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Gobernación 2022\STO PDD 2022\SGTO PDD I TRIMESTRE\"/>
    </mc:Choice>
  </mc:AlternateContent>
  <bookViews>
    <workbookView xWindow="45" yWindow="30" windowWidth="16380" windowHeight="10755"/>
  </bookViews>
  <sheets>
    <sheet name="F-PLA-06 ADMINISTRATIVA" sheetId="1" r:id="rId1"/>
    <sheet name="F-PLA-06 PLANEACION" sheetId="3" r:id="rId2"/>
    <sheet name="F-PLA-06 HACIENDA" sheetId="2" r:id="rId3"/>
    <sheet name="F-PLA-06 INFRAESTRUCTURA" sheetId="13" r:id="rId4"/>
    <sheet name="F-PLA-06 INTERIOR" sheetId="17" r:id="rId5"/>
    <sheet name="F-PLA-06 CULTURA" sheetId="11" r:id="rId6"/>
    <sheet name="F-PLA-06 TURISMO" sheetId="15" r:id="rId7"/>
    <sheet name="F-PLA-06 AGRICULTURA" sheetId="16" r:id="rId8"/>
    <sheet name="F-PLA-06 PRIVADA" sheetId="4" r:id="rId9"/>
    <sheet name="F-PLA-06 EDUCACION" sheetId="14" r:id="rId10"/>
    <sheet name="F-PLA-06 FAMILIA" sheetId="20" r:id="rId11"/>
    <sheet name="F-PLA 06 SALUD" sheetId="22" r:id="rId12"/>
    <sheet name="F-PLA-06 TIC" sheetId="18" r:id="rId13"/>
    <sheet name="F-PLA-06 INDEPORTES" sheetId="21" r:id="rId14"/>
    <sheet name="F-PLA 06 PROYECTA" sheetId="6" r:id="rId15"/>
    <sheet name=" F-PLA-06 IDTQ" sheetId="19" r:id="rId16"/>
  </sheets>
  <definedNames>
    <definedName name="_1._Apoyo_con_equipos_para_la_seguridad_vial_Licenciamiento_de_software_para_comunicaciones" localSheetId="15">#REF!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_xlnm._FilterDatabase" localSheetId="14" hidden="1">'F-PLA 06 PROYECTA'!$A$8:$BT$8</definedName>
    <definedName name="_xlnm._FilterDatabase" localSheetId="11" hidden="1">'F-PLA 06 SALUD'!$A$8:$BM$257</definedName>
    <definedName name="_xlnm._FilterDatabase" localSheetId="9" hidden="1">'F-PLA-06 EDUCACION'!$A$8:$FS$218</definedName>
    <definedName name="_xlnm._FilterDatabase" localSheetId="10" hidden="1">'F-PLA-06 FAMILIA'!$A$8:$BM$149</definedName>
    <definedName name="_xlnm._FilterDatabase" localSheetId="3" hidden="1">'F-PLA-06 INFRAESTRUCTURA'!$A$9:$BF$158</definedName>
    <definedName name="_xlnm._FilterDatabase" localSheetId="4" hidden="1">'F-PLA-06 INTERIOR'!$A$8:$BM$164</definedName>
    <definedName name="_xlnm._FilterDatabase" localSheetId="1" hidden="1">'F-PLA-06 PLANEACION'!$A$9:$BH$92</definedName>
    <definedName name="_xlnm._FilterDatabase" localSheetId="12" hidden="1">'F-PLA-06 TIC'!$A$8:$BM$55</definedName>
    <definedName name="_xlnm._FilterDatabase" localSheetId="6" hidden="1">'F-PLA-06 TURISMO'!$A$8:$BM$33</definedName>
    <definedName name="aa" localSheetId="15">#REF!</definedName>
    <definedName name="aa" localSheetId="14">#REF!</definedName>
    <definedName name="aa" localSheetId="11">#REF!</definedName>
    <definedName name="aa" localSheetId="5">#REF!</definedName>
    <definedName name="aa" localSheetId="9">#REF!</definedName>
    <definedName name="aa" localSheetId="10">#REF!</definedName>
    <definedName name="aa" localSheetId="4">#REF!</definedName>
    <definedName name="aa" localSheetId="12">#REF!</definedName>
    <definedName name="aa" localSheetId="6">#REF!</definedName>
    <definedName name="aa">#REF!</definedName>
    <definedName name="CODIGO_DIVIPOLA" localSheetId="15">#REF!</definedName>
    <definedName name="CODIGO_DIVIPOLA" localSheetId="14">#REF!</definedName>
    <definedName name="CODIGO_DIVIPOLA" localSheetId="11">#REF!</definedName>
    <definedName name="CODIGO_DIVIPOLA" localSheetId="5">#REF!</definedName>
    <definedName name="CODIGO_DIVIPOLA" localSheetId="9">#REF!</definedName>
    <definedName name="CODIGO_DIVIPOLA" localSheetId="10">#REF!</definedName>
    <definedName name="CODIGO_DIVIPOLA" localSheetId="13">#REF!</definedName>
    <definedName name="CODIGO_DIVIPOLA" localSheetId="4">#REF!</definedName>
    <definedName name="CODIGO_DIVIPOLA" localSheetId="12">#REF!</definedName>
    <definedName name="CODIGO_DIVIPOLA" localSheetId="6">#REF!</definedName>
    <definedName name="CODIGO_DIVIPOLA">#REF!</definedName>
    <definedName name="DboREGISTRO_LEY_617" localSheetId="15">#REF!</definedName>
    <definedName name="DboREGISTRO_LEY_617" localSheetId="14">#REF!</definedName>
    <definedName name="DboREGISTRO_LEY_617" localSheetId="11">#REF!</definedName>
    <definedName name="DboREGISTRO_LEY_617" localSheetId="5">#REF!</definedName>
    <definedName name="DboREGISTRO_LEY_617" localSheetId="9">#REF!</definedName>
    <definedName name="DboREGISTRO_LEY_617" localSheetId="10">#REF!</definedName>
    <definedName name="DboREGISTRO_LEY_617" localSheetId="13">#REF!</definedName>
    <definedName name="DboREGISTRO_LEY_617" localSheetId="4">#REF!</definedName>
    <definedName name="DboREGISTRO_LEY_617" localSheetId="12">#REF!</definedName>
    <definedName name="DboREGISTRO_LEY_617" localSheetId="6">#REF!</definedName>
    <definedName name="DboREGISTRO_LEY_617">#REF!</definedName>
    <definedName name="ññ" localSheetId="15">#REF!</definedName>
    <definedName name="ññ" localSheetId="11">#REF!</definedName>
    <definedName name="ññ" localSheetId="5">#REF!</definedName>
    <definedName name="ññ" localSheetId="9">#REF!</definedName>
    <definedName name="ññ" localSheetId="10">#REF!</definedName>
    <definedName name="ññ" localSheetId="13">#REF!</definedName>
    <definedName name="ññ" localSheetId="4">#REF!</definedName>
    <definedName name="ññ" localSheetId="12">#REF!</definedName>
    <definedName name="ññ" localSheetId="6">#REF!</definedName>
    <definedName name="ññ">#REF!</definedName>
    <definedName name="sdfas" localSheetId="11">#REF!</definedName>
    <definedName name="sdfas" localSheetId="5">#REF!</definedName>
    <definedName name="sdfas" localSheetId="10">#REF!</definedName>
    <definedName name="sdfa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9" i="22" l="1"/>
  <c r="R10" i="22"/>
  <c r="R11" i="22"/>
  <c r="R12" i="22"/>
  <c r="R13" i="22"/>
  <c r="R14" i="22"/>
  <c r="R15" i="22"/>
  <c r="R16" i="22"/>
  <c r="R17" i="22"/>
  <c r="R18" i="22"/>
  <c r="R19" i="22"/>
  <c r="R20" i="22"/>
  <c r="R21" i="22"/>
  <c r="R22" i="22"/>
  <c r="R23" i="22"/>
  <c r="R24" i="22"/>
  <c r="R25" i="22"/>
  <c r="R26" i="22"/>
  <c r="R27" i="22"/>
  <c r="R28" i="22"/>
  <c r="R29" i="22"/>
  <c r="R30" i="22"/>
  <c r="R31" i="22"/>
  <c r="R32" i="22"/>
  <c r="R33" i="22"/>
  <c r="V37" i="22"/>
  <c r="R34" i="22" s="1"/>
  <c r="R41" i="22"/>
  <c r="R45" i="22"/>
  <c r="R49" i="22"/>
  <c r="R53" i="22"/>
  <c r="R57" i="22"/>
  <c r="R58" i="22"/>
  <c r="R59" i="22"/>
  <c r="R60" i="22"/>
  <c r="R61" i="22"/>
  <c r="R62" i="22"/>
  <c r="R63" i="22"/>
  <c r="R64" i="22"/>
  <c r="R65" i="22"/>
  <c r="R66" i="22"/>
  <c r="R67" i="22"/>
  <c r="R68" i="22"/>
  <c r="R69" i="22"/>
  <c r="R70" i="22"/>
  <c r="R71" i="22"/>
  <c r="R72" i="22"/>
  <c r="R73" i="22"/>
  <c r="R74" i="22"/>
  <c r="R75" i="22"/>
  <c r="R76" i="22"/>
  <c r="V77" i="22"/>
  <c r="R79" i="22" s="1"/>
  <c r="R83" i="22"/>
  <c r="V84" i="22"/>
  <c r="R86" i="22"/>
  <c r="V86" i="22"/>
  <c r="R87" i="22"/>
  <c r="V87" i="22"/>
  <c r="R88" i="22"/>
  <c r="V88" i="22"/>
  <c r="R90" i="22" s="1"/>
  <c r="R89" i="22"/>
  <c r="R91" i="22"/>
  <c r="R92" i="22"/>
  <c r="R93" i="22"/>
  <c r="R95" i="22"/>
  <c r="R96" i="22"/>
  <c r="R97" i="22"/>
  <c r="R98" i="22"/>
  <c r="R99" i="22"/>
  <c r="R100" i="22"/>
  <c r="R101" i="22"/>
  <c r="R102" i="22"/>
  <c r="R103" i="22"/>
  <c r="R104" i="22"/>
  <c r="R105" i="22"/>
  <c r="R106" i="22"/>
  <c r="R107" i="22"/>
  <c r="R108" i="22"/>
  <c r="R109" i="22"/>
  <c r="R110" i="22"/>
  <c r="R111" i="22"/>
  <c r="R112" i="22"/>
  <c r="R113" i="22"/>
  <c r="R114" i="22"/>
  <c r="R115" i="22"/>
  <c r="R116" i="22"/>
  <c r="R117" i="22"/>
  <c r="R118" i="22"/>
  <c r="R119" i="22"/>
  <c r="R120" i="22"/>
  <c r="R121" i="22"/>
  <c r="R122" i="22"/>
  <c r="R123" i="22"/>
  <c r="R124" i="22"/>
  <c r="R125" i="22"/>
  <c r="R126" i="22"/>
  <c r="R127" i="22"/>
  <c r="R128" i="22"/>
  <c r="R129" i="22"/>
  <c r="R130" i="22"/>
  <c r="R131" i="22"/>
  <c r="R132" i="22"/>
  <c r="R133" i="22"/>
  <c r="R134" i="22"/>
  <c r="R135" i="22"/>
  <c r="R136" i="22"/>
  <c r="R137" i="22"/>
  <c r="R138" i="22"/>
  <c r="R139" i="22"/>
  <c r="R140" i="22"/>
  <c r="R141" i="22"/>
  <c r="R142" i="22"/>
  <c r="R143" i="22"/>
  <c r="R144" i="22"/>
  <c r="R145" i="22"/>
  <c r="R146" i="22"/>
  <c r="R147" i="22"/>
  <c r="R148" i="22"/>
  <c r="R149" i="22"/>
  <c r="R150" i="22"/>
  <c r="R151" i="22"/>
  <c r="R152" i="22"/>
  <c r="R153" i="22"/>
  <c r="R154" i="22"/>
  <c r="R155" i="22"/>
  <c r="R156" i="22"/>
  <c r="R157" i="22"/>
  <c r="R158" i="22"/>
  <c r="R159" i="22"/>
  <c r="R160" i="22"/>
  <c r="R161" i="22"/>
  <c r="R162" i="22"/>
  <c r="R163" i="22"/>
  <c r="R164" i="22"/>
  <c r="R165" i="22"/>
  <c r="R166" i="22"/>
  <c r="R167" i="22"/>
  <c r="R168" i="22"/>
  <c r="R169" i="22"/>
  <c r="R170" i="22"/>
  <c r="R171" i="22"/>
  <c r="R172" i="22"/>
  <c r="R173" i="22"/>
  <c r="R174" i="22"/>
  <c r="R175" i="22"/>
  <c r="R176" i="22"/>
  <c r="R177" i="22"/>
  <c r="R178" i="22"/>
  <c r="R179" i="22"/>
  <c r="R180" i="22"/>
  <c r="R181" i="22"/>
  <c r="R182" i="22"/>
  <c r="R183" i="22"/>
  <c r="R184" i="22"/>
  <c r="R185" i="22"/>
  <c r="R186" i="22"/>
  <c r="R187" i="22"/>
  <c r="R188" i="22"/>
  <c r="R189" i="22"/>
  <c r="R190" i="22"/>
  <c r="R191" i="22"/>
  <c r="R192" i="22"/>
  <c r="R193" i="22"/>
  <c r="R194" i="22"/>
  <c r="R195" i="22"/>
  <c r="R196" i="22"/>
  <c r="R197" i="22"/>
  <c r="AP197" i="22"/>
  <c r="R198" i="22"/>
  <c r="AP198" i="22"/>
  <c r="R199" i="22"/>
  <c r="V200" i="22"/>
  <c r="V201" i="22"/>
  <c r="V203" i="22"/>
  <c r="V204" i="22"/>
  <c r="R206" i="22"/>
  <c r="R207" i="22"/>
  <c r="R208" i="22"/>
  <c r="R209" i="22"/>
  <c r="R210" i="22"/>
  <c r="R211" i="22"/>
  <c r="R212" i="22"/>
  <c r="R213" i="22"/>
  <c r="R214" i="22"/>
  <c r="R215" i="22"/>
  <c r="R216" i="22"/>
  <c r="R217" i="22"/>
  <c r="R218" i="22"/>
  <c r="R219" i="22"/>
  <c r="V219" i="22"/>
  <c r="R220" i="22" s="1"/>
  <c r="R221" i="22"/>
  <c r="R222" i="22"/>
  <c r="V224" i="22"/>
  <c r="R223" i="22" s="1"/>
  <c r="R227" i="22"/>
  <c r="R230" i="22"/>
  <c r="R231" i="22"/>
  <c r="R232" i="22"/>
  <c r="R233" i="22"/>
  <c r="R234" i="22"/>
  <c r="R235" i="22"/>
  <c r="R236" i="22"/>
  <c r="R237" i="22"/>
  <c r="R238" i="22"/>
  <c r="R239" i="22"/>
  <c r="R240" i="22"/>
  <c r="R241" i="22"/>
  <c r="R242" i="22"/>
  <c r="R243" i="22"/>
  <c r="R244" i="22"/>
  <c r="R245" i="22"/>
  <c r="V247" i="22"/>
  <c r="V248" i="22"/>
  <c r="V252" i="22"/>
  <c r="V255" i="22"/>
  <c r="R205" i="22" l="1"/>
  <c r="R94" i="22"/>
  <c r="R84" i="22"/>
  <c r="R56" i="22"/>
  <c r="R52" i="22"/>
  <c r="R48" i="22"/>
  <c r="R44" i="22"/>
  <c r="R40" i="22"/>
  <c r="R37" i="22"/>
  <c r="R254" i="22"/>
  <c r="R55" i="22"/>
  <c r="R51" i="22"/>
  <c r="R47" i="22"/>
  <c r="R43" i="22"/>
  <c r="R39" i="22"/>
  <c r="R35" i="22"/>
  <c r="R80" i="22"/>
  <c r="R54" i="22"/>
  <c r="R50" i="22"/>
  <c r="R46" i="22"/>
  <c r="R42" i="22"/>
  <c r="R38" i="22"/>
  <c r="R246" i="22"/>
  <c r="R255" i="22"/>
  <c r="R253" i="22"/>
  <c r="R225" i="22"/>
  <c r="R224" i="22"/>
  <c r="R202" i="22"/>
  <c r="R201" i="22"/>
  <c r="R200" i="22"/>
  <c r="R81" i="22"/>
  <c r="R78" i="22"/>
  <c r="R77" i="22"/>
  <c r="R250" i="22"/>
  <c r="R251" i="22"/>
  <c r="R248" i="22"/>
  <c r="R228" i="22"/>
  <c r="R226" i="22"/>
  <c r="R204" i="22"/>
  <c r="R203" i="22"/>
  <c r="R36" i="22"/>
  <c r="R252" i="22"/>
  <c r="R256" i="22"/>
  <c r="R249" i="22"/>
  <c r="R247" i="22"/>
  <c r="V257" i="22"/>
  <c r="R229" i="22"/>
  <c r="R85" i="22"/>
  <c r="R82" i="22"/>
  <c r="R103" i="21" l="1"/>
  <c r="V85" i="21"/>
  <c r="R102" i="21" s="1"/>
  <c r="V84" i="21"/>
  <c r="R83" i="21"/>
  <c r="V81" i="21"/>
  <c r="R80" i="21"/>
  <c r="R76" i="21"/>
  <c r="V74" i="21"/>
  <c r="R73" i="21"/>
  <c r="V71" i="21"/>
  <c r="R100" i="21" s="1"/>
  <c r="R70" i="21"/>
  <c r="R66" i="21"/>
  <c r="V50" i="21"/>
  <c r="V49" i="21"/>
  <c r="V46" i="21"/>
  <c r="V45" i="21"/>
  <c r="R42" i="21"/>
  <c r="V41" i="21"/>
  <c r="V39" i="21"/>
  <c r="V38" i="21"/>
  <c r="V37" i="21"/>
  <c r="R10" i="21" s="1"/>
  <c r="V35" i="21"/>
  <c r="R35" i="21"/>
  <c r="V34" i="21"/>
  <c r="V33" i="21"/>
  <c r="R33" i="21"/>
  <c r="V31" i="21"/>
  <c r="R30" i="21"/>
  <c r="R26" i="21"/>
  <c r="V24" i="21"/>
  <c r="R23" i="21"/>
  <c r="V20" i="21"/>
  <c r="R63" i="21" s="1"/>
  <c r="R20" i="21"/>
  <c r="R16" i="21"/>
  <c r="R12" i="21"/>
  <c r="V10" i="21"/>
  <c r="V104" i="21" s="1"/>
  <c r="R9" i="21"/>
  <c r="R54" i="21" l="1"/>
  <c r="R58" i="21"/>
  <c r="R89" i="21"/>
  <c r="R97" i="21"/>
  <c r="R13" i="21"/>
  <c r="R27" i="21"/>
  <c r="R31" i="21"/>
  <c r="R40" i="21"/>
  <c r="R46" i="21"/>
  <c r="R51" i="21"/>
  <c r="R59" i="21"/>
  <c r="R67" i="21"/>
  <c r="R74" i="21"/>
  <c r="R81" i="21"/>
  <c r="R86" i="21"/>
  <c r="R94" i="21"/>
  <c r="R98" i="21"/>
  <c r="R18" i="21"/>
  <c r="R34" i="21"/>
  <c r="R36" i="21"/>
  <c r="R41" i="21"/>
  <c r="R44" i="21"/>
  <c r="R52" i="21"/>
  <c r="R56" i="21"/>
  <c r="R60" i="21"/>
  <c r="R64" i="21"/>
  <c r="R68" i="21"/>
  <c r="R78" i="21"/>
  <c r="R87" i="21"/>
  <c r="R91" i="21"/>
  <c r="R95" i="21"/>
  <c r="R99" i="21"/>
  <c r="R48" i="21"/>
  <c r="R62" i="21"/>
  <c r="R93" i="21"/>
  <c r="R101" i="21"/>
  <c r="R17" i="21"/>
  <c r="R24" i="21"/>
  <c r="R38" i="21"/>
  <c r="R43" i="21"/>
  <c r="R49" i="21"/>
  <c r="R55" i="21"/>
  <c r="R71" i="21"/>
  <c r="R77" i="21"/>
  <c r="R84" i="21"/>
  <c r="R90" i="21"/>
  <c r="R14" i="21"/>
  <c r="R21" i="21"/>
  <c r="R28" i="21"/>
  <c r="R11" i="21"/>
  <c r="R15" i="21"/>
  <c r="R19" i="21"/>
  <c r="R22" i="21"/>
  <c r="R25" i="21"/>
  <c r="R29" i="21"/>
  <c r="R32" i="21"/>
  <c r="R37" i="21"/>
  <c r="R39" i="21"/>
  <c r="R45" i="21"/>
  <c r="R47" i="21"/>
  <c r="R50" i="21"/>
  <c r="R53" i="21"/>
  <c r="R57" i="21"/>
  <c r="R61" i="21"/>
  <c r="R65" i="21"/>
  <c r="R69" i="21"/>
  <c r="R72" i="21"/>
  <c r="R75" i="21"/>
  <c r="R79" i="21"/>
  <c r="R82" i="21"/>
  <c r="R85" i="21"/>
  <c r="R88" i="21"/>
  <c r="R92" i="21"/>
  <c r="R96" i="21"/>
  <c r="V145" i="20"/>
  <c r="V144" i="20"/>
  <c r="V143" i="20"/>
  <c r="R145" i="20" s="1"/>
  <c r="R142" i="20"/>
  <c r="R141" i="20"/>
  <c r="R140" i="20"/>
  <c r="AP139" i="20"/>
  <c r="AP138" i="20"/>
  <c r="AP137" i="20"/>
  <c r="V137" i="20"/>
  <c r="AP136" i="20"/>
  <c r="V136" i="20"/>
  <c r="AP135" i="20"/>
  <c r="V135" i="20"/>
  <c r="R135" i="20" s="1"/>
  <c r="AP134" i="20"/>
  <c r="AP133" i="20"/>
  <c r="AP132" i="20"/>
  <c r="AP131" i="20"/>
  <c r="AP130" i="20"/>
  <c r="AP129" i="20"/>
  <c r="V129" i="20"/>
  <c r="AP128" i="20"/>
  <c r="V128" i="20"/>
  <c r="AP127" i="20"/>
  <c r="V127" i="20"/>
  <c r="R131" i="20" s="1"/>
  <c r="R127" i="20"/>
  <c r="R126" i="20"/>
  <c r="V125" i="20"/>
  <c r="V124" i="20"/>
  <c r="R124" i="20" s="1"/>
  <c r="R123" i="20"/>
  <c r="R122" i="20"/>
  <c r="V121" i="20"/>
  <c r="V119" i="20"/>
  <c r="V117" i="20"/>
  <c r="V115" i="20"/>
  <c r="V113" i="20"/>
  <c r="V111" i="20"/>
  <c r="V109" i="20"/>
  <c r="V107" i="20"/>
  <c r="V105" i="20"/>
  <c r="V103" i="20"/>
  <c r="V101" i="20"/>
  <c r="V99" i="20"/>
  <c r="V97" i="20"/>
  <c r="V95" i="20"/>
  <c r="V93" i="20"/>
  <c r="V91" i="20"/>
  <c r="V89" i="20"/>
  <c r="R85" i="20" s="1"/>
  <c r="V87" i="20"/>
  <c r="R82" i="20" s="1"/>
  <c r="R87" i="20"/>
  <c r="V85" i="20"/>
  <c r="R121" i="20" s="1"/>
  <c r="R84" i="20"/>
  <c r="R80" i="20"/>
  <c r="R76" i="20"/>
  <c r="V73" i="20"/>
  <c r="R75" i="20" s="1"/>
  <c r="R73" i="20"/>
  <c r="R70" i="20"/>
  <c r="R69" i="20"/>
  <c r="V66" i="20"/>
  <c r="R72" i="20" s="1"/>
  <c r="R66" i="20"/>
  <c r="R65" i="20"/>
  <c r="R64" i="20"/>
  <c r="R63" i="20"/>
  <c r="R62" i="20"/>
  <c r="R61" i="20"/>
  <c r="AP60" i="20"/>
  <c r="R60" i="20"/>
  <c r="AP59" i="20"/>
  <c r="R59" i="20"/>
  <c r="AP58" i="20"/>
  <c r="R58" i="20"/>
  <c r="AP57" i="20"/>
  <c r="R57" i="20"/>
  <c r="AP56" i="20"/>
  <c r="R56" i="20"/>
  <c r="AP55" i="20"/>
  <c r="R55" i="20"/>
  <c r="R54" i="20"/>
  <c r="R53" i="20"/>
  <c r="R52" i="20"/>
  <c r="AP51" i="20"/>
  <c r="R51" i="20"/>
  <c r="AP50" i="20"/>
  <c r="R50" i="20"/>
  <c r="AP49" i="20"/>
  <c r="R49" i="20"/>
  <c r="AP48" i="20"/>
  <c r="R48" i="20"/>
  <c r="AP47" i="20"/>
  <c r="R47" i="20"/>
  <c r="AP46" i="20"/>
  <c r="AP45" i="20"/>
  <c r="V45" i="20"/>
  <c r="AP44" i="20"/>
  <c r="V44" i="20"/>
  <c r="AP43" i="20"/>
  <c r="V43" i="20"/>
  <c r="R44" i="20" s="1"/>
  <c r="R43" i="20"/>
  <c r="AP42" i="20"/>
  <c r="R42" i="20"/>
  <c r="AP41" i="20"/>
  <c r="R41" i="20"/>
  <c r="AP40" i="20"/>
  <c r="R40" i="20"/>
  <c r="AP39" i="20"/>
  <c r="V39" i="20"/>
  <c r="R39" i="20" s="1"/>
  <c r="AP38" i="20"/>
  <c r="AP37" i="20"/>
  <c r="AP36" i="20"/>
  <c r="R36" i="20"/>
  <c r="AP35" i="20"/>
  <c r="AP34" i="20"/>
  <c r="R34" i="20"/>
  <c r="AP33" i="20"/>
  <c r="AP32" i="20"/>
  <c r="R32" i="20"/>
  <c r="AP31" i="20"/>
  <c r="V31" i="20"/>
  <c r="R37" i="20" s="1"/>
  <c r="R31" i="20"/>
  <c r="AP30" i="20"/>
  <c r="R30" i="20"/>
  <c r="AP29" i="20"/>
  <c r="V29" i="20"/>
  <c r="R28" i="20" s="1"/>
  <c r="R29" i="20"/>
  <c r="AP28" i="20"/>
  <c r="AP27" i="20"/>
  <c r="R27" i="20"/>
  <c r="AP26" i="20"/>
  <c r="AP25" i="20"/>
  <c r="R25" i="20"/>
  <c r="AP24" i="20"/>
  <c r="AP23" i="20"/>
  <c r="R23" i="20"/>
  <c r="AP22" i="20"/>
  <c r="AP21" i="20"/>
  <c r="V21" i="20"/>
  <c r="R21" i="20"/>
  <c r="AP20" i="20"/>
  <c r="V20" i="20"/>
  <c r="R22" i="20" s="1"/>
  <c r="R20" i="20"/>
  <c r="AP19" i="20"/>
  <c r="V19" i="20"/>
  <c r="AP18" i="20"/>
  <c r="V18" i="20"/>
  <c r="R16" i="20" s="1"/>
  <c r="AP17" i="20"/>
  <c r="V17" i="20"/>
  <c r="R18" i="20" s="1"/>
  <c r="R17" i="20"/>
  <c r="AP16" i="20"/>
  <c r="V16" i="20"/>
  <c r="AP15" i="20"/>
  <c r="V15" i="20"/>
  <c r="R15" i="20"/>
  <c r="AP14" i="20"/>
  <c r="AP13" i="20"/>
  <c r="V13" i="20"/>
  <c r="AP12" i="20"/>
  <c r="V12" i="20"/>
  <c r="AP11" i="20"/>
  <c r="V11" i="20"/>
  <c r="R11" i="20" s="1"/>
  <c r="AP10" i="20"/>
  <c r="AP9" i="20"/>
  <c r="V9" i="20"/>
  <c r="V148" i="20" s="1"/>
  <c r="R14" i="20" l="1"/>
  <c r="R95" i="20"/>
  <c r="R100" i="20"/>
  <c r="R111" i="20"/>
  <c r="R116" i="20"/>
  <c r="R10" i="20"/>
  <c r="R13" i="20"/>
  <c r="R38" i="20"/>
  <c r="R81" i="20"/>
  <c r="R93" i="20"/>
  <c r="R98" i="20"/>
  <c r="R109" i="20"/>
  <c r="R114" i="20"/>
  <c r="R134" i="20"/>
  <c r="R144" i="20"/>
  <c r="R92" i="20"/>
  <c r="R103" i="20"/>
  <c r="R108" i="20"/>
  <c r="R119" i="20"/>
  <c r="R138" i="20"/>
  <c r="R46" i="20"/>
  <c r="R77" i="20"/>
  <c r="R90" i="20"/>
  <c r="R101" i="20"/>
  <c r="R106" i="20"/>
  <c r="R117" i="20"/>
  <c r="R125" i="20"/>
  <c r="R130" i="20"/>
  <c r="R132" i="20"/>
  <c r="R137" i="20"/>
  <c r="R146" i="20"/>
  <c r="R9" i="20"/>
  <c r="R12" i="20"/>
  <c r="R19" i="20"/>
  <c r="R45" i="20"/>
  <c r="R71" i="20"/>
  <c r="R74" i="20"/>
  <c r="R78" i="20"/>
  <c r="R88" i="20"/>
  <c r="R91" i="20"/>
  <c r="R96" i="20"/>
  <c r="R99" i="20"/>
  <c r="R104" i="20"/>
  <c r="R107" i="20"/>
  <c r="R112" i="20"/>
  <c r="R115" i="20"/>
  <c r="R120" i="20"/>
  <c r="R129" i="20"/>
  <c r="R136" i="20"/>
  <c r="R139" i="20"/>
  <c r="R147" i="20"/>
  <c r="R24" i="20"/>
  <c r="R26" i="20"/>
  <c r="R33" i="20"/>
  <c r="R35" i="20"/>
  <c r="R68" i="20"/>
  <c r="R79" i="20"/>
  <c r="R83" i="20"/>
  <c r="R86" i="20"/>
  <c r="R89" i="20"/>
  <c r="R94" i="20"/>
  <c r="R97" i="20"/>
  <c r="R102" i="20"/>
  <c r="R105" i="20"/>
  <c r="R110" i="20"/>
  <c r="R113" i="20"/>
  <c r="R118" i="20"/>
  <c r="R128" i="20"/>
  <c r="R133" i="20"/>
  <c r="R143" i="20"/>
  <c r="V13" i="19"/>
  <c r="AP12" i="19"/>
  <c r="AP11" i="19"/>
  <c r="AP10" i="19"/>
  <c r="AP9" i="19"/>
  <c r="X107" i="18" l="1"/>
  <c r="W107" i="18"/>
  <c r="AP54" i="18"/>
  <c r="R54" i="18"/>
  <c r="AP53" i="18"/>
  <c r="R53" i="18"/>
  <c r="AP52" i="18"/>
  <c r="R52" i="18"/>
  <c r="AP51" i="18"/>
  <c r="R51" i="18"/>
  <c r="AP50" i="18"/>
  <c r="R50" i="18"/>
  <c r="AP49" i="18"/>
  <c r="R49" i="18"/>
  <c r="AP48" i="18"/>
  <c r="R48" i="18"/>
  <c r="AP47" i="18"/>
  <c r="R47" i="18"/>
  <c r="AP46" i="18"/>
  <c r="AP45" i="18"/>
  <c r="AP44" i="18"/>
  <c r="V44" i="18"/>
  <c r="R45" i="18" s="1"/>
  <c r="AP43" i="18"/>
  <c r="AP42" i="18"/>
  <c r="V42" i="18"/>
  <c r="R42" i="18" s="1"/>
  <c r="AP41" i="18"/>
  <c r="V41" i="18"/>
  <c r="R43" i="18" s="1"/>
  <c r="R41" i="18"/>
  <c r="AP40" i="18"/>
  <c r="AP39" i="18"/>
  <c r="R39" i="18"/>
  <c r="AP38" i="18"/>
  <c r="R38" i="18"/>
  <c r="AP37" i="18"/>
  <c r="R37" i="18"/>
  <c r="AP36" i="18"/>
  <c r="R36" i="18"/>
  <c r="AP35" i="18"/>
  <c r="R35" i="18"/>
  <c r="AP34" i="18"/>
  <c r="R34" i="18"/>
  <c r="AP33" i="18"/>
  <c r="R33" i="18"/>
  <c r="AP32" i="18"/>
  <c r="R32" i="18"/>
  <c r="AP31" i="18"/>
  <c r="R31" i="18"/>
  <c r="AP30" i="18"/>
  <c r="R30" i="18"/>
  <c r="AP29" i="18"/>
  <c r="AP28" i="18"/>
  <c r="AP27" i="18"/>
  <c r="AP26" i="18"/>
  <c r="AP25" i="18"/>
  <c r="V25" i="18"/>
  <c r="R25" i="18" s="1"/>
  <c r="AP24" i="18"/>
  <c r="AP23" i="18"/>
  <c r="V23" i="18"/>
  <c r="R23" i="18" s="1"/>
  <c r="AP22" i="18"/>
  <c r="R22" i="18"/>
  <c r="AP21" i="18"/>
  <c r="AP20" i="18"/>
  <c r="R20" i="18"/>
  <c r="AP19" i="18"/>
  <c r="V19" i="18"/>
  <c r="R28" i="18" s="1"/>
  <c r="AP18" i="18"/>
  <c r="AP17" i="18"/>
  <c r="AP16" i="18"/>
  <c r="AP15" i="18"/>
  <c r="AP14" i="18"/>
  <c r="AP13" i="18"/>
  <c r="R13" i="18"/>
  <c r="AP12" i="18"/>
  <c r="V12" i="18"/>
  <c r="V55" i="18" s="1"/>
  <c r="AP11" i="18"/>
  <c r="R11" i="18"/>
  <c r="AP10" i="18"/>
  <c r="AP9" i="18"/>
  <c r="R9" i="18"/>
  <c r="R29" i="18" l="1"/>
  <c r="R44" i="18"/>
  <c r="R15" i="18"/>
  <c r="R17" i="18"/>
  <c r="R19" i="18"/>
  <c r="R24" i="18"/>
  <c r="R46" i="18"/>
  <c r="R10" i="18"/>
  <c r="R12" i="18"/>
  <c r="R21" i="18"/>
  <c r="R26" i="18"/>
  <c r="R40" i="18"/>
  <c r="R27" i="18"/>
  <c r="R14" i="18"/>
  <c r="R16" i="18"/>
  <c r="R18" i="18"/>
  <c r="AP163" i="17" l="1"/>
  <c r="R163" i="17"/>
  <c r="AP162" i="17"/>
  <c r="R162" i="17"/>
  <c r="AP161" i="17"/>
  <c r="R161" i="17"/>
  <c r="AP160" i="17"/>
  <c r="R160" i="17"/>
  <c r="AP159" i="17"/>
  <c r="R159" i="17"/>
  <c r="AP158" i="17"/>
  <c r="R158" i="17"/>
  <c r="AP157" i="17"/>
  <c r="R157" i="17"/>
  <c r="AP156" i="17"/>
  <c r="R156" i="17"/>
  <c r="AP155" i="17"/>
  <c r="R155" i="17"/>
  <c r="AP154" i="17"/>
  <c r="R154" i="17"/>
  <c r="AP153" i="17"/>
  <c r="R153" i="17"/>
  <c r="AP152" i="17"/>
  <c r="R152" i="17"/>
  <c r="AP151" i="17"/>
  <c r="R151" i="17"/>
  <c r="AP150" i="17"/>
  <c r="R150" i="17"/>
  <c r="AP149" i="17"/>
  <c r="R149" i="17"/>
  <c r="AP148" i="17"/>
  <c r="R148" i="17"/>
  <c r="AP147" i="17"/>
  <c r="R147" i="17"/>
  <c r="AP146" i="17"/>
  <c r="R146" i="17"/>
  <c r="AP145" i="17"/>
  <c r="R145" i="17"/>
  <c r="AP144" i="17"/>
  <c r="R144" i="17"/>
  <c r="AP143" i="17"/>
  <c r="R143" i="17"/>
  <c r="AP142" i="17"/>
  <c r="R142" i="17"/>
  <c r="AP141" i="17"/>
  <c r="R141" i="17"/>
  <c r="AP140" i="17"/>
  <c r="R140" i="17"/>
  <c r="AP139" i="17"/>
  <c r="R139" i="17"/>
  <c r="AP138" i="17"/>
  <c r="R138" i="17"/>
  <c r="AP137" i="17"/>
  <c r="R137" i="17"/>
  <c r="AP136" i="17"/>
  <c r="R136" i="17"/>
  <c r="AP135" i="17"/>
  <c r="R135" i="17"/>
  <c r="AP134" i="17"/>
  <c r="R134" i="17"/>
  <c r="AP133" i="17"/>
  <c r="R133" i="17"/>
  <c r="AP132" i="17"/>
  <c r="R132" i="17"/>
  <c r="AP131" i="17"/>
  <c r="R131" i="17"/>
  <c r="AP130" i="17"/>
  <c r="R130" i="17"/>
  <c r="AP129" i="17"/>
  <c r="R129" i="17"/>
  <c r="AP128" i="17"/>
  <c r="R128" i="17"/>
  <c r="AP127" i="17"/>
  <c r="R127" i="17"/>
  <c r="AP126" i="17"/>
  <c r="R126" i="17"/>
  <c r="AP125" i="17"/>
  <c r="R125" i="17"/>
  <c r="AP124" i="17"/>
  <c r="R124" i="17"/>
  <c r="AP123" i="17"/>
  <c r="R123" i="17"/>
  <c r="AP122" i="17"/>
  <c r="R122" i="17"/>
  <c r="AP121" i="17"/>
  <c r="AP120" i="17"/>
  <c r="AP119" i="17"/>
  <c r="AP118" i="17"/>
  <c r="AP117" i="17"/>
  <c r="AP116" i="17"/>
  <c r="AP115" i="17"/>
  <c r="AP114" i="17"/>
  <c r="V114" i="17"/>
  <c r="AP113" i="17"/>
  <c r="AP112" i="17"/>
  <c r="AP111" i="17"/>
  <c r="AP110" i="17"/>
  <c r="AP109" i="17"/>
  <c r="AP108" i="17"/>
  <c r="AP107" i="17"/>
  <c r="V107" i="17"/>
  <c r="V164" i="17" s="1"/>
  <c r="AP106" i="17"/>
  <c r="AP105" i="17"/>
  <c r="AP104" i="17"/>
  <c r="AP103" i="17"/>
  <c r="AP102" i="17"/>
  <c r="R102" i="17"/>
  <c r="AP101" i="17"/>
  <c r="R101" i="17"/>
  <c r="AP100" i="17"/>
  <c r="R100" i="17"/>
  <c r="AP99" i="17"/>
  <c r="R99" i="17"/>
  <c r="AP98" i="17"/>
  <c r="R98" i="17"/>
  <c r="AP97" i="17"/>
  <c r="R97" i="17"/>
  <c r="AP96" i="17"/>
  <c r="R96" i="17"/>
  <c r="AP95" i="17"/>
  <c r="R95" i="17"/>
  <c r="AP94" i="17"/>
  <c r="R94" i="17"/>
  <c r="AP93" i="17"/>
  <c r="R93" i="17"/>
  <c r="AP92" i="17"/>
  <c r="R92" i="17"/>
  <c r="AP91" i="17"/>
  <c r="R91" i="17"/>
  <c r="AP90" i="17"/>
  <c r="R90" i="17"/>
  <c r="AP89" i="17"/>
  <c r="R89" i="17"/>
  <c r="AP88" i="17"/>
  <c r="R88" i="17"/>
  <c r="AP87" i="17"/>
  <c r="R87" i="17"/>
  <c r="AP86" i="17"/>
  <c r="R86" i="17"/>
  <c r="AP85" i="17"/>
  <c r="R85" i="17"/>
  <c r="AP84" i="17"/>
  <c r="R84" i="17"/>
  <c r="AP83" i="17"/>
  <c r="R83" i="17"/>
  <c r="AP82" i="17"/>
  <c r="R82" i="17"/>
  <c r="AP81" i="17"/>
  <c r="R81" i="17"/>
  <c r="AP80" i="17"/>
  <c r="R80" i="17"/>
  <c r="AP79" i="17"/>
  <c r="R79" i="17"/>
  <c r="AP78" i="17"/>
  <c r="R78" i="17"/>
  <c r="AP77" i="17"/>
  <c r="R77" i="17"/>
  <c r="AP76" i="17"/>
  <c r="R76" i="17"/>
  <c r="AP75" i="17"/>
  <c r="R75" i="17"/>
  <c r="AP74" i="17"/>
  <c r="R74" i="17"/>
  <c r="AP73" i="17"/>
  <c r="R73" i="17"/>
  <c r="AP72" i="17"/>
  <c r="R72" i="17"/>
  <c r="AP71" i="17"/>
  <c r="R71" i="17"/>
  <c r="AP70" i="17"/>
  <c r="R70" i="17"/>
  <c r="AP69" i="17"/>
  <c r="R69" i="17"/>
  <c r="AP68" i="17"/>
  <c r="R68" i="17"/>
  <c r="AP67" i="17"/>
  <c r="R67" i="17"/>
  <c r="AP66" i="17"/>
  <c r="R66" i="17"/>
  <c r="AP65" i="17"/>
  <c r="R65" i="17"/>
  <c r="AP64" i="17"/>
  <c r="R64" i="17"/>
  <c r="AP63" i="17"/>
  <c r="R63" i="17"/>
  <c r="AP62" i="17"/>
  <c r="R62" i="17"/>
  <c r="AP61" i="17"/>
  <c r="R61" i="17"/>
  <c r="AP60" i="17"/>
  <c r="R60" i="17"/>
  <c r="AP59" i="17"/>
  <c r="R59" i="17"/>
  <c r="AP58" i="17"/>
  <c r="R58" i="17"/>
  <c r="AP57" i="17"/>
  <c r="R57" i="17"/>
  <c r="AP56" i="17"/>
  <c r="R56" i="17"/>
  <c r="AP55" i="17"/>
  <c r="R55" i="17"/>
  <c r="AP54" i="17"/>
  <c r="R54" i="17"/>
  <c r="AP53" i="17"/>
  <c r="R53" i="17"/>
  <c r="AP52" i="17"/>
  <c r="R52" i="17"/>
  <c r="AP51" i="17"/>
  <c r="R51" i="17"/>
  <c r="AP50" i="17"/>
  <c r="R50" i="17"/>
  <c r="AP49" i="17"/>
  <c r="R49" i="17"/>
  <c r="AP48" i="17"/>
  <c r="R48" i="17"/>
  <c r="AP47" i="17"/>
  <c r="R47" i="17"/>
  <c r="AP46" i="17"/>
  <c r="R46" i="17"/>
  <c r="AP45" i="17"/>
  <c r="R45" i="17"/>
  <c r="AP44" i="17"/>
  <c r="R44" i="17"/>
  <c r="AP43" i="17"/>
  <c r="R43" i="17"/>
  <c r="AP42" i="17"/>
  <c r="R42" i="17"/>
  <c r="AP41" i="17"/>
  <c r="R41" i="17"/>
  <c r="AP40" i="17"/>
  <c r="R40" i="17"/>
  <c r="AP39" i="17"/>
  <c r="R39" i="17"/>
  <c r="AP38" i="17"/>
  <c r="R38" i="17"/>
  <c r="AP37" i="17"/>
  <c r="R37" i="17"/>
  <c r="AP36" i="17"/>
  <c r="R36" i="17"/>
  <c r="AP35" i="17"/>
  <c r="R35" i="17"/>
  <c r="AP34" i="17"/>
  <c r="R34" i="17"/>
  <c r="AP33" i="17"/>
  <c r="R33" i="17"/>
  <c r="AP32" i="17"/>
  <c r="R32" i="17"/>
  <c r="AP31" i="17"/>
  <c r="R31" i="17"/>
  <c r="AP30" i="17"/>
  <c r="R30" i="17"/>
  <c r="AP29" i="17"/>
  <c r="R29" i="17"/>
  <c r="AP28" i="17"/>
  <c r="R28" i="17"/>
  <c r="AP27" i="17"/>
  <c r="R27" i="17"/>
  <c r="AP26" i="17"/>
  <c r="R26" i="17"/>
  <c r="AP25" i="17"/>
  <c r="R25" i="17"/>
  <c r="AP24" i="17"/>
  <c r="R24" i="17"/>
  <c r="AP23" i="17"/>
  <c r="R23" i="17"/>
  <c r="AP22" i="17"/>
  <c r="R22" i="17"/>
  <c r="AP21" i="17"/>
  <c r="R21" i="17"/>
  <c r="AP20" i="17"/>
  <c r="R20" i="17"/>
  <c r="AP19" i="17"/>
  <c r="R19" i="17"/>
  <c r="AP18" i="17"/>
  <c r="R18" i="17"/>
  <c r="AP17" i="17"/>
  <c r="R17" i="17"/>
  <c r="AP16" i="17"/>
  <c r="R16" i="17"/>
  <c r="AP15" i="17"/>
  <c r="R15" i="17"/>
  <c r="AP14" i="17"/>
  <c r="R14" i="17"/>
  <c r="AP13" i="17"/>
  <c r="R13" i="17"/>
  <c r="AP12" i="17"/>
  <c r="R12" i="17"/>
  <c r="AP11" i="17"/>
  <c r="R11" i="17"/>
  <c r="AP10" i="17"/>
  <c r="R10" i="17"/>
  <c r="AP9" i="17"/>
  <c r="R9" i="17"/>
  <c r="R111" i="17" l="1"/>
  <c r="R104" i="17"/>
  <c r="R106" i="17"/>
  <c r="R115" i="17"/>
  <c r="R117" i="17"/>
  <c r="R119" i="17"/>
  <c r="R121" i="17"/>
  <c r="R109" i="17"/>
  <c r="R113" i="17"/>
  <c r="R108" i="17"/>
  <c r="R110" i="17"/>
  <c r="R112" i="17"/>
  <c r="R114" i="17"/>
  <c r="R103" i="17"/>
  <c r="R105" i="17"/>
  <c r="R107" i="17"/>
  <c r="R116" i="17"/>
  <c r="R118" i="17"/>
  <c r="R120" i="17"/>
  <c r="V66" i="16" l="1"/>
  <c r="R65" i="16"/>
  <c r="R64" i="16"/>
  <c r="R63" i="16"/>
  <c r="R62" i="16"/>
  <c r="R61" i="16"/>
  <c r="R60" i="16"/>
  <c r="R59" i="16"/>
  <c r="R58" i="16"/>
  <c r="R57" i="16"/>
  <c r="R51" i="16"/>
  <c r="R50" i="16"/>
  <c r="R49" i="16"/>
  <c r="R48" i="16"/>
  <c r="R47" i="16"/>
  <c r="R46" i="16"/>
  <c r="R45" i="16"/>
  <c r="R44" i="16"/>
  <c r="R43" i="16"/>
  <c r="R42" i="16"/>
  <c r="R41" i="16"/>
  <c r="R40" i="16"/>
  <c r="R39" i="16"/>
  <c r="R38" i="16"/>
  <c r="R37" i="16"/>
  <c r="R36" i="16"/>
  <c r="R35" i="16"/>
  <c r="R28" i="16"/>
  <c r="R27" i="16"/>
  <c r="R23" i="16"/>
  <c r="R22" i="16"/>
  <c r="R21" i="16"/>
  <c r="R20" i="16"/>
  <c r="R19" i="16"/>
  <c r="R18" i="16"/>
  <c r="R17" i="16"/>
  <c r="R16" i="16"/>
  <c r="R15" i="16"/>
  <c r="R14" i="16"/>
  <c r="R13" i="16"/>
  <c r="R12" i="16"/>
  <c r="R11" i="16"/>
  <c r="R10" i="16"/>
  <c r="R9" i="16"/>
  <c r="AP32" i="15" l="1"/>
  <c r="AE32" i="15"/>
  <c r="AP31" i="15"/>
  <c r="AE31" i="15"/>
  <c r="AP30" i="15"/>
  <c r="AE30" i="15"/>
  <c r="V30" i="15"/>
  <c r="AP29" i="15"/>
  <c r="AE29" i="15"/>
  <c r="AP28" i="15"/>
  <c r="AE28" i="15"/>
  <c r="R28" i="15"/>
  <c r="AP27" i="15"/>
  <c r="AE27" i="15"/>
  <c r="V27" i="15"/>
  <c r="R29" i="15" s="1"/>
  <c r="R27" i="15"/>
  <c r="AP26" i="15"/>
  <c r="AE26" i="15"/>
  <c r="R26" i="15"/>
  <c r="AP25" i="15"/>
  <c r="AE25" i="15"/>
  <c r="V25" i="15"/>
  <c r="R31" i="15" s="1"/>
  <c r="R25" i="15"/>
  <c r="AP24" i="15"/>
  <c r="AE24" i="15"/>
  <c r="AP23" i="15"/>
  <c r="AE23" i="15"/>
  <c r="AP22" i="15"/>
  <c r="AE22" i="15"/>
  <c r="R22" i="15"/>
  <c r="AP21" i="15"/>
  <c r="AE21" i="15"/>
  <c r="R21" i="15"/>
  <c r="R20" i="15"/>
  <c r="AP19" i="15"/>
  <c r="AE19" i="15"/>
  <c r="R19" i="15"/>
  <c r="AP18" i="15"/>
  <c r="AE18" i="15"/>
  <c r="V18" i="15"/>
  <c r="R23" i="15" s="1"/>
  <c r="R18" i="15"/>
  <c r="AP17" i="15"/>
  <c r="AE17" i="15"/>
  <c r="R17" i="15"/>
  <c r="AP16" i="15"/>
  <c r="AE16" i="15"/>
  <c r="R16" i="15"/>
  <c r="AP15" i="15"/>
  <c r="AE15" i="15"/>
  <c r="AP13" i="15"/>
  <c r="AE13" i="15"/>
  <c r="V13" i="15"/>
  <c r="R14" i="15" s="1"/>
  <c r="AP12" i="15"/>
  <c r="AE12" i="15"/>
  <c r="R12" i="15"/>
  <c r="AP11" i="15"/>
  <c r="AE11" i="15"/>
  <c r="V11" i="15"/>
  <c r="R11" i="15"/>
  <c r="AP10" i="15"/>
  <c r="AE10" i="15"/>
  <c r="R10" i="15"/>
  <c r="AP9" i="15"/>
  <c r="AE9" i="15"/>
  <c r="V9" i="15"/>
  <c r="R9" i="15"/>
  <c r="R15" i="15" l="1"/>
  <c r="V33" i="15"/>
  <c r="R24" i="15"/>
  <c r="R30" i="15"/>
  <c r="R32" i="15"/>
  <c r="R13" i="15"/>
  <c r="AP217" i="14" l="1"/>
  <c r="R217" i="14"/>
  <c r="AP216" i="14"/>
  <c r="R216" i="14"/>
  <c r="AP215" i="14"/>
  <c r="R215" i="14"/>
  <c r="AP214" i="14"/>
  <c r="R214" i="14"/>
  <c r="AP213" i="14"/>
  <c r="R213" i="14"/>
  <c r="AP212" i="14"/>
  <c r="V212" i="14"/>
  <c r="AP211" i="14"/>
  <c r="V211" i="14"/>
  <c r="AP210" i="14"/>
  <c r="AP209" i="14"/>
  <c r="AP208" i="14"/>
  <c r="R208" i="14"/>
  <c r="AP207" i="14"/>
  <c r="AP206" i="14"/>
  <c r="R206" i="14"/>
  <c r="AP205" i="14"/>
  <c r="AP204" i="14"/>
  <c r="AP203" i="14"/>
  <c r="AP202" i="14"/>
  <c r="AP201" i="14"/>
  <c r="AP200" i="14"/>
  <c r="R200" i="14"/>
  <c r="AP199" i="14"/>
  <c r="AP198" i="14"/>
  <c r="R198" i="14"/>
  <c r="AP197" i="14"/>
  <c r="AP196" i="14"/>
  <c r="AP195" i="14"/>
  <c r="AP194" i="14"/>
  <c r="AP193" i="14"/>
  <c r="AP192" i="14"/>
  <c r="R192" i="14"/>
  <c r="AP191" i="14"/>
  <c r="AP190" i="14"/>
  <c r="R190" i="14"/>
  <c r="AP189" i="14"/>
  <c r="AP188" i="14"/>
  <c r="AP187" i="14"/>
  <c r="AP186" i="14"/>
  <c r="AP185" i="14"/>
  <c r="AP184" i="14"/>
  <c r="R184" i="14"/>
  <c r="AP183" i="14"/>
  <c r="AP182" i="14"/>
  <c r="R182" i="14"/>
  <c r="AP181" i="14"/>
  <c r="AP180" i="14"/>
  <c r="AP179" i="14"/>
  <c r="AP178" i="14"/>
  <c r="AP177" i="14"/>
  <c r="AP176" i="14"/>
  <c r="R176" i="14"/>
  <c r="AP175" i="14"/>
  <c r="AP174" i="14"/>
  <c r="R174" i="14"/>
  <c r="AP173" i="14"/>
  <c r="AP172" i="14"/>
  <c r="AP171" i="14"/>
  <c r="AP170" i="14"/>
  <c r="AP169" i="14"/>
  <c r="AP168" i="14"/>
  <c r="R168" i="14"/>
  <c r="AP167" i="14"/>
  <c r="AP166" i="14"/>
  <c r="R166" i="14"/>
  <c r="AP165" i="14"/>
  <c r="AP164" i="14"/>
  <c r="AP163" i="14"/>
  <c r="AP162" i="14"/>
  <c r="AP161" i="14"/>
  <c r="AP160" i="14"/>
  <c r="R160" i="14"/>
  <c r="AP159" i="14"/>
  <c r="AP158" i="14"/>
  <c r="R158" i="14"/>
  <c r="AP157" i="14"/>
  <c r="AP156" i="14"/>
  <c r="AP155" i="14"/>
  <c r="AP154" i="14"/>
  <c r="AP153" i="14"/>
  <c r="AP152" i="14"/>
  <c r="R152" i="14"/>
  <c r="AP151" i="14"/>
  <c r="AP150" i="14"/>
  <c r="R150" i="14"/>
  <c r="AP149" i="14"/>
  <c r="AP148" i="14"/>
  <c r="AP147" i="14"/>
  <c r="AP146" i="14"/>
  <c r="AP145" i="14"/>
  <c r="AP144" i="14"/>
  <c r="R144" i="14"/>
  <c r="AP143" i="14"/>
  <c r="AP142" i="14"/>
  <c r="R142" i="14"/>
  <c r="AP141" i="14"/>
  <c r="AP140" i="14"/>
  <c r="AP139" i="14"/>
  <c r="AP138" i="14"/>
  <c r="AP137" i="14"/>
  <c r="AP136" i="14"/>
  <c r="R136" i="14"/>
  <c r="AP135" i="14"/>
  <c r="AP134" i="14"/>
  <c r="R134" i="14"/>
  <c r="AP133" i="14"/>
  <c r="AP132" i="14"/>
  <c r="AP131" i="14"/>
  <c r="AP130" i="14"/>
  <c r="AP129" i="14"/>
  <c r="AP128" i="14"/>
  <c r="R128" i="14"/>
  <c r="AP127" i="14"/>
  <c r="AP126" i="14"/>
  <c r="R126" i="14"/>
  <c r="AP125" i="14"/>
  <c r="AP124" i="14"/>
  <c r="AP123" i="14"/>
  <c r="AP122" i="14"/>
  <c r="R122" i="14"/>
  <c r="AP121" i="14"/>
  <c r="AP120" i="14"/>
  <c r="R120" i="14"/>
  <c r="AP119" i="14"/>
  <c r="AP118" i="14"/>
  <c r="R118" i="14"/>
  <c r="AP117" i="14"/>
  <c r="AP116" i="14"/>
  <c r="AP115" i="14"/>
  <c r="AP114" i="14"/>
  <c r="R114" i="14"/>
  <c r="AP113" i="14"/>
  <c r="AP112" i="14"/>
  <c r="R112" i="14"/>
  <c r="AP111" i="14"/>
  <c r="AP110" i="14"/>
  <c r="R110" i="14"/>
  <c r="AP109" i="14"/>
  <c r="AP108" i="14"/>
  <c r="AP107" i="14"/>
  <c r="AP106" i="14"/>
  <c r="R106" i="14"/>
  <c r="AP105" i="14"/>
  <c r="AP104" i="14"/>
  <c r="R104" i="14"/>
  <c r="AP103" i="14"/>
  <c r="V103" i="14"/>
  <c r="R103" i="14"/>
  <c r="AP102" i="14"/>
  <c r="R102" i="14"/>
  <c r="AP101" i="14"/>
  <c r="R101" i="14"/>
  <c r="AP100" i="14"/>
  <c r="R100" i="14"/>
  <c r="AP99" i="14"/>
  <c r="R99" i="14"/>
  <c r="AP98" i="14"/>
  <c r="R98" i="14"/>
  <c r="AP97" i="14"/>
  <c r="R97" i="14"/>
  <c r="AP96" i="14"/>
  <c r="R96" i="14"/>
  <c r="AP95" i="14"/>
  <c r="R95" i="14"/>
  <c r="AP94" i="14"/>
  <c r="R94" i="14"/>
  <c r="AP93" i="14"/>
  <c r="R93" i="14"/>
  <c r="AP92" i="14"/>
  <c r="R92" i="14"/>
  <c r="AP91" i="14"/>
  <c r="R91" i="14"/>
  <c r="AP90" i="14"/>
  <c r="AP89" i="14"/>
  <c r="V89" i="14"/>
  <c r="R90" i="14" s="1"/>
  <c r="R89" i="14"/>
  <c r="AP88" i="14"/>
  <c r="AP87" i="14"/>
  <c r="R87" i="14"/>
  <c r="AP86" i="14"/>
  <c r="AP85" i="14"/>
  <c r="R85" i="14"/>
  <c r="AP84" i="14"/>
  <c r="AP83" i="14"/>
  <c r="R83" i="14"/>
  <c r="AP82" i="14"/>
  <c r="AP81" i="14"/>
  <c r="R81" i="14"/>
  <c r="AP80" i="14"/>
  <c r="AP79" i="14"/>
  <c r="R79" i="14"/>
  <c r="AP78" i="14"/>
  <c r="V78" i="14"/>
  <c r="R88" i="14" s="1"/>
  <c r="R78" i="14"/>
  <c r="AP77" i="14"/>
  <c r="R77" i="14"/>
  <c r="AP76" i="14"/>
  <c r="V76" i="14"/>
  <c r="R76" i="14"/>
  <c r="AP75" i="14"/>
  <c r="V75" i="14"/>
  <c r="AP74" i="14"/>
  <c r="R74" i="14"/>
  <c r="AP73" i="14"/>
  <c r="AP72" i="14"/>
  <c r="R72" i="14"/>
  <c r="AP71" i="14"/>
  <c r="V71" i="14"/>
  <c r="R71" i="14"/>
  <c r="AP70" i="14"/>
  <c r="AP69" i="14"/>
  <c r="R69" i="14"/>
  <c r="AP68" i="14"/>
  <c r="AP67" i="14"/>
  <c r="R67" i="14"/>
  <c r="AP66" i="14"/>
  <c r="AP65" i="14"/>
  <c r="R65" i="14"/>
  <c r="AP64" i="14"/>
  <c r="AP63" i="14"/>
  <c r="R63" i="14"/>
  <c r="AP62" i="14"/>
  <c r="AP61" i="14"/>
  <c r="R61" i="14"/>
  <c r="AP60" i="14"/>
  <c r="AP59" i="14"/>
  <c r="R59" i="14"/>
  <c r="AP58" i="14"/>
  <c r="AP57" i="14"/>
  <c r="R57" i="14"/>
  <c r="AP56" i="14"/>
  <c r="AP55" i="14"/>
  <c r="R55" i="14"/>
  <c r="AP54" i="14"/>
  <c r="AP53" i="14"/>
  <c r="R53" i="14"/>
  <c r="AP52" i="14"/>
  <c r="AP51" i="14"/>
  <c r="AP50" i="14"/>
  <c r="AP49" i="14"/>
  <c r="V49" i="14"/>
  <c r="R50" i="14" s="1"/>
  <c r="AP48" i="14"/>
  <c r="AP47" i="14"/>
  <c r="AP46" i="14"/>
  <c r="AP45" i="14"/>
  <c r="AP44" i="14"/>
  <c r="R44" i="14"/>
  <c r="AP43" i="14"/>
  <c r="AP42" i="14"/>
  <c r="V42" i="14"/>
  <c r="R38" i="14" s="1"/>
  <c r="R42" i="14"/>
  <c r="AP41" i="14"/>
  <c r="AP40" i="14"/>
  <c r="R40" i="14"/>
  <c r="AP39" i="14"/>
  <c r="AP38" i="14"/>
  <c r="AP37" i="14"/>
  <c r="AP36" i="14"/>
  <c r="AP35" i="14"/>
  <c r="AP34" i="14"/>
  <c r="R34" i="14"/>
  <c r="AP33" i="14"/>
  <c r="AP32" i="14"/>
  <c r="R32" i="14"/>
  <c r="AP31" i="14"/>
  <c r="AP30" i="14"/>
  <c r="AP29" i="14"/>
  <c r="AP28" i="14"/>
  <c r="AP27" i="14"/>
  <c r="AP26" i="14"/>
  <c r="R26" i="14"/>
  <c r="AP25" i="14"/>
  <c r="AP24" i="14"/>
  <c r="R24" i="14"/>
  <c r="AP23" i="14"/>
  <c r="AP22" i="14"/>
  <c r="AP21" i="14"/>
  <c r="AP20" i="14"/>
  <c r="AP19" i="14"/>
  <c r="AP18" i="14"/>
  <c r="R18" i="14"/>
  <c r="AP17" i="14"/>
  <c r="AP16" i="14"/>
  <c r="R16" i="14"/>
  <c r="AP15" i="14"/>
  <c r="AP14" i="14"/>
  <c r="AP13" i="14"/>
  <c r="R13" i="14"/>
  <c r="AP12" i="14"/>
  <c r="AP11" i="14"/>
  <c r="AP10" i="14"/>
  <c r="AP9" i="14"/>
  <c r="R46" i="14" l="1"/>
  <c r="R211" i="14"/>
  <c r="R209" i="14"/>
  <c r="R207" i="14"/>
  <c r="R205" i="14"/>
  <c r="R203" i="14"/>
  <c r="R201" i="14"/>
  <c r="R199" i="14"/>
  <c r="R197" i="14"/>
  <c r="R195" i="14"/>
  <c r="R193" i="14"/>
  <c r="R191" i="14"/>
  <c r="R189" i="14"/>
  <c r="R187" i="14"/>
  <c r="R185" i="14"/>
  <c r="R183" i="14"/>
  <c r="R181" i="14"/>
  <c r="R179" i="14"/>
  <c r="R177" i="14"/>
  <c r="R175" i="14"/>
  <c r="R173" i="14"/>
  <c r="R171" i="14"/>
  <c r="R169" i="14"/>
  <c r="R167" i="14"/>
  <c r="R165" i="14"/>
  <c r="R163" i="14"/>
  <c r="R161" i="14"/>
  <c r="R159" i="14"/>
  <c r="R157" i="14"/>
  <c r="R155" i="14"/>
  <c r="R153" i="14"/>
  <c r="R151" i="14"/>
  <c r="R149" i="14"/>
  <c r="R147" i="14"/>
  <c r="R145" i="14"/>
  <c r="R143" i="14"/>
  <c r="R141" i="14"/>
  <c r="R139" i="14"/>
  <c r="R137" i="14"/>
  <c r="R135" i="14"/>
  <c r="R133" i="14"/>
  <c r="R131" i="14"/>
  <c r="R129" i="14"/>
  <c r="R127" i="14"/>
  <c r="R125" i="14"/>
  <c r="R123" i="14"/>
  <c r="R121" i="14"/>
  <c r="R119" i="14"/>
  <c r="R117" i="14"/>
  <c r="R115" i="14"/>
  <c r="R113" i="14"/>
  <c r="R111" i="14"/>
  <c r="R109" i="14"/>
  <c r="R12" i="14"/>
  <c r="R14" i="14"/>
  <c r="R22" i="14"/>
  <c r="R30" i="14"/>
  <c r="R70" i="14"/>
  <c r="R68" i="14"/>
  <c r="R66" i="14"/>
  <c r="R64" i="14"/>
  <c r="R62" i="14"/>
  <c r="R60" i="14"/>
  <c r="R58" i="14"/>
  <c r="R56" i="14"/>
  <c r="R54" i="14"/>
  <c r="R52" i="14"/>
  <c r="R73" i="14"/>
  <c r="R75" i="14"/>
  <c r="R107" i="14"/>
  <c r="R108" i="14"/>
  <c r="R116" i="14"/>
  <c r="R124" i="14"/>
  <c r="R132" i="14"/>
  <c r="R140" i="14"/>
  <c r="R148" i="14"/>
  <c r="R156" i="14"/>
  <c r="R164" i="14"/>
  <c r="R172" i="14"/>
  <c r="R180" i="14"/>
  <c r="R188" i="14"/>
  <c r="R196" i="14"/>
  <c r="R204" i="14"/>
  <c r="V218" i="14"/>
  <c r="R41" i="14"/>
  <c r="R39" i="14"/>
  <c r="R37" i="14"/>
  <c r="R35" i="14"/>
  <c r="R33" i="14"/>
  <c r="R31" i="14"/>
  <c r="R29" i="14"/>
  <c r="R27" i="14"/>
  <c r="R25" i="14"/>
  <c r="R23" i="14"/>
  <c r="R21" i="14"/>
  <c r="R19" i="14"/>
  <c r="R17" i="14"/>
  <c r="R15" i="14"/>
  <c r="R48" i="14"/>
  <c r="R20" i="14"/>
  <c r="R28" i="14"/>
  <c r="R36" i="14"/>
  <c r="R43" i="14"/>
  <c r="R45" i="14"/>
  <c r="R47" i="14"/>
  <c r="R49" i="14"/>
  <c r="R51" i="14"/>
  <c r="R130" i="14"/>
  <c r="R138" i="14"/>
  <c r="R146" i="14"/>
  <c r="R154" i="14"/>
  <c r="R162" i="14"/>
  <c r="R170" i="14"/>
  <c r="R178" i="14"/>
  <c r="R186" i="14"/>
  <c r="R194" i="14"/>
  <c r="R202" i="14"/>
  <c r="R210" i="14"/>
  <c r="R212" i="14"/>
  <c r="R80" i="14"/>
  <c r="R82" i="14"/>
  <c r="R84" i="14"/>
  <c r="R86" i="14"/>
  <c r="R105" i="14"/>
  <c r="V158" i="13" l="1"/>
  <c r="AP138" i="13"/>
  <c r="V25" i="13"/>
  <c r="AA53" i="11" l="1"/>
  <c r="AA52" i="11"/>
  <c r="AA51" i="11"/>
  <c r="AA50" i="11"/>
  <c r="AA49" i="11"/>
  <c r="V49" i="11"/>
  <c r="AO48" i="11"/>
  <c r="AN48" i="11"/>
  <c r="AM48" i="11"/>
  <c r="AJ48" i="11"/>
  <c r="AI48" i="11"/>
  <c r="AH48" i="11"/>
  <c r="AG48" i="11"/>
  <c r="AF48" i="11"/>
  <c r="AE48" i="11"/>
  <c r="AD48" i="11"/>
  <c r="AC48" i="11"/>
  <c r="AB48" i="11"/>
  <c r="AA48" i="11"/>
  <c r="V48" i="11"/>
  <c r="V39" i="11"/>
  <c r="V38" i="11"/>
  <c r="V35" i="11"/>
  <c r="V33" i="11"/>
  <c r="V21" i="11"/>
  <c r="V18" i="11"/>
  <c r="Y14" i="11"/>
  <c r="V11" i="11"/>
  <c r="V9" i="11"/>
  <c r="V54" i="11" s="1"/>
  <c r="W81" i="6" l="1"/>
  <c r="V22" i="6"/>
  <c r="V29" i="6" s="1"/>
  <c r="R19" i="6"/>
  <c r="R15" i="6"/>
  <c r="R14" i="6"/>
  <c r="R13" i="6"/>
  <c r="R12" i="6"/>
  <c r="R11" i="6"/>
  <c r="R10" i="6"/>
  <c r="R9" i="6"/>
  <c r="R16" i="6" l="1"/>
  <c r="R23" i="6"/>
  <c r="R17" i="6"/>
  <c r="R21" i="6"/>
  <c r="R24" i="6"/>
  <c r="R28" i="6"/>
  <c r="R26" i="6"/>
  <c r="R20" i="6"/>
  <c r="R27" i="6"/>
  <c r="R18" i="6"/>
  <c r="R22" i="6"/>
  <c r="R25" i="6"/>
  <c r="V17" i="4" l="1"/>
  <c r="AY70" i="3" l="1"/>
  <c r="AX70" i="3"/>
  <c r="V61" i="3"/>
  <c r="V60" i="3"/>
  <c r="V59" i="3"/>
  <c r="V58" i="3"/>
  <c r="AP57" i="3"/>
  <c r="AP56" i="3"/>
  <c r="V56" i="3"/>
  <c r="AP55" i="3"/>
  <c r="AP54" i="3"/>
  <c r="AP53" i="3"/>
  <c r="AP52" i="3"/>
  <c r="AP51" i="3"/>
  <c r="AP50" i="3"/>
  <c r="AP49" i="3"/>
  <c r="AP48" i="3"/>
  <c r="V48" i="3"/>
  <c r="AP47" i="3"/>
  <c r="AP46" i="3"/>
  <c r="AP45" i="3"/>
  <c r="AP44" i="3"/>
  <c r="V44" i="3"/>
  <c r="AP43" i="3"/>
  <c r="AP42" i="3"/>
  <c r="V92" i="3" l="1"/>
  <c r="V26" i="2" l="1"/>
  <c r="V24" i="2"/>
  <c r="V13" i="2"/>
  <c r="V33" i="2" s="1"/>
  <c r="V20" i="1" l="1"/>
</calcChain>
</file>

<file path=xl/comments1.xml><?xml version="1.0" encoding="utf-8"?>
<comments xmlns="http://schemas.openxmlformats.org/spreadsheetml/2006/main">
  <authors>
    <author/>
  </authors>
  <commentList>
    <comment ref="U139" authorId="0" shapeId="0">
      <text>
        <r>
          <rPr>
            <sz val="11"/>
            <color theme="1"/>
            <rFont val="Arial"/>
            <family val="2"/>
          </rPr>
          <t>======
ID#AAAARj9LVJ4
tc={B214DB2F-3AEC-40A7-9989-AC843499DBF6}    (2021-12-01 13:12:14)
[Threaded comment]
Your version of Excel allows you to read this threaded comment; however, any edits to it will get removed if the file is opened in a newer version of Excel. Learn more: https://go.microsoft.com/fwlink/?linkid=870924
Comment:
    ajuste según decreto 212 de abril 16</t>
        </r>
      </text>
    </comment>
  </commentList>
</comments>
</file>

<file path=xl/comments2.xml><?xml version="1.0" encoding="utf-8"?>
<comments xmlns="http://schemas.openxmlformats.org/spreadsheetml/2006/main">
  <authors>
    <author>tc={105984C0-956C-4F74-ADDB-FE15339CC37C}</author>
    <author>tc={D419CF3D-234D-4DEC-AD30-E08BE4512F33}</author>
    <author>tc={510F4A22-3264-4BA8-8281-8B80ADD384D0}</author>
    <author>tc={B544FABE-F686-4C72-952B-C12AE59018AC}</author>
    <author>tc={12149573-C2C7-45EB-9CA1-3D914B0E7D75}</author>
    <author>tc={E9BAADDC-DA14-428E-B7D5-280D40BFE201}</author>
    <author>tc={72421698-0994-4FA1-A784-09CC8786BFFC}</author>
    <author>tc={823F662C-B635-466A-A086-E27070D4918E}</author>
    <author>tc={94DB2EEB-A657-45B6-9902-C2E5913F77CA}</author>
    <author>tc={90929C90-D6E9-4EBE-962E-2CC61ACD03FF}</author>
    <author>tc={9F701C5A-2AC3-4BB8-B237-C43F643C5A41}</author>
    <author>tc={DC874C31-15CA-4F82-9D38-C3A445292D2F}</author>
    <author>tc={0D66ABB1-0F21-49C2-9AAE-065D569CA062}</author>
    <author>tc={EF1D8FA2-1036-4C72-B917-7E9361622148}</author>
    <author>tc={C1AF3E3C-9803-43A1-8DAF-5E17E4FCEB72}</author>
    <author>tc={30B42CAF-CA27-44EA-A0DE-35006BEBA795}</author>
    <author>ELEANA ANDREA C</author>
    <author>tc={E380CAC0-006B-4293-B9E9-22CE73C8F7CD}</author>
    <author>tc={ED17FDE5-5E7F-4833-9191-B21659407E2D}</author>
    <author>tc={FD7FA5CC-8B8C-4197-8810-40EA839D90F7}</author>
    <author>tc={11EECA86-0D96-4DAF-87E3-68123E250542}</author>
    <author>tc={58A73BCB-19D7-49AA-B942-E8069C0D5174}</author>
    <author>tc={86A38FDE-4081-4C8D-90F1-92A6039EC521}</author>
    <author/>
    <author>tc={BED1AD8E-D40B-42E6-BCD0-3997D978D268}</author>
    <author>tc={A3A9DA55-76E1-41D5-8442-1EF7921CEE9B}</author>
    <author>tc={EBA00F4F-4CED-4182-A661-29709B62EE31}</author>
    <author>tc={C7E6DCC2-D376-4F57-AE09-66DA984F25DC}</author>
    <author>tc={DB0B9884-4900-4D23-9969-57DC39C4D15D}</author>
    <author>tc={CCD037C1-B562-4FC5-BB8A-5757FFEFBC06}</author>
    <author>tc={23BD8811-87BE-4DEF-9498-963B5FA982FD}</author>
  </authors>
  <commentList>
    <comment ref="V35"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40"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42"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44"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50"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63"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64"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03 de enero 03</t>
        </r>
      </text>
    </comment>
    <comment ref="V66"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77" authorId="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149" authorId="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151" authorId="1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160" authorId="1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03 de enero 03</t>
        </r>
      </text>
    </comment>
    <comment ref="V176" authorId="1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178" authorId="1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180" authorId="1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182" authorId="1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Y183" authorId="16" shapeId="0">
      <text>
        <r>
          <rPr>
            <b/>
            <sz val="9"/>
            <color indexed="81"/>
            <rFont val="Tahoma"/>
            <family val="2"/>
          </rPr>
          <t>ELEANA ANDREA C:</t>
        </r>
        <r>
          <rPr>
            <sz val="9"/>
            <color indexed="81"/>
            <rFont val="Tahoma"/>
            <family val="2"/>
          </rPr>
          <t xml:space="preserve">
20 $130.000.000
61 $15.000.000
111 $318.253.409</t>
        </r>
      </text>
    </comment>
    <comment ref="Y184" authorId="16" shapeId="0">
      <text>
        <r>
          <rPr>
            <b/>
            <sz val="9"/>
            <color indexed="81"/>
            <rFont val="Tahoma"/>
            <family val="2"/>
          </rPr>
          <t>ELEANA ANDREA C:</t>
        </r>
        <r>
          <rPr>
            <sz val="9"/>
            <color indexed="81"/>
            <rFont val="Tahoma"/>
            <family val="2"/>
          </rPr>
          <t xml:space="preserve">
20 $130.000.000
61 $15.000.000
111 $318.253.409</t>
        </r>
      </text>
    </comment>
    <comment ref="Y185" authorId="16" shapeId="0">
      <text>
        <r>
          <rPr>
            <b/>
            <sz val="9"/>
            <color indexed="81"/>
            <rFont val="Tahoma"/>
            <family val="2"/>
          </rPr>
          <t>ELEANA ANDREA C:</t>
        </r>
        <r>
          <rPr>
            <sz val="9"/>
            <color indexed="81"/>
            <rFont val="Tahoma"/>
            <family val="2"/>
          </rPr>
          <t xml:space="preserve">
20 $130.000.000
61 $15.000.000
111 $318.253.409</t>
        </r>
      </text>
    </comment>
    <comment ref="V207" authorId="1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209" authorId="1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211" authorId="1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215" authorId="2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217" authorId="2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219" authorId="2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220" authorId="23" shapeId="0">
      <text>
        <r>
          <rPr>
            <sz val="11"/>
            <color theme="1"/>
            <rFont val="Arial"/>
            <family val="2"/>
          </rPr>
          <t>======
ID#AAAARj9LVL4
tc={144FA68D-604E-416D-BA2B-FF6EC9C8BC75}    (2021-12-01 13:12:14)
[Threaded comment]
Your version of Excel allows you to read this threaded comment; however, any edits to it will get removed if the file is opened in a newer version of Excel. Learn more: https://go.microsoft.com/fwlink/?linkid=870924
Comment:
    ajuste entre actividades junio 25</t>
        </r>
      </text>
    </comment>
    <comment ref="V224" authorId="2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03 de enero 03</t>
        </r>
      </text>
    </comment>
    <comment ref="Y243" authorId="16" shapeId="0">
      <text>
        <r>
          <rPr>
            <b/>
            <sz val="9"/>
            <color indexed="81"/>
            <rFont val="Tahoma"/>
            <family val="2"/>
          </rPr>
          <t>ELEANA ANDREA C:</t>
        </r>
        <r>
          <rPr>
            <sz val="9"/>
            <color indexed="81"/>
            <rFont val="Tahoma"/>
            <family val="2"/>
          </rPr>
          <t xml:space="preserve">
171 $1.725.393.294
35 $500.000.000</t>
        </r>
      </text>
    </comment>
    <comment ref="Y244" authorId="16" shapeId="0">
      <text>
        <r>
          <rPr>
            <b/>
            <sz val="9"/>
            <color indexed="81"/>
            <rFont val="Tahoma"/>
            <family val="2"/>
          </rPr>
          <t>ELEANA ANDREA C:</t>
        </r>
        <r>
          <rPr>
            <sz val="9"/>
            <color indexed="81"/>
            <rFont val="Tahoma"/>
            <family val="2"/>
          </rPr>
          <t xml:space="preserve">
171 $1.725.393.294
35 $500.000.000</t>
        </r>
      </text>
    </comment>
    <comment ref="V247" authorId="2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248" authorId="2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V252" authorId="2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t>
        </r>
      </text>
    </comment>
    <comment ref="V253" authorId="2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t>
        </r>
      </text>
    </comment>
    <comment ref="V255" authorId="2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t>
        </r>
      </text>
    </comment>
    <comment ref="V256" authorId="3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t>
        </r>
      </text>
    </comment>
  </commentList>
</comments>
</file>

<file path=xl/sharedStrings.xml><?xml version="1.0" encoding="utf-8"?>
<sst xmlns="http://schemas.openxmlformats.org/spreadsheetml/2006/main" count="24684" uniqueCount="3306">
  <si>
    <t>FORMATO</t>
  </si>
  <si>
    <t xml:space="preserve">Codigo:  </t>
  </si>
  <si>
    <t xml:space="preserve">F-PLA-06   </t>
  </si>
  <si>
    <t xml:space="preserve">Version: </t>
  </si>
  <si>
    <t xml:space="preserve">Fecha: </t>
  </si>
  <si>
    <t>Pagina:</t>
  </si>
  <si>
    <t xml:space="preserve"> 1 de 1</t>
  </si>
  <si>
    <t xml:space="preserve">PLAN DE DESARROLLO DEPARTAMENTAL </t>
  </si>
  <si>
    <t>ESTRATEGIA</t>
  </si>
  <si>
    <t>SECTOR</t>
  </si>
  <si>
    <t>PROGRAMA</t>
  </si>
  <si>
    <t>META PRODUCTO</t>
  </si>
  <si>
    <t>INDICADOR PRODUCTO</t>
  </si>
  <si>
    <t>PROYECTO</t>
  </si>
  <si>
    <t xml:space="preserve">FUENTE DE RECURSOS </t>
  </si>
  <si>
    <t>GENERO</t>
  </si>
  <si>
    <t>DISTRIBUCIÓN ETÁREA (EDAD)</t>
  </si>
  <si>
    <t xml:space="preserve">GRUPOS ÉTNICOS </t>
  </si>
  <si>
    <t xml:space="preserve">POBLACIÓN VULNERABLE </t>
  </si>
  <si>
    <t>TOTAL</t>
  </si>
  <si>
    <t>FECHA DE INICIO
(dd/mm/aaaa)</t>
  </si>
  <si>
    <t>FECHA DE TERMINACIÓN
(dd/mm/aaaa)</t>
  </si>
  <si>
    <t xml:space="preserve">RESPONSABLE </t>
  </si>
  <si>
    <t>CODIGO</t>
  </si>
  <si>
    <t xml:space="preserve">NOMBRE </t>
  </si>
  <si>
    <t>NOMBRE</t>
  </si>
  <si>
    <t>CÓDIGO PDD</t>
  </si>
  <si>
    <t>PRODUCTO PDD</t>
  </si>
  <si>
    <t>CÓDIGO CATÁLOGO DE PRODUCTOS MGA</t>
  </si>
  <si>
    <t xml:space="preserve">PRODUCTO CATÁLOGO MGA </t>
  </si>
  <si>
    <t>INDICADOR PDD</t>
  </si>
  <si>
    <t>CÓDIGO CATALOGO DE INDICADORES MGA</t>
  </si>
  <si>
    <t xml:space="preserve">INDICADOR CATÁLOGO MGA </t>
  </si>
  <si>
    <t>META FISICA</t>
  </si>
  <si>
    <t>CODIGO BPIN</t>
  </si>
  <si>
    <t xml:space="preserve">NOMBRE PROYECTO </t>
  </si>
  <si>
    <t>PESO DE LA META %</t>
  </si>
  <si>
    <t xml:space="preserve">OBJETIVO GENERAL DEL PROYECTO </t>
  </si>
  <si>
    <t xml:space="preserve">OBJETIVOS ESPECIFICOS </t>
  </si>
  <si>
    <t>ACTIVIDADES CUANTIFICADAS</t>
  </si>
  <si>
    <t xml:space="preserve">VALOR ACTIVIDAD (EN PESOS) </t>
  </si>
  <si>
    <t>RUBRO PRESUPUESTAL</t>
  </si>
  <si>
    <t>NOMBRE DEL GASTO CPC</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</si>
  <si>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</si>
  <si>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</si>
  <si>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</si>
  <si>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</si>
  <si>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</si>
  <si>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</si>
  <si>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</si>
  <si>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</si>
  <si>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</si>
  <si>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</si>
  <si>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</si>
  <si>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</si>
  <si>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</si>
  <si>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</si>
  <si>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</si>
  <si>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PROGRAMADA</t>
  </si>
  <si>
    <t>PRESUPUESTADO</t>
  </si>
  <si>
    <t>P</t>
  </si>
  <si>
    <t xml:space="preserve">Liderazgo, Gobernabilidad y Transparencia  </t>
  </si>
  <si>
    <t>Gobierno territorial</t>
  </si>
  <si>
    <t xml:space="preserve"> Fortalecimiento a la gestión y dirección de la administración pública territorial "Quindío con una administración al servicio de la ciudadanía " </t>
  </si>
  <si>
    <t>ND</t>
  </si>
  <si>
    <t>Implementación de  las Dimensiones y Políticas  del Modelo Integrado de Planeación y de Gestión MIPG</t>
  </si>
  <si>
    <t xml:space="preserve">Servicio de Implementación Sistemas de Gestión </t>
  </si>
  <si>
    <t>Número de Dimensiones y Políticas   de MIPG implementadas.</t>
  </si>
  <si>
    <t>Sistema de Gestión implementado</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</si>
  <si>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</si>
  <si>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</si>
  <si>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</si>
  <si>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</si>
  <si>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</si>
  <si>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Otros servicios de la administración pública n.c.p.</t>
  </si>
  <si>
    <t xml:space="preserve"> Recurso Ordinario</t>
  </si>
  <si>
    <t>Secretaría Administrativa-Dirección Talento Humano</t>
  </si>
  <si>
    <t xml:space="preserve">Realizar el  diagnóstico  y el Plan de Acción de la  implementación del Código de Integridad.  </t>
  </si>
  <si>
    <t>Ejecutar las actividades establecidas en el Plan Institucional de Archivos PINAR.</t>
  </si>
  <si>
    <t>0304 - 2.3.2.02.02.009.00.00.00.4599023.006.38140 - 88</t>
  </si>
  <si>
    <t>Otros muebles n.c.p.</t>
  </si>
  <si>
    <t>Superávit  Recurso Ordinario</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</si>
  <si>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</si>
  <si>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</si>
  <si>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</si>
  <si>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</si>
  <si>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</si>
  <si>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</si>
  <si>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</si>
  <si>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0304 - 2.3.2.02.02.009.00.00.00.4599002.007.91119 - 20</t>
  </si>
  <si>
    <t xml:space="preserve"> Otros servicios de la administración pública n.c.p.</t>
  </si>
  <si>
    <t>Secretaría Administrativa-Dirección Fondo Territorial de Pensiones</t>
  </si>
  <si>
    <t>Depurar los expedientes administrativos que reposan  en el Fondo Territorial de Pensiones.</t>
  </si>
  <si>
    <t>Adelantar acciones para determinar qué cuotas partes están a favor o cargo del Ente Territorial.</t>
  </si>
  <si>
    <t>Recurso Ordinario</t>
  </si>
  <si>
    <t xml:space="preserve">Proceso de modernización administrativa, incluido el  estudio de la viabilidad de creación de la Oficina de la Felicidad. </t>
  </si>
  <si>
    <t>Proceso de modernización administrativa implementada</t>
  </si>
  <si>
    <t xml:space="preserve">Metodologías aplicadas </t>
  </si>
  <si>
    <t xml:space="preserve">Implementación de un programa de modernización  de la gestión Administrativa  de la Administración Departamental del Quindío. "TÚ y YO SOMOS QUINDÍO" </t>
  </si>
  <si>
    <t>Incrementar  Índice de Gestión y Desempeño de la Administración Departamental a través del proceso de modernización administrativa, contemplando una estructura orgánica qué corresponda a las competencias del territorio, la habilitación de la oficina para los alcaldes en la gobernación y la Casa Delegada en la ciudad de Bogotá, la  creación de la oficina de la Felicidad; con el propósito de mejorar la gestión de la administración departamental .</t>
  </si>
  <si>
    <t>Actualizar los procesos y procedimientos implementados al interior de la entidad, que permitan desarrollar una modernización administrativa incluyente y participativa.</t>
  </si>
  <si>
    <t>Implementar el programa de modernización Administrativa que incluya el desarrollo del estudio de viabilidad para la creación de la oficina de la felicidad.</t>
  </si>
  <si>
    <t>0304 - 2.3.2.02.02.009.00.00.00.4599023.041.91119 - 20</t>
  </si>
  <si>
    <t>Fortalecimiento de la Gestión  y Desempeño Institucional. "Quindío con una administración al servicio de la ciudadanía "</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</si>
  <si>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</si>
  <si>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</si>
  <si>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</si>
  <si>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</si>
  <si>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</si>
  <si>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</si>
  <si>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</si>
  <si>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</si>
  <si>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0304 - 2.3.2.02.02.009.00.00.00.4502033.005.91119 - 20</t>
  </si>
  <si>
    <t>0304 - 2.3.2.01.01.004.01.01.02.4502033.005.38140 - 88</t>
  </si>
  <si>
    <t>TOTAL:</t>
  </si>
  <si>
    <t>SECRETARIO DE DESPACHO</t>
  </si>
  <si>
    <t>Elaborado por:</t>
  </si>
  <si>
    <t>Revisado por:</t>
  </si>
  <si>
    <t>Aprobado por:</t>
  </si>
  <si>
    <t>Norma Consulo Mantilla Quintero</t>
  </si>
  <si>
    <t>Martha Elena Giraldo Ramirez</t>
  </si>
  <si>
    <t>Luis Alberto Rincon Quintero</t>
  </si>
  <si>
    <t>Cargo: Profesional Universitario</t>
  </si>
  <si>
    <t>Cargo: Directora Técnica</t>
  </si>
  <si>
    <t>Cargo: Secretario de Despacho</t>
  </si>
  <si>
    <t>Programación Plan de Acción
Plan de Desarrollo "Tú y yo somos Quindío"
A marzo 2022</t>
  </si>
  <si>
    <t>Fortalecimiento a la gestión y dirección de la administración pública territorial "Quindío con una administración al servicio de la ciudadanía "</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</si>
  <si>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</si>
  <si>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</si>
  <si>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</si>
  <si>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</si>
  <si>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</si>
  <si>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administracion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</si>
  <si>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</si>
  <si>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</si>
  <si>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</si>
  <si>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t>
  </si>
  <si>
    <t xml:space="preserve">Secretaria de Hacienda </t>
  </si>
  <si>
    <t>0307 - 2.3.2.02.01.003.00.00.00.4599002.048.32610 - 88</t>
  </si>
  <si>
    <t>Superávit Recurso Ordinario</t>
  </si>
  <si>
    <t>0307 - 2.3.2.02.01.003.00.00.00.4599002.048.83444 - 56</t>
  </si>
  <si>
    <t>Servicios de inspección técnica de vehículos de transporte terrestre</t>
  </si>
  <si>
    <t>Cofinanciación Convenios Interadministrativos</t>
  </si>
  <si>
    <t>0307 - 2.3.2.02.01.003.00.00.00.4599002.048.33311 - 56</t>
  </si>
  <si>
    <t>Gasolina para automotores</t>
  </si>
  <si>
    <t>0307 - 2.3.2.02.02.009.00.00.00.4599002.048.91119 - 56</t>
  </si>
  <si>
    <t>0307 - 2.3.2.02.02.009.00.00.00.4599002.048.91138 - 56</t>
  </si>
  <si>
    <t>Servicios de la administración pública relacionados con asuntos económicos,
comerciales y laborales</t>
  </si>
  <si>
    <t>0307 - 2.3.2.02.02.009.00.00.00.4599002.048.91119 - 20</t>
  </si>
  <si>
    <t>0307 - 2.3.2.02.02.009.00.00.00.4599002.048.33311 - 20</t>
  </si>
  <si>
    <t>0307 - 2.3.2.02.02.006.00.00.00.4599002.048.85953 - 20</t>
  </si>
  <si>
    <t>Servicios de envío</t>
  </si>
  <si>
    <t>0307 - 2.3.2.02.02.006.00.00.00.4599002.048.85953 - 88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</si>
  <si>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</si>
  <si>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</si>
  <si>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</si>
  <si>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</si>
  <si>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</si>
  <si>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0307 - 2.3.2.02.01.003.00.00.00.4599002.048.35130 - 20</t>
  </si>
  <si>
    <t>Tintas de impresión</t>
  </si>
  <si>
    <t>0307 - 2.3.2.02.02.008.00.00.00.4599002.048.87141 - 56</t>
  </si>
  <si>
    <t>Servicios de mantenimiento y reparación de vehículos automotores</t>
  </si>
  <si>
    <t>0307 - 2.3.2.02.02.006.00.00.00.4599002.048.63393 - 56</t>
  </si>
  <si>
    <t>Otros servicios de comidas contratadas</t>
  </si>
  <si>
    <t>0307 - 2.3.2.02.02.006.00.00.00.4599002.048.63393 - 20</t>
  </si>
  <si>
    <t>20</t>
  </si>
  <si>
    <t>0307 - 2.3.2.02.02.008.00.00.00.4599002.048.84392 - 20</t>
  </si>
  <si>
    <t>Servicios de software en línea (on-line)</t>
  </si>
  <si>
    <t>0307 - 2.3.2.02.01.002.00.00.00.4599002.048.88221 - 56</t>
  </si>
  <si>
    <t>Servicios de fabricación de prendas de vestir (excepto prendas de piel)</t>
  </si>
  <si>
    <t>0307 - 2.3.2.02.01.002.00.00.00.4599002.048.29330 - 56</t>
  </si>
  <si>
    <t>Calzado con parte superior elaborada en cuero (excepto calzado para deportes,
calzado con puntera protectora de metal y calzado especial misceláneo)</t>
  </si>
  <si>
    <t>0307 - 2.3.2.02.01.003.00.00.00.4599002.048.36971 - 56</t>
  </si>
  <si>
    <t>Cascos de seguridad</t>
  </si>
  <si>
    <t>0307 - 2.3.2.02.01.003.00.00.00.4599002.048.36990 - 56</t>
  </si>
  <si>
    <t>Artículos de materiales plásticos n.c.p.</t>
  </si>
  <si>
    <t>0307 - 2.3.2.02.02.009.00.00.00.4599002.048.91119 - 217</t>
  </si>
  <si>
    <t>217</t>
  </si>
  <si>
    <t>Superávit Convenios Interadministrativos  </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</si>
  <si>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</si>
  <si>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</si>
  <si>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</si>
  <si>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</si>
  <si>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</si>
  <si>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</si>
  <si>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</si>
  <si>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</si>
  <si>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1 de 1</t>
  </si>
  <si>
    <t>Liderazgo, Gobernabilidad y Transparencia</t>
  </si>
  <si>
    <t>Fortalecimiento de la Gestión  y Desempeño Institucional. "Quindío con una administración al servicio de la ciudadanía"</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</si>
  <si>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</si>
  <si>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</si>
  <si>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</si>
  <si>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</si>
  <si>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</si>
  <si>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</si>
  <si>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</si>
  <si>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t>
  </si>
  <si>
    <t>0305 - 2.3.2.02.02.006.00.00.00.4502001.042.63391 - 20</t>
  </si>
  <si>
    <t>Servicios de catering para eventos</t>
  </si>
  <si>
    <t>Secretario de Planeación Departamental</t>
  </si>
  <si>
    <t>Servicios de alojamiento en hoteles para los consejeros durante los foros regionales  de participacion ciudadana</t>
  </si>
  <si>
    <t>0305 - 2.3.2.02.02.006.00.00.00.4502001.042.63111 - 20</t>
  </si>
  <si>
    <t>Servicios de alojamiento en hoteles</t>
  </si>
  <si>
    <t>Máquinas digitales portátiles para el procesamiento automático de datos</t>
  </si>
  <si>
    <t>0305 - 2.3.2.01.01.003.03.02.00.4502001.042.45221 - 20</t>
  </si>
  <si>
    <t>Máquinas portátiles de procesamiento automático de datos que no pesen más de 10 kg, como computadores portátiles (laptop y notebook)</t>
  </si>
  <si>
    <t>Servicios de transporte terrestre local no regular de pasajeros,  para el desplazamiento a los diferentes eventos de los Consejeros Territoriales de Planeacion.</t>
  </si>
  <si>
    <t>0305 - 2.3.2.02.02.006.00.00.00.4502001.042.64118 - 20</t>
  </si>
  <si>
    <t>Servicios de transporte terrestre local no regular de pasajeros</t>
  </si>
  <si>
    <t xml:space="preserve">Comunicaciones externas de interes público a traves de medios radiales, prensa y televisivos. </t>
  </si>
  <si>
    <t>0305 - 2.3.2.02.02.009.00.00.00.4502001.042.91134 - 20</t>
  </si>
  <si>
    <t>Servicios de la administración pública relacionados con el transporte y las
comunicaciones</t>
  </si>
  <si>
    <t>Servicios de información y apoyo para los asuntos relacionados con las comunicaciones derivadas de las actividades   del consejo Territorial de Planeacion</t>
  </si>
  <si>
    <t>Actualizaciòn y cargas permanente a la pagina Web y redes del Consejo Territorial</t>
  </si>
  <si>
    <t>0305 - 2.3.2.02.02.008.00.00.00.4502001.042.83132 - 20</t>
  </si>
  <si>
    <t>Servicios de soporte en tecnologías de la información (TI)</t>
  </si>
  <si>
    <t>0305 - 2.3.2.02.02.009.00.00.00.4502001.042.91119 - 88</t>
  </si>
  <si>
    <t>Suministro de material litografico, papeleria, impresos y publicaciones, entre otros.</t>
  </si>
  <si>
    <t>0305 - 2.3.2.02.01.003.00.00.00.4502001.042.32128 - 20</t>
  </si>
  <si>
    <t>Suministro de material litografico, papeleria, impresos y publicaciones, entre otros.( revista semestral)</t>
  </si>
  <si>
    <t>0305 - 2.3.2.02.01.003.00.00.00.4502001.042.32690 - 20</t>
  </si>
  <si>
    <t>Otros impresos n.c.p.</t>
  </si>
  <si>
    <t>Jornadas de educacíon no formal en Ordenamiento Territorial</t>
  </si>
  <si>
    <t>0305 - 2.3.2.02.02.009.00.00.00.4502001.042.91119 - 20</t>
  </si>
  <si>
    <t>Los servicios administrativos, operativos y de apoyo, relacionados con el Consejo Territorial de Planeacion.</t>
  </si>
  <si>
    <t>Adquisición de muebles de oficina (mesas y sillas sala de juntas)</t>
  </si>
  <si>
    <t>0305 - 2.3.2.01.01.004.01.01.02.4502001.042.38122 - 20</t>
  </si>
  <si>
    <t>Muebles de madera, del tipo utilizado en oficinas</t>
  </si>
  <si>
    <t>vf muebles de madera, del tipoutilizado en oficinas</t>
  </si>
  <si>
    <t>0305 - 2.3.2.01.01.004.01.01.02.4502001.042.38122 - 88</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</si>
  <si>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</si>
  <si>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</si>
  <si>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</si>
  <si>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</si>
  <si>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</si>
  <si>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</si>
  <si>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2021</t>
  </si>
  <si>
    <t>0305 - 2.3.2.02.02.009.00.00.00.4502001.043.91119 - 20</t>
  </si>
  <si>
    <t xml:space="preserve">Apoyo en la Organización logistica del proceso de Rendición de Cuentas  en los municipios </t>
  </si>
  <si>
    <t xml:space="preserve"> Edición Informe de Gestión  vigencia 2021</t>
  </si>
  <si>
    <t>0305 - 2.3.2.02.01.003.00.00.00.4502001.043.32690 - 20</t>
  </si>
  <si>
    <t xml:space="preserve"> Apoyo recolección de información  por lineas  estrategicas  (visual  y escrita) para la  estructuración del Informe de Gestión de la vigencia 2022 Sector Central (Secretarías)</t>
  </si>
  <si>
    <t xml:space="preserve"> Apoyo recolección de información  por lineas  estrategicas  (visual  y escrita) para la  estructuración del Informe de Gestión de la vigencia 2022  Entes Descentralizados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</si>
  <si>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</si>
  <si>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</si>
  <si>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</si>
  <si>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</si>
  <si>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</si>
  <si>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</si>
  <si>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</si>
  <si>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Elaboracion e implementacion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</si>
  <si>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</si>
  <si>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</si>
  <si>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1.2.Elaboracion e implementacion de   instrumentos de planificación para  el  Ordenamiento y la Gestión Territorial Departamental en el área directrices del Ordenamiento Territorial Departamental</t>
  </si>
  <si>
    <t>0305 - 2.3.2.02.02.009.00.00.00.4599018.044.91114 - 88</t>
  </si>
  <si>
    <t xml:space="preserve">1.3 Elaboracion de   instrumentos de planificación para  el  Ordenamiento y la Gestión Territorial Departamental para la implementacion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</si>
  <si>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</si>
  <si>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</si>
  <si>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</si>
  <si>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</si>
  <si>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</si>
  <si>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</si>
  <si>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</si>
  <si>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</si>
  <si>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</si>
  <si>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</si>
  <si>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 actualizacion y seguimiento indicadores de Desarrollo sostenible 2021 (1)compilacion, fichas Basicas Municipales.2021.</t>
  </si>
  <si>
    <t>0305 - 2.3.2.02.02.009.00.00.00.4599025.045.91114 - 20</t>
  </si>
  <si>
    <t>0305 - 2.3.2.02.02.009.00.00.00.4599025.045.91114 - 88</t>
  </si>
  <si>
    <t>1.2 Apoyar la implementación  del Observatorio Económico  del Departamento:En la organización, actualizacion, operatividad de la informacion ademas de su publicacion, difusion  y asistencia tecnica.</t>
  </si>
  <si>
    <t>1.3  Actualizacion de los instrumentos (Anuario estadistico, carta estadistica e indicadores ) de identificacion, validacion y calculo de indicadores del observatorio departamental contenidos en las dos areas tematicas abordadas (social y economica) para la vigencia 2021</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</si>
  <si>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</si>
  <si>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</si>
  <si>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</si>
  <si>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</si>
  <si>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</si>
  <si>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y otras fuentes  (Documento tecnico de soporte, metodología General Ajustada) </t>
  </si>
  <si>
    <t>0305 - 2.3.2.02.02.009.00.00.00.4599025.046.91114 - 20</t>
  </si>
  <si>
    <t>Secretarío de Planeación Departamental</t>
  </si>
  <si>
    <t>0305 - 2.3.2.02.02.009.00.00.00.4599025.046.91114 - 88</t>
  </si>
  <si>
    <t>2.2 Apoyo para la revision tecnica (Presupuestos, estudios y diseños, diagnosticos, especificaciones técnicas y demas documentos soportes) de proyectos nuevos y ajustes  suceptibles de ser financiados con recursos del Sistema General de Regalias y otras fuentes.</t>
  </si>
  <si>
    <t>2.3Apoyo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</si>
  <si>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2.4 Brindar apoyo en la revisión jurídica del proceso de  estructuracion, viabilización, priorización y aprobación de proyectos asi como ajsutes  financiados con recursos del Sistema General de Regalías y demás fuentes de financiacion  de Competencia del Ente territorial.</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</si>
  <si>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</si>
  <si>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</si>
  <si>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</si>
  <si>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</si>
  <si>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</si>
  <si>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</si>
  <si>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</si>
  <si>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</si>
  <si>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</si>
  <si>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</si>
  <si>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</si>
  <si>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</si>
  <si>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</si>
  <si>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</si>
  <si>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Capacitacion, asistencia tecnica seguimiento y/o evaluacion actualizacion  Planes, Planes Basicos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</si>
  <si>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</si>
  <si>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</si>
  <si>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</si>
  <si>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Capacitación, Diagnóstico y Asistencias Técnicas  Dimensiones  MIPG  Talento Humano,Direccionamiento Estratégico y Planeación,Gestión para Resultados con Valores, Evaluación de Resultados, Información y Comunicación, Gestión del Conocimiento y ConTrol Interno </t>
  </si>
  <si>
    <t>Entes territoriales  con servicio de asistencia técnica en la Medición del Desempeño Municipal.</t>
  </si>
  <si>
    <t>Asitencia tecnica, seguimiento y/o evaluacion Ranking Integral de Desempeño, identificacion de incosistencias del FUT, Evaluacion de requisitos legales, viabilidad fiscal.</t>
  </si>
  <si>
    <t>0305 - 2.3.2.02.02.009.00.00.00.4599031.047.91114 - 88</t>
  </si>
  <si>
    <t xml:space="preserve">Entes territoriales  con servicio de asistencia técnica en el Sistema de Identificación de Potenciales Beneficiarios de Programas Sociales (SISBEN). </t>
  </si>
  <si>
    <t>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</si>
  <si>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</si>
  <si>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 xml:space="preserve"> a) Procesos de socialización a los  Entes Territoriales Municipales :   § Políticas Públicas, Planes y Programas departamentales   § Acto Administrativo por medio del cual se reglamenta el seguimiento y evaluación de las Politicas Públicas Departamentales.  §Guía para la Gestión de Politicas Públicas en el Departamento Quindio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</si>
  <si>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</si>
  <si>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Capacitacion,asistencia tecnica, seguimiento y/o evaluacion al banco de programas y proyectos de los entes territoriales.</t>
  </si>
  <si>
    <t>Servicio de Implementación Sistemas de Gestión</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</si>
  <si>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</si>
  <si>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</si>
  <si>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</si>
  <si>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</si>
  <si>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</si>
  <si>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</si>
  <si>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</si>
  <si>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</si>
  <si>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</si>
  <si>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</si>
  <si>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</si>
  <si>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</si>
  <si>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</si>
  <si>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</si>
  <si>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Politica gestión presupuestal y eficiencia del gasto publico</t>
  </si>
  <si>
    <t xml:space="preserve">3.1  Politica fortalecimiento organizacional y simplificacion de procesos </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</si>
  <si>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</si>
  <si>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</si>
  <si>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</si>
  <si>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</si>
  <si>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</si>
  <si>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</si>
  <si>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</si>
  <si>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</si>
  <si>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</si>
  <si>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</si>
  <si>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</si>
  <si>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</si>
  <si>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Oolitica de control interno</t>
  </si>
  <si>
    <t>Actualización página web Dimensiones y Politicas  del  MIPG</t>
  </si>
  <si>
    <t>Realización procesos de autoevaluación MIPG</t>
  </si>
  <si>
    <t>TOTALES</t>
  </si>
  <si>
    <t>Programación Plan de Acción
Plan de Desarrollo 2020-2023 "Tú y yo somos Quindío"
a marzo 31 de 2022</t>
  </si>
  <si>
    <t>F-PLA-06</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</si>
  <si>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</si>
  <si>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</si>
  <si>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</si>
  <si>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</si>
  <si>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</si>
  <si>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</si>
  <si>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</si>
  <si>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</si>
  <si>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</si>
  <si>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</si>
  <si>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Director Oficina Privada</t>
  </si>
  <si>
    <t>0313 - 2.3.2.02.02.006.00.00.00.4599023.005.63391 - 20</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</si>
  <si>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</si>
  <si>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</si>
  <si>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</si>
  <si>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</si>
  <si>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</si>
  <si>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 en desarrollo de actividades transmedida, periodisticas, de producción audiovisual en busca de un Gobierno abierto y participativo.</t>
  </si>
  <si>
    <t>0313 - 2.3.2.02.02.009.00.00.00.4599029.090.91119 - 20</t>
  </si>
  <si>
    <t>0313 - 2.3.2.02.02.009.00.00.00.4599029.090.91119 - 88</t>
  </si>
  <si>
    <t>Ejecución Plan de Medios (Radio, prensa, revistas. Televisión, portal WEB, redes sociales, OOH) Revisión y desarrrollo de la estrategia de comunicaciones</t>
  </si>
  <si>
    <t>0313 - 2.3.2.02.02.009.00.00.00.4599029.090.91136 - 20</t>
  </si>
  <si>
    <t xml:space="preserve"> Servicios de la administración pública relacionados con el turismo</t>
  </si>
  <si>
    <t>0313 - 2.3.2.02.02.009.00.00.00.4599029.090.91136 - 88</t>
  </si>
  <si>
    <t>0313 - 2.3.2.02.02.009.00.00.00.4599029.090.91134 - 88</t>
  </si>
  <si>
    <t>Servicios de la administración pública relacionados con el transporte y las comunicaciones</t>
  </si>
  <si>
    <t>Fotalecimiento del buen gobierno para el respeto y garantía de los derechos humanos. "Quindío integrado y participativo"</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</si>
  <si>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</si>
  <si>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</si>
  <si>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</si>
  <si>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</si>
  <si>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</si>
  <si>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Quíndio</t>
  </si>
  <si>
    <t>0313 - 2.3.2.02.02.009.00.00.00.4502001.031.91119 - 20</t>
  </si>
  <si>
    <t>Territorio, Ambiente y Desarrollo Sostenible</t>
  </si>
  <si>
    <t>Otros servicios de transporte terrestre local de pasajeros n.c.p.</t>
  </si>
  <si>
    <t>PROGRAMACIÓN PLAN DE ACCIÓN PROYECTA     AÑO:  2022
PROYECTA Empresa para el Desarrollo Territorial
Marzo 31 de 2022</t>
  </si>
  <si>
    <t xml:space="preserve">CODIGO:  </t>
  </si>
  <si>
    <t xml:space="preserve">VERSIÓN: </t>
  </si>
  <si>
    <t>O9</t>
  </si>
  <si>
    <t xml:space="preserve">FECHA: </t>
  </si>
  <si>
    <t>PÁGINA:</t>
  </si>
  <si>
    <t>PLAN DE DESARROLLO DEPARTAMENTAL:   "TÚ Y YO SOMOS QUINDÍO" 2020-2023</t>
  </si>
  <si>
    <t>POBLACIÓN</t>
  </si>
  <si>
    <t>INDICADOR</t>
  </si>
  <si>
    <t>FUENTE DE RECURSOS</t>
  </si>
  <si>
    <t xml:space="preserve">FECHA DE INICIO </t>
  </si>
  <si>
    <t xml:space="preserve">FECHA DE TERMINACIÓN </t>
  </si>
  <si>
    <t xml:space="preserve">META FISICA </t>
  </si>
  <si>
    <t>PESO DE LA META (%)</t>
  </si>
  <si>
    <t>VALOR 
(EN PESOS )</t>
  </si>
  <si>
    <t xml:space="preserve">RUBRO PRESUPUESTAL </t>
  </si>
  <si>
    <t xml:space="preserve">CODIGO </t>
  </si>
  <si>
    <t>Inclusión Social y Equidad</t>
  </si>
  <si>
    <t>Deporte y recreación</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</si>
  <si>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</si>
  <si>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</si>
  <si>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Servicio de mantenimiento a la infraestructura deportiva</t>
  </si>
  <si>
    <t xml:space="preserve">Infraestructura   deportiva y/o recreativa construida y/o mejorada y/o ampliada y/o mantenida y/o  reforzada </t>
  </si>
  <si>
    <t>Intervenciones realizadas a infraestructura deportiva</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</si>
  <si>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</si>
  <si>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</si>
  <si>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</si>
  <si>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</si>
  <si>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</si>
  <si>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</si>
  <si>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Gerente Proyecta Empresa para el Desarrollo Territorial</t>
  </si>
  <si>
    <t>Realizar Infraestructuras  deportivas y/o recreativas.</t>
  </si>
  <si>
    <t>Apoyo para el fortalecimiento del componente y asistencia tecnica a nivel departamental.</t>
  </si>
  <si>
    <t>2.3.2.02.02.009.4301004.2020003630142.91119_3</t>
  </si>
  <si>
    <t>Educación</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</si>
  <si>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</si>
  <si>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</si>
  <si>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</si>
  <si>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</si>
  <si>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</si>
  <si>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</si>
  <si>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</si>
  <si>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</si>
  <si>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</si>
  <si>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</si>
  <si>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</si>
  <si>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</si>
  <si>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</si>
  <si>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Transporte</t>
  </si>
  <si>
    <t>Infraestructura red vial regional. "Tú y yo con movilidad vial"</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</si>
  <si>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</si>
  <si>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</si>
  <si>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</si>
  <si>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</si>
  <si>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</si>
  <si>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</si>
  <si>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</si>
  <si>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</si>
  <si>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</si>
  <si>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</si>
  <si>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</si>
  <si>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</si>
  <si>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</si>
  <si>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Vivienda, Ciudad y Territorio</t>
  </si>
  <si>
    <t>Acceso a soluciones de vivienda. "Tú y yo con vivienda digna"</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</si>
  <si>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</si>
  <si>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</si>
  <si>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</si>
  <si>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</si>
  <si>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</si>
  <si>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</si>
  <si>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</si>
  <si>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</si>
  <si>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2.3.2.02.02.005.4001017.2020003630145.54111_3</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</si>
  <si>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</si>
  <si>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</si>
  <si>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</si>
  <si>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</si>
  <si>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</si>
  <si>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</si>
  <si>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</si>
  <si>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</si>
  <si>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 xml:space="preserve">Estudios o diseños realizados </t>
  </si>
  <si>
    <t>Realizar porgramacion de asistencias tecnicas a la entidades territoriales</t>
  </si>
  <si>
    <t>2.3.2.02.02.008.4001030.2020003630145.83411_4</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</si>
  <si>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</si>
  <si>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</si>
  <si>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</si>
  <si>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</si>
  <si>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</si>
  <si>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</si>
  <si>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2.3.2.02.02.005.4001014.2020003630145.54111_4</t>
  </si>
  <si>
    <t>2.3.2.02.02.009.4001014.2020003630145.91119_4</t>
  </si>
  <si>
    <t>Viviendas de Interés Social urbanas mejoradas</t>
  </si>
  <si>
    <t>2.3.2.02.02.005.4001015.2020003630145.54111_4</t>
  </si>
  <si>
    <t>2.3.2.02.02.009.4001015.2020003630145.91119_4</t>
  </si>
  <si>
    <t>Pablo César Herrera Correa</t>
  </si>
  <si>
    <t>Gerente, PROYECTA</t>
  </si>
  <si>
    <t>Cultura</t>
  </si>
  <si>
    <t>Promoción y acceso efectivo a procesos culturales y artísticos. "Tú y yo somos cultura Quindiana"</t>
  </si>
  <si>
    <t>Programación Plan de Acción
Plan de Desarrollo "Tu y Yo somos Quindio"
Secretaría de Cultura
A 31 de marzo del 2022</t>
  </si>
  <si>
    <t>Servicio de educación informal en áreas artísticas y culturales</t>
  </si>
  <si>
    <t>Personas capacitadas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</si>
  <si>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</si>
  <si>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</si>
  <si>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</si>
  <si>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</si>
  <si>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</si>
  <si>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Recurso Ordinario </t>
  </si>
  <si>
    <t xml:space="preserve">
Secretaria de Cultura</t>
  </si>
  <si>
    <t>0310 - 2.3.2.02.02.009.00.00.00.3301087.021.91119 - 88</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</si>
  <si>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</si>
  <si>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</si>
  <si>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</si>
  <si>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</si>
  <si>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</si>
  <si>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0310 - 2.3.2.02.02.009.00.00.00.3301073.021.91119 - 88</t>
  </si>
  <si>
    <t>0310 - 2.3.2.02.02.009.00.00.00.3301073.021.91119 - 39</t>
  </si>
  <si>
    <t>Estampilla Procultura 50% Concertación</t>
  </si>
  <si>
    <t>0310 - 2.3.2.02.02.009.00.00.00.3301073.021.91124 - 20</t>
  </si>
  <si>
    <t>Servicios de la administración pública relacionados con la recreación, la cultura y la
religión</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</si>
  <si>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</si>
  <si>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</si>
  <si>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0310 - 2.3.2.02.01.003.00.00.00.3301073.021.35130 - 20</t>
  </si>
  <si>
    <t>0310 - 2.3.2.02.01.003.00.00.00.3301073.021.32128 - 20</t>
  </si>
  <si>
    <t>Fortalecer la institucionalidad cultural con asistencia técnica para el mejoramientos de los espacios de participación artística y cultural</t>
  </si>
  <si>
    <t>VF adquisicíon de mobiliario y equipos electronicos</t>
  </si>
  <si>
    <t>0310 - 2.3.2.02.01.003.00.00.00.3301073.021.38122 - 88</t>
  </si>
  <si>
    <t xml:space="preserve">Garantizar las condiciones técnicas y logísticas para el alistamiento, seguimiento, evaluación y ejecución de los proyectos artísticos y culturales de la secretaria de cultura </t>
  </si>
  <si>
    <t>0310 - 2.3.2.02.01.003.00.00.00.3301073.021.38122 - 20</t>
  </si>
  <si>
    <t>0310 - 2.3.2.02.02.009.00.00.00.3301073.021.91119 - 41</t>
  </si>
  <si>
    <t>Estampilla Procultura 10% Estímulos</t>
  </si>
  <si>
    <t>0310 - 2.3.2.02.02.006.00.00.00.3301073.021.63399 - 20</t>
  </si>
  <si>
    <t>Otros servicios de suministro de comidas</t>
  </si>
  <si>
    <t>0310 - 2.3.2.02.01.003.00.00.00.3301073.021.32620 - 20</t>
  </si>
  <si>
    <t>Material de publicidad comercial, catálogos comerciales y artículos similares</t>
  </si>
  <si>
    <t xml:space="preserve">Cofinanciar proyectos de concertación nacional y departametal </t>
  </si>
  <si>
    <t>0310 - 2.3.2.02.02.009.00.00.00.3301073.021.91124 - 39</t>
  </si>
  <si>
    <t>0310 - 2.3.2.02.02.009.00.00.00.3301073.021.91124 - 214</t>
  </si>
  <si>
    <t>Superávit Estampilla Procultura 50% Concertación</t>
  </si>
  <si>
    <t>Financiar a través de estímulos los procesos, proyectos y actividades culturales de artistas del Departamento del Quindio</t>
  </si>
  <si>
    <t>0310 - 2.3.2.02.02.009.00.00.00.3301073.021.91124 - 41</t>
  </si>
  <si>
    <t>0310 - 2.3.2.02.02.009.00.00.00.3301073.021.91124 - 215</t>
  </si>
  <si>
    <t>Superávit Estampilla Procultura 10% Estímulos</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</si>
  <si>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</si>
  <si>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</si>
  <si>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</si>
  <si>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</si>
  <si>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</si>
  <si>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</si>
  <si>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</si>
  <si>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</si>
  <si>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</si>
  <si>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</si>
  <si>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</si>
  <si>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</si>
  <si>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</si>
  <si>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</si>
  <si>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</si>
  <si>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0310 - 2.3.2.02.02.009.00.00.00.3301052.021.38993 - 20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</si>
  <si>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</si>
  <si>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</si>
  <si>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</si>
  <si>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</si>
  <si>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</si>
  <si>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</si>
  <si>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</si>
  <si>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0310 - 2.3.2.02.02.009.00.00.00.3301085.020.91119 - 34</t>
  </si>
  <si>
    <t>Estampilla ProCultura 10% Bibliotecas</t>
  </si>
  <si>
    <t>0310 - 2.3.2.02.02.009.00.00.00.3301085.020.91119 - 213</t>
  </si>
  <si>
    <t>Superávit Estampilla Procultura 10% Bibliotecas</t>
  </si>
  <si>
    <t>0310 - 2.3.2.02.02.009.00.00.00.3301085.020.91119 - 20</t>
  </si>
  <si>
    <t>0310 - 2.3.2.02.02.009.00.00.00.3301085.020.91119 - 88</t>
  </si>
  <si>
    <t>0310 - 2.3.2.02.02.006.00.00.00.3301085.020.63399 - 20</t>
  </si>
  <si>
    <t>0310 - 2.3.2.02.02.006.00.00.00.3301085.020.64119 - 20</t>
  </si>
  <si>
    <t>0310 - 2.3.2.02.01.004.00.00.00.3301085.020.45250 - 34</t>
  </si>
  <si>
    <t>Otras máquinas de procesamiento automático de datos que contengan o no
una o dos de las siguientes tipos de unidades: unidades de almacenamiento, unidades de
entrada, unidades de salida</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</si>
  <si>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</si>
  <si>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</si>
  <si>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</si>
  <si>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</si>
  <si>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</si>
  <si>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0310 - 2.3.2.02.01.003.00.00.00.3301100.020.32210 - 34</t>
  </si>
  <si>
    <t>Libros o textos educativos, impresos</t>
  </si>
  <si>
    <t>0310 - 2.3.2.02.01.003.00.00.00.3301100.020.32210 - 213</t>
  </si>
  <si>
    <t>0310 - 2.3.2.02.02.009.00.00.00.3301100.020.91119 - 34</t>
  </si>
  <si>
    <t>0310 - 2.3.2.02.02.009.00.00.00.3301100.020.91124 - 20</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</si>
  <si>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</si>
  <si>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</si>
  <si>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</si>
  <si>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</si>
  <si>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</si>
  <si>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</si>
  <si>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</si>
  <si>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0310 - 2.3.2.02.02.009.00.00.00.3301095.072.91119 - 33</t>
  </si>
  <si>
    <t>Estampilla Procultura 10% Seguridad Social</t>
  </si>
  <si>
    <t xml:space="preserve"> 
Secretaria de Cultura</t>
  </si>
  <si>
    <t>0310 - 2.3.2.02.02.009.00.00.00.3301095.072.91119 - 212</t>
  </si>
  <si>
    <t>Superávit estampilla procultura 10% seguridad social</t>
  </si>
  <si>
    <t>0310 - 2.3.2.02.02.009.00.00.00.3301095.072.91119 - 20</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</si>
  <si>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</si>
  <si>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</si>
  <si>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</si>
  <si>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</si>
  <si>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</si>
  <si>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</si>
  <si>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</si>
  <si>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</si>
  <si>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</si>
  <si>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</si>
  <si>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</si>
  <si>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</si>
  <si>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0310 - 2.3.2.02.01.003.00.00.00.3302070.073.32620 - 20</t>
  </si>
  <si>
    <t>0310 - 2.3.2.02.02.006.00.00.00.3302070.073.63399 - 20</t>
  </si>
  <si>
    <t>0310 - 2.3.2.02.02.009.00.00.00.3302070.073.91119 - 47</t>
  </si>
  <si>
    <t>IVA Telefonía Móvil</t>
  </si>
  <si>
    <t>0310 - 2.3.2.02.02.009.00.00.00.3302070.073.91119 - 93</t>
  </si>
  <si>
    <t>Superávit IVA Telefonía Móvil</t>
  </si>
  <si>
    <t>_=</t>
  </si>
  <si>
    <t>Justicia y del derecho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</si>
  <si>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</si>
  <si>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</si>
  <si>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</si>
  <si>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</si>
  <si>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</si>
  <si>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</si>
  <si>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</si>
  <si>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</si>
  <si>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</si>
  <si>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</si>
  <si>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Servicios generales de construcción de otros edificios no residenciales</t>
  </si>
  <si>
    <t xml:space="preserve">
Juan Manuel Galviz Secretario de Aguas e Infraestructura</t>
  </si>
  <si>
    <t>Apoyo para la supervisión, en la vigilancia, seguimiento y control de las obras y contratos suscritos</t>
  </si>
  <si>
    <t>0308 - 2.3.2.02.02.009.00.00.00.1202019.017.91119 - 20</t>
  </si>
  <si>
    <t>Salud y protección social</t>
  </si>
  <si>
    <t>Prestación de servicios de salud. "Tú y yo con servicios de salud"</t>
  </si>
  <si>
    <t xml:space="preserve">Infraestructura hospitalaria con procesos constructivos, mejorados, ampliados, mantenidos, y/o reforzados </t>
  </si>
  <si>
    <t>Hospitales de tercer nivel de atención adecuados</t>
  </si>
  <si>
    <t>Infraestructura hospitalaria con procesos constructivos, mejorados, ampliados, mantenidos, y/o reforzados realizados</t>
  </si>
  <si>
    <t>Mejoramiento de la infraestructura física de las instituciones de salud pública y bienestar social en el  departamento del Quindío</t>
  </si>
  <si>
    <t>Mejorar la infraestructura hospitalaria del Departamento del Quindío, con el propósito de optimización de la prestación del servicio y en acceso incluyente y equitativo a la oferta de servicios del Estado.</t>
  </si>
  <si>
    <t>Aumentar el proceso de mantenimiento, mejoramiento y construcción de las instituciones de Salud del Departamento</t>
  </si>
  <si>
    <t>Construir, mejorar y/o rehabilitar la infraestructura fisica de las instituciones de salud publica y bienestar social en el departamento</t>
  </si>
  <si>
    <t>0308 - 2.3.2.02.02.005.00.00.00.1906015.018.54129 - 88</t>
  </si>
  <si>
    <t>Calidad, cobertura y fortalecimiento de la educación inicial, prescolar, básica y media." Tú y yo con educación y  calidad"</t>
  </si>
  <si>
    <t>Infraestructura de Instituciones Educativas con procesos constructivos, mejorados, ampliados, mantenidos y/o reforzados.</t>
  </si>
  <si>
    <t>Infraestructura de Instituciones Educativas construida, mejorada, ampliada, mantenida, y/o reforzada.</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</si>
  <si>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</si>
  <si>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</si>
  <si>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</si>
  <si>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</si>
  <si>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</si>
  <si>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</si>
  <si>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</si>
  <si>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0308 - 2.3.2.02.02.005.00.00.00.2201062.050.54129 - 82</t>
  </si>
  <si>
    <t>Superávit Estampilla Prodesarrollo</t>
  </si>
  <si>
    <t xml:space="preserve">Interventoría integral para los contratos que se adelanten </t>
  </si>
  <si>
    <t>0308 - 2.3.2.02.02.009.00.00.00.2201062.050.91119 - 04</t>
  </si>
  <si>
    <t xml:space="preserve">contar con espacios adecuados para una formacion integral </t>
  </si>
  <si>
    <t>0308 - 2.3.2.02.02.009.00.00.00.2201062.050.91119 - 82</t>
  </si>
  <si>
    <t>Suministro de materiales, elementos y equipos necesarios para la ejecución de proyectos en infraestructura educativa</t>
  </si>
  <si>
    <t>0308 - 2.3.2.02.01.004.00.00.00.2201062.050.42999 - 04</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</si>
  <si>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</si>
  <si>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0308 - 2.3.2.02.01.004.00.00.00.2201062.050.42999 - 82</t>
  </si>
  <si>
    <t>0308 - 2.3.2.02.01.003.00.00.00.2201062.050.37440 - 04</t>
  </si>
  <si>
    <t>Cementos hidráulicos en general, cemento portland, cemento alumináceo,
cemento de escorias y cementos hidráulicos similares (excepto clínkeres)</t>
  </si>
  <si>
    <t>0308 - 2.3.2.02.01.003.00.00.00.2201062.050.37440 - 82</t>
  </si>
  <si>
    <t>0308 - 2.3.2.02.01.001.00.00.00.2201062.050.15311 - 04</t>
  </si>
  <si>
    <t>Arenas y gravas naturales
(excepto las arenas metalíferas de la división 14)</t>
  </si>
  <si>
    <t>0308 - 2.3.2.02.01.001.00.00.00.2201062.050.15311 - 82</t>
  </si>
  <si>
    <t>0308 - 2.3.2.02.01.004.00.00.00.2201062.050.42190 - 04</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</si>
  <si>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</si>
  <si>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0308 - 2.3.2.02.01.004.00.00.00.2201062.050.42190 - 82</t>
  </si>
  <si>
    <t xml:space="preserve">Servicio de transporte para el desplazamiento del personal y materiales a las obras físicas </t>
  </si>
  <si>
    <t>0308 - 2.3.2.02.02.006.00.00.00.2201062.050.64119 - 04</t>
  </si>
  <si>
    <t xml:space="preserve"> Mano de obra calificada y/o no calificada necesaria para la ejecución de obras físicas </t>
  </si>
  <si>
    <t>Apoyo jurídico, administrativo y/o financiero para obras y contratos suscritos en ejecución</t>
  </si>
  <si>
    <t>Apoyo juridico, administrativo y/o financiero para obras y contratos suscritos en ejecución</t>
  </si>
  <si>
    <t>3301068</t>
  </si>
  <si>
    <t>Servicio de mantenimiento de infraestructura cultural</t>
  </si>
  <si>
    <t>Infraestructura cultural intervenida</t>
  </si>
  <si>
    <t>330106800</t>
  </si>
  <si>
    <t xml:space="preserve"> 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</si>
  <si>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</si>
  <si>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</si>
  <si>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</si>
  <si>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</si>
  <si>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</si>
  <si>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</si>
  <si>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</si>
  <si>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</si>
  <si>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0308 - 2.3.2.02.01.004.00.00.00.3301068.001.42190 - 20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</si>
  <si>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</si>
  <si>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 xml:space="preserve">Mano de obra calificada y/o no calificada necesaria para la ejecución de obras físicas </t>
  </si>
  <si>
    <t>0308 - 2.3.2.02.02.009.00.00.00.3301068.001.91119 - 20</t>
  </si>
  <si>
    <t xml:space="preserve">INCLUSIÓN SOCIAL Y EQUIDAD </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</si>
  <si>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</si>
  <si>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</si>
  <si>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</si>
  <si>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Construcción y dotación centro de atención integral para personas con discapacidad en el Departamento del Quindío+</t>
  </si>
  <si>
    <t xml:space="preserve"> 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</si>
  <si>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</si>
  <si>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</si>
  <si>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</si>
  <si>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</si>
  <si>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</si>
  <si>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 xml:space="preserve">Infraestructura   deportiva y/o recreativa construida  mejorada,  ampliada,  mantenida y/o  reforzada </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</si>
  <si>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</si>
  <si>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</si>
  <si>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</si>
  <si>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Construcción, mantenimiento y/o mejoramiento de la infraestructura recreativa y deportiva</t>
  </si>
  <si>
    <t>0308 - 2.3.2.02.02.005.00.00.00.4301004.052.54270 - 04</t>
  </si>
  <si>
    <t>Servicios generales de construcción de instalaciones al aire libre para deportes
y esparcimiento</t>
  </si>
  <si>
    <t>0308 - 2.3.2.02.02.005.00.00.00.4301004.052.54270 - 82</t>
  </si>
  <si>
    <t>Interventoría integral para los contratos que se adelanten</t>
  </si>
  <si>
    <t>0308 - 2.3.2.02.02.009.00.00.00.4301004.052.91119 - 82</t>
  </si>
  <si>
    <t>Suministro de materiales, elementos y equipos necesarios para la ejecución de proyectos en infraestructura  recreativa y deportiva</t>
  </si>
  <si>
    <t>0308 - 2.3.2.02.01.004.00.00.00.4301004.052.42999 - 04</t>
  </si>
  <si>
    <t>0308 - 2.3.2.02.01.004.00.00.00.4301004.052.42999 - 82</t>
  </si>
  <si>
    <t>0308 - 2.3.2.02.01.003.00.00.00.4301004.052.37440 - 04</t>
  </si>
  <si>
    <t>0308 - 2.3.2.02.01.003.00.00.00.4301004.052.37440 - 82</t>
  </si>
  <si>
    <t>0308 - 2.3.2.02.01.001.00.00.00.4301004.052.15311 - 04</t>
  </si>
  <si>
    <t>0308 - 2.3.2.02.01.001.00.00.00.4301004.052.15311 - 82</t>
  </si>
  <si>
    <t>0308 - 2.3.2.02.01.004.00.00.00.4301004.052.42190 - 04</t>
  </si>
  <si>
    <t>0308 - 2.3.2.02.01.004.00.00.00.4301004.052.42190 - 82</t>
  </si>
  <si>
    <t>Servicio de transporte para el desplazamiento del personal y materiales a las obras físicas</t>
  </si>
  <si>
    <t>0308 - 2.3.2.02.02.006.00.00.00.4301004.052.64119 - 04</t>
  </si>
  <si>
    <t>0308 - 2.3.2.02.02.009.00.00.00.4301004.052.91119 - 04</t>
  </si>
  <si>
    <t>Productividad y Competitividad</t>
  </si>
  <si>
    <t>Agricultura y desarrollo rural</t>
  </si>
  <si>
    <t>Infraestructura productiva y comercialización. "Tú y yo con agro competitivo"</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</si>
  <si>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</si>
  <si>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</si>
  <si>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</si>
  <si>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</si>
  <si>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</si>
  <si>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</si>
  <si>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</si>
  <si>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</si>
  <si>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0308 - 2.3.2.02.02.009.00.00.00.1709065.018.91119 - 20</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</si>
  <si>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</si>
  <si>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</si>
  <si>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</si>
  <si>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</si>
  <si>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</si>
  <si>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</si>
  <si>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</si>
  <si>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</si>
  <si>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0308 - 2.3.2.02.01.004.00.00.00.1709078.019.42190 - 20</t>
  </si>
  <si>
    <t>Servicio de transporte para el desplazamiento del personal y materiales a las obras física</t>
  </si>
  <si>
    <t>0308 - 2.3.2.02.02.006.00.00.00.1709078.019.64119 - 20</t>
  </si>
  <si>
    <t>0308 - 2.3.2.02.02.009.00.00.00.1709078.019.91119 - 20</t>
  </si>
  <si>
    <t>Infraestructura   vial  con procesos  de construcción, mejoramiento, ampliación, mantenimiento y/o  reforzamiento.</t>
  </si>
  <si>
    <t xml:space="preserve">Infraestructura  vial    construida, mejorada, ampliada,  mantenida, y/o  reforzada </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</si>
  <si>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</si>
  <si>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</si>
  <si>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</si>
  <si>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mejoramiento y/o rehabilitación de las vías</t>
  </si>
  <si>
    <t>0308 - 2.3.2.02.02.005.00.00.00.2402041.053.54211 - 23</t>
  </si>
  <si>
    <t>Sobretasa al ACPM</t>
  </si>
  <si>
    <t>0308 - 2.3.2.02.02.005.00.00.00.2402041.053.54211 - 95</t>
  </si>
  <si>
    <t>Superávit Convenios Administrativo</t>
  </si>
  <si>
    <t>0308 - 2.3.2.02.02.005.00.00.00.2402041.053.54211 - 219</t>
  </si>
  <si>
    <t>Convenio 1645 de 2021 INVIAS Salento</t>
  </si>
  <si>
    <t>0308 - 2.3.2.02.02.005.00.00.00.2402041.053.54211 - 218</t>
  </si>
  <si>
    <t xml:space="preserve">Convenio 1609 del 2020 INVIAS vías terciarias </t>
  </si>
  <si>
    <t>Suministro de materiales, elementos y equipos necesarios para la ejecución de proyectos en infraestructura vial</t>
  </si>
  <si>
    <t>0308 - 2.3.2.02.01.004.00.00.00.2402041.053.42999 - 23</t>
  </si>
  <si>
    <t>Suministro de materiales, elementos y equipos neesarios para la ejecuciónde proyectos en infraestructura víal</t>
  </si>
  <si>
    <t>0308 - 2.3.2.02.01.004.00.00.00.2402041.053.42999 - 88</t>
  </si>
  <si>
    <t>0308 - 2.3.2.02.01.004.00.00.00.2402041.053.42999 - 95</t>
  </si>
  <si>
    <t>0308 - 2.3.2.02.01.004.00.00.00.2402041.053.42999 - 218</t>
  </si>
  <si>
    <t>0308 - 2.3.2.02.01.003.00.00.00.2402041.053.37440 - 23</t>
  </si>
  <si>
    <t>0308 - 2.3.2.02.01.003.00.00.00.2402041.053.37440 - 88</t>
  </si>
  <si>
    <t>0308 - 2.3.2.02.01.003.00.00.00.2402041.053.37440 - 218</t>
  </si>
  <si>
    <t>0308 - 2.3.2.02.01.003.00.00.00.2402041.053.36320 - 218</t>
  </si>
  <si>
    <t>.Tubos, caños, mangueras y sus accesorios (codos, juntas, racores, etc.) de
plástico, incluso reforzado</t>
  </si>
  <si>
    <t>0308 - 2.3.2.02.01.003.00.00.00.2402041.053.37560 - 218</t>
  </si>
  <si>
    <t>Tubos y demás artículos y manufacturas de cemento, hormigón (concreto) o
piedra artificial</t>
  </si>
  <si>
    <t>0308 - 2.3.2.02.01.001.00.00.00.2402041.053.15311 - 23</t>
  </si>
  <si>
    <t>0308 - 2.3.2.02.01.004.00.00.00.2402041.053.42190 - 23</t>
  </si>
  <si>
    <t>0308 - 2.3.2.02.01.004.00.00.00.2402041.053.42190 - 88</t>
  </si>
  <si>
    <t>0308 - 2.3.2.02.02.005.00.00.00.2402041.053.15311 - 88</t>
  </si>
  <si>
    <t>0308 - 2.3.2.02.02.005.00.00.00.2402041.053.15311 - 218</t>
  </si>
  <si>
    <t>0308 - 2.3.2.02.02.005.00.00.00.2402041.053.15320 - 95</t>
  </si>
  <si>
    <t>antos, gravas, piedras partidas o trituradas, macadán; gravilla, lasca y polvos de
piedra</t>
  </si>
  <si>
    <t>0308 - 2.3.2.02.02.005.00.00.00.2402041.053.15320 - 218</t>
  </si>
  <si>
    <t>0308 - 2.3.2.02.02.005.00.00.00.2402041.053.35110 - 218</t>
  </si>
  <si>
    <t>Pinturas, barnices y productos relacionados</t>
  </si>
  <si>
    <t>0308 - 2.3.2.02.02.005.00.00.00.2402041.053.31101 - 218</t>
  </si>
  <si>
    <t>Madera aserrada o cortada longitudinalmente, cortada en hojas o descortezada, con un</t>
  </si>
  <si>
    <t>suministro de combustible para la maquinaria pesada, vehículos y equipos menores</t>
  </si>
  <si>
    <t>0308 - 2.3.2.02.01.003.00.00.00.2402041.053.33311 - 23</t>
  </si>
  <si>
    <t>suministro de combustible para la maquinaria pesada, vehiculos y equipos menores</t>
  </si>
  <si>
    <t>0308 - 2.3.2.02.01.003.00.00.00.2402041.053.33311 - 95</t>
  </si>
  <si>
    <t>0308 - 2.3.2.02.01.003.00.00.00.2402041.053.33311 - 218</t>
  </si>
  <si>
    <t>0308 - 2.3.2.02.01.003.00.00.00.2402041.053.33361 - 218</t>
  </si>
  <si>
    <t>Gasóleos (diésel)</t>
  </si>
  <si>
    <t xml:space="preserve">suministro de aceites y lubricantes </t>
  </si>
  <si>
    <t>0308 - 2.3.2.02.01.003.00.00.00.2402041.053.33380 - 207</t>
  </si>
  <si>
    <t>Lubricantes</t>
  </si>
  <si>
    <t>0308 - 2.3.2.02.01.003.00.00.00.2402041.053.33380 - 218</t>
  </si>
  <si>
    <t>Servicio de vigilancia en puntos aleatorios para el funcionamiento de la maquinaria amarilla pesada del departamento</t>
  </si>
  <si>
    <t>0308 - 2.3.2.02.02.008.00.00.00.2402041.053.85250 - 20</t>
  </si>
  <si>
    <t>Servicios de protección (guardas de seguridad)</t>
  </si>
  <si>
    <t>Mantenimiento preventivo y correctivo, incluyendo repuestos e instalación para maquinaria pesada del departamento</t>
  </si>
  <si>
    <t>0308 - 2.3.2.02.02.008.00.00.00.2402041.053.87141 - 20</t>
  </si>
  <si>
    <t>Mantenimiento preventivo y correctivo, incluyendo repuestos e instalación pra maquinaria pesada del departamento</t>
  </si>
  <si>
    <t>0308 - 2.3.2.02.02.008.00.00.00.2402041.053.87141 - 207</t>
  </si>
  <si>
    <t>Superávit Convenio INVIAS Colombia Rural</t>
  </si>
  <si>
    <t>0308 - 2.3.2.02.02.008.00.00.00.2402041.053.87141 - 218</t>
  </si>
  <si>
    <t>Apoyo logistico para la intervencion de la infraestructura vial</t>
  </si>
  <si>
    <t>0308 - 2.3.2.02.02.009.00.00.00.2402041.053.91119 - 207</t>
  </si>
  <si>
    <t>0308 - 2.3.2.02.02.009.00.00.00.2402041.053.91119 - 218</t>
  </si>
  <si>
    <t>Apoyo para la ejecución de las obras, en cumplimiento del convenio 1609, Colombia rural</t>
  </si>
  <si>
    <t xml:space="preserve">Apoyo a la gestión para la operación de maquinaria pesada, vehículos y equipos </t>
  </si>
  <si>
    <t>0308 - 2.3.2.02.02.009.00.00.00.2402041.053.91119 - 23</t>
  </si>
  <si>
    <t>Coordinación de la maquinaria amarilla para el mantenimiento, mejoramiento y/o rehabilitación de las vías</t>
  </si>
  <si>
    <t>Mano de obra calificada y/o no calificada necesaria para la ejecución de obras físicas</t>
  </si>
  <si>
    <t>Apoyo a la Supervisión en la vigilancia, seguimiento y control de las obras y contratos suscritos</t>
  </si>
  <si>
    <t xml:space="preserve">Apoyo jurídico, administrativo y/o financiero para obras y contratos suscritos y en ejecución </t>
  </si>
  <si>
    <t>0308 - 2.3.2.02.02.009.00.00.00.2402041.053.91119 - 20</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</si>
  <si>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</si>
  <si>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</si>
  <si>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</si>
  <si>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</si>
  <si>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y/o mejoramiento de la infraestructura de puentes</t>
  </si>
  <si>
    <t>0308 - 2.3.2.02.02.005.00.00.00.2402022.053.54221 - 23</t>
  </si>
  <si>
    <t>Servicios generales de construcción de puentes y carreteras elevadas</t>
  </si>
  <si>
    <t>0308 - 2.3.2.02.02.005.00.00.00.2402022.053.54221 - 20</t>
  </si>
  <si>
    <t>0308 - 2.3.2.02.02.009.00.00.00.2402022.053.91119 - 20</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</si>
  <si>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</si>
  <si>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</si>
  <si>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</si>
  <si>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</si>
  <si>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</si>
  <si>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</si>
  <si>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</si>
  <si>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</si>
  <si>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0308 - 2.3.2.02.02.008.00.00.00.2402118.054.83990 - 20</t>
  </si>
  <si>
    <t>Otros servicios profesionales, técnicos y empresariales n.c.p.</t>
  </si>
  <si>
    <t>Apoyo para la elaboración y/o actualización de estudios y diseños de infraestructura vial</t>
  </si>
  <si>
    <t>0308 - 2.3.2.02.02.009.00.00.00.2402118.054.91119 - 20</t>
  </si>
  <si>
    <t>Ambiente y desarrollo sostenible</t>
  </si>
  <si>
    <t>Ordenamiento Ambiental Territorial. "Tú y yo planificamos con sentido ambiental"</t>
  </si>
  <si>
    <t>Obras para estabilización de taludes</t>
  </si>
  <si>
    <t>Obras para estabilización de taludes realizadas</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</si>
  <si>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</si>
  <si>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</si>
  <si>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</si>
  <si>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</si>
  <si>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</si>
  <si>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</si>
  <si>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 xml:space="preserve">Atender oportunamente  en la mitigacion y atenciòn de desastres viales </t>
  </si>
  <si>
    <t>0308 - 2.3.2.02.02.005.00.00.00.3205010.004.53211 - 88</t>
  </si>
  <si>
    <t>Carreteras (excepto carreteras elevadas); calles</t>
  </si>
  <si>
    <t xml:space="preserve">Ordenamiento ambiental territorial </t>
  </si>
  <si>
    <t>0308 - 2.3.2.02.02.005.00.00.00.3205010.004.54290 - 88</t>
  </si>
  <si>
    <t>Servicios generales de construcción de otras obras de ingeniería civil</t>
  </si>
  <si>
    <t>superávit recurso ordinario</t>
  </si>
  <si>
    <t>Apoyo para la supervisión, en la vigilancia, seguimiento y control de las obras y contratos suscritos de infraestructura vial</t>
  </si>
  <si>
    <t>0308 - 2.3.2.02.02.009.00.00.00.3205010.004.91119 - 23</t>
  </si>
  <si>
    <t>0308 - 2.3.2.02.02.009.00.00.00.3205010.004.91119 - 20</t>
  </si>
  <si>
    <t>Suministro de materiales, elementos y equipos necesariospara la ejecución del proyecto</t>
  </si>
  <si>
    <t>0308 - 2.3.2.02.01.003.00.00.00.3205010.004.37440 - 88</t>
  </si>
  <si>
    <t>0308 - 2.3.2.02.01.004.00.00.00.3205010.004.42999 - 88</t>
  </si>
  <si>
    <t>0308 - 2.3.2.02.02.005.00.00.00.3205010.004.42190 - 88</t>
  </si>
  <si>
    <t>0308 - 2.3.2.02.02.009.00.00.00.3205010.004.15311 - 88</t>
  </si>
  <si>
    <t>Arenas y gravas naturales</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</si>
  <si>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</si>
  <si>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</si>
  <si>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</si>
  <si>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</si>
  <si>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</si>
  <si>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</si>
  <si>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Mantenimiento preventivo y correctivo, incluyendo repuestos e instalación para la maquinaria pesada del departamento</t>
  </si>
  <si>
    <t>0308 - 2.3.2.02.02.008.00.00.00.3205021.002.87141 - 20</t>
  </si>
  <si>
    <t>Servicio de revisión técnico mecánica y de gases para la maquinaria pesada</t>
  </si>
  <si>
    <t>0308 - 2.3.2.02.01.003.00.00.00.3205021.002.33311 - 23</t>
  </si>
  <si>
    <t>0308 - 2.3.2.02.02.009.00.00.00.3205021.002.91119 - 23</t>
  </si>
  <si>
    <t>Coordinación de la maquinaria amarilla</t>
  </si>
  <si>
    <t xml:space="preserve">Apoyo para la supervisión, en la vigilancia, seguimiento y control de las obras y contratos suscritos  </t>
  </si>
  <si>
    <t>Servicio de vigilancia en puntos aleatorios para el funcionamiento de la maquinaria amarilla y equipos del departamento</t>
  </si>
  <si>
    <t>0308 - 2.3.2.02.02.008.00.00.00.3205021.002.85250 - 20</t>
  </si>
  <si>
    <t>0308 - 2.3.2.02.01.003.00.00.00.3205021.002.37440 - 88</t>
  </si>
  <si>
    <t>0308 - 2.3.2.02.02.008.00.00.00.3205021.002.15311 - 88</t>
  </si>
  <si>
    <t>0308 - 2.3.2.02.02.005.00.00.00.3205021.002.42190 - 88</t>
  </si>
  <si>
    <t>0308 - 2.3.2.02.02.005.00.00.00.3205021.002.42999 - 88</t>
  </si>
  <si>
    <t>Servicio de transportepara la maquinaria pesado del departamento</t>
  </si>
  <si>
    <t>0308 - 2.3.2.02.02.005.00.00.00.4001015.002.65119 - 88</t>
  </si>
  <si>
    <t>Otros servicios de transporte por carretera n.c.p.</t>
  </si>
  <si>
    <t>Obra de infraestructura para la mitigación y atención de desastres</t>
  </si>
  <si>
    <t>0308 - 2.3.2.02.02.005.00.00.00.4001015.002.54211 - 88</t>
  </si>
  <si>
    <t>Servicios generales de construcción de carreteras (excepto carreteras elevadas), calles</t>
  </si>
  <si>
    <t>Póliza compra de maquinaria de construcción motoniveladora</t>
  </si>
  <si>
    <t>0308 - 2.3.2.01.01.003.02.08.00.4001015.002.44424 - 88</t>
  </si>
  <si>
    <t>Máquinas apisonadoras y aplanadoras de caminos (compactadoras), autopropulsadas</t>
  </si>
  <si>
    <t>Viviendas de interés social urbanas mejoradas</t>
  </si>
  <si>
    <t>400101500</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</si>
  <si>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</si>
  <si>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</si>
  <si>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</si>
  <si>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 de vivienda </t>
  </si>
  <si>
    <t>0308 - 2.3.2.02.02.005.00.00.00.4001015.057.54112 - 04</t>
  </si>
  <si>
    <t>Servicios generales de construcción de complejos habitacionales, edificios de viviendas</t>
  </si>
  <si>
    <t>0308 - 2.3.2.02.02.005.00.00.00.4001015.057.54112 - 20</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</si>
  <si>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</si>
  <si>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</si>
  <si>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</si>
  <si>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</si>
  <si>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</si>
  <si>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</si>
  <si>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Suministro de materiales elementos y equipos para adecuar la infraestructura</t>
  </si>
  <si>
    <t>0308 - 2.3.2.02.01.004.00.00.00.4599016.003.42999 - 20</t>
  </si>
  <si>
    <t>0308 - 2.3.2.02.01.004.00.00.00.4599016.003.42999 - 88</t>
  </si>
  <si>
    <t>0308 - 2.3.2.02.01.003.00.00.00.4599016.003.37440 - 20</t>
  </si>
  <si>
    <t>0308 - 2.3.2.02.01.003.00.00.00.4599016.003.37440 - 88</t>
  </si>
  <si>
    <t>0308 - 2.3.2.02.01.001.00.00.00.4599016.003.15311 - 20</t>
  </si>
  <si>
    <t>0308 - 2.3.2.02.01.001.00.00.00.4599016.003.15311 - 88</t>
  </si>
  <si>
    <t>0308 - 2.3.2.02.01.004.00.00.00.4599016.003.42190 - 20</t>
  </si>
  <si>
    <t>0308 - 2.3.2.02.02.009.00.00.00.4599016.003.91119 - 20</t>
  </si>
  <si>
    <t>Matenimiento  de la infraestructura institucional o de edificios públicos en el Departamento del Quindío</t>
  </si>
  <si>
    <t>Construcción y/o mejoramiento y/o mantenimiento y/o reforzamiento de infraestructura institucional o edificios públicos en el Departamento del Quindío (Predio La Rusia)</t>
  </si>
  <si>
    <t>0308 - 2.3.2.02.02.005.00.00.00.4599016.003.54129 - 88</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</si>
  <si>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</si>
  <si>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</si>
  <si>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</si>
  <si>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</si>
  <si>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equipamientos colectivos para el desarrollo comunitario, culturar en el Departamento del Quindío</t>
  </si>
  <si>
    <t>Adecuación de casetas comunales</t>
  </si>
  <si>
    <t>0308 - 2.3.2.02.02.005.00.00.00.4502003.006.54129 - 20</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</si>
  <si>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</si>
  <si>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</si>
  <si>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</si>
  <si>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</si>
  <si>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</si>
  <si>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</si>
  <si>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</si>
  <si>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</si>
  <si>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</si>
  <si>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 xml:space="preserve">SGP Agua Potable y Saneamiento Básico </t>
  </si>
  <si>
    <t>4003025</t>
  </si>
  <si>
    <t>Servicios de apoyo financiero para la ejecución de proyectos de acueductos y alcantarillado</t>
  </si>
  <si>
    <t>Proyectos de acueducto y alcantarillado en área urbana financiados</t>
  </si>
  <si>
    <t>0308 - 2.3.2.02.02.005.00.00.00.4003025.014.53253 - 04</t>
  </si>
  <si>
    <t>0308 - 2.3.2.02.02.005.00.00.00.4003025.014.53253 - 27</t>
  </si>
  <si>
    <t>0308 - 2.3.2.02.02.005.00.00.00.4003025.014.53253 - 82</t>
  </si>
  <si>
    <t>superávit estampilla prodesarrollo</t>
  </si>
  <si>
    <t>Implementación del Plan departamental para el manejo empresarial de los servicios de agua y saneamiento basico en el departamento del Quindío.</t>
  </si>
  <si>
    <t>Implementar estrategias de planeacion y coordinacion interinstitucional para el manejo de los esquemas de abastecimiento y prestación de los servicos de agua y sanemiento urbanos y rurales</t>
  </si>
  <si>
    <t>0308 - 2.3.2.02.02.005.00.00.00.4003025.014.53253 - 90</t>
  </si>
  <si>
    <t>Superávit SGP agua potable y saneamiento basico</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</si>
  <si>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</si>
  <si>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</si>
  <si>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</si>
  <si>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</si>
  <si>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</si>
  <si>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</si>
  <si>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</si>
  <si>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</si>
  <si>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</si>
  <si>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</si>
  <si>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0308 - 2.3.2.02.02.005.00.00.00.4003042.014.53253 - 27</t>
  </si>
  <si>
    <t xml:space="preserve">Adoptar e implementar la Política Publica de Producción Consumo Sostenible y Gestión Integral de Aseo  </t>
  </si>
  <si>
    <t>Documentos de planeación</t>
  </si>
  <si>
    <t>Política Pública de Producción Consumo Sostenible y Gestión Integral de Aseo  adoptada e implementada.</t>
  </si>
  <si>
    <t>Documentos de planeación elaborados</t>
  </si>
  <si>
    <t>0308 - 2.3.2.02.02.009.00.00.00.4003006.014.91123 - 27</t>
  </si>
  <si>
    <t>"Servicios de la administración pública relacionados con la vivienda e infraestructura de
servicios públicos"</t>
  </si>
  <si>
    <t xml:space="preserve"> </t>
  </si>
  <si>
    <t>Programación Plan de Acción
Plan de Desarrollo "Tú y yo somos Quindío"
Secretaría de Aguas e Infraestructura
A marzo 2022</t>
  </si>
  <si>
    <t>PROGRAMACIÓN PLAN DE ACCIÓN
SECRETARÍA : EDUCACIÓN 
FECHA : 31 DE MARZO DE 2022</t>
  </si>
  <si>
    <t>PLAN DE DESARROLLO DEPARTAMENTAL: PLAN DE DESARROLLO 2020-2023 "TÚ Y YO SOMOS QUINDÍO"</t>
  </si>
  <si>
    <t xml:space="preserve">FECHA DE INICIO
</t>
  </si>
  <si>
    <t xml:space="preserve">FECHA DE TERMINACIÓN  
</t>
  </si>
  <si>
    <t>META FISICA
PROGRAMADA</t>
  </si>
  <si>
    <t>VALOR ACTIVIDAD
(EN PESOS )</t>
  </si>
  <si>
    <t>INCLUSIÓN SOCIAL Y EQUIDAD</t>
  </si>
  <si>
    <t>Calidad, cobertura y fortalecimiento de la educación inicial, prescolar, básica y media." Tú y yo con educación y de calidad"</t>
  </si>
  <si>
    <t>2201030</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</si>
  <si>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</si>
  <si>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</si>
  <si>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</si>
  <si>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</si>
  <si>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Brindar un acompañamiento a los Establecimientos Educativos Oficiales urbanos o rurales para el fortalecimiento de las Escuelas de Padres 
</t>
  </si>
  <si>
    <t>Fortalecer los modelos educativos flexibles en el proceso de atención a población diversa o en condición de vulnerabilidad con discapacidad, capacidades y/o talentos excepcionales.</t>
  </si>
  <si>
    <t>1404 - 2.3.2.02.02.009.00.00.00.2201030.091.91121 - 25</t>
  </si>
  <si>
    <t>Servicios de la administración pública relacionados con la educación</t>
  </si>
  <si>
    <t>Sistema General de Participación  SGP</t>
  </si>
  <si>
    <t>Secretaría de Educación</t>
  </si>
  <si>
    <t>1404 - 2.3.2.02.02.009.00.00.00.2201030.091.92200 - 25</t>
  </si>
  <si>
    <t>Servicios de educación básica primaria</t>
  </si>
  <si>
    <t>1404 - 2.3.2.02.02.009.00.00.00.2201030.091.92310 - 25</t>
  </si>
  <si>
    <t>Servicios de educación básica secundaria general</t>
  </si>
  <si>
    <t>1404 - 2.3.2.02.02.009.00.00.00.2201030.091.92330 - 25</t>
  </si>
  <si>
    <t>Servicios de educación media académica</t>
  </si>
  <si>
    <t>Servicio de fomento para la permanencia en programas de educación formal</t>
  </si>
  <si>
    <t>Personas beneficiarias de estrategias de permanencia</t>
  </si>
  <si>
    <t xml:space="preserve">Garantizar a los estudiantes las estrategias de transporte y alimentación escolar </t>
  </si>
  <si>
    <t xml:space="preserve">Diseño e Implementación de estrategias de acceso y permanencia de los niños, niñas, adolescentes, jóvenes y adultos del Departamento del Quindío en el sector educativo.  </t>
  </si>
  <si>
    <t>0314 - 2.3.2.02.01.003.00.00.00.2201033.091.32620 - 20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</si>
  <si>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</si>
  <si>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</si>
  <si>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</si>
  <si>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</si>
  <si>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0314 - 2.3.2.02.02.009.00.00.00.2201032.091.92200 - 20</t>
  </si>
  <si>
    <t>0314 - 2.3.2.02.02.009.00.00.00.2201032.091.92200 - 88</t>
  </si>
  <si>
    <t xml:space="preserve">Superávit Recurso Ordinario </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</si>
  <si>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</si>
  <si>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</si>
  <si>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 xml:space="preserve">Fortalecer, los estándares mínimos de atención en el servicio educativo a la población en condición SRPA. </t>
  </si>
  <si>
    <t>1404 - 2.3.2.01.01.004.01.01.01.2201055.091.38119 - 25</t>
  </si>
  <si>
    <t>Otros asientos</t>
  </si>
  <si>
    <t>1404 - 2.3.2.01.01.004.01.01.04.2201055.091.38140 - 25</t>
  </si>
  <si>
    <t>1404 - 2.3.2.01.01.004.01.03.00.2201055.091.38440 - 25</t>
  </si>
  <si>
    <t>Otros artículos y equipo para deportes o juegos al aire libre</t>
  </si>
  <si>
    <t>1404 - 2.3.2.02.02.008.00.00.00.2201055.091.87290 - 25</t>
  </si>
  <si>
    <t>Servicios de mantenimiento y reparación de otros bienes n.c.p.</t>
  </si>
  <si>
    <t>1404 - 2.3.2.02.02.009.00.00.00.2201055.091.91121 - 25</t>
  </si>
  <si>
    <t>Servicio de apoyo para el fortalecimiento de escuelas de padres</t>
  </si>
  <si>
    <t>Escuelas de padres apoyadas</t>
  </si>
  <si>
    <t xml:space="preserve"> Fortalecer la conformación y la participación activa de las escuelas de padres en los Establecimientos Educativos Oficiales urbanos o rurales del Departamento del Quindío.</t>
  </si>
  <si>
    <t>0314 - 2.3.2.02.02.009.00.00.00.2201067.091.91121 - 20</t>
  </si>
  <si>
    <t>Servicio de apoyo a la permanencia con alimentación escolar</t>
  </si>
  <si>
    <t>Beneficiarios de la alimentación escolar</t>
  </si>
  <si>
    <t xml:space="preserve"> Garantizar a los estudiantes las estrategias de transporte y alimentación escolar </t>
  </si>
  <si>
    <t xml:space="preserve">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</si>
  <si>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0314 - 2.3.2.02.02.009.00.00.00.2201028.091.91121 - 20</t>
  </si>
  <si>
    <t>1404 - 2.3.2.02.02.006.00.00.00.2201028.091.63312 - 81</t>
  </si>
  <si>
    <t>Servicios de suministro de comidas a la mesa, en cafeterías</t>
  </si>
  <si>
    <t>Transferencia de  la nación por alimenrtación PAE</t>
  </si>
  <si>
    <t>1404 - 2.3.2.02.02.009.00.00.00.2201028.091.91121 - 81</t>
  </si>
  <si>
    <t>1404 - 2.3.2.02.02.006.00.00.00.2201028.091.63312 - 137</t>
  </si>
  <si>
    <t>Superávit  transferencia de la  nación  PAE</t>
  </si>
  <si>
    <t xml:space="preserve">V.F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</si>
  <si>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0314 - 2.3.2.02.02.006.00.00.00.2201028.091.63320 - 88</t>
  </si>
  <si>
    <t>Servicios de suministro de comidas en establecimientos de autoservicio</t>
  </si>
  <si>
    <t>1404 - 2.3.2.02.02.006.00.00.00.2201028.091.63320 - 137</t>
  </si>
  <si>
    <t>superávit PAE educación</t>
  </si>
  <si>
    <t>1404 - 2.3.2.02.02.006.00.00.00.2201028.091.63320 - 183</t>
  </si>
  <si>
    <t>superávit cofinanciación municipios PAE</t>
  </si>
  <si>
    <t>0314 - 2.3.2.02.02.006.00.00.00.2201028.091.63312 - 88</t>
  </si>
  <si>
    <t>2201029</t>
  </si>
  <si>
    <t>Servicio de apoyo a la permanencia con transporte escolar</t>
  </si>
  <si>
    <t>Beneficiarios de transporte escolar</t>
  </si>
  <si>
    <t xml:space="preserve"> 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</si>
  <si>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0314 - 2.3.2.02.02.006.00.00.00.2201029.091.64220.013 - 20</t>
  </si>
  <si>
    <t>Servicios de transporte terrestre de pasajeros, diferente del transporte local y turístico de pasajeros</t>
  </si>
  <si>
    <t>0314 - 2.3.2.02.02.006.00.00.00.2201029.091.64220.167 - 20</t>
  </si>
  <si>
    <t>0314 - 2.3.2.02.02.006.00.00.00.2201029.091.64220.226 - 20</t>
  </si>
  <si>
    <t>0314 - 2.3.2.02.02.006.00.00.00.2201029.091.64220.233 - 20</t>
  </si>
  <si>
    <t>0314 - 2.3.2.02.02.006.00.00.00.2201029.091.64220.233 - 35</t>
  </si>
  <si>
    <t>Servicios de transporte terrestre de pasajeros, diferente del transporte local y
turístico de pasajeros</t>
  </si>
  <si>
    <t xml:space="preserve">Recurso destinado del monopolio </t>
  </si>
  <si>
    <t>0314 - 2.3.2.02.02.006.00.00.00.2201029.091.64220.244 - 20</t>
  </si>
  <si>
    <t>0314 - 2.3.2.02.02.006.00.00.00.2201029.091.64220.284 - 20</t>
  </si>
  <si>
    <t>0314 - 2.3.2.02.02.006.00.00.00.2201029.091.64220.303 - 20</t>
  </si>
  <si>
    <t>0314 - 2.3.2.02.02.006.00.00.00.2201029.091.64220.372 - 20</t>
  </si>
  <si>
    <t>0314 - 2.3.2.02.02.006.00.00.00.2201029.091.64220.412 - 20</t>
  </si>
  <si>
    <t>0314 - 2.3.2.02.02.006.00.00.00.2201029.091.64220.470 - 20</t>
  </si>
  <si>
    <t>0314 - 2.3.2.02.02.006.00.00.00.2201029.091.64220.882 - 20</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</si>
  <si>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</si>
  <si>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</si>
  <si>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</si>
  <si>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</si>
  <si>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0314 - 2.3.2.02.02.005.00.00.00.2201062.091.54790 - 88</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</si>
  <si>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</si>
  <si>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</si>
  <si>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</si>
  <si>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</si>
  <si>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</si>
  <si>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</si>
  <si>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 xml:space="preserve"> Adquirir y dotar de Mobiliario Escolar los diferentes ambientes escolares de los Establecimientos Educativos Oficiales urbanos o rurales del Departamento del Quindío.</t>
  </si>
  <si>
    <t>1404 - 2.3.2.01.01.004.01.01.01.2201069.091.38111 - 21</t>
  </si>
  <si>
    <t>Asientos con armazón de metal</t>
  </si>
  <si>
    <t xml:space="preserve">Rendimientos  Financieras -SGP Educación </t>
  </si>
  <si>
    <t>0314 - 2.3.2.01.01.004.01.01.01.2201069.091.38111 - 20</t>
  </si>
  <si>
    <t>0314 - 2.3.2.01.01.004.01.01.04.2201069.091.38140 - 20</t>
  </si>
  <si>
    <t>Otros muebles N.C.P</t>
  </si>
  <si>
    <t>0314 - 2.3.2.01.01.004.01.01.04.2201069.091.38140 - 91</t>
  </si>
  <si>
    <t>Superávit Monopolio</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</si>
  <si>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</si>
  <si>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</si>
  <si>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</si>
  <si>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 xml:space="preserve">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 
</t>
  </si>
  <si>
    <t>Articular las instituciones prestadoras de servicios y la secretaria departamental para garantizar la prestación de un servicio de calidad y el   tránsito de los niños y niñas , en el nivel de preescolar de las instituciones educativas adscritas al departamento del Quindío</t>
  </si>
  <si>
    <t xml:space="preserve"> Implementar el sistema de información SIPI.</t>
  </si>
  <si>
    <t>0314 - 2.3.2.02.02.009.00.00.00.2201018.092.92102 - 20</t>
  </si>
  <si>
    <t>Servicios de educación preescolar</t>
  </si>
  <si>
    <t>0314 - 2.3.2.02.02.009.00.00.00.2201018.092.92102 - 88</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</si>
  <si>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</si>
  <si>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</si>
  <si>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</si>
  <si>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</si>
  <si>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</si>
  <si>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</si>
  <si>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</si>
  <si>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</si>
  <si>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</si>
  <si>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</si>
  <si>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</si>
  <si>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0314 - 2.3.2.02.02.009.00.00.00.2201007.093.92200 - 20</t>
  </si>
  <si>
    <t>0314 - 2.3.2.02.02.009.00.00.00.2201007.093.92310 - 20</t>
  </si>
  <si>
    <t>0314 - 2.3.2.02.02.009.00.00.00.2201007.093.92330 - 20</t>
  </si>
  <si>
    <t>Servicio de gestión de riesgos y desastres en establecimientos educativos</t>
  </si>
  <si>
    <t>Establecimientos educativos con acciones de gestión del riesgo implementadas</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</si>
  <si>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</si>
  <si>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0314 - 2.3.2.02.02.009.00.00.00.2201068.093.92200 - 20</t>
  </si>
  <si>
    <t>0314 - 2.3.2.02.02.009.00.00.00.2201068.093.92310 - 20</t>
  </si>
  <si>
    <t>0314 - 2.3.2.02.02.009.00.00.00.2201068.093.92330 - 20</t>
  </si>
  <si>
    <t>2201026</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</si>
  <si>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</si>
  <si>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</si>
  <si>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</si>
  <si>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0314 - 2.3.2.02.01.003.00.00.00.2201026.093.32210 - 20</t>
  </si>
  <si>
    <t>0314 - 2.3.2.02.01.004.00.00.00.2201026.093.47812 - 20</t>
  </si>
  <si>
    <t>Paquetes de software de redes</t>
  </si>
  <si>
    <t>1404 - 2.3.2.01.01.004.01.01.05.2201026.093.38150 - 25</t>
  </si>
  <si>
    <t>Somieres, colchones con muelles, rellenos o guarnecidos interiormente con cualquier material, de caucho o plásticos celulares, recubiertos o no</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</si>
  <si>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</si>
  <si>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</si>
  <si>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</si>
  <si>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</si>
  <si>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0314 - 2.3.2.02.02.009.00.00.00.2201009.093.92200 - 20</t>
  </si>
  <si>
    <t>0314 - 2.3.2.02.02.009.00.00.00.2201009.093.92310 - 20</t>
  </si>
  <si>
    <t>0314 - 2.3.2.02.02.009.00.00.00.2201009.093.92330 - 20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</si>
  <si>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</si>
  <si>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</si>
  <si>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</si>
  <si>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</si>
  <si>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</si>
  <si>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</si>
  <si>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</si>
  <si>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</si>
  <si>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</si>
  <si>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0314 - 2.3.2.02.02.009.00.00.00.2201035.093.92330 - 88</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</si>
  <si>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</si>
  <si>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</si>
  <si>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</si>
  <si>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</si>
  <si>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</si>
  <si>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</si>
  <si>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</si>
  <si>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</si>
  <si>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</si>
  <si>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 xml:space="preserve"> 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</si>
  <si>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</si>
  <si>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0314 - 2.3.2.02.02.009.00.00.00.2201054.093.92310 - 20</t>
  </si>
  <si>
    <t>0314 - 2.3.2.02.02.009.00.00.00.2201054.093.92330 - 20</t>
  </si>
  <si>
    <t>Servicio de apoyo a proyectos pedagógicos productivos</t>
  </si>
  <si>
    <t>Proyectos apoyados</t>
  </si>
  <si>
    <t xml:space="preserve"> Fortalecimiento de proyectos pedagógicos productivos de los Establecimientos Educativos Oficiales urbanos o rurales adscritos a la Secretaría de Educación Departamental.</t>
  </si>
  <si>
    <t>0314 - 2.3.2.01.01.003.02.02.00.2201061.093.44232 - 20</t>
  </si>
  <si>
    <t>Herramientas electromecánicas de uso manual, con un motor eléctrico incorporado</t>
  </si>
  <si>
    <t>0314 - 2.3.2.02.02.009.00.00.00.2201061.093.91121 - 20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</si>
  <si>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</si>
  <si>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</si>
  <si>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</si>
  <si>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0314 - 2.3.2.02.02.009.00.00.00.2201066.093.92310 - 20</t>
  </si>
  <si>
    <t>0314 - 2.3.2.02.02.009.00.00.00.2201066.093.92330 - 20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</si>
  <si>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</si>
  <si>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</si>
  <si>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</si>
  <si>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</si>
  <si>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</si>
  <si>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 xml:space="preserve"> Fortalecimiento e implementación de estrategias para el acceso a contenidos web con fines pedagógicos de los estudiantes en los Establecimientos Educativos Oficiales urbanos o rurales adscritos a la Secretaría de Educación Departmaental.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</si>
  <si>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</si>
  <si>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</si>
  <si>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</si>
  <si>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</si>
  <si>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</si>
  <si>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</si>
  <si>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</si>
  <si>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</si>
  <si>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</si>
  <si>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</si>
  <si>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</si>
  <si>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</si>
  <si>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</si>
  <si>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</si>
  <si>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0314 - 2.3.2.02.02.009.00.00.00.2201001.094.92102 - 20</t>
  </si>
  <si>
    <t>0314 - 2.3.2.02.02.009.00.00.00.2201001.094.92200 - 20</t>
  </si>
  <si>
    <t>0314 - 2.3.2.02.02.009.00.00.00.2201001.094.92310 - 20</t>
  </si>
  <si>
    <t>0314 - 2.3.2.02.02.009.00.00.00.2201001.094.92330 - 20</t>
  </si>
  <si>
    <t>0314 - 2.3.2.02.02.009.00.00.00.2201001.094.91121 - 88</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</si>
  <si>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</si>
  <si>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</si>
  <si>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</si>
  <si>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Secretaria de Educación Departamental del Quindío</t>
  </si>
  <si>
    <t>0314 - 2.3.2.02.02.009.00.00.00.2201001.095.91121 - 20</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</si>
  <si>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</si>
  <si>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</si>
  <si>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</si>
  <si>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</si>
  <si>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</si>
  <si>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</si>
  <si>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</si>
  <si>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</si>
  <si>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</si>
  <si>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</si>
  <si>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</si>
  <si>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</si>
  <si>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</si>
  <si>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</si>
  <si>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</si>
  <si>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</si>
  <si>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</si>
  <si>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 xml:space="preserve"> Fortalecimiento de estrategias que permitan la promoción del bilingüismo en los Establecimientos Educativos Oficiales urbanos o rurales adscritos a la Secretaría de Educación Departamental.</t>
  </si>
  <si>
    <t>Servicio educativo de promoción del bilingüismo para docentes</t>
  </si>
  <si>
    <t>Docentes beneficiados con estrategias de promoción del bilingüismo</t>
  </si>
  <si>
    <t xml:space="preserve"> 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</si>
  <si>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</si>
  <si>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</si>
  <si>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</si>
  <si>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</si>
  <si>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</si>
  <si>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</si>
  <si>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</si>
  <si>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</si>
  <si>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</si>
  <si>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un plan colectivo de asistencia técnica a los funcionarios docentes, directivos docentes y administrativos de la Secretaría de Educación Departamental, con el fin de fortalecer sus capacidades estratégicas, técnicas y personales. </t>
  </si>
  <si>
    <t>0314 - 2.3.2.02.02.009.00.00.00.2201006.016.91113 - 20</t>
  </si>
  <si>
    <t>Servicios financieros y fiscales de la administración pública</t>
  </si>
  <si>
    <t>0314 - 2.3.2.02.02.009.00.00.00.2201006.016.91113 - 88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</si>
  <si>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</si>
  <si>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</si>
  <si>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</si>
  <si>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</si>
  <si>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</si>
  <si>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</si>
  <si>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</si>
  <si>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</si>
  <si>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</si>
  <si>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</si>
  <si>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</si>
  <si>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Servicio Educativo</t>
  </si>
  <si>
    <t>Establecimientos educativos en operación</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</si>
  <si>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</si>
  <si>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</si>
  <si>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1400 - 2.3.1.01.01.001.06.00.00.2201071.016.91121 - 25</t>
  </si>
  <si>
    <t>1400 - 2.3.1.01.01.001.07.00.00.2201071.016.91121 - 25</t>
  </si>
  <si>
    <t>1400 - 2.3.1.01.01.001.08.01.00.2201071.016.91121 - 25</t>
  </si>
  <si>
    <t>1400 - 2.3.1.01.01.001.08.02.00.2201071.016.91121 - 25</t>
  </si>
  <si>
    <t>1400 - 2.3.1.01.01.001.10.00.00.2201071.016.91121 - 25</t>
  </si>
  <si>
    <t>1400 - 2.3.1.01.02.001.00.00.00.2201071.016.91121 - 25</t>
  </si>
  <si>
    <t>1400 - 2.3.1.01.02.002.00.00.00.2201071.016.91121 - 25</t>
  </si>
  <si>
    <t>1400 - 2.3.1.01.02.003.00.00.00.2201071.016.91121 - 25</t>
  </si>
  <si>
    <t>1400 - 2.3.1.01.02.004.00.00.00.2201071.016.91121 - 25</t>
  </si>
  <si>
    <t>1400 - 2.3.1.01.02.005.00.00.00.2201071.016.91121 - 25</t>
  </si>
  <si>
    <t>1400 - 2.3.1.01.02.006.00.00.00.2201071.016.91121 - 25</t>
  </si>
  <si>
    <t>1400 - 2.3.1.01.02.007.00.00.00.2201071.016.91121 - 25</t>
  </si>
  <si>
    <t>1400 - 2.3.1.01.02.008.00.00.00.2201071.016.91121 - 25</t>
  </si>
  <si>
    <t>1400 - 2.3.1.01.02.009.00.00.00.2201071.016.91121 - 25</t>
  </si>
  <si>
    <t>1400 - 2.3.1.01.03.001.02.00.00.2201071.016.91121 - 25</t>
  </si>
  <si>
    <t>1400 - 2.3.1.01.03.001.03.00.00.2201071.016.91121 - 25</t>
  </si>
  <si>
    <t>1400 - 2.3.1.01.03.009.00.00.00.2201071.016.91121 - 25</t>
  </si>
  <si>
    <t>1400 - 2.3.2.01.01.003.03.02.00.2201071.016.45221 - 25</t>
  </si>
  <si>
    <t>Máquinas portátiles de procesamiento automático de datos que no pesen más de 10
kg, como computadores portátiles (laptop y notebook)</t>
  </si>
  <si>
    <t>1400 - 2.3.2.02.01.003.00.00.00.2201071.016.32128 - 25</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</si>
  <si>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</si>
  <si>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</si>
  <si>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1400 - 2.3.2.02.01.003.00.00.00.2201071.016.35130 - 25</t>
  </si>
  <si>
    <t>1400 - 2.3.2.02.01.003.00.00.00.2201071.016.36940 - 25</t>
  </si>
  <si>
    <t>Servicios de mesa, utensilios de cocina y otros artículos de uso doméstico y de
tocador, de materiales plásticos</t>
  </si>
  <si>
    <t>1400 - 2.3.2.02.02.006.00.00.00.2201071.016.64241 - 25</t>
  </si>
  <si>
    <t>Servicios de transporte aéreo de pasajeros, excepto los servicios de aerotaxi</t>
  </si>
  <si>
    <t>1400 - 2.3.2.02.02.008.00.00.00.2201071.016.85951 - 25</t>
  </si>
  <si>
    <t>Servicios de copia y reproducción</t>
  </si>
  <si>
    <t>1400 - 2.3.2.02.02.009.00.00.00.2201071.016.91121 - 25</t>
  </si>
  <si>
    <t>1400 - 2.3.2.02.02.009.00.00.00.2201071.016.93121 - 25</t>
  </si>
  <si>
    <t>Servicios médicos generales</t>
  </si>
  <si>
    <t>V.F Prestación del servicio de aseo y vigilancia para los establecimeintos Educativos oficiales del Departamento del Quindío</t>
  </si>
  <si>
    <t>0314 - 2.3.2.02.02.009.00.00.00.2201071.016.92200 - 88</t>
  </si>
  <si>
    <t>0314 - 2.3.2.02.02.009.00.00.00.2201071.016.92310 - 88</t>
  </si>
  <si>
    <t>0314 - 2.3.2.02.02.009.00.00.00.2201071.016.92330 - 88</t>
  </si>
  <si>
    <t>2201071</t>
  </si>
  <si>
    <t>220107100</t>
  </si>
  <si>
    <t>54</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</si>
  <si>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</si>
  <si>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1401 - 2.3.1.01.01.001.01.00.00.2201071.016.91121 - 25</t>
  </si>
  <si>
    <t>1401 - 2.3.1.01.01.001.02.00.00.2201071.016.91121 - 25</t>
  </si>
  <si>
    <t>1401 - 2.3.1.01.01.001.06.00.00.2201071.016.91121 - 25</t>
  </si>
  <si>
    <t>1401 - 2.3.1.01.01.001.07.00.00.2201071.016.91121 - 25</t>
  </si>
  <si>
    <t>1401 - 2.3.1.01.01.001.08.01.00.2201071.016.91121 - 25</t>
  </si>
  <si>
    <t>1401 - 2.3.1.01.01.001.08.02.00.2201071.016.91121 - 25</t>
  </si>
  <si>
    <t>1401 - 2.3.1.01.01.001.10.00.00.2201071.016.91121 - 25</t>
  </si>
  <si>
    <t>1401 - 2.3.1.01.02.001.00.00.00.2201071.016.91121 - 25</t>
  </si>
  <si>
    <t>1401 - 2.3.1.01.02.002.00.00.00.2201071.016.91121 - 25</t>
  </si>
  <si>
    <t>1401 - 2.3.1.01.02.003.00.00.00.2201071.016.91121 - 25</t>
  </si>
  <si>
    <t>1401 - 2.3.1.01.02.004.00.00.00.2201071.016.91121 - 25</t>
  </si>
  <si>
    <t>1401 - 2.3.1.01.02.005.00.00.00.2201071.016.91121 - 25</t>
  </si>
  <si>
    <t>1401 - 2.3.1.01.02.006.00.00.00.2201071.016.91121 - 25</t>
  </si>
  <si>
    <t>1401 - 2.3.1.01.02.007.00.00.00.2201071.016.91121 - 25</t>
  </si>
  <si>
    <t>1401 - 2.3.1.01.02.008.00.00.00.2201071.016.91121 - 25</t>
  </si>
  <si>
    <t>1401 - 2.3.1.01.02.009.00.00.00.2201071.016.91121 - 25</t>
  </si>
  <si>
    <t>1401 - 2.3.1.01.03.001.02.00.00.2201071.016.91121 - 25</t>
  </si>
  <si>
    <t>1401 - 2.3.1.01.03.001.03.00.00.2201071.016.91121 - 25</t>
  </si>
  <si>
    <t>1401 - 2.3.1.01.03.009.00.00.00.2201071.016.91121 - 25</t>
  </si>
  <si>
    <t>1401 - 2.3.2.02.02.007.00.00.00.2201071.016.71354 - 25</t>
  </si>
  <si>
    <t>Servicios de seguros contra incendio, terremoto o sustracción</t>
  </si>
  <si>
    <t>1401 - 2.3.2.02.02.009.00.00.00.2201071.016.91121 - 25</t>
  </si>
  <si>
    <t>1402 - 2.3.1.01.01.001.01.00.00.2201071.016.91121 - 25</t>
  </si>
  <si>
    <t>1402 - 2.3.1.01.01.001.01.00.00.2201071.016.91121 - 26</t>
  </si>
  <si>
    <t>1402 - 2.3.1.01.01.001.02.00.00.2201071.016.91121 - 25</t>
  </si>
  <si>
    <t>1402 - 2.3.1.01.01.001.04.00.00.2201071.016.91121 - 25</t>
  </si>
  <si>
    <t>1402 - 2.3.1.01.01.001.05.00.00.2201071.016.91121 - 25</t>
  </si>
  <si>
    <t>1402 - 2.3.1.01.01.001.06.00.00.2201071.016.91121 - 25</t>
  </si>
  <si>
    <t>1402 - 2.3.1.01.01.001.08.01.00.2201071.016.91121 - 25</t>
  </si>
  <si>
    <t>1402 - 2.3.1.01.01.001.08.02.00.2201071.016.91121 - 25</t>
  </si>
  <si>
    <t>1402 - 2.3.1.01.01.001.10.00.00.2201071.016.91121 - 25</t>
  </si>
  <si>
    <t>1402 - 2.3.1.01.01.002.31.00.00.2201071.016.91121 - 25</t>
  </si>
  <si>
    <t>1402 - 2.3.1.01.01.002.32.00.00.2201071.016.91121 - 25</t>
  </si>
  <si>
    <t>1402 - 2.3.1.01.02.001.00.00.00.2201071.016.91121 - 26</t>
  </si>
  <si>
    <t>1402 - 2.3.1.01.02.002.00.00.00.2201071.016.91121 - 26</t>
  </si>
  <si>
    <t>1402 - 2.3.1.01.02.003.00.00.00.2201071.016.91121 - 26</t>
  </si>
  <si>
    <t>1402 - 2.3.1.01.02.004.00.00.00.2201071.016.91121 - 25</t>
  </si>
  <si>
    <t>1402 - 2.3.1.01.02.006.00.00.00.2201071.016.91121 - 25</t>
  </si>
  <si>
    <t>1402 - 2.3.1.01.02.007.00.00.00.2201071.016.91121 - 25</t>
  </si>
  <si>
    <t>1402 - 2.3.1.01.02.008.00.00.00.2201071.016.91121 - 25</t>
  </si>
  <si>
    <t>1402 - 2.3.1.01.02.009.00.00.00.2201071.016.91121 - 25</t>
  </si>
  <si>
    <t>1402 - 2.3.1.01.03.083.00.00.00.2201071.016.91121 - 25</t>
  </si>
  <si>
    <t>1402 - 2.3.1.01.03.096.00.00.00.2201071.016.91121 - 25</t>
  </si>
  <si>
    <t>1402 - 2.3.1.01.03.097.00.00.00.2201071.016.91121 - 25</t>
  </si>
  <si>
    <t>1402 - 2.3.2.02.01.002.00.00.00.2201071.016.28221 - 25</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</si>
  <si>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</si>
  <si>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</si>
  <si>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</si>
  <si>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1402 - 2.3.2.02.02.009.00.00.00.2201071.016.91121 - 25</t>
  </si>
  <si>
    <t>1402 - 2.3.3.13.01.001.00.00.00.2201071.016.91121 - 204</t>
  </si>
  <si>
    <t>Reintegros  SGP Educación</t>
  </si>
  <si>
    <t>1402 - 2.3.3.13.01.001.00.00.00.2201071.016.91121 - 09</t>
  </si>
  <si>
    <t>Superávit SGP educación</t>
  </si>
  <si>
    <t>1403 - 2.3.1.01.01.001.01.00.00.2201071.016.91121 - 25</t>
  </si>
  <si>
    <t>1403 - 2.3.1.01.01.001.01.00.00.2201071.016.91121 - 26</t>
  </si>
  <si>
    <t>1403 - 2.3.1.01.01.001.02.00.00.2201071.016.91121 - 25</t>
  </si>
  <si>
    <t>1403 - 2.3.1.01.01.001.04.00.00.2201071.016.91121 - 25</t>
  </si>
  <si>
    <t>1403 - 2.3.1.01.01.001.06.00.00.2201071.016.91121 - 25</t>
  </si>
  <si>
    <t>1403 - 2.3.1.01.01.001.08.01.00.2201071.016.91121 - 25</t>
  </si>
  <si>
    <t>1403 - 2.3.1.01.01.001.08.02.00.2201071.016.91121 - 25</t>
  </si>
  <si>
    <t>1403 - 2.3.1.01.01.001.10.00.00.2201071.016.91121 - 25</t>
  </si>
  <si>
    <t>1403 - 2.3.1.01.01.002.31.00.00.2201071.016.91121 - 25</t>
  </si>
  <si>
    <t>1403 - 2.3.1.01.01.002.32.00.00.2201071.016.91121 - 25</t>
  </si>
  <si>
    <t>1403 - 2.3.1.01.02.001.00.00.00.2201071.016.91121 - 26</t>
  </si>
  <si>
    <t>1403 - 2.3.1.01.02.002.00.00.00.2201071.016.91121 - 26</t>
  </si>
  <si>
    <t>1403 - 2.3.1.01.02.003.00.00.00.2201071.016.91121 - 26</t>
  </si>
  <si>
    <t>1403 - 2.3.1.01.02.004.00.00.00.2201071.016.91121 - 25</t>
  </si>
  <si>
    <t>1403 - 2.3.1.01.02.006.00.00.00.2201071.016.91121 - 25</t>
  </si>
  <si>
    <t>1403 - 2.3.1.01.02.007.00.00.00.2201071.016.91121 - 25</t>
  </si>
  <si>
    <t>1403 - 2.3.1.01.02.008.00.00.00.2201071.016.91121 - 25</t>
  </si>
  <si>
    <t>1403 - 2.3.1.01.02.009.00.00.00.2201071.016.91121 - 25</t>
  </si>
  <si>
    <t>1403 - 2.3.1.01.03.096.00.00.00.2201071.016.91121 - 25</t>
  </si>
  <si>
    <t>1403 - 2.3.1.01.03.097.00.00.00.2201071.016.91121 - 25</t>
  </si>
  <si>
    <t>1403 - 2.3.1.01.03.098.00.00.00.2201071.016.91121 - 25</t>
  </si>
  <si>
    <t>1403 - 2.3.2.02.02.009.00.00.00.2201071.016.91121 - 25</t>
  </si>
  <si>
    <t>1404 - 2.3.2.02.02.008.00.00.00.2201071.016.85330 - 187</t>
  </si>
  <si>
    <t>Servicios de limpieza general</t>
  </si>
  <si>
    <t>Superávit transferencia nacion FOME</t>
  </si>
  <si>
    <t>Prestación del Servicio de Aseo y Vigilancia para las Establecimientos Educativos Oficiales del Departamento del Quindío.</t>
  </si>
  <si>
    <t>0314 - 2.3.2.02.02.008.00.00.00.2201071.016.85250 - 35</t>
  </si>
  <si>
    <t>Recurso Monopolio</t>
  </si>
  <si>
    <t>0314 - 2.3.1.01.01.001.08.01.00.2201071.016.91121 - 20</t>
  </si>
  <si>
    <t>0314 - 2.3.2.02.02.008.00.00.00.2201071.016.85250 - 20</t>
  </si>
  <si>
    <t>0314 - 2.3.2.02.02.008.00.00.00.2201071.016.85330 - 20</t>
  </si>
  <si>
    <t>Calidad y fomento de la Educación "Tu y yo preparados para la educación superior"</t>
  </si>
  <si>
    <t>Servicio de apoyo para el acceso y la permanencia a la educación superior o terciaria</t>
  </si>
  <si>
    <t>2202006</t>
  </si>
  <si>
    <t>Estrategias o programas de  fomento para  acceso y  permanencia a la educación superior o terciaria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</si>
  <si>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</si>
  <si>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</si>
  <si>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</si>
  <si>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 xml:space="preserve">Fortalecimiento de estrategias que permitan el acceso y permanencia a la educación técnica, tecnológica o profesional de los estudiantes de los Establecimientos Educativos Oficiales urbanos o rurales adscritos a la Secretaría de Educación Departamental. </t>
  </si>
  <si>
    <t>0314 - 2.3.2.02.02.009.00.00.00.2202006.096.92340 - 35</t>
  </si>
  <si>
    <t>Servicios de educación media técnica vocacional</t>
  </si>
  <si>
    <t>0314 - 2.3.2.02.02.009.00.00.00.2202006.096.92330 - 20</t>
  </si>
  <si>
    <t>PRODUCTIVIDAD Y COMPETITIVIDAD</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</si>
  <si>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</si>
  <si>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</si>
  <si>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</si>
  <si>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</si>
  <si>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</si>
  <si>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</si>
  <si>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</si>
  <si>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</si>
  <si>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0314 - 2.3.2.01.01.003.02.02.00.3904006.097.44232 - 35</t>
  </si>
  <si>
    <t>0314 - 2.3.2.01.01.003.02.02.00.3904006.097.44232 - 20</t>
  </si>
  <si>
    <t>0314 - 2.3.2.02.02.009.00.00.00.3904006.097.91121 - 20</t>
  </si>
  <si>
    <t>PROGRAMACIÓN PLAN DE ACCIÓN
SECRETARÍA : TURISMO, INDUSTRIA Y COMERCIO 
FECHA : 31 DE MARZO DE 2022</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</si>
  <si>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</si>
  <si>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</si>
  <si>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</si>
  <si>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</si>
  <si>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</si>
  <si>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</si>
  <si>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</si>
  <si>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</si>
  <si>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</si>
  <si>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</si>
  <si>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Secretario de Turismo Industria y Comercio</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</si>
  <si>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</si>
  <si>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</si>
  <si>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</si>
  <si>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</si>
  <si>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</si>
  <si>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</si>
  <si>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</si>
  <si>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</si>
  <si>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</si>
  <si>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</si>
  <si>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</si>
  <si>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</si>
  <si>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</si>
  <si>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</si>
  <si>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</si>
  <si>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</si>
  <si>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0311 - 2.3.2.02.02.009.00.00.00.3502022.075.91138 - 20</t>
  </si>
  <si>
    <t>Servicio de asistencia técnica a los entes territoriales para el desarrollo turístico</t>
  </si>
  <si>
    <t>350203900</t>
  </si>
  <si>
    <t xml:space="preserve"> 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</si>
  <si>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</si>
  <si>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</si>
  <si>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</si>
  <si>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0311 - 2.3.2.02.02.009.00.00.00.3502039.076.91119 - 88</t>
  </si>
  <si>
    <t>Superavít Recurso Ordinario</t>
  </si>
  <si>
    <t>Proyectos de infraestructura turística apoyados</t>
  </si>
  <si>
    <t>Fortalecimiento de la infraestructura de soporte para la actividad turística</t>
  </si>
  <si>
    <t>0311 - 2.3.4.02.04.000.00.00.00.3502039.076.54129 - 20</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</si>
  <si>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</si>
  <si>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</si>
  <si>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</si>
  <si>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</si>
  <si>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</si>
  <si>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</si>
  <si>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</si>
  <si>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Turismo y Cultura 4%</t>
  </si>
  <si>
    <t>0311 - 2.3.2.02.01.004.00.00.00.3502046.077.91136 - 94</t>
  </si>
  <si>
    <t>Superávit Impuesto al Registro Tursimo 4%</t>
  </si>
  <si>
    <t>0311 - 2.3.2.02.02.009.00.00.00.3502046.077.91136 - 94</t>
  </si>
  <si>
    <t>Logistica y transporte para realizar labores institucionales</t>
  </si>
  <si>
    <t>0311 - 2.3.2.02.02.006.00.00.00.3502046.077.64119 - 52</t>
  </si>
  <si>
    <t>0311 - 2.3.2.02.02.006.00.00.00.3502046.077.64119- 20</t>
  </si>
  <si>
    <t>Servicios de catering para cubrir los diferentes eventos y actividades</t>
  </si>
  <si>
    <t>0311 - 2.3.2.02.02.006.00.00.00.3502046.077.63391 - 52</t>
  </si>
  <si>
    <t>Adquisición de equipos tecnológicos</t>
  </si>
  <si>
    <t>0311 - 2.3.2.02.01.004.00.00.00.3502046.077.45221 - 52</t>
  </si>
  <si>
    <t>Adquisición de equipos muebles para oficina y/o eventos</t>
  </si>
  <si>
    <t>0311 - 2.3.2.01.01.004.01.01.04.3502046.077.38140 - 52</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</si>
  <si>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</si>
  <si>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</si>
  <si>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</si>
  <si>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</si>
  <si>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</si>
  <si>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</si>
  <si>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</si>
  <si>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</si>
  <si>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</si>
  <si>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</si>
  <si>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</si>
  <si>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</si>
  <si>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</si>
  <si>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</si>
  <si>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</si>
  <si>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</si>
  <si>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Anuar esfuerzos para desarrollar proyectos a través de los cuales se fortalezcan las capacidades de los emprendedores del departamento</t>
  </si>
  <si>
    <t>0311 - 2.3.2.02.02.009.00.00.00.3602032.078.83117 - 20</t>
  </si>
  <si>
    <t>Servicios de gestión de desarrollo empresarial</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</si>
  <si>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</si>
  <si>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</si>
  <si>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</si>
  <si>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</si>
  <si>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</si>
  <si>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</si>
  <si>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Adquisición de equipos tecnologicos</t>
  </si>
  <si>
    <t>0311 - 2.3.2.02.01.004.00.00.00.3602029.078.45221 - 20</t>
  </si>
  <si>
    <t>0311 - 2.3.2.02.02.006.00.00.00.3602029.078.63391 - 20</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</si>
  <si>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</si>
  <si>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</si>
  <si>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</si>
  <si>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</si>
  <si>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esfuerzos para fortalecer los procesos enmarcados en el mercado laboral del departamento</t>
  </si>
  <si>
    <t>0311 - 2.3.2.02.02.009.00.00.00.3602030.078.83117 - 20</t>
  </si>
  <si>
    <t>Impresos digitales gran formato</t>
  </si>
  <si>
    <t>0311 - 2.3.2.02.01.003.00.00.00.3602030.078.32149 - 20</t>
  </si>
  <si>
    <t xml:space="preserve">TOTAL: </t>
  </si>
  <si>
    <t>Programación Plan de Acción
Plan de Desarrollo "Tú y yo somos Quindío"
Secretaría de Agricultura Desarrollo Rural y Medio Ambiente
A marzo de 2022</t>
  </si>
  <si>
    <t>FUENTE DE LOS RECURSOS</t>
  </si>
  <si>
    <t>SUPERVISOR RESPONSABLE</t>
  </si>
  <si>
    <t>Productividad y competitividad</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</si>
  <si>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</si>
  <si>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</si>
  <si>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</si>
  <si>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</si>
  <si>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</si>
  <si>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</si>
  <si>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</si>
  <si>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</si>
  <si>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</si>
  <si>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Recurso ordinario</t>
  </si>
  <si>
    <t>Isbelia Aguedelo Marín</t>
  </si>
  <si>
    <t xml:space="preserve">Secretario de Agricultura, Desarrollo Rural y Medio Ambiente </t>
  </si>
  <si>
    <t>VF convenio de alianzas proyectos productivos en el departamento del Quindío</t>
  </si>
  <si>
    <t>0312 - 2.3.2.02.02.008.00.00.00.1702011.079.86119 - 88</t>
  </si>
  <si>
    <t>Otros servicios de apoyo a la producción de cultivos</t>
  </si>
  <si>
    <t>Superavit Recurso Ordinario</t>
  </si>
  <si>
    <t>0312 - 2.3.2.02.02.009.00.00.00.1702011.079.91131 - 88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</si>
  <si>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</si>
  <si>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</si>
  <si>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</si>
  <si>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</si>
  <si>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</si>
  <si>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0312 - 2.3.2.02.02.009.00.00.00.1702007.079.91138 - 88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</si>
  <si>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</si>
  <si>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</si>
  <si>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</si>
  <si>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 xml:space="preserve"> convenios alianzas de apoyo financiero para el acceso a activos productivos y de comercialización</t>
  </si>
  <si>
    <t>0312 - 2.3.2.02.02.009.00.00.00.1702009.079.91138 - 20</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</si>
  <si>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</si>
  <si>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</si>
  <si>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</si>
  <si>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</si>
  <si>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</si>
  <si>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</si>
  <si>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basicas, insumos y semillas para el fomento orgaizativo de la Agricultura campesina, familiar y comunitaria</t>
  </si>
  <si>
    <t>0312 - 2.3.2.01.01.005.01.02.06.1702017.023.01260 - 20</t>
  </si>
  <si>
    <t>Semillas de hortalizas (excepto de remolacha)</t>
  </si>
  <si>
    <t>Luis Alberto Gómez Rojas</t>
  </si>
  <si>
    <t>0312 - 2.3.2.02.01.004.00.00.00.1702017.023.42999 - 20</t>
  </si>
  <si>
    <t>0312 - 2.3.2.02.02.009.00.00.00.1702017.023.91131 - 20</t>
  </si>
  <si>
    <t>0312 - 2.3.2.02.02.009.00.00.00.1702017.023.91131 - 88</t>
  </si>
  <si>
    <t>0312 - 2.3.2.02.02.009.00.00.00.1702017.023.91138 - 88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</si>
  <si>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</si>
  <si>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</si>
  <si>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</si>
  <si>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</si>
  <si>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equios</t>
  </si>
  <si>
    <t>0312 - 2.3.2.02.02.009.00.00.00.1702014.023.91138 - 20</t>
  </si>
  <si>
    <t>0312 - 2.3.2.02.02.009.00.00.00.1702014.023.91138 - 88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</si>
  <si>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</si>
  <si>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</si>
  <si>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</si>
  <si>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</si>
  <si>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</si>
  <si>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</si>
  <si>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Servicio de apoyo a la comercialización</t>
  </si>
  <si>
    <t>170203800</t>
  </si>
  <si>
    <t>Organizaciones de productores formales apoyadas</t>
  </si>
  <si>
    <t xml:space="preserve"> 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</si>
  <si>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</si>
  <si>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</si>
  <si>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</si>
  <si>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0312 - 2.3.2.02.02.006.00.00.00.1702038.080.62429 - 20</t>
  </si>
  <si>
    <t>Otro comercio al por menor de productos alimenticios n.c.p. no realizados en
establecimientos</t>
  </si>
  <si>
    <t>Productores apoyados para la participación en mercados campesinos</t>
  </si>
  <si>
    <t>Apoyo institucional a productores en la participación en mercados
campesinos-Compra y/o adquisición de suministros</t>
  </si>
  <si>
    <t>0312 - 2.3.2.02.02.006.00.00.00.1702038.080.62429 - 195</t>
  </si>
  <si>
    <t>Superávit reintegro recursos del credito</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</si>
  <si>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</si>
  <si>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</si>
  <si>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</si>
  <si>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</si>
  <si>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</si>
  <si>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</si>
  <si>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</si>
  <si>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</si>
  <si>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</si>
  <si>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</si>
  <si>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</si>
  <si>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</si>
  <si>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Servicio de apoyo en la formulación y estructuración de proyectos</t>
  </si>
  <si>
    <t>170202500</t>
  </si>
  <si>
    <t>Proyectos estructurados</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</si>
  <si>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</si>
  <si>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</si>
  <si>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Aplicación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</si>
  <si>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</si>
  <si>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</si>
  <si>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</si>
  <si>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</si>
  <si>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</si>
  <si>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</si>
  <si>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</si>
  <si>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</si>
  <si>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</si>
  <si>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</si>
  <si>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</si>
  <si>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</si>
  <si>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</si>
  <si>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</si>
  <si>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</si>
  <si>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</si>
  <si>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</si>
  <si>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</si>
  <si>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</si>
  <si>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</si>
  <si>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</si>
  <si>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</si>
  <si>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</si>
  <si>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</si>
  <si>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</si>
  <si>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</si>
  <si>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</si>
  <si>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</si>
  <si>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</si>
  <si>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</si>
  <si>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</si>
  <si>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</si>
  <si>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</si>
  <si>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eventos nacionales e internacionles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</si>
  <si>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</si>
  <si>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</si>
  <si>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</si>
  <si>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</si>
  <si>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</si>
  <si>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</si>
  <si>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</si>
  <si>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</si>
  <si>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</si>
  <si>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</si>
  <si>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</si>
  <si>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</si>
  <si>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</si>
  <si>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</si>
  <si>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</si>
  <si>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agropecurios y agroindustriales y
de desarrollo rural integral</t>
  </si>
  <si>
    <t>Apoyo coordinación puesta en marcha de proyectos de CTI</t>
  </si>
  <si>
    <t>0312 - 2.3.2.02.02.009.00.00.00.1708016.026.91131 - 20</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</si>
  <si>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</si>
  <si>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</si>
  <si>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</si>
  <si>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</si>
  <si>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</si>
  <si>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</si>
  <si>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</si>
  <si>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</si>
  <si>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</si>
  <si>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</si>
  <si>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</si>
  <si>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agroindutriales.</t>
  </si>
  <si>
    <t>0312 - 2.3.2.01.01.003.02.05.00.1709019.024.44516 - 20</t>
  </si>
  <si>
    <t>Maquinaria n.c.p. para la preparación o fabricación industrial de alimentos o bebidas
(incluso grasas o aceites) condimentos y especias</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</si>
  <si>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</si>
  <si>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</si>
  <si>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</si>
  <si>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</si>
  <si>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</si>
  <si>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</si>
  <si>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</si>
  <si>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</si>
  <si>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</si>
  <si>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t>
  </si>
  <si>
    <t>0312 - 2.3.2.01.01.003.02.05.00.1709093.024.44516 - 20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</si>
  <si>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</si>
  <si>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</si>
  <si>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</si>
  <si>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</si>
  <si>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</si>
  <si>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</si>
  <si>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</si>
  <si>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</si>
  <si>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</si>
  <si>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</si>
  <si>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</si>
  <si>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</si>
  <si>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</si>
  <si>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</si>
  <si>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</si>
  <si>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</si>
  <si>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</si>
  <si>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</si>
  <si>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</si>
  <si>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</si>
  <si>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Miguel Angel Mejía Díaz</t>
  </si>
  <si>
    <t>Servicio de vigilancia de la calidad del aire</t>
  </si>
  <si>
    <t>Campaña de monitoreo de calidad del aire realizadas</t>
  </si>
  <si>
    <t>Realización de Campaña de monitoreo de calidad del aire realizadas</t>
  </si>
  <si>
    <t>0312 - 2.3.2.02.02.009.00.00.00.3201008.027.94900 - 20</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</si>
  <si>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</si>
  <si>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</si>
  <si>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</si>
  <si>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</si>
  <si>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</si>
  <si>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</si>
  <si>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</si>
  <si>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</si>
  <si>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</si>
  <si>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</si>
  <si>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</si>
  <si>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</si>
  <si>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</si>
  <si>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0312 - 2.3.2.01.01.003.05.02.00.3202037.086.47323 - 20</t>
  </si>
  <si>
    <t>Aparatos para la grabación y reproducción de video</t>
  </si>
  <si>
    <t>0312 - 2.3.2.02.01.003.00.00.00.3202037.086.32149 - 20</t>
  </si>
  <si>
    <t>0312 - 2.3.2.02.02.009.00.00.00.3202037.086.94900 - 88</t>
  </si>
  <si>
    <t>Servicio de transporte para el desplazamiento del personal en el desarrollo del proyecto generación y desarrollo de acciones para la conservación de las áreas de importancia estratégica hidrica en el Departamento del Quindío</t>
  </si>
  <si>
    <t>0312 - 2.3.2.02.02.006.00.00.00.3202037.086.64119 - 20</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</si>
  <si>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</si>
  <si>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</si>
  <si>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</si>
  <si>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</si>
  <si>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</si>
  <si>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</si>
  <si>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</si>
  <si>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</si>
  <si>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</si>
  <si>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</si>
  <si>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</si>
  <si>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</si>
  <si>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</si>
  <si>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asesoria y asistencia técnica en la formulación, estructuración e
implementación de Estrategia para la protección y bienestar de los animales
domésticos y silvestres adoptada</t>
  </si>
  <si>
    <t>0312 - 2.3.2.02.02.009.00.00.00.3202014.028.94900 - 20</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</si>
  <si>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</si>
  <si>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</si>
  <si>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</si>
  <si>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</si>
  <si>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</si>
  <si>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</si>
  <si>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0312 - 2.3.2.02.01.003.00.00.00.3202014.087.32149 - 20</t>
  </si>
  <si>
    <t>0312 - 2.3.2.02.02.009.00.00.00.3202014.087.94900 - 20</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</si>
  <si>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</si>
  <si>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</si>
  <si>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</si>
  <si>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</si>
  <si>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</si>
  <si>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</si>
  <si>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</si>
  <si>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 xml:space="preserve">Apoyo a la implementación de proyectos de empredimientos verdes y suministro de bienes y servicios </t>
  </si>
  <si>
    <t>0312 - 2.3.2.02.02.009.00.00.00.3204012.029.94900 - 20</t>
  </si>
  <si>
    <t xml:space="preserve">VF - convenio de alianzas proyectos productivos en el departamento del quindío </t>
  </si>
  <si>
    <t>0312 - 2.3.2.02.02.009.00.00.00.3204012.029.94900 - 88</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</si>
  <si>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</si>
  <si>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</si>
  <si>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</si>
  <si>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</si>
  <si>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</si>
  <si>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</si>
  <si>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</si>
  <si>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</si>
  <si>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</si>
  <si>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VF promover procesos de ordenamiento ambiental, mediante acciones de restauración de áreas estratégicas, para la conservación de los recursos ecosistemicos, con la recuperación de barreras rompe vientos</t>
  </si>
  <si>
    <t>0312 - 2.3.2.02.02.009.00.00.00.3205009.030.94900 - 88</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</si>
  <si>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</si>
  <si>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</si>
  <si>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</si>
  <si>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</si>
  <si>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</si>
  <si>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</si>
  <si>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</si>
  <si>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VF promover procesos de ordenamiento ambiental, mediante acciones de restauración de áreas estratégicas, para la conservación de los recursos ecosistemicos, con la siembra de árboles donde hay erosión</t>
  </si>
  <si>
    <t>0312 - 2.3.2.02.02.009.00.00.00.3205014.030.94900 - 88</t>
  </si>
  <si>
    <t>320501000</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</si>
  <si>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</si>
  <si>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</si>
  <si>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</si>
  <si>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</si>
  <si>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</si>
  <si>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</si>
  <si>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</si>
  <si>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</si>
  <si>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</si>
  <si>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</si>
  <si>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</si>
  <si>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</si>
  <si>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</si>
  <si>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</si>
  <si>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</si>
  <si>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</si>
  <si>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</si>
  <si>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</si>
  <si>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</si>
  <si>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</si>
  <si>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</si>
  <si>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</si>
  <si>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</si>
  <si>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0312 - 2.3.2.01.01.003.01.04.00.3206015.088.43410 - 20</t>
  </si>
  <si>
    <t>Quemadores para alimentación de hogares de combustible líquido,
combustible sólido, pulverizado o gas; alimentadores mecánicos, parrillas mecánicas,
descargadores mecánicos de cenizas y dispositivos análogos</t>
  </si>
  <si>
    <t>VF promover procesos de ordenamiento ambiental, mediante acciones de estructuración de áreas estratégicas, para la conservación de los recursos ecosistemicos, con la operatividad de las estufas ecoeficientes</t>
  </si>
  <si>
    <t>0312 - 2.3.2.01.01.003.01.04.00.3206015.088.43410 - 88</t>
  </si>
  <si>
    <t>PROGRAMACIÓN PLAN DE ACCIÓN
SECRETARÍA : INTERIOR
FECHA : 31 DE MARZO DE 2022</t>
  </si>
  <si>
    <t xml:space="preserve">FECHA DE TERMINACIÓN
</t>
  </si>
  <si>
    <t>INCLUSION SOCIAL Y EQUIDAD</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</si>
  <si>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</si>
  <si>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</si>
  <si>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</si>
  <si>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</si>
  <si>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</si>
  <si>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</si>
  <si>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</si>
  <si>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 xml:space="preserve">Secretario del Interior </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</si>
  <si>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</si>
  <si>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</si>
  <si>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</si>
  <si>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</si>
  <si>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</si>
  <si>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</si>
  <si>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</si>
  <si>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</si>
  <si>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</si>
  <si>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</si>
  <si>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</si>
  <si>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</si>
  <si>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</si>
  <si>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</si>
  <si>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</si>
  <si>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</si>
  <si>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</si>
  <si>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Secretario del Interior</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</si>
  <si>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</si>
  <si>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</si>
  <si>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</si>
  <si>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</si>
  <si>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</si>
  <si>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</si>
  <si>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</si>
  <si>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</si>
  <si>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</si>
  <si>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</si>
  <si>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Programas de fortalecimiento del Sistema de Responsabilidad Penal para adolescentes</t>
  </si>
  <si>
    <t>0309 - 2.3.2.02.02.009.00.00.00.1206005.062.91119 - 88</t>
  </si>
  <si>
    <t>Logistica operativa (alimentación, material impreso, otros)</t>
  </si>
  <si>
    <t>0309 - 2.3.2.02.02.006.00.00.00.1206005.062.63391 - 20</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</si>
  <si>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</si>
  <si>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</si>
  <si>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</si>
  <si>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</si>
  <si>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</si>
  <si>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</si>
  <si>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</si>
  <si>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</si>
  <si>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</si>
  <si>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</si>
  <si>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</si>
  <si>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</si>
  <si>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</si>
  <si>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</si>
  <si>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</si>
  <si>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</si>
  <si>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</si>
  <si>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 xml:space="preserve">Secretarío del Interior </t>
  </si>
  <si>
    <t>0309 - 2.3.2.02.02.009.00.00.00.4101023.064.91119 - 88</t>
  </si>
  <si>
    <t>Apoyo a la educacion  de las victimas del conflicto</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</si>
  <si>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</si>
  <si>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</si>
  <si>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</si>
  <si>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 xml:space="preserve"> Equipos tecnologicos para el fortalecimiento y seguimiento a los procesos con las victimas del conflicto armado en el Departamento del Quindio y los diferentes espacios en los que intervienen </t>
  </si>
  <si>
    <t>0309 - 2.3.2.01.01.003.05.03.00.4101023.064.47314 - 20</t>
  </si>
  <si>
    <t>Monitores y proyectores, no incorporados en receptores de televisión y no son usados
principalmente en sistemas de procesamiento automático de datos</t>
  </si>
  <si>
    <t>0309 - 2.3.2.01.01.003.05.03.00.4101023.064.47314 - 88</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</si>
  <si>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</si>
  <si>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</si>
  <si>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</si>
  <si>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</si>
  <si>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Logistica y/o refrigerios</t>
  </si>
  <si>
    <t>0309 - 2.3.2.02.02.006.00.00.00.4101023.064.63391 - 20</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</si>
  <si>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</si>
  <si>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</si>
  <si>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</si>
  <si>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</si>
  <si>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</si>
  <si>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</si>
  <si>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0309 - 2.3.2.02.02.009.00.00.00.4101025.064.91119 - 88</t>
  </si>
  <si>
    <t>Logística y/o refrigerios</t>
  </si>
  <si>
    <t>0309 - 2.3.2.02.02.006.00.00.00.4101025.064.63391 - 20</t>
  </si>
  <si>
    <t>Seguimiento a implementación  de la Herramienta de Gestión Local en los 12 municipios del Departamento</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</si>
  <si>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</si>
  <si>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</si>
  <si>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</si>
  <si>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</si>
  <si>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</si>
  <si>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</si>
  <si>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</si>
  <si>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</si>
  <si>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</si>
  <si>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</si>
  <si>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</si>
  <si>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0309 - 2.3.2.02.02.009.00.00.00.4101038.064.91119 - 88</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</si>
  <si>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</si>
  <si>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</si>
  <si>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</si>
  <si>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</si>
  <si>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</si>
  <si>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</si>
  <si>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</si>
  <si>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0309 - 2.3.2.02.02.009.00.00.00.4101073.064.91137 - 88</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</si>
  <si>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</si>
  <si>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</si>
  <si>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</si>
  <si>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</si>
  <si>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</si>
  <si>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</si>
  <si>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</si>
  <si>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</si>
  <si>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</si>
  <si>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</si>
  <si>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</si>
  <si>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</si>
  <si>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</si>
  <si>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</si>
  <si>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</si>
  <si>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</si>
  <si>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</si>
  <si>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</si>
  <si>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</si>
  <si>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</si>
  <si>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</si>
  <si>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</si>
  <si>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</si>
  <si>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</si>
  <si>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</si>
  <si>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0309 - 2.3.2.02.02.009.00.00.00.4103052.065.96290 - 88</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</si>
  <si>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</si>
  <si>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</si>
  <si>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</si>
  <si>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</si>
  <si>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</si>
  <si>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</si>
  <si>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</si>
  <si>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</si>
  <si>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</si>
  <si>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</si>
  <si>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</si>
  <si>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Fondo de Seguridad 5%</t>
  </si>
  <si>
    <t>0309 - 2.3.2.01.01.003.07.01.00.4501029.066.49119 - 92</t>
  </si>
  <si>
    <t>Superávit Fondo de Seguridad 5%</t>
  </si>
  <si>
    <t>0309 -2.3.2.01.01.003.07.07.01.4501029.066.49119 - 92</t>
  </si>
  <si>
    <t>0309 - 2.3.2.02.02.008.00.00.00.4501029.066.87141 - 92</t>
  </si>
  <si>
    <t>Suministro de combustible</t>
  </si>
  <si>
    <t>0309 - 2.3.2.02.01.003.00.00.00.4501029.066.33311 - 42</t>
  </si>
  <si>
    <t>Servicios de apoyo en procesos tecnológicos de seguridad en el departamento</t>
  </si>
  <si>
    <t>0309 - 2.3.2.02.02.009.00.00.00.4501029.066.91134 - 42</t>
  </si>
  <si>
    <t>0309 - 2.3.2.02.02.009.00.00.00.4501029.066.91134 - 92</t>
  </si>
  <si>
    <t>Servicios de apoyo para los procesos de adquisición de bienes y servicios con cargo a los organismos de seguridad del departamento</t>
  </si>
  <si>
    <t>0309 - 2.3.2.02.02.009.00.00.00.4501029.066.91119 - 42</t>
  </si>
  <si>
    <t>0309 - 2.3.2.02.02.009.00.00.00.4501029.066.91119 - 92</t>
  </si>
  <si>
    <t>0309 - 2.3.2.01.01.003.03.02.00.4501029.066.45230 - 92</t>
  </si>
  <si>
    <t>Máquinas para el procesamiento automático de datos, que contengan una caja
o cobertura común, al menos una unidad central de proceso y una unidad de entrada y salida,
combinados o no</t>
  </si>
  <si>
    <t>Servicios de orden social,  Control y Fiscalización de Sustancias Químicas y Estupefacientes en el departamento</t>
  </si>
  <si>
    <t>Fondo de Seguridad  5%</t>
  </si>
  <si>
    <t>Pago fuentes humanas</t>
  </si>
  <si>
    <t>Adquisición de bienes y suministro, para material de intendencia y logística</t>
  </si>
  <si>
    <t>0309 - 2.3.2.02.01.003.00.00.00.4501029.066.32149 - 42</t>
  </si>
  <si>
    <t>0309 - 2.3.2.02.02.006.00.00.00.4501029.066.63391 - 42</t>
  </si>
  <si>
    <t>Otros papeles y cartones, guata de celulosa y napas de fibras de celulosa, revestidos,
impregnados, engomados o adhesivos, recubiertos, coloreados, decorados o impresos en la superficie, en rollos o en hojas, acondicionados para la venta al por menor</t>
  </si>
  <si>
    <t>Servicios de apoyo en estudios financieros y ecónomicos de los diferentes procesos para los organismos de seguridad</t>
  </si>
  <si>
    <t xml:space="preserve">Suministro de alimentación </t>
  </si>
  <si>
    <t>0309 - 2.3.2.02.02.006.00.00.00.4501029.066.63393 - 42</t>
  </si>
  <si>
    <t xml:space="preserve">Construcción, refacción y/o adecuación de guerniciones militares, estaciones de policía, centros carcelarios y/o centros transitorios de reclusión </t>
  </si>
  <si>
    <t>Financiación del proyecto de tecnología en seguridad</t>
  </si>
  <si>
    <t>0309 - 2.3.2.02.02.009.00.00.00.4501029.066.91134 – 92</t>
  </si>
  <si>
    <t>VF – Contrato Servicio de Fibra Óptica para el “SIES”</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</si>
  <si>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</si>
  <si>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</si>
  <si>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</si>
  <si>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</si>
  <si>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</si>
  <si>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0309 - 2.3.2.02.02.009.00.00.00.4501001.068.91119 - 20</t>
  </si>
  <si>
    <t>Servicios promocionales y publicitarios de promocion de la convivencia y seguridad ciudadana</t>
  </si>
  <si>
    <t>0309 - 2.3.2.02.01.003.00.00.00.4501001.068.32149 - 20</t>
  </si>
  <si>
    <t xml:space="preserve">TERRITORIO, AMBIENTE Y DESARROLLO SOSTENIBLE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</si>
  <si>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</si>
  <si>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</si>
  <si>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</si>
  <si>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</si>
  <si>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</si>
  <si>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</si>
  <si>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0309 - 2.3.2.02.02.009.00.00.00.3205002.069.91119 - 20</t>
  </si>
  <si>
    <t>0309 - 2.3.2.02.02.009.00.00.00.3205002.069.91119 - 88</t>
  </si>
  <si>
    <t>Elaboracion de informe que recopile  las areas vulnerables  identificadas en las visitas tecnicas realizadas</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</si>
  <si>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</si>
  <si>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</si>
  <si>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</si>
  <si>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</si>
  <si>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</si>
  <si>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</si>
  <si>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0309 - 2.3.2.02.02.009.00.00.00.4503002.070.91119 - 20</t>
  </si>
  <si>
    <t>Logistica y refrigerios para la organización de foros, talleres, eventos y/o actividades</t>
  </si>
  <si>
    <t>0309 - 2.3.2.02.02.006.00.00.00.4503002.070.63391 - 20</t>
  </si>
  <si>
    <t>0309 - 2.3.2.02.02.009.00.00.00.4503002.070.91119 - 88</t>
  </si>
  <si>
    <t>Impresos y material didactico</t>
  </si>
  <si>
    <t>0309 - 2.3.2.02.01.003.00.00.00.4503002.070.32149 - 20</t>
  </si>
  <si>
    <t>Instancias territoriales asistidas</t>
  </si>
  <si>
    <t>Fortalecer la capacidad institucional del sistema departamental de gestión del riesgo de desastes del Departamento del Quindío</t>
  </si>
  <si>
    <t>Apoyo y Fortalecimiento a las instituciones de socorro</t>
  </si>
  <si>
    <t>0309 - 2.3.2.02.02.008.00.00.00.4503003.070.87153 - 20</t>
  </si>
  <si>
    <t>Servicios de mantenimiento y reparación de equipos y aparatos de telecomunicaciones</t>
  </si>
  <si>
    <t>Fortalecimiento de la red de comunicaciones de emergencias del departamento</t>
  </si>
  <si>
    <t>0309 - 2.3.2.02.02.007.00.00.00.4503003.070.72252 - 20</t>
  </si>
  <si>
    <t>Servicios de arrendamiento de bienes inmuebles no residenciales (vivienda) a comisión
o por contrato</t>
  </si>
  <si>
    <t>Servicios para la atención y el desarrollo de actividades y procesos de gestión del riesgo</t>
  </si>
  <si>
    <t>0309 - 2.3.2.02.02.009.00.00.00.4503003.070.91119 - 20</t>
  </si>
  <si>
    <t>0309 - 2.3.2.02.02.009.00.00.00.4503003.070.91119 - 88</t>
  </si>
  <si>
    <t>Formacion y capacitacion en Gestión del Riesgo de Desastres al Sistema Departamental de Gestion del Riesgo de Desastres</t>
  </si>
  <si>
    <t>Apoyo y fortalecimiento a los Consejos Municipales de Gestión del Riesgo</t>
  </si>
  <si>
    <t>Apoyo con servicios de publicación y campañas de promocion para la difusion de los procesos de gestion del riesgo</t>
  </si>
  <si>
    <t>Apoyo y fortalecimiento al sistema de alertas tempranas en el departamento del QUindio</t>
  </si>
  <si>
    <t>Servicio de Transporte Terrestre</t>
  </si>
  <si>
    <t>0309 - 2.3.2.02.02.006.00.00.00.4503003.070.64119 - 20</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</si>
  <si>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</si>
  <si>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</si>
  <si>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</si>
  <si>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</si>
  <si>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</si>
  <si>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 xml:space="preserve">Apoyo para la entrega de ayuda humanitaria </t>
  </si>
  <si>
    <t>0309 - 2.3.2.02.02.009.00.00.00.4503016.070.91119 - 20</t>
  </si>
  <si>
    <t>0309 - 2.3.2.02.02.009.00.00.00.4503016.070.91119 - 88</t>
  </si>
  <si>
    <t>Suministro de Ayuda  Humanitaria</t>
  </si>
  <si>
    <t>0309 - 2.3.2.02.02.009.00.00.00.4503016.070.91290 - 20</t>
  </si>
  <si>
    <t>Servicios de la administración pública relacionados con otros asuntos de orden
público y seguridad</t>
  </si>
  <si>
    <t>0309 - 2.3.2.02.02.009.00.00.00.4503016.070.91290 - 88</t>
  </si>
  <si>
    <t>LIDERAZGO, GOBERNABILIDAD Y TRANSPARENCIA</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</si>
  <si>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</si>
  <si>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</si>
  <si>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</si>
  <si>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</si>
  <si>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</si>
  <si>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0309 - 2.3.2.02.01.003.00.00.00.4502024.067.32149 - 20</t>
  </si>
  <si>
    <t>Secretario del Interiorr</t>
  </si>
  <si>
    <t>logistica y refrigerios</t>
  </si>
  <si>
    <t>0309 - 2.3.2.02.02.006.00.00.00.4502024.067.63391 - 20</t>
  </si>
  <si>
    <t xml:space="preserve">Actualización e implementación del plan integral de prevención de vulneración de DDHH  </t>
  </si>
  <si>
    <t>0309 - 2.3.2.02.02.009.00.00.00.4502024.067.91119 - 20</t>
  </si>
  <si>
    <t>0309 - 2.3.2.02.02.009.00.00.00.4502024.067.91119 - 88</t>
  </si>
  <si>
    <t>0309 - 2.3.2.02.02.009.00.00.00.4502024.067.63391 - 20</t>
  </si>
  <si>
    <t>Realizar jornadas de socialización en rutas de protección en los 12 municipios del Departamento</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</si>
  <si>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</si>
  <si>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</si>
  <si>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</si>
  <si>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</si>
  <si>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0309 - 2.3.2.02.02.009.00.00.00.4502024.067.93304 - 20</t>
  </si>
  <si>
    <t>Otros servicios sociales con alojamiento para adultos</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</si>
  <si>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</si>
  <si>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</si>
  <si>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</si>
  <si>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</si>
  <si>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</si>
  <si>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0309 - 2.3.2.02.02.009.00.00.00.4502001.071.91119 - 20</t>
  </si>
  <si>
    <t>0309 - 2.3.2.02.02.009.00.00.00.4502001.071.91119 - 88</t>
  </si>
  <si>
    <t>Servicios de apoyo a la operatividad del consejo de participación ciudadana</t>
  </si>
  <si>
    <t>0309 - 2.3.2.02.01.004.00.00.00.4502001.071.45221 - 20</t>
  </si>
  <si>
    <t xml:space="preserve">Celebración semana de participación </t>
  </si>
  <si>
    <t>0309 - 2.3.2.02.02.009.00.00.00.4502001.071.96290 - 20</t>
  </si>
  <si>
    <t>"Otros servicios de artes escénicas, eventos culturales y de entretenimiento en
vivo"</t>
  </si>
  <si>
    <t>Apoyo en la realización de eventos para el fortalecimiento a la participación ciudadana y control social</t>
  </si>
  <si>
    <t>Apoyar las Iniciativas para la promoción de la participación femenina en escenarios sociales y políticos implementada.</t>
  </si>
  <si>
    <t>Servicios de logistica, transporte, regrigerios y material impreso y de publicidad relacionado</t>
  </si>
  <si>
    <t>0309 - 2.3.2.02.01.003.00.00.00.4502001.071.32149 - 20</t>
  </si>
  <si>
    <t>0309 - 2.3.2.02.02.006.00.00.00.4502001.071.63391 - 20</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</si>
  <si>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</si>
  <si>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</si>
  <si>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</si>
  <si>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Adquisición de equipos tecnológicos y/o muebles logísticos para el mejoramiento de la atención al ciudadano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</si>
  <si>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</si>
  <si>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</si>
  <si>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</si>
  <si>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</si>
  <si>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</si>
  <si>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</si>
  <si>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Servicios de logistica, regrigerios y material impreso y de publicidad relacionado</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</si>
  <si>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</si>
  <si>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</si>
  <si>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</si>
  <si>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</si>
  <si>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</si>
  <si>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</si>
  <si>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</si>
  <si>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 xml:space="preserve">Material pedagogíco y/o promocional </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</si>
  <si>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</si>
  <si>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</si>
  <si>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</si>
  <si>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</si>
  <si>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</si>
  <si>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</si>
  <si>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</si>
  <si>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0309 - 2.3.2.02.02.009.00.00.00.4502035.071.91119 - 20</t>
  </si>
  <si>
    <t>0309 - 2.3.2.02.01.003.00.00.00.4502035.071.32149 - 20</t>
  </si>
  <si>
    <t xml:space="preserve">Servicios de Apoyo para eventos de formación, capacitación, formulación y/o implementación de la  política publica 
</t>
  </si>
  <si>
    <t>0309 - 2.3.2.02.02.009.00.00.00.4502035.071.91119 - 88</t>
  </si>
  <si>
    <t xml:space="preserve">Magda Inés Montoya Naranjo </t>
  </si>
  <si>
    <t>Secretario Despacho</t>
  </si>
  <si>
    <t xml:space="preserve">Norma Consuelo Mantilla Quintero </t>
  </si>
  <si>
    <t xml:space="preserve">Sandra Patricia Diaz Ordoñez </t>
  </si>
  <si>
    <t>Luis Alberto Rincón Quintero</t>
  </si>
  <si>
    <t>Cargo: Jefe de Oficina de Proyectos y Cooperación</t>
  </si>
  <si>
    <t>PROGRAMACIÓN PLAN DE ACCIÓN
SECRETARÍA : TECNOLOGÍAS DE LA INFORMACIÓN Y LAS COMUNICACIONES  
FECHA : 31 DE MARZO DE 2022</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</si>
  <si>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</si>
  <si>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</si>
  <si>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</si>
  <si>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</si>
  <si>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Fortalecimiento  y apoyo a las tecnologías de la información y las comunicaciones en el departamento del Quindío.</t>
  </si>
  <si>
    <t xml:space="preserve">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</si>
  <si>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</si>
  <si>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</si>
  <si>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</si>
  <si>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Secretaría TIC</t>
  </si>
  <si>
    <t>Garantizar el mantenimiento de las redes y equipos tecnológicos para el fortalecimiento al acceso comunitario en zonas urbanas</t>
  </si>
  <si>
    <t>0324 - 2.3.2.02.02.008.00.00.00.2301024.038.87130 - 20</t>
  </si>
  <si>
    <t>Servicios de mantenimiento y reparación de computadores y equipos
periféricos</t>
  </si>
  <si>
    <t>Adquisición de equipos tecnologicos a los centros comunitarios del Departamento del Quindio</t>
  </si>
  <si>
    <t>0324 - 2.3.2.01.01.003.03.02.00.2301024.038.45250 - 20</t>
  </si>
  <si>
    <t>Otras máquinas de procesamiento automático de datos que contengan o no una o dos de las siguientes tipos de unidades: unidades de almacenamiento, unidades de
entrada, unidades de salida</t>
  </si>
  <si>
    <t>Soluciones de conectividad en instituciones públicas instaladas</t>
  </si>
  <si>
    <t xml:space="preserve"> Fortalecimiento  y apoyo a las tecnologías de la información y las comunicaciones en el departamento del Quindío.</t>
  </si>
  <si>
    <t>Brindar apoyo técnico y/o profesional en la estructuración, direccionamiento y transición del protocolo IPV6 en instituciones públicas en el departamento del Quíndio</t>
  </si>
  <si>
    <t>Anuar esfuerzos para el fortalecimiento de la insfraestructura tecnólogica, con el fin de apoyar la transición hacia el protocolo IVP6 en instituciones públicas dl Departamento del Quindio</t>
  </si>
  <si>
    <t>0324 - 2.3.2.01.01.003.04.06.00.2301024.038.47223 - 20</t>
  </si>
  <si>
    <t>Otros teléfonos y aparatos para transmisión o recepción de voz, imágenes u otros
datos, incluyendo aparatos para comunicación de redes cableadas o inalámbricas (como redes
LAN o WAN)</t>
  </si>
  <si>
    <t xml:space="preserve">Adquisición de equipos tecnologicos que permita la modernización del CAD, facilitando el acceso y uso de tecnologias de la información y las comunicaciones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</si>
  <si>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</si>
  <si>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</si>
  <si>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</si>
  <si>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</si>
  <si>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</si>
  <si>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</si>
  <si>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0324 - 2.3.2.02.02.008.00.00.00.2301012.038.83132 - 20</t>
  </si>
  <si>
    <t xml:space="preserve">Adquisición de elementos de interconectividad para la conexión a internet en zonas rurales del departamento del Quindio </t>
  </si>
  <si>
    <t>0324 - 2.3.2.01.01.003.04.06.00.2301012.038.47223 - 20</t>
  </si>
  <si>
    <t>Otros teléfonos y aparatos para transmisión o recepción de voz, imágenes u otros datos, incluyendo aparatos para comunicación de redes cableadas o inalámbricas (como redes
LAN o WAN)</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</si>
  <si>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</si>
  <si>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</si>
  <si>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</si>
  <si>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</si>
  <si>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0324 - 2.3.2.02.02.008.00.00.00.2301062.038.83132 - 20</t>
  </si>
  <si>
    <t xml:space="preserve">Adquisición de materiales y equipos tecnologicos en sedes educativas oficiales </t>
  </si>
  <si>
    <t>0324 - 2.3.2.01.01.003.03.02.00.2301062.038.45221 - 20</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</si>
  <si>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</si>
  <si>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</si>
  <si>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</si>
  <si>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</si>
  <si>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</si>
  <si>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</si>
  <si>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</si>
  <si>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Aquisición de equipos tecnologícos para el fortalecimiento pedagógico a docentes en tecnologías de la información y las comunicaciones</t>
  </si>
  <si>
    <t>0324 - 2.3.2.01.01.003.03.02.00.2301035.139.45230 - 20</t>
  </si>
  <si>
    <t>0324 - 2.3.2.01.01.003.03.02.00.2301035.139.45230 - 88</t>
  </si>
  <si>
    <t>Superávit recurso ordinario</t>
  </si>
  <si>
    <t>Adquisición de servicios de transporte terrestre y/o logistico para llegar a las instituciones educativas rurales del Departamento del Quindío con apropiación tecnológica</t>
  </si>
  <si>
    <t>0324 - 2.3.2.02.02.006.00.00.00.2301035.139.66019 - 88</t>
  </si>
  <si>
    <t>Otros servicios de alquiler de vehículos de trasporte con operario n.c.p.</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</si>
  <si>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</si>
  <si>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</si>
  <si>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</si>
  <si>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</si>
  <si>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</si>
  <si>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</si>
  <si>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</si>
  <si>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</si>
  <si>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</si>
  <si>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0324 - 2.3.2.02.02.008.00.00.00.2301030.139.83132 - 88</t>
  </si>
  <si>
    <t>0324 - 2.3.2.02.02.008.00.00.00.2301030.139.83132 - 20</t>
  </si>
  <si>
    <t xml:space="preserve">Anuar esfuerzos con instituciones públicas y/o privadas para el fortalecimiento de procesos de formación TI en el departamento del Quindio </t>
  </si>
  <si>
    <t>0324 - 2.3.2.02.02.009.00.00.00.2301030.139.92913 - 20</t>
  </si>
  <si>
    <t>Servicios de educación para la formación y el trabajo</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</si>
  <si>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</si>
  <si>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</si>
  <si>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</si>
  <si>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</si>
  <si>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</si>
  <si>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</si>
  <si>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</si>
  <si>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implantación,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</si>
  <si>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</si>
  <si>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</si>
  <si>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</si>
  <si>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Fomento del desarrollo de aplicaciones, software y contenidos para impulsar la apropiación de las Tecnologías de la Información y las Comunicaciones (TIC) "Quindío paraiso empresarial TIC-Quindío TIC"</t>
  </si>
  <si>
    <t>Servicio de promoción de la industria de tecnologías de la información</t>
  </si>
  <si>
    <t xml:space="preserve">Eventos para  promoción  de productos y Servicio de la industria TI realizados </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</si>
  <si>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</si>
  <si>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</si>
  <si>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la creación de ferias o eventos de TI en el Departamento del Quindío.</t>
  </si>
  <si>
    <t>Brindar apoyo tecnico y/o profesional en el diseño y realización de evento o ferias tecnológicas para la organización de foros, talleres, eventos y/o actividades.</t>
  </si>
  <si>
    <t>0324 - 2.3.2.02.02.008.00.00.00.2302042.039.83132 - 20</t>
  </si>
  <si>
    <t>Logística operativa (alimentación, transporte, sonido, material públicitario, entre otros) para la organización de foros, talleres, eventos y/o actividades.</t>
  </si>
  <si>
    <t>0324 - 2.3.2.02.02.008.00.00.00.2302042.039.63399 - 20</t>
  </si>
  <si>
    <t>Servicio de asistencia técnica a empresas de la industria de Tecnologías de la Información para mejorar sus capacidades de comercialización e innovación</t>
  </si>
  <si>
    <t>Empresas beneficiadas con actividades de fortalecimiento  de la industria TI</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</si>
  <si>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</si>
  <si>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</si>
  <si>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</si>
  <si>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Adquisición de equipos y/o herra,ientas tecnologicas a empresas del Departamento del Quindio para el fortalecimiento de las capacidades de comercialización e innovación</t>
  </si>
  <si>
    <t>0324 - 2.3.2.01.01.003.03.02.00.2302022.039.45230 - 20</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</si>
  <si>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</si>
  <si>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</si>
  <si>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</si>
  <si>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</si>
  <si>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</si>
  <si>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Adquisición de equipos tecnologicos para el fortalecimiento  entidades (píblicas y privadas) en el teletrabajo.</t>
  </si>
  <si>
    <t>0324 - 2.3.2.01.01.003.03.02.00.2302058.039.45230 - 20</t>
  </si>
  <si>
    <t>Máquinas para el procesamiento automático de datos, que contengan una caja o cobertura común, al menos una unidad central de proceso y una unidad de entrada y salida,
combinados o no</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</si>
  <si>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</si>
  <si>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</si>
  <si>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</si>
  <si>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</si>
  <si>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</si>
  <si>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</si>
  <si>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</si>
  <si>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</si>
  <si>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</si>
  <si>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</si>
  <si>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</si>
  <si>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</si>
  <si>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</si>
  <si>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</si>
  <si>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</si>
  <si>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</si>
  <si>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</si>
  <si>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</si>
  <si>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</si>
  <si>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0324 - 2.3.2.02.01.004.00.00.00.2302003.141.47829 - 20</t>
  </si>
  <si>
    <t>Paquetes de software de otras aplicaciones</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</si>
  <si>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</si>
  <si>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</si>
  <si>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</si>
  <si>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</si>
  <si>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</si>
  <si>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</si>
  <si>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</si>
  <si>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</si>
  <si>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</si>
  <si>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</si>
  <si>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</si>
  <si>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</si>
  <si>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</si>
  <si>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</si>
  <si>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0324 - 2.3.2.02.02.008.00.00.00.2302004.141.83132 - 20</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</si>
  <si>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</si>
  <si>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</si>
  <si>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</si>
  <si>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</si>
  <si>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</si>
  <si>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 xml:space="preserve">Adquisición de equipos tecnologícos para el fortalecimiento e implementación de la Estrategia de Gobierno digital elaborado </t>
  </si>
  <si>
    <t>0324 - 2.3.2.01.01.003.03.02.00.2302007.141.45230 - 20</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</si>
  <si>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</si>
  <si>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</si>
  <si>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</si>
  <si>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</si>
  <si>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</si>
  <si>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</si>
  <si>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</si>
  <si>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</si>
  <si>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</si>
  <si>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</si>
  <si>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0324 - 2.3.2.02.02.008.00.00.00.3903005.140.83132 - 20</t>
  </si>
  <si>
    <t>Start up generadas</t>
  </si>
  <si>
    <t>Apoyo técnico, profesional y/o institucional en la creación de estrategias para la implementacion de Satart up</t>
  </si>
  <si>
    <t>0324 - 2.3.2.02.02.008.00.00.00.3903005.140.83132 - 88</t>
  </si>
  <si>
    <t>Conocimiento tecnológico adquirido</t>
  </si>
  <si>
    <t>Adquisición de equipos tecnologicos para el fortalecimiento en la transferencia del conocimiento tecnologico</t>
  </si>
  <si>
    <t>0324 - 2.3.2.01.01.003.03.02.00.3903005.140.45230 - 20</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</si>
  <si>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</si>
  <si>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</si>
  <si>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</si>
  <si>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</si>
  <si>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</si>
  <si>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</si>
  <si>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</si>
  <si>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</si>
  <si>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</si>
  <si>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Adquisición de materiales didacticos de robotica</t>
  </si>
  <si>
    <t>0324 - 2.3.2.01.01.003.04.06.00.3904018.040.88759 - 20</t>
  </si>
  <si>
    <t>Servicios de fabricación de otros equipos eléctricos</t>
  </si>
  <si>
    <t>0324 - 2.3.2.01.01.003.04.06.00.3904018.040.88759 - 88</t>
  </si>
  <si>
    <t xml:space="preserve">John Mario Liévano  Fernández </t>
  </si>
  <si>
    <t>PROGRAMACIÓN PLAN DE ACCIÓN 
Instituto Departamental de Transito del Quindío
FECHA 31 de Marzo de 2022</t>
  </si>
  <si>
    <t xml:space="preserve">PLAN DE DESARROLLO DEPARTAMENTAL: </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</si>
  <si>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</si>
  <si>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</si>
  <si>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</si>
  <si>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</si>
  <si>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</si>
  <si>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</si>
  <si>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</si>
  <si>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</si>
  <si>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</si>
  <si>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</si>
  <si>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</si>
  <si>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</si>
  <si>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</si>
  <si>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Fernando Baena Villarreal</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</si>
  <si>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</si>
  <si>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</si>
  <si>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</si>
  <si>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</si>
  <si>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</si>
  <si>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2.3.5.02.09.2409014.91134_1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</si>
  <si>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</si>
  <si>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</si>
  <si>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</si>
  <si>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</si>
  <si>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</si>
  <si>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2.3.5.02.09.2409022.91134_1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</si>
  <si>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</si>
  <si>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</si>
  <si>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</si>
  <si>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</si>
  <si>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</si>
  <si>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</si>
  <si>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</si>
  <si>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</si>
  <si>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Marzo 11 de 2021</t>
  </si>
  <si>
    <t>PLAN DE DESARROLLO DEPARTAMENTAL:   "TÚ Y YO SOMOS QUINDÍO"</t>
  </si>
  <si>
    <t xml:space="preserve">PROYECTO </t>
  </si>
  <si>
    <t>NOMBRE RUBRO (CPC)</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</si>
  <si>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</si>
  <si>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</si>
  <si>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</si>
  <si>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</si>
  <si>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</si>
  <si>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</si>
  <si>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Diseñar e implementar una estrategia de prevención del riesgo y promoción de la salud sexual y reproductiva con enfoque diferencial </t>
  </si>
  <si>
    <t>0316 - 2.3.2.02.02.009.00.00.00.1905021.011.91119 - 20</t>
  </si>
  <si>
    <t>Ordinario</t>
  </si>
  <si>
    <t>LEIDY YOHANNA JARAMILLO SANTOFIMIO- DIRECTORA DESARROLLO HUMANO Y FAMILIA</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</si>
  <si>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</si>
  <si>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</si>
  <si>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</si>
  <si>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Diseño, implementación y seguimiento de una estrategia de prevencion y mitigación del consumo de SPA en el departamento del Quindío</t>
  </si>
  <si>
    <t>0316 - 2.3.2.02.02.009.00.00.00.1905022.011.91119 - 20</t>
  </si>
  <si>
    <t>Consolidación de redes de apoyo para la prevención y/o mitigación de consumo de SPA</t>
  </si>
  <si>
    <t>Diseñar e implementar campañas de promoción de la salud mental y arraigo por la vida</t>
  </si>
  <si>
    <t>Suministro de refrigerios y almuerzo</t>
  </si>
  <si>
    <t>0316 - 2.3.2.02.02.006.00.00.00.1905022.011.63391 - 20</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</si>
  <si>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</si>
  <si>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</si>
  <si>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</si>
  <si>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</si>
  <si>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</si>
  <si>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</si>
  <si>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0316 - 2.3.2.02.02.009.00.00.00.3301051.098.91119 - 20</t>
  </si>
  <si>
    <t>MANUEL ALEJANDRO PATIÑO BUITRAGO- JEFE DE JUVENTUD</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</si>
  <si>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</si>
  <si>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</si>
  <si>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</si>
  <si>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</si>
  <si>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</si>
  <si>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</si>
  <si>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</si>
  <si>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</si>
  <si>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0316 - 2.3.2.02.02.009.00.00.00.4102035.099.91119 - 20</t>
  </si>
  <si>
    <t>NATALIA LAVREZ RUALES- JEFE DE FAMILIA</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</si>
  <si>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</si>
  <si>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</si>
  <si>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</si>
  <si>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</si>
  <si>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</si>
  <si>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0316 - 2.3.2.02.02.009.00.00.00.4102001.099.91119 - 20</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</si>
  <si>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</si>
  <si>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</si>
  <si>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</si>
  <si>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</si>
  <si>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</si>
  <si>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410204300</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</si>
  <si>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</si>
  <si>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</si>
  <si>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</si>
  <si>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 xml:space="preserve">Aumentar espacios de atención, formación y reflexión, orientados al fortalecimiento de los entornos familiares, sociales y educativos.
</t>
  </si>
  <si>
    <t>Apoyar con el seguimiento, monitoreo y evaluación de la política pública de la familia</t>
  </si>
  <si>
    <t>0316 - 2.3.2.02.02.009.00.00.00.4102043.100.91119 - 20</t>
  </si>
  <si>
    <t xml:space="preserve">Diseñar y desarrollar estrategias, programas y/o proyectos para la protección y fortalecimiento de las familias del departamento </t>
  </si>
  <si>
    <t xml:space="preserve">Alto grado de tolerancia ante la diversidad de pensamientos y comportamientos al interior de las familias </t>
  </si>
  <si>
    <t>0316 - 2.3.2.02.02.006.00.00.00.4102043.100.63391 - 20</t>
  </si>
  <si>
    <t>Implementar  la política pública de primera infancia, infancia y adolescencia</t>
  </si>
  <si>
    <t>Servicio de promoción de temas de dinámica relacional y desarrollo autónomo</t>
  </si>
  <si>
    <t xml:space="preserve">ND
</t>
  </si>
  <si>
    <t xml:space="preserve">Política Pública de Primera Infancia, Infancia y Adolescencia implementada. </t>
  </si>
  <si>
    <t>Niños, niñas y adolescentes atendidos</t>
  </si>
  <si>
    <t xml:space="preserve"> Revisión ,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</si>
  <si>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</si>
  <si>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</si>
  <si>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</si>
  <si>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0316 - 2.3.2.02.02.009.00.00.00.4102043.101.91119 - 20</t>
  </si>
  <si>
    <t>Apoyo en los espacios de participación tales como: Consejo de Politica Social, Comite Departamental e Interinstitucional  para la Primera Infancia, Infancia y Adolescencia y Familia, CIETI, Mesa de Paticipación de NiÑos, Niñas y Adolescentes</t>
  </si>
  <si>
    <t>Apoyo a programas que conlleven a la  implementación de la Politica publica de primera infancia, infancia y adolescencia en el Departamento del Quindio</t>
  </si>
  <si>
    <t>0316 - 2.3.2.02.02.009.00.00.00.4102043.101.91119 - 88</t>
  </si>
  <si>
    <t>Superávit recurso Ordinario</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</si>
  <si>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</si>
  <si>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</si>
  <si>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</si>
  <si>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0316 - 2.3.2.02.02.006.00.00.00.4102043.101.63391 - 20</t>
  </si>
  <si>
    <t>Servicios de papelerias e impresos(volantes, afiches, plegables, entre otros)</t>
  </si>
  <si>
    <t>0316 - 2.3.2.02.01.003.00.00.00.4102043.101.32149 - 20</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</si>
  <si>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</si>
  <si>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</si>
  <si>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</si>
  <si>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</si>
  <si>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</si>
  <si>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</si>
  <si>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Revisión, ajuste e implementación de la Política Pública de Juventud</t>
  </si>
  <si>
    <t>0316 - 2.3.2.02.02.009.00.00.00.4102038.102.91119 - 20</t>
  </si>
  <si>
    <t>MANUEL ALEJANDRO PATIÑO BUITRAGO</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</si>
  <si>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</si>
  <si>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</si>
  <si>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</si>
  <si>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0316 - 2.3.2.02.02.006.00.00.00.4102038.102.63391 - 20</t>
  </si>
  <si>
    <t>Apoyar la implementación de la política pública a traves de elementos de ferretería, papeleria e insumos entre otros)</t>
  </si>
  <si>
    <t>0316 - 2.3.2.02.01.004.00.00.00.4102038.102.42999 - 20</t>
  </si>
  <si>
    <t>Servicios de papeleria e impresos (volantes, afiches, plegables, entre otros)</t>
  </si>
  <si>
    <t>0316 - 2.3.2.02.01.003.00.00.00.4102038.102.32149 - 20</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</si>
  <si>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</si>
  <si>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</si>
  <si>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</si>
  <si>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</si>
  <si>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</si>
  <si>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</si>
  <si>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</si>
  <si>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</si>
  <si>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0316 - 2.3.2.02.02.009.00.00.00.4102042.010.91119 - 20</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</si>
  <si>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</si>
  <si>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</si>
  <si>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</si>
  <si>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</si>
  <si>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</si>
  <si>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</si>
  <si>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</si>
  <si>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</si>
  <si>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0316 - 2.3.2.02.02.009.00.00.00.4102001.033.91119 - 20</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</si>
  <si>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</si>
  <si>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</si>
  <si>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</si>
  <si>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</si>
  <si>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</si>
  <si>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0316 - 2.3.2.02.02.009.00.00.00.4102022.033.91119 - 20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</si>
  <si>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</si>
  <si>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</si>
  <si>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</si>
  <si>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</si>
  <si>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</si>
  <si>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</si>
  <si>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</si>
  <si>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0316 - 2.3.2.02.02.009.00.00.00.4102038.034.91119 - 20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</si>
  <si>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</si>
  <si>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</si>
  <si>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</si>
  <si>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</si>
  <si>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</si>
  <si>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</si>
  <si>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</si>
  <si>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</si>
  <si>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0316 - 2.3.2.02.02.009.00.00.00.4103059.103.91119 - 20</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</si>
  <si>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</si>
  <si>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</si>
  <si>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</si>
  <si>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</si>
  <si>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Formular e Implementar el Plan de Acompañamiento al Ciudadano Migrante en el Departamento del Quindío</t>
  </si>
  <si>
    <t>0316 - 2.3.2.02.02.009.00.00.00.4103052.104.91119 - 20</t>
  </si>
  <si>
    <t>JHON DEIVY SANCHEZ MORALES- JEFE DE POBLACIONES</t>
  </si>
  <si>
    <t>0316 - 2.3.2.02.02.006.00.00.00.4103052.104.63391 - 20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</si>
  <si>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</si>
  <si>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</si>
  <si>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</si>
  <si>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</si>
  <si>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</si>
  <si>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0316 - 2.3.2.02.02.009.00.00.00.4103050.105.91119 - 20</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</si>
  <si>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</si>
  <si>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</si>
  <si>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</si>
  <si>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</si>
  <si>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</si>
  <si>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</si>
  <si>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0316 - 2.3.2.02.02.009.00.00.00.4103058.106.91119 - 20</t>
  </si>
  <si>
    <t>KARLA DANIELA QUINTERO TEJADA- DIRECTORA DESARROLLO HUMANO Y FAMILIA</t>
  </si>
  <si>
    <t>Fomentar el emprendimiento y el empleo para cuidadores y PCD en el Departamento</t>
  </si>
  <si>
    <t>Apoyar la implementación de proyectos productivos a través de elementos de Ferreteria, paletería e insumos entre otros</t>
  </si>
  <si>
    <t>0316 - 2.3.2.02.01.004.00.00.00.4103058.106.42999 - 20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</si>
  <si>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</si>
  <si>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</si>
  <si>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</si>
  <si>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</si>
  <si>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</si>
  <si>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</si>
  <si>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 xml:space="preserve">*Formular e implementar los planes de vida de los cabildos indígenas del departamento del Quindío 
</t>
  </si>
  <si>
    <t>Alianzas sociales y/o comunitarias con enfoque diferencial en los Cabildos  indígenas</t>
  </si>
  <si>
    <t>0316 - 2.3.2.02.02.009.00.00.00.4103060.036.91119 - 20</t>
  </si>
  <si>
    <t>DANIELA ALVIS HOYOS- DIRECTORA DE POBLACIONES</t>
  </si>
  <si>
    <t>Formulación e Implementación de los Planes de Vida de los Cabildos Indígenas</t>
  </si>
  <si>
    <t>0316 - 2.3.2.02.02.006.00.00.00.4103060.036.63391 - 20</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</si>
  <si>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</si>
  <si>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</si>
  <si>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</si>
  <si>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</si>
  <si>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Formulación e Implementación de los Planes de Vida de los Resguardos Indígenas</t>
  </si>
  <si>
    <t>Servicio de refrigerios y almuerzo</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</si>
  <si>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</si>
  <si>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</si>
  <si>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</si>
  <si>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</si>
  <si>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</si>
  <si>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Formulación e implementación de la Política Pública NARP en el Departamento del Quindío</t>
  </si>
  <si>
    <t>0316 - 2.3.2.02.02.009.00.00.00.4103052.037.91119 - 20</t>
  </si>
  <si>
    <t>0316 - 2.3.2.02.02.009.00.00.00.4103052.037.91119 - 88</t>
  </si>
  <si>
    <t>Superávit Ordinario</t>
  </si>
  <si>
    <t>0316 - 2.3.2.02.01.003.00.00.00.4103052.037.32149 - 20</t>
  </si>
  <si>
    <t>0316 - 2.3.2.02.02.006.00.00.00.4103052.037.63391 - 20</t>
  </si>
  <si>
    <t>Atención integral de población en situación permanente de desprotección social y/o familiar "Tú y yo con atención integral"</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</si>
  <si>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</si>
  <si>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</si>
  <si>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</si>
  <si>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</si>
  <si>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</si>
  <si>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*Articulación para  la optimización de recursos orientados a brindar servicios de atención integral a población con de discapacidad
</t>
  </si>
  <si>
    <t>Fomentar y fortalecer un banco de ayudas Técnicas No Pos para personas con Discapacidad en el departamento del Quindío</t>
  </si>
  <si>
    <t>0316 - 2.3.2.02.02.009.00.00.00.4104035.035.91119 - 20</t>
  </si>
  <si>
    <t>KARLA DANIELA QUINTERO TEJADA- DIRECTORA DE ADULTO MAYOR Y DISCAPACIDAD</t>
  </si>
  <si>
    <t xml:space="preserve">Estrategia de rehabilitación basada en la comunidad implementada en los municipios  </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</si>
  <si>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</si>
  <si>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</si>
  <si>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0316 - 2.3.2.02.02.009.00.00.00.4104020.035.91119 - 20</t>
  </si>
  <si>
    <t>0316 - 2.3.2.02.02.009.00.00.00.4104020.035.91119 - 88</t>
  </si>
  <si>
    <t>Acompañamiento a las personas con discapacidad, familias y comunidad en la implementación del programa RBC</t>
  </si>
  <si>
    <t>Realizar capacitaciones en agentes comunitarios en RBC</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</si>
  <si>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</si>
  <si>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</si>
  <si>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</si>
  <si>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</si>
  <si>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</si>
  <si>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</si>
  <si>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</si>
  <si>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</si>
  <si>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</si>
  <si>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</si>
  <si>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0316 - 2.3.2.02.02.009.00.00.00.4104027.012.91119 - 20</t>
  </si>
  <si>
    <t>Ejecución plan de medios (Radio, prensa, revistas, televisión, portal web, redes sociales, OOH)</t>
  </si>
  <si>
    <t xml:space="preserve">Suministro de refrigerios y almuerzos </t>
  </si>
  <si>
    <t>0316 - 2.3.2.02.02.006.00.00.00.4104027.012.63391 - 20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</si>
  <si>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</si>
  <si>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</si>
  <si>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</si>
  <si>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</si>
  <si>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</si>
  <si>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</si>
  <si>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 xml:space="preserve">Apoyar acciones que conlleven al conocimiento de la Ley 1276 del 2009: Nuevos Criterios de Atención Integral del Adulto  Mayor en los Centros Vida
</t>
  </si>
  <si>
    <t>Implementación y seguimiento a la Politica Pública de Envejecimiento y Vejez.</t>
  </si>
  <si>
    <t>0316 - 2.3.2.02.02.009.00.00.00.4104015.109.91119 - 88</t>
  </si>
  <si>
    <t>Dinamización del Cabildo Departamental de Sabios del Quindío y asistencia técnica cabildos Municiaples</t>
  </si>
  <si>
    <t>0316 - 2.3.2.02.02.009.00.00.00.4104015.109.91119 - 20</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</si>
  <si>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</si>
  <si>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</si>
  <si>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</si>
  <si>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</si>
  <si>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</si>
  <si>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</si>
  <si>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</si>
  <si>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</si>
  <si>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</si>
  <si>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</si>
  <si>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</si>
  <si>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0316 - 2.3.2.02.02.009.00.00.00.4104008.109.91119.013 - 06</t>
  </si>
  <si>
    <t>Estampilla Pro Adulto Mayor</t>
  </si>
  <si>
    <t>0316 - 2.3.2.02.02.009.00.00.00.4104008.109.91119.013 - 84</t>
  </si>
  <si>
    <t>Superávit estampilla pro adulto mayor</t>
  </si>
  <si>
    <t>0316 - 2.3.2.02.02.009.00.00.00.4104008.109.91119.096 - 06</t>
  </si>
  <si>
    <t>0316 - 2.3.2.02.02.009.00.00.00.4104008.109.91119.096 - 84</t>
  </si>
  <si>
    <t>0316 - 2.3.2.02.02.009.00.00.00.4104008.109.91119.167 - 06</t>
  </si>
  <si>
    <t>0316 - 2.3.2.02.02.009.00.00.00.4104008.109.91119.167 - 84</t>
  </si>
  <si>
    <t>0316 - 2.3.2.02.02.009.00.00.00.4104008.109.91119.226 - 06</t>
  </si>
  <si>
    <t>0316 - 2.3.2.02.02.009.00.00.00.4104008.109.91119.226 - 84</t>
  </si>
  <si>
    <t>0316 - 2.3.2.02.02.009.00.00.00.4104008.109.91119.233 - 06</t>
  </si>
  <si>
    <t>0316 - 2.3.2.02.02.009.00.00.00.4104008.109.91119.233 - 84</t>
  </si>
  <si>
    <t>0316 - 2.3.2.02.02.009.00.00.00.4104008.109.91119.244 - 06</t>
  </si>
  <si>
    <t>0316 - 2.3.2.02.02.009.00.00.00.4104008.109.91119.244 - 84</t>
  </si>
  <si>
    <t>0316 - 2.3.2.02.02.009.00.00.00.4104008.109.91119.284 - 06</t>
  </si>
  <si>
    <t>0316 - 2.3.2.02.02.009.00.00.00.4104008.109.91119.284 - 84</t>
  </si>
  <si>
    <t>0316 - 2.3.2.02.02.009.00.00.00.4104008.109.91119.303 - 06</t>
  </si>
  <si>
    <t>0316 - 2.3.2.02.02.009.00.00.00.4104008.109.91119.303 - 84</t>
  </si>
  <si>
    <t>0316 - 2.3.2.02.02.009.00.00.00.4104008.109.91119.372 - 06</t>
  </si>
  <si>
    <t>0316 - 2.3.2.02.02.009.00.00.00.4104008.109.91119.372 - 84</t>
  </si>
  <si>
    <t>0316 - 2.3.2.02.02.009.00.00.00.4104008.109.91119.412 - 06</t>
  </si>
  <si>
    <t>0316 - 2.3.2.02.02.009.00.00.00.4104008.109.91119.412 - 84</t>
  </si>
  <si>
    <t>0316 - 2.3.2.02.02.009.00.00.00.4104008.109.91119.470 - 06</t>
  </si>
  <si>
    <t>0316 - 2.3.2.02.02.009.00.00.00.4104008.109.91119.470 - 84</t>
  </si>
  <si>
    <t>0316 - 2.3.2.02.02.009.00.00.00.4104008.109.91119.882 - 06</t>
  </si>
  <si>
    <t>0316 - 2.3.2.02.02.009.00.00.00.4104008.109.91119.882 - 84</t>
  </si>
  <si>
    <t>Apoyar a los CENTROS VIDA (DV)</t>
  </si>
  <si>
    <t>Inclusión productiva de pequeños productores rurales. "Tú y yo con oportunidades para el pequeño campesino"</t>
  </si>
  <si>
    <t>Servicio de asesoría para el fortalecimiento de la Asociatividad</t>
  </si>
  <si>
    <t>170201102</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</si>
  <si>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</si>
  <si>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</si>
  <si>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</si>
  <si>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</si>
  <si>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Fomentar y realizar seguimiento a nuevas organizaciones con enfoque de Derechos para la mujer.</t>
  </si>
  <si>
    <t>0316 - 2.3.2.02.02.009.00.00.00.1702011.113.91119 - 20</t>
  </si>
  <si>
    <t>ELAINE LOAIZA JURADO- JEFE DE LA MUJE RY LA EQUIDAD</t>
  </si>
  <si>
    <t>Articular y realizar seguimiento a las organizaciones existentes para fortalecer el empoderamiento de la Mujer.</t>
  </si>
  <si>
    <t>erechos fundamentales del trabajo y fortalecimiento del diálogo social. "Tú y yo con una niñez protegida"</t>
  </si>
  <si>
    <t>Servicio de educación informal para la prevención integral del trabajo infantil</t>
  </si>
  <si>
    <t>360400600</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</si>
  <si>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</si>
  <si>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</si>
  <si>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Diseño e implementación, seguimiento y evaluación de una estrategia para la prevención de trabajo infantil</t>
  </si>
  <si>
    <t>0316 - 2.3.2.02.02.009.00.00.00.3604006.114.91119 - 20</t>
  </si>
  <si>
    <t>NATALIA ALVAREZ RUALES- JEFE DE FAMILIA</t>
  </si>
  <si>
    <t>Apoyar la implementación de la línea Nacional de Política Pública para la prevención y erradicación del trabajo infantil y la protección integral al adolescente trabajador y apoyar al CIETI.</t>
  </si>
  <si>
    <t>LIDERAZGO GOBERNABILILIDAD Y TRANSPARENCIA</t>
  </si>
  <si>
    <t>Gobierno Territorial</t>
  </si>
  <si>
    <t>Participación ciudadana y política y respeto por los derechos humanos y diversidad de creencias.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</si>
  <si>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</si>
  <si>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</si>
  <si>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</si>
  <si>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 con el propósito de incrementar la participación femenina en escenarios sociales y políticas </t>
  </si>
  <si>
    <t xml:space="preserve">Desarrollar estrategias de liderazgo para la Promoción de la participación de la Mujer en escenarios sociales y políticos </t>
  </si>
  <si>
    <t>0316 - 2.3.2.02.02.009.00.00.00.4502001.115.91119 - 20</t>
  </si>
  <si>
    <t>ELAINE LOAIZA JURADO- JEFE DE OFICINA DE LA MUJER Y LA EQUIDAD</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</si>
  <si>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</si>
  <si>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</si>
  <si>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</si>
  <si>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</si>
  <si>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</si>
  <si>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</si>
  <si>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 xml:space="preserve">Apropiación jurídica  por parte de la población e institucionalidad sobre las rutas de atención existentes.
</t>
  </si>
  <si>
    <t>Implementación de la  Política Publica de Equidad de Género para la Mujer</t>
  </si>
  <si>
    <t>0316 - 2.3.2.02.02.009.00.00.00.4502038.008.91119 - 20</t>
  </si>
  <si>
    <t>ELAINE LOAIZA JURADO- JEFE DE OFICNA DE LA MUJER Y LA EQUIDAD</t>
  </si>
  <si>
    <t>Seguimiento al cumplimiento de los planes de acción de la Politica Publica de  Equidad de Género para la mujer</t>
  </si>
  <si>
    <t>Apoyar las actividades del proyecto a través de elementos de papeleria e impresos</t>
  </si>
  <si>
    <t>0316 - 2.3.2.02.01.003.00.00.00.4502038.008.32149 - 20</t>
  </si>
  <si>
    <t>Desarrollo de actividades de impacto para la promoción de derechos y movilización social</t>
  </si>
  <si>
    <t>0316 - 2.3.2.02.02.006.00.00.00.4502038.008.63391 - 20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</si>
  <si>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</si>
  <si>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</si>
  <si>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</si>
  <si>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</si>
  <si>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</si>
  <si>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</si>
  <si>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</si>
  <si>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0316 - 2.3.2.02.02.009.00.00.00.4502038.007.91119 - 20</t>
  </si>
  <si>
    <t>Desarrollar estrategias, programas y/o proyectos que promuevan la garantía de derechos a la poblacion sexualmente diversa</t>
  </si>
  <si>
    <t>Desarrollo programas, campañas, talleres relacionados con la promocion de derechos de poblacion LGTBI</t>
  </si>
  <si>
    <t>Diseñar e implementar, hacer seguimiento y evaluación a estrategias de formación para la disminución de todas las formas de discriminación por orientación sexual e identidad de género diverso</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</si>
  <si>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</si>
  <si>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</si>
  <si>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0316 - 2.3.2.02.01.003.00.00.00.4502038.007.32149 - 20</t>
  </si>
  <si>
    <t>0316 - 2.3.2.02.02.006.00.00.00.4502038.007.63391 - 20</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</si>
  <si>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</si>
  <si>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</si>
  <si>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</si>
  <si>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</si>
  <si>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</si>
  <si>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0316 - 2.3.2.02.02.009.00.00.00.4502024.111.91119 - 20</t>
  </si>
  <si>
    <t xml:space="preserve">Brindar asistencias técnicas a las alianzas público - privadas para la promoción de la mujer en el ámbito económico, social y cultural </t>
  </si>
  <si>
    <t xml:space="preserve">Canalizar la oferta público-privada para la inclusión de la mujer </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</si>
  <si>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</si>
  <si>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</si>
  <si>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</si>
  <si>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</si>
  <si>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 xml:space="preserve">Promover alianzas estratégicas para la creación y puesta en funcionamiento de la Casa Refugio para la protección de la Mujer </t>
  </si>
  <si>
    <t>0316 - 2.3.2.02.02.009.00.00.00.4502024.112.91119 - 20</t>
  </si>
  <si>
    <t>Articulación de base social y comunitario para la protección de la Mujer</t>
  </si>
  <si>
    <t>Realizar procesos continuos y formativos para el aumento de mujeres protegidas y protectoras.</t>
  </si>
  <si>
    <t xml:space="preserve">Promover acciones que conlleven a contribuir a la protección de la mujer de violencia de género </t>
  </si>
  <si>
    <t>0316 - 2.3.2.02.02.009.00.00.00.4502024.112.91119 - 88</t>
  </si>
  <si>
    <t>Superavit Ordinario</t>
  </si>
  <si>
    <t>XX</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</si>
  <si>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</si>
  <si>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</si>
  <si>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</si>
  <si>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</si>
  <si>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</si>
  <si>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Quindio</t>
  </si>
  <si>
    <t xml:space="preserve"> 2.3.2.02.02.009.4301007.2020003630009.96511_13.1 </t>
  </si>
  <si>
    <t xml:space="preserve"> _13.1 </t>
  </si>
  <si>
    <t xml:space="preserve">  _13.1 -30 % CIGARRILLO </t>
  </si>
  <si>
    <t xml:space="preserve">Gerente Indeportes </t>
  </si>
  <si>
    <t>Brindar apoyo y/o seguimiento  a los procesos de formacion promoviendo y fortaleciendo hacia el deporte competitivo "escuelas deportivas" como herramienta de convivencia y paz en el departamento</t>
  </si>
  <si>
    <t xml:space="preserve"> 2.3.2.02.02.009.4301007.2020003630009.96511_33.0 </t>
  </si>
  <si>
    <t xml:space="preserve"> _33.0 </t>
  </si>
  <si>
    <t xml:space="preserve"> _33.0 -MONOPOLIO  </t>
  </si>
  <si>
    <t xml:space="preserve"> 2.3.2.02.02.008.4301007.2020003630009.83990_33.0 </t>
  </si>
  <si>
    <t xml:space="preserve"> 2.3.2.02.02.009.4301007.2020003630009.96511_27.0 </t>
  </si>
  <si>
    <t xml:space="preserve"> _27.0 </t>
  </si>
  <si>
    <t xml:space="preserve"> _27.0 - TASA </t>
  </si>
  <si>
    <t xml:space="preserve">2.3.2.02.02.008.4301037.2020003630009.83990_33.0
</t>
  </si>
  <si>
    <t xml:space="preserve"> 2.3.2.02.02.009.4301007.2020003630009.96511_129.0 </t>
  </si>
  <si>
    <t xml:space="preserve"> _129.0 </t>
  </si>
  <si>
    <t xml:space="preserve"> _129.0 -R.B. MONOPOLIO </t>
  </si>
  <si>
    <t xml:space="preserve"> 2.3.2.02.02.009.4301007.2020003630009.96511_37.0 </t>
  </si>
  <si>
    <t xml:space="preserve"> _37.0 </t>
  </si>
  <si>
    <t xml:space="preserve"> _37.0 -MINISTERIO </t>
  </si>
  <si>
    <t>Adquisicion de bienes y/o servicios  para el fortalecimiento y desarrollo de los procesos de formación deportiva</t>
  </si>
  <si>
    <t xml:space="preserve"> 2.3.2.01.01.004.01.01.04.4301007.2020003630009.47829_27.0 </t>
  </si>
  <si>
    <t xml:space="preserve"> 2.3.2.01.01.003.02.08.4301007.2020003630009.3859099_27.0 </t>
  </si>
  <si>
    <t>Dotacion y/o implementacion  al programa escuelas deportivas,  Generando una cultura deportiva en la comunidad mediante procesos formativos dirigidos a niños, niñas, adolescentes y jóvenes.</t>
  </si>
  <si>
    <t xml:space="preserve"> 2.3.2.02.01.002.4301007.2020003630009.2822807_27.0 </t>
  </si>
  <si>
    <t xml:space="preserve"> 2.3.2.02.01.002.4301007.2020003630009.2822807_37.0 </t>
  </si>
  <si>
    <t xml:space="preserve"> 2.3.2.01.01.003.04.06.4301007.2020003630009.3844098_33.0 </t>
  </si>
  <si>
    <t xml:space="preserve"> 2.3.2.01.01.003.04.06.4301007.2020003630009.3844098_27.0 </t>
  </si>
  <si>
    <t>2.3.2.01.01.003.04.06.4301037.2020003630009.3844098_37.0</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</si>
  <si>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</si>
  <si>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</si>
  <si>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</si>
  <si>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promocion del programa superate -intercolegiados en sus diferentes fases departamental y nacional.</t>
  </si>
  <si>
    <t xml:space="preserve"> 2.3.2.02.02.009.4301037.2020003630009.96511_33.0 </t>
  </si>
  <si>
    <t xml:space="preserve"> 2.3.2.02.02.008.4301037.2020003630009.83990_37.0 </t>
  </si>
  <si>
    <t>Adquisición de bienes y servicios  al programa supérate -Intercolegiados  con el fin generar espacios para el aprovechamiento adecuado del tiempo libre</t>
  </si>
  <si>
    <t xml:space="preserve"> 2.3.2.02.02.006.4301037.2020003630009.64250_33.0 </t>
  </si>
  <si>
    <t xml:space="preserve"> 2.3.2.02.02.007.4301037.2020003630009.71349_33.0 </t>
  </si>
  <si>
    <t xml:space="preserve"> 2.3.2.02.02.006.4301037.2020003630009.63391_33.0 </t>
  </si>
  <si>
    <t xml:space="preserve"> 2.3.2.02.02.009.4301037.2020003630009.93199_33.0 </t>
  </si>
  <si>
    <t xml:space="preserve"> 2.3.2.02.02.006.4301037.2020003630009.64250_37.0 </t>
  </si>
  <si>
    <t>Dotación y/o implementación deportiva para promoción al programa superate - intercolegiados</t>
  </si>
  <si>
    <t xml:space="preserve"> 2.3.2.02.01.002.4301037.2020003630009.2822807_33.0 </t>
  </si>
  <si>
    <t xml:space="preserve"> 2.3.2.01.01.003.04.06.4301037.2020003630009.3844098_33.0 </t>
  </si>
  <si>
    <t>Municipios implementando  programas de recreación, actividad física y deporte social comunitario</t>
  </si>
  <si>
    <t>Brindar apoyo y/o seguimiento a los programas de recreación, actividad física y deporte social comunitario</t>
  </si>
  <si>
    <t xml:space="preserve"> 2.3.2.02.02.009.4301037.2020003630009.96511_27.0 </t>
  </si>
  <si>
    <t xml:space="preserve"> 2.3.2.02.02.009.4301037.2020003630009.96511_2.0 </t>
  </si>
  <si>
    <t xml:space="preserve"> _2.0 </t>
  </si>
  <si>
    <t xml:space="preserve"> _2.0 - ICLD  </t>
  </si>
  <si>
    <t xml:space="preserve"> 2.3.2.02.02.009.4301037.2020003630009.96511_11.0 </t>
  </si>
  <si>
    <t xml:space="preserve"> _11.0 </t>
  </si>
  <si>
    <t xml:space="preserve"> _11.0 - IPOCONSUMO  </t>
  </si>
  <si>
    <t xml:space="preserve"> 2.3.2.02.02.008.4301037.2020003630009.82199_11.0 </t>
  </si>
  <si>
    <t xml:space="preserve"> 2.3.2.02.02.008.4301037.2020003630009.83990_11.0 </t>
  </si>
  <si>
    <t xml:space="preserve"> 2.3.2.02.02.009.4301037.2020003630009.96511_37.0 </t>
  </si>
  <si>
    <t xml:space="preserve"> 2.3.2.02.02.009.4301037.2020003630009.96511_109.0 </t>
  </si>
  <si>
    <t xml:space="preserve"> _109.0 </t>
  </si>
  <si>
    <t xml:space="preserve"> _109.0 -R.B MONOPOLIO </t>
  </si>
  <si>
    <t xml:space="preserve"> 2.3.2.02.02.009.4301037.2020003630009.96511_129.0 </t>
  </si>
  <si>
    <t xml:space="preserve">Dotacion y/o implementación para el Fomento a la recreación, la actividad física y el deporte. </t>
  </si>
  <si>
    <t xml:space="preserve"> 2.3.2.02.01.002.4301037.2020003630009.2822807_27.0 </t>
  </si>
  <si>
    <t xml:space="preserve"> 2.3.2.01.01.003.04.06.4301037.2020003630009.3844098_27.0 </t>
  </si>
  <si>
    <t>Adquisición de bienes y servicios  alos programas de recreación, actividad física y deporte social comunitario</t>
  </si>
  <si>
    <t xml:space="preserve"> 2.3.2.01.01.003.03.02.4301037.2020003630009.3844098_79.0 </t>
  </si>
  <si>
    <t xml:space="preserve"> _79.0 </t>
  </si>
  <si>
    <t xml:space="preserve"> _79.0 -REND FINANCIEROS </t>
  </si>
  <si>
    <t xml:space="preserve"> 2.3.2.02.01.003.4301037.2020003630009.3513001_2.0 </t>
  </si>
  <si>
    <t xml:space="preserve"> 2.3.2.02.02.006.4301037.2020003630009.64250_2.0 </t>
  </si>
  <si>
    <t xml:space="preserve"> 2.3.2.02.02.006.4301037.2020003630009.63391_2.0 </t>
  </si>
  <si>
    <t xml:space="preserve"> 2.3.2.02.01.004.4301037.2020003630009.4299603_2.0 </t>
  </si>
  <si>
    <t xml:space="preserve"> 2.3.2.02.01.003.4301037.2020003630009.32128_2.0 </t>
  </si>
  <si>
    <t xml:space="preserve"> 2.3.2.02.01.003.4301037.2020003630009.33361_2.0 </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</si>
  <si>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</si>
  <si>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</si>
  <si>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</si>
  <si>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</si>
  <si>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</si>
  <si>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 xml:space="preserve">Formulación, implementación y seguimiento a la política pública para el desarrollo y acceso al deporte, la recreación, la actividad física, la educación física y el uso adecuado del tiempo libre, </t>
  </si>
  <si>
    <t>2.3.2.02.02.009.4301006.2020003630009.96511_11.0</t>
  </si>
  <si>
    <t>2.3.2.02.02.009.4301006.2020003630009.96511_33.0</t>
  </si>
  <si>
    <t xml:space="preserve"> 2.3.2.02.02.008.4301006.2020003630009.83990_33.0 </t>
  </si>
  <si>
    <t>Adquisición de bienes y servicios para la implementación y seguimiento a la política pública para el desarrollo y acceso al deporte, la recreación, la actividad física y el uso decuado del tiempo libre</t>
  </si>
  <si>
    <t>2.3.2.02.02.006.4301006.2020003630009.63391_11.0</t>
  </si>
  <si>
    <t>2.3.2.02.01.003.4301006.2020003630009.32128_11.0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</si>
  <si>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</si>
  <si>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</si>
  <si>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</si>
  <si>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salvaVIDAS POR UN QUINDIO GANADOR" en el Departamento del Quindio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</si>
  <si>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</si>
  <si>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</si>
  <si>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</si>
  <si>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 xml:space="preserve"> 2.3.2.02.02.009.4302075.2020003630010.96511_27.0 </t>
  </si>
  <si>
    <t xml:space="preserve"> 2.3.2.02.02.009.4302075.2020003630010.96511_2.0 </t>
  </si>
  <si>
    <t xml:space="preserve"> 2.3.2.02.02.009.4302075.2020003630010.96511_11.0 </t>
  </si>
  <si>
    <t xml:space="preserve"> 2.3.2.02.02.009.4302075.2020003630010.96511_123.0 </t>
  </si>
  <si>
    <t xml:space="preserve"> _123.0 </t>
  </si>
  <si>
    <t xml:space="preserve"> _123.0 - R.B OTRAS TASAS Y DERECHOS ADMINISTRATIVOS</t>
  </si>
  <si>
    <t>Suministro de suplementos ergonormicos y/o alimentos para los deportistas elites y con proyección a altos logros con el fin de fortelecer y/o mejhorar su rendimiento deportivo</t>
  </si>
  <si>
    <t xml:space="preserve"> 2.3.2.02.01.003.4302075.2020003630010.35270_27.0 </t>
  </si>
  <si>
    <t>Brindar asistencia  técnica, administrativa, jurídica, biomédica,   y/o metodológica a los procesos deportivos y/o  ligas  del departamento del Quindío.</t>
  </si>
  <si>
    <t xml:space="preserve"> 2.3.2.02.02.008.4302075.2020003630010.82199_2.0 </t>
  </si>
  <si>
    <t xml:space="preserve"> 2.3.2.02.02.008.4302075.2020003630010.83990_2.0 </t>
  </si>
  <si>
    <t xml:space="preserve"> 2.3.2.02.02.009.4302075.2020003630010.96511_33.0 </t>
  </si>
  <si>
    <t xml:space="preserve"> 2.3.2.02.02.008.4302075.2020003630010.82199_33.0 </t>
  </si>
  <si>
    <t>2.3.2.02.02.009.4302075.2020003630010.96511_123.0</t>
  </si>
  <si>
    <t xml:space="preserve"> _123.0 -R.B OTRAS TASAS Y DERECHOS ADMINISTRATIVOS  </t>
  </si>
  <si>
    <t>2.3.2.02.02.009.4302075.2020003630010.96511_107.0</t>
  </si>
  <si>
    <t xml:space="preserve"> _107.0 </t>
  </si>
  <si>
    <t xml:space="preserve"> _107.0 -R.B. IMPUESTO AL CONSUMO DE LICORES, VINS, APERITIVOS Y SIMILARES  </t>
  </si>
  <si>
    <t>2.3.2.02.02.009.4302075.2020003630010.96511_109.0</t>
  </si>
  <si>
    <t xml:space="preserve"> _109.0 -R.B. IMPUESTO AL CONSUMO DE CIGARRILLOS Y TABACO  </t>
  </si>
  <si>
    <t>Dotación y/o implementación deportiva para el desarrollo del deporte  con proyección a altos logros.</t>
  </si>
  <si>
    <t xml:space="preserve"> 2.3.2.01.01.004.01.03.4302075.2020003630010.4717401_27.0 </t>
  </si>
  <si>
    <t xml:space="preserve"> 2.3.2.01.01.004.01.03.4302075.2020003630010.4717401_2.0 </t>
  </si>
  <si>
    <t xml:space="preserve"> 2.3.2.02.01.002.4302075.2020003630010.2822807_27.0 </t>
  </si>
  <si>
    <t xml:space="preserve"> 2.3.2.02.01.002.4302075.2020003630010.2822807_2.0 </t>
  </si>
  <si>
    <t xml:space="preserve"> 2.3.2.02.01.002.4302075.2020003630010.2822807_33.0 </t>
  </si>
  <si>
    <t>Aunar esfuerzos administrativos, tecnicos,financieros y/o logisticos, para el fomento y la masificacion del deporte en el departamento del Quindio</t>
  </si>
  <si>
    <t xml:space="preserve"> 2.3.2.02.02.009.4302075.2020003630010.96511_98.0 </t>
  </si>
  <si>
    <t xml:space="preserve"> _98.0 </t>
  </si>
  <si>
    <t xml:space="preserve"> _98.0 - RECURSOS DEL BALANCE DE LIBRE DESTINACIÓN</t>
  </si>
  <si>
    <t>Adquisicion de bienes y/o servicios para el fortalecimiento del deporte competitivo y de altos logros</t>
  </si>
  <si>
    <t xml:space="preserve"> 2.3.2.02.02.007.4302075.2020003630010.71349_11.0 </t>
  </si>
  <si>
    <t xml:space="preserve"> 2.3.2.02.01.004.4302075.2020003630010.42996_11.0 </t>
  </si>
  <si>
    <t xml:space="preserve"> 2.3.2.02.01.004.4302075.2020003630010.42996_27.0 </t>
  </si>
  <si>
    <t xml:space="preserve"> 2.3.2.01.01.003.02.08.4302075.2020003630010.3844098_27.0 </t>
  </si>
  <si>
    <t xml:space="preserve"> 2.3.2.01.01.003.03.02.4302075.2020003630010.3844098_27.0 </t>
  </si>
  <si>
    <t xml:space="preserve"> 2.3.2.01.01.003.07.01.4302075.2020003630010.3844098_27.0 </t>
  </si>
  <si>
    <t xml:space="preserve"> 2.3.2.02.02.009.4302075.2020003630010.93195_27.0 </t>
  </si>
  <si>
    <t xml:space="preserve"> 2.3.2.02.02.009.4302075.2020003630010.93199_27.0 </t>
  </si>
  <si>
    <t xml:space="preserve"> 2.3.2.02.02.006.4302075.2020003630010.63391_27.0 </t>
  </si>
  <si>
    <t xml:space="preserve"> 2.3.2.02.02.007.4302075.2020003630010.72112_27.0 </t>
  </si>
  <si>
    <t xml:space="preserve"> 2.3.2.02.02.007.4302075.2020003630010.71349_27.0 </t>
  </si>
  <si>
    <t xml:space="preserve"> 2.3.2.02.02.006.4302075.2020003630010.63391_123.0 </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</si>
  <si>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</si>
  <si>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</si>
  <si>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</si>
  <si>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</si>
  <si>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</si>
  <si>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</si>
  <si>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evaluacion a los   procesos deportivos con proyección a altos logros y el estado de la infraestructura deportiva y/o recreactiva con miras al desarrollo de los  XXII juegos deportivos nacionales y VI juegos Paranacionales   2023 </t>
  </si>
  <si>
    <t xml:space="preserve"> 2.3.2.02.02.009.4302004.2020003630013.96511_2.0 </t>
  </si>
  <si>
    <t>Fernando Augusto Paneso Zuluaga</t>
  </si>
  <si>
    <t>Gerente de INDEPORTES</t>
  </si>
  <si>
    <t>Secretaria de Salud</t>
  </si>
  <si>
    <t>RECURSO ORDINARIO</t>
  </si>
  <si>
    <t>Otros instrumentos y aparatos utilizados en medicina, cirugía o veterinaria
(incluso jeringas, agujas, catéteres, cánulas, instrumentos y aparatos de oftalmología n.c.p. y
aparatos electromédicos n.c.p.)</t>
  </si>
  <si>
    <t>0318 - 2.3.2.02.02.009.00.00.00.1906023.138.48150 - 20</t>
  </si>
  <si>
    <t>Dotacion en servicio de apoyo con tecnologías para prestación de servicios en salud</t>
  </si>
  <si>
    <t>Aumentar la eficiencia en recursos para la prestación de servicios de salud en el departamento</t>
  </si>
  <si>
    <t>Aumento en la calidad del proceso de reporte, vigilancia y control del manejo de los recursos de salud en el Departamento del Quindío</t>
  </si>
  <si>
    <t xml:space="preserve">Fortalecimiento de la red de prestación de servicios pública del Departamento del Quindío.   </t>
  </si>
  <si>
    <t>Pacientes atendidos con medicamentos en salud financiados con cargo a los recursos de la UPC del Régimen Subsidiado</t>
  </si>
  <si>
    <t>Pacientes atendidos</t>
  </si>
  <si>
    <t>Servicio de apoyo con tecnologías para prestación de servicios en salud</t>
  </si>
  <si>
    <t>Aseguramiento y Prestación integral de servicios de salud "Tú y yo con servicios de salud"</t>
  </si>
  <si>
    <t xml:space="preserve"> INCLUSION SOCIAL Y EQUIDAD</t>
  </si>
  <si>
    <t>Servicios de la administración pública relacionados con la salud</t>
  </si>
  <si>
    <t>0318 - 2.3.2.02.02.009.00.00.00.1906023.138.91122 - 20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</si>
  <si>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</si>
  <si>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0318 - 2.3.2.01.01.003.07.01.00.1906022.138.49113 - 20</t>
  </si>
  <si>
    <t>Dotacion ambulancias para la prestación del servicio de transporte de pacientes</t>
  </si>
  <si>
    <t>Entidades de la red pública en salud apoyadas en la adquisición de ambulancias</t>
  </si>
  <si>
    <t>Servicio de apoyo a la prestación del servicio de transporte de pacientes</t>
  </si>
  <si>
    <t>Otros instrumentos y aparatos utilizados en medicina, cirugía o veterinaria  (incluso jeringas, agujas, catéteres, cánulas, instrumentos y aparatos de oftalmología n.c.p. y aparatos electromédicos n.c.p.)</t>
  </si>
  <si>
    <t>0318 - 2.3.2.02.01.003.00.00.00.1906005.138.48150 - 20</t>
  </si>
  <si>
    <t>Dotacion a los Hospitales de primer nivel de atención dotados</t>
  </si>
  <si>
    <t>Hospitales de primer nivel de atención dotados</t>
  </si>
  <si>
    <t>0318 - 2.3.2.01.01.003.06.01.00.1906005.138.48150 - 20</t>
  </si>
  <si>
    <t>0318 - 2.3.2.02.02.009.00.00.00.1906029.138.91122 - 20</t>
  </si>
  <si>
    <t xml:space="preserve">Transferencia de recursos a las empresas sociales del estado del departamento </t>
  </si>
  <si>
    <t>Incrementar los procesos de asistencia Técnica en instituciones prestadoras de salud del departamento.</t>
  </si>
  <si>
    <t>Instituciones Prestadoras de Servicios de salud asistidas técnicamente</t>
  </si>
  <si>
    <t>Servicio de asistencia técnica a Instituciones prestadoras de servicios de salud</t>
  </si>
  <si>
    <t>Seguimiento al proceso de saneamiento de aportes patronales</t>
  </si>
  <si>
    <t>Seguimiento a los programas de saneamiento fiscal y financiero.</t>
  </si>
  <si>
    <t xml:space="preserve">Dar apoyo a las ESE del departamento para garantizar la continuidad en la prestación de servicios de salud </t>
  </si>
  <si>
    <t>Realizar gestión de cartera de acuerdo con lo estipulado en la circular conjunta 030 del 2013</t>
  </si>
  <si>
    <t>Seguimiento y apoyo al proceso financiero de las IPS publicas</t>
  </si>
  <si>
    <t>RENTAS CEDIDAS SALUD</t>
  </si>
  <si>
    <t>1802 - 2.3.2.02.02.009.00.00.00.1906025.137.91122 - 58</t>
  </si>
  <si>
    <t>Realizar los pagos de los servicios y tecnologías NO UPC del Régimen Subsidiado.</t>
  </si>
  <si>
    <t>Incrementar el financiamiento en el sector salud del Departamento del Quindío.</t>
  </si>
  <si>
    <t xml:space="preserve">Mejoramiento en la prestación de los servicios de salud para la atención de la población no afiliada </t>
  </si>
  <si>
    <t xml:space="preserve">Prestación de Servicios a la Población no Afiliada al Sistema General de Seguridad Social en Salud y en el NO POS a la Población del Régimen Subsidiado.  </t>
  </si>
  <si>
    <t>Empresas prestadoras de salud capitalizadas</t>
  </si>
  <si>
    <t>Porcentaje de recursos pagados</t>
  </si>
  <si>
    <t xml:space="preserve">Servicio de apoyo financiero para el fortalecimiento patrimonial de las empresas prestadoras de salud con participación financiera de las entidades territoriales </t>
  </si>
  <si>
    <t>Servicios de reconocimientos de deuda</t>
  </si>
  <si>
    <t xml:space="preserve">
MONOPOLIO
</t>
  </si>
  <si>
    <t>0318 - 2.3.2.02.02.009.00.00.00.1906025.137.91122 - 35</t>
  </si>
  <si>
    <t>Realizar el seguimiento, supervision y los actos administrativos para la transferencia de los recursos mediante el cumplimiento de metas</t>
  </si>
  <si>
    <t>Porcentaje de recursos transferidos</t>
  </si>
  <si>
    <t>Servicios de reconocimientos para el cumplimiento de metas de calidad, financiera, producción y transferencias especiales.</t>
  </si>
  <si>
    <t>SGP - SUBSIDIO A LA OFERTA</t>
  </si>
  <si>
    <t>1802 - 2.3.2.02.02.009.00.00.00.1906025.137.91122 - 171</t>
  </si>
  <si>
    <t>INIMPUTABLES</t>
  </si>
  <si>
    <t>1802 - 2.3.2.02.02.009.00.00.00.1906023.137.91122 - 110</t>
  </si>
  <si>
    <t>Realizar acciones para garantizar la prestación de los servicios de salud a la población Inimputable y PPNA</t>
  </si>
  <si>
    <t>Pacientes atendidos con tecnologías en salud financiados con cargo a los recursos de la UPC del Régimen Subsidiado</t>
  </si>
  <si>
    <t>Población inimputable atendida</t>
  </si>
  <si>
    <t xml:space="preserve">Servicio de tecnologías en salud financiadas con la unidad de pago por capitación - UPC </t>
  </si>
  <si>
    <t>ADRES</t>
  </si>
  <si>
    <t>1801 - 2.3.3.01.02.005.00.00.00.1906023.136.91122.882 - 154</t>
  </si>
  <si>
    <t xml:space="preserve">Gestión de recursos para cofinanciación de la afiliación a los municipios y lugares de afiliación. </t>
  </si>
  <si>
    <t>Aumentar índices en los procesos de afiliación de la población en el Departamento</t>
  </si>
  <si>
    <t>Aumentar la cobertura universal en aseguramiento al sistema de atención integral y para la población del Departamento del Quindío</t>
  </si>
  <si>
    <t>Subsidio y cofinanciación al régimen subsidiado del Sistema General de Seguridad Social en Salud en el Departamento del Quindío.</t>
  </si>
  <si>
    <t>Personas afiliadas</t>
  </si>
  <si>
    <t xml:space="preserve">Servicio de cofinanciación para la continuidad del  régimen subsidiado en salud  </t>
  </si>
  <si>
    <t>1801 - 2.3.3.01.02.005.00.00.00.1906023.136.91122.470 - 154</t>
  </si>
  <si>
    <t>1801 - 2.3.3.01.02.005.00.00.00.1906023.136.91122.412 - 154</t>
  </si>
  <si>
    <t>1801 - 2.3.3.01.02.005.00.00.00.1906023.136.91122.372 - 154</t>
  </si>
  <si>
    <t>1801 - 2.3.3.01.02.005.00.00.00.1906023.136.91122.303 - 154</t>
  </si>
  <si>
    <t>1801 - 2.3.3.01.02.005.00.00.00.1906023.136.91122.284 - 154</t>
  </si>
  <si>
    <t>1801 - 2.3.3.01.02.005.00.00.00.1906023.136.91122.244 - 154</t>
  </si>
  <si>
    <t>1801 - 2.3.3.01.02.005.00.00.00.1906023.136.91122.233 - 154</t>
  </si>
  <si>
    <t>1801 - 2.3.3.01.02.005.00.00.00.1906023.136.91122.226 - 154</t>
  </si>
  <si>
    <t>1801 - 2.3.3.01.02.005.00.00.00.1906023.136.91122.167 - 154</t>
  </si>
  <si>
    <t>1801 - 2.3.3.01.02.005.00.00.00.1906023.136.91122.096 - 154</t>
  </si>
  <si>
    <t>1801 - 2.3.3.01.02.005.00.00.00.1906023.136.91122.013 - 154</t>
  </si>
  <si>
    <t>SGP -SALUD PÚBLICA</t>
  </si>
  <si>
    <t>1803 - 2.3.2.02.02.009.00.00.00.1905031.135.91122 - 61</t>
  </si>
  <si>
    <t>Ejecutar las acciones de la estrategia COMBI en municipios hiperendémicos para enfermedades vectoriales</t>
  </si>
  <si>
    <t>Aumentar la cobertura de las acciones de intervenciones colectivas</t>
  </si>
  <si>
    <t>Disminuir la morbimortalidad asociada  a la carga de la enfermedad por los determinantes sociales fortaleciendo  las acciones de complementariedad  a los municipios</t>
  </si>
  <si>
    <t>Fortalecimiento de las intervenciones colectivas y prioridades en salud pública del Departamento del Quindío- PIC</t>
  </si>
  <si>
    <t>Campañas de promoción de la salud y prevención de riesgos asociados a condiciones no transmisibles implementadas</t>
  </si>
  <si>
    <t>Servicios de promoción de la salud y prevención de riesgos asociados a condiciones no transmisibles</t>
  </si>
  <si>
    <t>Realizar la caracterización de caninos y felinos</t>
  </si>
  <si>
    <t>Realizar intervenciones de vacunación antirrábica</t>
  </si>
  <si>
    <t>Realizar auditoria al desarrollo de las intervenciones colectivas y establecer acciones de mejoramiento</t>
  </si>
  <si>
    <t>superávit SGP -SALUD PÚBLICA</t>
  </si>
  <si>
    <t>1803 - 2.3.2.02.02.009.00.00.00.1905031.135.91122 - 98</t>
  </si>
  <si>
    <t>VF realizar la caracterización de caninos y felinos</t>
  </si>
  <si>
    <t>VF realizar intervenciones de manera integrada e integral en los diferentes entornos definidos en la norma</t>
  </si>
  <si>
    <t>Realizar intervenciones de manera integrada e integral en los diferentes entornos definidos en la norma</t>
  </si>
  <si>
    <t>0318 - 2.3.2.02.02.009.00.00.00.1905009.134.91122 - 20</t>
  </si>
  <si>
    <t>Pago de permiso para funcionamiento de banda licenciada, para garantizar el normal funcionamiento de la red urgencias y emergencias CRUE</t>
  </si>
  <si>
    <t>Aumentar la capacidad de respuesta ante una emergencia en salud del departamento del Quindío</t>
  </si>
  <si>
    <t>Fortalecer en la integración de la red hospitalaria del departamento del Quindío.</t>
  </si>
  <si>
    <t xml:space="preserve">Fortalecimiento de la red de urgencias y emergencias en el Departamento del Quindío. </t>
  </si>
  <si>
    <t>Centros reguladores de urgencias, emergencias y desastres dotados</t>
  </si>
  <si>
    <t xml:space="preserve">190500900
</t>
  </si>
  <si>
    <t>Centros reguladores de urgencias, emergencias y desastres dotados y funcionando.</t>
  </si>
  <si>
    <t xml:space="preserve">Centros reguladores de urgencias, emergencias y desastres dotados </t>
  </si>
  <si>
    <t xml:space="preserve">1905009
</t>
  </si>
  <si>
    <t>Centros reguladores de urgencias, emergencias y desastres funcionando y dotados</t>
  </si>
  <si>
    <t>Adquisición y mantenimiento de quipos de tecnología y telecomunicaciones para el funcionamiento del CRUE.</t>
  </si>
  <si>
    <t>Realizar asistencia técnica a los prestadores de servicios de salud.</t>
  </si>
  <si>
    <t>Regular y coordinar la prestación de servicios de urgencias y emergencias en salud en el departamento.</t>
  </si>
  <si>
    <t>1803 - 2.3.2.02.02.009.00.00.00.1905015.133.91122 - 61</t>
  </si>
  <si>
    <t>Investigación epidemiológica de casos y búsqueda de contactos</t>
  </si>
  <si>
    <t>Incrementar el conocimiento de la operación del Sistema de Vigilancia en Salud Pública por parte del personal de la red notificadora y municipios del Departamento del Quindío</t>
  </si>
  <si>
    <t xml:space="preserve">Aumentar los índices de cumplimiento en los indicadores de calidad, cobertura y  oportunidad del sistema de vigilancia en salud pública departamental </t>
  </si>
  <si>
    <t xml:space="preserve"> Fortalecimiento del sistema de vigilancia en salud pública en el Departamento del Quindío</t>
  </si>
  <si>
    <t xml:space="preserve">Documentos de planeación en epidemiología y demografía elaborados </t>
  </si>
  <si>
    <t>0318 - 2.3.2.02.02.009.00.00.00.1905015.133.91122 - 20</t>
  </si>
  <si>
    <t>Verificación, seguimiento y apoyo a las situaciones de brote y emergencias por eventos de interés en Salud Pública</t>
  </si>
  <si>
    <t>Adelantar los procesos definidos en los lineamientos de Prevención, Vigilancia y Control  por cada evento de interés en Salud Pública, garantizando el cumplimiento de los indicadores de  proceso y resultado, definidos por el nivel Nacional</t>
  </si>
  <si>
    <t>Apoyar los procesos de ajuste y depuración de la información de interés en salud publica en los 12 municipios del departamento.</t>
  </si>
  <si>
    <t>Desarrollar el  plan de asesoría y asistencia técnica dirigido a municipios e instituciones de la red notificadora departamental  para la adherencia a protocolos de vigilancia en salud pública de los eventos de interés.</t>
  </si>
  <si>
    <t>Apoyo en los procesos relacionados con las Estadísticas Vitales , seguimiento y monitoreo del cumplimiento de los indicadores de cobertura, proceso y calidad.</t>
  </si>
  <si>
    <t>Generación de informes epidemiológicos según lineamientos de Prevención, Vigilancia y Control del Nivel Nacional</t>
  </si>
  <si>
    <t>Actualización del Análisis de Situación de Salud "ASIS"  del Departamento del Quindío.</t>
  </si>
  <si>
    <t>1803 - 2.3.2.02.02.009.00.00.00.1905025.132.91122 - 61</t>
  </si>
  <si>
    <t>Realizar asistencia técnica  a los prestadores de primer nivel, para verificar el cumplimiento del Sistema de Gestión de la Seguridad y Salud en el Trabajo.</t>
  </si>
  <si>
    <t>Incrementar la presencia de los entes de control para verificar el cumplimiento de las normas relacionadas con la seguridad y Salud en el Trabajo.</t>
  </si>
  <si>
    <t xml:space="preserve">Disminuir los eventos de origen laboral en los trabajadores del sector formal del Departamento del Quindío </t>
  </si>
  <si>
    <t xml:space="preserve">Prevención vigilancia y control de eventos en el ámbito laboral en el Departamento del Quindío.  </t>
  </si>
  <si>
    <t>Campañas de gestión del riesgo para abordar situaciones prevalentes de origen laboral implementadas</t>
  </si>
  <si>
    <t>Servicio de gestión del riesgo para abordar situaciones prevalentes de origen laboral</t>
  </si>
  <si>
    <t>Realizar jornada de sensibilización a los Empleadores  del  sector  Comercio y/o Turismo para fomentar la afiliación al SGRL a sus empleados conforme a ley 1562 del 2012 y decreto  1072 de 2015, en los municipio de 4ta, 5ta y 6ta categoria, del departamento del Quindio.</t>
  </si>
  <si>
    <t xml:space="preserve">Expedir las licencias y asistencias técnicas en Seguridad y Salud en el Trabajo. </t>
  </si>
  <si>
    <t>Realizar asistencia técnica  a ESE`s, para verificar el cumplimiento del Sistema de Gestión de la Seguridad y Salud en el Trabajo.</t>
  </si>
  <si>
    <t xml:space="preserve">Realizar la Identificación, caracterización y capacitacion de las mujeres trabajadoras y poblacion informal del sector agrícola de los municipios  de Calarcá, Montenegro, Quimbaya, La Tebaida, Circasia, Salento y Filandia. </t>
  </si>
  <si>
    <t>Capacitar en prevención de riesgos laborales a las empresas del Sector económico con más alto índice de accidentalidad.</t>
  </si>
  <si>
    <t>1803 - 2.3.2.02.02.009.00.00.00.1905030.131.91122 - 61</t>
  </si>
  <si>
    <t xml:space="preserve">Realizar verificación de la aplicación de protocolos y planes de emergencia hospitalaria a las eses publicas </t>
  </si>
  <si>
    <t>Incrementar la Seguridad y capacidad de respuesta hospitalaria en momentos de emergencias y desastres</t>
  </si>
  <si>
    <t>Coordinar acciones  para la gestión integral  del riesgo en  situaciones de emergencias y desastres  en las IPS y autoridad sanitaria del departamento</t>
  </si>
  <si>
    <t xml:space="preserve"> Prevención, preparación, contingencia, mitigación y superación de emergencias y contingencias por eventos relacionados con la salud pública en el Departamento del Quindío.</t>
  </si>
  <si>
    <t>Personas en capacidad de ser atendidas</t>
  </si>
  <si>
    <t>Servicios de atención en salud pública en situaciones de emergencias y desastres</t>
  </si>
  <si>
    <t>0318 - 2.3.2.02.02.009.00.00.00.1905026.130.91122 - 20</t>
  </si>
  <si>
    <t>Fortalecimiento del talento Humano para la verificación del cumplimiento de lineamientos expedidos para la emergencia</t>
  </si>
  <si>
    <t>Disponer de una gran oferta de capacidad técnica y humana, que provea de habilidades resolutivas en cuidados intermedios, altos e intensivos, de la red hospitalaria publica departamental.</t>
  </si>
  <si>
    <t>Eficiente gestión integral del riesgo en eventos de interés en salud pública, ante la pandemia por COVID-19.</t>
  </si>
  <si>
    <t xml:space="preserve">Implementación de acciones para la contención de la pandemia Tú y Yo contra COVID </t>
  </si>
  <si>
    <t>Campañas de gestión del riesgo para enfermedades emergentes, reemergentes y desatendidas implementadas.</t>
  </si>
  <si>
    <t>Servicio de gestión del riesgo para enfermedades emergentes, reemergentes y desatendidas</t>
  </si>
  <si>
    <t>Fortalecimiento de apoyo logistico, tecnologico, adquisicion de equipos y mantenimiento para el afianzamiento de los procesos de vigilancia, PRASS y vacunacion.</t>
  </si>
  <si>
    <t>LEPRA</t>
  </si>
  <si>
    <t>1803 - 2.3.2.02.02.009.00.00.00.1905026.129.91122 - 114</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</si>
  <si>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 etc.)</t>
  </si>
  <si>
    <t>Implementar campañas de prevención y atención integral en afectados por tuberculosis</t>
  </si>
  <si>
    <t xml:space="preserve"> Aumentar la adherencia al tratamiento de los pacientes con diagnóstico de tuberculosis  </t>
  </si>
  <si>
    <t xml:space="preserve"> Fortalecimiento de la inclusión social para la disminución del riesgo de contraer enfermedades transmisibles en el Departamento del Quindío.  </t>
  </si>
  <si>
    <t>Servicio de gestión del riesgo para enfermedades emergentes, reemergentes y desatendidas.</t>
  </si>
  <si>
    <t>TUBERCULOSIS</t>
  </si>
  <si>
    <t>1803 - 2.3.2.02.02.009.00.00.00.1905026.129.91122 - 113</t>
  </si>
  <si>
    <t>Realizar analisis y estudio de casos de mortalidad por tuberculosis</t>
  </si>
  <si>
    <t>Realizar capacitaciones dirigida a personas líderes,   para ser formadas como agentes comunitarios TB/VIH,</t>
  </si>
  <si>
    <t>Hacer seguimiento a la implementación y ejecución de  los nuevos planes estratégicos de tuberculosis y lepra en los 12 municipios.</t>
  </si>
  <si>
    <t>Realizar mesas técnicas para la gestión del compromiso político, en la protección social y sistemas de apoyo de pacientes con tuberculosis y lepra.</t>
  </si>
  <si>
    <t>Acompañar la vigilancia de cumplimiento a guías, lineamientos y protocolos  en tuberculosis y lepra</t>
  </si>
  <si>
    <t>Realizar los "CERCET" Comité Evaluador  Regional de Casos Especiales de Tuberculosis.</t>
  </si>
  <si>
    <t>Realizar asistencia tecnica y capacitaciones al personal asistencial de las IPS en el programa de tuberculosis y lepra en el departamento.</t>
  </si>
  <si>
    <t>1803 - 2.3.2.02.02.009.00.00.00.1905014.129.91122 - 61</t>
  </si>
  <si>
    <t>Coordinar acciones para la gestión intersectorial</t>
  </si>
  <si>
    <t>Brindar asistencia técnica, seguimiento y apoyo al programa de tuberculosis y lepra dirigida a: Planes Locales de Salud, Ips publicas y Privadas, EAPB, laboratorios adscritos a la red publica y privada, diferentes actores del sistema del departamento del quindio.</t>
  </si>
  <si>
    <t>1803 - 2.3.2.02.02.009.00.00.00.1905026.128.91122 - 61</t>
  </si>
  <si>
    <t>Realizar inspección vigilancia y control de focos de reproducción de vectores en establecimientos de interes sanitarios.</t>
  </si>
  <si>
    <t>Disminuir en la propagación e intensificación deenfermedades transmisibles</t>
  </si>
  <si>
    <t xml:space="preserve">Disminuir en índice de enfermedades trasmisión vectorial y zoonosis en la población   </t>
  </si>
  <si>
    <t xml:space="preserve">Difusión de la estrategia de gestión integral y de control en vectores, zoonosis y cambio climático del Departamento del Quindío.   </t>
  </si>
  <si>
    <t>ETV VECTORES</t>
  </si>
  <si>
    <t>1803 - 2.3.2.02.02.009.00.00.00.1905026.128.91122 - 111</t>
  </si>
  <si>
    <t>Realizar el monitoreo y evaluación a las acciones de gestión del riesgo, adherencia a guías y protocolos en las EAPB y Empresas Sociales del Estado</t>
  </si>
  <si>
    <t>SGP - SALUD PÚBLICA</t>
  </si>
  <si>
    <t xml:space="preserve">20
</t>
  </si>
  <si>
    <t>0318 - 2.3.2.02.02.009.00.00.00.1905026.128.91122 - 20</t>
  </si>
  <si>
    <t>0318 - 2.3.2.02.02.009.00.00.00.1905015.128.91122 - 20</t>
  </si>
  <si>
    <t>Realizar asistencia técnica a los equipos a los equipos de los planes locales de salud en los cuatro municipios hiperendémicos para la adopción, adaptación y  desarrollo de la EGI- ZOONOSIS.</t>
  </si>
  <si>
    <t>Disminuir la propagación e intensificación de latransmisión endemo-epidemicas de las ETV</t>
  </si>
  <si>
    <t xml:space="preserve">
190501500</t>
  </si>
  <si>
    <t>Plan Departamental en Salud Ambiental de adaptación al cambio climático implementado</t>
  </si>
  <si>
    <t xml:space="preserve">
1905015</t>
  </si>
  <si>
    <t>Formulación e implementación del plan departamental en salud Ambiental de adaptación al cambio climático.</t>
  </si>
  <si>
    <t>1803 - 2.3.2.02.02.009.00.00.00.1905015.128.91122 - 61</t>
  </si>
  <si>
    <t>Atender el 100% de los brotes y contingencias por  Zoonosis en los municipios de categoría 4, 5 y 6 del Departamento del Quindío.</t>
  </si>
  <si>
    <t>Analizar mensualmente el comportamiento de los eventos de zoonosis y retroalimentar al área de IVC para garantizar la calidad en la atención de los casos reportados.</t>
  </si>
  <si>
    <t xml:space="preserve">Promover a nivel comunitario la tenencia responsable de animales de compañía y la promoción de la vacunación antirrábica. </t>
  </si>
  <si>
    <t>1803 - 2.3.2.02.02.009.00.00.00.1905027.127.91122 - 61</t>
  </si>
  <si>
    <t>Hacer seguimiento de los Eventos Adversos Posteriores a la Vacunación  (EAPV) que se presenten en el territorio.</t>
  </si>
  <si>
    <t>Incrementar la adherencia a guías y protocolos para la prevención y control de las enfermedades inmunoprevenibles</t>
  </si>
  <si>
    <t>Reducir la exposición a condiciones y factores de riesgo ambientales, sanitarios y biológicos, de las contingencias y daños producidos por las enfermedades transmisibles</t>
  </si>
  <si>
    <t>Fortalecimiento de acciones de promoción, prevención y protección específica para la población infantil en el Departamento del Quindío.</t>
  </si>
  <si>
    <t>Campañas de gestión del riesgo para enfermedades inmunoprevenibles  implementadas</t>
  </si>
  <si>
    <t>Servicio de gestión del riesgo para enfermedades inmunoprevenibles</t>
  </si>
  <si>
    <t>Realizar procesos  de verificacion y cumplimieno de las Rutas Integrales de Atenciones – RIA para el curso de vida de Primera Infancia.</t>
  </si>
  <si>
    <t>Realizar asistencia técnica, seguimiento, vigilancia y control del Programa Ampliado de Inmunizaciones en IPS vacunadoras</t>
  </si>
  <si>
    <t>Realizar asistencia técnica, seguimiento, vigilancia y control del Programa Ampliado de Inmunizaciones en planes locales de salud</t>
  </si>
  <si>
    <t>Realizar asistencia técnica, seguimiento, vigilancia y control del Programa Ampliado de Inmunizaciones en EAPB</t>
  </si>
  <si>
    <t>1803 - 2.3.2.02.02.009.00.00.00.1905026.127.91122 - 61</t>
  </si>
  <si>
    <t>Hacer seguimiento a la Mortalidad en menores de 5 años que se presente en el territorio.</t>
  </si>
  <si>
    <t>Realizar asistencia técnica, seguimiento, vigilancia y control del Programa GEOLMINTIASIS, en ESE`s y Planes locales de salud</t>
  </si>
  <si>
    <t>Realizar asistencia técnica, seguimiento, vigilancia y control del Programa IRA - SARS COVID-19, en IPS</t>
  </si>
  <si>
    <t>Realizar asistencia técnica, seguimiento, vigilancia y control del Programa IRA - SARS COVID-19, en planes locales de salud</t>
  </si>
  <si>
    <t>Realizar asistencia técnica, seguimiento, vigilancia y control del Programa IRA - SARS COVID-19, en EAPB</t>
  </si>
  <si>
    <t>1803 - 2.3.2.02.02.009.00.00.00.1905012.127.91122 - 61</t>
  </si>
  <si>
    <t>Garantizar la entrega con calidad y oportunidad de los informes solicitados por el nivel nacional para el PAI.</t>
  </si>
  <si>
    <t>Implementar una estrategia que permita garantizar el adecuado funcionamiento de la red de frío para el almacenamiento de los biológicos del Programa ampliado de inmunización (PAI).</t>
  </si>
  <si>
    <t>Cuartos fríos adecuados</t>
  </si>
  <si>
    <t>Garantizar el adecuado y oportuno desarrollo del  Sistema de  Información del Programa Ampliado de Inmunizaciones.</t>
  </si>
  <si>
    <t>Realizar asistencia técnica, segumiento, vigilancia y control de la cadena de frio, el manejo de biológicos y los demás insumos del programa PAI.</t>
  </si>
  <si>
    <t>superavit SGP -SALUD PÚBLICA</t>
  </si>
  <si>
    <t>1803 - 2.3.2.02.02.009.00.00.00.1905012.127.91122 - 98</t>
  </si>
  <si>
    <t>VF adquirir distribuir y garantizar el suministro oportuno de los biologicos del Plan Ampiado de Inmunizaciónes (PAI)</t>
  </si>
  <si>
    <t>Garantizar la suficiencia, disponibilidad y distribución con oportunidad y calidad, de los insumos para el desarrollo del Programa Ampliado de Inmunizaciones en todo el territorio.</t>
  </si>
  <si>
    <t>1803 - 2.3.2.02.02.009.00.00.00.1905031.126.91122 - 61</t>
  </si>
  <si>
    <t>Fortalecer con la instancia intersectorial las acciones de intervención orientadas a la disminución de riesgo de consumo de tabaco en toda la comunidad educativa, incluidos los padres de familia.</t>
  </si>
  <si>
    <t>Aumentar detección e identificación temprana de enfermedades crónicas</t>
  </si>
  <si>
    <t>Disminuir la carga de la enfermedad asociada a las enfermedades crónicas no trasmisibles</t>
  </si>
  <si>
    <t>Proyecto de promoción de estilos de vida saludable, control y vigilancia en la gestión del riesgo de condiciones no transmisibles en el Departamento del Quindío.</t>
  </si>
  <si>
    <t xml:space="preserve">Ejecutar el plan de intervención de la exposición a flúor en el departamento de acuerdo a los riesgos identificados en la fase IV. </t>
  </si>
  <si>
    <t>Asistir en la implementación de actividades para la promoción de modos, condiciones y estilos de vida saludable, relacionadas con las enfermedades no transmisibles en el entorno escolar y realizar el respectivo seguimiento.</t>
  </si>
  <si>
    <t>Verificar el nivel de cumplimiento  de la ley 1335 de 2009 enfocada en espacios libres de humo</t>
  </si>
  <si>
    <t>1803 - 2.3.2.02.02.009.00.00.00.1905023.126.91122 - 61</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</si>
  <si>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</si>
  <si>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estilos de vida saludables en la población del departamento del Quindío</t>
  </si>
  <si>
    <t>Campañas de gestión del riesgo para abordar condiciones crónicas prevalentes implementadas</t>
  </si>
  <si>
    <t>Servicio de gestión del riesgo para abordar condiciones crónicas prevalentes</t>
  </si>
  <si>
    <t>Realizar monitoreo y  seguimiento  en  Implementación de  las  rutas  integrales  de  atención en salud a las ESE`s.</t>
  </si>
  <si>
    <t>Brindar asistencia técnica y evaluar en 20 instituciones educativas en la implementación de  la estrategia 4x4 en los 11 municipios de competencia departamental y hacer el respectivo seguimiento.</t>
  </si>
  <si>
    <t>0318 - 2.3.2.02.02.009.00.00.00.1905023.126.91122 - 20</t>
  </si>
  <si>
    <t>0318- 2.3.2.02.02.009.00.00.00.1905023.126.91122 - 20</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</si>
  <si>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</si>
  <si>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1803 - 2.3.2.02.02.009.00.00.00.1905015.125.91122 - 61</t>
  </si>
  <si>
    <t>Acompañamiento en la implementación de las Rutas de atención integral en sustancias psicoactivas con las instituciones del SGSSS</t>
  </si>
  <si>
    <t>Articular las políticas públicas de reducción de la oferta y reducción de la demanda de sustancias psicoactivas licitas e ilícitas.</t>
  </si>
  <si>
    <t>Disminuir la morbimortalidad asociada a la salud mental principalmente de la violencia intrafamiliar</t>
  </si>
  <si>
    <t>Consolidación de acciones de promoción de la salud y prevención primaria en salud mental en el Departamento del Quindío.</t>
  </si>
  <si>
    <t>Planes de salud pública elaborados</t>
  </si>
  <si>
    <t xml:space="preserve">
190501501</t>
  </si>
  <si>
    <t xml:space="preserve">Política pública en Salud Mental adaptada e Implementada  </t>
  </si>
  <si>
    <t>Adaptar e implementar la política pública de salud mental para el Departamento del Quindío</t>
  </si>
  <si>
    <t>Acompañamiento en la implementación de las Rutas de atención integral de salud mental y convivencia social con las instituciones del SGSSS</t>
  </si>
  <si>
    <t>Asesorías y asistencias técnica a los Planes locales de salud para la adopción  de la Política de Salud Mental</t>
  </si>
  <si>
    <t>Operativizar el Consejo Territorial de Salud Mental, definir plan de acción y seguimiento</t>
  </si>
  <si>
    <t xml:space="preserve">Realizar formulacion de la Política de Salud Mental y a la Política Integral para la Prevención y Atención del Consumo de Sustancias Psicoactivas </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</si>
  <si>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</si>
  <si>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1803 - 2.3.2.02.02.009.00.00.00.1905022.125.91122 - 61</t>
  </si>
  <si>
    <t>Realizar acciones de vigilancia  a las EAPB e IPS frente a los servicios de atención en salud mental</t>
  </si>
  <si>
    <t>Establecer lineamientos de planificación en la Atención primaria en Salud Mental (APS) en todos los municipios Quindiano
.</t>
  </si>
  <si>
    <t xml:space="preserve">Apoyar el desarrollo de formaciones o capacitaciones a las instituciones que así lo requieran de competencia directa de la dimensión de Convivencia Social y Salud Mental </t>
  </si>
  <si>
    <t>Seguimiento a la gestión del riesgo en los casos notificados por el SIVIGILA a las entidades con competencia en la dimensión de convivencia social y salud mental (EAPBS - Planes Locales Salud - Comisarias de Familia - ICBF)</t>
  </si>
  <si>
    <t>Formación y capacitación al personal de las IPS, EPS, Planes locales de Salud y entidades que desarrollan acciones encaminadas a la atención primaria en salud mental con énfasis en MH - GAP.</t>
  </si>
  <si>
    <t>1803 - 2.3.2.02.02.009.00.00.00.1905020.125.91122 - 61</t>
  </si>
  <si>
    <t>Realizar acciones de vigilancia  a las EAPB e IPS frente a los servicios de atención para usuarios consumidores de Sustancias Psicoactivas</t>
  </si>
  <si>
    <t>Disminuir los trastornos mentales y del  comportamiento en la población del departamento del Quindío</t>
  </si>
  <si>
    <t>Campañas de gestión del riesgo en temas de consumo de sustancias psicoactivas implementadas</t>
  </si>
  <si>
    <t>Servicio de gestión del riesgo en temas de consumo de sustancias psicoactivas</t>
  </si>
  <si>
    <t>Operativizar el comité departamental de drogas con énfasis en reducción del consumo de sustancias psicoactivas</t>
  </si>
  <si>
    <t>Apoyar el desarrollo de formaciones o capacitaciones a las instituciones que así lo requieran</t>
  </si>
  <si>
    <t xml:space="preserve">Seguimiento a la gestión del riesgo en los casos notificados por el SIVIGILA </t>
  </si>
  <si>
    <t>1803 - 2.3.2.02.02.009.00.00.00.1905021.124.91122 - 61</t>
  </si>
  <si>
    <t xml:space="preserve">Acciones encamindadas al fotalecimiento de la estrategia "aguanta cuidarte" enfocada prevenir la hepatitis C </t>
  </si>
  <si>
    <t xml:space="preserve">Aumentar la eficiencia en la garantía de atención integral a la población en salud sexual y reproductiva
</t>
  </si>
  <si>
    <t>Disminuir de los eventos de interés en salud pública relacionados con la salud sexual y reproductiva en especial de la mortalidad materna</t>
  </si>
  <si>
    <t>Fortalecimiento de acciones propias a los derechos sexuales y reproductivos en el Departamento del Quindío.</t>
  </si>
  <si>
    <t>Fortalecimiento en la prevencion del evento en salud publica por VIH, transmisión materno infantil VIH y HEPATITIS VIRALES y el acceso universal a la terapia antirretroviral ARV</t>
  </si>
  <si>
    <t>Desarrollar el  subcomité departamental de promoción y prevención de las ITS-VIH/SIDA.</t>
  </si>
  <si>
    <t>Realizar seguimiento al sector salud para mejoramiento en la calidad de la atención en la  gestión del riesgo en salud a personas que viven con IT-VIH/SIDA,  HEPATITIS VIRALES.</t>
  </si>
  <si>
    <t xml:space="preserve">Supervisar y seguimiento de  la ley 1751 /2015 y la resolución 3280 /2018, en el Departamento del Quindío </t>
  </si>
  <si>
    <t>Entidades Administradoras de Planes Básicos EAPB con Rutas de obligatorio cumplimiento Implementadas</t>
  </si>
  <si>
    <t xml:space="preserve">Realizar seguimiento y Monitoreo a las Entidades Administradoras de Planes Básicos EAPB en la implementación de la Ruta Integral de Atención para la Promoción y Mantenimiento de la Salud y Materno Perinatal en el Departamento  </t>
  </si>
  <si>
    <t>Desarrollar y Realizar  el plan de acción del Comité Departamental de Maternidad Segura. (Resolución 533 del 02 junio del 2015)</t>
  </si>
  <si>
    <t>Realizar Seguimiento y verificación en la aplicación de la ruta Materno Perinatal, a la población gestante del departamento del Quindío</t>
  </si>
  <si>
    <t>Realizar diagnóstico de fecundidad y de la situación de embarazos en adolescente grupo etario entre 15 - 19 años, en el departamento del Quindío.</t>
  </si>
  <si>
    <t>Realizar seguimiento a los embarazos de alto riesgo  detectados en todo el departamento del Quindío para que se garantice desde las EAPB la intervención del riesgo en salud.</t>
  </si>
  <si>
    <t>Realizar  búsqueda activa institucional y comunitaria  de mujeres embarazadas a través de las IPS, EPS y líderes comunitarios en todo el departamento del Quindío.</t>
  </si>
  <si>
    <t>Realizar asistencia técnica y evaluación a las IPS del departamento del Quindio en la Dimensión de sexualidad, derechos sexuales y reproductivos.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</si>
  <si>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</si>
  <si>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a EPS  e IPS en el programa de consulta preconcepcional con calidad, basada en educación en salud, para todas la parejas potencialmente fértiles, que asegure un recién nacido sano, incluidas parejas trans.</t>
  </si>
  <si>
    <t xml:space="preserve">Realizar seguimiento y control a la realización del TSH neonatal  por parte de los Aseguradores y Prestadores , a todos los recién nacidos institucionalizados y no institucionalizados en el departamento del Quindío. </t>
  </si>
  <si>
    <t>Realizar acciones encaminadas al fortalecimiento y  seguimiento de los programas servicios de salud  amigables para adolescente y jóvenes en las ESE e IPS</t>
  </si>
  <si>
    <t>Gestiones para el fortalecimiento de la prevencion de embarazo en adolorescentes, embarazo subsiguiente y embarazo no deseado</t>
  </si>
  <si>
    <t>Desarrollar acciones para la adopción de los  lineamientos técnicos y operativos de la ruta integral de atención para la promoción y mantenimiento de la salud y de la ruta integral de atención</t>
  </si>
  <si>
    <t>Realizar acciones para el fortalecimiento de las casas de acogida  para las victimas de violencia de genero y sexual</t>
  </si>
  <si>
    <t xml:space="preserve">Capacitar niñas, niños, adolescentes y jóvenes en las instituciones educativas para que cuenten con una educación sexual, basada en el ejercicio de derechos humanos, sexuales y reproductivos, desde un enfoque de género y diferencial. </t>
  </si>
  <si>
    <t xml:space="preserve">Desarrollar el plan de acción  del Comité departamental de sexualidad, derechos sexuales y reproductivos y realizar asistencia técnica en los 12 municipios </t>
  </si>
  <si>
    <t>Desarrollar el plan de acción  del Comité Departamental consultivo intersectorial e interinstitucional para el abordaje integral de las violencias de género y violencias sexuales en niños, niñas y adolescentes</t>
  </si>
  <si>
    <t>31/2/2022</t>
  </si>
  <si>
    <t>N/A</t>
  </si>
  <si>
    <t>1803 - 2.3.2.02.02.009.00.00.00.1905024.123.91122 - 61</t>
  </si>
  <si>
    <t xml:space="preserve">Intervención en los entornos de vivienda, educativo y comunitario con caracterización y análisis de actores involucrados, y factores de riesgo asociados a las comunidades en cuanto a  movilidad. </t>
  </si>
  <si>
    <t>Incrementar una adecuada gestión intersectorial en el cumplimiento de proceso de hábitos saludables</t>
  </si>
  <si>
    <t>Disminuir  los factores de riesgo sanitarios y ambientales asociados a eventos de interés en salud pública relacionados con la salud ambiental como en aumento de la carga contaminante del agua, entre otros.</t>
  </si>
  <si>
    <t>Control en Salud Ambiental para la consecución de un estado de vida saludable de la población  del  Departamento del Quindío.</t>
  </si>
  <si>
    <t>Personas atendidas con campañas de gestión del riesgo para abordar situaciones de salud relacionadas con condiciones ambientales</t>
  </si>
  <si>
    <t>Servicio de gestión del riesgo para abordar situaciones de salud relacionadas con condiciones ambientales</t>
  </si>
  <si>
    <t xml:space="preserve">Implementación de la estrategia de movilidad saludable, segura y sostenible </t>
  </si>
  <si>
    <t>Educación y comunicación en la promoción de conocimientos, practicas y hábitos para la circulación y el transito seguro en la vía publica.</t>
  </si>
  <si>
    <t xml:space="preserve">Desarrollar acciones de intervención en el entorno comunitario   en la identificación y caracterización de riesgos  ambiental asociados a las sustancias químicas  en el marco de la estrategia COVECOM </t>
  </si>
  <si>
    <t>Campañas de gestión del riesgo para abordar situaciones de salud relacionadas con condiciones ambientales implementadas</t>
  </si>
  <si>
    <t xml:space="preserve">Estrategia de entornos saludables en articulación intersectorial y sectorial implementada </t>
  </si>
  <si>
    <t>Implementar la estrategia de entornos saludables en articulación intersectorial y sectorial en los entornos de vivienda, educativo, institucional y comunitario con énfasis en la Atención Primaria en Salud Ambiental APSA.</t>
  </si>
  <si>
    <t>Implementación de la estrategia entornos educativos saludables con la aplicación de políticas, normas y procedimientos que permitan el mejoramiento de las condiciones sanitarias, ambientales y sociales.</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</si>
  <si>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</si>
  <si>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Realizar análisis de la persistencia y aparición de factores de riesgo en las fuentes abastecedoras con el fin de generar la actualización anual de los mapas de riesgo de calidad de agua para consumo humano</t>
  </si>
  <si>
    <t>Protocolo implementado</t>
  </si>
  <si>
    <t>Implementar el protocolo de vigilancia sanitaria y ambiental de los efectos en salud relacionados con la contaminación del aire en los 11 municipios de competencia departamental.</t>
  </si>
  <si>
    <t>Mantener  en 11 municipios de competencia departamental la vigilancia en los sistemas de potabilización, mediante la  de la aplicación de buenas practicas sanitarias y reporte de muestras de agua potable.</t>
  </si>
  <si>
    <t>Generar  espacios  intersectoriales  para  la  construcción y actualización de los mapas de riesgo de calidad de agua de consumo humano  de acuerdo a la Resolución 4716 de 2010)</t>
  </si>
  <si>
    <t>Consolidar la información de los eventos de interés en salud pública asociada a contaminación atmosférica</t>
  </si>
  <si>
    <t>Definir los procesos que permitan evaluar la tendencia de los eventos de interés en salud pública asociados a la contaminación del aire e identificar sus factores determinantes</t>
  </si>
  <si>
    <t>1803 - 2.3.2.02.02.009.00.00.00.1905015.123.91122 - 61</t>
  </si>
  <si>
    <t>Generar  espacios  intersectoriales para la implementación del plan de adaptación de cambio Climático</t>
  </si>
  <si>
    <t>Formulación e implementación del Plan Departamental en Salud Ambiental de adaptación al cambio climático.</t>
  </si>
  <si>
    <t xml:space="preserve">Definición de situación actual del departamento en salud ambiental por problemáticas por cambio climático </t>
  </si>
  <si>
    <t>Realizar anualmente  seguimiento  y monitoreo   al plan sectorial  de fortalecimiento de capacidades en salud ambiental, en  cumplimiento  Resolución 3496 de 2019.</t>
  </si>
  <si>
    <t xml:space="preserve"> Plan de Fortalecimiento de Capacidades en Salud Ambiental FORMULADO </t>
  </si>
  <si>
    <t>Formular en Plan de Fortalecimiento de Capacidades en Salud Ambiental en coordinación con el Consejo Territorial de Salud Ambiental COTSA</t>
  </si>
  <si>
    <t xml:space="preserve">Elaborar el plan de fortalecimiento de capacidades en salud ambiental con que involucre  la fase de  diagnostico  , implementación , autoevaluación, evaluación  y el seguimiento a la gestión integral de la salud ambiental en el  periodo 2020-2023 </t>
  </si>
  <si>
    <t>1803 - 2.3.2.02.02.009.00.00.00.1905031.123.91122 - 61</t>
  </si>
  <si>
    <t>Realizar acciones de fortalecimiento en la intervenciones de protección especifica y detección temprana con los diferentes actores del sistema (EAPB,IPS,PLANES LOCALES DE SALUD )</t>
  </si>
  <si>
    <t>Implementar la adecuada asistencia en promoción y educación de riesgos sanitarios y ambientales</t>
  </si>
  <si>
    <t xml:space="preserve">Realizar seguimiento y monitoreo a las Entidades Administradoras de Planes Básicos EAPB en la implementación de la Ruta Integral de Atención para la Promoción y Mantenimiento de la Salud y Materno Perinatal en el Departamento  </t>
  </si>
  <si>
    <t>Realizar seguimiento semestral  a las coberturas de las actividades de PEDT en el marco de las intervenciones de las RIAS, así como el seguimiento a la gestión del riesgo individual en salud.</t>
  </si>
  <si>
    <t>1803 - 2.3.2.02.02.009.00.00.00.1905019.123.91122 - 61</t>
  </si>
  <si>
    <t>Fortalecer las  capacidades  en  la comunidad   expuestas a sustancias químicas  en  prácticas de prevención y atención de eventos con productos químicos peligrosos</t>
  </si>
  <si>
    <t xml:space="preserve">Servicio de educación informal en temas de salud pública </t>
  </si>
  <si>
    <t>1803 - 2.3.2.02.02.009.00.00.00.1905031.122.91122 - 61</t>
  </si>
  <si>
    <t>Realizar acompañamiento en la implementación en guías alimentarias basadas en alimentos y estilos de vida saludable Y seguimiento a la implementación de la ruta de atención integral a la desnutrición en menores de 5 años</t>
  </si>
  <si>
    <t>Incrementar los adecuados hábitos de consumo de alimentos y comercialización formal de alimentos y bebidas</t>
  </si>
  <si>
    <t>Disminuir o mantener la proporción de niños menores de 5 años en riesgo de desnutrición moderada o severa aguda</t>
  </si>
  <si>
    <t xml:space="preserve">Aprovechamiento biológico y consumo de  alimentos inocuos  en el Departamento del Quindío </t>
  </si>
  <si>
    <t>Realizar seguimiento a casos de bajo peso al nacer, desnutrición y mortalidad por desnutrición notificados por el SIVIGILA con enfoque diferencial en IPS publicas, entidades territoriales de salud y las EAPB.</t>
  </si>
  <si>
    <t>Realizar seguimiento a la implementación de la Resolución 2465/2016 y Resolucion 2350/2020</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</si>
  <si>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</si>
  <si>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</si>
  <si>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1803 - 2.3.2.02.02.009.00.00.00.1905028.122.91122 - 61</t>
  </si>
  <si>
    <t>Implementar sistema de información que permita programar y priorizar las acciones de Inspección, Vigilancia y Control con enfoque de riesgo en alimentos y bebidas.</t>
  </si>
  <si>
    <t>Fortalecer la atención integral en poblaciones con alta vulnerabilidad</t>
  </si>
  <si>
    <t>Campañas de gestión del riesgo para temas de consumo, aprovechamiento biológico, calidad e inocuidad de los alimentos implementadas</t>
  </si>
  <si>
    <t>Servicio de gestión del riesgo para temas de consumo, aprovechamiento biológico, calidad e inocuidad de los alimentos.</t>
  </si>
  <si>
    <t>Vigilancia sanitaria en establecimientos de alimentos, relacionados con enfermedades transmitidas por alimentos (ETA), en los municipios de competencia del Departamento.</t>
  </si>
  <si>
    <t>Realizar acciones de inspeccion vigilancia y control en establecimientos gastronomicos del departamento del Quindio.</t>
  </si>
  <si>
    <t>Articular acciones de información, educación y comunicación, relacionada con la manipulación adecuada de alimentos</t>
  </si>
  <si>
    <t>RENTAS CEDIDAS</t>
  </si>
  <si>
    <t>1804 - 2.3.2.02.02.009.00.00.00.1903025.121.91122 - 72</t>
  </si>
  <si>
    <t>Realizar seguimiento a los diferentes instrumentos de planificación de la Secretaria de Salud Departamental</t>
  </si>
  <si>
    <t xml:space="preserve">Incrementar la operatividad e integración de los procesosadministrativos misionales y estratégicos de la secretaria de salud
</t>
  </si>
  <si>
    <t xml:space="preserve">Fortalecer los procesos estratégicos, administrativos y misionales del sector salud en el departamento del Quindío  </t>
  </si>
  <si>
    <t xml:space="preserve"> Apoyo operativo a la inversión social en salud en el Departamento del Quindío </t>
  </si>
  <si>
    <t>Estrategias para el fortalecimiento del control social en salud implementadas</t>
  </si>
  <si>
    <t>Servicio de implementación de estrategias para el fortalecimiento del control social en salud</t>
  </si>
  <si>
    <t xml:space="preserve">Inspección, vigilancia y control. "Tú y yo con salud certificada" </t>
  </si>
  <si>
    <t>1804 - 2.3.2.02.02.009.00.00.00.1903028.121.91122 - 72</t>
  </si>
  <si>
    <t>Establecer mecanismos eficientes de respuesta al usuario</t>
  </si>
  <si>
    <t>Preguntas Quejas Reclamos y Denuncias Gestionadas</t>
  </si>
  <si>
    <t>Servicio de gestión de peticiones, quejas, reclamos y denuncias</t>
  </si>
  <si>
    <t>1804 - 2.3.2.02.02.009.00.00.00.1903019.121.91122 - 72</t>
  </si>
  <si>
    <t>Definir mecanismos para la gestión de la información en la Secretaria de Salud Departamental</t>
  </si>
  <si>
    <t xml:space="preserve">Procesos con aplicación del procedimiento administrativo sancionatorio tramitados </t>
  </si>
  <si>
    <t>Servicio del ejercicio del procedimiento administrativo sancionatorio</t>
  </si>
  <si>
    <t>1804 - 2.3.2.02.02.009.00.00.00.1903047.121.91122 - 72</t>
  </si>
  <si>
    <t>Apoyar procedimiento administrativo sancionatorio por no cumplimiento de compromisos pactados en la autoevaluación obligatoria de la prestación del servicio de salud a toda la red prestadora de servicios de salud y sujetos objeto de vigilancia sanitaria.</t>
  </si>
  <si>
    <t>Eventos de rendición de cuentas realizados</t>
  </si>
  <si>
    <t>Servicios de comunicación y divulgación en inspección, vigilancia y control</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</si>
  <si>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</si>
  <si>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</si>
  <si>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Incrementar el aseguramiento en los estándares establecidos en el sistema de habilitación</t>
  </si>
  <si>
    <t>Asegurar la implementación y cumplimiento de la totalidad de los estándares de Habilitación de acuerdo al nivel de complejidad.</t>
  </si>
  <si>
    <t>Asesoría y apoyo al proceso del sistema obligatorio de garantía de calidad de los prestadores de salud en el Departamento del Quindío</t>
  </si>
  <si>
    <t xml:space="preserve">Informes de los resultados obtenidos en la vigilancia sanitaria </t>
  </si>
  <si>
    <t>Servicio de inspección, vigilancia y control</t>
  </si>
  <si>
    <t>Seguimiento y evaluación al cumplimiento de los planes de mejoramiento y estandarización de procesos  de habilitación de las EAPB.</t>
  </si>
  <si>
    <t>0318 - 2.3.2.02.02.009.00.00.00.1903010.120.91122 - 20</t>
  </si>
  <si>
    <t xml:space="preserve">Realizar inspección y vigilancia al cumplimiento de los contenidos del PAMEC de los municipios certificados de su jurisdicción.                                                                                </t>
  </si>
  <si>
    <t>Certificaciones expedidas</t>
  </si>
  <si>
    <t>Servicio de certificaciones en buenas prácticas</t>
  </si>
  <si>
    <t>Evaluación del PAMEC en su condición de compradores de servicios de salud para población pobre no afiliada, mediante  auditoría externa a los prestadores.</t>
  </si>
  <si>
    <t>0318 - 2.3.2.02.02.009.00.00.00.1903001.120.91122 - 20</t>
  </si>
  <si>
    <t xml:space="preserve">Realizar un plan de asistencia técnica para el seguimiento y monitoreo del PAMEC en la IPS y EAPBS públicas del Departamento. </t>
  </si>
  <si>
    <t>Documentos técnicos publicados y/o socializados</t>
  </si>
  <si>
    <t>0318 - 2.3.2.02.02.009.00.00.00.1903045.120.91122 - 20</t>
  </si>
  <si>
    <t>Verificación de los requisitos de habilitación</t>
  </si>
  <si>
    <t>Usuarios del sistema</t>
  </si>
  <si>
    <t>Servicio de información para la gestión de la inspección, vigilancia y control sanitario</t>
  </si>
  <si>
    <t>0318 - 2.3.2.02.02.009.00.00.00.1903034.119.91122 - 20</t>
  </si>
  <si>
    <t>Realizar apoyo y seguimiento en la gestión financiera a los fondos locales de salud y al procesos de aportes patronales de las ESE del departamento.</t>
  </si>
  <si>
    <t>Fortalecer los procesos territoriales en afiliación y atención al SGSS</t>
  </si>
  <si>
    <t xml:space="preserve">Fortalecer los procesos de articulación y competencias territoriales en el sistema general de seguridad social en salud </t>
  </si>
  <si>
    <t xml:space="preserve"> Asistencia técnica para el fortalecimiento de la gestión de las entidades territoriales del Departamento del Quindío  </t>
  </si>
  <si>
    <t>Asistencias técnicas realizadas</t>
  </si>
  <si>
    <t>Realizar procesos de verificación a los 12 municipios y sus respectivas E.S.E del departamento en los reportes de gestión financiera.</t>
  </si>
  <si>
    <t xml:space="preserve">Verificar el cumplimiento de oportunidad en el reporte de información financiera mediante la circular única </t>
  </si>
  <si>
    <t>1803 - 2.3.2.02.02.009.00.00.00.1903011.118.91122 - 61</t>
  </si>
  <si>
    <t>Realizar la calibración de los equipos del laboratorio</t>
  </si>
  <si>
    <t>Incrementar las acciones para apoyar la Vigilancia en saludpublica y la Vigilancia y Control Sanitario</t>
  </si>
  <si>
    <t>Mejorar la capacidad analítica del LSP Departamental  para dar respuesta  a las necesidades del Sistema de Vigilancia en Salud Pública</t>
  </si>
  <si>
    <t xml:space="preserve"> Fortalecimiento de las actividades de vigilancia y control del laboratorio de salud pública en el Departamento del Quindío</t>
  </si>
  <si>
    <t xml:space="preserve">Realizar el mantenimiento preventivo y correctivo de los equipos de laboratorio.  </t>
  </si>
  <si>
    <t>1803 - 2.3.2.02.02.009.00.00.00.1903016.118.91122 - 61</t>
  </si>
  <si>
    <t>Realizar  los servicios de apoyo a la gestión, administrativo y operativo para obtener los informes de resultados de los análisis del laboratorio</t>
  </si>
  <si>
    <t>Auditorías y visitas inspectivas realizadas</t>
  </si>
  <si>
    <t>Servicio de auditoría y visitas inspectivas</t>
  </si>
  <si>
    <t xml:space="preserve">Realizar el acompañamiento en la implementación y desarrollo de los estándares de calidad y de los requisitos afines con las normas ntc iso/iec 17025:2017, ntc iso/iec 15189 y la ntc/gp 1000 </t>
  </si>
  <si>
    <t>Ejecutar el sistema de gestión de calidad y aseguramiento de metrología en el laboratorio de salud publica.</t>
  </si>
  <si>
    <t>Servicios de laboratorio</t>
  </si>
  <si>
    <t>1803 - 2.3.2.02.02.009.00.00.00.1903012.118.93195 - 61</t>
  </si>
  <si>
    <t>Realizar la vigilancia entomológica en los municipios del departamento del Quindío.</t>
  </si>
  <si>
    <t>Análisis realizados</t>
  </si>
  <si>
    <t>Servicio de análisis de laboratorio</t>
  </si>
  <si>
    <t>Realizar evaluación externa indirecta de citologías de cuello uterino a los laboratorios de la red</t>
  </si>
  <si>
    <t>0318 - 2.3.2.02.02.009.00.00.00.1903012.118.93195 - 20</t>
  </si>
  <si>
    <t>Realizar análisis de muestras para la vigilancia de enfermedades de interés en salud publica enviados por los laboratorios de la red.</t>
  </si>
  <si>
    <t>Superávit SGP salud publica</t>
  </si>
  <si>
    <t>1803 - 2.3.2.02.02.009.00.00.00.1903012.118.93195 - 98</t>
  </si>
  <si>
    <t>VF-Realizar análisis de muestras de alimentos, aguas, bebidas alcohólicas  que llegan al laboratorio en cumplimiento de la programación y las muestras para ETAS Y  vigilancia que lleguen al laboratorio</t>
  </si>
  <si>
    <t>Realizar análisis de muestras de alimentos, aguas, bebidas alcohólicas  que llegan al laboratorio en cumplimiento de la programación y las muestras para ETAS Y  vigilancia que lleguen al laboratorio</t>
  </si>
  <si>
    <t>Preparados y cargas para extintores de incendios, granadas cargadas para la extinción
de incendios; medios de cultivo preparados para el desarrollo de microorganismos; reactivos
compuestos para diagnóstico o laboratorio n.c.p.</t>
  </si>
  <si>
    <t>1803 - 2.3.2.02.01.003.00.00.00.1903012.118.35442 - 61</t>
  </si>
  <si>
    <t>1803 - 2.3.2.01.01.003.06.01.00.1903012.118.48150 - 61</t>
  </si>
  <si>
    <t>Compra de equipos de laboratorio</t>
  </si>
  <si>
    <t>Servicios de mantenimiento y reparación de instrumentos médicos, de precisión y
ópticos; equipo de medición, prueba, navegación y control</t>
  </si>
  <si>
    <t>1803 - 2.3.2.02.02.008.00.00.00.1903012.118.87154 - 61</t>
  </si>
  <si>
    <t xml:space="preserve">Compra de reactivos, insumos y medios </t>
  </si>
  <si>
    <t>1803 - 2.3.2.02.02.009.00.00.00.1903015.117.91122 - 61</t>
  </si>
  <si>
    <t>Sensibilización  en promoción y prevención sobre el delito de trata de personas en los  municipios del Departamento del Quindio.</t>
  </si>
  <si>
    <t>Implementar programas de participación social en salud de las poblaciones especiales</t>
  </si>
  <si>
    <t>Fortalecer la gestión intersectorial en salud de los grupos con alta vulnerabilidad</t>
  </si>
  <si>
    <t xml:space="preserve"> Implementación de programas de promoción social en poblaciones  especiales en el Departamento del Quindío </t>
  </si>
  <si>
    <t>Acciones y medidas especiales ejecutadas</t>
  </si>
  <si>
    <t>Servicio de adopción y seguimiento de acciones y medidas especiales</t>
  </si>
  <si>
    <t xml:space="preserve">Realizar acciones de promoción y prevención en salud a la población LGBTI del departamento </t>
  </si>
  <si>
    <t>Acciones de asistencia técnica en la verificación de la capacidad de atención de personas mayores en los centros de bienestar del anciano CVA y centros vida CD</t>
  </si>
  <si>
    <t>Capacitar en deberes y derechos en salud a la población en condición de vulnerabilidad (Etnias, victimas, niñas niños adolescentes, personas mayores, población LGTBI, personas con discapacidad, habitante de calle).</t>
  </si>
  <si>
    <t>Acciones de promoción y prevención en salud a niños niñas y adolescentes, indígenas y afros del Departamento del Quindío, de acuerdo a la resolución 3280 y lineamientos Minsalud.</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</si>
  <si>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</si>
  <si>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1803 - 2.3.2.02.02.009.00.00.00.1903015.117.91122 - 20</t>
  </si>
  <si>
    <t>Apoyar la realización de intervenciones concernientes a la promoción de practicas claves en la estrategia AIEPI comunitario en entornos saludables</t>
  </si>
  <si>
    <t>Realizar seguimiento a las EAPB para el cumplimiento de la Circular 016 del 2014 (exención de copagos y cuotas moderadoras) y la Circular 010 del 2015 (atención integral de salud para personas con discapacidad), resolución 1904 (salud sexual y reproductiva PcD), eliminacion de barreras en salud y Resolucion 113 de 2020</t>
  </si>
  <si>
    <t>Socializacion de la normativa vigente en salud a la población con discapacidad, cuidadores y familias.</t>
  </si>
  <si>
    <t>Realizar visitas de asistencia, seguimiento y verificación de acceso, accesibilidad, red de servicios contratada, referencia y contrarreferencia en la prestación de servicios de salud a las personas con discapacidad en la EAPB.</t>
  </si>
  <si>
    <t>Seguimiento a la política pública de discapacidad "Capacidad sin Limite"</t>
  </si>
  <si>
    <t>0318 - 2.3.2.02.02.009.00.00.00.1903015.117.91122 - 20</t>
  </si>
  <si>
    <t>Implementar y seguimiento a la estratedia RBC en los 12 municipios del Departamento.</t>
  </si>
  <si>
    <t>Brindar asitencia técnica y capacitación en certificación de discapacidad y registro de localización y caracterización de personas con discapacidad a las IPS certificadoras presentes en el departamento del Quindio y los 12 municipios del departamento.</t>
  </si>
  <si>
    <t>Brindar capacitación en registro de localización y caracterización de personas con discapacidad en los 12 municipios.</t>
  </si>
  <si>
    <t>1803 - 2.3.2.02.02.009.00.00.00.1903001.117.91122 - 61</t>
  </si>
  <si>
    <t>Brindar capacitaciones en Deberes y Derechos en Salud a las poblaciones vulnerables.</t>
  </si>
  <si>
    <t>Fortalecer los deberes y derechos de las poblaciones especiales</t>
  </si>
  <si>
    <t>Realizar el cargue trimestral de la información sobre la atención psicosocial a las Victimas en el aplicativo del PAPSIVI.</t>
  </si>
  <si>
    <t xml:space="preserve">Realizar asistencia técnica en la implementación del protocolo de atención integral en salud con enfoque psicosocial </t>
  </si>
  <si>
    <t>0318 - 2.3.2.02.02.009.00.00.00.1903001.117.91122 - 20</t>
  </si>
  <si>
    <t>Realizar acciones de atención psicosocial a victimas del conflicto armado en municipios de competencia departamental</t>
  </si>
  <si>
    <t>1803 - 2.3.2.02.02.009.00.00.00.1903011.116.91122 - 61</t>
  </si>
  <si>
    <t xml:space="preserve">Realizar seguimiento a los objetos inspección  vigilancia y control   de las condiciones sanitarias y protocolos de bioseguridad en los establecimientos  con actividad económica de estética ornamental , salas de belleza y peluquerías </t>
  </si>
  <si>
    <t>Articular los sistemas de vigilancia relacionados al control sanitario</t>
  </si>
  <si>
    <t>Consolidar y desarrollar el sistema de vigilancia en salud pública integrado al sistema de vigilancia de control sanitario e inspección, vigilancia y control del sistema de salud</t>
  </si>
  <si>
    <t>Fortalecimiento de la autoridad sanitaria en en Departamento del Quindío</t>
  </si>
  <si>
    <t>visitas realizadas</t>
  </si>
  <si>
    <t xml:space="preserve">Realizar seguimiento a los objetos de inspección  vigilancia y control  de las  condiciones   higiénico sanitarias , locativas y de  manejo y uso  de los productos químicos peligrosos  en   los establecimientos de alto riesgo ubicados en los 11  municipios  de competencia departamental </t>
  </si>
  <si>
    <t>1803 - 2.3.2.02.02.009.00.00.00.1903027.116.91122 - 61</t>
  </si>
  <si>
    <t xml:space="preserve">Revisión de planes de gestión integral de residuos generados en atención en salud y otras actividades PGIRASA en los municipios de competencia departamental </t>
  </si>
  <si>
    <t>Informes de evaluación, aprobación y seguimiento de Planes de Gestión Integral de Riesgo realizados</t>
  </si>
  <si>
    <t>Servicio de evaluación, aprobación y seguimiento de planes de gestión integral del riesgo</t>
  </si>
  <si>
    <t>1803 - 2.3.2.02.02.009.00.00.00.1903038.116.91122 - 61</t>
  </si>
  <si>
    <t>Realizar  acciones de intervención comunitaria  en el marco de la implementación de las estrategias de gestión integral para mitigar las contingencias y daños producidos por enfermedades transmisibles, zoonosis y vectores.</t>
  </si>
  <si>
    <t>Municipios categorías 4, 5 y 6 qué formulen y ejecuten real y efectivamente acciones de promoción, prevención, vigilancia y control de vectores y zoonosis realizados</t>
  </si>
  <si>
    <t>Servicio de promoción, prevención, vigilancia y control de vectores y zoonosis</t>
  </si>
  <si>
    <t>FONDO DE ESTUPEFACIENTES</t>
  </si>
  <si>
    <t>Medicamentos para uso humano terapéutico o profiláctico</t>
  </si>
  <si>
    <t>1803 - 2.3.2.02.01.003.00.00.00.1903038.116.35261 - 63</t>
  </si>
  <si>
    <t xml:space="preserve">Adquirir recetarios para el monopolio del Estado con el Fondo Nacional de Estupefacientes de conformidad  con los índices de consumo </t>
  </si>
  <si>
    <t>Municipios categorías 4,5 y 6 que formulen y ejecuten real y efectivamente acciones de promoción, prevención, vigilancia  y control de vectores y zoonosis  realizados</t>
  </si>
  <si>
    <t xml:space="preserve">Modelo de IVC sanitario operando </t>
  </si>
  <si>
    <t xml:space="preserve">Implementación del modelo operativo de Inspección, Vigilancia y Control IVC sanitario en los municipios de competencia departamental. </t>
  </si>
  <si>
    <t>1803 - 2.3.2.02.01.003.00.00.00.1903038.116.32149 - 63</t>
  </si>
  <si>
    <t>1803 - 2.3.2.02.02.009.00.00.00.1903038.116.91122 - 63</t>
  </si>
  <si>
    <t>Realizar visitas a Establecimientos Farmacéuticos de acuerdo a los productos notificados por el Programa delegaciones INVIMA  en los 12 municipios del Departamento del Quindío.</t>
  </si>
  <si>
    <t xml:space="preserve">Realizar visitas de acompañamiento a las instituciones o establecimientos farmacéuticos para la destrucción de medicamentos de control especial y monopolio del estado cuando estos lo requieren  </t>
  </si>
  <si>
    <t xml:space="preserve">Realizar seguimiento a los eventos que se presenten por intoxicaciones por sustancias químicas (medicamentos) de los vasos notificados al Aivgila por las unidades notificadores municipales </t>
  </si>
  <si>
    <t>Realizar seguimiento al suministro de medicamentos  de programas de control especial - monopolio del estado a los establecimientos farmacéuticos autorizados o IPS´s  que lo requieran</t>
  </si>
  <si>
    <t xml:space="preserve">Desarrollo de acciones de apoyo legal en la aplicación del modelo IVC y PAGO DE REGENTES DE NOMINA </t>
  </si>
  <si>
    <t>Realizar  segumientos a los objetos de Inspección, Vigilancia y Control para verificar las conndiciones ténicas, hihiénico sanitarias ocativas y de calidad a los establecimientos farmacéuticas en los 12 municipios del departamento del Quindío</t>
  </si>
  <si>
    <t>1803 - 2.3.2.02.02.009.00.00.00.1903050.116.91122 - 61</t>
  </si>
  <si>
    <t xml:space="preserve">Realizar asistencia técnica  para el fortalecimiento de capacidades del personal en salud (médicos y enfermeras del área de urgencias ) en la IPS Públicas y privadas,  en métodos de diagnóstico para la atención de pacientes con intoxicaciones químicas. </t>
  </si>
  <si>
    <t>Incrementar la cobertura en acciones de inspección, vigilancia y control</t>
  </si>
  <si>
    <t>Entidades territoriales con vigilancia y control realizados</t>
  </si>
  <si>
    <t>Municipios con procesos de vigilancia epidemiológica de plaguicidas organofosforados y carbamatos realizados.</t>
  </si>
  <si>
    <t>Servicio de vigilancia y control de las políticas y normas técnicas, científicas y administrativas expedidas por el Ministerio de Salud y Protección Social</t>
  </si>
  <si>
    <t>Realizar la vigilancia epidemiológica de plaguicidas en el marco del programa veo (vigilancia epidemiológica de organofosforados y carba matos) en los municipios de competencia departamental.</t>
  </si>
  <si>
    <t>Análisis y seguimiento al comportamiento de los eventos por intoxicaciones de sustancias químicas  (metales, plaguicidas, solventes, otras sustancias  y gases) generada por el Sistema de Vigilancia y fuentes externas.</t>
  </si>
  <si>
    <t>Realizar seguimiento en la vigilancia epidemiológica de plaguicidas en el marco del programa VEO con la toma de muestras de Acetilcolinesterasa en sangre a los individuos expuestos a plaguicidas  Organofosforados y Carbamatos.</t>
  </si>
  <si>
    <t>Realizar seguimiento a los objetos de interes sanitario a los objetos de interes sanitario relacionados con las susstancias quimicas.</t>
  </si>
  <si>
    <t>1803 - 2.3.2.02.02.009.00.00.00.1903023.116.91122 - 61</t>
  </si>
  <si>
    <t xml:space="preserve">Realizar análisis de la persistencia y aparición de factores de riesgo en las fuentes abastecedoras con el fin de generar la actualización anual de los mapas de riesgo de calidad de agua para consumo humano
</t>
  </si>
  <si>
    <t>Asistencias técnica en Inspección, Vigilancia y Control realizadas</t>
  </si>
  <si>
    <t>Servicio de asistencia técnica en inspección, vigilancia y control</t>
  </si>
  <si>
    <t>Visitas de seguimiento y asistencia tecnica a istemas potabilización de agua y fuentes de abastecimiento</t>
  </si>
  <si>
    <t>1803 - 2.3.2.02.02.009.00.00.00.1903031.116.91122 - 61</t>
  </si>
  <si>
    <t>Consolidar y analizar la notificación comunitaria de 11 municipios del Departamento del Quindío.</t>
  </si>
  <si>
    <t>Informes de evento generados en la vigencia</t>
  </si>
  <si>
    <t>Servicio de información de vigilancia epidemiológica</t>
  </si>
  <si>
    <t>Apoyar el proceso de sistematización de la estrategia COVECOM, seguimiento de la notificación comunitaria, mejoramiento de la calidad de la información, medición de indicadores, Análisis de la información y generación de planes de mejoramiento.</t>
  </si>
  <si>
    <t>Activar y Mantener 100 COVECOM en 11  municipios del Departamento.</t>
  </si>
  <si>
    <t>1803 - 2.3.2.02.02.009.00.00.00.1903009.116.91122 - 61</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</si>
  <si>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</si>
  <si>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Registros sanitarios expedidos</t>
  </si>
  <si>
    <t>Servicio de concepto sanitario</t>
  </si>
  <si>
    <t>Servicio de registro sanitario</t>
  </si>
  <si>
    <t>Generar  espacios  intersectoriales  para  la  gestión integral  de la salud ambiental, a través de consejo territorial de salud ambiental COTSA y sus mesas técnicas</t>
  </si>
  <si>
    <t>Seguimiento a los objetos de inspección, vigilancia y control a objetos de interés sanitario con criterio de riesgo alto generadores de residuos peligrosos con riesgo biológico en los municipios de competencia departamental.</t>
  </si>
  <si>
    <t>Edad Económicamente Activa      (20-59 años)</t>
  </si>
  <si>
    <t>PLAN DE DESARROLLO DEPARTAMENTAL: TÚ Y YO SOMOS QUINDÍO 2020-2023</t>
  </si>
  <si>
    <t>006 PLAN DE ACCION</t>
  </si>
  <si>
    <t>PROGRAMACIÓN PLAN DE ACCIÓN 
INDEPORTES       
MARZO 31  AÑO:  2022</t>
  </si>
  <si>
    <t>FUENTES DE FINANCIACIÓN</t>
  </si>
  <si>
    <t>PROGRAMACIÓN PLAN DE ACCIÓN  
SECRETARIA DE FAMILIA
MARZO 31 DE 2022</t>
  </si>
  <si>
    <t>Oicina Privada</t>
  </si>
  <si>
    <t>Marzo 31 de 2022</t>
  </si>
  <si>
    <t>Programación Plan de Acción
Plan de Desarrollo "Tú y yo somos Quindío"
A marzo 31 2022</t>
  </si>
  <si>
    <t>PLAN DE DESARROLLO DEPARTAMENTAL 2020-2023 "TÚ Y YO SOMOS QUINDIO"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</si>
</sst>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1" formatCode="_-* #,##0_-;\-* #,##0_-;_-* &quot;-&quot;_-;_-@_-"/>
    <numFmt numFmtId="43" formatCode="_-* #,##0.00_-;\-* #,##0.00_-;_-* &quot;-&quot;??_-;_-@_-"/>
    <numFmt numFmtId="164" formatCode="_-&quot;$&quot;\ * #,##0_-;\-&quot;$&quot;\ * #,##0_-;_-&quot;$&quot;\ * &quot;-&quot;_-;_-@_-"/>
    <numFmt numFmtId="165" formatCode="00"/>
    <numFmt numFmtId="166" formatCode="dd/mm/yy;@"/>
    <numFmt numFmtId="167" formatCode="_-&quot;$&quot;\ * #,##0.00_-;\-&quot;$&quot;\ * #,##0.00_-;_-&quot;$&quot;\ * &quot;-&quot;??_-;_-@"/>
    <numFmt numFmtId="168" formatCode="_(* #,##0.00_);_(* \(#,##0.00\);_(* &quot;-&quot;??_);_(@_)"/>
    <numFmt numFmtId="169" formatCode="_(* #,##0_);_(* \(#,##0\);_(* &quot;-&quot;??_);_(@_)"/>
    <numFmt numFmtId="170" formatCode="_(* #,##0_);_(* \(#,##0\);_(* &quot;-&quot;_);_(@_)"/>
    <numFmt numFmtId="171" formatCode="_-* #,##0.00_-;\-* #,##0.00_-;_-* &quot;-&quot;_-;_-@_-"/>
    <numFmt numFmtId="172" formatCode="_(&quot;$&quot;\ * #,##0.00_);_(&quot;$&quot;\ * \(#,##0.00\);_(&quot;$&quot;\ * &quot;-&quot;??_);_(@_)"/>
    <numFmt numFmtId="173" formatCode="&quot;$&quot;\ #,##0"/>
    <numFmt numFmtId="174" formatCode="_ [$€-2]\ * #,##0.00_ ;_ [$€-2]\ * \-#,##0.00_ ;_ [$€-2]\ * &quot;-&quot;??_ "/>
    <numFmt numFmtId="175" formatCode="_-[$$-409]* #,##0.00_ ;_-[$$-409]* \-#,##0.00\ ;_-[$$-409]* &quot;-&quot;??_ ;_-@_ "/>
    <numFmt numFmtId="176" formatCode="0.0"/>
    <numFmt numFmtId="177" formatCode="&quot;$&quot;\ #,##0.00;[Red]\-&quot;$&quot;\ #,##0.00"/>
    <numFmt numFmtId="178" formatCode="_-&quot;$&quot;\ * #,##0.00_-;\-&quot;$&quot;\ * #,##0.00_-;_-&quot;$&quot;\ * &quot;-&quot;??_-;_-@_-"/>
    <numFmt numFmtId="179" formatCode="_(&quot;$&quot;\ * #,##0_);_(&quot;$&quot;\ * \(#,##0\);_(&quot;$&quot;\ * &quot;-&quot;_);_(@_)"/>
    <numFmt numFmtId="180" formatCode="_([$$-240A]\ * #,##0.00_);_([$$-240A]\ * \(#,##0.00\);_([$$-240A]\ * &quot;-&quot;??_);_(@_)"/>
    <numFmt numFmtId="181" formatCode="&quot;$&quot;#,##0.00"/>
    <numFmt numFmtId="182" formatCode="&quot;$&quot;\ #,##0.00"/>
    <numFmt numFmtId="183" formatCode="dd/mm/yyyy;@"/>
    <numFmt numFmtId="184" formatCode="0.0%"/>
    <numFmt numFmtId="185" formatCode="#,##0.00_ ;\-#,##0.00\ "/>
    <numFmt numFmtId="186" formatCode="_(&quot;$&quot;\ * #,##0.00_);_(&quot;$&quot;\ * \(#,##0.00\);_(&quot;$&quot;\ * &quot;-&quot;_);_(@_)"/>
    <numFmt numFmtId="187" formatCode="_-&quot;$&quot;\ * #,##0.00_-;\-&quot;$&quot;\ * #,##0.00_-;_-&quot;$&quot;\ * &quot;-&quot;_-;_-@"/>
    <numFmt numFmtId="188" formatCode="#,##0;[Red]#,##0"/>
  </numFmts>
  <fonts count="37" x14ac:knownFonts="1">
    <font>
      <sz val="11"/>
      <color theme="1"/>
      <name val="Calibri"/>
      <family val="2"/>
      <scheme val="minor"/>
    </font>
    <font>
      <sz val="11"/>
      <color theme="1"/>
      <name val="Calibri"/>
      <family val="2"/>
      <scheme val="minor"/>
    </font>
    <font>
      <b/>
      <sz val="11"/>
      <color theme="1"/>
      <name val="Arial"/>
      <family val="2"/>
    </font>
    <font>
      <b/>
      <sz val="12"/>
      <color theme="1"/>
      <name val="Arial"/>
      <family val="2"/>
    </font>
    <font>
      <b/>
      <sz val="10"/>
      <color theme="1"/>
      <name val="Arial"/>
      <family val="2"/>
    </font>
    <font>
      <sz val="11"/>
      <color theme="1"/>
      <name val="Arial"/>
      <family val="2"/>
    </font>
    <font>
      <b/>
      <sz val="14"/>
      <color theme="1"/>
      <name val="Arial"/>
      <family val="2"/>
    </font>
    <font>
      <sz val="10"/>
      <color theme="1"/>
      <name val="Arial"/>
      <family val="2"/>
    </font>
    <font>
      <b/>
      <sz val="10"/>
      <color indexed="8"/>
      <name val="Arial"/>
      <family val="2"/>
    </font>
    <font>
      <b/>
      <sz val="11"/>
      <name val="Arial"/>
      <family val="2"/>
    </font>
    <font>
      <sz val="11"/>
      <color rgb="FF000000"/>
      <name val="Arial"/>
      <family val="2"/>
    </font>
    <font>
      <b/>
      <sz val="11"/>
      <color rgb="FF000000"/>
      <name val="Arial"/>
      <family val="2"/>
    </font>
    <font>
      <sz val="12"/>
      <color theme="1"/>
      <name val="Arial"/>
      <family val="2"/>
    </font>
    <font>
      <sz val="11"/>
      <name val="Arial"/>
      <family val="2"/>
    </font>
    <font>
      <sz val="11"/>
      <color indexed="8"/>
      <name val="Calibri"/>
      <family val="2"/>
    </font>
    <font>
      <sz val="10"/>
      <color rgb="FF000000"/>
      <name val="Arial"/>
      <family val="2"/>
    </font>
    <font>
      <sz val="10"/>
      <color rgb="FF000000"/>
      <name val="Calibri"/>
      <family val="2"/>
    </font>
    <font>
      <sz val="10"/>
      <name val="Arial"/>
      <family val="2"/>
    </font>
    <font>
      <sz val="10"/>
      <color indexed="8"/>
      <name val="Arial"/>
      <family val="2"/>
    </font>
    <font>
      <b/>
      <sz val="11"/>
      <color indexed="8"/>
      <name val="Arial"/>
      <family val="2"/>
    </font>
    <font>
      <b/>
      <sz val="10"/>
      <color rgb="FF000000"/>
      <name val="Arial"/>
      <family val="2"/>
    </font>
    <font>
      <sz val="10"/>
      <color indexed="8"/>
      <name val="MS Sans Serif"/>
      <family val="2"/>
    </font>
    <font>
      <sz val="9"/>
      <color indexed="8"/>
      <name val="Calibri"/>
      <family val="2"/>
      <scheme val="minor"/>
    </font>
    <font>
      <b/>
      <sz val="11"/>
      <color rgb="FF6F6F6E"/>
      <name val="Calibri"/>
      <family val="2"/>
      <scheme val="minor"/>
    </font>
    <font>
      <sz val="12"/>
      <name val="Arial"/>
      <family val="2"/>
    </font>
    <font>
      <sz val="11"/>
      <name val="Calibri"/>
      <family val="2"/>
      <charset val="1"/>
    </font>
    <font>
      <sz val="11"/>
      <color rgb="FF000000"/>
      <name val="Calibri"/>
      <family val="2"/>
      <charset val="1"/>
    </font>
    <font>
      <b/>
      <u/>
      <sz val="10"/>
      <color theme="1"/>
      <name val="Arial"/>
      <family val="2"/>
    </font>
    <font>
      <b/>
      <sz val="11"/>
      <color rgb="FFFF0000"/>
      <name val="Arial"/>
      <family val="2"/>
    </font>
    <font>
      <sz val="11"/>
      <color rgb="FFFF0000"/>
      <name val="Arial"/>
      <family val="2"/>
    </font>
    <font>
      <sz val="10"/>
      <color rgb="FFFF0000"/>
      <name val="Arial"/>
      <family val="2"/>
    </font>
    <font>
      <b/>
      <sz val="12"/>
      <color rgb="FF000000"/>
      <name val="Arial"/>
      <family val="2"/>
    </font>
    <font>
      <b/>
      <sz val="14"/>
      <color rgb="FF000000"/>
      <name val="Arial"/>
      <family val="2"/>
    </font>
    <font>
      <sz val="12"/>
      <color rgb="FF000000"/>
      <name val="Arial"/>
      <family val="2"/>
    </font>
    <font>
      <sz val="12"/>
      <color indexed="8"/>
      <name val="Arial"/>
      <family val="2"/>
    </font>
    <font>
      <b/>
      <sz val="9"/>
      <color indexed="81"/>
      <name val="Tahoma"/>
      <family val="2"/>
    </font>
    <font>
      <sz val="9"/>
      <color indexed="81"/>
      <name val="Tahoma"/>
      <family val="2"/>
    </font>
  </fonts>
  <fills count="23">
    <fill>
      <patternFill patternType="none"/>
    </fill>
    <fill>
      <patternFill patternType="gray125"/>
    </fill>
    <fill>
      <patternFill patternType="solid">
        <fgColor indexed="9"/>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rgb="FFBDD7EE"/>
        <bgColor rgb="FFBDD7EE"/>
      </patternFill>
    </fill>
    <fill>
      <patternFill patternType="solid">
        <fgColor theme="0"/>
        <bgColor rgb="FFBDD7EE"/>
      </patternFill>
    </fill>
    <fill>
      <patternFill patternType="solid">
        <fgColor theme="4" tint="0.59999389629810485"/>
        <bgColor indexed="64"/>
      </patternFill>
    </fill>
    <fill>
      <patternFill patternType="solid">
        <fgColor theme="0"/>
        <bgColor rgb="FF000000"/>
      </patternFill>
    </fill>
    <fill>
      <patternFill patternType="solid">
        <fgColor rgb="FFBDD6EE"/>
        <bgColor rgb="FFBDD6EE"/>
      </patternFill>
    </fill>
    <fill>
      <patternFill patternType="solid">
        <fgColor theme="0" tint="-0.14999847407452621"/>
        <bgColor indexed="64"/>
      </patternFill>
    </fill>
    <fill>
      <patternFill patternType="solid">
        <fgColor rgb="FFB4C6E7"/>
        <bgColor rgb="FFB4C6E7"/>
      </patternFill>
    </fill>
    <fill>
      <patternFill patternType="solid">
        <fgColor rgb="FFDADADA"/>
        <bgColor rgb="FFDADADA"/>
      </patternFill>
    </fill>
    <fill>
      <patternFill patternType="solid">
        <fgColor rgb="FFECECEC"/>
        <bgColor indexed="64"/>
      </patternFill>
    </fill>
    <fill>
      <patternFill patternType="solid">
        <fgColor rgb="FFFFFFFF"/>
        <bgColor rgb="FF000000"/>
      </patternFill>
    </fill>
    <fill>
      <patternFill patternType="solid">
        <fgColor rgb="FFB4C6E7"/>
        <bgColor rgb="FF000000"/>
      </patternFill>
    </fill>
    <fill>
      <patternFill patternType="solid">
        <fgColor rgb="FFDBDBDB"/>
        <bgColor rgb="FF000000"/>
      </patternFill>
    </fill>
    <fill>
      <patternFill patternType="solid">
        <fgColor theme="4" tint="0.59999389629810485"/>
        <bgColor rgb="FFB4C6E7"/>
      </patternFill>
    </fill>
    <fill>
      <patternFill patternType="solid">
        <fgColor theme="0" tint="-0.14999847407452621"/>
        <bgColor rgb="FFDADADA"/>
      </patternFill>
    </fill>
    <fill>
      <patternFill patternType="solid">
        <fgColor theme="4" tint="0.59999389629810485"/>
        <bgColor rgb="FFACB9CA"/>
      </patternFill>
    </fill>
  </fills>
  <borders count="75">
    <border>
      <left/>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auto="1"/>
      </right>
      <top style="thin">
        <color auto="1"/>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medium">
        <color indexed="64"/>
      </bottom>
      <diagonal/>
    </border>
    <border>
      <left style="thin">
        <color rgb="FF522B57"/>
      </left>
      <right style="thin">
        <color rgb="FF522B57"/>
      </right>
      <top style="thin">
        <color rgb="FF522B57"/>
      </top>
      <bottom style="thin">
        <color rgb="FF522B57"/>
      </bottom>
      <diagonal/>
    </border>
    <border>
      <left style="thin">
        <color indexed="64"/>
      </left>
      <right style="medium">
        <color indexed="64"/>
      </right>
      <top/>
      <bottom style="medium">
        <color indexed="64"/>
      </bottom>
      <diagonal/>
    </border>
    <border>
      <left style="medium">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top style="medium">
        <color indexed="64"/>
      </top>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rgb="FF000000"/>
      </left>
      <right style="thin">
        <color rgb="FF000000"/>
      </right>
      <top style="thin">
        <color rgb="FF000000"/>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rgb="FF000000"/>
      </top>
      <bottom/>
      <diagonal/>
    </border>
  </borders>
  <cellStyleXfs count="36">
    <xf numFmtId="0" fontId="0" fillId="0" borderId="0"/>
    <xf numFmtId="168" fontId="1" fillId="0" borderId="0" applyFont="0" applyFill="0" applyBorder="0" applyAlignment="0" applyProtection="0"/>
    <xf numFmtId="170" fontId="1" fillId="0" borderId="0" applyFont="0" applyFill="0" applyBorder="0" applyAlignment="0" applyProtection="0"/>
    <xf numFmtId="172"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174" fontId="1" fillId="0" borderId="0"/>
    <xf numFmtId="9" fontId="14" fillId="0" borderId="0" applyFont="0" applyFill="0" applyBorder="0" applyAlignment="0" applyProtection="0"/>
    <xf numFmtId="43" fontId="1" fillId="0" borderId="0" applyFont="0" applyFill="0" applyBorder="0" applyAlignment="0" applyProtection="0"/>
    <xf numFmtId="0" fontId="17" fillId="0" borderId="0"/>
    <xf numFmtId="43" fontId="1" fillId="0" borderId="0" applyFont="0" applyFill="0" applyBorder="0" applyAlignment="0" applyProtection="0"/>
    <xf numFmtId="174" fontId="1" fillId="0" borderId="0"/>
    <xf numFmtId="0" fontId="1" fillId="0" borderId="0"/>
    <xf numFmtId="0" fontId="5" fillId="0" borderId="0"/>
    <xf numFmtId="0" fontId="5" fillId="0" borderId="0"/>
    <xf numFmtId="41" fontId="5"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78" fontId="1" fillId="0" borderId="0" applyFont="0" applyFill="0" applyBorder="0" applyAlignment="0" applyProtection="0"/>
    <xf numFmtId="168" fontId="14" fillId="0" borderId="0" applyFont="0" applyFill="0" applyBorder="0" applyAlignment="0" applyProtection="0"/>
    <xf numFmtId="41" fontId="1" fillId="0" borderId="0" applyFont="0" applyFill="0" applyBorder="0" applyAlignment="0" applyProtection="0"/>
    <xf numFmtId="0" fontId="5" fillId="0" borderId="0"/>
    <xf numFmtId="179" fontId="5" fillId="0" borderId="0" applyFont="0" applyFill="0" applyBorder="0" applyAlignment="0" applyProtection="0"/>
    <xf numFmtId="180" fontId="23" fillId="16" borderId="47">
      <alignment horizontal="center" vertical="center" wrapText="1"/>
    </xf>
    <xf numFmtId="0" fontId="23" fillId="16" borderId="47">
      <alignment horizontal="center" vertical="center" wrapText="1"/>
    </xf>
    <xf numFmtId="0" fontId="1" fillId="0" borderId="0"/>
    <xf numFmtId="168"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41" fontId="5" fillId="0" borderId="0" applyFont="0" applyFill="0" applyBorder="0" applyAlignment="0" applyProtection="0"/>
  </cellStyleXfs>
  <cellXfs count="1391">
    <xf numFmtId="0" fontId="0" fillId="0" borderId="0" xfId="0"/>
    <xf numFmtId="0" fontId="4" fillId="0" borderId="4" xfId="0" applyFont="1" applyBorder="1" applyAlignment="1">
      <alignment vertical="center"/>
    </xf>
    <xf numFmtId="0" fontId="4" fillId="0" borderId="5" xfId="0" applyFont="1" applyBorder="1" applyAlignment="1">
      <alignment horizontal="center" vertical="center"/>
    </xf>
    <xf numFmtId="0" fontId="5" fillId="0" borderId="0" xfId="0" applyFont="1"/>
    <xf numFmtId="0" fontId="4" fillId="0" borderId="1" xfId="0" applyFont="1" applyBorder="1" applyAlignment="1">
      <alignment horizontal="left" vertical="center"/>
    </xf>
    <xf numFmtId="165" fontId="7" fillId="0" borderId="7" xfId="0" applyNumberFormat="1" applyFont="1" applyBorder="1" applyAlignment="1">
      <alignment horizontal="left" vertical="center"/>
    </xf>
    <xf numFmtId="0" fontId="4" fillId="0" borderId="8" xfId="0" applyFont="1" applyBorder="1" applyAlignment="1">
      <alignment vertical="center"/>
    </xf>
    <xf numFmtId="14" fontId="7" fillId="0" borderId="9" xfId="0" applyNumberFormat="1" applyFont="1" applyBorder="1" applyAlignment="1">
      <alignment horizontal="left" vertical="center"/>
    </xf>
    <xf numFmtId="0" fontId="4" fillId="0" borderId="13" xfId="0" applyFont="1" applyBorder="1" applyAlignment="1">
      <alignment vertical="center"/>
    </xf>
    <xf numFmtId="3" fontId="8" fillId="2" borderId="14" xfId="0" applyNumberFormat="1" applyFont="1" applyFill="1" applyBorder="1" applyAlignment="1">
      <alignment horizontal="center" vertical="center" wrapText="1"/>
    </xf>
    <xf numFmtId="0" fontId="5" fillId="0" borderId="0" xfId="0" applyFont="1" applyAlignment="1">
      <alignment wrapText="1"/>
    </xf>
    <xf numFmtId="0" fontId="2" fillId="0" borderId="21" xfId="0" applyFont="1" applyBorder="1" applyAlignment="1">
      <alignment horizontal="center" vertical="center"/>
    </xf>
    <xf numFmtId="0" fontId="2" fillId="4" borderId="13" xfId="0" applyFont="1" applyFill="1" applyBorder="1" applyAlignment="1">
      <alignment horizontal="center" vertical="center" wrapText="1"/>
    </xf>
    <xf numFmtId="0" fontId="2" fillId="4" borderId="13" xfId="0" applyFont="1" applyFill="1" applyBorder="1" applyAlignment="1">
      <alignment horizontal="center" vertical="center" textRotation="90" wrapText="1"/>
    </xf>
    <xf numFmtId="49" fontId="2" fillId="4" borderId="13" xfId="0" applyNumberFormat="1" applyFont="1" applyFill="1" applyBorder="1" applyAlignment="1">
      <alignment horizontal="center" vertical="center" textRotation="90" wrapText="1"/>
    </xf>
    <xf numFmtId="0" fontId="9" fillId="4" borderId="13" xfId="0" applyFont="1" applyFill="1" applyBorder="1" applyAlignment="1">
      <alignment horizontal="center" vertical="center" wrapText="1"/>
    </xf>
    <xf numFmtId="166" fontId="2" fillId="4" borderId="13" xfId="0" applyNumberFormat="1" applyFont="1" applyFill="1" applyBorder="1" applyAlignment="1">
      <alignment horizontal="center" vertical="center" wrapText="1"/>
    </xf>
    <xf numFmtId="166" fontId="9" fillId="4" borderId="13" xfId="0" applyNumberFormat="1" applyFont="1" applyFill="1" applyBorder="1" applyAlignment="1">
      <alignment horizontal="center" vertical="center" wrapText="1"/>
    </xf>
    <xf numFmtId="0" fontId="10" fillId="0" borderId="24" xfId="0" applyFont="1" applyBorder="1" applyAlignment="1">
      <alignment horizontal="center" vertical="center" wrapText="1"/>
    </xf>
    <xf numFmtId="0" fontId="10" fillId="0" borderId="24" xfId="0" applyFont="1" applyBorder="1" applyAlignment="1">
      <alignment horizontal="justify" vertical="center" wrapText="1"/>
    </xf>
    <xf numFmtId="0" fontId="10" fillId="5" borderId="24" xfId="0" applyFont="1" applyFill="1" applyBorder="1" applyAlignment="1">
      <alignment horizontal="center" vertical="center" wrapText="1"/>
    </xf>
    <xf numFmtId="0" fontId="10" fillId="6" borderId="24" xfId="0" applyFont="1" applyFill="1" applyBorder="1" applyAlignment="1">
      <alignment horizontal="center" vertical="center" wrapText="1"/>
    </xf>
    <xf numFmtId="1" fontId="10" fillId="5" borderId="24" xfId="0" applyNumberFormat="1" applyFont="1" applyFill="1" applyBorder="1" applyAlignment="1">
      <alignment horizontal="center" vertical="center" wrapText="1"/>
    </xf>
    <xf numFmtId="0" fontId="10" fillId="0" borderId="25" xfId="0" applyFont="1" applyBorder="1" applyAlignment="1">
      <alignment horizontal="justify" vertical="center" wrapText="1"/>
    </xf>
    <xf numFmtId="9" fontId="10" fillId="5" borderId="26" xfId="0" applyNumberFormat="1" applyFont="1" applyFill="1" applyBorder="1" applyAlignment="1">
      <alignment horizontal="center" vertical="center" wrapText="1"/>
    </xf>
    <xf numFmtId="0" fontId="10" fillId="0" borderId="27" xfId="0" applyFont="1" applyBorder="1" applyAlignment="1">
      <alignment horizontal="justify" vertical="center" wrapText="1"/>
    </xf>
    <xf numFmtId="43" fontId="10" fillId="0" borderId="13" xfId="4" applyNumberFormat="1" applyFont="1" applyBorder="1" applyAlignment="1">
      <alignment horizontal="center" vertical="center" wrapText="1"/>
    </xf>
    <xf numFmtId="0" fontId="10" fillId="0" borderId="13" xfId="6" applyFont="1" applyBorder="1" applyAlignment="1" applyProtection="1">
      <alignment horizontal="left" vertical="center" wrapText="1"/>
      <protection locked="0"/>
    </xf>
    <xf numFmtId="167" fontId="10" fillId="0" borderId="26" xfId="0" applyNumberFormat="1" applyFont="1" applyBorder="1" applyAlignment="1" applyProtection="1">
      <alignment horizontal="justify" vertical="center" wrapText="1"/>
      <protection locked="0"/>
    </xf>
    <xf numFmtId="1" fontId="10" fillId="5" borderId="13" xfId="0" applyNumberFormat="1" applyFont="1" applyFill="1" applyBorder="1" applyAlignment="1">
      <alignment horizontal="center" vertical="center" wrapText="1"/>
    </xf>
    <xf numFmtId="0" fontId="10" fillId="5" borderId="13" xfId="0" applyFont="1" applyFill="1" applyBorder="1" applyAlignment="1">
      <alignment horizontal="center" vertical="center" wrapText="1"/>
    </xf>
    <xf numFmtId="3" fontId="10" fillId="6" borderId="27" xfId="0" applyNumberFormat="1" applyFont="1" applyFill="1" applyBorder="1" applyAlignment="1">
      <alignment horizontal="center" vertical="center" wrapText="1"/>
    </xf>
    <xf numFmtId="3" fontId="10" fillId="6" borderId="24" xfId="0" applyNumberFormat="1" applyFont="1" applyFill="1" applyBorder="1" applyAlignment="1">
      <alignment horizontal="center" vertical="center" wrapText="1"/>
    </xf>
    <xf numFmtId="169" fontId="10" fillId="0" borderId="24" xfId="1" applyNumberFormat="1" applyFont="1" applyBorder="1" applyAlignment="1" applyProtection="1">
      <alignment horizontal="center" vertical="center" wrapText="1"/>
    </xf>
    <xf numFmtId="14" fontId="10" fillId="6" borderId="27" xfId="0" applyNumberFormat="1" applyFont="1" applyFill="1" applyBorder="1" applyAlignment="1">
      <alignment horizontal="center" vertical="center" wrapText="1"/>
    </xf>
    <xf numFmtId="14" fontId="10" fillId="6" borderId="24" xfId="0" applyNumberFormat="1" applyFont="1" applyFill="1" applyBorder="1" applyAlignment="1">
      <alignment horizontal="center" vertical="center" wrapText="1"/>
    </xf>
    <xf numFmtId="0" fontId="10" fillId="0" borderId="26" xfId="0" applyFont="1" applyBorder="1" applyAlignment="1">
      <alignment horizontal="center" vertical="center" wrapText="1"/>
    </xf>
    <xf numFmtId="0" fontId="10" fillId="0" borderId="26" xfId="0" applyFont="1" applyBorder="1" applyAlignment="1">
      <alignment horizontal="justify" vertical="center" wrapText="1"/>
    </xf>
    <xf numFmtId="0" fontId="10" fillId="5" borderId="26" xfId="0" applyFont="1" applyFill="1" applyBorder="1" applyAlignment="1">
      <alignment horizontal="center" vertical="center" wrapText="1"/>
    </xf>
    <xf numFmtId="0" fontId="10" fillId="6" borderId="26" xfId="0" applyFont="1" applyFill="1" applyBorder="1" applyAlignment="1">
      <alignment horizontal="center" vertical="center" wrapText="1"/>
    </xf>
    <xf numFmtId="1" fontId="10" fillId="5" borderId="26" xfId="0" applyNumberFormat="1" applyFont="1" applyFill="1" applyBorder="1" applyAlignment="1">
      <alignment horizontal="center" vertical="center" wrapText="1"/>
    </xf>
    <xf numFmtId="0" fontId="10" fillId="0" borderId="28" xfId="0" applyFont="1" applyBorder="1" applyAlignment="1">
      <alignment horizontal="justify" vertical="center" wrapText="1"/>
    </xf>
    <xf numFmtId="0" fontId="10" fillId="0" borderId="29" xfId="0" applyFont="1" applyBorder="1" applyAlignment="1">
      <alignment horizontal="justify" vertical="center" wrapText="1"/>
    </xf>
    <xf numFmtId="3" fontId="10" fillId="6" borderId="29" xfId="0" applyNumberFormat="1" applyFont="1" applyFill="1" applyBorder="1" applyAlignment="1">
      <alignment horizontal="center" vertical="center" wrapText="1"/>
    </xf>
    <xf numFmtId="3" fontId="10" fillId="6" borderId="26" xfId="0" applyNumberFormat="1" applyFont="1" applyFill="1" applyBorder="1" applyAlignment="1">
      <alignment horizontal="center" vertical="center" wrapText="1"/>
    </xf>
    <xf numFmtId="169" fontId="10" fillId="0" borderId="26" xfId="1" applyNumberFormat="1" applyFont="1" applyBorder="1" applyAlignment="1" applyProtection="1">
      <alignment horizontal="center" vertical="center" wrapText="1"/>
    </xf>
    <xf numFmtId="14" fontId="10" fillId="6" borderId="29" xfId="0" applyNumberFormat="1" applyFont="1" applyFill="1" applyBorder="1" applyAlignment="1">
      <alignment horizontal="center" vertical="center" wrapText="1"/>
    </xf>
    <xf numFmtId="0" fontId="10" fillId="7" borderId="28" xfId="0" applyFont="1" applyFill="1" applyBorder="1" applyAlignment="1">
      <alignment horizontal="justify" vertical="center" wrapText="1"/>
    </xf>
    <xf numFmtId="1" fontId="10" fillId="0" borderId="26" xfId="0" applyNumberFormat="1" applyFont="1" applyBorder="1" applyAlignment="1">
      <alignment horizontal="center" vertical="center" wrapText="1"/>
    </xf>
    <xf numFmtId="43" fontId="10" fillId="5" borderId="13" xfId="4" applyNumberFormat="1" applyFont="1" applyFill="1" applyBorder="1" applyAlignment="1">
      <alignment horizontal="center" vertical="center" wrapText="1"/>
    </xf>
    <xf numFmtId="0" fontId="10" fillId="0" borderId="29" xfId="0" applyFont="1" applyBorder="1" applyAlignment="1">
      <alignment horizontal="center" vertical="center" wrapText="1"/>
    </xf>
    <xf numFmtId="14" fontId="10" fillId="6" borderId="26" xfId="0" applyNumberFormat="1" applyFont="1" applyFill="1" applyBorder="1" applyAlignment="1">
      <alignment horizontal="center" vertical="center" wrapText="1"/>
    </xf>
    <xf numFmtId="0" fontId="2" fillId="0" borderId="0" xfId="0" applyFont="1" applyAlignment="1">
      <alignment vertical="center"/>
    </xf>
    <xf numFmtId="0" fontId="10" fillId="6" borderId="26" xfId="0" applyFont="1" applyFill="1" applyBorder="1" applyAlignment="1">
      <alignment horizontal="justify" vertical="center" wrapText="1"/>
    </xf>
    <xf numFmtId="0" fontId="10" fillId="5" borderId="26" xfId="0" applyFont="1" applyFill="1" applyBorder="1" applyAlignment="1">
      <alignment horizontal="center" vertical="center"/>
    </xf>
    <xf numFmtId="9" fontId="10" fillId="5" borderId="26" xfId="0" applyNumberFormat="1" applyFont="1" applyFill="1" applyBorder="1" applyAlignment="1">
      <alignment horizontal="center" vertical="center"/>
    </xf>
    <xf numFmtId="43" fontId="10" fillId="5" borderId="13" xfId="4" applyNumberFormat="1" applyFont="1" applyFill="1" applyBorder="1" applyAlignment="1">
      <alignment horizontal="center" vertical="center"/>
    </xf>
    <xf numFmtId="0" fontId="10" fillId="6" borderId="29" xfId="0" applyFont="1" applyFill="1" applyBorder="1" applyAlignment="1">
      <alignment horizontal="center" vertical="center" wrapText="1"/>
    </xf>
    <xf numFmtId="169" fontId="10" fillId="6" borderId="26" xfId="1" applyNumberFormat="1" applyFont="1" applyFill="1" applyBorder="1" applyAlignment="1" applyProtection="1">
      <alignment horizontal="center" vertical="center" wrapText="1"/>
    </xf>
    <xf numFmtId="0" fontId="10" fillId="0" borderId="30" xfId="0" applyFont="1" applyBorder="1" applyAlignment="1">
      <alignment horizontal="center" vertical="center" wrapText="1"/>
    </xf>
    <xf numFmtId="0" fontId="10" fillId="0" borderId="30" xfId="0" applyFont="1" applyBorder="1" applyAlignment="1">
      <alignment horizontal="center" vertical="center"/>
    </xf>
    <xf numFmtId="0" fontId="10" fillId="0" borderId="30" xfId="0" applyFont="1" applyBorder="1" applyAlignment="1">
      <alignment horizontal="justify" vertical="center" wrapText="1"/>
    </xf>
    <xf numFmtId="0" fontId="10" fillId="5" borderId="30" xfId="0" applyFont="1" applyFill="1" applyBorder="1" applyAlignment="1">
      <alignment horizontal="center" vertical="center" wrapText="1"/>
    </xf>
    <xf numFmtId="1" fontId="10" fillId="0" borderId="30" xfId="0" applyNumberFormat="1" applyFont="1" applyBorder="1" applyAlignment="1">
      <alignment horizontal="center" vertical="center" wrapText="1"/>
    </xf>
    <xf numFmtId="0" fontId="11" fillId="8" borderId="13" xfId="0" applyFont="1" applyFill="1" applyBorder="1" applyAlignment="1" applyProtection="1">
      <alignment horizontal="center" vertical="center" wrapText="1"/>
      <protection locked="0"/>
    </xf>
    <xf numFmtId="0" fontId="11" fillId="8" borderId="13" xfId="0" applyFont="1" applyFill="1" applyBorder="1" applyAlignment="1" applyProtection="1">
      <alignment horizontal="center" vertical="center"/>
      <protection locked="0"/>
    </xf>
    <xf numFmtId="0" fontId="10" fillId="8" borderId="13" xfId="0" applyFont="1" applyFill="1" applyBorder="1" applyAlignment="1" applyProtection="1">
      <alignment horizontal="center" vertical="center"/>
      <protection locked="0"/>
    </xf>
    <xf numFmtId="1" fontId="10" fillId="8" borderId="13" xfId="0" applyNumberFormat="1" applyFont="1" applyFill="1" applyBorder="1" applyAlignment="1" applyProtection="1">
      <alignment horizontal="center" vertical="center"/>
      <protection locked="0"/>
    </xf>
    <xf numFmtId="0" fontId="10" fillId="8" borderId="31" xfId="0" applyFont="1" applyFill="1" applyBorder="1" applyAlignment="1" applyProtection="1">
      <alignment horizontal="center" vertical="center" wrapText="1"/>
      <protection locked="0"/>
    </xf>
    <xf numFmtId="0" fontId="10" fillId="8" borderId="27" xfId="0" applyFont="1" applyFill="1" applyBorder="1" applyAlignment="1" applyProtection="1">
      <alignment horizontal="center" vertical="center"/>
      <protection locked="0"/>
    </xf>
    <xf numFmtId="0" fontId="10" fillId="8" borderId="24" xfId="0" applyFont="1" applyFill="1" applyBorder="1" applyAlignment="1" applyProtection="1">
      <alignment horizontal="center" vertical="center"/>
      <protection locked="0"/>
    </xf>
    <xf numFmtId="0" fontId="11" fillId="8" borderId="24" xfId="0" applyFont="1" applyFill="1" applyBorder="1" applyAlignment="1" applyProtection="1">
      <alignment horizontal="center" vertical="center"/>
      <protection locked="0"/>
    </xf>
    <xf numFmtId="43" fontId="11" fillId="8" borderId="24" xfId="4" applyNumberFormat="1" applyFont="1" applyFill="1" applyBorder="1" applyAlignment="1" applyProtection="1">
      <alignment horizontal="center" vertical="center"/>
      <protection locked="0"/>
    </xf>
    <xf numFmtId="4" fontId="11" fillId="8" borderId="13" xfId="0" applyNumberFormat="1" applyFont="1" applyFill="1" applyBorder="1" applyAlignment="1" applyProtection="1">
      <alignment horizontal="center" vertical="center"/>
      <protection locked="0"/>
    </xf>
    <xf numFmtId="14" fontId="10" fillId="8" borderId="24" xfId="0" applyNumberFormat="1" applyFont="1" applyFill="1" applyBorder="1" applyAlignment="1" applyProtection="1">
      <alignment horizontal="center" vertical="center"/>
      <protection locked="0"/>
    </xf>
    <xf numFmtId="0" fontId="11" fillId="9" borderId="0" xfId="0" applyFont="1" applyFill="1" applyAlignment="1" applyProtection="1">
      <alignment horizontal="center" vertical="center" wrapText="1"/>
      <protection locked="0"/>
    </xf>
    <xf numFmtId="0" fontId="11" fillId="9" borderId="0" xfId="0" applyFont="1" applyFill="1" applyAlignment="1" applyProtection="1">
      <alignment horizontal="center" vertical="center"/>
      <protection locked="0"/>
    </xf>
    <xf numFmtId="0" fontId="10" fillId="9" borderId="0" xfId="0" applyFont="1" applyFill="1" applyAlignment="1" applyProtection="1">
      <alignment horizontal="center" vertical="center"/>
      <protection locked="0"/>
    </xf>
    <xf numFmtId="1" fontId="10" fillId="9" borderId="0" xfId="0" applyNumberFormat="1" applyFont="1" applyFill="1" applyAlignment="1" applyProtection="1">
      <alignment horizontal="center" vertical="center"/>
      <protection locked="0"/>
    </xf>
    <xf numFmtId="0" fontId="10" fillId="9" borderId="0" xfId="0" applyFont="1" applyFill="1" applyAlignment="1" applyProtection="1">
      <alignment horizontal="center" vertical="center" wrapText="1"/>
      <protection locked="0"/>
    </xf>
    <xf numFmtId="0" fontId="5" fillId="7" borderId="0" xfId="0" applyFont="1" applyFill="1" applyAlignment="1">
      <alignment vertical="center" wrapText="1"/>
    </xf>
    <xf numFmtId="171" fontId="11" fillId="9" borderId="0" xfId="2" applyNumberFormat="1" applyFont="1" applyFill="1" applyBorder="1" applyAlignment="1" applyProtection="1">
      <alignment horizontal="center" vertical="center"/>
      <protection locked="0"/>
    </xf>
    <xf numFmtId="4" fontId="11" fillId="9" borderId="0" xfId="0" applyNumberFormat="1" applyFont="1" applyFill="1" applyAlignment="1" applyProtection="1">
      <alignment horizontal="center" vertical="center"/>
      <protection locked="0"/>
    </xf>
    <xf numFmtId="0" fontId="5" fillId="7" borderId="0" xfId="0" applyFont="1" applyFill="1"/>
    <xf numFmtId="14" fontId="10" fillId="9" borderId="0" xfId="0" applyNumberFormat="1" applyFont="1" applyFill="1" applyAlignment="1" applyProtection="1">
      <alignment horizontal="center" vertical="center"/>
      <protection locked="0"/>
    </xf>
    <xf numFmtId="168" fontId="0" fillId="10" borderId="0" xfId="3" applyNumberFormat="1" applyFont="1" applyFill="1"/>
    <xf numFmtId="3" fontId="2" fillId="7" borderId="21" xfId="0" applyNumberFormat="1" applyFont="1" applyFill="1" applyBorder="1" applyAlignment="1">
      <alignment vertical="center"/>
    </xf>
    <xf numFmtId="0" fontId="2" fillId="0" borderId="21" xfId="0" applyFont="1" applyBorder="1"/>
    <xf numFmtId="0" fontId="2" fillId="0" borderId="0" xfId="0" applyFont="1"/>
    <xf numFmtId="43" fontId="5" fillId="0" borderId="0" xfId="0" applyNumberFormat="1" applyFont="1"/>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3" xfId="0" applyFont="1" applyBorder="1" applyAlignment="1">
      <alignment horizontal="justify" vertical="center" wrapText="1"/>
    </xf>
    <xf numFmtId="0" fontId="2" fillId="0" borderId="1" xfId="0" applyFont="1" applyBorder="1" applyAlignment="1">
      <alignment vertical="center" wrapText="1"/>
    </xf>
    <xf numFmtId="0" fontId="3" fillId="0" borderId="2" xfId="0" applyFont="1" applyBorder="1" applyAlignment="1">
      <alignment vertical="center" wrapText="1"/>
    </xf>
    <xf numFmtId="0" fontId="3" fillId="0" borderId="0" xfId="0" applyFont="1" applyAlignment="1">
      <alignment vertical="center" wrapText="1"/>
    </xf>
    <xf numFmtId="0" fontId="2" fillId="0" borderId="6" xfId="0" applyFont="1" applyBorder="1" applyAlignment="1">
      <alignment vertical="center" wrapText="1"/>
    </xf>
    <xf numFmtId="0" fontId="6" fillId="0" borderId="2" xfId="0" applyFont="1" applyBorder="1" applyAlignment="1">
      <alignment vertical="center" wrapText="1"/>
    </xf>
    <xf numFmtId="0" fontId="6" fillId="0" borderId="0" xfId="0" applyFont="1" applyAlignment="1">
      <alignment vertical="center" wrapText="1"/>
    </xf>
    <xf numFmtId="0" fontId="7" fillId="0" borderId="7" xfId="0" applyFont="1" applyBorder="1" applyAlignment="1">
      <alignment horizontal="left" vertical="center"/>
    </xf>
    <xf numFmtId="14" fontId="7" fillId="0" borderId="9" xfId="0" applyNumberFormat="1" applyFont="1" applyBorder="1" applyAlignment="1">
      <alignment horizontal="left" vertical="center" wrapText="1"/>
    </xf>
    <xf numFmtId="0" fontId="2" fillId="0" borderId="8" xfId="0" applyFont="1" applyBorder="1" applyAlignment="1">
      <alignment vertical="center" wrapText="1"/>
    </xf>
    <xf numFmtId="0" fontId="6" fillId="0" borderId="10" xfId="0" applyFont="1" applyBorder="1" applyAlignment="1">
      <alignment vertical="center" wrapText="1"/>
    </xf>
    <xf numFmtId="0" fontId="6" fillId="0" borderId="11" xfId="0" applyFont="1" applyBorder="1" applyAlignment="1">
      <alignment vertical="center" wrapText="1"/>
    </xf>
    <xf numFmtId="3" fontId="8" fillId="0" borderId="14" xfId="0" applyNumberFormat="1" applyFont="1" applyBorder="1" applyAlignment="1">
      <alignment horizontal="center" vertical="center" wrapText="1"/>
    </xf>
    <xf numFmtId="0" fontId="10" fillId="0" borderId="13" xfId="0" applyFont="1" applyBorder="1" applyAlignment="1">
      <alignment horizontal="center" vertical="center" wrapText="1"/>
    </xf>
    <xf numFmtId="0" fontId="10" fillId="0" borderId="13" xfId="0" applyFont="1" applyBorder="1" applyAlignment="1">
      <alignment horizontal="justify" vertical="center" wrapText="1"/>
    </xf>
    <xf numFmtId="0" fontId="10" fillId="0" borderId="13" xfId="0" applyFont="1" applyBorder="1" applyAlignment="1">
      <alignment horizontal="center" vertical="center"/>
    </xf>
    <xf numFmtId="0" fontId="10" fillId="6" borderId="13" xfId="0" applyFont="1" applyFill="1" applyBorder="1" applyAlignment="1">
      <alignment horizontal="center" vertical="center" wrapText="1"/>
    </xf>
    <xf numFmtId="1" fontId="10" fillId="0" borderId="13" xfId="0" applyNumberFormat="1" applyFont="1" applyBorder="1" applyAlignment="1">
      <alignment horizontal="center" vertical="center" wrapText="1"/>
    </xf>
    <xf numFmtId="9" fontId="13" fillId="0" borderId="13" xfId="5" applyFont="1" applyFill="1" applyBorder="1" applyAlignment="1">
      <alignment horizontal="center" vertical="center"/>
    </xf>
    <xf numFmtId="43" fontId="10" fillId="0" borderId="13" xfId="4" applyNumberFormat="1" applyFont="1" applyBorder="1" applyAlignment="1">
      <alignment horizontal="center" vertical="center"/>
    </xf>
    <xf numFmtId="0" fontId="10" fillId="0" borderId="26" xfId="6" applyFont="1" applyBorder="1" applyAlignment="1">
      <alignment horizontal="center" vertical="center" wrapText="1"/>
    </xf>
    <xf numFmtId="0" fontId="10" fillId="0" borderId="26" xfId="0" applyFont="1" applyBorder="1" applyAlignment="1">
      <alignment horizontal="centerContinuous" vertical="center" wrapText="1"/>
    </xf>
    <xf numFmtId="49" fontId="10" fillId="0" borderId="26" xfId="0" applyNumberFormat="1" applyFont="1" applyBorder="1" applyAlignment="1">
      <alignment horizontal="center" vertical="center" wrapText="1"/>
    </xf>
    <xf numFmtId="43" fontId="10" fillId="7" borderId="26" xfId="4" applyNumberFormat="1" applyFont="1" applyFill="1" applyBorder="1" applyAlignment="1">
      <alignment horizontal="center" vertical="center" wrapText="1"/>
    </xf>
    <xf numFmtId="167" fontId="10" fillId="5" borderId="26" xfId="0" applyNumberFormat="1" applyFont="1" applyFill="1" applyBorder="1" applyAlignment="1" applyProtection="1">
      <alignment horizontal="justify" vertical="center" wrapText="1"/>
      <protection locked="0"/>
    </xf>
    <xf numFmtId="0" fontId="10" fillId="0" borderId="26" xfId="0" applyFont="1" applyBorder="1" applyAlignment="1" applyProtection="1">
      <alignment horizontal="justify" vertical="center"/>
      <protection locked="0"/>
    </xf>
    <xf numFmtId="0" fontId="10" fillId="0" borderId="26" xfId="0" applyFont="1" applyBorder="1" applyAlignment="1" applyProtection="1">
      <alignment horizontal="justify" vertical="center" wrapText="1"/>
      <protection locked="0"/>
    </xf>
    <xf numFmtId="0" fontId="10" fillId="5" borderId="26" xfId="0" applyFont="1" applyFill="1" applyBorder="1" applyAlignment="1" applyProtection="1">
      <alignment horizontal="justify" vertical="center" wrapText="1"/>
      <protection locked="0"/>
    </xf>
    <xf numFmtId="0" fontId="10" fillId="5" borderId="26" xfId="0" applyFont="1" applyFill="1" applyBorder="1" applyAlignment="1" applyProtection="1">
      <alignment horizontal="justify" vertical="center"/>
      <protection locked="0"/>
    </xf>
    <xf numFmtId="43" fontId="10" fillId="11" borderId="26" xfId="4" applyNumberFormat="1" applyFont="1" applyFill="1" applyBorder="1" applyAlignment="1">
      <alignment horizontal="center" vertical="center" wrapText="1"/>
    </xf>
    <xf numFmtId="1" fontId="10" fillId="6" borderId="13" xfId="0" applyNumberFormat="1" applyFont="1" applyFill="1" applyBorder="1" applyAlignment="1">
      <alignment horizontal="center" vertical="center" wrapText="1"/>
    </xf>
    <xf numFmtId="0" fontId="10" fillId="8" borderId="13" xfId="0" applyFont="1" applyFill="1" applyBorder="1" applyAlignment="1" applyProtection="1">
      <alignment horizontal="center" vertical="center" wrapText="1"/>
      <protection locked="0"/>
    </xf>
    <xf numFmtId="43" fontId="11" fillId="12" borderId="13" xfId="4" applyNumberFormat="1" applyFont="1" applyFill="1" applyBorder="1" applyAlignment="1" applyProtection="1">
      <alignment horizontal="center" vertical="center"/>
      <protection locked="0"/>
    </xf>
    <xf numFmtId="14" fontId="10" fillId="8" borderId="8" xfId="0" applyNumberFormat="1" applyFont="1" applyFill="1" applyBorder="1" applyAlignment="1" applyProtection="1">
      <alignment horizontal="center" vertical="center"/>
      <protection locked="0"/>
    </xf>
    <xf numFmtId="0" fontId="10" fillId="8" borderId="8" xfId="0" applyFont="1" applyFill="1" applyBorder="1" applyAlignment="1" applyProtection="1">
      <alignment horizontal="center" vertical="center"/>
      <protection locked="0"/>
    </xf>
    <xf numFmtId="173" fontId="5" fillId="0" borderId="0" xfId="0" applyNumberFormat="1" applyFont="1"/>
    <xf numFmtId="0" fontId="2" fillId="4" borderId="1" xfId="0" applyFont="1" applyFill="1" applyBorder="1" applyAlignment="1">
      <alignment horizontal="center" vertical="center" wrapText="1"/>
    </xf>
    <xf numFmtId="0" fontId="7" fillId="0" borderId="13" xfId="0" applyFont="1" applyBorder="1" applyAlignment="1">
      <alignment horizontal="center" vertical="center" wrapText="1"/>
    </xf>
    <xf numFmtId="0" fontId="7" fillId="0" borderId="13" xfId="0" applyFont="1" applyBorder="1" applyAlignment="1">
      <alignment horizontal="justify" vertical="center" wrapText="1"/>
    </xf>
    <xf numFmtId="0" fontId="15" fillId="0" borderId="13" xfId="0" applyFont="1" applyBorder="1" applyAlignment="1">
      <alignment horizontal="center" vertical="center" wrapText="1"/>
    </xf>
    <xf numFmtId="0" fontId="15" fillId="0" borderId="13" xfId="0" applyFont="1" applyBorder="1" applyAlignment="1">
      <alignment horizontal="justify" vertical="center" wrapText="1"/>
    </xf>
    <xf numFmtId="1" fontId="15" fillId="0" borderId="13" xfId="0" applyNumberFormat="1" applyFont="1" applyBorder="1" applyAlignment="1">
      <alignment horizontal="center" vertical="center" wrapText="1"/>
    </xf>
    <xf numFmtId="9" fontId="15" fillId="0" borderId="13" xfId="9" applyNumberFormat="1" applyFont="1" applyFill="1" applyBorder="1" applyAlignment="1" applyProtection="1">
      <alignment horizontal="center" vertical="center" wrapText="1"/>
    </xf>
    <xf numFmtId="43" fontId="15" fillId="0" borderId="13" xfId="9" applyFont="1" applyFill="1" applyBorder="1" applyAlignment="1" applyProtection="1">
      <alignment horizontal="center" vertical="center" wrapText="1"/>
    </xf>
    <xf numFmtId="0" fontId="15" fillId="0" borderId="13" xfId="0" applyFont="1" applyBorder="1" applyAlignment="1">
      <alignment horizontal="justify" vertical="center"/>
    </xf>
    <xf numFmtId="0" fontId="16" fillId="0" borderId="13" xfId="0" applyFont="1" applyBorder="1" applyAlignment="1">
      <alignment horizontal="justify" vertical="center" wrapText="1"/>
    </xf>
    <xf numFmtId="0" fontId="17" fillId="0" borderId="13" xfId="0" applyFont="1" applyBorder="1" applyAlignment="1">
      <alignment horizontal="left" vertical="center" wrapText="1"/>
    </xf>
    <xf numFmtId="3" fontId="15" fillId="0" borderId="13" xfId="9" applyNumberFormat="1" applyFont="1" applyFill="1" applyBorder="1" applyAlignment="1" applyProtection="1">
      <alignment horizontal="center" vertical="center" wrapText="1"/>
    </xf>
    <xf numFmtId="14" fontId="15" fillId="0" borderId="13" xfId="0" applyNumberFormat="1" applyFont="1" applyBorder="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horizontal="center" vertical="center" wrapText="1"/>
    </xf>
    <xf numFmtId="9" fontId="18" fillId="0" borderId="0" xfId="8" applyFont="1" applyFill="1" applyBorder="1" applyAlignment="1">
      <alignment horizontal="center" vertical="center" wrapText="1"/>
    </xf>
    <xf numFmtId="166" fontId="7" fillId="0" borderId="0" xfId="0" applyNumberFormat="1" applyFont="1" applyAlignment="1">
      <alignment horizontal="center" vertical="center" wrapText="1"/>
    </xf>
    <xf numFmtId="166" fontId="17" fillId="0" borderId="0" xfId="0" applyNumberFormat="1" applyFont="1" applyAlignment="1">
      <alignment horizontal="center" vertical="center" wrapText="1"/>
    </xf>
    <xf numFmtId="3" fontId="7" fillId="0" borderId="0" xfId="0" applyNumberFormat="1" applyFont="1" applyAlignment="1">
      <alignment horizontal="center" vertical="center" wrapText="1"/>
    </xf>
    <xf numFmtId="0" fontId="7" fillId="0" borderId="0" xfId="0" applyFont="1"/>
    <xf numFmtId="167" fontId="15" fillId="0" borderId="13" xfId="0" applyNumberFormat="1" applyFont="1" applyBorder="1" applyAlignment="1" applyProtection="1">
      <alignment horizontal="justify" vertical="center" wrapText="1"/>
      <protection locked="0"/>
    </xf>
    <xf numFmtId="0" fontId="17" fillId="0" borderId="13" xfId="10" applyBorder="1" applyAlignment="1">
      <alignment horizontal="justify" vertical="center" wrapText="1"/>
    </xf>
    <xf numFmtId="167" fontId="15" fillId="0" borderId="13" xfId="0" applyNumberFormat="1" applyFont="1" applyBorder="1" applyAlignment="1" applyProtection="1">
      <alignment horizontal="justify" vertical="center"/>
      <protection locked="0"/>
    </xf>
    <xf numFmtId="0" fontId="15" fillId="0" borderId="26" xfId="0" applyFont="1" applyBorder="1" applyAlignment="1">
      <alignment horizontal="left" vertical="center"/>
    </xf>
    <xf numFmtId="0" fontId="15" fillId="0" borderId="13" xfId="0" applyFont="1" applyBorder="1" applyAlignment="1" applyProtection="1">
      <alignment horizontal="justify" vertical="center" wrapText="1"/>
      <protection locked="0"/>
    </xf>
    <xf numFmtId="9" fontId="15" fillId="0" borderId="13" xfId="9" applyNumberFormat="1" applyFont="1" applyFill="1" applyBorder="1" applyAlignment="1">
      <alignment horizontal="center" vertical="center" wrapText="1"/>
    </xf>
    <xf numFmtId="43" fontId="15" fillId="0" borderId="13" xfId="9" applyFont="1" applyFill="1" applyBorder="1" applyAlignment="1">
      <alignment horizontal="center" vertical="center" wrapText="1"/>
    </xf>
    <xf numFmtId="3" fontId="15" fillId="0" borderId="13" xfId="9" applyNumberFormat="1" applyFont="1" applyFill="1" applyBorder="1" applyAlignment="1">
      <alignment horizontal="center" vertical="center" wrapText="1"/>
    </xf>
    <xf numFmtId="0" fontId="15" fillId="0" borderId="13" xfId="6" applyFont="1" applyBorder="1" applyAlignment="1">
      <alignment horizontal="justify" vertical="center"/>
    </xf>
    <xf numFmtId="0" fontId="15" fillId="0" borderId="13" xfId="0" applyFont="1" applyBorder="1" applyAlignment="1">
      <alignment horizontal="left" vertical="center"/>
    </xf>
    <xf numFmtId="0" fontId="15" fillId="6" borderId="13" xfId="0" applyFont="1" applyFill="1" applyBorder="1" applyAlignment="1">
      <alignment horizontal="center" vertical="center" wrapText="1"/>
    </xf>
    <xf numFmtId="43" fontId="15" fillId="0" borderId="13" xfId="9" applyFont="1" applyFill="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vertical="center" textRotation="180" wrapText="1"/>
    </xf>
    <xf numFmtId="0" fontId="7" fillId="0" borderId="0" xfId="0" applyFont="1" applyAlignment="1">
      <alignment horizontal="center" vertical="center" textRotation="180" wrapText="1"/>
    </xf>
    <xf numFmtId="166" fontId="7" fillId="0" borderId="0" xfId="0" applyNumberFormat="1" applyFont="1" applyAlignment="1">
      <alignment vertical="center" wrapText="1"/>
    </xf>
    <xf numFmtId="3" fontId="7" fillId="0" borderId="0" xfId="0" applyNumberFormat="1" applyFont="1" applyAlignment="1">
      <alignment vertical="center" wrapText="1"/>
    </xf>
    <xf numFmtId="0" fontId="7" fillId="7" borderId="0" xfId="0" applyFont="1" applyFill="1" applyAlignment="1">
      <alignment horizontal="justify" vertical="center"/>
    </xf>
    <xf numFmtId="0" fontId="7" fillId="0" borderId="0" xfId="0" applyFont="1" applyAlignment="1">
      <alignment vertical="center"/>
    </xf>
    <xf numFmtId="43" fontId="17" fillId="0" borderId="0" xfId="9" applyFont="1" applyFill="1" applyBorder="1" applyAlignment="1">
      <alignment vertical="center"/>
    </xf>
    <xf numFmtId="0" fontId="7" fillId="0" borderId="0" xfId="0" applyFont="1" applyAlignment="1">
      <alignment horizontal="right" vertical="center"/>
    </xf>
    <xf numFmtId="166" fontId="7" fillId="0" borderId="0" xfId="0" applyNumberFormat="1" applyFont="1" applyAlignment="1">
      <alignment horizontal="center" vertical="center"/>
    </xf>
    <xf numFmtId="0" fontId="7" fillId="0" borderId="0" xfId="0" applyFont="1" applyAlignment="1">
      <alignment horizontal="left" vertical="center"/>
    </xf>
    <xf numFmtId="0" fontId="5" fillId="3" borderId="16" xfId="0" applyFont="1" applyFill="1" applyBorder="1" applyAlignment="1">
      <alignment vertical="center"/>
    </xf>
    <xf numFmtId="0" fontId="5" fillId="3" borderId="17" xfId="0" applyFont="1" applyFill="1" applyBorder="1" applyAlignment="1">
      <alignment vertical="center"/>
    </xf>
    <xf numFmtId="0" fontId="5" fillId="3" borderId="17" xfId="0" applyFont="1" applyFill="1" applyBorder="1" applyAlignment="1">
      <alignment horizontal="center" vertical="center"/>
    </xf>
    <xf numFmtId="0" fontId="5" fillId="3" borderId="20" xfId="0" applyFont="1" applyFill="1" applyBorder="1" applyAlignment="1">
      <alignment vertical="center"/>
    </xf>
    <xf numFmtId="43" fontId="5" fillId="3" borderId="13" xfId="0" applyNumberFormat="1" applyFont="1" applyFill="1" applyBorder="1" applyAlignment="1">
      <alignment vertical="center"/>
    </xf>
    <xf numFmtId="0" fontId="5" fillId="0" borderId="0" xfId="0" applyFont="1" applyAlignment="1">
      <alignment vertical="center"/>
    </xf>
    <xf numFmtId="0" fontId="5" fillId="0" borderId="0" xfId="0" applyFont="1" applyAlignment="1">
      <alignment horizontal="center"/>
    </xf>
    <xf numFmtId="43" fontId="5" fillId="0" borderId="0" xfId="9" applyFont="1"/>
    <xf numFmtId="0" fontId="2" fillId="4" borderId="10"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2" fillId="4" borderId="6" xfId="0" applyFont="1" applyFill="1" applyBorder="1" applyAlignment="1">
      <alignment horizontal="center" vertical="center" wrapText="1"/>
    </xf>
    <xf numFmtId="1" fontId="10" fillId="0" borderId="24" xfId="0" applyNumberFormat="1" applyFont="1" applyBorder="1" applyAlignment="1">
      <alignment horizontal="center" vertical="center" wrapText="1"/>
    </xf>
    <xf numFmtId="0" fontId="10" fillId="5" borderId="24" xfId="0" applyFont="1" applyFill="1" applyBorder="1" applyAlignment="1">
      <alignment horizontal="center" vertical="center"/>
    </xf>
    <xf numFmtId="9" fontId="5" fillId="0" borderId="8" xfId="0" applyNumberFormat="1" applyFont="1" applyBorder="1" applyAlignment="1">
      <alignment horizontal="center" vertical="center" wrapText="1"/>
    </xf>
    <xf numFmtId="0" fontId="10" fillId="0" borderId="8" xfId="0" applyFont="1" applyBorder="1" applyAlignment="1">
      <alignment horizontal="justify" vertical="center" wrapText="1"/>
    </xf>
    <xf numFmtId="168" fontId="10" fillId="0" borderId="8" xfId="0" applyNumberFormat="1" applyFont="1" applyBorder="1" applyAlignment="1">
      <alignment horizontal="justify" vertical="center" wrapText="1"/>
    </xf>
    <xf numFmtId="43" fontId="10" fillId="0" borderId="27" xfId="4" applyNumberFormat="1" applyFont="1" applyBorder="1" applyAlignment="1">
      <alignment horizontal="right" vertical="center"/>
    </xf>
    <xf numFmtId="3" fontId="10" fillId="0" borderId="26" xfId="0" applyNumberFormat="1" applyFont="1" applyBorder="1" applyAlignment="1" applyProtection="1">
      <alignment horizontal="justify" vertical="center" wrapText="1"/>
      <protection locked="0"/>
    </xf>
    <xf numFmtId="0" fontId="10" fillId="0" borderId="26" xfId="0" applyFont="1" applyBorder="1" applyAlignment="1">
      <alignment horizontal="center" vertical="center"/>
    </xf>
    <xf numFmtId="168" fontId="10" fillId="0" borderId="26" xfId="0" applyNumberFormat="1" applyFont="1" applyBorder="1" applyAlignment="1">
      <alignment horizontal="center" vertical="center" wrapText="1"/>
    </xf>
    <xf numFmtId="3" fontId="10" fillId="0" borderId="24" xfId="0" applyNumberFormat="1" applyFont="1" applyBorder="1" applyAlignment="1">
      <alignment horizontal="center" vertical="center"/>
    </xf>
    <xf numFmtId="14" fontId="10" fillId="5" borderId="27" xfId="0" applyNumberFormat="1" applyFont="1" applyFill="1" applyBorder="1" applyAlignment="1">
      <alignment horizontal="center" vertical="center" wrapText="1"/>
    </xf>
    <xf numFmtId="14" fontId="10" fillId="5" borderId="24" xfId="0" applyNumberFormat="1" applyFont="1" applyFill="1" applyBorder="1" applyAlignment="1">
      <alignment horizontal="center" vertical="center" wrapText="1"/>
    </xf>
    <xf numFmtId="168" fontId="10" fillId="0" borderId="24" xfId="0" applyNumberFormat="1" applyFont="1" applyBorder="1" applyAlignment="1">
      <alignment horizontal="center" vertical="center" wrapText="1"/>
    </xf>
    <xf numFmtId="9" fontId="5" fillId="0" borderId="13" xfId="0" applyNumberFormat="1" applyFont="1" applyBorder="1" applyAlignment="1">
      <alignment horizontal="center" vertical="center" wrapText="1"/>
    </xf>
    <xf numFmtId="168" fontId="10" fillId="0" borderId="13" xfId="0" applyNumberFormat="1" applyFont="1" applyBorder="1" applyAlignment="1">
      <alignment horizontal="justify" vertical="center" wrapText="1"/>
    </xf>
    <xf numFmtId="43" fontId="10" fillId="0" borderId="29" xfId="4" applyNumberFormat="1" applyFont="1" applyBorder="1" applyAlignment="1">
      <alignment horizontal="right" vertical="center"/>
    </xf>
    <xf numFmtId="3" fontId="10" fillId="0" borderId="26" xfId="0" applyNumberFormat="1" applyFont="1" applyBorder="1" applyAlignment="1">
      <alignment horizontal="center" vertical="center"/>
    </xf>
    <xf numFmtId="43" fontId="10" fillId="5" borderId="29" xfId="4" applyNumberFormat="1" applyFont="1" applyFill="1" applyBorder="1" applyAlignment="1">
      <alignment horizontal="right" vertical="center"/>
    </xf>
    <xf numFmtId="0" fontId="11" fillId="0" borderId="26" xfId="0" applyFont="1" applyBorder="1" applyAlignment="1">
      <alignment horizontal="center" vertical="center"/>
    </xf>
    <xf numFmtId="14" fontId="10" fillId="5" borderId="20" xfId="0" applyNumberFormat="1" applyFont="1" applyFill="1" applyBorder="1" applyAlignment="1">
      <alignment horizontal="center" vertical="center" wrapText="1"/>
    </xf>
    <xf numFmtId="14" fontId="10" fillId="5" borderId="13" xfId="0" applyNumberFormat="1" applyFont="1" applyFill="1" applyBorder="1" applyAlignment="1">
      <alignment horizontal="center" vertical="center" wrapText="1"/>
    </xf>
    <xf numFmtId="3" fontId="10" fillId="5" borderId="26" xfId="0" applyNumberFormat="1" applyFont="1" applyFill="1" applyBorder="1" applyAlignment="1">
      <alignment horizontal="center" vertical="center" wrapText="1"/>
    </xf>
    <xf numFmtId="43" fontId="10" fillId="7" borderId="29" xfId="4" applyNumberFormat="1" applyFont="1" applyFill="1" applyBorder="1" applyAlignment="1">
      <alignment horizontal="right" vertical="center"/>
    </xf>
    <xf numFmtId="3" fontId="10" fillId="0" borderId="26" xfId="0" applyNumberFormat="1" applyFont="1" applyBorder="1" applyAlignment="1" applyProtection="1">
      <alignment horizontal="center" vertical="center" wrapText="1"/>
      <protection locked="0"/>
    </xf>
    <xf numFmtId="0" fontId="10" fillId="0" borderId="41" xfId="0" applyFont="1" applyBorder="1" applyAlignment="1">
      <alignment horizontal="justify" vertical="center" wrapText="1"/>
    </xf>
    <xf numFmtId="9" fontId="5" fillId="0" borderId="1" xfId="0" applyNumberFormat="1" applyFont="1" applyBorder="1" applyAlignment="1">
      <alignment horizontal="center" vertical="center" wrapText="1"/>
    </xf>
    <xf numFmtId="0" fontId="10" fillId="0" borderId="1" xfId="0" applyFont="1" applyBorder="1" applyAlignment="1">
      <alignment horizontal="justify" vertical="center" wrapText="1"/>
    </xf>
    <xf numFmtId="168" fontId="10" fillId="0" borderId="1" xfId="0" applyNumberFormat="1" applyFont="1" applyBorder="1" applyAlignment="1">
      <alignment horizontal="justify" vertical="center" wrapText="1"/>
    </xf>
    <xf numFmtId="43" fontId="10" fillId="7" borderId="42" xfId="4" applyNumberFormat="1" applyFont="1" applyFill="1" applyBorder="1" applyAlignment="1">
      <alignment horizontal="right" vertical="center"/>
    </xf>
    <xf numFmtId="0" fontId="10" fillId="0" borderId="30" xfId="6" applyFont="1" applyBorder="1" applyAlignment="1">
      <alignment horizontal="center" vertical="center" wrapText="1"/>
    </xf>
    <xf numFmtId="3" fontId="10" fillId="0" borderId="30" xfId="0" applyNumberFormat="1" applyFont="1" applyBorder="1" applyAlignment="1" applyProtection="1">
      <alignment horizontal="justify" vertical="center" wrapText="1"/>
      <protection locked="0"/>
    </xf>
    <xf numFmtId="3" fontId="10" fillId="0" borderId="30" xfId="0" applyNumberFormat="1" applyFont="1" applyBorder="1" applyAlignment="1">
      <alignment horizontal="center" vertical="center"/>
    </xf>
    <xf numFmtId="0" fontId="11" fillId="0" borderId="30" xfId="0" applyFont="1" applyBorder="1" applyAlignment="1">
      <alignment horizontal="center" vertical="center"/>
    </xf>
    <xf numFmtId="3" fontId="10" fillId="5" borderId="30" xfId="0" applyNumberFormat="1" applyFont="1" applyFill="1" applyBorder="1" applyAlignment="1">
      <alignment horizontal="center" vertical="center" wrapText="1"/>
    </xf>
    <xf numFmtId="1" fontId="10" fillId="0" borderId="4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0" fillId="5" borderId="1" xfId="0" applyFont="1" applyFill="1" applyBorder="1" applyAlignment="1">
      <alignment horizontal="center" vertical="center" wrapText="1"/>
    </xf>
    <xf numFmtId="1" fontId="10" fillId="0" borderId="1" xfId="0" applyNumberFormat="1" applyFont="1" applyBorder="1" applyAlignment="1">
      <alignment horizontal="center" vertical="center" wrapText="1"/>
    </xf>
    <xf numFmtId="9" fontId="10" fillId="0" borderId="1" xfId="0" applyNumberFormat="1" applyFont="1" applyBorder="1" applyAlignment="1">
      <alignment horizontal="center" vertical="center" wrapText="1"/>
    </xf>
    <xf numFmtId="43" fontId="10" fillId="7" borderId="1" xfId="4" applyNumberFormat="1" applyFont="1" applyFill="1" applyBorder="1" applyAlignment="1">
      <alignment horizontal="right" vertical="center"/>
    </xf>
    <xf numFmtId="0" fontId="10" fillId="0" borderId="1" xfId="6" applyFont="1" applyBorder="1" applyAlignment="1">
      <alignment horizontal="center" vertical="center" wrapText="1"/>
    </xf>
    <xf numFmtId="3" fontId="10" fillId="0" borderId="1" xfId="0" applyNumberFormat="1" applyFont="1" applyBorder="1" applyAlignment="1" applyProtection="1">
      <alignment horizontal="justify" vertical="center" wrapText="1"/>
      <protection locked="0"/>
    </xf>
    <xf numFmtId="0" fontId="10" fillId="5" borderId="13" xfId="0" applyFont="1" applyFill="1" applyBorder="1" applyAlignment="1">
      <alignment horizontal="center" vertical="center"/>
    </xf>
    <xf numFmtId="43" fontId="10" fillId="0" borderId="13" xfId="4" applyNumberFormat="1" applyFont="1" applyBorder="1" applyAlignment="1">
      <alignment horizontal="right" vertical="center"/>
    </xf>
    <xf numFmtId="0" fontId="10" fillId="0" borderId="13" xfId="6" applyFont="1" applyBorder="1" applyAlignment="1">
      <alignment horizontal="center" vertical="center" wrapText="1"/>
    </xf>
    <xf numFmtId="3" fontId="10" fillId="0" borderId="13" xfId="0" applyNumberFormat="1" applyFont="1" applyBorder="1" applyAlignment="1" applyProtection="1">
      <alignment horizontal="justify" vertical="center" wrapText="1"/>
      <protection locked="0"/>
    </xf>
    <xf numFmtId="168" fontId="10" fillId="0" borderId="13" xfId="0" applyNumberFormat="1" applyFont="1" applyBorder="1" applyAlignment="1">
      <alignment horizontal="center" vertical="center" wrapText="1"/>
    </xf>
    <xf numFmtId="3" fontId="10" fillId="0" borderId="13" xfId="0" applyNumberFormat="1" applyFont="1" applyBorder="1" applyAlignment="1">
      <alignment horizontal="center" vertical="center"/>
    </xf>
    <xf numFmtId="1" fontId="11" fillId="8" borderId="24" xfId="0" applyNumberFormat="1" applyFont="1" applyFill="1" applyBorder="1" applyAlignment="1" applyProtection="1">
      <alignment horizontal="center" vertical="center"/>
      <protection locked="0"/>
    </xf>
    <xf numFmtId="43" fontId="11" fillId="8" borderId="24" xfId="4" applyNumberFormat="1" applyFont="1" applyFill="1" applyBorder="1" applyAlignment="1" applyProtection="1">
      <alignment horizontal="right" vertical="center"/>
      <protection locked="0"/>
    </xf>
    <xf numFmtId="175" fontId="11" fillId="8" borderId="24" xfId="0" applyNumberFormat="1" applyFont="1" applyFill="1" applyBorder="1" applyAlignment="1" applyProtection="1">
      <alignment horizontal="center" vertical="center"/>
      <protection locked="0"/>
    </xf>
    <xf numFmtId="43" fontId="5" fillId="0" borderId="0" xfId="4" applyNumberFormat="1" applyFont="1" applyFill="1"/>
    <xf numFmtId="43" fontId="5" fillId="0" borderId="0" xfId="4" applyNumberFormat="1" applyFont="1"/>
    <xf numFmtId="0" fontId="4" fillId="0" borderId="26" xfId="15" applyFont="1" applyBorder="1" applyAlignment="1" applyProtection="1">
      <alignment horizontal="left" vertical="center"/>
      <protection locked="0"/>
    </xf>
    <xf numFmtId="0" fontId="4" fillId="0" borderId="26" xfId="15" applyFont="1" applyBorder="1" applyAlignment="1" applyProtection="1">
      <alignment horizontal="center" vertical="center"/>
      <protection locked="0"/>
    </xf>
    <xf numFmtId="0" fontId="7" fillId="5" borderId="0" xfId="14" applyFont="1" applyFill="1" applyAlignment="1" applyProtection="1">
      <alignment horizontal="center" vertical="center"/>
      <protection locked="0"/>
    </xf>
    <xf numFmtId="0" fontId="7" fillId="0" borderId="0" xfId="14" applyFont="1" applyProtection="1">
      <protection locked="0"/>
    </xf>
    <xf numFmtId="0" fontId="7" fillId="0" borderId="26" xfId="15" applyFont="1" applyBorder="1" applyAlignment="1" applyProtection="1">
      <alignment horizontal="justify" vertical="center" wrapText="1"/>
      <protection locked="0"/>
    </xf>
    <xf numFmtId="14" fontId="7" fillId="0" borderId="26" xfId="15" applyNumberFormat="1" applyFont="1" applyBorder="1" applyAlignment="1" applyProtection="1">
      <alignment horizontal="justify" vertical="center" wrapText="1"/>
      <protection locked="0"/>
    </xf>
    <xf numFmtId="3" fontId="20" fillId="0" borderId="26" xfId="15" applyNumberFormat="1" applyFont="1" applyBorder="1" applyAlignment="1" applyProtection="1">
      <alignment horizontal="center" vertical="center" wrapText="1"/>
      <protection locked="0"/>
    </xf>
    <xf numFmtId="0" fontId="4" fillId="0" borderId="0" xfId="14" applyFont="1" applyAlignment="1" applyProtection="1">
      <alignment horizontal="justify" vertical="center"/>
      <protection locked="0"/>
    </xf>
    <xf numFmtId="0" fontId="4" fillId="0" borderId="0" xfId="14" applyFont="1" applyAlignment="1" applyProtection="1">
      <alignment horizontal="center" vertical="center"/>
      <protection locked="0"/>
    </xf>
    <xf numFmtId="3" fontId="20" fillId="14" borderId="28" xfId="14" applyNumberFormat="1" applyFont="1" applyFill="1" applyBorder="1" applyAlignment="1" applyProtection="1">
      <alignment vertical="center" wrapText="1"/>
      <protection locked="0"/>
    </xf>
    <xf numFmtId="3" fontId="20" fillId="14" borderId="43" xfId="14" applyNumberFormat="1" applyFont="1" applyFill="1" applyBorder="1" applyAlignment="1" applyProtection="1">
      <alignment vertical="center" wrapText="1"/>
      <protection locked="0"/>
    </xf>
    <xf numFmtId="3" fontId="20" fillId="14" borderId="29" xfId="14" applyNumberFormat="1" applyFont="1" applyFill="1" applyBorder="1" applyAlignment="1" applyProtection="1">
      <alignment vertical="center" wrapText="1"/>
      <protection locked="0"/>
    </xf>
    <xf numFmtId="0" fontId="7" fillId="5" borderId="0" xfId="14" applyFont="1" applyFill="1" applyAlignment="1" applyProtection="1">
      <alignment horizontal="center"/>
      <protection locked="0"/>
    </xf>
    <xf numFmtId="0" fontId="7" fillId="0" borderId="0" xfId="14" applyFont="1" applyAlignment="1" applyProtection="1">
      <alignment horizontal="center"/>
      <protection locked="0"/>
    </xf>
    <xf numFmtId="1" fontId="20" fillId="15" borderId="26" xfId="14" applyNumberFormat="1" applyFont="1" applyFill="1" applyBorder="1" applyAlignment="1" applyProtection="1">
      <alignment horizontal="center" vertical="center" wrapText="1"/>
      <protection locked="0"/>
    </xf>
    <xf numFmtId="0" fontId="20" fillId="15" borderId="26" xfId="14" applyFont="1" applyFill="1" applyBorder="1" applyAlignment="1" applyProtection="1">
      <alignment horizontal="center" vertical="center" wrapText="1"/>
      <protection locked="0"/>
    </xf>
    <xf numFmtId="0" fontId="4" fillId="15" borderId="30" xfId="14" applyFont="1" applyFill="1" applyBorder="1" applyAlignment="1" applyProtection="1">
      <alignment horizontal="center" vertical="center" wrapText="1"/>
      <protection locked="0"/>
    </xf>
    <xf numFmtId="0" fontId="4" fillId="15" borderId="26" xfId="14" applyFont="1" applyFill="1" applyBorder="1" applyAlignment="1" applyProtection="1">
      <alignment horizontal="center" vertical="center" wrapText="1"/>
      <protection locked="0"/>
    </xf>
    <xf numFmtId="176" fontId="20" fillId="15" borderId="26" xfId="14" applyNumberFormat="1" applyFont="1" applyFill="1" applyBorder="1" applyAlignment="1" applyProtection="1">
      <alignment horizontal="center" vertical="center" wrapText="1"/>
      <protection locked="0"/>
    </xf>
    <xf numFmtId="0" fontId="20" fillId="15" borderId="30" xfId="14" applyFont="1" applyFill="1" applyBorder="1" applyAlignment="1" applyProtection="1">
      <alignment horizontal="center" vertical="center" wrapText="1"/>
      <protection locked="0"/>
    </xf>
    <xf numFmtId="1" fontId="20" fillId="15" borderId="30" xfId="14" applyNumberFormat="1" applyFont="1" applyFill="1" applyBorder="1" applyAlignment="1" applyProtection="1">
      <alignment horizontal="center" vertical="center" wrapText="1"/>
      <protection locked="0"/>
    </xf>
    <xf numFmtId="3" fontId="20" fillId="15" borderId="26" xfId="14" applyNumberFormat="1" applyFont="1" applyFill="1" applyBorder="1" applyAlignment="1" applyProtection="1">
      <alignment horizontal="center" vertical="center" textRotation="90" wrapText="1"/>
      <protection locked="0"/>
    </xf>
    <xf numFmtId="0" fontId="15" fillId="0" borderId="26" xfId="14" applyFont="1" applyBorder="1" applyAlignment="1">
      <alignment horizontal="center" vertical="center" wrapText="1"/>
    </xf>
    <xf numFmtId="1" fontId="15" fillId="0" borderId="26" xfId="15" applyNumberFormat="1" applyFont="1" applyBorder="1" applyAlignment="1">
      <alignment horizontal="justify" vertical="center" wrapText="1"/>
    </xf>
    <xf numFmtId="0" fontId="15" fillId="0" borderId="26" xfId="14" applyFont="1" applyBorder="1" applyAlignment="1">
      <alignment horizontal="justify" vertical="center" wrapText="1"/>
    </xf>
    <xf numFmtId="0" fontId="15" fillId="0" borderId="28" xfId="14" applyFont="1" applyBorder="1" applyAlignment="1">
      <alignment horizontal="justify" vertical="center" wrapText="1"/>
    </xf>
    <xf numFmtId="0" fontId="7" fillId="0" borderId="26" xfId="14" applyFont="1" applyBorder="1" applyAlignment="1" applyProtection="1">
      <alignment horizontal="center" vertical="center"/>
      <protection locked="0"/>
    </xf>
    <xf numFmtId="0" fontId="15" fillId="0" borderId="29" xfId="14" applyFont="1" applyBorder="1" applyAlignment="1">
      <alignment horizontal="justify" vertical="center" wrapText="1"/>
    </xf>
    <xf numFmtId="1" fontId="15" fillId="0" borderId="26" xfId="14" applyNumberFormat="1" applyFont="1" applyBorder="1" applyAlignment="1">
      <alignment horizontal="center" vertical="center" wrapText="1"/>
    </xf>
    <xf numFmtId="10" fontId="15" fillId="0" borderId="26" xfId="14" applyNumberFormat="1" applyFont="1" applyBorder="1" applyAlignment="1">
      <alignment horizontal="center" vertical="center" wrapText="1"/>
    </xf>
    <xf numFmtId="171" fontId="15" fillId="0" borderId="13" xfId="16" applyNumberFormat="1" applyFont="1" applyBorder="1" applyAlignment="1">
      <alignment vertical="center" wrapText="1"/>
    </xf>
    <xf numFmtId="0" fontId="22" fillId="0" borderId="13" xfId="17" applyFont="1" applyBorder="1" applyAlignment="1">
      <alignment horizontal="left" vertical="center"/>
    </xf>
    <xf numFmtId="0" fontId="15" fillId="0" borderId="13" xfId="14" applyFont="1" applyBorder="1" applyAlignment="1">
      <alignment horizontal="center" vertical="center" wrapText="1"/>
    </xf>
    <xf numFmtId="0" fontId="15" fillId="0" borderId="29" xfId="14" applyFont="1" applyBorder="1" applyAlignment="1">
      <alignment horizontal="center" vertical="center" wrapText="1"/>
    </xf>
    <xf numFmtId="3" fontId="15" fillId="0" borderId="26" xfId="14" applyNumberFormat="1" applyFont="1" applyBorder="1" applyAlignment="1">
      <alignment horizontal="center" vertical="center" wrapText="1"/>
    </xf>
    <xf numFmtId="14" fontId="15" fillId="0" borderId="26" xfId="14" applyNumberFormat="1" applyFont="1" applyBorder="1" applyAlignment="1">
      <alignment horizontal="center" vertical="center" wrapText="1"/>
    </xf>
    <xf numFmtId="0" fontId="22" fillId="0" borderId="13" xfId="18" applyFont="1" applyBorder="1" applyAlignment="1">
      <alignment horizontal="left" vertical="center"/>
    </xf>
    <xf numFmtId="0" fontId="15" fillId="0" borderId="26" xfId="14" applyFont="1" applyBorder="1" applyAlignment="1">
      <alignment horizontal="center" vertical="center"/>
    </xf>
    <xf numFmtId="0" fontId="22" fillId="0" borderId="13" xfId="19" applyFont="1" applyBorder="1" applyAlignment="1">
      <alignment horizontal="left" vertical="center"/>
    </xf>
    <xf numFmtId="0" fontId="15" fillId="0" borderId="0" xfId="14" applyFont="1" applyAlignment="1" applyProtection="1">
      <alignment horizontal="center" vertical="center" wrapText="1"/>
      <protection locked="0"/>
    </xf>
    <xf numFmtId="0" fontId="7" fillId="0" borderId="0" xfId="14" applyFont="1" applyAlignment="1" applyProtection="1">
      <alignment horizontal="center" vertical="center"/>
      <protection locked="0"/>
    </xf>
    <xf numFmtId="0" fontId="22" fillId="0" borderId="13" xfId="20" applyFont="1" applyBorder="1" applyAlignment="1">
      <alignment horizontal="left" vertical="center"/>
    </xf>
    <xf numFmtId="0" fontId="15" fillId="0" borderId="29" xfId="14" applyFont="1" applyBorder="1" applyAlignment="1">
      <alignment vertical="center" wrapText="1"/>
    </xf>
    <xf numFmtId="0" fontId="15" fillId="0" borderId="0" xfId="14" applyFont="1" applyAlignment="1" applyProtection="1">
      <alignment horizontal="center" wrapText="1"/>
      <protection locked="0"/>
    </xf>
    <xf numFmtId="0" fontId="15" fillId="0" borderId="13" xfId="21" applyFont="1" applyBorder="1" applyAlignment="1">
      <alignment horizontal="left" vertical="center"/>
    </xf>
    <xf numFmtId="0" fontId="15" fillId="0" borderId="13" xfId="15" applyFont="1" applyBorder="1" applyAlignment="1">
      <alignment horizontal="left" vertical="center"/>
    </xf>
    <xf numFmtId="171" fontId="15" fillId="7" borderId="13" xfId="16" applyNumberFormat="1" applyFont="1" applyFill="1" applyBorder="1" applyAlignment="1">
      <alignment vertical="center" wrapText="1"/>
    </xf>
    <xf numFmtId="171" fontId="15" fillId="0" borderId="13" xfId="16" applyNumberFormat="1" applyFont="1" applyBorder="1" applyAlignment="1">
      <alignment vertical="center"/>
    </xf>
    <xf numFmtId="0" fontId="20" fillId="8" borderId="26" xfId="14" applyFont="1" applyFill="1" applyBorder="1" applyAlignment="1" applyProtection="1">
      <alignment horizontal="center" vertical="center" wrapText="1"/>
      <protection locked="0"/>
    </xf>
    <xf numFmtId="0" fontId="20" fillId="8" borderId="26" xfId="14" applyFont="1" applyFill="1" applyBorder="1" applyAlignment="1" applyProtection="1">
      <alignment horizontal="justify" vertical="center" wrapText="1"/>
      <protection locked="0"/>
    </xf>
    <xf numFmtId="0" fontId="20" fillId="8" borderId="24" xfId="14" applyFont="1" applyFill="1" applyBorder="1" applyAlignment="1" applyProtection="1">
      <alignment vertical="center" wrapText="1"/>
      <protection locked="0"/>
    </xf>
    <xf numFmtId="171" fontId="20" fillId="10" borderId="24" xfId="16" applyNumberFormat="1" applyFont="1" applyFill="1" applyBorder="1" applyAlignment="1" applyProtection="1">
      <alignment vertical="center" wrapText="1"/>
      <protection locked="0"/>
    </xf>
    <xf numFmtId="177" fontId="20" fillId="10" borderId="24" xfId="14" applyNumberFormat="1" applyFont="1" applyFill="1" applyBorder="1" applyAlignment="1" applyProtection="1">
      <alignment vertical="center" wrapText="1"/>
      <protection locked="0"/>
    </xf>
    <xf numFmtId="0" fontId="20" fillId="8" borderId="26" xfId="14" applyFont="1" applyFill="1" applyBorder="1" applyAlignment="1" applyProtection="1">
      <alignment vertical="center" wrapText="1"/>
      <protection locked="0"/>
    </xf>
    <xf numFmtId="3" fontId="20" fillId="8" borderId="26" xfId="14" applyNumberFormat="1" applyFont="1" applyFill="1" applyBorder="1" applyAlignment="1" applyProtection="1">
      <alignment vertical="center" wrapText="1"/>
      <protection locked="0"/>
    </xf>
    <xf numFmtId="0" fontId="15" fillId="6" borderId="0" xfId="14" applyFont="1" applyFill="1" applyAlignment="1" applyProtection="1">
      <alignment horizontal="center" wrapText="1"/>
      <protection locked="0"/>
    </xf>
    <xf numFmtId="0" fontId="7" fillId="0" borderId="0" xfId="14" applyFont="1" applyAlignment="1" applyProtection="1">
      <alignment horizontal="justify"/>
      <protection locked="0"/>
    </xf>
    <xf numFmtId="3" fontId="7" fillId="0" borderId="0" xfId="14" applyNumberFormat="1" applyFont="1" applyAlignment="1" applyProtection="1">
      <alignment horizontal="center"/>
      <protection locked="0"/>
    </xf>
    <xf numFmtId="175" fontId="7" fillId="0" borderId="0" xfId="14" applyNumberFormat="1" applyFont="1" applyAlignment="1" applyProtection="1">
      <alignment horizontal="center"/>
      <protection locked="0"/>
    </xf>
    <xf numFmtId="0" fontId="2" fillId="0" borderId="21" xfId="0" applyFont="1" applyBorder="1" applyAlignment="1">
      <alignment horizontal="center" vertical="center"/>
    </xf>
    <xf numFmtId="0" fontId="2" fillId="4" borderId="1"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2" fillId="0" borderId="4" xfId="0" applyFont="1" applyBorder="1" applyAlignment="1">
      <alignment vertical="center"/>
    </xf>
    <xf numFmtId="0" fontId="2" fillId="0" borderId="5" xfId="0" applyFont="1" applyBorder="1" applyAlignment="1">
      <alignment horizontal="center" vertical="center"/>
    </xf>
    <xf numFmtId="0" fontId="2" fillId="0" borderId="13" xfId="0" applyFont="1" applyBorder="1" applyAlignment="1">
      <alignment horizontal="left" vertical="center"/>
    </xf>
    <xf numFmtId="165" fontId="5" fillId="0" borderId="14" xfId="0" applyNumberFormat="1" applyFont="1" applyBorder="1" applyAlignment="1">
      <alignment horizontal="left" vertical="center"/>
    </xf>
    <xf numFmtId="0" fontId="2" fillId="0" borderId="8" xfId="0" applyFont="1" applyBorder="1" applyAlignment="1">
      <alignment vertical="center"/>
    </xf>
    <xf numFmtId="14" fontId="5" fillId="0" borderId="9" xfId="0" applyNumberFormat="1" applyFont="1" applyBorder="1" applyAlignment="1">
      <alignment horizontal="left" vertical="center"/>
    </xf>
    <xf numFmtId="0" fontId="2" fillId="0" borderId="13" xfId="0" applyFont="1" applyBorder="1" applyAlignment="1">
      <alignment vertical="center"/>
    </xf>
    <xf numFmtId="3" fontId="19" fillId="2" borderId="14" xfId="0" applyNumberFormat="1" applyFont="1" applyFill="1" applyBorder="1" applyAlignment="1">
      <alignment horizontal="center" vertical="center" wrapText="1"/>
    </xf>
    <xf numFmtId="0" fontId="2" fillId="13" borderId="2" xfId="0" applyFont="1" applyFill="1" applyBorder="1" applyAlignment="1">
      <alignment horizontal="center" vertical="center" wrapText="1"/>
    </xf>
    <xf numFmtId="0" fontId="2" fillId="13" borderId="6" xfId="0" applyFont="1" applyFill="1" applyBorder="1" applyAlignment="1">
      <alignment horizontal="center" vertical="center" wrapText="1"/>
    </xf>
    <xf numFmtId="1" fontId="10" fillId="0" borderId="49" xfId="25" applyNumberFormat="1" applyFont="1" applyFill="1" applyBorder="1" applyAlignment="1">
      <alignment horizontal="center" vertical="center"/>
    </xf>
    <xf numFmtId="0" fontId="10" fillId="0" borderId="13" xfId="25" applyFont="1" applyFill="1" applyBorder="1" applyAlignment="1">
      <alignment horizontal="justify" vertical="center" wrapText="1"/>
    </xf>
    <xf numFmtId="0" fontId="10" fillId="0" borderId="50" xfId="25" applyFont="1" applyFill="1" applyBorder="1" applyAlignment="1">
      <alignment horizontal="center" vertical="center" wrapText="1"/>
    </xf>
    <xf numFmtId="0" fontId="10" fillId="0" borderId="51" xfId="25" applyFont="1" applyFill="1" applyBorder="1" applyAlignment="1">
      <alignment horizontal="center" vertical="center"/>
    </xf>
    <xf numFmtId="1" fontId="10" fillId="0" borderId="51" xfId="25" applyNumberFormat="1" applyFont="1" applyFill="1" applyBorder="1" applyAlignment="1">
      <alignment horizontal="center" vertical="center" wrapText="1"/>
    </xf>
    <xf numFmtId="0" fontId="10" fillId="0" borderId="51" xfId="25" applyFont="1" applyFill="1" applyBorder="1" applyAlignment="1">
      <alignment horizontal="justify" vertical="center" wrapText="1"/>
    </xf>
    <xf numFmtId="0" fontId="10" fillId="0" borderId="51" xfId="25" applyFont="1" applyFill="1" applyBorder="1" applyAlignment="1">
      <alignment horizontal="center" vertical="center" wrapText="1"/>
    </xf>
    <xf numFmtId="0" fontId="10" fillId="0" borderId="51" xfId="25" applyFont="1" applyFill="1" applyBorder="1" applyAlignment="1">
      <alignment horizontal="justify" vertical="justify" wrapText="1"/>
    </xf>
    <xf numFmtId="0" fontId="10" fillId="0" borderId="52" xfId="25" applyFont="1" applyFill="1" applyBorder="1" applyAlignment="1">
      <alignment horizontal="justify" vertical="center" wrapText="1"/>
    </xf>
    <xf numFmtId="0" fontId="10" fillId="0" borderId="13" xfId="25" applyFont="1" applyFill="1" applyBorder="1" applyAlignment="1">
      <alignment horizontal="center" vertical="center" wrapText="1"/>
    </xf>
    <xf numFmtId="1" fontId="10" fillId="0" borderId="13" xfId="25" applyNumberFormat="1" applyFont="1" applyFill="1" applyBorder="1" applyAlignment="1">
      <alignment horizontal="center" vertical="center" wrapText="1"/>
    </xf>
    <xf numFmtId="10" fontId="10" fillId="0" borderId="13" xfId="25" applyNumberFormat="1" applyFont="1" applyFill="1" applyBorder="1" applyAlignment="1">
      <alignment horizontal="center" vertical="center" wrapText="1"/>
    </xf>
    <xf numFmtId="0" fontId="10" fillId="0" borderId="50" xfId="25" applyFont="1" applyFill="1" applyBorder="1" applyAlignment="1">
      <alignment horizontal="justify" vertical="center" wrapText="1"/>
    </xf>
    <xf numFmtId="3" fontId="10" fillId="0" borderId="51" xfId="25" applyNumberFormat="1" applyFont="1" applyFill="1" applyBorder="1" applyAlignment="1">
      <alignment horizontal="justify" vertical="center" wrapText="1"/>
    </xf>
    <xf numFmtId="43" fontId="13" fillId="0" borderId="51" xfId="9" applyFont="1" applyFill="1" applyBorder="1" applyAlignment="1">
      <alignment horizontal="center" vertical="center" wrapText="1"/>
    </xf>
    <xf numFmtId="0" fontId="13" fillId="0" borderId="51" xfId="6" applyFont="1" applyFill="1" applyBorder="1" applyAlignment="1">
      <alignment horizontal="left" vertical="center"/>
    </xf>
    <xf numFmtId="167" fontId="10" fillId="0" borderId="51" xfId="25" applyNumberFormat="1" applyFont="1" applyFill="1" applyBorder="1" applyAlignment="1" applyProtection="1">
      <alignment horizontal="justify" vertical="center" wrapText="1"/>
      <protection locked="0"/>
    </xf>
    <xf numFmtId="0" fontId="10" fillId="0" borderId="53" xfId="25" applyFont="1" applyFill="1" applyBorder="1" applyAlignment="1">
      <alignment horizontal="center" vertical="center" wrapText="1"/>
    </xf>
    <xf numFmtId="169" fontId="10" fillId="0" borderId="4" xfId="30" applyNumberFormat="1" applyFont="1" applyFill="1" applyBorder="1" applyAlignment="1" applyProtection="1">
      <alignment horizontal="center" vertical="center" wrapText="1"/>
    </xf>
    <xf numFmtId="0" fontId="5" fillId="0" borderId="4" xfId="0" applyFont="1" applyFill="1" applyBorder="1" applyAlignment="1">
      <alignment horizontal="center" vertical="center" wrapText="1"/>
    </xf>
    <xf numFmtId="14" fontId="10" fillId="0" borderId="13" xfId="25" applyNumberFormat="1" applyFont="1" applyFill="1" applyBorder="1" applyAlignment="1">
      <alignment horizontal="center" vertical="center" wrapText="1"/>
    </xf>
    <xf numFmtId="3" fontId="10" fillId="0" borderId="5" xfId="25" applyNumberFormat="1" applyFont="1" applyFill="1" applyBorder="1" applyAlignment="1">
      <alignment horizontal="center" vertical="center" wrapText="1"/>
    </xf>
    <xf numFmtId="0" fontId="5" fillId="0" borderId="0" xfId="0" applyFont="1" applyFill="1" applyAlignment="1">
      <alignment vertical="center"/>
    </xf>
    <xf numFmtId="1" fontId="10" fillId="0" borderId="54" xfId="25" applyNumberFormat="1" applyFont="1" applyFill="1" applyBorder="1" applyAlignment="1">
      <alignment horizontal="center" vertical="center"/>
    </xf>
    <xf numFmtId="0" fontId="10" fillId="0" borderId="29" xfId="25" applyFont="1" applyFill="1" applyBorder="1" applyAlignment="1">
      <alignment horizontal="center" vertical="center" wrapText="1"/>
    </xf>
    <xf numFmtId="0" fontId="10" fillId="0" borderId="26" xfId="25" applyFont="1" applyFill="1" applyBorder="1" applyAlignment="1">
      <alignment horizontal="center" vertical="center"/>
    </xf>
    <xf numFmtId="1" fontId="10" fillId="0" borderId="26" xfId="25" applyNumberFormat="1" applyFont="1" applyFill="1" applyBorder="1" applyAlignment="1">
      <alignment horizontal="center" vertical="center" wrapText="1"/>
    </xf>
    <xf numFmtId="0" fontId="10" fillId="0" borderId="26" xfId="25" applyFont="1" applyFill="1" applyBorder="1" applyAlignment="1">
      <alignment horizontal="justify" vertical="center" wrapText="1"/>
    </xf>
    <xf numFmtId="0" fontId="10" fillId="0" borderId="26" xfId="25" applyFont="1" applyFill="1" applyBorder="1" applyAlignment="1">
      <alignment horizontal="center" vertical="center" wrapText="1"/>
    </xf>
    <xf numFmtId="0" fontId="10" fillId="0" borderId="26" xfId="25" applyFont="1" applyFill="1" applyBorder="1" applyAlignment="1">
      <alignment horizontal="justify" vertical="justify" wrapText="1"/>
    </xf>
    <xf numFmtId="0" fontId="10" fillId="0" borderId="28" xfId="25" applyFont="1" applyFill="1" applyBorder="1" applyAlignment="1">
      <alignment horizontal="justify" vertical="center" wrapText="1"/>
    </xf>
    <xf numFmtId="0" fontId="10" fillId="0" borderId="29" xfId="25" applyFont="1" applyFill="1" applyBorder="1" applyAlignment="1">
      <alignment horizontal="justify" vertical="center" wrapText="1"/>
    </xf>
    <xf numFmtId="3" fontId="10" fillId="0" borderId="26" xfId="25" applyNumberFormat="1" applyFont="1" applyFill="1" applyBorder="1" applyAlignment="1">
      <alignment horizontal="justify" vertical="center" wrapText="1"/>
    </xf>
    <xf numFmtId="43" fontId="13" fillId="0" borderId="26" xfId="9" applyFont="1" applyFill="1" applyBorder="1" applyAlignment="1">
      <alignment horizontal="center" vertical="center" wrapText="1"/>
    </xf>
    <xf numFmtId="0" fontId="13" fillId="0" borderId="26" xfId="6" applyFont="1" applyFill="1" applyBorder="1" applyAlignment="1">
      <alignment horizontal="left" vertical="center"/>
    </xf>
    <xf numFmtId="167" fontId="10" fillId="0" borderId="26" xfId="25" applyNumberFormat="1" applyFont="1" applyFill="1" applyBorder="1" applyAlignment="1" applyProtection="1">
      <alignment horizontal="justify" vertical="center" wrapText="1"/>
      <protection locked="0"/>
    </xf>
    <xf numFmtId="1" fontId="10" fillId="0" borderId="28" xfId="25" applyNumberFormat="1" applyFont="1" applyFill="1" applyBorder="1" applyAlignment="1">
      <alignment horizontal="center" vertical="center" wrapText="1"/>
    </xf>
    <xf numFmtId="169" fontId="10" fillId="0" borderId="13" xfId="30" applyNumberFormat="1" applyFont="1" applyFill="1" applyBorder="1" applyAlignment="1" applyProtection="1">
      <alignment horizontal="center" vertical="center" wrapText="1"/>
    </xf>
    <xf numFmtId="0" fontId="5" fillId="0" borderId="13" xfId="0" applyFont="1" applyFill="1" applyBorder="1" applyAlignment="1">
      <alignment horizontal="center" vertical="center" wrapText="1"/>
    </xf>
    <xf numFmtId="3" fontId="10" fillId="0" borderId="14" xfId="25" applyNumberFormat="1" applyFont="1" applyFill="1" applyBorder="1" applyAlignment="1">
      <alignment horizontal="center" vertical="center" wrapText="1"/>
    </xf>
    <xf numFmtId="0" fontId="13" fillId="0" borderId="26" xfId="25" applyFont="1" applyFill="1" applyBorder="1" applyAlignment="1">
      <alignment horizontal="left" vertical="center"/>
    </xf>
    <xf numFmtId="0" fontId="10" fillId="0" borderId="26" xfId="25" applyFont="1" applyFill="1" applyBorder="1" applyAlignment="1">
      <alignment horizontal="left" vertical="center"/>
    </xf>
    <xf numFmtId="43" fontId="10" fillId="0" borderId="26" xfId="9" applyFont="1" applyFill="1" applyBorder="1" applyAlignment="1">
      <alignment horizontal="center" vertical="center" wrapText="1"/>
    </xf>
    <xf numFmtId="0" fontId="10" fillId="0" borderId="26" xfId="6" applyFont="1" applyFill="1" applyBorder="1" applyAlignment="1">
      <alignment horizontal="left" vertical="center"/>
    </xf>
    <xf numFmtId="43" fontId="13" fillId="0" borderId="28" xfId="9" applyFont="1" applyFill="1" applyBorder="1" applyAlignment="1">
      <alignment horizontal="center" vertical="center" wrapText="1"/>
    </xf>
    <xf numFmtId="2" fontId="10" fillId="0" borderId="26" xfId="25" applyNumberFormat="1" applyFont="1" applyFill="1" applyBorder="1" applyAlignment="1" applyProtection="1">
      <alignment horizontal="justify" vertical="center" wrapText="1"/>
      <protection locked="0"/>
    </xf>
    <xf numFmtId="4" fontId="10" fillId="0" borderId="26" xfId="25" applyNumberFormat="1" applyFont="1" applyFill="1" applyBorder="1" applyAlignment="1" applyProtection="1">
      <alignment horizontal="justify" vertical="center" wrapText="1"/>
      <protection locked="0"/>
    </xf>
    <xf numFmtId="43" fontId="10" fillId="0" borderId="28" xfId="9" applyFont="1" applyFill="1" applyBorder="1" applyAlignment="1">
      <alignment horizontal="center" vertical="center" wrapText="1"/>
    </xf>
    <xf numFmtId="0" fontId="10" fillId="0" borderId="26" xfId="25" applyFont="1" applyFill="1" applyBorder="1" applyAlignment="1" applyProtection="1">
      <alignment horizontal="justify" vertical="center" wrapText="1"/>
      <protection locked="0"/>
    </xf>
    <xf numFmtId="9" fontId="10" fillId="0" borderId="13" xfId="25" applyNumberFormat="1" applyFont="1" applyFill="1" applyBorder="1" applyAlignment="1">
      <alignment horizontal="center" vertical="center" wrapText="1"/>
    </xf>
    <xf numFmtId="43" fontId="13" fillId="0" borderId="28" xfId="9" applyFont="1" applyFill="1" applyBorder="1" applyAlignment="1">
      <alignment horizontal="center" vertical="center"/>
    </xf>
    <xf numFmtId="0" fontId="5" fillId="0" borderId="13" xfId="0" applyFont="1" applyFill="1" applyBorder="1" applyAlignment="1">
      <alignment horizontal="center" vertical="center"/>
    </xf>
    <xf numFmtId="169" fontId="10" fillId="0" borderId="13" xfId="30" applyNumberFormat="1" applyFont="1" applyFill="1" applyBorder="1" applyAlignment="1">
      <alignment horizontal="center" vertical="center" wrapText="1"/>
    </xf>
    <xf numFmtId="1" fontId="10" fillId="0" borderId="55" xfId="25" applyNumberFormat="1" applyFont="1" applyFill="1" applyBorder="1" applyAlignment="1">
      <alignment horizontal="center" vertical="center"/>
    </xf>
    <xf numFmtId="0" fontId="10" fillId="0" borderId="1" xfId="25" applyFont="1" applyFill="1" applyBorder="1" applyAlignment="1">
      <alignment horizontal="justify" vertical="center" wrapText="1"/>
    </xf>
    <xf numFmtId="0" fontId="10" fillId="0" borderId="42" xfId="25" applyFont="1" applyFill="1" applyBorder="1" applyAlignment="1">
      <alignment horizontal="center" vertical="center" wrapText="1"/>
    </xf>
    <xf numFmtId="0" fontId="10" fillId="0" borderId="30" xfId="25" applyFont="1" applyFill="1" applyBorder="1" applyAlignment="1">
      <alignment horizontal="center" vertical="center"/>
    </xf>
    <xf numFmtId="0" fontId="10" fillId="0" borderId="30" xfId="25" applyFont="1" applyFill="1" applyBorder="1" applyAlignment="1">
      <alignment horizontal="center" vertical="center" wrapText="1"/>
    </xf>
    <xf numFmtId="0" fontId="10" fillId="0" borderId="30" xfId="25" applyFont="1" applyFill="1" applyBorder="1" applyAlignment="1">
      <alignment horizontal="justify" vertical="center" wrapText="1"/>
    </xf>
    <xf numFmtId="0" fontId="10" fillId="0" borderId="41" xfId="25" applyFont="1" applyFill="1" applyBorder="1" applyAlignment="1">
      <alignment horizontal="justify" vertical="center" wrapText="1"/>
    </xf>
    <xf numFmtId="0" fontId="10" fillId="0" borderId="42" xfId="25" applyFont="1" applyFill="1" applyBorder="1" applyAlignment="1">
      <alignment horizontal="justify" vertical="center" wrapText="1"/>
    </xf>
    <xf numFmtId="3" fontId="10" fillId="0" borderId="30" xfId="25" applyNumberFormat="1" applyFont="1" applyFill="1" applyBorder="1" applyAlignment="1">
      <alignment horizontal="justify" vertical="center" wrapText="1"/>
    </xf>
    <xf numFmtId="43" fontId="13" fillId="0" borderId="56" xfId="9" applyFont="1" applyFill="1" applyBorder="1" applyAlignment="1">
      <alignment horizontal="center" vertical="center" wrapText="1"/>
    </xf>
    <xf numFmtId="0" fontId="10" fillId="0" borderId="30" xfId="6" applyFont="1" applyFill="1" applyBorder="1" applyAlignment="1">
      <alignment horizontal="left" vertical="center"/>
    </xf>
    <xf numFmtId="167" fontId="10" fillId="0" borderId="30" xfId="25" applyNumberFormat="1" applyFont="1" applyFill="1" applyBorder="1" applyAlignment="1" applyProtection="1">
      <alignment horizontal="justify" vertical="center" wrapText="1"/>
      <protection locked="0"/>
    </xf>
    <xf numFmtId="1" fontId="10" fillId="0" borderId="30" xfId="25" applyNumberFormat="1" applyFont="1" applyFill="1" applyBorder="1" applyAlignment="1">
      <alignment horizontal="center" vertical="center" wrapText="1"/>
    </xf>
    <xf numFmtId="0" fontId="10" fillId="0" borderId="44" xfId="25" applyFont="1" applyFill="1" applyBorder="1" applyAlignment="1">
      <alignment horizontal="center" vertical="center" wrapText="1"/>
    </xf>
    <xf numFmtId="169" fontId="10" fillId="0" borderId="1" xfId="30" applyNumberFormat="1" applyFont="1" applyFill="1" applyBorder="1" applyAlignment="1" applyProtection="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14" fontId="10" fillId="0" borderId="1" xfId="25" applyNumberFormat="1" applyFont="1" applyFill="1" applyBorder="1" applyAlignment="1">
      <alignment horizontal="center" vertical="center" wrapText="1"/>
    </xf>
    <xf numFmtId="3" fontId="10" fillId="0" borderId="7" xfId="25" applyNumberFormat="1" applyFont="1" applyFill="1" applyBorder="1" applyAlignment="1">
      <alignment horizontal="center" vertical="center" wrapText="1"/>
    </xf>
    <xf numFmtId="0" fontId="2" fillId="0" borderId="57" xfId="0" applyFont="1" applyBorder="1" applyAlignment="1">
      <alignment vertical="center"/>
    </xf>
    <xf numFmtId="0" fontId="2" fillId="0" borderId="58" xfId="0" applyFont="1" applyBorder="1" applyAlignment="1">
      <alignment vertical="center"/>
    </xf>
    <xf numFmtId="0" fontId="9" fillId="0" borderId="58" xfId="0" applyFont="1" applyBorder="1" applyAlignment="1">
      <alignment vertical="center"/>
    </xf>
    <xf numFmtId="0" fontId="2" fillId="0" borderId="58" xfId="0" applyFont="1" applyFill="1" applyBorder="1" applyAlignment="1">
      <alignment vertical="center"/>
    </xf>
    <xf numFmtId="0" fontId="2" fillId="0" borderId="59" xfId="0" applyFont="1" applyFill="1" applyBorder="1" applyAlignment="1">
      <alignment horizontal="justify" vertical="center"/>
    </xf>
    <xf numFmtId="43" fontId="9" fillId="0" borderId="60" xfId="11" applyFont="1" applyFill="1" applyBorder="1" applyAlignment="1">
      <alignment vertical="center"/>
    </xf>
    <xf numFmtId="173" fontId="9" fillId="0" borderId="57" xfId="0" applyNumberFormat="1" applyFont="1" applyFill="1" applyBorder="1" applyAlignment="1">
      <alignment vertical="center"/>
    </xf>
    <xf numFmtId="173" fontId="9" fillId="0" borderId="58" xfId="0" applyNumberFormat="1" applyFont="1" applyFill="1" applyBorder="1" applyAlignment="1">
      <alignment vertical="center"/>
    </xf>
    <xf numFmtId="0" fontId="2" fillId="7" borderId="58" xfId="0" applyFont="1" applyFill="1" applyBorder="1" applyAlignment="1">
      <alignment horizontal="justify" vertical="center"/>
    </xf>
    <xf numFmtId="0" fontId="2" fillId="7" borderId="58" xfId="0" applyFont="1" applyFill="1" applyBorder="1" applyAlignment="1">
      <alignment horizontal="center" vertical="center"/>
    </xf>
    <xf numFmtId="0" fontId="2" fillId="0" borderId="58" xfId="0" applyFont="1" applyFill="1" applyBorder="1" applyAlignment="1">
      <alignment horizontal="right" vertical="center"/>
    </xf>
    <xf numFmtId="166" fontId="2" fillId="0" borderId="58" xfId="0" applyNumberFormat="1" applyFont="1" applyBorder="1" applyAlignment="1">
      <alignment horizontal="center" vertical="center"/>
    </xf>
    <xf numFmtId="0" fontId="2" fillId="0" borderId="59" xfId="0" applyFont="1" applyBorder="1" applyAlignment="1">
      <alignment horizontal="left" vertical="center"/>
    </xf>
    <xf numFmtId="9" fontId="5" fillId="0" borderId="13" xfId="0" applyNumberFormat="1" applyFont="1" applyFill="1" applyBorder="1" applyAlignment="1">
      <alignment horizontal="center" vertical="center" wrapText="1"/>
    </xf>
    <xf numFmtId="3" fontId="10" fillId="0" borderId="13" xfId="0" applyNumberFormat="1" applyFont="1" applyBorder="1" applyAlignment="1">
      <alignment horizontal="justify" vertical="center" wrapText="1"/>
    </xf>
    <xf numFmtId="43" fontId="10" fillId="7" borderId="13" xfId="4" applyNumberFormat="1" applyFont="1" applyFill="1" applyBorder="1" applyAlignment="1">
      <alignment horizontal="center" vertical="center"/>
    </xf>
    <xf numFmtId="167" fontId="10" fillId="0" borderId="13" xfId="0" applyNumberFormat="1" applyFont="1" applyBorder="1" applyAlignment="1" applyProtection="1">
      <alignment horizontal="justify" vertical="center" wrapText="1"/>
      <protection locked="0"/>
    </xf>
    <xf numFmtId="1" fontId="10" fillId="0" borderId="13" xfId="0" applyNumberFormat="1" applyFont="1" applyBorder="1" applyAlignment="1">
      <alignment horizontal="center" vertical="center"/>
    </xf>
    <xf numFmtId="14" fontId="10" fillId="0" borderId="13" xfId="0" applyNumberFormat="1" applyFont="1" applyBorder="1" applyAlignment="1">
      <alignment horizontal="center" vertical="center" wrapText="1"/>
    </xf>
    <xf numFmtId="0" fontId="5" fillId="0" borderId="0" xfId="0" applyFont="1" applyFill="1"/>
    <xf numFmtId="43" fontId="10" fillId="7" borderId="13" xfId="4" applyNumberFormat="1" applyFont="1" applyFill="1" applyBorder="1" applyAlignment="1">
      <alignment horizontal="center" vertical="center" wrapText="1"/>
    </xf>
    <xf numFmtId="0" fontId="13" fillId="17" borderId="13" xfId="0" applyFont="1" applyFill="1" applyBorder="1" applyAlignment="1">
      <alignment horizontal="center" vertical="center" wrapText="1"/>
    </xf>
    <xf numFmtId="0" fontId="13" fillId="17" borderId="13" xfId="0" applyFont="1" applyFill="1" applyBorder="1" applyAlignment="1">
      <alignment horizontal="justify" vertical="center" wrapText="1"/>
    </xf>
    <xf numFmtId="0" fontId="13" fillId="0" borderId="13" xfId="0" applyFont="1" applyBorder="1" applyAlignment="1">
      <alignment horizontal="center" vertical="center" wrapText="1"/>
    </xf>
    <xf numFmtId="0" fontId="13" fillId="0" borderId="13" xfId="27" applyNumberFormat="1" applyFont="1" applyFill="1" applyBorder="1" applyAlignment="1">
      <alignment horizontal="justify" vertical="center" wrapText="1"/>
    </xf>
    <xf numFmtId="0" fontId="13" fillId="0" borderId="13" xfId="28" applyFont="1" applyFill="1" applyBorder="1" applyAlignment="1">
      <alignment horizontal="justify" vertical="center" wrapText="1"/>
    </xf>
    <xf numFmtId="0" fontId="13" fillId="0" borderId="13" xfId="28" applyFont="1" applyFill="1" applyBorder="1">
      <alignment horizontal="center" vertical="center" wrapText="1"/>
    </xf>
    <xf numFmtId="0" fontId="10" fillId="7" borderId="13" xfId="0" applyFont="1" applyFill="1" applyBorder="1" applyAlignment="1">
      <alignment horizontal="center" vertical="center" wrapText="1"/>
    </xf>
    <xf numFmtId="0" fontId="13" fillId="0" borderId="13" xfId="0" applyFont="1" applyBorder="1" applyAlignment="1">
      <alignment horizontal="justify" vertical="center" wrapText="1"/>
    </xf>
    <xf numFmtId="171" fontId="10" fillId="0" borderId="13" xfId="2" applyNumberFormat="1" applyFont="1" applyBorder="1" applyAlignment="1">
      <alignment horizontal="justify" vertical="center" wrapText="1"/>
    </xf>
    <xf numFmtId="2" fontId="10" fillId="5" borderId="13" xfId="0" applyNumberFormat="1" applyFont="1" applyFill="1" applyBorder="1" applyAlignment="1" applyProtection="1">
      <alignment horizontal="justify" vertical="center" wrapText="1"/>
      <protection locked="0"/>
    </xf>
    <xf numFmtId="0" fontId="10" fillId="7" borderId="13" xfId="0" applyFont="1" applyFill="1" applyBorder="1" applyAlignment="1">
      <alignment horizontal="justify" vertical="center" wrapText="1"/>
    </xf>
    <xf numFmtId="167" fontId="10" fillId="5" borderId="13" xfId="0" applyNumberFormat="1" applyFont="1" applyFill="1" applyBorder="1" applyAlignment="1" applyProtection="1">
      <alignment horizontal="justify" vertical="center" wrapText="1"/>
      <protection locked="0"/>
    </xf>
    <xf numFmtId="167" fontId="10" fillId="0" borderId="13" xfId="0" applyNumberFormat="1" applyFont="1" applyBorder="1" applyAlignment="1" applyProtection="1">
      <alignment horizontal="center" vertical="center" wrapText="1"/>
      <protection locked="0"/>
    </xf>
    <xf numFmtId="0" fontId="10" fillId="0" borderId="13" xfId="0" applyFont="1" applyBorder="1" applyAlignment="1" applyProtection="1">
      <alignment horizontal="justify" vertical="center" wrapText="1"/>
      <protection locked="0"/>
    </xf>
    <xf numFmtId="0" fontId="10" fillId="5" borderId="13" xfId="0" applyFont="1" applyFill="1" applyBorder="1" applyAlignment="1" applyProtection="1">
      <alignment horizontal="justify" vertical="center" wrapText="1"/>
      <protection locked="0"/>
    </xf>
    <xf numFmtId="181" fontId="10" fillId="0" borderId="13" xfId="0" applyNumberFormat="1" applyFont="1" applyBorder="1" applyAlignment="1">
      <alignment horizontal="justify" vertical="center" wrapText="1"/>
    </xf>
    <xf numFmtId="167" fontId="10" fillId="7" borderId="13" xfId="0" applyNumberFormat="1" applyFont="1" applyFill="1" applyBorder="1" applyAlignment="1" applyProtection="1">
      <alignment horizontal="justify" vertical="center" wrapText="1"/>
      <protection locked="0"/>
    </xf>
    <xf numFmtId="1" fontId="10" fillId="7" borderId="13" xfId="0" applyNumberFormat="1" applyFont="1" applyFill="1" applyBorder="1" applyAlignment="1">
      <alignment horizontal="center" vertical="center"/>
    </xf>
    <xf numFmtId="0" fontId="10" fillId="7" borderId="13" xfId="0" applyFont="1" applyFill="1" applyBorder="1" applyAlignment="1">
      <alignment horizontal="center" vertical="center"/>
    </xf>
    <xf numFmtId="9" fontId="10" fillId="0" borderId="13" xfId="0" applyNumberFormat="1" applyFont="1" applyBorder="1" applyAlignment="1">
      <alignment horizontal="justify" vertical="center" wrapText="1"/>
    </xf>
    <xf numFmtId="9" fontId="10" fillId="7" borderId="13" xfId="0" applyNumberFormat="1" applyFont="1" applyFill="1" applyBorder="1" applyAlignment="1">
      <alignment horizontal="justify" vertical="center" wrapText="1"/>
    </xf>
    <xf numFmtId="181" fontId="10" fillId="7" borderId="13" xfId="0" applyNumberFormat="1" applyFont="1" applyFill="1" applyBorder="1" applyAlignment="1">
      <alignment horizontal="justify" vertical="center" wrapText="1"/>
    </xf>
    <xf numFmtId="0" fontId="10" fillId="0" borderId="13" xfId="27" applyNumberFormat="1" applyFont="1" applyFill="1" applyBorder="1">
      <alignment horizontal="center" vertical="center" wrapText="1"/>
    </xf>
    <xf numFmtId="0" fontId="10" fillId="0" borderId="13" xfId="29" applyFont="1" applyBorder="1" applyAlignment="1">
      <alignment horizontal="justify" vertical="center" wrapText="1"/>
    </xf>
    <xf numFmtId="0" fontId="10" fillId="5" borderId="13" xfId="0" applyFont="1" applyFill="1" applyBorder="1" applyAlignment="1" applyProtection="1">
      <alignment horizontal="justify" vertical="center"/>
      <protection locked="0"/>
    </xf>
    <xf numFmtId="49" fontId="10" fillId="0" borderId="13" xfId="0" applyNumberFormat="1" applyFont="1" applyBorder="1" applyAlignment="1">
      <alignment horizontal="center" vertical="center" wrapText="1"/>
    </xf>
    <xf numFmtId="180" fontId="10" fillId="0" borderId="13" xfId="0" applyNumberFormat="1" applyFont="1" applyBorder="1" applyAlignment="1">
      <alignment horizontal="justify" vertical="center" wrapText="1"/>
    </xf>
    <xf numFmtId="3" fontId="10" fillId="0" borderId="13" xfId="0" applyNumberFormat="1" applyFont="1" applyBorder="1" applyAlignment="1">
      <alignment horizontal="center" vertical="center" wrapText="1"/>
    </xf>
    <xf numFmtId="1" fontId="15" fillId="8" borderId="24" xfId="0" applyNumberFormat="1" applyFont="1" applyFill="1" applyBorder="1" applyAlignment="1" applyProtection="1">
      <alignment horizontal="center" vertical="center"/>
      <protection locked="0"/>
    </xf>
    <xf numFmtId="0" fontId="15" fillId="8" borderId="24" xfId="0" applyFont="1" applyFill="1" applyBorder="1" applyAlignment="1" applyProtection="1">
      <alignment horizontal="justify" vertical="center"/>
      <protection locked="0"/>
    </xf>
    <xf numFmtId="0" fontId="15" fillId="8" borderId="24" xfId="0" applyFont="1" applyFill="1" applyBorder="1" applyAlignment="1" applyProtection="1">
      <alignment horizontal="center" vertical="center"/>
      <protection locked="0"/>
    </xf>
    <xf numFmtId="0" fontId="20" fillId="8" borderId="25" xfId="0" applyFont="1" applyFill="1" applyBorder="1" applyAlignment="1" applyProtection="1">
      <alignment horizontal="justify" vertical="center"/>
      <protection locked="0"/>
    </xf>
    <xf numFmtId="43" fontId="20" fillId="8" borderId="8" xfId="4" applyNumberFormat="1" applyFont="1" applyFill="1" applyBorder="1" applyAlignment="1" applyProtection="1">
      <alignment horizontal="center" vertical="center"/>
      <protection locked="0"/>
    </xf>
    <xf numFmtId="182" fontId="20" fillId="8" borderId="27" xfId="0" applyNumberFormat="1" applyFont="1" applyFill="1" applyBorder="1" applyAlignment="1" applyProtection="1">
      <alignment horizontal="justify" vertical="center" wrapText="1"/>
      <protection locked="0"/>
    </xf>
    <xf numFmtId="14" fontId="15" fillId="8" borderId="24" xfId="0" applyNumberFormat="1" applyFont="1" applyFill="1" applyBorder="1" applyAlignment="1" applyProtection="1">
      <alignment horizontal="center" vertical="center"/>
      <protection locked="0"/>
    </xf>
    <xf numFmtId="0" fontId="5" fillId="0" borderId="0" xfId="0" applyFont="1" applyAlignment="1">
      <alignment horizontal="justify" vertical="center"/>
    </xf>
    <xf numFmtId="0" fontId="5" fillId="0" borderId="0" xfId="0" applyFont="1" applyFill="1" applyAlignment="1">
      <alignment horizontal="justify" vertical="center"/>
    </xf>
    <xf numFmtId="168" fontId="5" fillId="0" borderId="0" xfId="0" applyNumberFormat="1" applyFont="1"/>
    <xf numFmtId="0" fontId="2" fillId="0" borderId="11" xfId="0" applyFont="1" applyBorder="1" applyAlignment="1">
      <alignment horizontal="center" vertical="center"/>
    </xf>
    <xf numFmtId="0" fontId="2" fillId="0" borderId="21" xfId="0" applyFont="1" applyBorder="1" applyAlignment="1">
      <alignment horizontal="center" vertical="center"/>
    </xf>
    <xf numFmtId="0" fontId="2" fillId="4" borderId="13" xfId="0" applyFont="1" applyFill="1" applyBorder="1" applyAlignment="1">
      <alignment horizontal="center" vertical="center" wrapText="1"/>
    </xf>
    <xf numFmtId="0" fontId="12" fillId="0" borderId="16" xfId="0" applyFont="1" applyBorder="1" applyAlignment="1">
      <alignment horizontal="center" vertical="center" wrapText="1"/>
    </xf>
    <xf numFmtId="0" fontId="12" fillId="0" borderId="13" xfId="0" applyFont="1" applyBorder="1" applyAlignment="1">
      <alignment horizontal="justify" vertical="center" wrapText="1"/>
    </xf>
    <xf numFmtId="3" fontId="9" fillId="3" borderId="20" xfId="0" applyNumberFormat="1" applyFont="1" applyFill="1" applyBorder="1" applyAlignment="1">
      <alignment horizontal="center" vertical="center" wrapText="1"/>
    </xf>
    <xf numFmtId="0" fontId="2" fillId="3" borderId="17" xfId="0" applyFont="1" applyFill="1" applyBorder="1" applyAlignment="1">
      <alignment horizontal="center" vertical="center" wrapText="1"/>
    </xf>
    <xf numFmtId="0" fontId="12" fillId="0" borderId="20" xfId="0" applyFont="1" applyBorder="1" applyAlignment="1">
      <alignment horizontal="justify" vertical="center" wrapText="1"/>
    </xf>
    <xf numFmtId="0" fontId="2" fillId="4" borderId="1"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15" fillId="0" borderId="26" xfId="14" applyFont="1" applyFill="1" applyBorder="1" applyAlignment="1">
      <alignment horizontal="center" vertical="center" wrapText="1"/>
    </xf>
    <xf numFmtId="0" fontId="12" fillId="0" borderId="13" xfId="0" applyFont="1" applyBorder="1" applyAlignment="1">
      <alignment horizontal="justify" vertical="center" wrapText="1"/>
    </xf>
    <xf numFmtId="0" fontId="12" fillId="0" borderId="16" xfId="0" applyFont="1" applyBorder="1" applyAlignment="1">
      <alignment horizontal="center" vertical="center" wrapText="1"/>
    </xf>
    <xf numFmtId="0" fontId="1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3" borderId="17" xfId="0" applyFont="1" applyFill="1" applyBorder="1" applyAlignment="1">
      <alignment horizontal="left" vertical="center" wrapText="1"/>
    </xf>
    <xf numFmtId="0" fontId="10" fillId="0" borderId="13" xfId="6" applyFont="1" applyBorder="1" applyAlignment="1">
      <alignment horizontal="left" vertical="center" wrapText="1"/>
    </xf>
    <xf numFmtId="0" fontId="10" fillId="0" borderId="13" xfId="0" applyFont="1" applyBorder="1" applyAlignment="1">
      <alignment horizontal="left" vertical="center" wrapText="1"/>
    </xf>
    <xf numFmtId="0" fontId="10" fillId="0" borderId="13" xfId="6" applyFont="1" applyFill="1" applyBorder="1" applyAlignment="1">
      <alignment horizontal="left" vertical="center" wrapText="1"/>
    </xf>
    <xf numFmtId="0" fontId="10" fillId="7" borderId="13" xfId="0" applyFont="1" applyFill="1" applyBorder="1" applyAlignment="1">
      <alignment horizontal="left" vertical="center" wrapText="1"/>
    </xf>
    <xf numFmtId="0" fontId="10" fillId="11" borderId="13" xfId="0" applyFont="1" applyFill="1" applyBorder="1" applyAlignment="1">
      <alignment horizontal="left" vertical="center" wrapText="1"/>
    </xf>
    <xf numFmtId="0" fontId="5" fillId="7" borderId="13" xfId="6" applyFont="1" applyFill="1" applyBorder="1" applyAlignment="1">
      <alignment horizontal="left" vertical="center" wrapText="1"/>
    </xf>
    <xf numFmtId="0" fontId="5" fillId="0" borderId="13" xfId="6" applyFont="1" applyBorder="1" applyAlignment="1">
      <alignment horizontal="left" vertical="center" wrapText="1"/>
    </xf>
    <xf numFmtId="0" fontId="13" fillId="0" borderId="13" xfId="10" applyFont="1" applyBorder="1" applyAlignment="1">
      <alignment horizontal="left" vertical="center" wrapText="1"/>
    </xf>
    <xf numFmtId="182" fontId="20" fillId="8" borderId="27" xfId="0" applyNumberFormat="1" applyFont="1" applyFill="1" applyBorder="1" applyAlignment="1" applyProtection="1">
      <alignment horizontal="left" vertical="center" wrapText="1"/>
      <protection locked="0"/>
    </xf>
    <xf numFmtId="0" fontId="5" fillId="0" borderId="0" xfId="0" applyFont="1" applyFill="1" applyAlignment="1">
      <alignment horizontal="left" wrapText="1"/>
    </xf>
    <xf numFmtId="0" fontId="5" fillId="0" borderId="0" xfId="0" applyFont="1" applyAlignment="1">
      <alignment horizontal="left" wrapText="1"/>
    </xf>
    <xf numFmtId="9" fontId="10" fillId="0" borderId="13" xfId="0" applyNumberFormat="1" applyFont="1" applyFill="1" applyBorder="1" applyAlignment="1">
      <alignment horizontal="justify" vertical="center" wrapText="1"/>
    </xf>
    <xf numFmtId="181" fontId="10" fillId="0" borderId="13" xfId="0" applyNumberFormat="1" applyFont="1" applyFill="1" applyBorder="1" applyAlignment="1">
      <alignment horizontal="justify" vertical="center" wrapText="1"/>
    </xf>
    <xf numFmtId="0" fontId="10" fillId="0" borderId="13" xfId="0" applyFont="1" applyFill="1" applyBorder="1" applyAlignment="1">
      <alignment horizontal="justify" vertical="center" wrapText="1"/>
    </xf>
    <xf numFmtId="0" fontId="4" fillId="0" borderId="36" xfId="0" applyFont="1" applyFill="1" applyBorder="1" applyAlignment="1">
      <alignment vertical="center"/>
    </xf>
    <xf numFmtId="0" fontId="4" fillId="0" borderId="5" xfId="0" applyFont="1" applyFill="1" applyBorder="1" applyAlignment="1">
      <alignment horizontal="center" vertical="center"/>
    </xf>
    <xf numFmtId="0" fontId="4" fillId="0" borderId="1" xfId="0" applyFont="1" applyFill="1" applyBorder="1" applyAlignment="1">
      <alignment horizontal="left" vertical="center"/>
    </xf>
    <xf numFmtId="0" fontId="7" fillId="0" borderId="7" xfId="0" applyFont="1" applyFill="1" applyBorder="1" applyAlignment="1">
      <alignment horizontal="left" vertical="center"/>
    </xf>
    <xf numFmtId="0" fontId="4" fillId="0" borderId="8" xfId="0" applyFont="1" applyFill="1" applyBorder="1" applyAlignment="1">
      <alignment vertical="center"/>
    </xf>
    <xf numFmtId="14" fontId="7" fillId="0" borderId="9" xfId="0" applyNumberFormat="1" applyFont="1" applyFill="1" applyBorder="1" applyAlignment="1">
      <alignment horizontal="left" vertical="center" wrapText="1"/>
    </xf>
    <xf numFmtId="0" fontId="4" fillId="0" borderId="20" xfId="0" applyFont="1" applyFill="1" applyBorder="1" applyAlignment="1">
      <alignment vertical="center"/>
    </xf>
    <xf numFmtId="3" fontId="8" fillId="0" borderId="14" xfId="0" applyNumberFormat="1" applyFont="1" applyFill="1" applyBorder="1" applyAlignment="1">
      <alignment horizontal="center" vertical="center" wrapText="1"/>
    </xf>
    <xf numFmtId="0" fontId="2" fillId="0" borderId="11" xfId="0" applyFont="1" applyBorder="1" applyAlignment="1">
      <alignment horizontal="justify" vertical="center" wrapText="1"/>
    </xf>
    <xf numFmtId="0" fontId="2" fillId="0" borderId="11" xfId="0" applyFont="1" applyBorder="1" applyAlignment="1">
      <alignment vertical="center"/>
    </xf>
    <xf numFmtId="0" fontId="2" fillId="0" borderId="64" xfId="0" applyFont="1" applyBorder="1" applyAlignment="1">
      <alignment vertical="center"/>
    </xf>
    <xf numFmtId="0" fontId="12" fillId="0" borderId="0" xfId="25" applyFont="1" applyFill="1" applyBorder="1" applyAlignment="1" applyProtection="1">
      <alignment horizontal="justify" vertical="center" wrapText="1"/>
      <protection locked="0"/>
    </xf>
    <xf numFmtId="0" fontId="12" fillId="0" borderId="0" xfId="25" applyFont="1" applyFill="1" applyAlignment="1" applyProtection="1">
      <alignment horizontal="justify" vertical="center" wrapText="1"/>
      <protection locked="0"/>
    </xf>
    <xf numFmtId="1" fontId="2" fillId="4" borderId="1" xfId="0" applyNumberFormat="1" applyFont="1" applyFill="1" applyBorder="1" applyAlignment="1">
      <alignment horizontal="center" vertical="center" wrapText="1"/>
    </xf>
    <xf numFmtId="171" fontId="2" fillId="4" borderId="22" xfId="0" applyNumberFormat="1" applyFont="1" applyFill="1" applyBorder="1" applyAlignment="1">
      <alignment horizontal="center" vertical="center" wrapText="1"/>
    </xf>
    <xf numFmtId="0" fontId="2" fillId="4" borderId="16" xfId="0" applyFont="1" applyFill="1" applyBorder="1" applyAlignment="1">
      <alignment horizontal="center" vertical="center" textRotation="90" wrapText="1"/>
    </xf>
    <xf numFmtId="49" fontId="2" fillId="4" borderId="16" xfId="0" applyNumberFormat="1" applyFont="1" applyFill="1" applyBorder="1" applyAlignment="1">
      <alignment horizontal="center" vertical="center" textRotation="90" wrapText="1"/>
    </xf>
    <xf numFmtId="0" fontId="2" fillId="4" borderId="10" xfId="0" applyFont="1" applyFill="1" applyBorder="1" applyAlignment="1">
      <alignment horizontal="center" vertical="center" textRotation="90" wrapText="1"/>
    </xf>
    <xf numFmtId="0" fontId="15" fillId="0" borderId="26" xfId="25" applyFont="1" applyBorder="1" applyAlignment="1">
      <alignment horizontal="center" vertical="center" wrapText="1"/>
    </xf>
    <xf numFmtId="0" fontId="15" fillId="0" borderId="26" xfId="25" applyFont="1" applyBorder="1" applyAlignment="1">
      <alignment horizontal="justify" vertical="center" wrapText="1"/>
    </xf>
    <xf numFmtId="1" fontId="15" fillId="0" borderId="26" xfId="25" applyNumberFormat="1" applyFont="1" applyBorder="1" applyAlignment="1">
      <alignment horizontal="justify" vertical="center" wrapText="1"/>
    </xf>
    <xf numFmtId="49" fontId="15" fillId="0" borderId="26" xfId="25" applyNumberFormat="1" applyFont="1" applyBorder="1" applyAlignment="1">
      <alignment horizontal="center" vertical="center" wrapText="1"/>
    </xf>
    <xf numFmtId="49" fontId="15" fillId="0" borderId="26" xfId="25" applyNumberFormat="1" applyFont="1" applyFill="1" applyBorder="1" applyAlignment="1">
      <alignment horizontal="center" vertical="center" wrapText="1"/>
    </xf>
    <xf numFmtId="3" fontId="15" fillId="0" borderId="26" xfId="25" applyNumberFormat="1" applyFont="1" applyFill="1" applyBorder="1" applyAlignment="1">
      <alignment horizontal="center" vertical="center" wrapText="1"/>
    </xf>
    <xf numFmtId="1" fontId="15" fillId="0" borderId="26" xfId="25" applyNumberFormat="1" applyFont="1" applyBorder="1" applyAlignment="1">
      <alignment horizontal="center" vertical="center" wrapText="1"/>
    </xf>
    <xf numFmtId="10" fontId="15" fillId="0" borderId="26" xfId="25" applyNumberFormat="1" applyFont="1" applyBorder="1" applyAlignment="1">
      <alignment horizontal="center" vertical="center"/>
    </xf>
    <xf numFmtId="0" fontId="15" fillId="5" borderId="26" xfId="25" applyFont="1" applyFill="1" applyBorder="1" applyAlignment="1">
      <alignment horizontal="justify" vertical="center" wrapText="1"/>
    </xf>
    <xf numFmtId="171" fontId="15" fillId="0" borderId="26" xfId="24" applyNumberFormat="1" applyFont="1" applyFill="1" applyBorder="1" applyAlignment="1">
      <alignment horizontal="center" vertical="center" wrapText="1"/>
    </xf>
    <xf numFmtId="0" fontId="15" fillId="0" borderId="26" xfId="25" applyFont="1" applyFill="1" applyBorder="1" applyAlignment="1">
      <alignment horizontal="justify" vertical="center" wrapText="1"/>
    </xf>
    <xf numFmtId="3" fontId="15" fillId="0" borderId="26" xfId="25" applyNumberFormat="1" applyFont="1" applyFill="1" applyBorder="1" applyAlignment="1" applyProtection="1">
      <alignment horizontal="justify" vertical="center" wrapText="1"/>
      <protection locked="0"/>
    </xf>
    <xf numFmtId="1" fontId="15" fillId="0" borderId="26" xfId="25" applyNumberFormat="1" applyFont="1" applyFill="1" applyBorder="1" applyAlignment="1">
      <alignment horizontal="center" vertical="center" wrapText="1"/>
    </xf>
    <xf numFmtId="0" fontId="15" fillId="0" borderId="26" xfId="25" applyFont="1" applyFill="1" applyBorder="1" applyAlignment="1">
      <alignment horizontal="center" vertical="center" wrapText="1"/>
    </xf>
    <xf numFmtId="3" fontId="17" fillId="0" borderId="26" xfId="25" applyNumberFormat="1" applyFont="1" applyFill="1" applyBorder="1" applyAlignment="1">
      <alignment horizontal="center" vertical="center" wrapText="1"/>
    </xf>
    <xf numFmtId="14" fontId="15" fillId="5" borderId="26" xfId="25" applyNumberFormat="1" applyFont="1" applyFill="1" applyBorder="1" applyAlignment="1">
      <alignment horizontal="center" vertical="center" wrapText="1"/>
    </xf>
    <xf numFmtId="49" fontId="15" fillId="5" borderId="26" xfId="25" applyNumberFormat="1" applyFont="1" applyFill="1" applyBorder="1" applyAlignment="1">
      <alignment horizontal="center" vertical="center" wrapText="1"/>
    </xf>
    <xf numFmtId="0" fontId="7" fillId="5" borderId="0" xfId="25" applyFont="1" applyFill="1" applyBorder="1" applyAlignment="1" applyProtection="1">
      <alignment horizontal="center" vertical="center"/>
      <protection locked="0"/>
    </xf>
    <xf numFmtId="0" fontId="7" fillId="0" borderId="0" xfId="25" applyFont="1" applyAlignment="1" applyProtection="1">
      <alignment horizontal="center" vertical="center"/>
      <protection locked="0"/>
    </xf>
    <xf numFmtId="171" fontId="15" fillId="0" borderId="26" xfId="24" applyNumberFormat="1" applyFont="1" applyFill="1" applyBorder="1" applyAlignment="1">
      <alignment horizontal="center" vertical="center"/>
    </xf>
    <xf numFmtId="0" fontId="15" fillId="0" borderId="26" xfId="25" applyFont="1" applyFill="1" applyBorder="1" applyAlignment="1" applyProtection="1">
      <alignment horizontal="justify" vertical="center" wrapText="1"/>
      <protection locked="0"/>
    </xf>
    <xf numFmtId="0" fontId="17" fillId="0" borderId="26" xfId="25" applyFont="1" applyFill="1" applyBorder="1" applyAlignment="1">
      <alignment horizontal="justify" vertical="center" wrapText="1"/>
    </xf>
    <xf numFmtId="0" fontId="17" fillId="0" borderId="26" xfId="25" applyFont="1" applyFill="1" applyBorder="1" applyAlignment="1" applyProtection="1">
      <alignment horizontal="justify" vertical="center" wrapText="1"/>
      <protection locked="0"/>
    </xf>
    <xf numFmtId="1" fontId="17" fillId="0" borderId="26" xfId="25" applyNumberFormat="1" applyFont="1" applyFill="1" applyBorder="1" applyAlignment="1">
      <alignment horizontal="center" vertical="center" wrapText="1"/>
    </xf>
    <xf numFmtId="0" fontId="17" fillId="0" borderId="26" xfId="25" applyFont="1" applyFill="1" applyBorder="1" applyAlignment="1">
      <alignment horizontal="center" vertical="center" wrapText="1"/>
    </xf>
    <xf numFmtId="0" fontId="24" fillId="0" borderId="13" xfId="25" applyFont="1" applyBorder="1" applyAlignment="1">
      <alignment horizontal="justify" vertical="center" wrapText="1"/>
    </xf>
    <xf numFmtId="49" fontId="15" fillId="0" borderId="26" xfId="25" applyNumberFormat="1" applyFont="1" applyBorder="1" applyAlignment="1">
      <alignment horizontal="justify" vertical="center" wrapText="1"/>
    </xf>
    <xf numFmtId="0" fontId="25" fillId="0" borderId="0" xfId="25" applyFont="1" applyFill="1" applyAlignment="1">
      <alignment horizontal="center" vertical="center" wrapText="1"/>
    </xf>
    <xf numFmtId="10" fontId="15" fillId="0" borderId="26" xfId="25" applyNumberFormat="1" applyFont="1" applyBorder="1" applyAlignment="1">
      <alignment horizontal="center" vertical="center" wrapText="1"/>
    </xf>
    <xf numFmtId="41" fontId="15" fillId="0" borderId="26" xfId="24" applyFont="1" applyFill="1" applyBorder="1" applyAlignment="1">
      <alignment horizontal="center" vertical="center" wrapText="1"/>
    </xf>
    <xf numFmtId="0" fontId="17" fillId="0" borderId="26" xfId="6" applyFont="1" applyFill="1" applyBorder="1" applyAlignment="1">
      <alignment horizontal="justify" vertical="center" wrapText="1"/>
    </xf>
    <xf numFmtId="14" fontId="15" fillId="0" borderId="26" xfId="25" applyNumberFormat="1" applyFont="1" applyFill="1" applyBorder="1" applyAlignment="1">
      <alignment horizontal="center" vertical="center" wrapText="1"/>
    </xf>
    <xf numFmtId="0" fontId="7" fillId="0" borderId="0" xfId="25" applyFont="1" applyBorder="1" applyAlignment="1" applyProtection="1">
      <alignment horizontal="center" vertical="center"/>
      <protection locked="0"/>
    </xf>
    <xf numFmtId="41" fontId="15" fillId="0" borderId="26" xfId="24" applyFont="1" applyFill="1" applyBorder="1" applyAlignment="1">
      <alignment horizontal="center" vertical="center"/>
    </xf>
    <xf numFmtId="184" fontId="15" fillId="0" borderId="26" xfId="25" applyNumberFormat="1" applyFont="1" applyBorder="1" applyAlignment="1">
      <alignment horizontal="center" vertical="center" wrapText="1"/>
    </xf>
    <xf numFmtId="41" fontId="15" fillId="0" borderId="30" xfId="24" applyFont="1" applyFill="1" applyBorder="1" applyAlignment="1">
      <alignment horizontal="center" vertical="center"/>
    </xf>
    <xf numFmtId="0" fontId="17" fillId="0" borderId="30" xfId="25" applyFont="1" applyFill="1" applyBorder="1" applyAlignment="1">
      <alignment horizontal="justify" vertical="center" wrapText="1"/>
    </xf>
    <xf numFmtId="0" fontId="17" fillId="0" borderId="30" xfId="25" applyFont="1" applyFill="1" applyBorder="1" applyAlignment="1" applyProtection="1">
      <alignment horizontal="justify" vertical="center" wrapText="1"/>
      <protection locked="0"/>
    </xf>
    <xf numFmtId="1" fontId="17" fillId="0" borderId="30" xfId="25" applyNumberFormat="1" applyFont="1" applyFill="1" applyBorder="1" applyAlignment="1">
      <alignment horizontal="center" vertical="center" wrapText="1"/>
    </xf>
    <xf numFmtId="0" fontId="15" fillId="0" borderId="28" xfId="25" applyFont="1" applyBorder="1" applyAlignment="1">
      <alignment horizontal="justify" vertical="center" wrapText="1"/>
    </xf>
    <xf numFmtId="41" fontId="7" fillId="0" borderId="26" xfId="24" applyFont="1" applyFill="1" applyBorder="1" applyAlignment="1" applyProtection="1">
      <alignment horizontal="center" vertical="center"/>
      <protection locked="0"/>
    </xf>
    <xf numFmtId="0" fontId="7" fillId="0" borderId="26" xfId="25" applyFont="1" applyFill="1" applyBorder="1" applyAlignment="1" applyProtection="1">
      <alignment horizontal="justify" vertical="center" wrapText="1"/>
      <protection locked="0"/>
    </xf>
    <xf numFmtId="0" fontId="7" fillId="0" borderId="26" xfId="25" applyFont="1" applyFill="1" applyBorder="1" applyAlignment="1" applyProtection="1">
      <alignment horizontal="center" vertical="center"/>
      <protection locked="0"/>
    </xf>
    <xf numFmtId="9" fontId="15" fillId="0" borderId="26" xfId="25" applyNumberFormat="1" applyFont="1" applyBorder="1" applyAlignment="1">
      <alignment horizontal="center" vertical="center" wrapText="1"/>
    </xf>
    <xf numFmtId="41" fontId="15" fillId="0" borderId="24" xfId="24" applyFont="1" applyFill="1" applyBorder="1" applyAlignment="1">
      <alignment horizontal="center" vertical="center" wrapText="1"/>
    </xf>
    <xf numFmtId="0" fontId="15" fillId="0" borderId="24" xfId="25" applyFont="1" applyFill="1" applyBorder="1" applyAlignment="1">
      <alignment horizontal="justify" vertical="center" wrapText="1"/>
    </xf>
    <xf numFmtId="1" fontId="15" fillId="0" borderId="24" xfId="25" applyNumberFormat="1" applyFont="1" applyFill="1" applyBorder="1" applyAlignment="1">
      <alignment horizontal="center" vertical="center" wrapText="1"/>
    </xf>
    <xf numFmtId="0" fontId="15" fillId="0" borderId="30" xfId="25" applyFont="1" applyFill="1" applyBorder="1" applyAlignment="1" applyProtection="1">
      <alignment horizontal="justify" vertical="center" wrapText="1"/>
      <protection locked="0"/>
    </xf>
    <xf numFmtId="0" fontId="15" fillId="0" borderId="28" xfId="25" applyFont="1" applyFill="1" applyBorder="1" applyAlignment="1">
      <alignment horizontal="justify" vertical="center" wrapText="1"/>
    </xf>
    <xf numFmtId="1" fontId="15" fillId="0" borderId="29" xfId="25" applyNumberFormat="1" applyFont="1" applyFill="1" applyBorder="1" applyAlignment="1">
      <alignment horizontal="center" vertical="center" wrapText="1"/>
    </xf>
    <xf numFmtId="0" fontId="15" fillId="6" borderId="26" xfId="25" applyFont="1" applyFill="1" applyBorder="1" applyAlignment="1">
      <alignment horizontal="justify" vertical="center" wrapText="1"/>
    </xf>
    <xf numFmtId="0" fontId="15" fillId="0" borderId="24" xfId="25" applyFont="1" applyFill="1" applyBorder="1" applyAlignment="1" applyProtection="1">
      <alignment horizontal="justify" vertical="center" wrapText="1"/>
      <protection locked="0"/>
    </xf>
    <xf numFmtId="0" fontId="15" fillId="0" borderId="66" xfId="25" applyFont="1" applyFill="1" applyBorder="1" applyAlignment="1">
      <alignment horizontal="center" vertical="center" wrapText="1"/>
    </xf>
    <xf numFmtId="0" fontId="15" fillId="0" borderId="0" xfId="25" applyFont="1" applyFill="1" applyBorder="1" applyAlignment="1">
      <alignment horizontal="center" vertical="center" wrapText="1"/>
    </xf>
    <xf numFmtId="0" fontId="26" fillId="0" borderId="26" xfId="25" applyFont="1" applyFill="1" applyBorder="1" applyAlignment="1">
      <alignment horizontal="center" vertical="center" wrapText="1"/>
    </xf>
    <xf numFmtId="9" fontId="15" fillId="5" borderId="26" xfId="25" applyNumberFormat="1" applyFont="1" applyFill="1" applyBorder="1" applyAlignment="1">
      <alignment horizontal="center" vertical="center"/>
    </xf>
    <xf numFmtId="1" fontId="15" fillId="0" borderId="26" xfId="25" applyNumberFormat="1" applyFont="1" applyFill="1" applyBorder="1" applyAlignment="1">
      <alignment horizontal="center" vertical="center"/>
    </xf>
    <xf numFmtId="1" fontId="15" fillId="8" borderId="26" xfId="25" applyNumberFormat="1" applyFont="1" applyFill="1" applyBorder="1" applyAlignment="1" applyProtection="1">
      <alignment horizontal="center" vertical="center"/>
      <protection locked="0"/>
    </xf>
    <xf numFmtId="0" fontId="15" fillId="8" borderId="26" xfId="25" applyFont="1" applyFill="1" applyBorder="1" applyAlignment="1" applyProtection="1">
      <alignment horizontal="justify" vertical="center" wrapText="1"/>
      <protection locked="0"/>
    </xf>
    <xf numFmtId="0" fontId="15" fillId="8" borderId="26" xfId="25" applyFont="1" applyFill="1" applyBorder="1" applyAlignment="1" applyProtection="1">
      <alignment horizontal="center" vertical="center"/>
      <protection locked="0"/>
    </xf>
    <xf numFmtId="176" fontId="15" fillId="8" borderId="26" xfId="25" applyNumberFormat="1" applyFont="1" applyFill="1" applyBorder="1" applyAlignment="1" applyProtection="1">
      <alignment horizontal="center" vertical="center"/>
      <protection locked="0"/>
    </xf>
    <xf numFmtId="0" fontId="20" fillId="8" borderId="26" xfId="25" applyFont="1" applyFill="1" applyBorder="1" applyAlignment="1" applyProtection="1">
      <alignment horizontal="justify" vertical="center" wrapText="1"/>
      <protection locked="0"/>
    </xf>
    <xf numFmtId="185" fontId="20" fillId="8" borderId="26" xfId="24" applyNumberFormat="1" applyFont="1" applyFill="1" applyBorder="1" applyAlignment="1" applyProtection="1">
      <alignment horizontal="center" vertical="center"/>
      <protection locked="0"/>
    </xf>
    <xf numFmtId="182" fontId="20" fillId="8" borderId="26" xfId="25" applyNumberFormat="1" applyFont="1" applyFill="1" applyBorder="1" applyAlignment="1" applyProtection="1">
      <alignment horizontal="center" vertical="center"/>
      <protection locked="0"/>
    </xf>
    <xf numFmtId="182" fontId="20" fillId="8" borderId="26" xfId="25" applyNumberFormat="1" applyFont="1" applyFill="1" applyBorder="1" applyAlignment="1" applyProtection="1">
      <alignment horizontal="justify" vertical="center" wrapText="1"/>
      <protection locked="0"/>
    </xf>
    <xf numFmtId="1" fontId="7" fillId="0" borderId="0" xfId="25" applyNumberFormat="1" applyFont="1" applyBorder="1" applyAlignment="1" applyProtection="1">
      <alignment horizontal="center" vertical="center"/>
      <protection locked="0"/>
    </xf>
    <xf numFmtId="0" fontId="7" fillId="0" borderId="0" xfId="25" applyFont="1" applyBorder="1" applyAlignment="1" applyProtection="1">
      <alignment horizontal="justify" vertical="center" wrapText="1"/>
      <protection locked="0"/>
    </xf>
    <xf numFmtId="0" fontId="7" fillId="5" borderId="0" xfId="25" applyFont="1" applyFill="1" applyBorder="1" applyAlignment="1" applyProtection="1">
      <alignment horizontal="justify" vertical="center" wrapText="1"/>
      <protection locked="0"/>
    </xf>
    <xf numFmtId="1" fontId="7" fillId="5" borderId="0" xfId="25" applyNumberFormat="1" applyFont="1" applyFill="1" applyBorder="1" applyAlignment="1" applyProtection="1">
      <alignment horizontal="center" vertical="center"/>
      <protection locked="0"/>
    </xf>
    <xf numFmtId="176" fontId="7" fillId="5" borderId="0" xfId="25" applyNumberFormat="1" applyFont="1" applyFill="1" applyBorder="1" applyAlignment="1" applyProtection="1">
      <alignment horizontal="center" vertical="center"/>
      <protection locked="0"/>
    </xf>
    <xf numFmtId="0" fontId="4" fillId="5" borderId="0" xfId="25" applyFont="1" applyFill="1" applyBorder="1" applyAlignment="1" applyProtection="1">
      <alignment horizontal="justify" vertical="center" wrapText="1"/>
      <protection locked="0"/>
    </xf>
    <xf numFmtId="171" fontId="4" fillId="5" borderId="0" xfId="25" applyNumberFormat="1" applyFont="1" applyFill="1" applyBorder="1" applyAlignment="1" applyProtection="1">
      <alignment horizontal="center" vertical="center"/>
      <protection locked="0"/>
    </xf>
    <xf numFmtId="1" fontId="7" fillId="0" borderId="0" xfId="14" applyNumberFormat="1" applyFont="1" applyAlignment="1" applyProtection="1">
      <alignment horizontal="center" vertical="center" wrapText="1"/>
      <protection locked="0"/>
    </xf>
    <xf numFmtId="0" fontId="7" fillId="0" borderId="0" xfId="14" applyFont="1" applyAlignment="1" applyProtection="1">
      <alignment horizontal="center" vertical="center" wrapText="1"/>
      <protection locked="0"/>
    </xf>
    <xf numFmtId="14" fontId="7" fillId="0" borderId="0" xfId="25" applyNumberFormat="1" applyFont="1" applyAlignment="1" applyProtection="1">
      <alignment horizontal="center" vertical="center"/>
      <protection locked="0"/>
    </xf>
    <xf numFmtId="1" fontId="7" fillId="0" borderId="0" xfId="25" applyNumberFormat="1" applyFont="1" applyAlignment="1" applyProtection="1">
      <alignment horizontal="center" vertical="center"/>
      <protection locked="0"/>
    </xf>
    <xf numFmtId="0" fontId="7" fillId="0" borderId="0" xfId="25" applyFont="1" applyAlignment="1" applyProtection="1">
      <alignment horizontal="justify" vertical="center" wrapText="1"/>
      <protection locked="0"/>
    </xf>
    <xf numFmtId="171" fontId="7" fillId="5" borderId="0" xfId="25" applyNumberFormat="1" applyFont="1" applyFill="1" applyBorder="1" applyAlignment="1" applyProtection="1">
      <alignment horizontal="center" vertical="center"/>
      <protection locked="0"/>
    </xf>
    <xf numFmtId="1" fontId="7" fillId="0" borderId="0" xfId="14" applyNumberFormat="1" applyFont="1" applyAlignment="1" applyProtection="1">
      <alignment horizontal="center" vertical="center"/>
      <protection locked="0"/>
    </xf>
    <xf numFmtId="0" fontId="27" fillId="0" borderId="0" xfId="25" applyFont="1" applyAlignment="1" applyProtection="1">
      <alignment horizontal="justify" vertical="center" wrapText="1"/>
      <protection locked="0"/>
    </xf>
    <xf numFmtId="0" fontId="4" fillId="0" borderId="0" xfId="25" applyFont="1" applyAlignment="1" applyProtection="1">
      <alignment horizontal="justify" vertical="center" wrapText="1"/>
      <protection locked="0"/>
    </xf>
    <xf numFmtId="171" fontId="7" fillId="0" borderId="0" xfId="25" applyNumberFormat="1" applyFont="1" applyAlignment="1" applyProtection="1">
      <alignment horizontal="center" vertical="center"/>
      <protection locked="0"/>
    </xf>
    <xf numFmtId="1" fontId="2" fillId="4" borderId="34" xfId="0" applyNumberFormat="1" applyFont="1" applyFill="1" applyBorder="1" applyAlignment="1">
      <alignment horizontal="center" vertical="center" wrapText="1"/>
    </xf>
    <xf numFmtId="0" fontId="2" fillId="4" borderId="33" xfId="0" applyFont="1" applyFill="1" applyBorder="1" applyAlignment="1">
      <alignment horizontal="center" vertical="center" wrapText="1"/>
    </xf>
    <xf numFmtId="176" fontId="2" fillId="4" borderId="22" xfId="0" applyNumberFormat="1" applyFont="1" applyFill="1" applyBorder="1" applyAlignment="1">
      <alignment horizontal="center" vertical="center" wrapText="1"/>
    </xf>
    <xf numFmtId="0" fontId="2" fillId="4" borderId="22" xfId="0" applyFont="1" applyFill="1" applyBorder="1" applyAlignment="1">
      <alignment horizontal="center" vertical="center" wrapText="1"/>
    </xf>
    <xf numFmtId="173" fontId="2" fillId="4" borderId="1" xfId="0" applyNumberFormat="1" applyFont="1" applyFill="1" applyBorder="1" applyAlignment="1">
      <alignment horizontal="center" vertical="center" wrapText="1"/>
    </xf>
    <xf numFmtId="173" fontId="2" fillId="4" borderId="6" xfId="0" applyNumberFormat="1" applyFont="1" applyFill="1" applyBorder="1" applyAlignment="1">
      <alignment horizontal="center" vertical="center" wrapText="1"/>
    </xf>
    <xf numFmtId="1" fontId="2" fillId="4" borderId="6" xfId="0" applyNumberFormat="1" applyFont="1" applyFill="1" applyBorder="1" applyAlignment="1">
      <alignment horizontal="center" vertical="center" wrapText="1"/>
    </xf>
    <xf numFmtId="0" fontId="2" fillId="4" borderId="1" xfId="0" applyFont="1" applyFill="1" applyBorder="1" applyAlignment="1">
      <alignment horizontal="center" vertical="center" textRotation="90" wrapText="1"/>
    </xf>
    <xf numFmtId="49" fontId="2" fillId="4" borderId="1" xfId="0" applyNumberFormat="1" applyFont="1" applyFill="1" applyBorder="1" applyAlignment="1">
      <alignment horizontal="center" vertical="center" textRotation="90" wrapText="1"/>
    </xf>
    <xf numFmtId="0" fontId="2" fillId="4" borderId="22" xfId="0" applyFont="1" applyFill="1" applyBorder="1" applyAlignment="1">
      <alignment horizontal="center" vertical="center" textRotation="90" wrapText="1"/>
    </xf>
    <xf numFmtId="0" fontId="15" fillId="5" borderId="26" xfId="25" applyFont="1" applyFill="1" applyBorder="1" applyAlignment="1">
      <alignment horizontal="center" vertical="center" wrapText="1"/>
    </xf>
    <xf numFmtId="10" fontId="15" fillId="5" borderId="26" xfId="25" applyNumberFormat="1" applyFont="1" applyFill="1" applyBorder="1" applyAlignment="1">
      <alignment horizontal="center" vertical="center" wrapText="1"/>
    </xf>
    <xf numFmtId="3" fontId="15" fillId="5" borderId="26" xfId="25" applyNumberFormat="1" applyFont="1" applyFill="1" applyBorder="1" applyAlignment="1">
      <alignment horizontal="justify" vertical="center" wrapText="1"/>
    </xf>
    <xf numFmtId="41" fontId="17" fillId="0" borderId="26" xfId="24" applyFont="1" applyFill="1" applyBorder="1" applyAlignment="1">
      <alignment horizontal="justify" vertical="center" wrapText="1"/>
    </xf>
    <xf numFmtId="0" fontId="15" fillId="0" borderId="26" xfId="6" applyFont="1" applyBorder="1" applyAlignment="1">
      <alignment horizontal="justify" vertical="center" wrapText="1"/>
    </xf>
    <xf numFmtId="167" fontId="15" fillId="0" borderId="26" xfId="25" applyNumberFormat="1" applyFont="1" applyBorder="1" applyAlignment="1" applyProtection="1">
      <alignment horizontal="justify" vertical="center" wrapText="1"/>
      <protection locked="0"/>
    </xf>
    <xf numFmtId="1" fontId="15" fillId="5" borderId="26" xfId="25" applyNumberFormat="1" applyFont="1" applyFill="1" applyBorder="1" applyAlignment="1">
      <alignment horizontal="center" vertical="center" wrapText="1"/>
    </xf>
    <xf numFmtId="167" fontId="15" fillId="5" borderId="26" xfId="25" applyNumberFormat="1" applyFont="1" applyFill="1" applyBorder="1" applyAlignment="1" applyProtection="1">
      <alignment horizontal="justify" vertical="center" wrapText="1"/>
      <protection locked="0"/>
    </xf>
    <xf numFmtId="1" fontId="15" fillId="5" borderId="26" xfId="25" applyNumberFormat="1" applyFont="1" applyFill="1" applyBorder="1" applyAlignment="1">
      <alignment horizontal="center" vertical="center" textRotation="180" wrapText="1"/>
    </xf>
    <xf numFmtId="9" fontId="15" fillId="5" borderId="26" xfId="25" applyNumberFormat="1" applyFont="1" applyFill="1" applyBorder="1" applyAlignment="1">
      <alignment horizontal="center" vertical="center" wrapText="1"/>
    </xf>
    <xf numFmtId="41" fontId="17" fillId="0" borderId="26" xfId="24" applyNumberFormat="1" applyFont="1" applyFill="1" applyBorder="1" applyAlignment="1">
      <alignment horizontal="justify" vertical="center" wrapText="1"/>
    </xf>
    <xf numFmtId="0" fontId="7" fillId="5" borderId="0" xfId="25" applyFont="1" applyFill="1" applyAlignment="1" applyProtection="1">
      <alignment horizontal="justify" vertical="center" wrapText="1"/>
      <protection locked="0"/>
    </xf>
    <xf numFmtId="171" fontId="17" fillId="0" borderId="26" xfId="24" applyNumberFormat="1" applyFont="1" applyFill="1" applyBorder="1" applyAlignment="1">
      <alignment horizontal="justify" vertical="center" wrapText="1"/>
    </xf>
    <xf numFmtId="4" fontId="15" fillId="0" borderId="26" xfId="25" applyNumberFormat="1" applyFont="1" applyBorder="1" applyAlignment="1" applyProtection="1">
      <alignment horizontal="justify" vertical="center" wrapText="1"/>
      <protection locked="0"/>
    </xf>
    <xf numFmtId="0" fontId="15" fillId="0" borderId="26" xfId="25" applyFont="1" applyBorder="1" applyAlignment="1" applyProtection="1">
      <alignment horizontal="justify" vertical="center" wrapText="1"/>
      <protection locked="0"/>
    </xf>
    <xf numFmtId="0" fontId="15" fillId="5" borderId="26" xfId="25" applyFont="1" applyFill="1" applyBorder="1" applyAlignment="1" applyProtection="1">
      <alignment horizontal="justify" vertical="center" wrapText="1"/>
      <protection locked="0"/>
    </xf>
    <xf numFmtId="0" fontId="20" fillId="8" borderId="26" xfId="25" applyFont="1" applyFill="1" applyBorder="1" applyAlignment="1" applyProtection="1">
      <alignment horizontal="center" vertical="center"/>
      <protection locked="0"/>
    </xf>
    <xf numFmtId="171" fontId="20" fillId="8" borderId="26" xfId="24" applyNumberFormat="1" applyFont="1" applyFill="1" applyBorder="1" applyAlignment="1" applyProtection="1">
      <alignment horizontal="center" vertical="center"/>
      <protection locked="0"/>
    </xf>
    <xf numFmtId="186" fontId="20" fillId="8" borderId="26" xfId="26" applyNumberFormat="1" applyFont="1" applyFill="1" applyBorder="1" applyAlignment="1" applyProtection="1">
      <alignment horizontal="center" vertical="center"/>
      <protection locked="0"/>
    </xf>
    <xf numFmtId="14" fontId="15" fillId="8" borderId="26" xfId="25" applyNumberFormat="1" applyFont="1" applyFill="1" applyBorder="1" applyAlignment="1" applyProtection="1">
      <alignment horizontal="center" vertical="center"/>
      <protection locked="0"/>
    </xf>
    <xf numFmtId="0" fontId="7" fillId="0" borderId="0" xfId="25" applyFont="1" applyProtection="1">
      <protection locked="0"/>
    </xf>
    <xf numFmtId="173" fontId="7" fillId="0" borderId="0" xfId="25" applyNumberFormat="1" applyFont="1" applyBorder="1" applyAlignment="1" applyProtection="1">
      <alignment horizontal="center" vertical="center"/>
      <protection locked="0"/>
    </xf>
    <xf numFmtId="14" fontId="7" fillId="0" borderId="0" xfId="25" applyNumberFormat="1" applyFont="1" applyBorder="1" applyAlignment="1" applyProtection="1">
      <alignment horizontal="center" vertical="center"/>
      <protection locked="0"/>
    </xf>
    <xf numFmtId="173" fontId="7" fillId="0" borderId="0" xfId="25" applyNumberFormat="1" applyFont="1" applyAlignment="1" applyProtection="1">
      <alignment horizontal="center" vertical="center"/>
      <protection locked="0"/>
    </xf>
    <xf numFmtId="182" fontId="4" fillId="0" borderId="0" xfId="25" applyNumberFormat="1" applyFont="1" applyBorder="1" applyAlignment="1" applyProtection="1">
      <alignment horizontal="center" vertical="center"/>
      <protection locked="0"/>
    </xf>
    <xf numFmtId="0" fontId="7" fillId="0" borderId="0" xfId="25" applyFont="1" applyAlignment="1" applyProtection="1">
      <alignment horizontal="center"/>
      <protection locked="0"/>
    </xf>
    <xf numFmtId="1" fontId="7" fillId="0" borderId="0" xfId="25" applyNumberFormat="1" applyFont="1" applyAlignment="1" applyProtection="1">
      <alignment horizontal="center"/>
      <protection locked="0"/>
    </xf>
    <xf numFmtId="0" fontId="2" fillId="0" borderId="11" xfId="0" applyFont="1" applyBorder="1" applyAlignment="1">
      <alignment horizontal="center" vertical="center"/>
    </xf>
    <xf numFmtId="0" fontId="2" fillId="4" borderId="13" xfId="0" applyFont="1" applyFill="1" applyBorder="1" applyAlignment="1">
      <alignment horizontal="center" vertical="center" wrapText="1"/>
    </xf>
    <xf numFmtId="0" fontId="12" fillId="0" borderId="13" xfId="0" applyFont="1" applyBorder="1" applyAlignment="1">
      <alignment horizontal="justify" vertical="center" wrapText="1"/>
    </xf>
    <xf numFmtId="0" fontId="12" fillId="0" borderId="20" xfId="0" applyFont="1" applyBorder="1" applyAlignment="1">
      <alignment horizontal="justify" vertical="center" wrapText="1"/>
    </xf>
    <xf numFmtId="0" fontId="2" fillId="4" borderId="1"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10" fillId="0" borderId="25" xfId="0" applyFont="1" applyBorder="1" applyAlignment="1">
      <alignment horizontal="center" vertical="center" wrapText="1"/>
    </xf>
    <xf numFmtId="9" fontId="5" fillId="0" borderId="8" xfId="0" applyNumberFormat="1" applyFont="1" applyFill="1" applyBorder="1" applyAlignment="1">
      <alignment horizontal="center" vertical="center" wrapText="1"/>
    </xf>
    <xf numFmtId="0" fontId="10" fillId="5" borderId="8" xfId="0" applyFont="1" applyFill="1" applyBorder="1" applyAlignment="1">
      <alignment horizontal="justify" vertical="center" wrapText="1"/>
    </xf>
    <xf numFmtId="43" fontId="10" fillId="0" borderId="27" xfId="4" applyNumberFormat="1" applyFont="1" applyBorder="1" applyAlignment="1">
      <alignment horizontal="center" vertical="center" wrapText="1"/>
    </xf>
    <xf numFmtId="0" fontId="10" fillId="0" borderId="24" xfId="6" applyFont="1" applyBorder="1" applyAlignment="1">
      <alignment horizontal="center" vertical="center" wrapText="1"/>
    </xf>
    <xf numFmtId="167" fontId="10" fillId="0" borderId="24" xfId="0" applyNumberFormat="1" applyFont="1" applyBorder="1" applyAlignment="1" applyProtection="1">
      <alignment horizontal="justify" vertical="center" wrapText="1"/>
      <protection locked="0"/>
    </xf>
    <xf numFmtId="0" fontId="10" fillId="5" borderId="24" xfId="0" applyFont="1" applyFill="1" applyBorder="1" applyAlignment="1">
      <alignment horizontal="justify" vertical="center" wrapText="1"/>
    </xf>
    <xf numFmtId="3" fontId="10" fillId="5" borderId="24" xfId="0" applyNumberFormat="1" applyFont="1" applyFill="1" applyBorder="1" applyAlignment="1">
      <alignment horizontal="center" vertical="center" wrapText="1"/>
    </xf>
    <xf numFmtId="1" fontId="10" fillId="5" borderId="8" xfId="0" applyNumberFormat="1" applyFont="1" applyFill="1" applyBorder="1" applyAlignment="1">
      <alignment horizontal="center" vertical="center" wrapText="1"/>
    </xf>
    <xf numFmtId="0" fontId="5" fillId="0" borderId="8" xfId="0" applyFont="1" applyFill="1" applyBorder="1" applyAlignment="1" applyProtection="1">
      <alignment horizontal="center" vertical="center" wrapText="1"/>
      <protection locked="0"/>
    </xf>
    <xf numFmtId="3" fontId="10" fillId="5" borderId="13" xfId="0" applyNumberFormat="1" applyFont="1" applyFill="1" applyBorder="1" applyAlignment="1">
      <alignment horizontal="justify" vertical="center" wrapText="1"/>
    </xf>
    <xf numFmtId="0" fontId="10" fillId="0" borderId="28" xfId="0" applyFont="1" applyBorder="1" applyAlignment="1">
      <alignment horizontal="center" vertical="center" wrapText="1"/>
    </xf>
    <xf numFmtId="0" fontId="10" fillId="5" borderId="13" xfId="0" applyFont="1" applyFill="1" applyBorder="1" applyAlignment="1">
      <alignment horizontal="justify" vertical="center" wrapText="1"/>
    </xf>
    <xf numFmtId="43" fontId="10" fillId="0" borderId="29" xfId="4" applyNumberFormat="1" applyFont="1" applyFill="1" applyBorder="1" applyAlignment="1">
      <alignment horizontal="center" vertical="center" wrapText="1"/>
    </xf>
    <xf numFmtId="167" fontId="10" fillId="7" borderId="26" xfId="0" applyNumberFormat="1" applyFont="1" applyFill="1" applyBorder="1" applyAlignment="1" applyProtection="1">
      <alignment horizontal="justify" vertical="center" wrapText="1"/>
      <protection locked="0"/>
    </xf>
    <xf numFmtId="0" fontId="10" fillId="5" borderId="26" xfId="0" applyFont="1" applyFill="1" applyBorder="1" applyAlignment="1">
      <alignment horizontal="justify" vertical="center" wrapText="1"/>
    </xf>
    <xf numFmtId="0" fontId="5" fillId="0" borderId="13" xfId="0" applyFont="1" applyFill="1" applyBorder="1" applyAlignment="1" applyProtection="1">
      <alignment horizontal="center" vertical="center" wrapText="1"/>
      <protection locked="0"/>
    </xf>
    <xf numFmtId="43" fontId="10" fillId="0" borderId="29" xfId="4" applyNumberFormat="1" applyFont="1" applyBorder="1" applyAlignment="1">
      <alignment horizontal="center" vertical="center" wrapText="1"/>
    </xf>
    <xf numFmtId="43" fontId="10" fillId="7" borderId="29" xfId="4" applyNumberFormat="1" applyFont="1" applyFill="1" applyBorder="1" applyAlignment="1">
      <alignment horizontal="center" vertical="center" wrapText="1"/>
    </xf>
    <xf numFmtId="43" fontId="10" fillId="7" borderId="42" xfId="4" applyNumberFormat="1" applyFont="1" applyFill="1" applyBorder="1" applyAlignment="1">
      <alignment horizontal="center" vertical="center" wrapText="1"/>
    </xf>
    <xf numFmtId="0" fontId="10" fillId="0" borderId="16" xfId="0" applyFont="1" applyBorder="1" applyAlignment="1">
      <alignment horizontal="justify" vertical="center" wrapText="1"/>
    </xf>
    <xf numFmtId="43" fontId="10" fillId="0" borderId="13" xfId="4" applyNumberFormat="1" applyFont="1" applyFill="1" applyBorder="1" applyAlignment="1">
      <alignment horizontal="center" vertical="center" wrapText="1"/>
    </xf>
    <xf numFmtId="0" fontId="10" fillId="0" borderId="13" xfId="6" applyFont="1" applyFill="1" applyBorder="1" applyAlignment="1">
      <alignment horizontal="center" vertical="center" wrapText="1"/>
    </xf>
    <xf numFmtId="167" fontId="10" fillId="5" borderId="29" xfId="0" applyNumberFormat="1" applyFont="1" applyFill="1" applyBorder="1" applyAlignment="1" applyProtection="1">
      <alignment horizontal="justify" vertical="center" wrapText="1"/>
      <protection locked="0"/>
    </xf>
    <xf numFmtId="43" fontId="10" fillId="0" borderId="13" xfId="4" applyNumberFormat="1" applyFont="1" applyFill="1" applyBorder="1" applyAlignment="1">
      <alignment horizontal="justify" vertical="center" wrapText="1"/>
    </xf>
    <xf numFmtId="167" fontId="10" fillId="0" borderId="29" xfId="0" applyNumberFormat="1" applyFont="1" applyBorder="1" applyAlignment="1" applyProtection="1">
      <alignment horizontal="justify" vertical="center" wrapText="1"/>
      <protection locked="0"/>
    </xf>
    <xf numFmtId="3" fontId="10" fillId="0" borderId="26" xfId="0" applyNumberFormat="1" applyFont="1" applyBorder="1" applyAlignment="1">
      <alignment horizontal="center" vertical="center" wrapText="1"/>
    </xf>
    <xf numFmtId="43" fontId="13" fillId="0" borderId="13" xfId="4" applyNumberFormat="1" applyFont="1" applyFill="1" applyBorder="1" applyAlignment="1">
      <alignment horizontal="center" vertical="center" wrapText="1"/>
    </xf>
    <xf numFmtId="9" fontId="10" fillId="0" borderId="26" xfId="0" applyNumberFormat="1" applyFont="1" applyBorder="1" applyAlignment="1">
      <alignment horizontal="center" vertical="center" wrapText="1"/>
    </xf>
    <xf numFmtId="4" fontId="10" fillId="0" borderId="29" xfId="0" applyNumberFormat="1" applyFont="1" applyBorder="1" applyAlignment="1" applyProtection="1">
      <alignment horizontal="justify" vertical="center" wrapText="1"/>
      <protection locked="0"/>
    </xf>
    <xf numFmtId="0" fontId="10" fillId="0" borderId="29" xfId="0" applyFont="1" applyBorder="1" applyAlignment="1" applyProtection="1">
      <alignment horizontal="justify" vertical="center" wrapText="1"/>
      <protection locked="0"/>
    </xf>
    <xf numFmtId="0" fontId="10" fillId="5" borderId="29" xfId="0" applyFont="1" applyFill="1" applyBorder="1" applyAlignment="1" applyProtection="1">
      <alignment horizontal="justify" vertical="center" wrapText="1"/>
      <protection locked="0"/>
    </xf>
    <xf numFmtId="0" fontId="10" fillId="5" borderId="28" xfId="0" applyFont="1" applyFill="1" applyBorder="1" applyAlignment="1">
      <alignment horizontal="center" vertical="center" wrapText="1"/>
    </xf>
    <xf numFmtId="1" fontId="10" fillId="6" borderId="26" xfId="0" applyNumberFormat="1" applyFont="1" applyFill="1" applyBorder="1" applyAlignment="1">
      <alignment horizontal="center" vertical="center" wrapText="1"/>
    </xf>
    <xf numFmtId="187" fontId="10" fillId="0" borderId="16" xfId="0" applyNumberFormat="1" applyFont="1" applyBorder="1" applyAlignment="1">
      <alignment horizontal="justify" vertical="center" wrapText="1"/>
    </xf>
    <xf numFmtId="43" fontId="10" fillId="0" borderId="13" xfId="4" applyNumberFormat="1" applyFont="1" applyFill="1" applyBorder="1" applyAlignment="1">
      <alignment horizontal="center" vertical="center"/>
    </xf>
    <xf numFmtId="3" fontId="10" fillId="7" borderId="26" xfId="0" applyNumberFormat="1" applyFont="1" applyFill="1" applyBorder="1" applyAlignment="1">
      <alignment horizontal="center" vertical="center" wrapText="1"/>
    </xf>
    <xf numFmtId="1" fontId="10" fillId="6" borderId="26" xfId="0" applyNumberFormat="1" applyFont="1" applyFill="1" applyBorder="1" applyAlignment="1">
      <alignment horizontal="center" vertical="center"/>
    </xf>
    <xf numFmtId="0" fontId="10" fillId="0" borderId="28" xfId="0" applyFont="1" applyBorder="1" applyAlignment="1">
      <alignment horizontal="center" vertical="center"/>
    </xf>
    <xf numFmtId="1" fontId="10" fillId="0" borderId="26" xfId="0" applyNumberFormat="1" applyFont="1" applyBorder="1" applyAlignment="1">
      <alignment horizontal="center" vertical="center"/>
    </xf>
    <xf numFmtId="1" fontId="10" fillId="0" borderId="26" xfId="0" applyNumberFormat="1" applyFont="1" applyBorder="1" applyAlignment="1">
      <alignment horizontal="justify" vertical="center" wrapText="1"/>
    </xf>
    <xf numFmtId="0" fontId="5" fillId="0" borderId="13" xfId="0" applyFont="1" applyBorder="1" applyAlignment="1" applyProtection="1">
      <alignment horizontal="center" vertical="center" wrapText="1"/>
      <protection locked="0"/>
    </xf>
    <xf numFmtId="1" fontId="10" fillId="0" borderId="13" xfId="0" applyNumberFormat="1" applyFont="1" applyBorder="1" applyAlignment="1">
      <alignment horizontal="justify" vertical="center" wrapText="1"/>
    </xf>
    <xf numFmtId="1" fontId="10" fillId="5" borderId="29" xfId="0" applyNumberFormat="1" applyFont="1" applyFill="1" applyBorder="1" applyAlignment="1">
      <alignment horizontal="center" vertical="center" wrapText="1"/>
    </xf>
    <xf numFmtId="14" fontId="10" fillId="5" borderId="26" xfId="0" applyNumberFormat="1" applyFont="1" applyFill="1" applyBorder="1" applyAlignment="1">
      <alignment horizontal="center" vertical="center" wrapText="1"/>
    </xf>
    <xf numFmtId="0" fontId="10" fillId="0" borderId="29" xfId="0" applyFont="1" applyBorder="1" applyAlignment="1">
      <alignment horizontal="center" vertical="center"/>
    </xf>
    <xf numFmtId="0" fontId="5" fillId="0" borderId="13" xfId="13" applyFont="1" applyFill="1" applyBorder="1" applyAlignment="1">
      <alignment horizontal="center" vertical="center" wrapText="1"/>
    </xf>
    <xf numFmtId="1" fontId="10" fillId="0" borderId="29" xfId="0" applyNumberFormat="1" applyFont="1" applyBorder="1" applyAlignment="1">
      <alignment horizontal="center" vertical="center" wrapText="1"/>
    </xf>
    <xf numFmtId="0" fontId="10" fillId="5" borderId="28" xfId="0" applyFont="1" applyFill="1" applyBorder="1" applyAlignment="1">
      <alignment horizontal="center" vertical="center"/>
    </xf>
    <xf numFmtId="3" fontId="10" fillId="7" borderId="30" xfId="0" applyNumberFormat="1" applyFont="1" applyFill="1" applyBorder="1" applyAlignment="1">
      <alignment horizontal="center" vertical="center" wrapText="1"/>
    </xf>
    <xf numFmtId="3" fontId="10" fillId="7" borderId="28" xfId="0" applyNumberFormat="1" applyFont="1" applyFill="1" applyBorder="1" applyAlignment="1">
      <alignment horizontal="center" vertical="center" wrapText="1"/>
    </xf>
    <xf numFmtId="0" fontId="10" fillId="5" borderId="28" xfId="0" applyFont="1" applyFill="1" applyBorder="1" applyAlignment="1">
      <alignment horizontal="justify" vertical="center" wrapText="1"/>
    </xf>
    <xf numFmtId="3" fontId="10" fillId="0" borderId="43" xfId="0" applyNumberFormat="1" applyFont="1" applyBorder="1" applyAlignment="1">
      <alignment horizontal="center" vertical="center" wrapText="1"/>
    </xf>
    <xf numFmtId="3" fontId="10" fillId="5" borderId="13" xfId="0" applyNumberFormat="1" applyFont="1" applyFill="1" applyBorder="1" applyAlignment="1">
      <alignment horizontal="center" vertical="center" wrapText="1"/>
    </xf>
    <xf numFmtId="3" fontId="10" fillId="5" borderId="43" xfId="0" applyNumberFormat="1" applyFont="1" applyFill="1" applyBorder="1" applyAlignment="1">
      <alignment horizontal="center" vertical="center" wrapText="1"/>
    </xf>
    <xf numFmtId="1" fontId="10" fillId="8" borderId="26" xfId="0" applyNumberFormat="1" applyFont="1" applyFill="1" applyBorder="1" applyAlignment="1" applyProtection="1">
      <alignment horizontal="center" vertical="center"/>
      <protection locked="0"/>
    </xf>
    <xf numFmtId="0" fontId="10" fillId="8" borderId="26" xfId="0" applyFont="1" applyFill="1" applyBorder="1" applyAlignment="1" applyProtection="1">
      <alignment horizontal="center" vertical="center"/>
      <protection locked="0"/>
    </xf>
    <xf numFmtId="0" fontId="10" fillId="8" borderId="26" xfId="0" applyFont="1" applyFill="1" applyBorder="1" applyAlignment="1" applyProtection="1">
      <alignment horizontal="justify" vertical="center"/>
      <protection locked="0"/>
    </xf>
    <xf numFmtId="0" fontId="10" fillId="8" borderId="28" xfId="0" applyFont="1" applyFill="1" applyBorder="1" applyAlignment="1" applyProtection="1">
      <alignment horizontal="center" vertical="center"/>
      <protection locked="0"/>
    </xf>
    <xf numFmtId="0" fontId="10" fillId="8" borderId="25" xfId="0" applyFont="1" applyFill="1" applyBorder="1" applyAlignment="1" applyProtection="1">
      <alignment horizontal="justify" vertical="center"/>
      <protection locked="0"/>
    </xf>
    <xf numFmtId="0" fontId="10" fillId="8" borderId="27" xfId="0" applyFont="1" applyFill="1" applyBorder="1" applyAlignment="1" applyProtection="1">
      <alignment horizontal="justify" vertical="center"/>
      <protection locked="0"/>
    </xf>
    <xf numFmtId="0" fontId="11" fillId="8" borderId="24" xfId="0" applyFont="1" applyFill="1" applyBorder="1" applyAlignment="1" applyProtection="1">
      <alignment horizontal="justify" vertical="center"/>
      <protection locked="0"/>
    </xf>
    <xf numFmtId="43" fontId="11" fillId="8" borderId="25" xfId="4" applyNumberFormat="1" applyFont="1" applyFill="1" applyBorder="1" applyAlignment="1" applyProtection="1">
      <alignment horizontal="center" vertical="center"/>
      <protection locked="0"/>
    </xf>
    <xf numFmtId="0" fontId="10" fillId="8" borderId="27" xfId="0" applyFont="1" applyFill="1" applyBorder="1" applyAlignment="1" applyProtection="1">
      <alignment horizontal="justify" vertical="center" wrapText="1"/>
      <protection locked="0"/>
    </xf>
    <xf numFmtId="0" fontId="10" fillId="8" borderId="29" xfId="0" applyFont="1" applyFill="1" applyBorder="1" applyAlignment="1" applyProtection="1">
      <alignment horizontal="justify" vertical="center" wrapText="1"/>
      <protection locked="0"/>
    </xf>
    <xf numFmtId="0" fontId="10" fillId="8" borderId="29" xfId="0" applyFont="1" applyFill="1" applyBorder="1" applyAlignment="1" applyProtection="1">
      <alignment horizontal="justify" vertical="center"/>
      <protection locked="0"/>
    </xf>
    <xf numFmtId="1" fontId="2" fillId="4" borderId="13" xfId="0" applyNumberFormat="1" applyFont="1" applyFill="1" applyBorder="1" applyAlignment="1">
      <alignment horizontal="center" vertical="center" wrapText="1"/>
    </xf>
    <xf numFmtId="176" fontId="2" fillId="4" borderId="13" xfId="0" applyNumberFormat="1" applyFont="1" applyFill="1" applyBorder="1" applyAlignment="1">
      <alignment horizontal="center" vertical="center" wrapText="1"/>
    </xf>
    <xf numFmtId="173" fontId="2" fillId="4" borderId="13" xfId="0" applyNumberFormat="1" applyFont="1" applyFill="1" applyBorder="1" applyAlignment="1">
      <alignment horizontal="center" vertical="center" wrapText="1"/>
    </xf>
    <xf numFmtId="173" fontId="9" fillId="4" borderId="13" xfId="0" applyNumberFormat="1" applyFont="1" applyFill="1" applyBorder="1" applyAlignment="1">
      <alignment horizontal="center" vertical="center" wrapText="1"/>
    </xf>
    <xf numFmtId="1" fontId="2" fillId="4" borderId="22" xfId="0" applyNumberFormat="1" applyFont="1" applyFill="1" applyBorder="1" applyAlignment="1">
      <alignment horizontal="center" vertical="center" wrapText="1"/>
    </xf>
    <xf numFmtId="0" fontId="2" fillId="4" borderId="21" xfId="0" applyFont="1" applyFill="1" applyBorder="1" applyAlignment="1">
      <alignment horizontal="center" vertical="center" wrapText="1"/>
    </xf>
    <xf numFmtId="1" fontId="15" fillId="0" borderId="24" xfId="25" applyNumberFormat="1" applyFont="1" applyBorder="1" applyAlignment="1">
      <alignment horizontal="center" vertical="center" wrapText="1"/>
    </xf>
    <xf numFmtId="0" fontId="15" fillId="0" borderId="24" xfId="25" applyFont="1" applyBorder="1" applyAlignment="1">
      <alignment horizontal="justify" vertical="center" wrapText="1"/>
    </xf>
    <xf numFmtId="0" fontId="15" fillId="0" borderId="24" xfId="25" applyFont="1" applyBorder="1" applyAlignment="1">
      <alignment horizontal="center" vertical="center" wrapText="1"/>
    </xf>
    <xf numFmtId="9" fontId="15" fillId="0" borderId="24" xfId="25" applyNumberFormat="1" applyFont="1" applyBorder="1" applyAlignment="1">
      <alignment horizontal="center" vertical="center" wrapText="1"/>
    </xf>
    <xf numFmtId="3" fontId="15" fillId="0" borderId="24" xfId="25" applyNumberFormat="1" applyFont="1" applyBorder="1" applyAlignment="1">
      <alignment horizontal="justify" vertical="center" wrapText="1"/>
    </xf>
    <xf numFmtId="171" fontId="17" fillId="0" borderId="26" xfId="24" applyNumberFormat="1" applyFont="1" applyFill="1" applyBorder="1" applyAlignment="1">
      <alignment horizontal="center" vertical="center"/>
    </xf>
    <xf numFmtId="0" fontId="15" fillId="0" borderId="24" xfId="25" applyFont="1" applyFill="1" applyBorder="1" applyAlignment="1">
      <alignment horizontal="center" vertical="center"/>
    </xf>
    <xf numFmtId="167" fontId="17" fillId="0" borderId="24" xfId="25" applyNumberFormat="1" applyFont="1" applyBorder="1" applyAlignment="1" applyProtection="1">
      <alignment horizontal="justify" vertical="center" wrapText="1"/>
      <protection locked="0"/>
    </xf>
    <xf numFmtId="0" fontId="15" fillId="0" borderId="26" xfId="25" applyFont="1" applyBorder="1" applyAlignment="1">
      <alignment horizontal="center" vertical="center"/>
    </xf>
    <xf numFmtId="3" fontId="15" fillId="0" borderId="24" xfId="25" applyNumberFormat="1" applyFont="1" applyBorder="1" applyAlignment="1">
      <alignment horizontal="center" vertical="center" wrapText="1"/>
    </xf>
    <xf numFmtId="14" fontId="15" fillId="0" borderId="24" xfId="25" applyNumberFormat="1" applyFont="1" applyBorder="1" applyAlignment="1">
      <alignment horizontal="center" vertical="center"/>
    </xf>
    <xf numFmtId="3" fontId="15" fillId="0" borderId="26" xfId="25" applyNumberFormat="1" applyFont="1" applyBorder="1" applyAlignment="1">
      <alignment horizontal="justify" vertical="center" wrapText="1"/>
    </xf>
    <xf numFmtId="0" fontId="15" fillId="0" borderId="26" xfId="25" applyFont="1" applyFill="1" applyBorder="1" applyAlignment="1">
      <alignment horizontal="center" vertical="center"/>
    </xf>
    <xf numFmtId="167" fontId="17" fillId="0" borderId="26" xfId="25" applyNumberFormat="1" applyFont="1" applyBorder="1" applyAlignment="1" applyProtection="1">
      <alignment horizontal="justify" vertical="center" wrapText="1"/>
      <protection locked="0"/>
    </xf>
    <xf numFmtId="3" fontId="15" fillId="0" borderId="26" xfId="25" applyNumberFormat="1" applyFont="1" applyBorder="1" applyAlignment="1">
      <alignment horizontal="center" vertical="center" wrapText="1"/>
    </xf>
    <xf numFmtId="14" fontId="15" fillId="0" borderId="26" xfId="25" applyNumberFormat="1" applyFont="1" applyBorder="1" applyAlignment="1">
      <alignment horizontal="center" vertical="center"/>
    </xf>
    <xf numFmtId="167" fontId="17" fillId="5" borderId="26" xfId="25" applyNumberFormat="1" applyFont="1" applyFill="1" applyBorder="1" applyAlignment="1" applyProtection="1">
      <alignment horizontal="justify" vertical="center" wrapText="1"/>
      <protection locked="0"/>
    </xf>
    <xf numFmtId="3" fontId="15" fillId="0" borderId="26" xfId="25" applyNumberFormat="1" applyFont="1" applyFill="1" applyBorder="1" applyAlignment="1">
      <alignment horizontal="justify" vertical="center" wrapText="1"/>
    </xf>
    <xf numFmtId="171" fontId="17" fillId="0" borderId="26" xfId="24" applyNumberFormat="1" applyFont="1" applyFill="1" applyBorder="1" applyAlignment="1">
      <alignment horizontal="center" vertical="center" wrapText="1"/>
    </xf>
    <xf numFmtId="167" fontId="17" fillId="0" borderId="26" xfId="25" applyNumberFormat="1" applyFont="1" applyBorder="1" applyAlignment="1" applyProtection="1">
      <alignment horizontal="center" vertical="center" wrapText="1"/>
      <protection locked="0"/>
    </xf>
    <xf numFmtId="3" fontId="15" fillId="0" borderId="26" xfId="25" applyNumberFormat="1" applyFont="1" applyBorder="1" applyAlignment="1">
      <alignment horizontal="center" vertical="center"/>
    </xf>
    <xf numFmtId="0" fontId="17" fillId="5" borderId="26" xfId="25" applyFont="1" applyFill="1" applyBorder="1" applyAlignment="1" applyProtection="1">
      <alignment horizontal="justify" vertical="center" wrapText="1"/>
      <protection locked="0"/>
    </xf>
    <xf numFmtId="9" fontId="15" fillId="0" borderId="26" xfId="25" applyNumberFormat="1" applyFont="1" applyBorder="1" applyAlignment="1">
      <alignment horizontal="center" vertical="center"/>
    </xf>
    <xf numFmtId="0" fontId="17" fillId="5" borderId="26" xfId="25" applyFont="1" applyFill="1" applyBorder="1" applyAlignment="1" applyProtection="1">
      <alignment horizontal="center" vertical="center" wrapText="1"/>
      <protection locked="0"/>
    </xf>
    <xf numFmtId="41" fontId="17" fillId="0" borderId="26" xfId="24" applyFont="1" applyFill="1" applyBorder="1" applyAlignment="1">
      <alignment horizontal="center" vertical="center" wrapText="1"/>
    </xf>
    <xf numFmtId="0" fontId="15" fillId="0" borderId="26" xfId="0" applyFont="1" applyBorder="1" applyAlignment="1">
      <alignment horizontal="center" vertical="center"/>
    </xf>
    <xf numFmtId="0" fontId="15" fillId="5" borderId="26" xfId="0" applyFont="1" applyFill="1" applyBorder="1" applyAlignment="1" applyProtection="1">
      <alignment horizontal="center" vertical="center" wrapText="1"/>
      <protection locked="0"/>
    </xf>
    <xf numFmtId="171" fontId="17" fillId="0" borderId="26" xfId="24" applyNumberFormat="1" applyFont="1" applyFill="1" applyBorder="1" applyAlignment="1">
      <alignment vertical="center" wrapText="1"/>
    </xf>
    <xf numFmtId="182" fontId="17" fillId="0" borderId="26" xfId="25" applyNumberFormat="1" applyFont="1" applyBorder="1" applyAlignment="1" applyProtection="1">
      <alignment horizontal="justify" vertical="center" wrapText="1"/>
      <protection locked="0"/>
    </xf>
    <xf numFmtId="0" fontId="15" fillId="0" borderId="26" xfId="0" applyFont="1" applyFill="1" applyBorder="1" applyAlignment="1">
      <alignment horizontal="justify" vertical="center" wrapText="1"/>
    </xf>
    <xf numFmtId="167" fontId="15" fillId="0" borderId="26" xfId="0" applyNumberFormat="1" applyFont="1" applyBorder="1" applyAlignment="1" applyProtection="1">
      <alignment horizontal="center" vertical="center" wrapText="1"/>
      <protection locked="0"/>
    </xf>
    <xf numFmtId="188" fontId="15" fillId="0" borderId="26" xfId="25" applyNumberFormat="1" applyFont="1" applyBorder="1" applyAlignment="1">
      <alignment horizontal="center" vertical="center"/>
    </xf>
    <xf numFmtId="0" fontId="15" fillId="0" borderId="26" xfId="25" applyFont="1" applyFill="1" applyBorder="1" applyAlignment="1">
      <alignment horizontal="justify" vertical="center" wrapText="1" readingOrder="2"/>
    </xf>
    <xf numFmtId="2" fontId="15" fillId="0" borderId="26" xfId="25" applyNumberFormat="1" applyFont="1" applyBorder="1" applyAlignment="1">
      <alignment horizontal="center" vertical="center" wrapText="1"/>
    </xf>
    <xf numFmtId="0" fontId="2" fillId="0" borderId="46" xfId="0" applyFont="1" applyFill="1" applyBorder="1" applyAlignment="1">
      <alignment horizontal="justify" vertical="center"/>
    </xf>
    <xf numFmtId="171" fontId="2" fillId="0" borderId="69" xfId="24" applyNumberFormat="1" applyFont="1" applyFill="1" applyBorder="1" applyAlignment="1">
      <alignment vertical="center"/>
    </xf>
    <xf numFmtId="173" fontId="2" fillId="0" borderId="46" xfId="0" applyNumberFormat="1" applyFont="1" applyFill="1" applyBorder="1" applyAlignment="1">
      <alignment horizontal="center" vertical="center"/>
    </xf>
    <xf numFmtId="173" fontId="28" fillId="0" borderId="46" xfId="0" applyNumberFormat="1" applyFont="1" applyFill="1" applyBorder="1" applyAlignment="1">
      <alignment horizontal="center" vertical="center"/>
    </xf>
    <xf numFmtId="1" fontId="2" fillId="0" borderId="46" xfId="0" applyNumberFormat="1" applyFont="1" applyFill="1" applyBorder="1" applyAlignment="1">
      <alignment horizontal="center" vertical="center"/>
    </xf>
    <xf numFmtId="0" fontId="2" fillId="0" borderId="46" xfId="0" applyFont="1" applyFill="1" applyBorder="1" applyAlignment="1">
      <alignment horizontal="center" vertical="center"/>
    </xf>
    <xf numFmtId="183" fontId="2" fillId="0" borderId="46" xfId="0" applyNumberFormat="1" applyFont="1" applyFill="1" applyBorder="1" applyAlignment="1">
      <alignment vertical="center"/>
    </xf>
    <xf numFmtId="0" fontId="2" fillId="0" borderId="68" xfId="0" applyFont="1" applyFill="1" applyBorder="1" applyAlignment="1">
      <alignment horizontal="justify" vertical="center"/>
    </xf>
    <xf numFmtId="1" fontId="5" fillId="0" borderId="0" xfId="0" applyNumberFormat="1" applyFont="1"/>
    <xf numFmtId="0" fontId="5" fillId="7" borderId="0" xfId="0" applyFont="1" applyFill="1" applyAlignment="1">
      <alignment horizontal="justify" vertical="center"/>
    </xf>
    <xf numFmtId="0" fontId="5" fillId="7" borderId="0" xfId="0" applyFont="1" applyFill="1" applyAlignment="1">
      <alignment horizontal="center"/>
    </xf>
    <xf numFmtId="176" fontId="5" fillId="7" borderId="0" xfId="0" applyNumberFormat="1" applyFont="1" applyFill="1" applyAlignment="1">
      <alignment horizontal="center" vertical="center"/>
    </xf>
    <xf numFmtId="182" fontId="5" fillId="7" borderId="0" xfId="0" applyNumberFormat="1" applyFont="1" applyFill="1" applyAlignment="1">
      <alignment horizontal="center" vertical="center"/>
    </xf>
    <xf numFmtId="173" fontId="5" fillId="7" borderId="0" xfId="0" applyNumberFormat="1" applyFont="1" applyFill="1" applyAlignment="1">
      <alignment horizontal="center" vertical="center"/>
    </xf>
    <xf numFmtId="173" fontId="29" fillId="7" borderId="0" xfId="0" applyNumberFormat="1" applyFont="1" applyFill="1" applyAlignment="1">
      <alignment horizontal="center" vertical="center"/>
    </xf>
    <xf numFmtId="1" fontId="5" fillId="7" borderId="0" xfId="0" applyNumberFormat="1" applyFont="1" applyFill="1" applyAlignment="1">
      <alignment horizontal="center" vertical="center"/>
    </xf>
    <xf numFmtId="0" fontId="5" fillId="7" borderId="0" xfId="0" applyFont="1" applyFill="1" applyAlignment="1">
      <alignment horizontal="justify" vertical="center" wrapText="1"/>
    </xf>
    <xf numFmtId="183" fontId="5" fillId="0" borderId="0" xfId="0" applyNumberFormat="1" applyFont="1" applyFill="1" applyAlignment="1">
      <alignment horizontal="right" vertical="center"/>
    </xf>
    <xf numFmtId="183" fontId="5" fillId="0" borderId="0" xfId="0" applyNumberFormat="1" applyFont="1" applyAlignment="1">
      <alignment horizontal="center"/>
    </xf>
    <xf numFmtId="0" fontId="12" fillId="0" borderId="16" xfId="0" applyFont="1" applyBorder="1" applyAlignment="1">
      <alignment horizontal="justify" vertical="center" wrapText="1"/>
    </xf>
    <xf numFmtId="0" fontId="12" fillId="0" borderId="0" xfId="0" applyFont="1" applyBorder="1" applyAlignment="1">
      <alignment horizontal="justify" vertical="center" wrapText="1"/>
    </xf>
    <xf numFmtId="9" fontId="7" fillId="5" borderId="0" xfId="25" applyNumberFormat="1" applyFont="1" applyFill="1" applyBorder="1" applyAlignment="1" applyProtection="1">
      <alignment horizontal="center" vertical="center"/>
      <protection locked="0"/>
    </xf>
    <xf numFmtId="0" fontId="7" fillId="5" borderId="0" xfId="25" applyFont="1" applyFill="1" applyBorder="1" applyAlignment="1" applyProtection="1">
      <alignment horizontal="center" vertical="center" wrapText="1"/>
      <protection locked="0"/>
    </xf>
    <xf numFmtId="173" fontId="7" fillId="5" borderId="0" xfId="25" applyNumberFormat="1" applyFont="1" applyFill="1" applyBorder="1" applyAlignment="1" applyProtection="1">
      <alignment horizontal="center" vertical="center"/>
      <protection locked="0"/>
    </xf>
    <xf numFmtId="0" fontId="30" fillId="5" borderId="0" xfId="25" applyFont="1" applyFill="1" applyBorder="1" applyAlignment="1" applyProtection="1">
      <alignment horizontal="center" vertical="center" wrapText="1"/>
      <protection locked="0"/>
    </xf>
    <xf numFmtId="0" fontId="5" fillId="5" borderId="0" xfId="25" applyFill="1" applyBorder="1" applyAlignment="1" applyProtection="1">
      <alignment horizontal="center" vertical="center"/>
      <protection locked="0"/>
    </xf>
    <xf numFmtId="0" fontId="29" fillId="5" borderId="0" xfId="25" applyFont="1" applyFill="1" applyBorder="1" applyAlignment="1" applyProtection="1">
      <alignment horizontal="center" vertical="center" wrapText="1"/>
      <protection locked="0"/>
    </xf>
    <xf numFmtId="175" fontId="7" fillId="5" borderId="0" xfId="25" applyNumberFormat="1" applyFont="1" applyFill="1" applyBorder="1" applyAlignment="1" applyProtection="1">
      <alignment horizontal="center" vertical="center"/>
      <protection locked="0"/>
    </xf>
    <xf numFmtId="0" fontId="5" fillId="0" borderId="0" xfId="25" applyAlignment="1" applyProtection="1">
      <alignment horizontal="center" vertical="center"/>
      <protection locked="0"/>
    </xf>
    <xf numFmtId="0" fontId="29" fillId="0" borderId="0" xfId="25" applyFont="1" applyAlignment="1" applyProtection="1">
      <alignment wrapText="1"/>
      <protection locked="0"/>
    </xf>
    <xf numFmtId="1" fontId="7" fillId="0" borderId="0" xfId="25" applyNumberFormat="1" applyFont="1" applyProtection="1">
      <protection locked="0"/>
    </xf>
    <xf numFmtId="0" fontId="12" fillId="0" borderId="26" xfId="25" applyFont="1" applyFill="1" applyBorder="1" applyAlignment="1">
      <alignment horizontal="center" vertical="center" wrapText="1"/>
    </xf>
    <xf numFmtId="0" fontId="12" fillId="0" borderId="26" xfId="25" applyFont="1" applyFill="1" applyBorder="1" applyAlignment="1">
      <alignment horizontal="justify" vertical="center" wrapText="1"/>
    </xf>
    <xf numFmtId="1" fontId="12" fillId="0" borderId="26" xfId="25" applyNumberFormat="1" applyFont="1" applyFill="1" applyBorder="1" applyAlignment="1">
      <alignment horizontal="center" vertical="center" wrapText="1"/>
    </xf>
    <xf numFmtId="9" fontId="12" fillId="0" borderId="26" xfId="25" applyNumberFormat="1" applyFont="1" applyFill="1" applyBorder="1" applyAlignment="1">
      <alignment horizontal="center" vertical="center" wrapText="1"/>
    </xf>
    <xf numFmtId="41" fontId="12" fillId="0" borderId="26" xfId="24" applyFont="1" applyFill="1" applyBorder="1" applyAlignment="1">
      <alignment horizontal="justify" vertical="center" wrapText="1"/>
    </xf>
    <xf numFmtId="0" fontId="24" fillId="0" borderId="13" xfId="6" applyFont="1" applyFill="1" applyBorder="1" applyAlignment="1">
      <alignment horizontal="justify" vertical="center" wrapText="1"/>
    </xf>
    <xf numFmtId="3" fontId="12" fillId="0" borderId="26" xfId="25" applyNumberFormat="1" applyFont="1" applyFill="1" applyBorder="1" applyAlignment="1" applyProtection="1">
      <alignment horizontal="justify" vertical="center" wrapText="1"/>
      <protection locked="0"/>
    </xf>
    <xf numFmtId="3" fontId="12" fillId="0" borderId="26" xfId="25" applyNumberFormat="1" applyFont="1" applyFill="1" applyBorder="1" applyAlignment="1">
      <alignment horizontal="center" vertical="center" wrapText="1"/>
    </xf>
    <xf numFmtId="14" fontId="12" fillId="0" borderId="26" xfId="25" applyNumberFormat="1" applyFont="1" applyFill="1" applyBorder="1" applyAlignment="1">
      <alignment horizontal="center" vertical="center" wrapText="1"/>
    </xf>
    <xf numFmtId="3" fontId="12" fillId="0" borderId="26" xfId="25" applyNumberFormat="1" applyFont="1" applyFill="1" applyBorder="1" applyAlignment="1">
      <alignment horizontal="justify" vertical="center" wrapText="1"/>
    </xf>
    <xf numFmtId="0" fontId="24" fillId="0" borderId="26" xfId="25" applyFont="1" applyFill="1" applyBorder="1" applyAlignment="1">
      <alignment horizontal="justify" vertical="center" wrapText="1"/>
    </xf>
    <xf numFmtId="0" fontId="12" fillId="0" borderId="26" xfId="25" applyFont="1" applyFill="1" applyBorder="1" applyAlignment="1" applyProtection="1">
      <alignment horizontal="justify" vertical="center" wrapText="1"/>
      <protection locked="0"/>
    </xf>
    <xf numFmtId="0" fontId="24" fillId="0" borderId="26" xfId="6" applyFont="1" applyFill="1" applyBorder="1" applyAlignment="1">
      <alignment horizontal="justify" vertical="center" wrapText="1"/>
    </xf>
    <xf numFmtId="1" fontId="12" fillId="0" borderId="26" xfId="25" applyNumberFormat="1" applyFont="1" applyFill="1" applyBorder="1" applyAlignment="1">
      <alignment horizontal="justify" vertical="center" wrapText="1"/>
    </xf>
    <xf numFmtId="184" fontId="12" fillId="0" borderId="26" xfId="25" applyNumberFormat="1" applyFont="1" applyFill="1" applyBorder="1" applyAlignment="1">
      <alignment horizontal="center" vertical="center" wrapText="1"/>
    </xf>
    <xf numFmtId="41" fontId="12" fillId="0" borderId="30" xfId="24" applyFont="1" applyFill="1" applyBorder="1" applyAlignment="1">
      <alignment horizontal="justify" vertical="center" wrapText="1"/>
    </xf>
    <xf numFmtId="0" fontId="24" fillId="0" borderId="30" xfId="6" applyFont="1" applyFill="1" applyBorder="1" applyAlignment="1">
      <alignment horizontal="justify" vertical="center" wrapText="1"/>
    </xf>
    <xf numFmtId="0" fontId="12" fillId="0" borderId="30" xfId="25" applyFont="1" applyFill="1" applyBorder="1" applyAlignment="1" applyProtection="1">
      <alignment horizontal="justify" vertical="center" wrapText="1"/>
      <protection locked="0"/>
    </xf>
    <xf numFmtId="1" fontId="12" fillId="0" borderId="30" xfId="25" applyNumberFormat="1" applyFont="1" applyFill="1" applyBorder="1" applyAlignment="1">
      <alignment horizontal="center" vertical="center" wrapText="1"/>
    </xf>
    <xf numFmtId="0" fontId="12" fillId="0" borderId="30" xfId="25" applyFont="1" applyFill="1" applyBorder="1" applyAlignment="1">
      <alignment horizontal="justify" vertical="center" wrapText="1"/>
    </xf>
    <xf numFmtId="3" fontId="12" fillId="0" borderId="29" xfId="25" applyNumberFormat="1" applyFont="1" applyFill="1" applyBorder="1" applyAlignment="1">
      <alignment horizontal="center" vertical="center" wrapText="1"/>
    </xf>
    <xf numFmtId="0" fontId="12" fillId="0" borderId="28" xfId="25" applyFont="1" applyFill="1" applyBorder="1" applyAlignment="1">
      <alignment horizontal="justify" vertical="center" wrapText="1"/>
    </xf>
    <xf numFmtId="41" fontId="12" fillId="0" borderId="26" xfId="24" applyFont="1" applyFill="1" applyBorder="1" applyAlignment="1" applyProtection="1">
      <alignment horizontal="justify" vertical="center" wrapText="1"/>
      <protection locked="0"/>
    </xf>
    <xf numFmtId="0" fontId="24" fillId="0" borderId="26" xfId="25" applyFont="1" applyFill="1" applyBorder="1" applyAlignment="1" applyProtection="1">
      <alignment horizontal="justify" vertical="center" wrapText="1"/>
      <protection locked="0"/>
    </xf>
    <xf numFmtId="0" fontId="12" fillId="0" borderId="26" xfId="25" applyFont="1" applyFill="1" applyBorder="1" applyAlignment="1" applyProtection="1">
      <alignment horizontal="center" vertical="center" wrapText="1"/>
      <protection locked="0"/>
    </xf>
    <xf numFmtId="41" fontId="2" fillId="0" borderId="69" xfId="24" applyFont="1" applyFill="1" applyBorder="1" applyAlignment="1">
      <alignment vertical="center"/>
    </xf>
    <xf numFmtId="0" fontId="7" fillId="0" borderId="0" xfId="25" applyFont="1" applyAlignment="1" applyProtection="1">
      <alignment wrapText="1"/>
      <protection locked="0"/>
    </xf>
    <xf numFmtId="0" fontId="20" fillId="0" borderId="36" xfId="0" applyFont="1" applyFill="1" applyBorder="1" applyAlignment="1">
      <alignment vertical="center"/>
    </xf>
    <xf numFmtId="0" fontId="20" fillId="0" borderId="5" xfId="0" applyFont="1" applyFill="1" applyBorder="1" applyAlignment="1">
      <alignment horizontal="center" vertical="center"/>
    </xf>
    <xf numFmtId="0" fontId="10" fillId="17" borderId="0" xfId="0" applyFont="1" applyFill="1" applyBorder="1"/>
    <xf numFmtId="0" fontId="10" fillId="0" borderId="0" xfId="0" applyFont="1" applyFill="1" applyBorder="1"/>
    <xf numFmtId="0" fontId="20" fillId="0" borderId="1" xfId="0" applyFont="1" applyFill="1" applyBorder="1" applyAlignment="1">
      <alignment horizontal="left" vertical="center"/>
    </xf>
    <xf numFmtId="0" fontId="15" fillId="0" borderId="7" xfId="0" applyFont="1" applyFill="1" applyBorder="1" applyAlignment="1">
      <alignment horizontal="left" vertical="center"/>
    </xf>
    <xf numFmtId="0" fontId="20" fillId="0" borderId="8" xfId="0" applyFont="1" applyFill="1" applyBorder="1" applyAlignment="1">
      <alignment vertical="center"/>
    </xf>
    <xf numFmtId="14" fontId="15" fillId="0" borderId="9" xfId="0" applyNumberFormat="1" applyFont="1" applyFill="1" applyBorder="1" applyAlignment="1">
      <alignment horizontal="left" vertical="center" wrapText="1"/>
    </xf>
    <xf numFmtId="0" fontId="20" fillId="0" borderId="20" xfId="0" applyFont="1" applyFill="1" applyBorder="1" applyAlignment="1">
      <alignment vertical="center"/>
    </xf>
    <xf numFmtId="3" fontId="20" fillId="0" borderId="14" xfId="0" applyNumberFormat="1" applyFont="1" applyFill="1" applyBorder="1" applyAlignment="1">
      <alignment horizontal="center" vertical="center" wrapText="1"/>
    </xf>
    <xf numFmtId="0" fontId="11" fillId="0" borderId="0" xfId="0" applyFont="1" applyFill="1" applyBorder="1" applyAlignment="1">
      <alignment vertical="center"/>
    </xf>
    <xf numFmtId="0" fontId="11" fillId="0" borderId="0" xfId="0" applyFont="1" applyFill="1" applyBorder="1" applyAlignment="1">
      <alignment horizontal="center" vertical="center"/>
    </xf>
    <xf numFmtId="0" fontId="11" fillId="0" borderId="70" xfId="0" applyFont="1" applyFill="1" applyBorder="1" applyAlignment="1">
      <alignment vertical="center"/>
    </xf>
    <xf numFmtId="1" fontId="11" fillId="19" borderId="73" xfId="0" applyNumberFormat="1" applyFont="1" applyFill="1" applyBorder="1" applyAlignment="1">
      <alignment horizontal="center" vertical="center" wrapText="1"/>
    </xf>
    <xf numFmtId="0" fontId="11" fillId="19" borderId="13" xfId="0" applyFont="1" applyFill="1" applyBorder="1" applyAlignment="1">
      <alignment horizontal="center" vertical="center" wrapText="1"/>
    </xf>
    <xf numFmtId="0" fontId="11" fillId="19" borderId="20" xfId="0" applyFont="1" applyFill="1" applyBorder="1" applyAlignment="1">
      <alignment horizontal="center" vertical="center" wrapText="1"/>
    </xf>
    <xf numFmtId="176" fontId="11" fillId="19" borderId="16" xfId="0" applyNumberFormat="1" applyFont="1" applyFill="1" applyBorder="1" applyAlignment="1">
      <alignment horizontal="center" vertical="center" wrapText="1"/>
    </xf>
    <xf numFmtId="0" fontId="11" fillId="19" borderId="16" xfId="0" applyFont="1" applyFill="1" applyBorder="1" applyAlignment="1">
      <alignment horizontal="center" vertical="center" wrapText="1"/>
    </xf>
    <xf numFmtId="173" fontId="11" fillId="19" borderId="13" xfId="0" applyNumberFormat="1" applyFont="1" applyFill="1" applyBorder="1" applyAlignment="1">
      <alignment horizontal="center" vertical="center" wrapText="1"/>
    </xf>
    <xf numFmtId="173" fontId="11" fillId="19" borderId="8" xfId="0" applyNumberFormat="1" applyFont="1" applyFill="1" applyBorder="1" applyAlignment="1">
      <alignment horizontal="center" vertical="center" wrapText="1"/>
    </xf>
    <xf numFmtId="1" fontId="11" fillId="19" borderId="8" xfId="0" applyNumberFormat="1" applyFont="1" applyFill="1" applyBorder="1" applyAlignment="1">
      <alignment horizontal="center" vertical="center" wrapText="1"/>
    </xf>
    <xf numFmtId="0" fontId="11" fillId="19" borderId="8" xfId="0" applyFont="1" applyFill="1" applyBorder="1" applyAlignment="1">
      <alignment horizontal="center" vertical="center" wrapText="1"/>
    </xf>
    <xf numFmtId="0" fontId="11" fillId="19" borderId="13" xfId="0" applyFont="1" applyFill="1" applyBorder="1" applyAlignment="1">
      <alignment horizontal="center" vertical="center" textRotation="90" wrapText="1"/>
    </xf>
    <xf numFmtId="49" fontId="11" fillId="19" borderId="13" xfId="0" applyNumberFormat="1" applyFont="1" applyFill="1" applyBorder="1" applyAlignment="1">
      <alignment horizontal="center" vertical="center" textRotation="90" wrapText="1"/>
    </xf>
    <xf numFmtId="0" fontId="11" fillId="19" borderId="16" xfId="0" applyFont="1" applyFill="1" applyBorder="1" applyAlignment="1">
      <alignment horizontal="center" vertical="center" textRotation="90" wrapText="1"/>
    </xf>
    <xf numFmtId="0" fontId="10" fillId="17" borderId="0" xfId="0" applyFont="1" applyFill="1" applyBorder="1" applyAlignment="1">
      <alignment horizontal="center"/>
    </xf>
    <xf numFmtId="0" fontId="10" fillId="0" borderId="0" xfId="0" applyFont="1" applyFill="1" applyBorder="1" applyAlignment="1">
      <alignment horizontal="center"/>
    </xf>
    <xf numFmtId="1" fontId="10" fillId="17" borderId="8" xfId="0" applyNumberFormat="1" applyFont="1" applyFill="1" applyBorder="1" applyAlignment="1">
      <alignment horizontal="center" vertical="center" wrapText="1"/>
    </xf>
    <xf numFmtId="0" fontId="10" fillId="17" borderId="8" xfId="0" applyFont="1" applyFill="1" applyBorder="1" applyAlignment="1">
      <alignment horizontal="justify" vertical="center" wrapText="1"/>
    </xf>
    <xf numFmtId="1" fontId="10" fillId="17" borderId="6" xfId="0" applyNumberFormat="1" applyFont="1" applyFill="1" applyBorder="1" applyAlignment="1">
      <alignment horizontal="justify" vertical="center" wrapText="1"/>
    </xf>
    <xf numFmtId="0" fontId="10" fillId="17" borderId="8" xfId="0" applyFont="1" applyFill="1" applyBorder="1" applyAlignment="1">
      <alignment horizontal="center" vertical="center" wrapText="1"/>
    </xf>
    <xf numFmtId="9" fontId="10" fillId="17" borderId="8" xfId="5" applyFont="1" applyFill="1" applyBorder="1" applyAlignment="1">
      <alignment horizontal="center" vertical="center" wrapText="1"/>
    </xf>
    <xf numFmtId="0" fontId="33" fillId="17" borderId="13" xfId="0" applyFont="1" applyFill="1" applyBorder="1" applyAlignment="1">
      <alignment horizontal="justify" vertical="center" wrapText="1"/>
    </xf>
    <xf numFmtId="0" fontId="24" fillId="0" borderId="13" xfId="0" applyFont="1" applyBorder="1" applyAlignment="1">
      <alignment horizontal="justify" vertical="center" wrapText="1"/>
    </xf>
    <xf numFmtId="0" fontId="34" fillId="0" borderId="8" xfId="15" applyFont="1" applyBorder="1" applyAlignment="1">
      <alignment horizontal="left" vertical="center"/>
    </xf>
    <xf numFmtId="173" fontId="10" fillId="17" borderId="8" xfId="0" applyNumberFormat="1" applyFont="1" applyFill="1" applyBorder="1" applyAlignment="1">
      <alignment horizontal="justify" vertical="center" wrapText="1"/>
    </xf>
    <xf numFmtId="0" fontId="33" fillId="17" borderId="12" xfId="0" applyFont="1" applyFill="1" applyBorder="1" applyAlignment="1">
      <alignment horizontal="center" vertical="center" wrapText="1"/>
    </xf>
    <xf numFmtId="0" fontId="33" fillId="17" borderId="13" xfId="0" applyFont="1" applyFill="1" applyBorder="1" applyAlignment="1">
      <alignment horizontal="center" vertical="center" wrapText="1"/>
    </xf>
    <xf numFmtId="14" fontId="33" fillId="17" borderId="13" xfId="0" applyNumberFormat="1" applyFont="1" applyFill="1" applyBorder="1" applyAlignment="1">
      <alignment horizontal="center" vertical="center" wrapText="1"/>
    </xf>
    <xf numFmtId="1" fontId="10" fillId="17" borderId="13" xfId="0" applyNumberFormat="1" applyFont="1" applyFill="1" applyBorder="1" applyAlignment="1">
      <alignment horizontal="center" vertical="center" wrapText="1"/>
    </xf>
    <xf numFmtId="1" fontId="10" fillId="17" borderId="13" xfId="0" applyNumberFormat="1" applyFont="1" applyFill="1" applyBorder="1" applyAlignment="1">
      <alignment horizontal="justify" vertical="center" wrapText="1"/>
    </xf>
    <xf numFmtId="0" fontId="10" fillId="17" borderId="13" xfId="0" applyFont="1" applyFill="1" applyBorder="1" applyAlignment="1">
      <alignment horizontal="center" vertical="center" wrapText="1"/>
    </xf>
    <xf numFmtId="9" fontId="10" fillId="17" borderId="12" xfId="5" applyFont="1" applyFill="1" applyBorder="1" applyAlignment="1">
      <alignment horizontal="center" vertical="center" wrapText="1"/>
    </xf>
    <xf numFmtId="0" fontId="33" fillId="0" borderId="8" xfId="0" applyFont="1" applyBorder="1" applyAlignment="1">
      <alignment horizontal="justify" vertical="center" wrapText="1"/>
    </xf>
    <xf numFmtId="0" fontId="34" fillId="0" borderId="13" xfId="15" applyFont="1" applyBorder="1" applyAlignment="1">
      <alignment horizontal="left" vertical="center"/>
    </xf>
    <xf numFmtId="43" fontId="11" fillId="0" borderId="69" xfId="1" applyNumberFormat="1" applyFont="1" applyFill="1" applyBorder="1" applyAlignment="1">
      <alignment vertical="center"/>
    </xf>
    <xf numFmtId="0" fontId="10" fillId="17" borderId="0" xfId="0" applyFont="1" applyFill="1" applyBorder="1" applyAlignment="1">
      <alignment horizontal="justify" vertical="center"/>
    </xf>
    <xf numFmtId="1" fontId="10" fillId="0" borderId="0" xfId="0" applyNumberFormat="1" applyFont="1" applyFill="1" applyBorder="1"/>
    <xf numFmtId="0" fontId="33" fillId="0" borderId="13" xfId="0" applyFont="1" applyFill="1" applyBorder="1" applyAlignment="1">
      <alignment horizontal="justify" vertical="center" wrapText="1"/>
    </xf>
    <xf numFmtId="0" fontId="33" fillId="0" borderId="16" xfId="0" applyFont="1" applyFill="1" applyBorder="1" applyAlignment="1">
      <alignment horizontal="justify" vertical="center" wrapText="1"/>
    </xf>
    <xf numFmtId="0" fontId="33" fillId="0" borderId="20" xfId="0" applyFont="1" applyFill="1" applyBorder="1" applyAlignment="1">
      <alignment horizontal="justify" vertical="center" wrapText="1"/>
    </xf>
    <xf numFmtId="0" fontId="33" fillId="0" borderId="0" xfId="0" applyFont="1" applyFill="1" applyBorder="1" applyAlignment="1">
      <alignment horizontal="justify" vertical="center" wrapText="1"/>
    </xf>
    <xf numFmtId="176" fontId="10" fillId="17" borderId="0" xfId="0" applyNumberFormat="1" applyFont="1" applyFill="1" applyBorder="1" applyAlignment="1">
      <alignment horizontal="center" vertical="center"/>
    </xf>
    <xf numFmtId="173" fontId="10" fillId="17" borderId="0" xfId="0" applyNumberFormat="1" applyFont="1" applyFill="1" applyBorder="1" applyAlignment="1">
      <alignment horizontal="center" vertical="center"/>
    </xf>
    <xf numFmtId="1" fontId="10" fillId="17" borderId="0" xfId="0" applyNumberFormat="1" applyFont="1" applyFill="1" applyBorder="1" applyAlignment="1">
      <alignment horizontal="center" vertical="center"/>
    </xf>
    <xf numFmtId="0" fontId="10" fillId="17" borderId="0" xfId="0" applyFont="1" applyFill="1" applyBorder="1" applyAlignment="1">
      <alignment horizontal="center" vertical="center"/>
    </xf>
    <xf numFmtId="183" fontId="10" fillId="0" borderId="0" xfId="0" applyNumberFormat="1" applyFont="1" applyFill="1" applyBorder="1" applyAlignment="1">
      <alignment horizontal="right" vertical="center"/>
    </xf>
    <xf numFmtId="183" fontId="10" fillId="0" borderId="0" xfId="0" applyNumberFormat="1" applyFont="1" applyFill="1" applyBorder="1" applyAlignment="1">
      <alignment horizontal="center"/>
    </xf>
    <xf numFmtId="0" fontId="10" fillId="0" borderId="0" xfId="0" applyFont="1" applyFill="1" applyBorder="1" applyAlignment="1">
      <alignment horizontal="justify" vertical="center"/>
    </xf>
    <xf numFmtId="0" fontId="4" fillId="0" borderId="26" xfId="31" applyFont="1" applyBorder="1" applyAlignment="1" applyProtection="1">
      <alignment horizontal="center" vertical="center"/>
      <protection locked="0"/>
    </xf>
    <xf numFmtId="0" fontId="7" fillId="5" borderId="0" xfId="31" applyFont="1" applyFill="1" applyAlignment="1" applyProtection="1">
      <alignment horizontal="center" vertical="center"/>
      <protection locked="0"/>
    </xf>
    <xf numFmtId="0" fontId="7" fillId="0" borderId="0" xfId="31" applyFont="1" applyProtection="1">
      <protection locked="0"/>
    </xf>
    <xf numFmtId="0" fontId="4" fillId="0" borderId="26" xfId="31" applyFont="1" applyBorder="1" applyAlignment="1" applyProtection="1">
      <alignment horizontal="center" vertical="center" wrapText="1"/>
      <protection locked="0"/>
    </xf>
    <xf numFmtId="0" fontId="4" fillId="0" borderId="30" xfId="31" applyFont="1" applyBorder="1" applyAlignment="1" applyProtection="1">
      <alignment horizontal="center" vertical="center"/>
      <protection locked="0"/>
    </xf>
    <xf numFmtId="3" fontId="20" fillId="0" borderId="30" xfId="31" applyNumberFormat="1" applyFont="1" applyBorder="1" applyAlignment="1" applyProtection="1">
      <alignment horizontal="center" vertical="center" wrapText="1"/>
      <protection locked="0"/>
    </xf>
    <xf numFmtId="1" fontId="20" fillId="0" borderId="26" xfId="31" applyNumberFormat="1" applyFont="1" applyBorder="1" applyAlignment="1" applyProtection="1">
      <alignment horizontal="center" vertical="center"/>
      <protection locked="0"/>
    </xf>
    <xf numFmtId="0" fontId="20" fillId="0" borderId="26" xfId="31" applyFont="1" applyBorder="1" applyAlignment="1" applyProtection="1">
      <alignment horizontal="center" vertical="center" wrapText="1"/>
      <protection locked="0"/>
    </xf>
    <xf numFmtId="0" fontId="20" fillId="0" borderId="26" xfId="31" applyFont="1" applyBorder="1" applyAlignment="1" applyProtection="1">
      <alignment horizontal="center" vertical="center"/>
      <protection locked="0"/>
    </xf>
    <xf numFmtId="0" fontId="20" fillId="0" borderId="26" xfId="31" applyFont="1" applyBorder="1" applyAlignment="1" applyProtection="1">
      <alignment horizontal="left" vertical="center"/>
      <protection locked="0"/>
    </xf>
    <xf numFmtId="169" fontId="20" fillId="0" borderId="26" xfId="32" applyNumberFormat="1" applyFont="1" applyBorder="1" applyAlignment="1" applyProtection="1">
      <alignment horizontal="center" vertical="center"/>
      <protection locked="0"/>
    </xf>
    <xf numFmtId="1" fontId="20" fillId="15" borderId="26" xfId="31" applyNumberFormat="1" applyFont="1" applyFill="1" applyBorder="1" applyAlignment="1" applyProtection="1">
      <alignment horizontal="center" vertical="center" wrapText="1"/>
      <protection locked="0"/>
    </xf>
    <xf numFmtId="0" fontId="20" fillId="15" borderId="26" xfId="31" applyFont="1" applyFill="1" applyBorder="1" applyAlignment="1" applyProtection="1">
      <alignment horizontal="center" vertical="center" wrapText="1"/>
      <protection locked="0"/>
    </xf>
    <xf numFmtId="176" fontId="20" fillId="15" borderId="26" xfId="31" applyNumberFormat="1" applyFont="1" applyFill="1" applyBorder="1" applyAlignment="1" applyProtection="1">
      <alignment horizontal="center" vertical="center" wrapText="1"/>
      <protection locked="0"/>
    </xf>
    <xf numFmtId="173" fontId="20" fillId="21" borderId="26" xfId="31" applyNumberFormat="1" applyFont="1" applyFill="1" applyBorder="1" applyAlignment="1" applyProtection="1">
      <alignment horizontal="center" vertical="center" wrapText="1"/>
      <protection locked="0"/>
    </xf>
    <xf numFmtId="1" fontId="20" fillId="21" borderId="26" xfId="31" applyNumberFormat="1" applyFont="1" applyFill="1" applyBorder="1" applyAlignment="1" applyProtection="1">
      <alignment horizontal="center" vertical="center" wrapText="1"/>
      <protection locked="0"/>
    </xf>
    <xf numFmtId="0" fontId="20" fillId="21" borderId="26" xfId="31" applyFont="1" applyFill="1" applyBorder="1" applyAlignment="1" applyProtection="1">
      <alignment horizontal="center" vertical="center" wrapText="1"/>
      <protection locked="0"/>
    </xf>
    <xf numFmtId="169" fontId="20" fillId="15" borderId="26" xfId="32" applyNumberFormat="1" applyFont="1" applyFill="1" applyBorder="1" applyAlignment="1" applyProtection="1">
      <alignment horizontal="center" vertical="center" textRotation="90" wrapText="1"/>
      <protection locked="0"/>
    </xf>
    <xf numFmtId="168" fontId="20" fillId="15" borderId="26" xfId="32" applyFont="1" applyFill="1" applyBorder="1" applyAlignment="1" applyProtection="1">
      <alignment horizontal="center" vertical="center" textRotation="90" wrapText="1"/>
      <protection locked="0"/>
    </xf>
    <xf numFmtId="1" fontId="15" fillId="0" borderId="26" xfId="31" applyNumberFormat="1" applyFont="1" applyBorder="1" applyAlignment="1">
      <alignment horizontal="center" vertical="center" wrapText="1"/>
    </xf>
    <xf numFmtId="4" fontId="15" fillId="0" borderId="26" xfId="31" applyNumberFormat="1" applyFont="1" applyBorder="1" applyAlignment="1">
      <alignment horizontal="justify" vertical="center" wrapText="1"/>
    </xf>
    <xf numFmtId="1" fontId="15" fillId="0" borderId="26" xfId="31" applyNumberFormat="1" applyFont="1" applyBorder="1" applyAlignment="1">
      <alignment horizontal="justify" vertical="center" wrapText="1"/>
    </xf>
    <xf numFmtId="0" fontId="15" fillId="0" borderId="26" xfId="31" applyFont="1" applyBorder="1" applyAlignment="1">
      <alignment horizontal="center" vertical="center" wrapText="1"/>
    </xf>
    <xf numFmtId="184" fontId="15" fillId="0" borderId="26" xfId="31" applyNumberFormat="1" applyFont="1" applyBorder="1" applyAlignment="1">
      <alignment horizontal="center" vertical="center" wrapText="1"/>
    </xf>
    <xf numFmtId="168" fontId="15" fillId="7" borderId="26" xfId="1" applyFont="1" applyFill="1" applyBorder="1" applyAlignment="1">
      <alignment horizontal="center" vertical="center" wrapText="1"/>
    </xf>
    <xf numFmtId="0" fontId="15" fillId="0" borderId="26" xfId="6" applyFont="1" applyBorder="1" applyAlignment="1">
      <alignment horizontal="left" vertical="center"/>
    </xf>
    <xf numFmtId="3" fontId="15" fillId="0" borderId="26" xfId="31" applyNumberFormat="1" applyFont="1" applyBorder="1" applyAlignment="1" applyProtection="1">
      <alignment horizontal="justify" vertical="center" wrapText="1"/>
      <protection locked="0"/>
    </xf>
    <xf numFmtId="169" fontId="15" fillId="0" borderId="26" xfId="32" applyNumberFormat="1" applyFont="1" applyFill="1" applyBorder="1" applyAlignment="1" applyProtection="1">
      <alignment horizontal="center" vertical="center" wrapText="1"/>
    </xf>
    <xf numFmtId="169" fontId="15" fillId="0" borderId="26" xfId="32" applyNumberFormat="1" applyFont="1" applyFill="1" applyBorder="1" applyAlignment="1" applyProtection="1">
      <alignment horizontal="center" vertical="center"/>
    </xf>
    <xf numFmtId="168" fontId="15" fillId="0" borderId="26" xfId="32" applyFont="1" applyFill="1" applyBorder="1" applyAlignment="1" applyProtection="1">
      <alignment horizontal="center" vertical="center" wrapText="1"/>
    </xf>
    <xf numFmtId="14" fontId="15" fillId="0" borderId="26" xfId="31" applyNumberFormat="1" applyFont="1" applyBorder="1" applyAlignment="1">
      <alignment horizontal="center" vertical="center" wrapText="1"/>
    </xf>
    <xf numFmtId="3" fontId="15" fillId="0" borderId="26" xfId="31" applyNumberFormat="1" applyFont="1" applyBorder="1" applyAlignment="1">
      <alignment horizontal="center" vertical="center" wrapText="1"/>
    </xf>
    <xf numFmtId="0" fontId="7" fillId="0" borderId="0" xfId="31" applyFont="1" applyAlignment="1" applyProtection="1">
      <alignment horizontal="center" vertical="center"/>
      <protection locked="0"/>
    </xf>
    <xf numFmtId="169" fontId="15" fillId="0" borderId="26" xfId="32" applyNumberFormat="1" applyFont="1" applyFill="1" applyBorder="1" applyAlignment="1" applyProtection="1">
      <alignment horizontal="left" vertical="center" wrapText="1"/>
    </xf>
    <xf numFmtId="169" fontId="15" fillId="0" borderId="26" xfId="32" applyNumberFormat="1" applyFont="1" applyFill="1" applyBorder="1" applyAlignment="1" applyProtection="1">
      <alignment horizontal="justify" vertical="center" wrapText="1"/>
    </xf>
    <xf numFmtId="168" fontId="7" fillId="0" borderId="0" xfId="1" applyFont="1" applyAlignment="1" applyProtection="1">
      <alignment horizontal="center" vertical="center"/>
      <protection locked="0"/>
    </xf>
    <xf numFmtId="0" fontId="15" fillId="5" borderId="26" xfId="31" applyFont="1" applyFill="1" applyBorder="1" applyAlignment="1" applyProtection="1">
      <alignment horizontal="justify" vertical="center" wrapText="1"/>
      <protection locked="0"/>
    </xf>
    <xf numFmtId="9" fontId="15" fillId="0" borderId="26" xfId="31" applyNumberFormat="1" applyFont="1" applyBorder="1" applyAlignment="1">
      <alignment horizontal="center" vertical="center" wrapText="1"/>
    </xf>
    <xf numFmtId="0" fontId="15" fillId="0" borderId="26" xfId="31" applyFont="1" applyBorder="1" applyAlignment="1">
      <alignment horizontal="center" vertical="center"/>
    </xf>
    <xf numFmtId="0" fontId="15" fillId="0" borderId="26" xfId="31" applyFont="1" applyBorder="1" applyAlignment="1">
      <alignment horizontal="justify" vertical="center" wrapText="1"/>
    </xf>
    <xf numFmtId="0" fontId="15" fillId="0" borderId="26" xfId="31" applyFont="1" applyBorder="1" applyAlignment="1">
      <alignment horizontal="left" vertical="center"/>
    </xf>
    <xf numFmtId="0" fontId="15" fillId="7" borderId="26" xfId="6" applyFont="1" applyFill="1" applyBorder="1" applyAlignment="1">
      <alignment horizontal="left" vertical="center"/>
    </xf>
    <xf numFmtId="169" fontId="15" fillId="0" borderId="26" xfId="32" applyNumberFormat="1" applyFont="1" applyBorder="1" applyAlignment="1">
      <alignment horizontal="left" vertical="center" wrapText="1"/>
    </xf>
    <xf numFmtId="169" fontId="15" fillId="0" borderId="26" xfId="32" applyNumberFormat="1" applyFont="1" applyBorder="1" applyAlignment="1">
      <alignment horizontal="justify" vertical="center" wrapText="1"/>
    </xf>
    <xf numFmtId="169" fontId="15" fillId="0" borderId="26" xfId="32" applyNumberFormat="1" applyFont="1" applyBorder="1" applyAlignment="1">
      <alignment horizontal="center" vertical="center" wrapText="1"/>
    </xf>
    <xf numFmtId="168" fontId="15" fillId="0" borderId="26" xfId="32" applyFont="1" applyBorder="1" applyAlignment="1">
      <alignment horizontal="center" vertical="center" wrapText="1"/>
    </xf>
    <xf numFmtId="169" fontId="20" fillId="0" borderId="26" xfId="32" applyNumberFormat="1" applyFont="1" applyFill="1" applyBorder="1" applyAlignment="1" applyProtection="1">
      <alignment horizontal="center" vertical="center" wrapText="1"/>
    </xf>
    <xf numFmtId="168" fontId="20" fillId="0" borderId="26" xfId="32" applyFont="1" applyFill="1" applyBorder="1" applyAlignment="1" applyProtection="1">
      <alignment horizontal="center" vertical="center" wrapText="1"/>
    </xf>
    <xf numFmtId="0" fontId="15" fillId="0" borderId="26" xfId="31" applyFont="1" applyBorder="1" applyAlignment="1">
      <alignment horizontal="left" vertical="center" wrapText="1"/>
    </xf>
    <xf numFmtId="169" fontId="20" fillId="0" borderId="26" xfId="32" applyNumberFormat="1" applyFont="1" applyBorder="1" applyAlignment="1">
      <alignment horizontal="center" vertical="center" wrapText="1"/>
    </xf>
    <xf numFmtId="168" fontId="20" fillId="0" borderId="26" xfId="32" applyFont="1" applyBorder="1" applyAlignment="1">
      <alignment horizontal="center" vertical="center" wrapText="1"/>
    </xf>
    <xf numFmtId="4" fontId="15" fillId="6" borderId="26" xfId="31" applyNumberFormat="1" applyFont="1" applyFill="1" applyBorder="1" applyAlignment="1">
      <alignment horizontal="justify" vertical="center" wrapText="1"/>
    </xf>
    <xf numFmtId="43" fontId="15" fillId="0" borderId="26" xfId="6" applyNumberFormat="1" applyFont="1" applyBorder="1" applyAlignment="1">
      <alignment horizontal="left" vertical="center"/>
    </xf>
    <xf numFmtId="0" fontId="20" fillId="8" borderId="26" xfId="31" applyFont="1" applyFill="1" applyBorder="1" applyAlignment="1" applyProtection="1">
      <alignment horizontal="center" vertical="center"/>
      <protection locked="0"/>
    </xf>
    <xf numFmtId="0" fontId="20" fillId="8" borderId="26" xfId="31" applyFont="1" applyFill="1" applyBorder="1" applyAlignment="1" applyProtection="1">
      <alignment horizontal="center" vertical="center" wrapText="1"/>
      <protection locked="0"/>
    </xf>
    <xf numFmtId="1" fontId="20" fillId="8" borderId="26" xfId="31" applyNumberFormat="1" applyFont="1" applyFill="1" applyBorder="1" applyAlignment="1" applyProtection="1">
      <alignment horizontal="center" vertical="center"/>
      <protection locked="0"/>
    </xf>
    <xf numFmtId="176" fontId="20" fillId="8" borderId="26" xfId="31" applyNumberFormat="1" applyFont="1" applyFill="1" applyBorder="1" applyAlignment="1" applyProtection="1">
      <alignment horizontal="center" vertical="center"/>
      <protection locked="0"/>
    </xf>
    <xf numFmtId="168" fontId="20" fillId="8" borderId="26" xfId="1" applyFont="1" applyFill="1" applyBorder="1" applyAlignment="1" applyProtection="1">
      <alignment horizontal="center" vertical="center"/>
      <protection locked="0"/>
    </xf>
    <xf numFmtId="182" fontId="20" fillId="8" borderId="26" xfId="31" applyNumberFormat="1" applyFont="1" applyFill="1" applyBorder="1" applyAlignment="1" applyProtection="1">
      <alignment horizontal="left" vertical="center"/>
      <protection locked="0"/>
    </xf>
    <xf numFmtId="182" fontId="20" fillId="8" borderId="26" xfId="31" applyNumberFormat="1" applyFont="1" applyFill="1" applyBorder="1" applyAlignment="1" applyProtection="1">
      <alignment horizontal="center" vertical="center" wrapText="1"/>
      <protection locked="0"/>
    </xf>
    <xf numFmtId="169" fontId="20" fillId="8" borderId="26" xfId="32" applyNumberFormat="1" applyFont="1" applyFill="1" applyBorder="1" applyAlignment="1" applyProtection="1">
      <alignment horizontal="left" vertical="center"/>
      <protection locked="0"/>
    </xf>
    <xf numFmtId="169" fontId="20" fillId="8" borderId="26" xfId="32" applyNumberFormat="1" applyFont="1" applyFill="1" applyBorder="1" applyAlignment="1" applyProtection="1">
      <alignment horizontal="justify" vertical="center"/>
      <protection locked="0"/>
    </xf>
    <xf numFmtId="169" fontId="20" fillId="8" borderId="26" xfId="32" applyNumberFormat="1" applyFont="1" applyFill="1" applyBorder="1" applyAlignment="1" applyProtection="1">
      <alignment horizontal="center" vertical="center"/>
      <protection locked="0"/>
    </xf>
    <xf numFmtId="168" fontId="20" fillId="8" borderId="26" xfId="32" applyFont="1" applyFill="1" applyBorder="1" applyAlignment="1" applyProtection="1">
      <alignment horizontal="center" vertical="center"/>
      <protection locked="0"/>
    </xf>
    <xf numFmtId="14" fontId="20" fillId="8" borderId="26" xfId="31" applyNumberFormat="1" applyFont="1" applyFill="1" applyBorder="1" applyAlignment="1" applyProtection="1">
      <alignment horizontal="center" vertical="center"/>
      <protection locked="0"/>
    </xf>
    <xf numFmtId="168" fontId="7" fillId="5" borderId="0" xfId="1" applyFont="1" applyFill="1" applyAlignment="1" applyProtection="1">
      <alignment horizontal="center" vertical="center"/>
      <protection locked="0"/>
    </xf>
    <xf numFmtId="1" fontId="4" fillId="0" borderId="0" xfId="31" applyNumberFormat="1" applyFont="1" applyAlignment="1" applyProtection="1">
      <alignment horizontal="center" vertical="center"/>
      <protection locked="0"/>
    </xf>
    <xf numFmtId="0" fontId="4" fillId="0" borderId="0" xfId="31" applyFont="1" applyAlignment="1" applyProtection="1">
      <alignment horizontal="justify" vertical="center" wrapText="1"/>
      <protection locked="0"/>
    </xf>
    <xf numFmtId="0" fontId="4" fillId="0" borderId="0" xfId="31" applyFont="1" applyAlignment="1" applyProtection="1">
      <alignment horizontal="center" vertical="center"/>
      <protection locked="0"/>
    </xf>
    <xf numFmtId="0" fontId="4" fillId="5" borderId="0" xfId="31" applyFont="1" applyFill="1" applyAlignment="1" applyProtection="1">
      <alignment horizontal="justify" vertical="center" wrapText="1"/>
      <protection locked="0"/>
    </xf>
    <xf numFmtId="0" fontId="4" fillId="5" borderId="0" xfId="31" applyFont="1" applyFill="1" applyAlignment="1" applyProtection="1">
      <alignment horizontal="center" vertical="center"/>
      <protection locked="0"/>
    </xf>
    <xf numFmtId="1" fontId="4" fillId="5" borderId="0" xfId="31" applyNumberFormat="1" applyFont="1" applyFill="1" applyAlignment="1" applyProtection="1">
      <alignment horizontal="center" vertical="center"/>
      <protection locked="0"/>
    </xf>
    <xf numFmtId="176" fontId="4" fillId="5" borderId="0" xfId="31" applyNumberFormat="1" applyFont="1" applyFill="1" applyAlignment="1" applyProtection="1">
      <alignment horizontal="center" vertical="center"/>
      <protection locked="0"/>
    </xf>
    <xf numFmtId="0" fontId="4" fillId="0" borderId="0" xfId="31" applyFont="1" applyAlignment="1" applyProtection="1">
      <alignment horizontal="center" vertical="center" wrapText="1"/>
      <protection locked="0"/>
    </xf>
    <xf numFmtId="0" fontId="4" fillId="5" borderId="0" xfId="31" applyFont="1" applyFill="1" applyAlignment="1" applyProtection="1">
      <alignment horizontal="left" vertical="center"/>
      <protection locked="0"/>
    </xf>
    <xf numFmtId="0" fontId="4" fillId="5" borderId="0" xfId="31" applyFont="1" applyFill="1" applyAlignment="1" applyProtection="1">
      <alignment horizontal="center" vertical="center" wrapText="1"/>
      <protection locked="0"/>
    </xf>
    <xf numFmtId="169" fontId="4" fillId="0" borderId="0" xfId="32" applyNumberFormat="1" applyFont="1" applyBorder="1" applyAlignment="1" applyProtection="1">
      <alignment horizontal="left" vertical="center"/>
      <protection locked="0"/>
    </xf>
    <xf numFmtId="169" fontId="4" fillId="0" borderId="0" xfId="32" applyNumberFormat="1" applyFont="1" applyBorder="1" applyAlignment="1" applyProtection="1">
      <alignment horizontal="center" vertical="center"/>
      <protection locked="0"/>
    </xf>
    <xf numFmtId="168" fontId="4" fillId="0" borderId="0" xfId="32" applyFont="1" applyBorder="1" applyAlignment="1" applyProtection="1">
      <alignment horizontal="center" vertical="center"/>
      <protection locked="0"/>
    </xf>
    <xf numFmtId="14" fontId="4" fillId="0" borderId="0" xfId="31" applyNumberFormat="1" applyFont="1" applyAlignment="1" applyProtection="1">
      <alignment horizontal="center" vertical="center"/>
      <protection locked="0"/>
    </xf>
    <xf numFmtId="168" fontId="4" fillId="0" borderId="0" xfId="1" applyFont="1" applyAlignment="1" applyProtection="1">
      <alignment horizontal="center" vertical="center"/>
      <protection locked="0"/>
    </xf>
    <xf numFmtId="0" fontId="4" fillId="0" borderId="0" xfId="31" applyFont="1" applyAlignment="1" applyProtection="1">
      <alignment vertical="center"/>
      <protection locked="0"/>
    </xf>
    <xf numFmtId="1" fontId="7" fillId="0" borderId="0" xfId="31" applyNumberFormat="1" applyFont="1" applyAlignment="1" applyProtection="1">
      <alignment horizontal="center" vertical="center"/>
      <protection locked="0"/>
    </xf>
    <xf numFmtId="0" fontId="7" fillId="0" borderId="0" xfId="31" applyFont="1" applyAlignment="1" applyProtection="1">
      <alignment horizontal="justify" vertical="center" wrapText="1"/>
      <protection locked="0"/>
    </xf>
    <xf numFmtId="0" fontId="7" fillId="5" borderId="0" xfId="31" applyFont="1" applyFill="1" applyAlignment="1" applyProtection="1">
      <alignment horizontal="justify" vertical="center" wrapText="1"/>
      <protection locked="0"/>
    </xf>
    <xf numFmtId="1" fontId="7" fillId="5" borderId="0" xfId="31" applyNumberFormat="1" applyFont="1" applyFill="1" applyAlignment="1" applyProtection="1">
      <alignment horizontal="center" vertical="center"/>
      <protection locked="0"/>
    </xf>
    <xf numFmtId="0" fontId="7" fillId="5" borderId="0" xfId="31" applyFont="1" applyFill="1" applyAlignment="1" applyProtection="1">
      <alignment horizontal="justify" vertical="justify" wrapText="1"/>
      <protection locked="0"/>
    </xf>
    <xf numFmtId="176" fontId="7" fillId="5" borderId="0" xfId="31" applyNumberFormat="1" applyFont="1" applyFill="1" applyAlignment="1" applyProtection="1">
      <alignment horizontal="center" vertical="center"/>
      <protection locked="0"/>
    </xf>
    <xf numFmtId="173" fontId="4" fillId="5" borderId="0" xfId="31" applyNumberFormat="1" applyFont="1" applyFill="1" applyAlignment="1" applyProtection="1">
      <alignment horizontal="center" vertical="center"/>
      <protection locked="0"/>
    </xf>
    <xf numFmtId="0" fontId="7" fillId="5" borderId="0" xfId="31" applyFont="1" applyFill="1" applyAlignment="1" applyProtection="1">
      <alignment horizontal="left" vertical="center"/>
      <protection locked="0"/>
    </xf>
    <xf numFmtId="0" fontId="7" fillId="5" borderId="0" xfId="31" applyFont="1" applyFill="1" applyAlignment="1" applyProtection="1">
      <alignment horizontal="center" vertical="center" wrapText="1"/>
      <protection locked="0"/>
    </xf>
    <xf numFmtId="169" fontId="7" fillId="0" borderId="0" xfId="32" applyNumberFormat="1" applyFont="1" applyAlignment="1" applyProtection="1">
      <alignment horizontal="left" vertical="center"/>
      <protection locked="0"/>
    </xf>
    <xf numFmtId="169" fontId="7" fillId="0" borderId="0" xfId="32" applyNumberFormat="1" applyFont="1" applyAlignment="1" applyProtection="1">
      <alignment horizontal="center" vertical="center"/>
      <protection locked="0"/>
    </xf>
    <xf numFmtId="168" fontId="7" fillId="0" borderId="0" xfId="32" applyFont="1" applyAlignment="1" applyProtection="1">
      <alignment horizontal="center" vertical="center"/>
      <protection locked="0"/>
    </xf>
    <xf numFmtId="14" fontId="7" fillId="0" borderId="0" xfId="31" applyNumberFormat="1" applyFont="1" applyAlignment="1" applyProtection="1">
      <alignment horizontal="center" vertical="center"/>
      <protection locked="0"/>
    </xf>
    <xf numFmtId="182" fontId="7" fillId="5" borderId="0" xfId="31" applyNumberFormat="1" applyFont="1" applyFill="1" applyAlignment="1" applyProtection="1">
      <alignment horizontal="center" vertical="center"/>
      <protection locked="0"/>
    </xf>
    <xf numFmtId="173" fontId="7" fillId="5" borderId="0" xfId="31" applyNumberFormat="1" applyFont="1" applyFill="1" applyAlignment="1" applyProtection="1">
      <alignment horizontal="center" vertical="center"/>
      <protection locked="0"/>
    </xf>
    <xf numFmtId="0" fontId="7" fillId="0" borderId="0" xfId="31" applyFont="1" applyAlignment="1" applyProtection="1">
      <alignment horizontal="left"/>
      <protection locked="0"/>
    </xf>
    <xf numFmtId="0" fontId="7" fillId="0" borderId="0" xfId="31" applyFont="1" applyAlignment="1" applyProtection="1">
      <alignment wrapText="1"/>
      <protection locked="0"/>
    </xf>
    <xf numFmtId="1" fontId="7" fillId="0" borderId="0" xfId="31" applyNumberFormat="1" applyFont="1" applyProtection="1">
      <protection locked="0"/>
    </xf>
    <xf numFmtId="0" fontId="7" fillId="0" borderId="0" xfId="31" applyFont="1" applyAlignment="1" applyProtection="1">
      <alignment horizontal="justify" vertical="justify" wrapText="1"/>
      <protection locked="0"/>
    </xf>
    <xf numFmtId="169" fontId="7" fillId="0" borderId="0" xfId="32" applyNumberFormat="1" applyFont="1" applyAlignment="1" applyProtection="1">
      <alignment horizontal="left"/>
      <protection locked="0"/>
    </xf>
    <xf numFmtId="169" fontId="7" fillId="0" borderId="0" xfId="32" applyNumberFormat="1" applyFont="1" applyAlignment="1" applyProtection="1">
      <protection locked="0"/>
    </xf>
    <xf numFmtId="168" fontId="7" fillId="0" borderId="0" xfId="32" applyFont="1" applyAlignment="1" applyProtection="1">
      <protection locked="0"/>
    </xf>
    <xf numFmtId="0" fontId="2" fillId="4" borderId="13"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2" fillId="4" borderId="1" xfId="0" applyFont="1" applyFill="1" applyBorder="1" applyAlignment="1">
      <alignment horizontal="justify" vertical="center" wrapText="1"/>
    </xf>
    <xf numFmtId="0" fontId="2" fillId="4" borderId="6" xfId="0" applyFont="1" applyFill="1" applyBorder="1" applyAlignment="1">
      <alignment horizontal="justify" vertical="center" wrapText="1"/>
    </xf>
    <xf numFmtId="0" fontId="2" fillId="4" borderId="1"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19" fillId="13" borderId="8"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4" fillId="0" borderId="26" xfId="33" applyFont="1" applyBorder="1" applyAlignment="1" applyProtection="1">
      <alignment horizontal="left" vertical="center"/>
      <protection locked="0"/>
    </xf>
    <xf numFmtId="0" fontId="4" fillId="0" borderId="26" xfId="33" applyFont="1" applyBorder="1" applyAlignment="1" applyProtection="1">
      <alignment horizontal="center" vertical="center"/>
      <protection locked="0"/>
    </xf>
    <xf numFmtId="0" fontId="7" fillId="5" borderId="0" xfId="33" applyFont="1" applyFill="1" applyAlignment="1">
      <alignment horizontal="center" vertical="center"/>
    </xf>
    <xf numFmtId="0" fontId="7" fillId="0" borderId="0" xfId="33" applyFont="1"/>
    <xf numFmtId="0" fontId="7" fillId="0" borderId="26" xfId="33" applyFont="1" applyBorder="1" applyAlignment="1" applyProtection="1">
      <alignment horizontal="justify" vertical="center" wrapText="1"/>
      <protection locked="0"/>
    </xf>
    <xf numFmtId="14" fontId="7" fillId="0" borderId="26" xfId="33" applyNumberFormat="1" applyFont="1" applyBorder="1" applyAlignment="1" applyProtection="1">
      <alignment horizontal="justify" vertical="center" wrapText="1"/>
      <protection locked="0"/>
    </xf>
    <xf numFmtId="3" fontId="20" fillId="0" borderId="26" xfId="33" applyNumberFormat="1" applyFont="1" applyBorder="1" applyAlignment="1" applyProtection="1">
      <alignment horizontal="center" vertical="center" wrapText="1"/>
      <protection locked="0"/>
    </xf>
    <xf numFmtId="0" fontId="4" fillId="0" borderId="0" xfId="33" applyFont="1" applyAlignment="1">
      <alignment horizontal="center" vertical="center"/>
    </xf>
    <xf numFmtId="0" fontId="4" fillId="0" borderId="0" xfId="33" applyFont="1" applyAlignment="1">
      <alignment horizontal="justify" vertical="center"/>
    </xf>
    <xf numFmtId="0" fontId="3" fillId="0" borderId="0" xfId="33" applyFont="1" applyAlignment="1">
      <alignment vertical="center"/>
    </xf>
    <xf numFmtId="0" fontId="4" fillId="0" borderId="0" xfId="33" applyFont="1" applyAlignment="1">
      <alignment vertical="center"/>
    </xf>
    <xf numFmtId="1" fontId="20" fillId="15" borderId="26" xfId="33" applyNumberFormat="1" applyFont="1" applyFill="1" applyBorder="1" applyAlignment="1">
      <alignment horizontal="center" vertical="center" wrapText="1"/>
    </xf>
    <xf numFmtId="0" fontId="20" fillId="15" borderId="26" xfId="33" applyFont="1" applyFill="1" applyBorder="1" applyAlignment="1">
      <alignment horizontal="center" vertical="center" wrapText="1"/>
    </xf>
    <xf numFmtId="0" fontId="4" fillId="15" borderId="26" xfId="33" applyFont="1" applyFill="1" applyBorder="1" applyAlignment="1" applyProtection="1">
      <alignment horizontal="center" vertical="center" wrapText="1"/>
      <protection locked="0"/>
    </xf>
    <xf numFmtId="176" fontId="20" fillId="15" borderId="26" xfId="33" applyNumberFormat="1" applyFont="1" applyFill="1" applyBorder="1" applyAlignment="1">
      <alignment horizontal="center" vertical="center" wrapText="1"/>
    </xf>
    <xf numFmtId="173" fontId="20" fillId="15" borderId="26" xfId="33" applyNumberFormat="1" applyFont="1" applyFill="1" applyBorder="1" applyAlignment="1">
      <alignment horizontal="center" vertical="center" wrapText="1"/>
    </xf>
    <xf numFmtId="0" fontId="20" fillId="15" borderId="26" xfId="33" applyFont="1" applyFill="1" applyBorder="1" applyAlignment="1">
      <alignment horizontal="center" vertical="center" textRotation="90" wrapText="1"/>
    </xf>
    <xf numFmtId="49" fontId="20" fillId="15" borderId="26" xfId="33" applyNumberFormat="1" applyFont="1" applyFill="1" applyBorder="1" applyAlignment="1">
      <alignment horizontal="center" vertical="center" textRotation="90" wrapText="1"/>
    </xf>
    <xf numFmtId="0" fontId="7" fillId="0" borderId="0" xfId="33" applyFont="1" applyAlignment="1">
      <alignment horizontal="center"/>
    </xf>
    <xf numFmtId="0" fontId="15" fillId="0" borderId="26" xfId="33" applyFont="1" applyBorder="1" applyAlignment="1">
      <alignment horizontal="center" vertical="center"/>
    </xf>
    <xf numFmtId="1" fontId="15" fillId="0" borderId="26" xfId="33" applyNumberFormat="1" applyFont="1" applyBorder="1" applyAlignment="1">
      <alignment horizontal="justify" vertical="center" wrapText="1"/>
    </xf>
    <xf numFmtId="0" fontId="15" fillId="0" borderId="26" xfId="33" applyFont="1" applyBorder="1" applyAlignment="1">
      <alignment horizontal="justify" vertical="center" wrapText="1"/>
    </xf>
    <xf numFmtId="0" fontId="15" fillId="6" borderId="26" xfId="33" applyFont="1" applyFill="1" applyBorder="1" applyAlignment="1">
      <alignment horizontal="center" vertical="center" wrapText="1"/>
    </xf>
    <xf numFmtId="0" fontId="15" fillId="6" borderId="26" xfId="33" applyFont="1" applyFill="1" applyBorder="1" applyAlignment="1">
      <alignment horizontal="justify" vertical="center" wrapText="1"/>
    </xf>
    <xf numFmtId="1" fontId="15" fillId="6" borderId="26" xfId="33" applyNumberFormat="1" applyFont="1" applyFill="1" applyBorder="1" applyAlignment="1">
      <alignment horizontal="center" vertical="center" wrapText="1"/>
    </xf>
    <xf numFmtId="10" fontId="15" fillId="6" borderId="26" xfId="34" applyNumberFormat="1" applyFont="1" applyFill="1" applyBorder="1" applyAlignment="1">
      <alignment horizontal="center" vertical="center" wrapText="1"/>
    </xf>
    <xf numFmtId="171" fontId="15" fillId="0" borderId="26" xfId="16" applyNumberFormat="1" applyFont="1" applyFill="1" applyBorder="1" applyAlignment="1">
      <alignment horizontal="center" vertical="center" wrapText="1"/>
    </xf>
    <xf numFmtId="0" fontId="17" fillId="0" borderId="13" xfId="0" applyFont="1" applyFill="1" applyBorder="1" applyAlignment="1">
      <alignment horizontal="justify" vertical="center" wrapText="1"/>
    </xf>
    <xf numFmtId="0" fontId="17" fillId="0" borderId="20" xfId="0" applyFont="1" applyFill="1" applyBorder="1" applyAlignment="1">
      <alignment horizontal="center" vertical="center" wrapText="1"/>
    </xf>
    <xf numFmtId="0" fontId="17" fillId="0" borderId="20" xfId="0" applyFont="1" applyFill="1" applyBorder="1" applyAlignment="1">
      <alignment horizontal="justify" vertical="center" wrapText="1"/>
    </xf>
    <xf numFmtId="0" fontId="15" fillId="6" borderId="26" xfId="33" applyFont="1" applyFill="1" applyBorder="1" applyAlignment="1">
      <alignment vertical="center" wrapText="1"/>
    </xf>
    <xf numFmtId="14" fontId="15" fillId="6" borderId="26" xfId="33" applyNumberFormat="1" applyFont="1" applyFill="1" applyBorder="1" applyAlignment="1">
      <alignment horizontal="center" vertical="center" wrapText="1"/>
    </xf>
    <xf numFmtId="0" fontId="15" fillId="6" borderId="0" xfId="33" applyFont="1" applyFill="1" applyAlignment="1">
      <alignment horizontal="center" vertical="center" wrapText="1"/>
    </xf>
    <xf numFmtId="0" fontId="7" fillId="0" borderId="0" xfId="33" applyFont="1" applyAlignment="1">
      <alignment horizontal="center" vertical="center"/>
    </xf>
    <xf numFmtId="0" fontId="15" fillId="0" borderId="26" xfId="33" applyFont="1" applyBorder="1" applyAlignment="1">
      <alignment horizontal="center" vertical="center" wrapText="1"/>
    </xf>
    <xf numFmtId="0" fontId="15" fillId="6" borderId="30" xfId="33" applyFont="1" applyFill="1" applyBorder="1" applyAlignment="1">
      <alignment horizontal="justify" vertical="center" wrapText="1"/>
    </xf>
    <xf numFmtId="0" fontId="15" fillId="0" borderId="28" xfId="33" applyFont="1" applyBorder="1" applyAlignment="1">
      <alignment horizontal="center" vertical="center" wrapText="1"/>
    </xf>
    <xf numFmtId="0" fontId="15" fillId="0" borderId="29" xfId="33" applyFont="1" applyBorder="1" applyAlignment="1">
      <alignment horizontal="center" vertical="center" wrapText="1"/>
    </xf>
    <xf numFmtId="0" fontId="15" fillId="6" borderId="28" xfId="33" applyFont="1" applyFill="1" applyBorder="1" applyAlignment="1">
      <alignment horizontal="center" vertical="center" wrapText="1"/>
    </xf>
    <xf numFmtId="0" fontId="15" fillId="6" borderId="43" xfId="33" applyFont="1" applyFill="1" applyBorder="1" applyAlignment="1">
      <alignment horizontal="center" vertical="center" wrapText="1"/>
    </xf>
    <xf numFmtId="0" fontId="15" fillId="6" borderId="24" xfId="33" applyFont="1" applyFill="1" applyBorder="1" applyAlignment="1">
      <alignment horizontal="justify" vertical="center" wrapText="1"/>
    </xf>
    <xf numFmtId="0" fontId="17" fillId="0" borderId="20" xfId="0" applyFont="1" applyFill="1" applyBorder="1" applyAlignment="1">
      <alignment vertical="center" wrapText="1"/>
    </xf>
    <xf numFmtId="0" fontId="17" fillId="0" borderId="8" xfId="0" applyFont="1" applyFill="1" applyBorder="1" applyAlignment="1">
      <alignment horizontal="justify" vertical="center" wrapText="1"/>
    </xf>
    <xf numFmtId="0" fontId="17" fillId="0" borderId="12" xfId="0" applyFont="1" applyFill="1" applyBorder="1" applyAlignment="1">
      <alignment horizontal="center" vertical="center" wrapText="1"/>
    </xf>
    <xf numFmtId="0" fontId="17" fillId="0" borderId="12" xfId="0" applyFont="1" applyFill="1" applyBorder="1" applyAlignment="1">
      <alignment horizontal="justify" vertical="center" wrapText="1"/>
    </xf>
    <xf numFmtId="0" fontId="20" fillId="8" borderId="26" xfId="33" applyFont="1" applyFill="1" applyBorder="1" applyAlignment="1">
      <alignment horizontal="center" vertical="center" wrapText="1"/>
    </xf>
    <xf numFmtId="0" fontId="20" fillId="8" borderId="26" xfId="33" applyFont="1" applyFill="1" applyBorder="1" applyAlignment="1">
      <alignment horizontal="justify" vertical="center" wrapText="1"/>
    </xf>
    <xf numFmtId="0" fontId="20" fillId="22" borderId="26" xfId="33" applyFont="1" applyFill="1" applyBorder="1" applyAlignment="1">
      <alignment horizontal="justify" vertical="center" wrapText="1"/>
    </xf>
    <xf numFmtId="171" fontId="20" fillId="8" borderId="26" xfId="16" applyNumberFormat="1" applyFont="1" applyFill="1" applyBorder="1" applyAlignment="1">
      <alignment horizontal="center" vertical="center" wrapText="1"/>
    </xf>
    <xf numFmtId="182" fontId="20" fillId="8" borderId="26" xfId="33" applyNumberFormat="1" applyFont="1" applyFill="1" applyBorder="1" applyAlignment="1">
      <alignment vertical="center" wrapText="1"/>
    </xf>
    <xf numFmtId="0" fontId="20" fillId="8" borderId="26" xfId="33" applyFont="1" applyFill="1" applyBorder="1" applyAlignment="1">
      <alignment vertical="center" wrapText="1"/>
    </xf>
    <xf numFmtId="0" fontId="7" fillId="0" borderId="0" xfId="33" applyFont="1" applyAlignment="1">
      <alignment horizontal="justify" vertical="center"/>
    </xf>
    <xf numFmtId="0" fontId="7" fillId="5" borderId="0" xfId="33" applyFont="1" applyFill="1" applyAlignment="1">
      <alignment vertical="center"/>
    </xf>
    <xf numFmtId="0" fontId="7" fillId="0" borderId="0" xfId="33" applyFont="1" applyAlignment="1">
      <alignment vertical="center"/>
    </xf>
    <xf numFmtId="175" fontId="7" fillId="0" borderId="0" xfId="33" applyNumberFormat="1" applyFont="1" applyAlignment="1">
      <alignment horizontal="center" vertical="center"/>
    </xf>
    <xf numFmtId="0" fontId="1" fillId="5" borderId="0" xfId="33" applyFont="1" applyFill="1" applyAlignment="1">
      <alignment vertical="center"/>
    </xf>
    <xf numFmtId="0" fontId="1" fillId="0" borderId="0" xfId="33" applyFont="1" applyAlignment="1">
      <alignment vertical="center"/>
    </xf>
    <xf numFmtId="0" fontId="7" fillId="0" borderId="0" xfId="33" applyFont="1" applyAlignment="1">
      <alignment horizontal="justify"/>
    </xf>
    <xf numFmtId="0" fontId="1" fillId="0" borderId="0" xfId="33" applyFont="1" applyBorder="1" applyAlignment="1">
      <alignment vertical="center"/>
    </xf>
    <xf numFmtId="0" fontId="7" fillId="0" borderId="0" xfId="33" applyFont="1" applyBorder="1" applyAlignment="1">
      <alignment vertical="center"/>
    </xf>
    <xf numFmtId="0" fontId="7" fillId="0" borderId="0" xfId="25" applyFont="1" applyAlignment="1" applyProtection="1">
      <alignment vertical="center"/>
      <protection locked="0"/>
    </xf>
    <xf numFmtId="2" fontId="7" fillId="0" borderId="0" xfId="25" applyNumberFormat="1" applyFont="1" applyAlignment="1" applyProtection="1">
      <alignment horizontal="center"/>
      <protection locked="0"/>
    </xf>
    <xf numFmtId="0" fontId="7" fillId="0" borderId="0" xfId="25" applyFont="1" applyAlignment="1" applyProtection="1">
      <alignment horizontal="right"/>
      <protection locked="0"/>
    </xf>
    <xf numFmtId="0" fontId="7" fillId="5" borderId="0" xfId="25" applyFont="1" applyFill="1" applyBorder="1" applyAlignment="1" applyProtection="1">
      <alignment vertical="center"/>
      <protection locked="0"/>
    </xf>
    <xf numFmtId="2" fontId="7" fillId="5" borderId="0" xfId="25" applyNumberFormat="1" applyFont="1" applyFill="1" applyBorder="1" applyAlignment="1" applyProtection="1">
      <alignment horizontal="center" vertical="center"/>
      <protection locked="0"/>
    </xf>
    <xf numFmtId="0" fontId="7" fillId="5" borderId="0" xfId="25" applyFont="1" applyFill="1" applyBorder="1" applyAlignment="1" applyProtection="1">
      <alignment horizontal="right" vertical="center"/>
      <protection locked="0"/>
    </xf>
    <xf numFmtId="0" fontId="4" fillId="5" borderId="0" xfId="25" applyFont="1" applyFill="1" applyBorder="1" applyAlignment="1" applyProtection="1">
      <alignment horizontal="center" vertical="center"/>
      <protection locked="0"/>
    </xf>
    <xf numFmtId="176" fontId="7" fillId="0" borderId="0" xfId="25" applyNumberFormat="1" applyFont="1" applyBorder="1" applyAlignment="1" applyProtection="1">
      <alignment horizontal="center" vertical="center"/>
      <protection locked="0"/>
    </xf>
    <xf numFmtId="2" fontId="7" fillId="0" borderId="0" xfId="25" applyNumberFormat="1" applyFont="1" applyBorder="1" applyAlignment="1" applyProtection="1">
      <alignment horizontal="center" vertical="center"/>
      <protection locked="0"/>
    </xf>
    <xf numFmtId="0" fontId="7" fillId="0" borderId="0" xfId="25" applyFont="1" applyBorder="1" applyAlignment="1" applyProtection="1">
      <alignment horizontal="right" vertical="center"/>
      <protection locked="0"/>
    </xf>
    <xf numFmtId="0" fontId="15" fillId="8" borderId="26" xfId="25" applyFont="1" applyFill="1" applyBorder="1" applyAlignment="1" applyProtection="1">
      <alignment vertical="center" wrapText="1"/>
      <protection locked="0"/>
    </xf>
    <xf numFmtId="1" fontId="15" fillId="8" borderId="26" xfId="25" applyNumberFormat="1" applyFont="1" applyFill="1" applyBorder="1" applyAlignment="1" applyProtection="1">
      <alignment vertical="center" wrapText="1"/>
      <protection locked="0"/>
    </xf>
    <xf numFmtId="0" fontId="15" fillId="8" borderId="26" xfId="25" applyFont="1" applyFill="1" applyBorder="1" applyAlignment="1" applyProtection="1">
      <alignment vertical="center"/>
      <protection locked="0"/>
    </xf>
    <xf numFmtId="182" fontId="20" fillId="8" borderId="26" xfId="25" applyNumberFormat="1" applyFont="1" applyFill="1" applyBorder="1" applyAlignment="1" applyProtection="1">
      <alignment vertical="center" wrapText="1"/>
      <protection locked="0"/>
    </xf>
    <xf numFmtId="182" fontId="20" fillId="8" borderId="26" xfId="25" applyNumberFormat="1" applyFont="1" applyFill="1" applyBorder="1" applyAlignment="1" applyProtection="1">
      <alignment vertical="center"/>
      <protection locked="0"/>
    </xf>
    <xf numFmtId="0" fontId="20" fillId="8" borderId="24" xfId="25" applyFont="1" applyFill="1" applyBorder="1" applyAlignment="1" applyProtection="1">
      <alignment vertical="center"/>
      <protection locked="0"/>
    </xf>
    <xf numFmtId="0" fontId="15" fillId="8" borderId="28" xfId="25" applyFont="1" applyFill="1" applyBorder="1" applyAlignment="1" applyProtection="1">
      <alignment vertical="center"/>
      <protection locked="0"/>
    </xf>
    <xf numFmtId="176" fontId="15" fillId="8" borderId="26" xfId="25" applyNumberFormat="1" applyFont="1" applyFill="1" applyBorder="1" applyAlignment="1" applyProtection="1">
      <alignment vertical="center"/>
      <protection locked="0"/>
    </xf>
    <xf numFmtId="2" fontId="15" fillId="8" borderId="26" xfId="25" applyNumberFormat="1" applyFont="1" applyFill="1" applyBorder="1" applyAlignment="1" applyProtection="1">
      <alignment horizontal="center" vertical="center"/>
      <protection locked="0"/>
    </xf>
    <xf numFmtId="1" fontId="15" fillId="8" borderId="26" xfId="25" applyNumberFormat="1" applyFont="1" applyFill="1" applyBorder="1" applyAlignment="1" applyProtection="1">
      <alignment vertical="center"/>
      <protection locked="0"/>
    </xf>
    <xf numFmtId="0" fontId="15" fillId="8" borderId="26" xfId="25" applyFont="1" applyFill="1" applyBorder="1" applyAlignment="1" applyProtection="1">
      <alignment horizontal="right" vertical="center"/>
      <protection locked="0"/>
    </xf>
    <xf numFmtId="0" fontId="15" fillId="0" borderId="26" xfId="25" applyFont="1" applyBorder="1" applyAlignment="1">
      <alignment vertical="center" wrapText="1"/>
    </xf>
    <xf numFmtId="14" fontId="15" fillId="0" borderId="26" xfId="25" applyNumberFormat="1" applyFont="1" applyBorder="1" applyAlignment="1">
      <alignment vertical="center"/>
    </xf>
    <xf numFmtId="41" fontId="15" fillId="0" borderId="26" xfId="35" applyFont="1" applyFill="1" applyBorder="1" applyAlignment="1" applyProtection="1">
      <alignment vertical="center" wrapText="1"/>
    </xf>
    <xf numFmtId="3" fontId="15" fillId="0" borderId="26" xfId="25" applyNumberFormat="1" applyFont="1" applyBorder="1" applyAlignment="1" applyProtection="1">
      <alignment horizontal="justify" vertical="center" wrapText="1"/>
      <protection locked="0"/>
    </xf>
    <xf numFmtId="41" fontId="15" fillId="0" borderId="26" xfId="35" applyFont="1" applyBorder="1" applyAlignment="1">
      <alignment vertical="center" wrapText="1"/>
    </xf>
    <xf numFmtId="41" fontId="15" fillId="0" borderId="26" xfId="35" applyFont="1" applyFill="1" applyBorder="1" applyAlignment="1" applyProtection="1">
      <alignment vertical="center"/>
    </xf>
    <xf numFmtId="1" fontId="15" fillId="0" borderId="26" xfId="25" applyNumberFormat="1" applyFont="1" applyBorder="1" applyAlignment="1">
      <alignment horizontal="center" vertical="center"/>
    </xf>
    <xf numFmtId="0" fontId="15" fillId="0" borderId="26" xfId="25" applyFont="1" applyBorder="1" applyAlignment="1">
      <alignment vertical="center"/>
    </xf>
    <xf numFmtId="14" fontId="15" fillId="0" borderId="26" xfId="25" applyNumberFormat="1" applyFont="1" applyBorder="1" applyAlignment="1">
      <alignment vertical="center" wrapText="1"/>
    </xf>
    <xf numFmtId="0" fontId="15" fillId="0" borderId="26" xfId="25" applyFont="1" applyBorder="1" applyAlignment="1">
      <alignment horizontal="left" vertical="center"/>
    </xf>
    <xf numFmtId="0" fontId="15" fillId="5" borderId="26" xfId="25" applyFont="1" applyFill="1" applyBorder="1" applyAlignment="1" applyProtection="1">
      <alignment vertical="center" wrapText="1"/>
      <protection locked="0"/>
    </xf>
    <xf numFmtId="0" fontId="15" fillId="0" borderId="26" xfId="6" applyFont="1" applyBorder="1" applyAlignment="1">
      <alignment vertical="center"/>
    </xf>
    <xf numFmtId="0" fontId="15" fillId="0" borderId="26" xfId="25" applyFont="1" applyBorder="1" applyAlignment="1" applyProtection="1">
      <alignment horizontal="center" vertical="center" wrapText="1"/>
      <protection locked="0"/>
    </xf>
    <xf numFmtId="0" fontId="20" fillId="15" borderId="26" xfId="25" applyFont="1" applyFill="1" applyBorder="1" applyAlignment="1" applyProtection="1">
      <alignment horizontal="center" vertical="center" textRotation="90" wrapText="1"/>
      <protection locked="0"/>
    </xf>
    <xf numFmtId="1" fontId="20" fillId="15" borderId="26" xfId="25" applyNumberFormat="1" applyFont="1" applyFill="1" applyBorder="1" applyAlignment="1" applyProtection="1">
      <alignment horizontal="center" vertical="center" textRotation="90" wrapText="1"/>
      <protection locked="0"/>
    </xf>
    <xf numFmtId="49" fontId="20" fillId="15" borderId="26" xfId="25" applyNumberFormat="1" applyFont="1" applyFill="1" applyBorder="1" applyAlignment="1" applyProtection="1">
      <alignment horizontal="center" vertical="center" textRotation="90" wrapText="1"/>
      <protection locked="0"/>
    </xf>
    <xf numFmtId="0" fontId="20" fillId="15" borderId="26" xfId="25" applyFont="1" applyFill="1" applyBorder="1" applyAlignment="1" applyProtection="1">
      <alignment horizontal="center" vertical="center" wrapText="1"/>
      <protection locked="0"/>
    </xf>
    <xf numFmtId="1" fontId="20" fillId="15" borderId="26" xfId="25" applyNumberFormat="1" applyFont="1" applyFill="1" applyBorder="1" applyAlignment="1" applyProtection="1">
      <alignment horizontal="center" vertical="center" wrapText="1"/>
      <protection locked="0"/>
    </xf>
    <xf numFmtId="0" fontId="20" fillId="21" borderId="26" xfId="25" applyFont="1" applyFill="1" applyBorder="1" applyAlignment="1" applyProtection="1">
      <alignment horizontal="center" vertical="center" wrapText="1"/>
      <protection locked="0"/>
    </xf>
    <xf numFmtId="1" fontId="20" fillId="21" borderId="26" xfId="25" applyNumberFormat="1" applyFont="1" applyFill="1" applyBorder="1" applyAlignment="1" applyProtection="1">
      <alignment horizontal="center" vertical="center" wrapText="1"/>
      <protection locked="0"/>
    </xf>
    <xf numFmtId="173" fontId="20" fillId="15" borderId="26" xfId="25" applyNumberFormat="1" applyFont="1" applyFill="1" applyBorder="1" applyAlignment="1" applyProtection="1">
      <alignment horizontal="center" vertical="center" wrapText="1"/>
      <protection locked="0"/>
    </xf>
    <xf numFmtId="176" fontId="20" fillId="15" borderId="26" xfId="25" applyNumberFormat="1" applyFont="1" applyFill="1" applyBorder="1" applyAlignment="1" applyProtection="1">
      <alignment horizontal="center" vertical="center" wrapText="1"/>
      <protection locked="0"/>
    </xf>
    <xf numFmtId="2" fontId="20" fillId="15" borderId="26" xfId="25" applyNumberFormat="1" applyFont="1" applyFill="1" applyBorder="1" applyAlignment="1" applyProtection="1">
      <alignment horizontal="center" vertical="center" wrapText="1"/>
      <protection locked="0"/>
    </xf>
    <xf numFmtId="0" fontId="15" fillId="0" borderId="26" xfId="25" applyFont="1" applyBorder="1" applyAlignment="1" applyProtection="1">
      <alignment vertical="center" wrapText="1"/>
      <protection locked="0"/>
    </xf>
    <xf numFmtId="1" fontId="20" fillId="14" borderId="26" xfId="25" applyNumberFormat="1" applyFont="1" applyFill="1" applyBorder="1" applyAlignment="1" applyProtection="1">
      <alignment vertical="center" wrapText="1"/>
      <protection locked="0"/>
    </xf>
    <xf numFmtId="0" fontId="4" fillId="0" borderId="45" xfId="25" applyFont="1" applyBorder="1" applyAlignment="1" applyProtection="1">
      <alignment horizontal="center" vertical="center"/>
      <protection locked="0"/>
    </xf>
    <xf numFmtId="14" fontId="4" fillId="0" borderId="0" xfId="25" applyNumberFormat="1" applyFont="1" applyBorder="1" applyAlignment="1" applyProtection="1">
      <alignment horizontal="center" vertical="center"/>
      <protection locked="0"/>
    </xf>
    <xf numFmtId="0" fontId="4" fillId="0" borderId="0" xfId="25" applyFont="1" applyBorder="1" applyAlignment="1" applyProtection="1">
      <alignment horizontal="center" vertical="center"/>
      <protection locked="0"/>
    </xf>
    <xf numFmtId="0" fontId="4" fillId="0" borderId="44" xfId="25" applyFont="1" applyBorder="1" applyAlignment="1" applyProtection="1">
      <alignment horizontal="center" vertical="center"/>
      <protection locked="0"/>
    </xf>
    <xf numFmtId="0" fontId="4" fillId="0" borderId="0" xfId="25" applyFont="1" applyBorder="1" applyAlignment="1" applyProtection="1">
      <alignment horizontal="center" vertical="center" wrapText="1"/>
      <protection locked="0"/>
    </xf>
    <xf numFmtId="0" fontId="4" fillId="0" borderId="0" xfId="25" applyFont="1" applyBorder="1" applyAlignment="1" applyProtection="1">
      <alignment vertical="center"/>
      <protection locked="0"/>
    </xf>
    <xf numFmtId="9" fontId="4" fillId="0" borderId="0" xfId="25" applyNumberFormat="1" applyFont="1" applyBorder="1" applyAlignment="1" applyProtection="1">
      <alignment horizontal="center" vertical="center"/>
      <protection locked="0"/>
    </xf>
    <xf numFmtId="2" fontId="4" fillId="0" borderId="0" xfId="25" applyNumberFormat="1" applyFont="1" applyBorder="1" applyAlignment="1" applyProtection="1">
      <alignment horizontal="center" vertical="center"/>
      <protection locked="0"/>
    </xf>
    <xf numFmtId="0" fontId="4" fillId="0" borderId="29" xfId="25" applyFont="1" applyBorder="1" applyAlignment="1" applyProtection="1">
      <alignment horizontal="center" vertical="center"/>
      <protection locked="0"/>
    </xf>
    <xf numFmtId="0" fontId="4" fillId="0" borderId="43" xfId="25" applyFont="1" applyBorder="1" applyAlignment="1" applyProtection="1">
      <alignment horizontal="center" vertical="center"/>
      <protection locked="0"/>
    </xf>
    <xf numFmtId="0" fontId="4" fillId="0" borderId="43" xfId="25" applyFont="1" applyBorder="1" applyAlignment="1" applyProtection="1">
      <alignment horizontal="center" vertical="center" wrapText="1"/>
      <protection locked="0"/>
    </xf>
    <xf numFmtId="0" fontId="4" fillId="0" borderId="43" xfId="25" applyFont="1" applyBorder="1" applyAlignment="1" applyProtection="1">
      <alignment vertical="center"/>
      <protection locked="0"/>
    </xf>
    <xf numFmtId="2" fontId="4" fillId="0" borderId="43" xfId="25" applyNumberFormat="1" applyFont="1" applyBorder="1" applyAlignment="1" applyProtection="1">
      <alignment horizontal="center" vertical="center"/>
      <protection locked="0"/>
    </xf>
    <xf numFmtId="3" fontId="20" fillId="0" borderId="30" xfId="25" applyNumberFormat="1" applyFont="1" applyBorder="1" applyAlignment="1" applyProtection="1">
      <alignment horizontal="center" vertical="center" wrapText="1"/>
      <protection locked="0"/>
    </xf>
    <xf numFmtId="14" fontId="4" fillId="0" borderId="30" xfId="25" applyNumberFormat="1" applyFont="1" applyBorder="1" applyAlignment="1" applyProtection="1">
      <alignment horizontal="center" vertical="center"/>
      <protection locked="0"/>
    </xf>
    <xf numFmtId="0" fontId="4" fillId="0" borderId="26" xfId="25" applyFont="1" applyBorder="1" applyAlignment="1" applyProtection="1">
      <alignment horizontal="center" vertical="center" wrapText="1"/>
      <protection locked="0"/>
    </xf>
    <xf numFmtId="14" fontId="4" fillId="0" borderId="26" xfId="25" applyNumberFormat="1" applyFont="1" applyBorder="1" applyAlignment="1" applyProtection="1">
      <alignment horizontal="center" vertical="center"/>
      <protection locked="0"/>
    </xf>
    <xf numFmtId="0" fontId="4" fillId="0" borderId="26" xfId="25" applyFont="1" applyBorder="1" applyAlignment="1" applyProtection="1">
      <alignment horizontal="center" vertical="center"/>
      <protection locked="0"/>
    </xf>
    <xf numFmtId="0" fontId="2" fillId="3" borderId="13"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3"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2" fillId="0" borderId="15" xfId="0" applyFont="1" applyBorder="1" applyAlignment="1">
      <alignment horizontal="center" vertical="center"/>
    </xf>
    <xf numFmtId="0" fontId="2" fillId="0" borderId="0" xfId="0" applyFont="1" applyAlignment="1">
      <alignment horizontal="center" vertical="center"/>
    </xf>
    <xf numFmtId="0" fontId="2" fillId="0" borderId="19" xfId="0" applyFont="1" applyBorder="1" applyAlignment="1">
      <alignment horizontal="center" vertical="center"/>
    </xf>
    <xf numFmtId="0" fontId="2" fillId="0" borderId="11"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20" xfId="0" applyFont="1" applyBorder="1" applyAlignment="1">
      <alignment horizontal="center" vertical="center"/>
    </xf>
    <xf numFmtId="0" fontId="2" fillId="0" borderId="22" xfId="0" applyFont="1" applyBorder="1" applyAlignment="1">
      <alignment horizontal="center" vertical="center"/>
    </xf>
    <xf numFmtId="0" fontId="2" fillId="0" borderId="21" xfId="0" applyFont="1" applyBorder="1" applyAlignment="1">
      <alignment horizontal="center" vertical="center"/>
    </xf>
    <xf numFmtId="0" fontId="2" fillId="0" borderId="23" xfId="0" applyFont="1" applyBorder="1" applyAlignment="1">
      <alignment horizontal="center" vertical="center"/>
    </xf>
    <xf numFmtId="166" fontId="2" fillId="4" borderId="13" xfId="0" applyNumberFormat="1" applyFont="1" applyFill="1" applyBorder="1" applyAlignment="1">
      <alignment horizontal="center" vertical="center" wrapText="1"/>
    </xf>
    <xf numFmtId="3" fontId="2" fillId="4" borderId="13" xfId="0" applyNumberFormat="1" applyFont="1" applyFill="1" applyBorder="1" applyAlignment="1">
      <alignment horizontal="center" vertical="center" wrapText="1"/>
    </xf>
    <xf numFmtId="0" fontId="2" fillId="4" borderId="13" xfId="0" applyFont="1" applyFill="1" applyBorder="1" applyAlignment="1">
      <alignment horizontal="center" vertical="center" wrapText="1"/>
    </xf>
    <xf numFmtId="3" fontId="9" fillId="3" borderId="13" xfId="0" applyNumberFormat="1"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13" xfId="0" applyFont="1" applyFill="1" applyBorder="1" applyAlignment="1">
      <alignment horizontal="center" vertical="center"/>
    </xf>
    <xf numFmtId="0" fontId="2" fillId="3" borderId="13" xfId="0" applyFont="1" applyFill="1" applyBorder="1" applyAlignment="1">
      <alignment horizontal="center" vertical="center" textRotation="90" wrapText="1"/>
    </xf>
    <xf numFmtId="0" fontId="12" fillId="0" borderId="16"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6" xfId="0" applyFont="1" applyBorder="1" applyAlignment="1">
      <alignment horizontal="left" vertical="center" wrapText="1"/>
    </xf>
    <xf numFmtId="0" fontId="12" fillId="0" borderId="20" xfId="0" applyFont="1" applyBorder="1" applyAlignment="1">
      <alignment horizontal="left" vertical="center" wrapText="1"/>
    </xf>
    <xf numFmtId="0" fontId="12" fillId="0" borderId="13" xfId="0" applyFont="1" applyBorder="1" applyAlignment="1">
      <alignment horizontal="justify" vertical="center" wrapText="1"/>
    </xf>
    <xf numFmtId="166" fontId="2" fillId="4" borderId="22" xfId="0" applyNumberFormat="1" applyFont="1" applyFill="1" applyBorder="1" applyAlignment="1">
      <alignment horizontal="center" vertical="center" wrapText="1"/>
    </xf>
    <xf numFmtId="166" fontId="2" fillId="4" borderId="10" xfId="0" applyNumberFormat="1" applyFont="1" applyFill="1" applyBorder="1" applyAlignment="1">
      <alignment horizontal="center" vertical="center" wrapText="1"/>
    </xf>
    <xf numFmtId="3" fontId="2" fillId="4" borderId="14" xfId="0" applyNumberFormat="1" applyFont="1" applyFill="1" applyBorder="1" applyAlignment="1">
      <alignment horizontal="center" vertical="center" wrapText="1"/>
    </xf>
    <xf numFmtId="3" fontId="9" fillId="3" borderId="16" xfId="0" applyNumberFormat="1" applyFont="1" applyFill="1" applyBorder="1" applyAlignment="1">
      <alignment horizontal="center" vertical="center" wrapText="1"/>
    </xf>
    <xf numFmtId="3" fontId="9" fillId="3" borderId="17" xfId="0" applyNumberFormat="1" applyFont="1" applyFill="1" applyBorder="1" applyAlignment="1">
      <alignment horizontal="center" vertical="center" wrapText="1"/>
    </xf>
    <xf numFmtId="3" fontId="9" fillId="3" borderId="20" xfId="0" applyNumberFormat="1"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0" fontId="2" fillId="3" borderId="22" xfId="0" applyFont="1" applyFill="1" applyBorder="1" applyAlignment="1">
      <alignment horizontal="center" vertical="center" textRotation="90" wrapText="1"/>
    </xf>
    <xf numFmtId="0" fontId="2" fillId="3" borderId="10" xfId="0" applyFont="1" applyFill="1" applyBorder="1" applyAlignment="1">
      <alignment horizontal="center" vertical="center" textRotation="90" wrapText="1"/>
    </xf>
    <xf numFmtId="0" fontId="3" fillId="0" borderId="0" xfId="0" applyFont="1" applyBorder="1" applyAlignment="1">
      <alignment horizontal="center" vertical="center" wrapText="1"/>
    </xf>
    <xf numFmtId="0" fontId="6" fillId="0" borderId="0" xfId="0" applyFont="1" applyBorder="1" applyAlignment="1">
      <alignment horizontal="center" vertical="center"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12" fillId="0" borderId="20" xfId="0" applyFont="1" applyBorder="1" applyAlignment="1">
      <alignment horizontal="justify" vertical="center" wrapText="1"/>
    </xf>
    <xf numFmtId="0" fontId="2" fillId="3" borderId="17" xfId="0" applyFont="1" applyFill="1" applyBorder="1" applyAlignment="1">
      <alignment horizontal="justify" vertical="center" wrapText="1"/>
    </xf>
    <xf numFmtId="0" fontId="3" fillId="0" borderId="2" xfId="0" applyFont="1" applyBorder="1" applyAlignment="1">
      <alignment horizontal="center" wrapText="1"/>
    </xf>
    <xf numFmtId="0" fontId="3" fillId="0" borderId="0" xfId="0" applyFont="1" applyBorder="1" applyAlignment="1">
      <alignment horizontal="center" wrapText="1"/>
    </xf>
    <xf numFmtId="0" fontId="2" fillId="0" borderId="0" xfId="0" applyFont="1" applyBorder="1" applyAlignment="1">
      <alignment horizontal="justify" vertical="center"/>
    </xf>
    <xf numFmtId="0" fontId="2" fillId="0" borderId="0" xfId="0" applyFont="1" applyBorder="1" applyAlignment="1">
      <alignment horizontal="center" vertical="center"/>
    </xf>
    <xf numFmtId="0" fontId="2" fillId="0" borderId="11" xfId="0" applyFont="1" applyBorder="1" applyAlignment="1">
      <alignment horizontal="justify" vertical="center"/>
    </xf>
    <xf numFmtId="0" fontId="2" fillId="0" borderId="17" xfId="0" applyFont="1" applyBorder="1" applyAlignment="1">
      <alignment horizontal="justify" vertical="center"/>
    </xf>
    <xf numFmtId="3" fontId="2" fillId="4" borderId="7" xfId="0" applyNumberFormat="1" applyFont="1" applyFill="1" applyBorder="1" applyAlignment="1">
      <alignment horizontal="center" vertical="center" wrapText="1"/>
    </xf>
    <xf numFmtId="0" fontId="2" fillId="3" borderId="20" xfId="0" applyFont="1" applyFill="1" applyBorder="1" applyAlignment="1">
      <alignment horizontal="justify" vertical="center" wrapText="1"/>
    </xf>
    <xf numFmtId="0" fontId="12" fillId="0" borderId="16" xfId="0" applyFont="1" applyBorder="1" applyAlignment="1">
      <alignment horizontal="justify" vertical="center" wrapText="1"/>
    </xf>
    <xf numFmtId="183" fontId="2" fillId="4" borderId="22" xfId="0" applyNumberFormat="1" applyFont="1" applyFill="1" applyBorder="1" applyAlignment="1">
      <alignment horizontal="center" vertical="center" wrapText="1"/>
    </xf>
    <xf numFmtId="183" fontId="2" fillId="4" borderId="10" xfId="0" applyNumberFormat="1" applyFont="1" applyFill="1" applyBorder="1" applyAlignment="1">
      <alignment horizontal="center" vertical="center" wrapText="1"/>
    </xf>
    <xf numFmtId="1" fontId="2" fillId="0" borderId="67" xfId="0" applyNumberFormat="1" applyFont="1" applyFill="1" applyBorder="1" applyAlignment="1">
      <alignment horizontal="right" vertical="center" wrapText="1"/>
    </xf>
    <xf numFmtId="1" fontId="2" fillId="0" borderId="46" xfId="0" applyNumberFormat="1" applyFont="1" applyFill="1" applyBorder="1" applyAlignment="1">
      <alignment horizontal="right" vertical="center" wrapText="1"/>
    </xf>
    <xf numFmtId="1" fontId="2" fillId="0" borderId="68" xfId="0" applyNumberFormat="1" applyFont="1" applyFill="1" applyBorder="1" applyAlignment="1">
      <alignment horizontal="right" vertical="center" wrapText="1"/>
    </xf>
    <xf numFmtId="1" fontId="2" fillId="0" borderId="11" xfId="0" applyNumberFormat="1" applyFont="1" applyBorder="1" applyAlignment="1">
      <alignment horizontal="center"/>
    </xf>
    <xf numFmtId="0" fontId="9" fillId="3" borderId="22" xfId="0" applyFont="1" applyFill="1" applyBorder="1" applyAlignment="1">
      <alignment horizontal="center" vertical="center" textRotation="90" wrapText="1"/>
    </xf>
    <xf numFmtId="0" fontId="9" fillId="3" borderId="10" xfId="0" applyFont="1" applyFill="1" applyBorder="1" applyAlignment="1">
      <alignment horizontal="center" vertical="center" textRotation="90" wrapText="1"/>
    </xf>
    <xf numFmtId="1" fontId="5" fillId="0" borderId="21" xfId="0" applyNumberFormat="1" applyFont="1" applyBorder="1" applyAlignment="1">
      <alignment horizontal="center"/>
    </xf>
    <xf numFmtId="1" fontId="2" fillId="3" borderId="16" xfId="0" applyNumberFormat="1" applyFont="1" applyFill="1" applyBorder="1" applyAlignment="1">
      <alignment horizontal="center" vertical="center" wrapText="1"/>
    </xf>
    <xf numFmtId="1" fontId="2" fillId="3" borderId="17" xfId="0" applyNumberFormat="1" applyFont="1" applyFill="1" applyBorder="1" applyAlignment="1">
      <alignment horizontal="center" vertical="center" wrapText="1"/>
    </xf>
    <xf numFmtId="1" fontId="2" fillId="3" borderId="20" xfId="0" applyNumberFormat="1" applyFont="1" applyFill="1" applyBorder="1" applyAlignment="1">
      <alignment horizontal="center" vertical="center" wrapText="1"/>
    </xf>
    <xf numFmtId="1" fontId="2" fillId="3" borderId="32"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3" fillId="0" borderId="61" xfId="0" applyFont="1" applyBorder="1" applyAlignment="1">
      <alignment horizontal="center" vertical="center"/>
    </xf>
    <xf numFmtId="0" fontId="3" fillId="0" borderId="62" xfId="0" applyFont="1" applyBorder="1" applyAlignment="1">
      <alignment horizontal="center" vertical="center"/>
    </xf>
    <xf numFmtId="0" fontId="2" fillId="0" borderId="63" xfId="0" applyFont="1" applyBorder="1" applyAlignment="1">
      <alignment horizontal="left" vertical="center"/>
    </xf>
    <xf numFmtId="0" fontId="2" fillId="0" borderId="21" xfId="0" applyFont="1" applyBorder="1" applyAlignment="1">
      <alignment horizontal="left" vertical="center"/>
    </xf>
    <xf numFmtId="0" fontId="2" fillId="0" borderId="33" xfId="0" applyFont="1" applyBorder="1" applyAlignment="1">
      <alignment horizontal="left" vertical="center"/>
    </xf>
    <xf numFmtId="0" fontId="2" fillId="0" borderId="19"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0" xfId="0" applyFont="1" applyBorder="1" applyAlignment="1">
      <alignment horizontal="center" vertical="center"/>
    </xf>
    <xf numFmtId="166" fontId="2" fillId="4" borderId="1" xfId="0" applyNumberFormat="1" applyFont="1" applyFill="1" applyBorder="1" applyAlignment="1">
      <alignment horizontal="center" vertical="center" wrapText="1"/>
    </xf>
    <xf numFmtId="166" fontId="2" fillId="4" borderId="8" xfId="0" applyNumberFormat="1" applyFont="1" applyFill="1" applyBorder="1" applyAlignment="1">
      <alignment horizontal="center" vertical="center" wrapText="1"/>
    </xf>
    <xf numFmtId="3" fontId="2" fillId="4" borderId="48" xfId="0" applyNumberFormat="1" applyFont="1" applyFill="1" applyBorder="1" applyAlignment="1">
      <alignment horizontal="center" vertical="center" wrapText="1"/>
    </xf>
    <xf numFmtId="0" fontId="9" fillId="0" borderId="58" xfId="0" applyFont="1" applyBorder="1" applyAlignment="1">
      <alignment horizontal="center" vertical="center"/>
    </xf>
    <xf numFmtId="0" fontId="9" fillId="0" borderId="46" xfId="0" applyFont="1" applyBorder="1" applyAlignment="1">
      <alignment horizontal="center" vertical="center"/>
    </xf>
    <xf numFmtId="0" fontId="9" fillId="3" borderId="20" xfId="0" applyFont="1" applyFill="1" applyBorder="1" applyAlignment="1">
      <alignment horizontal="center" vertical="center"/>
    </xf>
    <xf numFmtId="0" fontId="9" fillId="3" borderId="20" xfId="0" applyFont="1" applyFill="1" applyBorder="1" applyAlignment="1">
      <alignment horizontal="center" vertical="center" wrapText="1"/>
    </xf>
    <xf numFmtId="0" fontId="5" fillId="3" borderId="1" xfId="0" applyFont="1" applyFill="1" applyBorder="1" applyAlignment="1">
      <alignment horizontal="center" vertical="center" textRotation="90" wrapText="1"/>
    </xf>
    <xf numFmtId="0" fontId="5" fillId="3" borderId="40" xfId="0" applyFont="1" applyFill="1" applyBorder="1" applyAlignment="1">
      <alignment horizontal="center" vertical="center" textRotation="90"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9" fillId="3" borderId="1" xfId="0" applyFont="1" applyFill="1" applyBorder="1" applyAlignment="1">
      <alignment horizontal="center" vertical="center" textRotation="90" wrapText="1"/>
    </xf>
    <xf numFmtId="0" fontId="9" fillId="3" borderId="6" xfId="0" applyFont="1" applyFill="1" applyBorder="1" applyAlignment="1">
      <alignment horizontal="center" vertical="center" textRotation="90" wrapText="1"/>
    </xf>
    <xf numFmtId="183" fontId="2" fillId="4" borderId="2" xfId="0" applyNumberFormat="1" applyFont="1" applyFill="1" applyBorder="1" applyAlignment="1">
      <alignment horizontal="center" vertical="center" wrapText="1"/>
    </xf>
    <xf numFmtId="3" fontId="2" fillId="4" borderId="65" xfId="0" applyNumberFormat="1" applyFont="1" applyFill="1" applyBorder="1" applyAlignment="1">
      <alignment horizontal="center" vertical="center" wrapText="1"/>
    </xf>
    <xf numFmtId="0" fontId="2" fillId="3" borderId="37"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2" fillId="0" borderId="33" xfId="0" applyFont="1" applyBorder="1" applyAlignment="1">
      <alignment horizontal="center" vertical="center"/>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9" fillId="3" borderId="37" xfId="0" applyNumberFormat="1" applyFont="1" applyFill="1" applyBorder="1" applyAlignment="1">
      <alignment horizontal="center" vertical="center" wrapText="1"/>
    </xf>
    <xf numFmtId="3" fontId="9" fillId="3" borderId="38" xfId="0" applyNumberFormat="1" applyFont="1" applyFill="1" applyBorder="1" applyAlignment="1">
      <alignment horizontal="center" vertical="center" wrapText="1"/>
    </xf>
    <xf numFmtId="3" fontId="9" fillId="3" borderId="36" xfId="0" applyNumberFormat="1" applyFont="1" applyFill="1" applyBorder="1" applyAlignment="1">
      <alignment horizontal="center" vertical="center" wrapText="1"/>
    </xf>
    <xf numFmtId="0" fontId="9" fillId="3" borderId="37" xfId="0" applyFont="1" applyFill="1" applyBorder="1" applyAlignment="1">
      <alignment horizontal="center" vertical="center" wrapText="1"/>
    </xf>
    <xf numFmtId="0" fontId="9" fillId="3" borderId="38" xfId="0" applyFont="1" applyFill="1" applyBorder="1" applyAlignment="1">
      <alignment horizontal="center" vertical="center" wrapText="1"/>
    </xf>
    <xf numFmtId="0" fontId="9" fillId="3" borderId="37" xfId="0" applyFont="1" applyFill="1" applyBorder="1" applyAlignment="1">
      <alignment horizontal="center" vertical="center"/>
    </xf>
    <xf numFmtId="0" fontId="9" fillId="3" borderId="38" xfId="0" applyFont="1" applyFill="1" applyBorder="1" applyAlignment="1">
      <alignment horizontal="center" vertical="center"/>
    </xf>
    <xf numFmtId="0" fontId="2" fillId="3" borderId="39" xfId="0" applyFont="1" applyFill="1" applyBorder="1" applyAlignment="1">
      <alignment horizontal="center" vertical="center" textRotation="90" wrapText="1"/>
    </xf>
    <xf numFmtId="0" fontId="19" fillId="13" borderId="10" xfId="0" applyFont="1" applyFill="1" applyBorder="1" applyAlignment="1">
      <alignment horizontal="center" vertical="center" wrapText="1"/>
    </xf>
    <xf numFmtId="0" fontId="19" fillId="13" borderId="12" xfId="0" applyFont="1" applyFill="1" applyBorder="1" applyAlignment="1">
      <alignment horizontal="center" vertical="center" wrapText="1"/>
    </xf>
    <xf numFmtId="171" fontId="2" fillId="3" borderId="20" xfId="0" applyNumberFormat="1" applyFont="1" applyFill="1" applyBorder="1" applyAlignment="1">
      <alignment horizontal="center" vertical="center" wrapText="1"/>
    </xf>
    <xf numFmtId="1" fontId="2" fillId="3" borderId="16" xfId="0" applyNumberFormat="1" applyFont="1" applyFill="1" applyBorder="1" applyAlignment="1">
      <alignment horizontal="center" vertical="center"/>
    </xf>
    <xf numFmtId="169" fontId="20" fillId="20" borderId="26" xfId="32" applyNumberFormat="1" applyFont="1" applyFill="1" applyBorder="1" applyAlignment="1" applyProtection="1">
      <alignment horizontal="center" vertical="center" wrapText="1"/>
      <protection locked="0"/>
    </xf>
    <xf numFmtId="169" fontId="15" fillId="10" borderId="26" xfId="32" applyNumberFormat="1" applyFont="1" applyFill="1" applyBorder="1" applyAlignment="1" applyProtection="1">
      <alignment horizontal="center" vertical="center"/>
      <protection locked="0"/>
    </xf>
    <xf numFmtId="169" fontId="20" fillId="14" borderId="26" xfId="32" applyNumberFormat="1" applyFont="1" applyFill="1" applyBorder="1" applyAlignment="1" applyProtection="1">
      <alignment horizontal="center" vertical="center" wrapText="1"/>
      <protection locked="0"/>
    </xf>
    <xf numFmtId="169" fontId="15" fillId="0" borderId="26" xfId="32" applyNumberFormat="1" applyFont="1" applyBorder="1" applyAlignment="1" applyProtection="1">
      <alignment horizontal="center" vertical="center"/>
      <protection locked="0"/>
    </xf>
    <xf numFmtId="169" fontId="20" fillId="14" borderId="26" xfId="32" applyNumberFormat="1" applyFont="1" applyFill="1" applyBorder="1" applyAlignment="1" applyProtection="1">
      <alignment horizontal="center" vertical="center"/>
      <protection locked="0"/>
    </xf>
    <xf numFmtId="168" fontId="20" fillId="14" borderId="26" xfId="32" applyFont="1" applyFill="1" applyBorder="1" applyAlignment="1" applyProtection="1">
      <alignment horizontal="center" vertical="center" wrapText="1"/>
      <protection locked="0"/>
    </xf>
    <xf numFmtId="168" fontId="15" fillId="0" borderId="26" xfId="32" applyFont="1" applyBorder="1" applyAlignment="1" applyProtection="1">
      <alignment horizontal="center" vertical="center"/>
      <protection locked="0"/>
    </xf>
    <xf numFmtId="0" fontId="20" fillId="0" borderId="26" xfId="31" applyFont="1" applyBorder="1" applyAlignment="1" applyProtection="1">
      <alignment horizontal="center" vertical="center"/>
      <protection locked="0"/>
    </xf>
    <xf numFmtId="0" fontId="15" fillId="0" borderId="26" xfId="31" applyFont="1" applyBorder="1" applyAlignment="1" applyProtection="1">
      <alignment horizontal="center" vertical="center"/>
      <protection locked="0"/>
    </xf>
    <xf numFmtId="168" fontId="20" fillId="0" borderId="26" xfId="32" applyFont="1" applyBorder="1" applyAlignment="1" applyProtection="1">
      <alignment horizontal="center" vertical="center"/>
      <protection locked="0"/>
    </xf>
    <xf numFmtId="1" fontId="20" fillId="14" borderId="26" xfId="31" applyNumberFormat="1" applyFont="1" applyFill="1" applyBorder="1" applyAlignment="1" applyProtection="1">
      <alignment horizontal="center" vertical="center" wrapText="1"/>
      <protection locked="0"/>
    </xf>
    <xf numFmtId="0" fontId="20" fillId="20" borderId="26" xfId="31" applyFont="1" applyFill="1" applyBorder="1" applyAlignment="1" applyProtection="1">
      <alignment horizontal="center" vertical="center"/>
      <protection locked="0"/>
    </xf>
    <xf numFmtId="0" fontId="15" fillId="10" borderId="26" xfId="31" applyFont="1" applyFill="1" applyBorder="1" applyAlignment="1" applyProtection="1">
      <alignment horizontal="center" vertical="center"/>
      <protection locked="0"/>
    </xf>
    <xf numFmtId="169" fontId="20" fillId="14" borderId="26" xfId="32" applyNumberFormat="1" applyFont="1" applyFill="1" applyBorder="1" applyAlignment="1" applyProtection="1">
      <alignment horizontal="center" vertical="center" textRotation="90" wrapText="1"/>
      <protection locked="0"/>
    </xf>
    <xf numFmtId="14" fontId="20" fillId="15" borderId="26" xfId="31" applyNumberFormat="1" applyFont="1" applyFill="1" applyBorder="1" applyAlignment="1" applyProtection="1">
      <alignment horizontal="center" vertical="center" wrapText="1"/>
      <protection locked="0"/>
    </xf>
    <xf numFmtId="3" fontId="20" fillId="15" borderId="26" xfId="31" applyNumberFormat="1" applyFont="1" applyFill="1" applyBorder="1" applyAlignment="1" applyProtection="1">
      <alignment horizontal="center" vertical="center" wrapText="1"/>
      <protection locked="0"/>
    </xf>
    <xf numFmtId="1" fontId="20" fillId="20" borderId="26" xfId="31" applyNumberFormat="1" applyFont="1" applyFill="1" applyBorder="1" applyAlignment="1" applyProtection="1">
      <alignment horizontal="center" vertical="center" wrapText="1"/>
      <protection locked="0"/>
    </xf>
    <xf numFmtId="3" fontId="20" fillId="20" borderId="26" xfId="31" applyNumberFormat="1" applyFont="1" applyFill="1" applyBorder="1" applyAlignment="1" applyProtection="1">
      <alignment horizontal="center" vertical="center" wrapText="1"/>
      <protection locked="0"/>
    </xf>
    <xf numFmtId="1" fontId="20" fillId="14" borderId="26" xfId="25" applyNumberFormat="1" applyFont="1" applyFill="1" applyBorder="1" applyAlignment="1" applyProtection="1">
      <alignment vertical="center" wrapText="1"/>
      <protection locked="0"/>
    </xf>
    <xf numFmtId="0" fontId="15" fillId="0" borderId="26" xfId="25" applyFont="1" applyBorder="1" applyAlignment="1" applyProtection="1">
      <alignment vertical="center"/>
      <protection locked="0"/>
    </xf>
    <xf numFmtId="0" fontId="20" fillId="14" borderId="26" xfId="25" applyFont="1" applyFill="1" applyBorder="1" applyAlignment="1" applyProtection="1">
      <alignment vertical="center" wrapText="1"/>
      <protection locked="0"/>
    </xf>
    <xf numFmtId="0" fontId="20" fillId="14" borderId="26" xfId="25" applyFont="1" applyFill="1" applyBorder="1" applyAlignment="1" applyProtection="1">
      <alignment vertical="center"/>
      <protection locked="0"/>
    </xf>
    <xf numFmtId="0" fontId="20" fillId="14" borderId="26" xfId="25" applyFont="1" applyFill="1" applyBorder="1" applyAlignment="1" applyProtection="1">
      <alignment vertical="center" textRotation="90" wrapText="1"/>
      <protection locked="0"/>
    </xf>
    <xf numFmtId="14" fontId="20" fillId="15" borderId="30" xfId="25" applyNumberFormat="1" applyFont="1" applyFill="1" applyBorder="1" applyAlignment="1" applyProtection="1">
      <alignment horizontal="center" vertical="center" wrapText="1"/>
      <protection locked="0"/>
    </xf>
    <xf numFmtId="14" fontId="20" fillId="15" borderId="24" xfId="25" applyNumberFormat="1" applyFont="1" applyFill="1" applyBorder="1" applyAlignment="1" applyProtection="1">
      <alignment horizontal="center" vertical="center" wrapText="1"/>
      <protection locked="0"/>
    </xf>
    <xf numFmtId="0" fontId="4" fillId="0" borderId="0" xfId="25" applyFont="1" applyAlignment="1" applyProtection="1">
      <alignment horizontal="center" vertical="center"/>
      <protection locked="0"/>
    </xf>
    <xf numFmtId="0" fontId="7" fillId="0" borderId="0" xfId="25" applyFont="1" applyAlignment="1" applyProtection="1">
      <protection locked="0"/>
    </xf>
    <xf numFmtId="0" fontId="7" fillId="0" borderId="0" xfId="25" applyFont="1" applyAlignment="1" applyProtection="1">
      <alignment horizontal="center" vertical="center"/>
      <protection locked="0"/>
    </xf>
    <xf numFmtId="0" fontId="7" fillId="0" borderId="0" xfId="25" applyFont="1" applyAlignment="1" applyProtection="1">
      <alignment vertical="center"/>
      <protection locked="0"/>
    </xf>
    <xf numFmtId="0" fontId="17" fillId="0" borderId="45" xfId="25" applyFont="1" applyBorder="1" applyAlignment="1" applyProtection="1">
      <protection locked="0"/>
    </xf>
    <xf numFmtId="0" fontId="17" fillId="0" borderId="31" xfId="25" applyFont="1" applyBorder="1" applyAlignment="1" applyProtection="1">
      <protection locked="0"/>
    </xf>
    <xf numFmtId="0" fontId="17" fillId="0" borderId="31" xfId="25" applyFont="1" applyBorder="1" applyAlignment="1" applyProtection="1">
      <alignment horizontal="center" vertical="center"/>
      <protection locked="0"/>
    </xf>
    <xf numFmtId="0" fontId="17" fillId="0" borderId="31" xfId="25" applyFont="1" applyBorder="1" applyAlignment="1" applyProtection="1">
      <alignment vertical="center"/>
      <protection locked="0"/>
    </xf>
    <xf numFmtId="0" fontId="17" fillId="0" borderId="27" xfId="25" applyFont="1" applyBorder="1" applyAlignment="1" applyProtection="1">
      <protection locked="0"/>
    </xf>
    <xf numFmtId="0" fontId="4" fillId="0" borderId="41" xfId="25" applyFont="1" applyBorder="1" applyAlignment="1" applyProtection="1">
      <alignment horizontal="center" vertical="center"/>
      <protection locked="0"/>
    </xf>
    <xf numFmtId="0" fontId="17" fillId="0" borderId="74" xfId="25" applyFont="1" applyBorder="1" applyAlignment="1" applyProtection="1">
      <protection locked="0"/>
    </xf>
    <xf numFmtId="0" fontId="17" fillId="0" borderId="42" xfId="25" applyFont="1" applyBorder="1" applyAlignment="1" applyProtection="1">
      <protection locked="0"/>
    </xf>
    <xf numFmtId="0" fontId="17" fillId="0" borderId="44" xfId="25" applyFont="1" applyBorder="1" applyAlignment="1" applyProtection="1">
      <protection locked="0"/>
    </xf>
    <xf numFmtId="0" fontId="17" fillId="0" borderId="0" xfId="25" applyFont="1" applyBorder="1" applyAlignment="1" applyProtection="1">
      <protection locked="0"/>
    </xf>
    <xf numFmtId="0" fontId="15" fillId="0" borderId="26" xfId="25" applyFont="1" applyBorder="1" applyAlignment="1" applyProtection="1">
      <alignment horizontal="center" vertical="center"/>
      <protection locked="0"/>
    </xf>
    <xf numFmtId="14" fontId="20" fillId="15" borderId="30" xfId="33" applyNumberFormat="1" applyFont="1" applyFill="1" applyBorder="1" applyAlignment="1">
      <alignment horizontal="center" vertical="center" wrapText="1"/>
    </xf>
    <xf numFmtId="14" fontId="20" fillId="15" borderId="24" xfId="33" applyNumberFormat="1" applyFont="1" applyFill="1" applyBorder="1" applyAlignment="1">
      <alignment horizontal="center" vertical="center" wrapText="1"/>
    </xf>
    <xf numFmtId="14" fontId="20" fillId="15" borderId="26" xfId="33" applyNumberFormat="1" applyFont="1" applyFill="1" applyBorder="1" applyAlignment="1">
      <alignment horizontal="center" vertical="center" wrapText="1"/>
    </xf>
    <xf numFmtId="0" fontId="15" fillId="0" borderId="26" xfId="33" applyFont="1" applyBorder="1" applyAlignment="1"/>
    <xf numFmtId="3" fontId="20" fillId="15" borderId="26" xfId="33" applyNumberFormat="1" applyFont="1" applyFill="1" applyBorder="1" applyAlignment="1">
      <alignment horizontal="center" vertical="center" wrapText="1"/>
    </xf>
    <xf numFmtId="0" fontId="3" fillId="0" borderId="0" xfId="33" applyFont="1" applyAlignment="1">
      <alignment horizontal="center"/>
    </xf>
    <xf numFmtId="0" fontId="4" fillId="0" borderId="0" xfId="33" applyFont="1" applyAlignment="1">
      <alignment horizontal="center" vertical="center"/>
    </xf>
    <xf numFmtId="3" fontId="20" fillId="14" borderId="28" xfId="33" applyNumberFormat="1" applyFont="1" applyFill="1" applyBorder="1" applyAlignment="1">
      <alignment horizontal="center" vertical="center" wrapText="1"/>
    </xf>
    <xf numFmtId="3" fontId="20" fillId="14" borderId="43" xfId="33" applyNumberFormat="1" applyFont="1" applyFill="1" applyBorder="1" applyAlignment="1">
      <alignment horizontal="center" vertical="center" wrapText="1"/>
    </xf>
    <xf numFmtId="3" fontId="20" fillId="14" borderId="29" xfId="33" applyNumberFormat="1" applyFont="1" applyFill="1" applyBorder="1" applyAlignment="1">
      <alignment horizontal="center" vertical="center" wrapText="1"/>
    </xf>
    <xf numFmtId="3" fontId="20" fillId="14" borderId="26" xfId="33" applyNumberFormat="1" applyFont="1" applyFill="1" applyBorder="1" applyAlignment="1">
      <alignment horizontal="center" vertical="center" wrapText="1"/>
    </xf>
    <xf numFmtId="0" fontId="20" fillId="14" borderId="26" xfId="33" applyFont="1" applyFill="1" applyBorder="1" applyAlignment="1">
      <alignment horizontal="center" vertical="center" wrapText="1"/>
    </xf>
    <xf numFmtId="0" fontId="20" fillId="14" borderId="26" xfId="33" applyFont="1" applyFill="1" applyBorder="1" applyAlignment="1">
      <alignment horizontal="center" vertical="center"/>
    </xf>
    <xf numFmtId="0" fontId="20" fillId="14" borderId="30" xfId="33" applyFont="1" applyFill="1" applyBorder="1" applyAlignment="1">
      <alignment horizontal="center" vertical="center" textRotation="90" wrapText="1"/>
    </xf>
    <xf numFmtId="0" fontId="20" fillId="14" borderId="24" xfId="33" applyFont="1" applyFill="1" applyBorder="1" applyAlignment="1">
      <alignment horizontal="center" vertical="center" textRotation="90" wrapText="1"/>
    </xf>
    <xf numFmtId="0" fontId="7" fillId="0" borderId="0" xfId="33" applyFont="1" applyAlignment="1"/>
    <xf numFmtId="0" fontId="4" fillId="0" borderId="74" xfId="33" applyFont="1" applyBorder="1" applyAlignment="1">
      <alignment horizontal="center" vertical="center"/>
    </xf>
    <xf numFmtId="0" fontId="17" fillId="0" borderId="74" xfId="33" applyFont="1" applyBorder="1" applyAlignment="1"/>
    <xf numFmtId="0" fontId="4" fillId="0" borderId="28" xfId="33" applyFont="1" applyBorder="1" applyAlignment="1">
      <alignment horizontal="center" vertical="center"/>
    </xf>
    <xf numFmtId="0" fontId="17" fillId="0" borderId="43" xfId="33" applyFont="1" applyBorder="1" applyAlignment="1"/>
    <xf numFmtId="0" fontId="4" fillId="0" borderId="44" xfId="33" applyFont="1" applyBorder="1" applyAlignment="1">
      <alignment horizontal="center" vertical="center"/>
    </xf>
    <xf numFmtId="0" fontId="17" fillId="0" borderId="45" xfId="33" applyFont="1" applyBorder="1" applyAlignment="1"/>
    <xf numFmtId="1" fontId="20" fillId="14" borderId="26" xfId="33" applyNumberFormat="1" applyFont="1" applyFill="1" applyBorder="1" applyAlignment="1">
      <alignment horizontal="center" vertical="center" wrapText="1"/>
    </xf>
    <xf numFmtId="0" fontId="3" fillId="0" borderId="0" xfId="15" applyFont="1" applyAlignment="1">
      <alignment horizontal="center"/>
    </xf>
    <xf numFmtId="0" fontId="4" fillId="0" borderId="0" xfId="14" applyFont="1" applyAlignment="1" applyProtection="1">
      <alignment horizontal="center"/>
      <protection locked="0"/>
    </xf>
    <xf numFmtId="3" fontId="20" fillId="14" borderId="26" xfId="14" applyNumberFormat="1" applyFont="1" applyFill="1" applyBorder="1" applyAlignment="1" applyProtection="1">
      <alignment horizontal="center" vertical="center" wrapText="1"/>
      <protection locked="0"/>
    </xf>
    <xf numFmtId="0" fontId="15" fillId="0" borderId="26" xfId="14" applyFont="1" applyBorder="1" applyAlignment="1" applyProtection="1">
      <alignment horizontal="center" vertical="center"/>
      <protection locked="0"/>
    </xf>
    <xf numFmtId="3" fontId="20" fillId="14" borderId="26" xfId="14" applyNumberFormat="1" applyFont="1" applyFill="1" applyBorder="1" applyAlignment="1" applyProtection="1">
      <alignment horizontal="center" vertical="center"/>
      <protection locked="0"/>
    </xf>
    <xf numFmtId="0" fontId="4" fillId="0" borderId="0" xfId="14" applyFont="1" applyAlignment="1" applyProtection="1">
      <alignment horizontal="center" vertical="center" wrapText="1"/>
      <protection locked="0"/>
    </xf>
    <xf numFmtId="0" fontId="4" fillId="0" borderId="0" xfId="14" applyFont="1" applyAlignment="1" applyProtection="1">
      <alignment horizontal="center" vertical="center"/>
      <protection locked="0"/>
    </xf>
    <xf numFmtId="0" fontId="4" fillId="0" borderId="31" xfId="14" applyFont="1" applyBorder="1" applyAlignment="1" applyProtection="1">
      <alignment horizontal="center" vertical="center"/>
      <protection locked="0"/>
    </xf>
    <xf numFmtId="0" fontId="4" fillId="0" borderId="13" xfId="14" applyFont="1" applyBorder="1" applyAlignment="1" applyProtection="1">
      <alignment horizontal="center" vertical="center"/>
      <protection locked="0"/>
    </xf>
    <xf numFmtId="0" fontId="17" fillId="0" borderId="13" xfId="14" applyFont="1" applyBorder="1" applyProtection="1">
      <protection locked="0"/>
    </xf>
    <xf numFmtId="0" fontId="17" fillId="0" borderId="13" xfId="14" applyFont="1" applyBorder="1" applyAlignment="1" applyProtection="1">
      <alignment horizontal="justify"/>
      <protection locked="0"/>
    </xf>
    <xf numFmtId="0" fontId="17" fillId="0" borderId="13" xfId="14" applyFont="1" applyBorder="1" applyAlignment="1" applyProtection="1">
      <alignment horizontal="center"/>
      <protection locked="0"/>
    </xf>
    <xf numFmtId="0" fontId="7" fillId="0" borderId="13" xfId="14" applyFont="1" applyBorder="1" applyProtection="1">
      <protection locked="0"/>
    </xf>
    <xf numFmtId="0" fontId="7" fillId="0" borderId="13" xfId="14" applyFont="1" applyBorder="1" applyAlignment="1" applyProtection="1">
      <alignment horizontal="justify"/>
      <protection locked="0"/>
    </xf>
    <xf numFmtId="0" fontId="7" fillId="0" borderId="13" xfId="14" applyFont="1" applyBorder="1" applyAlignment="1" applyProtection="1">
      <alignment horizontal="center"/>
      <protection locked="0"/>
    </xf>
    <xf numFmtId="0" fontId="4" fillId="0" borderId="43" xfId="14" applyFont="1" applyBorder="1" applyAlignment="1" applyProtection="1">
      <alignment horizontal="justify" vertical="center"/>
      <protection locked="0"/>
    </xf>
    <xf numFmtId="0" fontId="17" fillId="0" borderId="43" xfId="14" applyFont="1" applyBorder="1" applyAlignment="1" applyProtection="1">
      <alignment horizontal="justify"/>
      <protection locked="0"/>
    </xf>
    <xf numFmtId="0" fontId="17" fillId="0" borderId="43" xfId="14" applyFont="1" applyBorder="1" applyProtection="1">
      <protection locked="0"/>
    </xf>
    <xf numFmtId="0" fontId="4" fillId="0" borderId="44" xfId="14" applyFont="1" applyBorder="1" applyAlignment="1" applyProtection="1">
      <alignment horizontal="center" vertical="center"/>
      <protection locked="0"/>
    </xf>
    <xf numFmtId="0" fontId="17" fillId="0" borderId="0" xfId="14" applyFont="1" applyProtection="1">
      <protection locked="0"/>
    </xf>
    <xf numFmtId="0" fontId="17" fillId="0" borderId="45" xfId="14" applyFont="1" applyBorder="1" applyProtection="1">
      <protection locked="0"/>
    </xf>
    <xf numFmtId="1" fontId="20" fillId="14" borderId="24" xfId="14" applyNumberFormat="1" applyFont="1" applyFill="1" applyBorder="1" applyAlignment="1" applyProtection="1">
      <alignment horizontal="center" vertical="center" wrapText="1"/>
      <protection locked="0"/>
    </xf>
    <xf numFmtId="0" fontId="15" fillId="0" borderId="24" xfId="14" applyFont="1" applyBorder="1" applyAlignment="1" applyProtection="1">
      <alignment horizontal="center" vertical="center"/>
      <protection locked="0"/>
    </xf>
    <xf numFmtId="0" fontId="15" fillId="0" borderId="24" xfId="14" applyFont="1" applyBorder="1" applyAlignment="1" applyProtection="1">
      <alignment horizontal="justify" vertical="center"/>
      <protection locked="0"/>
    </xf>
    <xf numFmtId="1" fontId="20" fillId="14" borderId="24" xfId="14" applyNumberFormat="1" applyFont="1" applyFill="1" applyBorder="1" applyAlignment="1" applyProtection="1">
      <alignment horizontal="justify" vertical="center" wrapText="1"/>
      <protection locked="0"/>
    </xf>
    <xf numFmtId="0" fontId="20" fillId="14" borderId="24" xfId="14" applyFont="1" applyFill="1" applyBorder="1" applyAlignment="1" applyProtection="1">
      <alignment horizontal="center" vertical="center"/>
      <protection locked="0"/>
    </xf>
    <xf numFmtId="0" fontId="15" fillId="0" borderId="26" xfId="14" applyFont="1" applyBorder="1" applyAlignment="1" applyProtection="1">
      <alignment horizontal="justify" vertical="center"/>
      <protection locked="0"/>
    </xf>
    <xf numFmtId="14" fontId="20" fillId="15" borderId="30" xfId="14" applyNumberFormat="1" applyFont="1" applyFill="1" applyBorder="1" applyAlignment="1" applyProtection="1">
      <alignment horizontal="center" vertical="center" wrapText="1"/>
      <protection locked="0"/>
    </xf>
    <xf numFmtId="14" fontId="20" fillId="15" borderId="24" xfId="14" applyNumberFormat="1" applyFont="1" applyFill="1" applyBorder="1" applyAlignment="1" applyProtection="1">
      <alignment horizontal="center" vertical="center" wrapText="1"/>
      <protection locked="0"/>
    </xf>
    <xf numFmtId="3" fontId="20" fillId="15" borderId="30" xfId="14" applyNumberFormat="1" applyFont="1" applyFill="1" applyBorder="1" applyAlignment="1" applyProtection="1">
      <alignment horizontal="center" vertical="center" wrapText="1"/>
      <protection locked="0"/>
    </xf>
    <xf numFmtId="3" fontId="20" fillId="15" borderId="24" xfId="14" applyNumberFormat="1" applyFont="1" applyFill="1" applyBorder="1" applyAlignment="1" applyProtection="1">
      <alignment horizontal="center" vertical="center" wrapText="1"/>
      <protection locked="0"/>
    </xf>
    <xf numFmtId="3" fontId="20" fillId="14" borderId="30" xfId="14" applyNumberFormat="1" applyFont="1" applyFill="1" applyBorder="1" applyAlignment="1" applyProtection="1">
      <alignment horizontal="center" vertical="center" textRotation="90" wrapText="1"/>
      <protection locked="0"/>
    </xf>
    <xf numFmtId="3" fontId="20" fillId="14" borderId="24" xfId="14" applyNumberFormat="1" applyFont="1" applyFill="1" applyBorder="1" applyAlignment="1" applyProtection="1">
      <alignment horizontal="center" vertical="center" textRotation="90" wrapText="1"/>
      <protection locked="0"/>
    </xf>
    <xf numFmtId="0" fontId="11" fillId="0" borderId="1"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8"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2" fillId="0" borderId="0"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12" xfId="0" applyFont="1" applyFill="1" applyBorder="1" applyAlignment="1">
      <alignment horizontal="center" vertical="center" wrapText="1"/>
    </xf>
    <xf numFmtId="0" fontId="11" fillId="0" borderId="63" xfId="0" applyFont="1" applyFill="1" applyBorder="1" applyAlignment="1">
      <alignment horizontal="left" vertical="center"/>
    </xf>
    <xf numFmtId="0" fontId="11" fillId="0" borderId="21" xfId="0" applyFont="1" applyFill="1" applyBorder="1" applyAlignment="1">
      <alignment horizontal="left" vertical="center"/>
    </xf>
    <xf numFmtId="0" fontId="11" fillId="0" borderId="33" xfId="0" applyFont="1" applyFill="1" applyBorder="1" applyAlignment="1">
      <alignment horizontal="left" vertical="center"/>
    </xf>
    <xf numFmtId="0" fontId="11" fillId="0" borderId="15" xfId="0" applyFont="1" applyFill="1" applyBorder="1" applyAlignment="1">
      <alignment horizontal="left" vertical="center"/>
    </xf>
    <xf numFmtId="0" fontId="11" fillId="0" borderId="0" xfId="0" applyFont="1" applyFill="1" applyBorder="1" applyAlignment="1">
      <alignment horizontal="left" vertical="center"/>
    </xf>
    <xf numFmtId="0" fontId="11" fillId="0" borderId="3" xfId="0" applyFont="1" applyFill="1" applyBorder="1" applyAlignment="1">
      <alignment horizontal="left" vertical="center"/>
    </xf>
    <xf numFmtId="0" fontId="11" fillId="0" borderId="12"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3" xfId="0" applyFont="1" applyFill="1" applyBorder="1" applyAlignment="1">
      <alignment horizontal="center" vertical="center"/>
    </xf>
    <xf numFmtId="183" fontId="11" fillId="19" borderId="39" xfId="0" applyNumberFormat="1" applyFont="1" applyFill="1" applyBorder="1" applyAlignment="1">
      <alignment horizontal="center" vertical="center" wrapText="1"/>
    </xf>
    <xf numFmtId="183" fontId="11" fillId="19" borderId="10" xfId="0" applyNumberFormat="1" applyFont="1" applyFill="1" applyBorder="1" applyAlignment="1">
      <alignment horizontal="center" vertical="center" wrapText="1"/>
    </xf>
    <xf numFmtId="3" fontId="11" fillId="19" borderId="72" xfId="0" applyNumberFormat="1" applyFont="1" applyFill="1" applyBorder="1" applyAlignment="1">
      <alignment horizontal="center" vertical="center" wrapText="1"/>
    </xf>
    <xf numFmtId="3" fontId="11" fillId="19" borderId="9" xfId="0" applyNumberFormat="1" applyFont="1" applyFill="1" applyBorder="1" applyAlignment="1">
      <alignment horizontal="center" vertical="center" wrapText="1"/>
    </xf>
    <xf numFmtId="1" fontId="10" fillId="0" borderId="21" xfId="0" applyNumberFormat="1" applyFont="1" applyFill="1" applyBorder="1" applyAlignment="1">
      <alignment horizontal="center"/>
    </xf>
    <xf numFmtId="0" fontId="33" fillId="0" borderId="16" xfId="0" applyFont="1" applyFill="1" applyBorder="1" applyAlignment="1">
      <alignment horizontal="justify" vertical="center" wrapText="1"/>
    </xf>
    <xf numFmtId="0" fontId="33" fillId="0" borderId="20" xfId="0" applyFont="1" applyFill="1" applyBorder="1" applyAlignment="1">
      <alignment horizontal="justify" vertical="center" wrapText="1"/>
    </xf>
    <xf numFmtId="1" fontId="11" fillId="18" borderId="37" xfId="0" applyNumberFormat="1" applyFont="1" applyFill="1" applyBorder="1" applyAlignment="1">
      <alignment horizontal="center" vertical="center" wrapText="1"/>
    </xf>
    <xf numFmtId="1" fontId="11" fillId="18" borderId="38" xfId="0" applyNumberFormat="1" applyFont="1" applyFill="1" applyBorder="1" applyAlignment="1">
      <alignment horizontal="center" vertical="center" wrapText="1"/>
    </xf>
    <xf numFmtId="1" fontId="11" fillId="18" borderId="36" xfId="0" applyNumberFormat="1" applyFont="1" applyFill="1" applyBorder="1" applyAlignment="1">
      <alignment horizontal="center" vertical="center" wrapText="1"/>
    </xf>
    <xf numFmtId="3" fontId="9" fillId="18" borderId="4" xfId="0" applyNumberFormat="1" applyFont="1" applyFill="1" applyBorder="1" applyAlignment="1">
      <alignment horizontal="center" vertical="center" wrapText="1"/>
    </xf>
    <xf numFmtId="0" fontId="9" fillId="18" borderId="4" xfId="0" applyFont="1" applyFill="1" applyBorder="1" applyAlignment="1">
      <alignment horizontal="center" vertical="center" wrapText="1"/>
    </xf>
    <xf numFmtId="0" fontId="9" fillId="18" borderId="37" xfId="0" applyFont="1" applyFill="1" applyBorder="1" applyAlignment="1">
      <alignment horizontal="center" vertical="center"/>
    </xf>
    <xf numFmtId="0" fontId="9" fillId="18" borderId="38" xfId="0" applyFont="1" applyFill="1" applyBorder="1" applyAlignment="1">
      <alignment horizontal="center" vertical="center"/>
    </xf>
    <xf numFmtId="0" fontId="9" fillId="18" borderId="36" xfId="0" applyFont="1" applyFill="1" applyBorder="1" applyAlignment="1">
      <alignment horizontal="center" vertical="center"/>
    </xf>
    <xf numFmtId="0" fontId="9" fillId="18" borderId="71" xfId="0" applyFont="1" applyFill="1" applyBorder="1" applyAlignment="1">
      <alignment horizontal="center" vertical="center" textRotation="90" wrapText="1"/>
    </xf>
    <xf numFmtId="0" fontId="9" fillId="18" borderId="8" xfId="0" applyFont="1" applyFill="1" applyBorder="1" applyAlignment="1">
      <alignment horizontal="center" vertical="center" textRotation="90" wrapText="1"/>
    </xf>
    <xf numFmtId="1" fontId="11" fillId="18" borderId="35" xfId="0" applyNumberFormat="1" applyFont="1" applyFill="1" applyBorder="1" applyAlignment="1">
      <alignment horizontal="center" vertical="center" wrapText="1"/>
    </xf>
    <xf numFmtId="0" fontId="33" fillId="0" borderId="16" xfId="0" applyFont="1" applyFill="1" applyBorder="1" applyAlignment="1">
      <alignment horizontal="left" vertical="center" wrapText="1"/>
    </xf>
    <xf numFmtId="0" fontId="33" fillId="0" borderId="20" xfId="0" applyFont="1" applyFill="1" applyBorder="1" applyAlignment="1">
      <alignment horizontal="left" vertical="center" wrapText="1"/>
    </xf>
    <xf numFmtId="0" fontId="33" fillId="0" borderId="13" xfId="0" applyFont="1" applyFill="1" applyBorder="1" applyAlignment="1">
      <alignment horizontal="justify" vertical="center" wrapText="1"/>
    </xf>
    <xf numFmtId="0" fontId="11" fillId="18" borderId="37" xfId="0" applyFont="1" applyFill="1" applyBorder="1" applyAlignment="1">
      <alignment horizontal="center" vertical="center" wrapText="1"/>
    </xf>
    <xf numFmtId="0" fontId="11" fillId="18" borderId="38" xfId="0" applyFont="1" applyFill="1" applyBorder="1" applyAlignment="1">
      <alignment horizontal="center" vertical="center" wrapText="1"/>
    </xf>
    <xf numFmtId="0" fontId="11" fillId="18" borderId="36" xfId="0" applyFont="1" applyFill="1" applyBorder="1" applyAlignment="1">
      <alignment horizontal="center" vertical="center" wrapText="1"/>
    </xf>
    <xf numFmtId="0" fontId="4" fillId="0" borderId="0" xfId="33" applyFont="1" applyAlignment="1">
      <alignment horizontal="center" vertical="center" wrapText="1"/>
    </xf>
    <xf numFmtId="1" fontId="20" fillId="14" borderId="26" xfId="25" applyNumberFormat="1" applyFont="1" applyFill="1" applyBorder="1" applyAlignment="1" applyProtection="1">
      <alignment horizontal="center" vertical="center" wrapText="1"/>
      <protection locked="0"/>
    </xf>
    <xf numFmtId="1" fontId="20" fillId="14" borderId="28" xfId="25" applyNumberFormat="1" applyFont="1" applyFill="1" applyBorder="1" applyAlignment="1" applyProtection="1">
      <alignment horizontal="center" vertical="center" wrapText="1"/>
      <protection locked="0"/>
    </xf>
    <xf numFmtId="1" fontId="20" fillId="14" borderId="29" xfId="25" applyNumberFormat="1" applyFont="1" applyFill="1" applyBorder="1" applyAlignment="1" applyProtection="1">
      <alignment horizontal="center" vertical="center" wrapText="1"/>
      <protection locked="0"/>
    </xf>
    <xf numFmtId="0" fontId="20" fillId="14" borderId="28" xfId="25" applyFont="1" applyFill="1" applyBorder="1" applyAlignment="1" applyProtection="1">
      <alignment horizontal="center" vertical="center"/>
      <protection locked="0"/>
    </xf>
    <xf numFmtId="0" fontId="20" fillId="14" borderId="43" xfId="25" applyFont="1" applyFill="1" applyBorder="1" applyAlignment="1" applyProtection="1">
      <alignment horizontal="center" vertical="center"/>
      <protection locked="0"/>
    </xf>
    <xf numFmtId="0" fontId="20" fillId="14" borderId="29" xfId="25" applyFont="1" applyFill="1" applyBorder="1" applyAlignment="1" applyProtection="1">
      <alignment horizontal="center" vertical="center"/>
      <protection locked="0"/>
    </xf>
    <xf numFmtId="3" fontId="20" fillId="14" borderId="26" xfId="25" applyNumberFormat="1" applyFont="1" applyFill="1" applyBorder="1" applyAlignment="1" applyProtection="1">
      <alignment horizontal="center" vertical="center" wrapText="1"/>
      <protection locked="0"/>
    </xf>
    <xf numFmtId="168" fontId="20" fillId="8" borderId="24" xfId="1" applyFont="1" applyFill="1" applyBorder="1" applyAlignment="1" applyProtection="1">
      <alignment vertical="center"/>
      <protection locked="0"/>
    </xf>
    <xf numFmtId="168" fontId="15" fillId="0" borderId="26" xfId="1" applyFont="1" applyFill="1" applyBorder="1" applyAlignment="1">
      <alignment vertical="center" wrapText="1"/>
    </xf>
    <xf numFmtId="168" fontId="15" fillId="0" borderId="26" xfId="1" applyFont="1" applyFill="1" applyBorder="1" applyAlignment="1">
      <alignment vertical="center"/>
    </xf>
    <xf numFmtId="0" fontId="7" fillId="0" borderId="0" xfId="31" applyFont="1" applyAlignment="1" applyProtection="1">
      <alignment horizontal="center"/>
      <protection locked="0"/>
    </xf>
    <xf numFmtId="0" fontId="17" fillId="0" borderId="45" xfId="31" applyFont="1" applyBorder="1" applyAlignment="1" applyProtection="1">
      <alignment horizontal="center"/>
      <protection locked="0"/>
    </xf>
    <xf numFmtId="0" fontId="17" fillId="0" borderId="0" xfId="31" applyFont="1" applyAlignment="1" applyProtection="1">
      <alignment horizontal="center"/>
      <protection locked="0"/>
    </xf>
    <xf numFmtId="0" fontId="4" fillId="0" borderId="0" xfId="31" applyFont="1" applyAlignment="1" applyProtection="1">
      <alignment horizontal="center" vertical="center" wrapText="1"/>
      <protection locked="0"/>
    </xf>
    <xf numFmtId="14" fontId="10" fillId="5" borderId="8" xfId="0" applyNumberFormat="1" applyFont="1" applyFill="1" applyBorder="1" applyAlignment="1">
      <alignment horizontal="center" vertical="center" wrapText="1"/>
    </xf>
    <xf numFmtId="3" fontId="10" fillId="5" borderId="8" xfId="0" applyNumberFormat="1" applyFont="1" applyFill="1" applyBorder="1" applyAlignment="1">
      <alignment horizontal="justify" vertical="center" wrapText="1"/>
    </xf>
    <xf numFmtId="174" fontId="2" fillId="3" borderId="17" xfId="12" applyFont="1" applyFill="1" applyBorder="1" applyAlignment="1">
      <alignment horizontal="center" vertical="center"/>
    </xf>
    <xf numFmtId="174" fontId="2" fillId="3" borderId="20" xfId="12" applyFont="1" applyFill="1" applyBorder="1" applyAlignment="1">
      <alignment horizontal="center" vertical="center"/>
    </xf>
    <xf numFmtId="168" fontId="24" fillId="0" borderId="12" xfId="23" applyFont="1" applyFill="1" applyBorder="1" applyAlignment="1" applyProtection="1">
      <alignment horizontal="right" vertical="center"/>
      <protection locked="0"/>
    </xf>
    <xf numFmtId="168" fontId="24" fillId="0" borderId="20" xfId="23" applyFont="1" applyFill="1" applyBorder="1" applyAlignment="1" applyProtection="1">
      <alignment horizontal="right" vertical="center"/>
      <protection locked="0"/>
    </xf>
    <xf numFmtId="0" fontId="33" fillId="0" borderId="13" xfId="0" applyFont="1" applyBorder="1" applyAlignment="1">
      <alignment horizontal="justify" vertical="center" wrapText="1"/>
    </xf>
    <xf numFmtId="1" fontId="10" fillId="17" borderId="6" xfId="0" applyNumberFormat="1" applyFont="1" applyFill="1" applyBorder="1" applyAlignment="1">
      <alignment horizontal="center" vertical="center" wrapText="1"/>
    </xf>
    <xf numFmtId="0" fontId="10" fillId="17" borderId="6" xfId="0" applyFont="1" applyFill="1" applyBorder="1" applyAlignment="1">
      <alignment horizontal="justify" vertical="center" wrapText="1"/>
    </xf>
    <xf numFmtId="1" fontId="10" fillId="17" borderId="1" xfId="0" applyNumberFormat="1" applyFont="1" applyFill="1" applyBorder="1" applyAlignment="1">
      <alignment horizontal="center" vertical="center" wrapText="1"/>
    </xf>
    <xf numFmtId="1" fontId="10" fillId="17" borderId="1" xfId="0" applyNumberFormat="1" applyFont="1" applyFill="1" applyBorder="1" applyAlignment="1">
      <alignment horizontal="justify" vertical="center" wrapText="1"/>
    </xf>
    <xf numFmtId="0" fontId="10" fillId="17" borderId="1" xfId="0" applyFont="1" applyFill="1" applyBorder="1" applyAlignment="1">
      <alignment horizontal="center" vertical="center" wrapText="1"/>
    </xf>
    <xf numFmtId="0" fontId="10" fillId="17" borderId="1" xfId="0" applyFont="1" applyFill="1" applyBorder="1" applyAlignment="1">
      <alignment horizontal="justify" vertical="center" wrapText="1"/>
    </xf>
    <xf numFmtId="1" fontId="15" fillId="0" borderId="30" xfId="14" applyNumberFormat="1" applyFont="1" applyBorder="1" applyAlignment="1">
      <alignment horizontal="center" vertical="center" wrapText="1"/>
    </xf>
    <xf numFmtId="0" fontId="15" fillId="0" borderId="30" xfId="14" applyFont="1" applyBorder="1" applyAlignment="1">
      <alignment horizontal="justify" vertical="center" wrapText="1"/>
    </xf>
    <xf numFmtId="9" fontId="10" fillId="17" borderId="33" xfId="5" applyFont="1" applyFill="1" applyBorder="1" applyAlignment="1">
      <alignment horizontal="center" vertical="center" wrapText="1"/>
    </xf>
    <xf numFmtId="1" fontId="11" fillId="0" borderId="57" xfId="0" applyNumberFormat="1" applyFont="1" applyFill="1" applyBorder="1" applyAlignment="1">
      <alignment horizontal="right" vertical="center" wrapText="1"/>
    </xf>
    <xf numFmtId="1" fontId="11" fillId="0" borderId="58" xfId="0" applyNumberFormat="1" applyFont="1" applyFill="1" applyBorder="1" applyAlignment="1">
      <alignment horizontal="right" vertical="center" wrapText="1"/>
    </xf>
    <xf numFmtId="1" fontId="11" fillId="0" borderId="59" xfId="0" applyNumberFormat="1" applyFont="1" applyFill="1" applyBorder="1" applyAlignment="1">
      <alignment horizontal="right" vertical="center" wrapText="1"/>
    </xf>
    <xf numFmtId="0" fontId="34" fillId="0" borderId="1" xfId="15" applyFont="1" applyBorder="1" applyAlignment="1">
      <alignment horizontal="left" vertical="center"/>
    </xf>
    <xf numFmtId="173" fontId="10" fillId="17" borderId="1" xfId="0" applyNumberFormat="1" applyFont="1" applyFill="1" applyBorder="1" applyAlignment="1">
      <alignment horizontal="justify" vertical="center" wrapText="1"/>
    </xf>
    <xf numFmtId="0" fontId="33" fillId="17" borderId="3" xfId="0" applyFont="1" applyFill="1" applyBorder="1" applyAlignment="1">
      <alignment horizontal="center" vertical="center" wrapText="1"/>
    </xf>
    <xf numFmtId="0" fontId="33" fillId="17" borderId="1" xfId="0" applyFont="1" applyFill="1" applyBorder="1" applyAlignment="1">
      <alignment horizontal="center" vertical="center" wrapText="1"/>
    </xf>
    <xf numFmtId="14" fontId="33" fillId="17" borderId="1" xfId="0" applyNumberFormat="1" applyFont="1" applyFill="1" applyBorder="1" applyAlignment="1">
      <alignment horizontal="center" vertical="center" wrapText="1"/>
    </xf>
    <xf numFmtId="173" fontId="11" fillId="0" borderId="57" xfId="0" applyNumberFormat="1" applyFont="1" applyFill="1" applyBorder="1" applyAlignment="1">
      <alignment horizontal="center" vertical="center"/>
    </xf>
    <xf numFmtId="173" fontId="11" fillId="0" borderId="58" xfId="0" applyNumberFormat="1" applyFont="1" applyFill="1" applyBorder="1" applyAlignment="1">
      <alignment horizontal="center" vertical="center"/>
    </xf>
    <xf numFmtId="1" fontId="11" fillId="0" borderId="58" xfId="0" applyNumberFormat="1" applyFont="1" applyFill="1" applyBorder="1" applyAlignment="1">
      <alignment horizontal="center" vertical="center"/>
    </xf>
    <xf numFmtId="0" fontId="11" fillId="0" borderId="58" xfId="0" applyFont="1" applyFill="1" applyBorder="1" applyAlignment="1">
      <alignment horizontal="center" vertical="center"/>
    </xf>
    <xf numFmtId="0" fontId="11" fillId="0" borderId="58" xfId="0" applyFont="1" applyFill="1" applyBorder="1" applyAlignment="1">
      <alignment vertical="center"/>
    </xf>
    <xf numFmtId="183" fontId="11" fillId="0" borderId="58" xfId="0" applyNumberFormat="1" applyFont="1" applyFill="1" applyBorder="1" applyAlignment="1">
      <alignment vertical="center"/>
    </xf>
    <xf numFmtId="0" fontId="11" fillId="0" borderId="59" xfId="0" applyFont="1" applyFill="1" applyBorder="1" applyAlignment="1">
      <alignment horizontal="justify" vertical="center"/>
    </xf>
    <xf numFmtId="0" fontId="33" fillId="17" borderId="1" xfId="0" applyFont="1" applyFill="1" applyBorder="1" applyAlignment="1">
      <alignment horizontal="justify" vertical="center" wrapText="1"/>
    </xf>
    <xf numFmtId="0" fontId="24" fillId="0" borderId="1" xfId="0" applyFont="1" applyBorder="1" applyAlignment="1">
      <alignment horizontal="justify" vertical="center" wrapText="1"/>
    </xf>
    <xf numFmtId="0" fontId="33" fillId="0" borderId="6" xfId="0" applyFont="1" applyBorder="1" applyAlignment="1">
      <alignment horizontal="justify" vertical="center" wrapText="1"/>
    </xf>
  </cellXfs>
  <cellStyles count="36">
    <cellStyle name="KPT04" xfId="27"/>
    <cellStyle name="KPT04 2" xfId="28"/>
    <cellStyle name="Millares" xfId="1" builtinId="3"/>
    <cellStyle name="Millares [0]" xfId="2" builtinId="6"/>
    <cellStyle name="Millares [0] 2" xfId="24"/>
    <cellStyle name="Millares [0] 2 2" xfId="35"/>
    <cellStyle name="Millares [0] 5" xfId="16"/>
    <cellStyle name="Millares 2" xfId="9"/>
    <cellStyle name="Millares 2 2" xfId="30"/>
    <cellStyle name="Millares 2 2 2 2" xfId="11"/>
    <cellStyle name="Millares 2 2 3" xfId="23"/>
    <cellStyle name="Millares 8" xfId="32"/>
    <cellStyle name="Moneda" xfId="3" builtinId="4"/>
    <cellStyle name="Moneda [0]" xfId="4" builtinId="7"/>
    <cellStyle name="Moneda [0] 2" xfId="26"/>
    <cellStyle name="Moneda 2" xfId="22"/>
    <cellStyle name="Normal" xfId="0" builtinId="0"/>
    <cellStyle name="Normal 2" xfId="7"/>
    <cellStyle name="Normal 2 2" xfId="29"/>
    <cellStyle name="Normal 2 3" xfId="12"/>
    <cellStyle name="Normal 20" xfId="6"/>
    <cellStyle name="Normal 22" xfId="13"/>
    <cellStyle name="Normal 3" xfId="10"/>
    <cellStyle name="Normal 4" xfId="25"/>
    <cellStyle name="Normal 87" xfId="14"/>
    <cellStyle name="Normal 89" xfId="31"/>
    <cellStyle name="Normal 90" xfId="15"/>
    <cellStyle name="Normal 90 2" xfId="33"/>
    <cellStyle name="Normal 91" xfId="17"/>
    <cellStyle name="Normal 92" xfId="18"/>
    <cellStyle name="Normal 93" xfId="19"/>
    <cellStyle name="Normal 94" xfId="20"/>
    <cellStyle name="Normal 95" xfId="21"/>
    <cellStyle name="Porcentaje" xfId="5" builtinId="5"/>
    <cellStyle name="Porcentaje 2 2" xfId="8"/>
    <cellStyle name="Porcentaje 2 4" xfId="34"/>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9B231143-44CE-44E2-AD67-9D2955CA136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250032</xdr:colOff>
      <xdr:row>0</xdr:row>
      <xdr:rowOff>214312</xdr:rowOff>
    </xdr:from>
    <xdr:to>
      <xdr:col>0</xdr:col>
      <xdr:colOff>904875</xdr:colOff>
      <xdr:row>3</xdr:row>
      <xdr:rowOff>59531</xdr:rowOff>
    </xdr:to>
    <xdr:pic>
      <xdr:nvPicPr>
        <xdr:cNvPr id="2" name="Imagen 1" descr="C:\Users\AUXPLANEACION03\Desktop\Gobernacion_del_quindio.jpg">
          <a:extLst>
            <a:ext uri="{FF2B5EF4-FFF2-40B4-BE49-F238E27FC236}">
              <a16:creationId xmlns:a16="http://schemas.microsoft.com/office/drawing/2014/main" id="{B340E0B1-CCF7-4148-A9FE-0C6C2E9BE8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032" y="214312"/>
          <a:ext cx="654843" cy="873919"/>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38100</xdr:rowOff>
    </xdr:from>
    <xdr:ext cx="933450" cy="723900"/>
    <xdr:pic>
      <xdr:nvPicPr>
        <xdr:cNvPr id="2" name="image1.jpg" descr="C:\Users\AUXPLANEACION03\Desktop\Gobernacion_del_quindio.jpg">
          <a:extLst>
            <a:ext uri="{FF2B5EF4-FFF2-40B4-BE49-F238E27FC236}">
              <a16:creationId xmlns:a16="http://schemas.microsoft.com/office/drawing/2014/main" id="{D054FB2B-31A3-4D5C-894E-3DC686520584}"/>
            </a:ext>
          </a:extLst>
        </xdr:cNvPr>
        <xdr:cNvPicPr preferRelativeResize="0"/>
      </xdr:nvPicPr>
      <xdr:blipFill>
        <a:blip xmlns:r="http://schemas.openxmlformats.org/officeDocument/2006/relationships" r:embed="rId1" cstate="print"/>
        <a:stretch>
          <a:fillRect/>
        </a:stretch>
      </xdr:blipFill>
      <xdr:spPr>
        <a:xfrm>
          <a:off x="9525" y="38100"/>
          <a:ext cx="933450" cy="7239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0</xdr:row>
      <xdr:rowOff>180975</xdr:rowOff>
    </xdr:from>
    <xdr:ext cx="1200150" cy="1114425"/>
    <xdr:pic>
      <xdr:nvPicPr>
        <xdr:cNvPr id="2" name="image1.jpg">
          <a:extLst>
            <a:ext uri="{FF2B5EF4-FFF2-40B4-BE49-F238E27FC236}">
              <a16:creationId xmlns:a16="http://schemas.microsoft.com/office/drawing/2014/main" id="{ADDDFE0A-5077-4CBC-8243-5C96FE34D3CA}"/>
            </a:ext>
          </a:extLst>
        </xdr:cNvPr>
        <xdr:cNvPicPr preferRelativeResize="0"/>
      </xdr:nvPicPr>
      <xdr:blipFill>
        <a:blip xmlns:r="http://schemas.openxmlformats.org/officeDocument/2006/relationships" r:embed="rId1" cstate="print"/>
        <a:stretch>
          <a:fillRect/>
        </a:stretch>
      </xdr:blipFill>
      <xdr:spPr>
        <a:xfrm>
          <a:off x="47625" y="180975"/>
          <a:ext cx="1200150" cy="1114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253092</xdr:colOff>
      <xdr:row>0</xdr:row>
      <xdr:rowOff>195942</xdr:rowOff>
    </xdr:from>
    <xdr:to>
      <xdr:col>0</xdr:col>
      <xdr:colOff>1074964</xdr:colOff>
      <xdr:row>3</xdr:row>
      <xdr:rowOff>231322</xdr:rowOff>
    </xdr:to>
    <xdr:pic>
      <xdr:nvPicPr>
        <xdr:cNvPr id="2" name="Imagen 1" descr="C:\Users\AUXPLANEACION03\Desktop\Gobernacion_del_quindio.jpg">
          <a:extLst>
            <a:ext uri="{FF2B5EF4-FFF2-40B4-BE49-F238E27FC236}">
              <a16:creationId xmlns:a16="http://schemas.microsoft.com/office/drawing/2014/main" id="{14455402-4D8E-4663-834E-595A92C6BAA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092" y="195942"/>
          <a:ext cx="821872" cy="106408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166689</xdr:colOff>
      <xdr:row>0</xdr:row>
      <xdr:rowOff>71437</xdr:rowOff>
    </xdr:from>
    <xdr:ext cx="750094" cy="802821"/>
    <xdr:pic>
      <xdr:nvPicPr>
        <xdr:cNvPr id="2" name="image1.jpg">
          <a:extLst>
            <a:ext uri="{FF2B5EF4-FFF2-40B4-BE49-F238E27FC236}">
              <a16:creationId xmlns:a16="http://schemas.microsoft.com/office/drawing/2014/main" id="{A241D14A-6207-4CBF-8441-C82EC1E2D780}"/>
            </a:ext>
          </a:extLst>
        </xdr:cNvPr>
        <xdr:cNvPicPr preferRelativeResize="0"/>
      </xdr:nvPicPr>
      <xdr:blipFill>
        <a:blip xmlns:r="http://schemas.openxmlformats.org/officeDocument/2006/relationships" r:embed="rId1" cstate="print"/>
        <a:stretch>
          <a:fillRect/>
        </a:stretch>
      </xdr:blipFill>
      <xdr:spPr>
        <a:xfrm>
          <a:off x="166689" y="71437"/>
          <a:ext cx="750094" cy="802821"/>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xdr:colOff>
      <xdr:row>0</xdr:row>
      <xdr:rowOff>0</xdr:rowOff>
    </xdr:from>
    <xdr:ext cx="933450" cy="923925"/>
    <xdr:pic>
      <xdr:nvPicPr>
        <xdr:cNvPr id="2" name="image1.jpg" descr="C:\Users\AUXPLANEACION03\Desktop\Gobernacion_del_quindio.jpg">
          <a:extLst>
            <a:ext uri="{FF2B5EF4-FFF2-40B4-BE49-F238E27FC236}">
              <a16:creationId xmlns:a16="http://schemas.microsoft.com/office/drawing/2014/main" id="{6BE9BD13-57D4-4658-B2B8-8651B4EB07D4}"/>
            </a:ext>
          </a:extLst>
        </xdr:cNvPr>
        <xdr:cNvPicPr preferRelativeResize="0"/>
      </xdr:nvPicPr>
      <xdr:blipFill>
        <a:blip xmlns:r="http://schemas.openxmlformats.org/officeDocument/2006/relationships" r:embed="rId1" cstate="print"/>
        <a:stretch>
          <a:fillRect/>
        </a:stretch>
      </xdr:blipFill>
      <xdr:spPr>
        <a:xfrm>
          <a:off x="9525" y="0"/>
          <a:ext cx="933450" cy="9239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editAs="oneCell">
    <xdr:from>
      <xdr:col>0</xdr:col>
      <xdr:colOff>291440</xdr:colOff>
      <xdr:row>0</xdr:row>
      <xdr:rowOff>69273</xdr:rowOff>
    </xdr:from>
    <xdr:to>
      <xdr:col>0</xdr:col>
      <xdr:colOff>1281545</xdr:colOff>
      <xdr:row>3</xdr:row>
      <xdr:rowOff>242455</xdr:rowOff>
    </xdr:to>
    <xdr:pic>
      <xdr:nvPicPr>
        <xdr:cNvPr id="2" name="Imagen 1" descr="C:\Users\AUXPLANEACION03\Desktop\Gobernacion_del_quindio.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1440" y="69273"/>
          <a:ext cx="990105" cy="120188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113391</xdr:colOff>
      <xdr:row>0</xdr:row>
      <xdr:rowOff>238125</xdr:rowOff>
    </xdr:from>
    <xdr:ext cx="830037" cy="925286"/>
    <xdr:pic>
      <xdr:nvPicPr>
        <xdr:cNvPr id="2" name="Imagen 1" descr="C:\Users\AUXPLANEACION03\Desktop\Gobernacion_del_quindio.jpg">
          <a:extLst>
            <a:ext uri="{FF2B5EF4-FFF2-40B4-BE49-F238E27FC236}">
              <a16:creationId xmlns:a16="http://schemas.microsoft.com/office/drawing/2014/main" id="{674EE4EC-F183-4E7D-A2B6-B9A0964D4D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91" y="238125"/>
          <a:ext cx="830037" cy="925286"/>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D49908A3-DBE6-43AD-BC00-590D9810F3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151719</xdr:colOff>
      <xdr:row>0</xdr:row>
      <xdr:rowOff>197307</xdr:rowOff>
    </xdr:from>
    <xdr:to>
      <xdr:col>0</xdr:col>
      <xdr:colOff>821531</xdr:colOff>
      <xdr:row>3</xdr:row>
      <xdr:rowOff>59531</xdr:rowOff>
    </xdr:to>
    <xdr:pic>
      <xdr:nvPicPr>
        <xdr:cNvPr id="2" name="Imagen 1" descr="C:\Users\AUXPLANEACION03\Desktop\Gobernacion_del_quindio.jpg">
          <a:extLst>
            <a:ext uri="{FF2B5EF4-FFF2-40B4-BE49-F238E27FC236}">
              <a16:creationId xmlns:a16="http://schemas.microsoft.com/office/drawing/2014/main" id="{715293CE-449E-4E85-8F63-14C63D8532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719" y="197307"/>
          <a:ext cx="669812" cy="89092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122462</xdr:colOff>
      <xdr:row>0</xdr:row>
      <xdr:rowOff>192767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2" y="192767"/>
          <a:ext cx="830037" cy="92528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163625</xdr:colOff>
      <xdr:row>0</xdr:row>
      <xdr:rowOff>209212</xdr:rowOff>
    </xdr:from>
    <xdr:to>
      <xdr:col>0</xdr:col>
      <xdr:colOff>833437</xdr:colOff>
      <xdr:row>2</xdr:row>
      <xdr:rowOff>297657</xdr:rowOff>
    </xdr:to>
    <xdr:pic>
      <xdr:nvPicPr>
        <xdr:cNvPr id="2" name="Imagen 1" descr="C:\Users\AUXPLANEACION03\Desktop\Gobernacion_del_quindio.jpg">
          <a:extLst>
            <a:ext uri="{FF2B5EF4-FFF2-40B4-BE49-F238E27FC236}">
              <a16:creationId xmlns:a16="http://schemas.microsoft.com/office/drawing/2014/main" id="{C731C135-7B33-42C4-B52B-CE1F6E94BC2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625" y="209212"/>
          <a:ext cx="669812" cy="77424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100691</xdr:colOff>
      <xdr:row>0</xdr:row>
      <xdr:rowOff>111125</xdr:rowOff>
    </xdr:from>
    <xdr:ext cx="830037" cy="925286"/>
    <xdr:pic>
      <xdr:nvPicPr>
        <xdr:cNvPr id="2" name="Imagen 1" descr="C:\Users\AUXPLANEACION03\Desktop\Gobernacion_del_quindio.jpg">
          <a:extLst>
            <a:ext uri="{FF2B5EF4-FFF2-40B4-BE49-F238E27FC236}">
              <a16:creationId xmlns:a16="http://schemas.microsoft.com/office/drawing/2014/main" id="{E20B7FC9-FE08-47BF-9CCB-A77BD9BFAC9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691" y="111125"/>
          <a:ext cx="830037" cy="925286"/>
        </a:xfrm>
        <a:prstGeom prst="rect">
          <a:avLst/>
        </a:prstGeom>
        <a:noFill/>
        <a:ln>
          <a:noFill/>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S33"/>
  <sheetViews>
    <sheetView showGridLines="0" tabSelected="1" zoomScale="70" zoomScaleNormal="70" workbookViewId="0">
      <selection activeCell="E12" sqref="E12"/>
    </sheetView>
  </sheetViews>
  <sheetFormatPr baseColWidth="10" defaultColWidth="11.42578125" defaultRowHeight="14.25" x14ac:dyDescent="0.2"/>
  <cols>
    <col min="1" max="5" width="17.85546875" style="3" customWidth="1"/>
    <col min="6" max="6" width="31.28515625" style="3" customWidth="1"/>
    <col min="7" max="7" width="17.85546875" style="3" customWidth="1"/>
    <col min="8" max="8" width="30.7109375" style="3" customWidth="1"/>
    <col min="9" max="9" width="17.85546875" style="3" customWidth="1"/>
    <col min="10" max="10" width="34" style="3" customWidth="1"/>
    <col min="11" max="11" width="17.85546875" style="3" customWidth="1"/>
    <col min="12" max="12" width="21" style="3" customWidth="1"/>
    <col min="13" max="13" width="17.28515625" style="3" customWidth="1"/>
    <col min="14" max="14" width="21.85546875" style="3" customWidth="1"/>
    <col min="15" max="15" width="17" style="3" customWidth="1"/>
    <col min="16" max="16" width="18.28515625" style="3" customWidth="1"/>
    <col min="17" max="17" width="35.85546875" style="3" customWidth="1"/>
    <col min="18" max="18" width="14.42578125" style="3" customWidth="1"/>
    <col min="19" max="19" width="45.7109375" style="3" customWidth="1"/>
    <col min="20" max="20" width="48.85546875" style="3" customWidth="1"/>
    <col min="21" max="21" width="40.28515625" style="3" customWidth="1"/>
    <col min="22" max="22" width="26.7109375" style="3" customWidth="1"/>
    <col min="23" max="23" width="38.28515625" style="3" customWidth="1"/>
    <col min="24" max="24" width="27" style="3" customWidth="1"/>
    <col min="25" max="25" width="16.28515625" style="3" customWidth="1"/>
    <col min="26" max="26" width="21.28515625" style="3" customWidth="1"/>
    <col min="27" max="42" width="9.42578125" style="3" customWidth="1"/>
    <col min="43" max="44" width="16.140625" style="3" customWidth="1"/>
    <col min="45" max="45" width="26.5703125" style="3" customWidth="1"/>
    <col min="46" max="58" width="14.85546875" style="3" customWidth="1"/>
    <col min="59" max="16384" width="11.42578125" style="3"/>
  </cols>
  <sheetData>
    <row r="1" spans="1:45" ht="15.75" x14ac:dyDescent="0.2">
      <c r="A1" s="1074"/>
      <c r="B1" s="1077" t="s">
        <v>0</v>
      </c>
      <c r="C1" s="1078"/>
      <c r="D1" s="1078"/>
      <c r="E1" s="1078"/>
      <c r="F1" s="1078"/>
      <c r="G1" s="1078"/>
      <c r="H1" s="1078"/>
      <c r="I1" s="1078"/>
      <c r="J1" s="1078"/>
      <c r="K1" s="1078"/>
      <c r="L1" s="1078"/>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c r="AM1" s="1078"/>
      <c r="AN1" s="1078"/>
      <c r="AO1" s="1078"/>
      <c r="AP1" s="1078"/>
      <c r="AQ1" s="1079"/>
      <c r="AR1" s="1" t="s">
        <v>1</v>
      </c>
      <c r="AS1" s="2" t="s">
        <v>2</v>
      </c>
    </row>
    <row r="2" spans="1:45" ht="14.25" customHeight="1" x14ac:dyDescent="0.2">
      <c r="A2" s="1075"/>
      <c r="B2" s="1080" t="s">
        <v>3304</v>
      </c>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2"/>
      <c r="AR2" s="4" t="s">
        <v>3</v>
      </c>
      <c r="AS2" s="5">
        <v>10</v>
      </c>
    </row>
    <row r="3" spans="1:45" ht="14.25" customHeight="1" x14ac:dyDescent="0.2">
      <c r="A3" s="1075"/>
      <c r="B3" s="1080"/>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c r="AB3" s="1081"/>
      <c r="AC3" s="1081"/>
      <c r="AD3" s="1081"/>
      <c r="AE3" s="1081"/>
      <c r="AF3" s="1081"/>
      <c r="AG3" s="1081"/>
      <c r="AH3" s="1081"/>
      <c r="AI3" s="1081"/>
      <c r="AJ3" s="1081"/>
      <c r="AK3" s="1081"/>
      <c r="AL3" s="1081"/>
      <c r="AM3" s="1081"/>
      <c r="AN3" s="1081"/>
      <c r="AO3" s="1081"/>
      <c r="AP3" s="1081"/>
      <c r="AQ3" s="1082"/>
      <c r="AR3" s="6" t="s">
        <v>4</v>
      </c>
      <c r="AS3" s="7">
        <v>44617</v>
      </c>
    </row>
    <row r="4" spans="1:45" s="10" customFormat="1" ht="35.25" customHeight="1" x14ac:dyDescent="0.2">
      <c r="A4" s="1076"/>
      <c r="B4" s="1083"/>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5"/>
      <c r="AR4" s="8" t="s">
        <v>5</v>
      </c>
      <c r="AS4" s="9" t="s">
        <v>6</v>
      </c>
    </row>
    <row r="5" spans="1:45" ht="15" x14ac:dyDescent="0.2">
      <c r="A5" s="1086" t="s">
        <v>7</v>
      </c>
      <c r="B5" s="1087"/>
      <c r="C5" s="1087"/>
      <c r="D5" s="1087"/>
      <c r="E5" s="1087"/>
      <c r="F5" s="1087"/>
      <c r="G5" s="1087"/>
      <c r="H5" s="1087"/>
      <c r="I5" s="1087"/>
      <c r="J5" s="1087"/>
      <c r="K5" s="1087"/>
      <c r="L5" s="1087"/>
      <c r="M5" s="1087"/>
      <c r="N5" s="1087"/>
      <c r="O5" s="1087"/>
      <c r="P5" s="1090"/>
      <c r="Q5" s="1091"/>
      <c r="R5" s="1091"/>
      <c r="S5" s="1091"/>
      <c r="T5" s="1091"/>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2"/>
    </row>
    <row r="6" spans="1:45" ht="15" x14ac:dyDescent="0.2">
      <c r="A6" s="1088"/>
      <c r="B6" s="1089"/>
      <c r="C6" s="1087"/>
      <c r="D6" s="1087"/>
      <c r="E6" s="1087"/>
      <c r="F6" s="1087"/>
      <c r="G6" s="1087"/>
      <c r="H6" s="1087"/>
      <c r="I6" s="1087"/>
      <c r="J6" s="1087"/>
      <c r="K6" s="1087"/>
      <c r="L6" s="1087"/>
      <c r="M6" s="1087"/>
      <c r="N6" s="1087"/>
      <c r="O6" s="1087"/>
      <c r="P6" s="1090"/>
      <c r="Q6" s="1091"/>
      <c r="R6" s="1091"/>
      <c r="S6" s="1091"/>
      <c r="T6" s="1091"/>
      <c r="U6" s="1091"/>
      <c r="V6" s="1091"/>
      <c r="W6" s="1091"/>
      <c r="X6" s="1091"/>
      <c r="Y6" s="1091"/>
      <c r="Z6" s="1093"/>
      <c r="AA6" s="11"/>
      <c r="AB6" s="11"/>
      <c r="AC6" s="11"/>
      <c r="AD6" s="11"/>
      <c r="AE6" s="11"/>
      <c r="AF6" s="11"/>
      <c r="AG6" s="11"/>
      <c r="AH6" s="11"/>
      <c r="AI6" s="11"/>
      <c r="AJ6" s="11"/>
      <c r="AK6" s="11"/>
      <c r="AL6" s="11"/>
      <c r="AM6" s="11"/>
      <c r="AN6" s="11"/>
      <c r="AO6" s="11"/>
      <c r="AP6" s="11"/>
      <c r="AQ6" s="1094"/>
      <c r="AR6" s="1095"/>
      <c r="AS6" s="1096"/>
    </row>
    <row r="7" spans="1:45" ht="15" x14ac:dyDescent="0.2">
      <c r="A7" s="1073" t="s">
        <v>8</v>
      </c>
      <c r="B7" s="1073"/>
      <c r="C7" s="1073" t="s">
        <v>9</v>
      </c>
      <c r="D7" s="1073"/>
      <c r="E7" s="1073" t="s">
        <v>10</v>
      </c>
      <c r="F7" s="1073"/>
      <c r="G7" s="1073" t="s">
        <v>11</v>
      </c>
      <c r="H7" s="1073"/>
      <c r="I7" s="1073"/>
      <c r="J7" s="1073"/>
      <c r="K7" s="1073" t="s">
        <v>12</v>
      </c>
      <c r="L7" s="1073"/>
      <c r="M7" s="1073"/>
      <c r="N7" s="1073"/>
      <c r="O7" s="1073" t="s">
        <v>13</v>
      </c>
      <c r="P7" s="1073"/>
      <c r="Q7" s="1073"/>
      <c r="R7" s="1073"/>
      <c r="S7" s="1073"/>
      <c r="T7" s="1073"/>
      <c r="U7" s="1073"/>
      <c r="V7" s="1073"/>
      <c r="W7" s="1100" t="s">
        <v>14</v>
      </c>
      <c r="X7" s="1100"/>
      <c r="Y7" s="1100"/>
      <c r="Z7" s="1100"/>
      <c r="AA7" s="1100" t="s">
        <v>15</v>
      </c>
      <c r="AB7" s="1100"/>
      <c r="AC7" s="1101" t="s">
        <v>16</v>
      </c>
      <c r="AD7" s="1101"/>
      <c r="AE7" s="1101"/>
      <c r="AF7" s="1101"/>
      <c r="AG7" s="1102" t="s">
        <v>17</v>
      </c>
      <c r="AH7" s="1102"/>
      <c r="AI7" s="1102"/>
      <c r="AJ7" s="1102"/>
      <c r="AK7" s="1102"/>
      <c r="AL7" s="1102"/>
      <c r="AM7" s="1101" t="s">
        <v>18</v>
      </c>
      <c r="AN7" s="1101"/>
      <c r="AO7" s="1101"/>
      <c r="AP7" s="1103" t="s">
        <v>19</v>
      </c>
      <c r="AQ7" s="1097" t="s">
        <v>20</v>
      </c>
      <c r="AR7" s="1097" t="s">
        <v>21</v>
      </c>
      <c r="AS7" s="1098" t="s">
        <v>22</v>
      </c>
    </row>
    <row r="8" spans="1:45" ht="79.5" customHeight="1" x14ac:dyDescent="0.2">
      <c r="A8" s="1099" t="s">
        <v>23</v>
      </c>
      <c r="B8" s="1099" t="s">
        <v>24</v>
      </c>
      <c r="C8" s="1099" t="s">
        <v>23</v>
      </c>
      <c r="D8" s="1099" t="s">
        <v>25</v>
      </c>
      <c r="E8" s="1099" t="s">
        <v>23</v>
      </c>
      <c r="F8" s="1099" t="s">
        <v>24</v>
      </c>
      <c r="G8" s="1099" t="s">
        <v>26</v>
      </c>
      <c r="H8" s="1099" t="s">
        <v>27</v>
      </c>
      <c r="I8" s="1099" t="s">
        <v>28</v>
      </c>
      <c r="J8" s="1099" t="s">
        <v>29</v>
      </c>
      <c r="K8" s="1099" t="s">
        <v>26</v>
      </c>
      <c r="L8" s="1099" t="s">
        <v>30</v>
      </c>
      <c r="M8" s="1099" t="s">
        <v>31</v>
      </c>
      <c r="N8" s="1099" t="s">
        <v>32</v>
      </c>
      <c r="O8" s="12" t="s">
        <v>33</v>
      </c>
      <c r="P8" s="1099" t="s">
        <v>34</v>
      </c>
      <c r="Q8" s="1099" t="s">
        <v>35</v>
      </c>
      <c r="R8" s="1099" t="s">
        <v>36</v>
      </c>
      <c r="S8" s="1099" t="s">
        <v>37</v>
      </c>
      <c r="T8" s="1099" t="s">
        <v>38</v>
      </c>
      <c r="U8" s="1099" t="s">
        <v>39</v>
      </c>
      <c r="V8" s="12" t="s">
        <v>40</v>
      </c>
      <c r="W8" s="1099" t="s">
        <v>41</v>
      </c>
      <c r="X8" s="1099" t="s">
        <v>42</v>
      </c>
      <c r="Y8" s="1099" t="s">
        <v>23</v>
      </c>
      <c r="Z8" s="1099" t="s">
        <v>25</v>
      </c>
      <c r="AA8" s="13" t="s">
        <v>43</v>
      </c>
      <c r="AB8" s="14" t="s">
        <v>44</v>
      </c>
      <c r="AC8" s="13" t="s">
        <v>45</v>
      </c>
      <c r="AD8" s="13" t="s">
        <v>46</v>
      </c>
      <c r="AE8" s="13" t="s">
        <v>47</v>
      </c>
      <c r="AF8" s="13" t="s">
        <v>48</v>
      </c>
      <c r="AG8" s="13" t="s">
        <v>49</v>
      </c>
      <c r="AH8" s="13" t="s">
        <v>50</v>
      </c>
      <c r="AI8" s="13" t="s">
        <v>51</v>
      </c>
      <c r="AJ8" s="13" t="s">
        <v>52</v>
      </c>
      <c r="AK8" s="13" t="s">
        <v>53</v>
      </c>
      <c r="AL8" s="13" t="s">
        <v>54</v>
      </c>
      <c r="AM8" s="13" t="s">
        <v>55</v>
      </c>
      <c r="AN8" s="13" t="s">
        <v>56</v>
      </c>
      <c r="AO8" s="13" t="s">
        <v>57</v>
      </c>
      <c r="AP8" s="1103"/>
      <c r="AQ8" s="1097"/>
      <c r="AR8" s="1097"/>
      <c r="AS8" s="1098"/>
    </row>
    <row r="9" spans="1:45" ht="48" customHeight="1" x14ac:dyDescent="0.2">
      <c r="A9" s="1099"/>
      <c r="B9" s="1099"/>
      <c r="C9" s="1099"/>
      <c r="D9" s="1099"/>
      <c r="E9" s="1099"/>
      <c r="F9" s="1099"/>
      <c r="G9" s="1099"/>
      <c r="H9" s="1099"/>
      <c r="I9" s="1099"/>
      <c r="J9" s="1099"/>
      <c r="K9" s="1099"/>
      <c r="L9" s="1099"/>
      <c r="M9" s="1099"/>
      <c r="N9" s="1099"/>
      <c r="O9" s="12" t="s">
        <v>58</v>
      </c>
      <c r="P9" s="1099"/>
      <c r="Q9" s="1099"/>
      <c r="R9" s="1099"/>
      <c r="S9" s="1099"/>
      <c r="T9" s="1099"/>
      <c r="U9" s="1099"/>
      <c r="V9" s="12" t="s">
        <v>59</v>
      </c>
      <c r="W9" s="1099"/>
      <c r="X9" s="1099"/>
      <c r="Y9" s="1099"/>
      <c r="Z9" s="1099"/>
      <c r="AA9" s="12" t="s">
        <v>60</v>
      </c>
      <c r="AB9" s="15" t="s">
        <v>60</v>
      </c>
      <c r="AC9" s="15" t="s">
        <v>60</v>
      </c>
      <c r="AD9" s="15" t="s">
        <v>60</v>
      </c>
      <c r="AE9" s="15" t="s">
        <v>60</v>
      </c>
      <c r="AF9" s="15" t="s">
        <v>60</v>
      </c>
      <c r="AG9" s="15" t="s">
        <v>60</v>
      </c>
      <c r="AH9" s="15" t="s">
        <v>60</v>
      </c>
      <c r="AI9" s="15" t="s">
        <v>60</v>
      </c>
      <c r="AJ9" s="15" t="s">
        <v>60</v>
      </c>
      <c r="AK9" s="15" t="s">
        <v>60</v>
      </c>
      <c r="AL9" s="15" t="s">
        <v>60</v>
      </c>
      <c r="AM9" s="15" t="s">
        <v>60</v>
      </c>
      <c r="AN9" s="15" t="s">
        <v>60</v>
      </c>
      <c r="AO9" s="15" t="s">
        <v>60</v>
      </c>
      <c r="AP9" s="15" t="s">
        <v>60</v>
      </c>
      <c r="AQ9" s="16" t="s">
        <v>60</v>
      </c>
      <c r="AR9" s="17" t="s">
        <v>60</v>
      </c>
      <c r="AS9" s="1098"/>
    </row>
    <row r="10" spans="1:45" ht="114" x14ac:dyDescent="0.2">
      <c r="A10" s="18">
        <v>4</v>
      </c>
      <c r="B10" s="19" t="s">
        <v>61</v>
      </c>
      <c r="C10" s="18">
        <v>45</v>
      </c>
      <c r="D10" s="18" t="s">
        <v>62</v>
      </c>
      <c r="E10" s="18">
        <v>4599</v>
      </c>
      <c r="F10" s="19" t="s">
        <v>63</v>
      </c>
      <c r="G10" s="18" t="s">
        <v>64</v>
      </c>
      <c r="H10" s="19" t="s">
        <v>65</v>
      </c>
      <c r="I10" s="20">
        <v>4599023</v>
      </c>
      <c r="J10" s="19" t="s">
        <v>66</v>
      </c>
      <c r="K10" s="21" t="s">
        <v>64</v>
      </c>
      <c r="L10" s="19" t="s">
        <v>67</v>
      </c>
      <c r="M10" s="21">
        <v>459902300</v>
      </c>
      <c r="N10" s="19" t="s">
        <v>68</v>
      </c>
      <c r="O10" s="18">
        <v>5</v>
      </c>
      <c r="P10" s="22">
        <v>2020003630006</v>
      </c>
      <c r="Q10" s="23" t="s">
        <v>69</v>
      </c>
      <c r="R10" s="24">
        <v>1</v>
      </c>
      <c r="S10" s="25" t="s">
        <v>70</v>
      </c>
      <c r="T10" s="19" t="s">
        <v>71</v>
      </c>
      <c r="U10" s="23" t="s">
        <v>72</v>
      </c>
      <c r="V10" s="26">
        <v>31735000</v>
      </c>
      <c r="W10" s="27" t="s">
        <v>73</v>
      </c>
      <c r="X10" s="28" t="s">
        <v>74</v>
      </c>
      <c r="Y10" s="29">
        <v>20</v>
      </c>
      <c r="Z10" s="30" t="s">
        <v>75</v>
      </c>
      <c r="AA10" s="31">
        <v>295972</v>
      </c>
      <c r="AB10" s="32">
        <v>285580</v>
      </c>
      <c r="AC10" s="32">
        <v>135545</v>
      </c>
      <c r="AD10" s="32">
        <v>44254</v>
      </c>
      <c r="AE10" s="32">
        <v>309146</v>
      </c>
      <c r="AF10" s="32">
        <v>92607</v>
      </c>
      <c r="AG10" s="32">
        <v>2145</v>
      </c>
      <c r="AH10" s="32">
        <v>12718</v>
      </c>
      <c r="AI10" s="21">
        <v>26</v>
      </c>
      <c r="AJ10" s="21">
        <v>37</v>
      </c>
      <c r="AK10" s="21">
        <v>0</v>
      </c>
      <c r="AL10" s="21">
        <v>0</v>
      </c>
      <c r="AM10" s="21">
        <v>0</v>
      </c>
      <c r="AN10" s="32">
        <v>21944</v>
      </c>
      <c r="AO10" s="32">
        <v>75687</v>
      </c>
      <c r="AP10" s="33">
        <v>581552</v>
      </c>
      <c r="AQ10" s="34">
        <v>44563</v>
      </c>
      <c r="AR10" s="35">
        <v>44926</v>
      </c>
      <c r="AS10" s="21" t="s">
        <v>76</v>
      </c>
    </row>
    <row r="11" spans="1:45" ht="114" x14ac:dyDescent="0.2">
      <c r="A11" s="36">
        <v>4</v>
      </c>
      <c r="B11" s="37" t="s">
        <v>61</v>
      </c>
      <c r="C11" s="36">
        <v>45</v>
      </c>
      <c r="D11" s="36" t="s">
        <v>62</v>
      </c>
      <c r="E11" s="36">
        <v>4599</v>
      </c>
      <c r="F11" s="37" t="s">
        <v>63</v>
      </c>
      <c r="G11" s="36" t="s">
        <v>64</v>
      </c>
      <c r="H11" s="37" t="s">
        <v>65</v>
      </c>
      <c r="I11" s="38">
        <v>4599023</v>
      </c>
      <c r="J11" s="37" t="s">
        <v>66</v>
      </c>
      <c r="K11" s="39" t="s">
        <v>64</v>
      </c>
      <c r="L11" s="37" t="s">
        <v>67</v>
      </c>
      <c r="M11" s="39">
        <v>459902300</v>
      </c>
      <c r="N11" s="37" t="s">
        <v>68</v>
      </c>
      <c r="O11" s="36">
        <v>5</v>
      </c>
      <c r="P11" s="40">
        <v>2020003630006</v>
      </c>
      <c r="Q11" s="41" t="s">
        <v>69</v>
      </c>
      <c r="R11" s="24">
        <v>1</v>
      </c>
      <c r="S11" s="42" t="s">
        <v>70</v>
      </c>
      <c r="T11" s="37" t="s">
        <v>71</v>
      </c>
      <c r="U11" s="41" t="s">
        <v>77</v>
      </c>
      <c r="V11" s="26">
        <v>27115000</v>
      </c>
      <c r="W11" s="27" t="s">
        <v>73</v>
      </c>
      <c r="X11" s="28" t="s">
        <v>74</v>
      </c>
      <c r="Y11" s="29">
        <v>20</v>
      </c>
      <c r="Z11" s="30" t="s">
        <v>75</v>
      </c>
      <c r="AA11" s="43">
        <v>295972</v>
      </c>
      <c r="AB11" s="44">
        <v>285580</v>
      </c>
      <c r="AC11" s="44">
        <v>135545</v>
      </c>
      <c r="AD11" s="44">
        <v>44254</v>
      </c>
      <c r="AE11" s="44">
        <v>309146</v>
      </c>
      <c r="AF11" s="44">
        <v>92607</v>
      </c>
      <c r="AG11" s="44">
        <v>2145</v>
      </c>
      <c r="AH11" s="44">
        <v>12718</v>
      </c>
      <c r="AI11" s="39">
        <v>26</v>
      </c>
      <c r="AJ11" s="39">
        <v>37</v>
      </c>
      <c r="AK11" s="39">
        <v>0</v>
      </c>
      <c r="AL11" s="39">
        <v>0</v>
      </c>
      <c r="AM11" s="39">
        <v>0</v>
      </c>
      <c r="AN11" s="44">
        <v>21944</v>
      </c>
      <c r="AO11" s="44">
        <v>75687</v>
      </c>
      <c r="AP11" s="45">
        <v>581552</v>
      </c>
      <c r="AQ11" s="46">
        <v>44563</v>
      </c>
      <c r="AR11" s="35">
        <v>44926</v>
      </c>
      <c r="AS11" s="39" t="s">
        <v>76</v>
      </c>
    </row>
    <row r="12" spans="1:45" ht="114" x14ac:dyDescent="0.2">
      <c r="A12" s="36">
        <v>4</v>
      </c>
      <c r="B12" s="37" t="s">
        <v>61</v>
      </c>
      <c r="C12" s="36">
        <v>45</v>
      </c>
      <c r="D12" s="36" t="s">
        <v>62</v>
      </c>
      <c r="E12" s="36">
        <v>4599</v>
      </c>
      <c r="F12" s="37" t="s">
        <v>63</v>
      </c>
      <c r="G12" s="36" t="s">
        <v>64</v>
      </c>
      <c r="H12" s="37" t="s">
        <v>65</v>
      </c>
      <c r="I12" s="38">
        <v>4599023</v>
      </c>
      <c r="J12" s="37" t="s">
        <v>66</v>
      </c>
      <c r="K12" s="39" t="s">
        <v>64</v>
      </c>
      <c r="L12" s="37" t="s">
        <v>67</v>
      </c>
      <c r="M12" s="39">
        <v>459902300</v>
      </c>
      <c r="N12" s="37" t="s">
        <v>68</v>
      </c>
      <c r="O12" s="36">
        <v>5</v>
      </c>
      <c r="P12" s="40">
        <v>2020003630006</v>
      </c>
      <c r="Q12" s="41" t="s">
        <v>69</v>
      </c>
      <c r="R12" s="24">
        <v>1</v>
      </c>
      <c r="S12" s="42" t="s">
        <v>70</v>
      </c>
      <c r="T12" s="37" t="s">
        <v>71</v>
      </c>
      <c r="U12" s="41" t="s">
        <v>78</v>
      </c>
      <c r="V12" s="26">
        <v>19090000</v>
      </c>
      <c r="W12" s="27" t="s">
        <v>73</v>
      </c>
      <c r="X12" s="28" t="s">
        <v>74</v>
      </c>
      <c r="Y12" s="29">
        <v>20</v>
      </c>
      <c r="Z12" s="30" t="s">
        <v>75</v>
      </c>
      <c r="AA12" s="43">
        <v>295972</v>
      </c>
      <c r="AB12" s="44">
        <v>285580</v>
      </c>
      <c r="AC12" s="44">
        <v>135545</v>
      </c>
      <c r="AD12" s="44">
        <v>44254</v>
      </c>
      <c r="AE12" s="44">
        <v>309146</v>
      </c>
      <c r="AF12" s="44">
        <v>92607</v>
      </c>
      <c r="AG12" s="44">
        <v>2145</v>
      </c>
      <c r="AH12" s="44">
        <v>12718</v>
      </c>
      <c r="AI12" s="39">
        <v>26</v>
      </c>
      <c r="AJ12" s="39">
        <v>37</v>
      </c>
      <c r="AK12" s="39">
        <v>0</v>
      </c>
      <c r="AL12" s="39">
        <v>0</v>
      </c>
      <c r="AM12" s="39">
        <v>0</v>
      </c>
      <c r="AN12" s="44">
        <v>21944</v>
      </c>
      <c r="AO12" s="44">
        <v>75687</v>
      </c>
      <c r="AP12" s="45">
        <v>581552</v>
      </c>
      <c r="AQ12" s="46">
        <v>44563</v>
      </c>
      <c r="AR12" s="35">
        <v>44926</v>
      </c>
      <c r="AS12" s="39" t="s">
        <v>76</v>
      </c>
    </row>
    <row r="13" spans="1:45" ht="114" x14ac:dyDescent="0.2">
      <c r="A13" s="36">
        <v>4</v>
      </c>
      <c r="B13" s="37" t="s">
        <v>61</v>
      </c>
      <c r="C13" s="36">
        <v>45</v>
      </c>
      <c r="D13" s="36" t="s">
        <v>62</v>
      </c>
      <c r="E13" s="36">
        <v>4599</v>
      </c>
      <c r="F13" s="37" t="s">
        <v>63</v>
      </c>
      <c r="G13" s="36" t="s">
        <v>64</v>
      </c>
      <c r="H13" s="37" t="s">
        <v>65</v>
      </c>
      <c r="I13" s="38">
        <v>4599023</v>
      </c>
      <c r="J13" s="37" t="s">
        <v>66</v>
      </c>
      <c r="K13" s="39" t="s">
        <v>64</v>
      </c>
      <c r="L13" s="37" t="s">
        <v>67</v>
      </c>
      <c r="M13" s="39">
        <v>459902300</v>
      </c>
      <c r="N13" s="37" t="s">
        <v>68</v>
      </c>
      <c r="O13" s="36">
        <v>5</v>
      </c>
      <c r="P13" s="40">
        <v>2020003630006</v>
      </c>
      <c r="Q13" s="41" t="s">
        <v>69</v>
      </c>
      <c r="R13" s="24">
        <v>1</v>
      </c>
      <c r="S13" s="42" t="s">
        <v>70</v>
      </c>
      <c r="T13" s="37" t="s">
        <v>71</v>
      </c>
      <c r="U13" s="47" t="s">
        <v>78</v>
      </c>
      <c r="V13" s="26">
        <v>3745644</v>
      </c>
      <c r="W13" s="27" t="s">
        <v>79</v>
      </c>
      <c r="X13" s="28" t="s">
        <v>80</v>
      </c>
      <c r="Y13" s="29">
        <v>88</v>
      </c>
      <c r="Z13" s="30" t="s">
        <v>81</v>
      </c>
      <c r="AA13" s="43">
        <v>295972</v>
      </c>
      <c r="AB13" s="44">
        <v>285580</v>
      </c>
      <c r="AC13" s="44">
        <v>135545</v>
      </c>
      <c r="AD13" s="44">
        <v>44254</v>
      </c>
      <c r="AE13" s="44">
        <v>309146</v>
      </c>
      <c r="AF13" s="44">
        <v>92607</v>
      </c>
      <c r="AG13" s="44">
        <v>2145</v>
      </c>
      <c r="AH13" s="44">
        <v>12718</v>
      </c>
      <c r="AI13" s="39">
        <v>26</v>
      </c>
      <c r="AJ13" s="39">
        <v>37</v>
      </c>
      <c r="AK13" s="39">
        <v>0</v>
      </c>
      <c r="AL13" s="39">
        <v>0</v>
      </c>
      <c r="AM13" s="39">
        <v>0</v>
      </c>
      <c r="AN13" s="44">
        <v>21944</v>
      </c>
      <c r="AO13" s="44">
        <v>75687</v>
      </c>
      <c r="AP13" s="45">
        <v>581552</v>
      </c>
      <c r="AQ13" s="46">
        <v>44563</v>
      </c>
      <c r="AR13" s="35">
        <v>44926</v>
      </c>
      <c r="AS13" s="39" t="s">
        <v>76</v>
      </c>
    </row>
    <row r="14" spans="1:45" ht="128.25" x14ac:dyDescent="0.2">
      <c r="A14" s="36">
        <v>4</v>
      </c>
      <c r="B14" s="37" t="s">
        <v>61</v>
      </c>
      <c r="C14" s="36">
        <v>45</v>
      </c>
      <c r="D14" s="36" t="s">
        <v>62</v>
      </c>
      <c r="E14" s="36">
        <v>4600</v>
      </c>
      <c r="F14" s="37" t="s">
        <v>63</v>
      </c>
      <c r="G14" s="36" t="s">
        <v>64</v>
      </c>
      <c r="H14" s="37" t="s">
        <v>82</v>
      </c>
      <c r="I14" s="36">
        <v>4599002</v>
      </c>
      <c r="J14" s="37" t="s">
        <v>83</v>
      </c>
      <c r="K14" s="38" t="s">
        <v>64</v>
      </c>
      <c r="L14" s="37" t="s">
        <v>84</v>
      </c>
      <c r="M14" s="38">
        <v>459900200</v>
      </c>
      <c r="N14" s="37" t="s">
        <v>85</v>
      </c>
      <c r="O14" s="36">
        <v>4</v>
      </c>
      <c r="P14" s="48">
        <v>2020003630007</v>
      </c>
      <c r="Q14" s="41" t="s">
        <v>86</v>
      </c>
      <c r="R14" s="24">
        <v>1</v>
      </c>
      <c r="S14" s="42" t="s">
        <v>70</v>
      </c>
      <c r="T14" s="37" t="s">
        <v>87</v>
      </c>
      <c r="U14" s="41" t="s">
        <v>88</v>
      </c>
      <c r="V14" s="49">
        <v>25505000</v>
      </c>
      <c r="W14" s="27" t="s">
        <v>89</v>
      </c>
      <c r="X14" s="28" t="s">
        <v>90</v>
      </c>
      <c r="Y14" s="29">
        <v>20</v>
      </c>
      <c r="Z14" s="30" t="s">
        <v>75</v>
      </c>
      <c r="AA14" s="50">
        <v>2476</v>
      </c>
      <c r="AB14" s="36">
        <v>3918</v>
      </c>
      <c r="AC14" s="36">
        <v>0</v>
      </c>
      <c r="AD14" s="36">
        <v>0</v>
      </c>
      <c r="AE14" s="36">
        <v>0</v>
      </c>
      <c r="AF14" s="36">
        <v>0</v>
      </c>
      <c r="AG14" s="36">
        <v>0</v>
      </c>
      <c r="AH14" s="36">
        <v>0</v>
      </c>
      <c r="AI14" s="36">
        <v>0</v>
      </c>
      <c r="AJ14" s="36">
        <v>0</v>
      </c>
      <c r="AK14" s="36">
        <v>0</v>
      </c>
      <c r="AL14" s="36">
        <v>0</v>
      </c>
      <c r="AM14" s="36">
        <v>0</v>
      </c>
      <c r="AN14" s="36">
        <v>0</v>
      </c>
      <c r="AO14" s="36">
        <v>0</v>
      </c>
      <c r="AP14" s="45">
        <v>6394</v>
      </c>
      <c r="AQ14" s="46">
        <v>44576</v>
      </c>
      <c r="AR14" s="51">
        <v>44926</v>
      </c>
      <c r="AS14" s="39" t="s">
        <v>91</v>
      </c>
    </row>
    <row r="15" spans="1:45" ht="128.25" x14ac:dyDescent="0.2">
      <c r="A15" s="36">
        <v>4</v>
      </c>
      <c r="B15" s="37" t="s">
        <v>61</v>
      </c>
      <c r="C15" s="36">
        <v>45</v>
      </c>
      <c r="D15" s="36" t="s">
        <v>62</v>
      </c>
      <c r="E15" s="36">
        <v>4601</v>
      </c>
      <c r="F15" s="37" t="s">
        <v>63</v>
      </c>
      <c r="G15" s="36" t="s">
        <v>64</v>
      </c>
      <c r="H15" s="37" t="s">
        <v>82</v>
      </c>
      <c r="I15" s="36">
        <v>4599002</v>
      </c>
      <c r="J15" s="37" t="s">
        <v>83</v>
      </c>
      <c r="K15" s="38" t="s">
        <v>64</v>
      </c>
      <c r="L15" s="37" t="s">
        <v>84</v>
      </c>
      <c r="M15" s="38">
        <v>459900200</v>
      </c>
      <c r="N15" s="37" t="s">
        <v>85</v>
      </c>
      <c r="O15" s="36">
        <v>4</v>
      </c>
      <c r="P15" s="48">
        <v>2020003630007</v>
      </c>
      <c r="Q15" s="41" t="s">
        <v>86</v>
      </c>
      <c r="R15" s="24">
        <v>1</v>
      </c>
      <c r="S15" s="42" t="s">
        <v>70</v>
      </c>
      <c r="T15" s="37" t="s">
        <v>87</v>
      </c>
      <c r="U15" s="41" t="s">
        <v>92</v>
      </c>
      <c r="V15" s="49">
        <v>22250000</v>
      </c>
      <c r="W15" s="27" t="s">
        <v>89</v>
      </c>
      <c r="X15" s="28" t="s">
        <v>90</v>
      </c>
      <c r="Y15" s="29">
        <v>20</v>
      </c>
      <c r="Z15" s="30" t="s">
        <v>75</v>
      </c>
      <c r="AA15" s="50">
        <v>2476</v>
      </c>
      <c r="AB15" s="36">
        <v>3918</v>
      </c>
      <c r="AC15" s="36">
        <v>1</v>
      </c>
      <c r="AD15" s="36">
        <v>0</v>
      </c>
      <c r="AE15" s="36">
        <v>0</v>
      </c>
      <c r="AF15" s="36">
        <v>0</v>
      </c>
      <c r="AG15" s="36">
        <v>0</v>
      </c>
      <c r="AH15" s="36">
        <v>0</v>
      </c>
      <c r="AI15" s="36">
        <v>0</v>
      </c>
      <c r="AJ15" s="36">
        <v>0</v>
      </c>
      <c r="AK15" s="36">
        <v>0</v>
      </c>
      <c r="AL15" s="36">
        <v>0</v>
      </c>
      <c r="AM15" s="36">
        <v>0</v>
      </c>
      <c r="AN15" s="36">
        <v>0</v>
      </c>
      <c r="AO15" s="36">
        <v>0</v>
      </c>
      <c r="AP15" s="45">
        <v>6394</v>
      </c>
      <c r="AQ15" s="46">
        <v>44576</v>
      </c>
      <c r="AR15" s="51">
        <v>44926</v>
      </c>
      <c r="AS15" s="39" t="s">
        <v>91</v>
      </c>
    </row>
    <row r="16" spans="1:45" s="52" customFormat="1" ht="128.25" x14ac:dyDescent="0.25">
      <c r="A16" s="36">
        <v>4</v>
      </c>
      <c r="B16" s="37" t="s">
        <v>61</v>
      </c>
      <c r="C16" s="36">
        <v>45</v>
      </c>
      <c r="D16" s="36" t="s">
        <v>62</v>
      </c>
      <c r="E16" s="36">
        <v>4602</v>
      </c>
      <c r="F16" s="37" t="s">
        <v>63</v>
      </c>
      <c r="G16" s="36" t="s">
        <v>64</v>
      </c>
      <c r="H16" s="37" t="s">
        <v>82</v>
      </c>
      <c r="I16" s="36">
        <v>4599002</v>
      </c>
      <c r="J16" s="37" t="s">
        <v>83</v>
      </c>
      <c r="K16" s="38" t="s">
        <v>64</v>
      </c>
      <c r="L16" s="37" t="s">
        <v>84</v>
      </c>
      <c r="M16" s="38">
        <v>459900200</v>
      </c>
      <c r="N16" s="37" t="s">
        <v>85</v>
      </c>
      <c r="O16" s="36">
        <v>4</v>
      </c>
      <c r="P16" s="48">
        <v>2020003630007</v>
      </c>
      <c r="Q16" s="41" t="s">
        <v>86</v>
      </c>
      <c r="R16" s="24">
        <v>1</v>
      </c>
      <c r="S16" s="42" t="s">
        <v>70</v>
      </c>
      <c r="T16" s="37" t="s">
        <v>87</v>
      </c>
      <c r="U16" s="41" t="s">
        <v>93</v>
      </c>
      <c r="V16" s="26">
        <v>23775000</v>
      </c>
      <c r="W16" s="27" t="s">
        <v>89</v>
      </c>
      <c r="X16" s="28" t="s">
        <v>90</v>
      </c>
      <c r="Y16" s="29">
        <v>20</v>
      </c>
      <c r="Z16" s="30" t="s">
        <v>94</v>
      </c>
      <c r="AA16" s="50">
        <v>2476</v>
      </c>
      <c r="AB16" s="36">
        <v>3918</v>
      </c>
      <c r="AC16" s="36">
        <v>0</v>
      </c>
      <c r="AD16" s="36">
        <v>0</v>
      </c>
      <c r="AE16" s="36">
        <v>0</v>
      </c>
      <c r="AF16" s="36">
        <v>0</v>
      </c>
      <c r="AG16" s="36">
        <v>0</v>
      </c>
      <c r="AH16" s="36">
        <v>0</v>
      </c>
      <c r="AI16" s="36">
        <v>0</v>
      </c>
      <c r="AJ16" s="36">
        <v>0</v>
      </c>
      <c r="AK16" s="36">
        <v>0</v>
      </c>
      <c r="AL16" s="36">
        <v>0</v>
      </c>
      <c r="AM16" s="36">
        <v>0</v>
      </c>
      <c r="AN16" s="36">
        <v>0</v>
      </c>
      <c r="AO16" s="36">
        <v>0</v>
      </c>
      <c r="AP16" s="45">
        <v>6394</v>
      </c>
      <c r="AQ16" s="46">
        <v>44576</v>
      </c>
      <c r="AR16" s="51">
        <v>44926</v>
      </c>
      <c r="AS16" s="39" t="s">
        <v>91</v>
      </c>
    </row>
    <row r="17" spans="1:45" ht="136.5" customHeight="1" x14ac:dyDescent="0.2">
      <c r="A17" s="36">
        <v>4</v>
      </c>
      <c r="B17" s="37" t="s">
        <v>61</v>
      </c>
      <c r="C17" s="36">
        <v>45</v>
      </c>
      <c r="D17" s="36" t="s">
        <v>62</v>
      </c>
      <c r="E17" s="36">
        <v>4603</v>
      </c>
      <c r="F17" s="37" t="s">
        <v>63</v>
      </c>
      <c r="G17" s="39" t="s">
        <v>64</v>
      </c>
      <c r="H17" s="37" t="s">
        <v>95</v>
      </c>
      <c r="I17" s="39">
        <v>4599023</v>
      </c>
      <c r="J17" s="37" t="s">
        <v>66</v>
      </c>
      <c r="K17" s="39" t="s">
        <v>64</v>
      </c>
      <c r="L17" s="37" t="s">
        <v>96</v>
      </c>
      <c r="M17" s="39">
        <v>459902301</v>
      </c>
      <c r="N17" s="53" t="s">
        <v>97</v>
      </c>
      <c r="O17" s="54">
        <v>1</v>
      </c>
      <c r="P17" s="40">
        <v>2020003630041</v>
      </c>
      <c r="Q17" s="41" t="s">
        <v>98</v>
      </c>
      <c r="R17" s="55">
        <v>1</v>
      </c>
      <c r="S17" s="42" t="s">
        <v>99</v>
      </c>
      <c r="T17" s="37" t="s">
        <v>100</v>
      </c>
      <c r="U17" s="41" t="s">
        <v>101</v>
      </c>
      <c r="V17" s="56">
        <v>24740000</v>
      </c>
      <c r="W17" s="27" t="s">
        <v>102</v>
      </c>
      <c r="X17" s="28" t="s">
        <v>90</v>
      </c>
      <c r="Y17" s="29">
        <v>20</v>
      </c>
      <c r="Z17" s="30" t="s">
        <v>94</v>
      </c>
      <c r="AA17" s="57">
        <v>295972</v>
      </c>
      <c r="AB17" s="39">
        <v>285580</v>
      </c>
      <c r="AC17" s="39">
        <v>135545</v>
      </c>
      <c r="AD17" s="39">
        <v>44254</v>
      </c>
      <c r="AE17" s="39">
        <v>309146</v>
      </c>
      <c r="AF17" s="39">
        <v>92607</v>
      </c>
      <c r="AG17" s="39">
        <v>2145</v>
      </c>
      <c r="AH17" s="39">
        <v>12718</v>
      </c>
      <c r="AI17" s="39">
        <v>26</v>
      </c>
      <c r="AJ17" s="39">
        <v>37</v>
      </c>
      <c r="AK17" s="39">
        <v>0</v>
      </c>
      <c r="AL17" s="39">
        <v>0</v>
      </c>
      <c r="AM17" s="39">
        <v>0</v>
      </c>
      <c r="AN17" s="39">
        <v>21944</v>
      </c>
      <c r="AO17" s="39">
        <v>75687</v>
      </c>
      <c r="AP17" s="58">
        <v>581552</v>
      </c>
      <c r="AQ17" s="46">
        <v>44576</v>
      </c>
      <c r="AR17" s="51">
        <v>44926</v>
      </c>
      <c r="AS17" s="39" t="s">
        <v>76</v>
      </c>
    </row>
    <row r="18" spans="1:45" ht="114" x14ac:dyDescent="0.2">
      <c r="A18" s="59">
        <v>4</v>
      </c>
      <c r="B18" s="37" t="s">
        <v>61</v>
      </c>
      <c r="C18" s="59">
        <v>45</v>
      </c>
      <c r="D18" s="59" t="s">
        <v>62</v>
      </c>
      <c r="E18" s="60">
        <v>4502</v>
      </c>
      <c r="F18" s="61" t="s">
        <v>103</v>
      </c>
      <c r="G18" s="59" t="s">
        <v>64</v>
      </c>
      <c r="H18" s="61" t="s">
        <v>104</v>
      </c>
      <c r="I18" s="59">
        <v>4502033</v>
      </c>
      <c r="J18" s="61" t="s">
        <v>105</v>
      </c>
      <c r="K18" s="62" t="s">
        <v>64</v>
      </c>
      <c r="L18" s="61" t="s">
        <v>106</v>
      </c>
      <c r="M18" s="62">
        <v>450203300</v>
      </c>
      <c r="N18" s="61" t="s">
        <v>107</v>
      </c>
      <c r="O18" s="60">
        <v>1</v>
      </c>
      <c r="P18" s="63">
        <v>2020003630005</v>
      </c>
      <c r="Q18" s="41" t="s">
        <v>108</v>
      </c>
      <c r="R18" s="24">
        <v>1</v>
      </c>
      <c r="S18" s="42" t="s">
        <v>109</v>
      </c>
      <c r="T18" s="37" t="s">
        <v>110</v>
      </c>
      <c r="U18" s="41" t="s">
        <v>111</v>
      </c>
      <c r="V18" s="49">
        <v>65130000</v>
      </c>
      <c r="W18" s="27" t="s">
        <v>112</v>
      </c>
      <c r="X18" s="28" t="s">
        <v>90</v>
      </c>
      <c r="Y18" s="29">
        <v>20</v>
      </c>
      <c r="Z18" s="30" t="s">
        <v>94</v>
      </c>
      <c r="AA18" s="50">
        <v>295972</v>
      </c>
      <c r="AB18" s="44">
        <v>285580</v>
      </c>
      <c r="AC18" s="44">
        <v>135545</v>
      </c>
      <c r="AD18" s="44">
        <v>44254</v>
      </c>
      <c r="AE18" s="44">
        <v>309146</v>
      </c>
      <c r="AF18" s="44">
        <v>92607</v>
      </c>
      <c r="AG18" s="39">
        <v>2145</v>
      </c>
      <c r="AH18" s="39">
        <v>12718</v>
      </c>
      <c r="AI18" s="39">
        <v>26</v>
      </c>
      <c r="AJ18" s="39">
        <v>37</v>
      </c>
      <c r="AK18" s="39">
        <v>0</v>
      </c>
      <c r="AL18" s="39">
        <v>0</v>
      </c>
      <c r="AM18" s="44">
        <v>44350</v>
      </c>
      <c r="AN18" s="39">
        <v>21944</v>
      </c>
      <c r="AO18" s="44">
        <v>75687</v>
      </c>
      <c r="AP18" s="45">
        <v>581552</v>
      </c>
      <c r="AQ18" s="46">
        <v>44576</v>
      </c>
      <c r="AR18" s="51">
        <v>44926</v>
      </c>
      <c r="AS18" s="39" t="s">
        <v>76</v>
      </c>
    </row>
    <row r="19" spans="1:45" ht="114" x14ac:dyDescent="0.2">
      <c r="A19" s="59">
        <v>4</v>
      </c>
      <c r="B19" s="37" t="s">
        <v>61</v>
      </c>
      <c r="C19" s="59">
        <v>45</v>
      </c>
      <c r="D19" s="59" t="s">
        <v>62</v>
      </c>
      <c r="E19" s="60">
        <v>4502</v>
      </c>
      <c r="F19" s="61" t="s">
        <v>103</v>
      </c>
      <c r="G19" s="59" t="s">
        <v>64</v>
      </c>
      <c r="H19" s="61" t="s">
        <v>104</v>
      </c>
      <c r="I19" s="59">
        <v>4502033</v>
      </c>
      <c r="J19" s="61" t="s">
        <v>105</v>
      </c>
      <c r="K19" s="62" t="s">
        <v>64</v>
      </c>
      <c r="L19" s="61" t="s">
        <v>106</v>
      </c>
      <c r="M19" s="62">
        <v>450203300</v>
      </c>
      <c r="N19" s="61" t="s">
        <v>107</v>
      </c>
      <c r="O19" s="60">
        <v>1</v>
      </c>
      <c r="P19" s="63">
        <v>2020003630005</v>
      </c>
      <c r="Q19" s="41" t="s">
        <v>108</v>
      </c>
      <c r="R19" s="24">
        <v>1</v>
      </c>
      <c r="S19" s="42" t="s">
        <v>109</v>
      </c>
      <c r="T19" s="37" t="s">
        <v>110</v>
      </c>
      <c r="U19" s="47" t="s">
        <v>111</v>
      </c>
      <c r="V19" s="49">
        <v>11743158</v>
      </c>
      <c r="W19" s="27" t="s">
        <v>113</v>
      </c>
      <c r="X19" s="28" t="s">
        <v>80</v>
      </c>
      <c r="Y19" s="29">
        <v>88</v>
      </c>
      <c r="Z19" s="30" t="s">
        <v>81</v>
      </c>
      <c r="AA19" s="50">
        <v>295972</v>
      </c>
      <c r="AB19" s="44">
        <v>285580</v>
      </c>
      <c r="AC19" s="44">
        <v>135545</v>
      </c>
      <c r="AD19" s="44">
        <v>44254</v>
      </c>
      <c r="AE19" s="44">
        <v>309146</v>
      </c>
      <c r="AF19" s="44">
        <v>92607</v>
      </c>
      <c r="AG19" s="39">
        <v>2145</v>
      </c>
      <c r="AH19" s="39">
        <v>12718</v>
      </c>
      <c r="AI19" s="39">
        <v>26</v>
      </c>
      <c r="AJ19" s="39">
        <v>37</v>
      </c>
      <c r="AK19" s="39">
        <v>0</v>
      </c>
      <c r="AL19" s="39">
        <v>0</v>
      </c>
      <c r="AM19" s="44">
        <v>44350</v>
      </c>
      <c r="AN19" s="39">
        <v>21944</v>
      </c>
      <c r="AO19" s="44">
        <v>75687</v>
      </c>
      <c r="AP19" s="45">
        <v>581552</v>
      </c>
      <c r="AQ19" s="46">
        <v>44576</v>
      </c>
      <c r="AR19" s="51">
        <v>44926</v>
      </c>
      <c r="AS19" s="39" t="s">
        <v>76</v>
      </c>
    </row>
    <row r="20" spans="1:45" ht="15" x14ac:dyDescent="0.2">
      <c r="A20" s="64"/>
      <c r="B20" s="64"/>
      <c r="C20" s="64"/>
      <c r="D20" s="64"/>
      <c r="E20" s="65"/>
      <c r="F20" s="65"/>
      <c r="G20" s="65"/>
      <c r="H20" s="65"/>
      <c r="I20" s="65"/>
      <c r="J20" s="65"/>
      <c r="K20" s="65"/>
      <c r="L20" s="65"/>
      <c r="M20" s="65"/>
      <c r="N20" s="65"/>
      <c r="O20" s="66"/>
      <c r="P20" s="67"/>
      <c r="Q20" s="68"/>
      <c r="R20" s="68"/>
      <c r="S20" s="69"/>
      <c r="T20" s="70"/>
      <c r="U20" s="71" t="s">
        <v>114</v>
      </c>
      <c r="V20" s="72">
        <f>SUM(V10:V19)</f>
        <v>254828802</v>
      </c>
      <c r="W20" s="73"/>
      <c r="X20" s="73"/>
      <c r="Y20" s="73"/>
      <c r="Z20" s="66"/>
      <c r="AA20" s="69"/>
      <c r="AB20" s="70"/>
      <c r="AC20" s="70"/>
      <c r="AD20" s="70"/>
      <c r="AE20" s="70"/>
      <c r="AF20" s="70"/>
      <c r="AG20" s="70"/>
      <c r="AH20" s="70"/>
      <c r="AI20" s="70"/>
      <c r="AJ20" s="70"/>
      <c r="AK20" s="70"/>
      <c r="AL20" s="70"/>
      <c r="AM20" s="70"/>
      <c r="AN20" s="70"/>
      <c r="AO20" s="70"/>
      <c r="AP20" s="70"/>
      <c r="AQ20" s="74"/>
      <c r="AR20" s="74"/>
      <c r="AS20" s="70"/>
    </row>
    <row r="21" spans="1:45" s="83" customFormat="1" ht="15" x14ac:dyDescent="0.2">
      <c r="A21" s="75"/>
      <c r="B21" s="75"/>
      <c r="C21" s="75"/>
      <c r="D21" s="75"/>
      <c r="E21" s="76"/>
      <c r="F21" s="76"/>
      <c r="G21" s="76"/>
      <c r="H21" s="76"/>
      <c r="I21" s="76"/>
      <c r="J21" s="76"/>
      <c r="K21" s="76"/>
      <c r="L21" s="76"/>
      <c r="M21" s="76"/>
      <c r="N21" s="76"/>
      <c r="O21" s="77"/>
      <c r="P21" s="78"/>
      <c r="Q21" s="79"/>
      <c r="R21" s="80"/>
      <c r="S21" s="77"/>
      <c r="T21" s="77"/>
      <c r="U21" s="76"/>
      <c r="V21" s="81"/>
      <c r="W21" s="82"/>
      <c r="Y21" s="78"/>
      <c r="Z21" s="77"/>
      <c r="AA21" s="77"/>
      <c r="AB21" s="77"/>
      <c r="AC21" s="77"/>
      <c r="AD21" s="77"/>
      <c r="AE21" s="77"/>
      <c r="AF21" s="77"/>
      <c r="AG21" s="77"/>
      <c r="AH21" s="77"/>
      <c r="AI21" s="77"/>
      <c r="AJ21" s="77"/>
      <c r="AK21" s="77"/>
      <c r="AL21" s="77"/>
      <c r="AM21" s="77"/>
      <c r="AN21" s="77"/>
      <c r="AO21" s="77"/>
      <c r="AP21" s="77"/>
      <c r="AQ21" s="84"/>
      <c r="AR21" s="84"/>
      <c r="AS21" s="77"/>
    </row>
    <row r="22" spans="1:45" s="83" customFormat="1" ht="15" x14ac:dyDescent="0.2">
      <c r="A22" s="75"/>
      <c r="B22" s="75"/>
      <c r="C22" s="75"/>
      <c r="D22" s="75"/>
      <c r="E22" s="76"/>
      <c r="F22" s="76"/>
      <c r="G22" s="76"/>
      <c r="H22" s="76"/>
      <c r="I22" s="76"/>
      <c r="J22" s="76"/>
      <c r="K22" s="76"/>
      <c r="L22" s="76"/>
      <c r="M22" s="76"/>
      <c r="N22" s="76"/>
      <c r="O22" s="77"/>
      <c r="P22" s="78"/>
      <c r="Q22" s="79"/>
      <c r="R22" s="80"/>
      <c r="S22" s="77"/>
      <c r="T22" s="77"/>
      <c r="U22" s="76"/>
      <c r="V22" s="81"/>
      <c r="W22" s="82"/>
      <c r="Y22" s="78"/>
      <c r="Z22" s="77"/>
      <c r="AA22" s="77"/>
      <c r="AB22" s="77"/>
      <c r="AC22" s="77"/>
      <c r="AD22" s="77"/>
      <c r="AE22" s="77"/>
      <c r="AF22" s="77"/>
      <c r="AG22" s="77"/>
      <c r="AH22" s="77"/>
      <c r="AI22" s="77"/>
      <c r="AJ22" s="77"/>
      <c r="AK22" s="77"/>
      <c r="AL22" s="77"/>
      <c r="AM22" s="77"/>
      <c r="AN22" s="77"/>
      <c r="AO22" s="77"/>
      <c r="AP22" s="77"/>
      <c r="AQ22" s="84"/>
      <c r="AR22" s="84"/>
      <c r="AS22" s="77"/>
    </row>
    <row r="23" spans="1:45" s="83" customFormat="1" x14ac:dyDescent="0.2"/>
    <row r="24" spans="1:45" ht="15" x14ac:dyDescent="0.25">
      <c r="O24" s="86"/>
      <c r="P24" s="87"/>
    </row>
    <row r="25" spans="1:45" ht="15" x14ac:dyDescent="0.25">
      <c r="O25" s="88" t="s">
        <v>115</v>
      </c>
    </row>
    <row r="26" spans="1:45" x14ac:dyDescent="0.2">
      <c r="V26" s="89"/>
    </row>
    <row r="31" spans="1:45" ht="15" x14ac:dyDescent="0.2">
      <c r="J31" s="90" t="s">
        <v>116</v>
      </c>
      <c r="K31" s="91" t="s">
        <v>117</v>
      </c>
      <c r="L31" s="92"/>
      <c r="M31" s="1104" t="s">
        <v>118</v>
      </c>
      <c r="N31" s="1105"/>
    </row>
    <row r="32" spans="1:45" ht="30" x14ac:dyDescent="0.2">
      <c r="J32" s="93" t="s">
        <v>119</v>
      </c>
      <c r="K32" s="1106" t="s">
        <v>120</v>
      </c>
      <c r="L32" s="1107"/>
      <c r="M32" s="1108" t="s">
        <v>121</v>
      </c>
      <c r="N32" s="1108"/>
    </row>
    <row r="33" spans="10:14" ht="15" x14ac:dyDescent="0.2">
      <c r="J33" s="93" t="s">
        <v>122</v>
      </c>
      <c r="K33" s="1106" t="s">
        <v>123</v>
      </c>
      <c r="L33" s="1107"/>
      <c r="M33" s="1108" t="s">
        <v>124</v>
      </c>
      <c r="N33" s="1108"/>
    </row>
  </sheetData>
  <mergeCells count="53">
    <mergeCell ref="K32:L32"/>
    <mergeCell ref="M32:N32"/>
    <mergeCell ref="K33:L33"/>
    <mergeCell ref="M33:N33"/>
    <mergeCell ref="U8:U9"/>
    <mergeCell ref="X8:X9"/>
    <mergeCell ref="Y8:Y9"/>
    <mergeCell ref="Z8:Z9"/>
    <mergeCell ref="M31:N31"/>
    <mergeCell ref="N8:N9"/>
    <mergeCell ref="P8:P9"/>
    <mergeCell ref="Q8:Q9"/>
    <mergeCell ref="R8:R9"/>
    <mergeCell ref="S8:S9"/>
    <mergeCell ref="T8:T9"/>
    <mergeCell ref="M8:M9"/>
    <mergeCell ref="I8:I9"/>
    <mergeCell ref="J8:J9"/>
    <mergeCell ref="K8:K9"/>
    <mergeCell ref="L8:L9"/>
    <mergeCell ref="W8:W9"/>
    <mergeCell ref="AR7:AR8"/>
    <mergeCell ref="AS7:AS9"/>
    <mergeCell ref="A8:A9"/>
    <mergeCell ref="B8:B9"/>
    <mergeCell ref="C8:C9"/>
    <mergeCell ref="D8:D9"/>
    <mergeCell ref="E8:E9"/>
    <mergeCell ref="F8:F9"/>
    <mergeCell ref="G8:G9"/>
    <mergeCell ref="W7:Z7"/>
    <mergeCell ref="AA7:AB7"/>
    <mergeCell ref="AC7:AF7"/>
    <mergeCell ref="AG7:AL7"/>
    <mergeCell ref="AM7:AO7"/>
    <mergeCell ref="AP7:AP8"/>
    <mergeCell ref="H8:H9"/>
    <mergeCell ref="O7:V7"/>
    <mergeCell ref="A1:A4"/>
    <mergeCell ref="B1:AQ1"/>
    <mergeCell ref="B2:AQ2"/>
    <mergeCell ref="B3:AQ3"/>
    <mergeCell ref="B4:AQ4"/>
    <mergeCell ref="A5:O6"/>
    <mergeCell ref="P5:AS5"/>
    <mergeCell ref="P6:Z6"/>
    <mergeCell ref="AQ6:AS6"/>
    <mergeCell ref="A7:B7"/>
    <mergeCell ref="C7:D7"/>
    <mergeCell ref="E7:F7"/>
    <mergeCell ref="G7:J7"/>
    <mergeCell ref="K7:N7"/>
    <mergeCell ref="AQ7:AQ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M1171"/>
  <sheetViews>
    <sheetView showGridLines="0" topLeftCell="N1" zoomScale="70" zoomScaleNormal="70" workbookViewId="0">
      <selection activeCell="U8" sqref="U8"/>
    </sheetView>
  </sheetViews>
  <sheetFormatPr baseColWidth="10" defaultColWidth="0.7109375" defaultRowHeight="15" customHeight="1" x14ac:dyDescent="0.25"/>
  <cols>
    <col min="1" max="1" width="17.42578125" style="507" customWidth="1"/>
    <col min="2" max="2" width="18.7109375" style="565" customWidth="1"/>
    <col min="3" max="3" width="17.85546875" style="507" customWidth="1"/>
    <col min="4" max="4" width="18.5703125" style="507" customWidth="1"/>
    <col min="5" max="5" width="14" style="507" customWidth="1"/>
    <col min="6" max="6" width="30.28515625" style="565" customWidth="1"/>
    <col min="7" max="7" width="14.42578125" style="507" customWidth="1"/>
    <col min="8" max="8" width="24.5703125" style="565" customWidth="1"/>
    <col min="9" max="9" width="24.28515625" style="507" customWidth="1"/>
    <col min="10" max="10" width="21.42578125" style="565" customWidth="1"/>
    <col min="11" max="11" width="14.42578125" style="507" customWidth="1"/>
    <col min="12" max="12" width="25.140625" style="565" customWidth="1"/>
    <col min="13" max="13" width="20.7109375" style="507" customWidth="1"/>
    <col min="14" max="14" width="27.85546875" style="565" customWidth="1"/>
    <col min="15" max="15" width="23" style="507" customWidth="1"/>
    <col min="16" max="16" width="22" style="564" customWidth="1"/>
    <col min="17" max="17" width="30.5703125" style="565" customWidth="1"/>
    <col min="18" max="18" width="16" style="507" customWidth="1"/>
    <col min="19" max="19" width="47.7109375" style="565" customWidth="1"/>
    <col min="20" max="20" width="39.7109375" style="565" customWidth="1"/>
    <col min="21" max="21" width="47.28515625" style="565" customWidth="1"/>
    <col min="22" max="22" width="23.7109375" style="570" customWidth="1"/>
    <col min="23" max="23" width="55.7109375" style="507" customWidth="1"/>
    <col min="24" max="24" width="32.28515625" style="565" customWidth="1"/>
    <col min="25" max="25" width="16.85546875" style="507" customWidth="1"/>
    <col min="26" max="26" width="24.140625" style="507" customWidth="1"/>
    <col min="27" max="37" width="11.28515625" style="507" customWidth="1"/>
    <col min="38" max="38" width="16.28515625" style="507" customWidth="1"/>
    <col min="39" max="39" width="16.7109375" style="507" customWidth="1"/>
    <col min="40" max="40" width="18.42578125" style="507" customWidth="1"/>
    <col min="41" max="42" width="11.28515625" style="507" customWidth="1"/>
    <col min="43" max="43" width="15.7109375" style="507" customWidth="1"/>
    <col min="44" max="44" width="16.28515625" style="507" customWidth="1"/>
    <col min="45" max="45" width="27" style="507" customWidth="1"/>
    <col min="46" max="46" width="26.85546875" style="507" customWidth="1"/>
    <col min="47" max="175" width="8.28515625" style="507" customWidth="1"/>
    <col min="176" max="16384" width="0.7109375" style="507"/>
  </cols>
  <sheetData>
    <row r="1" spans="1:65" s="3" customFormat="1" ht="27" customHeight="1" x14ac:dyDescent="0.2">
      <c r="A1" s="1151"/>
      <c r="B1" s="1154" t="s">
        <v>0</v>
      </c>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c r="AE1" s="1154"/>
      <c r="AF1" s="1154"/>
      <c r="AG1" s="1154"/>
      <c r="AH1" s="1154"/>
      <c r="AI1" s="1154"/>
      <c r="AJ1" s="1154"/>
      <c r="AK1" s="1154"/>
      <c r="AL1" s="1154"/>
      <c r="AM1" s="1154"/>
      <c r="AN1" s="1154"/>
      <c r="AO1" s="1154"/>
      <c r="AP1" s="1154"/>
      <c r="AQ1" s="1155"/>
      <c r="AR1" s="471" t="s">
        <v>1</v>
      </c>
      <c r="AS1" s="472" t="s">
        <v>2</v>
      </c>
      <c r="AT1" s="83"/>
      <c r="AU1" s="83"/>
      <c r="AV1" s="83"/>
      <c r="AW1" s="83"/>
      <c r="AX1" s="83"/>
      <c r="AY1" s="83"/>
      <c r="AZ1" s="83"/>
      <c r="BA1" s="83"/>
      <c r="BB1" s="83"/>
      <c r="BC1" s="83"/>
      <c r="BD1" s="83"/>
      <c r="BE1" s="83"/>
      <c r="BF1" s="83"/>
      <c r="BG1" s="83"/>
      <c r="BH1" s="83"/>
      <c r="BI1" s="83"/>
      <c r="BJ1" s="83"/>
      <c r="BK1" s="83"/>
      <c r="BL1" s="83"/>
      <c r="BM1" s="83"/>
    </row>
    <row r="2" spans="1:65" s="3" customFormat="1" ht="27" customHeight="1" x14ac:dyDescent="0.2">
      <c r="A2" s="1152"/>
      <c r="B2" s="1122" t="s">
        <v>954</v>
      </c>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c r="AM2" s="1122"/>
      <c r="AN2" s="1122"/>
      <c r="AO2" s="1122"/>
      <c r="AP2" s="1122"/>
      <c r="AQ2" s="1082"/>
      <c r="AR2" s="473" t="s">
        <v>3</v>
      </c>
      <c r="AS2" s="474">
        <v>10</v>
      </c>
      <c r="AT2" s="83"/>
      <c r="AU2" s="83"/>
      <c r="AV2" s="83"/>
      <c r="AW2" s="83"/>
      <c r="AX2" s="83"/>
      <c r="AY2" s="83"/>
      <c r="AZ2" s="83"/>
      <c r="BA2" s="83"/>
      <c r="BB2" s="83"/>
      <c r="BC2" s="83"/>
      <c r="BD2" s="83"/>
      <c r="BE2" s="83"/>
      <c r="BF2" s="83"/>
      <c r="BG2" s="83"/>
      <c r="BH2" s="83"/>
      <c r="BI2" s="83"/>
      <c r="BJ2" s="83"/>
      <c r="BK2" s="83"/>
      <c r="BL2" s="83"/>
      <c r="BM2" s="83"/>
    </row>
    <row r="3" spans="1:65" s="3" customFormat="1" ht="27" customHeight="1" x14ac:dyDescent="0.2">
      <c r="A3" s="1152"/>
      <c r="B3" s="1122"/>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082"/>
      <c r="AR3" s="475" t="s">
        <v>4</v>
      </c>
      <c r="AS3" s="476">
        <v>44617</v>
      </c>
      <c r="AT3" s="83"/>
      <c r="AU3" s="83"/>
      <c r="AV3" s="83"/>
      <c r="AW3" s="83"/>
      <c r="AX3" s="83"/>
      <c r="AY3" s="83"/>
      <c r="AZ3" s="83"/>
      <c r="BA3" s="83"/>
      <c r="BB3" s="83"/>
      <c r="BC3" s="83"/>
      <c r="BD3" s="83"/>
      <c r="BE3" s="83"/>
      <c r="BF3" s="83"/>
      <c r="BG3" s="83"/>
      <c r="BH3" s="83"/>
      <c r="BI3" s="83"/>
      <c r="BJ3" s="83"/>
      <c r="BK3" s="83"/>
      <c r="BL3" s="83"/>
      <c r="BM3" s="83"/>
    </row>
    <row r="4" spans="1:65" s="3" customFormat="1" ht="27" customHeight="1" x14ac:dyDescent="0.2">
      <c r="A4" s="1153"/>
      <c r="B4" s="1084"/>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5"/>
      <c r="AR4" s="477" t="s">
        <v>5</v>
      </c>
      <c r="AS4" s="478" t="s">
        <v>6</v>
      </c>
      <c r="AT4" s="83"/>
      <c r="AU4" s="83"/>
      <c r="AV4" s="83"/>
      <c r="AW4" s="83"/>
      <c r="AX4" s="83"/>
      <c r="AY4" s="83"/>
      <c r="AZ4" s="83"/>
      <c r="BA4" s="83"/>
      <c r="BB4" s="83"/>
      <c r="BC4" s="83"/>
      <c r="BD4" s="83"/>
      <c r="BE4" s="83"/>
      <c r="BF4" s="83"/>
      <c r="BG4" s="83"/>
      <c r="BH4" s="83"/>
      <c r="BI4" s="83"/>
      <c r="BJ4" s="83"/>
      <c r="BK4" s="83"/>
      <c r="BL4" s="83"/>
      <c r="BM4" s="83"/>
    </row>
    <row r="5" spans="1:65" s="3" customFormat="1" ht="27" customHeight="1" x14ac:dyDescent="0.2">
      <c r="A5" s="1156" t="s">
        <v>955</v>
      </c>
      <c r="B5" s="1157"/>
      <c r="C5" s="1157"/>
      <c r="D5" s="1157"/>
      <c r="E5" s="1157"/>
      <c r="F5" s="1157"/>
      <c r="G5" s="1157"/>
      <c r="H5" s="1157"/>
      <c r="I5" s="1157"/>
      <c r="J5" s="1157"/>
      <c r="K5" s="1157"/>
      <c r="L5" s="1157"/>
      <c r="M5" s="1157"/>
      <c r="N5" s="1157"/>
      <c r="O5" s="1158"/>
      <c r="P5" s="1162"/>
      <c r="Q5" s="1153"/>
      <c r="R5" s="1153"/>
      <c r="S5" s="1153"/>
      <c r="T5" s="1153"/>
      <c r="U5" s="1153"/>
      <c r="V5" s="1153"/>
      <c r="W5" s="1153"/>
      <c r="X5" s="1153"/>
      <c r="Y5" s="1153"/>
      <c r="Z5" s="1153"/>
      <c r="AA5" s="1153"/>
      <c r="AB5" s="1153"/>
      <c r="AC5" s="1153"/>
      <c r="AD5" s="1153"/>
      <c r="AE5" s="1153"/>
      <c r="AF5" s="1153"/>
      <c r="AG5" s="1153"/>
      <c r="AH5" s="1153"/>
      <c r="AI5" s="1153"/>
      <c r="AJ5" s="1153"/>
      <c r="AK5" s="1153"/>
      <c r="AL5" s="1153"/>
      <c r="AM5" s="1153"/>
      <c r="AN5" s="1153"/>
      <c r="AO5" s="1153"/>
      <c r="AP5" s="1153"/>
      <c r="AQ5" s="1153"/>
      <c r="AR5" s="1163"/>
      <c r="AS5" s="1164"/>
      <c r="AT5" s="83"/>
      <c r="AU5" s="83"/>
      <c r="AV5" s="83"/>
      <c r="AW5" s="83"/>
      <c r="AX5" s="83"/>
      <c r="AY5" s="83"/>
      <c r="AZ5" s="83"/>
      <c r="BA5" s="83"/>
      <c r="BB5" s="83"/>
      <c r="BC5" s="83"/>
      <c r="BD5" s="83"/>
      <c r="BE5" s="83"/>
      <c r="BF5" s="83"/>
      <c r="BG5" s="83"/>
      <c r="BH5" s="83"/>
      <c r="BI5" s="83"/>
      <c r="BJ5" s="83"/>
      <c r="BK5" s="83"/>
      <c r="BL5" s="83"/>
      <c r="BM5" s="83"/>
    </row>
    <row r="6" spans="1:65" s="3" customFormat="1" ht="27" customHeight="1" x14ac:dyDescent="0.2">
      <c r="A6" s="1159"/>
      <c r="B6" s="1160"/>
      <c r="C6" s="1160"/>
      <c r="D6" s="1160"/>
      <c r="E6" s="1160"/>
      <c r="F6" s="1160"/>
      <c r="G6" s="1160"/>
      <c r="H6" s="1160"/>
      <c r="I6" s="1160"/>
      <c r="J6" s="1160"/>
      <c r="K6" s="1160"/>
      <c r="L6" s="1160"/>
      <c r="M6" s="1160"/>
      <c r="N6" s="1160"/>
      <c r="O6" s="1161"/>
      <c r="P6" s="441"/>
      <c r="Q6" s="479"/>
      <c r="R6" s="441"/>
      <c r="S6" s="479"/>
      <c r="T6" s="479"/>
      <c r="U6" s="479"/>
      <c r="V6" s="480"/>
      <c r="W6" s="480"/>
      <c r="X6" s="479"/>
      <c r="Y6" s="441"/>
      <c r="Z6" s="479"/>
      <c r="AA6" s="1165" t="s">
        <v>390</v>
      </c>
      <c r="AB6" s="1089"/>
      <c r="AC6" s="1089"/>
      <c r="AD6" s="1089"/>
      <c r="AE6" s="1089"/>
      <c r="AF6" s="1089"/>
      <c r="AG6" s="1089"/>
      <c r="AH6" s="1089"/>
      <c r="AI6" s="1089"/>
      <c r="AJ6" s="1089"/>
      <c r="AK6" s="1089"/>
      <c r="AL6" s="1089"/>
      <c r="AM6" s="1089"/>
      <c r="AN6" s="1089"/>
      <c r="AO6" s="1162"/>
      <c r="AP6" s="441"/>
      <c r="AQ6" s="480"/>
      <c r="AR6" s="480"/>
      <c r="AS6" s="481"/>
      <c r="AT6" s="83"/>
      <c r="AU6" s="83"/>
      <c r="AV6" s="83"/>
      <c r="AW6" s="83"/>
      <c r="AX6" s="83"/>
      <c r="AY6" s="83"/>
      <c r="AZ6" s="83"/>
      <c r="BA6" s="83"/>
      <c r="BB6" s="83"/>
      <c r="BC6" s="83"/>
      <c r="BD6" s="83"/>
      <c r="BE6" s="83"/>
      <c r="BF6" s="83"/>
      <c r="BG6" s="83"/>
      <c r="BH6" s="83"/>
      <c r="BI6" s="83"/>
      <c r="BJ6" s="83"/>
      <c r="BK6" s="83"/>
      <c r="BL6" s="83"/>
      <c r="BM6" s="83"/>
    </row>
    <row r="7" spans="1:65" s="483" customFormat="1" ht="46.5" customHeight="1" x14ac:dyDescent="0.25">
      <c r="A7" s="1150" t="s">
        <v>8</v>
      </c>
      <c r="B7" s="1149"/>
      <c r="C7" s="1147" t="s">
        <v>9</v>
      </c>
      <c r="D7" s="1149"/>
      <c r="E7" s="1147" t="s">
        <v>10</v>
      </c>
      <c r="F7" s="1149"/>
      <c r="G7" s="1147" t="s">
        <v>11</v>
      </c>
      <c r="H7" s="1148"/>
      <c r="I7" s="1148"/>
      <c r="J7" s="1149"/>
      <c r="K7" s="1147" t="s">
        <v>12</v>
      </c>
      <c r="L7" s="1148"/>
      <c r="M7" s="1148"/>
      <c r="N7" s="1149"/>
      <c r="O7" s="1123" t="s">
        <v>13</v>
      </c>
      <c r="P7" s="1124"/>
      <c r="Q7" s="1124"/>
      <c r="R7" s="1124"/>
      <c r="S7" s="1124"/>
      <c r="T7" s="1124"/>
      <c r="U7" s="1124"/>
      <c r="V7" s="1199"/>
      <c r="W7" s="1200" t="s">
        <v>392</v>
      </c>
      <c r="X7" s="1148"/>
      <c r="Y7" s="1148"/>
      <c r="Z7" s="1149"/>
      <c r="AA7" s="1112" t="s">
        <v>15</v>
      </c>
      <c r="AB7" s="1113"/>
      <c r="AC7" s="1115" t="s">
        <v>16</v>
      </c>
      <c r="AD7" s="1116"/>
      <c r="AE7" s="1116"/>
      <c r="AF7" s="1116"/>
      <c r="AG7" s="1117" t="s">
        <v>17</v>
      </c>
      <c r="AH7" s="1118"/>
      <c r="AI7" s="1118"/>
      <c r="AJ7" s="1118"/>
      <c r="AK7" s="1118"/>
      <c r="AL7" s="1118"/>
      <c r="AM7" s="1101" t="s">
        <v>18</v>
      </c>
      <c r="AN7" s="1101"/>
      <c r="AO7" s="1101"/>
      <c r="AP7" s="1144" t="s">
        <v>19</v>
      </c>
      <c r="AQ7" s="1138" t="s">
        <v>956</v>
      </c>
      <c r="AR7" s="1138" t="s">
        <v>957</v>
      </c>
      <c r="AS7" s="1135" t="s">
        <v>22</v>
      </c>
      <c r="AT7" s="482"/>
    </row>
    <row r="8" spans="1:65" s="483" customFormat="1" ht="108" customHeight="1" x14ac:dyDescent="0.25">
      <c r="A8" s="484" t="s">
        <v>23</v>
      </c>
      <c r="B8" s="484" t="s">
        <v>25</v>
      </c>
      <c r="C8" s="484" t="s">
        <v>23</v>
      </c>
      <c r="D8" s="484" t="s">
        <v>25</v>
      </c>
      <c r="E8" s="484" t="s">
        <v>23</v>
      </c>
      <c r="F8" s="484" t="s">
        <v>25</v>
      </c>
      <c r="G8" s="484" t="s">
        <v>26</v>
      </c>
      <c r="H8" s="484" t="s">
        <v>27</v>
      </c>
      <c r="I8" s="484" t="s">
        <v>28</v>
      </c>
      <c r="J8" s="484" t="s">
        <v>29</v>
      </c>
      <c r="K8" s="484" t="s">
        <v>26</v>
      </c>
      <c r="L8" s="484" t="s">
        <v>30</v>
      </c>
      <c r="M8" s="484" t="s">
        <v>31</v>
      </c>
      <c r="N8" s="484" t="s">
        <v>32</v>
      </c>
      <c r="O8" s="443" t="s">
        <v>958</v>
      </c>
      <c r="P8" s="484" t="s">
        <v>34</v>
      </c>
      <c r="Q8" s="484" t="s">
        <v>35</v>
      </c>
      <c r="R8" s="484" t="s">
        <v>396</v>
      </c>
      <c r="S8" s="484" t="s">
        <v>37</v>
      </c>
      <c r="T8" s="484" t="s">
        <v>38</v>
      </c>
      <c r="U8" s="484" t="s">
        <v>39</v>
      </c>
      <c r="V8" s="485" t="s">
        <v>959</v>
      </c>
      <c r="W8" s="484" t="s">
        <v>41</v>
      </c>
      <c r="X8" s="484" t="s">
        <v>42</v>
      </c>
      <c r="Y8" s="484" t="s">
        <v>399</v>
      </c>
      <c r="Z8" s="484" t="s">
        <v>25</v>
      </c>
      <c r="AA8" s="486" t="s">
        <v>43</v>
      </c>
      <c r="AB8" s="487" t="s">
        <v>44</v>
      </c>
      <c r="AC8" s="486" t="s">
        <v>45</v>
      </c>
      <c r="AD8" s="486" t="s">
        <v>46</v>
      </c>
      <c r="AE8" s="486" t="s">
        <v>47</v>
      </c>
      <c r="AF8" s="486" t="s">
        <v>48</v>
      </c>
      <c r="AG8" s="486" t="s">
        <v>49</v>
      </c>
      <c r="AH8" s="486" t="s">
        <v>50</v>
      </c>
      <c r="AI8" s="486" t="s">
        <v>51</v>
      </c>
      <c r="AJ8" s="486" t="s">
        <v>52</v>
      </c>
      <c r="AK8" s="486" t="s">
        <v>53</v>
      </c>
      <c r="AL8" s="486" t="s">
        <v>54</v>
      </c>
      <c r="AM8" s="488" t="s">
        <v>55</v>
      </c>
      <c r="AN8" s="488" t="s">
        <v>56</v>
      </c>
      <c r="AO8" s="488" t="s">
        <v>57</v>
      </c>
      <c r="AP8" s="1145"/>
      <c r="AQ8" s="1181"/>
      <c r="AR8" s="1139"/>
      <c r="AS8" s="1182"/>
      <c r="AT8" s="482"/>
    </row>
    <row r="9" spans="1:65" s="483" customFormat="1" ht="141.75" customHeight="1" x14ac:dyDescent="0.25">
      <c r="A9" s="489">
        <v>1</v>
      </c>
      <c r="B9" s="490" t="s">
        <v>960</v>
      </c>
      <c r="C9" s="489">
        <v>22</v>
      </c>
      <c r="D9" s="489" t="s">
        <v>417</v>
      </c>
      <c r="E9" s="489">
        <v>2201</v>
      </c>
      <c r="F9" s="491" t="s">
        <v>961</v>
      </c>
      <c r="G9" s="492" t="s">
        <v>962</v>
      </c>
      <c r="H9" s="490" t="s">
        <v>963</v>
      </c>
      <c r="I9" s="493" t="s">
        <v>962</v>
      </c>
      <c r="J9" s="490" t="s">
        <v>963</v>
      </c>
      <c r="K9" s="489">
        <v>220103000</v>
      </c>
      <c r="L9" s="490" t="s">
        <v>964</v>
      </c>
      <c r="M9" s="489">
        <v>220103000</v>
      </c>
      <c r="N9" s="490" t="s">
        <v>964</v>
      </c>
      <c r="O9" s="494">
        <v>2500</v>
      </c>
      <c r="P9" s="495">
        <v>2020003630091</v>
      </c>
      <c r="Q9" s="490" t="s">
        <v>965</v>
      </c>
      <c r="R9" s="496">
        <v>8.3564236516882259E-2</v>
      </c>
      <c r="S9" s="490" t="s">
        <v>966</v>
      </c>
      <c r="T9" s="497" t="s">
        <v>967</v>
      </c>
      <c r="U9" s="490" t="s">
        <v>968</v>
      </c>
      <c r="V9" s="498">
        <v>40000000</v>
      </c>
      <c r="W9" s="499" t="s">
        <v>969</v>
      </c>
      <c r="X9" s="500" t="s">
        <v>970</v>
      </c>
      <c r="Y9" s="501">
        <v>25</v>
      </c>
      <c r="Z9" s="502" t="s">
        <v>971</v>
      </c>
      <c r="AA9" s="494">
        <v>19649</v>
      </c>
      <c r="AB9" s="494">
        <v>20118</v>
      </c>
      <c r="AC9" s="494">
        <v>28907</v>
      </c>
      <c r="AD9" s="494">
        <v>9525</v>
      </c>
      <c r="AE9" s="494">
        <v>1222</v>
      </c>
      <c r="AF9" s="494">
        <v>113</v>
      </c>
      <c r="AG9" s="494">
        <v>297</v>
      </c>
      <c r="AH9" s="494">
        <v>345</v>
      </c>
      <c r="AI9" s="494">
        <v>0</v>
      </c>
      <c r="AJ9" s="494">
        <v>0</v>
      </c>
      <c r="AK9" s="494">
        <v>0</v>
      </c>
      <c r="AL9" s="494">
        <v>0</v>
      </c>
      <c r="AM9" s="494">
        <v>3301</v>
      </c>
      <c r="AN9" s="503">
        <v>113</v>
      </c>
      <c r="AO9" s="503">
        <v>2507</v>
      </c>
      <c r="AP9" s="494">
        <f t="shared" ref="AP9:AP72" si="0">SUM(AA9+AB9)</f>
        <v>39767</v>
      </c>
      <c r="AQ9" s="504">
        <v>44563</v>
      </c>
      <c r="AR9" s="504">
        <v>44926</v>
      </c>
      <c r="AS9" s="505" t="s">
        <v>972</v>
      </c>
      <c r="AT9" s="482"/>
    </row>
    <row r="10" spans="1:65" s="483" customFormat="1" ht="123" customHeight="1" x14ac:dyDescent="0.25">
      <c r="A10" s="489">
        <v>1</v>
      </c>
      <c r="B10" s="490" t="s">
        <v>960</v>
      </c>
      <c r="C10" s="489">
        <v>22</v>
      </c>
      <c r="D10" s="489" t="s">
        <v>417</v>
      </c>
      <c r="E10" s="489">
        <v>2201</v>
      </c>
      <c r="F10" s="491" t="s">
        <v>961</v>
      </c>
      <c r="G10" s="492" t="s">
        <v>962</v>
      </c>
      <c r="H10" s="490" t="s">
        <v>963</v>
      </c>
      <c r="I10" s="493" t="s">
        <v>962</v>
      </c>
      <c r="J10" s="490" t="s">
        <v>963</v>
      </c>
      <c r="K10" s="489">
        <v>220103000</v>
      </c>
      <c r="L10" s="490" t="s">
        <v>964</v>
      </c>
      <c r="M10" s="489">
        <v>220103000</v>
      </c>
      <c r="N10" s="490" t="s">
        <v>964</v>
      </c>
      <c r="O10" s="494">
        <v>2500</v>
      </c>
      <c r="P10" s="495">
        <v>2020003630091</v>
      </c>
      <c r="Q10" s="490" t="s">
        <v>965</v>
      </c>
      <c r="R10" s="496">
        <v>8.3564236516882259E-2</v>
      </c>
      <c r="S10" s="490" t="s">
        <v>966</v>
      </c>
      <c r="T10" s="497" t="s">
        <v>967</v>
      </c>
      <c r="U10" s="490" t="s">
        <v>968</v>
      </c>
      <c r="V10" s="498">
        <v>630349500</v>
      </c>
      <c r="W10" s="499" t="s">
        <v>973</v>
      </c>
      <c r="X10" s="500" t="s">
        <v>974</v>
      </c>
      <c r="Y10" s="501">
        <v>25</v>
      </c>
      <c r="Z10" s="502" t="s">
        <v>971</v>
      </c>
      <c r="AA10" s="494">
        <v>19649</v>
      </c>
      <c r="AB10" s="494">
        <v>20118</v>
      </c>
      <c r="AC10" s="494">
        <v>28907</v>
      </c>
      <c r="AD10" s="494">
        <v>9525</v>
      </c>
      <c r="AE10" s="494">
        <v>1222</v>
      </c>
      <c r="AF10" s="494">
        <v>113</v>
      </c>
      <c r="AG10" s="494">
        <v>297</v>
      </c>
      <c r="AH10" s="494">
        <v>345</v>
      </c>
      <c r="AI10" s="494">
        <v>0</v>
      </c>
      <c r="AJ10" s="494">
        <v>0</v>
      </c>
      <c r="AK10" s="494">
        <v>0</v>
      </c>
      <c r="AL10" s="494">
        <v>0</v>
      </c>
      <c r="AM10" s="494">
        <v>3301</v>
      </c>
      <c r="AN10" s="503">
        <v>113</v>
      </c>
      <c r="AO10" s="503">
        <v>2507</v>
      </c>
      <c r="AP10" s="494">
        <f t="shared" si="0"/>
        <v>39767</v>
      </c>
      <c r="AQ10" s="504">
        <v>44563</v>
      </c>
      <c r="AR10" s="504">
        <v>44926</v>
      </c>
      <c r="AS10" s="505" t="s">
        <v>972</v>
      </c>
      <c r="AT10" s="482"/>
    </row>
    <row r="11" spans="1:65" s="483" customFormat="1" ht="123" customHeight="1" x14ac:dyDescent="0.25">
      <c r="A11" s="489">
        <v>1</v>
      </c>
      <c r="B11" s="490" t="s">
        <v>960</v>
      </c>
      <c r="C11" s="489">
        <v>22</v>
      </c>
      <c r="D11" s="489" t="s">
        <v>417</v>
      </c>
      <c r="E11" s="489">
        <v>2201</v>
      </c>
      <c r="F11" s="491" t="s">
        <v>961</v>
      </c>
      <c r="G11" s="492" t="s">
        <v>962</v>
      </c>
      <c r="H11" s="490" t="s">
        <v>963</v>
      </c>
      <c r="I11" s="493" t="s">
        <v>962</v>
      </c>
      <c r="J11" s="490" t="s">
        <v>963</v>
      </c>
      <c r="K11" s="489">
        <v>220103000</v>
      </c>
      <c r="L11" s="490" t="s">
        <v>964</v>
      </c>
      <c r="M11" s="489">
        <v>220103000</v>
      </c>
      <c r="N11" s="490" t="s">
        <v>964</v>
      </c>
      <c r="O11" s="494">
        <v>2500</v>
      </c>
      <c r="P11" s="495">
        <v>2020003630091</v>
      </c>
      <c r="Q11" s="490" t="s">
        <v>965</v>
      </c>
      <c r="R11" s="496">
        <v>8.3564236516882259E-2</v>
      </c>
      <c r="S11" s="490" t="s">
        <v>966</v>
      </c>
      <c r="T11" s="497" t="s">
        <v>967</v>
      </c>
      <c r="U11" s="490" t="s">
        <v>968</v>
      </c>
      <c r="V11" s="498">
        <v>507020250</v>
      </c>
      <c r="W11" s="499" t="s">
        <v>975</v>
      </c>
      <c r="X11" s="500" t="s">
        <v>976</v>
      </c>
      <c r="Y11" s="501">
        <v>25</v>
      </c>
      <c r="Z11" s="502" t="s">
        <v>971</v>
      </c>
      <c r="AA11" s="494">
        <v>19649</v>
      </c>
      <c r="AB11" s="494">
        <v>20118</v>
      </c>
      <c r="AC11" s="494">
        <v>28907</v>
      </c>
      <c r="AD11" s="494">
        <v>9525</v>
      </c>
      <c r="AE11" s="494">
        <v>1222</v>
      </c>
      <c r="AF11" s="494">
        <v>113</v>
      </c>
      <c r="AG11" s="494">
        <v>297</v>
      </c>
      <c r="AH11" s="494">
        <v>345</v>
      </c>
      <c r="AI11" s="494">
        <v>0</v>
      </c>
      <c r="AJ11" s="494">
        <v>0</v>
      </c>
      <c r="AK11" s="494">
        <v>0</v>
      </c>
      <c r="AL11" s="494">
        <v>0</v>
      </c>
      <c r="AM11" s="494">
        <v>3301</v>
      </c>
      <c r="AN11" s="503">
        <v>113</v>
      </c>
      <c r="AO11" s="503">
        <v>2507</v>
      </c>
      <c r="AP11" s="494">
        <f t="shared" si="0"/>
        <v>39767</v>
      </c>
      <c r="AQ11" s="504">
        <v>44563</v>
      </c>
      <c r="AR11" s="504">
        <v>44926</v>
      </c>
      <c r="AS11" s="505" t="s">
        <v>972</v>
      </c>
      <c r="AT11" s="482"/>
    </row>
    <row r="12" spans="1:65" ht="102" x14ac:dyDescent="0.25">
      <c r="A12" s="489">
        <v>1</v>
      </c>
      <c r="B12" s="490" t="s">
        <v>960</v>
      </c>
      <c r="C12" s="489">
        <v>22</v>
      </c>
      <c r="D12" s="489" t="s">
        <v>417</v>
      </c>
      <c r="E12" s="489">
        <v>2201</v>
      </c>
      <c r="F12" s="491" t="s">
        <v>961</v>
      </c>
      <c r="G12" s="492" t="s">
        <v>962</v>
      </c>
      <c r="H12" s="490" t="s">
        <v>963</v>
      </c>
      <c r="I12" s="493" t="s">
        <v>962</v>
      </c>
      <c r="J12" s="490" t="s">
        <v>963</v>
      </c>
      <c r="K12" s="489">
        <v>220103000</v>
      </c>
      <c r="L12" s="490" t="s">
        <v>964</v>
      </c>
      <c r="M12" s="489">
        <v>220103000</v>
      </c>
      <c r="N12" s="490" t="s">
        <v>964</v>
      </c>
      <c r="O12" s="494">
        <v>2500</v>
      </c>
      <c r="P12" s="495">
        <v>2020003630091</v>
      </c>
      <c r="Q12" s="490" t="s">
        <v>965</v>
      </c>
      <c r="R12" s="496">
        <f>SUM($V$12:$V$13)/SUM($V$12:$V$48)</f>
        <v>1.5358023357654656E-2</v>
      </c>
      <c r="S12" s="490" t="s">
        <v>966</v>
      </c>
      <c r="T12" s="497" t="s">
        <v>967</v>
      </c>
      <c r="U12" s="490" t="s">
        <v>968</v>
      </c>
      <c r="V12" s="498">
        <v>232955250</v>
      </c>
      <c r="W12" s="499" t="s">
        <v>977</v>
      </c>
      <c r="X12" s="500" t="s">
        <v>978</v>
      </c>
      <c r="Y12" s="501">
        <v>25</v>
      </c>
      <c r="Z12" s="502" t="s">
        <v>971</v>
      </c>
      <c r="AA12" s="494">
        <v>19649</v>
      </c>
      <c r="AB12" s="494">
        <v>20118</v>
      </c>
      <c r="AC12" s="494">
        <v>28907</v>
      </c>
      <c r="AD12" s="494">
        <v>9525</v>
      </c>
      <c r="AE12" s="494">
        <v>1222</v>
      </c>
      <c r="AF12" s="494">
        <v>113</v>
      </c>
      <c r="AG12" s="494">
        <v>297</v>
      </c>
      <c r="AH12" s="494">
        <v>345</v>
      </c>
      <c r="AI12" s="494">
        <v>0</v>
      </c>
      <c r="AJ12" s="494">
        <v>0</v>
      </c>
      <c r="AK12" s="494">
        <v>0</v>
      </c>
      <c r="AL12" s="494">
        <v>0</v>
      </c>
      <c r="AM12" s="494">
        <v>3301</v>
      </c>
      <c r="AN12" s="503">
        <v>113</v>
      </c>
      <c r="AO12" s="503">
        <v>2507</v>
      </c>
      <c r="AP12" s="494">
        <f t="shared" si="0"/>
        <v>39767</v>
      </c>
      <c r="AQ12" s="504">
        <v>44563</v>
      </c>
      <c r="AR12" s="504">
        <v>44926</v>
      </c>
      <c r="AS12" s="505" t="s">
        <v>972</v>
      </c>
      <c r="AT12" s="506"/>
      <c r="AU12" s="506"/>
      <c r="AV12" s="506"/>
      <c r="AW12" s="506"/>
      <c r="AX12" s="506"/>
      <c r="AY12" s="506"/>
      <c r="AZ12" s="506"/>
      <c r="BA12" s="506"/>
      <c r="BB12" s="506"/>
      <c r="BC12" s="506"/>
      <c r="BD12" s="506"/>
      <c r="BE12" s="506"/>
      <c r="BF12" s="506"/>
      <c r="BG12" s="506"/>
      <c r="BH12" s="506"/>
      <c r="BI12" s="506"/>
      <c r="BJ12" s="506"/>
      <c r="BK12" s="506"/>
      <c r="BL12" s="506"/>
    </row>
    <row r="13" spans="1:65" ht="123" customHeight="1" x14ac:dyDescent="0.25">
      <c r="A13" s="489">
        <v>1</v>
      </c>
      <c r="B13" s="490" t="s">
        <v>960</v>
      </c>
      <c r="C13" s="489">
        <v>22</v>
      </c>
      <c r="D13" s="489" t="s">
        <v>417</v>
      </c>
      <c r="E13" s="489">
        <v>2201</v>
      </c>
      <c r="F13" s="491" t="s">
        <v>961</v>
      </c>
      <c r="G13" s="492">
        <v>2201033</v>
      </c>
      <c r="H13" s="490" t="s">
        <v>979</v>
      </c>
      <c r="I13" s="493">
        <v>2201033</v>
      </c>
      <c r="J13" s="490" t="s">
        <v>979</v>
      </c>
      <c r="K13" s="489">
        <v>220103300</v>
      </c>
      <c r="L13" s="490" t="s">
        <v>980</v>
      </c>
      <c r="M13" s="489">
        <v>220103300</v>
      </c>
      <c r="N13" s="490" t="s">
        <v>980</v>
      </c>
      <c r="O13" s="494">
        <v>9000</v>
      </c>
      <c r="P13" s="495">
        <v>2020003630091</v>
      </c>
      <c r="Q13" s="490" t="s">
        <v>965</v>
      </c>
      <c r="R13" s="496">
        <f>SUM(V13)/SUM(V12:V48)</f>
        <v>6.3213383360329349E-4</v>
      </c>
      <c r="S13" s="490" t="s">
        <v>966</v>
      </c>
      <c r="T13" s="497" t="s">
        <v>981</v>
      </c>
      <c r="U13" s="490" t="s">
        <v>982</v>
      </c>
      <c r="V13" s="498">
        <v>10000000</v>
      </c>
      <c r="W13" s="499" t="s">
        <v>983</v>
      </c>
      <c r="X13" s="500" t="s">
        <v>518</v>
      </c>
      <c r="Y13" s="501">
        <v>20</v>
      </c>
      <c r="Z13" s="502" t="s">
        <v>491</v>
      </c>
      <c r="AA13" s="494">
        <v>19649</v>
      </c>
      <c r="AB13" s="494">
        <v>20118</v>
      </c>
      <c r="AC13" s="494">
        <v>28907</v>
      </c>
      <c r="AD13" s="494">
        <v>9525</v>
      </c>
      <c r="AE13" s="494">
        <v>1222</v>
      </c>
      <c r="AF13" s="494">
        <v>113</v>
      </c>
      <c r="AG13" s="494">
        <v>297</v>
      </c>
      <c r="AH13" s="494">
        <v>345</v>
      </c>
      <c r="AI13" s="494">
        <v>0</v>
      </c>
      <c r="AJ13" s="494">
        <v>0</v>
      </c>
      <c r="AK13" s="494">
        <v>0</v>
      </c>
      <c r="AL13" s="494">
        <v>0</v>
      </c>
      <c r="AM13" s="494">
        <v>3301</v>
      </c>
      <c r="AN13" s="503">
        <v>113</v>
      </c>
      <c r="AO13" s="503">
        <v>2507</v>
      </c>
      <c r="AP13" s="494">
        <f t="shared" si="0"/>
        <v>39767</v>
      </c>
      <c r="AQ13" s="504">
        <v>44563</v>
      </c>
      <c r="AR13" s="504">
        <v>44926</v>
      </c>
      <c r="AS13" s="505" t="s">
        <v>972</v>
      </c>
      <c r="AT13" s="506"/>
      <c r="AU13" s="506"/>
      <c r="AV13" s="506"/>
      <c r="AW13" s="506"/>
      <c r="AX13" s="506"/>
      <c r="AY13" s="506"/>
      <c r="AZ13" s="506"/>
      <c r="BA13" s="506"/>
      <c r="BB13" s="506"/>
      <c r="BC13" s="506"/>
      <c r="BD13" s="506"/>
      <c r="BE13" s="506"/>
      <c r="BF13" s="506"/>
      <c r="BG13" s="506"/>
      <c r="BH13" s="506"/>
      <c r="BI13" s="506"/>
      <c r="BJ13" s="506"/>
      <c r="BK13" s="506"/>
      <c r="BL13" s="506"/>
    </row>
    <row r="14" spans="1:65" ht="123" customHeight="1" x14ac:dyDescent="0.25">
      <c r="A14" s="489">
        <v>1</v>
      </c>
      <c r="B14" s="490" t="s">
        <v>960</v>
      </c>
      <c r="C14" s="489">
        <v>22</v>
      </c>
      <c r="D14" s="489" t="s">
        <v>417</v>
      </c>
      <c r="E14" s="489">
        <v>2201</v>
      </c>
      <c r="F14" s="491" t="s">
        <v>961</v>
      </c>
      <c r="G14" s="492">
        <v>2201032</v>
      </c>
      <c r="H14" s="490" t="s">
        <v>984</v>
      </c>
      <c r="I14" s="493">
        <v>2201032</v>
      </c>
      <c r="J14" s="490" t="s">
        <v>984</v>
      </c>
      <c r="K14" s="489">
        <v>220103200</v>
      </c>
      <c r="L14" s="490" t="s">
        <v>985</v>
      </c>
      <c r="M14" s="489">
        <v>220103200</v>
      </c>
      <c r="N14" s="490" t="s">
        <v>985</v>
      </c>
      <c r="O14" s="494">
        <v>200</v>
      </c>
      <c r="P14" s="495">
        <v>2020003630091</v>
      </c>
      <c r="Q14" s="490" t="s">
        <v>965</v>
      </c>
      <c r="R14" s="496">
        <f>SUM($V$14:$V$15)/SUM($V$12:$V$48)</f>
        <v>1.0942236659673009E-3</v>
      </c>
      <c r="S14" s="490" t="s">
        <v>966</v>
      </c>
      <c r="T14" s="497" t="s">
        <v>986</v>
      </c>
      <c r="U14" s="490" t="s">
        <v>987</v>
      </c>
      <c r="V14" s="498">
        <v>5000000</v>
      </c>
      <c r="W14" s="499" t="s">
        <v>988</v>
      </c>
      <c r="X14" s="500" t="s">
        <v>974</v>
      </c>
      <c r="Y14" s="501">
        <v>20</v>
      </c>
      <c r="Z14" s="502" t="s">
        <v>491</v>
      </c>
      <c r="AA14" s="494">
        <v>19649</v>
      </c>
      <c r="AB14" s="494">
        <v>20118</v>
      </c>
      <c r="AC14" s="494">
        <v>28907</v>
      </c>
      <c r="AD14" s="494">
        <v>9525</v>
      </c>
      <c r="AE14" s="494">
        <v>1222</v>
      </c>
      <c r="AF14" s="494">
        <v>113</v>
      </c>
      <c r="AG14" s="494">
        <v>297</v>
      </c>
      <c r="AH14" s="494">
        <v>345</v>
      </c>
      <c r="AI14" s="494">
        <v>0</v>
      </c>
      <c r="AJ14" s="494">
        <v>0</v>
      </c>
      <c r="AK14" s="494">
        <v>0</v>
      </c>
      <c r="AL14" s="494">
        <v>0</v>
      </c>
      <c r="AM14" s="494">
        <v>3301</v>
      </c>
      <c r="AN14" s="503">
        <v>113</v>
      </c>
      <c r="AO14" s="503">
        <v>2507</v>
      </c>
      <c r="AP14" s="494">
        <f t="shared" si="0"/>
        <v>39767</v>
      </c>
      <c r="AQ14" s="504">
        <v>44563</v>
      </c>
      <c r="AR14" s="504">
        <v>44926</v>
      </c>
      <c r="AS14" s="505" t="s">
        <v>972</v>
      </c>
      <c r="AT14" s="506"/>
      <c r="AU14" s="506"/>
      <c r="AV14" s="506"/>
      <c r="AW14" s="506"/>
      <c r="AX14" s="506"/>
      <c r="AY14" s="506"/>
      <c r="AZ14" s="506"/>
      <c r="BA14" s="506"/>
      <c r="BB14" s="506"/>
      <c r="BC14" s="506"/>
      <c r="BD14" s="506"/>
      <c r="BE14" s="506"/>
      <c r="BF14" s="506"/>
      <c r="BG14" s="506"/>
      <c r="BH14" s="506"/>
      <c r="BI14" s="506"/>
      <c r="BJ14" s="506"/>
      <c r="BK14" s="506"/>
      <c r="BL14" s="506"/>
    </row>
    <row r="15" spans="1:65" ht="123" customHeight="1" x14ac:dyDescent="0.25">
      <c r="A15" s="489">
        <v>1</v>
      </c>
      <c r="B15" s="490" t="s">
        <v>960</v>
      </c>
      <c r="C15" s="489">
        <v>22</v>
      </c>
      <c r="D15" s="489" t="s">
        <v>417</v>
      </c>
      <c r="E15" s="489">
        <v>2201</v>
      </c>
      <c r="F15" s="491" t="s">
        <v>961</v>
      </c>
      <c r="G15" s="492">
        <v>2201032</v>
      </c>
      <c r="H15" s="490" t="s">
        <v>984</v>
      </c>
      <c r="I15" s="493">
        <v>2201032</v>
      </c>
      <c r="J15" s="490" t="s">
        <v>984</v>
      </c>
      <c r="K15" s="489">
        <v>220103200</v>
      </c>
      <c r="L15" s="490" t="s">
        <v>985</v>
      </c>
      <c r="M15" s="489">
        <v>220103200</v>
      </c>
      <c r="N15" s="490" t="s">
        <v>985</v>
      </c>
      <c r="O15" s="494">
        <v>200</v>
      </c>
      <c r="P15" s="495">
        <v>2020003630091</v>
      </c>
      <c r="Q15" s="490" t="s">
        <v>965</v>
      </c>
      <c r="R15" s="496">
        <f>SUM($V$14:$V$15)/SUM($V$12:$V$48)</f>
        <v>1.0942236659673009E-3</v>
      </c>
      <c r="S15" s="490" t="s">
        <v>966</v>
      </c>
      <c r="T15" s="497" t="s">
        <v>986</v>
      </c>
      <c r="U15" s="490" t="s">
        <v>987</v>
      </c>
      <c r="V15" s="498">
        <v>12310000</v>
      </c>
      <c r="W15" s="499" t="s">
        <v>989</v>
      </c>
      <c r="X15" s="500" t="s">
        <v>974</v>
      </c>
      <c r="Y15" s="501">
        <v>88</v>
      </c>
      <c r="Z15" s="502" t="s">
        <v>990</v>
      </c>
      <c r="AA15" s="494">
        <v>19649</v>
      </c>
      <c r="AB15" s="494">
        <v>20118</v>
      </c>
      <c r="AC15" s="494">
        <v>28907</v>
      </c>
      <c r="AD15" s="494">
        <v>9525</v>
      </c>
      <c r="AE15" s="494">
        <v>1222</v>
      </c>
      <c r="AF15" s="494">
        <v>113</v>
      </c>
      <c r="AG15" s="494">
        <v>297</v>
      </c>
      <c r="AH15" s="494">
        <v>345</v>
      </c>
      <c r="AI15" s="494">
        <v>0</v>
      </c>
      <c r="AJ15" s="494">
        <v>0</v>
      </c>
      <c r="AK15" s="494">
        <v>0</v>
      </c>
      <c r="AL15" s="494">
        <v>0</v>
      </c>
      <c r="AM15" s="494">
        <v>3301</v>
      </c>
      <c r="AN15" s="503">
        <v>113</v>
      </c>
      <c r="AO15" s="503">
        <v>2507</v>
      </c>
      <c r="AP15" s="494">
        <f t="shared" si="0"/>
        <v>39767</v>
      </c>
      <c r="AQ15" s="504">
        <v>44563</v>
      </c>
      <c r="AR15" s="504">
        <v>44926</v>
      </c>
      <c r="AS15" s="505" t="s">
        <v>972</v>
      </c>
      <c r="AT15" s="506"/>
      <c r="AU15" s="506"/>
      <c r="AV15" s="506"/>
      <c r="AW15" s="506"/>
      <c r="AX15" s="506"/>
      <c r="AY15" s="506"/>
      <c r="AZ15" s="506"/>
      <c r="BA15" s="506"/>
      <c r="BB15" s="506"/>
      <c r="BC15" s="506"/>
      <c r="BD15" s="506"/>
      <c r="BE15" s="506"/>
      <c r="BF15" s="506"/>
      <c r="BG15" s="506"/>
      <c r="BH15" s="506"/>
      <c r="BI15" s="506"/>
      <c r="BJ15" s="506"/>
      <c r="BK15" s="506"/>
      <c r="BL15" s="506"/>
    </row>
    <row r="16" spans="1:65" ht="123" customHeight="1" x14ac:dyDescent="0.25">
      <c r="A16" s="489">
        <v>1</v>
      </c>
      <c r="B16" s="490" t="s">
        <v>960</v>
      </c>
      <c r="C16" s="489">
        <v>22</v>
      </c>
      <c r="D16" s="489" t="s">
        <v>417</v>
      </c>
      <c r="E16" s="489">
        <v>2201</v>
      </c>
      <c r="F16" s="491" t="s">
        <v>961</v>
      </c>
      <c r="G16" s="492">
        <v>2201055</v>
      </c>
      <c r="H16" s="490" t="s">
        <v>991</v>
      </c>
      <c r="I16" s="493">
        <v>2201055</v>
      </c>
      <c r="J16" s="490" t="s">
        <v>991</v>
      </c>
      <c r="K16" s="492">
        <v>220105500</v>
      </c>
      <c r="L16" s="490" t="s">
        <v>992</v>
      </c>
      <c r="M16" s="492">
        <v>220105500</v>
      </c>
      <c r="N16" s="490" t="s">
        <v>992</v>
      </c>
      <c r="O16" s="494">
        <v>1</v>
      </c>
      <c r="P16" s="495">
        <v>2020003630091</v>
      </c>
      <c r="Q16" s="490" t="s">
        <v>965</v>
      </c>
      <c r="R16" s="496">
        <f>SUM($V$16:$V$20)/SUM($V$12:$V$48)</f>
        <v>3.2238825513767966E-3</v>
      </c>
      <c r="S16" s="490" t="s">
        <v>966</v>
      </c>
      <c r="T16" s="497" t="s">
        <v>986</v>
      </c>
      <c r="U16" s="490" t="s">
        <v>993</v>
      </c>
      <c r="V16" s="508">
        <v>4000000</v>
      </c>
      <c r="W16" s="499" t="s">
        <v>994</v>
      </c>
      <c r="X16" s="509" t="s">
        <v>995</v>
      </c>
      <c r="Y16" s="501">
        <v>25</v>
      </c>
      <c r="Z16" s="502" t="s">
        <v>971</v>
      </c>
      <c r="AA16" s="494">
        <v>19649</v>
      </c>
      <c r="AB16" s="494">
        <v>20118</v>
      </c>
      <c r="AC16" s="494">
        <v>28907</v>
      </c>
      <c r="AD16" s="494">
        <v>9525</v>
      </c>
      <c r="AE16" s="494">
        <v>1222</v>
      </c>
      <c r="AF16" s="494">
        <v>113</v>
      </c>
      <c r="AG16" s="494">
        <v>297</v>
      </c>
      <c r="AH16" s="494">
        <v>345</v>
      </c>
      <c r="AI16" s="494">
        <v>0</v>
      </c>
      <c r="AJ16" s="494">
        <v>0</v>
      </c>
      <c r="AK16" s="494">
        <v>0</v>
      </c>
      <c r="AL16" s="494">
        <v>0</v>
      </c>
      <c r="AM16" s="494">
        <v>3301</v>
      </c>
      <c r="AN16" s="503">
        <v>113</v>
      </c>
      <c r="AO16" s="503">
        <v>2507</v>
      </c>
      <c r="AP16" s="494">
        <f t="shared" si="0"/>
        <v>39767</v>
      </c>
      <c r="AQ16" s="504">
        <v>44563</v>
      </c>
      <c r="AR16" s="504">
        <v>44926</v>
      </c>
      <c r="AS16" s="505" t="s">
        <v>972</v>
      </c>
      <c r="AT16" s="506"/>
      <c r="AU16" s="506"/>
      <c r="AV16" s="506"/>
      <c r="AW16" s="506"/>
      <c r="AX16" s="506"/>
      <c r="AY16" s="506"/>
      <c r="AZ16" s="506"/>
      <c r="BA16" s="506"/>
      <c r="BB16" s="506"/>
      <c r="BC16" s="506"/>
      <c r="BD16" s="506"/>
      <c r="BE16" s="506"/>
      <c r="BF16" s="506"/>
      <c r="BG16" s="506"/>
      <c r="BH16" s="506"/>
      <c r="BI16" s="506"/>
      <c r="BJ16" s="506"/>
      <c r="BK16" s="506"/>
      <c r="BL16" s="506"/>
    </row>
    <row r="17" spans="1:64" ht="123" customHeight="1" x14ac:dyDescent="0.25">
      <c r="A17" s="489">
        <v>1</v>
      </c>
      <c r="B17" s="490" t="s">
        <v>960</v>
      </c>
      <c r="C17" s="489">
        <v>22</v>
      </c>
      <c r="D17" s="489" t="s">
        <v>417</v>
      </c>
      <c r="E17" s="489">
        <v>2201</v>
      </c>
      <c r="F17" s="491" t="s">
        <v>961</v>
      </c>
      <c r="G17" s="492">
        <v>2201055</v>
      </c>
      <c r="H17" s="490" t="s">
        <v>991</v>
      </c>
      <c r="I17" s="493">
        <v>2201055</v>
      </c>
      <c r="J17" s="490" t="s">
        <v>991</v>
      </c>
      <c r="K17" s="492">
        <v>220105500</v>
      </c>
      <c r="L17" s="490" t="s">
        <v>992</v>
      </c>
      <c r="M17" s="492">
        <v>220105500</v>
      </c>
      <c r="N17" s="490" t="s">
        <v>992</v>
      </c>
      <c r="O17" s="494">
        <v>1</v>
      </c>
      <c r="P17" s="495">
        <v>2020003630091</v>
      </c>
      <c r="Q17" s="490" t="s">
        <v>965</v>
      </c>
      <c r="R17" s="496">
        <f>SUM($V$16:$V$20)/SUM($V$12:$V$48)</f>
        <v>3.2238825513767966E-3</v>
      </c>
      <c r="S17" s="490" t="s">
        <v>966</v>
      </c>
      <c r="T17" s="497" t="s">
        <v>986</v>
      </c>
      <c r="U17" s="490" t="s">
        <v>993</v>
      </c>
      <c r="V17" s="508">
        <v>3000000</v>
      </c>
      <c r="W17" s="499" t="s">
        <v>996</v>
      </c>
      <c r="X17" s="509" t="s">
        <v>80</v>
      </c>
      <c r="Y17" s="501">
        <v>25</v>
      </c>
      <c r="Z17" s="502" t="s">
        <v>971</v>
      </c>
      <c r="AA17" s="494">
        <v>19649</v>
      </c>
      <c r="AB17" s="494">
        <v>20118</v>
      </c>
      <c r="AC17" s="494">
        <v>28907</v>
      </c>
      <c r="AD17" s="494">
        <v>9525</v>
      </c>
      <c r="AE17" s="494">
        <v>1222</v>
      </c>
      <c r="AF17" s="494">
        <v>113</v>
      </c>
      <c r="AG17" s="494">
        <v>297</v>
      </c>
      <c r="AH17" s="494">
        <v>345</v>
      </c>
      <c r="AI17" s="494">
        <v>0</v>
      </c>
      <c r="AJ17" s="494">
        <v>0</v>
      </c>
      <c r="AK17" s="494">
        <v>0</v>
      </c>
      <c r="AL17" s="494">
        <v>0</v>
      </c>
      <c r="AM17" s="494">
        <v>3301</v>
      </c>
      <c r="AN17" s="503">
        <v>113</v>
      </c>
      <c r="AO17" s="503">
        <v>2507</v>
      </c>
      <c r="AP17" s="494">
        <f t="shared" si="0"/>
        <v>39767</v>
      </c>
      <c r="AQ17" s="504">
        <v>44563</v>
      </c>
      <c r="AR17" s="504">
        <v>44926</v>
      </c>
      <c r="AS17" s="505" t="s">
        <v>972</v>
      </c>
      <c r="AT17" s="506"/>
      <c r="AU17" s="506"/>
      <c r="AV17" s="506"/>
      <c r="AW17" s="506"/>
      <c r="AX17" s="506"/>
      <c r="AY17" s="506"/>
      <c r="AZ17" s="506"/>
      <c r="BA17" s="506"/>
      <c r="BB17" s="506"/>
      <c r="BC17" s="506"/>
      <c r="BD17" s="506"/>
      <c r="BE17" s="506"/>
      <c r="BF17" s="506"/>
      <c r="BG17" s="506"/>
      <c r="BH17" s="506"/>
      <c r="BI17" s="506"/>
      <c r="BJ17" s="506"/>
      <c r="BK17" s="506"/>
      <c r="BL17" s="506"/>
    </row>
    <row r="18" spans="1:64" ht="123" customHeight="1" x14ac:dyDescent="0.25">
      <c r="A18" s="489">
        <v>1</v>
      </c>
      <c r="B18" s="490" t="s">
        <v>960</v>
      </c>
      <c r="C18" s="489">
        <v>22</v>
      </c>
      <c r="D18" s="489" t="s">
        <v>417</v>
      </c>
      <c r="E18" s="489">
        <v>2201</v>
      </c>
      <c r="F18" s="491" t="s">
        <v>961</v>
      </c>
      <c r="G18" s="492">
        <v>2201055</v>
      </c>
      <c r="H18" s="490" t="s">
        <v>991</v>
      </c>
      <c r="I18" s="493">
        <v>2201055</v>
      </c>
      <c r="J18" s="490" t="s">
        <v>991</v>
      </c>
      <c r="K18" s="492">
        <v>220105500</v>
      </c>
      <c r="L18" s="490" t="s">
        <v>992</v>
      </c>
      <c r="M18" s="492">
        <v>220105500</v>
      </c>
      <c r="N18" s="490" t="s">
        <v>992</v>
      </c>
      <c r="O18" s="494">
        <v>1</v>
      </c>
      <c r="P18" s="495">
        <v>2020003630091</v>
      </c>
      <c r="Q18" s="490" t="s">
        <v>965</v>
      </c>
      <c r="R18" s="496">
        <f>SUM($V$16:$V$20)/SUM($V$12:$V$48)</f>
        <v>3.2238825513767966E-3</v>
      </c>
      <c r="S18" s="490" t="s">
        <v>966</v>
      </c>
      <c r="T18" s="497" t="s">
        <v>986</v>
      </c>
      <c r="U18" s="490" t="s">
        <v>993</v>
      </c>
      <c r="V18" s="508">
        <v>3000000</v>
      </c>
      <c r="W18" s="499" t="s">
        <v>997</v>
      </c>
      <c r="X18" s="509" t="s">
        <v>998</v>
      </c>
      <c r="Y18" s="501">
        <v>25</v>
      </c>
      <c r="Z18" s="502" t="s">
        <v>971</v>
      </c>
      <c r="AA18" s="494">
        <v>19649</v>
      </c>
      <c r="AB18" s="494">
        <v>20118</v>
      </c>
      <c r="AC18" s="494">
        <v>28907</v>
      </c>
      <c r="AD18" s="494">
        <v>9525</v>
      </c>
      <c r="AE18" s="494">
        <v>1222</v>
      </c>
      <c r="AF18" s="494">
        <v>113</v>
      </c>
      <c r="AG18" s="494">
        <v>297</v>
      </c>
      <c r="AH18" s="494">
        <v>345</v>
      </c>
      <c r="AI18" s="494">
        <v>0</v>
      </c>
      <c r="AJ18" s="494">
        <v>0</v>
      </c>
      <c r="AK18" s="494">
        <v>0</v>
      </c>
      <c r="AL18" s="494">
        <v>0</v>
      </c>
      <c r="AM18" s="494">
        <v>3301</v>
      </c>
      <c r="AN18" s="503">
        <v>113</v>
      </c>
      <c r="AO18" s="503">
        <v>2507</v>
      </c>
      <c r="AP18" s="494">
        <f t="shared" si="0"/>
        <v>39767</v>
      </c>
      <c r="AQ18" s="504">
        <v>44563</v>
      </c>
      <c r="AR18" s="504">
        <v>44926</v>
      </c>
      <c r="AS18" s="505" t="s">
        <v>972</v>
      </c>
      <c r="AT18" s="506"/>
      <c r="AU18" s="506"/>
      <c r="AV18" s="506"/>
      <c r="AW18" s="506"/>
      <c r="AX18" s="506"/>
      <c r="AY18" s="506"/>
      <c r="AZ18" s="506"/>
      <c r="BA18" s="506"/>
      <c r="BB18" s="506"/>
      <c r="BC18" s="506"/>
      <c r="BD18" s="506"/>
      <c r="BE18" s="506"/>
      <c r="BF18" s="506"/>
      <c r="BG18" s="506"/>
      <c r="BH18" s="506"/>
      <c r="BI18" s="506"/>
      <c r="BJ18" s="506"/>
      <c r="BK18" s="506"/>
      <c r="BL18" s="506"/>
    </row>
    <row r="19" spans="1:64" ht="123" customHeight="1" x14ac:dyDescent="0.25">
      <c r="A19" s="489">
        <v>1</v>
      </c>
      <c r="B19" s="490" t="s">
        <v>960</v>
      </c>
      <c r="C19" s="489">
        <v>22</v>
      </c>
      <c r="D19" s="489" t="s">
        <v>417</v>
      </c>
      <c r="E19" s="489">
        <v>2201</v>
      </c>
      <c r="F19" s="491" t="s">
        <v>961</v>
      </c>
      <c r="G19" s="492">
        <v>2201055</v>
      </c>
      <c r="H19" s="490" t="s">
        <v>991</v>
      </c>
      <c r="I19" s="493">
        <v>2201055</v>
      </c>
      <c r="J19" s="490" t="s">
        <v>991</v>
      </c>
      <c r="K19" s="492">
        <v>220105500</v>
      </c>
      <c r="L19" s="490" t="s">
        <v>992</v>
      </c>
      <c r="M19" s="492">
        <v>220105500</v>
      </c>
      <c r="N19" s="490" t="s">
        <v>992</v>
      </c>
      <c r="O19" s="494">
        <v>1</v>
      </c>
      <c r="P19" s="495">
        <v>2020003630091</v>
      </c>
      <c r="Q19" s="490" t="s">
        <v>965</v>
      </c>
      <c r="R19" s="496">
        <f>SUM($V$16:$V$20)/SUM($V$12:$V$48)</f>
        <v>3.2238825513767966E-3</v>
      </c>
      <c r="S19" s="490" t="s">
        <v>966</v>
      </c>
      <c r="T19" s="497" t="s">
        <v>986</v>
      </c>
      <c r="U19" s="490" t="s">
        <v>993</v>
      </c>
      <c r="V19" s="508">
        <v>2000000</v>
      </c>
      <c r="W19" s="499" t="s">
        <v>999</v>
      </c>
      <c r="X19" s="509" t="s">
        <v>1000</v>
      </c>
      <c r="Y19" s="501">
        <v>25</v>
      </c>
      <c r="Z19" s="502" t="s">
        <v>971</v>
      </c>
      <c r="AA19" s="494">
        <v>19649</v>
      </c>
      <c r="AB19" s="494">
        <v>20118</v>
      </c>
      <c r="AC19" s="494">
        <v>28907</v>
      </c>
      <c r="AD19" s="494">
        <v>9525</v>
      </c>
      <c r="AE19" s="494">
        <v>1222</v>
      </c>
      <c r="AF19" s="494">
        <v>113</v>
      </c>
      <c r="AG19" s="494">
        <v>297</v>
      </c>
      <c r="AH19" s="494">
        <v>345</v>
      </c>
      <c r="AI19" s="494">
        <v>0</v>
      </c>
      <c r="AJ19" s="494">
        <v>0</v>
      </c>
      <c r="AK19" s="494">
        <v>0</v>
      </c>
      <c r="AL19" s="494">
        <v>0</v>
      </c>
      <c r="AM19" s="494">
        <v>3301</v>
      </c>
      <c r="AN19" s="503">
        <v>113</v>
      </c>
      <c r="AO19" s="503">
        <v>2507</v>
      </c>
      <c r="AP19" s="494">
        <f t="shared" si="0"/>
        <v>39767</v>
      </c>
      <c r="AQ19" s="504">
        <v>44563</v>
      </c>
      <c r="AR19" s="504">
        <v>44926</v>
      </c>
      <c r="AS19" s="505" t="s">
        <v>972</v>
      </c>
      <c r="AT19" s="506"/>
      <c r="AU19" s="506"/>
      <c r="AV19" s="506"/>
      <c r="AW19" s="506"/>
      <c r="AX19" s="506"/>
      <c r="AY19" s="506"/>
      <c r="AZ19" s="506"/>
      <c r="BA19" s="506"/>
      <c r="BB19" s="506"/>
      <c r="BC19" s="506"/>
      <c r="BD19" s="506"/>
      <c r="BE19" s="506"/>
      <c r="BF19" s="506"/>
      <c r="BG19" s="506"/>
      <c r="BH19" s="506"/>
      <c r="BI19" s="506"/>
      <c r="BJ19" s="506"/>
      <c r="BK19" s="506"/>
      <c r="BL19" s="506"/>
    </row>
    <row r="20" spans="1:64" ht="123" customHeight="1" x14ac:dyDescent="0.25">
      <c r="A20" s="489">
        <v>1</v>
      </c>
      <c r="B20" s="490" t="s">
        <v>960</v>
      </c>
      <c r="C20" s="489">
        <v>22</v>
      </c>
      <c r="D20" s="489" t="s">
        <v>417</v>
      </c>
      <c r="E20" s="489">
        <v>2201</v>
      </c>
      <c r="F20" s="491" t="s">
        <v>961</v>
      </c>
      <c r="G20" s="492">
        <v>2201055</v>
      </c>
      <c r="H20" s="490" t="s">
        <v>991</v>
      </c>
      <c r="I20" s="493">
        <v>2201055</v>
      </c>
      <c r="J20" s="490" t="s">
        <v>991</v>
      </c>
      <c r="K20" s="492">
        <v>220105500</v>
      </c>
      <c r="L20" s="490" t="s">
        <v>992</v>
      </c>
      <c r="M20" s="492">
        <v>220105500</v>
      </c>
      <c r="N20" s="490" t="s">
        <v>992</v>
      </c>
      <c r="O20" s="494">
        <v>1</v>
      </c>
      <c r="P20" s="495">
        <v>2020003630091</v>
      </c>
      <c r="Q20" s="490" t="s">
        <v>965</v>
      </c>
      <c r="R20" s="496">
        <f>SUM($V$16:$V$20)/SUM($V$12:$V$48)</f>
        <v>3.2238825513767966E-3</v>
      </c>
      <c r="S20" s="490" t="s">
        <v>966</v>
      </c>
      <c r="T20" s="497" t="s">
        <v>986</v>
      </c>
      <c r="U20" s="490" t="s">
        <v>993</v>
      </c>
      <c r="V20" s="508">
        <v>39000000</v>
      </c>
      <c r="W20" s="499" t="s">
        <v>1001</v>
      </c>
      <c r="X20" s="509" t="s">
        <v>970</v>
      </c>
      <c r="Y20" s="501">
        <v>25</v>
      </c>
      <c r="Z20" s="502" t="s">
        <v>971</v>
      </c>
      <c r="AA20" s="494">
        <v>19649</v>
      </c>
      <c r="AB20" s="494">
        <v>20118</v>
      </c>
      <c r="AC20" s="494">
        <v>28907</v>
      </c>
      <c r="AD20" s="494">
        <v>9525</v>
      </c>
      <c r="AE20" s="494">
        <v>1222</v>
      </c>
      <c r="AF20" s="494">
        <v>113</v>
      </c>
      <c r="AG20" s="494">
        <v>297</v>
      </c>
      <c r="AH20" s="494">
        <v>345</v>
      </c>
      <c r="AI20" s="494">
        <v>0</v>
      </c>
      <c r="AJ20" s="494">
        <v>0</v>
      </c>
      <c r="AK20" s="494">
        <v>0</v>
      </c>
      <c r="AL20" s="494">
        <v>0</v>
      </c>
      <c r="AM20" s="494">
        <v>3301</v>
      </c>
      <c r="AN20" s="503">
        <v>113</v>
      </c>
      <c r="AO20" s="503">
        <v>2507</v>
      </c>
      <c r="AP20" s="494">
        <f t="shared" si="0"/>
        <v>39767</v>
      </c>
      <c r="AQ20" s="504">
        <v>44563</v>
      </c>
      <c r="AR20" s="504">
        <v>44926</v>
      </c>
      <c r="AS20" s="505" t="s">
        <v>972</v>
      </c>
      <c r="AT20" s="506"/>
      <c r="AU20" s="506"/>
      <c r="AV20" s="506"/>
      <c r="AW20" s="506"/>
      <c r="AX20" s="506"/>
      <c r="AY20" s="506"/>
      <c r="AZ20" s="506"/>
      <c r="BA20" s="506"/>
      <c r="BB20" s="506"/>
      <c r="BC20" s="506"/>
      <c r="BD20" s="506"/>
      <c r="BE20" s="506"/>
      <c r="BF20" s="506"/>
      <c r="BG20" s="506"/>
      <c r="BH20" s="506"/>
      <c r="BI20" s="506"/>
      <c r="BJ20" s="506"/>
      <c r="BK20" s="506"/>
      <c r="BL20" s="506"/>
    </row>
    <row r="21" spans="1:64" ht="144" customHeight="1" x14ac:dyDescent="0.25">
      <c r="A21" s="489">
        <v>1</v>
      </c>
      <c r="B21" s="490" t="s">
        <v>960</v>
      </c>
      <c r="C21" s="489">
        <v>22</v>
      </c>
      <c r="D21" s="489" t="s">
        <v>417</v>
      </c>
      <c r="E21" s="489">
        <v>2201</v>
      </c>
      <c r="F21" s="491" t="s">
        <v>961</v>
      </c>
      <c r="G21" s="492">
        <v>2201067</v>
      </c>
      <c r="H21" s="490" t="s">
        <v>1002</v>
      </c>
      <c r="I21" s="493">
        <v>2201067</v>
      </c>
      <c r="J21" s="490" t="s">
        <v>1002</v>
      </c>
      <c r="K21" s="489">
        <v>220106700</v>
      </c>
      <c r="L21" s="490" t="s">
        <v>1003</v>
      </c>
      <c r="M21" s="489">
        <v>220106700</v>
      </c>
      <c r="N21" s="490" t="s">
        <v>1003</v>
      </c>
      <c r="O21" s="494">
        <v>54</v>
      </c>
      <c r="P21" s="495">
        <v>2020003630091</v>
      </c>
      <c r="Q21" s="490" t="s">
        <v>965</v>
      </c>
      <c r="R21" s="496">
        <f>SUM(V21)/SUM($V$12:$V$48)</f>
        <v>6.3213383360329349E-4</v>
      </c>
      <c r="S21" s="490" t="s">
        <v>966</v>
      </c>
      <c r="T21" s="497" t="s">
        <v>986</v>
      </c>
      <c r="U21" s="490" t="s">
        <v>1004</v>
      </c>
      <c r="V21" s="498">
        <v>10000000</v>
      </c>
      <c r="W21" s="499" t="s">
        <v>1005</v>
      </c>
      <c r="X21" s="509" t="s">
        <v>970</v>
      </c>
      <c r="Y21" s="501">
        <v>20</v>
      </c>
      <c r="Z21" s="502" t="s">
        <v>491</v>
      </c>
      <c r="AA21" s="494">
        <v>19649</v>
      </c>
      <c r="AB21" s="494">
        <v>20118</v>
      </c>
      <c r="AC21" s="494">
        <v>28907</v>
      </c>
      <c r="AD21" s="494">
        <v>9525</v>
      </c>
      <c r="AE21" s="494">
        <v>1222</v>
      </c>
      <c r="AF21" s="494">
        <v>113</v>
      </c>
      <c r="AG21" s="494">
        <v>297</v>
      </c>
      <c r="AH21" s="494">
        <v>345</v>
      </c>
      <c r="AI21" s="494">
        <v>0</v>
      </c>
      <c r="AJ21" s="494">
        <v>0</v>
      </c>
      <c r="AK21" s="494">
        <v>0</v>
      </c>
      <c r="AL21" s="494">
        <v>0</v>
      </c>
      <c r="AM21" s="494">
        <v>3301</v>
      </c>
      <c r="AN21" s="503">
        <v>113</v>
      </c>
      <c r="AO21" s="503">
        <v>2507</v>
      </c>
      <c r="AP21" s="494">
        <f t="shared" si="0"/>
        <v>39767</v>
      </c>
      <c r="AQ21" s="504">
        <v>44563</v>
      </c>
      <c r="AR21" s="504">
        <v>44926</v>
      </c>
      <c r="AS21" s="505" t="s">
        <v>972</v>
      </c>
      <c r="AT21" s="506"/>
      <c r="AU21" s="506"/>
      <c r="AV21" s="506"/>
      <c r="AW21" s="506"/>
      <c r="AX21" s="506"/>
      <c r="AY21" s="506"/>
      <c r="AZ21" s="506"/>
      <c r="BA21" s="506"/>
      <c r="BB21" s="506"/>
      <c r="BC21" s="506"/>
      <c r="BD21" s="506"/>
      <c r="BE21" s="506"/>
      <c r="BF21" s="506"/>
      <c r="BG21" s="506"/>
      <c r="BH21" s="506"/>
      <c r="BI21" s="506"/>
      <c r="BJ21" s="506"/>
      <c r="BK21" s="506"/>
      <c r="BL21" s="506"/>
    </row>
    <row r="22" spans="1:64" ht="123" customHeight="1" x14ac:dyDescent="0.25">
      <c r="A22" s="489">
        <v>1</v>
      </c>
      <c r="B22" s="490" t="s">
        <v>960</v>
      </c>
      <c r="C22" s="489">
        <v>22</v>
      </c>
      <c r="D22" s="489" t="s">
        <v>417</v>
      </c>
      <c r="E22" s="489">
        <v>2201</v>
      </c>
      <c r="F22" s="491" t="s">
        <v>961</v>
      </c>
      <c r="G22" s="492">
        <v>2201028</v>
      </c>
      <c r="H22" s="490" t="s">
        <v>1006</v>
      </c>
      <c r="I22" s="493">
        <v>2201028</v>
      </c>
      <c r="J22" s="490" t="s">
        <v>1006</v>
      </c>
      <c r="K22" s="489">
        <v>220102801</v>
      </c>
      <c r="L22" s="490" t="s">
        <v>1007</v>
      </c>
      <c r="M22" s="489">
        <v>220102801</v>
      </c>
      <c r="N22" s="490" t="s">
        <v>1007</v>
      </c>
      <c r="O22" s="494">
        <v>36000</v>
      </c>
      <c r="P22" s="495">
        <v>2020003630091</v>
      </c>
      <c r="Q22" s="490" t="s">
        <v>965</v>
      </c>
      <c r="R22" s="496">
        <f t="shared" ref="R22:R29" si="1">SUM($V$22:$V$29)/SUM($V$12:$V$48)</f>
        <v>0.93333104123493238</v>
      </c>
      <c r="S22" s="490" t="s">
        <v>966</v>
      </c>
      <c r="T22" s="497" t="s">
        <v>1008</v>
      </c>
      <c r="U22" s="490" t="s">
        <v>1009</v>
      </c>
      <c r="V22" s="508">
        <v>250000000</v>
      </c>
      <c r="W22" s="499" t="s">
        <v>1010</v>
      </c>
      <c r="X22" s="509" t="s">
        <v>970</v>
      </c>
      <c r="Y22" s="501">
        <v>20</v>
      </c>
      <c r="Z22" s="502" t="s">
        <v>491</v>
      </c>
      <c r="AA22" s="494">
        <v>19649</v>
      </c>
      <c r="AB22" s="494">
        <v>20118</v>
      </c>
      <c r="AC22" s="494">
        <v>28907</v>
      </c>
      <c r="AD22" s="494">
        <v>9525</v>
      </c>
      <c r="AE22" s="494">
        <v>1222</v>
      </c>
      <c r="AF22" s="494">
        <v>113</v>
      </c>
      <c r="AG22" s="494">
        <v>297</v>
      </c>
      <c r="AH22" s="494">
        <v>345</v>
      </c>
      <c r="AI22" s="494">
        <v>0</v>
      </c>
      <c r="AJ22" s="494">
        <v>0</v>
      </c>
      <c r="AK22" s="494">
        <v>0</v>
      </c>
      <c r="AL22" s="494">
        <v>0</v>
      </c>
      <c r="AM22" s="494">
        <v>3301</v>
      </c>
      <c r="AN22" s="503">
        <v>113</v>
      </c>
      <c r="AO22" s="503">
        <v>2507</v>
      </c>
      <c r="AP22" s="494">
        <f t="shared" si="0"/>
        <v>39767</v>
      </c>
      <c r="AQ22" s="504">
        <v>44563</v>
      </c>
      <c r="AR22" s="504">
        <v>44926</v>
      </c>
      <c r="AS22" s="505" t="s">
        <v>972</v>
      </c>
      <c r="AT22" s="506"/>
      <c r="AU22" s="506"/>
      <c r="AV22" s="506"/>
      <c r="AW22" s="506"/>
      <c r="AX22" s="506"/>
      <c r="AY22" s="506"/>
      <c r="AZ22" s="506"/>
      <c r="BA22" s="506"/>
      <c r="BB22" s="506"/>
      <c r="BC22" s="506"/>
      <c r="BD22" s="506"/>
      <c r="BE22" s="506"/>
      <c r="BF22" s="506"/>
      <c r="BG22" s="506"/>
      <c r="BH22" s="506"/>
      <c r="BI22" s="506"/>
      <c r="BJ22" s="506"/>
      <c r="BK22" s="506"/>
      <c r="BL22" s="506"/>
    </row>
    <row r="23" spans="1:64" ht="123" customHeight="1" x14ac:dyDescent="0.25">
      <c r="A23" s="489">
        <v>1</v>
      </c>
      <c r="B23" s="490" t="s">
        <v>960</v>
      </c>
      <c r="C23" s="489">
        <v>22</v>
      </c>
      <c r="D23" s="489" t="s">
        <v>417</v>
      </c>
      <c r="E23" s="489">
        <v>2201</v>
      </c>
      <c r="F23" s="491" t="s">
        <v>961</v>
      </c>
      <c r="G23" s="492">
        <v>2201028</v>
      </c>
      <c r="H23" s="490" t="s">
        <v>1006</v>
      </c>
      <c r="I23" s="493">
        <v>2201028</v>
      </c>
      <c r="J23" s="490" t="s">
        <v>1006</v>
      </c>
      <c r="K23" s="489">
        <v>220102801</v>
      </c>
      <c r="L23" s="490" t="s">
        <v>1007</v>
      </c>
      <c r="M23" s="489">
        <v>220102801</v>
      </c>
      <c r="N23" s="490" t="s">
        <v>1007</v>
      </c>
      <c r="O23" s="494">
        <v>36000</v>
      </c>
      <c r="P23" s="495">
        <v>2020003630091</v>
      </c>
      <c r="Q23" s="490" t="s">
        <v>965</v>
      </c>
      <c r="R23" s="496">
        <f t="shared" si="1"/>
        <v>0.93333104123493238</v>
      </c>
      <c r="S23" s="490" t="s">
        <v>966</v>
      </c>
      <c r="T23" s="497" t="s">
        <v>1008</v>
      </c>
      <c r="U23" s="490" t="s">
        <v>1009</v>
      </c>
      <c r="V23" s="508">
        <v>10720000000</v>
      </c>
      <c r="W23" s="499" t="s">
        <v>1011</v>
      </c>
      <c r="X23" s="509" t="s">
        <v>1012</v>
      </c>
      <c r="Y23" s="501">
        <v>81</v>
      </c>
      <c r="Z23" s="502" t="s">
        <v>1013</v>
      </c>
      <c r="AA23" s="494">
        <v>19649</v>
      </c>
      <c r="AB23" s="494">
        <v>20118</v>
      </c>
      <c r="AC23" s="494">
        <v>28907</v>
      </c>
      <c r="AD23" s="494">
        <v>9525</v>
      </c>
      <c r="AE23" s="494">
        <v>1222</v>
      </c>
      <c r="AF23" s="494">
        <v>113</v>
      </c>
      <c r="AG23" s="494">
        <v>297</v>
      </c>
      <c r="AH23" s="494">
        <v>345</v>
      </c>
      <c r="AI23" s="494">
        <v>0</v>
      </c>
      <c r="AJ23" s="494">
        <v>0</v>
      </c>
      <c r="AK23" s="494">
        <v>0</v>
      </c>
      <c r="AL23" s="494">
        <v>0</v>
      </c>
      <c r="AM23" s="494">
        <v>3301</v>
      </c>
      <c r="AN23" s="503">
        <v>113</v>
      </c>
      <c r="AO23" s="503">
        <v>2507</v>
      </c>
      <c r="AP23" s="494">
        <f t="shared" si="0"/>
        <v>39767</v>
      </c>
      <c r="AQ23" s="504">
        <v>44563</v>
      </c>
      <c r="AR23" s="504">
        <v>44926</v>
      </c>
      <c r="AS23" s="505" t="s">
        <v>972</v>
      </c>
      <c r="AT23" s="506"/>
      <c r="AU23" s="506"/>
      <c r="AV23" s="506"/>
      <c r="AW23" s="506"/>
      <c r="AX23" s="506"/>
      <c r="AY23" s="506"/>
      <c r="AZ23" s="506"/>
      <c r="BA23" s="506"/>
      <c r="BB23" s="506"/>
      <c r="BC23" s="506"/>
      <c r="BD23" s="506"/>
      <c r="BE23" s="506"/>
      <c r="BF23" s="506"/>
      <c r="BG23" s="506"/>
      <c r="BH23" s="506"/>
      <c r="BI23" s="506"/>
      <c r="BJ23" s="506"/>
      <c r="BK23" s="506"/>
      <c r="BL23" s="506"/>
    </row>
    <row r="24" spans="1:64" ht="123" customHeight="1" x14ac:dyDescent="0.25">
      <c r="A24" s="489">
        <v>1</v>
      </c>
      <c r="B24" s="490" t="s">
        <v>960</v>
      </c>
      <c r="C24" s="489">
        <v>22</v>
      </c>
      <c r="D24" s="489" t="s">
        <v>417</v>
      </c>
      <c r="E24" s="489">
        <v>2201</v>
      </c>
      <c r="F24" s="491" t="s">
        <v>961</v>
      </c>
      <c r="G24" s="492">
        <v>2201028</v>
      </c>
      <c r="H24" s="490" t="s">
        <v>1006</v>
      </c>
      <c r="I24" s="492">
        <v>2201028</v>
      </c>
      <c r="J24" s="490" t="s">
        <v>1006</v>
      </c>
      <c r="K24" s="489">
        <v>220102801</v>
      </c>
      <c r="L24" s="490" t="s">
        <v>1007</v>
      </c>
      <c r="M24" s="489">
        <v>220102801</v>
      </c>
      <c r="N24" s="490" t="s">
        <v>1007</v>
      </c>
      <c r="O24" s="494">
        <v>36000</v>
      </c>
      <c r="P24" s="495">
        <v>2020003630091</v>
      </c>
      <c r="Q24" s="490" t="s">
        <v>965</v>
      </c>
      <c r="R24" s="496">
        <f t="shared" si="1"/>
        <v>0.93333104123493238</v>
      </c>
      <c r="S24" s="490" t="s">
        <v>966</v>
      </c>
      <c r="T24" s="497" t="s">
        <v>1008</v>
      </c>
      <c r="U24" s="490" t="s">
        <v>1009</v>
      </c>
      <c r="V24" s="508">
        <v>290000000</v>
      </c>
      <c r="W24" s="499" t="s">
        <v>1014</v>
      </c>
      <c r="X24" s="509" t="s">
        <v>970</v>
      </c>
      <c r="Y24" s="501">
        <v>81</v>
      </c>
      <c r="Z24" s="502" t="s">
        <v>1013</v>
      </c>
      <c r="AA24" s="494">
        <v>19649</v>
      </c>
      <c r="AB24" s="494">
        <v>20118</v>
      </c>
      <c r="AC24" s="494">
        <v>28907</v>
      </c>
      <c r="AD24" s="494">
        <v>9525</v>
      </c>
      <c r="AE24" s="494">
        <v>1222</v>
      </c>
      <c r="AF24" s="494">
        <v>113</v>
      </c>
      <c r="AG24" s="494">
        <v>297</v>
      </c>
      <c r="AH24" s="494">
        <v>345</v>
      </c>
      <c r="AI24" s="494">
        <v>0</v>
      </c>
      <c r="AJ24" s="494">
        <v>0</v>
      </c>
      <c r="AK24" s="494">
        <v>0</v>
      </c>
      <c r="AL24" s="494">
        <v>0</v>
      </c>
      <c r="AM24" s="494">
        <v>3301</v>
      </c>
      <c r="AN24" s="503">
        <v>113</v>
      </c>
      <c r="AO24" s="503">
        <v>2507</v>
      </c>
      <c r="AP24" s="494">
        <f t="shared" si="0"/>
        <v>39767</v>
      </c>
      <c r="AQ24" s="504">
        <v>44563</v>
      </c>
      <c r="AR24" s="504">
        <v>44926</v>
      </c>
      <c r="AS24" s="505" t="s">
        <v>972</v>
      </c>
      <c r="AT24" s="506"/>
      <c r="AU24" s="506"/>
      <c r="AV24" s="506"/>
      <c r="AW24" s="506"/>
      <c r="AX24" s="506"/>
      <c r="AY24" s="506"/>
      <c r="AZ24" s="506"/>
      <c r="BA24" s="506"/>
      <c r="BB24" s="506"/>
      <c r="BC24" s="506"/>
      <c r="BD24" s="506"/>
      <c r="BE24" s="506"/>
      <c r="BF24" s="506"/>
      <c r="BG24" s="506"/>
      <c r="BH24" s="506"/>
      <c r="BI24" s="506"/>
      <c r="BJ24" s="506"/>
      <c r="BK24" s="506"/>
      <c r="BL24" s="506"/>
    </row>
    <row r="25" spans="1:64" ht="123" customHeight="1" x14ac:dyDescent="0.25">
      <c r="A25" s="489">
        <v>1</v>
      </c>
      <c r="B25" s="490" t="s">
        <v>960</v>
      </c>
      <c r="C25" s="489">
        <v>22</v>
      </c>
      <c r="D25" s="489" t="s">
        <v>417</v>
      </c>
      <c r="E25" s="489">
        <v>2201</v>
      </c>
      <c r="F25" s="491" t="s">
        <v>961</v>
      </c>
      <c r="G25" s="492">
        <v>2201028</v>
      </c>
      <c r="H25" s="490" t="s">
        <v>1006</v>
      </c>
      <c r="I25" s="492">
        <v>2201028</v>
      </c>
      <c r="J25" s="490" t="s">
        <v>1006</v>
      </c>
      <c r="K25" s="489">
        <v>220102801</v>
      </c>
      <c r="L25" s="490" t="s">
        <v>1007</v>
      </c>
      <c r="M25" s="489">
        <v>220102801</v>
      </c>
      <c r="N25" s="490" t="s">
        <v>1007</v>
      </c>
      <c r="O25" s="494">
        <v>36000</v>
      </c>
      <c r="P25" s="495">
        <v>2020003630091</v>
      </c>
      <c r="Q25" s="490" t="s">
        <v>965</v>
      </c>
      <c r="R25" s="496">
        <f t="shared" si="1"/>
        <v>0.93333104123493238</v>
      </c>
      <c r="S25" s="490" t="s">
        <v>966</v>
      </c>
      <c r="T25" s="497" t="s">
        <v>1008</v>
      </c>
      <c r="U25" s="490" t="s">
        <v>1009</v>
      </c>
      <c r="V25" s="508">
        <v>872663092.48000002</v>
      </c>
      <c r="W25" s="499" t="s">
        <v>1015</v>
      </c>
      <c r="X25" s="509" t="s">
        <v>1012</v>
      </c>
      <c r="Y25" s="501">
        <v>137</v>
      </c>
      <c r="Z25" s="502" t="s">
        <v>1016</v>
      </c>
      <c r="AA25" s="494">
        <v>19649</v>
      </c>
      <c r="AB25" s="494">
        <v>20118</v>
      </c>
      <c r="AC25" s="494">
        <v>28907</v>
      </c>
      <c r="AD25" s="494">
        <v>9525</v>
      </c>
      <c r="AE25" s="494">
        <v>1222</v>
      </c>
      <c r="AF25" s="494">
        <v>113</v>
      </c>
      <c r="AG25" s="494">
        <v>297</v>
      </c>
      <c r="AH25" s="494">
        <v>345</v>
      </c>
      <c r="AI25" s="494">
        <v>0</v>
      </c>
      <c r="AJ25" s="494">
        <v>0</v>
      </c>
      <c r="AK25" s="494">
        <v>0</v>
      </c>
      <c r="AL25" s="494">
        <v>0</v>
      </c>
      <c r="AM25" s="494">
        <v>3301</v>
      </c>
      <c r="AN25" s="503">
        <v>113</v>
      </c>
      <c r="AO25" s="503">
        <v>2507</v>
      </c>
      <c r="AP25" s="494">
        <f t="shared" si="0"/>
        <v>39767</v>
      </c>
      <c r="AQ25" s="504">
        <v>44563</v>
      </c>
      <c r="AR25" s="504">
        <v>44926</v>
      </c>
      <c r="AS25" s="505" t="s">
        <v>972</v>
      </c>
      <c r="AT25" s="506"/>
      <c r="AU25" s="506"/>
      <c r="AV25" s="506"/>
      <c r="AW25" s="506"/>
      <c r="AX25" s="506"/>
      <c r="AY25" s="506"/>
      <c r="AZ25" s="506"/>
      <c r="BA25" s="506"/>
      <c r="BB25" s="506"/>
      <c r="BC25" s="506"/>
      <c r="BD25" s="506"/>
      <c r="BE25" s="506"/>
      <c r="BF25" s="506"/>
      <c r="BG25" s="506"/>
      <c r="BH25" s="506"/>
      <c r="BI25" s="506"/>
      <c r="BJ25" s="506"/>
      <c r="BK25" s="506"/>
      <c r="BL25" s="506"/>
    </row>
    <row r="26" spans="1:64" ht="123" customHeight="1" x14ac:dyDescent="0.25">
      <c r="A26" s="489">
        <v>1</v>
      </c>
      <c r="B26" s="490" t="s">
        <v>960</v>
      </c>
      <c r="C26" s="489">
        <v>22</v>
      </c>
      <c r="D26" s="489" t="s">
        <v>417</v>
      </c>
      <c r="E26" s="489">
        <v>2201</v>
      </c>
      <c r="F26" s="491" t="s">
        <v>961</v>
      </c>
      <c r="G26" s="492">
        <v>2201028</v>
      </c>
      <c r="H26" s="490" t="s">
        <v>1006</v>
      </c>
      <c r="I26" s="492">
        <v>2201028</v>
      </c>
      <c r="J26" s="490" t="s">
        <v>1006</v>
      </c>
      <c r="K26" s="489">
        <v>220102801</v>
      </c>
      <c r="L26" s="490" t="s">
        <v>1007</v>
      </c>
      <c r="M26" s="489">
        <v>220102801</v>
      </c>
      <c r="N26" s="490" t="s">
        <v>1007</v>
      </c>
      <c r="O26" s="494">
        <v>36000</v>
      </c>
      <c r="P26" s="495">
        <v>2020003630091</v>
      </c>
      <c r="Q26" s="490" t="s">
        <v>965</v>
      </c>
      <c r="R26" s="496">
        <f t="shared" si="1"/>
        <v>0.93333104123493238</v>
      </c>
      <c r="S26" s="490" t="s">
        <v>966</v>
      </c>
      <c r="T26" s="497" t="s">
        <v>1008</v>
      </c>
      <c r="U26" s="490" t="s">
        <v>1017</v>
      </c>
      <c r="V26" s="508">
        <v>225377120.55000001</v>
      </c>
      <c r="W26" s="499" t="s">
        <v>1018</v>
      </c>
      <c r="X26" s="509" t="s">
        <v>1019</v>
      </c>
      <c r="Y26" s="501">
        <v>88</v>
      </c>
      <c r="Z26" s="502" t="s">
        <v>990</v>
      </c>
      <c r="AA26" s="494">
        <v>19649</v>
      </c>
      <c r="AB26" s="494">
        <v>20118</v>
      </c>
      <c r="AC26" s="494">
        <v>28907</v>
      </c>
      <c r="AD26" s="494">
        <v>9525</v>
      </c>
      <c r="AE26" s="494">
        <v>1222</v>
      </c>
      <c r="AF26" s="494">
        <v>113</v>
      </c>
      <c r="AG26" s="494">
        <v>297</v>
      </c>
      <c r="AH26" s="494">
        <v>345</v>
      </c>
      <c r="AI26" s="494">
        <v>0</v>
      </c>
      <c r="AJ26" s="494">
        <v>0</v>
      </c>
      <c r="AK26" s="494">
        <v>0</v>
      </c>
      <c r="AL26" s="494">
        <v>0</v>
      </c>
      <c r="AM26" s="494">
        <v>3301</v>
      </c>
      <c r="AN26" s="503">
        <v>113</v>
      </c>
      <c r="AO26" s="503">
        <v>2507</v>
      </c>
      <c r="AP26" s="494">
        <f t="shared" si="0"/>
        <v>39767</v>
      </c>
      <c r="AQ26" s="504">
        <v>44563</v>
      </c>
      <c r="AR26" s="504">
        <v>44926</v>
      </c>
      <c r="AS26" s="505" t="s">
        <v>972</v>
      </c>
      <c r="AT26" s="506"/>
      <c r="AU26" s="506"/>
      <c r="AV26" s="506"/>
      <c r="AW26" s="506"/>
      <c r="AX26" s="506"/>
      <c r="AY26" s="506"/>
      <c r="AZ26" s="506"/>
      <c r="BA26" s="506"/>
      <c r="BB26" s="506"/>
      <c r="BC26" s="506"/>
      <c r="BD26" s="506"/>
      <c r="BE26" s="506"/>
      <c r="BF26" s="506"/>
      <c r="BG26" s="506"/>
      <c r="BH26" s="506"/>
      <c r="BI26" s="506"/>
      <c r="BJ26" s="506"/>
      <c r="BK26" s="506"/>
      <c r="BL26" s="506"/>
    </row>
    <row r="27" spans="1:64" ht="123" customHeight="1" x14ac:dyDescent="0.25">
      <c r="A27" s="489">
        <v>1</v>
      </c>
      <c r="B27" s="490" t="s">
        <v>960</v>
      </c>
      <c r="C27" s="489">
        <v>22</v>
      </c>
      <c r="D27" s="489" t="s">
        <v>417</v>
      </c>
      <c r="E27" s="489">
        <v>2201</v>
      </c>
      <c r="F27" s="491" t="s">
        <v>961</v>
      </c>
      <c r="G27" s="492">
        <v>2201028</v>
      </c>
      <c r="H27" s="490" t="s">
        <v>1006</v>
      </c>
      <c r="I27" s="492">
        <v>2201028</v>
      </c>
      <c r="J27" s="490" t="s">
        <v>1006</v>
      </c>
      <c r="K27" s="489">
        <v>220102801</v>
      </c>
      <c r="L27" s="490" t="s">
        <v>1007</v>
      </c>
      <c r="M27" s="489">
        <v>220102801</v>
      </c>
      <c r="N27" s="490" t="s">
        <v>1007</v>
      </c>
      <c r="O27" s="494">
        <v>36000</v>
      </c>
      <c r="P27" s="495">
        <v>2020003630091</v>
      </c>
      <c r="Q27" s="490" t="s">
        <v>965</v>
      </c>
      <c r="R27" s="496">
        <f t="shared" si="1"/>
        <v>0.93333104123493238</v>
      </c>
      <c r="S27" s="490" t="s">
        <v>966</v>
      </c>
      <c r="T27" s="497" t="s">
        <v>1008</v>
      </c>
      <c r="U27" s="490" t="s">
        <v>1017</v>
      </c>
      <c r="V27" s="508">
        <v>581849058.04999995</v>
      </c>
      <c r="W27" s="510" t="s">
        <v>1020</v>
      </c>
      <c r="X27" s="511" t="s">
        <v>1019</v>
      </c>
      <c r="Y27" s="512">
        <v>137</v>
      </c>
      <c r="Z27" s="513" t="s">
        <v>1021</v>
      </c>
      <c r="AA27" s="494">
        <v>19649</v>
      </c>
      <c r="AB27" s="494">
        <v>20118</v>
      </c>
      <c r="AC27" s="494">
        <v>28907</v>
      </c>
      <c r="AD27" s="494">
        <v>9525</v>
      </c>
      <c r="AE27" s="494">
        <v>1222</v>
      </c>
      <c r="AF27" s="494">
        <v>113</v>
      </c>
      <c r="AG27" s="494">
        <v>297</v>
      </c>
      <c r="AH27" s="494">
        <v>345</v>
      </c>
      <c r="AI27" s="494">
        <v>0</v>
      </c>
      <c r="AJ27" s="494">
        <v>0</v>
      </c>
      <c r="AK27" s="494">
        <v>0</v>
      </c>
      <c r="AL27" s="494">
        <v>0</v>
      </c>
      <c r="AM27" s="494">
        <v>3301</v>
      </c>
      <c r="AN27" s="503">
        <v>113</v>
      </c>
      <c r="AO27" s="503">
        <v>2507</v>
      </c>
      <c r="AP27" s="494">
        <f t="shared" si="0"/>
        <v>39767</v>
      </c>
      <c r="AQ27" s="504">
        <v>44563</v>
      </c>
      <c r="AR27" s="504">
        <v>44926</v>
      </c>
      <c r="AS27" s="505" t="s">
        <v>972</v>
      </c>
      <c r="AT27" s="506"/>
      <c r="AU27" s="506"/>
      <c r="AV27" s="506"/>
      <c r="AW27" s="506"/>
      <c r="AX27" s="506"/>
      <c r="AY27" s="506"/>
      <c r="AZ27" s="506"/>
      <c r="BA27" s="506"/>
      <c r="BB27" s="506"/>
      <c r="BC27" s="506"/>
      <c r="BD27" s="506"/>
      <c r="BE27" s="506"/>
      <c r="BF27" s="506"/>
      <c r="BG27" s="506"/>
      <c r="BH27" s="506"/>
      <c r="BI27" s="506"/>
      <c r="BJ27" s="506"/>
      <c r="BK27" s="506"/>
      <c r="BL27" s="506"/>
    </row>
    <row r="28" spans="1:64" ht="123" customHeight="1" x14ac:dyDescent="0.25">
      <c r="A28" s="489">
        <v>1</v>
      </c>
      <c r="B28" s="490" t="s">
        <v>960</v>
      </c>
      <c r="C28" s="489">
        <v>22</v>
      </c>
      <c r="D28" s="489" t="s">
        <v>417</v>
      </c>
      <c r="E28" s="489">
        <v>2201</v>
      </c>
      <c r="F28" s="491" t="s">
        <v>961</v>
      </c>
      <c r="G28" s="492">
        <v>2201028</v>
      </c>
      <c r="H28" s="490" t="s">
        <v>1006</v>
      </c>
      <c r="I28" s="492">
        <v>2201028</v>
      </c>
      <c r="J28" s="490" t="s">
        <v>1006</v>
      </c>
      <c r="K28" s="489">
        <v>220102801</v>
      </c>
      <c r="L28" s="490" t="s">
        <v>1007</v>
      </c>
      <c r="M28" s="489">
        <v>220102801</v>
      </c>
      <c r="N28" s="490" t="s">
        <v>1007</v>
      </c>
      <c r="O28" s="494">
        <v>36000</v>
      </c>
      <c r="P28" s="495">
        <v>2020003630091</v>
      </c>
      <c r="Q28" s="490" t="s">
        <v>965</v>
      </c>
      <c r="R28" s="496">
        <f t="shared" si="1"/>
        <v>0.93333104123493238</v>
      </c>
      <c r="S28" s="490" t="s">
        <v>966</v>
      </c>
      <c r="T28" s="497" t="s">
        <v>1008</v>
      </c>
      <c r="U28" s="490" t="s">
        <v>1017</v>
      </c>
      <c r="V28" s="508">
        <v>433811595.39999998</v>
      </c>
      <c r="W28" s="510" t="s">
        <v>1022</v>
      </c>
      <c r="X28" s="511" t="s">
        <v>1019</v>
      </c>
      <c r="Y28" s="512">
        <v>183</v>
      </c>
      <c r="Z28" s="513" t="s">
        <v>1023</v>
      </c>
      <c r="AA28" s="494">
        <v>19649</v>
      </c>
      <c r="AB28" s="494">
        <v>20118</v>
      </c>
      <c r="AC28" s="494">
        <v>28907</v>
      </c>
      <c r="AD28" s="494">
        <v>9525</v>
      </c>
      <c r="AE28" s="494">
        <v>1222</v>
      </c>
      <c r="AF28" s="494">
        <v>113</v>
      </c>
      <c r="AG28" s="494">
        <v>297</v>
      </c>
      <c r="AH28" s="494">
        <v>345</v>
      </c>
      <c r="AI28" s="494">
        <v>0</v>
      </c>
      <c r="AJ28" s="494">
        <v>0</v>
      </c>
      <c r="AK28" s="494">
        <v>0</v>
      </c>
      <c r="AL28" s="494">
        <v>0</v>
      </c>
      <c r="AM28" s="494">
        <v>3301</v>
      </c>
      <c r="AN28" s="503">
        <v>113</v>
      </c>
      <c r="AO28" s="503">
        <v>2507</v>
      </c>
      <c r="AP28" s="494">
        <f t="shared" si="0"/>
        <v>39767</v>
      </c>
      <c r="AQ28" s="504">
        <v>44563</v>
      </c>
      <c r="AR28" s="504">
        <v>44926</v>
      </c>
      <c r="AS28" s="505" t="s">
        <v>972</v>
      </c>
      <c r="AT28" s="506"/>
      <c r="AU28" s="506"/>
      <c r="AV28" s="506"/>
      <c r="AW28" s="506"/>
      <c r="AX28" s="506"/>
      <c r="AY28" s="506"/>
      <c r="AZ28" s="506"/>
      <c r="BA28" s="506"/>
      <c r="BB28" s="506"/>
      <c r="BC28" s="506"/>
      <c r="BD28" s="506"/>
      <c r="BE28" s="506"/>
      <c r="BF28" s="506"/>
      <c r="BG28" s="506"/>
      <c r="BH28" s="506"/>
      <c r="BI28" s="506"/>
      <c r="BJ28" s="506"/>
      <c r="BK28" s="506"/>
      <c r="BL28" s="506"/>
    </row>
    <row r="29" spans="1:64" ht="123" customHeight="1" x14ac:dyDescent="0.25">
      <c r="A29" s="489">
        <v>1</v>
      </c>
      <c r="B29" s="490" t="s">
        <v>960</v>
      </c>
      <c r="C29" s="489">
        <v>22</v>
      </c>
      <c r="D29" s="489" t="s">
        <v>417</v>
      </c>
      <c r="E29" s="489">
        <v>2201</v>
      </c>
      <c r="F29" s="491" t="s">
        <v>961</v>
      </c>
      <c r="G29" s="492">
        <v>2201028</v>
      </c>
      <c r="H29" s="490" t="s">
        <v>1006</v>
      </c>
      <c r="I29" s="492">
        <v>2201028</v>
      </c>
      <c r="J29" s="490" t="s">
        <v>1006</v>
      </c>
      <c r="K29" s="489">
        <v>220102801</v>
      </c>
      <c r="L29" s="490" t="s">
        <v>1007</v>
      </c>
      <c r="M29" s="489">
        <v>220102801</v>
      </c>
      <c r="N29" s="490" t="s">
        <v>1007</v>
      </c>
      <c r="O29" s="494">
        <v>36000</v>
      </c>
      <c r="P29" s="495">
        <v>2020003630091</v>
      </c>
      <c r="Q29" s="490" t="s">
        <v>965</v>
      </c>
      <c r="R29" s="496">
        <f t="shared" si="1"/>
        <v>0.93333104123493238</v>
      </c>
      <c r="S29" s="490" t="s">
        <v>966</v>
      </c>
      <c r="T29" s="497" t="s">
        <v>1008</v>
      </c>
      <c r="U29" s="490" t="s">
        <v>1017</v>
      </c>
      <c r="V29" s="508">
        <v>1391068738</v>
      </c>
      <c r="W29" s="510" t="s">
        <v>1024</v>
      </c>
      <c r="X29" s="511" t="s">
        <v>1012</v>
      </c>
      <c r="Y29" s="512">
        <v>88</v>
      </c>
      <c r="Z29" s="513" t="s">
        <v>990</v>
      </c>
      <c r="AA29" s="494">
        <v>19649</v>
      </c>
      <c r="AB29" s="494">
        <v>20118</v>
      </c>
      <c r="AC29" s="494">
        <v>28907</v>
      </c>
      <c r="AD29" s="494">
        <v>9525</v>
      </c>
      <c r="AE29" s="494">
        <v>1222</v>
      </c>
      <c r="AF29" s="494">
        <v>113</v>
      </c>
      <c r="AG29" s="494">
        <v>297</v>
      </c>
      <c r="AH29" s="494">
        <v>345</v>
      </c>
      <c r="AI29" s="494">
        <v>0</v>
      </c>
      <c r="AJ29" s="494">
        <v>0</v>
      </c>
      <c r="AK29" s="494">
        <v>0</v>
      </c>
      <c r="AL29" s="494">
        <v>0</v>
      </c>
      <c r="AM29" s="494">
        <v>3301</v>
      </c>
      <c r="AN29" s="503">
        <v>113</v>
      </c>
      <c r="AO29" s="503">
        <v>2507</v>
      </c>
      <c r="AP29" s="494">
        <f t="shared" si="0"/>
        <v>39767</v>
      </c>
      <c r="AQ29" s="504">
        <v>44563</v>
      </c>
      <c r="AR29" s="504">
        <v>44926</v>
      </c>
      <c r="AS29" s="505" t="s">
        <v>972</v>
      </c>
      <c r="AT29" s="506"/>
      <c r="AU29" s="506"/>
      <c r="AV29" s="506"/>
      <c r="AW29" s="506"/>
      <c r="AX29" s="506"/>
      <c r="AY29" s="506"/>
      <c r="AZ29" s="506"/>
      <c r="BA29" s="506"/>
      <c r="BB29" s="506"/>
      <c r="BC29" s="506"/>
      <c r="BD29" s="506"/>
      <c r="BE29" s="506"/>
      <c r="BF29" s="506"/>
      <c r="BG29" s="506"/>
      <c r="BH29" s="506"/>
      <c r="BI29" s="506"/>
      <c r="BJ29" s="506"/>
      <c r="BK29" s="506"/>
      <c r="BL29" s="506"/>
    </row>
    <row r="30" spans="1:64" ht="123" customHeight="1" x14ac:dyDescent="0.25">
      <c r="A30" s="489">
        <v>1</v>
      </c>
      <c r="B30" s="490" t="s">
        <v>960</v>
      </c>
      <c r="C30" s="489">
        <v>22</v>
      </c>
      <c r="D30" s="489" t="s">
        <v>417</v>
      </c>
      <c r="E30" s="489">
        <v>2201</v>
      </c>
      <c r="F30" s="491" t="s">
        <v>961</v>
      </c>
      <c r="G30" s="492" t="s">
        <v>1025</v>
      </c>
      <c r="H30" s="490" t="s">
        <v>1026</v>
      </c>
      <c r="I30" s="492" t="s">
        <v>1025</v>
      </c>
      <c r="J30" s="490" t="s">
        <v>1026</v>
      </c>
      <c r="K30" s="489">
        <v>220102900</v>
      </c>
      <c r="L30" s="490" t="s">
        <v>1027</v>
      </c>
      <c r="M30" s="489">
        <v>220102900</v>
      </c>
      <c r="N30" s="490" t="s">
        <v>1027</v>
      </c>
      <c r="O30" s="494">
        <v>1500</v>
      </c>
      <c r="P30" s="495">
        <v>2020003630091</v>
      </c>
      <c r="Q30" s="490" t="s">
        <v>965</v>
      </c>
      <c r="R30" s="496">
        <f t="shared" ref="R30:R41" si="2">SUM($V$30:$V$41)/SUM($V$12:$V$48)</f>
        <v>2.6676047778058983E-2</v>
      </c>
      <c r="S30" s="490" t="s">
        <v>966</v>
      </c>
      <c r="T30" s="497" t="s">
        <v>1008</v>
      </c>
      <c r="U30" s="490" t="s">
        <v>1028</v>
      </c>
      <c r="V30" s="508">
        <v>45000000</v>
      </c>
      <c r="W30" s="510" t="s">
        <v>1029</v>
      </c>
      <c r="X30" s="511" t="s">
        <v>1030</v>
      </c>
      <c r="Y30" s="512">
        <v>20</v>
      </c>
      <c r="Z30" s="513" t="s">
        <v>491</v>
      </c>
      <c r="AA30" s="494">
        <v>19649</v>
      </c>
      <c r="AB30" s="494">
        <v>20118</v>
      </c>
      <c r="AC30" s="494">
        <v>28907</v>
      </c>
      <c r="AD30" s="494">
        <v>9525</v>
      </c>
      <c r="AE30" s="494">
        <v>1222</v>
      </c>
      <c r="AF30" s="494">
        <v>113</v>
      </c>
      <c r="AG30" s="494">
        <v>297</v>
      </c>
      <c r="AH30" s="494">
        <v>345</v>
      </c>
      <c r="AI30" s="494">
        <v>0</v>
      </c>
      <c r="AJ30" s="494">
        <v>0</v>
      </c>
      <c r="AK30" s="494">
        <v>0</v>
      </c>
      <c r="AL30" s="494">
        <v>0</v>
      </c>
      <c r="AM30" s="494">
        <v>3301</v>
      </c>
      <c r="AN30" s="503">
        <v>113</v>
      </c>
      <c r="AO30" s="503">
        <v>2507</v>
      </c>
      <c r="AP30" s="494">
        <f t="shared" si="0"/>
        <v>39767</v>
      </c>
      <c r="AQ30" s="504">
        <v>44563</v>
      </c>
      <c r="AR30" s="504">
        <v>44926</v>
      </c>
      <c r="AS30" s="505" t="s">
        <v>972</v>
      </c>
      <c r="AT30" s="506"/>
      <c r="AU30" s="506"/>
      <c r="AV30" s="506"/>
      <c r="AW30" s="506"/>
      <c r="AX30" s="506"/>
      <c r="AY30" s="506"/>
      <c r="AZ30" s="506"/>
      <c r="BA30" s="506"/>
      <c r="BB30" s="506"/>
      <c r="BC30" s="506"/>
      <c r="BD30" s="506"/>
      <c r="BE30" s="506"/>
      <c r="BF30" s="506"/>
      <c r="BG30" s="506"/>
      <c r="BH30" s="506"/>
      <c r="BI30" s="506"/>
      <c r="BJ30" s="506"/>
      <c r="BK30" s="506"/>
      <c r="BL30" s="506"/>
    </row>
    <row r="31" spans="1:64" ht="123" customHeight="1" x14ac:dyDescent="0.25">
      <c r="A31" s="489">
        <v>1</v>
      </c>
      <c r="B31" s="490" t="s">
        <v>960</v>
      </c>
      <c r="C31" s="489">
        <v>22</v>
      </c>
      <c r="D31" s="489" t="s">
        <v>417</v>
      </c>
      <c r="E31" s="489">
        <v>2201</v>
      </c>
      <c r="F31" s="491" t="s">
        <v>961</v>
      </c>
      <c r="G31" s="492" t="s">
        <v>1025</v>
      </c>
      <c r="H31" s="490" t="s">
        <v>1026</v>
      </c>
      <c r="I31" s="492" t="s">
        <v>1025</v>
      </c>
      <c r="J31" s="490" t="s">
        <v>1026</v>
      </c>
      <c r="K31" s="489">
        <v>220102900</v>
      </c>
      <c r="L31" s="490" t="s">
        <v>1027</v>
      </c>
      <c r="M31" s="489">
        <v>220102900</v>
      </c>
      <c r="N31" s="490" t="s">
        <v>1027</v>
      </c>
      <c r="O31" s="494">
        <v>1500</v>
      </c>
      <c r="P31" s="495">
        <v>2020003630091</v>
      </c>
      <c r="Q31" s="490" t="s">
        <v>965</v>
      </c>
      <c r="R31" s="496">
        <f t="shared" si="2"/>
        <v>2.6676047778058983E-2</v>
      </c>
      <c r="S31" s="490" t="s">
        <v>966</v>
      </c>
      <c r="T31" s="497" t="s">
        <v>1008</v>
      </c>
      <c r="U31" s="490" t="s">
        <v>1028</v>
      </c>
      <c r="V31" s="508">
        <v>25000000</v>
      </c>
      <c r="W31" s="510" t="s">
        <v>1031</v>
      </c>
      <c r="X31" s="511" t="s">
        <v>1030</v>
      </c>
      <c r="Y31" s="512">
        <v>20</v>
      </c>
      <c r="Z31" s="513" t="s">
        <v>491</v>
      </c>
      <c r="AA31" s="494">
        <v>19649</v>
      </c>
      <c r="AB31" s="494">
        <v>20118</v>
      </c>
      <c r="AC31" s="494">
        <v>28907</v>
      </c>
      <c r="AD31" s="494">
        <v>9525</v>
      </c>
      <c r="AE31" s="494">
        <v>1222</v>
      </c>
      <c r="AF31" s="494">
        <v>113</v>
      </c>
      <c r="AG31" s="494">
        <v>297</v>
      </c>
      <c r="AH31" s="494">
        <v>345</v>
      </c>
      <c r="AI31" s="494">
        <v>0</v>
      </c>
      <c r="AJ31" s="494">
        <v>0</v>
      </c>
      <c r="AK31" s="494">
        <v>0</v>
      </c>
      <c r="AL31" s="494">
        <v>0</v>
      </c>
      <c r="AM31" s="494">
        <v>3301</v>
      </c>
      <c r="AN31" s="503">
        <v>113</v>
      </c>
      <c r="AO31" s="503">
        <v>2507</v>
      </c>
      <c r="AP31" s="494">
        <f t="shared" si="0"/>
        <v>39767</v>
      </c>
      <c r="AQ31" s="504">
        <v>44563</v>
      </c>
      <c r="AR31" s="504">
        <v>44926</v>
      </c>
      <c r="AS31" s="505" t="s">
        <v>972</v>
      </c>
      <c r="AT31" s="506"/>
      <c r="AU31" s="506"/>
      <c r="AV31" s="506"/>
      <c r="AW31" s="506"/>
      <c r="AX31" s="506"/>
      <c r="AY31" s="506"/>
      <c r="AZ31" s="506"/>
      <c r="BA31" s="506"/>
      <c r="BB31" s="506"/>
      <c r="BC31" s="506"/>
      <c r="BD31" s="506"/>
      <c r="BE31" s="506"/>
      <c r="BF31" s="506"/>
      <c r="BG31" s="506"/>
      <c r="BH31" s="506"/>
      <c r="BI31" s="506"/>
      <c r="BJ31" s="506"/>
      <c r="BK31" s="506"/>
      <c r="BL31" s="506"/>
    </row>
    <row r="32" spans="1:64" ht="123" customHeight="1" x14ac:dyDescent="0.25">
      <c r="A32" s="489">
        <v>1</v>
      </c>
      <c r="B32" s="490" t="s">
        <v>960</v>
      </c>
      <c r="C32" s="489">
        <v>22</v>
      </c>
      <c r="D32" s="489" t="s">
        <v>417</v>
      </c>
      <c r="E32" s="489">
        <v>2201</v>
      </c>
      <c r="F32" s="491" t="s">
        <v>961</v>
      </c>
      <c r="G32" s="492" t="s">
        <v>1025</v>
      </c>
      <c r="H32" s="490" t="s">
        <v>1026</v>
      </c>
      <c r="I32" s="492" t="s">
        <v>1025</v>
      </c>
      <c r="J32" s="490" t="s">
        <v>1026</v>
      </c>
      <c r="K32" s="489">
        <v>220102900</v>
      </c>
      <c r="L32" s="490" t="s">
        <v>1027</v>
      </c>
      <c r="M32" s="489">
        <v>220102900</v>
      </c>
      <c r="N32" s="490" t="s">
        <v>1027</v>
      </c>
      <c r="O32" s="494">
        <v>1500</v>
      </c>
      <c r="P32" s="495">
        <v>2020003630091</v>
      </c>
      <c r="Q32" s="490" t="s">
        <v>965</v>
      </c>
      <c r="R32" s="496">
        <f t="shared" si="2"/>
        <v>2.6676047778058983E-2</v>
      </c>
      <c r="S32" s="490" t="s">
        <v>966</v>
      </c>
      <c r="T32" s="497" t="s">
        <v>1008</v>
      </c>
      <c r="U32" s="490" t="s">
        <v>1028</v>
      </c>
      <c r="V32" s="508">
        <v>50000000</v>
      </c>
      <c r="W32" s="510" t="s">
        <v>1032</v>
      </c>
      <c r="X32" s="511" t="s">
        <v>1030</v>
      </c>
      <c r="Y32" s="512">
        <v>20</v>
      </c>
      <c r="Z32" s="513" t="s">
        <v>491</v>
      </c>
      <c r="AA32" s="494">
        <v>19649</v>
      </c>
      <c r="AB32" s="494">
        <v>20118</v>
      </c>
      <c r="AC32" s="494">
        <v>28907</v>
      </c>
      <c r="AD32" s="494">
        <v>9525</v>
      </c>
      <c r="AE32" s="494">
        <v>1222</v>
      </c>
      <c r="AF32" s="494">
        <v>113</v>
      </c>
      <c r="AG32" s="494">
        <v>297</v>
      </c>
      <c r="AH32" s="494">
        <v>345</v>
      </c>
      <c r="AI32" s="494">
        <v>0</v>
      </c>
      <c r="AJ32" s="494">
        <v>0</v>
      </c>
      <c r="AK32" s="494">
        <v>0</v>
      </c>
      <c r="AL32" s="494">
        <v>0</v>
      </c>
      <c r="AM32" s="494">
        <v>3301</v>
      </c>
      <c r="AN32" s="503">
        <v>113</v>
      </c>
      <c r="AO32" s="503">
        <v>2507</v>
      </c>
      <c r="AP32" s="494">
        <f t="shared" si="0"/>
        <v>39767</v>
      </c>
      <c r="AQ32" s="504">
        <v>44563</v>
      </c>
      <c r="AR32" s="504">
        <v>44926</v>
      </c>
      <c r="AS32" s="505" t="s">
        <v>972</v>
      </c>
      <c r="AT32" s="506"/>
      <c r="AU32" s="506"/>
      <c r="AV32" s="506"/>
      <c r="AW32" s="506"/>
      <c r="AX32" s="506"/>
      <c r="AY32" s="506"/>
      <c r="AZ32" s="506"/>
      <c r="BA32" s="506"/>
      <c r="BB32" s="506"/>
      <c r="BC32" s="506"/>
      <c r="BD32" s="506"/>
      <c r="BE32" s="506"/>
      <c r="BF32" s="506"/>
      <c r="BG32" s="506"/>
      <c r="BH32" s="506"/>
      <c r="BI32" s="506"/>
      <c r="BJ32" s="506"/>
      <c r="BK32" s="506"/>
      <c r="BL32" s="506"/>
    </row>
    <row r="33" spans="1:64" ht="123" customHeight="1" x14ac:dyDescent="0.25">
      <c r="A33" s="489">
        <v>1</v>
      </c>
      <c r="B33" s="490" t="s">
        <v>960</v>
      </c>
      <c r="C33" s="489">
        <v>22</v>
      </c>
      <c r="D33" s="489" t="s">
        <v>417</v>
      </c>
      <c r="E33" s="489">
        <v>2201</v>
      </c>
      <c r="F33" s="491" t="s">
        <v>961</v>
      </c>
      <c r="G33" s="492" t="s">
        <v>1025</v>
      </c>
      <c r="H33" s="490" t="s">
        <v>1026</v>
      </c>
      <c r="I33" s="492" t="s">
        <v>1025</v>
      </c>
      <c r="J33" s="490" t="s">
        <v>1026</v>
      </c>
      <c r="K33" s="489">
        <v>220102900</v>
      </c>
      <c r="L33" s="490" t="s">
        <v>1027</v>
      </c>
      <c r="M33" s="489">
        <v>220102900</v>
      </c>
      <c r="N33" s="490" t="s">
        <v>1027</v>
      </c>
      <c r="O33" s="494">
        <v>1500</v>
      </c>
      <c r="P33" s="495">
        <v>2020003630091</v>
      </c>
      <c r="Q33" s="490" t="s">
        <v>965</v>
      </c>
      <c r="R33" s="496">
        <f t="shared" si="2"/>
        <v>2.6676047778058983E-2</v>
      </c>
      <c r="S33" s="490" t="s">
        <v>966</v>
      </c>
      <c r="T33" s="497" t="s">
        <v>1008</v>
      </c>
      <c r="U33" s="490" t="s">
        <v>1028</v>
      </c>
      <c r="V33" s="508">
        <v>15000000</v>
      </c>
      <c r="W33" s="510" t="s">
        <v>1033</v>
      </c>
      <c r="X33" s="511" t="s">
        <v>1030</v>
      </c>
      <c r="Y33" s="512">
        <v>20</v>
      </c>
      <c r="Z33" s="513" t="s">
        <v>491</v>
      </c>
      <c r="AA33" s="494">
        <v>19649</v>
      </c>
      <c r="AB33" s="494">
        <v>20118</v>
      </c>
      <c r="AC33" s="494">
        <v>28907</v>
      </c>
      <c r="AD33" s="494">
        <v>9525</v>
      </c>
      <c r="AE33" s="494">
        <v>1222</v>
      </c>
      <c r="AF33" s="494">
        <v>113</v>
      </c>
      <c r="AG33" s="494">
        <v>297</v>
      </c>
      <c r="AH33" s="494">
        <v>345</v>
      </c>
      <c r="AI33" s="494">
        <v>0</v>
      </c>
      <c r="AJ33" s="494">
        <v>0</v>
      </c>
      <c r="AK33" s="494">
        <v>0</v>
      </c>
      <c r="AL33" s="494">
        <v>0</v>
      </c>
      <c r="AM33" s="494">
        <v>3301</v>
      </c>
      <c r="AN33" s="503">
        <v>113</v>
      </c>
      <c r="AO33" s="503">
        <v>2507</v>
      </c>
      <c r="AP33" s="494">
        <f t="shared" si="0"/>
        <v>39767</v>
      </c>
      <c r="AQ33" s="504">
        <v>44563</v>
      </c>
      <c r="AR33" s="504">
        <v>44926</v>
      </c>
      <c r="AS33" s="505" t="s">
        <v>972</v>
      </c>
      <c r="AT33" s="506"/>
      <c r="AU33" s="506"/>
      <c r="AV33" s="506"/>
      <c r="AW33" s="506"/>
      <c r="AX33" s="506"/>
      <c r="AY33" s="506"/>
      <c r="AZ33" s="506"/>
      <c r="BA33" s="506"/>
      <c r="BB33" s="506"/>
      <c r="BC33" s="506"/>
      <c r="BD33" s="506"/>
      <c r="BE33" s="506"/>
      <c r="BF33" s="506"/>
      <c r="BG33" s="506"/>
      <c r="BH33" s="506"/>
      <c r="BI33" s="506"/>
      <c r="BJ33" s="506"/>
      <c r="BK33" s="506"/>
      <c r="BL33" s="506"/>
    </row>
    <row r="34" spans="1:64" ht="123" customHeight="1" x14ac:dyDescent="0.25">
      <c r="A34" s="489">
        <v>1</v>
      </c>
      <c r="B34" s="490" t="s">
        <v>960</v>
      </c>
      <c r="C34" s="489">
        <v>22</v>
      </c>
      <c r="D34" s="489" t="s">
        <v>417</v>
      </c>
      <c r="E34" s="489">
        <v>2201</v>
      </c>
      <c r="F34" s="491" t="s">
        <v>961</v>
      </c>
      <c r="G34" s="492" t="s">
        <v>1025</v>
      </c>
      <c r="H34" s="490" t="s">
        <v>1026</v>
      </c>
      <c r="I34" s="492" t="s">
        <v>1025</v>
      </c>
      <c r="J34" s="490" t="s">
        <v>1026</v>
      </c>
      <c r="K34" s="489">
        <v>220102900</v>
      </c>
      <c r="L34" s="490" t="s">
        <v>1027</v>
      </c>
      <c r="M34" s="489">
        <v>220102900</v>
      </c>
      <c r="N34" s="490" t="s">
        <v>1027</v>
      </c>
      <c r="O34" s="494">
        <v>1500</v>
      </c>
      <c r="P34" s="495">
        <v>2020003630091</v>
      </c>
      <c r="Q34" s="490" t="s">
        <v>965</v>
      </c>
      <c r="R34" s="496">
        <f t="shared" si="2"/>
        <v>2.6676047778058983E-2</v>
      </c>
      <c r="S34" s="490" t="s">
        <v>966</v>
      </c>
      <c r="T34" s="497" t="s">
        <v>1008</v>
      </c>
      <c r="U34" s="490" t="s">
        <v>1028</v>
      </c>
      <c r="V34" s="508">
        <v>10000000</v>
      </c>
      <c r="W34" s="510" t="s">
        <v>1034</v>
      </c>
      <c r="X34" s="511" t="s">
        <v>1035</v>
      </c>
      <c r="Y34" s="512">
        <v>35</v>
      </c>
      <c r="Z34" s="513" t="s">
        <v>1036</v>
      </c>
      <c r="AA34" s="494">
        <v>19649</v>
      </c>
      <c r="AB34" s="494">
        <v>20118</v>
      </c>
      <c r="AC34" s="494">
        <v>28907</v>
      </c>
      <c r="AD34" s="494">
        <v>9525</v>
      </c>
      <c r="AE34" s="494">
        <v>1222</v>
      </c>
      <c r="AF34" s="494">
        <v>113</v>
      </c>
      <c r="AG34" s="494">
        <v>297</v>
      </c>
      <c r="AH34" s="494">
        <v>345</v>
      </c>
      <c r="AI34" s="494">
        <v>0</v>
      </c>
      <c r="AJ34" s="494">
        <v>0</v>
      </c>
      <c r="AK34" s="494">
        <v>0</v>
      </c>
      <c r="AL34" s="494">
        <v>0</v>
      </c>
      <c r="AM34" s="494">
        <v>3301</v>
      </c>
      <c r="AN34" s="503">
        <v>113</v>
      </c>
      <c r="AO34" s="503">
        <v>2507</v>
      </c>
      <c r="AP34" s="494">
        <f t="shared" si="0"/>
        <v>39767</v>
      </c>
      <c r="AQ34" s="504">
        <v>44563</v>
      </c>
      <c r="AR34" s="504">
        <v>44926</v>
      </c>
      <c r="AS34" s="505" t="s">
        <v>972</v>
      </c>
      <c r="AT34" s="506"/>
      <c r="AU34" s="506"/>
      <c r="AV34" s="506"/>
      <c r="AW34" s="506"/>
      <c r="AX34" s="506"/>
      <c r="AY34" s="506"/>
      <c r="AZ34" s="506"/>
      <c r="BA34" s="506"/>
      <c r="BB34" s="506"/>
      <c r="BC34" s="506"/>
      <c r="BD34" s="506"/>
      <c r="BE34" s="506"/>
      <c r="BF34" s="506"/>
      <c r="BG34" s="506"/>
      <c r="BH34" s="506"/>
      <c r="BI34" s="506"/>
      <c r="BJ34" s="506"/>
      <c r="BK34" s="506"/>
      <c r="BL34" s="506"/>
    </row>
    <row r="35" spans="1:64" ht="123" customHeight="1" x14ac:dyDescent="0.25">
      <c r="A35" s="489">
        <v>1</v>
      </c>
      <c r="B35" s="490" t="s">
        <v>960</v>
      </c>
      <c r="C35" s="489">
        <v>22</v>
      </c>
      <c r="D35" s="489" t="s">
        <v>417</v>
      </c>
      <c r="E35" s="489">
        <v>2201</v>
      </c>
      <c r="F35" s="491" t="s">
        <v>961</v>
      </c>
      <c r="G35" s="492" t="s">
        <v>1025</v>
      </c>
      <c r="H35" s="490" t="s">
        <v>1026</v>
      </c>
      <c r="I35" s="492" t="s">
        <v>1025</v>
      </c>
      <c r="J35" s="490" t="s">
        <v>1026</v>
      </c>
      <c r="K35" s="489">
        <v>220102900</v>
      </c>
      <c r="L35" s="490" t="s">
        <v>1027</v>
      </c>
      <c r="M35" s="489">
        <v>220102900</v>
      </c>
      <c r="N35" s="490" t="s">
        <v>1027</v>
      </c>
      <c r="O35" s="494">
        <v>1500</v>
      </c>
      <c r="P35" s="495">
        <v>2020003630091</v>
      </c>
      <c r="Q35" s="490" t="s">
        <v>965</v>
      </c>
      <c r="R35" s="496">
        <f t="shared" si="2"/>
        <v>2.6676047778058983E-2</v>
      </c>
      <c r="S35" s="490" t="s">
        <v>966</v>
      </c>
      <c r="T35" s="497" t="s">
        <v>1008</v>
      </c>
      <c r="U35" s="490" t="s">
        <v>1028</v>
      </c>
      <c r="V35" s="508">
        <v>45000000</v>
      </c>
      <c r="W35" s="510" t="s">
        <v>1037</v>
      </c>
      <c r="X35" s="511" t="s">
        <v>1030</v>
      </c>
      <c r="Y35" s="512">
        <v>20</v>
      </c>
      <c r="Z35" s="513" t="s">
        <v>491</v>
      </c>
      <c r="AA35" s="494">
        <v>19649</v>
      </c>
      <c r="AB35" s="494">
        <v>20118</v>
      </c>
      <c r="AC35" s="494">
        <v>28907</v>
      </c>
      <c r="AD35" s="494">
        <v>9525</v>
      </c>
      <c r="AE35" s="494">
        <v>1222</v>
      </c>
      <c r="AF35" s="494">
        <v>113</v>
      </c>
      <c r="AG35" s="494">
        <v>297</v>
      </c>
      <c r="AH35" s="494">
        <v>345</v>
      </c>
      <c r="AI35" s="494">
        <v>0</v>
      </c>
      <c r="AJ35" s="494">
        <v>0</v>
      </c>
      <c r="AK35" s="494">
        <v>0</v>
      </c>
      <c r="AL35" s="494">
        <v>0</v>
      </c>
      <c r="AM35" s="494">
        <v>3301</v>
      </c>
      <c r="AN35" s="503">
        <v>113</v>
      </c>
      <c r="AO35" s="503">
        <v>2507</v>
      </c>
      <c r="AP35" s="494">
        <f t="shared" si="0"/>
        <v>39767</v>
      </c>
      <c r="AQ35" s="504">
        <v>44563</v>
      </c>
      <c r="AR35" s="504">
        <v>44926</v>
      </c>
      <c r="AS35" s="505" t="s">
        <v>972</v>
      </c>
      <c r="AT35" s="506"/>
      <c r="AU35" s="506"/>
      <c r="AV35" s="506"/>
      <c r="AW35" s="506"/>
      <c r="AX35" s="506"/>
      <c r="AY35" s="506"/>
      <c r="AZ35" s="506"/>
      <c r="BA35" s="506"/>
      <c r="BB35" s="506"/>
      <c r="BC35" s="506"/>
      <c r="BD35" s="506"/>
      <c r="BE35" s="506"/>
      <c r="BF35" s="506"/>
      <c r="BG35" s="506"/>
      <c r="BH35" s="506"/>
      <c r="BI35" s="506"/>
      <c r="BJ35" s="506"/>
      <c r="BK35" s="506"/>
      <c r="BL35" s="506"/>
    </row>
    <row r="36" spans="1:64" ht="123" customHeight="1" x14ac:dyDescent="0.25">
      <c r="A36" s="489">
        <v>1</v>
      </c>
      <c r="B36" s="490" t="s">
        <v>960</v>
      </c>
      <c r="C36" s="489">
        <v>22</v>
      </c>
      <c r="D36" s="489" t="s">
        <v>417</v>
      </c>
      <c r="E36" s="489">
        <v>2201</v>
      </c>
      <c r="F36" s="491" t="s">
        <v>961</v>
      </c>
      <c r="G36" s="492" t="s">
        <v>1025</v>
      </c>
      <c r="H36" s="490" t="s">
        <v>1026</v>
      </c>
      <c r="I36" s="492" t="s">
        <v>1025</v>
      </c>
      <c r="J36" s="490" t="s">
        <v>1026</v>
      </c>
      <c r="K36" s="489">
        <v>220102900</v>
      </c>
      <c r="L36" s="490" t="s">
        <v>1027</v>
      </c>
      <c r="M36" s="489">
        <v>220102900</v>
      </c>
      <c r="N36" s="490" t="s">
        <v>1027</v>
      </c>
      <c r="O36" s="494">
        <v>1500</v>
      </c>
      <c r="P36" s="495">
        <v>2020003630091</v>
      </c>
      <c r="Q36" s="490" t="s">
        <v>965</v>
      </c>
      <c r="R36" s="496">
        <f t="shared" si="2"/>
        <v>2.6676047778058983E-2</v>
      </c>
      <c r="S36" s="490" t="s">
        <v>966</v>
      </c>
      <c r="T36" s="497" t="s">
        <v>1008</v>
      </c>
      <c r="U36" s="490" t="s">
        <v>1028</v>
      </c>
      <c r="V36" s="508">
        <v>50000000</v>
      </c>
      <c r="W36" s="510" t="s">
        <v>1038</v>
      </c>
      <c r="X36" s="511" t="s">
        <v>1030</v>
      </c>
      <c r="Y36" s="512">
        <v>20</v>
      </c>
      <c r="Z36" s="513" t="s">
        <v>491</v>
      </c>
      <c r="AA36" s="494">
        <v>19649</v>
      </c>
      <c r="AB36" s="494">
        <v>20118</v>
      </c>
      <c r="AC36" s="494">
        <v>28907</v>
      </c>
      <c r="AD36" s="494">
        <v>9525</v>
      </c>
      <c r="AE36" s="494">
        <v>1222</v>
      </c>
      <c r="AF36" s="494">
        <v>113</v>
      </c>
      <c r="AG36" s="494">
        <v>297</v>
      </c>
      <c r="AH36" s="494">
        <v>345</v>
      </c>
      <c r="AI36" s="494">
        <v>0</v>
      </c>
      <c r="AJ36" s="494">
        <v>0</v>
      </c>
      <c r="AK36" s="494">
        <v>0</v>
      </c>
      <c r="AL36" s="494">
        <v>0</v>
      </c>
      <c r="AM36" s="494">
        <v>3301</v>
      </c>
      <c r="AN36" s="503">
        <v>113</v>
      </c>
      <c r="AO36" s="503">
        <v>2507</v>
      </c>
      <c r="AP36" s="494">
        <f t="shared" si="0"/>
        <v>39767</v>
      </c>
      <c r="AQ36" s="504">
        <v>44563</v>
      </c>
      <c r="AR36" s="504">
        <v>44926</v>
      </c>
      <c r="AS36" s="505" t="s">
        <v>972</v>
      </c>
      <c r="AT36" s="506"/>
      <c r="AU36" s="506"/>
      <c r="AV36" s="506"/>
      <c r="AW36" s="506"/>
      <c r="AX36" s="506"/>
      <c r="AY36" s="506"/>
      <c r="AZ36" s="506"/>
      <c r="BA36" s="506"/>
      <c r="BB36" s="506"/>
      <c r="BC36" s="506"/>
      <c r="BD36" s="506"/>
      <c r="BE36" s="506"/>
      <c r="BF36" s="506"/>
      <c r="BG36" s="506"/>
      <c r="BH36" s="506"/>
      <c r="BI36" s="506"/>
      <c r="BJ36" s="506"/>
      <c r="BK36" s="506"/>
      <c r="BL36" s="506"/>
    </row>
    <row r="37" spans="1:64" ht="123" customHeight="1" x14ac:dyDescent="0.25">
      <c r="A37" s="489">
        <v>1</v>
      </c>
      <c r="B37" s="490" t="s">
        <v>960</v>
      </c>
      <c r="C37" s="489">
        <v>22</v>
      </c>
      <c r="D37" s="489" t="s">
        <v>417</v>
      </c>
      <c r="E37" s="489">
        <v>2201</v>
      </c>
      <c r="F37" s="491" t="s">
        <v>961</v>
      </c>
      <c r="G37" s="492" t="s">
        <v>1025</v>
      </c>
      <c r="H37" s="490" t="s">
        <v>1026</v>
      </c>
      <c r="I37" s="492" t="s">
        <v>1025</v>
      </c>
      <c r="J37" s="490" t="s">
        <v>1026</v>
      </c>
      <c r="K37" s="489">
        <v>220102900</v>
      </c>
      <c r="L37" s="490" t="s">
        <v>1027</v>
      </c>
      <c r="M37" s="489">
        <v>220102900</v>
      </c>
      <c r="N37" s="490" t="s">
        <v>1027</v>
      </c>
      <c r="O37" s="494">
        <v>1500</v>
      </c>
      <c r="P37" s="495">
        <v>2020003630091</v>
      </c>
      <c r="Q37" s="490" t="s">
        <v>965</v>
      </c>
      <c r="R37" s="496">
        <f t="shared" si="2"/>
        <v>2.6676047778058983E-2</v>
      </c>
      <c r="S37" s="490" t="s">
        <v>966</v>
      </c>
      <c r="T37" s="497" t="s">
        <v>1008</v>
      </c>
      <c r="U37" s="490" t="s">
        <v>1028</v>
      </c>
      <c r="V37" s="508">
        <v>45000000</v>
      </c>
      <c r="W37" s="510" t="s">
        <v>1039</v>
      </c>
      <c r="X37" s="511" t="s">
        <v>1030</v>
      </c>
      <c r="Y37" s="512">
        <v>20</v>
      </c>
      <c r="Z37" s="513" t="s">
        <v>491</v>
      </c>
      <c r="AA37" s="494">
        <v>19649</v>
      </c>
      <c r="AB37" s="494">
        <v>20118</v>
      </c>
      <c r="AC37" s="494">
        <v>28907</v>
      </c>
      <c r="AD37" s="494">
        <v>9525</v>
      </c>
      <c r="AE37" s="494">
        <v>1222</v>
      </c>
      <c r="AF37" s="494">
        <v>113</v>
      </c>
      <c r="AG37" s="494">
        <v>297</v>
      </c>
      <c r="AH37" s="494">
        <v>345</v>
      </c>
      <c r="AI37" s="494">
        <v>0</v>
      </c>
      <c r="AJ37" s="494">
        <v>0</v>
      </c>
      <c r="AK37" s="494">
        <v>0</v>
      </c>
      <c r="AL37" s="494">
        <v>0</v>
      </c>
      <c r="AM37" s="494">
        <v>3301</v>
      </c>
      <c r="AN37" s="503">
        <v>113</v>
      </c>
      <c r="AO37" s="503">
        <v>2507</v>
      </c>
      <c r="AP37" s="494">
        <f t="shared" si="0"/>
        <v>39767</v>
      </c>
      <c r="AQ37" s="504">
        <v>44563</v>
      </c>
      <c r="AR37" s="504">
        <v>44926</v>
      </c>
      <c r="AS37" s="505" t="s">
        <v>972</v>
      </c>
      <c r="AT37" s="506"/>
      <c r="AU37" s="506"/>
      <c r="AV37" s="506"/>
      <c r="AW37" s="506"/>
      <c r="AX37" s="506"/>
      <c r="AY37" s="506"/>
      <c r="AZ37" s="506"/>
      <c r="BA37" s="506"/>
      <c r="BB37" s="506"/>
      <c r="BC37" s="506"/>
      <c r="BD37" s="506"/>
      <c r="BE37" s="506"/>
      <c r="BF37" s="506"/>
      <c r="BG37" s="506"/>
      <c r="BH37" s="506"/>
      <c r="BI37" s="506"/>
      <c r="BJ37" s="506"/>
      <c r="BK37" s="506"/>
      <c r="BL37" s="506"/>
    </row>
    <row r="38" spans="1:64" ht="123" customHeight="1" x14ac:dyDescent="0.25">
      <c r="A38" s="489">
        <v>1</v>
      </c>
      <c r="B38" s="490" t="s">
        <v>960</v>
      </c>
      <c r="C38" s="489">
        <v>22</v>
      </c>
      <c r="D38" s="489" t="s">
        <v>417</v>
      </c>
      <c r="E38" s="489">
        <v>2201</v>
      </c>
      <c r="F38" s="491" t="s">
        <v>961</v>
      </c>
      <c r="G38" s="492" t="s">
        <v>1025</v>
      </c>
      <c r="H38" s="490" t="s">
        <v>1026</v>
      </c>
      <c r="I38" s="492" t="s">
        <v>1025</v>
      </c>
      <c r="J38" s="490" t="s">
        <v>1026</v>
      </c>
      <c r="K38" s="489">
        <v>220102900</v>
      </c>
      <c r="L38" s="490" t="s">
        <v>1027</v>
      </c>
      <c r="M38" s="489">
        <v>220102900</v>
      </c>
      <c r="N38" s="490" t="s">
        <v>1027</v>
      </c>
      <c r="O38" s="494">
        <v>1500</v>
      </c>
      <c r="P38" s="495">
        <v>2020003630091</v>
      </c>
      <c r="Q38" s="490" t="s">
        <v>965</v>
      </c>
      <c r="R38" s="496">
        <f t="shared" si="2"/>
        <v>2.6676047778058983E-2</v>
      </c>
      <c r="S38" s="490" t="s">
        <v>966</v>
      </c>
      <c r="T38" s="497" t="s">
        <v>1008</v>
      </c>
      <c r="U38" s="490" t="s">
        <v>1028</v>
      </c>
      <c r="V38" s="508">
        <v>25000000</v>
      </c>
      <c r="W38" s="510" t="s">
        <v>1040</v>
      </c>
      <c r="X38" s="511" t="s">
        <v>1030</v>
      </c>
      <c r="Y38" s="512">
        <v>20</v>
      </c>
      <c r="Z38" s="513" t="s">
        <v>491</v>
      </c>
      <c r="AA38" s="494">
        <v>19649</v>
      </c>
      <c r="AB38" s="494">
        <v>20118</v>
      </c>
      <c r="AC38" s="494">
        <v>28907</v>
      </c>
      <c r="AD38" s="494">
        <v>9525</v>
      </c>
      <c r="AE38" s="494">
        <v>1222</v>
      </c>
      <c r="AF38" s="494">
        <v>113</v>
      </c>
      <c r="AG38" s="494">
        <v>297</v>
      </c>
      <c r="AH38" s="494">
        <v>345</v>
      </c>
      <c r="AI38" s="494">
        <v>0</v>
      </c>
      <c r="AJ38" s="494">
        <v>0</v>
      </c>
      <c r="AK38" s="494">
        <v>0</v>
      </c>
      <c r="AL38" s="494">
        <v>0</v>
      </c>
      <c r="AM38" s="494">
        <v>3301</v>
      </c>
      <c r="AN38" s="503">
        <v>113</v>
      </c>
      <c r="AO38" s="503">
        <v>2507</v>
      </c>
      <c r="AP38" s="494">
        <f t="shared" si="0"/>
        <v>39767</v>
      </c>
      <c r="AQ38" s="504">
        <v>44563</v>
      </c>
      <c r="AR38" s="504">
        <v>44926</v>
      </c>
      <c r="AS38" s="505" t="s">
        <v>972</v>
      </c>
      <c r="AT38" s="506"/>
      <c r="AU38" s="506"/>
      <c r="AV38" s="506"/>
      <c r="AW38" s="506"/>
      <c r="AX38" s="506"/>
      <c r="AY38" s="506"/>
      <c r="AZ38" s="506"/>
      <c r="BA38" s="506"/>
      <c r="BB38" s="506"/>
      <c r="BC38" s="506"/>
      <c r="BD38" s="506"/>
      <c r="BE38" s="506"/>
      <c r="BF38" s="506"/>
      <c r="BG38" s="506"/>
      <c r="BH38" s="506"/>
      <c r="BI38" s="506"/>
      <c r="BJ38" s="506"/>
      <c r="BK38" s="506"/>
      <c r="BL38" s="506"/>
    </row>
    <row r="39" spans="1:64" ht="123" customHeight="1" x14ac:dyDescent="0.25">
      <c r="A39" s="489">
        <v>1</v>
      </c>
      <c r="B39" s="490" t="s">
        <v>960</v>
      </c>
      <c r="C39" s="489">
        <v>22</v>
      </c>
      <c r="D39" s="489" t="s">
        <v>417</v>
      </c>
      <c r="E39" s="489">
        <v>2201</v>
      </c>
      <c r="F39" s="491" t="s">
        <v>961</v>
      </c>
      <c r="G39" s="492" t="s">
        <v>1025</v>
      </c>
      <c r="H39" s="490" t="s">
        <v>1026</v>
      </c>
      <c r="I39" s="492" t="s">
        <v>1025</v>
      </c>
      <c r="J39" s="490" t="s">
        <v>1026</v>
      </c>
      <c r="K39" s="489">
        <v>220102900</v>
      </c>
      <c r="L39" s="490" t="s">
        <v>1027</v>
      </c>
      <c r="M39" s="489">
        <v>220102900</v>
      </c>
      <c r="N39" s="490" t="s">
        <v>1027</v>
      </c>
      <c r="O39" s="494">
        <v>1500</v>
      </c>
      <c r="P39" s="495">
        <v>2020003630091</v>
      </c>
      <c r="Q39" s="490" t="s">
        <v>965</v>
      </c>
      <c r="R39" s="496">
        <f t="shared" si="2"/>
        <v>2.6676047778058983E-2</v>
      </c>
      <c r="S39" s="490" t="s">
        <v>966</v>
      </c>
      <c r="T39" s="497" t="s">
        <v>1008</v>
      </c>
      <c r="U39" s="490" t="s">
        <v>1028</v>
      </c>
      <c r="V39" s="508">
        <v>42000000</v>
      </c>
      <c r="W39" s="510" t="s">
        <v>1041</v>
      </c>
      <c r="X39" s="511" t="s">
        <v>1030</v>
      </c>
      <c r="Y39" s="512">
        <v>20</v>
      </c>
      <c r="Z39" s="513" t="s">
        <v>491</v>
      </c>
      <c r="AA39" s="494">
        <v>19649</v>
      </c>
      <c r="AB39" s="494">
        <v>20118</v>
      </c>
      <c r="AC39" s="494">
        <v>28907</v>
      </c>
      <c r="AD39" s="494">
        <v>9525</v>
      </c>
      <c r="AE39" s="494">
        <v>1222</v>
      </c>
      <c r="AF39" s="494">
        <v>113</v>
      </c>
      <c r="AG39" s="494">
        <v>297</v>
      </c>
      <c r="AH39" s="494">
        <v>345</v>
      </c>
      <c r="AI39" s="494">
        <v>0</v>
      </c>
      <c r="AJ39" s="494">
        <v>0</v>
      </c>
      <c r="AK39" s="494">
        <v>0</v>
      </c>
      <c r="AL39" s="494">
        <v>0</v>
      </c>
      <c r="AM39" s="494">
        <v>3301</v>
      </c>
      <c r="AN39" s="503">
        <v>113</v>
      </c>
      <c r="AO39" s="503">
        <v>2507</v>
      </c>
      <c r="AP39" s="494">
        <f t="shared" si="0"/>
        <v>39767</v>
      </c>
      <c r="AQ39" s="504">
        <v>44563</v>
      </c>
      <c r="AR39" s="504">
        <v>44926</v>
      </c>
      <c r="AS39" s="505" t="s">
        <v>972</v>
      </c>
      <c r="AT39" s="506"/>
      <c r="AU39" s="506"/>
      <c r="AV39" s="506"/>
      <c r="AW39" s="506"/>
      <c r="AX39" s="506"/>
      <c r="AY39" s="506"/>
      <c r="AZ39" s="506"/>
      <c r="BA39" s="506"/>
      <c r="BB39" s="506"/>
      <c r="BC39" s="506"/>
      <c r="BD39" s="506"/>
      <c r="BE39" s="506"/>
      <c r="BF39" s="506"/>
      <c r="BG39" s="506"/>
      <c r="BH39" s="506"/>
      <c r="BI39" s="506"/>
      <c r="BJ39" s="506"/>
      <c r="BK39" s="506"/>
      <c r="BL39" s="506"/>
    </row>
    <row r="40" spans="1:64" ht="123" customHeight="1" x14ac:dyDescent="0.25">
      <c r="A40" s="489">
        <v>1</v>
      </c>
      <c r="B40" s="490" t="s">
        <v>960</v>
      </c>
      <c r="C40" s="489">
        <v>22</v>
      </c>
      <c r="D40" s="489" t="s">
        <v>417</v>
      </c>
      <c r="E40" s="489">
        <v>2201</v>
      </c>
      <c r="F40" s="491" t="s">
        <v>961</v>
      </c>
      <c r="G40" s="492" t="s">
        <v>1025</v>
      </c>
      <c r="H40" s="490" t="s">
        <v>1026</v>
      </c>
      <c r="I40" s="492" t="s">
        <v>1025</v>
      </c>
      <c r="J40" s="490" t="s">
        <v>1026</v>
      </c>
      <c r="K40" s="489">
        <v>220102900</v>
      </c>
      <c r="L40" s="490" t="s">
        <v>1027</v>
      </c>
      <c r="M40" s="489">
        <v>220102900</v>
      </c>
      <c r="N40" s="490" t="s">
        <v>1027</v>
      </c>
      <c r="O40" s="494">
        <v>1500</v>
      </c>
      <c r="P40" s="495">
        <v>2020003630091</v>
      </c>
      <c r="Q40" s="490" t="s">
        <v>965</v>
      </c>
      <c r="R40" s="496">
        <f t="shared" si="2"/>
        <v>2.6676047778058983E-2</v>
      </c>
      <c r="S40" s="490" t="s">
        <v>966</v>
      </c>
      <c r="T40" s="497" t="s">
        <v>1008</v>
      </c>
      <c r="U40" s="490" t="s">
        <v>1028</v>
      </c>
      <c r="V40" s="508">
        <v>25000000</v>
      </c>
      <c r="W40" s="510" t="s">
        <v>1042</v>
      </c>
      <c r="X40" s="511" t="s">
        <v>1030</v>
      </c>
      <c r="Y40" s="512">
        <v>20</v>
      </c>
      <c r="Z40" s="513" t="s">
        <v>491</v>
      </c>
      <c r="AA40" s="494">
        <v>19649</v>
      </c>
      <c r="AB40" s="494">
        <v>20118</v>
      </c>
      <c r="AC40" s="494">
        <v>28907</v>
      </c>
      <c r="AD40" s="494">
        <v>9525</v>
      </c>
      <c r="AE40" s="494">
        <v>1222</v>
      </c>
      <c r="AF40" s="494">
        <v>113</v>
      </c>
      <c r="AG40" s="494">
        <v>297</v>
      </c>
      <c r="AH40" s="494">
        <v>345</v>
      </c>
      <c r="AI40" s="494">
        <v>0</v>
      </c>
      <c r="AJ40" s="494">
        <v>0</v>
      </c>
      <c r="AK40" s="494">
        <v>0</v>
      </c>
      <c r="AL40" s="494">
        <v>0</v>
      </c>
      <c r="AM40" s="494">
        <v>3301</v>
      </c>
      <c r="AN40" s="503">
        <v>113</v>
      </c>
      <c r="AO40" s="503">
        <v>2507</v>
      </c>
      <c r="AP40" s="494">
        <f t="shared" si="0"/>
        <v>39767</v>
      </c>
      <c r="AQ40" s="504">
        <v>44563</v>
      </c>
      <c r="AR40" s="504">
        <v>44926</v>
      </c>
      <c r="AS40" s="505" t="s">
        <v>972</v>
      </c>
      <c r="AT40" s="506"/>
      <c r="AU40" s="506"/>
      <c r="AV40" s="506"/>
      <c r="AW40" s="506"/>
      <c r="AX40" s="506"/>
      <c r="AY40" s="506"/>
      <c r="AZ40" s="506"/>
      <c r="BA40" s="506"/>
      <c r="BB40" s="506"/>
      <c r="BC40" s="506"/>
      <c r="BD40" s="506"/>
      <c r="BE40" s="506"/>
      <c r="BF40" s="506"/>
      <c r="BG40" s="506"/>
      <c r="BH40" s="506"/>
      <c r="BI40" s="506"/>
      <c r="BJ40" s="506"/>
      <c r="BK40" s="506"/>
      <c r="BL40" s="506"/>
    </row>
    <row r="41" spans="1:64" ht="123" customHeight="1" x14ac:dyDescent="0.25">
      <c r="A41" s="489">
        <v>1</v>
      </c>
      <c r="B41" s="490" t="s">
        <v>960</v>
      </c>
      <c r="C41" s="489">
        <v>22</v>
      </c>
      <c r="D41" s="489" t="s">
        <v>417</v>
      </c>
      <c r="E41" s="489">
        <v>2201</v>
      </c>
      <c r="F41" s="491" t="s">
        <v>961</v>
      </c>
      <c r="G41" s="492" t="s">
        <v>1025</v>
      </c>
      <c r="H41" s="490" t="s">
        <v>1026</v>
      </c>
      <c r="I41" s="492" t="s">
        <v>1025</v>
      </c>
      <c r="J41" s="490" t="s">
        <v>1026</v>
      </c>
      <c r="K41" s="489">
        <v>220102900</v>
      </c>
      <c r="L41" s="490" t="s">
        <v>1027</v>
      </c>
      <c r="M41" s="489">
        <v>220102900</v>
      </c>
      <c r="N41" s="490" t="s">
        <v>1027</v>
      </c>
      <c r="O41" s="494">
        <v>1500</v>
      </c>
      <c r="P41" s="495">
        <v>2020003630091</v>
      </c>
      <c r="Q41" s="490" t="s">
        <v>965</v>
      </c>
      <c r="R41" s="496">
        <f t="shared" si="2"/>
        <v>2.6676047778058983E-2</v>
      </c>
      <c r="S41" s="490" t="s">
        <v>966</v>
      </c>
      <c r="T41" s="497" t="s">
        <v>1008</v>
      </c>
      <c r="U41" s="490" t="s">
        <v>1028</v>
      </c>
      <c r="V41" s="508">
        <v>45000000</v>
      </c>
      <c r="W41" s="510" t="s">
        <v>1043</v>
      </c>
      <c r="X41" s="511" t="s">
        <v>1030</v>
      </c>
      <c r="Y41" s="512">
        <v>20</v>
      </c>
      <c r="Z41" s="513" t="s">
        <v>491</v>
      </c>
      <c r="AA41" s="494">
        <v>19649</v>
      </c>
      <c r="AB41" s="494">
        <v>20118</v>
      </c>
      <c r="AC41" s="494">
        <v>28907</v>
      </c>
      <c r="AD41" s="494">
        <v>9525</v>
      </c>
      <c r="AE41" s="494">
        <v>1222</v>
      </c>
      <c r="AF41" s="494">
        <v>113</v>
      </c>
      <c r="AG41" s="494">
        <v>297</v>
      </c>
      <c r="AH41" s="494">
        <v>345</v>
      </c>
      <c r="AI41" s="494">
        <v>0</v>
      </c>
      <c r="AJ41" s="494">
        <v>0</v>
      </c>
      <c r="AK41" s="494">
        <v>0</v>
      </c>
      <c r="AL41" s="494">
        <v>0</v>
      </c>
      <c r="AM41" s="494">
        <v>3301</v>
      </c>
      <c r="AN41" s="503">
        <v>113</v>
      </c>
      <c r="AO41" s="503">
        <v>2507</v>
      </c>
      <c r="AP41" s="494">
        <f t="shared" si="0"/>
        <v>39767</v>
      </c>
      <c r="AQ41" s="504">
        <v>44563</v>
      </c>
      <c r="AR41" s="504">
        <v>44926</v>
      </c>
      <c r="AS41" s="505" t="s">
        <v>972</v>
      </c>
      <c r="AT41" s="506"/>
      <c r="AU41" s="506"/>
      <c r="AV41" s="506"/>
      <c r="AW41" s="506"/>
      <c r="AX41" s="506"/>
      <c r="AY41" s="506"/>
      <c r="AZ41" s="506"/>
      <c r="BA41" s="506"/>
      <c r="BB41" s="506"/>
      <c r="BC41" s="506"/>
      <c r="BD41" s="506"/>
      <c r="BE41" s="506"/>
      <c r="BF41" s="506"/>
      <c r="BG41" s="506"/>
      <c r="BH41" s="506"/>
      <c r="BI41" s="506"/>
      <c r="BJ41" s="506"/>
      <c r="BK41" s="506"/>
      <c r="BL41" s="506"/>
    </row>
    <row r="42" spans="1:64" ht="123" customHeight="1" x14ac:dyDescent="0.25">
      <c r="A42" s="489">
        <v>1</v>
      </c>
      <c r="B42" s="490" t="s">
        <v>960</v>
      </c>
      <c r="C42" s="489">
        <v>22</v>
      </c>
      <c r="D42" s="489" t="s">
        <v>417</v>
      </c>
      <c r="E42" s="489">
        <v>2201</v>
      </c>
      <c r="F42" s="491" t="s">
        <v>961</v>
      </c>
      <c r="G42" s="492" t="s">
        <v>64</v>
      </c>
      <c r="H42" s="490" t="s">
        <v>420</v>
      </c>
      <c r="I42" s="492">
        <v>2201062</v>
      </c>
      <c r="J42" s="514" t="s">
        <v>420</v>
      </c>
      <c r="K42" s="489" t="s">
        <v>64</v>
      </c>
      <c r="L42" s="490" t="s">
        <v>629</v>
      </c>
      <c r="M42" s="489">
        <v>220106200</v>
      </c>
      <c r="N42" s="490" t="s">
        <v>629</v>
      </c>
      <c r="O42" s="494">
        <v>15</v>
      </c>
      <c r="P42" s="495">
        <v>2020003630091</v>
      </c>
      <c r="Q42" s="490" t="s">
        <v>965</v>
      </c>
      <c r="R42" s="496">
        <f>SUM($V$42:$V$43)/SUM($V$12:$V$48)</f>
        <v>3.5652348215225753E-3</v>
      </c>
      <c r="S42" s="490" t="s">
        <v>966</v>
      </c>
      <c r="T42" s="497" t="s">
        <v>1044</v>
      </c>
      <c r="U42" s="490" t="s">
        <v>1045</v>
      </c>
      <c r="V42" s="498">
        <f>30000000+6600000</f>
        <v>36600000</v>
      </c>
      <c r="W42" s="510" t="s">
        <v>1046</v>
      </c>
      <c r="X42" s="511" t="s">
        <v>1047</v>
      </c>
      <c r="Y42" s="512">
        <v>20</v>
      </c>
      <c r="Z42" s="513" t="s">
        <v>491</v>
      </c>
      <c r="AA42" s="494">
        <v>19649</v>
      </c>
      <c r="AB42" s="494">
        <v>20118</v>
      </c>
      <c r="AC42" s="494">
        <v>28907</v>
      </c>
      <c r="AD42" s="494">
        <v>9525</v>
      </c>
      <c r="AE42" s="494">
        <v>1222</v>
      </c>
      <c r="AF42" s="494">
        <v>113</v>
      </c>
      <c r="AG42" s="494">
        <v>297</v>
      </c>
      <c r="AH42" s="494">
        <v>345</v>
      </c>
      <c r="AI42" s="494">
        <v>0</v>
      </c>
      <c r="AJ42" s="494">
        <v>0</v>
      </c>
      <c r="AK42" s="494">
        <v>0</v>
      </c>
      <c r="AL42" s="494">
        <v>0</v>
      </c>
      <c r="AM42" s="494">
        <v>3301</v>
      </c>
      <c r="AN42" s="503">
        <v>113</v>
      </c>
      <c r="AO42" s="503">
        <v>2507</v>
      </c>
      <c r="AP42" s="494">
        <f t="shared" si="0"/>
        <v>39767</v>
      </c>
      <c r="AQ42" s="504">
        <v>44563</v>
      </c>
      <c r="AR42" s="504">
        <v>44926</v>
      </c>
      <c r="AS42" s="505" t="s">
        <v>972</v>
      </c>
      <c r="AT42" s="506"/>
      <c r="AU42" s="506"/>
      <c r="AV42" s="506"/>
      <c r="AW42" s="506"/>
      <c r="AX42" s="506"/>
      <c r="AY42" s="506"/>
      <c r="AZ42" s="506"/>
      <c r="BA42" s="506"/>
      <c r="BB42" s="506"/>
      <c r="BC42" s="506"/>
      <c r="BD42" s="506"/>
      <c r="BE42" s="506"/>
      <c r="BF42" s="506"/>
      <c r="BG42" s="506"/>
      <c r="BH42" s="506"/>
      <c r="BI42" s="506"/>
      <c r="BJ42" s="506"/>
      <c r="BK42" s="506"/>
      <c r="BL42" s="506"/>
    </row>
    <row r="43" spans="1:64" ht="123" customHeight="1" x14ac:dyDescent="0.25">
      <c r="A43" s="489">
        <v>1</v>
      </c>
      <c r="B43" s="490" t="s">
        <v>960</v>
      </c>
      <c r="C43" s="489">
        <v>22</v>
      </c>
      <c r="D43" s="489" t="s">
        <v>417</v>
      </c>
      <c r="E43" s="489">
        <v>2201</v>
      </c>
      <c r="F43" s="491" t="s">
        <v>961</v>
      </c>
      <c r="G43" s="492" t="s">
        <v>64</v>
      </c>
      <c r="H43" s="490" t="s">
        <v>420</v>
      </c>
      <c r="I43" s="492">
        <v>2201062</v>
      </c>
      <c r="J43" s="514" t="s">
        <v>420</v>
      </c>
      <c r="K43" s="489" t="s">
        <v>64</v>
      </c>
      <c r="L43" s="490" t="s">
        <v>629</v>
      </c>
      <c r="M43" s="489">
        <v>220106200</v>
      </c>
      <c r="N43" s="490" t="s">
        <v>629</v>
      </c>
      <c r="O43" s="494">
        <v>15</v>
      </c>
      <c r="P43" s="495">
        <v>2020003630091</v>
      </c>
      <c r="Q43" s="490" t="s">
        <v>965</v>
      </c>
      <c r="R43" s="496">
        <f>SUM($V$42:$V$43)/SUM($V$12:$V$48)</f>
        <v>3.5652348215225753E-3</v>
      </c>
      <c r="S43" s="490" t="s">
        <v>966</v>
      </c>
      <c r="T43" s="497" t="s">
        <v>1044</v>
      </c>
      <c r="U43" s="490" t="s">
        <v>1045</v>
      </c>
      <c r="V43" s="498">
        <v>19800000</v>
      </c>
      <c r="W43" s="510" t="s">
        <v>1048</v>
      </c>
      <c r="X43" s="511" t="s">
        <v>1047</v>
      </c>
      <c r="Y43" s="512">
        <v>88</v>
      </c>
      <c r="Z43" s="513" t="s">
        <v>990</v>
      </c>
      <c r="AA43" s="494">
        <v>19649</v>
      </c>
      <c r="AB43" s="494">
        <v>20118</v>
      </c>
      <c r="AC43" s="494">
        <v>28907</v>
      </c>
      <c r="AD43" s="494">
        <v>9525</v>
      </c>
      <c r="AE43" s="494">
        <v>1222</v>
      </c>
      <c r="AF43" s="494">
        <v>113</v>
      </c>
      <c r="AG43" s="494">
        <v>297</v>
      </c>
      <c r="AH43" s="494">
        <v>345</v>
      </c>
      <c r="AI43" s="494">
        <v>0</v>
      </c>
      <c r="AJ43" s="494">
        <v>0</v>
      </c>
      <c r="AK43" s="494">
        <v>0</v>
      </c>
      <c r="AL43" s="494">
        <v>0</v>
      </c>
      <c r="AM43" s="494">
        <v>3301</v>
      </c>
      <c r="AN43" s="503">
        <v>113</v>
      </c>
      <c r="AO43" s="503">
        <v>2507</v>
      </c>
      <c r="AP43" s="494">
        <f t="shared" si="0"/>
        <v>39767</v>
      </c>
      <c r="AQ43" s="504">
        <v>44563</v>
      </c>
      <c r="AR43" s="504">
        <v>44926</v>
      </c>
      <c r="AS43" s="505" t="s">
        <v>972</v>
      </c>
      <c r="AT43" s="506"/>
      <c r="AU43" s="506"/>
      <c r="AV43" s="506"/>
      <c r="AW43" s="506"/>
      <c r="AX43" s="506"/>
      <c r="AY43" s="506"/>
      <c r="AZ43" s="506"/>
      <c r="BA43" s="506"/>
      <c r="BB43" s="506"/>
      <c r="BC43" s="506"/>
      <c r="BD43" s="506"/>
      <c r="BE43" s="506"/>
      <c r="BF43" s="506"/>
      <c r="BG43" s="506"/>
      <c r="BH43" s="506"/>
      <c r="BI43" s="506"/>
      <c r="BJ43" s="506"/>
      <c r="BK43" s="506"/>
      <c r="BL43" s="506"/>
    </row>
    <row r="44" spans="1:64" ht="123" customHeight="1" x14ac:dyDescent="0.25">
      <c r="A44" s="489">
        <v>1</v>
      </c>
      <c r="B44" s="490" t="s">
        <v>960</v>
      </c>
      <c r="C44" s="489">
        <v>22</v>
      </c>
      <c r="D44" s="489" t="s">
        <v>417</v>
      </c>
      <c r="E44" s="489">
        <v>2201</v>
      </c>
      <c r="F44" s="491" t="s">
        <v>961</v>
      </c>
      <c r="G44" s="492">
        <v>2201063</v>
      </c>
      <c r="H44" s="490" t="s">
        <v>1049</v>
      </c>
      <c r="I44" s="492">
        <v>2201063</v>
      </c>
      <c r="J44" s="490" t="s">
        <v>1049</v>
      </c>
      <c r="K44" s="489">
        <v>220106300</v>
      </c>
      <c r="L44" s="490" t="s">
        <v>1050</v>
      </c>
      <c r="M44" s="489">
        <v>220106300</v>
      </c>
      <c r="N44" s="490" t="s">
        <v>1050</v>
      </c>
      <c r="O44" s="494">
        <v>2</v>
      </c>
      <c r="P44" s="495">
        <v>2020003630091</v>
      </c>
      <c r="Q44" s="490" t="s">
        <v>965</v>
      </c>
      <c r="R44" s="496">
        <f>SUM(V44)/SUM($V$12:$V$48)</f>
        <v>1.8964015008098804E-3</v>
      </c>
      <c r="S44" s="490" t="s">
        <v>966</v>
      </c>
      <c r="T44" s="497" t="s">
        <v>1044</v>
      </c>
      <c r="U44" s="490" t="s">
        <v>1051</v>
      </c>
      <c r="V44" s="498">
        <v>30000000</v>
      </c>
      <c r="W44" s="510" t="s">
        <v>1052</v>
      </c>
      <c r="X44" s="511" t="s">
        <v>970</v>
      </c>
      <c r="Y44" s="512">
        <v>20</v>
      </c>
      <c r="Z44" s="513" t="s">
        <v>491</v>
      </c>
      <c r="AA44" s="494">
        <v>19649</v>
      </c>
      <c r="AB44" s="494">
        <v>20118</v>
      </c>
      <c r="AC44" s="494">
        <v>28907</v>
      </c>
      <c r="AD44" s="494">
        <v>9525</v>
      </c>
      <c r="AE44" s="494">
        <v>1222</v>
      </c>
      <c r="AF44" s="494">
        <v>113</v>
      </c>
      <c r="AG44" s="494">
        <v>297</v>
      </c>
      <c r="AH44" s="494">
        <v>345</v>
      </c>
      <c r="AI44" s="494">
        <v>0</v>
      </c>
      <c r="AJ44" s="494">
        <v>0</v>
      </c>
      <c r="AK44" s="494">
        <v>0</v>
      </c>
      <c r="AL44" s="494">
        <v>0</v>
      </c>
      <c r="AM44" s="494">
        <v>3301</v>
      </c>
      <c r="AN44" s="503">
        <v>113</v>
      </c>
      <c r="AO44" s="503">
        <v>2507</v>
      </c>
      <c r="AP44" s="494">
        <f t="shared" si="0"/>
        <v>39767</v>
      </c>
      <c r="AQ44" s="504">
        <v>44563</v>
      </c>
      <c r="AR44" s="504">
        <v>44926</v>
      </c>
      <c r="AS44" s="505" t="s">
        <v>972</v>
      </c>
      <c r="AT44" s="506"/>
      <c r="AU44" s="506"/>
      <c r="AV44" s="506"/>
      <c r="AW44" s="506"/>
      <c r="AX44" s="506"/>
      <c r="AY44" s="506"/>
      <c r="AZ44" s="506"/>
      <c r="BA44" s="506"/>
      <c r="BB44" s="506"/>
      <c r="BC44" s="506"/>
      <c r="BD44" s="506"/>
      <c r="BE44" s="506"/>
      <c r="BF44" s="506"/>
      <c r="BG44" s="506"/>
      <c r="BH44" s="506"/>
      <c r="BI44" s="506"/>
      <c r="BJ44" s="506"/>
      <c r="BK44" s="506"/>
      <c r="BL44" s="506"/>
    </row>
    <row r="45" spans="1:64" ht="123" customHeight="1" x14ac:dyDescent="0.25">
      <c r="A45" s="489">
        <v>1</v>
      </c>
      <c r="B45" s="490" t="s">
        <v>960</v>
      </c>
      <c r="C45" s="489">
        <v>22</v>
      </c>
      <c r="D45" s="489" t="s">
        <v>417</v>
      </c>
      <c r="E45" s="489">
        <v>2201</v>
      </c>
      <c r="F45" s="491" t="s">
        <v>961</v>
      </c>
      <c r="G45" s="492">
        <v>2201069</v>
      </c>
      <c r="H45" s="515" t="s">
        <v>1053</v>
      </c>
      <c r="I45" s="492">
        <v>2201069</v>
      </c>
      <c r="J45" s="515" t="s">
        <v>1053</v>
      </c>
      <c r="K45" s="492">
        <v>220106900</v>
      </c>
      <c r="L45" s="515" t="s">
        <v>1054</v>
      </c>
      <c r="M45" s="492">
        <v>220106900</v>
      </c>
      <c r="N45" s="515" t="s">
        <v>1054</v>
      </c>
      <c r="O45" s="494">
        <v>5</v>
      </c>
      <c r="P45" s="495">
        <v>2020003630091</v>
      </c>
      <c r="Q45" s="490" t="s">
        <v>965</v>
      </c>
      <c r="R45" s="496">
        <f>SUM($V$45:$V$48)/SUM($V$12:$V$48)</f>
        <v>1.4223011256074104E-2</v>
      </c>
      <c r="S45" s="490" t="s">
        <v>966</v>
      </c>
      <c r="T45" s="497" t="s">
        <v>1044</v>
      </c>
      <c r="U45" s="490" t="s">
        <v>1055</v>
      </c>
      <c r="V45" s="498">
        <v>5000000</v>
      </c>
      <c r="W45" s="510" t="s">
        <v>1056</v>
      </c>
      <c r="X45" s="511" t="s">
        <v>1057</v>
      </c>
      <c r="Y45" s="512">
        <v>21</v>
      </c>
      <c r="Z45" s="516" t="s">
        <v>1058</v>
      </c>
      <c r="AA45" s="494">
        <v>19649</v>
      </c>
      <c r="AB45" s="494">
        <v>20118</v>
      </c>
      <c r="AC45" s="494">
        <v>28907</v>
      </c>
      <c r="AD45" s="494">
        <v>9525</v>
      </c>
      <c r="AE45" s="494">
        <v>1222</v>
      </c>
      <c r="AF45" s="494">
        <v>113</v>
      </c>
      <c r="AG45" s="494">
        <v>297</v>
      </c>
      <c r="AH45" s="494">
        <v>345</v>
      </c>
      <c r="AI45" s="494">
        <v>0</v>
      </c>
      <c r="AJ45" s="494">
        <v>0</v>
      </c>
      <c r="AK45" s="494">
        <v>0</v>
      </c>
      <c r="AL45" s="494">
        <v>0</v>
      </c>
      <c r="AM45" s="494">
        <v>3301</v>
      </c>
      <c r="AN45" s="503">
        <v>113</v>
      </c>
      <c r="AO45" s="503">
        <v>2507</v>
      </c>
      <c r="AP45" s="494">
        <f t="shared" si="0"/>
        <v>39767</v>
      </c>
      <c r="AQ45" s="504">
        <v>44563</v>
      </c>
      <c r="AR45" s="504">
        <v>44926</v>
      </c>
      <c r="AS45" s="505" t="s">
        <v>972</v>
      </c>
      <c r="AT45" s="506"/>
      <c r="AU45" s="506"/>
      <c r="AV45" s="506"/>
      <c r="AW45" s="506"/>
      <c r="AX45" s="506"/>
      <c r="AY45" s="506"/>
      <c r="AZ45" s="506"/>
      <c r="BA45" s="506"/>
      <c r="BB45" s="506"/>
      <c r="BC45" s="506"/>
      <c r="BD45" s="506"/>
      <c r="BE45" s="506"/>
      <c r="BF45" s="506"/>
      <c r="BG45" s="506"/>
      <c r="BH45" s="506"/>
      <c r="BI45" s="506"/>
      <c r="BJ45" s="506"/>
      <c r="BK45" s="506"/>
      <c r="BL45" s="506"/>
    </row>
    <row r="46" spans="1:64" ht="123" customHeight="1" x14ac:dyDescent="0.25">
      <c r="A46" s="489">
        <v>1</v>
      </c>
      <c r="B46" s="490" t="s">
        <v>960</v>
      </c>
      <c r="C46" s="489">
        <v>22</v>
      </c>
      <c r="D46" s="489" t="s">
        <v>417</v>
      </c>
      <c r="E46" s="489">
        <v>2201</v>
      </c>
      <c r="F46" s="491" t="s">
        <v>961</v>
      </c>
      <c r="G46" s="492">
        <v>2201069</v>
      </c>
      <c r="H46" s="515" t="s">
        <v>1053</v>
      </c>
      <c r="I46" s="492">
        <v>2201069</v>
      </c>
      <c r="J46" s="515" t="s">
        <v>1053</v>
      </c>
      <c r="K46" s="492">
        <v>220106900</v>
      </c>
      <c r="L46" s="515" t="s">
        <v>1054</v>
      </c>
      <c r="M46" s="492">
        <v>220106900</v>
      </c>
      <c r="N46" s="515" t="s">
        <v>1054</v>
      </c>
      <c r="O46" s="494">
        <v>5</v>
      </c>
      <c r="P46" s="495">
        <v>2020003630091</v>
      </c>
      <c r="Q46" s="490" t="s">
        <v>965</v>
      </c>
      <c r="R46" s="496">
        <f>SUM($V$45:$V$48)/SUM($V$12:$V$48)</f>
        <v>1.4223011256074104E-2</v>
      </c>
      <c r="S46" s="490" t="s">
        <v>966</v>
      </c>
      <c r="T46" s="497" t="s">
        <v>1044</v>
      </c>
      <c r="U46" s="490" t="s">
        <v>1055</v>
      </c>
      <c r="V46" s="508">
        <v>10000000</v>
      </c>
      <c r="W46" s="510" t="s">
        <v>1059</v>
      </c>
      <c r="X46" s="511" t="s">
        <v>1057</v>
      </c>
      <c r="Y46" s="512">
        <v>20</v>
      </c>
      <c r="Z46" s="513" t="s">
        <v>491</v>
      </c>
      <c r="AA46" s="494">
        <v>19649</v>
      </c>
      <c r="AB46" s="494">
        <v>20118</v>
      </c>
      <c r="AC46" s="494">
        <v>28907</v>
      </c>
      <c r="AD46" s="494">
        <v>9525</v>
      </c>
      <c r="AE46" s="494">
        <v>1222</v>
      </c>
      <c r="AF46" s="494">
        <v>113</v>
      </c>
      <c r="AG46" s="494">
        <v>297</v>
      </c>
      <c r="AH46" s="494">
        <v>345</v>
      </c>
      <c r="AI46" s="494">
        <v>0</v>
      </c>
      <c r="AJ46" s="494">
        <v>0</v>
      </c>
      <c r="AK46" s="494">
        <v>0</v>
      </c>
      <c r="AL46" s="494">
        <v>0</v>
      </c>
      <c r="AM46" s="494">
        <v>3301</v>
      </c>
      <c r="AN46" s="503">
        <v>113</v>
      </c>
      <c r="AO46" s="503">
        <v>2507</v>
      </c>
      <c r="AP46" s="494">
        <f t="shared" si="0"/>
        <v>39767</v>
      </c>
      <c r="AQ46" s="504">
        <v>44563</v>
      </c>
      <c r="AR46" s="504">
        <v>44926</v>
      </c>
      <c r="AS46" s="505" t="s">
        <v>972</v>
      </c>
      <c r="AT46" s="506"/>
      <c r="AU46" s="506"/>
      <c r="AV46" s="506"/>
      <c r="AW46" s="506"/>
      <c r="AX46" s="506"/>
      <c r="AY46" s="506"/>
      <c r="AZ46" s="506"/>
      <c r="BA46" s="506"/>
      <c r="BB46" s="506"/>
      <c r="BC46" s="506"/>
      <c r="BD46" s="506"/>
      <c r="BE46" s="506"/>
      <c r="BF46" s="506"/>
      <c r="BG46" s="506"/>
      <c r="BH46" s="506"/>
      <c r="BI46" s="506"/>
      <c r="BJ46" s="506"/>
      <c r="BK46" s="506"/>
      <c r="BL46" s="506"/>
    </row>
    <row r="47" spans="1:64" ht="123" customHeight="1" x14ac:dyDescent="0.25">
      <c r="A47" s="489">
        <v>1</v>
      </c>
      <c r="B47" s="490" t="s">
        <v>960</v>
      </c>
      <c r="C47" s="489">
        <v>22</v>
      </c>
      <c r="D47" s="489" t="s">
        <v>417</v>
      </c>
      <c r="E47" s="489">
        <v>2201</v>
      </c>
      <c r="F47" s="491" t="s">
        <v>961</v>
      </c>
      <c r="G47" s="492">
        <v>2201069</v>
      </c>
      <c r="H47" s="515" t="s">
        <v>1053</v>
      </c>
      <c r="I47" s="492">
        <v>2201069</v>
      </c>
      <c r="J47" s="515" t="s">
        <v>1053</v>
      </c>
      <c r="K47" s="492">
        <v>220106900</v>
      </c>
      <c r="L47" s="515" t="s">
        <v>1054</v>
      </c>
      <c r="M47" s="492">
        <v>220106900</v>
      </c>
      <c r="N47" s="515" t="s">
        <v>1054</v>
      </c>
      <c r="O47" s="494">
        <v>5</v>
      </c>
      <c r="P47" s="495">
        <v>2020003630091</v>
      </c>
      <c r="Q47" s="490" t="s">
        <v>965</v>
      </c>
      <c r="R47" s="496">
        <f>SUM($V$45:$V$48)/SUM($V$12:$V$48)</f>
        <v>1.4223011256074104E-2</v>
      </c>
      <c r="S47" s="490" t="s">
        <v>966</v>
      </c>
      <c r="T47" s="497" t="s">
        <v>1044</v>
      </c>
      <c r="U47" s="490" t="s">
        <v>1055</v>
      </c>
      <c r="V47" s="508">
        <v>10000000</v>
      </c>
      <c r="W47" s="510" t="s">
        <v>1060</v>
      </c>
      <c r="X47" s="511" t="s">
        <v>80</v>
      </c>
      <c r="Y47" s="512">
        <v>20</v>
      </c>
      <c r="Z47" s="513" t="s">
        <v>491</v>
      </c>
      <c r="AA47" s="494">
        <v>19649</v>
      </c>
      <c r="AB47" s="494">
        <v>20118</v>
      </c>
      <c r="AC47" s="494">
        <v>28907</v>
      </c>
      <c r="AD47" s="494">
        <v>9525</v>
      </c>
      <c r="AE47" s="494">
        <v>1222</v>
      </c>
      <c r="AF47" s="494">
        <v>113</v>
      </c>
      <c r="AG47" s="494">
        <v>297</v>
      </c>
      <c r="AH47" s="494">
        <v>345</v>
      </c>
      <c r="AI47" s="494">
        <v>0</v>
      </c>
      <c r="AJ47" s="494">
        <v>0</v>
      </c>
      <c r="AK47" s="494">
        <v>0</v>
      </c>
      <c r="AL47" s="494">
        <v>0</v>
      </c>
      <c r="AM47" s="494">
        <v>3301</v>
      </c>
      <c r="AN47" s="503">
        <v>113</v>
      </c>
      <c r="AO47" s="503">
        <v>2507</v>
      </c>
      <c r="AP47" s="494">
        <f t="shared" si="0"/>
        <v>39767</v>
      </c>
      <c r="AQ47" s="504">
        <v>44563</v>
      </c>
      <c r="AR47" s="504">
        <v>44926</v>
      </c>
      <c r="AS47" s="505" t="s">
        <v>972</v>
      </c>
      <c r="AT47" s="506"/>
      <c r="AU47" s="506"/>
      <c r="AV47" s="506"/>
      <c r="AW47" s="506"/>
      <c r="AX47" s="506"/>
      <c r="AY47" s="506"/>
      <c r="AZ47" s="506"/>
      <c r="BA47" s="506"/>
      <c r="BB47" s="506"/>
      <c r="BC47" s="506"/>
      <c r="BD47" s="506"/>
      <c r="BE47" s="506"/>
      <c r="BF47" s="506"/>
      <c r="BG47" s="506"/>
      <c r="BH47" s="506"/>
      <c r="BI47" s="506"/>
      <c r="BJ47" s="506"/>
      <c r="BK47" s="506"/>
      <c r="BL47" s="506"/>
    </row>
    <row r="48" spans="1:64" ht="123" customHeight="1" x14ac:dyDescent="0.25">
      <c r="A48" s="489">
        <v>1</v>
      </c>
      <c r="B48" s="490" t="s">
        <v>960</v>
      </c>
      <c r="C48" s="489">
        <v>22</v>
      </c>
      <c r="D48" s="489" t="s">
        <v>417</v>
      </c>
      <c r="E48" s="489">
        <v>2201</v>
      </c>
      <c r="F48" s="491" t="s">
        <v>961</v>
      </c>
      <c r="G48" s="492">
        <v>2201069</v>
      </c>
      <c r="H48" s="515" t="s">
        <v>1053</v>
      </c>
      <c r="I48" s="492">
        <v>2201069</v>
      </c>
      <c r="J48" s="515" t="s">
        <v>1053</v>
      </c>
      <c r="K48" s="492">
        <v>220106900</v>
      </c>
      <c r="L48" s="515" t="s">
        <v>1054</v>
      </c>
      <c r="M48" s="492">
        <v>220106900</v>
      </c>
      <c r="N48" s="515" t="s">
        <v>1054</v>
      </c>
      <c r="O48" s="494">
        <v>5</v>
      </c>
      <c r="P48" s="495">
        <v>2020003630091</v>
      </c>
      <c r="Q48" s="490" t="s">
        <v>965</v>
      </c>
      <c r="R48" s="496">
        <f>SUM($V$45:$V$48)/SUM($V$12:$V$48)</f>
        <v>1.4223011256074104E-2</v>
      </c>
      <c r="S48" s="490" t="s">
        <v>966</v>
      </c>
      <c r="T48" s="497" t="s">
        <v>1044</v>
      </c>
      <c r="U48" s="490" t="s">
        <v>1061</v>
      </c>
      <c r="V48" s="508">
        <v>200000000</v>
      </c>
      <c r="W48" s="510" t="s">
        <v>1062</v>
      </c>
      <c r="X48" s="511" t="s">
        <v>80</v>
      </c>
      <c r="Y48" s="512">
        <v>91</v>
      </c>
      <c r="Z48" s="513" t="s">
        <v>1063</v>
      </c>
      <c r="AA48" s="494">
        <v>1263</v>
      </c>
      <c r="AB48" s="494">
        <v>1364</v>
      </c>
      <c r="AC48" s="494">
        <v>2622</v>
      </c>
      <c r="AD48" s="494">
        <v>4</v>
      </c>
      <c r="AE48" s="494">
        <v>1</v>
      </c>
      <c r="AF48" s="494">
        <v>0</v>
      </c>
      <c r="AG48" s="494">
        <v>14</v>
      </c>
      <c r="AH48" s="494">
        <v>3</v>
      </c>
      <c r="AI48" s="494">
        <v>0</v>
      </c>
      <c r="AJ48" s="494">
        <v>0</v>
      </c>
      <c r="AK48" s="494">
        <v>0</v>
      </c>
      <c r="AL48" s="494">
        <v>0</v>
      </c>
      <c r="AM48" s="494">
        <v>158</v>
      </c>
      <c r="AN48" s="503">
        <v>113</v>
      </c>
      <c r="AO48" s="503">
        <v>2507</v>
      </c>
      <c r="AP48" s="494">
        <f t="shared" si="0"/>
        <v>2627</v>
      </c>
      <c r="AQ48" s="504">
        <v>44563</v>
      </c>
      <c r="AR48" s="504">
        <v>44926</v>
      </c>
      <c r="AS48" s="505" t="s">
        <v>972</v>
      </c>
      <c r="AT48" s="506"/>
      <c r="AU48" s="506"/>
      <c r="AV48" s="506"/>
      <c r="AW48" s="506"/>
      <c r="AX48" s="506"/>
      <c r="AY48" s="506"/>
      <c r="AZ48" s="506"/>
      <c r="BA48" s="506"/>
      <c r="BB48" s="506"/>
      <c r="BC48" s="506"/>
      <c r="BD48" s="506"/>
      <c r="BE48" s="506"/>
      <c r="BF48" s="506"/>
      <c r="BG48" s="506"/>
      <c r="BH48" s="506"/>
      <c r="BI48" s="506"/>
      <c r="BJ48" s="506"/>
      <c r="BK48" s="506"/>
      <c r="BL48" s="506"/>
    </row>
    <row r="49" spans="1:46" ht="123" customHeight="1" x14ac:dyDescent="0.25">
      <c r="A49" s="489">
        <v>1</v>
      </c>
      <c r="B49" s="490" t="s">
        <v>960</v>
      </c>
      <c r="C49" s="489">
        <v>22</v>
      </c>
      <c r="D49" s="489" t="s">
        <v>417</v>
      </c>
      <c r="E49" s="489">
        <v>2201</v>
      </c>
      <c r="F49" s="491" t="s">
        <v>961</v>
      </c>
      <c r="G49" s="492">
        <v>2201018</v>
      </c>
      <c r="H49" s="490" t="s">
        <v>1064</v>
      </c>
      <c r="I49" s="492">
        <v>2201018</v>
      </c>
      <c r="J49" s="490" t="s">
        <v>1064</v>
      </c>
      <c r="K49" s="489">
        <v>220101802</v>
      </c>
      <c r="L49" s="490" t="s">
        <v>1065</v>
      </c>
      <c r="M49" s="489">
        <v>220101802</v>
      </c>
      <c r="N49" s="490" t="s">
        <v>1065</v>
      </c>
      <c r="O49" s="494">
        <v>1</v>
      </c>
      <c r="P49" s="495">
        <v>2020003630092</v>
      </c>
      <c r="Q49" s="490" t="s">
        <v>1066</v>
      </c>
      <c r="R49" s="517">
        <f>SUM($V$49:$V$50)/SUM($V$49:$V$51)</f>
        <v>0.56672443674176776</v>
      </c>
      <c r="S49" s="490" t="s">
        <v>1067</v>
      </c>
      <c r="T49" s="497" t="s">
        <v>1068</v>
      </c>
      <c r="U49" s="490" t="s">
        <v>1069</v>
      </c>
      <c r="V49" s="518">
        <f>5000000+5770000</f>
        <v>10770000</v>
      </c>
      <c r="W49" s="519" t="s">
        <v>1070</v>
      </c>
      <c r="X49" s="511" t="s">
        <v>1071</v>
      </c>
      <c r="Y49" s="512">
        <v>20</v>
      </c>
      <c r="Z49" s="513" t="s">
        <v>491</v>
      </c>
      <c r="AA49" s="494">
        <v>1263</v>
      </c>
      <c r="AB49" s="494">
        <v>1364</v>
      </c>
      <c r="AC49" s="494">
        <v>2622</v>
      </c>
      <c r="AD49" s="494">
        <v>4</v>
      </c>
      <c r="AE49" s="494">
        <v>1</v>
      </c>
      <c r="AF49" s="494">
        <v>0</v>
      </c>
      <c r="AG49" s="494">
        <v>14</v>
      </c>
      <c r="AH49" s="494">
        <v>3</v>
      </c>
      <c r="AI49" s="494">
        <v>0</v>
      </c>
      <c r="AJ49" s="494">
        <v>0</v>
      </c>
      <c r="AK49" s="494">
        <v>0</v>
      </c>
      <c r="AL49" s="494">
        <v>0</v>
      </c>
      <c r="AM49" s="494">
        <v>158</v>
      </c>
      <c r="AN49" s="503">
        <v>113</v>
      </c>
      <c r="AO49" s="503">
        <v>2507</v>
      </c>
      <c r="AP49" s="494">
        <f t="shared" si="0"/>
        <v>2627</v>
      </c>
      <c r="AQ49" s="520">
        <v>44563</v>
      </c>
      <c r="AR49" s="520">
        <v>44926</v>
      </c>
      <c r="AS49" s="505" t="s">
        <v>972</v>
      </c>
      <c r="AT49" s="521"/>
    </row>
    <row r="50" spans="1:46" ht="123" customHeight="1" x14ac:dyDescent="0.25">
      <c r="A50" s="489">
        <v>1</v>
      </c>
      <c r="B50" s="490" t="s">
        <v>960</v>
      </c>
      <c r="C50" s="489">
        <v>22</v>
      </c>
      <c r="D50" s="489" t="s">
        <v>417</v>
      </c>
      <c r="E50" s="489">
        <v>2201</v>
      </c>
      <c r="F50" s="491" t="s">
        <v>961</v>
      </c>
      <c r="G50" s="492">
        <v>2201018</v>
      </c>
      <c r="H50" s="490" t="s">
        <v>1064</v>
      </c>
      <c r="I50" s="492">
        <v>2201018</v>
      </c>
      <c r="J50" s="490" t="s">
        <v>1064</v>
      </c>
      <c r="K50" s="489">
        <v>220101802</v>
      </c>
      <c r="L50" s="490" t="s">
        <v>1065</v>
      </c>
      <c r="M50" s="489">
        <v>220101802</v>
      </c>
      <c r="N50" s="490" t="s">
        <v>1065</v>
      </c>
      <c r="O50" s="494">
        <v>1</v>
      </c>
      <c r="P50" s="495">
        <v>2020003630092</v>
      </c>
      <c r="Q50" s="490" t="s">
        <v>1066</v>
      </c>
      <c r="R50" s="517">
        <f>SUM($V$49:$V$50)/SUM($V$49:$V$51)</f>
        <v>0.56672443674176776</v>
      </c>
      <c r="S50" s="490" t="s">
        <v>1067</v>
      </c>
      <c r="T50" s="497" t="s">
        <v>1068</v>
      </c>
      <c r="U50" s="490" t="s">
        <v>1069</v>
      </c>
      <c r="V50" s="518">
        <v>2310000</v>
      </c>
      <c r="W50" s="519" t="s">
        <v>1072</v>
      </c>
      <c r="X50" s="511" t="s">
        <v>1071</v>
      </c>
      <c r="Y50" s="512">
        <v>88</v>
      </c>
      <c r="Z50" s="513" t="s">
        <v>990</v>
      </c>
      <c r="AA50" s="494">
        <v>1263</v>
      </c>
      <c r="AB50" s="494">
        <v>1364</v>
      </c>
      <c r="AC50" s="494">
        <v>2622</v>
      </c>
      <c r="AD50" s="494">
        <v>4</v>
      </c>
      <c r="AE50" s="494">
        <v>1</v>
      </c>
      <c r="AF50" s="494">
        <v>0</v>
      </c>
      <c r="AG50" s="494">
        <v>14</v>
      </c>
      <c r="AH50" s="494">
        <v>3</v>
      </c>
      <c r="AI50" s="494">
        <v>0</v>
      </c>
      <c r="AJ50" s="494">
        <v>0</v>
      </c>
      <c r="AK50" s="494">
        <v>0</v>
      </c>
      <c r="AL50" s="494">
        <v>0</v>
      </c>
      <c r="AM50" s="494">
        <v>158</v>
      </c>
      <c r="AN50" s="503">
        <v>113</v>
      </c>
      <c r="AO50" s="503">
        <v>2507</v>
      </c>
      <c r="AP50" s="494">
        <f t="shared" si="0"/>
        <v>2627</v>
      </c>
      <c r="AQ50" s="504">
        <v>44563</v>
      </c>
      <c r="AR50" s="504">
        <v>44926</v>
      </c>
      <c r="AS50" s="505" t="s">
        <v>972</v>
      </c>
      <c r="AT50" s="521"/>
    </row>
    <row r="51" spans="1:46" ht="123" customHeight="1" x14ac:dyDescent="0.25">
      <c r="A51" s="489">
        <v>1</v>
      </c>
      <c r="B51" s="490" t="s">
        <v>960</v>
      </c>
      <c r="C51" s="489">
        <v>22</v>
      </c>
      <c r="D51" s="489" t="s">
        <v>417</v>
      </c>
      <c r="E51" s="489">
        <v>2201</v>
      </c>
      <c r="F51" s="491" t="s">
        <v>961</v>
      </c>
      <c r="G51" s="492">
        <v>2201037</v>
      </c>
      <c r="H51" s="490" t="s">
        <v>1073</v>
      </c>
      <c r="I51" s="492">
        <v>2201037</v>
      </c>
      <c r="J51" s="490" t="s">
        <v>1073</v>
      </c>
      <c r="K51" s="489">
        <v>220103700</v>
      </c>
      <c r="L51" s="490" t="s">
        <v>1074</v>
      </c>
      <c r="M51" s="489">
        <v>220103700</v>
      </c>
      <c r="N51" s="490" t="s">
        <v>1074</v>
      </c>
      <c r="O51" s="494">
        <v>54</v>
      </c>
      <c r="P51" s="495">
        <v>2020003630092</v>
      </c>
      <c r="Q51" s="490" t="s">
        <v>1066</v>
      </c>
      <c r="R51" s="517">
        <f>SUM(V51)/SUM($V$49:$V$51)</f>
        <v>0.43327556325823224</v>
      </c>
      <c r="S51" s="490" t="s">
        <v>1067</v>
      </c>
      <c r="T51" s="497" t="s">
        <v>1075</v>
      </c>
      <c r="U51" s="490" t="s">
        <v>1076</v>
      </c>
      <c r="V51" s="518">
        <v>10000000</v>
      </c>
      <c r="W51" s="519" t="s">
        <v>1077</v>
      </c>
      <c r="X51" s="511" t="s">
        <v>1071</v>
      </c>
      <c r="Y51" s="512">
        <v>20</v>
      </c>
      <c r="Z51" s="513" t="s">
        <v>491</v>
      </c>
      <c r="AA51" s="494">
        <v>19649</v>
      </c>
      <c r="AB51" s="494">
        <v>20118</v>
      </c>
      <c r="AC51" s="494">
        <v>28907</v>
      </c>
      <c r="AD51" s="494">
        <v>9525</v>
      </c>
      <c r="AE51" s="494">
        <v>1222</v>
      </c>
      <c r="AF51" s="494">
        <v>113</v>
      </c>
      <c r="AG51" s="494">
        <v>297</v>
      </c>
      <c r="AH51" s="494">
        <v>345</v>
      </c>
      <c r="AI51" s="494">
        <v>0</v>
      </c>
      <c r="AJ51" s="494">
        <v>0</v>
      </c>
      <c r="AK51" s="494">
        <v>0</v>
      </c>
      <c r="AL51" s="494">
        <v>0</v>
      </c>
      <c r="AM51" s="494">
        <v>3301</v>
      </c>
      <c r="AN51" s="503">
        <v>113</v>
      </c>
      <c r="AO51" s="503">
        <v>2507</v>
      </c>
      <c r="AP51" s="494">
        <f t="shared" si="0"/>
        <v>39767</v>
      </c>
      <c r="AQ51" s="504">
        <v>44563</v>
      </c>
      <c r="AR51" s="504">
        <v>44926</v>
      </c>
      <c r="AS51" s="505" t="s">
        <v>972</v>
      </c>
      <c r="AT51" s="521"/>
    </row>
    <row r="52" spans="1:46" ht="123" customHeight="1" x14ac:dyDescent="0.25">
      <c r="A52" s="489">
        <v>1</v>
      </c>
      <c r="B52" s="490" t="s">
        <v>960</v>
      </c>
      <c r="C52" s="489">
        <v>22</v>
      </c>
      <c r="D52" s="489" t="s">
        <v>417</v>
      </c>
      <c r="E52" s="489">
        <v>2201</v>
      </c>
      <c r="F52" s="491" t="s">
        <v>961</v>
      </c>
      <c r="G52" s="492">
        <v>2201007</v>
      </c>
      <c r="H52" s="490" t="s">
        <v>1078</v>
      </c>
      <c r="I52" s="492">
        <v>2201073</v>
      </c>
      <c r="J52" s="490" t="s">
        <v>1078</v>
      </c>
      <c r="K52" s="492">
        <v>2201007</v>
      </c>
      <c r="L52" s="490" t="s">
        <v>1079</v>
      </c>
      <c r="M52" s="492">
        <v>220107300</v>
      </c>
      <c r="N52" s="490" t="s">
        <v>1079</v>
      </c>
      <c r="O52" s="494">
        <v>7915</v>
      </c>
      <c r="P52" s="495">
        <v>2020003630093</v>
      </c>
      <c r="Q52" s="490" t="s">
        <v>1080</v>
      </c>
      <c r="R52" s="517">
        <f>SUM($V$52:$V$54)/SUM($V$52:$V$77)</f>
        <v>0.11819283160476317</v>
      </c>
      <c r="S52" s="490" t="s">
        <v>1081</v>
      </c>
      <c r="T52" s="497" t="s">
        <v>1082</v>
      </c>
      <c r="U52" s="490" t="s">
        <v>1083</v>
      </c>
      <c r="V52" s="522">
        <v>4000000</v>
      </c>
      <c r="W52" s="510" t="s">
        <v>1084</v>
      </c>
      <c r="X52" s="511" t="s">
        <v>974</v>
      </c>
      <c r="Y52" s="512">
        <v>20</v>
      </c>
      <c r="Z52" s="513" t="s">
        <v>491</v>
      </c>
      <c r="AA52" s="494">
        <v>19649</v>
      </c>
      <c r="AB52" s="494">
        <v>20118</v>
      </c>
      <c r="AC52" s="494">
        <v>28907</v>
      </c>
      <c r="AD52" s="494">
        <v>9525</v>
      </c>
      <c r="AE52" s="494">
        <v>1222</v>
      </c>
      <c r="AF52" s="494">
        <v>113</v>
      </c>
      <c r="AG52" s="494">
        <v>297</v>
      </c>
      <c r="AH52" s="494">
        <v>345</v>
      </c>
      <c r="AI52" s="494">
        <v>0</v>
      </c>
      <c r="AJ52" s="494">
        <v>0</v>
      </c>
      <c r="AK52" s="494">
        <v>0</v>
      </c>
      <c r="AL52" s="494">
        <v>0</v>
      </c>
      <c r="AM52" s="494">
        <v>3301</v>
      </c>
      <c r="AN52" s="503">
        <v>113</v>
      </c>
      <c r="AO52" s="503">
        <v>2507</v>
      </c>
      <c r="AP52" s="494">
        <f t="shared" si="0"/>
        <v>39767</v>
      </c>
      <c r="AQ52" s="504">
        <v>44563</v>
      </c>
      <c r="AR52" s="504">
        <v>44926</v>
      </c>
      <c r="AS52" s="505" t="s">
        <v>972</v>
      </c>
      <c r="AT52" s="521"/>
    </row>
    <row r="53" spans="1:46" ht="123" customHeight="1" x14ac:dyDescent="0.25">
      <c r="A53" s="489">
        <v>1</v>
      </c>
      <c r="B53" s="490" t="s">
        <v>960</v>
      </c>
      <c r="C53" s="489">
        <v>22</v>
      </c>
      <c r="D53" s="489" t="s">
        <v>417</v>
      </c>
      <c r="E53" s="489">
        <v>2201</v>
      </c>
      <c r="F53" s="491" t="s">
        <v>961</v>
      </c>
      <c r="G53" s="492">
        <v>2201007</v>
      </c>
      <c r="H53" s="490" t="s">
        <v>1078</v>
      </c>
      <c r="I53" s="492">
        <v>2201073</v>
      </c>
      <c r="J53" s="490" t="s">
        <v>1078</v>
      </c>
      <c r="K53" s="492">
        <v>2201007</v>
      </c>
      <c r="L53" s="490" t="s">
        <v>1079</v>
      </c>
      <c r="M53" s="492">
        <v>220107300</v>
      </c>
      <c r="N53" s="490" t="s">
        <v>1079</v>
      </c>
      <c r="O53" s="494">
        <v>7915</v>
      </c>
      <c r="P53" s="495">
        <v>2020003630093</v>
      </c>
      <c r="Q53" s="490" t="s">
        <v>1080</v>
      </c>
      <c r="R53" s="517">
        <f t="shared" ref="R53:R54" si="3">SUM($V$52:$V$54)/SUM($V$52:$V$77)</f>
        <v>0.11819283160476317</v>
      </c>
      <c r="S53" s="490" t="s">
        <v>1081</v>
      </c>
      <c r="T53" s="497" t="s">
        <v>1082</v>
      </c>
      <c r="U53" s="490" t="s">
        <v>1083</v>
      </c>
      <c r="V53" s="522">
        <v>8000000</v>
      </c>
      <c r="W53" s="510" t="s">
        <v>1085</v>
      </c>
      <c r="X53" s="511" t="s">
        <v>976</v>
      </c>
      <c r="Y53" s="512">
        <v>20</v>
      </c>
      <c r="Z53" s="513" t="s">
        <v>491</v>
      </c>
      <c r="AA53" s="494">
        <v>19649</v>
      </c>
      <c r="AB53" s="494">
        <v>20118</v>
      </c>
      <c r="AC53" s="494">
        <v>28907</v>
      </c>
      <c r="AD53" s="494">
        <v>9525</v>
      </c>
      <c r="AE53" s="494">
        <v>1222</v>
      </c>
      <c r="AF53" s="494">
        <v>113</v>
      </c>
      <c r="AG53" s="494">
        <v>297</v>
      </c>
      <c r="AH53" s="494">
        <v>345</v>
      </c>
      <c r="AI53" s="494">
        <v>0</v>
      </c>
      <c r="AJ53" s="494">
        <v>0</v>
      </c>
      <c r="AK53" s="494">
        <v>0</v>
      </c>
      <c r="AL53" s="494">
        <v>0</v>
      </c>
      <c r="AM53" s="494">
        <v>3301</v>
      </c>
      <c r="AN53" s="503">
        <v>113</v>
      </c>
      <c r="AO53" s="503">
        <v>2507</v>
      </c>
      <c r="AP53" s="494">
        <f t="shared" si="0"/>
        <v>39767</v>
      </c>
      <c r="AQ53" s="504">
        <v>44563</v>
      </c>
      <c r="AR53" s="504">
        <v>44926</v>
      </c>
      <c r="AS53" s="505" t="s">
        <v>972</v>
      </c>
      <c r="AT53" s="521"/>
    </row>
    <row r="54" spans="1:46" ht="123" customHeight="1" x14ac:dyDescent="0.25">
      <c r="A54" s="489">
        <v>1</v>
      </c>
      <c r="B54" s="490" t="s">
        <v>960</v>
      </c>
      <c r="C54" s="489">
        <v>22</v>
      </c>
      <c r="D54" s="489" t="s">
        <v>417</v>
      </c>
      <c r="E54" s="489">
        <v>2201</v>
      </c>
      <c r="F54" s="491" t="s">
        <v>961</v>
      </c>
      <c r="G54" s="492">
        <v>2201007</v>
      </c>
      <c r="H54" s="490" t="s">
        <v>1078</v>
      </c>
      <c r="I54" s="492">
        <v>2201073</v>
      </c>
      <c r="J54" s="490" t="s">
        <v>1078</v>
      </c>
      <c r="K54" s="492">
        <v>2201007</v>
      </c>
      <c r="L54" s="490" t="s">
        <v>1079</v>
      </c>
      <c r="M54" s="492">
        <v>220107300</v>
      </c>
      <c r="N54" s="490" t="s">
        <v>1079</v>
      </c>
      <c r="O54" s="494">
        <v>7915</v>
      </c>
      <c r="P54" s="495">
        <v>2020003630093</v>
      </c>
      <c r="Q54" s="490" t="s">
        <v>1080</v>
      </c>
      <c r="R54" s="517">
        <f t="shared" si="3"/>
        <v>0.11819283160476317</v>
      </c>
      <c r="S54" s="490" t="s">
        <v>1081</v>
      </c>
      <c r="T54" s="497" t="s">
        <v>1082</v>
      </c>
      <c r="U54" s="490" t="s">
        <v>1083</v>
      </c>
      <c r="V54" s="522">
        <v>8000000</v>
      </c>
      <c r="W54" s="510" t="s">
        <v>1086</v>
      </c>
      <c r="X54" s="511" t="s">
        <v>978</v>
      </c>
      <c r="Y54" s="512">
        <v>20</v>
      </c>
      <c r="Z54" s="513" t="s">
        <v>491</v>
      </c>
      <c r="AA54" s="494">
        <v>19649</v>
      </c>
      <c r="AB54" s="494">
        <v>20118</v>
      </c>
      <c r="AC54" s="494">
        <v>28907</v>
      </c>
      <c r="AD54" s="494">
        <v>9525</v>
      </c>
      <c r="AE54" s="494">
        <v>1222</v>
      </c>
      <c r="AF54" s="494">
        <v>113</v>
      </c>
      <c r="AG54" s="494">
        <v>297</v>
      </c>
      <c r="AH54" s="494">
        <v>345</v>
      </c>
      <c r="AI54" s="494">
        <v>0</v>
      </c>
      <c r="AJ54" s="494">
        <v>0</v>
      </c>
      <c r="AK54" s="494">
        <v>0</v>
      </c>
      <c r="AL54" s="494">
        <v>0</v>
      </c>
      <c r="AM54" s="494">
        <v>3301</v>
      </c>
      <c r="AN54" s="503">
        <v>113</v>
      </c>
      <c r="AO54" s="503">
        <v>2507</v>
      </c>
      <c r="AP54" s="494">
        <f t="shared" si="0"/>
        <v>39767</v>
      </c>
      <c r="AQ54" s="504">
        <v>44563</v>
      </c>
      <c r="AR54" s="504">
        <v>44926</v>
      </c>
      <c r="AS54" s="505" t="s">
        <v>972</v>
      </c>
      <c r="AT54" s="521"/>
    </row>
    <row r="55" spans="1:46" ht="123" customHeight="1" x14ac:dyDescent="0.25">
      <c r="A55" s="489">
        <v>1</v>
      </c>
      <c r="B55" s="490" t="s">
        <v>960</v>
      </c>
      <c r="C55" s="489">
        <v>22</v>
      </c>
      <c r="D55" s="489" t="s">
        <v>417</v>
      </c>
      <c r="E55" s="489">
        <v>2201</v>
      </c>
      <c r="F55" s="491" t="s">
        <v>961</v>
      </c>
      <c r="G55" s="492">
        <v>2201068</v>
      </c>
      <c r="H55" s="490" t="s">
        <v>1087</v>
      </c>
      <c r="I55" s="492">
        <v>2201068</v>
      </c>
      <c r="J55" s="490" t="s">
        <v>1087</v>
      </c>
      <c r="K55" s="489">
        <v>220106800</v>
      </c>
      <c r="L55" s="490" t="s">
        <v>1088</v>
      </c>
      <c r="M55" s="489">
        <v>220106800</v>
      </c>
      <c r="N55" s="490" t="s">
        <v>1088</v>
      </c>
      <c r="O55" s="494">
        <v>76</v>
      </c>
      <c r="P55" s="495">
        <v>2020003630093</v>
      </c>
      <c r="Q55" s="490" t="s">
        <v>1080</v>
      </c>
      <c r="R55" s="517">
        <f>SUM($V$55:$V$57)/SUM($V$52:$V$77)</f>
        <v>0.10637354844428686</v>
      </c>
      <c r="S55" s="490" t="s">
        <v>1081</v>
      </c>
      <c r="T55" s="497" t="s">
        <v>1082</v>
      </c>
      <c r="U55" s="490" t="s">
        <v>1089</v>
      </c>
      <c r="V55" s="522">
        <v>6000000</v>
      </c>
      <c r="W55" s="510" t="s">
        <v>1090</v>
      </c>
      <c r="X55" s="511" t="s">
        <v>974</v>
      </c>
      <c r="Y55" s="512">
        <v>20</v>
      </c>
      <c r="Z55" s="513" t="s">
        <v>491</v>
      </c>
      <c r="AA55" s="494">
        <v>19649</v>
      </c>
      <c r="AB55" s="494">
        <v>20118</v>
      </c>
      <c r="AC55" s="494">
        <v>28907</v>
      </c>
      <c r="AD55" s="494">
        <v>9525</v>
      </c>
      <c r="AE55" s="494">
        <v>1222</v>
      </c>
      <c r="AF55" s="494">
        <v>113</v>
      </c>
      <c r="AG55" s="494">
        <v>297</v>
      </c>
      <c r="AH55" s="494">
        <v>345</v>
      </c>
      <c r="AI55" s="494">
        <v>0</v>
      </c>
      <c r="AJ55" s="494">
        <v>0</v>
      </c>
      <c r="AK55" s="494">
        <v>0</v>
      </c>
      <c r="AL55" s="494">
        <v>0</v>
      </c>
      <c r="AM55" s="494">
        <v>3301</v>
      </c>
      <c r="AN55" s="503">
        <v>113</v>
      </c>
      <c r="AO55" s="503">
        <v>2507</v>
      </c>
      <c r="AP55" s="494">
        <f t="shared" si="0"/>
        <v>39767</v>
      </c>
      <c r="AQ55" s="504">
        <v>44563</v>
      </c>
      <c r="AR55" s="504">
        <v>44926</v>
      </c>
      <c r="AS55" s="505" t="s">
        <v>972</v>
      </c>
      <c r="AT55" s="521"/>
    </row>
    <row r="56" spans="1:46" ht="123" customHeight="1" x14ac:dyDescent="0.25">
      <c r="A56" s="489">
        <v>1</v>
      </c>
      <c r="B56" s="490" t="s">
        <v>960</v>
      </c>
      <c r="C56" s="489">
        <v>22</v>
      </c>
      <c r="D56" s="489" t="s">
        <v>417</v>
      </c>
      <c r="E56" s="489">
        <v>2201</v>
      </c>
      <c r="F56" s="491" t="s">
        <v>961</v>
      </c>
      <c r="G56" s="492">
        <v>2201068</v>
      </c>
      <c r="H56" s="490" t="s">
        <v>1087</v>
      </c>
      <c r="I56" s="492">
        <v>2201068</v>
      </c>
      <c r="J56" s="490" t="s">
        <v>1087</v>
      </c>
      <c r="K56" s="489">
        <v>220106800</v>
      </c>
      <c r="L56" s="490" t="s">
        <v>1088</v>
      </c>
      <c r="M56" s="489">
        <v>220106800</v>
      </c>
      <c r="N56" s="490" t="s">
        <v>1088</v>
      </c>
      <c r="O56" s="494">
        <v>76</v>
      </c>
      <c r="P56" s="495">
        <v>2020003630093</v>
      </c>
      <c r="Q56" s="490" t="s">
        <v>1080</v>
      </c>
      <c r="R56" s="517">
        <f t="shared" ref="R56:R57" si="4">SUM($V$55:$V$57)/SUM($V$52:$V$77)</f>
        <v>0.10637354844428686</v>
      </c>
      <c r="S56" s="490" t="s">
        <v>1081</v>
      </c>
      <c r="T56" s="497" t="s">
        <v>1082</v>
      </c>
      <c r="U56" s="490" t="s">
        <v>1089</v>
      </c>
      <c r="V56" s="522">
        <v>6000000</v>
      </c>
      <c r="W56" s="510" t="s">
        <v>1091</v>
      </c>
      <c r="X56" s="511" t="s">
        <v>976</v>
      </c>
      <c r="Y56" s="512">
        <v>20</v>
      </c>
      <c r="Z56" s="513" t="s">
        <v>491</v>
      </c>
      <c r="AA56" s="494">
        <v>19649</v>
      </c>
      <c r="AB56" s="494">
        <v>20118</v>
      </c>
      <c r="AC56" s="494">
        <v>28907</v>
      </c>
      <c r="AD56" s="494">
        <v>9525</v>
      </c>
      <c r="AE56" s="494">
        <v>1222</v>
      </c>
      <c r="AF56" s="494">
        <v>113</v>
      </c>
      <c r="AG56" s="494">
        <v>297</v>
      </c>
      <c r="AH56" s="494">
        <v>345</v>
      </c>
      <c r="AI56" s="494">
        <v>0</v>
      </c>
      <c r="AJ56" s="494">
        <v>0</v>
      </c>
      <c r="AK56" s="494">
        <v>0</v>
      </c>
      <c r="AL56" s="494">
        <v>0</v>
      </c>
      <c r="AM56" s="494">
        <v>3301</v>
      </c>
      <c r="AN56" s="503">
        <v>113</v>
      </c>
      <c r="AO56" s="503">
        <v>2507</v>
      </c>
      <c r="AP56" s="494">
        <f t="shared" si="0"/>
        <v>39767</v>
      </c>
      <c r="AQ56" s="504">
        <v>44563</v>
      </c>
      <c r="AR56" s="504">
        <v>44926</v>
      </c>
      <c r="AS56" s="505" t="s">
        <v>972</v>
      </c>
      <c r="AT56" s="521"/>
    </row>
    <row r="57" spans="1:46" ht="123" customHeight="1" x14ac:dyDescent="0.25">
      <c r="A57" s="489">
        <v>1</v>
      </c>
      <c r="B57" s="490" t="s">
        <v>960</v>
      </c>
      <c r="C57" s="489">
        <v>22</v>
      </c>
      <c r="D57" s="489" t="s">
        <v>417</v>
      </c>
      <c r="E57" s="489">
        <v>2201</v>
      </c>
      <c r="F57" s="491" t="s">
        <v>961</v>
      </c>
      <c r="G57" s="492">
        <v>2201068</v>
      </c>
      <c r="H57" s="490" t="s">
        <v>1087</v>
      </c>
      <c r="I57" s="492">
        <v>2201068</v>
      </c>
      <c r="J57" s="490" t="s">
        <v>1087</v>
      </c>
      <c r="K57" s="489">
        <v>220106800</v>
      </c>
      <c r="L57" s="490" t="s">
        <v>1088</v>
      </c>
      <c r="M57" s="489">
        <v>220106800</v>
      </c>
      <c r="N57" s="490" t="s">
        <v>1088</v>
      </c>
      <c r="O57" s="494">
        <v>76</v>
      </c>
      <c r="P57" s="495">
        <v>2020003630093</v>
      </c>
      <c r="Q57" s="490" t="s">
        <v>1080</v>
      </c>
      <c r="R57" s="517">
        <f t="shared" si="4"/>
        <v>0.10637354844428686</v>
      </c>
      <c r="S57" s="490" t="s">
        <v>1081</v>
      </c>
      <c r="T57" s="497" t="s">
        <v>1082</v>
      </c>
      <c r="U57" s="490" t="s">
        <v>1089</v>
      </c>
      <c r="V57" s="522">
        <v>6000000</v>
      </c>
      <c r="W57" s="510" t="s">
        <v>1092</v>
      </c>
      <c r="X57" s="511" t="s">
        <v>978</v>
      </c>
      <c r="Y57" s="512">
        <v>20</v>
      </c>
      <c r="Z57" s="513" t="s">
        <v>491</v>
      </c>
      <c r="AA57" s="494">
        <v>19649</v>
      </c>
      <c r="AB57" s="494">
        <v>20118</v>
      </c>
      <c r="AC57" s="494">
        <v>28907</v>
      </c>
      <c r="AD57" s="494">
        <v>9525</v>
      </c>
      <c r="AE57" s="494">
        <v>1222</v>
      </c>
      <c r="AF57" s="494">
        <v>113</v>
      </c>
      <c r="AG57" s="494">
        <v>297</v>
      </c>
      <c r="AH57" s="494">
        <v>345</v>
      </c>
      <c r="AI57" s="494">
        <v>0</v>
      </c>
      <c r="AJ57" s="494">
        <v>0</v>
      </c>
      <c r="AK57" s="494">
        <v>0</v>
      </c>
      <c r="AL57" s="494">
        <v>0</v>
      </c>
      <c r="AM57" s="494">
        <v>3301</v>
      </c>
      <c r="AN57" s="503">
        <v>113</v>
      </c>
      <c r="AO57" s="503">
        <v>2507</v>
      </c>
      <c r="AP57" s="494">
        <f t="shared" si="0"/>
        <v>39767</v>
      </c>
      <c r="AQ57" s="504">
        <v>44563</v>
      </c>
      <c r="AR57" s="504">
        <v>44926</v>
      </c>
      <c r="AS57" s="505" t="s">
        <v>972</v>
      </c>
      <c r="AT57" s="521"/>
    </row>
    <row r="58" spans="1:46" ht="123" customHeight="1" x14ac:dyDescent="0.25">
      <c r="A58" s="489">
        <v>1</v>
      </c>
      <c r="B58" s="490" t="s">
        <v>960</v>
      </c>
      <c r="C58" s="489">
        <v>22</v>
      </c>
      <c r="D58" s="489" t="s">
        <v>417</v>
      </c>
      <c r="E58" s="489">
        <v>2201</v>
      </c>
      <c r="F58" s="491" t="s">
        <v>961</v>
      </c>
      <c r="G58" s="492" t="s">
        <v>1093</v>
      </c>
      <c r="H58" s="490" t="s">
        <v>1094</v>
      </c>
      <c r="I58" s="492" t="s">
        <v>1093</v>
      </c>
      <c r="J58" s="490" t="s">
        <v>1094</v>
      </c>
      <c r="K58" s="489">
        <v>220102600</v>
      </c>
      <c r="L58" s="490" t="s">
        <v>1095</v>
      </c>
      <c r="M58" s="489">
        <v>220102600</v>
      </c>
      <c r="N58" s="490" t="s">
        <v>1095</v>
      </c>
      <c r="O58" s="494">
        <v>22</v>
      </c>
      <c r="P58" s="495">
        <v>2020003630093</v>
      </c>
      <c r="Q58" s="490" t="s">
        <v>1080</v>
      </c>
      <c r="R58" s="517">
        <f>SUM($V$58:$V$60)/SUM($V$52:$V$77)</f>
        <v>0.11627219809118577</v>
      </c>
      <c r="S58" s="490" t="s">
        <v>1081</v>
      </c>
      <c r="T58" s="497" t="s">
        <v>1082</v>
      </c>
      <c r="U58" s="490" t="s">
        <v>1096</v>
      </c>
      <c r="V58" s="522">
        <v>8000000</v>
      </c>
      <c r="W58" s="510" t="s">
        <v>1097</v>
      </c>
      <c r="X58" s="511" t="s">
        <v>566</v>
      </c>
      <c r="Y58" s="512">
        <v>20</v>
      </c>
      <c r="Z58" s="513" t="s">
        <v>491</v>
      </c>
      <c r="AA58" s="494">
        <v>19649</v>
      </c>
      <c r="AB58" s="494">
        <v>20118</v>
      </c>
      <c r="AC58" s="494">
        <v>28907</v>
      </c>
      <c r="AD58" s="494">
        <v>9525</v>
      </c>
      <c r="AE58" s="494">
        <v>1222</v>
      </c>
      <c r="AF58" s="494">
        <v>113</v>
      </c>
      <c r="AG58" s="494">
        <v>297</v>
      </c>
      <c r="AH58" s="494">
        <v>345</v>
      </c>
      <c r="AI58" s="494">
        <v>0</v>
      </c>
      <c r="AJ58" s="494">
        <v>0</v>
      </c>
      <c r="AK58" s="494">
        <v>0</v>
      </c>
      <c r="AL58" s="494">
        <v>0</v>
      </c>
      <c r="AM58" s="494">
        <v>3301</v>
      </c>
      <c r="AN58" s="503">
        <v>113</v>
      </c>
      <c r="AO58" s="503">
        <v>2507</v>
      </c>
      <c r="AP58" s="494">
        <f t="shared" si="0"/>
        <v>39767</v>
      </c>
      <c r="AQ58" s="504">
        <v>44563</v>
      </c>
      <c r="AR58" s="504">
        <v>44926</v>
      </c>
      <c r="AS58" s="505" t="s">
        <v>972</v>
      </c>
      <c r="AT58" s="521"/>
    </row>
    <row r="59" spans="1:46" ht="123" customHeight="1" x14ac:dyDescent="0.25">
      <c r="A59" s="489">
        <v>1</v>
      </c>
      <c r="B59" s="490" t="s">
        <v>960</v>
      </c>
      <c r="C59" s="489">
        <v>22</v>
      </c>
      <c r="D59" s="489" t="s">
        <v>417</v>
      </c>
      <c r="E59" s="489">
        <v>2201</v>
      </c>
      <c r="F59" s="491" t="s">
        <v>961</v>
      </c>
      <c r="G59" s="492" t="s">
        <v>1093</v>
      </c>
      <c r="H59" s="490" t="s">
        <v>1094</v>
      </c>
      <c r="I59" s="492" t="s">
        <v>1093</v>
      </c>
      <c r="J59" s="490" t="s">
        <v>1094</v>
      </c>
      <c r="K59" s="489">
        <v>220102600</v>
      </c>
      <c r="L59" s="490" t="s">
        <v>1095</v>
      </c>
      <c r="M59" s="489">
        <v>220102600</v>
      </c>
      <c r="N59" s="490" t="s">
        <v>1095</v>
      </c>
      <c r="O59" s="494">
        <v>22</v>
      </c>
      <c r="P59" s="495">
        <v>2020003630093</v>
      </c>
      <c r="Q59" s="490" t="s">
        <v>1080</v>
      </c>
      <c r="R59" s="517">
        <f t="shared" ref="R59:R60" si="5">SUM($V$58:$V$60)/SUM($V$52:$V$77)</f>
        <v>0.11627219809118577</v>
      </c>
      <c r="S59" s="490" t="s">
        <v>1081</v>
      </c>
      <c r="T59" s="497" t="s">
        <v>1082</v>
      </c>
      <c r="U59" s="490" t="s">
        <v>1096</v>
      </c>
      <c r="V59" s="522">
        <v>10000000</v>
      </c>
      <c r="W59" s="510" t="s">
        <v>1098</v>
      </c>
      <c r="X59" s="511" t="s">
        <v>1099</v>
      </c>
      <c r="Y59" s="512">
        <v>20</v>
      </c>
      <c r="Z59" s="513" t="s">
        <v>491</v>
      </c>
      <c r="AA59" s="494">
        <v>19649</v>
      </c>
      <c r="AB59" s="494">
        <v>20118</v>
      </c>
      <c r="AC59" s="494">
        <v>28907</v>
      </c>
      <c r="AD59" s="494">
        <v>9525</v>
      </c>
      <c r="AE59" s="494">
        <v>1222</v>
      </c>
      <c r="AF59" s="494">
        <v>113</v>
      </c>
      <c r="AG59" s="494">
        <v>297</v>
      </c>
      <c r="AH59" s="494">
        <v>345</v>
      </c>
      <c r="AI59" s="494">
        <v>0</v>
      </c>
      <c r="AJ59" s="494">
        <v>0</v>
      </c>
      <c r="AK59" s="494">
        <v>0</v>
      </c>
      <c r="AL59" s="494">
        <v>0</v>
      </c>
      <c r="AM59" s="494">
        <v>3301</v>
      </c>
      <c r="AN59" s="503">
        <v>113</v>
      </c>
      <c r="AO59" s="503">
        <v>2507</v>
      </c>
      <c r="AP59" s="494">
        <f t="shared" si="0"/>
        <v>39767</v>
      </c>
      <c r="AQ59" s="504">
        <v>44563</v>
      </c>
      <c r="AR59" s="504">
        <v>44926</v>
      </c>
      <c r="AS59" s="505" t="s">
        <v>972</v>
      </c>
      <c r="AT59" s="521"/>
    </row>
    <row r="60" spans="1:46" ht="123" customHeight="1" x14ac:dyDescent="0.25">
      <c r="A60" s="489">
        <v>1</v>
      </c>
      <c r="B60" s="490" t="s">
        <v>960</v>
      </c>
      <c r="C60" s="489">
        <v>22</v>
      </c>
      <c r="D60" s="489" t="s">
        <v>417</v>
      </c>
      <c r="E60" s="489">
        <v>2201</v>
      </c>
      <c r="F60" s="491" t="s">
        <v>961</v>
      </c>
      <c r="G60" s="492" t="s">
        <v>1093</v>
      </c>
      <c r="H60" s="490" t="s">
        <v>1094</v>
      </c>
      <c r="I60" s="492" t="s">
        <v>1093</v>
      </c>
      <c r="J60" s="490" t="s">
        <v>1094</v>
      </c>
      <c r="K60" s="489">
        <v>220102600</v>
      </c>
      <c r="L60" s="490" t="s">
        <v>1095</v>
      </c>
      <c r="M60" s="489">
        <v>220102600</v>
      </c>
      <c r="N60" s="490" t="s">
        <v>1095</v>
      </c>
      <c r="O60" s="494">
        <v>22</v>
      </c>
      <c r="P60" s="495">
        <v>2020003630093</v>
      </c>
      <c r="Q60" s="490" t="s">
        <v>1080</v>
      </c>
      <c r="R60" s="517">
        <f t="shared" si="5"/>
        <v>0.11627219809118577</v>
      </c>
      <c r="S60" s="490" t="s">
        <v>1081</v>
      </c>
      <c r="T60" s="497" t="s">
        <v>1082</v>
      </c>
      <c r="U60" s="490" t="s">
        <v>1096</v>
      </c>
      <c r="V60" s="522">
        <v>1675000</v>
      </c>
      <c r="W60" s="510" t="s">
        <v>1100</v>
      </c>
      <c r="X60" s="511" t="s">
        <v>1101</v>
      </c>
      <c r="Y60" s="512">
        <v>25</v>
      </c>
      <c r="Z60" s="513" t="s">
        <v>971</v>
      </c>
      <c r="AA60" s="494">
        <v>19649</v>
      </c>
      <c r="AB60" s="494">
        <v>20118</v>
      </c>
      <c r="AC60" s="494">
        <v>28907</v>
      </c>
      <c r="AD60" s="494">
        <v>9525</v>
      </c>
      <c r="AE60" s="494">
        <v>1222</v>
      </c>
      <c r="AF60" s="494">
        <v>113</v>
      </c>
      <c r="AG60" s="494">
        <v>297</v>
      </c>
      <c r="AH60" s="494">
        <v>345</v>
      </c>
      <c r="AI60" s="494">
        <v>0</v>
      </c>
      <c r="AJ60" s="494">
        <v>0</v>
      </c>
      <c r="AK60" s="494">
        <v>0</v>
      </c>
      <c r="AL60" s="494">
        <v>0</v>
      </c>
      <c r="AM60" s="494">
        <v>3301</v>
      </c>
      <c r="AN60" s="503">
        <v>113</v>
      </c>
      <c r="AO60" s="503">
        <v>2507</v>
      </c>
      <c r="AP60" s="494">
        <f t="shared" si="0"/>
        <v>39767</v>
      </c>
      <c r="AQ60" s="504">
        <v>44563</v>
      </c>
      <c r="AR60" s="504">
        <v>44926</v>
      </c>
      <c r="AS60" s="505" t="s">
        <v>972</v>
      </c>
      <c r="AT60" s="521"/>
    </row>
    <row r="61" spans="1:46" ht="123" customHeight="1" x14ac:dyDescent="0.25">
      <c r="A61" s="489">
        <v>1</v>
      </c>
      <c r="B61" s="490" t="s">
        <v>960</v>
      </c>
      <c r="C61" s="489">
        <v>22</v>
      </c>
      <c r="D61" s="489" t="s">
        <v>417</v>
      </c>
      <c r="E61" s="489">
        <v>2201</v>
      </c>
      <c r="F61" s="491" t="s">
        <v>961</v>
      </c>
      <c r="G61" s="492">
        <v>2201009</v>
      </c>
      <c r="H61" s="490" t="s">
        <v>1102</v>
      </c>
      <c r="I61" s="492">
        <v>2201074</v>
      </c>
      <c r="J61" s="490" t="s">
        <v>1102</v>
      </c>
      <c r="K61" s="489">
        <v>220100900</v>
      </c>
      <c r="L61" s="490" t="s">
        <v>1103</v>
      </c>
      <c r="M61" s="489">
        <v>220107400</v>
      </c>
      <c r="N61" s="490" t="s">
        <v>1104</v>
      </c>
      <c r="O61" s="494">
        <v>604</v>
      </c>
      <c r="P61" s="495">
        <v>2020003630093</v>
      </c>
      <c r="Q61" s="490" t="s">
        <v>1080</v>
      </c>
      <c r="R61" s="517">
        <f>SUM($V$61:$V$64)/SUM($V$52:$V$77)</f>
        <v>0.14774103950595396</v>
      </c>
      <c r="S61" s="490" t="s">
        <v>1081</v>
      </c>
      <c r="T61" s="497" t="s">
        <v>1082</v>
      </c>
      <c r="U61" s="490" t="s">
        <v>1105</v>
      </c>
      <c r="V61" s="522">
        <v>1000000</v>
      </c>
      <c r="W61" s="510" t="s">
        <v>1106</v>
      </c>
      <c r="X61" s="511" t="s">
        <v>974</v>
      </c>
      <c r="Y61" s="512">
        <v>20</v>
      </c>
      <c r="Z61" s="513" t="s">
        <v>491</v>
      </c>
      <c r="AA61" s="494">
        <v>19649</v>
      </c>
      <c r="AB61" s="494">
        <v>20118</v>
      </c>
      <c r="AC61" s="494">
        <v>28907</v>
      </c>
      <c r="AD61" s="494">
        <v>9525</v>
      </c>
      <c r="AE61" s="494">
        <v>1222</v>
      </c>
      <c r="AF61" s="494">
        <v>113</v>
      </c>
      <c r="AG61" s="494">
        <v>297</v>
      </c>
      <c r="AH61" s="494">
        <v>345</v>
      </c>
      <c r="AI61" s="494">
        <v>0</v>
      </c>
      <c r="AJ61" s="494">
        <v>0</v>
      </c>
      <c r="AK61" s="494">
        <v>0</v>
      </c>
      <c r="AL61" s="494">
        <v>0</v>
      </c>
      <c r="AM61" s="494">
        <v>3301</v>
      </c>
      <c r="AN61" s="503">
        <v>113</v>
      </c>
      <c r="AO61" s="503">
        <v>2507</v>
      </c>
      <c r="AP61" s="494">
        <f t="shared" si="0"/>
        <v>39767</v>
      </c>
      <c r="AQ61" s="504">
        <v>44563</v>
      </c>
      <c r="AR61" s="504">
        <v>44926</v>
      </c>
      <c r="AS61" s="505" t="s">
        <v>972</v>
      </c>
      <c r="AT61" s="521"/>
    </row>
    <row r="62" spans="1:46" ht="123" customHeight="1" x14ac:dyDescent="0.25">
      <c r="A62" s="489">
        <v>1</v>
      </c>
      <c r="B62" s="490" t="s">
        <v>960</v>
      </c>
      <c r="C62" s="489">
        <v>22</v>
      </c>
      <c r="D62" s="489" t="s">
        <v>417</v>
      </c>
      <c r="E62" s="489">
        <v>2201</v>
      </c>
      <c r="F62" s="491" t="s">
        <v>961</v>
      </c>
      <c r="G62" s="492">
        <v>2201009</v>
      </c>
      <c r="H62" s="490" t="s">
        <v>1102</v>
      </c>
      <c r="I62" s="492">
        <v>2201074</v>
      </c>
      <c r="J62" s="490" t="s">
        <v>1102</v>
      </c>
      <c r="K62" s="489">
        <v>220100900</v>
      </c>
      <c r="L62" s="490" t="s">
        <v>1103</v>
      </c>
      <c r="M62" s="489">
        <v>220107400</v>
      </c>
      <c r="N62" s="490" t="s">
        <v>1104</v>
      </c>
      <c r="O62" s="494">
        <v>604</v>
      </c>
      <c r="P62" s="495">
        <v>2020003630093</v>
      </c>
      <c r="Q62" s="490" t="s">
        <v>1080</v>
      </c>
      <c r="R62" s="517">
        <f t="shared" ref="R62:R64" si="6">SUM($V$61:$V$64)/SUM($V$52:$V$77)</f>
        <v>0.14774103950595396</v>
      </c>
      <c r="S62" s="490" t="s">
        <v>1081</v>
      </c>
      <c r="T62" s="497" t="s">
        <v>1082</v>
      </c>
      <c r="U62" s="490" t="s">
        <v>1105</v>
      </c>
      <c r="V62" s="522">
        <v>2000000</v>
      </c>
      <c r="W62" s="510" t="s">
        <v>1107</v>
      </c>
      <c r="X62" s="511" t="s">
        <v>976</v>
      </c>
      <c r="Y62" s="512">
        <v>20</v>
      </c>
      <c r="Z62" s="513" t="s">
        <v>491</v>
      </c>
      <c r="AA62" s="494">
        <v>19649</v>
      </c>
      <c r="AB62" s="494">
        <v>20118</v>
      </c>
      <c r="AC62" s="494">
        <v>28907</v>
      </c>
      <c r="AD62" s="494">
        <v>9525</v>
      </c>
      <c r="AE62" s="494">
        <v>1222</v>
      </c>
      <c r="AF62" s="494">
        <v>113</v>
      </c>
      <c r="AG62" s="494">
        <v>297</v>
      </c>
      <c r="AH62" s="494">
        <v>345</v>
      </c>
      <c r="AI62" s="494">
        <v>0</v>
      </c>
      <c r="AJ62" s="494">
        <v>0</v>
      </c>
      <c r="AK62" s="494">
        <v>0</v>
      </c>
      <c r="AL62" s="494">
        <v>0</v>
      </c>
      <c r="AM62" s="494">
        <v>3301</v>
      </c>
      <c r="AN62" s="503">
        <v>113</v>
      </c>
      <c r="AO62" s="503">
        <v>2507</v>
      </c>
      <c r="AP62" s="494">
        <f t="shared" si="0"/>
        <v>39767</v>
      </c>
      <c r="AQ62" s="504">
        <v>44563</v>
      </c>
      <c r="AR62" s="504">
        <v>44926</v>
      </c>
      <c r="AS62" s="505" t="s">
        <v>972</v>
      </c>
      <c r="AT62" s="521"/>
    </row>
    <row r="63" spans="1:46" ht="123" customHeight="1" x14ac:dyDescent="0.25">
      <c r="A63" s="489">
        <v>1</v>
      </c>
      <c r="B63" s="490" t="s">
        <v>960</v>
      </c>
      <c r="C63" s="489">
        <v>22</v>
      </c>
      <c r="D63" s="489" t="s">
        <v>417</v>
      </c>
      <c r="E63" s="489">
        <v>2201</v>
      </c>
      <c r="F63" s="491" t="s">
        <v>961</v>
      </c>
      <c r="G63" s="492">
        <v>2201009</v>
      </c>
      <c r="H63" s="490" t="s">
        <v>1102</v>
      </c>
      <c r="I63" s="492">
        <v>2201074</v>
      </c>
      <c r="J63" s="490" t="s">
        <v>1102</v>
      </c>
      <c r="K63" s="489">
        <v>220100900</v>
      </c>
      <c r="L63" s="490" t="s">
        <v>1103</v>
      </c>
      <c r="M63" s="489">
        <v>220107400</v>
      </c>
      <c r="N63" s="490" t="s">
        <v>1104</v>
      </c>
      <c r="O63" s="494">
        <v>604</v>
      </c>
      <c r="P63" s="495">
        <v>2020003630093</v>
      </c>
      <c r="Q63" s="490" t="s">
        <v>1080</v>
      </c>
      <c r="R63" s="517">
        <f t="shared" si="6"/>
        <v>0.14774103950595396</v>
      </c>
      <c r="S63" s="490" t="s">
        <v>1081</v>
      </c>
      <c r="T63" s="497" t="s">
        <v>1082</v>
      </c>
      <c r="U63" s="490" t="s">
        <v>1105</v>
      </c>
      <c r="V63" s="522">
        <v>2000000</v>
      </c>
      <c r="W63" s="510" t="s">
        <v>1108</v>
      </c>
      <c r="X63" s="511" t="s">
        <v>978</v>
      </c>
      <c r="Y63" s="512">
        <v>20</v>
      </c>
      <c r="Z63" s="513" t="s">
        <v>491</v>
      </c>
      <c r="AA63" s="494">
        <v>19649</v>
      </c>
      <c r="AB63" s="494">
        <v>20118</v>
      </c>
      <c r="AC63" s="494">
        <v>28907</v>
      </c>
      <c r="AD63" s="494">
        <v>9525</v>
      </c>
      <c r="AE63" s="494">
        <v>1222</v>
      </c>
      <c r="AF63" s="494">
        <v>113</v>
      </c>
      <c r="AG63" s="494">
        <v>297</v>
      </c>
      <c r="AH63" s="494">
        <v>345</v>
      </c>
      <c r="AI63" s="494">
        <v>0</v>
      </c>
      <c r="AJ63" s="494">
        <v>0</v>
      </c>
      <c r="AK63" s="494">
        <v>0</v>
      </c>
      <c r="AL63" s="494">
        <v>0</v>
      </c>
      <c r="AM63" s="494">
        <v>3301</v>
      </c>
      <c r="AN63" s="503">
        <v>113</v>
      </c>
      <c r="AO63" s="503">
        <v>2507</v>
      </c>
      <c r="AP63" s="494">
        <f t="shared" si="0"/>
        <v>39767</v>
      </c>
      <c r="AQ63" s="504">
        <v>44563</v>
      </c>
      <c r="AR63" s="504">
        <v>44926</v>
      </c>
      <c r="AS63" s="505" t="s">
        <v>972</v>
      </c>
      <c r="AT63" s="521"/>
    </row>
    <row r="64" spans="1:46" ht="123" customHeight="1" x14ac:dyDescent="0.25">
      <c r="A64" s="489">
        <v>1</v>
      </c>
      <c r="B64" s="490" t="s">
        <v>960</v>
      </c>
      <c r="C64" s="489">
        <v>22</v>
      </c>
      <c r="D64" s="489" t="s">
        <v>417</v>
      </c>
      <c r="E64" s="489">
        <v>2201</v>
      </c>
      <c r="F64" s="491" t="s">
        <v>961</v>
      </c>
      <c r="G64" s="489">
        <v>2201010</v>
      </c>
      <c r="H64" s="490" t="s">
        <v>1109</v>
      </c>
      <c r="I64" s="492">
        <v>2201074</v>
      </c>
      <c r="J64" s="490" t="s">
        <v>1110</v>
      </c>
      <c r="K64" s="489">
        <v>220101000</v>
      </c>
      <c r="L64" s="490" t="s">
        <v>1104</v>
      </c>
      <c r="M64" s="489">
        <v>220107400</v>
      </c>
      <c r="N64" s="490" t="s">
        <v>1104</v>
      </c>
      <c r="O64" s="494">
        <v>94</v>
      </c>
      <c r="P64" s="495">
        <v>2020003630093</v>
      </c>
      <c r="Q64" s="490" t="s">
        <v>1080</v>
      </c>
      <c r="R64" s="517">
        <f t="shared" si="6"/>
        <v>0.14774103950595396</v>
      </c>
      <c r="S64" s="490" t="s">
        <v>1081</v>
      </c>
      <c r="T64" s="497" t="s">
        <v>1082</v>
      </c>
      <c r="U64" s="515" t="s">
        <v>1111</v>
      </c>
      <c r="V64" s="518">
        <v>20000000</v>
      </c>
      <c r="W64" s="510" t="s">
        <v>1112</v>
      </c>
      <c r="X64" s="511" t="s">
        <v>1071</v>
      </c>
      <c r="Y64" s="512">
        <v>20</v>
      </c>
      <c r="Z64" s="513" t="s">
        <v>491</v>
      </c>
      <c r="AA64" s="494">
        <v>19649</v>
      </c>
      <c r="AB64" s="494">
        <v>20118</v>
      </c>
      <c r="AC64" s="494">
        <v>28907</v>
      </c>
      <c r="AD64" s="494">
        <v>9525</v>
      </c>
      <c r="AE64" s="494">
        <v>1222</v>
      </c>
      <c r="AF64" s="494">
        <v>113</v>
      </c>
      <c r="AG64" s="494">
        <v>297</v>
      </c>
      <c r="AH64" s="494">
        <v>345</v>
      </c>
      <c r="AI64" s="494">
        <v>0</v>
      </c>
      <c r="AJ64" s="494">
        <v>0</v>
      </c>
      <c r="AK64" s="494">
        <v>0</v>
      </c>
      <c r="AL64" s="494">
        <v>0</v>
      </c>
      <c r="AM64" s="494">
        <v>3301</v>
      </c>
      <c r="AN64" s="503">
        <v>113</v>
      </c>
      <c r="AO64" s="503">
        <v>2507</v>
      </c>
      <c r="AP64" s="494">
        <f t="shared" si="0"/>
        <v>39767</v>
      </c>
      <c r="AQ64" s="504">
        <v>44563</v>
      </c>
      <c r="AR64" s="504">
        <v>44926</v>
      </c>
      <c r="AS64" s="505" t="s">
        <v>972</v>
      </c>
      <c r="AT64" s="521"/>
    </row>
    <row r="65" spans="1:46" ht="123" customHeight="1" x14ac:dyDescent="0.25">
      <c r="A65" s="489">
        <v>1</v>
      </c>
      <c r="B65" s="490" t="s">
        <v>960</v>
      </c>
      <c r="C65" s="489">
        <v>22</v>
      </c>
      <c r="D65" s="489" t="s">
        <v>417</v>
      </c>
      <c r="E65" s="489">
        <v>2201</v>
      </c>
      <c r="F65" s="491" t="s">
        <v>961</v>
      </c>
      <c r="G65" s="492">
        <v>2201035</v>
      </c>
      <c r="H65" s="490" t="s">
        <v>1113</v>
      </c>
      <c r="I65" s="492">
        <v>2201035</v>
      </c>
      <c r="J65" s="490" t="s">
        <v>1113</v>
      </c>
      <c r="K65" s="489">
        <v>220103500</v>
      </c>
      <c r="L65" s="490" t="s">
        <v>1114</v>
      </c>
      <c r="M65" s="489">
        <v>220103500</v>
      </c>
      <c r="N65" s="490" t="s">
        <v>1114</v>
      </c>
      <c r="O65" s="494">
        <v>9</v>
      </c>
      <c r="P65" s="495">
        <v>2020003630093</v>
      </c>
      <c r="Q65" s="490" t="s">
        <v>1080</v>
      </c>
      <c r="R65" s="517">
        <f>SUM($V$65:$V$66)/SUM($V$52:$V$77)</f>
        <v>0.11819283160476317</v>
      </c>
      <c r="S65" s="490" t="s">
        <v>1081</v>
      </c>
      <c r="T65" s="497" t="s">
        <v>1115</v>
      </c>
      <c r="U65" s="490" t="s">
        <v>1116</v>
      </c>
      <c r="V65" s="518">
        <v>10000000</v>
      </c>
      <c r="W65" s="510" t="s">
        <v>1117</v>
      </c>
      <c r="X65" s="511" t="s">
        <v>978</v>
      </c>
      <c r="Y65" s="512">
        <v>20</v>
      </c>
      <c r="Z65" s="513" t="s">
        <v>491</v>
      </c>
      <c r="AA65" s="494">
        <v>19649</v>
      </c>
      <c r="AB65" s="494">
        <v>20118</v>
      </c>
      <c r="AC65" s="494">
        <v>28907</v>
      </c>
      <c r="AD65" s="494">
        <v>9525</v>
      </c>
      <c r="AE65" s="494">
        <v>1222</v>
      </c>
      <c r="AF65" s="494">
        <v>113</v>
      </c>
      <c r="AG65" s="494">
        <v>297</v>
      </c>
      <c r="AH65" s="494">
        <v>345</v>
      </c>
      <c r="AI65" s="494">
        <v>0</v>
      </c>
      <c r="AJ65" s="494">
        <v>0</v>
      </c>
      <c r="AK65" s="494">
        <v>0</v>
      </c>
      <c r="AL65" s="494">
        <v>0</v>
      </c>
      <c r="AM65" s="494">
        <v>3301</v>
      </c>
      <c r="AN65" s="503">
        <v>113</v>
      </c>
      <c r="AO65" s="503">
        <v>2507</v>
      </c>
      <c r="AP65" s="494">
        <f t="shared" si="0"/>
        <v>39767</v>
      </c>
      <c r="AQ65" s="504">
        <v>44563</v>
      </c>
      <c r="AR65" s="504">
        <v>44926</v>
      </c>
      <c r="AS65" s="505" t="s">
        <v>972</v>
      </c>
      <c r="AT65" s="521"/>
    </row>
    <row r="66" spans="1:46" ht="123" customHeight="1" x14ac:dyDescent="0.25">
      <c r="A66" s="489">
        <v>1</v>
      </c>
      <c r="B66" s="490" t="s">
        <v>960</v>
      </c>
      <c r="C66" s="489">
        <v>22</v>
      </c>
      <c r="D66" s="489" t="s">
        <v>417</v>
      </c>
      <c r="E66" s="489">
        <v>2201</v>
      </c>
      <c r="F66" s="491" t="s">
        <v>961</v>
      </c>
      <c r="G66" s="492">
        <v>2201035</v>
      </c>
      <c r="H66" s="490" t="s">
        <v>1113</v>
      </c>
      <c r="I66" s="492">
        <v>2201035</v>
      </c>
      <c r="J66" s="490" t="s">
        <v>1113</v>
      </c>
      <c r="K66" s="489">
        <v>220103500</v>
      </c>
      <c r="L66" s="490" t="s">
        <v>1114</v>
      </c>
      <c r="M66" s="489">
        <v>220103500</v>
      </c>
      <c r="N66" s="490" t="s">
        <v>1114</v>
      </c>
      <c r="O66" s="494">
        <v>9</v>
      </c>
      <c r="P66" s="495">
        <v>2020003630093</v>
      </c>
      <c r="Q66" s="490" t="s">
        <v>1080</v>
      </c>
      <c r="R66" s="517">
        <f t="shared" ref="R66" si="7">SUM($V$65:$V$66)/SUM($V$52:$V$77)</f>
        <v>0.11819283160476317</v>
      </c>
      <c r="S66" s="490" t="s">
        <v>1081</v>
      </c>
      <c r="T66" s="497" t="s">
        <v>1115</v>
      </c>
      <c r="U66" s="490" t="s">
        <v>1116</v>
      </c>
      <c r="V66" s="518">
        <v>10000000</v>
      </c>
      <c r="W66" s="510" t="s">
        <v>1118</v>
      </c>
      <c r="X66" s="511" t="s">
        <v>978</v>
      </c>
      <c r="Y66" s="512">
        <v>88</v>
      </c>
      <c r="Z66" s="513" t="s">
        <v>990</v>
      </c>
      <c r="AA66" s="494">
        <v>19649</v>
      </c>
      <c r="AB66" s="494">
        <v>20118</v>
      </c>
      <c r="AC66" s="494">
        <v>28907</v>
      </c>
      <c r="AD66" s="494">
        <v>9525</v>
      </c>
      <c r="AE66" s="494">
        <v>1222</v>
      </c>
      <c r="AF66" s="494">
        <v>113</v>
      </c>
      <c r="AG66" s="494">
        <v>297</v>
      </c>
      <c r="AH66" s="494">
        <v>345</v>
      </c>
      <c r="AI66" s="494">
        <v>0</v>
      </c>
      <c r="AJ66" s="494">
        <v>0</v>
      </c>
      <c r="AK66" s="494">
        <v>0</v>
      </c>
      <c r="AL66" s="494">
        <v>0</v>
      </c>
      <c r="AM66" s="494">
        <v>3301</v>
      </c>
      <c r="AN66" s="503">
        <v>113</v>
      </c>
      <c r="AO66" s="503">
        <v>2507</v>
      </c>
      <c r="AP66" s="494">
        <f t="shared" si="0"/>
        <v>39767</v>
      </c>
      <c r="AQ66" s="504">
        <v>44563</v>
      </c>
      <c r="AR66" s="504">
        <v>44926</v>
      </c>
      <c r="AS66" s="505" t="s">
        <v>972</v>
      </c>
      <c r="AT66" s="521"/>
    </row>
    <row r="67" spans="1:46" ht="123" customHeight="1" x14ac:dyDescent="0.25">
      <c r="A67" s="489">
        <v>1</v>
      </c>
      <c r="B67" s="490" t="s">
        <v>960</v>
      </c>
      <c r="C67" s="489">
        <v>22</v>
      </c>
      <c r="D67" s="489" t="s">
        <v>417</v>
      </c>
      <c r="E67" s="489">
        <v>2201</v>
      </c>
      <c r="F67" s="491" t="s">
        <v>961</v>
      </c>
      <c r="G67" s="492">
        <v>2201046</v>
      </c>
      <c r="H67" s="490" t="s">
        <v>1119</v>
      </c>
      <c r="I67" s="492">
        <v>2201046</v>
      </c>
      <c r="J67" s="490" t="s">
        <v>1119</v>
      </c>
      <c r="K67" s="489">
        <v>220104602</v>
      </c>
      <c r="L67" s="490" t="s">
        <v>1120</v>
      </c>
      <c r="M67" s="489">
        <v>220104602</v>
      </c>
      <c r="N67" s="490" t="s">
        <v>1120</v>
      </c>
      <c r="O67" s="494">
        <v>18</v>
      </c>
      <c r="P67" s="495">
        <v>2020003630093</v>
      </c>
      <c r="Q67" s="490" t="s">
        <v>1080</v>
      </c>
      <c r="R67" s="517">
        <f>SUM($V$67:$V$70)/SUM($V$52:$V$77)</f>
        <v>0.11228319002452501</v>
      </c>
      <c r="S67" s="490" t="s">
        <v>1081</v>
      </c>
      <c r="T67" s="497" t="s">
        <v>1115</v>
      </c>
      <c r="U67" s="490" t="s">
        <v>1121</v>
      </c>
      <c r="V67" s="522">
        <v>2000000</v>
      </c>
      <c r="W67" s="510" t="s">
        <v>1122</v>
      </c>
      <c r="X67" s="511" t="s">
        <v>1071</v>
      </c>
      <c r="Y67" s="512">
        <v>20</v>
      </c>
      <c r="Z67" s="513" t="s">
        <v>491</v>
      </c>
      <c r="AA67" s="494">
        <v>19649</v>
      </c>
      <c r="AB67" s="494">
        <v>20118</v>
      </c>
      <c r="AC67" s="494">
        <v>28907</v>
      </c>
      <c r="AD67" s="494">
        <v>9525</v>
      </c>
      <c r="AE67" s="494">
        <v>1222</v>
      </c>
      <c r="AF67" s="494">
        <v>113</v>
      </c>
      <c r="AG67" s="494">
        <v>297</v>
      </c>
      <c r="AH67" s="494">
        <v>345</v>
      </c>
      <c r="AI67" s="494">
        <v>0</v>
      </c>
      <c r="AJ67" s="494">
        <v>0</v>
      </c>
      <c r="AK67" s="494">
        <v>0</v>
      </c>
      <c r="AL67" s="494">
        <v>0</v>
      </c>
      <c r="AM67" s="494">
        <v>3301</v>
      </c>
      <c r="AN67" s="503">
        <v>113</v>
      </c>
      <c r="AO67" s="503">
        <v>2507</v>
      </c>
      <c r="AP67" s="494">
        <f t="shared" si="0"/>
        <v>39767</v>
      </c>
      <c r="AQ67" s="504">
        <v>44563</v>
      </c>
      <c r="AR67" s="504">
        <v>44926</v>
      </c>
      <c r="AS67" s="505" t="s">
        <v>972</v>
      </c>
      <c r="AT67" s="521"/>
    </row>
    <row r="68" spans="1:46" ht="123" customHeight="1" x14ac:dyDescent="0.25">
      <c r="A68" s="489">
        <v>1</v>
      </c>
      <c r="B68" s="490" t="s">
        <v>960</v>
      </c>
      <c r="C68" s="489">
        <v>22</v>
      </c>
      <c r="D68" s="489" t="s">
        <v>417</v>
      </c>
      <c r="E68" s="489">
        <v>2201</v>
      </c>
      <c r="F68" s="491" t="s">
        <v>961</v>
      </c>
      <c r="G68" s="492">
        <v>2201046</v>
      </c>
      <c r="H68" s="490" t="s">
        <v>1119</v>
      </c>
      <c r="I68" s="492">
        <v>2201046</v>
      </c>
      <c r="J68" s="490" t="s">
        <v>1119</v>
      </c>
      <c r="K68" s="489">
        <v>220104602</v>
      </c>
      <c r="L68" s="490" t="s">
        <v>1120</v>
      </c>
      <c r="M68" s="489">
        <v>220104602</v>
      </c>
      <c r="N68" s="490" t="s">
        <v>1120</v>
      </c>
      <c r="O68" s="494">
        <v>18</v>
      </c>
      <c r="P68" s="495">
        <v>2020003630093</v>
      </c>
      <c r="Q68" s="490" t="s">
        <v>1080</v>
      </c>
      <c r="R68" s="517">
        <f t="shared" ref="R68:R70" si="8">SUM($V$67:$V$70)/SUM($V$52:$V$77)</f>
        <v>0.11228319002452501</v>
      </c>
      <c r="S68" s="490" t="s">
        <v>1081</v>
      </c>
      <c r="T68" s="497" t="s">
        <v>1115</v>
      </c>
      <c r="U68" s="490" t="s">
        <v>1121</v>
      </c>
      <c r="V68" s="522">
        <v>3500000</v>
      </c>
      <c r="W68" s="510" t="s">
        <v>1123</v>
      </c>
      <c r="X68" s="511" t="s">
        <v>974</v>
      </c>
      <c r="Y68" s="512">
        <v>20</v>
      </c>
      <c r="Z68" s="513" t="s">
        <v>491</v>
      </c>
      <c r="AA68" s="494">
        <v>19649</v>
      </c>
      <c r="AB68" s="494">
        <v>20118</v>
      </c>
      <c r="AC68" s="494">
        <v>28907</v>
      </c>
      <c r="AD68" s="494">
        <v>9525</v>
      </c>
      <c r="AE68" s="494">
        <v>1222</v>
      </c>
      <c r="AF68" s="494">
        <v>113</v>
      </c>
      <c r="AG68" s="494">
        <v>297</v>
      </c>
      <c r="AH68" s="494">
        <v>345</v>
      </c>
      <c r="AI68" s="494">
        <v>0</v>
      </c>
      <c r="AJ68" s="494">
        <v>0</v>
      </c>
      <c r="AK68" s="494">
        <v>0</v>
      </c>
      <c r="AL68" s="494">
        <v>0</v>
      </c>
      <c r="AM68" s="494">
        <v>3301</v>
      </c>
      <c r="AN68" s="503">
        <v>113</v>
      </c>
      <c r="AO68" s="503">
        <v>2507</v>
      </c>
      <c r="AP68" s="494">
        <f t="shared" si="0"/>
        <v>39767</v>
      </c>
      <c r="AQ68" s="504">
        <v>44563</v>
      </c>
      <c r="AR68" s="504">
        <v>44926</v>
      </c>
      <c r="AS68" s="505" t="s">
        <v>972</v>
      </c>
      <c r="AT68" s="521"/>
    </row>
    <row r="69" spans="1:46" ht="123" customHeight="1" x14ac:dyDescent="0.25">
      <c r="A69" s="489">
        <v>1</v>
      </c>
      <c r="B69" s="490" t="s">
        <v>960</v>
      </c>
      <c r="C69" s="489">
        <v>22</v>
      </c>
      <c r="D69" s="489" t="s">
        <v>417</v>
      </c>
      <c r="E69" s="489">
        <v>2201</v>
      </c>
      <c r="F69" s="491" t="s">
        <v>961</v>
      </c>
      <c r="G69" s="492">
        <v>2201046</v>
      </c>
      <c r="H69" s="490" t="s">
        <v>1119</v>
      </c>
      <c r="I69" s="492">
        <v>2201046</v>
      </c>
      <c r="J69" s="490" t="s">
        <v>1119</v>
      </c>
      <c r="K69" s="489">
        <v>220104602</v>
      </c>
      <c r="L69" s="490" t="s">
        <v>1120</v>
      </c>
      <c r="M69" s="489">
        <v>220104602</v>
      </c>
      <c r="N69" s="490" t="s">
        <v>1120</v>
      </c>
      <c r="O69" s="494">
        <v>18</v>
      </c>
      <c r="P69" s="495">
        <v>2020003630093</v>
      </c>
      <c r="Q69" s="490" t="s">
        <v>1080</v>
      </c>
      <c r="R69" s="517">
        <f t="shared" si="8"/>
        <v>0.11228319002452501</v>
      </c>
      <c r="S69" s="490" t="s">
        <v>1081</v>
      </c>
      <c r="T69" s="497" t="s">
        <v>1115</v>
      </c>
      <c r="U69" s="490" t="s">
        <v>1121</v>
      </c>
      <c r="V69" s="522">
        <v>7000000</v>
      </c>
      <c r="W69" s="510" t="s">
        <v>1124</v>
      </c>
      <c r="X69" s="511" t="s">
        <v>976</v>
      </c>
      <c r="Y69" s="512">
        <v>20</v>
      </c>
      <c r="Z69" s="513" t="s">
        <v>491</v>
      </c>
      <c r="AA69" s="494">
        <v>19649</v>
      </c>
      <c r="AB69" s="494">
        <v>20118</v>
      </c>
      <c r="AC69" s="494">
        <v>28907</v>
      </c>
      <c r="AD69" s="494">
        <v>9525</v>
      </c>
      <c r="AE69" s="494">
        <v>1222</v>
      </c>
      <c r="AF69" s="494">
        <v>113</v>
      </c>
      <c r="AG69" s="494">
        <v>297</v>
      </c>
      <c r="AH69" s="494">
        <v>345</v>
      </c>
      <c r="AI69" s="494">
        <v>0</v>
      </c>
      <c r="AJ69" s="494">
        <v>0</v>
      </c>
      <c r="AK69" s="494">
        <v>0</v>
      </c>
      <c r="AL69" s="494">
        <v>0</v>
      </c>
      <c r="AM69" s="494">
        <v>3301</v>
      </c>
      <c r="AN69" s="503">
        <v>113</v>
      </c>
      <c r="AO69" s="503">
        <v>2507</v>
      </c>
      <c r="AP69" s="494">
        <f t="shared" si="0"/>
        <v>39767</v>
      </c>
      <c r="AQ69" s="504">
        <v>44563</v>
      </c>
      <c r="AR69" s="504">
        <v>44926</v>
      </c>
      <c r="AS69" s="505" t="s">
        <v>972</v>
      </c>
      <c r="AT69" s="521"/>
    </row>
    <row r="70" spans="1:46" ht="123" customHeight="1" x14ac:dyDescent="0.25">
      <c r="A70" s="489">
        <v>1</v>
      </c>
      <c r="B70" s="490" t="s">
        <v>960</v>
      </c>
      <c r="C70" s="489">
        <v>22</v>
      </c>
      <c r="D70" s="489" t="s">
        <v>417</v>
      </c>
      <c r="E70" s="489">
        <v>2201</v>
      </c>
      <c r="F70" s="491" t="s">
        <v>961</v>
      </c>
      <c r="G70" s="492">
        <v>2201046</v>
      </c>
      <c r="H70" s="490" t="s">
        <v>1119</v>
      </c>
      <c r="I70" s="492">
        <v>2201046</v>
      </c>
      <c r="J70" s="490" t="s">
        <v>1119</v>
      </c>
      <c r="K70" s="489">
        <v>220104602</v>
      </c>
      <c r="L70" s="490" t="s">
        <v>1120</v>
      </c>
      <c r="M70" s="489">
        <v>220104602</v>
      </c>
      <c r="N70" s="490" t="s">
        <v>1120</v>
      </c>
      <c r="O70" s="494">
        <v>18</v>
      </c>
      <c r="P70" s="495">
        <v>2020003630093</v>
      </c>
      <c r="Q70" s="490" t="s">
        <v>1080</v>
      </c>
      <c r="R70" s="517">
        <f t="shared" si="8"/>
        <v>0.11228319002452501</v>
      </c>
      <c r="S70" s="490" t="s">
        <v>1081</v>
      </c>
      <c r="T70" s="497" t="s">
        <v>1115</v>
      </c>
      <c r="U70" s="490" t="s">
        <v>1121</v>
      </c>
      <c r="V70" s="522">
        <v>6500000</v>
      </c>
      <c r="W70" s="510" t="s">
        <v>1125</v>
      </c>
      <c r="X70" s="511" t="s">
        <v>978</v>
      </c>
      <c r="Y70" s="512">
        <v>20</v>
      </c>
      <c r="Z70" s="513" t="s">
        <v>491</v>
      </c>
      <c r="AA70" s="494">
        <v>19649</v>
      </c>
      <c r="AB70" s="494">
        <v>20118</v>
      </c>
      <c r="AC70" s="494">
        <v>28907</v>
      </c>
      <c r="AD70" s="494">
        <v>9525</v>
      </c>
      <c r="AE70" s="494">
        <v>1222</v>
      </c>
      <c r="AF70" s="494">
        <v>113</v>
      </c>
      <c r="AG70" s="494">
        <v>297</v>
      </c>
      <c r="AH70" s="494">
        <v>345</v>
      </c>
      <c r="AI70" s="494">
        <v>0</v>
      </c>
      <c r="AJ70" s="494">
        <v>0</v>
      </c>
      <c r="AK70" s="494">
        <v>0</v>
      </c>
      <c r="AL70" s="494">
        <v>0</v>
      </c>
      <c r="AM70" s="494">
        <v>3301</v>
      </c>
      <c r="AN70" s="503">
        <v>113</v>
      </c>
      <c r="AO70" s="503">
        <v>2507</v>
      </c>
      <c r="AP70" s="494">
        <f t="shared" si="0"/>
        <v>39767</v>
      </c>
      <c r="AQ70" s="504">
        <v>44563</v>
      </c>
      <c r="AR70" s="504">
        <v>44926</v>
      </c>
      <c r="AS70" s="505" t="s">
        <v>972</v>
      </c>
      <c r="AT70" s="521"/>
    </row>
    <row r="71" spans="1:46" ht="123" customHeight="1" x14ac:dyDescent="0.25">
      <c r="A71" s="489">
        <v>1</v>
      </c>
      <c r="B71" s="490" t="s">
        <v>960</v>
      </c>
      <c r="C71" s="489">
        <v>22</v>
      </c>
      <c r="D71" s="489" t="s">
        <v>417</v>
      </c>
      <c r="E71" s="489">
        <v>2201</v>
      </c>
      <c r="F71" s="491" t="s">
        <v>961</v>
      </c>
      <c r="G71" s="492">
        <v>2201054</v>
      </c>
      <c r="H71" s="490" t="s">
        <v>1126</v>
      </c>
      <c r="I71" s="492">
        <v>2201054</v>
      </c>
      <c r="J71" s="490" t="s">
        <v>1126</v>
      </c>
      <c r="K71" s="489">
        <v>220105400</v>
      </c>
      <c r="L71" s="490" t="s">
        <v>1127</v>
      </c>
      <c r="M71" s="489">
        <v>220105400</v>
      </c>
      <c r="N71" s="490" t="s">
        <v>1127</v>
      </c>
      <c r="O71" s="494">
        <v>11</v>
      </c>
      <c r="P71" s="495">
        <v>2020003630093</v>
      </c>
      <c r="Q71" s="490" t="s">
        <v>1080</v>
      </c>
      <c r="R71" s="517">
        <f>SUM($V$71:$V$73)/SUM($V$52:$V$77)</f>
        <v>9.3195047720355764E-2</v>
      </c>
      <c r="S71" s="490" t="s">
        <v>1081</v>
      </c>
      <c r="T71" s="497" t="s">
        <v>1082</v>
      </c>
      <c r="U71" s="490" t="s">
        <v>1128</v>
      </c>
      <c r="V71" s="522">
        <f>2000000+5770000</f>
        <v>7770000</v>
      </c>
      <c r="W71" s="510" t="s">
        <v>1129</v>
      </c>
      <c r="X71" s="511" t="s">
        <v>974</v>
      </c>
      <c r="Y71" s="512">
        <v>20</v>
      </c>
      <c r="Z71" s="513" t="s">
        <v>491</v>
      </c>
      <c r="AA71" s="494">
        <v>19649</v>
      </c>
      <c r="AB71" s="494">
        <v>20118</v>
      </c>
      <c r="AC71" s="494">
        <v>28907</v>
      </c>
      <c r="AD71" s="494">
        <v>9525</v>
      </c>
      <c r="AE71" s="494">
        <v>1222</v>
      </c>
      <c r="AF71" s="494">
        <v>113</v>
      </c>
      <c r="AG71" s="494">
        <v>297</v>
      </c>
      <c r="AH71" s="494">
        <v>345</v>
      </c>
      <c r="AI71" s="494">
        <v>0</v>
      </c>
      <c r="AJ71" s="494">
        <v>0</v>
      </c>
      <c r="AK71" s="494">
        <v>0</v>
      </c>
      <c r="AL71" s="494">
        <v>0</v>
      </c>
      <c r="AM71" s="494">
        <v>3301</v>
      </c>
      <c r="AN71" s="503">
        <v>113</v>
      </c>
      <c r="AO71" s="503">
        <v>2507</v>
      </c>
      <c r="AP71" s="494">
        <f t="shared" si="0"/>
        <v>39767</v>
      </c>
      <c r="AQ71" s="504">
        <v>44563</v>
      </c>
      <c r="AR71" s="504">
        <v>44926</v>
      </c>
      <c r="AS71" s="505" t="s">
        <v>972</v>
      </c>
      <c r="AT71" s="521"/>
    </row>
    <row r="72" spans="1:46" ht="123" customHeight="1" x14ac:dyDescent="0.25">
      <c r="A72" s="489">
        <v>1</v>
      </c>
      <c r="B72" s="490" t="s">
        <v>960</v>
      </c>
      <c r="C72" s="489">
        <v>22</v>
      </c>
      <c r="D72" s="489" t="s">
        <v>417</v>
      </c>
      <c r="E72" s="489">
        <v>2201</v>
      </c>
      <c r="F72" s="491" t="s">
        <v>961</v>
      </c>
      <c r="G72" s="492">
        <v>2201054</v>
      </c>
      <c r="H72" s="490" t="s">
        <v>1126</v>
      </c>
      <c r="I72" s="492">
        <v>2201054</v>
      </c>
      <c r="J72" s="490" t="s">
        <v>1126</v>
      </c>
      <c r="K72" s="489">
        <v>220105400</v>
      </c>
      <c r="L72" s="490" t="s">
        <v>1127</v>
      </c>
      <c r="M72" s="489">
        <v>220105400</v>
      </c>
      <c r="N72" s="490" t="s">
        <v>1127</v>
      </c>
      <c r="O72" s="494">
        <v>11</v>
      </c>
      <c r="P72" s="495">
        <v>2020003630093</v>
      </c>
      <c r="Q72" s="490" t="s">
        <v>1080</v>
      </c>
      <c r="R72" s="517">
        <f t="shared" ref="R72:R73" si="9">SUM($V$71:$V$73)/SUM($V$52:$V$77)</f>
        <v>9.3195047720355764E-2</v>
      </c>
      <c r="S72" s="490" t="s">
        <v>1081</v>
      </c>
      <c r="T72" s="497" t="s">
        <v>1082</v>
      </c>
      <c r="U72" s="490" t="s">
        <v>1128</v>
      </c>
      <c r="V72" s="522">
        <v>4000000</v>
      </c>
      <c r="W72" s="510" t="s">
        <v>1130</v>
      </c>
      <c r="X72" s="511" t="s">
        <v>976</v>
      </c>
      <c r="Y72" s="512">
        <v>20</v>
      </c>
      <c r="Z72" s="513" t="s">
        <v>491</v>
      </c>
      <c r="AA72" s="494">
        <v>19649</v>
      </c>
      <c r="AB72" s="494">
        <v>20118</v>
      </c>
      <c r="AC72" s="494">
        <v>28907</v>
      </c>
      <c r="AD72" s="494">
        <v>9525</v>
      </c>
      <c r="AE72" s="494">
        <v>1222</v>
      </c>
      <c r="AF72" s="494">
        <v>113</v>
      </c>
      <c r="AG72" s="494">
        <v>297</v>
      </c>
      <c r="AH72" s="494">
        <v>345</v>
      </c>
      <c r="AI72" s="494">
        <v>0</v>
      </c>
      <c r="AJ72" s="494">
        <v>0</v>
      </c>
      <c r="AK72" s="494">
        <v>0</v>
      </c>
      <c r="AL72" s="494">
        <v>0</v>
      </c>
      <c r="AM72" s="494">
        <v>3301</v>
      </c>
      <c r="AN72" s="503">
        <v>113</v>
      </c>
      <c r="AO72" s="503">
        <v>2507</v>
      </c>
      <c r="AP72" s="494">
        <f t="shared" si="0"/>
        <v>39767</v>
      </c>
      <c r="AQ72" s="504">
        <v>44563</v>
      </c>
      <c r="AR72" s="504">
        <v>44926</v>
      </c>
      <c r="AS72" s="505" t="s">
        <v>972</v>
      </c>
      <c r="AT72" s="521"/>
    </row>
    <row r="73" spans="1:46" ht="123" customHeight="1" x14ac:dyDescent="0.25">
      <c r="A73" s="489">
        <v>1</v>
      </c>
      <c r="B73" s="490" t="s">
        <v>960</v>
      </c>
      <c r="C73" s="489">
        <v>22</v>
      </c>
      <c r="D73" s="489" t="s">
        <v>417</v>
      </c>
      <c r="E73" s="489">
        <v>2201</v>
      </c>
      <c r="F73" s="491" t="s">
        <v>961</v>
      </c>
      <c r="G73" s="492">
        <v>2201054</v>
      </c>
      <c r="H73" s="490" t="s">
        <v>1126</v>
      </c>
      <c r="I73" s="492">
        <v>2201054</v>
      </c>
      <c r="J73" s="490" t="s">
        <v>1126</v>
      </c>
      <c r="K73" s="489">
        <v>220105400</v>
      </c>
      <c r="L73" s="490" t="s">
        <v>1127</v>
      </c>
      <c r="M73" s="489">
        <v>220105400</v>
      </c>
      <c r="N73" s="490" t="s">
        <v>1127</v>
      </c>
      <c r="O73" s="494">
        <v>11</v>
      </c>
      <c r="P73" s="495">
        <v>2020003630093</v>
      </c>
      <c r="Q73" s="490" t="s">
        <v>1080</v>
      </c>
      <c r="R73" s="517">
        <f t="shared" si="9"/>
        <v>9.3195047720355764E-2</v>
      </c>
      <c r="S73" s="490" t="s">
        <v>1081</v>
      </c>
      <c r="T73" s="497" t="s">
        <v>1082</v>
      </c>
      <c r="U73" s="490" t="s">
        <v>1128</v>
      </c>
      <c r="V73" s="522">
        <v>4000000</v>
      </c>
      <c r="W73" s="510" t="s">
        <v>1131</v>
      </c>
      <c r="X73" s="511" t="s">
        <v>978</v>
      </c>
      <c r="Y73" s="512">
        <v>20</v>
      </c>
      <c r="Z73" s="513" t="s">
        <v>491</v>
      </c>
      <c r="AA73" s="494">
        <v>19649</v>
      </c>
      <c r="AB73" s="494">
        <v>20118</v>
      </c>
      <c r="AC73" s="494">
        <v>28907</v>
      </c>
      <c r="AD73" s="494">
        <v>9525</v>
      </c>
      <c r="AE73" s="494">
        <v>1222</v>
      </c>
      <c r="AF73" s="494">
        <v>113</v>
      </c>
      <c r="AG73" s="494">
        <v>297</v>
      </c>
      <c r="AH73" s="494">
        <v>345</v>
      </c>
      <c r="AI73" s="494">
        <v>0</v>
      </c>
      <c r="AJ73" s="494">
        <v>0</v>
      </c>
      <c r="AK73" s="494">
        <v>0</v>
      </c>
      <c r="AL73" s="494">
        <v>0</v>
      </c>
      <c r="AM73" s="494">
        <v>3301</v>
      </c>
      <c r="AN73" s="503">
        <v>113</v>
      </c>
      <c r="AO73" s="503">
        <v>2507</v>
      </c>
      <c r="AP73" s="494">
        <f t="shared" ref="AP73:AP136" si="10">SUM(AA73+AB73)</f>
        <v>39767</v>
      </c>
      <c r="AQ73" s="504">
        <v>44563</v>
      </c>
      <c r="AR73" s="504">
        <v>44926</v>
      </c>
      <c r="AS73" s="505" t="s">
        <v>972</v>
      </c>
      <c r="AT73" s="521"/>
    </row>
    <row r="74" spans="1:46" ht="123" customHeight="1" x14ac:dyDescent="0.25">
      <c r="A74" s="489">
        <v>1</v>
      </c>
      <c r="B74" s="490" t="s">
        <v>960</v>
      </c>
      <c r="C74" s="489">
        <v>22</v>
      </c>
      <c r="D74" s="489" t="s">
        <v>417</v>
      </c>
      <c r="E74" s="489">
        <v>2201</v>
      </c>
      <c r="F74" s="491" t="s">
        <v>961</v>
      </c>
      <c r="G74" s="492">
        <v>2201061</v>
      </c>
      <c r="H74" s="490" t="s">
        <v>1132</v>
      </c>
      <c r="I74" s="492">
        <v>2201061</v>
      </c>
      <c r="J74" s="490" t="s">
        <v>1132</v>
      </c>
      <c r="K74" s="489">
        <v>220106102</v>
      </c>
      <c r="L74" s="490" t="s">
        <v>1133</v>
      </c>
      <c r="M74" s="489">
        <v>220106102</v>
      </c>
      <c r="N74" s="490" t="s">
        <v>1133</v>
      </c>
      <c r="O74" s="494">
        <v>14</v>
      </c>
      <c r="P74" s="495">
        <v>2020003630093</v>
      </c>
      <c r="Q74" s="490" t="s">
        <v>1080</v>
      </c>
      <c r="R74" s="517">
        <f>SUM($V$74:$V$77)/SUM($V$52:$V$77)</f>
        <v>0.18774931300416631</v>
      </c>
      <c r="S74" s="490" t="s">
        <v>1081</v>
      </c>
      <c r="T74" s="497" t="s">
        <v>1115</v>
      </c>
      <c r="U74" s="490" t="s">
        <v>1134</v>
      </c>
      <c r="V74" s="522">
        <v>1000000</v>
      </c>
      <c r="W74" s="510" t="s">
        <v>1135</v>
      </c>
      <c r="X74" s="511" t="s">
        <v>1136</v>
      </c>
      <c r="Y74" s="512">
        <v>20</v>
      </c>
      <c r="Z74" s="513" t="s">
        <v>491</v>
      </c>
      <c r="AA74" s="494">
        <v>19649</v>
      </c>
      <c r="AB74" s="494">
        <v>20118</v>
      </c>
      <c r="AC74" s="494">
        <v>28907</v>
      </c>
      <c r="AD74" s="494">
        <v>9525</v>
      </c>
      <c r="AE74" s="494">
        <v>1222</v>
      </c>
      <c r="AF74" s="494">
        <v>113</v>
      </c>
      <c r="AG74" s="494">
        <v>297</v>
      </c>
      <c r="AH74" s="494">
        <v>345</v>
      </c>
      <c r="AI74" s="494">
        <v>0</v>
      </c>
      <c r="AJ74" s="494">
        <v>0</v>
      </c>
      <c r="AK74" s="494">
        <v>0</v>
      </c>
      <c r="AL74" s="494">
        <v>0</v>
      </c>
      <c r="AM74" s="494">
        <v>3301</v>
      </c>
      <c r="AN74" s="503">
        <v>113</v>
      </c>
      <c r="AO74" s="503">
        <v>2507</v>
      </c>
      <c r="AP74" s="494">
        <f t="shared" si="10"/>
        <v>39767</v>
      </c>
      <c r="AQ74" s="504">
        <v>44563</v>
      </c>
      <c r="AR74" s="504">
        <v>44926</v>
      </c>
      <c r="AS74" s="505" t="s">
        <v>972</v>
      </c>
      <c r="AT74" s="521"/>
    </row>
    <row r="75" spans="1:46" ht="123" customHeight="1" x14ac:dyDescent="0.25">
      <c r="A75" s="489">
        <v>1</v>
      </c>
      <c r="B75" s="490" t="s">
        <v>960</v>
      </c>
      <c r="C75" s="489">
        <v>22</v>
      </c>
      <c r="D75" s="489" t="s">
        <v>417</v>
      </c>
      <c r="E75" s="489">
        <v>2201</v>
      </c>
      <c r="F75" s="491" t="s">
        <v>961</v>
      </c>
      <c r="G75" s="492">
        <v>2201061</v>
      </c>
      <c r="H75" s="490" t="s">
        <v>1132</v>
      </c>
      <c r="I75" s="492">
        <v>2201061</v>
      </c>
      <c r="J75" s="490" t="s">
        <v>1132</v>
      </c>
      <c r="K75" s="489">
        <v>220106102</v>
      </c>
      <c r="L75" s="490" t="s">
        <v>1133</v>
      </c>
      <c r="M75" s="489">
        <v>220106102</v>
      </c>
      <c r="N75" s="490" t="s">
        <v>1133</v>
      </c>
      <c r="O75" s="494">
        <v>14</v>
      </c>
      <c r="P75" s="495">
        <v>2020003630093</v>
      </c>
      <c r="Q75" s="490" t="s">
        <v>1080</v>
      </c>
      <c r="R75" s="517">
        <f t="shared" ref="R75:R77" si="11">SUM($V$74:$V$77)/SUM($V$52:$V$77)</f>
        <v>0.18774931300416631</v>
      </c>
      <c r="S75" s="490" t="s">
        <v>1081</v>
      </c>
      <c r="T75" s="497" t="s">
        <v>1115</v>
      </c>
      <c r="U75" s="490" t="s">
        <v>1134</v>
      </c>
      <c r="V75" s="522">
        <f>9000000+6000000</f>
        <v>15000000</v>
      </c>
      <c r="W75" s="510" t="s">
        <v>1137</v>
      </c>
      <c r="X75" s="511" t="s">
        <v>970</v>
      </c>
      <c r="Y75" s="512">
        <v>20</v>
      </c>
      <c r="Z75" s="513" t="s">
        <v>491</v>
      </c>
      <c r="AA75" s="494">
        <v>19649</v>
      </c>
      <c r="AB75" s="494">
        <v>20118</v>
      </c>
      <c r="AC75" s="494">
        <v>28907</v>
      </c>
      <c r="AD75" s="494">
        <v>9525</v>
      </c>
      <c r="AE75" s="494">
        <v>1222</v>
      </c>
      <c r="AF75" s="494">
        <v>113</v>
      </c>
      <c r="AG75" s="494">
        <v>297</v>
      </c>
      <c r="AH75" s="494">
        <v>345</v>
      </c>
      <c r="AI75" s="494">
        <v>0</v>
      </c>
      <c r="AJ75" s="494">
        <v>0</v>
      </c>
      <c r="AK75" s="494">
        <v>0</v>
      </c>
      <c r="AL75" s="494">
        <v>0</v>
      </c>
      <c r="AM75" s="494">
        <v>3301</v>
      </c>
      <c r="AN75" s="503">
        <v>113</v>
      </c>
      <c r="AO75" s="503">
        <v>2507</v>
      </c>
      <c r="AP75" s="494">
        <f t="shared" si="10"/>
        <v>39767</v>
      </c>
      <c r="AQ75" s="520">
        <v>44563</v>
      </c>
      <c r="AR75" s="520">
        <v>44926</v>
      </c>
      <c r="AS75" s="505" t="s">
        <v>972</v>
      </c>
      <c r="AT75" s="521"/>
    </row>
    <row r="76" spans="1:46" ht="123" customHeight="1" x14ac:dyDescent="0.25">
      <c r="A76" s="489">
        <v>1</v>
      </c>
      <c r="B76" s="490" t="s">
        <v>960</v>
      </c>
      <c r="C76" s="489">
        <v>22</v>
      </c>
      <c r="D76" s="489" t="s">
        <v>417</v>
      </c>
      <c r="E76" s="489">
        <v>2201</v>
      </c>
      <c r="F76" s="491" t="s">
        <v>961</v>
      </c>
      <c r="G76" s="492">
        <v>2201066</v>
      </c>
      <c r="H76" s="490" t="s">
        <v>1138</v>
      </c>
      <c r="I76" s="492">
        <v>2201066</v>
      </c>
      <c r="J76" s="490" t="s">
        <v>1138</v>
      </c>
      <c r="K76" s="489">
        <v>220106600</v>
      </c>
      <c r="L76" s="490" t="s">
        <v>1139</v>
      </c>
      <c r="M76" s="489">
        <v>220106600</v>
      </c>
      <c r="N76" s="490" t="s">
        <v>1139</v>
      </c>
      <c r="O76" s="494">
        <v>10000</v>
      </c>
      <c r="P76" s="495">
        <v>2020003630093</v>
      </c>
      <c r="Q76" s="490" t="s">
        <v>1080</v>
      </c>
      <c r="R76" s="517">
        <f t="shared" si="11"/>
        <v>0.18774931300416631</v>
      </c>
      <c r="S76" s="490" t="s">
        <v>1081</v>
      </c>
      <c r="T76" s="497" t="s">
        <v>1082</v>
      </c>
      <c r="U76" s="490" t="s">
        <v>1140</v>
      </c>
      <c r="V76" s="522">
        <f>4000000+5770000</f>
        <v>9770000</v>
      </c>
      <c r="W76" s="510" t="s">
        <v>1141</v>
      </c>
      <c r="X76" s="511" t="s">
        <v>976</v>
      </c>
      <c r="Y76" s="512">
        <v>20</v>
      </c>
      <c r="Z76" s="513" t="s">
        <v>491</v>
      </c>
      <c r="AA76" s="494">
        <v>19649</v>
      </c>
      <c r="AB76" s="494">
        <v>20118</v>
      </c>
      <c r="AC76" s="494">
        <v>28907</v>
      </c>
      <c r="AD76" s="494">
        <v>9525</v>
      </c>
      <c r="AE76" s="494">
        <v>1222</v>
      </c>
      <c r="AF76" s="494">
        <v>113</v>
      </c>
      <c r="AG76" s="494">
        <v>297</v>
      </c>
      <c r="AH76" s="494">
        <v>345</v>
      </c>
      <c r="AI76" s="494">
        <v>0</v>
      </c>
      <c r="AJ76" s="494">
        <v>0</v>
      </c>
      <c r="AK76" s="494">
        <v>0</v>
      </c>
      <c r="AL76" s="494">
        <v>0</v>
      </c>
      <c r="AM76" s="494">
        <v>3301</v>
      </c>
      <c r="AN76" s="503">
        <v>113</v>
      </c>
      <c r="AO76" s="503">
        <v>2507</v>
      </c>
      <c r="AP76" s="494">
        <f t="shared" si="10"/>
        <v>39767</v>
      </c>
      <c r="AQ76" s="520">
        <v>44563</v>
      </c>
      <c r="AR76" s="520">
        <v>44926</v>
      </c>
      <c r="AS76" s="505" t="s">
        <v>972</v>
      </c>
      <c r="AT76" s="521"/>
    </row>
    <row r="77" spans="1:46" ht="123" customHeight="1" x14ac:dyDescent="0.25">
      <c r="A77" s="489">
        <v>1</v>
      </c>
      <c r="B77" s="490" t="s">
        <v>960</v>
      </c>
      <c r="C77" s="489">
        <v>22</v>
      </c>
      <c r="D77" s="489" t="s">
        <v>417</v>
      </c>
      <c r="E77" s="489">
        <v>2201</v>
      </c>
      <c r="F77" s="491" t="s">
        <v>961</v>
      </c>
      <c r="G77" s="492">
        <v>2201066</v>
      </c>
      <c r="H77" s="490" t="s">
        <v>1138</v>
      </c>
      <c r="I77" s="492">
        <v>2201066</v>
      </c>
      <c r="J77" s="490" t="s">
        <v>1138</v>
      </c>
      <c r="K77" s="489">
        <v>220106600</v>
      </c>
      <c r="L77" s="490" t="s">
        <v>1139</v>
      </c>
      <c r="M77" s="489">
        <v>220106600</v>
      </c>
      <c r="N77" s="490" t="s">
        <v>1139</v>
      </c>
      <c r="O77" s="494">
        <v>10000</v>
      </c>
      <c r="P77" s="495">
        <v>2020003630093</v>
      </c>
      <c r="Q77" s="490" t="s">
        <v>1080</v>
      </c>
      <c r="R77" s="517">
        <f t="shared" si="11"/>
        <v>0.18774931300416631</v>
      </c>
      <c r="S77" s="490" t="s">
        <v>1081</v>
      </c>
      <c r="T77" s="497" t="s">
        <v>1082</v>
      </c>
      <c r="U77" s="490" t="s">
        <v>1140</v>
      </c>
      <c r="V77" s="522">
        <v>6000000</v>
      </c>
      <c r="W77" s="510" t="s">
        <v>1142</v>
      </c>
      <c r="X77" s="511" t="s">
        <v>978</v>
      </c>
      <c r="Y77" s="512">
        <v>20</v>
      </c>
      <c r="Z77" s="513" t="s">
        <v>491</v>
      </c>
      <c r="AA77" s="494">
        <v>19649</v>
      </c>
      <c r="AB77" s="494">
        <v>20118</v>
      </c>
      <c r="AC77" s="494">
        <v>28907</v>
      </c>
      <c r="AD77" s="494">
        <v>9525</v>
      </c>
      <c r="AE77" s="494">
        <v>1222</v>
      </c>
      <c r="AF77" s="494">
        <v>113</v>
      </c>
      <c r="AG77" s="494">
        <v>297</v>
      </c>
      <c r="AH77" s="494">
        <v>345</v>
      </c>
      <c r="AI77" s="494">
        <v>0</v>
      </c>
      <c r="AJ77" s="494">
        <v>0</v>
      </c>
      <c r="AK77" s="494">
        <v>0</v>
      </c>
      <c r="AL77" s="494">
        <v>0</v>
      </c>
      <c r="AM77" s="494">
        <v>3301</v>
      </c>
      <c r="AN77" s="503">
        <v>113</v>
      </c>
      <c r="AO77" s="503">
        <v>2507</v>
      </c>
      <c r="AP77" s="494">
        <f t="shared" si="10"/>
        <v>39767</v>
      </c>
      <c r="AQ77" s="520">
        <v>44563</v>
      </c>
      <c r="AR77" s="520">
        <v>44926</v>
      </c>
      <c r="AS77" s="505" t="s">
        <v>972</v>
      </c>
      <c r="AT77" s="521"/>
    </row>
    <row r="78" spans="1:46" ht="123" customHeight="1" x14ac:dyDescent="0.25">
      <c r="A78" s="489">
        <v>1</v>
      </c>
      <c r="B78" s="490" t="s">
        <v>960</v>
      </c>
      <c r="C78" s="489">
        <v>22</v>
      </c>
      <c r="D78" s="489" t="s">
        <v>417</v>
      </c>
      <c r="E78" s="489">
        <v>2201</v>
      </c>
      <c r="F78" s="491" t="s">
        <v>961</v>
      </c>
      <c r="G78" s="492">
        <v>2201050</v>
      </c>
      <c r="H78" s="490" t="s">
        <v>1143</v>
      </c>
      <c r="I78" s="492">
        <v>2201050</v>
      </c>
      <c r="J78" s="490" t="s">
        <v>1143</v>
      </c>
      <c r="K78" s="489">
        <v>220105000</v>
      </c>
      <c r="L78" s="490" t="s">
        <v>1144</v>
      </c>
      <c r="M78" s="489">
        <v>220105000</v>
      </c>
      <c r="N78" s="490" t="s">
        <v>1144</v>
      </c>
      <c r="O78" s="494">
        <v>8675</v>
      </c>
      <c r="P78" s="495">
        <v>2020003630094</v>
      </c>
      <c r="Q78" s="490" t="s">
        <v>1145</v>
      </c>
      <c r="R78" s="523">
        <f>SUM($V$78:$V$82)/SUM($V$78:$V$88)</f>
        <v>0.98183413642871442</v>
      </c>
      <c r="S78" s="490" t="s">
        <v>1146</v>
      </c>
      <c r="T78" s="490" t="s">
        <v>1147</v>
      </c>
      <c r="U78" s="490" t="s">
        <v>1148</v>
      </c>
      <c r="V78" s="522">
        <f>1000000+5770000</f>
        <v>6770000</v>
      </c>
      <c r="W78" s="510" t="s">
        <v>1149</v>
      </c>
      <c r="X78" s="511" t="s">
        <v>1071</v>
      </c>
      <c r="Y78" s="512">
        <v>20</v>
      </c>
      <c r="Z78" s="513" t="s">
        <v>491</v>
      </c>
      <c r="AA78" s="494">
        <v>19649</v>
      </c>
      <c r="AB78" s="494">
        <v>20118</v>
      </c>
      <c r="AC78" s="494">
        <v>28907</v>
      </c>
      <c r="AD78" s="494">
        <v>9525</v>
      </c>
      <c r="AE78" s="494">
        <v>1222</v>
      </c>
      <c r="AF78" s="494">
        <v>113</v>
      </c>
      <c r="AG78" s="494">
        <v>297</v>
      </c>
      <c r="AH78" s="494">
        <v>345</v>
      </c>
      <c r="AI78" s="494">
        <v>0</v>
      </c>
      <c r="AJ78" s="494">
        <v>0</v>
      </c>
      <c r="AK78" s="494">
        <v>0</v>
      </c>
      <c r="AL78" s="494">
        <v>0</v>
      </c>
      <c r="AM78" s="494">
        <v>3301</v>
      </c>
      <c r="AN78" s="503">
        <v>113</v>
      </c>
      <c r="AO78" s="503">
        <v>2507</v>
      </c>
      <c r="AP78" s="494">
        <f t="shared" si="10"/>
        <v>39767</v>
      </c>
      <c r="AQ78" s="520">
        <v>44563</v>
      </c>
      <c r="AR78" s="520">
        <v>44926</v>
      </c>
      <c r="AS78" s="505" t="s">
        <v>972</v>
      </c>
      <c r="AT78" s="521"/>
    </row>
    <row r="79" spans="1:46" ht="123" customHeight="1" x14ac:dyDescent="0.25">
      <c r="A79" s="489">
        <v>1</v>
      </c>
      <c r="B79" s="490" t="s">
        <v>960</v>
      </c>
      <c r="C79" s="489">
        <v>22</v>
      </c>
      <c r="D79" s="489" t="s">
        <v>417</v>
      </c>
      <c r="E79" s="489">
        <v>2201</v>
      </c>
      <c r="F79" s="491" t="s">
        <v>961</v>
      </c>
      <c r="G79" s="492">
        <v>2201050</v>
      </c>
      <c r="H79" s="490" t="s">
        <v>1143</v>
      </c>
      <c r="I79" s="492">
        <v>2201050</v>
      </c>
      <c r="J79" s="490" t="s">
        <v>1143</v>
      </c>
      <c r="K79" s="489">
        <v>220105000</v>
      </c>
      <c r="L79" s="490" t="s">
        <v>1144</v>
      </c>
      <c r="M79" s="489">
        <v>220105000</v>
      </c>
      <c r="N79" s="490" t="s">
        <v>1144</v>
      </c>
      <c r="O79" s="494">
        <v>8675</v>
      </c>
      <c r="P79" s="495">
        <v>2020003630094</v>
      </c>
      <c r="Q79" s="490" t="s">
        <v>1145</v>
      </c>
      <c r="R79" s="523">
        <f t="shared" ref="R79:R82" si="12">SUM($V$78:$V$82)/SUM($V$78:$V$88)</f>
        <v>0.98183413642871442</v>
      </c>
      <c r="S79" s="490" t="s">
        <v>1146</v>
      </c>
      <c r="T79" s="490" t="s">
        <v>1147</v>
      </c>
      <c r="U79" s="490" t="s">
        <v>1148</v>
      </c>
      <c r="V79" s="522">
        <v>2000000</v>
      </c>
      <c r="W79" s="510" t="s">
        <v>1150</v>
      </c>
      <c r="X79" s="511" t="s">
        <v>974</v>
      </c>
      <c r="Y79" s="512">
        <v>20</v>
      </c>
      <c r="Z79" s="513" t="s">
        <v>491</v>
      </c>
      <c r="AA79" s="494">
        <v>19649</v>
      </c>
      <c r="AB79" s="494">
        <v>20118</v>
      </c>
      <c r="AC79" s="494">
        <v>28907</v>
      </c>
      <c r="AD79" s="494">
        <v>9525</v>
      </c>
      <c r="AE79" s="494">
        <v>1222</v>
      </c>
      <c r="AF79" s="494">
        <v>113</v>
      </c>
      <c r="AG79" s="494">
        <v>297</v>
      </c>
      <c r="AH79" s="494">
        <v>345</v>
      </c>
      <c r="AI79" s="494">
        <v>0</v>
      </c>
      <c r="AJ79" s="494">
        <v>0</v>
      </c>
      <c r="AK79" s="494">
        <v>0</v>
      </c>
      <c r="AL79" s="494">
        <v>0</v>
      </c>
      <c r="AM79" s="494">
        <v>3301</v>
      </c>
      <c r="AN79" s="503">
        <v>113</v>
      </c>
      <c r="AO79" s="503">
        <v>2507</v>
      </c>
      <c r="AP79" s="494">
        <f t="shared" si="10"/>
        <v>39767</v>
      </c>
      <c r="AQ79" s="520">
        <v>44563</v>
      </c>
      <c r="AR79" s="520">
        <v>44926</v>
      </c>
      <c r="AS79" s="505" t="s">
        <v>972</v>
      </c>
      <c r="AT79" s="521"/>
    </row>
    <row r="80" spans="1:46" ht="123" customHeight="1" x14ac:dyDescent="0.25">
      <c r="A80" s="489">
        <v>1</v>
      </c>
      <c r="B80" s="490" t="s">
        <v>960</v>
      </c>
      <c r="C80" s="489">
        <v>22</v>
      </c>
      <c r="D80" s="489" t="s">
        <v>417</v>
      </c>
      <c r="E80" s="489">
        <v>2201</v>
      </c>
      <c r="F80" s="491" t="s">
        <v>961</v>
      </c>
      <c r="G80" s="492">
        <v>2201050</v>
      </c>
      <c r="H80" s="490" t="s">
        <v>1143</v>
      </c>
      <c r="I80" s="492">
        <v>2201050</v>
      </c>
      <c r="J80" s="490" t="s">
        <v>1143</v>
      </c>
      <c r="K80" s="489">
        <v>220105000</v>
      </c>
      <c r="L80" s="490" t="s">
        <v>1144</v>
      </c>
      <c r="M80" s="489">
        <v>220105000</v>
      </c>
      <c r="N80" s="490" t="s">
        <v>1144</v>
      </c>
      <c r="O80" s="494">
        <v>8675</v>
      </c>
      <c r="P80" s="495">
        <v>2020003630094</v>
      </c>
      <c r="Q80" s="490" t="s">
        <v>1145</v>
      </c>
      <c r="R80" s="523">
        <f t="shared" si="12"/>
        <v>0.98183413642871442</v>
      </c>
      <c r="S80" s="490" t="s">
        <v>1146</v>
      </c>
      <c r="T80" s="490" t="s">
        <v>1147</v>
      </c>
      <c r="U80" s="490" t="s">
        <v>1148</v>
      </c>
      <c r="V80" s="522">
        <v>4000000</v>
      </c>
      <c r="W80" s="510" t="s">
        <v>1151</v>
      </c>
      <c r="X80" s="511" t="s">
        <v>976</v>
      </c>
      <c r="Y80" s="512">
        <v>20</v>
      </c>
      <c r="Z80" s="513" t="s">
        <v>491</v>
      </c>
      <c r="AA80" s="494">
        <v>19649</v>
      </c>
      <c r="AB80" s="494">
        <v>20118</v>
      </c>
      <c r="AC80" s="494">
        <v>28907</v>
      </c>
      <c r="AD80" s="494">
        <v>9525</v>
      </c>
      <c r="AE80" s="494">
        <v>1222</v>
      </c>
      <c r="AF80" s="494">
        <v>113</v>
      </c>
      <c r="AG80" s="494">
        <v>297</v>
      </c>
      <c r="AH80" s="494">
        <v>345</v>
      </c>
      <c r="AI80" s="494">
        <v>0</v>
      </c>
      <c r="AJ80" s="494">
        <v>0</v>
      </c>
      <c r="AK80" s="494">
        <v>0</v>
      </c>
      <c r="AL80" s="494">
        <v>0</v>
      </c>
      <c r="AM80" s="494">
        <v>3301</v>
      </c>
      <c r="AN80" s="503">
        <v>113</v>
      </c>
      <c r="AO80" s="503">
        <v>2507</v>
      </c>
      <c r="AP80" s="494">
        <f t="shared" si="10"/>
        <v>39767</v>
      </c>
      <c r="AQ80" s="520">
        <v>44563</v>
      </c>
      <c r="AR80" s="520">
        <v>44926</v>
      </c>
      <c r="AS80" s="505" t="s">
        <v>972</v>
      </c>
      <c r="AT80" s="521"/>
    </row>
    <row r="81" spans="1:46" ht="123" customHeight="1" x14ac:dyDescent="0.25">
      <c r="A81" s="489">
        <v>1</v>
      </c>
      <c r="B81" s="490" t="s">
        <v>960</v>
      </c>
      <c r="C81" s="489">
        <v>22</v>
      </c>
      <c r="D81" s="489" t="s">
        <v>417</v>
      </c>
      <c r="E81" s="489">
        <v>2201</v>
      </c>
      <c r="F81" s="491" t="s">
        <v>961</v>
      </c>
      <c r="G81" s="492">
        <v>2201050</v>
      </c>
      <c r="H81" s="490" t="s">
        <v>1143</v>
      </c>
      <c r="I81" s="492">
        <v>2201050</v>
      </c>
      <c r="J81" s="490" t="s">
        <v>1143</v>
      </c>
      <c r="K81" s="489">
        <v>220105000</v>
      </c>
      <c r="L81" s="490" t="s">
        <v>1144</v>
      </c>
      <c r="M81" s="489">
        <v>220105000</v>
      </c>
      <c r="N81" s="490" t="s">
        <v>1144</v>
      </c>
      <c r="O81" s="494">
        <v>8675</v>
      </c>
      <c r="P81" s="495">
        <v>2020003630094</v>
      </c>
      <c r="Q81" s="490" t="s">
        <v>1145</v>
      </c>
      <c r="R81" s="523">
        <f t="shared" si="12"/>
        <v>0.98183413642871442</v>
      </c>
      <c r="S81" s="490" t="s">
        <v>1146</v>
      </c>
      <c r="T81" s="490" t="s">
        <v>1147</v>
      </c>
      <c r="U81" s="490" t="s">
        <v>1148</v>
      </c>
      <c r="V81" s="522">
        <v>3000000</v>
      </c>
      <c r="W81" s="510" t="s">
        <v>1152</v>
      </c>
      <c r="X81" s="511" t="s">
        <v>978</v>
      </c>
      <c r="Y81" s="512">
        <v>20</v>
      </c>
      <c r="Z81" s="513" t="s">
        <v>491</v>
      </c>
      <c r="AA81" s="494">
        <v>19649</v>
      </c>
      <c r="AB81" s="494">
        <v>20118</v>
      </c>
      <c r="AC81" s="494">
        <v>28907</v>
      </c>
      <c r="AD81" s="494">
        <v>9525</v>
      </c>
      <c r="AE81" s="494">
        <v>1222</v>
      </c>
      <c r="AF81" s="494">
        <v>113</v>
      </c>
      <c r="AG81" s="494">
        <v>297</v>
      </c>
      <c r="AH81" s="494">
        <v>345</v>
      </c>
      <c r="AI81" s="494">
        <v>0</v>
      </c>
      <c r="AJ81" s="494">
        <v>0</v>
      </c>
      <c r="AK81" s="494">
        <v>0</v>
      </c>
      <c r="AL81" s="494">
        <v>0</v>
      </c>
      <c r="AM81" s="494">
        <v>3301</v>
      </c>
      <c r="AN81" s="503">
        <v>113</v>
      </c>
      <c r="AO81" s="503">
        <v>2507</v>
      </c>
      <c r="AP81" s="494">
        <f t="shared" si="10"/>
        <v>39767</v>
      </c>
      <c r="AQ81" s="520">
        <v>44563</v>
      </c>
      <c r="AR81" s="520">
        <v>44926</v>
      </c>
      <c r="AS81" s="505" t="s">
        <v>972</v>
      </c>
      <c r="AT81" s="521"/>
    </row>
    <row r="82" spans="1:46" ht="123" customHeight="1" x14ac:dyDescent="0.25">
      <c r="A82" s="489">
        <v>1</v>
      </c>
      <c r="B82" s="490" t="s">
        <v>960</v>
      </c>
      <c r="C82" s="489">
        <v>22</v>
      </c>
      <c r="D82" s="489" t="s">
        <v>417</v>
      </c>
      <c r="E82" s="489">
        <v>2201</v>
      </c>
      <c r="F82" s="491" t="s">
        <v>961</v>
      </c>
      <c r="G82" s="492">
        <v>2201050</v>
      </c>
      <c r="H82" s="490" t="s">
        <v>1143</v>
      </c>
      <c r="I82" s="492">
        <v>2201050</v>
      </c>
      <c r="J82" s="490" t="s">
        <v>1143</v>
      </c>
      <c r="K82" s="489">
        <v>220105001</v>
      </c>
      <c r="L82" s="490" t="s">
        <v>1153</v>
      </c>
      <c r="M82" s="489">
        <v>220105001</v>
      </c>
      <c r="N82" s="490" t="s">
        <v>1153</v>
      </c>
      <c r="O82" s="494">
        <v>150</v>
      </c>
      <c r="P82" s="495">
        <v>2020003630094</v>
      </c>
      <c r="Q82" s="490" t="s">
        <v>1145</v>
      </c>
      <c r="R82" s="523">
        <f t="shared" si="12"/>
        <v>0.98183413642871442</v>
      </c>
      <c r="S82" s="490" t="s">
        <v>1146</v>
      </c>
      <c r="T82" s="490" t="s">
        <v>1147</v>
      </c>
      <c r="U82" s="490" t="s">
        <v>1154</v>
      </c>
      <c r="V82" s="518">
        <v>622000000</v>
      </c>
      <c r="W82" s="510" t="s">
        <v>1155</v>
      </c>
      <c r="X82" s="511" t="s">
        <v>1156</v>
      </c>
      <c r="Y82" s="512">
        <v>25</v>
      </c>
      <c r="Z82" s="513" t="s">
        <v>971</v>
      </c>
      <c r="AA82" s="494">
        <v>19649</v>
      </c>
      <c r="AB82" s="494">
        <v>20118</v>
      </c>
      <c r="AC82" s="494">
        <v>28907</v>
      </c>
      <c r="AD82" s="494">
        <v>9525</v>
      </c>
      <c r="AE82" s="494">
        <v>1222</v>
      </c>
      <c r="AF82" s="494">
        <v>113</v>
      </c>
      <c r="AG82" s="494">
        <v>297</v>
      </c>
      <c r="AH82" s="494">
        <v>345</v>
      </c>
      <c r="AI82" s="494">
        <v>0</v>
      </c>
      <c r="AJ82" s="494">
        <v>0</v>
      </c>
      <c r="AK82" s="494">
        <v>0</v>
      </c>
      <c r="AL82" s="494">
        <v>0</v>
      </c>
      <c r="AM82" s="494">
        <v>3301</v>
      </c>
      <c r="AN82" s="503">
        <v>113</v>
      </c>
      <c r="AO82" s="503">
        <v>2507</v>
      </c>
      <c r="AP82" s="494">
        <f t="shared" si="10"/>
        <v>39767</v>
      </c>
      <c r="AQ82" s="520">
        <v>44563</v>
      </c>
      <c r="AR82" s="520">
        <v>44926</v>
      </c>
      <c r="AS82" s="505" t="s">
        <v>972</v>
      </c>
      <c r="AT82" s="521"/>
    </row>
    <row r="83" spans="1:46" ht="123" customHeight="1" x14ac:dyDescent="0.25">
      <c r="A83" s="489">
        <v>1</v>
      </c>
      <c r="B83" s="490" t="s">
        <v>960</v>
      </c>
      <c r="C83" s="489">
        <v>22</v>
      </c>
      <c r="D83" s="489" t="s">
        <v>417</v>
      </c>
      <c r="E83" s="489">
        <v>2201</v>
      </c>
      <c r="F83" s="491" t="s">
        <v>961</v>
      </c>
      <c r="G83" s="492" t="s">
        <v>64</v>
      </c>
      <c r="H83" s="490" t="s">
        <v>1157</v>
      </c>
      <c r="I83" s="492">
        <v>2201001</v>
      </c>
      <c r="J83" s="490" t="s">
        <v>947</v>
      </c>
      <c r="K83" s="489" t="s">
        <v>64</v>
      </c>
      <c r="L83" s="490" t="s">
        <v>1158</v>
      </c>
      <c r="M83" s="489">
        <v>220100100</v>
      </c>
      <c r="N83" s="490" t="s">
        <v>1159</v>
      </c>
      <c r="O83" s="494">
        <v>2</v>
      </c>
      <c r="P83" s="495">
        <v>2020003630094</v>
      </c>
      <c r="Q83" s="490" t="s">
        <v>1145</v>
      </c>
      <c r="R83" s="523">
        <f>SUM($V$83:$V$88)/SUM($V$78:$V$88)</f>
        <v>1.816586357128562E-2</v>
      </c>
      <c r="S83" s="490" t="s">
        <v>1146</v>
      </c>
      <c r="T83" s="490" t="s">
        <v>1160</v>
      </c>
      <c r="U83" s="490" t="s">
        <v>1161</v>
      </c>
      <c r="V83" s="522">
        <v>4000000</v>
      </c>
      <c r="W83" s="510" t="s">
        <v>1162</v>
      </c>
      <c r="X83" s="511" t="s">
        <v>970</v>
      </c>
      <c r="Y83" s="512">
        <v>20</v>
      </c>
      <c r="Z83" s="513" t="s">
        <v>491</v>
      </c>
      <c r="AA83" s="494">
        <v>19649</v>
      </c>
      <c r="AB83" s="494">
        <v>20118</v>
      </c>
      <c r="AC83" s="494">
        <v>28907</v>
      </c>
      <c r="AD83" s="494">
        <v>9525</v>
      </c>
      <c r="AE83" s="494">
        <v>1222</v>
      </c>
      <c r="AF83" s="494">
        <v>113</v>
      </c>
      <c r="AG83" s="494">
        <v>297</v>
      </c>
      <c r="AH83" s="494">
        <v>345</v>
      </c>
      <c r="AI83" s="494">
        <v>0</v>
      </c>
      <c r="AJ83" s="494">
        <v>0</v>
      </c>
      <c r="AK83" s="494">
        <v>0</v>
      </c>
      <c r="AL83" s="494">
        <v>0</v>
      </c>
      <c r="AM83" s="494">
        <v>3301</v>
      </c>
      <c r="AN83" s="503">
        <v>113</v>
      </c>
      <c r="AO83" s="503">
        <v>2507</v>
      </c>
      <c r="AP83" s="494">
        <f t="shared" si="10"/>
        <v>39767</v>
      </c>
      <c r="AQ83" s="520">
        <v>44563</v>
      </c>
      <c r="AR83" s="520">
        <v>44926</v>
      </c>
      <c r="AS83" s="505" t="s">
        <v>972</v>
      </c>
      <c r="AT83" s="521"/>
    </row>
    <row r="84" spans="1:46" ht="123" customHeight="1" x14ac:dyDescent="0.25">
      <c r="A84" s="489">
        <v>1</v>
      </c>
      <c r="B84" s="490" t="s">
        <v>960</v>
      </c>
      <c r="C84" s="489">
        <v>22</v>
      </c>
      <c r="D84" s="489" t="s">
        <v>417</v>
      </c>
      <c r="E84" s="489">
        <v>2201</v>
      </c>
      <c r="F84" s="491" t="s">
        <v>961</v>
      </c>
      <c r="G84" s="492" t="s">
        <v>64</v>
      </c>
      <c r="H84" s="490" t="s">
        <v>1157</v>
      </c>
      <c r="I84" s="492">
        <v>2201001</v>
      </c>
      <c r="J84" s="490" t="s">
        <v>947</v>
      </c>
      <c r="K84" s="489" t="s">
        <v>64</v>
      </c>
      <c r="L84" s="490" t="s">
        <v>1158</v>
      </c>
      <c r="M84" s="489">
        <v>220100100</v>
      </c>
      <c r="N84" s="490" t="s">
        <v>1159</v>
      </c>
      <c r="O84" s="494">
        <v>2</v>
      </c>
      <c r="P84" s="495">
        <v>2020003630094</v>
      </c>
      <c r="Q84" s="490" t="s">
        <v>1145</v>
      </c>
      <c r="R84" s="523">
        <f t="shared" ref="R84:R88" si="13">SUM($V$83:$V$88)/SUM($V$78:$V$88)</f>
        <v>1.816586357128562E-2</v>
      </c>
      <c r="S84" s="490" t="s">
        <v>1146</v>
      </c>
      <c r="T84" s="490" t="s">
        <v>1160</v>
      </c>
      <c r="U84" s="490" t="s">
        <v>1161</v>
      </c>
      <c r="V84" s="522">
        <v>1000000</v>
      </c>
      <c r="W84" s="510" t="s">
        <v>1163</v>
      </c>
      <c r="X84" s="511" t="s">
        <v>1071</v>
      </c>
      <c r="Y84" s="512">
        <v>20</v>
      </c>
      <c r="Z84" s="513" t="s">
        <v>491</v>
      </c>
      <c r="AA84" s="494">
        <v>19649</v>
      </c>
      <c r="AB84" s="494">
        <v>20118</v>
      </c>
      <c r="AC84" s="494">
        <v>28907</v>
      </c>
      <c r="AD84" s="494">
        <v>9525</v>
      </c>
      <c r="AE84" s="494">
        <v>1222</v>
      </c>
      <c r="AF84" s="494">
        <v>113</v>
      </c>
      <c r="AG84" s="494">
        <v>297</v>
      </c>
      <c r="AH84" s="494">
        <v>345</v>
      </c>
      <c r="AI84" s="494">
        <v>0</v>
      </c>
      <c r="AJ84" s="494">
        <v>0</v>
      </c>
      <c r="AK84" s="494">
        <v>0</v>
      </c>
      <c r="AL84" s="494">
        <v>0</v>
      </c>
      <c r="AM84" s="494">
        <v>3301</v>
      </c>
      <c r="AN84" s="503">
        <v>113</v>
      </c>
      <c r="AO84" s="503">
        <v>2507</v>
      </c>
      <c r="AP84" s="494">
        <f t="shared" si="10"/>
        <v>39767</v>
      </c>
      <c r="AQ84" s="520">
        <v>44563</v>
      </c>
      <c r="AR84" s="520">
        <v>44926</v>
      </c>
      <c r="AS84" s="505" t="s">
        <v>972</v>
      </c>
      <c r="AT84" s="521"/>
    </row>
    <row r="85" spans="1:46" ht="123" customHeight="1" x14ac:dyDescent="0.25">
      <c r="A85" s="489">
        <v>1</v>
      </c>
      <c r="B85" s="490" t="s">
        <v>960</v>
      </c>
      <c r="C85" s="489">
        <v>22</v>
      </c>
      <c r="D85" s="489" t="s">
        <v>417</v>
      </c>
      <c r="E85" s="489">
        <v>2201</v>
      </c>
      <c r="F85" s="491" t="s">
        <v>961</v>
      </c>
      <c r="G85" s="492" t="s">
        <v>64</v>
      </c>
      <c r="H85" s="490" t="s">
        <v>1157</v>
      </c>
      <c r="I85" s="492">
        <v>2201001</v>
      </c>
      <c r="J85" s="490" t="s">
        <v>947</v>
      </c>
      <c r="K85" s="489" t="s">
        <v>64</v>
      </c>
      <c r="L85" s="490" t="s">
        <v>1158</v>
      </c>
      <c r="M85" s="489">
        <v>220100100</v>
      </c>
      <c r="N85" s="490" t="s">
        <v>1159</v>
      </c>
      <c r="O85" s="494">
        <v>2</v>
      </c>
      <c r="P85" s="495">
        <v>2020003630094</v>
      </c>
      <c r="Q85" s="490" t="s">
        <v>1145</v>
      </c>
      <c r="R85" s="523">
        <f t="shared" si="13"/>
        <v>1.816586357128562E-2</v>
      </c>
      <c r="S85" s="490" t="s">
        <v>1146</v>
      </c>
      <c r="T85" s="490" t="s">
        <v>1160</v>
      </c>
      <c r="U85" s="490" t="s">
        <v>1161</v>
      </c>
      <c r="V85" s="522">
        <v>1500000</v>
      </c>
      <c r="W85" s="510" t="s">
        <v>1164</v>
      </c>
      <c r="X85" s="511" t="s">
        <v>974</v>
      </c>
      <c r="Y85" s="512">
        <v>20</v>
      </c>
      <c r="Z85" s="513" t="s">
        <v>491</v>
      </c>
      <c r="AA85" s="494">
        <v>19649</v>
      </c>
      <c r="AB85" s="494">
        <v>20118</v>
      </c>
      <c r="AC85" s="494">
        <v>28907</v>
      </c>
      <c r="AD85" s="494">
        <v>9525</v>
      </c>
      <c r="AE85" s="494">
        <v>1222</v>
      </c>
      <c r="AF85" s="494">
        <v>113</v>
      </c>
      <c r="AG85" s="494">
        <v>297</v>
      </c>
      <c r="AH85" s="494">
        <v>345</v>
      </c>
      <c r="AI85" s="494">
        <v>0</v>
      </c>
      <c r="AJ85" s="494">
        <v>0</v>
      </c>
      <c r="AK85" s="494">
        <v>0</v>
      </c>
      <c r="AL85" s="494">
        <v>0</v>
      </c>
      <c r="AM85" s="494">
        <v>3301</v>
      </c>
      <c r="AN85" s="503">
        <v>113</v>
      </c>
      <c r="AO85" s="503">
        <v>2507</v>
      </c>
      <c r="AP85" s="494">
        <f t="shared" si="10"/>
        <v>39767</v>
      </c>
      <c r="AQ85" s="520">
        <v>44563</v>
      </c>
      <c r="AR85" s="520">
        <v>44926</v>
      </c>
      <c r="AS85" s="505" t="s">
        <v>972</v>
      </c>
      <c r="AT85" s="521"/>
    </row>
    <row r="86" spans="1:46" ht="123" customHeight="1" x14ac:dyDescent="0.25">
      <c r="A86" s="489">
        <v>1</v>
      </c>
      <c r="B86" s="490" t="s">
        <v>960</v>
      </c>
      <c r="C86" s="489">
        <v>22</v>
      </c>
      <c r="D86" s="489" t="s">
        <v>417</v>
      </c>
      <c r="E86" s="489">
        <v>2201</v>
      </c>
      <c r="F86" s="491" t="s">
        <v>961</v>
      </c>
      <c r="G86" s="492" t="s">
        <v>64</v>
      </c>
      <c r="H86" s="490" t="s">
        <v>1157</v>
      </c>
      <c r="I86" s="492">
        <v>2201001</v>
      </c>
      <c r="J86" s="490" t="s">
        <v>947</v>
      </c>
      <c r="K86" s="489" t="s">
        <v>64</v>
      </c>
      <c r="L86" s="490" t="s">
        <v>1158</v>
      </c>
      <c r="M86" s="489">
        <v>220100100</v>
      </c>
      <c r="N86" s="490" t="s">
        <v>1159</v>
      </c>
      <c r="O86" s="494">
        <v>2</v>
      </c>
      <c r="P86" s="495">
        <v>2020003630094</v>
      </c>
      <c r="Q86" s="490" t="s">
        <v>1145</v>
      </c>
      <c r="R86" s="523">
        <f t="shared" si="13"/>
        <v>1.816586357128562E-2</v>
      </c>
      <c r="S86" s="490" t="s">
        <v>1146</v>
      </c>
      <c r="T86" s="490" t="s">
        <v>1160</v>
      </c>
      <c r="U86" s="490" t="s">
        <v>1161</v>
      </c>
      <c r="V86" s="522">
        <v>2000000</v>
      </c>
      <c r="W86" s="510" t="s">
        <v>1165</v>
      </c>
      <c r="X86" s="511" t="s">
        <v>976</v>
      </c>
      <c r="Y86" s="512">
        <v>20</v>
      </c>
      <c r="Z86" s="513" t="s">
        <v>491</v>
      </c>
      <c r="AA86" s="494">
        <v>19649</v>
      </c>
      <c r="AB86" s="494">
        <v>20118</v>
      </c>
      <c r="AC86" s="494">
        <v>28907</v>
      </c>
      <c r="AD86" s="494">
        <v>9525</v>
      </c>
      <c r="AE86" s="494">
        <v>1222</v>
      </c>
      <c r="AF86" s="494">
        <v>113</v>
      </c>
      <c r="AG86" s="494">
        <v>297</v>
      </c>
      <c r="AH86" s="494">
        <v>345</v>
      </c>
      <c r="AI86" s="494">
        <v>0</v>
      </c>
      <c r="AJ86" s="494">
        <v>0</v>
      </c>
      <c r="AK86" s="494">
        <v>0</v>
      </c>
      <c r="AL86" s="494">
        <v>0</v>
      </c>
      <c r="AM86" s="494">
        <v>3301</v>
      </c>
      <c r="AN86" s="503">
        <v>113</v>
      </c>
      <c r="AO86" s="503">
        <v>2507</v>
      </c>
      <c r="AP86" s="494">
        <f t="shared" si="10"/>
        <v>39767</v>
      </c>
      <c r="AQ86" s="520">
        <v>44563</v>
      </c>
      <c r="AR86" s="520">
        <v>44926</v>
      </c>
      <c r="AS86" s="505" t="s">
        <v>972</v>
      </c>
      <c r="AT86" s="521"/>
    </row>
    <row r="87" spans="1:46" ht="123" customHeight="1" x14ac:dyDescent="0.25">
      <c r="A87" s="489">
        <v>1</v>
      </c>
      <c r="B87" s="490" t="s">
        <v>960</v>
      </c>
      <c r="C87" s="489">
        <v>22</v>
      </c>
      <c r="D87" s="489" t="s">
        <v>417</v>
      </c>
      <c r="E87" s="489">
        <v>2201</v>
      </c>
      <c r="F87" s="491" t="s">
        <v>961</v>
      </c>
      <c r="G87" s="492" t="s">
        <v>64</v>
      </c>
      <c r="H87" s="490" t="s">
        <v>1157</v>
      </c>
      <c r="I87" s="492">
        <v>2201001</v>
      </c>
      <c r="J87" s="490" t="s">
        <v>947</v>
      </c>
      <c r="K87" s="489" t="s">
        <v>64</v>
      </c>
      <c r="L87" s="490" t="s">
        <v>1158</v>
      </c>
      <c r="M87" s="489">
        <v>220100100</v>
      </c>
      <c r="N87" s="490" t="s">
        <v>1159</v>
      </c>
      <c r="O87" s="494">
        <v>2</v>
      </c>
      <c r="P87" s="495">
        <v>2020003630094</v>
      </c>
      <c r="Q87" s="490" t="s">
        <v>1145</v>
      </c>
      <c r="R87" s="523">
        <f t="shared" si="13"/>
        <v>1.816586357128562E-2</v>
      </c>
      <c r="S87" s="490" t="s">
        <v>1146</v>
      </c>
      <c r="T87" s="490" t="s">
        <v>1160</v>
      </c>
      <c r="U87" s="490" t="s">
        <v>1161</v>
      </c>
      <c r="V87" s="524">
        <v>1500000</v>
      </c>
      <c r="W87" s="525" t="s">
        <v>1166</v>
      </c>
      <c r="X87" s="526" t="s">
        <v>978</v>
      </c>
      <c r="Y87" s="527">
        <v>20</v>
      </c>
      <c r="Z87" s="513" t="s">
        <v>491</v>
      </c>
      <c r="AA87" s="494">
        <v>19649</v>
      </c>
      <c r="AB87" s="494">
        <v>20118</v>
      </c>
      <c r="AC87" s="494">
        <v>28907</v>
      </c>
      <c r="AD87" s="494">
        <v>9525</v>
      </c>
      <c r="AE87" s="494">
        <v>1222</v>
      </c>
      <c r="AF87" s="494">
        <v>113</v>
      </c>
      <c r="AG87" s="494">
        <v>297</v>
      </c>
      <c r="AH87" s="494">
        <v>345</v>
      </c>
      <c r="AI87" s="494">
        <v>0</v>
      </c>
      <c r="AJ87" s="494">
        <v>0</v>
      </c>
      <c r="AK87" s="494">
        <v>0</v>
      </c>
      <c r="AL87" s="494">
        <v>0</v>
      </c>
      <c r="AM87" s="494">
        <v>3301</v>
      </c>
      <c r="AN87" s="503">
        <v>113</v>
      </c>
      <c r="AO87" s="503">
        <v>2507</v>
      </c>
      <c r="AP87" s="494">
        <f t="shared" si="10"/>
        <v>39767</v>
      </c>
      <c r="AQ87" s="520">
        <v>44563</v>
      </c>
      <c r="AR87" s="520">
        <v>44926</v>
      </c>
      <c r="AS87" s="505" t="s">
        <v>972</v>
      </c>
      <c r="AT87" s="521"/>
    </row>
    <row r="88" spans="1:46" ht="123" customHeight="1" x14ac:dyDescent="0.25">
      <c r="A88" s="489">
        <v>1</v>
      </c>
      <c r="B88" s="490" t="s">
        <v>960</v>
      </c>
      <c r="C88" s="489">
        <v>22</v>
      </c>
      <c r="D88" s="489" t="s">
        <v>417</v>
      </c>
      <c r="E88" s="489">
        <v>2201</v>
      </c>
      <c r="F88" s="491" t="s">
        <v>961</v>
      </c>
      <c r="G88" s="492" t="s">
        <v>64</v>
      </c>
      <c r="H88" s="490" t="s">
        <v>1157</v>
      </c>
      <c r="I88" s="492">
        <v>2201001</v>
      </c>
      <c r="J88" s="490" t="s">
        <v>947</v>
      </c>
      <c r="K88" s="489" t="s">
        <v>64</v>
      </c>
      <c r="L88" s="490" t="s">
        <v>1158</v>
      </c>
      <c r="M88" s="489">
        <v>220100100</v>
      </c>
      <c r="N88" s="490" t="s">
        <v>1159</v>
      </c>
      <c r="O88" s="494">
        <v>2</v>
      </c>
      <c r="P88" s="495">
        <v>2020003630094</v>
      </c>
      <c r="Q88" s="490" t="s">
        <v>1145</v>
      </c>
      <c r="R88" s="523">
        <f t="shared" si="13"/>
        <v>1.816586357128562E-2</v>
      </c>
      <c r="S88" s="490" t="s">
        <v>1146</v>
      </c>
      <c r="T88" s="490" t="s">
        <v>1160</v>
      </c>
      <c r="U88" s="528" t="s">
        <v>1161</v>
      </c>
      <c r="V88" s="529">
        <v>1800000</v>
      </c>
      <c r="W88" s="530" t="s">
        <v>1167</v>
      </c>
      <c r="X88" s="530" t="s">
        <v>970</v>
      </c>
      <c r="Y88" s="531">
        <v>88</v>
      </c>
      <c r="Z88" s="502" t="s">
        <v>990</v>
      </c>
      <c r="AA88" s="494">
        <v>19649</v>
      </c>
      <c r="AB88" s="494">
        <v>20118</v>
      </c>
      <c r="AC88" s="494">
        <v>28907</v>
      </c>
      <c r="AD88" s="494">
        <v>9525</v>
      </c>
      <c r="AE88" s="494">
        <v>1222</v>
      </c>
      <c r="AF88" s="494">
        <v>113</v>
      </c>
      <c r="AG88" s="494">
        <v>297</v>
      </c>
      <c r="AH88" s="494">
        <v>345</v>
      </c>
      <c r="AI88" s="494">
        <v>0</v>
      </c>
      <c r="AJ88" s="494">
        <v>0</v>
      </c>
      <c r="AK88" s="494">
        <v>0</v>
      </c>
      <c r="AL88" s="494">
        <v>0</v>
      </c>
      <c r="AM88" s="494">
        <v>3301</v>
      </c>
      <c r="AN88" s="503">
        <v>113</v>
      </c>
      <c r="AO88" s="503">
        <v>2507</v>
      </c>
      <c r="AP88" s="494">
        <f t="shared" si="10"/>
        <v>39767</v>
      </c>
      <c r="AQ88" s="520">
        <v>44563</v>
      </c>
      <c r="AR88" s="520">
        <v>44926</v>
      </c>
      <c r="AS88" s="505" t="s">
        <v>972</v>
      </c>
      <c r="AT88" s="521"/>
    </row>
    <row r="89" spans="1:46" ht="123" customHeight="1" x14ac:dyDescent="0.25">
      <c r="A89" s="489">
        <v>1</v>
      </c>
      <c r="B89" s="490" t="s">
        <v>960</v>
      </c>
      <c r="C89" s="489">
        <v>22</v>
      </c>
      <c r="D89" s="489" t="s">
        <v>417</v>
      </c>
      <c r="E89" s="489">
        <v>2201</v>
      </c>
      <c r="F89" s="491" t="s">
        <v>961</v>
      </c>
      <c r="G89" s="492">
        <v>2201001</v>
      </c>
      <c r="H89" s="490" t="s">
        <v>947</v>
      </c>
      <c r="I89" s="492">
        <v>2201001</v>
      </c>
      <c r="J89" s="490" t="s">
        <v>947</v>
      </c>
      <c r="K89" s="489">
        <v>220100100</v>
      </c>
      <c r="L89" s="490" t="s">
        <v>1159</v>
      </c>
      <c r="M89" s="489">
        <v>220100100</v>
      </c>
      <c r="N89" s="490" t="s">
        <v>1159</v>
      </c>
      <c r="O89" s="494">
        <v>5</v>
      </c>
      <c r="P89" s="495">
        <v>2020003630095</v>
      </c>
      <c r="Q89" s="490" t="s">
        <v>1168</v>
      </c>
      <c r="R89" s="532">
        <f t="shared" ref="R89:R90" si="14">V89/SUM($V$89:$V$90)</f>
        <v>0.72850351135458646</v>
      </c>
      <c r="S89" s="490" t="s">
        <v>1169</v>
      </c>
      <c r="T89" s="497" t="s">
        <v>1170</v>
      </c>
      <c r="U89" s="490" t="s">
        <v>1171</v>
      </c>
      <c r="V89" s="533">
        <f>9000000+15149600</f>
        <v>24149600</v>
      </c>
      <c r="W89" s="534" t="s">
        <v>1172</v>
      </c>
      <c r="X89" s="509" t="s">
        <v>970</v>
      </c>
      <c r="Y89" s="535">
        <v>20</v>
      </c>
      <c r="Z89" s="502" t="s">
        <v>491</v>
      </c>
      <c r="AA89" s="494">
        <v>19649</v>
      </c>
      <c r="AB89" s="494">
        <v>20118</v>
      </c>
      <c r="AC89" s="494">
        <v>28907</v>
      </c>
      <c r="AD89" s="494">
        <v>9525</v>
      </c>
      <c r="AE89" s="494">
        <v>1222</v>
      </c>
      <c r="AF89" s="494">
        <v>113</v>
      </c>
      <c r="AG89" s="494">
        <v>297</v>
      </c>
      <c r="AH89" s="494">
        <v>345</v>
      </c>
      <c r="AI89" s="494">
        <v>0</v>
      </c>
      <c r="AJ89" s="494">
        <v>0</v>
      </c>
      <c r="AK89" s="494">
        <v>0</v>
      </c>
      <c r="AL89" s="494">
        <v>0</v>
      </c>
      <c r="AM89" s="494">
        <v>3301</v>
      </c>
      <c r="AN89" s="503">
        <v>113</v>
      </c>
      <c r="AO89" s="503">
        <v>2507</v>
      </c>
      <c r="AP89" s="494">
        <f t="shared" si="10"/>
        <v>39767</v>
      </c>
      <c r="AQ89" s="520">
        <v>44563</v>
      </c>
      <c r="AR89" s="520">
        <v>44926</v>
      </c>
      <c r="AS89" s="505" t="s">
        <v>972</v>
      </c>
      <c r="AT89" s="521"/>
    </row>
    <row r="90" spans="1:46" ht="123" customHeight="1" x14ac:dyDescent="0.25">
      <c r="A90" s="489">
        <v>1</v>
      </c>
      <c r="B90" s="490" t="s">
        <v>960</v>
      </c>
      <c r="C90" s="489">
        <v>22</v>
      </c>
      <c r="D90" s="489" t="s">
        <v>417</v>
      </c>
      <c r="E90" s="489">
        <v>2201</v>
      </c>
      <c r="F90" s="491" t="s">
        <v>961</v>
      </c>
      <c r="G90" s="492">
        <v>2201048</v>
      </c>
      <c r="H90" s="490" t="s">
        <v>1173</v>
      </c>
      <c r="I90" s="492">
        <v>2201048</v>
      </c>
      <c r="J90" s="490" t="s">
        <v>1173</v>
      </c>
      <c r="K90" s="489">
        <v>220104801</v>
      </c>
      <c r="L90" s="490" t="s">
        <v>1174</v>
      </c>
      <c r="M90" s="489">
        <v>220104801</v>
      </c>
      <c r="N90" s="490" t="s">
        <v>1174</v>
      </c>
      <c r="O90" s="494">
        <v>1</v>
      </c>
      <c r="P90" s="495">
        <v>2020003630095</v>
      </c>
      <c r="Q90" s="490" t="s">
        <v>1168</v>
      </c>
      <c r="R90" s="532">
        <f t="shared" si="14"/>
        <v>0.27149648864541354</v>
      </c>
      <c r="S90" s="490" t="s">
        <v>1169</v>
      </c>
      <c r="T90" s="497" t="s">
        <v>1175</v>
      </c>
      <c r="U90" s="490" t="s">
        <v>1176</v>
      </c>
      <c r="V90" s="518">
        <v>9000000</v>
      </c>
      <c r="W90" s="499" t="s">
        <v>1177</v>
      </c>
      <c r="X90" s="509" t="s">
        <v>970</v>
      </c>
      <c r="Y90" s="501">
        <v>20</v>
      </c>
      <c r="Z90" s="502" t="s">
        <v>491</v>
      </c>
      <c r="AA90" s="494">
        <v>19649</v>
      </c>
      <c r="AB90" s="494">
        <v>20118</v>
      </c>
      <c r="AC90" s="494">
        <v>28907</v>
      </c>
      <c r="AD90" s="494">
        <v>9525</v>
      </c>
      <c r="AE90" s="494">
        <v>1222</v>
      </c>
      <c r="AF90" s="494">
        <v>113</v>
      </c>
      <c r="AG90" s="494">
        <v>297</v>
      </c>
      <c r="AH90" s="494">
        <v>345</v>
      </c>
      <c r="AI90" s="494">
        <v>0</v>
      </c>
      <c r="AJ90" s="494">
        <v>0</v>
      </c>
      <c r="AK90" s="494">
        <v>0</v>
      </c>
      <c r="AL90" s="494">
        <v>0</v>
      </c>
      <c r="AM90" s="494">
        <v>3301</v>
      </c>
      <c r="AN90" s="503">
        <v>113</v>
      </c>
      <c r="AO90" s="503">
        <v>2507</v>
      </c>
      <c r="AP90" s="494">
        <f t="shared" si="10"/>
        <v>39767</v>
      </c>
      <c r="AQ90" s="520">
        <v>44563</v>
      </c>
      <c r="AR90" s="520">
        <v>44926</v>
      </c>
      <c r="AS90" s="505" t="s">
        <v>972</v>
      </c>
      <c r="AT90" s="521"/>
    </row>
    <row r="91" spans="1:46" ht="123" customHeight="1" x14ac:dyDescent="0.25">
      <c r="A91" s="489">
        <v>1</v>
      </c>
      <c r="B91" s="490" t="s">
        <v>960</v>
      </c>
      <c r="C91" s="489">
        <v>22</v>
      </c>
      <c r="D91" s="489" t="s">
        <v>417</v>
      </c>
      <c r="E91" s="489">
        <v>2201</v>
      </c>
      <c r="F91" s="491" t="s">
        <v>961</v>
      </c>
      <c r="G91" s="492">
        <v>2201034</v>
      </c>
      <c r="H91" s="490" t="s">
        <v>1178</v>
      </c>
      <c r="I91" s="493">
        <v>2201034</v>
      </c>
      <c r="J91" s="490" t="s">
        <v>1178</v>
      </c>
      <c r="K91" s="489">
        <v>220103400</v>
      </c>
      <c r="L91" s="490" t="s">
        <v>1179</v>
      </c>
      <c r="M91" s="489">
        <v>220103400</v>
      </c>
      <c r="N91" s="490" t="s">
        <v>1179</v>
      </c>
      <c r="O91" s="494">
        <v>5000</v>
      </c>
      <c r="P91" s="495">
        <v>2020003630015</v>
      </c>
      <c r="Q91" s="490" t="s">
        <v>1180</v>
      </c>
      <c r="R91" s="517">
        <f>SUM($V$91:$V$98)/SUM($V$91:$V$102)</f>
        <v>0.8</v>
      </c>
      <c r="S91" s="490" t="s">
        <v>1181</v>
      </c>
      <c r="T91" s="497" t="s">
        <v>1182</v>
      </c>
      <c r="U91" s="490" t="s">
        <v>1183</v>
      </c>
      <c r="V91" s="518">
        <v>1000000</v>
      </c>
      <c r="W91" s="499" t="s">
        <v>1184</v>
      </c>
      <c r="X91" s="509" t="s">
        <v>1071</v>
      </c>
      <c r="Y91" s="501">
        <v>20</v>
      </c>
      <c r="Z91" s="502" t="s">
        <v>491</v>
      </c>
      <c r="AA91" s="494">
        <v>19649</v>
      </c>
      <c r="AB91" s="494">
        <v>20118</v>
      </c>
      <c r="AC91" s="494">
        <v>28907</v>
      </c>
      <c r="AD91" s="494">
        <v>9525</v>
      </c>
      <c r="AE91" s="494">
        <v>1222</v>
      </c>
      <c r="AF91" s="494">
        <v>113</v>
      </c>
      <c r="AG91" s="494">
        <v>297</v>
      </c>
      <c r="AH91" s="494">
        <v>345</v>
      </c>
      <c r="AI91" s="494">
        <v>0</v>
      </c>
      <c r="AJ91" s="494">
        <v>0</v>
      </c>
      <c r="AK91" s="494">
        <v>0</v>
      </c>
      <c r="AL91" s="494">
        <v>0</v>
      </c>
      <c r="AM91" s="494">
        <v>3301</v>
      </c>
      <c r="AN91" s="503">
        <v>113</v>
      </c>
      <c r="AO91" s="503">
        <v>2507</v>
      </c>
      <c r="AP91" s="494">
        <f t="shared" si="10"/>
        <v>39767</v>
      </c>
      <c r="AQ91" s="504">
        <v>44563</v>
      </c>
      <c r="AR91" s="504">
        <v>44926</v>
      </c>
      <c r="AS91" s="505" t="s">
        <v>972</v>
      </c>
      <c r="AT91" s="521"/>
    </row>
    <row r="92" spans="1:46" ht="123" customHeight="1" x14ac:dyDescent="0.25">
      <c r="A92" s="489">
        <v>1</v>
      </c>
      <c r="B92" s="490" t="s">
        <v>960</v>
      </c>
      <c r="C92" s="489">
        <v>22</v>
      </c>
      <c r="D92" s="489" t="s">
        <v>417</v>
      </c>
      <c r="E92" s="489">
        <v>2201</v>
      </c>
      <c r="F92" s="491" t="s">
        <v>961</v>
      </c>
      <c r="G92" s="492">
        <v>2201034</v>
      </c>
      <c r="H92" s="490" t="s">
        <v>1178</v>
      </c>
      <c r="I92" s="493">
        <v>2201034</v>
      </c>
      <c r="J92" s="490" t="s">
        <v>1178</v>
      </c>
      <c r="K92" s="489">
        <v>220103400</v>
      </c>
      <c r="L92" s="490" t="s">
        <v>1179</v>
      </c>
      <c r="M92" s="489">
        <v>220103400</v>
      </c>
      <c r="N92" s="490" t="s">
        <v>1179</v>
      </c>
      <c r="O92" s="494">
        <v>5000</v>
      </c>
      <c r="P92" s="495">
        <v>2020003630015</v>
      </c>
      <c r="Q92" s="490" t="s">
        <v>1180</v>
      </c>
      <c r="R92" s="517">
        <f t="shared" ref="R92:R98" si="15">SUM($V$91:$V$98)/SUM($V$91:$V$102)</f>
        <v>0.8</v>
      </c>
      <c r="S92" s="490" t="s">
        <v>1181</v>
      </c>
      <c r="T92" s="497" t="s">
        <v>1182</v>
      </c>
      <c r="U92" s="490" t="s">
        <v>1183</v>
      </c>
      <c r="V92" s="518">
        <v>2000000</v>
      </c>
      <c r="W92" s="499" t="s">
        <v>1185</v>
      </c>
      <c r="X92" s="509" t="s">
        <v>974</v>
      </c>
      <c r="Y92" s="501">
        <v>20</v>
      </c>
      <c r="Z92" s="502" t="s">
        <v>491</v>
      </c>
      <c r="AA92" s="494">
        <v>19649</v>
      </c>
      <c r="AB92" s="494">
        <v>20118</v>
      </c>
      <c r="AC92" s="494">
        <v>28907</v>
      </c>
      <c r="AD92" s="494">
        <v>9525</v>
      </c>
      <c r="AE92" s="494">
        <v>1222</v>
      </c>
      <c r="AF92" s="494">
        <v>113</v>
      </c>
      <c r="AG92" s="494">
        <v>297</v>
      </c>
      <c r="AH92" s="494">
        <v>345</v>
      </c>
      <c r="AI92" s="494">
        <v>0</v>
      </c>
      <c r="AJ92" s="494">
        <v>0</v>
      </c>
      <c r="AK92" s="494">
        <v>0</v>
      </c>
      <c r="AL92" s="494">
        <v>0</v>
      </c>
      <c r="AM92" s="494">
        <v>3301</v>
      </c>
      <c r="AN92" s="503">
        <v>113</v>
      </c>
      <c r="AO92" s="503">
        <v>2507</v>
      </c>
      <c r="AP92" s="494">
        <f t="shared" si="10"/>
        <v>39767</v>
      </c>
      <c r="AQ92" s="504">
        <v>44563</v>
      </c>
      <c r="AR92" s="504">
        <v>44926</v>
      </c>
      <c r="AS92" s="505" t="s">
        <v>972</v>
      </c>
      <c r="AT92" s="521"/>
    </row>
    <row r="93" spans="1:46" ht="123" customHeight="1" x14ac:dyDescent="0.25">
      <c r="A93" s="489">
        <v>1</v>
      </c>
      <c r="B93" s="490" t="s">
        <v>960</v>
      </c>
      <c r="C93" s="489">
        <v>22</v>
      </c>
      <c r="D93" s="489" t="s">
        <v>417</v>
      </c>
      <c r="E93" s="489">
        <v>2201</v>
      </c>
      <c r="F93" s="491" t="s">
        <v>961</v>
      </c>
      <c r="G93" s="492">
        <v>2201034</v>
      </c>
      <c r="H93" s="490" t="s">
        <v>1178</v>
      </c>
      <c r="I93" s="493">
        <v>2201034</v>
      </c>
      <c r="J93" s="490" t="s">
        <v>1178</v>
      </c>
      <c r="K93" s="489">
        <v>220103400</v>
      </c>
      <c r="L93" s="490" t="s">
        <v>1179</v>
      </c>
      <c r="M93" s="489">
        <v>220103400</v>
      </c>
      <c r="N93" s="490" t="s">
        <v>1179</v>
      </c>
      <c r="O93" s="494">
        <v>5000</v>
      </c>
      <c r="P93" s="495">
        <v>2020003630015</v>
      </c>
      <c r="Q93" s="490" t="s">
        <v>1180</v>
      </c>
      <c r="R93" s="517">
        <f t="shared" si="15"/>
        <v>0.8</v>
      </c>
      <c r="S93" s="490" t="s">
        <v>1181</v>
      </c>
      <c r="T93" s="497" t="s">
        <v>1182</v>
      </c>
      <c r="U93" s="490" t="s">
        <v>1183</v>
      </c>
      <c r="V93" s="518">
        <v>4000000</v>
      </c>
      <c r="W93" s="499" t="s">
        <v>1186</v>
      </c>
      <c r="X93" s="509" t="s">
        <v>976</v>
      </c>
      <c r="Y93" s="501">
        <v>20</v>
      </c>
      <c r="Z93" s="502" t="s">
        <v>491</v>
      </c>
      <c r="AA93" s="494">
        <v>19649</v>
      </c>
      <c r="AB93" s="494">
        <v>20118</v>
      </c>
      <c r="AC93" s="494">
        <v>28907</v>
      </c>
      <c r="AD93" s="494">
        <v>9525</v>
      </c>
      <c r="AE93" s="494">
        <v>1222</v>
      </c>
      <c r="AF93" s="494">
        <v>113</v>
      </c>
      <c r="AG93" s="494">
        <v>297</v>
      </c>
      <c r="AH93" s="494">
        <v>345</v>
      </c>
      <c r="AI93" s="494">
        <v>0</v>
      </c>
      <c r="AJ93" s="494">
        <v>0</v>
      </c>
      <c r="AK93" s="494">
        <v>0</v>
      </c>
      <c r="AL93" s="494">
        <v>0</v>
      </c>
      <c r="AM93" s="494">
        <v>3301</v>
      </c>
      <c r="AN93" s="503">
        <v>113</v>
      </c>
      <c r="AO93" s="503">
        <v>2507</v>
      </c>
      <c r="AP93" s="494">
        <f t="shared" si="10"/>
        <v>39767</v>
      </c>
      <c r="AQ93" s="504">
        <v>44563</v>
      </c>
      <c r="AR93" s="504">
        <v>44926</v>
      </c>
      <c r="AS93" s="505" t="s">
        <v>972</v>
      </c>
      <c r="AT93" s="521"/>
    </row>
    <row r="94" spans="1:46" ht="123" customHeight="1" x14ac:dyDescent="0.25">
      <c r="A94" s="489">
        <v>1</v>
      </c>
      <c r="B94" s="490" t="s">
        <v>960</v>
      </c>
      <c r="C94" s="489">
        <v>22</v>
      </c>
      <c r="D94" s="489" t="s">
        <v>417</v>
      </c>
      <c r="E94" s="489">
        <v>2201</v>
      </c>
      <c r="F94" s="491" t="s">
        <v>961</v>
      </c>
      <c r="G94" s="492">
        <v>2201034</v>
      </c>
      <c r="H94" s="490" t="s">
        <v>1178</v>
      </c>
      <c r="I94" s="493">
        <v>2201034</v>
      </c>
      <c r="J94" s="490" t="s">
        <v>1178</v>
      </c>
      <c r="K94" s="489">
        <v>220103400</v>
      </c>
      <c r="L94" s="490" t="s">
        <v>1179</v>
      </c>
      <c r="M94" s="489">
        <v>220103400</v>
      </c>
      <c r="N94" s="490" t="s">
        <v>1179</v>
      </c>
      <c r="O94" s="494">
        <v>5000</v>
      </c>
      <c r="P94" s="495">
        <v>2020003630015</v>
      </c>
      <c r="Q94" s="490" t="s">
        <v>1180</v>
      </c>
      <c r="R94" s="517">
        <f t="shared" si="15"/>
        <v>0.8</v>
      </c>
      <c r="S94" s="490" t="s">
        <v>1181</v>
      </c>
      <c r="T94" s="497" t="s">
        <v>1182</v>
      </c>
      <c r="U94" s="490" t="s">
        <v>1183</v>
      </c>
      <c r="V94" s="518">
        <v>3000000</v>
      </c>
      <c r="W94" s="499" t="s">
        <v>1187</v>
      </c>
      <c r="X94" s="509" t="s">
        <v>978</v>
      </c>
      <c r="Y94" s="501">
        <v>20</v>
      </c>
      <c r="Z94" s="502" t="s">
        <v>491</v>
      </c>
      <c r="AA94" s="494">
        <v>19649</v>
      </c>
      <c r="AB94" s="494">
        <v>20118</v>
      </c>
      <c r="AC94" s="494">
        <v>28907</v>
      </c>
      <c r="AD94" s="494">
        <v>9525</v>
      </c>
      <c r="AE94" s="494">
        <v>1222</v>
      </c>
      <c r="AF94" s="494">
        <v>113</v>
      </c>
      <c r="AG94" s="494">
        <v>297</v>
      </c>
      <c r="AH94" s="494">
        <v>345</v>
      </c>
      <c r="AI94" s="494">
        <v>0</v>
      </c>
      <c r="AJ94" s="494">
        <v>0</v>
      </c>
      <c r="AK94" s="494">
        <v>0</v>
      </c>
      <c r="AL94" s="494">
        <v>0</v>
      </c>
      <c r="AM94" s="494">
        <v>3301</v>
      </c>
      <c r="AN94" s="503">
        <v>113</v>
      </c>
      <c r="AO94" s="503">
        <v>2507</v>
      </c>
      <c r="AP94" s="494">
        <f t="shared" si="10"/>
        <v>39767</v>
      </c>
      <c r="AQ94" s="504">
        <v>44563</v>
      </c>
      <c r="AR94" s="504">
        <v>44926</v>
      </c>
      <c r="AS94" s="505" t="s">
        <v>972</v>
      </c>
      <c r="AT94" s="521"/>
    </row>
    <row r="95" spans="1:46" ht="123" customHeight="1" x14ac:dyDescent="0.25">
      <c r="A95" s="489">
        <v>1</v>
      </c>
      <c r="B95" s="490" t="s">
        <v>960</v>
      </c>
      <c r="C95" s="489">
        <v>22</v>
      </c>
      <c r="D95" s="489" t="s">
        <v>417</v>
      </c>
      <c r="E95" s="489">
        <v>2201</v>
      </c>
      <c r="F95" s="491" t="s">
        <v>961</v>
      </c>
      <c r="G95" s="492">
        <v>2201034</v>
      </c>
      <c r="H95" s="490" t="s">
        <v>1188</v>
      </c>
      <c r="I95" s="493">
        <v>2201034</v>
      </c>
      <c r="J95" s="490" t="s">
        <v>1188</v>
      </c>
      <c r="K95" s="489">
        <v>220103401</v>
      </c>
      <c r="L95" s="490" t="s">
        <v>1189</v>
      </c>
      <c r="M95" s="489">
        <v>220103401</v>
      </c>
      <c r="N95" s="490" t="s">
        <v>1189</v>
      </c>
      <c r="O95" s="494">
        <v>54</v>
      </c>
      <c r="P95" s="495">
        <v>2020003630015</v>
      </c>
      <c r="Q95" s="490" t="s">
        <v>1180</v>
      </c>
      <c r="R95" s="517">
        <f t="shared" si="15"/>
        <v>0.8</v>
      </c>
      <c r="S95" s="490" t="s">
        <v>1181</v>
      </c>
      <c r="T95" s="497" t="s">
        <v>1182</v>
      </c>
      <c r="U95" s="490" t="s">
        <v>1190</v>
      </c>
      <c r="V95" s="518">
        <v>1000000</v>
      </c>
      <c r="W95" s="499" t="s">
        <v>1184</v>
      </c>
      <c r="X95" s="509" t="s">
        <v>1071</v>
      </c>
      <c r="Y95" s="501">
        <v>20</v>
      </c>
      <c r="Z95" s="502" t="s">
        <v>491</v>
      </c>
      <c r="AA95" s="494">
        <v>19649</v>
      </c>
      <c r="AB95" s="494">
        <v>20118</v>
      </c>
      <c r="AC95" s="494">
        <v>28907</v>
      </c>
      <c r="AD95" s="494">
        <v>9525</v>
      </c>
      <c r="AE95" s="494">
        <v>1222</v>
      </c>
      <c r="AF95" s="494">
        <v>113</v>
      </c>
      <c r="AG95" s="494">
        <v>297</v>
      </c>
      <c r="AH95" s="494">
        <v>345</v>
      </c>
      <c r="AI95" s="494">
        <v>0</v>
      </c>
      <c r="AJ95" s="494">
        <v>0</v>
      </c>
      <c r="AK95" s="494">
        <v>0</v>
      </c>
      <c r="AL95" s="494">
        <v>0</v>
      </c>
      <c r="AM95" s="494">
        <v>3301</v>
      </c>
      <c r="AN95" s="503">
        <v>113</v>
      </c>
      <c r="AO95" s="503">
        <v>2507</v>
      </c>
      <c r="AP95" s="494">
        <f t="shared" si="10"/>
        <v>39767</v>
      </c>
      <c r="AQ95" s="504">
        <v>44563</v>
      </c>
      <c r="AR95" s="504">
        <v>44926</v>
      </c>
      <c r="AS95" s="505" t="s">
        <v>972</v>
      </c>
      <c r="AT95" s="521"/>
    </row>
    <row r="96" spans="1:46" ht="123" customHeight="1" x14ac:dyDescent="0.25">
      <c r="A96" s="489">
        <v>1</v>
      </c>
      <c r="B96" s="490" t="s">
        <v>960</v>
      </c>
      <c r="C96" s="489">
        <v>22</v>
      </c>
      <c r="D96" s="489" t="s">
        <v>417</v>
      </c>
      <c r="E96" s="489">
        <v>2201</v>
      </c>
      <c r="F96" s="491" t="s">
        <v>961</v>
      </c>
      <c r="G96" s="492">
        <v>2201034</v>
      </c>
      <c r="H96" s="490" t="s">
        <v>1188</v>
      </c>
      <c r="I96" s="493">
        <v>2201034</v>
      </c>
      <c r="J96" s="490" t="s">
        <v>1188</v>
      </c>
      <c r="K96" s="489">
        <v>220103401</v>
      </c>
      <c r="L96" s="490" t="s">
        <v>1189</v>
      </c>
      <c r="M96" s="489">
        <v>220103401</v>
      </c>
      <c r="N96" s="490" t="s">
        <v>1189</v>
      </c>
      <c r="O96" s="494">
        <v>54</v>
      </c>
      <c r="P96" s="495">
        <v>2020003630015</v>
      </c>
      <c r="Q96" s="490" t="s">
        <v>1180</v>
      </c>
      <c r="R96" s="517">
        <f t="shared" si="15"/>
        <v>0.8</v>
      </c>
      <c r="S96" s="490" t="s">
        <v>1181</v>
      </c>
      <c r="T96" s="497" t="s">
        <v>1182</v>
      </c>
      <c r="U96" s="490" t="s">
        <v>1190</v>
      </c>
      <c r="V96" s="518">
        <v>2000000</v>
      </c>
      <c r="W96" s="499" t="s">
        <v>1185</v>
      </c>
      <c r="X96" s="509" t="s">
        <v>974</v>
      </c>
      <c r="Y96" s="501">
        <v>20</v>
      </c>
      <c r="Z96" s="502" t="s">
        <v>491</v>
      </c>
      <c r="AA96" s="494">
        <v>19649</v>
      </c>
      <c r="AB96" s="494">
        <v>20118</v>
      </c>
      <c r="AC96" s="494">
        <v>28907</v>
      </c>
      <c r="AD96" s="494">
        <v>9525</v>
      </c>
      <c r="AE96" s="494">
        <v>1222</v>
      </c>
      <c r="AF96" s="494">
        <v>113</v>
      </c>
      <c r="AG96" s="494">
        <v>297</v>
      </c>
      <c r="AH96" s="494">
        <v>345</v>
      </c>
      <c r="AI96" s="494">
        <v>0</v>
      </c>
      <c r="AJ96" s="494">
        <v>0</v>
      </c>
      <c r="AK96" s="494">
        <v>0</v>
      </c>
      <c r="AL96" s="494">
        <v>0</v>
      </c>
      <c r="AM96" s="494">
        <v>3301</v>
      </c>
      <c r="AN96" s="503">
        <v>113</v>
      </c>
      <c r="AO96" s="503">
        <v>2507</v>
      </c>
      <c r="AP96" s="494">
        <f t="shared" si="10"/>
        <v>39767</v>
      </c>
      <c r="AQ96" s="504">
        <v>44563</v>
      </c>
      <c r="AR96" s="504">
        <v>44926</v>
      </c>
      <c r="AS96" s="505" t="s">
        <v>972</v>
      </c>
      <c r="AT96" s="521"/>
    </row>
    <row r="97" spans="1:46" ht="123" customHeight="1" x14ac:dyDescent="0.25">
      <c r="A97" s="489">
        <v>1</v>
      </c>
      <c r="B97" s="490" t="s">
        <v>960</v>
      </c>
      <c r="C97" s="489">
        <v>22</v>
      </c>
      <c r="D97" s="489" t="s">
        <v>417</v>
      </c>
      <c r="E97" s="489">
        <v>2201</v>
      </c>
      <c r="F97" s="491" t="s">
        <v>961</v>
      </c>
      <c r="G97" s="492">
        <v>2201034</v>
      </c>
      <c r="H97" s="490" t="s">
        <v>1188</v>
      </c>
      <c r="I97" s="493">
        <v>2201034</v>
      </c>
      <c r="J97" s="490" t="s">
        <v>1188</v>
      </c>
      <c r="K97" s="489">
        <v>220103401</v>
      </c>
      <c r="L97" s="490" t="s">
        <v>1189</v>
      </c>
      <c r="M97" s="489">
        <v>220103401</v>
      </c>
      <c r="N97" s="490" t="s">
        <v>1189</v>
      </c>
      <c r="O97" s="494">
        <v>54</v>
      </c>
      <c r="P97" s="495">
        <v>2020003630015</v>
      </c>
      <c r="Q97" s="490" t="s">
        <v>1180</v>
      </c>
      <c r="R97" s="517">
        <f t="shared" si="15"/>
        <v>0.8</v>
      </c>
      <c r="S97" s="490" t="s">
        <v>1181</v>
      </c>
      <c r="T97" s="497" t="s">
        <v>1182</v>
      </c>
      <c r="U97" s="490" t="s">
        <v>1190</v>
      </c>
      <c r="V97" s="518">
        <v>4000000</v>
      </c>
      <c r="W97" s="499" t="s">
        <v>1186</v>
      </c>
      <c r="X97" s="509" t="s">
        <v>976</v>
      </c>
      <c r="Y97" s="501">
        <v>20</v>
      </c>
      <c r="Z97" s="502" t="s">
        <v>491</v>
      </c>
      <c r="AA97" s="494">
        <v>19649</v>
      </c>
      <c r="AB97" s="494">
        <v>20118</v>
      </c>
      <c r="AC97" s="494">
        <v>28907</v>
      </c>
      <c r="AD97" s="494">
        <v>9525</v>
      </c>
      <c r="AE97" s="494">
        <v>1222</v>
      </c>
      <c r="AF97" s="494">
        <v>113</v>
      </c>
      <c r="AG97" s="494">
        <v>297</v>
      </c>
      <c r="AH97" s="494">
        <v>345</v>
      </c>
      <c r="AI97" s="494">
        <v>0</v>
      </c>
      <c r="AJ97" s="494">
        <v>0</v>
      </c>
      <c r="AK97" s="494">
        <v>0</v>
      </c>
      <c r="AL97" s="494">
        <v>0</v>
      </c>
      <c r="AM97" s="494">
        <v>3301</v>
      </c>
      <c r="AN97" s="503">
        <v>113</v>
      </c>
      <c r="AO97" s="503">
        <v>2507</v>
      </c>
      <c r="AP97" s="494">
        <f t="shared" si="10"/>
        <v>39767</v>
      </c>
      <c r="AQ97" s="504">
        <v>44563</v>
      </c>
      <c r="AR97" s="504">
        <v>44926</v>
      </c>
      <c r="AS97" s="505" t="s">
        <v>972</v>
      </c>
      <c r="AT97" s="521"/>
    </row>
    <row r="98" spans="1:46" ht="123" customHeight="1" x14ac:dyDescent="0.25">
      <c r="A98" s="489">
        <v>1</v>
      </c>
      <c r="B98" s="490" t="s">
        <v>960</v>
      </c>
      <c r="C98" s="489">
        <v>22</v>
      </c>
      <c r="D98" s="489" t="s">
        <v>417</v>
      </c>
      <c r="E98" s="489">
        <v>2201</v>
      </c>
      <c r="F98" s="491" t="s">
        <v>961</v>
      </c>
      <c r="G98" s="492">
        <v>2201034</v>
      </c>
      <c r="H98" s="490" t="s">
        <v>1188</v>
      </c>
      <c r="I98" s="493">
        <v>2201034</v>
      </c>
      <c r="J98" s="490" t="s">
        <v>1188</v>
      </c>
      <c r="K98" s="489">
        <v>220103401</v>
      </c>
      <c r="L98" s="490" t="s">
        <v>1189</v>
      </c>
      <c r="M98" s="489">
        <v>220103401</v>
      </c>
      <c r="N98" s="490" t="s">
        <v>1189</v>
      </c>
      <c r="O98" s="494">
        <v>54</v>
      </c>
      <c r="P98" s="495">
        <v>2020003630015</v>
      </c>
      <c r="Q98" s="490" t="s">
        <v>1180</v>
      </c>
      <c r="R98" s="517">
        <f t="shared" si="15"/>
        <v>0.8</v>
      </c>
      <c r="S98" s="490" t="s">
        <v>1181</v>
      </c>
      <c r="T98" s="497" t="s">
        <v>1182</v>
      </c>
      <c r="U98" s="490" t="s">
        <v>1190</v>
      </c>
      <c r="V98" s="518">
        <v>3000000</v>
      </c>
      <c r="W98" s="499" t="s">
        <v>1187</v>
      </c>
      <c r="X98" s="509" t="s">
        <v>978</v>
      </c>
      <c r="Y98" s="501">
        <v>20</v>
      </c>
      <c r="Z98" s="502" t="s">
        <v>491</v>
      </c>
      <c r="AA98" s="494">
        <v>19649</v>
      </c>
      <c r="AB98" s="494">
        <v>20118</v>
      </c>
      <c r="AC98" s="494">
        <v>28907</v>
      </c>
      <c r="AD98" s="494">
        <v>9525</v>
      </c>
      <c r="AE98" s="494">
        <v>1222</v>
      </c>
      <c r="AF98" s="494">
        <v>113</v>
      </c>
      <c r="AG98" s="494">
        <v>297</v>
      </c>
      <c r="AH98" s="494">
        <v>345</v>
      </c>
      <c r="AI98" s="494">
        <v>0</v>
      </c>
      <c r="AJ98" s="494">
        <v>0</v>
      </c>
      <c r="AK98" s="494">
        <v>0</v>
      </c>
      <c r="AL98" s="494">
        <v>0</v>
      </c>
      <c r="AM98" s="494">
        <v>3301</v>
      </c>
      <c r="AN98" s="503">
        <v>113</v>
      </c>
      <c r="AO98" s="503">
        <v>2507</v>
      </c>
      <c r="AP98" s="494">
        <f t="shared" si="10"/>
        <v>39767</v>
      </c>
      <c r="AQ98" s="504">
        <v>44563</v>
      </c>
      <c r="AR98" s="504">
        <v>44926</v>
      </c>
      <c r="AS98" s="505" t="s">
        <v>972</v>
      </c>
      <c r="AT98" s="521"/>
    </row>
    <row r="99" spans="1:46" ht="123" customHeight="1" x14ac:dyDescent="0.25">
      <c r="A99" s="489">
        <v>1</v>
      </c>
      <c r="B99" s="490" t="s">
        <v>960</v>
      </c>
      <c r="C99" s="489">
        <v>22</v>
      </c>
      <c r="D99" s="489" t="s">
        <v>417</v>
      </c>
      <c r="E99" s="489">
        <v>2201</v>
      </c>
      <c r="F99" s="491" t="s">
        <v>961</v>
      </c>
      <c r="G99" s="492">
        <v>2201060</v>
      </c>
      <c r="H99" s="490" t="s">
        <v>1191</v>
      </c>
      <c r="I99" s="492">
        <v>2201060</v>
      </c>
      <c r="J99" s="490" t="s">
        <v>1191</v>
      </c>
      <c r="K99" s="489">
        <v>220106000</v>
      </c>
      <c r="L99" s="490" t="s">
        <v>1192</v>
      </c>
      <c r="M99" s="489">
        <v>220106000</v>
      </c>
      <c r="N99" s="490" t="s">
        <v>1192</v>
      </c>
      <c r="O99" s="494">
        <v>150</v>
      </c>
      <c r="P99" s="495">
        <v>2020003630015</v>
      </c>
      <c r="Q99" s="490" t="s">
        <v>1180</v>
      </c>
      <c r="R99" s="517">
        <f>SUM($V$99:$V$102)/SUM($V$91:$V$102)</f>
        <v>0.2</v>
      </c>
      <c r="S99" s="490" t="s">
        <v>1181</v>
      </c>
      <c r="T99" s="497" t="s">
        <v>1182</v>
      </c>
      <c r="U99" s="490" t="s">
        <v>1193</v>
      </c>
      <c r="V99" s="518">
        <v>500000</v>
      </c>
      <c r="W99" s="499" t="s">
        <v>1194</v>
      </c>
      <c r="X99" s="509" t="s">
        <v>1071</v>
      </c>
      <c r="Y99" s="501">
        <v>20</v>
      </c>
      <c r="Z99" s="502" t="s">
        <v>491</v>
      </c>
      <c r="AA99" s="494">
        <v>19649</v>
      </c>
      <c r="AB99" s="494">
        <v>20118</v>
      </c>
      <c r="AC99" s="494">
        <v>28907</v>
      </c>
      <c r="AD99" s="494">
        <v>9525</v>
      </c>
      <c r="AE99" s="494">
        <v>1222</v>
      </c>
      <c r="AF99" s="494">
        <v>113</v>
      </c>
      <c r="AG99" s="494">
        <v>297</v>
      </c>
      <c r="AH99" s="494">
        <v>345</v>
      </c>
      <c r="AI99" s="494">
        <v>0</v>
      </c>
      <c r="AJ99" s="494">
        <v>0</v>
      </c>
      <c r="AK99" s="494">
        <v>0</v>
      </c>
      <c r="AL99" s="494">
        <v>0</v>
      </c>
      <c r="AM99" s="494">
        <v>3301</v>
      </c>
      <c r="AN99" s="503">
        <v>113</v>
      </c>
      <c r="AO99" s="503">
        <v>2507</v>
      </c>
      <c r="AP99" s="494">
        <f t="shared" si="10"/>
        <v>39767</v>
      </c>
      <c r="AQ99" s="504">
        <v>44563</v>
      </c>
      <c r="AR99" s="504">
        <v>44926</v>
      </c>
      <c r="AS99" s="505" t="s">
        <v>972</v>
      </c>
      <c r="AT99" s="521"/>
    </row>
    <row r="100" spans="1:46" ht="123" customHeight="1" x14ac:dyDescent="0.25">
      <c r="A100" s="489">
        <v>1</v>
      </c>
      <c r="B100" s="490" t="s">
        <v>960</v>
      </c>
      <c r="C100" s="489">
        <v>22</v>
      </c>
      <c r="D100" s="489" t="s">
        <v>417</v>
      </c>
      <c r="E100" s="489">
        <v>2201</v>
      </c>
      <c r="F100" s="491" t="s">
        <v>961</v>
      </c>
      <c r="G100" s="492">
        <v>2201060</v>
      </c>
      <c r="H100" s="490" t="s">
        <v>1191</v>
      </c>
      <c r="I100" s="492">
        <v>2201060</v>
      </c>
      <c r="J100" s="490" t="s">
        <v>1191</v>
      </c>
      <c r="K100" s="489">
        <v>220106000</v>
      </c>
      <c r="L100" s="490" t="s">
        <v>1192</v>
      </c>
      <c r="M100" s="489">
        <v>220106000</v>
      </c>
      <c r="N100" s="490" t="s">
        <v>1192</v>
      </c>
      <c r="O100" s="494">
        <v>150</v>
      </c>
      <c r="P100" s="495">
        <v>2020003630015</v>
      </c>
      <c r="Q100" s="490" t="s">
        <v>1180</v>
      </c>
      <c r="R100" s="517">
        <f t="shared" ref="R100:R102" si="16">SUM($V$99:$V$102)/SUM($V$91:$V$102)</f>
        <v>0.2</v>
      </c>
      <c r="S100" s="490" t="s">
        <v>1181</v>
      </c>
      <c r="T100" s="497" t="s">
        <v>1182</v>
      </c>
      <c r="U100" s="490" t="s">
        <v>1193</v>
      </c>
      <c r="V100" s="518">
        <v>1000000</v>
      </c>
      <c r="W100" s="499" t="s">
        <v>1195</v>
      </c>
      <c r="X100" s="509" t="s">
        <v>974</v>
      </c>
      <c r="Y100" s="501">
        <v>20</v>
      </c>
      <c r="Z100" s="502" t="s">
        <v>491</v>
      </c>
      <c r="AA100" s="494">
        <v>19649</v>
      </c>
      <c r="AB100" s="494">
        <v>20118</v>
      </c>
      <c r="AC100" s="494">
        <v>28907</v>
      </c>
      <c r="AD100" s="494">
        <v>9525</v>
      </c>
      <c r="AE100" s="494">
        <v>1222</v>
      </c>
      <c r="AF100" s="494">
        <v>113</v>
      </c>
      <c r="AG100" s="494">
        <v>297</v>
      </c>
      <c r="AH100" s="494">
        <v>345</v>
      </c>
      <c r="AI100" s="494">
        <v>0</v>
      </c>
      <c r="AJ100" s="494">
        <v>0</v>
      </c>
      <c r="AK100" s="494">
        <v>0</v>
      </c>
      <c r="AL100" s="494">
        <v>0</v>
      </c>
      <c r="AM100" s="494">
        <v>3301</v>
      </c>
      <c r="AN100" s="503">
        <v>113</v>
      </c>
      <c r="AO100" s="503">
        <v>2507</v>
      </c>
      <c r="AP100" s="494">
        <f t="shared" si="10"/>
        <v>39767</v>
      </c>
      <c r="AQ100" s="504">
        <v>44563</v>
      </c>
      <c r="AR100" s="504">
        <v>44926</v>
      </c>
      <c r="AS100" s="505" t="s">
        <v>972</v>
      </c>
      <c r="AT100" s="521"/>
    </row>
    <row r="101" spans="1:46" ht="123" customHeight="1" x14ac:dyDescent="0.25">
      <c r="A101" s="489">
        <v>1</v>
      </c>
      <c r="B101" s="490" t="s">
        <v>960</v>
      </c>
      <c r="C101" s="489">
        <v>22</v>
      </c>
      <c r="D101" s="489" t="s">
        <v>417</v>
      </c>
      <c r="E101" s="489">
        <v>2201</v>
      </c>
      <c r="F101" s="491" t="s">
        <v>961</v>
      </c>
      <c r="G101" s="492">
        <v>2201060</v>
      </c>
      <c r="H101" s="490" t="s">
        <v>1191</v>
      </c>
      <c r="I101" s="492">
        <v>2201060</v>
      </c>
      <c r="J101" s="490" t="s">
        <v>1191</v>
      </c>
      <c r="K101" s="489">
        <v>220106000</v>
      </c>
      <c r="L101" s="490" t="s">
        <v>1192</v>
      </c>
      <c r="M101" s="489">
        <v>220106000</v>
      </c>
      <c r="N101" s="490" t="s">
        <v>1192</v>
      </c>
      <c r="O101" s="494">
        <v>150</v>
      </c>
      <c r="P101" s="495">
        <v>2020003630015</v>
      </c>
      <c r="Q101" s="490" t="s">
        <v>1180</v>
      </c>
      <c r="R101" s="517">
        <f t="shared" si="16"/>
        <v>0.2</v>
      </c>
      <c r="S101" s="490" t="s">
        <v>1181</v>
      </c>
      <c r="T101" s="497" t="s">
        <v>1182</v>
      </c>
      <c r="U101" s="490" t="s">
        <v>1193</v>
      </c>
      <c r="V101" s="518">
        <v>2000000</v>
      </c>
      <c r="W101" s="499" t="s">
        <v>1196</v>
      </c>
      <c r="X101" s="509" t="s">
        <v>976</v>
      </c>
      <c r="Y101" s="501">
        <v>20</v>
      </c>
      <c r="Z101" s="502" t="s">
        <v>491</v>
      </c>
      <c r="AA101" s="494">
        <v>19649</v>
      </c>
      <c r="AB101" s="494">
        <v>20118</v>
      </c>
      <c r="AC101" s="494">
        <v>28907</v>
      </c>
      <c r="AD101" s="494">
        <v>9525</v>
      </c>
      <c r="AE101" s="494">
        <v>1222</v>
      </c>
      <c r="AF101" s="494">
        <v>113</v>
      </c>
      <c r="AG101" s="494">
        <v>297</v>
      </c>
      <c r="AH101" s="494">
        <v>345</v>
      </c>
      <c r="AI101" s="494">
        <v>0</v>
      </c>
      <c r="AJ101" s="494">
        <v>0</v>
      </c>
      <c r="AK101" s="494">
        <v>0</v>
      </c>
      <c r="AL101" s="494">
        <v>0</v>
      </c>
      <c r="AM101" s="494">
        <v>3301</v>
      </c>
      <c r="AN101" s="503">
        <v>113</v>
      </c>
      <c r="AO101" s="503">
        <v>2507</v>
      </c>
      <c r="AP101" s="494">
        <f t="shared" si="10"/>
        <v>39767</v>
      </c>
      <c r="AQ101" s="504">
        <v>44563</v>
      </c>
      <c r="AR101" s="504">
        <v>44926</v>
      </c>
      <c r="AS101" s="505" t="s">
        <v>972</v>
      </c>
      <c r="AT101" s="521"/>
    </row>
    <row r="102" spans="1:46" ht="123" customHeight="1" x14ac:dyDescent="0.25">
      <c r="A102" s="489">
        <v>1</v>
      </c>
      <c r="B102" s="490" t="s">
        <v>960</v>
      </c>
      <c r="C102" s="489">
        <v>22</v>
      </c>
      <c r="D102" s="489" t="s">
        <v>417</v>
      </c>
      <c r="E102" s="489">
        <v>2201</v>
      </c>
      <c r="F102" s="491" t="s">
        <v>961</v>
      </c>
      <c r="G102" s="492">
        <v>2201060</v>
      </c>
      <c r="H102" s="490" t="s">
        <v>1191</v>
      </c>
      <c r="I102" s="492">
        <v>2201060</v>
      </c>
      <c r="J102" s="490" t="s">
        <v>1191</v>
      </c>
      <c r="K102" s="489">
        <v>220106000</v>
      </c>
      <c r="L102" s="490" t="s">
        <v>1192</v>
      </c>
      <c r="M102" s="489">
        <v>220106000</v>
      </c>
      <c r="N102" s="490" t="s">
        <v>1192</v>
      </c>
      <c r="O102" s="494">
        <v>150</v>
      </c>
      <c r="P102" s="495">
        <v>2020003630015</v>
      </c>
      <c r="Q102" s="490" t="s">
        <v>1180</v>
      </c>
      <c r="R102" s="517">
        <f t="shared" si="16"/>
        <v>0.2</v>
      </c>
      <c r="S102" s="490" t="s">
        <v>1181</v>
      </c>
      <c r="T102" s="497" t="s">
        <v>1182</v>
      </c>
      <c r="U102" s="490" t="s">
        <v>1193</v>
      </c>
      <c r="V102" s="518">
        <v>1500000</v>
      </c>
      <c r="W102" s="499" t="s">
        <v>1197</v>
      </c>
      <c r="X102" s="509" t="s">
        <v>978</v>
      </c>
      <c r="Y102" s="501">
        <v>20</v>
      </c>
      <c r="Z102" s="502" t="s">
        <v>491</v>
      </c>
      <c r="AA102" s="494">
        <v>19649</v>
      </c>
      <c r="AB102" s="494">
        <v>20118</v>
      </c>
      <c r="AC102" s="494">
        <v>28907</v>
      </c>
      <c r="AD102" s="494">
        <v>9525</v>
      </c>
      <c r="AE102" s="494">
        <v>1222</v>
      </c>
      <c r="AF102" s="494">
        <v>113</v>
      </c>
      <c r="AG102" s="494">
        <v>297</v>
      </c>
      <c r="AH102" s="494">
        <v>345</v>
      </c>
      <c r="AI102" s="494">
        <v>0</v>
      </c>
      <c r="AJ102" s="494">
        <v>0</v>
      </c>
      <c r="AK102" s="494">
        <v>0</v>
      </c>
      <c r="AL102" s="494">
        <v>0</v>
      </c>
      <c r="AM102" s="494">
        <v>3301</v>
      </c>
      <c r="AN102" s="503">
        <v>113</v>
      </c>
      <c r="AO102" s="503">
        <v>2507</v>
      </c>
      <c r="AP102" s="494">
        <f t="shared" si="10"/>
        <v>39767</v>
      </c>
      <c r="AQ102" s="504">
        <v>44563</v>
      </c>
      <c r="AR102" s="504">
        <v>44926</v>
      </c>
      <c r="AS102" s="505" t="s">
        <v>972</v>
      </c>
      <c r="AT102" s="521"/>
    </row>
    <row r="103" spans="1:46" ht="123" customHeight="1" x14ac:dyDescent="0.25">
      <c r="A103" s="489">
        <v>1</v>
      </c>
      <c r="B103" s="490" t="s">
        <v>960</v>
      </c>
      <c r="C103" s="489">
        <v>22</v>
      </c>
      <c r="D103" s="489" t="s">
        <v>417</v>
      </c>
      <c r="E103" s="489">
        <v>2201</v>
      </c>
      <c r="F103" s="491" t="s">
        <v>961</v>
      </c>
      <c r="G103" s="492">
        <v>2201006</v>
      </c>
      <c r="H103" s="490" t="s">
        <v>1198</v>
      </c>
      <c r="I103" s="492">
        <v>2201006</v>
      </c>
      <c r="J103" s="490" t="s">
        <v>1198</v>
      </c>
      <c r="K103" s="492">
        <v>220100600</v>
      </c>
      <c r="L103" s="490" t="s">
        <v>1199</v>
      </c>
      <c r="M103" s="492">
        <v>220100600</v>
      </c>
      <c r="N103" s="490" t="s">
        <v>1199</v>
      </c>
      <c r="O103" s="494">
        <v>54</v>
      </c>
      <c r="P103" s="495">
        <v>2020003630016</v>
      </c>
      <c r="Q103" s="490" t="s">
        <v>1200</v>
      </c>
      <c r="R103" s="517">
        <f>SUM($V$103:$V$104)/SUM($V$103:$V$212)</f>
        <v>1.8376505304819519E-3</v>
      </c>
      <c r="S103" s="490" t="s">
        <v>1201</v>
      </c>
      <c r="T103" s="497" t="s">
        <v>1202</v>
      </c>
      <c r="U103" s="490" t="s">
        <v>1203</v>
      </c>
      <c r="V103" s="498">
        <f>10000000+90210000</f>
        <v>100210000</v>
      </c>
      <c r="W103" s="499" t="s">
        <v>1204</v>
      </c>
      <c r="X103" s="509" t="s">
        <v>1205</v>
      </c>
      <c r="Y103" s="501">
        <v>20</v>
      </c>
      <c r="Z103" s="502" t="s">
        <v>491</v>
      </c>
      <c r="AA103" s="494">
        <v>19649</v>
      </c>
      <c r="AB103" s="494">
        <v>20118</v>
      </c>
      <c r="AC103" s="494">
        <v>28907</v>
      </c>
      <c r="AD103" s="494">
        <v>9525</v>
      </c>
      <c r="AE103" s="494">
        <v>1222</v>
      </c>
      <c r="AF103" s="494">
        <v>113</v>
      </c>
      <c r="AG103" s="494">
        <v>297</v>
      </c>
      <c r="AH103" s="494">
        <v>345</v>
      </c>
      <c r="AI103" s="494">
        <v>0</v>
      </c>
      <c r="AJ103" s="494">
        <v>0</v>
      </c>
      <c r="AK103" s="494">
        <v>0</v>
      </c>
      <c r="AL103" s="494">
        <v>0</v>
      </c>
      <c r="AM103" s="494">
        <v>3301</v>
      </c>
      <c r="AN103" s="503">
        <v>113</v>
      </c>
      <c r="AO103" s="503">
        <v>2507</v>
      </c>
      <c r="AP103" s="494">
        <f t="shared" si="10"/>
        <v>39767</v>
      </c>
      <c r="AQ103" s="504">
        <v>44563</v>
      </c>
      <c r="AR103" s="504">
        <v>44926</v>
      </c>
      <c r="AS103" s="505" t="s">
        <v>972</v>
      </c>
      <c r="AT103" s="521"/>
    </row>
    <row r="104" spans="1:46" ht="123" customHeight="1" x14ac:dyDescent="0.25">
      <c r="A104" s="489">
        <v>1</v>
      </c>
      <c r="B104" s="490" t="s">
        <v>960</v>
      </c>
      <c r="C104" s="489">
        <v>22</v>
      </c>
      <c r="D104" s="489" t="s">
        <v>417</v>
      </c>
      <c r="E104" s="489">
        <v>2201</v>
      </c>
      <c r="F104" s="491" t="s">
        <v>961</v>
      </c>
      <c r="G104" s="492">
        <v>2201006</v>
      </c>
      <c r="H104" s="490" t="s">
        <v>1198</v>
      </c>
      <c r="I104" s="492">
        <v>2201006</v>
      </c>
      <c r="J104" s="490" t="s">
        <v>1198</v>
      </c>
      <c r="K104" s="492">
        <v>220100600</v>
      </c>
      <c r="L104" s="490" t="s">
        <v>1199</v>
      </c>
      <c r="M104" s="492">
        <v>220100600</v>
      </c>
      <c r="N104" s="490" t="s">
        <v>1199</v>
      </c>
      <c r="O104" s="494">
        <v>54</v>
      </c>
      <c r="P104" s="495">
        <v>2020003630016</v>
      </c>
      <c r="Q104" s="490" t="s">
        <v>1200</v>
      </c>
      <c r="R104" s="517">
        <f>SUM($V$103:$V$104)/SUM($V$103:$V$212)</f>
        <v>1.8376505304819519E-3</v>
      </c>
      <c r="S104" s="490" t="s">
        <v>1201</v>
      </c>
      <c r="T104" s="497" t="s">
        <v>1202</v>
      </c>
      <c r="U104" s="490" t="s">
        <v>1203</v>
      </c>
      <c r="V104" s="498">
        <v>241470000</v>
      </c>
      <c r="W104" s="499" t="s">
        <v>1206</v>
      </c>
      <c r="X104" s="509" t="s">
        <v>1205</v>
      </c>
      <c r="Y104" s="501">
        <v>88</v>
      </c>
      <c r="Z104" s="502" t="s">
        <v>990</v>
      </c>
      <c r="AA104" s="494">
        <v>19649</v>
      </c>
      <c r="AB104" s="494">
        <v>20118</v>
      </c>
      <c r="AC104" s="494">
        <v>28907</v>
      </c>
      <c r="AD104" s="494">
        <v>9525</v>
      </c>
      <c r="AE104" s="494">
        <v>1222</v>
      </c>
      <c r="AF104" s="494">
        <v>113</v>
      </c>
      <c r="AG104" s="494">
        <v>297</v>
      </c>
      <c r="AH104" s="494">
        <v>345</v>
      </c>
      <c r="AI104" s="494">
        <v>0</v>
      </c>
      <c r="AJ104" s="494">
        <v>0</v>
      </c>
      <c r="AK104" s="494">
        <v>0</v>
      </c>
      <c r="AL104" s="494">
        <v>0</v>
      </c>
      <c r="AM104" s="494">
        <v>3301</v>
      </c>
      <c r="AN104" s="503">
        <v>113</v>
      </c>
      <c r="AO104" s="503">
        <v>2507</v>
      </c>
      <c r="AP104" s="494">
        <f t="shared" si="10"/>
        <v>39767</v>
      </c>
      <c r="AQ104" s="504">
        <v>44563</v>
      </c>
      <c r="AR104" s="504">
        <v>44926</v>
      </c>
      <c r="AS104" s="505" t="s">
        <v>972</v>
      </c>
      <c r="AT104" s="521"/>
    </row>
    <row r="105" spans="1:46" ht="145.5" customHeight="1" x14ac:dyDescent="0.25">
      <c r="A105" s="489">
        <v>1</v>
      </c>
      <c r="B105" s="490" t="s">
        <v>960</v>
      </c>
      <c r="C105" s="489">
        <v>22</v>
      </c>
      <c r="D105" s="489" t="s">
        <v>417</v>
      </c>
      <c r="E105" s="489">
        <v>2201</v>
      </c>
      <c r="F105" s="491" t="s">
        <v>961</v>
      </c>
      <c r="G105" s="492">
        <v>2201015</v>
      </c>
      <c r="H105" s="490" t="s">
        <v>1207</v>
      </c>
      <c r="I105" s="492">
        <v>2201015</v>
      </c>
      <c r="J105" s="490" t="s">
        <v>1207</v>
      </c>
      <c r="K105" s="492">
        <v>220101500</v>
      </c>
      <c r="L105" s="490" t="s">
        <v>1208</v>
      </c>
      <c r="M105" s="492">
        <v>220101500</v>
      </c>
      <c r="N105" s="490" t="s">
        <v>1208</v>
      </c>
      <c r="O105" s="494">
        <v>11</v>
      </c>
      <c r="P105" s="495">
        <v>2020003630016</v>
      </c>
      <c r="Q105" s="490" t="s">
        <v>1200</v>
      </c>
      <c r="R105" s="517">
        <f>SUM(V105:V106)/SUM(V103:V212)</f>
        <v>9.3098017685093036E-5</v>
      </c>
      <c r="S105" s="490" t="s">
        <v>1201</v>
      </c>
      <c r="T105" s="497" t="s">
        <v>1209</v>
      </c>
      <c r="U105" s="490" t="s">
        <v>1210</v>
      </c>
      <c r="V105" s="498">
        <v>5000000</v>
      </c>
      <c r="W105" s="499" t="s">
        <v>1211</v>
      </c>
      <c r="X105" s="509" t="s">
        <v>970</v>
      </c>
      <c r="Y105" s="501">
        <v>20</v>
      </c>
      <c r="Z105" s="502" t="s">
        <v>491</v>
      </c>
      <c r="AA105" s="494">
        <v>19649</v>
      </c>
      <c r="AB105" s="494">
        <v>20118</v>
      </c>
      <c r="AC105" s="494">
        <v>28907</v>
      </c>
      <c r="AD105" s="494">
        <v>9525</v>
      </c>
      <c r="AE105" s="494">
        <v>1222</v>
      </c>
      <c r="AF105" s="494">
        <v>113</v>
      </c>
      <c r="AG105" s="494">
        <v>297</v>
      </c>
      <c r="AH105" s="494">
        <v>345</v>
      </c>
      <c r="AI105" s="494">
        <v>0</v>
      </c>
      <c r="AJ105" s="494">
        <v>0</v>
      </c>
      <c r="AK105" s="494">
        <v>0</v>
      </c>
      <c r="AL105" s="494">
        <v>0</v>
      </c>
      <c r="AM105" s="494">
        <v>3301</v>
      </c>
      <c r="AN105" s="503">
        <v>113</v>
      </c>
      <c r="AO105" s="503">
        <v>2507</v>
      </c>
      <c r="AP105" s="494">
        <f t="shared" si="10"/>
        <v>39767</v>
      </c>
      <c r="AQ105" s="504">
        <v>44563</v>
      </c>
      <c r="AR105" s="504">
        <v>44926</v>
      </c>
      <c r="AS105" s="505" t="s">
        <v>972</v>
      </c>
      <c r="AT105" s="521"/>
    </row>
    <row r="106" spans="1:46" ht="142.5" customHeight="1" x14ac:dyDescent="0.25">
      <c r="A106" s="489">
        <v>1</v>
      </c>
      <c r="B106" s="490" t="s">
        <v>960</v>
      </c>
      <c r="C106" s="489">
        <v>22</v>
      </c>
      <c r="D106" s="489" t="s">
        <v>417</v>
      </c>
      <c r="E106" s="489">
        <v>2201</v>
      </c>
      <c r="F106" s="491" t="s">
        <v>961</v>
      </c>
      <c r="G106" s="492">
        <v>2201015</v>
      </c>
      <c r="H106" s="490" t="s">
        <v>1207</v>
      </c>
      <c r="I106" s="492">
        <v>2201015</v>
      </c>
      <c r="J106" s="490" t="s">
        <v>1207</v>
      </c>
      <c r="K106" s="492">
        <v>220101500</v>
      </c>
      <c r="L106" s="490" t="s">
        <v>1208</v>
      </c>
      <c r="M106" s="492">
        <v>220101500</v>
      </c>
      <c r="N106" s="490" t="s">
        <v>1208</v>
      </c>
      <c r="O106" s="494">
        <v>11</v>
      </c>
      <c r="P106" s="495">
        <v>2020003630016</v>
      </c>
      <c r="Q106" s="490" t="s">
        <v>1200</v>
      </c>
      <c r="R106" s="517">
        <f>SUM(V106:V107)/SUM(V104:V213)</f>
        <v>1.2002181882463132E-4</v>
      </c>
      <c r="S106" s="490" t="s">
        <v>1201</v>
      </c>
      <c r="T106" s="497" t="s">
        <v>1209</v>
      </c>
      <c r="U106" s="490" t="s">
        <v>1210</v>
      </c>
      <c r="V106" s="498">
        <v>12310000</v>
      </c>
      <c r="W106" s="499" t="s">
        <v>1212</v>
      </c>
      <c r="X106" s="536" t="s">
        <v>970</v>
      </c>
      <c r="Y106" s="501">
        <v>88</v>
      </c>
      <c r="Z106" s="502" t="s">
        <v>990</v>
      </c>
      <c r="AA106" s="494">
        <v>19649</v>
      </c>
      <c r="AB106" s="494">
        <v>20118</v>
      </c>
      <c r="AC106" s="494">
        <v>28907</v>
      </c>
      <c r="AD106" s="494">
        <v>9525</v>
      </c>
      <c r="AE106" s="494">
        <v>1222</v>
      </c>
      <c r="AF106" s="494">
        <v>113</v>
      </c>
      <c r="AG106" s="494">
        <v>297</v>
      </c>
      <c r="AH106" s="494">
        <v>345</v>
      </c>
      <c r="AI106" s="494">
        <v>0</v>
      </c>
      <c r="AJ106" s="494">
        <v>0</v>
      </c>
      <c r="AK106" s="494">
        <v>0</v>
      </c>
      <c r="AL106" s="494">
        <v>0</v>
      </c>
      <c r="AM106" s="494">
        <v>3301</v>
      </c>
      <c r="AN106" s="503">
        <v>113</v>
      </c>
      <c r="AO106" s="503">
        <v>2507</v>
      </c>
      <c r="AP106" s="494">
        <f t="shared" si="10"/>
        <v>39767</v>
      </c>
      <c r="AQ106" s="504">
        <v>44563</v>
      </c>
      <c r="AR106" s="504">
        <v>44926</v>
      </c>
      <c r="AS106" s="505" t="s">
        <v>972</v>
      </c>
      <c r="AT106" s="521"/>
    </row>
    <row r="107" spans="1:46" ht="123" customHeight="1" x14ac:dyDescent="0.25">
      <c r="A107" s="489">
        <v>1</v>
      </c>
      <c r="B107" s="490" t="s">
        <v>960</v>
      </c>
      <c r="C107" s="489">
        <v>22</v>
      </c>
      <c r="D107" s="489" t="s">
        <v>417</v>
      </c>
      <c r="E107" s="489">
        <v>2201</v>
      </c>
      <c r="F107" s="491" t="s">
        <v>961</v>
      </c>
      <c r="G107" s="492">
        <v>2201042</v>
      </c>
      <c r="H107" s="490" t="s">
        <v>1213</v>
      </c>
      <c r="I107" s="492">
        <v>2201042</v>
      </c>
      <c r="J107" s="490" t="s">
        <v>1213</v>
      </c>
      <c r="K107" s="489">
        <v>220104200</v>
      </c>
      <c r="L107" s="490" t="s">
        <v>1214</v>
      </c>
      <c r="M107" s="489">
        <v>220104200</v>
      </c>
      <c r="N107" s="490" t="s">
        <v>1214</v>
      </c>
      <c r="O107" s="494">
        <v>6000</v>
      </c>
      <c r="P107" s="495">
        <v>2020003630016</v>
      </c>
      <c r="Q107" s="490" t="s">
        <v>1200</v>
      </c>
      <c r="R107" s="517">
        <f>SUM(V107)/SUM(V103:V212)</f>
        <v>5.3782794734311402E-5</v>
      </c>
      <c r="S107" s="490" t="s">
        <v>1201</v>
      </c>
      <c r="T107" s="497" t="s">
        <v>1215</v>
      </c>
      <c r="U107" s="490" t="s">
        <v>1216</v>
      </c>
      <c r="V107" s="498">
        <v>10000000</v>
      </c>
      <c r="W107" s="537" t="s">
        <v>1217</v>
      </c>
      <c r="X107" s="509" t="s">
        <v>970</v>
      </c>
      <c r="Y107" s="538">
        <v>20</v>
      </c>
      <c r="Z107" s="502" t="s">
        <v>491</v>
      </c>
      <c r="AA107" s="494">
        <v>19649</v>
      </c>
      <c r="AB107" s="494">
        <v>20118</v>
      </c>
      <c r="AC107" s="494">
        <v>28907</v>
      </c>
      <c r="AD107" s="494">
        <v>9525</v>
      </c>
      <c r="AE107" s="494">
        <v>1222</v>
      </c>
      <c r="AF107" s="494">
        <v>113</v>
      </c>
      <c r="AG107" s="494">
        <v>297</v>
      </c>
      <c r="AH107" s="494">
        <v>345</v>
      </c>
      <c r="AI107" s="494">
        <v>0</v>
      </c>
      <c r="AJ107" s="494">
        <v>0</v>
      </c>
      <c r="AK107" s="494">
        <v>0</v>
      </c>
      <c r="AL107" s="494">
        <v>0</v>
      </c>
      <c r="AM107" s="494">
        <v>3301</v>
      </c>
      <c r="AN107" s="503">
        <v>113</v>
      </c>
      <c r="AO107" s="503">
        <v>2507</v>
      </c>
      <c r="AP107" s="494">
        <f t="shared" si="10"/>
        <v>39767</v>
      </c>
      <c r="AQ107" s="504">
        <v>44563</v>
      </c>
      <c r="AR107" s="504">
        <v>44926</v>
      </c>
      <c r="AS107" s="505" t="s">
        <v>972</v>
      </c>
      <c r="AT107" s="521"/>
    </row>
    <row r="108" spans="1:46" ht="123" customHeight="1" x14ac:dyDescent="0.25">
      <c r="A108" s="489">
        <v>1</v>
      </c>
      <c r="B108" s="490" t="s">
        <v>960</v>
      </c>
      <c r="C108" s="489">
        <v>22</v>
      </c>
      <c r="D108" s="489" t="s">
        <v>417</v>
      </c>
      <c r="E108" s="489">
        <v>2201</v>
      </c>
      <c r="F108" s="491" t="s">
        <v>961</v>
      </c>
      <c r="G108" s="489">
        <v>2201071</v>
      </c>
      <c r="H108" s="490" t="s">
        <v>1218</v>
      </c>
      <c r="I108" s="489">
        <v>2201071</v>
      </c>
      <c r="J108" s="490" t="s">
        <v>1218</v>
      </c>
      <c r="K108" s="489">
        <v>220107100</v>
      </c>
      <c r="L108" s="490" t="s">
        <v>1219</v>
      </c>
      <c r="M108" s="489">
        <v>220107100</v>
      </c>
      <c r="N108" s="490" t="s">
        <v>1219</v>
      </c>
      <c r="O108" s="502">
        <v>54</v>
      </c>
      <c r="P108" s="495">
        <v>2020003630016</v>
      </c>
      <c r="Q108" s="490" t="s">
        <v>1200</v>
      </c>
      <c r="R108" s="517">
        <f t="shared" ref="R108:R139" si="17">SUM($V$108:$V$212)/SUM($V$103:$V$212)</f>
        <v>0.99801546865709867</v>
      </c>
      <c r="S108" s="490" t="s">
        <v>1201</v>
      </c>
      <c r="T108" s="539" t="s">
        <v>1215</v>
      </c>
      <c r="U108" s="490" t="s">
        <v>1220</v>
      </c>
      <c r="V108" s="508">
        <v>2038380000</v>
      </c>
      <c r="W108" s="537" t="s">
        <v>1221</v>
      </c>
      <c r="X108" s="509" t="s">
        <v>970</v>
      </c>
      <c r="Y108" s="538">
        <v>25</v>
      </c>
      <c r="Z108" s="502" t="s">
        <v>971</v>
      </c>
      <c r="AA108" s="494">
        <v>19649</v>
      </c>
      <c r="AB108" s="494">
        <v>20118</v>
      </c>
      <c r="AC108" s="494">
        <v>28907</v>
      </c>
      <c r="AD108" s="494">
        <v>9525</v>
      </c>
      <c r="AE108" s="494">
        <v>1222</v>
      </c>
      <c r="AF108" s="494">
        <v>113</v>
      </c>
      <c r="AG108" s="494">
        <v>297</v>
      </c>
      <c r="AH108" s="494">
        <v>345</v>
      </c>
      <c r="AI108" s="494">
        <v>0</v>
      </c>
      <c r="AJ108" s="494">
        <v>0</v>
      </c>
      <c r="AK108" s="494">
        <v>0</v>
      </c>
      <c r="AL108" s="494">
        <v>0</v>
      </c>
      <c r="AM108" s="494">
        <v>3301</v>
      </c>
      <c r="AN108" s="503">
        <v>113</v>
      </c>
      <c r="AO108" s="503">
        <v>2507</v>
      </c>
      <c r="AP108" s="494">
        <f t="shared" si="10"/>
        <v>39767</v>
      </c>
      <c r="AQ108" s="504">
        <v>44563</v>
      </c>
      <c r="AR108" s="504">
        <v>44926</v>
      </c>
      <c r="AS108" s="505" t="s">
        <v>972</v>
      </c>
      <c r="AT108" s="521"/>
    </row>
    <row r="109" spans="1:46" ht="123" customHeight="1" x14ac:dyDescent="0.25">
      <c r="A109" s="489">
        <v>1</v>
      </c>
      <c r="B109" s="490" t="s">
        <v>960</v>
      </c>
      <c r="C109" s="489">
        <v>22</v>
      </c>
      <c r="D109" s="489" t="s">
        <v>417</v>
      </c>
      <c r="E109" s="489">
        <v>2201</v>
      </c>
      <c r="F109" s="491" t="s">
        <v>961</v>
      </c>
      <c r="G109" s="489">
        <v>2201071</v>
      </c>
      <c r="H109" s="490" t="s">
        <v>1218</v>
      </c>
      <c r="I109" s="489">
        <v>2201071</v>
      </c>
      <c r="J109" s="490" t="s">
        <v>1218</v>
      </c>
      <c r="K109" s="489">
        <v>220107100</v>
      </c>
      <c r="L109" s="490" t="s">
        <v>1219</v>
      </c>
      <c r="M109" s="489">
        <v>220107100</v>
      </c>
      <c r="N109" s="490" t="s">
        <v>1219</v>
      </c>
      <c r="O109" s="502">
        <v>54</v>
      </c>
      <c r="P109" s="495">
        <v>2020003630016</v>
      </c>
      <c r="Q109" s="490" t="s">
        <v>1200</v>
      </c>
      <c r="R109" s="517">
        <f t="shared" si="17"/>
        <v>0.99801546865709867</v>
      </c>
      <c r="S109" s="490" t="s">
        <v>1201</v>
      </c>
      <c r="T109" s="539" t="s">
        <v>1215</v>
      </c>
      <c r="U109" s="490" t="s">
        <v>1220</v>
      </c>
      <c r="V109" s="508">
        <v>74200000</v>
      </c>
      <c r="W109" s="537" t="s">
        <v>1222</v>
      </c>
      <c r="X109" s="509" t="s">
        <v>970</v>
      </c>
      <c r="Y109" s="538">
        <v>25</v>
      </c>
      <c r="Z109" s="502" t="s">
        <v>971</v>
      </c>
      <c r="AA109" s="494">
        <v>19649</v>
      </c>
      <c r="AB109" s="494">
        <v>20118</v>
      </c>
      <c r="AC109" s="494">
        <v>28907</v>
      </c>
      <c r="AD109" s="494">
        <v>9525</v>
      </c>
      <c r="AE109" s="494">
        <v>1222</v>
      </c>
      <c r="AF109" s="494">
        <v>113</v>
      </c>
      <c r="AG109" s="494">
        <v>297</v>
      </c>
      <c r="AH109" s="494">
        <v>345</v>
      </c>
      <c r="AI109" s="494">
        <v>0</v>
      </c>
      <c r="AJ109" s="494">
        <v>0</v>
      </c>
      <c r="AK109" s="494">
        <v>0</v>
      </c>
      <c r="AL109" s="494">
        <v>0</v>
      </c>
      <c r="AM109" s="494">
        <v>3301</v>
      </c>
      <c r="AN109" s="503">
        <v>113</v>
      </c>
      <c r="AO109" s="503">
        <v>2507</v>
      </c>
      <c r="AP109" s="494">
        <f t="shared" si="10"/>
        <v>39767</v>
      </c>
      <c r="AQ109" s="504">
        <v>44563</v>
      </c>
      <c r="AR109" s="504">
        <v>44926</v>
      </c>
      <c r="AS109" s="505" t="s">
        <v>972</v>
      </c>
      <c r="AT109" s="521"/>
    </row>
    <row r="110" spans="1:46" ht="123" customHeight="1" x14ac:dyDescent="0.25">
      <c r="A110" s="489">
        <v>1</v>
      </c>
      <c r="B110" s="490" t="s">
        <v>960</v>
      </c>
      <c r="C110" s="489">
        <v>22</v>
      </c>
      <c r="D110" s="489" t="s">
        <v>417</v>
      </c>
      <c r="E110" s="489">
        <v>2201</v>
      </c>
      <c r="F110" s="491" t="s">
        <v>961</v>
      </c>
      <c r="G110" s="489">
        <v>2201071</v>
      </c>
      <c r="H110" s="490" t="s">
        <v>1218</v>
      </c>
      <c r="I110" s="489">
        <v>2201071</v>
      </c>
      <c r="J110" s="490" t="s">
        <v>1218</v>
      </c>
      <c r="K110" s="489">
        <v>220107100</v>
      </c>
      <c r="L110" s="490" t="s">
        <v>1219</v>
      </c>
      <c r="M110" s="489">
        <v>220107100</v>
      </c>
      <c r="N110" s="490" t="s">
        <v>1219</v>
      </c>
      <c r="O110" s="502">
        <v>54</v>
      </c>
      <c r="P110" s="495">
        <v>2020003630016</v>
      </c>
      <c r="Q110" s="490" t="s">
        <v>1200</v>
      </c>
      <c r="R110" s="517">
        <f t="shared" si="17"/>
        <v>0.99801546865709867</v>
      </c>
      <c r="S110" s="490" t="s">
        <v>1201</v>
      </c>
      <c r="T110" s="539" t="s">
        <v>1215</v>
      </c>
      <c r="U110" s="490" t="s">
        <v>1220</v>
      </c>
      <c r="V110" s="508">
        <v>51940000</v>
      </c>
      <c r="W110" s="537" t="s">
        <v>1223</v>
      </c>
      <c r="X110" s="509" t="s">
        <v>970</v>
      </c>
      <c r="Y110" s="538">
        <v>25</v>
      </c>
      <c r="Z110" s="502" t="s">
        <v>971</v>
      </c>
      <c r="AA110" s="494">
        <v>19649</v>
      </c>
      <c r="AB110" s="494">
        <v>20118</v>
      </c>
      <c r="AC110" s="494">
        <v>28907</v>
      </c>
      <c r="AD110" s="494">
        <v>9525</v>
      </c>
      <c r="AE110" s="494">
        <v>1222</v>
      </c>
      <c r="AF110" s="494">
        <v>113</v>
      </c>
      <c r="AG110" s="494">
        <v>297</v>
      </c>
      <c r="AH110" s="494">
        <v>345</v>
      </c>
      <c r="AI110" s="494">
        <v>0</v>
      </c>
      <c r="AJ110" s="494">
        <v>0</v>
      </c>
      <c r="AK110" s="494">
        <v>0</v>
      </c>
      <c r="AL110" s="494">
        <v>0</v>
      </c>
      <c r="AM110" s="494">
        <v>3301</v>
      </c>
      <c r="AN110" s="503">
        <v>113</v>
      </c>
      <c r="AO110" s="503">
        <v>2507</v>
      </c>
      <c r="AP110" s="494">
        <f t="shared" si="10"/>
        <v>39767</v>
      </c>
      <c r="AQ110" s="504">
        <v>44563</v>
      </c>
      <c r="AR110" s="504">
        <v>44926</v>
      </c>
      <c r="AS110" s="505" t="s">
        <v>972</v>
      </c>
      <c r="AT110" s="521"/>
    </row>
    <row r="111" spans="1:46" ht="123" customHeight="1" x14ac:dyDescent="0.25">
      <c r="A111" s="489">
        <v>1</v>
      </c>
      <c r="B111" s="490" t="s">
        <v>960</v>
      </c>
      <c r="C111" s="489">
        <v>22</v>
      </c>
      <c r="D111" s="489" t="s">
        <v>417</v>
      </c>
      <c r="E111" s="489">
        <v>2201</v>
      </c>
      <c r="F111" s="491" t="s">
        <v>961</v>
      </c>
      <c r="G111" s="489">
        <v>2201071</v>
      </c>
      <c r="H111" s="490" t="s">
        <v>1218</v>
      </c>
      <c r="I111" s="489">
        <v>2201071</v>
      </c>
      <c r="J111" s="490" t="s">
        <v>1218</v>
      </c>
      <c r="K111" s="489">
        <v>220107100</v>
      </c>
      <c r="L111" s="490" t="s">
        <v>1219</v>
      </c>
      <c r="M111" s="489">
        <v>220107100</v>
      </c>
      <c r="N111" s="490" t="s">
        <v>1219</v>
      </c>
      <c r="O111" s="502">
        <v>54</v>
      </c>
      <c r="P111" s="495">
        <v>2020003630016</v>
      </c>
      <c r="Q111" s="490" t="s">
        <v>1200</v>
      </c>
      <c r="R111" s="517">
        <f t="shared" si="17"/>
        <v>0.99801546865709867</v>
      </c>
      <c r="S111" s="490" t="s">
        <v>1201</v>
      </c>
      <c r="T111" s="539" t="s">
        <v>1215</v>
      </c>
      <c r="U111" s="490" t="s">
        <v>1220</v>
      </c>
      <c r="V111" s="508">
        <v>164300000</v>
      </c>
      <c r="W111" s="537" t="s">
        <v>1224</v>
      </c>
      <c r="X111" s="509" t="s">
        <v>970</v>
      </c>
      <c r="Y111" s="538">
        <v>25</v>
      </c>
      <c r="Z111" s="502" t="s">
        <v>971</v>
      </c>
      <c r="AA111" s="494">
        <v>19649</v>
      </c>
      <c r="AB111" s="494">
        <v>20118</v>
      </c>
      <c r="AC111" s="494">
        <v>28907</v>
      </c>
      <c r="AD111" s="494">
        <v>9525</v>
      </c>
      <c r="AE111" s="494">
        <v>1222</v>
      </c>
      <c r="AF111" s="494">
        <v>113</v>
      </c>
      <c r="AG111" s="494">
        <v>297</v>
      </c>
      <c r="AH111" s="494">
        <v>345</v>
      </c>
      <c r="AI111" s="494">
        <v>0</v>
      </c>
      <c r="AJ111" s="494">
        <v>0</v>
      </c>
      <c r="AK111" s="494">
        <v>0</v>
      </c>
      <c r="AL111" s="494">
        <v>0</v>
      </c>
      <c r="AM111" s="494">
        <v>3301</v>
      </c>
      <c r="AN111" s="503">
        <v>113</v>
      </c>
      <c r="AO111" s="503">
        <v>2507</v>
      </c>
      <c r="AP111" s="494">
        <f t="shared" si="10"/>
        <v>39767</v>
      </c>
      <c r="AQ111" s="504">
        <v>44563</v>
      </c>
      <c r="AR111" s="504">
        <v>44926</v>
      </c>
      <c r="AS111" s="505" t="s">
        <v>972</v>
      </c>
      <c r="AT111" s="521"/>
    </row>
    <row r="112" spans="1:46" ht="123" customHeight="1" x14ac:dyDescent="0.25">
      <c r="A112" s="489">
        <v>1</v>
      </c>
      <c r="B112" s="490" t="s">
        <v>960</v>
      </c>
      <c r="C112" s="489">
        <v>22</v>
      </c>
      <c r="D112" s="489" t="s">
        <v>417</v>
      </c>
      <c r="E112" s="489">
        <v>2201</v>
      </c>
      <c r="F112" s="491" t="s">
        <v>961</v>
      </c>
      <c r="G112" s="489">
        <v>2201071</v>
      </c>
      <c r="H112" s="490" t="s">
        <v>1218</v>
      </c>
      <c r="I112" s="489">
        <v>2201071</v>
      </c>
      <c r="J112" s="490" t="s">
        <v>1218</v>
      </c>
      <c r="K112" s="489">
        <v>220107100</v>
      </c>
      <c r="L112" s="490" t="s">
        <v>1219</v>
      </c>
      <c r="M112" s="489">
        <v>220107100</v>
      </c>
      <c r="N112" s="490" t="s">
        <v>1219</v>
      </c>
      <c r="O112" s="502">
        <v>54</v>
      </c>
      <c r="P112" s="495">
        <v>2020003630016</v>
      </c>
      <c r="Q112" s="490" t="s">
        <v>1200</v>
      </c>
      <c r="R112" s="517">
        <f t="shared" si="17"/>
        <v>0.99801546865709867</v>
      </c>
      <c r="S112" s="490" t="s">
        <v>1201</v>
      </c>
      <c r="T112" s="539" t="s">
        <v>1215</v>
      </c>
      <c r="U112" s="490" t="s">
        <v>1220</v>
      </c>
      <c r="V112" s="508">
        <v>83740000</v>
      </c>
      <c r="W112" s="537" t="s">
        <v>1225</v>
      </c>
      <c r="X112" s="509" t="s">
        <v>970</v>
      </c>
      <c r="Y112" s="538">
        <v>25</v>
      </c>
      <c r="Z112" s="502" t="s">
        <v>971</v>
      </c>
      <c r="AA112" s="494">
        <v>19649</v>
      </c>
      <c r="AB112" s="494">
        <v>20118</v>
      </c>
      <c r="AC112" s="494">
        <v>28907</v>
      </c>
      <c r="AD112" s="494">
        <v>9525</v>
      </c>
      <c r="AE112" s="494">
        <v>1222</v>
      </c>
      <c r="AF112" s="494">
        <v>113</v>
      </c>
      <c r="AG112" s="494">
        <v>297</v>
      </c>
      <c r="AH112" s="494">
        <v>345</v>
      </c>
      <c r="AI112" s="494">
        <v>0</v>
      </c>
      <c r="AJ112" s="494">
        <v>0</v>
      </c>
      <c r="AK112" s="494">
        <v>0</v>
      </c>
      <c r="AL112" s="494">
        <v>0</v>
      </c>
      <c r="AM112" s="494">
        <v>3301</v>
      </c>
      <c r="AN112" s="503">
        <v>113</v>
      </c>
      <c r="AO112" s="503">
        <v>2507</v>
      </c>
      <c r="AP112" s="494">
        <f t="shared" si="10"/>
        <v>39767</v>
      </c>
      <c r="AQ112" s="504">
        <v>44563</v>
      </c>
      <c r="AR112" s="504">
        <v>44926</v>
      </c>
      <c r="AS112" s="505" t="s">
        <v>972</v>
      </c>
      <c r="AT112" s="521"/>
    </row>
    <row r="113" spans="1:46" ht="123" customHeight="1" x14ac:dyDescent="0.25">
      <c r="A113" s="489">
        <v>1</v>
      </c>
      <c r="B113" s="490" t="s">
        <v>960</v>
      </c>
      <c r="C113" s="489">
        <v>22</v>
      </c>
      <c r="D113" s="489" t="s">
        <v>417</v>
      </c>
      <c r="E113" s="489">
        <v>2201</v>
      </c>
      <c r="F113" s="491" t="s">
        <v>961</v>
      </c>
      <c r="G113" s="489">
        <v>2201071</v>
      </c>
      <c r="H113" s="490" t="s">
        <v>1218</v>
      </c>
      <c r="I113" s="489">
        <v>2201071</v>
      </c>
      <c r="J113" s="490" t="s">
        <v>1218</v>
      </c>
      <c r="K113" s="489">
        <v>220107100</v>
      </c>
      <c r="L113" s="490" t="s">
        <v>1219</v>
      </c>
      <c r="M113" s="489">
        <v>220107100</v>
      </c>
      <c r="N113" s="490" t="s">
        <v>1219</v>
      </c>
      <c r="O113" s="502">
        <v>54</v>
      </c>
      <c r="P113" s="495">
        <v>2020003630016</v>
      </c>
      <c r="Q113" s="490" t="s">
        <v>1200</v>
      </c>
      <c r="R113" s="517">
        <f t="shared" si="17"/>
        <v>0.99801546865709867</v>
      </c>
      <c r="S113" s="490" t="s">
        <v>1201</v>
      </c>
      <c r="T113" s="539" t="s">
        <v>1215</v>
      </c>
      <c r="U113" s="490" t="s">
        <v>1220</v>
      </c>
      <c r="V113" s="508">
        <v>10600000</v>
      </c>
      <c r="W113" s="537" t="s">
        <v>1226</v>
      </c>
      <c r="X113" s="509" t="s">
        <v>970</v>
      </c>
      <c r="Y113" s="538">
        <v>25</v>
      </c>
      <c r="Z113" s="502" t="s">
        <v>971</v>
      </c>
      <c r="AA113" s="494">
        <v>19649</v>
      </c>
      <c r="AB113" s="494">
        <v>20118</v>
      </c>
      <c r="AC113" s="494">
        <v>28907</v>
      </c>
      <c r="AD113" s="494">
        <v>9525</v>
      </c>
      <c r="AE113" s="494">
        <v>1222</v>
      </c>
      <c r="AF113" s="494">
        <v>113</v>
      </c>
      <c r="AG113" s="494">
        <v>297</v>
      </c>
      <c r="AH113" s="494">
        <v>345</v>
      </c>
      <c r="AI113" s="494">
        <v>0</v>
      </c>
      <c r="AJ113" s="494">
        <v>0</v>
      </c>
      <c r="AK113" s="494">
        <v>0</v>
      </c>
      <c r="AL113" s="494">
        <v>0</v>
      </c>
      <c r="AM113" s="494">
        <v>3301</v>
      </c>
      <c r="AN113" s="503">
        <v>113</v>
      </c>
      <c r="AO113" s="503">
        <v>2507</v>
      </c>
      <c r="AP113" s="494">
        <f t="shared" si="10"/>
        <v>39767</v>
      </c>
      <c r="AQ113" s="504">
        <v>44563</v>
      </c>
      <c r="AR113" s="504">
        <v>44926</v>
      </c>
      <c r="AS113" s="505" t="s">
        <v>972</v>
      </c>
      <c r="AT113" s="521"/>
    </row>
    <row r="114" spans="1:46" ht="123" customHeight="1" x14ac:dyDescent="0.25">
      <c r="A114" s="489">
        <v>1</v>
      </c>
      <c r="B114" s="490" t="s">
        <v>960</v>
      </c>
      <c r="C114" s="489">
        <v>22</v>
      </c>
      <c r="D114" s="489" t="s">
        <v>417</v>
      </c>
      <c r="E114" s="489">
        <v>2201</v>
      </c>
      <c r="F114" s="491" t="s">
        <v>961</v>
      </c>
      <c r="G114" s="489">
        <v>2201071</v>
      </c>
      <c r="H114" s="490" t="s">
        <v>1218</v>
      </c>
      <c r="I114" s="489">
        <v>2201071</v>
      </c>
      <c r="J114" s="490" t="s">
        <v>1218</v>
      </c>
      <c r="K114" s="489">
        <v>220107100</v>
      </c>
      <c r="L114" s="490" t="s">
        <v>1219</v>
      </c>
      <c r="M114" s="489">
        <v>220107100</v>
      </c>
      <c r="N114" s="490" t="s">
        <v>1219</v>
      </c>
      <c r="O114" s="502">
        <v>54</v>
      </c>
      <c r="P114" s="495">
        <v>2020003630016</v>
      </c>
      <c r="Q114" s="490" t="s">
        <v>1200</v>
      </c>
      <c r="R114" s="517">
        <f t="shared" si="17"/>
        <v>0.99801546865709867</v>
      </c>
      <c r="S114" s="490" t="s">
        <v>1201</v>
      </c>
      <c r="T114" s="539" t="s">
        <v>1215</v>
      </c>
      <c r="U114" s="490" t="s">
        <v>1220</v>
      </c>
      <c r="V114" s="508">
        <v>220480000</v>
      </c>
      <c r="W114" s="537" t="s">
        <v>1227</v>
      </c>
      <c r="X114" s="509" t="s">
        <v>970</v>
      </c>
      <c r="Y114" s="538">
        <v>25</v>
      </c>
      <c r="Z114" s="502" t="s">
        <v>971</v>
      </c>
      <c r="AA114" s="494">
        <v>19649</v>
      </c>
      <c r="AB114" s="494">
        <v>20118</v>
      </c>
      <c r="AC114" s="494">
        <v>28907</v>
      </c>
      <c r="AD114" s="494">
        <v>9525</v>
      </c>
      <c r="AE114" s="494">
        <v>1222</v>
      </c>
      <c r="AF114" s="494">
        <v>113</v>
      </c>
      <c r="AG114" s="494">
        <v>297</v>
      </c>
      <c r="AH114" s="494">
        <v>345</v>
      </c>
      <c r="AI114" s="494">
        <v>0</v>
      </c>
      <c r="AJ114" s="494">
        <v>0</v>
      </c>
      <c r="AK114" s="494">
        <v>0</v>
      </c>
      <c r="AL114" s="494">
        <v>0</v>
      </c>
      <c r="AM114" s="494">
        <v>3301</v>
      </c>
      <c r="AN114" s="503">
        <v>113</v>
      </c>
      <c r="AO114" s="503">
        <v>2507</v>
      </c>
      <c r="AP114" s="494">
        <f t="shared" si="10"/>
        <v>39767</v>
      </c>
      <c r="AQ114" s="504">
        <v>44563</v>
      </c>
      <c r="AR114" s="504">
        <v>44926</v>
      </c>
      <c r="AS114" s="505" t="s">
        <v>972</v>
      </c>
      <c r="AT114" s="521"/>
    </row>
    <row r="115" spans="1:46" ht="123" customHeight="1" x14ac:dyDescent="0.25">
      <c r="A115" s="489">
        <v>1</v>
      </c>
      <c r="B115" s="490" t="s">
        <v>960</v>
      </c>
      <c r="C115" s="489">
        <v>22</v>
      </c>
      <c r="D115" s="489" t="s">
        <v>417</v>
      </c>
      <c r="E115" s="489">
        <v>2201</v>
      </c>
      <c r="F115" s="491" t="s">
        <v>961</v>
      </c>
      <c r="G115" s="489">
        <v>2201071</v>
      </c>
      <c r="H115" s="490" t="s">
        <v>1218</v>
      </c>
      <c r="I115" s="489">
        <v>2201071</v>
      </c>
      <c r="J115" s="490" t="s">
        <v>1218</v>
      </c>
      <c r="K115" s="489">
        <v>220107100</v>
      </c>
      <c r="L115" s="490" t="s">
        <v>1219</v>
      </c>
      <c r="M115" s="489">
        <v>220107100</v>
      </c>
      <c r="N115" s="490" t="s">
        <v>1219</v>
      </c>
      <c r="O115" s="502">
        <v>54</v>
      </c>
      <c r="P115" s="495">
        <v>2020003630016</v>
      </c>
      <c r="Q115" s="490" t="s">
        <v>1200</v>
      </c>
      <c r="R115" s="517">
        <f t="shared" si="17"/>
        <v>0.99801546865709867</v>
      </c>
      <c r="S115" s="490" t="s">
        <v>1201</v>
      </c>
      <c r="T115" s="539" t="s">
        <v>1215</v>
      </c>
      <c r="U115" s="490" t="s">
        <v>1220</v>
      </c>
      <c r="V115" s="508">
        <v>156880000</v>
      </c>
      <c r="W115" s="537" t="s">
        <v>1228</v>
      </c>
      <c r="X115" s="509" t="s">
        <v>970</v>
      </c>
      <c r="Y115" s="538">
        <v>25</v>
      </c>
      <c r="Z115" s="502" t="s">
        <v>971</v>
      </c>
      <c r="AA115" s="494">
        <v>19649</v>
      </c>
      <c r="AB115" s="494">
        <v>20118</v>
      </c>
      <c r="AC115" s="494">
        <v>28907</v>
      </c>
      <c r="AD115" s="494">
        <v>9525</v>
      </c>
      <c r="AE115" s="494">
        <v>1222</v>
      </c>
      <c r="AF115" s="494">
        <v>113</v>
      </c>
      <c r="AG115" s="494">
        <v>297</v>
      </c>
      <c r="AH115" s="494">
        <v>345</v>
      </c>
      <c r="AI115" s="494">
        <v>0</v>
      </c>
      <c r="AJ115" s="494">
        <v>0</v>
      </c>
      <c r="AK115" s="494">
        <v>0</v>
      </c>
      <c r="AL115" s="494">
        <v>0</v>
      </c>
      <c r="AM115" s="494">
        <v>3301</v>
      </c>
      <c r="AN115" s="503">
        <v>113</v>
      </c>
      <c r="AO115" s="503">
        <v>2507</v>
      </c>
      <c r="AP115" s="494">
        <f t="shared" si="10"/>
        <v>39767</v>
      </c>
      <c r="AQ115" s="504">
        <v>44563</v>
      </c>
      <c r="AR115" s="504">
        <v>44926</v>
      </c>
      <c r="AS115" s="505" t="s">
        <v>972</v>
      </c>
      <c r="AT115" s="521"/>
    </row>
    <row r="116" spans="1:46" ht="123" customHeight="1" x14ac:dyDescent="0.25">
      <c r="A116" s="489">
        <v>1</v>
      </c>
      <c r="B116" s="490" t="s">
        <v>960</v>
      </c>
      <c r="C116" s="489">
        <v>22</v>
      </c>
      <c r="D116" s="489" t="s">
        <v>417</v>
      </c>
      <c r="E116" s="489">
        <v>2201</v>
      </c>
      <c r="F116" s="491" t="s">
        <v>961</v>
      </c>
      <c r="G116" s="489">
        <v>2201071</v>
      </c>
      <c r="H116" s="490" t="s">
        <v>1218</v>
      </c>
      <c r="I116" s="489">
        <v>2201071</v>
      </c>
      <c r="J116" s="490" t="s">
        <v>1218</v>
      </c>
      <c r="K116" s="489">
        <v>220107100</v>
      </c>
      <c r="L116" s="490" t="s">
        <v>1219</v>
      </c>
      <c r="M116" s="489">
        <v>220107100</v>
      </c>
      <c r="N116" s="490" t="s">
        <v>1219</v>
      </c>
      <c r="O116" s="502">
        <v>54</v>
      </c>
      <c r="P116" s="495">
        <v>2020003630016</v>
      </c>
      <c r="Q116" s="490" t="s">
        <v>1200</v>
      </c>
      <c r="R116" s="517">
        <f t="shared" si="17"/>
        <v>0.99801546865709867</v>
      </c>
      <c r="S116" s="490" t="s">
        <v>1201</v>
      </c>
      <c r="T116" s="539" t="s">
        <v>1215</v>
      </c>
      <c r="U116" s="490" t="s">
        <v>1220</v>
      </c>
      <c r="V116" s="508">
        <v>393260000</v>
      </c>
      <c r="W116" s="537" t="s">
        <v>1229</v>
      </c>
      <c r="X116" s="509" t="s">
        <v>970</v>
      </c>
      <c r="Y116" s="538">
        <v>25</v>
      </c>
      <c r="Z116" s="502" t="s">
        <v>971</v>
      </c>
      <c r="AA116" s="494">
        <v>19649</v>
      </c>
      <c r="AB116" s="494">
        <v>20118</v>
      </c>
      <c r="AC116" s="494">
        <v>28907</v>
      </c>
      <c r="AD116" s="494">
        <v>9525</v>
      </c>
      <c r="AE116" s="494">
        <v>1222</v>
      </c>
      <c r="AF116" s="494">
        <v>113</v>
      </c>
      <c r="AG116" s="494">
        <v>297</v>
      </c>
      <c r="AH116" s="494">
        <v>345</v>
      </c>
      <c r="AI116" s="494">
        <v>0</v>
      </c>
      <c r="AJ116" s="494">
        <v>0</v>
      </c>
      <c r="AK116" s="494">
        <v>0</v>
      </c>
      <c r="AL116" s="494">
        <v>0</v>
      </c>
      <c r="AM116" s="494">
        <v>3301</v>
      </c>
      <c r="AN116" s="503">
        <v>113</v>
      </c>
      <c r="AO116" s="503">
        <v>2507</v>
      </c>
      <c r="AP116" s="494">
        <f t="shared" si="10"/>
        <v>39767</v>
      </c>
      <c r="AQ116" s="504">
        <v>44563</v>
      </c>
      <c r="AR116" s="504">
        <v>44926</v>
      </c>
      <c r="AS116" s="505" t="s">
        <v>972</v>
      </c>
      <c r="AT116" s="521"/>
    </row>
    <row r="117" spans="1:46" ht="123" customHeight="1" x14ac:dyDescent="0.25">
      <c r="A117" s="489">
        <v>1</v>
      </c>
      <c r="B117" s="490" t="s">
        <v>960</v>
      </c>
      <c r="C117" s="489">
        <v>22</v>
      </c>
      <c r="D117" s="489" t="s">
        <v>417</v>
      </c>
      <c r="E117" s="489">
        <v>2201</v>
      </c>
      <c r="F117" s="491" t="s">
        <v>961</v>
      </c>
      <c r="G117" s="489">
        <v>2201071</v>
      </c>
      <c r="H117" s="490" t="s">
        <v>1218</v>
      </c>
      <c r="I117" s="489">
        <v>2201071</v>
      </c>
      <c r="J117" s="490" t="s">
        <v>1218</v>
      </c>
      <c r="K117" s="489">
        <v>220107100</v>
      </c>
      <c r="L117" s="490" t="s">
        <v>1219</v>
      </c>
      <c r="M117" s="489">
        <v>220107100</v>
      </c>
      <c r="N117" s="490" t="s">
        <v>1219</v>
      </c>
      <c r="O117" s="502">
        <v>54</v>
      </c>
      <c r="P117" s="495">
        <v>2020003630016</v>
      </c>
      <c r="Q117" s="490" t="s">
        <v>1200</v>
      </c>
      <c r="R117" s="517">
        <f t="shared" si="17"/>
        <v>0.99801546865709867</v>
      </c>
      <c r="S117" s="490" t="s">
        <v>1201</v>
      </c>
      <c r="T117" s="539" t="s">
        <v>1215</v>
      </c>
      <c r="U117" s="490" t="s">
        <v>1220</v>
      </c>
      <c r="V117" s="508">
        <v>79500000</v>
      </c>
      <c r="W117" s="537" t="s">
        <v>1230</v>
      </c>
      <c r="X117" s="509" t="s">
        <v>970</v>
      </c>
      <c r="Y117" s="538">
        <v>25</v>
      </c>
      <c r="Z117" s="502" t="s">
        <v>971</v>
      </c>
      <c r="AA117" s="494">
        <v>19649</v>
      </c>
      <c r="AB117" s="494">
        <v>20118</v>
      </c>
      <c r="AC117" s="494">
        <v>28907</v>
      </c>
      <c r="AD117" s="494">
        <v>9525</v>
      </c>
      <c r="AE117" s="494">
        <v>1222</v>
      </c>
      <c r="AF117" s="494">
        <v>113</v>
      </c>
      <c r="AG117" s="494">
        <v>297</v>
      </c>
      <c r="AH117" s="494">
        <v>345</v>
      </c>
      <c r="AI117" s="494">
        <v>0</v>
      </c>
      <c r="AJ117" s="494">
        <v>0</v>
      </c>
      <c r="AK117" s="494">
        <v>0</v>
      </c>
      <c r="AL117" s="494">
        <v>0</v>
      </c>
      <c r="AM117" s="494">
        <v>3301</v>
      </c>
      <c r="AN117" s="503">
        <v>113</v>
      </c>
      <c r="AO117" s="503">
        <v>2507</v>
      </c>
      <c r="AP117" s="494">
        <f t="shared" si="10"/>
        <v>39767</v>
      </c>
      <c r="AQ117" s="504">
        <v>44563</v>
      </c>
      <c r="AR117" s="504">
        <v>44926</v>
      </c>
      <c r="AS117" s="505" t="s">
        <v>972</v>
      </c>
      <c r="AT117" s="521"/>
    </row>
    <row r="118" spans="1:46" ht="123" customHeight="1" x14ac:dyDescent="0.25">
      <c r="A118" s="489">
        <v>1</v>
      </c>
      <c r="B118" s="490" t="s">
        <v>960</v>
      </c>
      <c r="C118" s="489">
        <v>22</v>
      </c>
      <c r="D118" s="489" t="s">
        <v>417</v>
      </c>
      <c r="E118" s="489">
        <v>2201</v>
      </c>
      <c r="F118" s="491" t="s">
        <v>961</v>
      </c>
      <c r="G118" s="489">
        <v>2201071</v>
      </c>
      <c r="H118" s="490" t="s">
        <v>1218</v>
      </c>
      <c r="I118" s="489">
        <v>2201071</v>
      </c>
      <c r="J118" s="490" t="s">
        <v>1218</v>
      </c>
      <c r="K118" s="489">
        <v>220107100</v>
      </c>
      <c r="L118" s="490" t="s">
        <v>1219</v>
      </c>
      <c r="M118" s="489">
        <v>220107100</v>
      </c>
      <c r="N118" s="490" t="s">
        <v>1219</v>
      </c>
      <c r="O118" s="502">
        <v>54</v>
      </c>
      <c r="P118" s="495">
        <v>2020003630016</v>
      </c>
      <c r="Q118" s="490" t="s">
        <v>1200</v>
      </c>
      <c r="R118" s="517">
        <f t="shared" si="17"/>
        <v>0.99801546865709867</v>
      </c>
      <c r="S118" s="490" t="s">
        <v>1201</v>
      </c>
      <c r="T118" s="539" t="s">
        <v>1215</v>
      </c>
      <c r="U118" s="490" t="s">
        <v>1220</v>
      </c>
      <c r="V118" s="508">
        <v>10600000</v>
      </c>
      <c r="W118" s="499" t="s">
        <v>1231</v>
      </c>
      <c r="X118" s="540" t="s">
        <v>970</v>
      </c>
      <c r="Y118" s="501">
        <v>25</v>
      </c>
      <c r="Z118" s="502" t="s">
        <v>971</v>
      </c>
      <c r="AA118" s="494">
        <v>19649</v>
      </c>
      <c r="AB118" s="494">
        <v>20118</v>
      </c>
      <c r="AC118" s="494">
        <v>28907</v>
      </c>
      <c r="AD118" s="494">
        <v>9525</v>
      </c>
      <c r="AE118" s="494">
        <v>1222</v>
      </c>
      <c r="AF118" s="494">
        <v>113</v>
      </c>
      <c r="AG118" s="494">
        <v>297</v>
      </c>
      <c r="AH118" s="494">
        <v>345</v>
      </c>
      <c r="AI118" s="494">
        <v>0</v>
      </c>
      <c r="AJ118" s="494">
        <v>0</v>
      </c>
      <c r="AK118" s="494">
        <v>0</v>
      </c>
      <c r="AL118" s="494">
        <v>0</v>
      </c>
      <c r="AM118" s="494">
        <v>3301</v>
      </c>
      <c r="AN118" s="503">
        <v>113</v>
      </c>
      <c r="AO118" s="503">
        <v>2507</v>
      </c>
      <c r="AP118" s="494">
        <f t="shared" si="10"/>
        <v>39767</v>
      </c>
      <c r="AQ118" s="504">
        <v>44563</v>
      </c>
      <c r="AR118" s="504">
        <v>44926</v>
      </c>
      <c r="AS118" s="505" t="s">
        <v>972</v>
      </c>
      <c r="AT118" s="521"/>
    </row>
    <row r="119" spans="1:46" ht="123" customHeight="1" x14ac:dyDescent="0.25">
      <c r="A119" s="489">
        <v>1</v>
      </c>
      <c r="B119" s="490" t="s">
        <v>960</v>
      </c>
      <c r="C119" s="489">
        <v>22</v>
      </c>
      <c r="D119" s="489" t="s">
        <v>417</v>
      </c>
      <c r="E119" s="489">
        <v>2201</v>
      </c>
      <c r="F119" s="491" t="s">
        <v>961</v>
      </c>
      <c r="G119" s="489">
        <v>2201071</v>
      </c>
      <c r="H119" s="490" t="s">
        <v>1218</v>
      </c>
      <c r="I119" s="489">
        <v>2201071</v>
      </c>
      <c r="J119" s="490" t="s">
        <v>1218</v>
      </c>
      <c r="K119" s="489">
        <v>220107100</v>
      </c>
      <c r="L119" s="490" t="s">
        <v>1219</v>
      </c>
      <c r="M119" s="489">
        <v>220107100</v>
      </c>
      <c r="N119" s="490" t="s">
        <v>1219</v>
      </c>
      <c r="O119" s="502">
        <v>54</v>
      </c>
      <c r="P119" s="495">
        <v>2020003630016</v>
      </c>
      <c r="Q119" s="490" t="s">
        <v>1200</v>
      </c>
      <c r="R119" s="517">
        <f t="shared" si="17"/>
        <v>0.99801546865709867</v>
      </c>
      <c r="S119" s="490" t="s">
        <v>1201</v>
      </c>
      <c r="T119" s="539" t="s">
        <v>1215</v>
      </c>
      <c r="U119" s="490" t="s">
        <v>1220</v>
      </c>
      <c r="V119" s="508">
        <v>60420000</v>
      </c>
      <c r="W119" s="499" t="s">
        <v>1232</v>
      </c>
      <c r="X119" s="509" t="s">
        <v>970</v>
      </c>
      <c r="Y119" s="501">
        <v>25</v>
      </c>
      <c r="Z119" s="502" t="s">
        <v>971</v>
      </c>
      <c r="AA119" s="494">
        <v>19649</v>
      </c>
      <c r="AB119" s="494">
        <v>20118</v>
      </c>
      <c r="AC119" s="494">
        <v>28907</v>
      </c>
      <c r="AD119" s="494">
        <v>9525</v>
      </c>
      <c r="AE119" s="494">
        <v>1222</v>
      </c>
      <c r="AF119" s="494">
        <v>113</v>
      </c>
      <c r="AG119" s="494">
        <v>297</v>
      </c>
      <c r="AH119" s="494">
        <v>345</v>
      </c>
      <c r="AI119" s="494">
        <v>0</v>
      </c>
      <c r="AJ119" s="494">
        <v>0</v>
      </c>
      <c r="AK119" s="494">
        <v>0</v>
      </c>
      <c r="AL119" s="494">
        <v>0</v>
      </c>
      <c r="AM119" s="494">
        <v>3301</v>
      </c>
      <c r="AN119" s="503">
        <v>113</v>
      </c>
      <c r="AO119" s="503">
        <v>2507</v>
      </c>
      <c r="AP119" s="494">
        <f t="shared" si="10"/>
        <v>39767</v>
      </c>
      <c r="AQ119" s="504">
        <v>44563</v>
      </c>
      <c r="AR119" s="504">
        <v>44926</v>
      </c>
      <c r="AS119" s="505" t="s">
        <v>972</v>
      </c>
      <c r="AT119" s="521"/>
    </row>
    <row r="120" spans="1:46" ht="123" customHeight="1" x14ac:dyDescent="0.25">
      <c r="A120" s="489">
        <v>1</v>
      </c>
      <c r="B120" s="490" t="s">
        <v>960</v>
      </c>
      <c r="C120" s="489">
        <v>22</v>
      </c>
      <c r="D120" s="489" t="s">
        <v>417</v>
      </c>
      <c r="E120" s="489">
        <v>2201</v>
      </c>
      <c r="F120" s="491" t="s">
        <v>961</v>
      </c>
      <c r="G120" s="489">
        <v>2201071</v>
      </c>
      <c r="H120" s="490" t="s">
        <v>1218</v>
      </c>
      <c r="I120" s="489">
        <v>2201071</v>
      </c>
      <c r="J120" s="490" t="s">
        <v>1218</v>
      </c>
      <c r="K120" s="489">
        <v>220107100</v>
      </c>
      <c r="L120" s="490" t="s">
        <v>1219</v>
      </c>
      <c r="M120" s="489">
        <v>220107100</v>
      </c>
      <c r="N120" s="490" t="s">
        <v>1219</v>
      </c>
      <c r="O120" s="502">
        <v>54</v>
      </c>
      <c r="P120" s="495">
        <v>2020003630016</v>
      </c>
      <c r="Q120" s="490" t="s">
        <v>1200</v>
      </c>
      <c r="R120" s="517">
        <f t="shared" si="17"/>
        <v>0.99801546865709867</v>
      </c>
      <c r="S120" s="490" t="s">
        <v>1201</v>
      </c>
      <c r="T120" s="539" t="s">
        <v>1215</v>
      </c>
      <c r="U120" s="490" t="s">
        <v>1220</v>
      </c>
      <c r="V120" s="508">
        <v>10600000</v>
      </c>
      <c r="W120" s="499" t="s">
        <v>1233</v>
      </c>
      <c r="X120" s="509" t="s">
        <v>970</v>
      </c>
      <c r="Y120" s="501">
        <v>25</v>
      </c>
      <c r="Z120" s="502" t="s">
        <v>971</v>
      </c>
      <c r="AA120" s="494">
        <v>19649</v>
      </c>
      <c r="AB120" s="494">
        <v>20118</v>
      </c>
      <c r="AC120" s="494">
        <v>28907</v>
      </c>
      <c r="AD120" s="494">
        <v>9525</v>
      </c>
      <c r="AE120" s="494">
        <v>1222</v>
      </c>
      <c r="AF120" s="494">
        <v>113</v>
      </c>
      <c r="AG120" s="494">
        <v>297</v>
      </c>
      <c r="AH120" s="494">
        <v>345</v>
      </c>
      <c r="AI120" s="494">
        <v>0</v>
      </c>
      <c r="AJ120" s="494">
        <v>0</v>
      </c>
      <c r="AK120" s="494">
        <v>0</v>
      </c>
      <c r="AL120" s="494">
        <v>0</v>
      </c>
      <c r="AM120" s="494">
        <v>3301</v>
      </c>
      <c r="AN120" s="503">
        <v>113</v>
      </c>
      <c r="AO120" s="503">
        <v>2507</v>
      </c>
      <c r="AP120" s="494">
        <f t="shared" si="10"/>
        <v>39767</v>
      </c>
      <c r="AQ120" s="504">
        <v>44563</v>
      </c>
      <c r="AR120" s="504">
        <v>44926</v>
      </c>
      <c r="AS120" s="505" t="s">
        <v>972</v>
      </c>
      <c r="AT120" s="521"/>
    </row>
    <row r="121" spans="1:46" ht="123" customHeight="1" x14ac:dyDescent="0.25">
      <c r="A121" s="489">
        <v>1</v>
      </c>
      <c r="B121" s="490" t="s">
        <v>960</v>
      </c>
      <c r="C121" s="489">
        <v>22</v>
      </c>
      <c r="D121" s="489" t="s">
        <v>417</v>
      </c>
      <c r="E121" s="489">
        <v>2201</v>
      </c>
      <c r="F121" s="491" t="s">
        <v>961</v>
      </c>
      <c r="G121" s="489">
        <v>2201071</v>
      </c>
      <c r="H121" s="490" t="s">
        <v>1218</v>
      </c>
      <c r="I121" s="489">
        <v>2201071</v>
      </c>
      <c r="J121" s="490" t="s">
        <v>1218</v>
      </c>
      <c r="K121" s="489">
        <v>220107100</v>
      </c>
      <c r="L121" s="490" t="s">
        <v>1219</v>
      </c>
      <c r="M121" s="489">
        <v>220107100</v>
      </c>
      <c r="N121" s="490" t="s">
        <v>1219</v>
      </c>
      <c r="O121" s="502">
        <v>54</v>
      </c>
      <c r="P121" s="495">
        <v>2020003630016</v>
      </c>
      <c r="Q121" s="490" t="s">
        <v>1200</v>
      </c>
      <c r="R121" s="517">
        <f t="shared" si="17"/>
        <v>0.99801546865709867</v>
      </c>
      <c r="S121" s="490" t="s">
        <v>1201</v>
      </c>
      <c r="T121" s="539" t="s">
        <v>1215</v>
      </c>
      <c r="U121" s="490" t="s">
        <v>1220</v>
      </c>
      <c r="V121" s="508">
        <v>10600000</v>
      </c>
      <c r="W121" s="499" t="s">
        <v>1234</v>
      </c>
      <c r="X121" s="509" t="s">
        <v>970</v>
      </c>
      <c r="Y121" s="501">
        <v>25</v>
      </c>
      <c r="Z121" s="502" t="s">
        <v>971</v>
      </c>
      <c r="AA121" s="494">
        <v>19649</v>
      </c>
      <c r="AB121" s="494">
        <v>20118</v>
      </c>
      <c r="AC121" s="494">
        <v>28907</v>
      </c>
      <c r="AD121" s="494">
        <v>9525</v>
      </c>
      <c r="AE121" s="494">
        <v>1222</v>
      </c>
      <c r="AF121" s="494">
        <v>113</v>
      </c>
      <c r="AG121" s="494">
        <v>297</v>
      </c>
      <c r="AH121" s="494">
        <v>345</v>
      </c>
      <c r="AI121" s="494">
        <v>0</v>
      </c>
      <c r="AJ121" s="494">
        <v>0</v>
      </c>
      <c r="AK121" s="494">
        <v>0</v>
      </c>
      <c r="AL121" s="494">
        <v>0</v>
      </c>
      <c r="AM121" s="494">
        <v>3301</v>
      </c>
      <c r="AN121" s="503">
        <v>113</v>
      </c>
      <c r="AO121" s="503">
        <v>2507</v>
      </c>
      <c r="AP121" s="494">
        <f t="shared" si="10"/>
        <v>39767</v>
      </c>
      <c r="AQ121" s="504">
        <v>44563</v>
      </c>
      <c r="AR121" s="504">
        <v>44926</v>
      </c>
      <c r="AS121" s="505" t="s">
        <v>972</v>
      </c>
      <c r="AT121" s="521"/>
    </row>
    <row r="122" spans="1:46" ht="123" customHeight="1" x14ac:dyDescent="0.25">
      <c r="A122" s="489">
        <v>1</v>
      </c>
      <c r="B122" s="490" t="s">
        <v>960</v>
      </c>
      <c r="C122" s="489">
        <v>22</v>
      </c>
      <c r="D122" s="489" t="s">
        <v>417</v>
      </c>
      <c r="E122" s="489">
        <v>2201</v>
      </c>
      <c r="F122" s="491" t="s">
        <v>961</v>
      </c>
      <c r="G122" s="489">
        <v>2201071</v>
      </c>
      <c r="H122" s="490" t="s">
        <v>1218</v>
      </c>
      <c r="I122" s="489">
        <v>2201071</v>
      </c>
      <c r="J122" s="490" t="s">
        <v>1218</v>
      </c>
      <c r="K122" s="489">
        <v>220107100</v>
      </c>
      <c r="L122" s="490" t="s">
        <v>1219</v>
      </c>
      <c r="M122" s="489">
        <v>220107100</v>
      </c>
      <c r="N122" s="490" t="s">
        <v>1219</v>
      </c>
      <c r="O122" s="502">
        <v>54</v>
      </c>
      <c r="P122" s="495">
        <v>2020003630016</v>
      </c>
      <c r="Q122" s="490" t="s">
        <v>1200</v>
      </c>
      <c r="R122" s="517">
        <f t="shared" si="17"/>
        <v>0.99801546865709867</v>
      </c>
      <c r="S122" s="490" t="s">
        <v>1201</v>
      </c>
      <c r="T122" s="539" t="s">
        <v>1215</v>
      </c>
      <c r="U122" s="490" t="s">
        <v>1220</v>
      </c>
      <c r="V122" s="508">
        <v>20140000</v>
      </c>
      <c r="W122" s="499" t="s">
        <v>1235</v>
      </c>
      <c r="X122" s="509" t="s">
        <v>970</v>
      </c>
      <c r="Y122" s="501">
        <v>25</v>
      </c>
      <c r="Z122" s="502" t="s">
        <v>971</v>
      </c>
      <c r="AA122" s="494">
        <v>19649</v>
      </c>
      <c r="AB122" s="494">
        <v>20118</v>
      </c>
      <c r="AC122" s="494">
        <v>28907</v>
      </c>
      <c r="AD122" s="494">
        <v>9525</v>
      </c>
      <c r="AE122" s="494">
        <v>1222</v>
      </c>
      <c r="AF122" s="494">
        <v>113</v>
      </c>
      <c r="AG122" s="494">
        <v>297</v>
      </c>
      <c r="AH122" s="494">
        <v>345</v>
      </c>
      <c r="AI122" s="494">
        <v>0</v>
      </c>
      <c r="AJ122" s="494">
        <v>0</v>
      </c>
      <c r="AK122" s="494">
        <v>0</v>
      </c>
      <c r="AL122" s="494">
        <v>0</v>
      </c>
      <c r="AM122" s="494">
        <v>3301</v>
      </c>
      <c r="AN122" s="503">
        <v>113</v>
      </c>
      <c r="AO122" s="503">
        <v>2507</v>
      </c>
      <c r="AP122" s="494">
        <f t="shared" si="10"/>
        <v>39767</v>
      </c>
      <c r="AQ122" s="504">
        <v>44563</v>
      </c>
      <c r="AR122" s="504">
        <v>44926</v>
      </c>
      <c r="AS122" s="505" t="s">
        <v>972</v>
      </c>
      <c r="AT122" s="521"/>
    </row>
    <row r="123" spans="1:46" ht="123" customHeight="1" x14ac:dyDescent="0.25">
      <c r="A123" s="489">
        <v>1</v>
      </c>
      <c r="B123" s="490" t="s">
        <v>960</v>
      </c>
      <c r="C123" s="489">
        <v>22</v>
      </c>
      <c r="D123" s="489" t="s">
        <v>417</v>
      </c>
      <c r="E123" s="489">
        <v>2201</v>
      </c>
      <c r="F123" s="491" t="s">
        <v>961</v>
      </c>
      <c r="G123" s="489">
        <v>2201071</v>
      </c>
      <c r="H123" s="490" t="s">
        <v>1218</v>
      </c>
      <c r="I123" s="489">
        <v>2201071</v>
      </c>
      <c r="J123" s="490" t="s">
        <v>1218</v>
      </c>
      <c r="K123" s="489">
        <v>220107100</v>
      </c>
      <c r="L123" s="490" t="s">
        <v>1219</v>
      </c>
      <c r="M123" s="489">
        <v>220107100</v>
      </c>
      <c r="N123" s="490" t="s">
        <v>1219</v>
      </c>
      <c r="O123" s="502">
        <v>54</v>
      </c>
      <c r="P123" s="495">
        <v>2020003630016</v>
      </c>
      <c r="Q123" s="490" t="s">
        <v>1200</v>
      </c>
      <c r="R123" s="517">
        <f t="shared" si="17"/>
        <v>0.99801546865709867</v>
      </c>
      <c r="S123" s="490" t="s">
        <v>1201</v>
      </c>
      <c r="T123" s="539" t="s">
        <v>1215</v>
      </c>
      <c r="U123" s="490" t="s">
        <v>1220</v>
      </c>
      <c r="V123" s="508">
        <v>16960000</v>
      </c>
      <c r="W123" s="499" t="s">
        <v>1236</v>
      </c>
      <c r="X123" s="509" t="s">
        <v>970</v>
      </c>
      <c r="Y123" s="501">
        <v>25</v>
      </c>
      <c r="Z123" s="502" t="s">
        <v>971</v>
      </c>
      <c r="AA123" s="494">
        <v>19649</v>
      </c>
      <c r="AB123" s="494">
        <v>20118</v>
      </c>
      <c r="AC123" s="494">
        <v>28907</v>
      </c>
      <c r="AD123" s="494">
        <v>9525</v>
      </c>
      <c r="AE123" s="494">
        <v>1222</v>
      </c>
      <c r="AF123" s="494">
        <v>113</v>
      </c>
      <c r="AG123" s="494">
        <v>297</v>
      </c>
      <c r="AH123" s="494">
        <v>345</v>
      </c>
      <c r="AI123" s="494">
        <v>0</v>
      </c>
      <c r="AJ123" s="494">
        <v>0</v>
      </c>
      <c r="AK123" s="494">
        <v>0</v>
      </c>
      <c r="AL123" s="494">
        <v>0</v>
      </c>
      <c r="AM123" s="494">
        <v>3301</v>
      </c>
      <c r="AN123" s="503">
        <v>113</v>
      </c>
      <c r="AO123" s="503">
        <v>2507</v>
      </c>
      <c r="AP123" s="494">
        <f t="shared" si="10"/>
        <v>39767</v>
      </c>
      <c r="AQ123" s="504">
        <v>44563</v>
      </c>
      <c r="AR123" s="504">
        <v>44926</v>
      </c>
      <c r="AS123" s="505" t="s">
        <v>972</v>
      </c>
      <c r="AT123" s="521"/>
    </row>
    <row r="124" spans="1:46" ht="123" customHeight="1" x14ac:dyDescent="0.25">
      <c r="A124" s="489">
        <v>1</v>
      </c>
      <c r="B124" s="490" t="s">
        <v>960</v>
      </c>
      <c r="C124" s="489">
        <v>22</v>
      </c>
      <c r="D124" s="489" t="s">
        <v>417</v>
      </c>
      <c r="E124" s="489">
        <v>2201</v>
      </c>
      <c r="F124" s="491" t="s">
        <v>961</v>
      </c>
      <c r="G124" s="489">
        <v>2201071</v>
      </c>
      <c r="H124" s="490" t="s">
        <v>1218</v>
      </c>
      <c r="I124" s="489">
        <v>2201071</v>
      </c>
      <c r="J124" s="490" t="s">
        <v>1218</v>
      </c>
      <c r="K124" s="489">
        <v>220107100</v>
      </c>
      <c r="L124" s="490" t="s">
        <v>1219</v>
      </c>
      <c r="M124" s="489">
        <v>220107100</v>
      </c>
      <c r="N124" s="490" t="s">
        <v>1219</v>
      </c>
      <c r="O124" s="502">
        <v>54</v>
      </c>
      <c r="P124" s="495">
        <v>2020003630016</v>
      </c>
      <c r="Q124" s="490" t="s">
        <v>1200</v>
      </c>
      <c r="R124" s="517">
        <f t="shared" si="17"/>
        <v>0.99801546865709867</v>
      </c>
      <c r="S124" s="490" t="s">
        <v>1201</v>
      </c>
      <c r="T124" s="539" t="s">
        <v>1215</v>
      </c>
      <c r="U124" s="490" t="s">
        <v>1220</v>
      </c>
      <c r="V124" s="508">
        <v>10600000</v>
      </c>
      <c r="W124" s="499" t="s">
        <v>1237</v>
      </c>
      <c r="X124" s="509" t="s">
        <v>970</v>
      </c>
      <c r="Y124" s="501">
        <v>25</v>
      </c>
      <c r="Z124" s="502" t="s">
        <v>971</v>
      </c>
      <c r="AA124" s="494">
        <v>19649</v>
      </c>
      <c r="AB124" s="494">
        <v>20118</v>
      </c>
      <c r="AC124" s="494">
        <v>28907</v>
      </c>
      <c r="AD124" s="494">
        <v>9525</v>
      </c>
      <c r="AE124" s="494">
        <v>1222</v>
      </c>
      <c r="AF124" s="494">
        <v>113</v>
      </c>
      <c r="AG124" s="494">
        <v>297</v>
      </c>
      <c r="AH124" s="494">
        <v>345</v>
      </c>
      <c r="AI124" s="494">
        <v>0</v>
      </c>
      <c r="AJ124" s="494">
        <v>0</v>
      </c>
      <c r="AK124" s="494">
        <v>0</v>
      </c>
      <c r="AL124" s="494">
        <v>0</v>
      </c>
      <c r="AM124" s="494">
        <v>3301</v>
      </c>
      <c r="AN124" s="503">
        <v>113</v>
      </c>
      <c r="AO124" s="503">
        <v>2507</v>
      </c>
      <c r="AP124" s="494">
        <f t="shared" si="10"/>
        <v>39767</v>
      </c>
      <c r="AQ124" s="504">
        <v>44563</v>
      </c>
      <c r="AR124" s="504">
        <v>44926</v>
      </c>
      <c r="AS124" s="505" t="s">
        <v>972</v>
      </c>
      <c r="AT124" s="521"/>
    </row>
    <row r="125" spans="1:46" ht="123" customHeight="1" x14ac:dyDescent="0.25">
      <c r="A125" s="489">
        <v>1</v>
      </c>
      <c r="B125" s="490" t="s">
        <v>960</v>
      </c>
      <c r="C125" s="489">
        <v>22</v>
      </c>
      <c r="D125" s="489" t="s">
        <v>417</v>
      </c>
      <c r="E125" s="489">
        <v>2201</v>
      </c>
      <c r="F125" s="491" t="s">
        <v>961</v>
      </c>
      <c r="G125" s="489">
        <v>2201071</v>
      </c>
      <c r="H125" s="490" t="s">
        <v>1218</v>
      </c>
      <c r="I125" s="489">
        <v>2201071</v>
      </c>
      <c r="J125" s="490" t="s">
        <v>1218</v>
      </c>
      <c r="K125" s="489">
        <v>220107100</v>
      </c>
      <c r="L125" s="490" t="s">
        <v>1219</v>
      </c>
      <c r="M125" s="489">
        <v>220107100</v>
      </c>
      <c r="N125" s="490" t="s">
        <v>1219</v>
      </c>
      <c r="O125" s="502">
        <v>54</v>
      </c>
      <c r="P125" s="495">
        <v>2020003630016</v>
      </c>
      <c r="Q125" s="490" t="s">
        <v>1200</v>
      </c>
      <c r="R125" s="517">
        <f t="shared" si="17"/>
        <v>0.99801546865709867</v>
      </c>
      <c r="S125" s="490" t="s">
        <v>1201</v>
      </c>
      <c r="T125" s="539" t="s">
        <v>1215</v>
      </c>
      <c r="U125" s="490" t="s">
        <v>1220</v>
      </c>
      <c r="V125" s="508">
        <v>21200000</v>
      </c>
      <c r="W125" s="499" t="s">
        <v>1238</v>
      </c>
      <c r="X125" s="509" t="s">
        <v>970</v>
      </c>
      <c r="Y125" s="501">
        <v>25</v>
      </c>
      <c r="Z125" s="502" t="s">
        <v>971</v>
      </c>
      <c r="AA125" s="494">
        <v>19649</v>
      </c>
      <c r="AB125" s="494">
        <v>20118</v>
      </c>
      <c r="AC125" s="494">
        <v>28907</v>
      </c>
      <c r="AD125" s="494">
        <v>9525</v>
      </c>
      <c r="AE125" s="494">
        <v>1222</v>
      </c>
      <c r="AF125" s="494">
        <v>113</v>
      </c>
      <c r="AG125" s="494">
        <v>297</v>
      </c>
      <c r="AH125" s="494">
        <v>345</v>
      </c>
      <c r="AI125" s="494">
        <v>0</v>
      </c>
      <c r="AJ125" s="494">
        <v>0</v>
      </c>
      <c r="AK125" s="494">
        <v>0</v>
      </c>
      <c r="AL125" s="494">
        <v>0</v>
      </c>
      <c r="AM125" s="494">
        <v>3301</v>
      </c>
      <c r="AN125" s="503">
        <v>113</v>
      </c>
      <c r="AO125" s="503">
        <v>2507</v>
      </c>
      <c r="AP125" s="494">
        <f t="shared" si="10"/>
        <v>39767</v>
      </c>
      <c r="AQ125" s="504">
        <v>44563</v>
      </c>
      <c r="AR125" s="504">
        <v>44926</v>
      </c>
      <c r="AS125" s="505" t="s">
        <v>972</v>
      </c>
      <c r="AT125" s="521"/>
    </row>
    <row r="126" spans="1:46" ht="123" customHeight="1" x14ac:dyDescent="0.25">
      <c r="A126" s="489">
        <v>1</v>
      </c>
      <c r="B126" s="490" t="s">
        <v>960</v>
      </c>
      <c r="C126" s="489">
        <v>22</v>
      </c>
      <c r="D126" s="489" t="s">
        <v>417</v>
      </c>
      <c r="E126" s="489">
        <v>2201</v>
      </c>
      <c r="F126" s="491" t="s">
        <v>961</v>
      </c>
      <c r="G126" s="489">
        <v>2201071</v>
      </c>
      <c r="H126" s="490" t="s">
        <v>1218</v>
      </c>
      <c r="I126" s="489">
        <v>2201071</v>
      </c>
      <c r="J126" s="490" t="s">
        <v>1218</v>
      </c>
      <c r="K126" s="489">
        <v>220107100</v>
      </c>
      <c r="L126" s="490" t="s">
        <v>1219</v>
      </c>
      <c r="M126" s="489">
        <v>220107100</v>
      </c>
      <c r="N126" s="490" t="s">
        <v>1219</v>
      </c>
      <c r="O126" s="502">
        <v>54</v>
      </c>
      <c r="P126" s="495">
        <v>2020003630016</v>
      </c>
      <c r="Q126" s="490" t="s">
        <v>1200</v>
      </c>
      <c r="R126" s="517">
        <f t="shared" si="17"/>
        <v>0.99801546865709867</v>
      </c>
      <c r="S126" s="490" t="s">
        <v>1201</v>
      </c>
      <c r="T126" s="539" t="s">
        <v>1215</v>
      </c>
      <c r="U126" s="490" t="s">
        <v>1220</v>
      </c>
      <c r="V126" s="508">
        <v>106000000</v>
      </c>
      <c r="W126" s="499" t="s">
        <v>1239</v>
      </c>
      <c r="X126" s="509" t="s">
        <v>1240</v>
      </c>
      <c r="Y126" s="501">
        <v>25</v>
      </c>
      <c r="Z126" s="502" t="s">
        <v>971</v>
      </c>
      <c r="AA126" s="494">
        <v>19649</v>
      </c>
      <c r="AB126" s="494">
        <v>20118</v>
      </c>
      <c r="AC126" s="494">
        <v>28907</v>
      </c>
      <c r="AD126" s="494">
        <v>9525</v>
      </c>
      <c r="AE126" s="494">
        <v>1222</v>
      </c>
      <c r="AF126" s="494">
        <v>113</v>
      </c>
      <c r="AG126" s="494">
        <v>297</v>
      </c>
      <c r="AH126" s="494">
        <v>345</v>
      </c>
      <c r="AI126" s="494">
        <v>0</v>
      </c>
      <c r="AJ126" s="494">
        <v>0</v>
      </c>
      <c r="AK126" s="494">
        <v>0</v>
      </c>
      <c r="AL126" s="494">
        <v>0</v>
      </c>
      <c r="AM126" s="494">
        <v>3301</v>
      </c>
      <c r="AN126" s="503">
        <v>113</v>
      </c>
      <c r="AO126" s="503">
        <v>2507</v>
      </c>
      <c r="AP126" s="494">
        <f t="shared" si="10"/>
        <v>39767</v>
      </c>
      <c r="AQ126" s="504">
        <v>44563</v>
      </c>
      <c r="AR126" s="504">
        <v>44926</v>
      </c>
      <c r="AS126" s="505" t="s">
        <v>972</v>
      </c>
      <c r="AT126" s="521"/>
    </row>
    <row r="127" spans="1:46" ht="123" customHeight="1" x14ac:dyDescent="0.25">
      <c r="A127" s="489">
        <v>1</v>
      </c>
      <c r="B127" s="490" t="s">
        <v>960</v>
      </c>
      <c r="C127" s="489">
        <v>22</v>
      </c>
      <c r="D127" s="489" t="s">
        <v>417</v>
      </c>
      <c r="E127" s="489">
        <v>2201</v>
      </c>
      <c r="F127" s="491" t="s">
        <v>961</v>
      </c>
      <c r="G127" s="489">
        <v>2201071</v>
      </c>
      <c r="H127" s="490" t="s">
        <v>1218</v>
      </c>
      <c r="I127" s="489">
        <v>2201071</v>
      </c>
      <c r="J127" s="490" t="s">
        <v>1218</v>
      </c>
      <c r="K127" s="489">
        <v>220107100</v>
      </c>
      <c r="L127" s="490" t="s">
        <v>1219</v>
      </c>
      <c r="M127" s="489">
        <v>220107100</v>
      </c>
      <c r="N127" s="490" t="s">
        <v>1219</v>
      </c>
      <c r="O127" s="502">
        <v>54</v>
      </c>
      <c r="P127" s="495">
        <v>2020003630016</v>
      </c>
      <c r="Q127" s="490" t="s">
        <v>1200</v>
      </c>
      <c r="R127" s="517">
        <f t="shared" si="17"/>
        <v>0.99801546865709867</v>
      </c>
      <c r="S127" s="490" t="s">
        <v>1201</v>
      </c>
      <c r="T127" s="539" t="s">
        <v>1215</v>
      </c>
      <c r="U127" s="490" t="s">
        <v>1220</v>
      </c>
      <c r="V127" s="508">
        <v>10000000</v>
      </c>
      <c r="W127" s="499" t="s">
        <v>1241</v>
      </c>
      <c r="X127" s="509" t="s">
        <v>156</v>
      </c>
      <c r="Y127" s="501">
        <v>25</v>
      </c>
      <c r="Z127" s="502" t="s">
        <v>971</v>
      </c>
      <c r="AA127" s="494">
        <v>19649</v>
      </c>
      <c r="AB127" s="494">
        <v>20118</v>
      </c>
      <c r="AC127" s="494">
        <v>28907</v>
      </c>
      <c r="AD127" s="494">
        <v>9525</v>
      </c>
      <c r="AE127" s="494">
        <v>1222</v>
      </c>
      <c r="AF127" s="494">
        <v>113</v>
      </c>
      <c r="AG127" s="494">
        <v>297</v>
      </c>
      <c r="AH127" s="494">
        <v>345</v>
      </c>
      <c r="AI127" s="494">
        <v>0</v>
      </c>
      <c r="AJ127" s="494">
        <v>0</v>
      </c>
      <c r="AK127" s="494">
        <v>0</v>
      </c>
      <c r="AL127" s="494">
        <v>0</v>
      </c>
      <c r="AM127" s="494">
        <v>3301</v>
      </c>
      <c r="AN127" s="503">
        <v>113</v>
      </c>
      <c r="AO127" s="503">
        <v>2507</v>
      </c>
      <c r="AP127" s="494">
        <f t="shared" si="10"/>
        <v>39767</v>
      </c>
      <c r="AQ127" s="504">
        <v>44563</v>
      </c>
      <c r="AR127" s="504">
        <v>44926</v>
      </c>
      <c r="AS127" s="505" t="s">
        <v>972</v>
      </c>
      <c r="AT127" s="521"/>
    </row>
    <row r="128" spans="1:46" ht="123" customHeight="1" x14ac:dyDescent="0.25">
      <c r="A128" s="489">
        <v>1</v>
      </c>
      <c r="B128" s="490" t="s">
        <v>960</v>
      </c>
      <c r="C128" s="489">
        <v>22</v>
      </c>
      <c r="D128" s="489" t="s">
        <v>417</v>
      </c>
      <c r="E128" s="489">
        <v>2201</v>
      </c>
      <c r="F128" s="491" t="s">
        <v>961</v>
      </c>
      <c r="G128" s="489">
        <v>2201071</v>
      </c>
      <c r="H128" s="490" t="s">
        <v>1218</v>
      </c>
      <c r="I128" s="489">
        <v>2201071</v>
      </c>
      <c r="J128" s="490" t="s">
        <v>1218</v>
      </c>
      <c r="K128" s="489">
        <v>220107100</v>
      </c>
      <c r="L128" s="490" t="s">
        <v>1219</v>
      </c>
      <c r="M128" s="489">
        <v>220107100</v>
      </c>
      <c r="N128" s="490" t="s">
        <v>1219</v>
      </c>
      <c r="O128" s="502">
        <v>54</v>
      </c>
      <c r="P128" s="495">
        <v>2020003630016</v>
      </c>
      <c r="Q128" s="490" t="s">
        <v>1200</v>
      </c>
      <c r="R128" s="517">
        <f t="shared" si="17"/>
        <v>0.99801546865709867</v>
      </c>
      <c r="S128" s="490" t="s">
        <v>1201</v>
      </c>
      <c r="T128" s="539" t="s">
        <v>1215</v>
      </c>
      <c r="U128" s="490" t="s">
        <v>1220</v>
      </c>
      <c r="V128" s="508">
        <v>5300000</v>
      </c>
      <c r="W128" s="499" t="s">
        <v>1242</v>
      </c>
      <c r="X128" s="509" t="s">
        <v>1243</v>
      </c>
      <c r="Y128" s="501">
        <v>25</v>
      </c>
      <c r="Z128" s="502" t="s">
        <v>971</v>
      </c>
      <c r="AA128" s="494">
        <v>19649</v>
      </c>
      <c r="AB128" s="494">
        <v>20118</v>
      </c>
      <c r="AC128" s="494">
        <v>28907</v>
      </c>
      <c r="AD128" s="494">
        <v>9525</v>
      </c>
      <c r="AE128" s="494">
        <v>1222</v>
      </c>
      <c r="AF128" s="494">
        <v>113</v>
      </c>
      <c r="AG128" s="494">
        <v>297</v>
      </c>
      <c r="AH128" s="494">
        <v>345</v>
      </c>
      <c r="AI128" s="494">
        <v>0</v>
      </c>
      <c r="AJ128" s="494">
        <v>0</v>
      </c>
      <c r="AK128" s="494">
        <v>0</v>
      </c>
      <c r="AL128" s="494">
        <v>0</v>
      </c>
      <c r="AM128" s="494">
        <v>3301</v>
      </c>
      <c r="AN128" s="503">
        <v>113</v>
      </c>
      <c r="AO128" s="503">
        <v>2507</v>
      </c>
      <c r="AP128" s="494">
        <f t="shared" si="10"/>
        <v>39767</v>
      </c>
      <c r="AQ128" s="504">
        <v>44563</v>
      </c>
      <c r="AR128" s="504">
        <v>44926</v>
      </c>
      <c r="AS128" s="505" t="s">
        <v>972</v>
      </c>
      <c r="AT128" s="521"/>
    </row>
    <row r="129" spans="1:46" ht="123" customHeight="1" x14ac:dyDescent="0.25">
      <c r="A129" s="489">
        <v>1</v>
      </c>
      <c r="B129" s="490" t="s">
        <v>960</v>
      </c>
      <c r="C129" s="489">
        <v>22</v>
      </c>
      <c r="D129" s="489" t="s">
        <v>417</v>
      </c>
      <c r="E129" s="489">
        <v>2201</v>
      </c>
      <c r="F129" s="491" t="s">
        <v>961</v>
      </c>
      <c r="G129" s="489">
        <v>2201071</v>
      </c>
      <c r="H129" s="490" t="s">
        <v>1218</v>
      </c>
      <c r="I129" s="489">
        <v>2201071</v>
      </c>
      <c r="J129" s="490" t="s">
        <v>1218</v>
      </c>
      <c r="K129" s="489">
        <v>220107100</v>
      </c>
      <c r="L129" s="490" t="s">
        <v>1219</v>
      </c>
      <c r="M129" s="489">
        <v>220107100</v>
      </c>
      <c r="N129" s="490" t="s">
        <v>1219</v>
      </c>
      <c r="O129" s="502">
        <v>54</v>
      </c>
      <c r="P129" s="495">
        <v>2020003630016</v>
      </c>
      <c r="Q129" s="490" t="s">
        <v>1200</v>
      </c>
      <c r="R129" s="517">
        <f t="shared" si="17"/>
        <v>0.99801546865709867</v>
      </c>
      <c r="S129" s="490" t="s">
        <v>1201</v>
      </c>
      <c r="T129" s="539" t="s">
        <v>1215</v>
      </c>
      <c r="U129" s="490" t="s">
        <v>1220</v>
      </c>
      <c r="V129" s="508">
        <v>5000000</v>
      </c>
      <c r="W129" s="499" t="s">
        <v>1244</v>
      </c>
      <c r="X129" s="509" t="s">
        <v>159</v>
      </c>
      <c r="Y129" s="501">
        <v>25</v>
      </c>
      <c r="Z129" s="502" t="s">
        <v>971</v>
      </c>
      <c r="AA129" s="494">
        <v>19649</v>
      </c>
      <c r="AB129" s="494">
        <v>20118</v>
      </c>
      <c r="AC129" s="494">
        <v>28907</v>
      </c>
      <c r="AD129" s="494">
        <v>9525</v>
      </c>
      <c r="AE129" s="494">
        <v>1222</v>
      </c>
      <c r="AF129" s="494">
        <v>113</v>
      </c>
      <c r="AG129" s="494">
        <v>297</v>
      </c>
      <c r="AH129" s="494">
        <v>345</v>
      </c>
      <c r="AI129" s="494">
        <v>0</v>
      </c>
      <c r="AJ129" s="494">
        <v>0</v>
      </c>
      <c r="AK129" s="494">
        <v>0</v>
      </c>
      <c r="AL129" s="494">
        <v>0</v>
      </c>
      <c r="AM129" s="494">
        <v>3301</v>
      </c>
      <c r="AN129" s="503">
        <v>113</v>
      </c>
      <c r="AO129" s="503">
        <v>2507</v>
      </c>
      <c r="AP129" s="494">
        <f t="shared" si="10"/>
        <v>39767</v>
      </c>
      <c r="AQ129" s="504">
        <v>44563</v>
      </c>
      <c r="AR129" s="504">
        <v>44926</v>
      </c>
      <c r="AS129" s="505" t="s">
        <v>972</v>
      </c>
      <c r="AT129" s="521"/>
    </row>
    <row r="130" spans="1:46" ht="123" customHeight="1" x14ac:dyDescent="0.25">
      <c r="A130" s="489">
        <v>1</v>
      </c>
      <c r="B130" s="490" t="s">
        <v>960</v>
      </c>
      <c r="C130" s="489">
        <v>22</v>
      </c>
      <c r="D130" s="489" t="s">
        <v>417</v>
      </c>
      <c r="E130" s="489">
        <v>2201</v>
      </c>
      <c r="F130" s="491" t="s">
        <v>961</v>
      </c>
      <c r="G130" s="489">
        <v>2201071</v>
      </c>
      <c r="H130" s="490" t="s">
        <v>1218</v>
      </c>
      <c r="I130" s="489">
        <v>2201071</v>
      </c>
      <c r="J130" s="490" t="s">
        <v>1218</v>
      </c>
      <c r="K130" s="489">
        <v>220107100</v>
      </c>
      <c r="L130" s="490" t="s">
        <v>1219</v>
      </c>
      <c r="M130" s="489">
        <v>220107100</v>
      </c>
      <c r="N130" s="490" t="s">
        <v>1219</v>
      </c>
      <c r="O130" s="502">
        <v>54</v>
      </c>
      <c r="P130" s="495">
        <v>2020003630016</v>
      </c>
      <c r="Q130" s="490" t="s">
        <v>1200</v>
      </c>
      <c r="R130" s="517">
        <f t="shared" si="17"/>
        <v>0.99801546865709867</v>
      </c>
      <c r="S130" s="490" t="s">
        <v>1201</v>
      </c>
      <c r="T130" s="539" t="s">
        <v>1215</v>
      </c>
      <c r="U130" s="490" t="s">
        <v>1220</v>
      </c>
      <c r="V130" s="508">
        <v>5000000</v>
      </c>
      <c r="W130" s="499" t="s">
        <v>1245</v>
      </c>
      <c r="X130" s="509" t="s">
        <v>1246</v>
      </c>
      <c r="Y130" s="501">
        <v>25</v>
      </c>
      <c r="Z130" s="502" t="s">
        <v>971</v>
      </c>
      <c r="AA130" s="494">
        <v>19649</v>
      </c>
      <c r="AB130" s="494">
        <v>20118</v>
      </c>
      <c r="AC130" s="494">
        <v>28907</v>
      </c>
      <c r="AD130" s="494">
        <v>9525</v>
      </c>
      <c r="AE130" s="494">
        <v>1222</v>
      </c>
      <c r="AF130" s="494">
        <v>113</v>
      </c>
      <c r="AG130" s="494">
        <v>297</v>
      </c>
      <c r="AH130" s="494">
        <v>345</v>
      </c>
      <c r="AI130" s="494">
        <v>0</v>
      </c>
      <c r="AJ130" s="494">
        <v>0</v>
      </c>
      <c r="AK130" s="494">
        <v>0</v>
      </c>
      <c r="AL130" s="494">
        <v>0</v>
      </c>
      <c r="AM130" s="494">
        <v>3301</v>
      </c>
      <c r="AN130" s="503">
        <v>113</v>
      </c>
      <c r="AO130" s="503">
        <v>2507</v>
      </c>
      <c r="AP130" s="494">
        <f t="shared" si="10"/>
        <v>39767</v>
      </c>
      <c r="AQ130" s="504">
        <v>44563</v>
      </c>
      <c r="AR130" s="504">
        <v>44926</v>
      </c>
      <c r="AS130" s="505" t="s">
        <v>972</v>
      </c>
      <c r="AT130" s="521"/>
    </row>
    <row r="131" spans="1:46" ht="123" customHeight="1" x14ac:dyDescent="0.25">
      <c r="A131" s="489">
        <v>1</v>
      </c>
      <c r="B131" s="490" t="s">
        <v>960</v>
      </c>
      <c r="C131" s="489">
        <v>22</v>
      </c>
      <c r="D131" s="489" t="s">
        <v>417</v>
      </c>
      <c r="E131" s="489">
        <v>2201</v>
      </c>
      <c r="F131" s="491" t="s">
        <v>961</v>
      </c>
      <c r="G131" s="489">
        <v>2201071</v>
      </c>
      <c r="H131" s="490" t="s">
        <v>1218</v>
      </c>
      <c r="I131" s="489">
        <v>2201071</v>
      </c>
      <c r="J131" s="490" t="s">
        <v>1218</v>
      </c>
      <c r="K131" s="489">
        <v>220107100</v>
      </c>
      <c r="L131" s="490" t="s">
        <v>1219</v>
      </c>
      <c r="M131" s="489">
        <v>220107100</v>
      </c>
      <c r="N131" s="490" t="s">
        <v>1219</v>
      </c>
      <c r="O131" s="502">
        <v>54</v>
      </c>
      <c r="P131" s="495">
        <v>2020003630016</v>
      </c>
      <c r="Q131" s="490" t="s">
        <v>1200</v>
      </c>
      <c r="R131" s="517">
        <f t="shared" si="17"/>
        <v>0.99801546865709867</v>
      </c>
      <c r="S131" s="490" t="s">
        <v>1201</v>
      </c>
      <c r="T131" s="539" t="s">
        <v>1215</v>
      </c>
      <c r="U131" s="490" t="s">
        <v>1220</v>
      </c>
      <c r="V131" s="508">
        <v>20000000</v>
      </c>
      <c r="W131" s="499" t="s">
        <v>1247</v>
      </c>
      <c r="X131" s="509" t="s">
        <v>1248</v>
      </c>
      <c r="Y131" s="501">
        <v>25</v>
      </c>
      <c r="Z131" s="502" t="s">
        <v>971</v>
      </c>
      <c r="AA131" s="494">
        <v>19649</v>
      </c>
      <c r="AB131" s="494">
        <v>20118</v>
      </c>
      <c r="AC131" s="494">
        <v>28907</v>
      </c>
      <c r="AD131" s="494">
        <v>9525</v>
      </c>
      <c r="AE131" s="494">
        <v>1222</v>
      </c>
      <c r="AF131" s="494">
        <v>113</v>
      </c>
      <c r="AG131" s="494">
        <v>297</v>
      </c>
      <c r="AH131" s="494">
        <v>345</v>
      </c>
      <c r="AI131" s="494">
        <v>0</v>
      </c>
      <c r="AJ131" s="494">
        <v>0</v>
      </c>
      <c r="AK131" s="494">
        <v>0</v>
      </c>
      <c r="AL131" s="494">
        <v>0</v>
      </c>
      <c r="AM131" s="494">
        <v>3301</v>
      </c>
      <c r="AN131" s="503">
        <v>113</v>
      </c>
      <c r="AO131" s="503">
        <v>2507</v>
      </c>
      <c r="AP131" s="494">
        <f t="shared" si="10"/>
        <v>39767</v>
      </c>
      <c r="AQ131" s="504">
        <v>44563</v>
      </c>
      <c r="AR131" s="504">
        <v>44926</v>
      </c>
      <c r="AS131" s="505" t="s">
        <v>972</v>
      </c>
      <c r="AT131" s="521"/>
    </row>
    <row r="132" spans="1:46" ht="123" customHeight="1" x14ac:dyDescent="0.25">
      <c r="A132" s="489">
        <v>1</v>
      </c>
      <c r="B132" s="490" t="s">
        <v>960</v>
      </c>
      <c r="C132" s="489">
        <v>22</v>
      </c>
      <c r="D132" s="489" t="s">
        <v>417</v>
      </c>
      <c r="E132" s="489">
        <v>2201</v>
      </c>
      <c r="F132" s="491" t="s">
        <v>961</v>
      </c>
      <c r="G132" s="489">
        <v>2201071</v>
      </c>
      <c r="H132" s="490" t="s">
        <v>1218</v>
      </c>
      <c r="I132" s="489">
        <v>2201071</v>
      </c>
      <c r="J132" s="490" t="s">
        <v>1218</v>
      </c>
      <c r="K132" s="489">
        <v>220107100</v>
      </c>
      <c r="L132" s="490" t="s">
        <v>1219</v>
      </c>
      <c r="M132" s="489">
        <v>220107100</v>
      </c>
      <c r="N132" s="490" t="s">
        <v>1219</v>
      </c>
      <c r="O132" s="502">
        <v>54</v>
      </c>
      <c r="P132" s="495">
        <v>2020003630016</v>
      </c>
      <c r="Q132" s="490" t="s">
        <v>1200</v>
      </c>
      <c r="R132" s="517">
        <f t="shared" si="17"/>
        <v>0.99801546865709867</v>
      </c>
      <c r="S132" s="490" t="s">
        <v>1201</v>
      </c>
      <c r="T132" s="539" t="s">
        <v>1215</v>
      </c>
      <c r="U132" s="490" t="s">
        <v>1220</v>
      </c>
      <c r="V132" s="508">
        <v>5000000</v>
      </c>
      <c r="W132" s="499" t="s">
        <v>1249</v>
      </c>
      <c r="X132" s="509" t="s">
        <v>1250</v>
      </c>
      <c r="Y132" s="501">
        <v>25</v>
      </c>
      <c r="Z132" s="502" t="s">
        <v>971</v>
      </c>
      <c r="AA132" s="494">
        <v>19649</v>
      </c>
      <c r="AB132" s="494">
        <v>20118</v>
      </c>
      <c r="AC132" s="494">
        <v>28907</v>
      </c>
      <c r="AD132" s="494">
        <v>9525</v>
      </c>
      <c r="AE132" s="494">
        <v>1222</v>
      </c>
      <c r="AF132" s="494">
        <v>113</v>
      </c>
      <c r="AG132" s="494">
        <v>297</v>
      </c>
      <c r="AH132" s="494">
        <v>345</v>
      </c>
      <c r="AI132" s="494">
        <v>0</v>
      </c>
      <c r="AJ132" s="494">
        <v>0</v>
      </c>
      <c r="AK132" s="494">
        <v>0</v>
      </c>
      <c r="AL132" s="494">
        <v>0</v>
      </c>
      <c r="AM132" s="494">
        <v>3301</v>
      </c>
      <c r="AN132" s="503">
        <v>113</v>
      </c>
      <c r="AO132" s="503">
        <v>2507</v>
      </c>
      <c r="AP132" s="494">
        <f t="shared" si="10"/>
        <v>39767</v>
      </c>
      <c r="AQ132" s="504">
        <v>44563</v>
      </c>
      <c r="AR132" s="504">
        <v>44926</v>
      </c>
      <c r="AS132" s="505" t="s">
        <v>972</v>
      </c>
      <c r="AT132" s="521"/>
    </row>
    <row r="133" spans="1:46" ht="123" customHeight="1" x14ac:dyDescent="0.25">
      <c r="A133" s="489">
        <v>1</v>
      </c>
      <c r="B133" s="490" t="s">
        <v>960</v>
      </c>
      <c r="C133" s="489">
        <v>22</v>
      </c>
      <c r="D133" s="489" t="s">
        <v>417</v>
      </c>
      <c r="E133" s="489">
        <v>2201</v>
      </c>
      <c r="F133" s="491" t="s">
        <v>961</v>
      </c>
      <c r="G133" s="489">
        <v>2201071</v>
      </c>
      <c r="H133" s="490" t="s">
        <v>1218</v>
      </c>
      <c r="I133" s="489">
        <v>2201071</v>
      </c>
      <c r="J133" s="490" t="s">
        <v>1218</v>
      </c>
      <c r="K133" s="489">
        <v>220107100</v>
      </c>
      <c r="L133" s="490" t="s">
        <v>1219</v>
      </c>
      <c r="M133" s="489">
        <v>220107100</v>
      </c>
      <c r="N133" s="490" t="s">
        <v>1219</v>
      </c>
      <c r="O133" s="502">
        <v>54</v>
      </c>
      <c r="P133" s="495">
        <v>2020003630016</v>
      </c>
      <c r="Q133" s="490" t="s">
        <v>1200</v>
      </c>
      <c r="R133" s="517">
        <f t="shared" si="17"/>
        <v>0.99801546865709867</v>
      </c>
      <c r="S133" s="490" t="s">
        <v>1201</v>
      </c>
      <c r="T133" s="539" t="s">
        <v>1215</v>
      </c>
      <c r="U133" s="490" t="s">
        <v>1220</v>
      </c>
      <c r="V133" s="508">
        <v>190520000</v>
      </c>
      <c r="W133" s="499" t="s">
        <v>1251</v>
      </c>
      <c r="X133" s="509" t="s">
        <v>970</v>
      </c>
      <c r="Y133" s="501">
        <v>25</v>
      </c>
      <c r="Z133" s="502" t="s">
        <v>971</v>
      </c>
      <c r="AA133" s="494">
        <v>19649</v>
      </c>
      <c r="AB133" s="494">
        <v>20118</v>
      </c>
      <c r="AC133" s="494">
        <v>28907</v>
      </c>
      <c r="AD133" s="494">
        <v>9525</v>
      </c>
      <c r="AE133" s="494">
        <v>1222</v>
      </c>
      <c r="AF133" s="494">
        <v>113</v>
      </c>
      <c r="AG133" s="494">
        <v>297</v>
      </c>
      <c r="AH133" s="494">
        <v>345</v>
      </c>
      <c r="AI133" s="494">
        <v>0</v>
      </c>
      <c r="AJ133" s="494">
        <v>0</v>
      </c>
      <c r="AK133" s="494">
        <v>0</v>
      </c>
      <c r="AL133" s="494">
        <v>0</v>
      </c>
      <c r="AM133" s="494">
        <v>3301</v>
      </c>
      <c r="AN133" s="503">
        <v>113</v>
      </c>
      <c r="AO133" s="503">
        <v>2507</v>
      </c>
      <c r="AP133" s="494">
        <f t="shared" si="10"/>
        <v>39767</v>
      </c>
      <c r="AQ133" s="504">
        <v>44563</v>
      </c>
      <c r="AR133" s="504">
        <v>44926</v>
      </c>
      <c r="AS133" s="505" t="s">
        <v>972</v>
      </c>
      <c r="AT133" s="521"/>
    </row>
    <row r="134" spans="1:46" ht="123" customHeight="1" x14ac:dyDescent="0.25">
      <c r="A134" s="489">
        <v>1</v>
      </c>
      <c r="B134" s="490" t="s">
        <v>960</v>
      </c>
      <c r="C134" s="489">
        <v>22</v>
      </c>
      <c r="D134" s="489" t="s">
        <v>417</v>
      </c>
      <c r="E134" s="489">
        <v>2201</v>
      </c>
      <c r="F134" s="491" t="s">
        <v>961</v>
      </c>
      <c r="G134" s="489">
        <v>2201071</v>
      </c>
      <c r="H134" s="490" t="s">
        <v>1218</v>
      </c>
      <c r="I134" s="489">
        <v>2201071</v>
      </c>
      <c r="J134" s="490" t="s">
        <v>1218</v>
      </c>
      <c r="K134" s="489">
        <v>220107100</v>
      </c>
      <c r="L134" s="490" t="s">
        <v>1219</v>
      </c>
      <c r="M134" s="489">
        <v>220107100</v>
      </c>
      <c r="N134" s="490" t="s">
        <v>1219</v>
      </c>
      <c r="O134" s="502">
        <v>54</v>
      </c>
      <c r="P134" s="495">
        <v>2020003630016</v>
      </c>
      <c r="Q134" s="490" t="s">
        <v>1200</v>
      </c>
      <c r="R134" s="517">
        <f t="shared" si="17"/>
        <v>0.99801546865709867</v>
      </c>
      <c r="S134" s="490" t="s">
        <v>1201</v>
      </c>
      <c r="T134" s="539" t="s">
        <v>1215</v>
      </c>
      <c r="U134" s="490" t="s">
        <v>1220</v>
      </c>
      <c r="V134" s="508">
        <v>15000000</v>
      </c>
      <c r="W134" s="499" t="s">
        <v>1252</v>
      </c>
      <c r="X134" s="509" t="s">
        <v>1253</v>
      </c>
      <c r="Y134" s="501">
        <v>25</v>
      </c>
      <c r="Z134" s="502" t="s">
        <v>971</v>
      </c>
      <c r="AA134" s="494">
        <v>19649</v>
      </c>
      <c r="AB134" s="494">
        <v>20118</v>
      </c>
      <c r="AC134" s="494">
        <v>28907</v>
      </c>
      <c r="AD134" s="494">
        <v>9525</v>
      </c>
      <c r="AE134" s="494">
        <v>1222</v>
      </c>
      <c r="AF134" s="494">
        <v>113</v>
      </c>
      <c r="AG134" s="494">
        <v>297</v>
      </c>
      <c r="AH134" s="494">
        <v>345</v>
      </c>
      <c r="AI134" s="494">
        <v>0</v>
      </c>
      <c r="AJ134" s="494">
        <v>0</v>
      </c>
      <c r="AK134" s="494">
        <v>0</v>
      </c>
      <c r="AL134" s="494">
        <v>0</v>
      </c>
      <c r="AM134" s="494">
        <v>3301</v>
      </c>
      <c r="AN134" s="503">
        <v>113</v>
      </c>
      <c r="AO134" s="503">
        <v>2507</v>
      </c>
      <c r="AP134" s="494">
        <f t="shared" si="10"/>
        <v>39767</v>
      </c>
      <c r="AQ134" s="504">
        <v>44563</v>
      </c>
      <c r="AR134" s="504">
        <v>44926</v>
      </c>
      <c r="AS134" s="505" t="s">
        <v>972</v>
      </c>
      <c r="AT134" s="521"/>
    </row>
    <row r="135" spans="1:46" ht="123" customHeight="1" x14ac:dyDescent="0.25">
      <c r="A135" s="489">
        <v>1</v>
      </c>
      <c r="B135" s="490" t="s">
        <v>960</v>
      </c>
      <c r="C135" s="489">
        <v>22</v>
      </c>
      <c r="D135" s="489" t="s">
        <v>417</v>
      </c>
      <c r="E135" s="489">
        <v>2201</v>
      </c>
      <c r="F135" s="491" t="s">
        <v>961</v>
      </c>
      <c r="G135" s="489">
        <v>2201071</v>
      </c>
      <c r="H135" s="490" t="s">
        <v>1218</v>
      </c>
      <c r="I135" s="489">
        <v>2201071</v>
      </c>
      <c r="J135" s="490" t="s">
        <v>1218</v>
      </c>
      <c r="K135" s="489">
        <v>220107100</v>
      </c>
      <c r="L135" s="490" t="s">
        <v>1219</v>
      </c>
      <c r="M135" s="489">
        <v>220107100</v>
      </c>
      <c r="N135" s="490" t="s">
        <v>1219</v>
      </c>
      <c r="O135" s="502">
        <v>54</v>
      </c>
      <c r="P135" s="495">
        <v>2020003630016</v>
      </c>
      <c r="Q135" s="490" t="s">
        <v>1200</v>
      </c>
      <c r="R135" s="517">
        <f t="shared" si="17"/>
        <v>0.99801546865709867</v>
      </c>
      <c r="S135" s="490" t="s">
        <v>1201</v>
      </c>
      <c r="T135" s="539" t="s">
        <v>1215</v>
      </c>
      <c r="U135" s="490" t="s">
        <v>1254</v>
      </c>
      <c r="V135" s="508">
        <v>68266320.650000006</v>
      </c>
      <c r="W135" s="499" t="s">
        <v>1255</v>
      </c>
      <c r="X135" s="511" t="s">
        <v>974</v>
      </c>
      <c r="Y135" s="501">
        <v>88</v>
      </c>
      <c r="Z135" s="502" t="s">
        <v>990</v>
      </c>
      <c r="AA135" s="494">
        <v>19649</v>
      </c>
      <c r="AB135" s="494">
        <v>20118</v>
      </c>
      <c r="AC135" s="494">
        <v>28907</v>
      </c>
      <c r="AD135" s="494">
        <v>9525</v>
      </c>
      <c r="AE135" s="494">
        <v>1222</v>
      </c>
      <c r="AF135" s="494">
        <v>113</v>
      </c>
      <c r="AG135" s="494">
        <v>297</v>
      </c>
      <c r="AH135" s="494">
        <v>345</v>
      </c>
      <c r="AI135" s="494">
        <v>0</v>
      </c>
      <c r="AJ135" s="494">
        <v>0</v>
      </c>
      <c r="AK135" s="494">
        <v>0</v>
      </c>
      <c r="AL135" s="494">
        <v>0</v>
      </c>
      <c r="AM135" s="494">
        <v>3301</v>
      </c>
      <c r="AN135" s="503">
        <v>113</v>
      </c>
      <c r="AO135" s="503">
        <v>2507</v>
      </c>
      <c r="AP135" s="494">
        <f t="shared" si="10"/>
        <v>39767</v>
      </c>
      <c r="AQ135" s="504">
        <v>44563</v>
      </c>
      <c r="AR135" s="504">
        <v>44926</v>
      </c>
      <c r="AS135" s="505" t="s">
        <v>972</v>
      </c>
      <c r="AT135" s="521"/>
    </row>
    <row r="136" spans="1:46" ht="123" customHeight="1" x14ac:dyDescent="0.25">
      <c r="A136" s="489">
        <v>1</v>
      </c>
      <c r="B136" s="490" t="s">
        <v>960</v>
      </c>
      <c r="C136" s="489">
        <v>22</v>
      </c>
      <c r="D136" s="489" t="s">
        <v>417</v>
      </c>
      <c r="E136" s="489">
        <v>2201</v>
      </c>
      <c r="F136" s="491" t="s">
        <v>961</v>
      </c>
      <c r="G136" s="489">
        <v>2201071</v>
      </c>
      <c r="H136" s="490" t="s">
        <v>1218</v>
      </c>
      <c r="I136" s="489">
        <v>2201071</v>
      </c>
      <c r="J136" s="490" t="s">
        <v>1218</v>
      </c>
      <c r="K136" s="489">
        <v>220107100</v>
      </c>
      <c r="L136" s="490" t="s">
        <v>1219</v>
      </c>
      <c r="M136" s="489">
        <v>220107100</v>
      </c>
      <c r="N136" s="490" t="s">
        <v>1219</v>
      </c>
      <c r="O136" s="502">
        <v>54</v>
      </c>
      <c r="P136" s="495">
        <v>2020003630016</v>
      </c>
      <c r="Q136" s="490" t="s">
        <v>1200</v>
      </c>
      <c r="R136" s="517">
        <f t="shared" si="17"/>
        <v>0.99801546865709867</v>
      </c>
      <c r="S136" s="490" t="s">
        <v>1201</v>
      </c>
      <c r="T136" s="539" t="s">
        <v>1215</v>
      </c>
      <c r="U136" s="490" t="s">
        <v>1254</v>
      </c>
      <c r="V136" s="508">
        <v>129211623</v>
      </c>
      <c r="W136" s="499" t="s">
        <v>1256</v>
      </c>
      <c r="X136" s="511" t="s">
        <v>976</v>
      </c>
      <c r="Y136" s="501">
        <v>88</v>
      </c>
      <c r="Z136" s="502" t="s">
        <v>990</v>
      </c>
      <c r="AA136" s="494">
        <v>19649</v>
      </c>
      <c r="AB136" s="494">
        <v>20118</v>
      </c>
      <c r="AC136" s="494">
        <v>28907</v>
      </c>
      <c r="AD136" s="494">
        <v>9525</v>
      </c>
      <c r="AE136" s="494">
        <v>1222</v>
      </c>
      <c r="AF136" s="494">
        <v>113</v>
      </c>
      <c r="AG136" s="494">
        <v>297</v>
      </c>
      <c r="AH136" s="494">
        <v>345</v>
      </c>
      <c r="AI136" s="494">
        <v>0</v>
      </c>
      <c r="AJ136" s="494">
        <v>0</v>
      </c>
      <c r="AK136" s="494">
        <v>0</v>
      </c>
      <c r="AL136" s="494">
        <v>0</v>
      </c>
      <c r="AM136" s="494">
        <v>3301</v>
      </c>
      <c r="AN136" s="503">
        <v>113</v>
      </c>
      <c r="AO136" s="503">
        <v>2507</v>
      </c>
      <c r="AP136" s="494">
        <f t="shared" si="10"/>
        <v>39767</v>
      </c>
      <c r="AQ136" s="504">
        <v>44563</v>
      </c>
      <c r="AR136" s="504">
        <v>44926</v>
      </c>
      <c r="AS136" s="505" t="s">
        <v>972</v>
      </c>
      <c r="AT136" s="521"/>
    </row>
    <row r="137" spans="1:46" ht="123" customHeight="1" x14ac:dyDescent="0.25">
      <c r="A137" s="489">
        <v>1</v>
      </c>
      <c r="B137" s="490" t="s">
        <v>960</v>
      </c>
      <c r="C137" s="489">
        <v>22</v>
      </c>
      <c r="D137" s="489" t="s">
        <v>417</v>
      </c>
      <c r="E137" s="489">
        <v>2201</v>
      </c>
      <c r="F137" s="491" t="s">
        <v>961</v>
      </c>
      <c r="G137" s="489">
        <v>2201071</v>
      </c>
      <c r="H137" s="490" t="s">
        <v>1218</v>
      </c>
      <c r="I137" s="489">
        <v>2201071</v>
      </c>
      <c r="J137" s="490" t="s">
        <v>1218</v>
      </c>
      <c r="K137" s="489">
        <v>220107100</v>
      </c>
      <c r="L137" s="490" t="s">
        <v>1219</v>
      </c>
      <c r="M137" s="489">
        <v>220107100</v>
      </c>
      <c r="N137" s="490" t="s">
        <v>1219</v>
      </c>
      <c r="O137" s="502">
        <v>54</v>
      </c>
      <c r="P137" s="495">
        <v>2020003630016</v>
      </c>
      <c r="Q137" s="490" t="s">
        <v>1200</v>
      </c>
      <c r="R137" s="517">
        <f t="shared" si="17"/>
        <v>0.99801546865709867</v>
      </c>
      <c r="S137" s="490" t="s">
        <v>1201</v>
      </c>
      <c r="T137" s="539" t="s">
        <v>1215</v>
      </c>
      <c r="U137" s="490" t="s">
        <v>1254</v>
      </c>
      <c r="V137" s="508">
        <v>129211623</v>
      </c>
      <c r="W137" s="499" t="s">
        <v>1257</v>
      </c>
      <c r="X137" s="511" t="s">
        <v>978</v>
      </c>
      <c r="Y137" s="501">
        <v>88</v>
      </c>
      <c r="Z137" s="502" t="s">
        <v>990</v>
      </c>
      <c r="AA137" s="494">
        <v>19649</v>
      </c>
      <c r="AB137" s="494">
        <v>20118</v>
      </c>
      <c r="AC137" s="494">
        <v>28907</v>
      </c>
      <c r="AD137" s="494">
        <v>9525</v>
      </c>
      <c r="AE137" s="494">
        <v>1222</v>
      </c>
      <c r="AF137" s="494">
        <v>113</v>
      </c>
      <c r="AG137" s="494">
        <v>297</v>
      </c>
      <c r="AH137" s="494">
        <v>345</v>
      </c>
      <c r="AI137" s="494">
        <v>0</v>
      </c>
      <c r="AJ137" s="494">
        <v>0</v>
      </c>
      <c r="AK137" s="494">
        <v>0</v>
      </c>
      <c r="AL137" s="494">
        <v>0</v>
      </c>
      <c r="AM137" s="494">
        <v>3301</v>
      </c>
      <c r="AN137" s="503">
        <v>113</v>
      </c>
      <c r="AO137" s="503">
        <v>2507</v>
      </c>
      <c r="AP137" s="494">
        <f t="shared" ref="AP137:AP200" si="18">SUM(AA137+AB137)</f>
        <v>39767</v>
      </c>
      <c r="AQ137" s="504">
        <v>44563</v>
      </c>
      <c r="AR137" s="504">
        <v>44926</v>
      </c>
      <c r="AS137" s="505" t="s">
        <v>972</v>
      </c>
      <c r="AT137" s="521"/>
    </row>
    <row r="138" spans="1:46" ht="123" customHeight="1" x14ac:dyDescent="0.25">
      <c r="A138" s="489">
        <v>1</v>
      </c>
      <c r="B138" s="490" t="s">
        <v>960</v>
      </c>
      <c r="C138" s="489">
        <v>22</v>
      </c>
      <c r="D138" s="489" t="s">
        <v>417</v>
      </c>
      <c r="E138" s="489">
        <v>2201</v>
      </c>
      <c r="F138" s="491" t="s">
        <v>961</v>
      </c>
      <c r="G138" s="492" t="s">
        <v>1258</v>
      </c>
      <c r="H138" s="515" t="s">
        <v>1218</v>
      </c>
      <c r="I138" s="492" t="s">
        <v>1258</v>
      </c>
      <c r="J138" s="515" t="s">
        <v>1218</v>
      </c>
      <c r="K138" s="492" t="s">
        <v>1259</v>
      </c>
      <c r="L138" s="515" t="s">
        <v>1219</v>
      </c>
      <c r="M138" s="492" t="s">
        <v>1259</v>
      </c>
      <c r="N138" s="515" t="s">
        <v>1219</v>
      </c>
      <c r="O138" s="493" t="s">
        <v>1260</v>
      </c>
      <c r="P138" s="495">
        <v>2020003630016</v>
      </c>
      <c r="Q138" s="490" t="s">
        <v>1200</v>
      </c>
      <c r="R138" s="517">
        <f t="shared" si="17"/>
        <v>0.99801546865709867</v>
      </c>
      <c r="S138" s="490" t="s">
        <v>1201</v>
      </c>
      <c r="T138" s="497" t="s">
        <v>1215</v>
      </c>
      <c r="U138" s="490" t="s">
        <v>1261</v>
      </c>
      <c r="V138" s="498">
        <v>8933680000</v>
      </c>
      <c r="W138" s="499" t="s">
        <v>1262</v>
      </c>
      <c r="X138" s="509" t="s">
        <v>970</v>
      </c>
      <c r="Y138" s="501">
        <v>25</v>
      </c>
      <c r="Z138" s="502" t="s">
        <v>971</v>
      </c>
      <c r="AA138" s="494">
        <v>19649</v>
      </c>
      <c r="AB138" s="494">
        <v>20118</v>
      </c>
      <c r="AC138" s="494">
        <v>28907</v>
      </c>
      <c r="AD138" s="494">
        <v>9525</v>
      </c>
      <c r="AE138" s="494">
        <v>1222</v>
      </c>
      <c r="AF138" s="494">
        <v>113</v>
      </c>
      <c r="AG138" s="494">
        <v>297</v>
      </c>
      <c r="AH138" s="494">
        <v>345</v>
      </c>
      <c r="AI138" s="494">
        <v>0</v>
      </c>
      <c r="AJ138" s="494">
        <v>0</v>
      </c>
      <c r="AK138" s="494">
        <v>0</v>
      </c>
      <c r="AL138" s="494">
        <v>0</v>
      </c>
      <c r="AM138" s="494">
        <v>3301</v>
      </c>
      <c r="AN138" s="503">
        <v>113</v>
      </c>
      <c r="AO138" s="503">
        <v>2507</v>
      </c>
      <c r="AP138" s="494">
        <f t="shared" si="18"/>
        <v>39767</v>
      </c>
      <c r="AQ138" s="504">
        <v>44563</v>
      </c>
      <c r="AR138" s="504">
        <v>44926</v>
      </c>
      <c r="AS138" s="505" t="s">
        <v>972</v>
      </c>
      <c r="AT138" s="521"/>
    </row>
    <row r="139" spans="1:46" ht="123" customHeight="1" x14ac:dyDescent="0.25">
      <c r="A139" s="489">
        <v>1</v>
      </c>
      <c r="B139" s="490" t="s">
        <v>960</v>
      </c>
      <c r="C139" s="489">
        <v>22</v>
      </c>
      <c r="D139" s="489" t="s">
        <v>417</v>
      </c>
      <c r="E139" s="489">
        <v>2201</v>
      </c>
      <c r="F139" s="491" t="s">
        <v>961</v>
      </c>
      <c r="G139" s="492" t="s">
        <v>1258</v>
      </c>
      <c r="H139" s="515" t="s">
        <v>1218</v>
      </c>
      <c r="I139" s="492" t="s">
        <v>1258</v>
      </c>
      <c r="J139" s="515" t="s">
        <v>1218</v>
      </c>
      <c r="K139" s="492" t="s">
        <v>1259</v>
      </c>
      <c r="L139" s="515" t="s">
        <v>1219</v>
      </c>
      <c r="M139" s="492" t="s">
        <v>1259</v>
      </c>
      <c r="N139" s="515" t="s">
        <v>1219</v>
      </c>
      <c r="O139" s="493" t="s">
        <v>1260</v>
      </c>
      <c r="P139" s="495">
        <v>2020003630016</v>
      </c>
      <c r="Q139" s="490" t="s">
        <v>1200</v>
      </c>
      <c r="R139" s="517">
        <f t="shared" si="17"/>
        <v>0.99801546865709867</v>
      </c>
      <c r="S139" s="490" t="s">
        <v>1201</v>
      </c>
      <c r="T139" s="497" t="s">
        <v>1215</v>
      </c>
      <c r="U139" s="490" t="s">
        <v>1261</v>
      </c>
      <c r="V139" s="498">
        <v>1194620000</v>
      </c>
      <c r="W139" s="499" t="s">
        <v>1263</v>
      </c>
      <c r="X139" s="509" t="s">
        <v>970</v>
      </c>
      <c r="Y139" s="501">
        <v>25</v>
      </c>
      <c r="Z139" s="502" t="s">
        <v>971</v>
      </c>
      <c r="AA139" s="494">
        <v>19649</v>
      </c>
      <c r="AB139" s="494">
        <v>20118</v>
      </c>
      <c r="AC139" s="494">
        <v>28907</v>
      </c>
      <c r="AD139" s="494">
        <v>9525</v>
      </c>
      <c r="AE139" s="494">
        <v>1222</v>
      </c>
      <c r="AF139" s="494">
        <v>113</v>
      </c>
      <c r="AG139" s="494">
        <v>297</v>
      </c>
      <c r="AH139" s="494">
        <v>345</v>
      </c>
      <c r="AI139" s="494">
        <v>0</v>
      </c>
      <c r="AJ139" s="494">
        <v>0</v>
      </c>
      <c r="AK139" s="494">
        <v>0</v>
      </c>
      <c r="AL139" s="494">
        <v>0</v>
      </c>
      <c r="AM139" s="494">
        <v>3301</v>
      </c>
      <c r="AN139" s="503">
        <v>113</v>
      </c>
      <c r="AO139" s="503">
        <v>2507</v>
      </c>
      <c r="AP139" s="494">
        <f t="shared" si="18"/>
        <v>39767</v>
      </c>
      <c r="AQ139" s="504">
        <v>44563</v>
      </c>
      <c r="AR139" s="504">
        <v>44926</v>
      </c>
      <c r="AS139" s="505" t="s">
        <v>972</v>
      </c>
      <c r="AT139" s="521"/>
    </row>
    <row r="140" spans="1:46" ht="123" customHeight="1" x14ac:dyDescent="0.25">
      <c r="A140" s="489">
        <v>1</v>
      </c>
      <c r="B140" s="490" t="s">
        <v>960</v>
      </c>
      <c r="C140" s="489">
        <v>22</v>
      </c>
      <c r="D140" s="489" t="s">
        <v>417</v>
      </c>
      <c r="E140" s="489">
        <v>2201</v>
      </c>
      <c r="F140" s="491" t="s">
        <v>961</v>
      </c>
      <c r="G140" s="492" t="s">
        <v>1258</v>
      </c>
      <c r="H140" s="515" t="s">
        <v>1218</v>
      </c>
      <c r="I140" s="492" t="s">
        <v>1258</v>
      </c>
      <c r="J140" s="515" t="s">
        <v>1218</v>
      </c>
      <c r="K140" s="492" t="s">
        <v>1259</v>
      </c>
      <c r="L140" s="515" t="s">
        <v>1219</v>
      </c>
      <c r="M140" s="492" t="s">
        <v>1259</v>
      </c>
      <c r="N140" s="515" t="s">
        <v>1219</v>
      </c>
      <c r="O140" s="493" t="s">
        <v>1260</v>
      </c>
      <c r="P140" s="495">
        <v>2020003630016</v>
      </c>
      <c r="Q140" s="490" t="s">
        <v>1200</v>
      </c>
      <c r="R140" s="517">
        <f t="shared" ref="R140:R171" si="19">SUM($V$108:$V$212)/SUM($V$103:$V$212)</f>
        <v>0.99801546865709867</v>
      </c>
      <c r="S140" s="490" t="s">
        <v>1201</v>
      </c>
      <c r="T140" s="497" t="s">
        <v>1215</v>
      </c>
      <c r="U140" s="490" t="s">
        <v>1261</v>
      </c>
      <c r="V140" s="498">
        <v>373120000</v>
      </c>
      <c r="W140" s="499" t="s">
        <v>1264</v>
      </c>
      <c r="X140" s="509" t="s">
        <v>970</v>
      </c>
      <c r="Y140" s="501">
        <v>25</v>
      </c>
      <c r="Z140" s="502" t="s">
        <v>971</v>
      </c>
      <c r="AA140" s="494">
        <v>19649</v>
      </c>
      <c r="AB140" s="494">
        <v>20118</v>
      </c>
      <c r="AC140" s="494">
        <v>28907</v>
      </c>
      <c r="AD140" s="494">
        <v>9525</v>
      </c>
      <c r="AE140" s="494">
        <v>1222</v>
      </c>
      <c r="AF140" s="494">
        <v>113</v>
      </c>
      <c r="AG140" s="494">
        <v>297</v>
      </c>
      <c r="AH140" s="494">
        <v>345</v>
      </c>
      <c r="AI140" s="494">
        <v>0</v>
      </c>
      <c r="AJ140" s="494">
        <v>0</v>
      </c>
      <c r="AK140" s="494">
        <v>0</v>
      </c>
      <c r="AL140" s="494">
        <v>0</v>
      </c>
      <c r="AM140" s="494">
        <v>3301</v>
      </c>
      <c r="AN140" s="503">
        <v>113</v>
      </c>
      <c r="AO140" s="503">
        <v>2507</v>
      </c>
      <c r="AP140" s="494">
        <f t="shared" si="18"/>
        <v>39767</v>
      </c>
      <c r="AQ140" s="504">
        <v>44563</v>
      </c>
      <c r="AR140" s="504">
        <v>44926</v>
      </c>
      <c r="AS140" s="505" t="s">
        <v>972</v>
      </c>
      <c r="AT140" s="521"/>
    </row>
    <row r="141" spans="1:46" ht="123" customHeight="1" x14ac:dyDescent="0.25">
      <c r="A141" s="489">
        <v>1</v>
      </c>
      <c r="B141" s="490" t="s">
        <v>960</v>
      </c>
      <c r="C141" s="489">
        <v>22</v>
      </c>
      <c r="D141" s="489" t="s">
        <v>417</v>
      </c>
      <c r="E141" s="489">
        <v>2201</v>
      </c>
      <c r="F141" s="491" t="s">
        <v>961</v>
      </c>
      <c r="G141" s="492" t="s">
        <v>1258</v>
      </c>
      <c r="H141" s="515" t="s">
        <v>1218</v>
      </c>
      <c r="I141" s="492" t="s">
        <v>1258</v>
      </c>
      <c r="J141" s="515" t="s">
        <v>1218</v>
      </c>
      <c r="K141" s="492" t="s">
        <v>1259</v>
      </c>
      <c r="L141" s="515" t="s">
        <v>1219</v>
      </c>
      <c r="M141" s="492" t="s">
        <v>1259</v>
      </c>
      <c r="N141" s="515" t="s">
        <v>1219</v>
      </c>
      <c r="O141" s="493" t="s">
        <v>1260</v>
      </c>
      <c r="P141" s="495">
        <v>2020003630016</v>
      </c>
      <c r="Q141" s="490" t="s">
        <v>1200</v>
      </c>
      <c r="R141" s="517">
        <f t="shared" si="19"/>
        <v>0.99801546865709867</v>
      </c>
      <c r="S141" s="490" t="s">
        <v>1201</v>
      </c>
      <c r="T141" s="497" t="s">
        <v>1215</v>
      </c>
      <c r="U141" s="490" t="s">
        <v>1261</v>
      </c>
      <c r="V141" s="498">
        <v>260760000</v>
      </c>
      <c r="W141" s="499" t="s">
        <v>1265</v>
      </c>
      <c r="X141" s="509" t="s">
        <v>970</v>
      </c>
      <c r="Y141" s="501">
        <v>25</v>
      </c>
      <c r="Z141" s="502" t="s">
        <v>971</v>
      </c>
      <c r="AA141" s="494">
        <v>19649</v>
      </c>
      <c r="AB141" s="494">
        <v>20118</v>
      </c>
      <c r="AC141" s="494">
        <v>28907</v>
      </c>
      <c r="AD141" s="494">
        <v>9525</v>
      </c>
      <c r="AE141" s="494">
        <v>1222</v>
      </c>
      <c r="AF141" s="494">
        <v>113</v>
      </c>
      <c r="AG141" s="494">
        <v>297</v>
      </c>
      <c r="AH141" s="494">
        <v>345</v>
      </c>
      <c r="AI141" s="494">
        <v>0</v>
      </c>
      <c r="AJ141" s="494">
        <v>0</v>
      </c>
      <c r="AK141" s="494">
        <v>0</v>
      </c>
      <c r="AL141" s="494">
        <v>0</v>
      </c>
      <c r="AM141" s="494">
        <v>3301</v>
      </c>
      <c r="AN141" s="503">
        <v>113</v>
      </c>
      <c r="AO141" s="503">
        <v>2507</v>
      </c>
      <c r="AP141" s="494">
        <f t="shared" si="18"/>
        <v>39767</v>
      </c>
      <c r="AQ141" s="504">
        <v>44563</v>
      </c>
      <c r="AR141" s="504">
        <v>44926</v>
      </c>
      <c r="AS141" s="505" t="s">
        <v>972</v>
      </c>
      <c r="AT141" s="521"/>
    </row>
    <row r="142" spans="1:46" ht="123" customHeight="1" x14ac:dyDescent="0.25">
      <c r="A142" s="489">
        <v>1</v>
      </c>
      <c r="B142" s="490" t="s">
        <v>960</v>
      </c>
      <c r="C142" s="489">
        <v>22</v>
      </c>
      <c r="D142" s="489" t="s">
        <v>417</v>
      </c>
      <c r="E142" s="489">
        <v>2201</v>
      </c>
      <c r="F142" s="491" t="s">
        <v>961</v>
      </c>
      <c r="G142" s="492" t="s">
        <v>1258</v>
      </c>
      <c r="H142" s="515" t="s">
        <v>1218</v>
      </c>
      <c r="I142" s="492" t="s">
        <v>1258</v>
      </c>
      <c r="J142" s="515" t="s">
        <v>1218</v>
      </c>
      <c r="K142" s="492" t="s">
        <v>1259</v>
      </c>
      <c r="L142" s="515" t="s">
        <v>1219</v>
      </c>
      <c r="M142" s="492" t="s">
        <v>1259</v>
      </c>
      <c r="N142" s="515" t="s">
        <v>1219</v>
      </c>
      <c r="O142" s="493" t="s">
        <v>1260</v>
      </c>
      <c r="P142" s="495">
        <v>2020003630016</v>
      </c>
      <c r="Q142" s="490" t="s">
        <v>1200</v>
      </c>
      <c r="R142" s="517">
        <f t="shared" si="19"/>
        <v>0.99801546865709867</v>
      </c>
      <c r="S142" s="490" t="s">
        <v>1201</v>
      </c>
      <c r="T142" s="497" t="s">
        <v>1215</v>
      </c>
      <c r="U142" s="490" t="s">
        <v>1261</v>
      </c>
      <c r="V142" s="498">
        <v>833160000</v>
      </c>
      <c r="W142" s="499" t="s">
        <v>1266</v>
      </c>
      <c r="X142" s="509" t="s">
        <v>970</v>
      </c>
      <c r="Y142" s="501">
        <v>25</v>
      </c>
      <c r="Z142" s="502" t="s">
        <v>971</v>
      </c>
      <c r="AA142" s="494">
        <v>19649</v>
      </c>
      <c r="AB142" s="494">
        <v>20118</v>
      </c>
      <c r="AC142" s="494">
        <v>28907</v>
      </c>
      <c r="AD142" s="494">
        <v>9525</v>
      </c>
      <c r="AE142" s="494">
        <v>1222</v>
      </c>
      <c r="AF142" s="494">
        <v>113</v>
      </c>
      <c r="AG142" s="494">
        <v>297</v>
      </c>
      <c r="AH142" s="494">
        <v>345</v>
      </c>
      <c r="AI142" s="494">
        <v>0</v>
      </c>
      <c r="AJ142" s="494">
        <v>0</v>
      </c>
      <c r="AK142" s="494">
        <v>0</v>
      </c>
      <c r="AL142" s="494">
        <v>0</v>
      </c>
      <c r="AM142" s="494">
        <v>3301</v>
      </c>
      <c r="AN142" s="503">
        <v>113</v>
      </c>
      <c r="AO142" s="503">
        <v>2507</v>
      </c>
      <c r="AP142" s="494">
        <f t="shared" si="18"/>
        <v>39767</v>
      </c>
      <c r="AQ142" s="504">
        <v>44563</v>
      </c>
      <c r="AR142" s="504">
        <v>44926</v>
      </c>
      <c r="AS142" s="505" t="s">
        <v>972</v>
      </c>
      <c r="AT142" s="521"/>
    </row>
    <row r="143" spans="1:46" ht="123" customHeight="1" x14ac:dyDescent="0.25">
      <c r="A143" s="489">
        <v>1</v>
      </c>
      <c r="B143" s="490" t="s">
        <v>960</v>
      </c>
      <c r="C143" s="489">
        <v>22</v>
      </c>
      <c r="D143" s="489" t="s">
        <v>417</v>
      </c>
      <c r="E143" s="489">
        <v>2201</v>
      </c>
      <c r="F143" s="491" t="s">
        <v>961</v>
      </c>
      <c r="G143" s="492" t="s">
        <v>1258</v>
      </c>
      <c r="H143" s="515" t="s">
        <v>1218</v>
      </c>
      <c r="I143" s="492" t="s">
        <v>1258</v>
      </c>
      <c r="J143" s="515" t="s">
        <v>1218</v>
      </c>
      <c r="K143" s="492" t="s">
        <v>1259</v>
      </c>
      <c r="L143" s="515" t="s">
        <v>1219</v>
      </c>
      <c r="M143" s="492" t="s">
        <v>1259</v>
      </c>
      <c r="N143" s="515" t="s">
        <v>1219</v>
      </c>
      <c r="O143" s="493" t="s">
        <v>1260</v>
      </c>
      <c r="P143" s="495">
        <v>2020003630016</v>
      </c>
      <c r="Q143" s="490" t="s">
        <v>1200</v>
      </c>
      <c r="R143" s="517">
        <f t="shared" si="19"/>
        <v>0.99801546865709867</v>
      </c>
      <c r="S143" s="490" t="s">
        <v>1201</v>
      </c>
      <c r="T143" s="497" t="s">
        <v>1215</v>
      </c>
      <c r="U143" s="490" t="s">
        <v>1261</v>
      </c>
      <c r="V143" s="498">
        <v>425060000</v>
      </c>
      <c r="W143" s="499" t="s">
        <v>1267</v>
      </c>
      <c r="X143" s="509" t="s">
        <v>970</v>
      </c>
      <c r="Y143" s="501">
        <v>25</v>
      </c>
      <c r="Z143" s="502" t="s">
        <v>971</v>
      </c>
      <c r="AA143" s="494">
        <v>19649</v>
      </c>
      <c r="AB143" s="494">
        <v>20118</v>
      </c>
      <c r="AC143" s="494">
        <v>28907</v>
      </c>
      <c r="AD143" s="494">
        <v>9525</v>
      </c>
      <c r="AE143" s="494">
        <v>1222</v>
      </c>
      <c r="AF143" s="494">
        <v>113</v>
      </c>
      <c r="AG143" s="494">
        <v>297</v>
      </c>
      <c r="AH143" s="494">
        <v>345</v>
      </c>
      <c r="AI143" s="494">
        <v>0</v>
      </c>
      <c r="AJ143" s="494">
        <v>0</v>
      </c>
      <c r="AK143" s="494">
        <v>0</v>
      </c>
      <c r="AL143" s="494">
        <v>0</v>
      </c>
      <c r="AM143" s="494">
        <v>3301</v>
      </c>
      <c r="AN143" s="503">
        <v>113</v>
      </c>
      <c r="AO143" s="503">
        <v>2507</v>
      </c>
      <c r="AP143" s="494">
        <f t="shared" si="18"/>
        <v>39767</v>
      </c>
      <c r="AQ143" s="504">
        <v>44563</v>
      </c>
      <c r="AR143" s="504">
        <v>44926</v>
      </c>
      <c r="AS143" s="505" t="s">
        <v>972</v>
      </c>
      <c r="AT143" s="521"/>
    </row>
    <row r="144" spans="1:46" ht="123" customHeight="1" x14ac:dyDescent="0.25">
      <c r="A144" s="489">
        <v>1</v>
      </c>
      <c r="B144" s="490" t="s">
        <v>960</v>
      </c>
      <c r="C144" s="489">
        <v>22</v>
      </c>
      <c r="D144" s="489" t="s">
        <v>417</v>
      </c>
      <c r="E144" s="489">
        <v>2201</v>
      </c>
      <c r="F144" s="491" t="s">
        <v>961</v>
      </c>
      <c r="G144" s="492" t="s">
        <v>1258</v>
      </c>
      <c r="H144" s="515" t="s">
        <v>1218</v>
      </c>
      <c r="I144" s="492" t="s">
        <v>1258</v>
      </c>
      <c r="J144" s="515" t="s">
        <v>1218</v>
      </c>
      <c r="K144" s="492" t="s">
        <v>1259</v>
      </c>
      <c r="L144" s="515" t="s">
        <v>1219</v>
      </c>
      <c r="M144" s="492" t="s">
        <v>1259</v>
      </c>
      <c r="N144" s="515" t="s">
        <v>1219</v>
      </c>
      <c r="O144" s="493" t="s">
        <v>1260</v>
      </c>
      <c r="P144" s="495">
        <v>2020003630016</v>
      </c>
      <c r="Q144" s="490" t="s">
        <v>1200</v>
      </c>
      <c r="R144" s="517">
        <f t="shared" si="19"/>
        <v>0.99801546865709867</v>
      </c>
      <c r="S144" s="490" t="s">
        <v>1201</v>
      </c>
      <c r="T144" s="497" t="s">
        <v>1215</v>
      </c>
      <c r="U144" s="490" t="s">
        <v>1261</v>
      </c>
      <c r="V144" s="498">
        <v>10600000</v>
      </c>
      <c r="W144" s="499" t="s">
        <v>1268</v>
      </c>
      <c r="X144" s="509" t="s">
        <v>970</v>
      </c>
      <c r="Y144" s="501">
        <v>25</v>
      </c>
      <c r="Z144" s="502" t="s">
        <v>971</v>
      </c>
      <c r="AA144" s="494">
        <v>19649</v>
      </c>
      <c r="AB144" s="494">
        <v>20118</v>
      </c>
      <c r="AC144" s="494">
        <v>28907</v>
      </c>
      <c r="AD144" s="494">
        <v>9525</v>
      </c>
      <c r="AE144" s="494">
        <v>1222</v>
      </c>
      <c r="AF144" s="494">
        <v>113</v>
      </c>
      <c r="AG144" s="494">
        <v>297</v>
      </c>
      <c r="AH144" s="494">
        <v>345</v>
      </c>
      <c r="AI144" s="494">
        <v>0</v>
      </c>
      <c r="AJ144" s="494">
        <v>0</v>
      </c>
      <c r="AK144" s="494">
        <v>0</v>
      </c>
      <c r="AL144" s="494">
        <v>0</v>
      </c>
      <c r="AM144" s="494">
        <v>3301</v>
      </c>
      <c r="AN144" s="503">
        <v>113</v>
      </c>
      <c r="AO144" s="503">
        <v>2507</v>
      </c>
      <c r="AP144" s="494">
        <f t="shared" si="18"/>
        <v>39767</v>
      </c>
      <c r="AQ144" s="504">
        <v>44563</v>
      </c>
      <c r="AR144" s="504">
        <v>44926</v>
      </c>
      <c r="AS144" s="505" t="s">
        <v>972</v>
      </c>
      <c r="AT144" s="521"/>
    </row>
    <row r="145" spans="1:46" ht="123" customHeight="1" x14ac:dyDescent="0.25">
      <c r="A145" s="489">
        <v>1</v>
      </c>
      <c r="B145" s="490" t="s">
        <v>960</v>
      </c>
      <c r="C145" s="489">
        <v>22</v>
      </c>
      <c r="D145" s="489" t="s">
        <v>417</v>
      </c>
      <c r="E145" s="489">
        <v>2201</v>
      </c>
      <c r="F145" s="491" t="s">
        <v>961</v>
      </c>
      <c r="G145" s="492" t="s">
        <v>1258</v>
      </c>
      <c r="H145" s="515" t="s">
        <v>1218</v>
      </c>
      <c r="I145" s="492" t="s">
        <v>1258</v>
      </c>
      <c r="J145" s="515" t="s">
        <v>1218</v>
      </c>
      <c r="K145" s="492" t="s">
        <v>1259</v>
      </c>
      <c r="L145" s="515" t="s">
        <v>1219</v>
      </c>
      <c r="M145" s="492" t="s">
        <v>1259</v>
      </c>
      <c r="N145" s="515" t="s">
        <v>1219</v>
      </c>
      <c r="O145" s="493" t="s">
        <v>1260</v>
      </c>
      <c r="P145" s="495">
        <v>2020003630016</v>
      </c>
      <c r="Q145" s="490" t="s">
        <v>1200</v>
      </c>
      <c r="R145" s="517">
        <f t="shared" si="19"/>
        <v>0.99801546865709867</v>
      </c>
      <c r="S145" s="490" t="s">
        <v>1201</v>
      </c>
      <c r="T145" s="497" t="s">
        <v>1215</v>
      </c>
      <c r="U145" s="490" t="s">
        <v>1261</v>
      </c>
      <c r="V145" s="498">
        <v>1204160000</v>
      </c>
      <c r="W145" s="499" t="s">
        <v>1269</v>
      </c>
      <c r="X145" s="509" t="s">
        <v>970</v>
      </c>
      <c r="Y145" s="501">
        <v>25</v>
      </c>
      <c r="Z145" s="502" t="s">
        <v>971</v>
      </c>
      <c r="AA145" s="494">
        <v>19649</v>
      </c>
      <c r="AB145" s="494">
        <v>20118</v>
      </c>
      <c r="AC145" s="494">
        <v>28907</v>
      </c>
      <c r="AD145" s="494">
        <v>9525</v>
      </c>
      <c r="AE145" s="494">
        <v>1222</v>
      </c>
      <c r="AF145" s="494">
        <v>113</v>
      </c>
      <c r="AG145" s="494">
        <v>297</v>
      </c>
      <c r="AH145" s="494">
        <v>345</v>
      </c>
      <c r="AI145" s="494">
        <v>0</v>
      </c>
      <c r="AJ145" s="494">
        <v>0</v>
      </c>
      <c r="AK145" s="494">
        <v>0</v>
      </c>
      <c r="AL145" s="494">
        <v>0</v>
      </c>
      <c r="AM145" s="494">
        <v>3301</v>
      </c>
      <c r="AN145" s="503">
        <v>113</v>
      </c>
      <c r="AO145" s="503">
        <v>2507</v>
      </c>
      <c r="AP145" s="494">
        <f t="shared" si="18"/>
        <v>39767</v>
      </c>
      <c r="AQ145" s="504">
        <v>44563</v>
      </c>
      <c r="AR145" s="504">
        <v>44926</v>
      </c>
      <c r="AS145" s="505" t="s">
        <v>972</v>
      </c>
      <c r="AT145" s="521"/>
    </row>
    <row r="146" spans="1:46" ht="123" customHeight="1" x14ac:dyDescent="0.25">
      <c r="A146" s="489">
        <v>1</v>
      </c>
      <c r="B146" s="490" t="s">
        <v>960</v>
      </c>
      <c r="C146" s="489">
        <v>22</v>
      </c>
      <c r="D146" s="489" t="s">
        <v>417</v>
      </c>
      <c r="E146" s="489">
        <v>2201</v>
      </c>
      <c r="F146" s="491" t="s">
        <v>961</v>
      </c>
      <c r="G146" s="492" t="s">
        <v>1258</v>
      </c>
      <c r="H146" s="515" t="s">
        <v>1218</v>
      </c>
      <c r="I146" s="492" t="s">
        <v>1258</v>
      </c>
      <c r="J146" s="515" t="s">
        <v>1218</v>
      </c>
      <c r="K146" s="492" t="s">
        <v>1259</v>
      </c>
      <c r="L146" s="515" t="s">
        <v>1219</v>
      </c>
      <c r="M146" s="492" t="s">
        <v>1259</v>
      </c>
      <c r="N146" s="515" t="s">
        <v>1219</v>
      </c>
      <c r="O146" s="493" t="s">
        <v>1260</v>
      </c>
      <c r="P146" s="495">
        <v>2020003630016</v>
      </c>
      <c r="Q146" s="490" t="s">
        <v>1200</v>
      </c>
      <c r="R146" s="517">
        <f t="shared" si="19"/>
        <v>0.99801546865709867</v>
      </c>
      <c r="S146" s="490" t="s">
        <v>1201</v>
      </c>
      <c r="T146" s="497" t="s">
        <v>1215</v>
      </c>
      <c r="U146" s="490" t="s">
        <v>1261</v>
      </c>
      <c r="V146" s="498">
        <v>853300000</v>
      </c>
      <c r="W146" s="499" t="s">
        <v>1270</v>
      </c>
      <c r="X146" s="509" t="s">
        <v>970</v>
      </c>
      <c r="Y146" s="501">
        <v>25</v>
      </c>
      <c r="Z146" s="502" t="s">
        <v>971</v>
      </c>
      <c r="AA146" s="494">
        <v>19649</v>
      </c>
      <c r="AB146" s="494">
        <v>20118</v>
      </c>
      <c r="AC146" s="494">
        <v>28907</v>
      </c>
      <c r="AD146" s="494">
        <v>9525</v>
      </c>
      <c r="AE146" s="494">
        <v>1222</v>
      </c>
      <c r="AF146" s="494">
        <v>113</v>
      </c>
      <c r="AG146" s="494">
        <v>297</v>
      </c>
      <c r="AH146" s="494">
        <v>345</v>
      </c>
      <c r="AI146" s="494">
        <v>0</v>
      </c>
      <c r="AJ146" s="494">
        <v>0</v>
      </c>
      <c r="AK146" s="494">
        <v>0</v>
      </c>
      <c r="AL146" s="494">
        <v>0</v>
      </c>
      <c r="AM146" s="494">
        <v>3301</v>
      </c>
      <c r="AN146" s="503">
        <v>113</v>
      </c>
      <c r="AO146" s="503">
        <v>2507</v>
      </c>
      <c r="AP146" s="494">
        <f t="shared" si="18"/>
        <v>39767</v>
      </c>
      <c r="AQ146" s="504">
        <v>44563</v>
      </c>
      <c r="AR146" s="504">
        <v>44926</v>
      </c>
      <c r="AS146" s="505" t="s">
        <v>972</v>
      </c>
      <c r="AT146" s="521"/>
    </row>
    <row r="147" spans="1:46" ht="123" customHeight="1" x14ac:dyDescent="0.25">
      <c r="A147" s="489">
        <v>1</v>
      </c>
      <c r="B147" s="490" t="s">
        <v>960</v>
      </c>
      <c r="C147" s="489">
        <v>22</v>
      </c>
      <c r="D147" s="489" t="s">
        <v>417</v>
      </c>
      <c r="E147" s="489">
        <v>2201</v>
      </c>
      <c r="F147" s="491" t="s">
        <v>961</v>
      </c>
      <c r="G147" s="492" t="s">
        <v>1258</v>
      </c>
      <c r="H147" s="515" t="s">
        <v>1218</v>
      </c>
      <c r="I147" s="492" t="s">
        <v>1258</v>
      </c>
      <c r="J147" s="515" t="s">
        <v>1218</v>
      </c>
      <c r="K147" s="492" t="s">
        <v>1259</v>
      </c>
      <c r="L147" s="515" t="s">
        <v>1219</v>
      </c>
      <c r="M147" s="492" t="s">
        <v>1259</v>
      </c>
      <c r="N147" s="515" t="s">
        <v>1219</v>
      </c>
      <c r="O147" s="493" t="s">
        <v>1260</v>
      </c>
      <c r="P147" s="495">
        <v>2020003630016</v>
      </c>
      <c r="Q147" s="490" t="s">
        <v>1200</v>
      </c>
      <c r="R147" s="517">
        <f t="shared" si="19"/>
        <v>0.99801546865709867</v>
      </c>
      <c r="S147" s="490" t="s">
        <v>1201</v>
      </c>
      <c r="T147" s="497" t="s">
        <v>1215</v>
      </c>
      <c r="U147" s="490" t="s">
        <v>1261</v>
      </c>
      <c r="V147" s="498">
        <v>2089260000</v>
      </c>
      <c r="W147" s="499" t="s">
        <v>1271</v>
      </c>
      <c r="X147" s="509" t="s">
        <v>970</v>
      </c>
      <c r="Y147" s="501">
        <v>25</v>
      </c>
      <c r="Z147" s="502" t="s">
        <v>971</v>
      </c>
      <c r="AA147" s="494">
        <v>19649</v>
      </c>
      <c r="AB147" s="494">
        <v>20118</v>
      </c>
      <c r="AC147" s="494">
        <v>28907</v>
      </c>
      <c r="AD147" s="494">
        <v>9525</v>
      </c>
      <c r="AE147" s="494">
        <v>1222</v>
      </c>
      <c r="AF147" s="494">
        <v>113</v>
      </c>
      <c r="AG147" s="494">
        <v>297</v>
      </c>
      <c r="AH147" s="494">
        <v>345</v>
      </c>
      <c r="AI147" s="494">
        <v>0</v>
      </c>
      <c r="AJ147" s="494">
        <v>0</v>
      </c>
      <c r="AK147" s="494">
        <v>0</v>
      </c>
      <c r="AL147" s="494">
        <v>0</v>
      </c>
      <c r="AM147" s="494">
        <v>3301</v>
      </c>
      <c r="AN147" s="503">
        <v>113</v>
      </c>
      <c r="AO147" s="503">
        <v>2507</v>
      </c>
      <c r="AP147" s="494">
        <f t="shared" si="18"/>
        <v>39767</v>
      </c>
      <c r="AQ147" s="504">
        <v>44563</v>
      </c>
      <c r="AR147" s="504">
        <v>44926</v>
      </c>
      <c r="AS147" s="505" t="s">
        <v>972</v>
      </c>
      <c r="AT147" s="521"/>
    </row>
    <row r="148" spans="1:46" ht="123" customHeight="1" x14ac:dyDescent="0.25">
      <c r="A148" s="489">
        <v>1</v>
      </c>
      <c r="B148" s="490" t="s">
        <v>960</v>
      </c>
      <c r="C148" s="489">
        <v>22</v>
      </c>
      <c r="D148" s="489" t="s">
        <v>417</v>
      </c>
      <c r="E148" s="489">
        <v>2201</v>
      </c>
      <c r="F148" s="491" t="s">
        <v>961</v>
      </c>
      <c r="G148" s="492" t="s">
        <v>1258</v>
      </c>
      <c r="H148" s="515" t="s">
        <v>1218</v>
      </c>
      <c r="I148" s="492" t="s">
        <v>1258</v>
      </c>
      <c r="J148" s="515" t="s">
        <v>1218</v>
      </c>
      <c r="K148" s="492" t="s">
        <v>1259</v>
      </c>
      <c r="L148" s="515" t="s">
        <v>1219</v>
      </c>
      <c r="M148" s="492" t="s">
        <v>1259</v>
      </c>
      <c r="N148" s="515" t="s">
        <v>1219</v>
      </c>
      <c r="O148" s="493" t="s">
        <v>1260</v>
      </c>
      <c r="P148" s="495">
        <v>2020003630016</v>
      </c>
      <c r="Q148" s="490" t="s">
        <v>1200</v>
      </c>
      <c r="R148" s="517">
        <f t="shared" si="19"/>
        <v>0.99801546865709867</v>
      </c>
      <c r="S148" s="490" t="s">
        <v>1201</v>
      </c>
      <c r="T148" s="497" t="s">
        <v>1215</v>
      </c>
      <c r="U148" s="490" t="s">
        <v>1261</v>
      </c>
      <c r="V148" s="498">
        <v>433540000</v>
      </c>
      <c r="W148" s="499" t="s">
        <v>1272</v>
      </c>
      <c r="X148" s="509" t="s">
        <v>970</v>
      </c>
      <c r="Y148" s="501">
        <v>25</v>
      </c>
      <c r="Z148" s="502" t="s">
        <v>971</v>
      </c>
      <c r="AA148" s="494">
        <v>19649</v>
      </c>
      <c r="AB148" s="494">
        <v>20118</v>
      </c>
      <c r="AC148" s="494">
        <v>28907</v>
      </c>
      <c r="AD148" s="494">
        <v>9525</v>
      </c>
      <c r="AE148" s="494">
        <v>1222</v>
      </c>
      <c r="AF148" s="494">
        <v>113</v>
      </c>
      <c r="AG148" s="494">
        <v>297</v>
      </c>
      <c r="AH148" s="494">
        <v>345</v>
      </c>
      <c r="AI148" s="494">
        <v>0</v>
      </c>
      <c r="AJ148" s="494">
        <v>0</v>
      </c>
      <c r="AK148" s="494">
        <v>0</v>
      </c>
      <c r="AL148" s="494">
        <v>0</v>
      </c>
      <c r="AM148" s="494">
        <v>3301</v>
      </c>
      <c r="AN148" s="503">
        <v>113</v>
      </c>
      <c r="AO148" s="503">
        <v>2507</v>
      </c>
      <c r="AP148" s="494">
        <f t="shared" si="18"/>
        <v>39767</v>
      </c>
      <c r="AQ148" s="504">
        <v>44563</v>
      </c>
      <c r="AR148" s="504">
        <v>44926</v>
      </c>
      <c r="AS148" s="505" t="s">
        <v>972</v>
      </c>
      <c r="AT148" s="521"/>
    </row>
    <row r="149" spans="1:46" ht="123" customHeight="1" x14ac:dyDescent="0.25">
      <c r="A149" s="489">
        <v>1</v>
      </c>
      <c r="B149" s="490" t="s">
        <v>960</v>
      </c>
      <c r="C149" s="489">
        <v>22</v>
      </c>
      <c r="D149" s="489" t="s">
        <v>417</v>
      </c>
      <c r="E149" s="489">
        <v>2201</v>
      </c>
      <c r="F149" s="491" t="s">
        <v>961</v>
      </c>
      <c r="G149" s="492" t="s">
        <v>1258</v>
      </c>
      <c r="H149" s="515" t="s">
        <v>1218</v>
      </c>
      <c r="I149" s="492" t="s">
        <v>1258</v>
      </c>
      <c r="J149" s="515" t="s">
        <v>1218</v>
      </c>
      <c r="K149" s="492" t="s">
        <v>1259</v>
      </c>
      <c r="L149" s="515" t="s">
        <v>1219</v>
      </c>
      <c r="M149" s="492" t="s">
        <v>1259</v>
      </c>
      <c r="N149" s="515" t="s">
        <v>1219</v>
      </c>
      <c r="O149" s="493" t="s">
        <v>1260</v>
      </c>
      <c r="P149" s="495">
        <v>2020003630016</v>
      </c>
      <c r="Q149" s="490" t="s">
        <v>1200</v>
      </c>
      <c r="R149" s="517">
        <f t="shared" si="19"/>
        <v>0.99801546865709867</v>
      </c>
      <c r="S149" s="490" t="s">
        <v>1201</v>
      </c>
      <c r="T149" s="497" t="s">
        <v>1215</v>
      </c>
      <c r="U149" s="490" t="s">
        <v>1261</v>
      </c>
      <c r="V149" s="498">
        <v>53000000</v>
      </c>
      <c r="W149" s="499" t="s">
        <v>1273</v>
      </c>
      <c r="X149" s="509" t="s">
        <v>970</v>
      </c>
      <c r="Y149" s="501">
        <v>25</v>
      </c>
      <c r="Z149" s="502" t="s">
        <v>971</v>
      </c>
      <c r="AA149" s="494">
        <v>19649</v>
      </c>
      <c r="AB149" s="494">
        <v>20118</v>
      </c>
      <c r="AC149" s="494">
        <v>28907</v>
      </c>
      <c r="AD149" s="494">
        <v>9525</v>
      </c>
      <c r="AE149" s="494">
        <v>1222</v>
      </c>
      <c r="AF149" s="494">
        <v>113</v>
      </c>
      <c r="AG149" s="494">
        <v>297</v>
      </c>
      <c r="AH149" s="494">
        <v>345</v>
      </c>
      <c r="AI149" s="494">
        <v>0</v>
      </c>
      <c r="AJ149" s="494">
        <v>0</v>
      </c>
      <c r="AK149" s="494">
        <v>0</v>
      </c>
      <c r="AL149" s="494">
        <v>0</v>
      </c>
      <c r="AM149" s="494">
        <v>3301</v>
      </c>
      <c r="AN149" s="503">
        <v>113</v>
      </c>
      <c r="AO149" s="503">
        <v>2507</v>
      </c>
      <c r="AP149" s="494">
        <f t="shared" si="18"/>
        <v>39767</v>
      </c>
      <c r="AQ149" s="504">
        <v>44563</v>
      </c>
      <c r="AR149" s="504">
        <v>44926</v>
      </c>
      <c r="AS149" s="505" t="s">
        <v>972</v>
      </c>
      <c r="AT149" s="521"/>
    </row>
    <row r="150" spans="1:46" ht="123" customHeight="1" x14ac:dyDescent="0.25">
      <c r="A150" s="489">
        <v>1</v>
      </c>
      <c r="B150" s="490" t="s">
        <v>960</v>
      </c>
      <c r="C150" s="489">
        <v>22</v>
      </c>
      <c r="D150" s="489" t="s">
        <v>417</v>
      </c>
      <c r="E150" s="489">
        <v>2201</v>
      </c>
      <c r="F150" s="491" t="s">
        <v>961</v>
      </c>
      <c r="G150" s="492" t="s">
        <v>1258</v>
      </c>
      <c r="H150" s="515" t="s">
        <v>1218</v>
      </c>
      <c r="I150" s="492" t="s">
        <v>1258</v>
      </c>
      <c r="J150" s="515" t="s">
        <v>1218</v>
      </c>
      <c r="K150" s="492" t="s">
        <v>1259</v>
      </c>
      <c r="L150" s="515" t="s">
        <v>1219</v>
      </c>
      <c r="M150" s="492" t="s">
        <v>1259</v>
      </c>
      <c r="N150" s="515" t="s">
        <v>1219</v>
      </c>
      <c r="O150" s="493" t="s">
        <v>1260</v>
      </c>
      <c r="P150" s="495">
        <v>2020003630016</v>
      </c>
      <c r="Q150" s="490" t="s">
        <v>1200</v>
      </c>
      <c r="R150" s="517">
        <f t="shared" si="19"/>
        <v>0.99801546865709867</v>
      </c>
      <c r="S150" s="490" t="s">
        <v>1201</v>
      </c>
      <c r="T150" s="497" t="s">
        <v>1215</v>
      </c>
      <c r="U150" s="490" t="s">
        <v>1261</v>
      </c>
      <c r="V150" s="498">
        <v>325420000</v>
      </c>
      <c r="W150" s="499" t="s">
        <v>1274</v>
      </c>
      <c r="X150" s="509" t="s">
        <v>970</v>
      </c>
      <c r="Y150" s="501">
        <v>25</v>
      </c>
      <c r="Z150" s="502" t="s">
        <v>971</v>
      </c>
      <c r="AA150" s="494">
        <v>19649</v>
      </c>
      <c r="AB150" s="494">
        <v>20118</v>
      </c>
      <c r="AC150" s="494">
        <v>28907</v>
      </c>
      <c r="AD150" s="494">
        <v>9525</v>
      </c>
      <c r="AE150" s="494">
        <v>1222</v>
      </c>
      <c r="AF150" s="494">
        <v>113</v>
      </c>
      <c r="AG150" s="494">
        <v>297</v>
      </c>
      <c r="AH150" s="494">
        <v>345</v>
      </c>
      <c r="AI150" s="494">
        <v>0</v>
      </c>
      <c r="AJ150" s="494">
        <v>0</v>
      </c>
      <c r="AK150" s="494">
        <v>0</v>
      </c>
      <c r="AL150" s="494">
        <v>0</v>
      </c>
      <c r="AM150" s="494">
        <v>3301</v>
      </c>
      <c r="AN150" s="503">
        <v>113</v>
      </c>
      <c r="AO150" s="503">
        <v>2507</v>
      </c>
      <c r="AP150" s="494">
        <f t="shared" si="18"/>
        <v>39767</v>
      </c>
      <c r="AQ150" s="504">
        <v>44563</v>
      </c>
      <c r="AR150" s="504">
        <v>44926</v>
      </c>
      <c r="AS150" s="505" t="s">
        <v>972</v>
      </c>
      <c r="AT150" s="521"/>
    </row>
    <row r="151" spans="1:46" ht="123" customHeight="1" x14ac:dyDescent="0.25">
      <c r="A151" s="489">
        <v>1</v>
      </c>
      <c r="B151" s="490" t="s">
        <v>960</v>
      </c>
      <c r="C151" s="489">
        <v>22</v>
      </c>
      <c r="D151" s="489" t="s">
        <v>417</v>
      </c>
      <c r="E151" s="489">
        <v>2201</v>
      </c>
      <c r="F151" s="491" t="s">
        <v>961</v>
      </c>
      <c r="G151" s="492" t="s">
        <v>1258</v>
      </c>
      <c r="H151" s="515" t="s">
        <v>1218</v>
      </c>
      <c r="I151" s="492" t="s">
        <v>1258</v>
      </c>
      <c r="J151" s="515" t="s">
        <v>1218</v>
      </c>
      <c r="K151" s="492" t="s">
        <v>1259</v>
      </c>
      <c r="L151" s="515" t="s">
        <v>1219</v>
      </c>
      <c r="M151" s="492" t="s">
        <v>1259</v>
      </c>
      <c r="N151" s="515" t="s">
        <v>1219</v>
      </c>
      <c r="O151" s="493" t="s">
        <v>1260</v>
      </c>
      <c r="P151" s="495">
        <v>2020003630016</v>
      </c>
      <c r="Q151" s="490" t="s">
        <v>1200</v>
      </c>
      <c r="R151" s="517">
        <f t="shared" si="19"/>
        <v>0.99801546865709867</v>
      </c>
      <c r="S151" s="490" t="s">
        <v>1201</v>
      </c>
      <c r="T151" s="497" t="s">
        <v>1215</v>
      </c>
      <c r="U151" s="490" t="s">
        <v>1261</v>
      </c>
      <c r="V151" s="498">
        <v>54060000</v>
      </c>
      <c r="W151" s="499" t="s">
        <v>1275</v>
      </c>
      <c r="X151" s="509" t="s">
        <v>970</v>
      </c>
      <c r="Y151" s="501">
        <v>25</v>
      </c>
      <c r="Z151" s="502" t="s">
        <v>971</v>
      </c>
      <c r="AA151" s="494">
        <v>19649</v>
      </c>
      <c r="AB151" s="494">
        <v>20118</v>
      </c>
      <c r="AC151" s="494">
        <v>28907</v>
      </c>
      <c r="AD151" s="494">
        <v>9525</v>
      </c>
      <c r="AE151" s="494">
        <v>1222</v>
      </c>
      <c r="AF151" s="494">
        <v>113</v>
      </c>
      <c r="AG151" s="494">
        <v>297</v>
      </c>
      <c r="AH151" s="494">
        <v>345</v>
      </c>
      <c r="AI151" s="494">
        <v>0</v>
      </c>
      <c r="AJ151" s="494">
        <v>0</v>
      </c>
      <c r="AK151" s="494">
        <v>0</v>
      </c>
      <c r="AL151" s="494">
        <v>0</v>
      </c>
      <c r="AM151" s="494">
        <v>3301</v>
      </c>
      <c r="AN151" s="503">
        <v>113</v>
      </c>
      <c r="AO151" s="503">
        <v>2507</v>
      </c>
      <c r="AP151" s="494">
        <f t="shared" si="18"/>
        <v>39767</v>
      </c>
      <c r="AQ151" s="504">
        <v>44563</v>
      </c>
      <c r="AR151" s="504">
        <v>44926</v>
      </c>
      <c r="AS151" s="505" t="s">
        <v>972</v>
      </c>
      <c r="AT151" s="521"/>
    </row>
    <row r="152" spans="1:46" ht="123" customHeight="1" x14ac:dyDescent="0.25">
      <c r="A152" s="489">
        <v>1</v>
      </c>
      <c r="B152" s="490" t="s">
        <v>960</v>
      </c>
      <c r="C152" s="489">
        <v>22</v>
      </c>
      <c r="D152" s="489" t="s">
        <v>417</v>
      </c>
      <c r="E152" s="489">
        <v>2201</v>
      </c>
      <c r="F152" s="491" t="s">
        <v>961</v>
      </c>
      <c r="G152" s="492" t="s">
        <v>1258</v>
      </c>
      <c r="H152" s="515" t="s">
        <v>1218</v>
      </c>
      <c r="I152" s="492" t="s">
        <v>1258</v>
      </c>
      <c r="J152" s="515" t="s">
        <v>1218</v>
      </c>
      <c r="K152" s="492" t="s">
        <v>1259</v>
      </c>
      <c r="L152" s="515" t="s">
        <v>1219</v>
      </c>
      <c r="M152" s="492" t="s">
        <v>1259</v>
      </c>
      <c r="N152" s="515" t="s">
        <v>1219</v>
      </c>
      <c r="O152" s="493" t="s">
        <v>1260</v>
      </c>
      <c r="P152" s="495">
        <v>2020003630016</v>
      </c>
      <c r="Q152" s="490" t="s">
        <v>1200</v>
      </c>
      <c r="R152" s="517">
        <f t="shared" si="19"/>
        <v>0.99801546865709867</v>
      </c>
      <c r="S152" s="490" t="s">
        <v>1201</v>
      </c>
      <c r="T152" s="497" t="s">
        <v>1215</v>
      </c>
      <c r="U152" s="490" t="s">
        <v>1261</v>
      </c>
      <c r="V152" s="498">
        <v>54060000</v>
      </c>
      <c r="W152" s="499" t="s">
        <v>1276</v>
      </c>
      <c r="X152" s="509" t="s">
        <v>970</v>
      </c>
      <c r="Y152" s="501">
        <v>25</v>
      </c>
      <c r="Z152" s="502" t="s">
        <v>971</v>
      </c>
      <c r="AA152" s="494">
        <v>19649</v>
      </c>
      <c r="AB152" s="494">
        <v>20118</v>
      </c>
      <c r="AC152" s="494">
        <v>28907</v>
      </c>
      <c r="AD152" s="494">
        <v>9525</v>
      </c>
      <c r="AE152" s="494">
        <v>1222</v>
      </c>
      <c r="AF152" s="494">
        <v>113</v>
      </c>
      <c r="AG152" s="494">
        <v>297</v>
      </c>
      <c r="AH152" s="494">
        <v>345</v>
      </c>
      <c r="AI152" s="494">
        <v>0</v>
      </c>
      <c r="AJ152" s="494">
        <v>0</v>
      </c>
      <c r="AK152" s="494">
        <v>0</v>
      </c>
      <c r="AL152" s="494">
        <v>0</v>
      </c>
      <c r="AM152" s="494">
        <v>3301</v>
      </c>
      <c r="AN152" s="503">
        <v>113</v>
      </c>
      <c r="AO152" s="503">
        <v>2507</v>
      </c>
      <c r="AP152" s="494">
        <f t="shared" si="18"/>
        <v>39767</v>
      </c>
      <c r="AQ152" s="504">
        <v>44563</v>
      </c>
      <c r="AR152" s="504">
        <v>44926</v>
      </c>
      <c r="AS152" s="505" t="s">
        <v>972</v>
      </c>
      <c r="AT152" s="521"/>
    </row>
    <row r="153" spans="1:46" ht="123" customHeight="1" x14ac:dyDescent="0.25">
      <c r="A153" s="489">
        <v>1</v>
      </c>
      <c r="B153" s="490" t="s">
        <v>960</v>
      </c>
      <c r="C153" s="489">
        <v>22</v>
      </c>
      <c r="D153" s="489" t="s">
        <v>417</v>
      </c>
      <c r="E153" s="489">
        <v>2201</v>
      </c>
      <c r="F153" s="491" t="s">
        <v>961</v>
      </c>
      <c r="G153" s="492" t="s">
        <v>1258</v>
      </c>
      <c r="H153" s="515" t="s">
        <v>1218</v>
      </c>
      <c r="I153" s="492" t="s">
        <v>1258</v>
      </c>
      <c r="J153" s="515" t="s">
        <v>1218</v>
      </c>
      <c r="K153" s="492" t="s">
        <v>1259</v>
      </c>
      <c r="L153" s="515" t="s">
        <v>1219</v>
      </c>
      <c r="M153" s="492" t="s">
        <v>1259</v>
      </c>
      <c r="N153" s="515" t="s">
        <v>1219</v>
      </c>
      <c r="O153" s="493" t="s">
        <v>1260</v>
      </c>
      <c r="P153" s="495">
        <v>2020003630016</v>
      </c>
      <c r="Q153" s="490" t="s">
        <v>1200</v>
      </c>
      <c r="R153" s="517">
        <f t="shared" si="19"/>
        <v>0.99801546865709867</v>
      </c>
      <c r="S153" s="490" t="s">
        <v>1201</v>
      </c>
      <c r="T153" s="497" t="s">
        <v>1215</v>
      </c>
      <c r="U153" s="490" t="s">
        <v>1261</v>
      </c>
      <c r="V153" s="498">
        <v>109180000</v>
      </c>
      <c r="W153" s="499" t="s">
        <v>1277</v>
      </c>
      <c r="X153" s="509" t="s">
        <v>970</v>
      </c>
      <c r="Y153" s="501">
        <v>25</v>
      </c>
      <c r="Z153" s="502" t="s">
        <v>971</v>
      </c>
      <c r="AA153" s="494">
        <v>19649</v>
      </c>
      <c r="AB153" s="494">
        <v>20118</v>
      </c>
      <c r="AC153" s="494">
        <v>28907</v>
      </c>
      <c r="AD153" s="494">
        <v>9525</v>
      </c>
      <c r="AE153" s="494">
        <v>1222</v>
      </c>
      <c r="AF153" s="494">
        <v>113</v>
      </c>
      <c r="AG153" s="494">
        <v>297</v>
      </c>
      <c r="AH153" s="494">
        <v>345</v>
      </c>
      <c r="AI153" s="494">
        <v>0</v>
      </c>
      <c r="AJ153" s="494">
        <v>0</v>
      </c>
      <c r="AK153" s="494">
        <v>0</v>
      </c>
      <c r="AL153" s="494">
        <v>0</v>
      </c>
      <c r="AM153" s="494">
        <v>3301</v>
      </c>
      <c r="AN153" s="503">
        <v>113</v>
      </c>
      <c r="AO153" s="503">
        <v>2507</v>
      </c>
      <c r="AP153" s="494">
        <f t="shared" si="18"/>
        <v>39767</v>
      </c>
      <c r="AQ153" s="504">
        <v>44563</v>
      </c>
      <c r="AR153" s="504">
        <v>44926</v>
      </c>
      <c r="AS153" s="505" t="s">
        <v>972</v>
      </c>
      <c r="AT153" s="521"/>
    </row>
    <row r="154" spans="1:46" ht="123" customHeight="1" x14ac:dyDescent="0.25">
      <c r="A154" s="489">
        <v>1</v>
      </c>
      <c r="B154" s="490" t="s">
        <v>960</v>
      </c>
      <c r="C154" s="489">
        <v>22</v>
      </c>
      <c r="D154" s="489" t="s">
        <v>417</v>
      </c>
      <c r="E154" s="489">
        <v>2201</v>
      </c>
      <c r="F154" s="491" t="s">
        <v>961</v>
      </c>
      <c r="G154" s="492" t="s">
        <v>1258</v>
      </c>
      <c r="H154" s="515" t="s">
        <v>1218</v>
      </c>
      <c r="I154" s="492" t="s">
        <v>1258</v>
      </c>
      <c r="J154" s="515" t="s">
        <v>1218</v>
      </c>
      <c r="K154" s="492" t="s">
        <v>1259</v>
      </c>
      <c r="L154" s="515" t="s">
        <v>1219</v>
      </c>
      <c r="M154" s="492" t="s">
        <v>1259</v>
      </c>
      <c r="N154" s="515" t="s">
        <v>1219</v>
      </c>
      <c r="O154" s="493" t="s">
        <v>1260</v>
      </c>
      <c r="P154" s="495">
        <v>2020003630016</v>
      </c>
      <c r="Q154" s="490" t="s">
        <v>1200</v>
      </c>
      <c r="R154" s="517">
        <f t="shared" si="19"/>
        <v>0.99801546865709867</v>
      </c>
      <c r="S154" s="490" t="s">
        <v>1201</v>
      </c>
      <c r="T154" s="497" t="s">
        <v>1215</v>
      </c>
      <c r="U154" s="490" t="s">
        <v>1261</v>
      </c>
      <c r="V154" s="498">
        <v>6360000</v>
      </c>
      <c r="W154" s="499" t="s">
        <v>1278</v>
      </c>
      <c r="X154" s="509" t="s">
        <v>970</v>
      </c>
      <c r="Y154" s="501">
        <v>25</v>
      </c>
      <c r="Z154" s="541" t="s">
        <v>971</v>
      </c>
      <c r="AA154" s="494">
        <v>19649</v>
      </c>
      <c r="AB154" s="494">
        <v>20118</v>
      </c>
      <c r="AC154" s="494">
        <v>28907</v>
      </c>
      <c r="AD154" s="494">
        <v>9525</v>
      </c>
      <c r="AE154" s="494">
        <v>1222</v>
      </c>
      <c r="AF154" s="494">
        <v>113</v>
      </c>
      <c r="AG154" s="494">
        <v>297</v>
      </c>
      <c r="AH154" s="494">
        <v>345</v>
      </c>
      <c r="AI154" s="494">
        <v>0</v>
      </c>
      <c r="AJ154" s="494">
        <v>0</v>
      </c>
      <c r="AK154" s="494">
        <v>0</v>
      </c>
      <c r="AL154" s="494">
        <v>0</v>
      </c>
      <c r="AM154" s="494">
        <v>3301</v>
      </c>
      <c r="AN154" s="503">
        <v>113</v>
      </c>
      <c r="AO154" s="503">
        <v>2507</v>
      </c>
      <c r="AP154" s="494">
        <f t="shared" si="18"/>
        <v>39767</v>
      </c>
      <c r="AQ154" s="504">
        <v>44563</v>
      </c>
      <c r="AR154" s="504">
        <v>44926</v>
      </c>
      <c r="AS154" s="505" t="s">
        <v>972</v>
      </c>
      <c r="AT154" s="521"/>
    </row>
    <row r="155" spans="1:46" ht="123" customHeight="1" x14ac:dyDescent="0.25">
      <c r="A155" s="489">
        <v>1</v>
      </c>
      <c r="B155" s="490" t="s">
        <v>960</v>
      </c>
      <c r="C155" s="489">
        <v>22</v>
      </c>
      <c r="D155" s="489" t="s">
        <v>417</v>
      </c>
      <c r="E155" s="489">
        <v>2201</v>
      </c>
      <c r="F155" s="491" t="s">
        <v>961</v>
      </c>
      <c r="G155" s="492" t="s">
        <v>1258</v>
      </c>
      <c r="H155" s="515" t="s">
        <v>1218</v>
      </c>
      <c r="I155" s="492" t="s">
        <v>1258</v>
      </c>
      <c r="J155" s="515" t="s">
        <v>1218</v>
      </c>
      <c r="K155" s="492" t="s">
        <v>1259</v>
      </c>
      <c r="L155" s="515" t="s">
        <v>1219</v>
      </c>
      <c r="M155" s="492" t="s">
        <v>1259</v>
      </c>
      <c r="N155" s="515" t="s">
        <v>1219</v>
      </c>
      <c r="O155" s="493" t="s">
        <v>1260</v>
      </c>
      <c r="P155" s="495">
        <v>2020003630016</v>
      </c>
      <c r="Q155" s="490" t="s">
        <v>1200</v>
      </c>
      <c r="R155" s="517">
        <f t="shared" si="19"/>
        <v>0.99801546865709867</v>
      </c>
      <c r="S155" s="490" t="s">
        <v>1201</v>
      </c>
      <c r="T155" s="497" t="s">
        <v>1215</v>
      </c>
      <c r="U155" s="490" t="s">
        <v>1261</v>
      </c>
      <c r="V155" s="498">
        <v>49820000</v>
      </c>
      <c r="W155" s="499" t="s">
        <v>1279</v>
      </c>
      <c r="X155" s="509" t="s">
        <v>970</v>
      </c>
      <c r="Y155" s="501">
        <v>25</v>
      </c>
      <c r="Z155" s="542" t="s">
        <v>971</v>
      </c>
      <c r="AA155" s="494">
        <v>19649</v>
      </c>
      <c r="AB155" s="494">
        <v>20118</v>
      </c>
      <c r="AC155" s="494">
        <v>28907</v>
      </c>
      <c r="AD155" s="494">
        <v>9525</v>
      </c>
      <c r="AE155" s="494">
        <v>1222</v>
      </c>
      <c r="AF155" s="494">
        <v>113</v>
      </c>
      <c r="AG155" s="494">
        <v>297</v>
      </c>
      <c r="AH155" s="494">
        <v>345</v>
      </c>
      <c r="AI155" s="494">
        <v>0</v>
      </c>
      <c r="AJ155" s="494">
        <v>0</v>
      </c>
      <c r="AK155" s="494">
        <v>0</v>
      </c>
      <c r="AL155" s="494">
        <v>0</v>
      </c>
      <c r="AM155" s="494">
        <v>3301</v>
      </c>
      <c r="AN155" s="503">
        <v>113</v>
      </c>
      <c r="AO155" s="503">
        <v>2507</v>
      </c>
      <c r="AP155" s="494">
        <f t="shared" si="18"/>
        <v>39767</v>
      </c>
      <c r="AQ155" s="504">
        <v>44563</v>
      </c>
      <c r="AR155" s="504">
        <v>44926</v>
      </c>
      <c r="AS155" s="505" t="s">
        <v>972</v>
      </c>
    </row>
    <row r="156" spans="1:46" ht="123" customHeight="1" x14ac:dyDescent="0.25">
      <c r="A156" s="489">
        <v>1</v>
      </c>
      <c r="B156" s="490" t="s">
        <v>960</v>
      </c>
      <c r="C156" s="489">
        <v>22</v>
      </c>
      <c r="D156" s="489" t="s">
        <v>417</v>
      </c>
      <c r="E156" s="489">
        <v>2201</v>
      </c>
      <c r="F156" s="491" t="s">
        <v>961</v>
      </c>
      <c r="G156" s="492" t="s">
        <v>1258</v>
      </c>
      <c r="H156" s="515" t="s">
        <v>1218</v>
      </c>
      <c r="I156" s="492" t="s">
        <v>1258</v>
      </c>
      <c r="J156" s="515" t="s">
        <v>1218</v>
      </c>
      <c r="K156" s="492" t="s">
        <v>1259</v>
      </c>
      <c r="L156" s="515" t="s">
        <v>1219</v>
      </c>
      <c r="M156" s="492" t="s">
        <v>1259</v>
      </c>
      <c r="N156" s="515" t="s">
        <v>1219</v>
      </c>
      <c r="O156" s="493" t="s">
        <v>1260</v>
      </c>
      <c r="P156" s="495">
        <v>2020003630016</v>
      </c>
      <c r="Q156" s="490" t="s">
        <v>1200</v>
      </c>
      <c r="R156" s="517">
        <f t="shared" si="19"/>
        <v>0.99801546865709867</v>
      </c>
      <c r="S156" s="490" t="s">
        <v>1201</v>
      </c>
      <c r="T156" s="497" t="s">
        <v>1215</v>
      </c>
      <c r="U156" s="490" t="s">
        <v>1261</v>
      </c>
      <c r="V156" s="498">
        <v>259700000</v>
      </c>
      <c r="W156" s="499" t="s">
        <v>1280</v>
      </c>
      <c r="X156" s="509" t="s">
        <v>970</v>
      </c>
      <c r="Y156" s="501">
        <v>25</v>
      </c>
      <c r="Z156" s="502" t="s">
        <v>971</v>
      </c>
      <c r="AA156" s="494">
        <v>19649</v>
      </c>
      <c r="AB156" s="494">
        <v>20118</v>
      </c>
      <c r="AC156" s="494">
        <v>28907</v>
      </c>
      <c r="AD156" s="494">
        <v>9525</v>
      </c>
      <c r="AE156" s="494">
        <v>1222</v>
      </c>
      <c r="AF156" s="494">
        <v>113</v>
      </c>
      <c r="AG156" s="494">
        <v>297</v>
      </c>
      <c r="AH156" s="494">
        <v>345</v>
      </c>
      <c r="AI156" s="494">
        <v>0</v>
      </c>
      <c r="AJ156" s="494">
        <v>0</v>
      </c>
      <c r="AK156" s="494">
        <v>0</v>
      </c>
      <c r="AL156" s="494">
        <v>0</v>
      </c>
      <c r="AM156" s="494">
        <v>3301</v>
      </c>
      <c r="AN156" s="503">
        <v>113</v>
      </c>
      <c r="AO156" s="503">
        <v>2507</v>
      </c>
      <c r="AP156" s="494">
        <f t="shared" si="18"/>
        <v>39767</v>
      </c>
      <c r="AQ156" s="504">
        <v>44563</v>
      </c>
      <c r="AR156" s="504">
        <v>44926</v>
      </c>
      <c r="AS156" s="505" t="s">
        <v>972</v>
      </c>
      <c r="AT156" s="521"/>
    </row>
    <row r="157" spans="1:46" ht="123" customHeight="1" x14ac:dyDescent="0.25">
      <c r="A157" s="489">
        <v>1</v>
      </c>
      <c r="B157" s="490" t="s">
        <v>960</v>
      </c>
      <c r="C157" s="489">
        <v>22</v>
      </c>
      <c r="D157" s="489" t="s">
        <v>417</v>
      </c>
      <c r="E157" s="489">
        <v>2201</v>
      </c>
      <c r="F157" s="491" t="s">
        <v>961</v>
      </c>
      <c r="G157" s="492" t="s">
        <v>1258</v>
      </c>
      <c r="H157" s="515" t="s">
        <v>1218</v>
      </c>
      <c r="I157" s="492" t="s">
        <v>1258</v>
      </c>
      <c r="J157" s="515" t="s">
        <v>1218</v>
      </c>
      <c r="K157" s="492" t="s">
        <v>1259</v>
      </c>
      <c r="L157" s="515" t="s">
        <v>1219</v>
      </c>
      <c r="M157" s="492" t="s">
        <v>1259</v>
      </c>
      <c r="N157" s="515" t="s">
        <v>1219</v>
      </c>
      <c r="O157" s="493" t="s">
        <v>1260</v>
      </c>
      <c r="P157" s="495">
        <v>2020003630016</v>
      </c>
      <c r="Q157" s="490" t="s">
        <v>1200</v>
      </c>
      <c r="R157" s="517">
        <f t="shared" si="19"/>
        <v>0.99801546865709867</v>
      </c>
      <c r="S157" s="490" t="s">
        <v>1201</v>
      </c>
      <c r="T157" s="497" t="s">
        <v>1215</v>
      </c>
      <c r="U157" s="490" t="s">
        <v>1261</v>
      </c>
      <c r="V157" s="498">
        <v>84800000</v>
      </c>
      <c r="W157" s="499" t="s">
        <v>1281</v>
      </c>
      <c r="X157" s="509" t="s">
        <v>1282</v>
      </c>
      <c r="Y157" s="501">
        <v>25</v>
      </c>
      <c r="Z157" s="502" t="s">
        <v>971</v>
      </c>
      <c r="AA157" s="494">
        <v>19649</v>
      </c>
      <c r="AB157" s="494">
        <v>20118</v>
      </c>
      <c r="AC157" s="494">
        <v>28907</v>
      </c>
      <c r="AD157" s="494">
        <v>9525</v>
      </c>
      <c r="AE157" s="494">
        <v>1222</v>
      </c>
      <c r="AF157" s="494">
        <v>113</v>
      </c>
      <c r="AG157" s="494">
        <v>297</v>
      </c>
      <c r="AH157" s="494">
        <v>345</v>
      </c>
      <c r="AI157" s="494">
        <v>0</v>
      </c>
      <c r="AJ157" s="494">
        <v>0</v>
      </c>
      <c r="AK157" s="494">
        <v>0</v>
      </c>
      <c r="AL157" s="494">
        <v>0</v>
      </c>
      <c r="AM157" s="494">
        <v>3301</v>
      </c>
      <c r="AN157" s="503">
        <v>113</v>
      </c>
      <c r="AO157" s="503">
        <v>2507</v>
      </c>
      <c r="AP157" s="494">
        <f t="shared" si="18"/>
        <v>39767</v>
      </c>
      <c r="AQ157" s="504">
        <v>44563</v>
      </c>
      <c r="AR157" s="504">
        <v>44926</v>
      </c>
      <c r="AS157" s="505" t="s">
        <v>972</v>
      </c>
      <c r="AT157" s="521"/>
    </row>
    <row r="158" spans="1:46" ht="123" customHeight="1" x14ac:dyDescent="0.25">
      <c r="A158" s="489">
        <v>1</v>
      </c>
      <c r="B158" s="490" t="s">
        <v>960</v>
      </c>
      <c r="C158" s="489">
        <v>22</v>
      </c>
      <c r="D158" s="489" t="s">
        <v>417</v>
      </c>
      <c r="E158" s="489">
        <v>2201</v>
      </c>
      <c r="F158" s="491" t="s">
        <v>961</v>
      </c>
      <c r="G158" s="492" t="s">
        <v>1258</v>
      </c>
      <c r="H158" s="515" t="s">
        <v>1218</v>
      </c>
      <c r="I158" s="492" t="s">
        <v>1258</v>
      </c>
      <c r="J158" s="515" t="s">
        <v>1218</v>
      </c>
      <c r="K158" s="492" t="s">
        <v>1259</v>
      </c>
      <c r="L158" s="515" t="s">
        <v>1219</v>
      </c>
      <c r="M158" s="492" t="s">
        <v>1259</v>
      </c>
      <c r="N158" s="515" t="s">
        <v>1219</v>
      </c>
      <c r="O158" s="493" t="s">
        <v>1260</v>
      </c>
      <c r="P158" s="495">
        <v>2020003630016</v>
      </c>
      <c r="Q158" s="490" t="s">
        <v>1200</v>
      </c>
      <c r="R158" s="517">
        <f t="shared" si="19"/>
        <v>0.99801546865709867</v>
      </c>
      <c r="S158" s="490" t="s">
        <v>1201</v>
      </c>
      <c r="T158" s="497" t="s">
        <v>1215</v>
      </c>
      <c r="U158" s="490" t="s">
        <v>1261</v>
      </c>
      <c r="V158" s="498">
        <v>660400000</v>
      </c>
      <c r="W158" s="499" t="s">
        <v>1283</v>
      </c>
      <c r="X158" s="509" t="s">
        <v>970</v>
      </c>
      <c r="Y158" s="501">
        <v>25</v>
      </c>
      <c r="Z158" s="502" t="s">
        <v>971</v>
      </c>
      <c r="AA158" s="494">
        <v>19649</v>
      </c>
      <c r="AB158" s="494">
        <v>20118</v>
      </c>
      <c r="AC158" s="494">
        <v>28907</v>
      </c>
      <c r="AD158" s="494">
        <v>9525</v>
      </c>
      <c r="AE158" s="494">
        <v>1222</v>
      </c>
      <c r="AF158" s="494">
        <v>113</v>
      </c>
      <c r="AG158" s="494">
        <v>297</v>
      </c>
      <c r="AH158" s="494">
        <v>345</v>
      </c>
      <c r="AI158" s="494">
        <v>0</v>
      </c>
      <c r="AJ158" s="494">
        <v>0</v>
      </c>
      <c r="AK158" s="494">
        <v>0</v>
      </c>
      <c r="AL158" s="494">
        <v>0</v>
      </c>
      <c r="AM158" s="494">
        <v>3301</v>
      </c>
      <c r="AN158" s="503">
        <v>113</v>
      </c>
      <c r="AO158" s="503">
        <v>2507</v>
      </c>
      <c r="AP158" s="494">
        <f t="shared" si="18"/>
        <v>39767</v>
      </c>
      <c r="AQ158" s="504">
        <v>44563</v>
      </c>
      <c r="AR158" s="504">
        <v>44926</v>
      </c>
      <c r="AS158" s="505" t="s">
        <v>972</v>
      </c>
      <c r="AT158" s="521"/>
    </row>
    <row r="159" spans="1:46" ht="123" customHeight="1" x14ac:dyDescent="0.25">
      <c r="A159" s="489">
        <v>1</v>
      </c>
      <c r="B159" s="490" t="s">
        <v>960</v>
      </c>
      <c r="C159" s="489">
        <v>22</v>
      </c>
      <c r="D159" s="489" t="s">
        <v>417</v>
      </c>
      <c r="E159" s="489">
        <v>2201</v>
      </c>
      <c r="F159" s="491" t="s">
        <v>961</v>
      </c>
      <c r="G159" s="492" t="s">
        <v>1258</v>
      </c>
      <c r="H159" s="515" t="s">
        <v>1218</v>
      </c>
      <c r="I159" s="492" t="s">
        <v>1258</v>
      </c>
      <c r="J159" s="515" t="s">
        <v>1218</v>
      </c>
      <c r="K159" s="492" t="s">
        <v>1259</v>
      </c>
      <c r="L159" s="515" t="s">
        <v>1219</v>
      </c>
      <c r="M159" s="492" t="s">
        <v>1259</v>
      </c>
      <c r="N159" s="515" t="s">
        <v>1219</v>
      </c>
      <c r="O159" s="493" t="s">
        <v>1260</v>
      </c>
      <c r="P159" s="495">
        <v>2020003630016</v>
      </c>
      <c r="Q159" s="490" t="s">
        <v>1200</v>
      </c>
      <c r="R159" s="517">
        <f t="shared" si="19"/>
        <v>0.99801546865709867</v>
      </c>
      <c r="S159" s="490" t="s">
        <v>1201</v>
      </c>
      <c r="T159" s="497" t="s">
        <v>1215</v>
      </c>
      <c r="U159" s="490" t="s">
        <v>1261</v>
      </c>
      <c r="V159" s="498">
        <v>80338360000</v>
      </c>
      <c r="W159" s="499" t="s">
        <v>1284</v>
      </c>
      <c r="X159" s="509" t="s">
        <v>970</v>
      </c>
      <c r="Y159" s="501">
        <v>25</v>
      </c>
      <c r="Z159" s="502" t="s">
        <v>971</v>
      </c>
      <c r="AA159" s="494">
        <v>19649</v>
      </c>
      <c r="AB159" s="494">
        <v>20118</v>
      </c>
      <c r="AC159" s="494">
        <v>28907</v>
      </c>
      <c r="AD159" s="494">
        <v>9525</v>
      </c>
      <c r="AE159" s="494">
        <v>1222</v>
      </c>
      <c r="AF159" s="494">
        <v>113</v>
      </c>
      <c r="AG159" s="494">
        <v>297</v>
      </c>
      <c r="AH159" s="494">
        <v>345</v>
      </c>
      <c r="AI159" s="494">
        <v>0</v>
      </c>
      <c r="AJ159" s="494">
        <v>0</v>
      </c>
      <c r="AK159" s="494">
        <v>0</v>
      </c>
      <c r="AL159" s="494">
        <v>0</v>
      </c>
      <c r="AM159" s="494">
        <v>3301</v>
      </c>
      <c r="AN159" s="503">
        <v>113</v>
      </c>
      <c r="AO159" s="503">
        <v>2507</v>
      </c>
      <c r="AP159" s="494">
        <f t="shared" si="18"/>
        <v>39767</v>
      </c>
      <c r="AQ159" s="504">
        <v>44563</v>
      </c>
      <c r="AR159" s="504">
        <v>44926</v>
      </c>
      <c r="AS159" s="505" t="s">
        <v>972</v>
      </c>
      <c r="AT159" s="521"/>
    </row>
    <row r="160" spans="1:46" ht="123" customHeight="1" x14ac:dyDescent="0.25">
      <c r="A160" s="489">
        <v>1</v>
      </c>
      <c r="B160" s="490" t="s">
        <v>960</v>
      </c>
      <c r="C160" s="489">
        <v>22</v>
      </c>
      <c r="D160" s="489" t="s">
        <v>417</v>
      </c>
      <c r="E160" s="489">
        <v>2201</v>
      </c>
      <c r="F160" s="491" t="s">
        <v>961</v>
      </c>
      <c r="G160" s="492" t="s">
        <v>1258</v>
      </c>
      <c r="H160" s="515" t="s">
        <v>1218</v>
      </c>
      <c r="I160" s="492" t="s">
        <v>1258</v>
      </c>
      <c r="J160" s="515" t="s">
        <v>1218</v>
      </c>
      <c r="K160" s="492" t="s">
        <v>1259</v>
      </c>
      <c r="L160" s="515" t="s">
        <v>1219</v>
      </c>
      <c r="M160" s="492" t="s">
        <v>1259</v>
      </c>
      <c r="N160" s="515" t="s">
        <v>1219</v>
      </c>
      <c r="O160" s="493" t="s">
        <v>1260</v>
      </c>
      <c r="P160" s="495">
        <v>2020003630016</v>
      </c>
      <c r="Q160" s="490" t="s">
        <v>1200</v>
      </c>
      <c r="R160" s="517">
        <f t="shared" si="19"/>
        <v>0.99801546865709867</v>
      </c>
      <c r="S160" s="490" t="s">
        <v>1201</v>
      </c>
      <c r="T160" s="497" t="s">
        <v>1215</v>
      </c>
      <c r="U160" s="490" t="s">
        <v>1261</v>
      </c>
      <c r="V160" s="498">
        <v>7600000000</v>
      </c>
      <c r="W160" s="499" t="s">
        <v>1285</v>
      </c>
      <c r="X160" s="509" t="s">
        <v>970</v>
      </c>
      <c r="Y160" s="501">
        <v>26</v>
      </c>
      <c r="Z160" s="502" t="s">
        <v>971</v>
      </c>
      <c r="AA160" s="494">
        <v>19649</v>
      </c>
      <c r="AB160" s="494">
        <v>20118</v>
      </c>
      <c r="AC160" s="494">
        <v>28907</v>
      </c>
      <c r="AD160" s="494">
        <v>9525</v>
      </c>
      <c r="AE160" s="494">
        <v>1222</v>
      </c>
      <c r="AF160" s="494">
        <v>113</v>
      </c>
      <c r="AG160" s="494">
        <v>297</v>
      </c>
      <c r="AH160" s="494">
        <v>345</v>
      </c>
      <c r="AI160" s="494">
        <v>0</v>
      </c>
      <c r="AJ160" s="494">
        <v>0</v>
      </c>
      <c r="AK160" s="494">
        <v>0</v>
      </c>
      <c r="AL160" s="494">
        <v>0</v>
      </c>
      <c r="AM160" s="494">
        <v>3301</v>
      </c>
      <c r="AN160" s="503">
        <v>113</v>
      </c>
      <c r="AO160" s="503">
        <v>2507</v>
      </c>
      <c r="AP160" s="494">
        <f t="shared" si="18"/>
        <v>39767</v>
      </c>
      <c r="AQ160" s="504">
        <v>44563</v>
      </c>
      <c r="AR160" s="504">
        <v>44926</v>
      </c>
      <c r="AS160" s="505" t="s">
        <v>972</v>
      </c>
      <c r="AT160" s="521"/>
    </row>
    <row r="161" spans="1:46" ht="123" customHeight="1" x14ac:dyDescent="0.25">
      <c r="A161" s="489">
        <v>1</v>
      </c>
      <c r="B161" s="490" t="s">
        <v>960</v>
      </c>
      <c r="C161" s="489">
        <v>22</v>
      </c>
      <c r="D161" s="489" t="s">
        <v>417</v>
      </c>
      <c r="E161" s="489">
        <v>2201</v>
      </c>
      <c r="F161" s="491" t="s">
        <v>961</v>
      </c>
      <c r="G161" s="492" t="s">
        <v>1258</v>
      </c>
      <c r="H161" s="515" t="s">
        <v>1218</v>
      </c>
      <c r="I161" s="492" t="s">
        <v>1258</v>
      </c>
      <c r="J161" s="515" t="s">
        <v>1218</v>
      </c>
      <c r="K161" s="492" t="s">
        <v>1259</v>
      </c>
      <c r="L161" s="515" t="s">
        <v>1219</v>
      </c>
      <c r="M161" s="492" t="s">
        <v>1259</v>
      </c>
      <c r="N161" s="515" t="s">
        <v>1219</v>
      </c>
      <c r="O161" s="493" t="s">
        <v>1260</v>
      </c>
      <c r="P161" s="495">
        <v>2020003630016</v>
      </c>
      <c r="Q161" s="490" t="s">
        <v>1200</v>
      </c>
      <c r="R161" s="517">
        <f t="shared" si="19"/>
        <v>0.99801546865709867</v>
      </c>
      <c r="S161" s="490" t="s">
        <v>1201</v>
      </c>
      <c r="T161" s="497" t="s">
        <v>1215</v>
      </c>
      <c r="U161" s="490" t="s">
        <v>1261</v>
      </c>
      <c r="V161" s="498">
        <v>2174060000</v>
      </c>
      <c r="W161" s="499" t="s">
        <v>1286</v>
      </c>
      <c r="X161" s="509" t="s">
        <v>970</v>
      </c>
      <c r="Y161" s="501">
        <v>25</v>
      </c>
      <c r="Z161" s="502" t="s">
        <v>971</v>
      </c>
      <c r="AA161" s="494">
        <v>19649</v>
      </c>
      <c r="AB161" s="494">
        <v>20118</v>
      </c>
      <c r="AC161" s="494">
        <v>28907</v>
      </c>
      <c r="AD161" s="494">
        <v>9525</v>
      </c>
      <c r="AE161" s="494">
        <v>1222</v>
      </c>
      <c r="AF161" s="494">
        <v>113</v>
      </c>
      <c r="AG161" s="494">
        <v>297</v>
      </c>
      <c r="AH161" s="494">
        <v>345</v>
      </c>
      <c r="AI161" s="494">
        <v>0</v>
      </c>
      <c r="AJ161" s="494">
        <v>0</v>
      </c>
      <c r="AK161" s="494">
        <v>0</v>
      </c>
      <c r="AL161" s="494">
        <v>0</v>
      </c>
      <c r="AM161" s="494">
        <v>3301</v>
      </c>
      <c r="AN161" s="503">
        <v>113</v>
      </c>
      <c r="AO161" s="503">
        <v>2507</v>
      </c>
      <c r="AP161" s="494">
        <f t="shared" si="18"/>
        <v>39767</v>
      </c>
      <c r="AQ161" s="504">
        <v>44563</v>
      </c>
      <c r="AR161" s="504">
        <v>44926</v>
      </c>
      <c r="AS161" s="505" t="s">
        <v>972</v>
      </c>
      <c r="AT161" s="521"/>
    </row>
    <row r="162" spans="1:46" ht="123" customHeight="1" x14ac:dyDescent="0.25">
      <c r="A162" s="489">
        <v>1</v>
      </c>
      <c r="B162" s="490" t="s">
        <v>960</v>
      </c>
      <c r="C162" s="489">
        <v>22</v>
      </c>
      <c r="D162" s="489" t="s">
        <v>417</v>
      </c>
      <c r="E162" s="489">
        <v>2201</v>
      </c>
      <c r="F162" s="491" t="s">
        <v>961</v>
      </c>
      <c r="G162" s="492" t="s">
        <v>1258</v>
      </c>
      <c r="H162" s="515" t="s">
        <v>1218</v>
      </c>
      <c r="I162" s="492" t="s">
        <v>1258</v>
      </c>
      <c r="J162" s="515" t="s">
        <v>1218</v>
      </c>
      <c r="K162" s="492" t="s">
        <v>1259</v>
      </c>
      <c r="L162" s="515" t="s">
        <v>1219</v>
      </c>
      <c r="M162" s="492" t="s">
        <v>1259</v>
      </c>
      <c r="N162" s="515" t="s">
        <v>1219</v>
      </c>
      <c r="O162" s="493" t="s">
        <v>1260</v>
      </c>
      <c r="P162" s="495">
        <v>2020003630016</v>
      </c>
      <c r="Q162" s="490" t="s">
        <v>1200</v>
      </c>
      <c r="R162" s="517">
        <f t="shared" si="19"/>
        <v>0.99801546865709867</v>
      </c>
      <c r="S162" s="490" t="s">
        <v>1201</v>
      </c>
      <c r="T162" s="497" t="s">
        <v>1215</v>
      </c>
      <c r="U162" s="490" t="s">
        <v>1261</v>
      </c>
      <c r="V162" s="498">
        <v>61480000</v>
      </c>
      <c r="W162" s="499" t="s">
        <v>1287</v>
      </c>
      <c r="X162" s="509" t="s">
        <v>970</v>
      </c>
      <c r="Y162" s="501">
        <v>25</v>
      </c>
      <c r="Z162" s="502" t="s">
        <v>971</v>
      </c>
      <c r="AA162" s="494">
        <v>19649</v>
      </c>
      <c r="AB162" s="494">
        <v>20118</v>
      </c>
      <c r="AC162" s="494">
        <v>28907</v>
      </c>
      <c r="AD162" s="494">
        <v>9525</v>
      </c>
      <c r="AE162" s="494">
        <v>1222</v>
      </c>
      <c r="AF162" s="494">
        <v>113</v>
      </c>
      <c r="AG162" s="494">
        <v>297</v>
      </c>
      <c r="AH162" s="494">
        <v>345</v>
      </c>
      <c r="AI162" s="494">
        <v>0</v>
      </c>
      <c r="AJ162" s="494">
        <v>0</v>
      </c>
      <c r="AK162" s="494">
        <v>0</v>
      </c>
      <c r="AL162" s="494">
        <v>0</v>
      </c>
      <c r="AM162" s="494">
        <v>3301</v>
      </c>
      <c r="AN162" s="503">
        <v>113</v>
      </c>
      <c r="AO162" s="503">
        <v>2507</v>
      </c>
      <c r="AP162" s="494">
        <f t="shared" si="18"/>
        <v>39767</v>
      </c>
      <c r="AQ162" s="504">
        <v>44563</v>
      </c>
      <c r="AR162" s="504">
        <v>44926</v>
      </c>
      <c r="AS162" s="505" t="s">
        <v>972</v>
      </c>
      <c r="AT162" s="521"/>
    </row>
    <row r="163" spans="1:46" ht="123" customHeight="1" x14ac:dyDescent="0.25">
      <c r="A163" s="489">
        <v>1</v>
      </c>
      <c r="B163" s="490" t="s">
        <v>960</v>
      </c>
      <c r="C163" s="489">
        <v>22</v>
      </c>
      <c r="D163" s="489" t="s">
        <v>417</v>
      </c>
      <c r="E163" s="489">
        <v>2201</v>
      </c>
      <c r="F163" s="491" t="s">
        <v>961</v>
      </c>
      <c r="G163" s="492" t="s">
        <v>1258</v>
      </c>
      <c r="H163" s="515" t="s">
        <v>1218</v>
      </c>
      <c r="I163" s="492" t="s">
        <v>1258</v>
      </c>
      <c r="J163" s="515" t="s">
        <v>1218</v>
      </c>
      <c r="K163" s="492" t="s">
        <v>1259</v>
      </c>
      <c r="L163" s="515" t="s">
        <v>1219</v>
      </c>
      <c r="M163" s="492" t="s">
        <v>1259</v>
      </c>
      <c r="N163" s="515" t="s">
        <v>1219</v>
      </c>
      <c r="O163" s="493" t="s">
        <v>1260</v>
      </c>
      <c r="P163" s="495">
        <v>2020003630016</v>
      </c>
      <c r="Q163" s="490" t="s">
        <v>1200</v>
      </c>
      <c r="R163" s="517">
        <f t="shared" si="19"/>
        <v>0.99801546865709867</v>
      </c>
      <c r="S163" s="490" t="s">
        <v>1201</v>
      </c>
      <c r="T163" s="497" t="s">
        <v>1215</v>
      </c>
      <c r="U163" s="490" t="s">
        <v>1261</v>
      </c>
      <c r="V163" s="498">
        <v>61480000</v>
      </c>
      <c r="W163" s="499" t="s">
        <v>1288</v>
      </c>
      <c r="X163" s="509" t="s">
        <v>970</v>
      </c>
      <c r="Y163" s="501">
        <v>25</v>
      </c>
      <c r="Z163" s="502" t="s">
        <v>971</v>
      </c>
      <c r="AA163" s="494">
        <v>19649</v>
      </c>
      <c r="AB163" s="494">
        <v>20118</v>
      </c>
      <c r="AC163" s="494">
        <v>28907</v>
      </c>
      <c r="AD163" s="494">
        <v>9525</v>
      </c>
      <c r="AE163" s="494">
        <v>1222</v>
      </c>
      <c r="AF163" s="494">
        <v>113</v>
      </c>
      <c r="AG163" s="494">
        <v>297</v>
      </c>
      <c r="AH163" s="494">
        <v>345</v>
      </c>
      <c r="AI163" s="494">
        <v>0</v>
      </c>
      <c r="AJ163" s="494">
        <v>0</v>
      </c>
      <c r="AK163" s="494">
        <v>0</v>
      </c>
      <c r="AL163" s="494">
        <v>0</v>
      </c>
      <c r="AM163" s="494">
        <v>3301</v>
      </c>
      <c r="AN163" s="503">
        <v>113</v>
      </c>
      <c r="AO163" s="503">
        <v>2507</v>
      </c>
      <c r="AP163" s="494">
        <f t="shared" si="18"/>
        <v>39767</v>
      </c>
      <c r="AQ163" s="504">
        <v>44563</v>
      </c>
      <c r="AR163" s="504">
        <v>44926</v>
      </c>
      <c r="AS163" s="505" t="s">
        <v>972</v>
      </c>
      <c r="AT163" s="521"/>
    </row>
    <row r="164" spans="1:46" ht="123" customHeight="1" x14ac:dyDescent="0.25">
      <c r="A164" s="489">
        <v>1</v>
      </c>
      <c r="B164" s="490" t="s">
        <v>960</v>
      </c>
      <c r="C164" s="489">
        <v>22</v>
      </c>
      <c r="D164" s="489" t="s">
        <v>417</v>
      </c>
      <c r="E164" s="489">
        <v>2201</v>
      </c>
      <c r="F164" s="491" t="s">
        <v>961</v>
      </c>
      <c r="G164" s="492" t="s">
        <v>1258</v>
      </c>
      <c r="H164" s="515" t="s">
        <v>1218</v>
      </c>
      <c r="I164" s="492" t="s">
        <v>1258</v>
      </c>
      <c r="J164" s="515" t="s">
        <v>1218</v>
      </c>
      <c r="K164" s="492" t="s">
        <v>1259</v>
      </c>
      <c r="L164" s="515" t="s">
        <v>1219</v>
      </c>
      <c r="M164" s="492" t="s">
        <v>1259</v>
      </c>
      <c r="N164" s="515" t="s">
        <v>1219</v>
      </c>
      <c r="O164" s="493" t="s">
        <v>1260</v>
      </c>
      <c r="P164" s="495">
        <v>2020003630016</v>
      </c>
      <c r="Q164" s="490" t="s">
        <v>1200</v>
      </c>
      <c r="R164" s="517">
        <f t="shared" si="19"/>
        <v>0.99801546865709867</v>
      </c>
      <c r="S164" s="490" t="s">
        <v>1201</v>
      </c>
      <c r="T164" s="497" t="s">
        <v>1215</v>
      </c>
      <c r="U164" s="490" t="s">
        <v>1261</v>
      </c>
      <c r="V164" s="498">
        <v>3800000000</v>
      </c>
      <c r="W164" s="499" t="s">
        <v>1289</v>
      </c>
      <c r="X164" s="509" t="s">
        <v>970</v>
      </c>
      <c r="Y164" s="501">
        <v>25</v>
      </c>
      <c r="Z164" s="502" t="s">
        <v>971</v>
      </c>
      <c r="AA164" s="494">
        <v>19649</v>
      </c>
      <c r="AB164" s="494">
        <v>20118</v>
      </c>
      <c r="AC164" s="494">
        <v>28907</v>
      </c>
      <c r="AD164" s="494">
        <v>9525</v>
      </c>
      <c r="AE164" s="494">
        <v>1222</v>
      </c>
      <c r="AF164" s="494">
        <v>113</v>
      </c>
      <c r="AG164" s="494">
        <v>297</v>
      </c>
      <c r="AH164" s="494">
        <v>345</v>
      </c>
      <c r="AI164" s="494">
        <v>0</v>
      </c>
      <c r="AJ164" s="494">
        <v>0</v>
      </c>
      <c r="AK164" s="494">
        <v>0</v>
      </c>
      <c r="AL164" s="494">
        <v>0</v>
      </c>
      <c r="AM164" s="494">
        <v>3301</v>
      </c>
      <c r="AN164" s="503">
        <v>113</v>
      </c>
      <c r="AO164" s="503">
        <v>2507</v>
      </c>
      <c r="AP164" s="494">
        <f t="shared" si="18"/>
        <v>39767</v>
      </c>
      <c r="AQ164" s="504">
        <v>44563</v>
      </c>
      <c r="AR164" s="504">
        <v>44926</v>
      </c>
      <c r="AS164" s="505" t="s">
        <v>972</v>
      </c>
      <c r="AT164" s="521"/>
    </row>
    <row r="165" spans="1:46" ht="123" customHeight="1" x14ac:dyDescent="0.25">
      <c r="A165" s="489">
        <v>1</v>
      </c>
      <c r="B165" s="490" t="s">
        <v>960</v>
      </c>
      <c r="C165" s="489">
        <v>22</v>
      </c>
      <c r="D165" s="489" t="s">
        <v>417</v>
      </c>
      <c r="E165" s="489">
        <v>2201</v>
      </c>
      <c r="F165" s="491" t="s">
        <v>961</v>
      </c>
      <c r="G165" s="492" t="s">
        <v>1258</v>
      </c>
      <c r="H165" s="515" t="s">
        <v>1218</v>
      </c>
      <c r="I165" s="492" t="s">
        <v>1258</v>
      </c>
      <c r="J165" s="515" t="s">
        <v>1218</v>
      </c>
      <c r="K165" s="492" t="s">
        <v>1259</v>
      </c>
      <c r="L165" s="515" t="s">
        <v>1219</v>
      </c>
      <c r="M165" s="492" t="s">
        <v>1259</v>
      </c>
      <c r="N165" s="515" t="s">
        <v>1219</v>
      </c>
      <c r="O165" s="493" t="s">
        <v>1260</v>
      </c>
      <c r="P165" s="495">
        <v>2020003630016</v>
      </c>
      <c r="Q165" s="490" t="s">
        <v>1200</v>
      </c>
      <c r="R165" s="517">
        <f t="shared" si="19"/>
        <v>0.99801546865709867</v>
      </c>
      <c r="S165" s="490" t="s">
        <v>1201</v>
      </c>
      <c r="T165" s="497" t="s">
        <v>1215</v>
      </c>
      <c r="U165" s="490" t="s">
        <v>1261</v>
      </c>
      <c r="V165" s="498">
        <v>8000000000</v>
      </c>
      <c r="W165" s="499" t="s">
        <v>1290</v>
      </c>
      <c r="X165" s="509" t="s">
        <v>970</v>
      </c>
      <c r="Y165" s="501">
        <v>25</v>
      </c>
      <c r="Z165" s="502" t="s">
        <v>971</v>
      </c>
      <c r="AA165" s="494">
        <v>19649</v>
      </c>
      <c r="AB165" s="494">
        <v>20118</v>
      </c>
      <c r="AC165" s="494">
        <v>28907</v>
      </c>
      <c r="AD165" s="494">
        <v>9525</v>
      </c>
      <c r="AE165" s="494">
        <v>1222</v>
      </c>
      <c r="AF165" s="494">
        <v>113</v>
      </c>
      <c r="AG165" s="494">
        <v>297</v>
      </c>
      <c r="AH165" s="494">
        <v>345</v>
      </c>
      <c r="AI165" s="494">
        <v>0</v>
      </c>
      <c r="AJ165" s="494">
        <v>0</v>
      </c>
      <c r="AK165" s="494">
        <v>0</v>
      </c>
      <c r="AL165" s="494">
        <v>0</v>
      </c>
      <c r="AM165" s="494">
        <v>3301</v>
      </c>
      <c r="AN165" s="503">
        <v>113</v>
      </c>
      <c r="AO165" s="503">
        <v>2507</v>
      </c>
      <c r="AP165" s="494">
        <f t="shared" si="18"/>
        <v>39767</v>
      </c>
      <c r="AQ165" s="504">
        <v>44563</v>
      </c>
      <c r="AR165" s="504">
        <v>44926</v>
      </c>
      <c r="AS165" s="505" t="s">
        <v>972</v>
      </c>
      <c r="AT165" s="521"/>
    </row>
    <row r="166" spans="1:46" ht="123" customHeight="1" x14ac:dyDescent="0.25">
      <c r="A166" s="489">
        <v>1</v>
      </c>
      <c r="B166" s="490" t="s">
        <v>960</v>
      </c>
      <c r="C166" s="489">
        <v>22</v>
      </c>
      <c r="D166" s="489" t="s">
        <v>417</v>
      </c>
      <c r="E166" s="489">
        <v>2201</v>
      </c>
      <c r="F166" s="491" t="s">
        <v>961</v>
      </c>
      <c r="G166" s="492" t="s">
        <v>1258</v>
      </c>
      <c r="H166" s="515" t="s">
        <v>1218</v>
      </c>
      <c r="I166" s="492" t="s">
        <v>1258</v>
      </c>
      <c r="J166" s="515" t="s">
        <v>1218</v>
      </c>
      <c r="K166" s="492" t="s">
        <v>1259</v>
      </c>
      <c r="L166" s="515" t="s">
        <v>1219</v>
      </c>
      <c r="M166" s="492" t="s">
        <v>1259</v>
      </c>
      <c r="N166" s="515" t="s">
        <v>1219</v>
      </c>
      <c r="O166" s="493" t="s">
        <v>1260</v>
      </c>
      <c r="P166" s="495">
        <v>2020003630016</v>
      </c>
      <c r="Q166" s="490" t="s">
        <v>1200</v>
      </c>
      <c r="R166" s="517">
        <f t="shared" si="19"/>
        <v>0.99801546865709867</v>
      </c>
      <c r="S166" s="490" t="s">
        <v>1201</v>
      </c>
      <c r="T166" s="497" t="s">
        <v>1215</v>
      </c>
      <c r="U166" s="490" t="s">
        <v>1261</v>
      </c>
      <c r="V166" s="498">
        <v>3800000000</v>
      </c>
      <c r="W166" s="499" t="s">
        <v>1291</v>
      </c>
      <c r="X166" s="509" t="s">
        <v>970</v>
      </c>
      <c r="Y166" s="501">
        <v>25</v>
      </c>
      <c r="Z166" s="502" t="s">
        <v>971</v>
      </c>
      <c r="AA166" s="494">
        <v>19649</v>
      </c>
      <c r="AB166" s="494">
        <v>20118</v>
      </c>
      <c r="AC166" s="494">
        <v>28907</v>
      </c>
      <c r="AD166" s="494">
        <v>9525</v>
      </c>
      <c r="AE166" s="494">
        <v>1222</v>
      </c>
      <c r="AF166" s="494">
        <v>113</v>
      </c>
      <c r="AG166" s="494">
        <v>297</v>
      </c>
      <c r="AH166" s="494">
        <v>345</v>
      </c>
      <c r="AI166" s="494">
        <v>0</v>
      </c>
      <c r="AJ166" s="494">
        <v>0</v>
      </c>
      <c r="AK166" s="494">
        <v>0</v>
      </c>
      <c r="AL166" s="494">
        <v>0</v>
      </c>
      <c r="AM166" s="494">
        <v>3301</v>
      </c>
      <c r="AN166" s="503">
        <v>113</v>
      </c>
      <c r="AO166" s="503">
        <v>2507</v>
      </c>
      <c r="AP166" s="494">
        <f t="shared" si="18"/>
        <v>39767</v>
      </c>
      <c r="AQ166" s="504">
        <v>44563</v>
      </c>
      <c r="AR166" s="504">
        <v>44926</v>
      </c>
      <c r="AS166" s="505" t="s">
        <v>972</v>
      </c>
      <c r="AT166" s="521"/>
    </row>
    <row r="167" spans="1:46" ht="123" customHeight="1" x14ac:dyDescent="0.25">
      <c r="A167" s="489">
        <v>1</v>
      </c>
      <c r="B167" s="490" t="s">
        <v>960</v>
      </c>
      <c r="C167" s="489">
        <v>22</v>
      </c>
      <c r="D167" s="489" t="s">
        <v>417</v>
      </c>
      <c r="E167" s="489">
        <v>2201</v>
      </c>
      <c r="F167" s="491" t="s">
        <v>961</v>
      </c>
      <c r="G167" s="492" t="s">
        <v>1258</v>
      </c>
      <c r="H167" s="515" t="s">
        <v>1218</v>
      </c>
      <c r="I167" s="492" t="s">
        <v>1258</v>
      </c>
      <c r="J167" s="515" t="s">
        <v>1218</v>
      </c>
      <c r="K167" s="492" t="s">
        <v>1259</v>
      </c>
      <c r="L167" s="515" t="s">
        <v>1219</v>
      </c>
      <c r="M167" s="492" t="s">
        <v>1259</v>
      </c>
      <c r="N167" s="515" t="s">
        <v>1219</v>
      </c>
      <c r="O167" s="493" t="s">
        <v>1260</v>
      </c>
      <c r="P167" s="495">
        <v>2020003630016</v>
      </c>
      <c r="Q167" s="490" t="s">
        <v>1200</v>
      </c>
      <c r="R167" s="517">
        <f t="shared" si="19"/>
        <v>0.99801546865709867</v>
      </c>
      <c r="S167" s="490" t="s">
        <v>1201</v>
      </c>
      <c r="T167" s="497" t="s">
        <v>1215</v>
      </c>
      <c r="U167" s="490" t="s">
        <v>1261</v>
      </c>
      <c r="V167" s="498">
        <v>15900000</v>
      </c>
      <c r="W167" s="499" t="s">
        <v>1292</v>
      </c>
      <c r="X167" s="509" t="s">
        <v>970</v>
      </c>
      <c r="Y167" s="501">
        <v>25</v>
      </c>
      <c r="Z167" s="502" t="s">
        <v>971</v>
      </c>
      <c r="AA167" s="494">
        <v>19649</v>
      </c>
      <c r="AB167" s="494">
        <v>20118</v>
      </c>
      <c r="AC167" s="494">
        <v>28907</v>
      </c>
      <c r="AD167" s="494">
        <v>9525</v>
      </c>
      <c r="AE167" s="494">
        <v>1222</v>
      </c>
      <c r="AF167" s="494">
        <v>113</v>
      </c>
      <c r="AG167" s="494">
        <v>297</v>
      </c>
      <c r="AH167" s="494">
        <v>345</v>
      </c>
      <c r="AI167" s="494">
        <v>0</v>
      </c>
      <c r="AJ167" s="494">
        <v>0</v>
      </c>
      <c r="AK167" s="494">
        <v>0</v>
      </c>
      <c r="AL167" s="494">
        <v>0</v>
      </c>
      <c r="AM167" s="494">
        <v>3301</v>
      </c>
      <c r="AN167" s="503">
        <v>113</v>
      </c>
      <c r="AO167" s="503">
        <v>2507</v>
      </c>
      <c r="AP167" s="494">
        <f t="shared" si="18"/>
        <v>39767</v>
      </c>
      <c r="AQ167" s="504">
        <v>44563</v>
      </c>
      <c r="AR167" s="504">
        <v>44926</v>
      </c>
      <c r="AS167" s="505" t="s">
        <v>972</v>
      </c>
      <c r="AT167" s="521"/>
    </row>
    <row r="168" spans="1:46" ht="123" customHeight="1" x14ac:dyDescent="0.25">
      <c r="A168" s="489">
        <v>1</v>
      </c>
      <c r="B168" s="490" t="s">
        <v>960</v>
      </c>
      <c r="C168" s="489">
        <v>22</v>
      </c>
      <c r="D168" s="489" t="s">
        <v>417</v>
      </c>
      <c r="E168" s="489">
        <v>2201</v>
      </c>
      <c r="F168" s="491" t="s">
        <v>961</v>
      </c>
      <c r="G168" s="492" t="s">
        <v>1258</v>
      </c>
      <c r="H168" s="515" t="s">
        <v>1218</v>
      </c>
      <c r="I168" s="492" t="s">
        <v>1258</v>
      </c>
      <c r="J168" s="515" t="s">
        <v>1218</v>
      </c>
      <c r="K168" s="492" t="s">
        <v>1259</v>
      </c>
      <c r="L168" s="515" t="s">
        <v>1219</v>
      </c>
      <c r="M168" s="492" t="s">
        <v>1259</v>
      </c>
      <c r="N168" s="515" t="s">
        <v>1219</v>
      </c>
      <c r="O168" s="493" t="s">
        <v>1260</v>
      </c>
      <c r="P168" s="495">
        <v>2020003630016</v>
      </c>
      <c r="Q168" s="490" t="s">
        <v>1200</v>
      </c>
      <c r="R168" s="517">
        <f t="shared" si="19"/>
        <v>0.99801546865709867</v>
      </c>
      <c r="S168" s="490" t="s">
        <v>1201</v>
      </c>
      <c r="T168" s="497" t="s">
        <v>1215</v>
      </c>
      <c r="U168" s="490" t="s">
        <v>1261</v>
      </c>
      <c r="V168" s="498">
        <v>1046220000</v>
      </c>
      <c r="W168" s="499" t="s">
        <v>1293</v>
      </c>
      <c r="X168" s="509" t="s">
        <v>970</v>
      </c>
      <c r="Y168" s="501">
        <v>25</v>
      </c>
      <c r="Z168" s="502" t="s">
        <v>971</v>
      </c>
      <c r="AA168" s="494">
        <v>19649</v>
      </c>
      <c r="AB168" s="494">
        <v>20118</v>
      </c>
      <c r="AC168" s="494">
        <v>28907</v>
      </c>
      <c r="AD168" s="494">
        <v>9525</v>
      </c>
      <c r="AE168" s="494">
        <v>1222</v>
      </c>
      <c r="AF168" s="494">
        <v>113</v>
      </c>
      <c r="AG168" s="494">
        <v>297</v>
      </c>
      <c r="AH168" s="494">
        <v>345</v>
      </c>
      <c r="AI168" s="494">
        <v>0</v>
      </c>
      <c r="AJ168" s="494">
        <v>0</v>
      </c>
      <c r="AK168" s="494">
        <v>0</v>
      </c>
      <c r="AL168" s="494">
        <v>0</v>
      </c>
      <c r="AM168" s="494">
        <v>3301</v>
      </c>
      <c r="AN168" s="503">
        <v>113</v>
      </c>
      <c r="AO168" s="503">
        <v>2507</v>
      </c>
      <c r="AP168" s="494">
        <f t="shared" si="18"/>
        <v>39767</v>
      </c>
      <c r="AQ168" s="504">
        <v>44563</v>
      </c>
      <c r="AR168" s="504">
        <v>44926</v>
      </c>
      <c r="AS168" s="505" t="s">
        <v>972</v>
      </c>
      <c r="AT168" s="521"/>
    </row>
    <row r="169" spans="1:46" ht="123" customHeight="1" x14ac:dyDescent="0.25">
      <c r="A169" s="489">
        <v>1</v>
      </c>
      <c r="B169" s="490" t="s">
        <v>960</v>
      </c>
      <c r="C169" s="489">
        <v>22</v>
      </c>
      <c r="D169" s="489" t="s">
        <v>417</v>
      </c>
      <c r="E169" s="489">
        <v>2201</v>
      </c>
      <c r="F169" s="491" t="s">
        <v>961</v>
      </c>
      <c r="G169" s="492" t="s">
        <v>1258</v>
      </c>
      <c r="H169" s="515" t="s">
        <v>1218</v>
      </c>
      <c r="I169" s="492" t="s">
        <v>1258</v>
      </c>
      <c r="J169" s="515" t="s">
        <v>1218</v>
      </c>
      <c r="K169" s="492" t="s">
        <v>1259</v>
      </c>
      <c r="L169" s="515" t="s">
        <v>1219</v>
      </c>
      <c r="M169" s="492" t="s">
        <v>1259</v>
      </c>
      <c r="N169" s="515" t="s">
        <v>1219</v>
      </c>
      <c r="O169" s="493" t="s">
        <v>1260</v>
      </c>
      <c r="P169" s="495">
        <v>2020003630016</v>
      </c>
      <c r="Q169" s="490" t="s">
        <v>1200</v>
      </c>
      <c r="R169" s="517">
        <f t="shared" si="19"/>
        <v>0.99801546865709867</v>
      </c>
      <c r="S169" s="490" t="s">
        <v>1201</v>
      </c>
      <c r="T169" s="497" t="s">
        <v>1215</v>
      </c>
      <c r="U169" s="490" t="s">
        <v>1261</v>
      </c>
      <c r="V169" s="498">
        <v>25440000</v>
      </c>
      <c r="W169" s="499" t="s">
        <v>1294</v>
      </c>
      <c r="X169" s="509" t="s">
        <v>970</v>
      </c>
      <c r="Y169" s="501">
        <v>25</v>
      </c>
      <c r="Z169" s="502" t="s">
        <v>971</v>
      </c>
      <c r="AA169" s="494">
        <v>19649</v>
      </c>
      <c r="AB169" s="494">
        <v>20118</v>
      </c>
      <c r="AC169" s="494">
        <v>28907</v>
      </c>
      <c r="AD169" s="494">
        <v>9525</v>
      </c>
      <c r="AE169" s="494">
        <v>1222</v>
      </c>
      <c r="AF169" s="494">
        <v>113</v>
      </c>
      <c r="AG169" s="494">
        <v>297</v>
      </c>
      <c r="AH169" s="494">
        <v>345</v>
      </c>
      <c r="AI169" s="494">
        <v>0</v>
      </c>
      <c r="AJ169" s="494">
        <v>0</v>
      </c>
      <c r="AK169" s="494">
        <v>0</v>
      </c>
      <c r="AL169" s="494">
        <v>0</v>
      </c>
      <c r="AM169" s="494">
        <v>3301</v>
      </c>
      <c r="AN169" s="503">
        <v>113</v>
      </c>
      <c r="AO169" s="503">
        <v>2507</v>
      </c>
      <c r="AP169" s="494">
        <f t="shared" si="18"/>
        <v>39767</v>
      </c>
      <c r="AQ169" s="504">
        <v>44563</v>
      </c>
      <c r="AR169" s="504">
        <v>44926</v>
      </c>
      <c r="AS169" s="505" t="s">
        <v>972</v>
      </c>
      <c r="AT169" s="521"/>
    </row>
    <row r="170" spans="1:46" ht="123" customHeight="1" x14ac:dyDescent="0.25">
      <c r="A170" s="489">
        <v>1</v>
      </c>
      <c r="B170" s="490" t="s">
        <v>960</v>
      </c>
      <c r="C170" s="489">
        <v>22</v>
      </c>
      <c r="D170" s="489" t="s">
        <v>417</v>
      </c>
      <c r="E170" s="489">
        <v>2201</v>
      </c>
      <c r="F170" s="491" t="s">
        <v>961</v>
      </c>
      <c r="G170" s="492" t="s">
        <v>1258</v>
      </c>
      <c r="H170" s="515" t="s">
        <v>1218</v>
      </c>
      <c r="I170" s="492" t="s">
        <v>1258</v>
      </c>
      <c r="J170" s="515" t="s">
        <v>1218</v>
      </c>
      <c r="K170" s="492" t="s">
        <v>1259</v>
      </c>
      <c r="L170" s="515" t="s">
        <v>1219</v>
      </c>
      <c r="M170" s="492" t="s">
        <v>1259</v>
      </c>
      <c r="N170" s="515" t="s">
        <v>1219</v>
      </c>
      <c r="O170" s="493" t="s">
        <v>1260</v>
      </c>
      <c r="P170" s="495">
        <v>2020003630016</v>
      </c>
      <c r="Q170" s="490" t="s">
        <v>1200</v>
      </c>
      <c r="R170" s="517">
        <f t="shared" si="19"/>
        <v>0.99801546865709867</v>
      </c>
      <c r="S170" s="490" t="s">
        <v>1201</v>
      </c>
      <c r="T170" s="497" t="s">
        <v>1215</v>
      </c>
      <c r="U170" s="490" t="s">
        <v>1261</v>
      </c>
      <c r="V170" s="498">
        <v>4000000000</v>
      </c>
      <c r="W170" s="499" t="s">
        <v>1295</v>
      </c>
      <c r="X170" s="509" t="s">
        <v>970</v>
      </c>
      <c r="Y170" s="501">
        <v>26</v>
      </c>
      <c r="Z170" s="502" t="s">
        <v>971</v>
      </c>
      <c r="AA170" s="494">
        <v>19649</v>
      </c>
      <c r="AB170" s="494">
        <v>20118</v>
      </c>
      <c r="AC170" s="494">
        <v>28907</v>
      </c>
      <c r="AD170" s="494">
        <v>9525</v>
      </c>
      <c r="AE170" s="494">
        <v>1222</v>
      </c>
      <c r="AF170" s="494">
        <v>113</v>
      </c>
      <c r="AG170" s="494">
        <v>297</v>
      </c>
      <c r="AH170" s="494">
        <v>345</v>
      </c>
      <c r="AI170" s="494">
        <v>0</v>
      </c>
      <c r="AJ170" s="494">
        <v>0</v>
      </c>
      <c r="AK170" s="494">
        <v>0</v>
      </c>
      <c r="AL170" s="494">
        <v>0</v>
      </c>
      <c r="AM170" s="494">
        <v>3301</v>
      </c>
      <c r="AN170" s="503">
        <v>113</v>
      </c>
      <c r="AO170" s="503">
        <v>2507</v>
      </c>
      <c r="AP170" s="494">
        <f t="shared" si="18"/>
        <v>39767</v>
      </c>
      <c r="AQ170" s="504">
        <v>44563</v>
      </c>
      <c r="AR170" s="504">
        <v>44926</v>
      </c>
      <c r="AS170" s="505" t="s">
        <v>972</v>
      </c>
      <c r="AT170" s="521"/>
    </row>
    <row r="171" spans="1:46" ht="123" customHeight="1" x14ac:dyDescent="0.25">
      <c r="A171" s="489">
        <v>1</v>
      </c>
      <c r="B171" s="490" t="s">
        <v>960</v>
      </c>
      <c r="C171" s="489">
        <v>22</v>
      </c>
      <c r="D171" s="489" t="s">
        <v>417</v>
      </c>
      <c r="E171" s="489">
        <v>2201</v>
      </c>
      <c r="F171" s="491" t="s">
        <v>961</v>
      </c>
      <c r="G171" s="492" t="s">
        <v>1258</v>
      </c>
      <c r="H171" s="515" t="s">
        <v>1218</v>
      </c>
      <c r="I171" s="492" t="s">
        <v>1258</v>
      </c>
      <c r="J171" s="515" t="s">
        <v>1218</v>
      </c>
      <c r="K171" s="492" t="s">
        <v>1259</v>
      </c>
      <c r="L171" s="515" t="s">
        <v>1219</v>
      </c>
      <c r="M171" s="492" t="s">
        <v>1259</v>
      </c>
      <c r="N171" s="515" t="s">
        <v>1219</v>
      </c>
      <c r="O171" s="493" t="s">
        <v>1260</v>
      </c>
      <c r="P171" s="495">
        <v>2020003630016</v>
      </c>
      <c r="Q171" s="490" t="s">
        <v>1200</v>
      </c>
      <c r="R171" s="517">
        <f t="shared" si="19"/>
        <v>0.99801546865709867</v>
      </c>
      <c r="S171" s="490" t="s">
        <v>1201</v>
      </c>
      <c r="T171" s="497" t="s">
        <v>1215</v>
      </c>
      <c r="U171" s="490" t="s">
        <v>1261</v>
      </c>
      <c r="V171" s="498">
        <v>4000000000</v>
      </c>
      <c r="W171" s="499" t="s">
        <v>1296</v>
      </c>
      <c r="X171" s="509" t="s">
        <v>970</v>
      </c>
      <c r="Y171" s="501">
        <v>26</v>
      </c>
      <c r="Z171" s="502" t="s">
        <v>971</v>
      </c>
      <c r="AA171" s="494">
        <v>19649</v>
      </c>
      <c r="AB171" s="494">
        <v>20118</v>
      </c>
      <c r="AC171" s="494">
        <v>28907</v>
      </c>
      <c r="AD171" s="494">
        <v>9525</v>
      </c>
      <c r="AE171" s="494">
        <v>1222</v>
      </c>
      <c r="AF171" s="494">
        <v>113</v>
      </c>
      <c r="AG171" s="494">
        <v>297</v>
      </c>
      <c r="AH171" s="494">
        <v>345</v>
      </c>
      <c r="AI171" s="494">
        <v>0</v>
      </c>
      <c r="AJ171" s="494">
        <v>0</v>
      </c>
      <c r="AK171" s="494">
        <v>0</v>
      </c>
      <c r="AL171" s="494">
        <v>0</v>
      </c>
      <c r="AM171" s="494">
        <v>3301</v>
      </c>
      <c r="AN171" s="503">
        <v>113</v>
      </c>
      <c r="AO171" s="503">
        <v>2507</v>
      </c>
      <c r="AP171" s="494">
        <f t="shared" si="18"/>
        <v>39767</v>
      </c>
      <c r="AQ171" s="504">
        <v>44563</v>
      </c>
      <c r="AR171" s="504">
        <v>44926</v>
      </c>
      <c r="AS171" s="505" t="s">
        <v>972</v>
      </c>
      <c r="AT171" s="521"/>
    </row>
    <row r="172" spans="1:46" ht="123" customHeight="1" x14ac:dyDescent="0.25">
      <c r="A172" s="489">
        <v>1</v>
      </c>
      <c r="B172" s="490" t="s">
        <v>960</v>
      </c>
      <c r="C172" s="489">
        <v>22</v>
      </c>
      <c r="D172" s="489" t="s">
        <v>417</v>
      </c>
      <c r="E172" s="489">
        <v>2201</v>
      </c>
      <c r="F172" s="491" t="s">
        <v>961</v>
      </c>
      <c r="G172" s="492" t="s">
        <v>1258</v>
      </c>
      <c r="H172" s="515" t="s">
        <v>1218</v>
      </c>
      <c r="I172" s="492" t="s">
        <v>1258</v>
      </c>
      <c r="J172" s="515" t="s">
        <v>1218</v>
      </c>
      <c r="K172" s="492" t="s">
        <v>1259</v>
      </c>
      <c r="L172" s="515" t="s">
        <v>1219</v>
      </c>
      <c r="M172" s="492" t="s">
        <v>1259</v>
      </c>
      <c r="N172" s="515" t="s">
        <v>1219</v>
      </c>
      <c r="O172" s="493" t="s">
        <v>1260</v>
      </c>
      <c r="P172" s="495">
        <v>2020003630016</v>
      </c>
      <c r="Q172" s="490" t="s">
        <v>1200</v>
      </c>
      <c r="R172" s="517">
        <f t="shared" ref="R172:R203" si="20">SUM($V$108:$V$212)/SUM($V$103:$V$212)</f>
        <v>0.99801546865709867</v>
      </c>
      <c r="S172" s="490" t="s">
        <v>1201</v>
      </c>
      <c r="T172" s="497" t="s">
        <v>1215</v>
      </c>
      <c r="U172" s="490" t="s">
        <v>1261</v>
      </c>
      <c r="V172" s="498">
        <v>8200000000</v>
      </c>
      <c r="W172" s="499" t="s">
        <v>1297</v>
      </c>
      <c r="X172" s="509" t="s">
        <v>970</v>
      </c>
      <c r="Y172" s="501">
        <v>26</v>
      </c>
      <c r="Z172" s="502" t="s">
        <v>971</v>
      </c>
      <c r="AA172" s="494">
        <v>19649</v>
      </c>
      <c r="AB172" s="494">
        <v>20118</v>
      </c>
      <c r="AC172" s="494">
        <v>28907</v>
      </c>
      <c r="AD172" s="494">
        <v>9525</v>
      </c>
      <c r="AE172" s="494">
        <v>1222</v>
      </c>
      <c r="AF172" s="494">
        <v>113</v>
      </c>
      <c r="AG172" s="494">
        <v>297</v>
      </c>
      <c r="AH172" s="494">
        <v>345</v>
      </c>
      <c r="AI172" s="494">
        <v>0</v>
      </c>
      <c r="AJ172" s="494">
        <v>0</v>
      </c>
      <c r="AK172" s="494">
        <v>0</v>
      </c>
      <c r="AL172" s="494">
        <v>0</v>
      </c>
      <c r="AM172" s="494">
        <v>3301</v>
      </c>
      <c r="AN172" s="503">
        <v>113</v>
      </c>
      <c r="AO172" s="503">
        <v>2507</v>
      </c>
      <c r="AP172" s="494">
        <f t="shared" si="18"/>
        <v>39767</v>
      </c>
      <c r="AQ172" s="504">
        <v>44563</v>
      </c>
      <c r="AR172" s="504">
        <v>44926</v>
      </c>
      <c r="AS172" s="505" t="s">
        <v>972</v>
      </c>
      <c r="AT172" s="521"/>
    </row>
    <row r="173" spans="1:46" ht="123" customHeight="1" x14ac:dyDescent="0.25">
      <c r="A173" s="489">
        <v>1</v>
      </c>
      <c r="B173" s="490" t="s">
        <v>960</v>
      </c>
      <c r="C173" s="489">
        <v>22</v>
      </c>
      <c r="D173" s="489" t="s">
        <v>417</v>
      </c>
      <c r="E173" s="489">
        <v>2201</v>
      </c>
      <c r="F173" s="491" t="s">
        <v>961</v>
      </c>
      <c r="G173" s="492" t="s">
        <v>1258</v>
      </c>
      <c r="H173" s="515" t="s">
        <v>1218</v>
      </c>
      <c r="I173" s="492" t="s">
        <v>1258</v>
      </c>
      <c r="J173" s="515" t="s">
        <v>1218</v>
      </c>
      <c r="K173" s="492" t="s">
        <v>1259</v>
      </c>
      <c r="L173" s="515" t="s">
        <v>1219</v>
      </c>
      <c r="M173" s="492" t="s">
        <v>1259</v>
      </c>
      <c r="N173" s="515" t="s">
        <v>1219</v>
      </c>
      <c r="O173" s="493" t="s">
        <v>1260</v>
      </c>
      <c r="P173" s="495">
        <v>2020003630016</v>
      </c>
      <c r="Q173" s="490" t="s">
        <v>1200</v>
      </c>
      <c r="R173" s="517">
        <f t="shared" si="20"/>
        <v>0.99801546865709867</v>
      </c>
      <c r="S173" s="490" t="s">
        <v>1201</v>
      </c>
      <c r="T173" s="497" t="s">
        <v>1215</v>
      </c>
      <c r="U173" s="490" t="s">
        <v>1261</v>
      </c>
      <c r="V173" s="498">
        <v>3738620000</v>
      </c>
      <c r="W173" s="499" t="s">
        <v>1298</v>
      </c>
      <c r="X173" s="509" t="s">
        <v>970</v>
      </c>
      <c r="Y173" s="501">
        <v>25</v>
      </c>
      <c r="Z173" s="502" t="s">
        <v>971</v>
      </c>
      <c r="AA173" s="494">
        <v>19649</v>
      </c>
      <c r="AB173" s="494">
        <v>20118</v>
      </c>
      <c r="AC173" s="494">
        <v>28907</v>
      </c>
      <c r="AD173" s="494">
        <v>9525</v>
      </c>
      <c r="AE173" s="494">
        <v>1222</v>
      </c>
      <c r="AF173" s="494">
        <v>113</v>
      </c>
      <c r="AG173" s="494">
        <v>297</v>
      </c>
      <c r="AH173" s="494">
        <v>345</v>
      </c>
      <c r="AI173" s="494">
        <v>0</v>
      </c>
      <c r="AJ173" s="494">
        <v>0</v>
      </c>
      <c r="AK173" s="494">
        <v>0</v>
      </c>
      <c r="AL173" s="494">
        <v>0</v>
      </c>
      <c r="AM173" s="494">
        <v>3301</v>
      </c>
      <c r="AN173" s="503">
        <v>113</v>
      </c>
      <c r="AO173" s="503">
        <v>2507</v>
      </c>
      <c r="AP173" s="494">
        <f t="shared" si="18"/>
        <v>39767</v>
      </c>
      <c r="AQ173" s="504">
        <v>44563</v>
      </c>
      <c r="AR173" s="504">
        <v>44926</v>
      </c>
      <c r="AS173" s="505" t="s">
        <v>972</v>
      </c>
      <c r="AT173" s="521"/>
    </row>
    <row r="174" spans="1:46" ht="123" customHeight="1" x14ac:dyDescent="0.25">
      <c r="A174" s="489">
        <v>1</v>
      </c>
      <c r="B174" s="490" t="s">
        <v>960</v>
      </c>
      <c r="C174" s="489">
        <v>22</v>
      </c>
      <c r="D174" s="489" t="s">
        <v>417</v>
      </c>
      <c r="E174" s="489">
        <v>2201</v>
      </c>
      <c r="F174" s="491" t="s">
        <v>961</v>
      </c>
      <c r="G174" s="492" t="s">
        <v>1258</v>
      </c>
      <c r="H174" s="515" t="s">
        <v>1218</v>
      </c>
      <c r="I174" s="492" t="s">
        <v>1258</v>
      </c>
      <c r="J174" s="515" t="s">
        <v>1218</v>
      </c>
      <c r="K174" s="492" t="s">
        <v>1259</v>
      </c>
      <c r="L174" s="515" t="s">
        <v>1219</v>
      </c>
      <c r="M174" s="492" t="s">
        <v>1259</v>
      </c>
      <c r="N174" s="515" t="s">
        <v>1219</v>
      </c>
      <c r="O174" s="493" t="s">
        <v>1260</v>
      </c>
      <c r="P174" s="495">
        <v>2020003630016</v>
      </c>
      <c r="Q174" s="490" t="s">
        <v>1200</v>
      </c>
      <c r="R174" s="517">
        <f t="shared" si="20"/>
        <v>0.99801546865709867</v>
      </c>
      <c r="S174" s="490" t="s">
        <v>1201</v>
      </c>
      <c r="T174" s="497" t="s">
        <v>1215</v>
      </c>
      <c r="U174" s="490" t="s">
        <v>1261</v>
      </c>
      <c r="V174" s="498">
        <v>2803700000</v>
      </c>
      <c r="W174" s="499" t="s">
        <v>1299</v>
      </c>
      <c r="X174" s="509" t="s">
        <v>970</v>
      </c>
      <c r="Y174" s="501">
        <v>25</v>
      </c>
      <c r="Z174" s="502" t="s">
        <v>971</v>
      </c>
      <c r="AA174" s="494">
        <v>19649</v>
      </c>
      <c r="AB174" s="494">
        <v>20118</v>
      </c>
      <c r="AC174" s="494">
        <v>28907</v>
      </c>
      <c r="AD174" s="494">
        <v>9525</v>
      </c>
      <c r="AE174" s="494">
        <v>1222</v>
      </c>
      <c r="AF174" s="494">
        <v>113</v>
      </c>
      <c r="AG174" s="494">
        <v>297</v>
      </c>
      <c r="AH174" s="494">
        <v>345</v>
      </c>
      <c r="AI174" s="494">
        <v>0</v>
      </c>
      <c r="AJ174" s="494">
        <v>0</v>
      </c>
      <c r="AK174" s="494">
        <v>0</v>
      </c>
      <c r="AL174" s="494">
        <v>0</v>
      </c>
      <c r="AM174" s="494">
        <v>3301</v>
      </c>
      <c r="AN174" s="503">
        <v>113</v>
      </c>
      <c r="AO174" s="503">
        <v>2507</v>
      </c>
      <c r="AP174" s="494">
        <f t="shared" si="18"/>
        <v>39767</v>
      </c>
      <c r="AQ174" s="504">
        <v>44563</v>
      </c>
      <c r="AR174" s="504">
        <v>44926</v>
      </c>
      <c r="AS174" s="505" t="s">
        <v>972</v>
      </c>
      <c r="AT174" s="521"/>
    </row>
    <row r="175" spans="1:46" ht="123" customHeight="1" x14ac:dyDescent="0.25">
      <c r="A175" s="489">
        <v>1</v>
      </c>
      <c r="B175" s="490" t="s">
        <v>960</v>
      </c>
      <c r="C175" s="489">
        <v>22</v>
      </c>
      <c r="D175" s="489" t="s">
        <v>417</v>
      </c>
      <c r="E175" s="489">
        <v>2201</v>
      </c>
      <c r="F175" s="491" t="s">
        <v>961</v>
      </c>
      <c r="G175" s="492" t="s">
        <v>1258</v>
      </c>
      <c r="H175" s="515" t="s">
        <v>1218</v>
      </c>
      <c r="I175" s="492" t="s">
        <v>1258</v>
      </c>
      <c r="J175" s="515" t="s">
        <v>1218</v>
      </c>
      <c r="K175" s="492" t="s">
        <v>1259</v>
      </c>
      <c r="L175" s="515" t="s">
        <v>1219</v>
      </c>
      <c r="M175" s="492" t="s">
        <v>1259</v>
      </c>
      <c r="N175" s="515" t="s">
        <v>1219</v>
      </c>
      <c r="O175" s="493" t="s">
        <v>1260</v>
      </c>
      <c r="P175" s="495">
        <v>2020003630016</v>
      </c>
      <c r="Q175" s="490" t="s">
        <v>1200</v>
      </c>
      <c r="R175" s="517">
        <f t="shared" si="20"/>
        <v>0.99801546865709867</v>
      </c>
      <c r="S175" s="490" t="s">
        <v>1201</v>
      </c>
      <c r="T175" s="497" t="s">
        <v>1215</v>
      </c>
      <c r="U175" s="490" t="s">
        <v>1261</v>
      </c>
      <c r="V175" s="498">
        <v>467460000</v>
      </c>
      <c r="W175" s="499" t="s">
        <v>1300</v>
      </c>
      <c r="X175" s="509" t="s">
        <v>970</v>
      </c>
      <c r="Y175" s="501">
        <v>25</v>
      </c>
      <c r="Z175" s="502" t="s">
        <v>971</v>
      </c>
      <c r="AA175" s="494">
        <v>19649</v>
      </c>
      <c r="AB175" s="494">
        <v>20118</v>
      </c>
      <c r="AC175" s="494">
        <v>28907</v>
      </c>
      <c r="AD175" s="494">
        <v>9525</v>
      </c>
      <c r="AE175" s="494">
        <v>1222</v>
      </c>
      <c r="AF175" s="494">
        <v>113</v>
      </c>
      <c r="AG175" s="494">
        <v>297</v>
      </c>
      <c r="AH175" s="494">
        <v>345</v>
      </c>
      <c r="AI175" s="494">
        <v>0</v>
      </c>
      <c r="AJ175" s="494">
        <v>0</v>
      </c>
      <c r="AK175" s="494">
        <v>0</v>
      </c>
      <c r="AL175" s="494">
        <v>0</v>
      </c>
      <c r="AM175" s="494">
        <v>3301</v>
      </c>
      <c r="AN175" s="503">
        <v>113</v>
      </c>
      <c r="AO175" s="503">
        <v>2507</v>
      </c>
      <c r="AP175" s="494">
        <f t="shared" si="18"/>
        <v>39767</v>
      </c>
      <c r="AQ175" s="504">
        <v>44563</v>
      </c>
      <c r="AR175" s="504">
        <v>44926</v>
      </c>
      <c r="AS175" s="505" t="s">
        <v>972</v>
      </c>
      <c r="AT175" s="521"/>
    </row>
    <row r="176" spans="1:46" ht="123" customHeight="1" x14ac:dyDescent="0.25">
      <c r="A176" s="489">
        <v>1</v>
      </c>
      <c r="B176" s="490" t="s">
        <v>960</v>
      </c>
      <c r="C176" s="489">
        <v>22</v>
      </c>
      <c r="D176" s="489" t="s">
        <v>417</v>
      </c>
      <c r="E176" s="489">
        <v>2201</v>
      </c>
      <c r="F176" s="491" t="s">
        <v>961</v>
      </c>
      <c r="G176" s="492" t="s">
        <v>1258</v>
      </c>
      <c r="H176" s="515" t="s">
        <v>1218</v>
      </c>
      <c r="I176" s="492" t="s">
        <v>1258</v>
      </c>
      <c r="J176" s="515" t="s">
        <v>1218</v>
      </c>
      <c r="K176" s="492" t="s">
        <v>1259</v>
      </c>
      <c r="L176" s="515" t="s">
        <v>1219</v>
      </c>
      <c r="M176" s="492" t="s">
        <v>1259</v>
      </c>
      <c r="N176" s="515" t="s">
        <v>1219</v>
      </c>
      <c r="O176" s="493" t="s">
        <v>1260</v>
      </c>
      <c r="P176" s="495">
        <v>2020003630016</v>
      </c>
      <c r="Q176" s="490" t="s">
        <v>1200</v>
      </c>
      <c r="R176" s="517">
        <f t="shared" si="20"/>
        <v>0.99801546865709867</v>
      </c>
      <c r="S176" s="490" t="s">
        <v>1201</v>
      </c>
      <c r="T176" s="497" t="s">
        <v>1215</v>
      </c>
      <c r="U176" s="490" t="s">
        <v>1261</v>
      </c>
      <c r="V176" s="498">
        <v>467460000</v>
      </c>
      <c r="W176" s="499" t="s">
        <v>1301</v>
      </c>
      <c r="X176" s="509" t="s">
        <v>970</v>
      </c>
      <c r="Y176" s="501">
        <v>25</v>
      </c>
      <c r="Z176" s="502" t="s">
        <v>971</v>
      </c>
      <c r="AA176" s="494">
        <v>19649</v>
      </c>
      <c r="AB176" s="494">
        <v>20118</v>
      </c>
      <c r="AC176" s="494">
        <v>28907</v>
      </c>
      <c r="AD176" s="494">
        <v>9525</v>
      </c>
      <c r="AE176" s="494">
        <v>1222</v>
      </c>
      <c r="AF176" s="494">
        <v>113</v>
      </c>
      <c r="AG176" s="494">
        <v>297</v>
      </c>
      <c r="AH176" s="494">
        <v>345</v>
      </c>
      <c r="AI176" s="494">
        <v>0</v>
      </c>
      <c r="AJ176" s="494">
        <v>0</v>
      </c>
      <c r="AK176" s="494">
        <v>0</v>
      </c>
      <c r="AL176" s="494">
        <v>0</v>
      </c>
      <c r="AM176" s="494">
        <v>3301</v>
      </c>
      <c r="AN176" s="503">
        <v>113</v>
      </c>
      <c r="AO176" s="503">
        <v>2507</v>
      </c>
      <c r="AP176" s="494">
        <f t="shared" si="18"/>
        <v>39767</v>
      </c>
      <c r="AQ176" s="504">
        <v>44563</v>
      </c>
      <c r="AR176" s="504">
        <v>44926</v>
      </c>
      <c r="AS176" s="505" t="s">
        <v>972</v>
      </c>
      <c r="AT176" s="521"/>
    </row>
    <row r="177" spans="1:46" ht="123" customHeight="1" x14ac:dyDescent="0.25">
      <c r="A177" s="489">
        <v>1</v>
      </c>
      <c r="B177" s="490" t="s">
        <v>960</v>
      </c>
      <c r="C177" s="489">
        <v>22</v>
      </c>
      <c r="D177" s="489" t="s">
        <v>417</v>
      </c>
      <c r="E177" s="489">
        <v>2201</v>
      </c>
      <c r="F177" s="491" t="s">
        <v>961</v>
      </c>
      <c r="G177" s="492" t="s">
        <v>1258</v>
      </c>
      <c r="H177" s="515" t="s">
        <v>1218</v>
      </c>
      <c r="I177" s="492" t="s">
        <v>1258</v>
      </c>
      <c r="J177" s="515" t="s">
        <v>1218</v>
      </c>
      <c r="K177" s="492" t="s">
        <v>1259</v>
      </c>
      <c r="L177" s="515" t="s">
        <v>1219</v>
      </c>
      <c r="M177" s="492" t="s">
        <v>1259</v>
      </c>
      <c r="N177" s="515" t="s">
        <v>1219</v>
      </c>
      <c r="O177" s="493" t="s">
        <v>1260</v>
      </c>
      <c r="P177" s="495">
        <v>2020003630016</v>
      </c>
      <c r="Q177" s="490" t="s">
        <v>1200</v>
      </c>
      <c r="R177" s="517">
        <f t="shared" si="20"/>
        <v>0.99801546865709867</v>
      </c>
      <c r="S177" s="490" t="s">
        <v>1201</v>
      </c>
      <c r="T177" s="497" t="s">
        <v>1215</v>
      </c>
      <c r="U177" s="490" t="s">
        <v>1261</v>
      </c>
      <c r="V177" s="498">
        <v>934920000</v>
      </c>
      <c r="W177" s="499" t="s">
        <v>1302</v>
      </c>
      <c r="X177" s="509" t="s">
        <v>970</v>
      </c>
      <c r="Y177" s="501">
        <v>25</v>
      </c>
      <c r="Z177" s="502" t="s">
        <v>971</v>
      </c>
      <c r="AA177" s="494">
        <v>19649</v>
      </c>
      <c r="AB177" s="494">
        <v>20118</v>
      </c>
      <c r="AC177" s="494">
        <v>28907</v>
      </c>
      <c r="AD177" s="494">
        <v>9525</v>
      </c>
      <c r="AE177" s="494">
        <v>1222</v>
      </c>
      <c r="AF177" s="494">
        <v>113</v>
      </c>
      <c r="AG177" s="494">
        <v>297</v>
      </c>
      <c r="AH177" s="494">
        <v>345</v>
      </c>
      <c r="AI177" s="494">
        <v>0</v>
      </c>
      <c r="AJ177" s="494">
        <v>0</v>
      </c>
      <c r="AK177" s="494">
        <v>0</v>
      </c>
      <c r="AL177" s="494">
        <v>0</v>
      </c>
      <c r="AM177" s="494">
        <v>3301</v>
      </c>
      <c r="AN177" s="503">
        <v>113</v>
      </c>
      <c r="AO177" s="503">
        <v>2507</v>
      </c>
      <c r="AP177" s="494">
        <f t="shared" si="18"/>
        <v>39767</v>
      </c>
      <c r="AQ177" s="504">
        <v>44563</v>
      </c>
      <c r="AR177" s="504">
        <v>44926</v>
      </c>
      <c r="AS177" s="505" t="s">
        <v>972</v>
      </c>
      <c r="AT177" s="521"/>
    </row>
    <row r="178" spans="1:46" ht="123" customHeight="1" x14ac:dyDescent="0.25">
      <c r="A178" s="489">
        <v>1</v>
      </c>
      <c r="B178" s="490" t="s">
        <v>960</v>
      </c>
      <c r="C178" s="489">
        <v>22</v>
      </c>
      <c r="D178" s="489" t="s">
        <v>417</v>
      </c>
      <c r="E178" s="489">
        <v>2201</v>
      </c>
      <c r="F178" s="491" t="s">
        <v>961</v>
      </c>
      <c r="G178" s="492" t="s">
        <v>1258</v>
      </c>
      <c r="H178" s="515" t="s">
        <v>1218</v>
      </c>
      <c r="I178" s="492" t="s">
        <v>1258</v>
      </c>
      <c r="J178" s="515" t="s">
        <v>1218</v>
      </c>
      <c r="K178" s="492" t="s">
        <v>1259</v>
      </c>
      <c r="L178" s="515" t="s">
        <v>1219</v>
      </c>
      <c r="M178" s="492" t="s">
        <v>1259</v>
      </c>
      <c r="N178" s="515" t="s">
        <v>1219</v>
      </c>
      <c r="O178" s="493" t="s">
        <v>1260</v>
      </c>
      <c r="P178" s="495">
        <v>2020003630016</v>
      </c>
      <c r="Q178" s="490" t="s">
        <v>1200</v>
      </c>
      <c r="R178" s="517">
        <f t="shared" si="20"/>
        <v>0.99801546865709867</v>
      </c>
      <c r="S178" s="490" t="s">
        <v>1201</v>
      </c>
      <c r="T178" s="497" t="s">
        <v>1215</v>
      </c>
      <c r="U178" s="490" t="s">
        <v>1261</v>
      </c>
      <c r="V178" s="498">
        <v>4240000</v>
      </c>
      <c r="W178" s="499" t="s">
        <v>1303</v>
      </c>
      <c r="X178" s="509" t="s">
        <v>970</v>
      </c>
      <c r="Y178" s="501">
        <v>25</v>
      </c>
      <c r="Z178" s="502" t="s">
        <v>971</v>
      </c>
      <c r="AA178" s="494">
        <v>19649</v>
      </c>
      <c r="AB178" s="494">
        <v>20118</v>
      </c>
      <c r="AC178" s="494">
        <v>28907</v>
      </c>
      <c r="AD178" s="494">
        <v>9525</v>
      </c>
      <c r="AE178" s="494">
        <v>1222</v>
      </c>
      <c r="AF178" s="494">
        <v>113</v>
      </c>
      <c r="AG178" s="494">
        <v>297</v>
      </c>
      <c r="AH178" s="494">
        <v>345</v>
      </c>
      <c r="AI178" s="494">
        <v>0</v>
      </c>
      <c r="AJ178" s="494">
        <v>0</v>
      </c>
      <c r="AK178" s="494">
        <v>0</v>
      </c>
      <c r="AL178" s="494">
        <v>0</v>
      </c>
      <c r="AM178" s="494">
        <v>3301</v>
      </c>
      <c r="AN178" s="503">
        <v>113</v>
      </c>
      <c r="AO178" s="503">
        <v>2507</v>
      </c>
      <c r="AP178" s="494">
        <f t="shared" si="18"/>
        <v>39767</v>
      </c>
      <c r="AQ178" s="504">
        <v>44563</v>
      </c>
      <c r="AR178" s="504">
        <v>44926</v>
      </c>
      <c r="AS178" s="505" t="s">
        <v>972</v>
      </c>
    </row>
    <row r="179" spans="1:46" ht="123" customHeight="1" x14ac:dyDescent="0.25">
      <c r="A179" s="489">
        <v>1</v>
      </c>
      <c r="B179" s="490" t="s">
        <v>960</v>
      </c>
      <c r="C179" s="489">
        <v>22</v>
      </c>
      <c r="D179" s="489" t="s">
        <v>417</v>
      </c>
      <c r="E179" s="489">
        <v>2201</v>
      </c>
      <c r="F179" s="490" t="s">
        <v>961</v>
      </c>
      <c r="G179" s="492" t="s">
        <v>1258</v>
      </c>
      <c r="H179" s="515" t="s">
        <v>1218</v>
      </c>
      <c r="I179" s="492" t="s">
        <v>1258</v>
      </c>
      <c r="J179" s="515" t="s">
        <v>1218</v>
      </c>
      <c r="K179" s="492" t="s">
        <v>1259</v>
      </c>
      <c r="L179" s="515" t="s">
        <v>1219</v>
      </c>
      <c r="M179" s="492" t="s">
        <v>1259</v>
      </c>
      <c r="N179" s="515" t="s">
        <v>1219</v>
      </c>
      <c r="O179" s="493" t="s">
        <v>1260</v>
      </c>
      <c r="P179" s="495">
        <v>2020003630016</v>
      </c>
      <c r="Q179" s="490" t="s">
        <v>1200</v>
      </c>
      <c r="R179" s="517">
        <f t="shared" si="20"/>
        <v>0.99801546865709867</v>
      </c>
      <c r="S179" s="490" t="s">
        <v>1201</v>
      </c>
      <c r="T179" s="497" t="s">
        <v>1215</v>
      </c>
      <c r="U179" s="490" t="s">
        <v>1261</v>
      </c>
      <c r="V179" s="498">
        <v>399620000</v>
      </c>
      <c r="W179" s="499" t="s">
        <v>1304</v>
      </c>
      <c r="X179" s="509" t="s">
        <v>970</v>
      </c>
      <c r="Y179" s="501">
        <v>25</v>
      </c>
      <c r="Z179" s="502" t="s">
        <v>971</v>
      </c>
      <c r="AA179" s="494">
        <v>19649</v>
      </c>
      <c r="AB179" s="494">
        <v>20118</v>
      </c>
      <c r="AC179" s="494">
        <v>28907</v>
      </c>
      <c r="AD179" s="494">
        <v>9525</v>
      </c>
      <c r="AE179" s="494">
        <v>1222</v>
      </c>
      <c r="AF179" s="494">
        <v>113</v>
      </c>
      <c r="AG179" s="494">
        <v>297</v>
      </c>
      <c r="AH179" s="494">
        <v>345</v>
      </c>
      <c r="AI179" s="494">
        <v>0</v>
      </c>
      <c r="AJ179" s="494">
        <v>0</v>
      </c>
      <c r="AK179" s="494">
        <v>0</v>
      </c>
      <c r="AL179" s="494">
        <v>0</v>
      </c>
      <c r="AM179" s="494">
        <v>3301</v>
      </c>
      <c r="AN179" s="503">
        <v>113</v>
      </c>
      <c r="AO179" s="503">
        <v>2507</v>
      </c>
      <c r="AP179" s="494">
        <f t="shared" si="18"/>
        <v>39767</v>
      </c>
      <c r="AQ179" s="504">
        <v>44563</v>
      </c>
      <c r="AR179" s="504">
        <v>44926</v>
      </c>
      <c r="AS179" s="505" t="s">
        <v>972</v>
      </c>
      <c r="AT179" s="521"/>
    </row>
    <row r="180" spans="1:46" ht="123" customHeight="1" x14ac:dyDescent="0.25">
      <c r="A180" s="489">
        <v>1</v>
      </c>
      <c r="B180" s="490" t="s">
        <v>960</v>
      </c>
      <c r="C180" s="489">
        <v>22</v>
      </c>
      <c r="D180" s="489" t="s">
        <v>417</v>
      </c>
      <c r="E180" s="489">
        <v>2201</v>
      </c>
      <c r="F180" s="490" t="s">
        <v>961</v>
      </c>
      <c r="G180" s="492" t="s">
        <v>1258</v>
      </c>
      <c r="H180" s="515" t="s">
        <v>1218</v>
      </c>
      <c r="I180" s="492" t="s">
        <v>1258</v>
      </c>
      <c r="J180" s="515" t="s">
        <v>1218</v>
      </c>
      <c r="K180" s="492" t="s">
        <v>1259</v>
      </c>
      <c r="L180" s="515" t="s">
        <v>1219</v>
      </c>
      <c r="M180" s="492" t="s">
        <v>1259</v>
      </c>
      <c r="N180" s="515" t="s">
        <v>1219</v>
      </c>
      <c r="O180" s="493" t="s">
        <v>1260</v>
      </c>
      <c r="P180" s="495">
        <v>2020003630016</v>
      </c>
      <c r="Q180" s="490" t="s">
        <v>1200</v>
      </c>
      <c r="R180" s="517">
        <f t="shared" si="20"/>
        <v>0.99801546865709867</v>
      </c>
      <c r="S180" s="490" t="s">
        <v>1201</v>
      </c>
      <c r="T180" s="497" t="s">
        <v>1215</v>
      </c>
      <c r="U180" s="490" t="s">
        <v>1261</v>
      </c>
      <c r="V180" s="508">
        <v>725040000</v>
      </c>
      <c r="W180" s="499" t="s">
        <v>1305</v>
      </c>
      <c r="X180" s="509" t="s">
        <v>970</v>
      </c>
      <c r="Y180" s="501">
        <v>25</v>
      </c>
      <c r="Z180" s="502" t="s">
        <v>971</v>
      </c>
      <c r="AA180" s="494">
        <v>19649</v>
      </c>
      <c r="AB180" s="494">
        <v>20118</v>
      </c>
      <c r="AC180" s="494">
        <v>28907</v>
      </c>
      <c r="AD180" s="494">
        <v>9525</v>
      </c>
      <c r="AE180" s="494">
        <v>1222</v>
      </c>
      <c r="AF180" s="494">
        <v>113</v>
      </c>
      <c r="AG180" s="494">
        <v>297</v>
      </c>
      <c r="AH180" s="494">
        <v>345</v>
      </c>
      <c r="AI180" s="494">
        <v>0</v>
      </c>
      <c r="AJ180" s="494">
        <v>0</v>
      </c>
      <c r="AK180" s="494">
        <v>0</v>
      </c>
      <c r="AL180" s="494">
        <v>0</v>
      </c>
      <c r="AM180" s="494">
        <v>3301</v>
      </c>
      <c r="AN180" s="503">
        <v>113</v>
      </c>
      <c r="AO180" s="503">
        <v>2507</v>
      </c>
      <c r="AP180" s="494">
        <f t="shared" si="18"/>
        <v>39767</v>
      </c>
      <c r="AQ180" s="504">
        <v>44563</v>
      </c>
      <c r="AR180" s="504">
        <v>44926</v>
      </c>
      <c r="AS180" s="505" t="s">
        <v>972</v>
      </c>
      <c r="AT180" s="521"/>
    </row>
    <row r="181" spans="1:46" ht="123" customHeight="1" x14ac:dyDescent="0.25">
      <c r="A181" s="489">
        <v>1</v>
      </c>
      <c r="B181" s="490" t="s">
        <v>960</v>
      </c>
      <c r="C181" s="489">
        <v>22</v>
      </c>
      <c r="D181" s="489" t="s">
        <v>417</v>
      </c>
      <c r="E181" s="489">
        <v>2201</v>
      </c>
      <c r="F181" s="490" t="s">
        <v>961</v>
      </c>
      <c r="G181" s="492" t="s">
        <v>1258</v>
      </c>
      <c r="H181" s="515" t="s">
        <v>1218</v>
      </c>
      <c r="I181" s="492" t="s">
        <v>1258</v>
      </c>
      <c r="J181" s="515" t="s">
        <v>1218</v>
      </c>
      <c r="K181" s="492" t="s">
        <v>1259</v>
      </c>
      <c r="L181" s="515" t="s">
        <v>1219</v>
      </c>
      <c r="M181" s="492" t="s">
        <v>1259</v>
      </c>
      <c r="N181" s="515" t="s">
        <v>1219</v>
      </c>
      <c r="O181" s="493" t="s">
        <v>1260</v>
      </c>
      <c r="P181" s="495">
        <v>2020003630016</v>
      </c>
      <c r="Q181" s="490" t="s">
        <v>1200</v>
      </c>
      <c r="R181" s="517">
        <f t="shared" si="20"/>
        <v>0.99801546865709867</v>
      </c>
      <c r="S181" s="490" t="s">
        <v>1201</v>
      </c>
      <c r="T181" s="497" t="s">
        <v>1215</v>
      </c>
      <c r="U181" s="490" t="s">
        <v>1261</v>
      </c>
      <c r="V181" s="508">
        <v>67840000</v>
      </c>
      <c r="W181" s="499" t="s">
        <v>1306</v>
      </c>
      <c r="X181" s="509" t="s">
        <v>1307</v>
      </c>
      <c r="Y181" s="501">
        <v>25</v>
      </c>
      <c r="Z181" s="502" t="s">
        <v>971</v>
      </c>
      <c r="AA181" s="494">
        <v>19649</v>
      </c>
      <c r="AB181" s="494">
        <v>20118</v>
      </c>
      <c r="AC181" s="494">
        <v>28907</v>
      </c>
      <c r="AD181" s="494">
        <v>9525</v>
      </c>
      <c r="AE181" s="494">
        <v>1222</v>
      </c>
      <c r="AF181" s="494">
        <v>113</v>
      </c>
      <c r="AG181" s="494">
        <v>297</v>
      </c>
      <c r="AH181" s="494">
        <v>345</v>
      </c>
      <c r="AI181" s="494">
        <v>0</v>
      </c>
      <c r="AJ181" s="494">
        <v>0</v>
      </c>
      <c r="AK181" s="494">
        <v>0</v>
      </c>
      <c r="AL181" s="494">
        <v>0</v>
      </c>
      <c r="AM181" s="494">
        <v>3301</v>
      </c>
      <c r="AN181" s="503">
        <v>113</v>
      </c>
      <c r="AO181" s="503">
        <v>2507</v>
      </c>
      <c r="AP181" s="494">
        <f t="shared" si="18"/>
        <v>39767</v>
      </c>
      <c r="AQ181" s="504">
        <v>44563</v>
      </c>
      <c r="AR181" s="504">
        <v>44926</v>
      </c>
      <c r="AS181" s="505" t="s">
        <v>972</v>
      </c>
      <c r="AT181" s="521"/>
    </row>
    <row r="182" spans="1:46" ht="123" customHeight="1" x14ac:dyDescent="0.25">
      <c r="A182" s="489">
        <v>1</v>
      </c>
      <c r="B182" s="490" t="s">
        <v>960</v>
      </c>
      <c r="C182" s="489">
        <v>22</v>
      </c>
      <c r="D182" s="489" t="s">
        <v>417</v>
      </c>
      <c r="E182" s="489">
        <v>2201</v>
      </c>
      <c r="F182" s="490" t="s">
        <v>961</v>
      </c>
      <c r="G182" s="492" t="s">
        <v>1258</v>
      </c>
      <c r="H182" s="515" t="s">
        <v>1218</v>
      </c>
      <c r="I182" s="492" t="s">
        <v>1258</v>
      </c>
      <c r="J182" s="515" t="s">
        <v>1218</v>
      </c>
      <c r="K182" s="492" t="s">
        <v>1259</v>
      </c>
      <c r="L182" s="515" t="s">
        <v>1219</v>
      </c>
      <c r="M182" s="492" t="s">
        <v>1259</v>
      </c>
      <c r="N182" s="515" t="s">
        <v>1219</v>
      </c>
      <c r="O182" s="493" t="s">
        <v>1260</v>
      </c>
      <c r="P182" s="495">
        <v>2020003630016</v>
      </c>
      <c r="Q182" s="490" t="s">
        <v>1200</v>
      </c>
      <c r="R182" s="517">
        <f t="shared" si="20"/>
        <v>0.99801546865709867</v>
      </c>
      <c r="S182" s="490" t="s">
        <v>1201</v>
      </c>
      <c r="T182" s="497" t="s">
        <v>1215</v>
      </c>
      <c r="U182" s="490" t="s">
        <v>1261</v>
      </c>
      <c r="V182" s="508">
        <v>424000000</v>
      </c>
      <c r="W182" s="499" t="s">
        <v>1308</v>
      </c>
      <c r="X182" s="509" t="s">
        <v>1309</v>
      </c>
      <c r="Y182" s="501">
        <v>25</v>
      </c>
      <c r="Z182" s="502" t="s">
        <v>971</v>
      </c>
      <c r="AA182" s="494">
        <v>19649</v>
      </c>
      <c r="AB182" s="494">
        <v>20118</v>
      </c>
      <c r="AC182" s="494">
        <v>28907</v>
      </c>
      <c r="AD182" s="494">
        <v>9525</v>
      </c>
      <c r="AE182" s="494">
        <v>1222</v>
      </c>
      <c r="AF182" s="494">
        <v>113</v>
      </c>
      <c r="AG182" s="494">
        <v>297</v>
      </c>
      <c r="AH182" s="494">
        <v>345</v>
      </c>
      <c r="AI182" s="494">
        <v>0</v>
      </c>
      <c r="AJ182" s="494">
        <v>0</v>
      </c>
      <c r="AK182" s="494">
        <v>0</v>
      </c>
      <c r="AL182" s="494">
        <v>0</v>
      </c>
      <c r="AM182" s="494">
        <v>3301</v>
      </c>
      <c r="AN182" s="503">
        <v>113</v>
      </c>
      <c r="AO182" s="503">
        <v>2507</v>
      </c>
      <c r="AP182" s="494">
        <f t="shared" si="18"/>
        <v>39767</v>
      </c>
      <c r="AQ182" s="504">
        <v>44563</v>
      </c>
      <c r="AR182" s="504">
        <v>44926</v>
      </c>
      <c r="AS182" s="505" t="s">
        <v>972</v>
      </c>
      <c r="AT182" s="521"/>
    </row>
    <row r="183" spans="1:46" ht="123" customHeight="1" x14ac:dyDescent="0.25">
      <c r="A183" s="489">
        <v>1</v>
      </c>
      <c r="B183" s="490" t="s">
        <v>960</v>
      </c>
      <c r="C183" s="489">
        <v>22</v>
      </c>
      <c r="D183" s="489" t="s">
        <v>417</v>
      </c>
      <c r="E183" s="489">
        <v>2201</v>
      </c>
      <c r="F183" s="490" t="s">
        <v>961</v>
      </c>
      <c r="G183" s="492" t="s">
        <v>1258</v>
      </c>
      <c r="H183" s="515" t="s">
        <v>1218</v>
      </c>
      <c r="I183" s="492" t="s">
        <v>1258</v>
      </c>
      <c r="J183" s="515" t="s">
        <v>1218</v>
      </c>
      <c r="K183" s="492" t="s">
        <v>1259</v>
      </c>
      <c r="L183" s="515" t="s">
        <v>1219</v>
      </c>
      <c r="M183" s="492" t="s">
        <v>1259</v>
      </c>
      <c r="N183" s="515" t="s">
        <v>1219</v>
      </c>
      <c r="O183" s="493" t="s">
        <v>1260</v>
      </c>
      <c r="P183" s="495">
        <v>2020003630016</v>
      </c>
      <c r="Q183" s="490" t="s">
        <v>1200</v>
      </c>
      <c r="R183" s="517">
        <f t="shared" si="20"/>
        <v>0.99801546865709867</v>
      </c>
      <c r="S183" s="490" t="s">
        <v>1201</v>
      </c>
      <c r="T183" s="497" t="s">
        <v>1215</v>
      </c>
      <c r="U183" s="490" t="s">
        <v>1261</v>
      </c>
      <c r="V183" s="508">
        <v>139218280</v>
      </c>
      <c r="W183" s="499" t="s">
        <v>1310</v>
      </c>
      <c r="X183" s="509" t="s">
        <v>970</v>
      </c>
      <c r="Y183" s="501">
        <v>25</v>
      </c>
      <c r="Z183" s="502" t="s">
        <v>971</v>
      </c>
      <c r="AA183" s="494">
        <v>19649</v>
      </c>
      <c r="AB183" s="494">
        <v>20118</v>
      </c>
      <c r="AC183" s="494">
        <v>28907</v>
      </c>
      <c r="AD183" s="494">
        <v>9525</v>
      </c>
      <c r="AE183" s="494">
        <v>1222</v>
      </c>
      <c r="AF183" s="494">
        <v>113</v>
      </c>
      <c r="AG183" s="494">
        <v>297</v>
      </c>
      <c r="AH183" s="494">
        <v>345</v>
      </c>
      <c r="AI183" s="494">
        <v>0</v>
      </c>
      <c r="AJ183" s="494">
        <v>0</v>
      </c>
      <c r="AK183" s="494">
        <v>0</v>
      </c>
      <c r="AL183" s="494">
        <v>0</v>
      </c>
      <c r="AM183" s="494">
        <v>3301</v>
      </c>
      <c r="AN183" s="503">
        <v>113</v>
      </c>
      <c r="AO183" s="503">
        <v>2507</v>
      </c>
      <c r="AP183" s="494">
        <f t="shared" si="18"/>
        <v>39767</v>
      </c>
      <c r="AQ183" s="504">
        <v>44563</v>
      </c>
      <c r="AR183" s="504">
        <v>44926</v>
      </c>
      <c r="AS183" s="505" t="s">
        <v>972</v>
      </c>
      <c r="AT183" s="521"/>
    </row>
    <row r="184" spans="1:46" ht="123" customHeight="1" x14ac:dyDescent="0.25">
      <c r="A184" s="489">
        <v>1</v>
      </c>
      <c r="B184" s="490" t="s">
        <v>960</v>
      </c>
      <c r="C184" s="489">
        <v>22</v>
      </c>
      <c r="D184" s="489" t="s">
        <v>417</v>
      </c>
      <c r="E184" s="489">
        <v>2201</v>
      </c>
      <c r="F184" s="490" t="s">
        <v>961</v>
      </c>
      <c r="G184" s="492" t="s">
        <v>1258</v>
      </c>
      <c r="H184" s="515" t="s">
        <v>1218</v>
      </c>
      <c r="I184" s="492" t="s">
        <v>1258</v>
      </c>
      <c r="J184" s="515" t="s">
        <v>1218</v>
      </c>
      <c r="K184" s="492" t="s">
        <v>1259</v>
      </c>
      <c r="L184" s="515" t="s">
        <v>1219</v>
      </c>
      <c r="M184" s="492" t="s">
        <v>1259</v>
      </c>
      <c r="N184" s="515" t="s">
        <v>1219</v>
      </c>
      <c r="O184" s="493" t="s">
        <v>1260</v>
      </c>
      <c r="P184" s="495">
        <v>2020003630016</v>
      </c>
      <c r="Q184" s="490" t="s">
        <v>1200</v>
      </c>
      <c r="R184" s="517">
        <f t="shared" si="20"/>
        <v>0.99801546865709867</v>
      </c>
      <c r="S184" s="490" t="s">
        <v>1201</v>
      </c>
      <c r="T184" s="497" t="s">
        <v>1215</v>
      </c>
      <c r="U184" s="490" t="s">
        <v>1261</v>
      </c>
      <c r="V184" s="498">
        <v>80000000</v>
      </c>
      <c r="W184" s="499" t="s">
        <v>1311</v>
      </c>
      <c r="X184" s="509" t="s">
        <v>970</v>
      </c>
      <c r="Y184" s="501">
        <v>204</v>
      </c>
      <c r="Z184" s="543" t="s">
        <v>1312</v>
      </c>
      <c r="AA184" s="494">
        <v>19649</v>
      </c>
      <c r="AB184" s="494">
        <v>20118</v>
      </c>
      <c r="AC184" s="494">
        <v>28907</v>
      </c>
      <c r="AD184" s="494">
        <v>9525</v>
      </c>
      <c r="AE184" s="494">
        <v>1222</v>
      </c>
      <c r="AF184" s="494">
        <v>113</v>
      </c>
      <c r="AG184" s="494">
        <v>297</v>
      </c>
      <c r="AH184" s="494">
        <v>345</v>
      </c>
      <c r="AI184" s="494">
        <v>0</v>
      </c>
      <c r="AJ184" s="494">
        <v>0</v>
      </c>
      <c r="AK184" s="494">
        <v>0</v>
      </c>
      <c r="AL184" s="494">
        <v>0</v>
      </c>
      <c r="AM184" s="494">
        <v>3301</v>
      </c>
      <c r="AN184" s="503">
        <v>113</v>
      </c>
      <c r="AO184" s="503">
        <v>2507</v>
      </c>
      <c r="AP184" s="494">
        <f t="shared" si="18"/>
        <v>39767</v>
      </c>
      <c r="AQ184" s="504">
        <v>44563</v>
      </c>
      <c r="AR184" s="504">
        <v>44926</v>
      </c>
      <c r="AS184" s="505" t="s">
        <v>972</v>
      </c>
      <c r="AT184" s="521"/>
    </row>
    <row r="185" spans="1:46" ht="123" customHeight="1" x14ac:dyDescent="0.25">
      <c r="A185" s="489">
        <v>1</v>
      </c>
      <c r="B185" s="490" t="s">
        <v>960</v>
      </c>
      <c r="C185" s="489">
        <v>22</v>
      </c>
      <c r="D185" s="489" t="s">
        <v>417</v>
      </c>
      <c r="E185" s="489">
        <v>2201</v>
      </c>
      <c r="F185" s="490" t="s">
        <v>961</v>
      </c>
      <c r="G185" s="492" t="s">
        <v>1258</v>
      </c>
      <c r="H185" s="515" t="s">
        <v>1218</v>
      </c>
      <c r="I185" s="492" t="s">
        <v>1258</v>
      </c>
      <c r="J185" s="515" t="s">
        <v>1218</v>
      </c>
      <c r="K185" s="492" t="s">
        <v>1259</v>
      </c>
      <c r="L185" s="515" t="s">
        <v>1219</v>
      </c>
      <c r="M185" s="492" t="s">
        <v>1259</v>
      </c>
      <c r="N185" s="515" t="s">
        <v>1219</v>
      </c>
      <c r="O185" s="493" t="s">
        <v>1260</v>
      </c>
      <c r="P185" s="495">
        <v>2020003630016</v>
      </c>
      <c r="Q185" s="490" t="s">
        <v>1200</v>
      </c>
      <c r="R185" s="517">
        <f t="shared" si="20"/>
        <v>0.99801546865709867</v>
      </c>
      <c r="S185" s="490" t="s">
        <v>1201</v>
      </c>
      <c r="T185" s="497" t="s">
        <v>1215</v>
      </c>
      <c r="U185" s="490" t="s">
        <v>1261</v>
      </c>
      <c r="V185" s="498">
        <v>1447985935.52</v>
      </c>
      <c r="W185" s="499" t="s">
        <v>1313</v>
      </c>
      <c r="X185" s="509" t="s">
        <v>970</v>
      </c>
      <c r="Y185" s="501">
        <v>9</v>
      </c>
      <c r="Z185" s="543" t="s">
        <v>1314</v>
      </c>
      <c r="AA185" s="494">
        <v>19649</v>
      </c>
      <c r="AB185" s="494">
        <v>20118</v>
      </c>
      <c r="AC185" s="494">
        <v>28907</v>
      </c>
      <c r="AD185" s="494">
        <v>9525</v>
      </c>
      <c r="AE185" s="494">
        <v>1222</v>
      </c>
      <c r="AF185" s="494">
        <v>113</v>
      </c>
      <c r="AG185" s="494">
        <v>297</v>
      </c>
      <c r="AH185" s="494">
        <v>345</v>
      </c>
      <c r="AI185" s="494">
        <v>0</v>
      </c>
      <c r="AJ185" s="494">
        <v>0</v>
      </c>
      <c r="AK185" s="494">
        <v>0</v>
      </c>
      <c r="AL185" s="494">
        <v>0</v>
      </c>
      <c r="AM185" s="494">
        <v>3301</v>
      </c>
      <c r="AN185" s="503">
        <v>113</v>
      </c>
      <c r="AO185" s="503">
        <v>2507</v>
      </c>
      <c r="AP185" s="494">
        <f t="shared" si="18"/>
        <v>39767</v>
      </c>
      <c r="AQ185" s="504">
        <v>44563</v>
      </c>
      <c r="AR185" s="504">
        <v>44926</v>
      </c>
      <c r="AS185" s="505" t="s">
        <v>972</v>
      </c>
      <c r="AT185" s="521"/>
    </row>
    <row r="186" spans="1:46" ht="123" customHeight="1" x14ac:dyDescent="0.25">
      <c r="A186" s="489">
        <v>1</v>
      </c>
      <c r="B186" s="490" t="s">
        <v>960</v>
      </c>
      <c r="C186" s="489">
        <v>22</v>
      </c>
      <c r="D186" s="489" t="s">
        <v>417</v>
      </c>
      <c r="E186" s="489">
        <v>2201</v>
      </c>
      <c r="F186" s="490" t="s">
        <v>961</v>
      </c>
      <c r="G186" s="492" t="s">
        <v>1258</v>
      </c>
      <c r="H186" s="515" t="s">
        <v>1218</v>
      </c>
      <c r="I186" s="492" t="s">
        <v>1258</v>
      </c>
      <c r="J186" s="515" t="s">
        <v>1218</v>
      </c>
      <c r="K186" s="492" t="s">
        <v>1259</v>
      </c>
      <c r="L186" s="515" t="s">
        <v>1219</v>
      </c>
      <c r="M186" s="492" t="s">
        <v>1259</v>
      </c>
      <c r="N186" s="515" t="s">
        <v>1219</v>
      </c>
      <c r="O186" s="493" t="s">
        <v>1260</v>
      </c>
      <c r="P186" s="495">
        <v>2020003630016</v>
      </c>
      <c r="Q186" s="490" t="s">
        <v>1200</v>
      </c>
      <c r="R186" s="517">
        <f t="shared" si="20"/>
        <v>0.99801546865709867</v>
      </c>
      <c r="S186" s="490" t="s">
        <v>1201</v>
      </c>
      <c r="T186" s="497" t="s">
        <v>1215</v>
      </c>
      <c r="U186" s="490" t="s">
        <v>1261</v>
      </c>
      <c r="V186" s="498">
        <v>9268780000</v>
      </c>
      <c r="W186" s="499" t="s">
        <v>1315</v>
      </c>
      <c r="X186" s="509" t="s">
        <v>970</v>
      </c>
      <c r="Y186" s="501">
        <v>25</v>
      </c>
      <c r="Z186" s="502" t="s">
        <v>971</v>
      </c>
      <c r="AA186" s="494">
        <v>19649</v>
      </c>
      <c r="AB186" s="494">
        <v>20118</v>
      </c>
      <c r="AC186" s="494">
        <v>28907</v>
      </c>
      <c r="AD186" s="494">
        <v>9525</v>
      </c>
      <c r="AE186" s="494">
        <v>1222</v>
      </c>
      <c r="AF186" s="494">
        <v>113</v>
      </c>
      <c r="AG186" s="494">
        <v>297</v>
      </c>
      <c r="AH186" s="494">
        <v>345</v>
      </c>
      <c r="AI186" s="494">
        <v>0</v>
      </c>
      <c r="AJ186" s="494">
        <v>0</v>
      </c>
      <c r="AK186" s="494">
        <v>0</v>
      </c>
      <c r="AL186" s="494">
        <v>0</v>
      </c>
      <c r="AM186" s="494">
        <v>3301</v>
      </c>
      <c r="AN186" s="503">
        <v>113</v>
      </c>
      <c r="AO186" s="503">
        <v>2507</v>
      </c>
      <c r="AP186" s="494">
        <f t="shared" si="18"/>
        <v>39767</v>
      </c>
      <c r="AQ186" s="504">
        <v>44563</v>
      </c>
      <c r="AR186" s="504">
        <v>44926</v>
      </c>
      <c r="AS186" s="505" t="s">
        <v>972</v>
      </c>
      <c r="AT186" s="521"/>
    </row>
    <row r="187" spans="1:46" ht="123" customHeight="1" x14ac:dyDescent="0.25">
      <c r="A187" s="489">
        <v>1</v>
      </c>
      <c r="B187" s="490" t="s">
        <v>960</v>
      </c>
      <c r="C187" s="489">
        <v>22</v>
      </c>
      <c r="D187" s="489" t="s">
        <v>417</v>
      </c>
      <c r="E187" s="489">
        <v>2201</v>
      </c>
      <c r="F187" s="490" t="s">
        <v>961</v>
      </c>
      <c r="G187" s="492" t="s">
        <v>1258</v>
      </c>
      <c r="H187" s="515" t="s">
        <v>1218</v>
      </c>
      <c r="I187" s="492" t="s">
        <v>1258</v>
      </c>
      <c r="J187" s="515" t="s">
        <v>1218</v>
      </c>
      <c r="K187" s="492" t="s">
        <v>1259</v>
      </c>
      <c r="L187" s="515" t="s">
        <v>1219</v>
      </c>
      <c r="M187" s="492" t="s">
        <v>1259</v>
      </c>
      <c r="N187" s="515" t="s">
        <v>1219</v>
      </c>
      <c r="O187" s="493" t="s">
        <v>1260</v>
      </c>
      <c r="P187" s="495">
        <v>2020003630016</v>
      </c>
      <c r="Q187" s="490" t="s">
        <v>1200</v>
      </c>
      <c r="R187" s="517">
        <f t="shared" si="20"/>
        <v>0.99801546865709867</v>
      </c>
      <c r="S187" s="490" t="s">
        <v>1201</v>
      </c>
      <c r="T187" s="497" t="s">
        <v>1215</v>
      </c>
      <c r="U187" s="490" t="s">
        <v>1261</v>
      </c>
      <c r="V187" s="498">
        <v>1200000000</v>
      </c>
      <c r="W187" s="499" t="s">
        <v>1316</v>
      </c>
      <c r="X187" s="509" t="s">
        <v>970</v>
      </c>
      <c r="Y187" s="501">
        <v>26</v>
      </c>
      <c r="Z187" s="502" t="s">
        <v>971</v>
      </c>
      <c r="AA187" s="494">
        <v>19649</v>
      </c>
      <c r="AB187" s="494">
        <v>20118</v>
      </c>
      <c r="AC187" s="494">
        <v>28907</v>
      </c>
      <c r="AD187" s="494">
        <v>9525</v>
      </c>
      <c r="AE187" s="494">
        <v>1222</v>
      </c>
      <c r="AF187" s="494">
        <v>113</v>
      </c>
      <c r="AG187" s="494">
        <v>297</v>
      </c>
      <c r="AH187" s="494">
        <v>345</v>
      </c>
      <c r="AI187" s="494">
        <v>0</v>
      </c>
      <c r="AJ187" s="494">
        <v>0</v>
      </c>
      <c r="AK187" s="494">
        <v>0</v>
      </c>
      <c r="AL187" s="494">
        <v>0</v>
      </c>
      <c r="AM187" s="494">
        <v>3301</v>
      </c>
      <c r="AN187" s="503">
        <v>113</v>
      </c>
      <c r="AO187" s="503">
        <v>2507</v>
      </c>
      <c r="AP187" s="494">
        <f t="shared" si="18"/>
        <v>39767</v>
      </c>
      <c r="AQ187" s="504">
        <v>44563</v>
      </c>
      <c r="AR187" s="504">
        <v>44926</v>
      </c>
      <c r="AS187" s="505" t="s">
        <v>972</v>
      </c>
      <c r="AT187" s="521"/>
    </row>
    <row r="188" spans="1:46" ht="123" customHeight="1" x14ac:dyDescent="0.25">
      <c r="A188" s="489">
        <v>1</v>
      </c>
      <c r="B188" s="490" t="s">
        <v>960</v>
      </c>
      <c r="C188" s="489">
        <v>22</v>
      </c>
      <c r="D188" s="489" t="s">
        <v>417</v>
      </c>
      <c r="E188" s="489">
        <v>2201</v>
      </c>
      <c r="F188" s="490" t="s">
        <v>961</v>
      </c>
      <c r="G188" s="492" t="s">
        <v>1258</v>
      </c>
      <c r="H188" s="515" t="s">
        <v>1218</v>
      </c>
      <c r="I188" s="492" t="s">
        <v>1258</v>
      </c>
      <c r="J188" s="515" t="s">
        <v>1218</v>
      </c>
      <c r="K188" s="492" t="s">
        <v>1259</v>
      </c>
      <c r="L188" s="515" t="s">
        <v>1219</v>
      </c>
      <c r="M188" s="492" t="s">
        <v>1259</v>
      </c>
      <c r="N188" s="515" t="s">
        <v>1219</v>
      </c>
      <c r="O188" s="493" t="s">
        <v>1260</v>
      </c>
      <c r="P188" s="495">
        <v>2020003630016</v>
      </c>
      <c r="Q188" s="490" t="s">
        <v>1200</v>
      </c>
      <c r="R188" s="517">
        <f t="shared" si="20"/>
        <v>0.99801546865709867</v>
      </c>
      <c r="S188" s="490" t="s">
        <v>1201</v>
      </c>
      <c r="T188" s="497" t="s">
        <v>1215</v>
      </c>
      <c r="U188" s="490" t="s">
        <v>1261</v>
      </c>
      <c r="V188" s="498">
        <v>83740000</v>
      </c>
      <c r="W188" s="499" t="s">
        <v>1317</v>
      </c>
      <c r="X188" s="509" t="s">
        <v>970</v>
      </c>
      <c r="Y188" s="501">
        <v>25</v>
      </c>
      <c r="Z188" s="502" t="s">
        <v>971</v>
      </c>
      <c r="AA188" s="494">
        <v>19649</v>
      </c>
      <c r="AB188" s="494">
        <v>20118</v>
      </c>
      <c r="AC188" s="494">
        <v>28907</v>
      </c>
      <c r="AD188" s="494">
        <v>9525</v>
      </c>
      <c r="AE188" s="494">
        <v>1222</v>
      </c>
      <c r="AF188" s="494">
        <v>113</v>
      </c>
      <c r="AG188" s="494">
        <v>297</v>
      </c>
      <c r="AH188" s="494">
        <v>345</v>
      </c>
      <c r="AI188" s="494">
        <v>0</v>
      </c>
      <c r="AJ188" s="494">
        <v>0</v>
      </c>
      <c r="AK188" s="494">
        <v>0</v>
      </c>
      <c r="AL188" s="494">
        <v>0</v>
      </c>
      <c r="AM188" s="494">
        <v>3301</v>
      </c>
      <c r="AN188" s="503">
        <v>113</v>
      </c>
      <c r="AO188" s="503">
        <v>2507</v>
      </c>
      <c r="AP188" s="494">
        <f t="shared" si="18"/>
        <v>39767</v>
      </c>
      <c r="AQ188" s="504">
        <v>44563</v>
      </c>
      <c r="AR188" s="504">
        <v>44926</v>
      </c>
      <c r="AS188" s="505" t="s">
        <v>972</v>
      </c>
      <c r="AT188" s="521"/>
    </row>
    <row r="189" spans="1:46" ht="123" customHeight="1" x14ac:dyDescent="0.25">
      <c r="A189" s="489">
        <v>1</v>
      </c>
      <c r="B189" s="490" t="s">
        <v>960</v>
      </c>
      <c r="C189" s="489">
        <v>22</v>
      </c>
      <c r="D189" s="489" t="s">
        <v>417</v>
      </c>
      <c r="E189" s="489">
        <v>2201</v>
      </c>
      <c r="F189" s="490" t="s">
        <v>961</v>
      </c>
      <c r="G189" s="492" t="s">
        <v>1258</v>
      </c>
      <c r="H189" s="515" t="s">
        <v>1218</v>
      </c>
      <c r="I189" s="492" t="s">
        <v>1258</v>
      </c>
      <c r="J189" s="515" t="s">
        <v>1218</v>
      </c>
      <c r="K189" s="492" t="s">
        <v>1259</v>
      </c>
      <c r="L189" s="515" t="s">
        <v>1219</v>
      </c>
      <c r="M189" s="492" t="s">
        <v>1259</v>
      </c>
      <c r="N189" s="515" t="s">
        <v>1219</v>
      </c>
      <c r="O189" s="493" t="s">
        <v>1260</v>
      </c>
      <c r="P189" s="495">
        <v>2020003630016</v>
      </c>
      <c r="Q189" s="490" t="s">
        <v>1200</v>
      </c>
      <c r="R189" s="517">
        <f t="shared" si="20"/>
        <v>0.99801546865709867</v>
      </c>
      <c r="S189" s="490" t="s">
        <v>1201</v>
      </c>
      <c r="T189" s="497" t="s">
        <v>1215</v>
      </c>
      <c r="U189" s="490" t="s">
        <v>1261</v>
      </c>
      <c r="V189" s="498">
        <v>4240000</v>
      </c>
      <c r="W189" s="499" t="s">
        <v>1318</v>
      </c>
      <c r="X189" s="509" t="s">
        <v>970</v>
      </c>
      <c r="Y189" s="501">
        <v>25</v>
      </c>
      <c r="Z189" s="502" t="s">
        <v>971</v>
      </c>
      <c r="AA189" s="494">
        <v>19649</v>
      </c>
      <c r="AB189" s="494">
        <v>20118</v>
      </c>
      <c r="AC189" s="494">
        <v>28907</v>
      </c>
      <c r="AD189" s="494">
        <v>9525</v>
      </c>
      <c r="AE189" s="494">
        <v>1222</v>
      </c>
      <c r="AF189" s="494">
        <v>113</v>
      </c>
      <c r="AG189" s="494">
        <v>297</v>
      </c>
      <c r="AH189" s="494">
        <v>345</v>
      </c>
      <c r="AI189" s="494">
        <v>0</v>
      </c>
      <c r="AJ189" s="494">
        <v>0</v>
      </c>
      <c r="AK189" s="494">
        <v>0</v>
      </c>
      <c r="AL189" s="494">
        <v>0</v>
      </c>
      <c r="AM189" s="494">
        <v>3301</v>
      </c>
      <c r="AN189" s="503">
        <v>113</v>
      </c>
      <c r="AO189" s="503">
        <v>2507</v>
      </c>
      <c r="AP189" s="494">
        <f t="shared" si="18"/>
        <v>39767</v>
      </c>
      <c r="AQ189" s="504">
        <v>44563</v>
      </c>
      <c r="AR189" s="504">
        <v>44926</v>
      </c>
      <c r="AS189" s="505" t="s">
        <v>972</v>
      </c>
      <c r="AT189" s="521"/>
    </row>
    <row r="190" spans="1:46" ht="123" customHeight="1" x14ac:dyDescent="0.25">
      <c r="A190" s="489">
        <v>1</v>
      </c>
      <c r="B190" s="490" t="s">
        <v>960</v>
      </c>
      <c r="C190" s="489">
        <v>22</v>
      </c>
      <c r="D190" s="489" t="s">
        <v>417</v>
      </c>
      <c r="E190" s="489">
        <v>2201</v>
      </c>
      <c r="F190" s="490" t="s">
        <v>961</v>
      </c>
      <c r="G190" s="492" t="s">
        <v>1258</v>
      </c>
      <c r="H190" s="515" t="s">
        <v>1218</v>
      </c>
      <c r="I190" s="492" t="s">
        <v>1258</v>
      </c>
      <c r="J190" s="515" t="s">
        <v>1218</v>
      </c>
      <c r="K190" s="492" t="s">
        <v>1259</v>
      </c>
      <c r="L190" s="515" t="s">
        <v>1219</v>
      </c>
      <c r="M190" s="492" t="s">
        <v>1259</v>
      </c>
      <c r="N190" s="515" t="s">
        <v>1219</v>
      </c>
      <c r="O190" s="493" t="s">
        <v>1260</v>
      </c>
      <c r="P190" s="495">
        <v>2020003630016</v>
      </c>
      <c r="Q190" s="490" t="s">
        <v>1200</v>
      </c>
      <c r="R190" s="517">
        <f t="shared" si="20"/>
        <v>0.99801546865709867</v>
      </c>
      <c r="S190" s="490" t="s">
        <v>1201</v>
      </c>
      <c r="T190" s="497" t="s">
        <v>1215</v>
      </c>
      <c r="U190" s="490" t="s">
        <v>1261</v>
      </c>
      <c r="V190" s="498">
        <v>600000000</v>
      </c>
      <c r="W190" s="499" t="s">
        <v>1319</v>
      </c>
      <c r="X190" s="509" t="s">
        <v>970</v>
      </c>
      <c r="Y190" s="501">
        <v>25</v>
      </c>
      <c r="Z190" s="502" t="s">
        <v>971</v>
      </c>
      <c r="AA190" s="494">
        <v>19649</v>
      </c>
      <c r="AB190" s="494">
        <v>20118</v>
      </c>
      <c r="AC190" s="494">
        <v>28907</v>
      </c>
      <c r="AD190" s="494">
        <v>9525</v>
      </c>
      <c r="AE190" s="494">
        <v>1222</v>
      </c>
      <c r="AF190" s="494">
        <v>113</v>
      </c>
      <c r="AG190" s="494">
        <v>297</v>
      </c>
      <c r="AH190" s="494">
        <v>345</v>
      </c>
      <c r="AI190" s="494">
        <v>0</v>
      </c>
      <c r="AJ190" s="494">
        <v>0</v>
      </c>
      <c r="AK190" s="494">
        <v>0</v>
      </c>
      <c r="AL190" s="494">
        <v>0</v>
      </c>
      <c r="AM190" s="494">
        <v>3301</v>
      </c>
      <c r="AN190" s="503">
        <v>113</v>
      </c>
      <c r="AO190" s="503">
        <v>2507</v>
      </c>
      <c r="AP190" s="494">
        <f t="shared" si="18"/>
        <v>39767</v>
      </c>
      <c r="AQ190" s="504">
        <v>44563</v>
      </c>
      <c r="AR190" s="504">
        <v>44926</v>
      </c>
      <c r="AS190" s="505" t="s">
        <v>972</v>
      </c>
      <c r="AT190" s="521"/>
    </row>
    <row r="191" spans="1:46" ht="123" customHeight="1" x14ac:dyDescent="0.25">
      <c r="A191" s="489">
        <v>1</v>
      </c>
      <c r="B191" s="490" t="s">
        <v>960</v>
      </c>
      <c r="C191" s="489">
        <v>22</v>
      </c>
      <c r="D191" s="489" t="s">
        <v>417</v>
      </c>
      <c r="E191" s="489">
        <v>2201</v>
      </c>
      <c r="F191" s="490" t="s">
        <v>961</v>
      </c>
      <c r="G191" s="492" t="s">
        <v>1258</v>
      </c>
      <c r="H191" s="515" t="s">
        <v>1218</v>
      </c>
      <c r="I191" s="492" t="s">
        <v>1258</v>
      </c>
      <c r="J191" s="515" t="s">
        <v>1218</v>
      </c>
      <c r="K191" s="492" t="s">
        <v>1259</v>
      </c>
      <c r="L191" s="515" t="s">
        <v>1219</v>
      </c>
      <c r="M191" s="492" t="s">
        <v>1259</v>
      </c>
      <c r="N191" s="515" t="s">
        <v>1219</v>
      </c>
      <c r="O191" s="493" t="s">
        <v>1260</v>
      </c>
      <c r="P191" s="495">
        <v>2020003630016</v>
      </c>
      <c r="Q191" s="490" t="s">
        <v>1200</v>
      </c>
      <c r="R191" s="517">
        <f t="shared" si="20"/>
        <v>0.99801546865709867</v>
      </c>
      <c r="S191" s="490" t="s">
        <v>1201</v>
      </c>
      <c r="T191" s="497" t="s">
        <v>1215</v>
      </c>
      <c r="U191" s="490" t="s">
        <v>1261</v>
      </c>
      <c r="V191" s="498">
        <v>1500000000</v>
      </c>
      <c r="W191" s="499" t="s">
        <v>1320</v>
      </c>
      <c r="X191" s="509" t="s">
        <v>970</v>
      </c>
      <c r="Y191" s="501">
        <v>25</v>
      </c>
      <c r="Z191" s="502" t="s">
        <v>971</v>
      </c>
      <c r="AA191" s="494">
        <v>19649</v>
      </c>
      <c r="AB191" s="494">
        <v>20118</v>
      </c>
      <c r="AC191" s="494">
        <v>28907</v>
      </c>
      <c r="AD191" s="494">
        <v>9525</v>
      </c>
      <c r="AE191" s="494">
        <v>1222</v>
      </c>
      <c r="AF191" s="494">
        <v>113</v>
      </c>
      <c r="AG191" s="494">
        <v>297</v>
      </c>
      <c r="AH191" s="494">
        <v>345</v>
      </c>
      <c r="AI191" s="494">
        <v>0</v>
      </c>
      <c r="AJ191" s="494">
        <v>0</v>
      </c>
      <c r="AK191" s="494">
        <v>0</v>
      </c>
      <c r="AL191" s="494">
        <v>0</v>
      </c>
      <c r="AM191" s="494">
        <v>3301</v>
      </c>
      <c r="AN191" s="503">
        <v>113</v>
      </c>
      <c r="AO191" s="503">
        <v>2507</v>
      </c>
      <c r="AP191" s="494">
        <f t="shared" si="18"/>
        <v>39767</v>
      </c>
      <c r="AQ191" s="504">
        <v>44563</v>
      </c>
      <c r="AR191" s="504">
        <v>44926</v>
      </c>
      <c r="AS191" s="505" t="s">
        <v>972</v>
      </c>
      <c r="AT191" s="521"/>
    </row>
    <row r="192" spans="1:46" ht="123" customHeight="1" x14ac:dyDescent="0.25">
      <c r="A192" s="489">
        <v>1</v>
      </c>
      <c r="B192" s="490" t="s">
        <v>960</v>
      </c>
      <c r="C192" s="489">
        <v>22</v>
      </c>
      <c r="D192" s="489" t="s">
        <v>417</v>
      </c>
      <c r="E192" s="489">
        <v>2201</v>
      </c>
      <c r="F192" s="490" t="s">
        <v>961</v>
      </c>
      <c r="G192" s="492" t="s">
        <v>1258</v>
      </c>
      <c r="H192" s="515" t="s">
        <v>1218</v>
      </c>
      <c r="I192" s="492" t="s">
        <v>1258</v>
      </c>
      <c r="J192" s="515" t="s">
        <v>1218</v>
      </c>
      <c r="K192" s="492" t="s">
        <v>1259</v>
      </c>
      <c r="L192" s="515" t="s">
        <v>1219</v>
      </c>
      <c r="M192" s="492" t="s">
        <v>1259</v>
      </c>
      <c r="N192" s="515" t="s">
        <v>1219</v>
      </c>
      <c r="O192" s="493" t="s">
        <v>1260</v>
      </c>
      <c r="P192" s="495">
        <v>2020003630016</v>
      </c>
      <c r="Q192" s="490" t="s">
        <v>1200</v>
      </c>
      <c r="R192" s="517">
        <f t="shared" si="20"/>
        <v>0.99801546865709867</v>
      </c>
      <c r="S192" s="490" t="s">
        <v>1201</v>
      </c>
      <c r="T192" s="497" t="s">
        <v>1215</v>
      </c>
      <c r="U192" s="490" t="s">
        <v>1261</v>
      </c>
      <c r="V192" s="498">
        <v>600000000</v>
      </c>
      <c r="W192" s="499" t="s">
        <v>1321</v>
      </c>
      <c r="X192" s="509" t="s">
        <v>970</v>
      </c>
      <c r="Y192" s="501">
        <v>25</v>
      </c>
      <c r="Z192" s="502" t="s">
        <v>971</v>
      </c>
      <c r="AA192" s="494">
        <v>19649</v>
      </c>
      <c r="AB192" s="494">
        <v>20118</v>
      </c>
      <c r="AC192" s="494">
        <v>28907</v>
      </c>
      <c r="AD192" s="494">
        <v>9525</v>
      </c>
      <c r="AE192" s="494">
        <v>1222</v>
      </c>
      <c r="AF192" s="494">
        <v>113</v>
      </c>
      <c r="AG192" s="494">
        <v>297</v>
      </c>
      <c r="AH192" s="494">
        <v>345</v>
      </c>
      <c r="AI192" s="494">
        <v>0</v>
      </c>
      <c r="AJ192" s="494">
        <v>0</v>
      </c>
      <c r="AK192" s="494">
        <v>0</v>
      </c>
      <c r="AL192" s="494">
        <v>0</v>
      </c>
      <c r="AM192" s="494">
        <v>3301</v>
      </c>
      <c r="AN192" s="503">
        <v>113</v>
      </c>
      <c r="AO192" s="503">
        <v>2507</v>
      </c>
      <c r="AP192" s="494">
        <f t="shared" si="18"/>
        <v>39767</v>
      </c>
      <c r="AQ192" s="504">
        <v>44563</v>
      </c>
      <c r="AR192" s="504">
        <v>44926</v>
      </c>
      <c r="AS192" s="505" t="s">
        <v>972</v>
      </c>
      <c r="AT192" s="521"/>
    </row>
    <row r="193" spans="1:46" ht="123" customHeight="1" x14ac:dyDescent="0.25">
      <c r="A193" s="489">
        <v>1</v>
      </c>
      <c r="B193" s="490" t="s">
        <v>960</v>
      </c>
      <c r="C193" s="489">
        <v>22</v>
      </c>
      <c r="D193" s="489" t="s">
        <v>417</v>
      </c>
      <c r="E193" s="489">
        <v>2201</v>
      </c>
      <c r="F193" s="490" t="s">
        <v>961</v>
      </c>
      <c r="G193" s="492" t="s">
        <v>1258</v>
      </c>
      <c r="H193" s="515" t="s">
        <v>1218</v>
      </c>
      <c r="I193" s="492" t="s">
        <v>1258</v>
      </c>
      <c r="J193" s="515" t="s">
        <v>1218</v>
      </c>
      <c r="K193" s="492" t="s">
        <v>1259</v>
      </c>
      <c r="L193" s="515" t="s">
        <v>1219</v>
      </c>
      <c r="M193" s="492" t="s">
        <v>1259</v>
      </c>
      <c r="N193" s="515" t="s">
        <v>1219</v>
      </c>
      <c r="O193" s="493" t="s">
        <v>1260</v>
      </c>
      <c r="P193" s="495">
        <v>2020003630016</v>
      </c>
      <c r="Q193" s="490" t="s">
        <v>1200</v>
      </c>
      <c r="R193" s="517">
        <f t="shared" si="20"/>
        <v>0.99801546865709867</v>
      </c>
      <c r="S193" s="490" t="s">
        <v>1201</v>
      </c>
      <c r="T193" s="497" t="s">
        <v>1215</v>
      </c>
      <c r="U193" s="490" t="s">
        <v>1261</v>
      </c>
      <c r="V193" s="498">
        <v>10600000</v>
      </c>
      <c r="W193" s="499" t="s">
        <v>1322</v>
      </c>
      <c r="X193" s="509" t="s">
        <v>970</v>
      </c>
      <c r="Y193" s="501">
        <v>25</v>
      </c>
      <c r="Z193" s="502" t="s">
        <v>971</v>
      </c>
      <c r="AA193" s="494">
        <v>19649</v>
      </c>
      <c r="AB193" s="494">
        <v>20118</v>
      </c>
      <c r="AC193" s="494">
        <v>28907</v>
      </c>
      <c r="AD193" s="494">
        <v>9525</v>
      </c>
      <c r="AE193" s="494">
        <v>1222</v>
      </c>
      <c r="AF193" s="494">
        <v>113</v>
      </c>
      <c r="AG193" s="494">
        <v>297</v>
      </c>
      <c r="AH193" s="494">
        <v>345</v>
      </c>
      <c r="AI193" s="494">
        <v>0</v>
      </c>
      <c r="AJ193" s="494">
        <v>0</v>
      </c>
      <c r="AK193" s="494">
        <v>0</v>
      </c>
      <c r="AL193" s="494">
        <v>0</v>
      </c>
      <c r="AM193" s="494">
        <v>3301</v>
      </c>
      <c r="AN193" s="503">
        <v>113</v>
      </c>
      <c r="AO193" s="503">
        <v>2507</v>
      </c>
      <c r="AP193" s="494">
        <f t="shared" si="18"/>
        <v>39767</v>
      </c>
      <c r="AQ193" s="504">
        <v>44563</v>
      </c>
      <c r="AR193" s="504">
        <v>44926</v>
      </c>
      <c r="AS193" s="505" t="s">
        <v>972</v>
      </c>
      <c r="AT193" s="521"/>
    </row>
    <row r="194" spans="1:46" ht="123" customHeight="1" x14ac:dyDescent="0.25">
      <c r="A194" s="489">
        <v>1</v>
      </c>
      <c r="B194" s="490" t="s">
        <v>960</v>
      </c>
      <c r="C194" s="489">
        <v>22</v>
      </c>
      <c r="D194" s="489" t="s">
        <v>417</v>
      </c>
      <c r="E194" s="489">
        <v>2201</v>
      </c>
      <c r="F194" s="490" t="s">
        <v>961</v>
      </c>
      <c r="G194" s="492" t="s">
        <v>1258</v>
      </c>
      <c r="H194" s="515" t="s">
        <v>1218</v>
      </c>
      <c r="I194" s="492" t="s">
        <v>1258</v>
      </c>
      <c r="J194" s="515" t="s">
        <v>1218</v>
      </c>
      <c r="K194" s="492" t="s">
        <v>1259</v>
      </c>
      <c r="L194" s="515" t="s">
        <v>1219</v>
      </c>
      <c r="M194" s="492" t="s">
        <v>1259</v>
      </c>
      <c r="N194" s="515" t="s">
        <v>1219</v>
      </c>
      <c r="O194" s="493" t="s">
        <v>1260</v>
      </c>
      <c r="P194" s="495">
        <v>2020003630016</v>
      </c>
      <c r="Q194" s="490" t="s">
        <v>1200</v>
      </c>
      <c r="R194" s="517">
        <f t="shared" si="20"/>
        <v>0.99801546865709867</v>
      </c>
      <c r="S194" s="490" t="s">
        <v>1201</v>
      </c>
      <c r="T194" s="497" t="s">
        <v>1215</v>
      </c>
      <c r="U194" s="490" t="s">
        <v>1261</v>
      </c>
      <c r="V194" s="498">
        <v>113420000</v>
      </c>
      <c r="W194" s="499" t="s">
        <v>1323</v>
      </c>
      <c r="X194" s="509" t="s">
        <v>970</v>
      </c>
      <c r="Y194" s="501">
        <v>25</v>
      </c>
      <c r="Z194" s="502" t="s">
        <v>971</v>
      </c>
      <c r="AA194" s="494">
        <v>19649</v>
      </c>
      <c r="AB194" s="494">
        <v>20118</v>
      </c>
      <c r="AC194" s="494">
        <v>28907</v>
      </c>
      <c r="AD194" s="494">
        <v>9525</v>
      </c>
      <c r="AE194" s="494">
        <v>1222</v>
      </c>
      <c r="AF194" s="494">
        <v>113</v>
      </c>
      <c r="AG194" s="494">
        <v>297</v>
      </c>
      <c r="AH194" s="494">
        <v>345</v>
      </c>
      <c r="AI194" s="494">
        <v>0</v>
      </c>
      <c r="AJ194" s="494">
        <v>0</v>
      </c>
      <c r="AK194" s="494">
        <v>0</v>
      </c>
      <c r="AL194" s="494">
        <v>0</v>
      </c>
      <c r="AM194" s="494">
        <v>3301</v>
      </c>
      <c r="AN194" s="503">
        <v>113</v>
      </c>
      <c r="AO194" s="503">
        <v>2507</v>
      </c>
      <c r="AP194" s="494">
        <f t="shared" si="18"/>
        <v>39767</v>
      </c>
      <c r="AQ194" s="504">
        <v>44563</v>
      </c>
      <c r="AR194" s="504">
        <v>44926</v>
      </c>
      <c r="AS194" s="505" t="s">
        <v>972</v>
      </c>
      <c r="AT194" s="521"/>
    </row>
    <row r="195" spans="1:46" ht="123" customHeight="1" x14ac:dyDescent="0.25">
      <c r="A195" s="489">
        <v>1</v>
      </c>
      <c r="B195" s="490" t="s">
        <v>960</v>
      </c>
      <c r="C195" s="489">
        <v>22</v>
      </c>
      <c r="D195" s="489" t="s">
        <v>417</v>
      </c>
      <c r="E195" s="489">
        <v>2201</v>
      </c>
      <c r="F195" s="490" t="s">
        <v>961</v>
      </c>
      <c r="G195" s="492" t="s">
        <v>1258</v>
      </c>
      <c r="H195" s="515" t="s">
        <v>1218</v>
      </c>
      <c r="I195" s="492" t="s">
        <v>1258</v>
      </c>
      <c r="J195" s="515" t="s">
        <v>1218</v>
      </c>
      <c r="K195" s="492" t="s">
        <v>1259</v>
      </c>
      <c r="L195" s="515" t="s">
        <v>1219</v>
      </c>
      <c r="M195" s="492" t="s">
        <v>1259</v>
      </c>
      <c r="N195" s="515" t="s">
        <v>1219</v>
      </c>
      <c r="O195" s="493" t="s">
        <v>1260</v>
      </c>
      <c r="P195" s="495">
        <v>2020003630016</v>
      </c>
      <c r="Q195" s="490" t="s">
        <v>1200</v>
      </c>
      <c r="R195" s="517">
        <f t="shared" si="20"/>
        <v>0.99801546865709867</v>
      </c>
      <c r="S195" s="490" t="s">
        <v>1201</v>
      </c>
      <c r="T195" s="497" t="s">
        <v>1215</v>
      </c>
      <c r="U195" s="490" t="s">
        <v>1261</v>
      </c>
      <c r="V195" s="498">
        <v>3019940000</v>
      </c>
      <c r="W195" s="499" t="s">
        <v>1324</v>
      </c>
      <c r="X195" s="509" t="s">
        <v>970</v>
      </c>
      <c r="Y195" s="501">
        <v>25</v>
      </c>
      <c r="Z195" s="502" t="s">
        <v>971</v>
      </c>
      <c r="AA195" s="494">
        <v>19649</v>
      </c>
      <c r="AB195" s="494">
        <v>20118</v>
      </c>
      <c r="AC195" s="494">
        <v>28907</v>
      </c>
      <c r="AD195" s="494">
        <v>9525</v>
      </c>
      <c r="AE195" s="494">
        <v>1222</v>
      </c>
      <c r="AF195" s="494">
        <v>113</v>
      </c>
      <c r="AG195" s="494">
        <v>297</v>
      </c>
      <c r="AH195" s="494">
        <v>345</v>
      </c>
      <c r="AI195" s="494">
        <v>0</v>
      </c>
      <c r="AJ195" s="494">
        <v>0</v>
      </c>
      <c r="AK195" s="494">
        <v>0</v>
      </c>
      <c r="AL195" s="494">
        <v>0</v>
      </c>
      <c r="AM195" s="494">
        <v>3301</v>
      </c>
      <c r="AN195" s="503">
        <v>113</v>
      </c>
      <c r="AO195" s="503">
        <v>2507</v>
      </c>
      <c r="AP195" s="494">
        <f t="shared" si="18"/>
        <v>39767</v>
      </c>
      <c r="AQ195" s="504">
        <v>44563</v>
      </c>
      <c r="AR195" s="504">
        <v>44926</v>
      </c>
      <c r="AS195" s="505" t="s">
        <v>972</v>
      </c>
      <c r="AT195" s="521"/>
    </row>
    <row r="196" spans="1:46" ht="123" customHeight="1" x14ac:dyDescent="0.25">
      <c r="A196" s="489">
        <v>1</v>
      </c>
      <c r="B196" s="490" t="s">
        <v>960</v>
      </c>
      <c r="C196" s="489">
        <v>22</v>
      </c>
      <c r="D196" s="489" t="s">
        <v>417</v>
      </c>
      <c r="E196" s="489">
        <v>2201</v>
      </c>
      <c r="F196" s="490" t="s">
        <v>961</v>
      </c>
      <c r="G196" s="492" t="s">
        <v>1258</v>
      </c>
      <c r="H196" s="515" t="s">
        <v>1218</v>
      </c>
      <c r="I196" s="492" t="s">
        <v>1258</v>
      </c>
      <c r="J196" s="515" t="s">
        <v>1218</v>
      </c>
      <c r="K196" s="492" t="s">
        <v>1259</v>
      </c>
      <c r="L196" s="515" t="s">
        <v>1219</v>
      </c>
      <c r="M196" s="492" t="s">
        <v>1259</v>
      </c>
      <c r="N196" s="515" t="s">
        <v>1219</v>
      </c>
      <c r="O196" s="493" t="s">
        <v>1260</v>
      </c>
      <c r="P196" s="495">
        <v>2020003630016</v>
      </c>
      <c r="Q196" s="490" t="s">
        <v>1200</v>
      </c>
      <c r="R196" s="517">
        <f t="shared" si="20"/>
        <v>0.99801546865709867</v>
      </c>
      <c r="S196" s="490" t="s">
        <v>1201</v>
      </c>
      <c r="T196" s="497" t="s">
        <v>1215</v>
      </c>
      <c r="U196" s="490" t="s">
        <v>1261</v>
      </c>
      <c r="V196" s="498">
        <v>1000000000</v>
      </c>
      <c r="W196" s="499" t="s">
        <v>1325</v>
      </c>
      <c r="X196" s="509" t="s">
        <v>970</v>
      </c>
      <c r="Y196" s="501">
        <v>26</v>
      </c>
      <c r="Z196" s="502" t="s">
        <v>971</v>
      </c>
      <c r="AA196" s="494">
        <v>19649</v>
      </c>
      <c r="AB196" s="494">
        <v>20118</v>
      </c>
      <c r="AC196" s="494">
        <v>28907</v>
      </c>
      <c r="AD196" s="494">
        <v>9525</v>
      </c>
      <c r="AE196" s="494">
        <v>1222</v>
      </c>
      <c r="AF196" s="494">
        <v>113</v>
      </c>
      <c r="AG196" s="494">
        <v>297</v>
      </c>
      <c r="AH196" s="494">
        <v>345</v>
      </c>
      <c r="AI196" s="494">
        <v>0</v>
      </c>
      <c r="AJ196" s="494">
        <v>0</v>
      </c>
      <c r="AK196" s="494">
        <v>0</v>
      </c>
      <c r="AL196" s="494">
        <v>0</v>
      </c>
      <c r="AM196" s="494">
        <v>3301</v>
      </c>
      <c r="AN196" s="503">
        <v>113</v>
      </c>
      <c r="AO196" s="503">
        <v>2507</v>
      </c>
      <c r="AP196" s="494">
        <f t="shared" si="18"/>
        <v>39767</v>
      </c>
      <c r="AQ196" s="504">
        <v>44563</v>
      </c>
      <c r="AR196" s="504">
        <v>44926</v>
      </c>
      <c r="AS196" s="505" t="s">
        <v>972</v>
      </c>
      <c r="AT196" s="521"/>
    </row>
    <row r="197" spans="1:46" ht="123" customHeight="1" x14ac:dyDescent="0.25">
      <c r="A197" s="489">
        <v>1</v>
      </c>
      <c r="B197" s="490" t="s">
        <v>960</v>
      </c>
      <c r="C197" s="489">
        <v>22</v>
      </c>
      <c r="D197" s="489" t="s">
        <v>417</v>
      </c>
      <c r="E197" s="489">
        <v>2201</v>
      </c>
      <c r="F197" s="490" t="s">
        <v>961</v>
      </c>
      <c r="G197" s="492" t="s">
        <v>1258</v>
      </c>
      <c r="H197" s="515" t="s">
        <v>1218</v>
      </c>
      <c r="I197" s="492" t="s">
        <v>1258</v>
      </c>
      <c r="J197" s="515" t="s">
        <v>1218</v>
      </c>
      <c r="K197" s="492" t="s">
        <v>1259</v>
      </c>
      <c r="L197" s="515" t="s">
        <v>1219</v>
      </c>
      <c r="M197" s="492" t="s">
        <v>1259</v>
      </c>
      <c r="N197" s="515" t="s">
        <v>1219</v>
      </c>
      <c r="O197" s="493" t="s">
        <v>1260</v>
      </c>
      <c r="P197" s="495">
        <v>2020003630016</v>
      </c>
      <c r="Q197" s="490" t="s">
        <v>1200</v>
      </c>
      <c r="R197" s="517">
        <f t="shared" si="20"/>
        <v>0.99801546865709867</v>
      </c>
      <c r="S197" s="490" t="s">
        <v>1201</v>
      </c>
      <c r="T197" s="497" t="s">
        <v>1215</v>
      </c>
      <c r="U197" s="490" t="s">
        <v>1261</v>
      </c>
      <c r="V197" s="498">
        <v>1000000000</v>
      </c>
      <c r="W197" s="499" t="s">
        <v>1326</v>
      </c>
      <c r="X197" s="509" t="s">
        <v>970</v>
      </c>
      <c r="Y197" s="501">
        <v>26</v>
      </c>
      <c r="Z197" s="502" t="s">
        <v>971</v>
      </c>
      <c r="AA197" s="494">
        <v>19649</v>
      </c>
      <c r="AB197" s="494">
        <v>20118</v>
      </c>
      <c r="AC197" s="494">
        <v>28907</v>
      </c>
      <c r="AD197" s="494">
        <v>9525</v>
      </c>
      <c r="AE197" s="494">
        <v>1222</v>
      </c>
      <c r="AF197" s="494">
        <v>113</v>
      </c>
      <c r="AG197" s="494">
        <v>297</v>
      </c>
      <c r="AH197" s="494">
        <v>345</v>
      </c>
      <c r="AI197" s="494">
        <v>0</v>
      </c>
      <c r="AJ197" s="494">
        <v>0</v>
      </c>
      <c r="AK197" s="494">
        <v>0</v>
      </c>
      <c r="AL197" s="494">
        <v>0</v>
      </c>
      <c r="AM197" s="494">
        <v>3301</v>
      </c>
      <c r="AN197" s="503">
        <v>113</v>
      </c>
      <c r="AO197" s="503">
        <v>2507</v>
      </c>
      <c r="AP197" s="494">
        <f t="shared" si="18"/>
        <v>39767</v>
      </c>
      <c r="AQ197" s="504">
        <v>44563</v>
      </c>
      <c r="AR197" s="504">
        <v>44926</v>
      </c>
      <c r="AS197" s="505" t="s">
        <v>972</v>
      </c>
      <c r="AT197" s="521"/>
    </row>
    <row r="198" spans="1:46" ht="123" customHeight="1" x14ac:dyDescent="0.25">
      <c r="A198" s="489">
        <v>1</v>
      </c>
      <c r="B198" s="490" t="s">
        <v>960</v>
      </c>
      <c r="C198" s="489">
        <v>22</v>
      </c>
      <c r="D198" s="489" t="s">
        <v>417</v>
      </c>
      <c r="E198" s="489">
        <v>2201</v>
      </c>
      <c r="F198" s="490" t="s">
        <v>961</v>
      </c>
      <c r="G198" s="492" t="s">
        <v>1258</v>
      </c>
      <c r="H198" s="515" t="s">
        <v>1218</v>
      </c>
      <c r="I198" s="492" t="s">
        <v>1258</v>
      </c>
      <c r="J198" s="515" t="s">
        <v>1218</v>
      </c>
      <c r="K198" s="492" t="s">
        <v>1259</v>
      </c>
      <c r="L198" s="515" t="s">
        <v>1219</v>
      </c>
      <c r="M198" s="492" t="s">
        <v>1259</v>
      </c>
      <c r="N198" s="515" t="s">
        <v>1219</v>
      </c>
      <c r="O198" s="493" t="s">
        <v>1260</v>
      </c>
      <c r="P198" s="495">
        <v>2020003630016</v>
      </c>
      <c r="Q198" s="490" t="s">
        <v>1200</v>
      </c>
      <c r="R198" s="517">
        <f t="shared" si="20"/>
        <v>0.99801546865709867</v>
      </c>
      <c r="S198" s="490" t="s">
        <v>1201</v>
      </c>
      <c r="T198" s="497" t="s">
        <v>1215</v>
      </c>
      <c r="U198" s="490" t="s">
        <v>1261</v>
      </c>
      <c r="V198" s="498">
        <v>2000000000</v>
      </c>
      <c r="W198" s="499" t="s">
        <v>1327</v>
      </c>
      <c r="X198" s="509" t="s">
        <v>970</v>
      </c>
      <c r="Y198" s="501">
        <v>26</v>
      </c>
      <c r="Z198" s="502" t="s">
        <v>971</v>
      </c>
      <c r="AA198" s="494">
        <v>19649</v>
      </c>
      <c r="AB198" s="494">
        <v>20118</v>
      </c>
      <c r="AC198" s="494">
        <v>28907</v>
      </c>
      <c r="AD198" s="494">
        <v>9525</v>
      </c>
      <c r="AE198" s="494">
        <v>1222</v>
      </c>
      <c r="AF198" s="494">
        <v>113</v>
      </c>
      <c r="AG198" s="494">
        <v>297</v>
      </c>
      <c r="AH198" s="494">
        <v>345</v>
      </c>
      <c r="AI198" s="494">
        <v>0</v>
      </c>
      <c r="AJ198" s="494">
        <v>0</v>
      </c>
      <c r="AK198" s="494">
        <v>0</v>
      </c>
      <c r="AL198" s="494">
        <v>0</v>
      </c>
      <c r="AM198" s="494">
        <v>3301</v>
      </c>
      <c r="AN198" s="503">
        <v>113</v>
      </c>
      <c r="AO198" s="503">
        <v>2507</v>
      </c>
      <c r="AP198" s="494">
        <f t="shared" si="18"/>
        <v>39767</v>
      </c>
      <c r="AQ198" s="504">
        <v>44563</v>
      </c>
      <c r="AR198" s="504">
        <v>44926</v>
      </c>
      <c r="AS198" s="505" t="s">
        <v>972</v>
      </c>
      <c r="AT198" s="521"/>
    </row>
    <row r="199" spans="1:46" ht="123" customHeight="1" x14ac:dyDescent="0.25">
      <c r="A199" s="489">
        <v>1</v>
      </c>
      <c r="B199" s="490" t="s">
        <v>960</v>
      </c>
      <c r="C199" s="489">
        <v>22</v>
      </c>
      <c r="D199" s="489" t="s">
        <v>417</v>
      </c>
      <c r="E199" s="489">
        <v>2201</v>
      </c>
      <c r="F199" s="490" t="s">
        <v>961</v>
      </c>
      <c r="G199" s="492" t="s">
        <v>1258</v>
      </c>
      <c r="H199" s="515" t="s">
        <v>1218</v>
      </c>
      <c r="I199" s="492" t="s">
        <v>1258</v>
      </c>
      <c r="J199" s="515" t="s">
        <v>1218</v>
      </c>
      <c r="K199" s="492" t="s">
        <v>1259</v>
      </c>
      <c r="L199" s="515" t="s">
        <v>1219</v>
      </c>
      <c r="M199" s="492" t="s">
        <v>1259</v>
      </c>
      <c r="N199" s="515" t="s">
        <v>1219</v>
      </c>
      <c r="O199" s="493" t="s">
        <v>1260</v>
      </c>
      <c r="P199" s="495">
        <v>2020003630016</v>
      </c>
      <c r="Q199" s="490" t="s">
        <v>1200</v>
      </c>
      <c r="R199" s="517">
        <f t="shared" si="20"/>
        <v>0.99801546865709867</v>
      </c>
      <c r="S199" s="490" t="s">
        <v>1201</v>
      </c>
      <c r="T199" s="497" t="s">
        <v>1215</v>
      </c>
      <c r="U199" s="490" t="s">
        <v>1261</v>
      </c>
      <c r="V199" s="498">
        <v>601020000</v>
      </c>
      <c r="W199" s="499" t="s">
        <v>1328</v>
      </c>
      <c r="X199" s="509" t="s">
        <v>970</v>
      </c>
      <c r="Y199" s="501">
        <v>25</v>
      </c>
      <c r="Z199" s="502" t="s">
        <v>971</v>
      </c>
      <c r="AA199" s="494">
        <v>19649</v>
      </c>
      <c r="AB199" s="494">
        <v>20118</v>
      </c>
      <c r="AC199" s="494">
        <v>28907</v>
      </c>
      <c r="AD199" s="494">
        <v>9525</v>
      </c>
      <c r="AE199" s="494">
        <v>1222</v>
      </c>
      <c r="AF199" s="494">
        <v>113</v>
      </c>
      <c r="AG199" s="494">
        <v>297</v>
      </c>
      <c r="AH199" s="494">
        <v>345</v>
      </c>
      <c r="AI199" s="494">
        <v>0</v>
      </c>
      <c r="AJ199" s="494">
        <v>0</v>
      </c>
      <c r="AK199" s="494">
        <v>0</v>
      </c>
      <c r="AL199" s="494">
        <v>0</v>
      </c>
      <c r="AM199" s="494">
        <v>3301</v>
      </c>
      <c r="AN199" s="503">
        <v>113</v>
      </c>
      <c r="AO199" s="503">
        <v>2507</v>
      </c>
      <c r="AP199" s="494">
        <f t="shared" si="18"/>
        <v>39767</v>
      </c>
      <c r="AQ199" s="504">
        <v>44563</v>
      </c>
      <c r="AR199" s="504">
        <v>44926</v>
      </c>
      <c r="AS199" s="505" t="s">
        <v>972</v>
      </c>
      <c r="AT199" s="521"/>
    </row>
    <row r="200" spans="1:46" ht="123" customHeight="1" x14ac:dyDescent="0.25">
      <c r="A200" s="489">
        <v>1</v>
      </c>
      <c r="B200" s="490" t="s">
        <v>960</v>
      </c>
      <c r="C200" s="489">
        <v>22</v>
      </c>
      <c r="D200" s="489" t="s">
        <v>417</v>
      </c>
      <c r="E200" s="489">
        <v>2201</v>
      </c>
      <c r="F200" s="490" t="s">
        <v>961</v>
      </c>
      <c r="G200" s="492" t="s">
        <v>1258</v>
      </c>
      <c r="H200" s="515" t="s">
        <v>1218</v>
      </c>
      <c r="I200" s="492" t="s">
        <v>1258</v>
      </c>
      <c r="J200" s="515" t="s">
        <v>1218</v>
      </c>
      <c r="K200" s="492" t="s">
        <v>1259</v>
      </c>
      <c r="L200" s="515" t="s">
        <v>1219</v>
      </c>
      <c r="M200" s="492" t="s">
        <v>1259</v>
      </c>
      <c r="N200" s="515" t="s">
        <v>1219</v>
      </c>
      <c r="O200" s="493" t="s">
        <v>1260</v>
      </c>
      <c r="P200" s="495">
        <v>2020003630016</v>
      </c>
      <c r="Q200" s="490" t="s">
        <v>1200</v>
      </c>
      <c r="R200" s="517">
        <f t="shared" si="20"/>
        <v>0.99801546865709867</v>
      </c>
      <c r="S200" s="490" t="s">
        <v>1201</v>
      </c>
      <c r="T200" s="497" t="s">
        <v>1215</v>
      </c>
      <c r="U200" s="490" t="s">
        <v>1261</v>
      </c>
      <c r="V200" s="498">
        <v>451560000</v>
      </c>
      <c r="W200" s="499" t="s">
        <v>1329</v>
      </c>
      <c r="X200" s="509" t="s">
        <v>970</v>
      </c>
      <c r="Y200" s="501">
        <v>25</v>
      </c>
      <c r="Z200" s="502" t="s">
        <v>971</v>
      </c>
      <c r="AA200" s="494">
        <v>19649</v>
      </c>
      <c r="AB200" s="494">
        <v>20118</v>
      </c>
      <c r="AC200" s="494">
        <v>28907</v>
      </c>
      <c r="AD200" s="494">
        <v>9525</v>
      </c>
      <c r="AE200" s="494">
        <v>1222</v>
      </c>
      <c r="AF200" s="494">
        <v>113</v>
      </c>
      <c r="AG200" s="494">
        <v>297</v>
      </c>
      <c r="AH200" s="494">
        <v>345</v>
      </c>
      <c r="AI200" s="494">
        <v>0</v>
      </c>
      <c r="AJ200" s="494">
        <v>0</v>
      </c>
      <c r="AK200" s="494">
        <v>0</v>
      </c>
      <c r="AL200" s="494">
        <v>0</v>
      </c>
      <c r="AM200" s="494">
        <v>3301</v>
      </c>
      <c r="AN200" s="503">
        <v>113</v>
      </c>
      <c r="AO200" s="503">
        <v>2507</v>
      </c>
      <c r="AP200" s="494">
        <f t="shared" si="18"/>
        <v>39767</v>
      </c>
      <c r="AQ200" s="504">
        <v>44563</v>
      </c>
      <c r="AR200" s="504">
        <v>44926</v>
      </c>
      <c r="AS200" s="505" t="s">
        <v>972</v>
      </c>
      <c r="AT200" s="521"/>
    </row>
    <row r="201" spans="1:46" ht="123" customHeight="1" x14ac:dyDescent="0.25">
      <c r="A201" s="489">
        <v>1</v>
      </c>
      <c r="B201" s="490" t="s">
        <v>960</v>
      </c>
      <c r="C201" s="489">
        <v>22</v>
      </c>
      <c r="D201" s="489" t="s">
        <v>417</v>
      </c>
      <c r="E201" s="489">
        <v>2201</v>
      </c>
      <c r="F201" s="490" t="s">
        <v>961</v>
      </c>
      <c r="G201" s="492" t="s">
        <v>1258</v>
      </c>
      <c r="H201" s="515" t="s">
        <v>1218</v>
      </c>
      <c r="I201" s="492" t="s">
        <v>1258</v>
      </c>
      <c r="J201" s="515" t="s">
        <v>1218</v>
      </c>
      <c r="K201" s="492" t="s">
        <v>1259</v>
      </c>
      <c r="L201" s="515" t="s">
        <v>1219</v>
      </c>
      <c r="M201" s="492" t="s">
        <v>1259</v>
      </c>
      <c r="N201" s="515" t="s">
        <v>1219</v>
      </c>
      <c r="O201" s="493" t="s">
        <v>1260</v>
      </c>
      <c r="P201" s="495">
        <v>2020003630016</v>
      </c>
      <c r="Q201" s="490" t="s">
        <v>1200</v>
      </c>
      <c r="R201" s="517">
        <f t="shared" si="20"/>
        <v>0.99801546865709867</v>
      </c>
      <c r="S201" s="490" t="s">
        <v>1201</v>
      </c>
      <c r="T201" s="497" t="s">
        <v>1215</v>
      </c>
      <c r="U201" s="490" t="s">
        <v>1261</v>
      </c>
      <c r="V201" s="498">
        <v>75260000</v>
      </c>
      <c r="W201" s="499" t="s">
        <v>1330</v>
      </c>
      <c r="X201" s="509" t="s">
        <v>970</v>
      </c>
      <c r="Y201" s="501">
        <v>25</v>
      </c>
      <c r="Z201" s="502" t="s">
        <v>971</v>
      </c>
      <c r="AA201" s="494">
        <v>19649</v>
      </c>
      <c r="AB201" s="494">
        <v>20118</v>
      </c>
      <c r="AC201" s="494">
        <v>28907</v>
      </c>
      <c r="AD201" s="494">
        <v>9525</v>
      </c>
      <c r="AE201" s="494">
        <v>1222</v>
      </c>
      <c r="AF201" s="494">
        <v>113</v>
      </c>
      <c r="AG201" s="494">
        <v>297</v>
      </c>
      <c r="AH201" s="494">
        <v>345</v>
      </c>
      <c r="AI201" s="494">
        <v>0</v>
      </c>
      <c r="AJ201" s="494">
        <v>0</v>
      </c>
      <c r="AK201" s="494">
        <v>0</v>
      </c>
      <c r="AL201" s="494">
        <v>0</v>
      </c>
      <c r="AM201" s="494">
        <v>3301</v>
      </c>
      <c r="AN201" s="503">
        <v>113</v>
      </c>
      <c r="AO201" s="503">
        <v>2507</v>
      </c>
      <c r="AP201" s="494">
        <f t="shared" ref="AP201:AP217" si="21">SUM(AA201+AB201)</f>
        <v>39767</v>
      </c>
      <c r="AQ201" s="504">
        <v>44563</v>
      </c>
      <c r="AR201" s="504">
        <v>44926</v>
      </c>
      <c r="AS201" s="505" t="s">
        <v>972</v>
      </c>
      <c r="AT201" s="521"/>
    </row>
    <row r="202" spans="1:46" ht="123" customHeight="1" x14ac:dyDescent="0.25">
      <c r="A202" s="489">
        <v>1</v>
      </c>
      <c r="B202" s="490" t="s">
        <v>960</v>
      </c>
      <c r="C202" s="489">
        <v>22</v>
      </c>
      <c r="D202" s="489" t="s">
        <v>417</v>
      </c>
      <c r="E202" s="489">
        <v>2201</v>
      </c>
      <c r="F202" s="490" t="s">
        <v>961</v>
      </c>
      <c r="G202" s="492" t="s">
        <v>1258</v>
      </c>
      <c r="H202" s="515" t="s">
        <v>1218</v>
      </c>
      <c r="I202" s="492" t="s">
        <v>1258</v>
      </c>
      <c r="J202" s="515" t="s">
        <v>1218</v>
      </c>
      <c r="K202" s="492" t="s">
        <v>1259</v>
      </c>
      <c r="L202" s="515" t="s">
        <v>1219</v>
      </c>
      <c r="M202" s="492" t="s">
        <v>1259</v>
      </c>
      <c r="N202" s="515" t="s">
        <v>1219</v>
      </c>
      <c r="O202" s="493" t="s">
        <v>1260</v>
      </c>
      <c r="P202" s="495">
        <v>2020003630016</v>
      </c>
      <c r="Q202" s="490" t="s">
        <v>1200</v>
      </c>
      <c r="R202" s="517">
        <f t="shared" si="20"/>
        <v>0.99801546865709867</v>
      </c>
      <c r="S202" s="490" t="s">
        <v>1201</v>
      </c>
      <c r="T202" s="497" t="s">
        <v>1215</v>
      </c>
      <c r="U202" s="490" t="s">
        <v>1261</v>
      </c>
      <c r="V202" s="498">
        <v>75260000</v>
      </c>
      <c r="W202" s="499" t="s">
        <v>1331</v>
      </c>
      <c r="X202" s="509" t="s">
        <v>970</v>
      </c>
      <c r="Y202" s="501">
        <v>25</v>
      </c>
      <c r="Z202" s="502" t="s">
        <v>971</v>
      </c>
      <c r="AA202" s="494">
        <v>19649</v>
      </c>
      <c r="AB202" s="494">
        <v>20118</v>
      </c>
      <c r="AC202" s="494">
        <v>28907</v>
      </c>
      <c r="AD202" s="494">
        <v>9525</v>
      </c>
      <c r="AE202" s="494">
        <v>1222</v>
      </c>
      <c r="AF202" s="494">
        <v>113</v>
      </c>
      <c r="AG202" s="494">
        <v>297</v>
      </c>
      <c r="AH202" s="494">
        <v>345</v>
      </c>
      <c r="AI202" s="494">
        <v>0</v>
      </c>
      <c r="AJ202" s="494">
        <v>0</v>
      </c>
      <c r="AK202" s="494">
        <v>0</v>
      </c>
      <c r="AL202" s="494">
        <v>0</v>
      </c>
      <c r="AM202" s="494">
        <v>3301</v>
      </c>
      <c r="AN202" s="503">
        <v>113</v>
      </c>
      <c r="AO202" s="503">
        <v>2507</v>
      </c>
      <c r="AP202" s="494">
        <f t="shared" si="21"/>
        <v>39767</v>
      </c>
      <c r="AQ202" s="504">
        <v>44563</v>
      </c>
      <c r="AR202" s="504">
        <v>44926</v>
      </c>
      <c r="AS202" s="505" t="s">
        <v>972</v>
      </c>
      <c r="AT202" s="521"/>
    </row>
    <row r="203" spans="1:46" ht="123" customHeight="1" x14ac:dyDescent="0.25">
      <c r="A203" s="489">
        <v>1</v>
      </c>
      <c r="B203" s="490" t="s">
        <v>960</v>
      </c>
      <c r="C203" s="489">
        <v>22</v>
      </c>
      <c r="D203" s="489" t="s">
        <v>417</v>
      </c>
      <c r="E203" s="489">
        <v>2201</v>
      </c>
      <c r="F203" s="490" t="s">
        <v>961</v>
      </c>
      <c r="G203" s="492" t="s">
        <v>1258</v>
      </c>
      <c r="H203" s="515" t="s">
        <v>1218</v>
      </c>
      <c r="I203" s="492" t="s">
        <v>1258</v>
      </c>
      <c r="J203" s="515" t="s">
        <v>1218</v>
      </c>
      <c r="K203" s="492" t="s">
        <v>1259</v>
      </c>
      <c r="L203" s="515" t="s">
        <v>1219</v>
      </c>
      <c r="M203" s="492" t="s">
        <v>1259</v>
      </c>
      <c r="N203" s="515" t="s">
        <v>1219</v>
      </c>
      <c r="O203" s="493" t="s">
        <v>1260</v>
      </c>
      <c r="P203" s="495">
        <v>2020003630016</v>
      </c>
      <c r="Q203" s="490" t="s">
        <v>1200</v>
      </c>
      <c r="R203" s="517">
        <f t="shared" si="20"/>
        <v>0.99801546865709867</v>
      </c>
      <c r="S203" s="490" t="s">
        <v>1201</v>
      </c>
      <c r="T203" s="497" t="s">
        <v>1215</v>
      </c>
      <c r="U203" s="490" t="s">
        <v>1261</v>
      </c>
      <c r="V203" s="498">
        <v>150520000</v>
      </c>
      <c r="W203" s="499" t="s">
        <v>1332</v>
      </c>
      <c r="X203" s="509" t="s">
        <v>970</v>
      </c>
      <c r="Y203" s="501">
        <v>25</v>
      </c>
      <c r="Z203" s="502" t="s">
        <v>971</v>
      </c>
      <c r="AA203" s="494">
        <v>19649</v>
      </c>
      <c r="AB203" s="494">
        <v>20118</v>
      </c>
      <c r="AC203" s="494">
        <v>28907</v>
      </c>
      <c r="AD203" s="494">
        <v>9525</v>
      </c>
      <c r="AE203" s="494">
        <v>1222</v>
      </c>
      <c r="AF203" s="494">
        <v>113</v>
      </c>
      <c r="AG203" s="494">
        <v>297</v>
      </c>
      <c r="AH203" s="494">
        <v>345</v>
      </c>
      <c r="AI203" s="494">
        <v>0</v>
      </c>
      <c r="AJ203" s="494">
        <v>0</v>
      </c>
      <c r="AK203" s="494">
        <v>0</v>
      </c>
      <c r="AL203" s="494">
        <v>0</v>
      </c>
      <c r="AM203" s="494">
        <v>3301</v>
      </c>
      <c r="AN203" s="503">
        <v>113</v>
      </c>
      <c r="AO203" s="503">
        <v>2507</v>
      </c>
      <c r="AP203" s="494">
        <f t="shared" si="21"/>
        <v>39767</v>
      </c>
      <c r="AQ203" s="504">
        <v>44563</v>
      </c>
      <c r="AR203" s="504">
        <v>44926</v>
      </c>
      <c r="AS203" s="505" t="s">
        <v>972</v>
      </c>
      <c r="AT203" s="521"/>
    </row>
    <row r="204" spans="1:46" ht="123" customHeight="1" x14ac:dyDescent="0.25">
      <c r="A204" s="489">
        <v>1</v>
      </c>
      <c r="B204" s="490" t="s">
        <v>960</v>
      </c>
      <c r="C204" s="489">
        <v>22</v>
      </c>
      <c r="D204" s="489" t="s">
        <v>417</v>
      </c>
      <c r="E204" s="489">
        <v>2201</v>
      </c>
      <c r="F204" s="490" t="s">
        <v>961</v>
      </c>
      <c r="G204" s="492" t="s">
        <v>1258</v>
      </c>
      <c r="H204" s="515" t="s">
        <v>1218</v>
      </c>
      <c r="I204" s="492" t="s">
        <v>1258</v>
      </c>
      <c r="J204" s="515" t="s">
        <v>1218</v>
      </c>
      <c r="K204" s="492" t="s">
        <v>1259</v>
      </c>
      <c r="L204" s="515" t="s">
        <v>1219</v>
      </c>
      <c r="M204" s="492" t="s">
        <v>1259</v>
      </c>
      <c r="N204" s="515" t="s">
        <v>1219</v>
      </c>
      <c r="O204" s="493" t="s">
        <v>1260</v>
      </c>
      <c r="P204" s="495">
        <v>2020003630016</v>
      </c>
      <c r="Q204" s="490" t="s">
        <v>1200</v>
      </c>
      <c r="R204" s="517">
        <f t="shared" ref="R204:R212" si="22">SUM($V$108:$V$212)/SUM($V$103:$V$212)</f>
        <v>0.99801546865709867</v>
      </c>
      <c r="S204" s="490" t="s">
        <v>1201</v>
      </c>
      <c r="T204" s="497" t="s">
        <v>1215</v>
      </c>
      <c r="U204" s="490" t="s">
        <v>1261</v>
      </c>
      <c r="V204" s="498">
        <v>25440000</v>
      </c>
      <c r="W204" s="499" t="s">
        <v>1333</v>
      </c>
      <c r="X204" s="509" t="s">
        <v>970</v>
      </c>
      <c r="Y204" s="501">
        <v>25</v>
      </c>
      <c r="Z204" s="502" t="s">
        <v>971</v>
      </c>
      <c r="AA204" s="494">
        <v>19649</v>
      </c>
      <c r="AB204" s="494">
        <v>20118</v>
      </c>
      <c r="AC204" s="494">
        <v>28907</v>
      </c>
      <c r="AD204" s="494">
        <v>9525</v>
      </c>
      <c r="AE204" s="494">
        <v>1222</v>
      </c>
      <c r="AF204" s="494">
        <v>113</v>
      </c>
      <c r="AG204" s="494">
        <v>297</v>
      </c>
      <c r="AH204" s="494">
        <v>345</v>
      </c>
      <c r="AI204" s="494">
        <v>0</v>
      </c>
      <c r="AJ204" s="494">
        <v>0</v>
      </c>
      <c r="AK204" s="494">
        <v>0</v>
      </c>
      <c r="AL204" s="494">
        <v>0</v>
      </c>
      <c r="AM204" s="494">
        <v>3301</v>
      </c>
      <c r="AN204" s="503">
        <v>113</v>
      </c>
      <c r="AO204" s="503">
        <v>2507</v>
      </c>
      <c r="AP204" s="494">
        <f t="shared" si="21"/>
        <v>39767</v>
      </c>
      <c r="AQ204" s="504">
        <v>44563</v>
      </c>
      <c r="AR204" s="504">
        <v>44926</v>
      </c>
      <c r="AS204" s="505" t="s">
        <v>972</v>
      </c>
      <c r="AT204" s="521"/>
    </row>
    <row r="205" spans="1:46" ht="123" customHeight="1" x14ac:dyDescent="0.25">
      <c r="A205" s="489">
        <v>1</v>
      </c>
      <c r="B205" s="490" t="s">
        <v>960</v>
      </c>
      <c r="C205" s="489">
        <v>22</v>
      </c>
      <c r="D205" s="489" t="s">
        <v>417</v>
      </c>
      <c r="E205" s="489">
        <v>2201</v>
      </c>
      <c r="F205" s="490" t="s">
        <v>961</v>
      </c>
      <c r="G205" s="492" t="s">
        <v>1258</v>
      </c>
      <c r="H205" s="515" t="s">
        <v>1218</v>
      </c>
      <c r="I205" s="492" t="s">
        <v>1258</v>
      </c>
      <c r="J205" s="515" t="s">
        <v>1218</v>
      </c>
      <c r="K205" s="492" t="s">
        <v>1259</v>
      </c>
      <c r="L205" s="515" t="s">
        <v>1219</v>
      </c>
      <c r="M205" s="492" t="s">
        <v>1259</v>
      </c>
      <c r="N205" s="515" t="s">
        <v>1219</v>
      </c>
      <c r="O205" s="493" t="s">
        <v>1260</v>
      </c>
      <c r="P205" s="495">
        <v>2020003630016</v>
      </c>
      <c r="Q205" s="490" t="s">
        <v>1200</v>
      </c>
      <c r="R205" s="517">
        <f t="shared" si="22"/>
        <v>0.99801546865709867</v>
      </c>
      <c r="S205" s="490" t="s">
        <v>1201</v>
      </c>
      <c r="T205" s="497" t="s">
        <v>1215</v>
      </c>
      <c r="U205" s="490" t="s">
        <v>1261</v>
      </c>
      <c r="V205" s="498">
        <v>97520000</v>
      </c>
      <c r="W205" s="499" t="s">
        <v>1334</v>
      </c>
      <c r="X205" s="509" t="s">
        <v>970</v>
      </c>
      <c r="Y205" s="501">
        <v>25</v>
      </c>
      <c r="Z205" s="502" t="s">
        <v>971</v>
      </c>
      <c r="AA205" s="494">
        <v>19649</v>
      </c>
      <c r="AB205" s="494">
        <v>20118</v>
      </c>
      <c r="AC205" s="494">
        <v>28907</v>
      </c>
      <c r="AD205" s="494">
        <v>9525</v>
      </c>
      <c r="AE205" s="494">
        <v>1222</v>
      </c>
      <c r="AF205" s="494">
        <v>113</v>
      </c>
      <c r="AG205" s="494">
        <v>297</v>
      </c>
      <c r="AH205" s="494">
        <v>345</v>
      </c>
      <c r="AI205" s="494">
        <v>0</v>
      </c>
      <c r="AJ205" s="494">
        <v>0</v>
      </c>
      <c r="AK205" s="494">
        <v>0</v>
      </c>
      <c r="AL205" s="494">
        <v>0</v>
      </c>
      <c r="AM205" s="494">
        <v>3301</v>
      </c>
      <c r="AN205" s="503">
        <v>113</v>
      </c>
      <c r="AO205" s="503">
        <v>2507</v>
      </c>
      <c r="AP205" s="494">
        <f t="shared" si="21"/>
        <v>39767</v>
      </c>
      <c r="AQ205" s="504">
        <v>44563</v>
      </c>
      <c r="AR205" s="504">
        <v>44926</v>
      </c>
      <c r="AS205" s="505" t="s">
        <v>972</v>
      </c>
      <c r="AT205" s="521"/>
    </row>
    <row r="206" spans="1:46" ht="123" customHeight="1" x14ac:dyDescent="0.25">
      <c r="A206" s="489">
        <v>1</v>
      </c>
      <c r="B206" s="490" t="s">
        <v>960</v>
      </c>
      <c r="C206" s="489">
        <v>22</v>
      </c>
      <c r="D206" s="489" t="s">
        <v>417</v>
      </c>
      <c r="E206" s="489">
        <v>2201</v>
      </c>
      <c r="F206" s="490" t="s">
        <v>961</v>
      </c>
      <c r="G206" s="492" t="s">
        <v>1258</v>
      </c>
      <c r="H206" s="515" t="s">
        <v>1218</v>
      </c>
      <c r="I206" s="492" t="s">
        <v>1258</v>
      </c>
      <c r="J206" s="515" t="s">
        <v>1218</v>
      </c>
      <c r="K206" s="492" t="s">
        <v>1259</v>
      </c>
      <c r="L206" s="515" t="s">
        <v>1219</v>
      </c>
      <c r="M206" s="492" t="s">
        <v>1259</v>
      </c>
      <c r="N206" s="515" t="s">
        <v>1219</v>
      </c>
      <c r="O206" s="493" t="s">
        <v>1260</v>
      </c>
      <c r="P206" s="495">
        <v>2020003630016</v>
      </c>
      <c r="Q206" s="490" t="s">
        <v>1200</v>
      </c>
      <c r="R206" s="517">
        <f t="shared" si="22"/>
        <v>0.99801546865709867</v>
      </c>
      <c r="S206" s="490" t="s">
        <v>1201</v>
      </c>
      <c r="T206" s="497" t="s">
        <v>1215</v>
      </c>
      <c r="U206" s="490" t="s">
        <v>1261</v>
      </c>
      <c r="V206" s="498">
        <v>25440000</v>
      </c>
      <c r="W206" s="499" t="s">
        <v>1335</v>
      </c>
      <c r="X206" s="509" t="s">
        <v>970</v>
      </c>
      <c r="Y206" s="501">
        <v>25</v>
      </c>
      <c r="Z206" s="502" t="s">
        <v>971</v>
      </c>
      <c r="AA206" s="494">
        <v>19649</v>
      </c>
      <c r="AB206" s="494">
        <v>20118</v>
      </c>
      <c r="AC206" s="494">
        <v>28907</v>
      </c>
      <c r="AD206" s="494">
        <v>9525</v>
      </c>
      <c r="AE206" s="494">
        <v>1222</v>
      </c>
      <c r="AF206" s="494">
        <v>113</v>
      </c>
      <c r="AG206" s="494">
        <v>297</v>
      </c>
      <c r="AH206" s="494">
        <v>345</v>
      </c>
      <c r="AI206" s="494">
        <v>0</v>
      </c>
      <c r="AJ206" s="494">
        <v>0</v>
      </c>
      <c r="AK206" s="494">
        <v>0</v>
      </c>
      <c r="AL206" s="494">
        <v>0</v>
      </c>
      <c r="AM206" s="494">
        <v>3301</v>
      </c>
      <c r="AN206" s="503">
        <v>113</v>
      </c>
      <c r="AO206" s="503">
        <v>2507</v>
      </c>
      <c r="AP206" s="494">
        <f t="shared" si="21"/>
        <v>39767</v>
      </c>
      <c r="AQ206" s="504">
        <v>44563</v>
      </c>
      <c r="AR206" s="504">
        <v>44926</v>
      </c>
      <c r="AS206" s="505" t="s">
        <v>972</v>
      </c>
      <c r="AT206" s="521"/>
    </row>
    <row r="207" spans="1:46" ht="123" customHeight="1" x14ac:dyDescent="0.25">
      <c r="A207" s="489">
        <v>1</v>
      </c>
      <c r="B207" s="490" t="s">
        <v>960</v>
      </c>
      <c r="C207" s="489">
        <v>22</v>
      </c>
      <c r="D207" s="489" t="s">
        <v>417</v>
      </c>
      <c r="E207" s="489">
        <v>2201</v>
      </c>
      <c r="F207" s="490" t="s">
        <v>961</v>
      </c>
      <c r="G207" s="492" t="s">
        <v>1258</v>
      </c>
      <c r="H207" s="515" t="s">
        <v>1218</v>
      </c>
      <c r="I207" s="492" t="s">
        <v>1258</v>
      </c>
      <c r="J207" s="515" t="s">
        <v>1218</v>
      </c>
      <c r="K207" s="492" t="s">
        <v>1259</v>
      </c>
      <c r="L207" s="515" t="s">
        <v>1219</v>
      </c>
      <c r="M207" s="492" t="s">
        <v>1259</v>
      </c>
      <c r="N207" s="515" t="s">
        <v>1219</v>
      </c>
      <c r="O207" s="493" t="s">
        <v>1260</v>
      </c>
      <c r="P207" s="495">
        <v>2020003630016</v>
      </c>
      <c r="Q207" s="490" t="s">
        <v>1200</v>
      </c>
      <c r="R207" s="517">
        <f t="shared" si="22"/>
        <v>0.99801546865709867</v>
      </c>
      <c r="S207" s="490" t="s">
        <v>1201</v>
      </c>
      <c r="T207" s="497" t="s">
        <v>1215</v>
      </c>
      <c r="U207" s="490" t="s">
        <v>1261</v>
      </c>
      <c r="V207" s="498">
        <v>39921720</v>
      </c>
      <c r="W207" s="499" t="s">
        <v>1336</v>
      </c>
      <c r="X207" s="509" t="s">
        <v>970</v>
      </c>
      <c r="Y207" s="501">
        <v>25</v>
      </c>
      <c r="Z207" s="502" t="s">
        <v>971</v>
      </c>
      <c r="AA207" s="494">
        <v>19649</v>
      </c>
      <c r="AB207" s="494">
        <v>20118</v>
      </c>
      <c r="AC207" s="494">
        <v>28907</v>
      </c>
      <c r="AD207" s="494">
        <v>9525</v>
      </c>
      <c r="AE207" s="494">
        <v>1222</v>
      </c>
      <c r="AF207" s="494">
        <v>113</v>
      </c>
      <c r="AG207" s="494">
        <v>297</v>
      </c>
      <c r="AH207" s="494">
        <v>345</v>
      </c>
      <c r="AI207" s="494">
        <v>0</v>
      </c>
      <c r="AJ207" s="494">
        <v>0</v>
      </c>
      <c r="AK207" s="494">
        <v>0</v>
      </c>
      <c r="AL207" s="494">
        <v>0</v>
      </c>
      <c r="AM207" s="494">
        <v>3301</v>
      </c>
      <c r="AN207" s="503">
        <v>113</v>
      </c>
      <c r="AO207" s="503">
        <v>2507</v>
      </c>
      <c r="AP207" s="494">
        <f t="shared" si="21"/>
        <v>39767</v>
      </c>
      <c r="AQ207" s="504">
        <v>44563</v>
      </c>
      <c r="AR207" s="504">
        <v>44926</v>
      </c>
      <c r="AS207" s="505" t="s">
        <v>972</v>
      </c>
      <c r="AT207" s="521"/>
    </row>
    <row r="208" spans="1:46" ht="123" customHeight="1" x14ac:dyDescent="0.25">
      <c r="A208" s="489">
        <v>1</v>
      </c>
      <c r="B208" s="490" t="s">
        <v>960</v>
      </c>
      <c r="C208" s="489">
        <v>22</v>
      </c>
      <c r="D208" s="489" t="s">
        <v>417</v>
      </c>
      <c r="E208" s="489">
        <v>2201</v>
      </c>
      <c r="F208" s="490" t="s">
        <v>961</v>
      </c>
      <c r="G208" s="492" t="s">
        <v>1258</v>
      </c>
      <c r="H208" s="515" t="s">
        <v>1218</v>
      </c>
      <c r="I208" s="492" t="s">
        <v>1258</v>
      </c>
      <c r="J208" s="515" t="s">
        <v>1218</v>
      </c>
      <c r="K208" s="492" t="s">
        <v>1259</v>
      </c>
      <c r="L208" s="515" t="s">
        <v>1219</v>
      </c>
      <c r="M208" s="492" t="s">
        <v>1259</v>
      </c>
      <c r="N208" s="515" t="s">
        <v>1219</v>
      </c>
      <c r="O208" s="493" t="s">
        <v>1260</v>
      </c>
      <c r="P208" s="495">
        <v>2020003630016</v>
      </c>
      <c r="Q208" s="490" t="s">
        <v>1200</v>
      </c>
      <c r="R208" s="517">
        <f t="shared" si="22"/>
        <v>0.99801546865709867</v>
      </c>
      <c r="S208" s="490" t="s">
        <v>1201</v>
      </c>
      <c r="T208" s="497" t="s">
        <v>1215</v>
      </c>
      <c r="U208" s="490" t="s">
        <v>1261</v>
      </c>
      <c r="V208" s="498">
        <v>318992344.52999997</v>
      </c>
      <c r="W208" s="510" t="s">
        <v>1337</v>
      </c>
      <c r="X208" s="511" t="s">
        <v>1338</v>
      </c>
      <c r="Y208" s="501">
        <v>187</v>
      </c>
      <c r="Z208" s="502" t="s">
        <v>1339</v>
      </c>
      <c r="AA208" s="494">
        <v>19649</v>
      </c>
      <c r="AB208" s="494">
        <v>20118</v>
      </c>
      <c r="AC208" s="494">
        <v>28907</v>
      </c>
      <c r="AD208" s="494">
        <v>9525</v>
      </c>
      <c r="AE208" s="494">
        <v>1222</v>
      </c>
      <c r="AF208" s="494">
        <v>113</v>
      </c>
      <c r="AG208" s="494">
        <v>297</v>
      </c>
      <c r="AH208" s="494">
        <v>345</v>
      </c>
      <c r="AI208" s="494">
        <v>0</v>
      </c>
      <c r="AJ208" s="494">
        <v>0</v>
      </c>
      <c r="AK208" s="494">
        <v>0</v>
      </c>
      <c r="AL208" s="494">
        <v>0</v>
      </c>
      <c r="AM208" s="494">
        <v>3301</v>
      </c>
      <c r="AN208" s="503">
        <v>113</v>
      </c>
      <c r="AO208" s="503">
        <v>2507</v>
      </c>
      <c r="AP208" s="494">
        <f t="shared" si="21"/>
        <v>39767</v>
      </c>
      <c r="AQ208" s="504">
        <v>44563</v>
      </c>
      <c r="AR208" s="504">
        <v>44926</v>
      </c>
      <c r="AS208" s="505" t="s">
        <v>972</v>
      </c>
      <c r="AT208" s="521"/>
    </row>
    <row r="209" spans="1:46" ht="123" customHeight="1" x14ac:dyDescent="0.25">
      <c r="A209" s="489">
        <v>1</v>
      </c>
      <c r="B209" s="490" t="s">
        <v>960</v>
      </c>
      <c r="C209" s="489">
        <v>22</v>
      </c>
      <c r="D209" s="489" t="s">
        <v>417</v>
      </c>
      <c r="E209" s="489">
        <v>2201</v>
      </c>
      <c r="F209" s="491" t="s">
        <v>961</v>
      </c>
      <c r="G209" s="492" t="s">
        <v>1258</v>
      </c>
      <c r="H209" s="515" t="s">
        <v>1218</v>
      </c>
      <c r="I209" s="492" t="s">
        <v>1258</v>
      </c>
      <c r="J209" s="515" t="s">
        <v>1218</v>
      </c>
      <c r="K209" s="492" t="s">
        <v>1259</v>
      </c>
      <c r="L209" s="515" t="s">
        <v>1219</v>
      </c>
      <c r="M209" s="492" t="s">
        <v>1259</v>
      </c>
      <c r="N209" s="515" t="s">
        <v>1219</v>
      </c>
      <c r="O209" s="493" t="s">
        <v>1260</v>
      </c>
      <c r="P209" s="495">
        <v>2020003630016</v>
      </c>
      <c r="Q209" s="490" t="s">
        <v>1200</v>
      </c>
      <c r="R209" s="517">
        <f t="shared" si="22"/>
        <v>0.99801546865709867</v>
      </c>
      <c r="S209" s="490" t="s">
        <v>1201</v>
      </c>
      <c r="T209" s="497" t="s">
        <v>1215</v>
      </c>
      <c r="U209" s="490" t="s">
        <v>1340</v>
      </c>
      <c r="V209" s="508">
        <v>2408409585</v>
      </c>
      <c r="W209" s="499" t="s">
        <v>1341</v>
      </c>
      <c r="X209" s="511" t="s">
        <v>787</v>
      </c>
      <c r="Y209" s="501">
        <v>35</v>
      </c>
      <c r="Z209" s="502" t="s">
        <v>1342</v>
      </c>
      <c r="AA209" s="494">
        <v>19649</v>
      </c>
      <c r="AB209" s="494">
        <v>20118</v>
      </c>
      <c r="AC209" s="494">
        <v>28907</v>
      </c>
      <c r="AD209" s="494">
        <v>9525</v>
      </c>
      <c r="AE209" s="494">
        <v>1222</v>
      </c>
      <c r="AF209" s="494">
        <v>113</v>
      </c>
      <c r="AG209" s="494">
        <v>297</v>
      </c>
      <c r="AH209" s="494">
        <v>345</v>
      </c>
      <c r="AI209" s="494">
        <v>0</v>
      </c>
      <c r="AJ209" s="494">
        <v>0</v>
      </c>
      <c r="AK209" s="494">
        <v>0</v>
      </c>
      <c r="AL209" s="494">
        <v>0</v>
      </c>
      <c r="AM209" s="494">
        <v>3301</v>
      </c>
      <c r="AN209" s="503">
        <v>113</v>
      </c>
      <c r="AO209" s="503">
        <v>2507</v>
      </c>
      <c r="AP209" s="494">
        <f t="shared" si="21"/>
        <v>39767</v>
      </c>
      <c r="AQ209" s="504">
        <v>44563</v>
      </c>
      <c r="AR209" s="504">
        <v>44926</v>
      </c>
      <c r="AS209" s="505" t="s">
        <v>972</v>
      </c>
      <c r="AT209" s="521"/>
    </row>
    <row r="210" spans="1:46" ht="123" customHeight="1" x14ac:dyDescent="0.25">
      <c r="A210" s="489">
        <v>1</v>
      </c>
      <c r="B210" s="490" t="s">
        <v>960</v>
      </c>
      <c r="C210" s="489">
        <v>22</v>
      </c>
      <c r="D210" s="489" t="s">
        <v>417</v>
      </c>
      <c r="E210" s="489">
        <v>2201</v>
      </c>
      <c r="F210" s="491" t="s">
        <v>961</v>
      </c>
      <c r="G210" s="492" t="s">
        <v>1258</v>
      </c>
      <c r="H210" s="515" t="s">
        <v>1218</v>
      </c>
      <c r="I210" s="492" t="s">
        <v>1258</v>
      </c>
      <c r="J210" s="515" t="s">
        <v>1218</v>
      </c>
      <c r="K210" s="492" t="s">
        <v>1259</v>
      </c>
      <c r="L210" s="515" t="s">
        <v>1219</v>
      </c>
      <c r="M210" s="492" t="s">
        <v>1259</v>
      </c>
      <c r="N210" s="515" t="s">
        <v>1219</v>
      </c>
      <c r="O210" s="493" t="s">
        <v>1260</v>
      </c>
      <c r="P210" s="495">
        <v>2020003630016</v>
      </c>
      <c r="Q210" s="490" t="s">
        <v>1200</v>
      </c>
      <c r="R210" s="517">
        <f t="shared" si="22"/>
        <v>0.99801546865709867</v>
      </c>
      <c r="S210" s="490" t="s">
        <v>1201</v>
      </c>
      <c r="T210" s="497" t="s">
        <v>1215</v>
      </c>
      <c r="U210" s="490" t="s">
        <v>1340</v>
      </c>
      <c r="V210" s="508">
        <v>180000000</v>
      </c>
      <c r="W210" s="510" t="s">
        <v>1343</v>
      </c>
      <c r="X210" s="511" t="s">
        <v>970</v>
      </c>
      <c r="Y210" s="501">
        <v>20</v>
      </c>
      <c r="Z210" s="502" t="s">
        <v>491</v>
      </c>
      <c r="AA210" s="494">
        <v>3994</v>
      </c>
      <c r="AB210" s="494">
        <v>3934</v>
      </c>
      <c r="AC210" s="494">
        <v>1474</v>
      </c>
      <c r="AD210" s="494">
        <v>6425</v>
      </c>
      <c r="AE210" s="494">
        <v>29</v>
      </c>
      <c r="AF210" s="494">
        <v>0</v>
      </c>
      <c r="AG210" s="494">
        <v>23</v>
      </c>
      <c r="AH210" s="494">
        <v>101</v>
      </c>
      <c r="AI210" s="494">
        <v>0</v>
      </c>
      <c r="AJ210" s="494">
        <v>0</v>
      </c>
      <c r="AK210" s="494">
        <v>0</v>
      </c>
      <c r="AL210" s="494">
        <v>0</v>
      </c>
      <c r="AM210" s="494">
        <v>664</v>
      </c>
      <c r="AN210" s="494">
        <v>425</v>
      </c>
      <c r="AO210" s="494">
        <v>13</v>
      </c>
      <c r="AP210" s="494">
        <f t="shared" si="21"/>
        <v>7928</v>
      </c>
      <c r="AQ210" s="504">
        <v>44563</v>
      </c>
      <c r="AR210" s="504">
        <v>44926</v>
      </c>
      <c r="AS210" s="505" t="s">
        <v>972</v>
      </c>
      <c r="AT210" s="521"/>
    </row>
    <row r="211" spans="1:46" ht="123" customHeight="1" x14ac:dyDescent="0.25">
      <c r="A211" s="489">
        <v>1</v>
      </c>
      <c r="B211" s="490" t="s">
        <v>960</v>
      </c>
      <c r="C211" s="489">
        <v>22</v>
      </c>
      <c r="D211" s="489" t="s">
        <v>417</v>
      </c>
      <c r="E211" s="489">
        <v>2201</v>
      </c>
      <c r="F211" s="491" t="s">
        <v>961</v>
      </c>
      <c r="G211" s="492" t="s">
        <v>1258</v>
      </c>
      <c r="H211" s="515" t="s">
        <v>1218</v>
      </c>
      <c r="I211" s="492" t="s">
        <v>1258</v>
      </c>
      <c r="J211" s="515" t="s">
        <v>1218</v>
      </c>
      <c r="K211" s="492" t="s">
        <v>1259</v>
      </c>
      <c r="L211" s="515" t="s">
        <v>1219</v>
      </c>
      <c r="M211" s="492" t="s">
        <v>1259</v>
      </c>
      <c r="N211" s="515" t="s">
        <v>1219</v>
      </c>
      <c r="O211" s="493" t="s">
        <v>1260</v>
      </c>
      <c r="P211" s="495">
        <v>2020003630016</v>
      </c>
      <c r="Q211" s="490" t="s">
        <v>1200</v>
      </c>
      <c r="R211" s="517">
        <f t="shared" si="22"/>
        <v>0.99801546865709867</v>
      </c>
      <c r="S211" s="490" t="s">
        <v>1201</v>
      </c>
      <c r="T211" s="497" t="s">
        <v>1215</v>
      </c>
      <c r="U211" s="490" t="s">
        <v>1340</v>
      </c>
      <c r="V211" s="508">
        <f>262701791+154000000</f>
        <v>416701791</v>
      </c>
      <c r="W211" s="499" t="s">
        <v>1344</v>
      </c>
      <c r="X211" s="511" t="s">
        <v>787</v>
      </c>
      <c r="Y211" s="501">
        <v>20</v>
      </c>
      <c r="Z211" s="502" t="s">
        <v>491</v>
      </c>
      <c r="AA211" s="494">
        <v>3994</v>
      </c>
      <c r="AB211" s="494">
        <v>3934</v>
      </c>
      <c r="AC211" s="494">
        <v>1474</v>
      </c>
      <c r="AD211" s="494">
        <v>6425</v>
      </c>
      <c r="AE211" s="494">
        <v>29</v>
      </c>
      <c r="AF211" s="494">
        <v>0</v>
      </c>
      <c r="AG211" s="494">
        <v>23</v>
      </c>
      <c r="AH211" s="494">
        <v>101</v>
      </c>
      <c r="AI211" s="494">
        <v>0</v>
      </c>
      <c r="AJ211" s="494">
        <v>0</v>
      </c>
      <c r="AK211" s="494">
        <v>0</v>
      </c>
      <c r="AL211" s="494">
        <v>0</v>
      </c>
      <c r="AM211" s="494">
        <v>664</v>
      </c>
      <c r="AN211" s="494">
        <v>425</v>
      </c>
      <c r="AO211" s="494">
        <v>13</v>
      </c>
      <c r="AP211" s="494">
        <f t="shared" si="21"/>
        <v>7928</v>
      </c>
      <c r="AQ211" s="504">
        <v>44563</v>
      </c>
      <c r="AR211" s="504">
        <v>44926</v>
      </c>
      <c r="AS211" s="505" t="s">
        <v>972</v>
      </c>
      <c r="AT211" s="521"/>
    </row>
    <row r="212" spans="1:46" ht="123" customHeight="1" x14ac:dyDescent="0.25">
      <c r="A212" s="489">
        <v>1</v>
      </c>
      <c r="B212" s="490" t="s">
        <v>960</v>
      </c>
      <c r="C212" s="489">
        <v>22</v>
      </c>
      <c r="D212" s="489" t="s">
        <v>417</v>
      </c>
      <c r="E212" s="489">
        <v>2201</v>
      </c>
      <c r="F212" s="491" t="s">
        <v>961</v>
      </c>
      <c r="G212" s="492" t="s">
        <v>1258</v>
      </c>
      <c r="H212" s="515" t="s">
        <v>1218</v>
      </c>
      <c r="I212" s="492" t="s">
        <v>1258</v>
      </c>
      <c r="J212" s="515" t="s">
        <v>1218</v>
      </c>
      <c r="K212" s="492" t="s">
        <v>1259</v>
      </c>
      <c r="L212" s="515" t="s">
        <v>1219</v>
      </c>
      <c r="M212" s="492" t="s">
        <v>1259</v>
      </c>
      <c r="N212" s="515" t="s">
        <v>1219</v>
      </c>
      <c r="O212" s="493" t="s">
        <v>1260</v>
      </c>
      <c r="P212" s="495">
        <v>2020003630016</v>
      </c>
      <c r="Q212" s="490" t="s">
        <v>1200</v>
      </c>
      <c r="R212" s="517">
        <f t="shared" si="22"/>
        <v>0.99801546865709867</v>
      </c>
      <c r="S212" s="490" t="s">
        <v>1201</v>
      </c>
      <c r="T212" s="497" t="s">
        <v>1215</v>
      </c>
      <c r="U212" s="490" t="s">
        <v>1340</v>
      </c>
      <c r="V212" s="508">
        <f>3237298209-154000000</f>
        <v>3083298209</v>
      </c>
      <c r="W212" s="499" t="s">
        <v>1345</v>
      </c>
      <c r="X212" s="511" t="s">
        <v>1338</v>
      </c>
      <c r="Y212" s="501">
        <v>20</v>
      </c>
      <c r="Z212" s="502" t="s">
        <v>491</v>
      </c>
      <c r="AA212" s="494">
        <v>3994</v>
      </c>
      <c r="AB212" s="494">
        <v>3934</v>
      </c>
      <c r="AC212" s="494">
        <v>1474</v>
      </c>
      <c r="AD212" s="494">
        <v>6425</v>
      </c>
      <c r="AE212" s="494">
        <v>29</v>
      </c>
      <c r="AF212" s="494">
        <v>0</v>
      </c>
      <c r="AG212" s="494">
        <v>23</v>
      </c>
      <c r="AH212" s="494">
        <v>101</v>
      </c>
      <c r="AI212" s="494">
        <v>0</v>
      </c>
      <c r="AJ212" s="494">
        <v>0</v>
      </c>
      <c r="AK212" s="494">
        <v>0</v>
      </c>
      <c r="AL212" s="494">
        <v>0</v>
      </c>
      <c r="AM212" s="494">
        <v>664</v>
      </c>
      <c r="AN212" s="494">
        <v>425</v>
      </c>
      <c r="AO212" s="494">
        <v>13</v>
      </c>
      <c r="AP212" s="494">
        <f t="shared" si="21"/>
        <v>7928</v>
      </c>
      <c r="AQ212" s="504">
        <v>44563</v>
      </c>
      <c r="AR212" s="504">
        <v>44926</v>
      </c>
      <c r="AS212" s="505" t="s">
        <v>972</v>
      </c>
      <c r="AT212" s="521"/>
    </row>
    <row r="213" spans="1:46" ht="123" customHeight="1" x14ac:dyDescent="0.25">
      <c r="A213" s="489">
        <v>1</v>
      </c>
      <c r="B213" s="490" t="s">
        <v>960</v>
      </c>
      <c r="C213" s="489">
        <v>22</v>
      </c>
      <c r="D213" s="489" t="s">
        <v>417</v>
      </c>
      <c r="E213" s="489">
        <v>2202</v>
      </c>
      <c r="F213" s="490" t="s">
        <v>1346</v>
      </c>
      <c r="G213" s="492" t="s">
        <v>64</v>
      </c>
      <c r="H213" s="490" t="s">
        <v>1347</v>
      </c>
      <c r="I213" s="492" t="s">
        <v>1348</v>
      </c>
      <c r="J213" s="490" t="s">
        <v>1347</v>
      </c>
      <c r="K213" s="489" t="s">
        <v>64</v>
      </c>
      <c r="L213" s="490" t="s">
        <v>1349</v>
      </c>
      <c r="M213" s="489">
        <v>220200604</v>
      </c>
      <c r="N213" s="490" t="s">
        <v>1347</v>
      </c>
      <c r="O213" s="494">
        <v>2</v>
      </c>
      <c r="P213" s="495">
        <v>2020003630096</v>
      </c>
      <c r="Q213" s="490" t="s">
        <v>1350</v>
      </c>
      <c r="R213" s="544">
        <f>SUM($V$213:$V$214)/SUM($V$213:$V$214)</f>
        <v>1</v>
      </c>
      <c r="S213" s="490" t="s">
        <v>1351</v>
      </c>
      <c r="T213" s="497" t="s">
        <v>1352</v>
      </c>
      <c r="U213" s="490" t="s">
        <v>1353</v>
      </c>
      <c r="V213" s="518">
        <v>50011354</v>
      </c>
      <c r="W213" s="499" t="s">
        <v>1354</v>
      </c>
      <c r="X213" s="509" t="s">
        <v>1355</v>
      </c>
      <c r="Y213" s="545">
        <v>35</v>
      </c>
      <c r="Z213" s="502" t="s">
        <v>1342</v>
      </c>
      <c r="AA213" s="494">
        <v>3994</v>
      </c>
      <c r="AB213" s="494">
        <v>3934</v>
      </c>
      <c r="AC213" s="494">
        <v>1474</v>
      </c>
      <c r="AD213" s="494">
        <v>6425</v>
      </c>
      <c r="AE213" s="494">
        <v>29</v>
      </c>
      <c r="AF213" s="494">
        <v>0</v>
      </c>
      <c r="AG213" s="494">
        <v>23</v>
      </c>
      <c r="AH213" s="494">
        <v>101</v>
      </c>
      <c r="AI213" s="494">
        <v>0</v>
      </c>
      <c r="AJ213" s="494">
        <v>0</v>
      </c>
      <c r="AK213" s="494">
        <v>0</v>
      </c>
      <c r="AL213" s="494">
        <v>0</v>
      </c>
      <c r="AM213" s="494">
        <v>664</v>
      </c>
      <c r="AN213" s="494">
        <v>425</v>
      </c>
      <c r="AO213" s="494">
        <v>13</v>
      </c>
      <c r="AP213" s="494">
        <f t="shared" si="21"/>
        <v>7928</v>
      </c>
      <c r="AQ213" s="504">
        <v>44563</v>
      </c>
      <c r="AR213" s="504">
        <v>44926</v>
      </c>
      <c r="AS213" s="505" t="s">
        <v>972</v>
      </c>
      <c r="AT213" s="521"/>
    </row>
    <row r="214" spans="1:46" ht="123" customHeight="1" x14ac:dyDescent="0.25">
      <c r="A214" s="489">
        <v>1</v>
      </c>
      <c r="B214" s="490" t="s">
        <v>960</v>
      </c>
      <c r="C214" s="489">
        <v>22</v>
      </c>
      <c r="D214" s="489" t="s">
        <v>417</v>
      </c>
      <c r="E214" s="489">
        <v>2202</v>
      </c>
      <c r="F214" s="490" t="s">
        <v>1346</v>
      </c>
      <c r="G214" s="492" t="s">
        <v>64</v>
      </c>
      <c r="H214" s="490" t="s">
        <v>1347</v>
      </c>
      <c r="I214" s="492" t="s">
        <v>1348</v>
      </c>
      <c r="J214" s="490" t="s">
        <v>1347</v>
      </c>
      <c r="K214" s="489" t="s">
        <v>64</v>
      </c>
      <c r="L214" s="490" t="s">
        <v>1349</v>
      </c>
      <c r="M214" s="489">
        <v>220200604</v>
      </c>
      <c r="N214" s="490" t="s">
        <v>1347</v>
      </c>
      <c r="O214" s="494">
        <v>2</v>
      </c>
      <c r="P214" s="495">
        <v>2020003630096</v>
      </c>
      <c r="Q214" s="490" t="s">
        <v>1350</v>
      </c>
      <c r="R214" s="544">
        <f>SUM($V$213:$V$214)/SUM($V$213:$V$214)</f>
        <v>1</v>
      </c>
      <c r="S214" s="490" t="s">
        <v>1351</v>
      </c>
      <c r="T214" s="497" t="s">
        <v>1352</v>
      </c>
      <c r="U214" s="490" t="s">
        <v>1353</v>
      </c>
      <c r="V214" s="518">
        <v>100000000</v>
      </c>
      <c r="W214" s="499" t="s">
        <v>1356</v>
      </c>
      <c r="X214" s="509" t="s">
        <v>978</v>
      </c>
      <c r="Y214" s="545">
        <v>20</v>
      </c>
      <c r="Z214" s="502" t="s">
        <v>491</v>
      </c>
      <c r="AA214" s="494">
        <v>3994</v>
      </c>
      <c r="AB214" s="494">
        <v>3934</v>
      </c>
      <c r="AC214" s="494">
        <v>1474</v>
      </c>
      <c r="AD214" s="494">
        <v>6425</v>
      </c>
      <c r="AE214" s="494">
        <v>29</v>
      </c>
      <c r="AF214" s="494">
        <v>0</v>
      </c>
      <c r="AG214" s="494">
        <v>23</v>
      </c>
      <c r="AH214" s="494">
        <v>101</v>
      </c>
      <c r="AI214" s="494">
        <v>0</v>
      </c>
      <c r="AJ214" s="494">
        <v>0</v>
      </c>
      <c r="AK214" s="494">
        <v>0</v>
      </c>
      <c r="AL214" s="494">
        <v>0</v>
      </c>
      <c r="AM214" s="494">
        <v>664</v>
      </c>
      <c r="AN214" s="494">
        <v>425</v>
      </c>
      <c r="AO214" s="494">
        <v>13</v>
      </c>
      <c r="AP214" s="494">
        <f t="shared" si="21"/>
        <v>7928</v>
      </c>
      <c r="AQ214" s="520">
        <v>44563</v>
      </c>
      <c r="AR214" s="520">
        <v>44926</v>
      </c>
      <c r="AS214" s="505" t="s">
        <v>972</v>
      </c>
      <c r="AT214" s="521"/>
    </row>
    <row r="215" spans="1:46" ht="123" customHeight="1" x14ac:dyDescent="0.25">
      <c r="A215" s="495">
        <v>2</v>
      </c>
      <c r="B215" s="491" t="s">
        <v>1357</v>
      </c>
      <c r="C215" s="489">
        <v>39</v>
      </c>
      <c r="D215" s="489" t="s">
        <v>1358</v>
      </c>
      <c r="E215" s="489">
        <v>3904</v>
      </c>
      <c r="F215" s="490" t="s">
        <v>1359</v>
      </c>
      <c r="G215" s="492">
        <v>3904006</v>
      </c>
      <c r="H215" s="490" t="s">
        <v>1360</v>
      </c>
      <c r="I215" s="492">
        <v>3904006</v>
      </c>
      <c r="J215" s="490" t="s">
        <v>1360</v>
      </c>
      <c r="K215" s="489">
        <v>390400604</v>
      </c>
      <c r="L215" s="490" t="s">
        <v>1361</v>
      </c>
      <c r="M215" s="489">
        <v>390400604</v>
      </c>
      <c r="N215" s="490" t="s">
        <v>1361</v>
      </c>
      <c r="O215" s="494">
        <v>18</v>
      </c>
      <c r="P215" s="495">
        <v>2020003630097</v>
      </c>
      <c r="Q215" s="490" t="s">
        <v>1362</v>
      </c>
      <c r="R215" s="544">
        <f>SUM($V$215:$V$217)/SUM($V$215:$V$217)</f>
        <v>1</v>
      </c>
      <c r="S215" s="490" t="s">
        <v>1363</v>
      </c>
      <c r="T215" s="497" t="s">
        <v>1364</v>
      </c>
      <c r="U215" s="490" t="s">
        <v>1365</v>
      </c>
      <c r="V215" s="518">
        <v>5000000</v>
      </c>
      <c r="W215" s="499" t="s">
        <v>1366</v>
      </c>
      <c r="X215" s="509" t="s">
        <v>1136</v>
      </c>
      <c r="Y215" s="545">
        <v>35</v>
      </c>
      <c r="Z215" s="502" t="s">
        <v>1342</v>
      </c>
      <c r="AA215" s="494">
        <v>3994</v>
      </c>
      <c r="AB215" s="494">
        <v>3934</v>
      </c>
      <c r="AC215" s="494">
        <v>1474</v>
      </c>
      <c r="AD215" s="494">
        <v>6425</v>
      </c>
      <c r="AE215" s="494">
        <v>29</v>
      </c>
      <c r="AF215" s="494">
        <v>0</v>
      </c>
      <c r="AG215" s="494">
        <v>23</v>
      </c>
      <c r="AH215" s="494">
        <v>101</v>
      </c>
      <c r="AI215" s="494">
        <v>0</v>
      </c>
      <c r="AJ215" s="494">
        <v>0</v>
      </c>
      <c r="AK215" s="494">
        <v>0</v>
      </c>
      <c r="AL215" s="494">
        <v>0</v>
      </c>
      <c r="AM215" s="494">
        <v>664</v>
      </c>
      <c r="AN215" s="494">
        <v>425</v>
      </c>
      <c r="AO215" s="494">
        <v>13</v>
      </c>
      <c r="AP215" s="494">
        <f t="shared" si="21"/>
        <v>7928</v>
      </c>
      <c r="AQ215" s="504">
        <v>44563</v>
      </c>
      <c r="AR215" s="504">
        <v>44926</v>
      </c>
      <c r="AS215" s="505" t="s">
        <v>972</v>
      </c>
      <c r="AT215" s="521"/>
    </row>
    <row r="216" spans="1:46" ht="123" customHeight="1" x14ac:dyDescent="0.25">
      <c r="A216" s="495">
        <v>2</v>
      </c>
      <c r="B216" s="491" t="s">
        <v>1357</v>
      </c>
      <c r="C216" s="489">
        <v>39</v>
      </c>
      <c r="D216" s="489" t="s">
        <v>1358</v>
      </c>
      <c r="E216" s="489">
        <v>3904</v>
      </c>
      <c r="F216" s="490" t="s">
        <v>1359</v>
      </c>
      <c r="G216" s="492">
        <v>3904006</v>
      </c>
      <c r="H216" s="490" t="s">
        <v>1360</v>
      </c>
      <c r="I216" s="492">
        <v>3904006</v>
      </c>
      <c r="J216" s="490" t="s">
        <v>1360</v>
      </c>
      <c r="K216" s="489">
        <v>390400604</v>
      </c>
      <c r="L216" s="490" t="s">
        <v>1361</v>
      </c>
      <c r="M216" s="489">
        <v>390400604</v>
      </c>
      <c r="N216" s="490" t="s">
        <v>1361</v>
      </c>
      <c r="O216" s="494">
        <v>18</v>
      </c>
      <c r="P216" s="495">
        <v>2020003630097</v>
      </c>
      <c r="Q216" s="490" t="s">
        <v>1362</v>
      </c>
      <c r="R216" s="544">
        <f t="shared" ref="R216:R217" si="23">SUM($V$215:$V$217)/SUM($V$215:$V$217)</f>
        <v>1</v>
      </c>
      <c r="S216" s="490" t="s">
        <v>1363</v>
      </c>
      <c r="T216" s="497" t="s">
        <v>1364</v>
      </c>
      <c r="U216" s="490" t="s">
        <v>1365</v>
      </c>
      <c r="V216" s="522">
        <v>3514678</v>
      </c>
      <c r="W216" s="499" t="s">
        <v>1367</v>
      </c>
      <c r="X216" s="509" t="s">
        <v>1136</v>
      </c>
      <c r="Y216" s="545">
        <v>20</v>
      </c>
      <c r="Z216" s="502" t="s">
        <v>491</v>
      </c>
      <c r="AA216" s="494">
        <v>3994</v>
      </c>
      <c r="AB216" s="494">
        <v>3934</v>
      </c>
      <c r="AC216" s="494">
        <v>1474</v>
      </c>
      <c r="AD216" s="494">
        <v>6425</v>
      </c>
      <c r="AE216" s="494">
        <v>29</v>
      </c>
      <c r="AF216" s="494">
        <v>0</v>
      </c>
      <c r="AG216" s="494">
        <v>23</v>
      </c>
      <c r="AH216" s="494">
        <v>101</v>
      </c>
      <c r="AI216" s="494">
        <v>0</v>
      </c>
      <c r="AJ216" s="494">
        <v>0</v>
      </c>
      <c r="AK216" s="494">
        <v>0</v>
      </c>
      <c r="AL216" s="494">
        <v>0</v>
      </c>
      <c r="AM216" s="494">
        <v>664</v>
      </c>
      <c r="AN216" s="494">
        <v>425</v>
      </c>
      <c r="AO216" s="494">
        <v>13</v>
      </c>
      <c r="AP216" s="494">
        <f t="shared" si="21"/>
        <v>7928</v>
      </c>
      <c r="AQ216" s="504">
        <v>44563</v>
      </c>
      <c r="AR216" s="504">
        <v>44926</v>
      </c>
      <c r="AS216" s="505" t="s">
        <v>972</v>
      </c>
      <c r="AT216" s="521"/>
    </row>
    <row r="217" spans="1:46" ht="123" customHeight="1" x14ac:dyDescent="0.25">
      <c r="A217" s="495">
        <v>2</v>
      </c>
      <c r="B217" s="491" t="s">
        <v>1357</v>
      </c>
      <c r="C217" s="489">
        <v>39</v>
      </c>
      <c r="D217" s="489" t="s">
        <v>1358</v>
      </c>
      <c r="E217" s="489">
        <v>3904</v>
      </c>
      <c r="F217" s="490" t="s">
        <v>1359</v>
      </c>
      <c r="G217" s="492">
        <v>3904006</v>
      </c>
      <c r="H217" s="490" t="s">
        <v>1360</v>
      </c>
      <c r="I217" s="492">
        <v>3904006</v>
      </c>
      <c r="J217" s="490" t="s">
        <v>1360</v>
      </c>
      <c r="K217" s="489">
        <v>390400604</v>
      </c>
      <c r="L217" s="490" t="s">
        <v>1361</v>
      </c>
      <c r="M217" s="489">
        <v>390400604</v>
      </c>
      <c r="N217" s="490" t="s">
        <v>1361</v>
      </c>
      <c r="O217" s="494">
        <v>18</v>
      </c>
      <c r="P217" s="495">
        <v>2020003630097</v>
      </c>
      <c r="Q217" s="490" t="s">
        <v>1362</v>
      </c>
      <c r="R217" s="544">
        <f t="shared" si="23"/>
        <v>1</v>
      </c>
      <c r="S217" s="490" t="s">
        <v>1363</v>
      </c>
      <c r="T217" s="497" t="s">
        <v>1364</v>
      </c>
      <c r="U217" s="490" t="s">
        <v>1365</v>
      </c>
      <c r="V217" s="522">
        <v>9000000</v>
      </c>
      <c r="W217" s="499" t="s">
        <v>1368</v>
      </c>
      <c r="X217" s="509" t="s">
        <v>970</v>
      </c>
      <c r="Y217" s="545">
        <v>20</v>
      </c>
      <c r="Z217" s="502" t="s">
        <v>491</v>
      </c>
      <c r="AA217" s="494">
        <v>3994</v>
      </c>
      <c r="AB217" s="494">
        <v>3934</v>
      </c>
      <c r="AC217" s="494">
        <v>1474</v>
      </c>
      <c r="AD217" s="494">
        <v>6425</v>
      </c>
      <c r="AE217" s="494">
        <v>29</v>
      </c>
      <c r="AF217" s="494">
        <v>0</v>
      </c>
      <c r="AG217" s="494">
        <v>23</v>
      </c>
      <c r="AH217" s="494">
        <v>101</v>
      </c>
      <c r="AI217" s="494">
        <v>0</v>
      </c>
      <c r="AJ217" s="494">
        <v>0</v>
      </c>
      <c r="AK217" s="494">
        <v>0</v>
      </c>
      <c r="AL217" s="494">
        <v>0</v>
      </c>
      <c r="AM217" s="494">
        <v>664</v>
      </c>
      <c r="AN217" s="494">
        <v>425</v>
      </c>
      <c r="AO217" s="494">
        <v>13</v>
      </c>
      <c r="AP217" s="494">
        <f t="shared" si="21"/>
        <v>7928</v>
      </c>
      <c r="AQ217" s="504">
        <v>44563</v>
      </c>
      <c r="AR217" s="504">
        <v>44926</v>
      </c>
      <c r="AS217" s="505" t="s">
        <v>972</v>
      </c>
      <c r="AT217" s="521"/>
    </row>
    <row r="218" spans="1:46" ht="29.25" customHeight="1" x14ac:dyDescent="0.25">
      <c r="A218" s="546"/>
      <c r="B218" s="547"/>
      <c r="C218" s="548"/>
      <c r="D218" s="548"/>
      <c r="E218" s="548"/>
      <c r="F218" s="547"/>
      <c r="G218" s="548"/>
      <c r="H218" s="547"/>
      <c r="I218" s="548"/>
      <c r="J218" s="547"/>
      <c r="K218" s="548"/>
      <c r="L218" s="547"/>
      <c r="M218" s="548"/>
      <c r="N218" s="547"/>
      <c r="O218" s="548"/>
      <c r="P218" s="546"/>
      <c r="Q218" s="547"/>
      <c r="R218" s="549"/>
      <c r="S218" s="547"/>
      <c r="T218" s="547"/>
      <c r="U218" s="550" t="s">
        <v>114</v>
      </c>
      <c r="V218" s="551">
        <f>SUM(V9:V217)</f>
        <v>203997412668.17999</v>
      </c>
      <c r="W218" s="552"/>
      <c r="X218" s="553"/>
      <c r="Y218" s="552"/>
      <c r="Z218" s="552"/>
      <c r="AA218" s="552"/>
      <c r="AB218" s="552"/>
      <c r="AC218" s="552"/>
      <c r="AD218" s="552"/>
      <c r="AE218" s="552"/>
      <c r="AF218" s="552"/>
      <c r="AG218" s="552"/>
      <c r="AH218" s="552"/>
      <c r="AI218" s="552"/>
      <c r="AJ218" s="552"/>
      <c r="AK218" s="552"/>
      <c r="AL218" s="552"/>
      <c r="AM218" s="552"/>
      <c r="AN218" s="552"/>
      <c r="AO218" s="552"/>
      <c r="AP218" s="552"/>
      <c r="AQ218" s="552"/>
      <c r="AR218" s="552"/>
      <c r="AS218" s="552"/>
      <c r="AT218" s="521"/>
    </row>
    <row r="219" spans="1:46" ht="22.5" customHeight="1" x14ac:dyDescent="0.25">
      <c r="A219" s="554"/>
      <c r="B219" s="555"/>
      <c r="C219" s="521"/>
      <c r="D219" s="521"/>
      <c r="E219" s="521"/>
      <c r="F219" s="555"/>
      <c r="G219" s="521"/>
      <c r="H219" s="556"/>
      <c r="I219" s="521"/>
      <c r="J219" s="556"/>
      <c r="K219" s="506"/>
      <c r="L219" s="556"/>
      <c r="M219" s="506"/>
      <c r="N219" s="556"/>
      <c r="O219" s="506"/>
      <c r="P219" s="557"/>
      <c r="Q219" s="556"/>
      <c r="R219" s="558"/>
      <c r="S219" s="556"/>
      <c r="T219" s="556"/>
      <c r="U219" s="559"/>
      <c r="V219" s="560"/>
      <c r="W219" s="506"/>
      <c r="X219" s="556"/>
      <c r="Y219" s="561"/>
      <c r="Z219" s="562"/>
      <c r="AQ219" s="563"/>
      <c r="AR219" s="563"/>
    </row>
    <row r="220" spans="1:46" ht="25.5" customHeight="1" x14ac:dyDescent="0.25">
      <c r="A220" s="564"/>
      <c r="H220" s="556"/>
      <c r="J220" s="556"/>
      <c r="K220" s="506"/>
      <c r="L220" s="556"/>
      <c r="M220" s="506"/>
      <c r="N220" s="556"/>
      <c r="O220" s="506"/>
      <c r="P220" s="557"/>
      <c r="Q220" s="556"/>
      <c r="R220" s="558"/>
      <c r="S220" s="556"/>
      <c r="T220" s="556"/>
      <c r="U220" s="559"/>
      <c r="V220" s="560"/>
      <c r="W220" s="506"/>
      <c r="X220" s="556"/>
      <c r="Y220" s="561"/>
      <c r="Z220" s="562"/>
      <c r="AQ220" s="563"/>
      <c r="AR220" s="563"/>
    </row>
    <row r="221" spans="1:46" ht="15.75" customHeight="1" x14ac:dyDescent="0.25">
      <c r="A221" s="564"/>
      <c r="H221" s="556"/>
      <c r="J221" s="556"/>
      <c r="K221" s="506"/>
      <c r="L221" s="556"/>
      <c r="M221" s="506"/>
      <c r="N221" s="556"/>
      <c r="O221" s="506"/>
      <c r="P221" s="557"/>
      <c r="Q221" s="556"/>
      <c r="R221" s="558"/>
      <c r="S221" s="556"/>
      <c r="T221" s="556"/>
      <c r="U221" s="556"/>
      <c r="V221" s="566"/>
      <c r="W221" s="506"/>
      <c r="X221" s="556"/>
      <c r="Y221" s="567"/>
      <c r="Z221" s="562"/>
      <c r="AQ221" s="563"/>
      <c r="AR221" s="563"/>
    </row>
    <row r="222" spans="1:46" ht="15.75" customHeight="1" x14ac:dyDescent="0.25">
      <c r="A222" s="564"/>
      <c r="H222" s="556"/>
      <c r="J222" s="556"/>
      <c r="K222" s="506"/>
      <c r="L222" s="556"/>
      <c r="M222" s="506"/>
      <c r="N222" s="556"/>
      <c r="O222" s="506"/>
      <c r="P222" s="557"/>
      <c r="Q222" s="556"/>
      <c r="R222" s="558"/>
      <c r="S222" s="556"/>
      <c r="T222" s="556"/>
      <c r="U222" s="556"/>
      <c r="V222" s="566"/>
      <c r="W222" s="506"/>
      <c r="X222" s="556"/>
      <c r="Y222" s="567"/>
      <c r="Z222" s="562"/>
      <c r="AQ222" s="563"/>
      <c r="AR222" s="563"/>
    </row>
    <row r="223" spans="1:46" ht="15.75" customHeight="1" x14ac:dyDescent="0.25">
      <c r="A223" s="564"/>
      <c r="H223" s="556"/>
      <c r="J223" s="556"/>
      <c r="K223" s="506"/>
      <c r="L223" s="556"/>
      <c r="M223" s="506"/>
      <c r="N223" s="556"/>
      <c r="O223" s="506"/>
      <c r="P223" s="557"/>
      <c r="Q223" s="556"/>
      <c r="R223" s="558"/>
      <c r="S223" s="556"/>
      <c r="T223" s="556"/>
      <c r="U223" s="556"/>
      <c r="V223" s="566"/>
      <c r="W223" s="506"/>
      <c r="X223" s="556"/>
      <c r="Y223" s="567"/>
      <c r="Z223" s="562"/>
      <c r="AQ223" s="563"/>
      <c r="AR223" s="563"/>
    </row>
    <row r="224" spans="1:46" ht="15.75" customHeight="1" x14ac:dyDescent="0.25">
      <c r="A224" s="564"/>
      <c r="H224" s="556"/>
      <c r="J224" s="556"/>
      <c r="K224" s="506"/>
      <c r="L224" s="556"/>
      <c r="M224" s="506"/>
      <c r="N224" s="556"/>
      <c r="O224" s="506"/>
      <c r="P224" s="557"/>
      <c r="Q224" s="556"/>
      <c r="R224" s="558"/>
      <c r="S224" s="556"/>
      <c r="T224" s="556"/>
      <c r="U224" s="556"/>
      <c r="V224" s="566"/>
      <c r="W224" s="506"/>
      <c r="X224" s="556"/>
      <c r="Y224" s="567"/>
      <c r="Z224" s="562"/>
      <c r="AQ224" s="563"/>
      <c r="AR224" s="563"/>
    </row>
    <row r="225" spans="1:44" ht="15.75" customHeight="1" x14ac:dyDescent="0.25">
      <c r="A225" s="564"/>
      <c r="H225" s="556"/>
      <c r="J225" s="556"/>
      <c r="K225" s="506"/>
      <c r="L225" s="556"/>
      <c r="M225" s="506"/>
      <c r="N225" s="556"/>
      <c r="O225" s="506"/>
      <c r="P225" s="557"/>
      <c r="Q225" s="556"/>
      <c r="R225" s="558"/>
      <c r="S225" s="556"/>
      <c r="T225" s="556"/>
      <c r="U225" s="556"/>
      <c r="V225" s="566"/>
      <c r="W225" s="506"/>
      <c r="X225" s="556"/>
      <c r="Y225" s="557"/>
      <c r="Z225" s="506"/>
      <c r="AQ225" s="563"/>
      <c r="AR225" s="563"/>
    </row>
    <row r="226" spans="1:44" ht="15.75" customHeight="1" x14ac:dyDescent="0.25">
      <c r="A226" s="564"/>
      <c r="H226" s="556"/>
      <c r="J226" s="556"/>
      <c r="K226" s="506"/>
      <c r="L226" s="556"/>
      <c r="M226" s="506"/>
      <c r="N226" s="556"/>
      <c r="O226" s="506"/>
      <c r="P226" s="557"/>
      <c r="Q226" s="556"/>
      <c r="R226" s="558"/>
      <c r="S226" s="556"/>
      <c r="T226" s="556"/>
      <c r="U226" s="556"/>
      <c r="V226" s="566"/>
      <c r="W226" s="506"/>
      <c r="X226" s="556"/>
      <c r="Y226" s="557"/>
      <c r="Z226" s="506"/>
      <c r="AQ226" s="563"/>
      <c r="AR226" s="563"/>
    </row>
    <row r="227" spans="1:44" ht="15.75" customHeight="1" x14ac:dyDescent="0.25">
      <c r="A227" s="564"/>
      <c r="H227" s="556"/>
      <c r="J227" s="556"/>
      <c r="K227" s="506"/>
      <c r="L227" s="556"/>
      <c r="M227" s="506"/>
      <c r="N227" s="556"/>
      <c r="O227" s="506"/>
      <c r="P227" s="557"/>
      <c r="Q227" s="556"/>
      <c r="R227" s="558"/>
      <c r="S227" s="556"/>
      <c r="T227" s="556"/>
      <c r="U227" s="556"/>
      <c r="V227" s="566"/>
      <c r="W227" s="506"/>
      <c r="X227" s="556"/>
      <c r="Y227" s="557"/>
      <c r="Z227" s="506"/>
      <c r="AQ227" s="563"/>
      <c r="AR227" s="563"/>
    </row>
    <row r="228" spans="1:44" ht="15.75" customHeight="1" x14ac:dyDescent="0.25">
      <c r="A228" s="564"/>
      <c r="H228" s="556"/>
      <c r="J228" s="556"/>
      <c r="K228" s="506"/>
      <c r="L228" s="556"/>
      <c r="M228" s="506"/>
      <c r="N228" s="556"/>
      <c r="O228" s="506"/>
      <c r="P228" s="557"/>
      <c r="Q228" s="556"/>
      <c r="R228" s="558"/>
      <c r="S228" s="556"/>
      <c r="T228" s="556"/>
      <c r="U228" s="556"/>
      <c r="V228" s="566"/>
      <c r="W228" s="506"/>
      <c r="X228" s="556"/>
      <c r="Y228" s="557"/>
      <c r="Z228" s="506"/>
      <c r="AQ228" s="563"/>
      <c r="AR228" s="563"/>
    </row>
    <row r="229" spans="1:44" ht="15.75" customHeight="1" x14ac:dyDescent="0.25">
      <c r="A229" s="564"/>
      <c r="H229" s="556"/>
      <c r="J229" s="556"/>
      <c r="K229" s="506"/>
      <c r="L229" s="556"/>
      <c r="M229" s="506"/>
      <c r="N229" s="556"/>
      <c r="O229" s="506"/>
      <c r="P229" s="557"/>
      <c r="Q229" s="556"/>
      <c r="R229" s="558"/>
      <c r="S229" s="556"/>
      <c r="T229" s="556"/>
      <c r="U229" s="556"/>
      <c r="V229" s="566"/>
      <c r="W229" s="506"/>
      <c r="X229" s="556"/>
      <c r="Y229" s="557"/>
      <c r="Z229" s="506"/>
      <c r="AQ229" s="563"/>
      <c r="AR229" s="563"/>
    </row>
    <row r="230" spans="1:44" ht="15.75" customHeight="1" x14ac:dyDescent="0.25">
      <c r="A230" s="564"/>
      <c r="H230" s="556"/>
      <c r="J230" s="556"/>
      <c r="K230" s="506"/>
      <c r="L230" s="556"/>
      <c r="M230" s="506"/>
      <c r="N230" s="556"/>
      <c r="O230" s="506"/>
      <c r="P230" s="557"/>
      <c r="Q230" s="556"/>
      <c r="R230" s="558"/>
      <c r="S230" s="556"/>
      <c r="T230" s="556"/>
      <c r="U230" s="556"/>
      <c r="V230" s="566"/>
      <c r="W230" s="506"/>
      <c r="X230" s="556"/>
      <c r="Y230" s="557"/>
      <c r="Z230" s="506"/>
      <c r="AQ230" s="563"/>
      <c r="AR230" s="563"/>
    </row>
    <row r="231" spans="1:44" ht="15.75" customHeight="1" x14ac:dyDescent="0.25">
      <c r="A231" s="564"/>
      <c r="H231" s="556"/>
      <c r="J231" s="556"/>
      <c r="K231" s="506"/>
      <c r="L231" s="556"/>
      <c r="M231" s="506"/>
      <c r="N231" s="556"/>
      <c r="O231" s="506"/>
      <c r="P231" s="557"/>
      <c r="Q231" s="556"/>
      <c r="R231" s="558"/>
      <c r="S231" s="556"/>
      <c r="T231" s="556"/>
      <c r="U231" s="556"/>
      <c r="V231" s="566"/>
      <c r="W231" s="506"/>
      <c r="X231" s="556"/>
      <c r="Y231" s="557"/>
      <c r="Z231" s="506"/>
      <c r="AQ231" s="563"/>
      <c r="AR231" s="563"/>
    </row>
    <row r="232" spans="1:44" ht="15.75" customHeight="1" x14ac:dyDescent="0.25">
      <c r="A232" s="564"/>
      <c r="H232" s="556"/>
      <c r="J232" s="556"/>
      <c r="K232" s="506"/>
      <c r="L232" s="556"/>
      <c r="M232" s="506"/>
      <c r="N232" s="556"/>
      <c r="O232" s="506"/>
      <c r="P232" s="557"/>
      <c r="Q232" s="556"/>
      <c r="R232" s="558"/>
      <c r="S232" s="556"/>
      <c r="T232" s="556"/>
      <c r="U232" s="556"/>
      <c r="V232" s="566"/>
      <c r="W232" s="506"/>
      <c r="X232" s="556"/>
      <c r="Y232" s="557"/>
      <c r="Z232" s="506"/>
      <c r="AQ232" s="563"/>
      <c r="AR232" s="563"/>
    </row>
    <row r="233" spans="1:44" ht="15.75" customHeight="1" x14ac:dyDescent="0.25">
      <c r="A233" s="564"/>
      <c r="F233" s="568"/>
      <c r="H233" s="556"/>
      <c r="J233" s="556"/>
      <c r="K233" s="506"/>
      <c r="M233" s="506"/>
      <c r="Q233" s="556"/>
      <c r="R233" s="558"/>
      <c r="S233" s="556"/>
      <c r="T233" s="556"/>
      <c r="U233" s="556"/>
      <c r="V233" s="566"/>
      <c r="W233" s="506"/>
      <c r="X233" s="556"/>
      <c r="Y233" s="557"/>
      <c r="Z233" s="506"/>
      <c r="AQ233" s="563"/>
      <c r="AR233" s="563"/>
    </row>
    <row r="234" spans="1:44" ht="15.75" customHeight="1" x14ac:dyDescent="0.25">
      <c r="A234" s="564"/>
      <c r="F234" s="569"/>
      <c r="H234" s="556"/>
      <c r="J234" s="556"/>
      <c r="K234" s="506"/>
      <c r="M234" s="506"/>
      <c r="Q234" s="556"/>
      <c r="R234" s="558"/>
      <c r="S234" s="556"/>
      <c r="T234" s="556"/>
      <c r="U234" s="556"/>
      <c r="V234" s="566"/>
      <c r="W234" s="506"/>
      <c r="X234" s="556"/>
      <c r="Y234" s="557"/>
      <c r="Z234" s="506"/>
      <c r="AQ234" s="563"/>
      <c r="AR234" s="563"/>
    </row>
    <row r="235" spans="1:44" ht="15.75" customHeight="1" x14ac:dyDescent="0.25">
      <c r="A235" s="564"/>
      <c r="H235" s="556"/>
      <c r="J235" s="556"/>
      <c r="K235" s="506"/>
      <c r="M235" s="506"/>
      <c r="Q235" s="556"/>
      <c r="R235" s="558"/>
      <c r="S235" s="556"/>
      <c r="T235" s="556"/>
      <c r="U235" s="556"/>
      <c r="V235" s="566"/>
      <c r="W235" s="506"/>
      <c r="X235" s="556"/>
      <c r="Y235" s="557"/>
      <c r="Z235" s="506"/>
      <c r="AQ235" s="563"/>
      <c r="AR235" s="563"/>
    </row>
    <row r="236" spans="1:44" ht="15.75" customHeight="1" x14ac:dyDescent="0.25">
      <c r="A236" s="564"/>
      <c r="H236" s="556"/>
      <c r="J236" s="556"/>
      <c r="K236" s="506"/>
      <c r="M236" s="506"/>
      <c r="Q236" s="556"/>
      <c r="R236" s="558"/>
      <c r="S236" s="556"/>
      <c r="T236" s="556"/>
      <c r="U236" s="556"/>
      <c r="V236" s="566"/>
      <c r="W236" s="506"/>
      <c r="X236" s="556"/>
      <c r="Y236" s="557"/>
      <c r="Z236" s="506"/>
      <c r="AQ236" s="563"/>
      <c r="AR236" s="563"/>
    </row>
    <row r="237" spans="1:44" ht="15.75" customHeight="1" x14ac:dyDescent="0.25">
      <c r="A237" s="564"/>
      <c r="H237" s="556"/>
      <c r="J237" s="556"/>
      <c r="K237" s="506"/>
      <c r="M237" s="506"/>
      <c r="Q237" s="556"/>
      <c r="R237" s="558"/>
      <c r="S237" s="556"/>
      <c r="T237" s="556"/>
      <c r="U237" s="556"/>
      <c r="V237" s="566"/>
      <c r="W237" s="506"/>
      <c r="X237" s="556"/>
      <c r="Y237" s="557"/>
      <c r="Z237" s="506"/>
      <c r="AQ237" s="563"/>
      <c r="AR237" s="563"/>
    </row>
    <row r="238" spans="1:44" ht="15.75" customHeight="1" x14ac:dyDescent="0.25">
      <c r="A238" s="564"/>
      <c r="H238" s="556"/>
      <c r="J238" s="556"/>
      <c r="K238" s="506"/>
      <c r="L238" s="556"/>
      <c r="M238" s="506"/>
      <c r="N238" s="556"/>
      <c r="O238" s="506"/>
      <c r="P238" s="557"/>
      <c r="Q238" s="556"/>
      <c r="R238" s="558"/>
      <c r="S238" s="556"/>
      <c r="T238" s="556"/>
      <c r="U238" s="556"/>
      <c r="V238" s="566"/>
      <c r="W238" s="506"/>
      <c r="X238" s="556"/>
      <c r="Y238" s="557"/>
      <c r="Z238" s="506"/>
      <c r="AQ238" s="563"/>
      <c r="AR238" s="563"/>
    </row>
    <row r="239" spans="1:44" ht="15.75" customHeight="1" x14ac:dyDescent="0.25">
      <c r="A239" s="564"/>
      <c r="H239" s="556"/>
      <c r="J239" s="556"/>
      <c r="K239" s="506"/>
      <c r="L239" s="556"/>
      <c r="M239" s="506"/>
      <c r="N239" s="556"/>
      <c r="O239" s="506"/>
      <c r="P239" s="557"/>
      <c r="Q239" s="556"/>
      <c r="R239" s="558"/>
      <c r="S239" s="556"/>
      <c r="T239" s="556"/>
      <c r="U239" s="556"/>
      <c r="V239" s="566"/>
      <c r="W239" s="506"/>
      <c r="X239" s="556"/>
      <c r="Y239" s="557"/>
      <c r="Z239" s="506"/>
      <c r="AQ239" s="563"/>
      <c r="AR239" s="563"/>
    </row>
    <row r="240" spans="1:44" ht="15.75" customHeight="1" x14ac:dyDescent="0.25">
      <c r="A240" s="564"/>
      <c r="H240" s="556"/>
      <c r="J240" s="556"/>
      <c r="K240" s="506"/>
      <c r="L240" s="556"/>
      <c r="M240" s="506"/>
      <c r="N240" s="556"/>
      <c r="O240" s="506"/>
      <c r="P240" s="557"/>
      <c r="Q240" s="556"/>
      <c r="R240" s="558"/>
      <c r="S240" s="556"/>
      <c r="T240" s="556"/>
      <c r="U240" s="556"/>
      <c r="V240" s="566"/>
      <c r="W240" s="506"/>
      <c r="X240" s="556"/>
      <c r="Y240" s="557"/>
      <c r="Z240" s="506"/>
      <c r="AQ240" s="563"/>
      <c r="AR240" s="563"/>
    </row>
    <row r="241" spans="1:44" ht="15.75" customHeight="1" x14ac:dyDescent="0.25">
      <c r="A241" s="564"/>
      <c r="H241" s="556"/>
      <c r="J241" s="556"/>
      <c r="K241" s="506"/>
      <c r="L241" s="556"/>
      <c r="M241" s="506"/>
      <c r="N241" s="556"/>
      <c r="O241" s="506"/>
      <c r="P241" s="557"/>
      <c r="Q241" s="556"/>
      <c r="R241" s="558"/>
      <c r="S241" s="556"/>
      <c r="T241" s="556"/>
      <c r="U241" s="556"/>
      <c r="V241" s="566"/>
      <c r="W241" s="506"/>
      <c r="X241" s="556"/>
      <c r="Y241" s="557"/>
      <c r="Z241" s="506"/>
      <c r="AQ241" s="563"/>
      <c r="AR241" s="563"/>
    </row>
    <row r="242" spans="1:44" ht="15.75" customHeight="1" x14ac:dyDescent="0.25">
      <c r="A242" s="564"/>
      <c r="H242" s="556"/>
      <c r="J242" s="556"/>
      <c r="K242" s="506"/>
      <c r="L242" s="556"/>
      <c r="M242" s="506"/>
      <c r="N242" s="556"/>
      <c r="O242" s="506"/>
      <c r="P242" s="557"/>
      <c r="Q242" s="556"/>
      <c r="R242" s="558"/>
      <c r="S242" s="556"/>
      <c r="T242" s="556"/>
      <c r="U242" s="556"/>
      <c r="V242" s="566"/>
      <c r="W242" s="506"/>
      <c r="X242" s="556"/>
      <c r="Y242" s="557"/>
      <c r="Z242" s="506"/>
      <c r="AQ242" s="563"/>
      <c r="AR242" s="563"/>
    </row>
    <row r="243" spans="1:44" ht="15.75" customHeight="1" x14ac:dyDescent="0.25">
      <c r="A243" s="564"/>
      <c r="H243" s="556"/>
      <c r="J243" s="556"/>
      <c r="K243" s="506"/>
      <c r="L243" s="556"/>
      <c r="M243" s="506"/>
      <c r="N243" s="556"/>
      <c r="O243" s="506"/>
      <c r="P243" s="557"/>
      <c r="Q243" s="556"/>
      <c r="R243" s="558"/>
      <c r="S243" s="556"/>
      <c r="T243" s="556"/>
      <c r="U243" s="556"/>
      <c r="V243" s="566"/>
      <c r="W243" s="506"/>
      <c r="X243" s="556"/>
      <c r="Y243" s="557"/>
      <c r="Z243" s="506"/>
      <c r="AQ243" s="563"/>
      <c r="AR243" s="563"/>
    </row>
    <row r="244" spans="1:44" ht="15.75" customHeight="1" x14ac:dyDescent="0.25">
      <c r="A244" s="564"/>
      <c r="H244" s="556"/>
      <c r="J244" s="556"/>
      <c r="K244" s="506"/>
      <c r="L244" s="556"/>
      <c r="M244" s="506"/>
      <c r="N244" s="556"/>
      <c r="O244" s="506"/>
      <c r="P244" s="557"/>
      <c r="Q244" s="556"/>
      <c r="R244" s="558"/>
      <c r="S244" s="556"/>
      <c r="T244" s="556"/>
      <c r="U244" s="556"/>
      <c r="V244" s="566"/>
      <c r="W244" s="506"/>
      <c r="X244" s="556"/>
      <c r="Y244" s="557"/>
      <c r="Z244" s="506"/>
      <c r="AQ244" s="563"/>
      <c r="AR244" s="563"/>
    </row>
    <row r="245" spans="1:44" ht="15.75" customHeight="1" x14ac:dyDescent="0.25">
      <c r="A245" s="564"/>
      <c r="H245" s="556"/>
      <c r="J245" s="556"/>
      <c r="K245" s="506"/>
      <c r="L245" s="556"/>
      <c r="M245" s="506"/>
      <c r="N245" s="556"/>
      <c r="O245" s="506"/>
      <c r="P245" s="557"/>
      <c r="Q245" s="556"/>
      <c r="R245" s="558"/>
      <c r="S245" s="556"/>
      <c r="T245" s="556"/>
      <c r="U245" s="556"/>
      <c r="V245" s="566"/>
      <c r="W245" s="506"/>
      <c r="X245" s="556"/>
      <c r="Y245" s="557"/>
      <c r="Z245" s="506"/>
      <c r="AQ245" s="563"/>
      <c r="AR245" s="563"/>
    </row>
    <row r="246" spans="1:44" ht="15.75" customHeight="1" x14ac:dyDescent="0.25">
      <c r="A246" s="564"/>
      <c r="H246" s="556"/>
      <c r="J246" s="556"/>
      <c r="K246" s="506"/>
      <c r="L246" s="556"/>
      <c r="M246" s="506"/>
      <c r="N246" s="556"/>
      <c r="O246" s="506"/>
      <c r="P246" s="557"/>
      <c r="Q246" s="556"/>
      <c r="R246" s="558"/>
      <c r="S246" s="556"/>
      <c r="T246" s="556"/>
      <c r="U246" s="556"/>
      <c r="V246" s="566"/>
      <c r="W246" s="506"/>
      <c r="X246" s="556"/>
      <c r="Y246" s="557"/>
      <c r="Z246" s="506"/>
      <c r="AQ246" s="563"/>
      <c r="AR246" s="563"/>
    </row>
    <row r="247" spans="1:44" ht="15.75" customHeight="1" x14ac:dyDescent="0.25">
      <c r="A247" s="564"/>
      <c r="H247" s="556"/>
      <c r="J247" s="556"/>
      <c r="K247" s="506"/>
      <c r="L247" s="556"/>
      <c r="M247" s="506"/>
      <c r="N247" s="556"/>
      <c r="O247" s="506"/>
      <c r="P247" s="557"/>
      <c r="Q247" s="556"/>
      <c r="R247" s="558"/>
      <c r="S247" s="556"/>
      <c r="T247" s="556"/>
      <c r="U247" s="556"/>
      <c r="V247" s="566"/>
      <c r="W247" s="506"/>
      <c r="X247" s="556"/>
      <c r="Y247" s="557"/>
      <c r="Z247" s="506"/>
      <c r="AQ247" s="563"/>
      <c r="AR247" s="563"/>
    </row>
    <row r="248" spans="1:44" ht="15.75" customHeight="1" x14ac:dyDescent="0.25">
      <c r="A248" s="564"/>
      <c r="H248" s="556"/>
      <c r="J248" s="556"/>
      <c r="K248" s="506"/>
      <c r="L248" s="556"/>
      <c r="M248" s="506"/>
      <c r="N248" s="556"/>
      <c r="O248" s="506"/>
      <c r="P248" s="557"/>
      <c r="Q248" s="556"/>
      <c r="R248" s="558"/>
      <c r="S248" s="556"/>
      <c r="T248" s="556"/>
      <c r="U248" s="556"/>
      <c r="V248" s="566"/>
      <c r="W248" s="506"/>
      <c r="X248" s="556"/>
      <c r="Y248" s="557"/>
      <c r="Z248" s="506"/>
      <c r="AQ248" s="563"/>
      <c r="AR248" s="563"/>
    </row>
    <row r="249" spans="1:44" ht="15.75" customHeight="1" x14ac:dyDescent="0.25">
      <c r="A249" s="564"/>
      <c r="H249" s="556"/>
      <c r="J249" s="556"/>
      <c r="K249" s="506"/>
      <c r="L249" s="556"/>
      <c r="M249" s="506"/>
      <c r="N249" s="556"/>
      <c r="O249" s="506"/>
      <c r="P249" s="557"/>
      <c r="Q249" s="556"/>
      <c r="R249" s="558"/>
      <c r="S249" s="556"/>
      <c r="T249" s="556"/>
      <c r="U249" s="556"/>
      <c r="V249" s="566"/>
      <c r="W249" s="506"/>
      <c r="X249" s="556"/>
      <c r="Y249" s="557"/>
      <c r="Z249" s="506"/>
      <c r="AQ249" s="563"/>
      <c r="AR249" s="563"/>
    </row>
    <row r="250" spans="1:44" ht="15.75" customHeight="1" x14ac:dyDescent="0.25">
      <c r="A250" s="564"/>
      <c r="H250" s="556"/>
      <c r="J250" s="556"/>
      <c r="K250" s="506"/>
      <c r="L250" s="556"/>
      <c r="M250" s="506"/>
      <c r="N250" s="556"/>
      <c r="O250" s="506"/>
      <c r="P250" s="557"/>
      <c r="Q250" s="556"/>
      <c r="R250" s="558"/>
      <c r="S250" s="556"/>
      <c r="T250" s="556"/>
      <c r="U250" s="556"/>
      <c r="V250" s="566"/>
      <c r="W250" s="506"/>
      <c r="X250" s="556"/>
      <c r="Y250" s="557"/>
      <c r="Z250" s="506"/>
      <c r="AQ250" s="563"/>
      <c r="AR250" s="563"/>
    </row>
    <row r="251" spans="1:44" ht="15.75" customHeight="1" x14ac:dyDescent="0.25">
      <c r="A251" s="564"/>
      <c r="H251" s="556"/>
      <c r="J251" s="556"/>
      <c r="K251" s="506"/>
      <c r="L251" s="556"/>
      <c r="M251" s="506"/>
      <c r="N251" s="556"/>
      <c r="O251" s="506"/>
      <c r="P251" s="557"/>
      <c r="Q251" s="556"/>
      <c r="R251" s="558"/>
      <c r="S251" s="556"/>
      <c r="T251" s="556"/>
      <c r="U251" s="556"/>
      <c r="V251" s="566"/>
      <c r="W251" s="506"/>
      <c r="X251" s="556"/>
      <c r="Y251" s="557"/>
      <c r="Z251" s="506"/>
      <c r="AQ251" s="563"/>
      <c r="AR251" s="563"/>
    </row>
    <row r="252" spans="1:44" ht="15.75" customHeight="1" x14ac:dyDescent="0.25">
      <c r="A252" s="564"/>
      <c r="H252" s="556"/>
      <c r="J252" s="556"/>
      <c r="K252" s="506"/>
      <c r="L252" s="556"/>
      <c r="M252" s="506"/>
      <c r="N252" s="556"/>
      <c r="O252" s="506"/>
      <c r="P252" s="557"/>
      <c r="Q252" s="556"/>
      <c r="R252" s="558"/>
      <c r="S252" s="556"/>
      <c r="T252" s="556"/>
      <c r="U252" s="556"/>
      <c r="V252" s="566"/>
      <c r="W252" s="506"/>
      <c r="X252" s="556"/>
      <c r="Y252" s="557"/>
      <c r="Z252" s="506"/>
      <c r="AQ252" s="563"/>
      <c r="AR252" s="563"/>
    </row>
    <row r="253" spans="1:44" ht="15.75" customHeight="1" x14ac:dyDescent="0.25">
      <c r="A253" s="564"/>
      <c r="H253" s="556"/>
      <c r="J253" s="556"/>
      <c r="K253" s="506"/>
      <c r="L253" s="556"/>
      <c r="M253" s="506"/>
      <c r="N253" s="556"/>
      <c r="O253" s="506"/>
      <c r="P253" s="557"/>
      <c r="Q253" s="556"/>
      <c r="R253" s="558"/>
      <c r="S253" s="556"/>
      <c r="T253" s="556"/>
      <c r="U253" s="556"/>
      <c r="V253" s="566"/>
      <c r="W253" s="506"/>
      <c r="X253" s="556"/>
      <c r="Y253" s="557"/>
      <c r="Z253" s="506"/>
      <c r="AQ253" s="563"/>
      <c r="AR253" s="563"/>
    </row>
    <row r="254" spans="1:44" ht="15.75" customHeight="1" x14ac:dyDescent="0.25">
      <c r="A254" s="564"/>
      <c r="H254" s="556"/>
      <c r="J254" s="556"/>
      <c r="K254" s="506"/>
      <c r="L254" s="556"/>
      <c r="M254" s="506"/>
      <c r="N254" s="556"/>
      <c r="O254" s="506"/>
      <c r="P254" s="557"/>
      <c r="Q254" s="556"/>
      <c r="R254" s="558"/>
      <c r="S254" s="556"/>
      <c r="T254" s="556"/>
      <c r="U254" s="556"/>
      <c r="V254" s="566"/>
      <c r="W254" s="506"/>
      <c r="X254" s="556"/>
      <c r="Y254" s="557"/>
      <c r="Z254" s="506"/>
      <c r="AQ254" s="563"/>
      <c r="AR254" s="563"/>
    </row>
    <row r="255" spans="1:44" ht="15.75" customHeight="1" x14ac:dyDescent="0.25">
      <c r="A255" s="564"/>
      <c r="H255" s="556"/>
      <c r="J255" s="556"/>
      <c r="K255" s="506"/>
      <c r="L255" s="556"/>
      <c r="M255" s="506"/>
      <c r="N255" s="556"/>
      <c r="O255" s="506"/>
      <c r="P255" s="557"/>
      <c r="Q255" s="556"/>
      <c r="R255" s="558"/>
      <c r="S255" s="556"/>
      <c r="T255" s="556"/>
      <c r="U255" s="556"/>
      <c r="V255" s="566"/>
      <c r="W255" s="506"/>
      <c r="X255" s="556"/>
      <c r="Y255" s="557"/>
      <c r="Z255" s="506"/>
      <c r="AQ255" s="563"/>
      <c r="AR255" s="563"/>
    </row>
    <row r="256" spans="1:44" ht="15.75" customHeight="1" x14ac:dyDescent="0.25">
      <c r="A256" s="564"/>
      <c r="H256" s="556"/>
      <c r="J256" s="556"/>
      <c r="K256" s="506"/>
      <c r="L256" s="556"/>
      <c r="M256" s="506"/>
      <c r="N256" s="556"/>
      <c r="O256" s="506"/>
      <c r="P256" s="557"/>
      <c r="Q256" s="556"/>
      <c r="R256" s="558"/>
      <c r="S256" s="556"/>
      <c r="T256" s="556"/>
      <c r="U256" s="556"/>
      <c r="V256" s="566"/>
      <c r="W256" s="506"/>
      <c r="X256" s="556"/>
      <c r="Y256" s="557"/>
      <c r="Z256" s="506"/>
      <c r="AQ256" s="563"/>
      <c r="AR256" s="563"/>
    </row>
    <row r="257" spans="1:44" ht="15.75" customHeight="1" x14ac:dyDescent="0.25">
      <c r="A257" s="564"/>
      <c r="H257" s="556"/>
      <c r="J257" s="556"/>
      <c r="K257" s="506"/>
      <c r="L257" s="556"/>
      <c r="M257" s="506"/>
      <c r="N257" s="556"/>
      <c r="O257" s="506"/>
      <c r="P257" s="557"/>
      <c r="Q257" s="556"/>
      <c r="R257" s="558"/>
      <c r="S257" s="556"/>
      <c r="T257" s="556"/>
      <c r="U257" s="556"/>
      <c r="V257" s="566"/>
      <c r="W257" s="506"/>
      <c r="X257" s="556"/>
      <c r="Y257" s="557"/>
      <c r="Z257" s="506"/>
      <c r="AQ257" s="563"/>
      <c r="AR257" s="563"/>
    </row>
    <row r="258" spans="1:44" ht="15.75" customHeight="1" x14ac:dyDescent="0.25">
      <c r="A258" s="564"/>
      <c r="H258" s="556"/>
      <c r="J258" s="556"/>
      <c r="K258" s="506"/>
      <c r="L258" s="556"/>
      <c r="M258" s="506"/>
      <c r="N258" s="556"/>
      <c r="O258" s="506"/>
      <c r="P258" s="557"/>
      <c r="Q258" s="556"/>
      <c r="R258" s="558"/>
      <c r="S258" s="556"/>
      <c r="T258" s="556"/>
      <c r="U258" s="556"/>
      <c r="V258" s="566"/>
      <c r="W258" s="506"/>
      <c r="X258" s="556"/>
      <c r="Y258" s="557"/>
      <c r="Z258" s="506"/>
      <c r="AQ258" s="563"/>
      <c r="AR258" s="563"/>
    </row>
    <row r="259" spans="1:44" ht="15.75" customHeight="1" x14ac:dyDescent="0.25">
      <c r="A259" s="564"/>
      <c r="H259" s="556"/>
      <c r="J259" s="556"/>
      <c r="K259" s="506"/>
      <c r="L259" s="556"/>
      <c r="M259" s="506"/>
      <c r="N259" s="556"/>
      <c r="O259" s="506"/>
      <c r="P259" s="557"/>
      <c r="Q259" s="556"/>
      <c r="R259" s="558"/>
      <c r="S259" s="556"/>
      <c r="T259" s="556"/>
      <c r="U259" s="556"/>
      <c r="V259" s="566"/>
      <c r="W259" s="506"/>
      <c r="X259" s="556"/>
      <c r="Y259" s="557"/>
      <c r="Z259" s="506"/>
      <c r="AQ259" s="563"/>
      <c r="AR259" s="563"/>
    </row>
    <row r="260" spans="1:44" ht="15.75" customHeight="1" x14ac:dyDescent="0.25">
      <c r="A260" s="564"/>
      <c r="H260" s="556"/>
      <c r="J260" s="556"/>
      <c r="K260" s="506"/>
      <c r="L260" s="556"/>
      <c r="M260" s="506"/>
      <c r="N260" s="556"/>
      <c r="O260" s="506"/>
      <c r="P260" s="557"/>
      <c r="Q260" s="556"/>
      <c r="R260" s="558"/>
      <c r="S260" s="556"/>
      <c r="T260" s="556"/>
      <c r="U260" s="556"/>
      <c r="V260" s="566"/>
      <c r="W260" s="506"/>
      <c r="X260" s="556"/>
      <c r="Y260" s="557"/>
      <c r="Z260" s="506"/>
      <c r="AQ260" s="563"/>
      <c r="AR260" s="563"/>
    </row>
    <row r="261" spans="1:44" ht="15.75" customHeight="1" x14ac:dyDescent="0.25">
      <c r="A261" s="564"/>
      <c r="H261" s="556"/>
      <c r="J261" s="556"/>
      <c r="K261" s="506"/>
      <c r="L261" s="556"/>
      <c r="M261" s="506"/>
      <c r="N261" s="556"/>
      <c r="O261" s="506"/>
      <c r="P261" s="557"/>
      <c r="Q261" s="556"/>
      <c r="R261" s="558"/>
      <c r="S261" s="556"/>
      <c r="T261" s="556"/>
      <c r="U261" s="556"/>
      <c r="V261" s="566"/>
      <c r="W261" s="506"/>
      <c r="X261" s="556"/>
      <c r="Y261" s="557"/>
      <c r="Z261" s="506"/>
      <c r="AQ261" s="563"/>
      <c r="AR261" s="563"/>
    </row>
    <row r="262" spans="1:44" ht="15.75" customHeight="1" x14ac:dyDescent="0.25">
      <c r="A262" s="564"/>
      <c r="H262" s="556"/>
      <c r="J262" s="556"/>
      <c r="K262" s="506"/>
      <c r="L262" s="556"/>
      <c r="M262" s="506"/>
      <c r="N262" s="556"/>
      <c r="O262" s="506"/>
      <c r="P262" s="557"/>
      <c r="Q262" s="556"/>
      <c r="R262" s="558"/>
      <c r="S262" s="556"/>
      <c r="T262" s="556"/>
      <c r="U262" s="556"/>
      <c r="V262" s="566"/>
      <c r="W262" s="506"/>
      <c r="X262" s="556"/>
      <c r="Y262" s="557"/>
      <c r="Z262" s="506"/>
      <c r="AQ262" s="563"/>
      <c r="AR262" s="563"/>
    </row>
    <row r="263" spans="1:44" ht="15.75" customHeight="1" x14ac:dyDescent="0.25">
      <c r="A263" s="564"/>
      <c r="H263" s="556"/>
      <c r="J263" s="556"/>
      <c r="K263" s="506"/>
      <c r="L263" s="556"/>
      <c r="M263" s="506"/>
      <c r="N263" s="556"/>
      <c r="O263" s="506"/>
      <c r="P263" s="557"/>
      <c r="Q263" s="556"/>
      <c r="R263" s="558"/>
      <c r="S263" s="556"/>
      <c r="T263" s="556"/>
      <c r="U263" s="556"/>
      <c r="V263" s="566"/>
      <c r="W263" s="506"/>
      <c r="X263" s="556"/>
      <c r="Y263" s="557"/>
      <c r="Z263" s="506"/>
      <c r="AQ263" s="563"/>
      <c r="AR263" s="563"/>
    </row>
    <row r="264" spans="1:44" ht="15.75" customHeight="1" x14ac:dyDescent="0.25">
      <c r="A264" s="564"/>
      <c r="H264" s="556"/>
      <c r="J264" s="556"/>
      <c r="K264" s="506"/>
      <c r="L264" s="556"/>
      <c r="M264" s="506"/>
      <c r="N264" s="556"/>
      <c r="O264" s="506"/>
      <c r="P264" s="557"/>
      <c r="Q264" s="556"/>
      <c r="R264" s="558"/>
      <c r="S264" s="556"/>
      <c r="T264" s="556"/>
      <c r="U264" s="556"/>
      <c r="V264" s="566"/>
      <c r="W264" s="506"/>
      <c r="X264" s="556"/>
      <c r="Y264" s="557"/>
      <c r="Z264" s="506"/>
      <c r="AQ264" s="563"/>
      <c r="AR264" s="563"/>
    </row>
    <row r="265" spans="1:44" ht="15.75" customHeight="1" x14ac:dyDescent="0.25">
      <c r="A265" s="564"/>
      <c r="H265" s="556"/>
      <c r="J265" s="556"/>
      <c r="K265" s="506"/>
      <c r="L265" s="556"/>
      <c r="M265" s="506"/>
      <c r="N265" s="556"/>
      <c r="O265" s="506"/>
      <c r="P265" s="557"/>
      <c r="Q265" s="556"/>
      <c r="R265" s="558"/>
      <c r="S265" s="556"/>
      <c r="T265" s="556"/>
      <c r="U265" s="556"/>
      <c r="V265" s="566"/>
      <c r="W265" s="506"/>
      <c r="X265" s="556"/>
      <c r="Y265" s="557"/>
      <c r="Z265" s="506"/>
      <c r="AQ265" s="563"/>
      <c r="AR265" s="563"/>
    </row>
    <row r="266" spans="1:44" ht="15.75" customHeight="1" x14ac:dyDescent="0.25">
      <c r="A266" s="564"/>
      <c r="H266" s="556"/>
      <c r="J266" s="556"/>
      <c r="K266" s="506"/>
      <c r="L266" s="556"/>
      <c r="M266" s="506"/>
      <c r="N266" s="556"/>
      <c r="O266" s="506"/>
      <c r="P266" s="557"/>
      <c r="Q266" s="556"/>
      <c r="R266" s="558"/>
      <c r="S266" s="556"/>
      <c r="T266" s="556"/>
      <c r="U266" s="556"/>
      <c r="V266" s="566"/>
      <c r="W266" s="506"/>
      <c r="X266" s="556"/>
      <c r="Y266" s="557"/>
      <c r="Z266" s="506"/>
      <c r="AQ266" s="563"/>
      <c r="AR266" s="563"/>
    </row>
    <row r="267" spans="1:44" ht="15.75" customHeight="1" x14ac:dyDescent="0.25">
      <c r="A267" s="564"/>
      <c r="H267" s="556"/>
      <c r="J267" s="556"/>
      <c r="K267" s="506"/>
      <c r="L267" s="556"/>
      <c r="M267" s="506"/>
      <c r="N267" s="556"/>
      <c r="O267" s="506"/>
      <c r="P267" s="557"/>
      <c r="Q267" s="556"/>
      <c r="R267" s="558"/>
      <c r="S267" s="556"/>
      <c r="T267" s="556"/>
      <c r="U267" s="556"/>
      <c r="V267" s="566"/>
      <c r="W267" s="506"/>
      <c r="X267" s="556"/>
      <c r="Y267" s="557"/>
      <c r="Z267" s="506"/>
      <c r="AQ267" s="563"/>
      <c r="AR267" s="563"/>
    </row>
    <row r="268" spans="1:44" ht="15.75" customHeight="1" x14ac:dyDescent="0.25">
      <c r="A268" s="564"/>
      <c r="H268" s="556"/>
      <c r="J268" s="556"/>
      <c r="K268" s="506"/>
      <c r="L268" s="556"/>
      <c r="M268" s="506"/>
      <c r="N268" s="556"/>
      <c r="O268" s="506"/>
      <c r="P268" s="557"/>
      <c r="Q268" s="556"/>
      <c r="R268" s="558"/>
      <c r="S268" s="556"/>
      <c r="T268" s="556"/>
      <c r="U268" s="556"/>
      <c r="V268" s="566"/>
      <c r="W268" s="506"/>
      <c r="X268" s="556"/>
      <c r="Y268" s="557"/>
      <c r="Z268" s="506"/>
      <c r="AQ268" s="563"/>
      <c r="AR268" s="563"/>
    </row>
    <row r="269" spans="1:44" ht="15.75" customHeight="1" x14ac:dyDescent="0.25">
      <c r="A269" s="564"/>
      <c r="H269" s="556"/>
      <c r="J269" s="556"/>
      <c r="K269" s="506"/>
      <c r="L269" s="556"/>
      <c r="M269" s="506"/>
      <c r="N269" s="556"/>
      <c r="O269" s="506"/>
      <c r="P269" s="557"/>
      <c r="Q269" s="556"/>
      <c r="R269" s="558"/>
      <c r="S269" s="556"/>
      <c r="T269" s="556"/>
      <c r="U269" s="556"/>
      <c r="V269" s="566"/>
      <c r="W269" s="506"/>
      <c r="X269" s="556"/>
      <c r="Y269" s="557"/>
      <c r="Z269" s="506"/>
      <c r="AQ269" s="563"/>
      <c r="AR269" s="563"/>
    </row>
    <row r="270" spans="1:44" ht="15.75" customHeight="1" x14ac:dyDescent="0.25">
      <c r="A270" s="564"/>
      <c r="H270" s="556"/>
      <c r="J270" s="556"/>
      <c r="K270" s="506"/>
      <c r="L270" s="556"/>
      <c r="M270" s="506"/>
      <c r="N270" s="556"/>
      <c r="O270" s="506"/>
      <c r="P270" s="557"/>
      <c r="Q270" s="556"/>
      <c r="R270" s="558"/>
      <c r="S270" s="556"/>
      <c r="T270" s="556"/>
      <c r="U270" s="556"/>
      <c r="V270" s="566"/>
      <c r="W270" s="506"/>
      <c r="X270" s="556"/>
      <c r="Y270" s="557"/>
      <c r="Z270" s="506"/>
      <c r="AQ270" s="563"/>
      <c r="AR270" s="563"/>
    </row>
    <row r="271" spans="1:44" ht="15.75" customHeight="1" x14ac:dyDescent="0.25">
      <c r="A271" s="564"/>
      <c r="H271" s="556"/>
      <c r="J271" s="556"/>
      <c r="K271" s="506"/>
      <c r="L271" s="556"/>
      <c r="M271" s="506"/>
      <c r="N271" s="556"/>
      <c r="O271" s="506"/>
      <c r="P271" s="557"/>
      <c r="Q271" s="556"/>
      <c r="R271" s="558"/>
      <c r="S271" s="556"/>
      <c r="T271" s="556"/>
      <c r="U271" s="556"/>
      <c r="V271" s="566"/>
      <c r="W271" s="506"/>
      <c r="X271" s="556"/>
      <c r="Y271" s="557"/>
      <c r="Z271" s="506"/>
      <c r="AQ271" s="563"/>
      <c r="AR271" s="563"/>
    </row>
    <row r="272" spans="1:44" ht="15.75" customHeight="1" x14ac:dyDescent="0.25">
      <c r="A272" s="564"/>
      <c r="H272" s="556"/>
      <c r="J272" s="556"/>
      <c r="K272" s="506"/>
      <c r="L272" s="556"/>
      <c r="M272" s="506"/>
      <c r="N272" s="556"/>
      <c r="O272" s="506"/>
      <c r="P272" s="557"/>
      <c r="Q272" s="556"/>
      <c r="R272" s="558"/>
      <c r="S272" s="556"/>
      <c r="T272" s="556"/>
      <c r="U272" s="556"/>
      <c r="V272" s="566"/>
      <c r="W272" s="506"/>
      <c r="X272" s="556"/>
      <c r="Y272" s="557"/>
      <c r="Z272" s="506"/>
      <c r="AQ272" s="563"/>
      <c r="AR272" s="563"/>
    </row>
    <row r="273" spans="1:44" ht="15.75" customHeight="1" x14ac:dyDescent="0.25">
      <c r="A273" s="564"/>
      <c r="H273" s="556"/>
      <c r="J273" s="556"/>
      <c r="K273" s="506"/>
      <c r="L273" s="556"/>
      <c r="M273" s="506"/>
      <c r="N273" s="556"/>
      <c r="O273" s="506"/>
      <c r="P273" s="557"/>
      <c r="Q273" s="556"/>
      <c r="R273" s="558"/>
      <c r="S273" s="556"/>
      <c r="T273" s="556"/>
      <c r="U273" s="556"/>
      <c r="V273" s="566"/>
      <c r="W273" s="506"/>
      <c r="X273" s="556"/>
      <c r="Y273" s="557"/>
      <c r="Z273" s="506"/>
      <c r="AQ273" s="563"/>
      <c r="AR273" s="563"/>
    </row>
    <row r="274" spans="1:44" ht="15.75" customHeight="1" x14ac:dyDescent="0.25">
      <c r="A274" s="564"/>
      <c r="H274" s="556"/>
      <c r="J274" s="556"/>
      <c r="K274" s="506"/>
      <c r="L274" s="556"/>
      <c r="M274" s="506"/>
      <c r="N274" s="556"/>
      <c r="O274" s="506"/>
      <c r="P274" s="557"/>
      <c r="Q274" s="556"/>
      <c r="R274" s="558"/>
      <c r="S274" s="556"/>
      <c r="T274" s="556"/>
      <c r="U274" s="556"/>
      <c r="V274" s="566"/>
      <c r="W274" s="506"/>
      <c r="X274" s="556"/>
      <c r="Y274" s="557"/>
      <c r="Z274" s="506"/>
      <c r="AQ274" s="563"/>
      <c r="AR274" s="563"/>
    </row>
    <row r="275" spans="1:44" ht="15.75" customHeight="1" x14ac:dyDescent="0.25">
      <c r="A275" s="564"/>
      <c r="H275" s="556"/>
      <c r="J275" s="556"/>
      <c r="K275" s="506"/>
      <c r="L275" s="556"/>
      <c r="M275" s="506"/>
      <c r="N275" s="556"/>
      <c r="O275" s="506"/>
      <c r="P275" s="557"/>
      <c r="Q275" s="556"/>
      <c r="R275" s="558"/>
      <c r="S275" s="556"/>
      <c r="T275" s="556"/>
      <c r="U275" s="556"/>
      <c r="V275" s="566"/>
      <c r="W275" s="506"/>
      <c r="X275" s="556"/>
      <c r="Y275" s="557"/>
      <c r="Z275" s="506"/>
      <c r="AQ275" s="563"/>
      <c r="AR275" s="563"/>
    </row>
    <row r="276" spans="1:44" ht="15.75" customHeight="1" x14ac:dyDescent="0.25">
      <c r="A276" s="564"/>
      <c r="H276" s="556"/>
      <c r="J276" s="556"/>
      <c r="K276" s="506"/>
      <c r="L276" s="556"/>
      <c r="M276" s="506"/>
      <c r="N276" s="556"/>
      <c r="O276" s="506"/>
      <c r="P276" s="557"/>
      <c r="Q276" s="556"/>
      <c r="R276" s="558"/>
      <c r="S276" s="556"/>
      <c r="T276" s="556"/>
      <c r="U276" s="556"/>
      <c r="V276" s="566"/>
      <c r="W276" s="506"/>
      <c r="X276" s="556"/>
      <c r="Y276" s="557"/>
      <c r="Z276" s="506"/>
      <c r="AQ276" s="563"/>
      <c r="AR276" s="563"/>
    </row>
    <row r="277" spans="1:44" ht="15.75" customHeight="1" x14ac:dyDescent="0.25">
      <c r="A277" s="564"/>
      <c r="H277" s="556"/>
      <c r="J277" s="556"/>
      <c r="K277" s="506"/>
      <c r="L277" s="556"/>
      <c r="M277" s="506"/>
      <c r="N277" s="556"/>
      <c r="O277" s="506"/>
      <c r="P277" s="557"/>
      <c r="Q277" s="556"/>
      <c r="R277" s="558"/>
      <c r="S277" s="556"/>
      <c r="T277" s="556"/>
      <c r="U277" s="556"/>
      <c r="V277" s="566"/>
      <c r="W277" s="506"/>
      <c r="X277" s="556"/>
      <c r="Y277" s="557"/>
      <c r="Z277" s="506"/>
      <c r="AQ277" s="563"/>
      <c r="AR277" s="563"/>
    </row>
    <row r="278" spans="1:44" ht="15.75" customHeight="1" x14ac:dyDescent="0.25">
      <c r="A278" s="564"/>
      <c r="H278" s="556"/>
      <c r="J278" s="556"/>
      <c r="K278" s="506"/>
      <c r="L278" s="556"/>
      <c r="M278" s="506"/>
      <c r="N278" s="556"/>
      <c r="O278" s="506"/>
      <c r="P278" s="557"/>
      <c r="Q278" s="556"/>
      <c r="R278" s="558"/>
      <c r="S278" s="556"/>
      <c r="T278" s="556"/>
      <c r="U278" s="556"/>
      <c r="V278" s="566"/>
      <c r="W278" s="506"/>
      <c r="X278" s="556"/>
      <c r="Y278" s="557"/>
      <c r="Z278" s="506"/>
      <c r="AQ278" s="563"/>
      <c r="AR278" s="563"/>
    </row>
    <row r="279" spans="1:44" ht="15.75" customHeight="1" x14ac:dyDescent="0.25">
      <c r="A279" s="564"/>
      <c r="H279" s="556"/>
      <c r="J279" s="556"/>
      <c r="K279" s="506"/>
      <c r="L279" s="556"/>
      <c r="M279" s="506"/>
      <c r="N279" s="556"/>
      <c r="O279" s="506"/>
      <c r="P279" s="557"/>
      <c r="Q279" s="556"/>
      <c r="R279" s="558"/>
      <c r="S279" s="556"/>
      <c r="T279" s="556"/>
      <c r="U279" s="556"/>
      <c r="V279" s="566"/>
      <c r="W279" s="506"/>
      <c r="X279" s="556"/>
      <c r="Y279" s="557"/>
      <c r="Z279" s="506"/>
      <c r="AQ279" s="563"/>
      <c r="AR279" s="563"/>
    </row>
    <row r="280" spans="1:44" ht="15.75" customHeight="1" x14ac:dyDescent="0.25">
      <c r="A280" s="564"/>
      <c r="H280" s="556"/>
      <c r="J280" s="556"/>
      <c r="K280" s="506"/>
      <c r="L280" s="556"/>
      <c r="M280" s="506"/>
      <c r="N280" s="556"/>
      <c r="O280" s="506"/>
      <c r="P280" s="557"/>
      <c r="Q280" s="556"/>
      <c r="R280" s="558"/>
      <c r="S280" s="556"/>
      <c r="T280" s="556"/>
      <c r="U280" s="556"/>
      <c r="V280" s="566"/>
      <c r="W280" s="506"/>
      <c r="X280" s="556"/>
      <c r="Y280" s="557"/>
      <c r="Z280" s="506"/>
      <c r="AQ280" s="563"/>
      <c r="AR280" s="563"/>
    </row>
    <row r="281" spans="1:44" ht="15.75" customHeight="1" x14ac:dyDescent="0.25">
      <c r="A281" s="564"/>
      <c r="H281" s="556"/>
      <c r="J281" s="556"/>
      <c r="K281" s="506"/>
      <c r="L281" s="556"/>
      <c r="M281" s="506"/>
      <c r="N281" s="556"/>
      <c r="O281" s="506"/>
      <c r="P281" s="557"/>
      <c r="Q281" s="556"/>
      <c r="R281" s="558"/>
      <c r="S281" s="556"/>
      <c r="T281" s="556"/>
      <c r="U281" s="556"/>
      <c r="V281" s="566"/>
      <c r="W281" s="506"/>
      <c r="X281" s="556"/>
      <c r="Y281" s="557"/>
      <c r="Z281" s="506"/>
      <c r="AQ281" s="563"/>
      <c r="AR281" s="563"/>
    </row>
    <row r="282" spans="1:44" ht="15.75" customHeight="1" x14ac:dyDescent="0.25">
      <c r="A282" s="564"/>
      <c r="H282" s="556"/>
      <c r="J282" s="556"/>
      <c r="K282" s="506"/>
      <c r="L282" s="556"/>
      <c r="M282" s="506"/>
      <c r="N282" s="556"/>
      <c r="O282" s="506"/>
      <c r="P282" s="557"/>
      <c r="Q282" s="556"/>
      <c r="R282" s="558"/>
      <c r="S282" s="556"/>
      <c r="T282" s="556"/>
      <c r="U282" s="556"/>
      <c r="V282" s="566"/>
      <c r="W282" s="506"/>
      <c r="X282" s="556"/>
      <c r="Y282" s="557"/>
      <c r="Z282" s="506"/>
      <c r="AQ282" s="563"/>
      <c r="AR282" s="563"/>
    </row>
    <row r="283" spans="1:44" ht="15.75" customHeight="1" x14ac:dyDescent="0.25">
      <c r="A283" s="564"/>
      <c r="H283" s="556"/>
      <c r="J283" s="556"/>
      <c r="K283" s="506"/>
      <c r="L283" s="556"/>
      <c r="M283" s="506"/>
      <c r="N283" s="556"/>
      <c r="O283" s="506"/>
      <c r="P283" s="557"/>
      <c r="Q283" s="556"/>
      <c r="R283" s="558"/>
      <c r="S283" s="556"/>
      <c r="T283" s="556"/>
      <c r="U283" s="556"/>
      <c r="V283" s="566"/>
      <c r="W283" s="506"/>
      <c r="X283" s="556"/>
      <c r="Y283" s="557"/>
      <c r="Z283" s="506"/>
      <c r="AQ283" s="563"/>
      <c r="AR283" s="563"/>
    </row>
    <row r="284" spans="1:44" ht="15.75" customHeight="1" x14ac:dyDescent="0.25">
      <c r="A284" s="564"/>
      <c r="H284" s="556"/>
      <c r="J284" s="556"/>
      <c r="K284" s="506"/>
      <c r="L284" s="556"/>
      <c r="M284" s="506"/>
      <c r="N284" s="556"/>
      <c r="O284" s="506"/>
      <c r="P284" s="557"/>
      <c r="Q284" s="556"/>
      <c r="R284" s="558"/>
      <c r="S284" s="556"/>
      <c r="T284" s="556"/>
      <c r="U284" s="556"/>
      <c r="V284" s="566"/>
      <c r="W284" s="506"/>
      <c r="X284" s="556"/>
      <c r="Y284" s="557"/>
      <c r="Z284" s="506"/>
      <c r="AQ284" s="563"/>
      <c r="AR284" s="563"/>
    </row>
    <row r="285" spans="1:44" ht="15.75" customHeight="1" x14ac:dyDescent="0.25">
      <c r="A285" s="564"/>
      <c r="H285" s="556"/>
      <c r="J285" s="556"/>
      <c r="K285" s="506"/>
      <c r="L285" s="556"/>
      <c r="M285" s="506"/>
      <c r="N285" s="556"/>
      <c r="O285" s="506"/>
      <c r="P285" s="557"/>
      <c r="Q285" s="556"/>
      <c r="R285" s="558"/>
      <c r="S285" s="556"/>
      <c r="T285" s="556"/>
      <c r="U285" s="556"/>
      <c r="V285" s="566"/>
      <c r="W285" s="506"/>
      <c r="X285" s="556"/>
      <c r="Y285" s="557"/>
      <c r="Z285" s="506"/>
      <c r="AQ285" s="563"/>
      <c r="AR285" s="563"/>
    </row>
    <row r="286" spans="1:44" ht="15.75" customHeight="1" x14ac:dyDescent="0.25">
      <c r="A286" s="564"/>
      <c r="H286" s="556"/>
      <c r="J286" s="556"/>
      <c r="K286" s="506"/>
      <c r="L286" s="556"/>
      <c r="M286" s="506"/>
      <c r="N286" s="556"/>
      <c r="O286" s="506"/>
      <c r="P286" s="557"/>
      <c r="Q286" s="556"/>
      <c r="R286" s="558"/>
      <c r="S286" s="556"/>
      <c r="T286" s="556"/>
      <c r="U286" s="556"/>
      <c r="V286" s="566"/>
      <c r="W286" s="506"/>
      <c r="X286" s="556"/>
      <c r="Y286" s="557"/>
      <c r="Z286" s="506"/>
      <c r="AQ286" s="563"/>
      <c r="AR286" s="563"/>
    </row>
    <row r="287" spans="1:44" ht="15.75" customHeight="1" x14ac:dyDescent="0.25">
      <c r="A287" s="564"/>
      <c r="H287" s="556"/>
      <c r="J287" s="556"/>
      <c r="K287" s="506"/>
      <c r="L287" s="556"/>
      <c r="M287" s="506"/>
      <c r="N287" s="556"/>
      <c r="O287" s="506"/>
      <c r="P287" s="557"/>
      <c r="Q287" s="556"/>
      <c r="R287" s="558"/>
      <c r="S287" s="556"/>
      <c r="T287" s="556"/>
      <c r="U287" s="556"/>
      <c r="V287" s="566"/>
      <c r="W287" s="506"/>
      <c r="X287" s="556"/>
      <c r="Y287" s="557"/>
      <c r="Z287" s="506"/>
      <c r="AQ287" s="563"/>
      <c r="AR287" s="563"/>
    </row>
    <row r="288" spans="1:44" ht="15.75" customHeight="1" x14ac:dyDescent="0.25">
      <c r="A288" s="564"/>
      <c r="H288" s="556"/>
      <c r="J288" s="556"/>
      <c r="K288" s="506"/>
      <c r="L288" s="556"/>
      <c r="M288" s="506"/>
      <c r="N288" s="556"/>
      <c r="O288" s="506"/>
      <c r="P288" s="557"/>
      <c r="Q288" s="556"/>
      <c r="R288" s="558"/>
      <c r="S288" s="556"/>
      <c r="T288" s="556"/>
      <c r="U288" s="556"/>
      <c r="V288" s="566"/>
      <c r="W288" s="506"/>
      <c r="X288" s="556"/>
      <c r="Y288" s="557"/>
      <c r="Z288" s="506"/>
      <c r="AQ288" s="563"/>
      <c r="AR288" s="563"/>
    </row>
    <row r="289" spans="1:44" ht="15.75" customHeight="1" x14ac:dyDescent="0.25">
      <c r="A289" s="564"/>
      <c r="H289" s="556"/>
      <c r="J289" s="556"/>
      <c r="K289" s="506"/>
      <c r="L289" s="556"/>
      <c r="M289" s="506"/>
      <c r="N289" s="556"/>
      <c r="O289" s="506"/>
      <c r="P289" s="557"/>
      <c r="Q289" s="556"/>
      <c r="R289" s="558"/>
      <c r="S289" s="556"/>
      <c r="T289" s="556"/>
      <c r="U289" s="556"/>
      <c r="V289" s="566"/>
      <c r="W289" s="506"/>
      <c r="X289" s="556"/>
      <c r="Y289" s="557"/>
      <c r="Z289" s="506"/>
      <c r="AQ289" s="563"/>
      <c r="AR289" s="563"/>
    </row>
    <row r="290" spans="1:44" ht="15.75" customHeight="1" x14ac:dyDescent="0.25">
      <c r="A290" s="564"/>
      <c r="H290" s="556"/>
      <c r="J290" s="556"/>
      <c r="K290" s="506"/>
      <c r="L290" s="556"/>
      <c r="M290" s="506"/>
      <c r="N290" s="556"/>
      <c r="O290" s="506"/>
      <c r="P290" s="557"/>
      <c r="Q290" s="556"/>
      <c r="R290" s="558"/>
      <c r="S290" s="556"/>
      <c r="T290" s="556"/>
      <c r="U290" s="556"/>
      <c r="V290" s="566"/>
      <c r="W290" s="506"/>
      <c r="X290" s="556"/>
      <c r="Y290" s="557"/>
      <c r="Z290" s="506"/>
      <c r="AQ290" s="563"/>
      <c r="AR290" s="563"/>
    </row>
    <row r="291" spans="1:44" ht="15.75" customHeight="1" x14ac:dyDescent="0.25">
      <c r="A291" s="564"/>
      <c r="H291" s="556"/>
      <c r="J291" s="556"/>
      <c r="K291" s="506"/>
      <c r="L291" s="556"/>
      <c r="M291" s="506"/>
      <c r="N291" s="556"/>
      <c r="O291" s="506"/>
      <c r="P291" s="557"/>
      <c r="Q291" s="556"/>
      <c r="R291" s="558"/>
      <c r="S291" s="556"/>
      <c r="T291" s="556"/>
      <c r="U291" s="556"/>
      <c r="V291" s="566"/>
      <c r="W291" s="506"/>
      <c r="X291" s="556"/>
      <c r="Y291" s="557"/>
      <c r="Z291" s="506"/>
      <c r="AQ291" s="563"/>
      <c r="AR291" s="563"/>
    </row>
    <row r="292" spans="1:44" ht="15.75" customHeight="1" x14ac:dyDescent="0.25">
      <c r="A292" s="564"/>
      <c r="H292" s="556"/>
      <c r="J292" s="556"/>
      <c r="K292" s="506"/>
      <c r="L292" s="556"/>
      <c r="M292" s="506"/>
      <c r="N292" s="556"/>
      <c r="O292" s="506"/>
      <c r="P292" s="557"/>
      <c r="Q292" s="556"/>
      <c r="R292" s="558"/>
      <c r="S292" s="556"/>
      <c r="T292" s="556"/>
      <c r="U292" s="556"/>
      <c r="V292" s="566"/>
      <c r="W292" s="506"/>
      <c r="X292" s="556"/>
      <c r="Y292" s="557"/>
      <c r="Z292" s="506"/>
      <c r="AQ292" s="563"/>
      <c r="AR292" s="563"/>
    </row>
    <row r="293" spans="1:44" ht="15.75" customHeight="1" x14ac:dyDescent="0.25">
      <c r="A293" s="564"/>
      <c r="H293" s="556"/>
      <c r="J293" s="556"/>
      <c r="K293" s="506"/>
      <c r="L293" s="556"/>
      <c r="M293" s="506"/>
      <c r="N293" s="556"/>
      <c r="O293" s="506"/>
      <c r="P293" s="557"/>
      <c r="Q293" s="556"/>
      <c r="R293" s="558"/>
      <c r="S293" s="556"/>
      <c r="T293" s="556"/>
      <c r="U293" s="556"/>
      <c r="V293" s="566"/>
      <c r="W293" s="506"/>
      <c r="X293" s="556"/>
      <c r="Y293" s="557"/>
      <c r="Z293" s="506"/>
      <c r="AQ293" s="563"/>
      <c r="AR293" s="563"/>
    </row>
    <row r="294" spans="1:44" ht="15.75" customHeight="1" x14ac:dyDescent="0.25">
      <c r="A294" s="564"/>
      <c r="H294" s="556"/>
      <c r="J294" s="556"/>
      <c r="K294" s="506"/>
      <c r="L294" s="556"/>
      <c r="M294" s="506"/>
      <c r="N294" s="556"/>
      <c r="O294" s="506"/>
      <c r="P294" s="557"/>
      <c r="Q294" s="556"/>
      <c r="R294" s="558"/>
      <c r="S294" s="556"/>
      <c r="T294" s="556"/>
      <c r="U294" s="556"/>
      <c r="V294" s="566"/>
      <c r="W294" s="506"/>
      <c r="X294" s="556"/>
      <c r="Y294" s="557"/>
      <c r="Z294" s="506"/>
      <c r="AQ294" s="563"/>
      <c r="AR294" s="563"/>
    </row>
    <row r="295" spans="1:44" ht="15.75" customHeight="1" x14ac:dyDescent="0.25">
      <c r="A295" s="564"/>
      <c r="H295" s="556"/>
      <c r="J295" s="556"/>
      <c r="K295" s="506"/>
      <c r="L295" s="556"/>
      <c r="M295" s="506"/>
      <c r="N295" s="556"/>
      <c r="O295" s="506"/>
      <c r="P295" s="557"/>
      <c r="Q295" s="556"/>
      <c r="R295" s="558"/>
      <c r="S295" s="556"/>
      <c r="T295" s="556"/>
      <c r="U295" s="556"/>
      <c r="V295" s="566"/>
      <c r="W295" s="506"/>
      <c r="X295" s="556"/>
      <c r="Y295" s="557"/>
      <c r="Z295" s="506"/>
      <c r="AQ295" s="563"/>
      <c r="AR295" s="563"/>
    </row>
    <row r="296" spans="1:44" ht="15.75" customHeight="1" x14ac:dyDescent="0.25">
      <c r="A296" s="564"/>
      <c r="H296" s="556"/>
      <c r="J296" s="556"/>
      <c r="K296" s="506"/>
      <c r="L296" s="556"/>
      <c r="M296" s="506"/>
      <c r="N296" s="556"/>
      <c r="O296" s="506"/>
      <c r="P296" s="557"/>
      <c r="Q296" s="556"/>
      <c r="R296" s="558"/>
      <c r="S296" s="556"/>
      <c r="T296" s="556"/>
      <c r="U296" s="556"/>
      <c r="V296" s="566"/>
      <c r="W296" s="506"/>
      <c r="X296" s="556"/>
      <c r="Y296" s="557"/>
      <c r="Z296" s="506"/>
      <c r="AQ296" s="563"/>
      <c r="AR296" s="563"/>
    </row>
    <row r="297" spans="1:44" ht="15.75" customHeight="1" x14ac:dyDescent="0.25">
      <c r="A297" s="564"/>
      <c r="H297" s="556"/>
      <c r="J297" s="556"/>
      <c r="K297" s="506"/>
      <c r="L297" s="556"/>
      <c r="M297" s="506"/>
      <c r="N297" s="556"/>
      <c r="O297" s="506"/>
      <c r="P297" s="557"/>
      <c r="Q297" s="556"/>
      <c r="R297" s="558"/>
      <c r="S297" s="556"/>
      <c r="T297" s="556"/>
      <c r="U297" s="556"/>
      <c r="V297" s="566"/>
      <c r="W297" s="506"/>
      <c r="X297" s="556"/>
      <c r="Y297" s="557"/>
      <c r="Z297" s="506"/>
      <c r="AQ297" s="563"/>
      <c r="AR297" s="563"/>
    </row>
    <row r="298" spans="1:44" ht="15.75" customHeight="1" x14ac:dyDescent="0.25">
      <c r="A298" s="564"/>
      <c r="H298" s="556"/>
      <c r="J298" s="556"/>
      <c r="K298" s="506"/>
      <c r="L298" s="556"/>
      <c r="M298" s="506"/>
      <c r="N298" s="556"/>
      <c r="O298" s="506"/>
      <c r="P298" s="557"/>
      <c r="Q298" s="556"/>
      <c r="R298" s="558"/>
      <c r="S298" s="556"/>
      <c r="T298" s="556"/>
      <c r="U298" s="556"/>
      <c r="V298" s="566"/>
      <c r="W298" s="506"/>
      <c r="X298" s="556"/>
      <c r="Y298" s="557"/>
      <c r="Z298" s="506"/>
      <c r="AQ298" s="563"/>
      <c r="AR298" s="563"/>
    </row>
    <row r="299" spans="1:44" ht="15.75" customHeight="1" x14ac:dyDescent="0.25">
      <c r="A299" s="564"/>
      <c r="H299" s="556"/>
      <c r="J299" s="556"/>
      <c r="K299" s="506"/>
      <c r="L299" s="556"/>
      <c r="M299" s="506"/>
      <c r="N299" s="556"/>
      <c r="O299" s="506"/>
      <c r="P299" s="557"/>
      <c r="Q299" s="556"/>
      <c r="R299" s="558"/>
      <c r="S299" s="556"/>
      <c r="T299" s="556"/>
      <c r="U299" s="556"/>
      <c r="V299" s="566"/>
      <c r="W299" s="506"/>
      <c r="X299" s="556"/>
      <c r="Y299" s="557"/>
      <c r="Z299" s="506"/>
      <c r="AQ299" s="563"/>
      <c r="AR299" s="563"/>
    </row>
    <row r="300" spans="1:44" ht="15.75" customHeight="1" x14ac:dyDescent="0.25">
      <c r="A300" s="564"/>
      <c r="H300" s="556"/>
      <c r="J300" s="556"/>
      <c r="K300" s="506"/>
      <c r="L300" s="556"/>
      <c r="M300" s="506"/>
      <c r="N300" s="556"/>
      <c r="O300" s="506"/>
      <c r="P300" s="557"/>
      <c r="Q300" s="556"/>
      <c r="R300" s="558"/>
      <c r="S300" s="556"/>
      <c r="T300" s="556"/>
      <c r="U300" s="556"/>
      <c r="V300" s="566"/>
      <c r="W300" s="506"/>
      <c r="X300" s="556"/>
      <c r="Y300" s="557"/>
      <c r="Z300" s="506"/>
      <c r="AQ300" s="563"/>
      <c r="AR300" s="563"/>
    </row>
    <row r="301" spans="1:44" ht="15.75" customHeight="1" x14ac:dyDescent="0.25">
      <c r="A301" s="564"/>
      <c r="H301" s="556"/>
      <c r="J301" s="556"/>
      <c r="K301" s="506"/>
      <c r="L301" s="556"/>
      <c r="M301" s="506"/>
      <c r="N301" s="556"/>
      <c r="O301" s="506"/>
      <c r="P301" s="557"/>
      <c r="Q301" s="556"/>
      <c r="R301" s="558"/>
      <c r="S301" s="556"/>
      <c r="T301" s="556"/>
      <c r="U301" s="556"/>
      <c r="V301" s="566"/>
      <c r="W301" s="506"/>
      <c r="X301" s="556"/>
      <c r="Y301" s="557"/>
      <c r="Z301" s="506"/>
      <c r="AQ301" s="563"/>
      <c r="AR301" s="563"/>
    </row>
    <row r="302" spans="1:44" ht="15.75" customHeight="1" x14ac:dyDescent="0.25">
      <c r="A302" s="564"/>
      <c r="H302" s="556"/>
      <c r="J302" s="556"/>
      <c r="K302" s="506"/>
      <c r="L302" s="556"/>
      <c r="M302" s="506"/>
      <c r="N302" s="556"/>
      <c r="O302" s="506"/>
      <c r="P302" s="557"/>
      <c r="Q302" s="556"/>
      <c r="R302" s="558"/>
      <c r="S302" s="556"/>
      <c r="T302" s="556"/>
      <c r="U302" s="556"/>
      <c r="V302" s="566"/>
      <c r="W302" s="506"/>
      <c r="X302" s="556"/>
      <c r="Y302" s="557"/>
      <c r="Z302" s="506"/>
      <c r="AQ302" s="563"/>
      <c r="AR302" s="563"/>
    </row>
    <row r="303" spans="1:44" ht="15.75" customHeight="1" x14ac:dyDescent="0.25">
      <c r="A303" s="564"/>
      <c r="H303" s="556"/>
      <c r="J303" s="556"/>
      <c r="K303" s="506"/>
      <c r="L303" s="556"/>
      <c r="M303" s="506"/>
      <c r="N303" s="556"/>
      <c r="O303" s="506"/>
      <c r="P303" s="557"/>
      <c r="Q303" s="556"/>
      <c r="R303" s="558"/>
      <c r="S303" s="556"/>
      <c r="T303" s="556"/>
      <c r="U303" s="556"/>
      <c r="V303" s="566"/>
      <c r="W303" s="506"/>
      <c r="X303" s="556"/>
      <c r="Y303" s="557"/>
      <c r="Z303" s="506"/>
      <c r="AQ303" s="563"/>
      <c r="AR303" s="563"/>
    </row>
    <row r="304" spans="1:44" ht="15.75" customHeight="1" x14ac:dyDescent="0.25">
      <c r="A304" s="564"/>
      <c r="H304" s="556"/>
      <c r="J304" s="556"/>
      <c r="K304" s="506"/>
      <c r="L304" s="556"/>
      <c r="M304" s="506"/>
      <c r="N304" s="556"/>
      <c r="O304" s="506"/>
      <c r="P304" s="557"/>
      <c r="Q304" s="556"/>
      <c r="R304" s="558"/>
      <c r="S304" s="556"/>
      <c r="T304" s="556"/>
      <c r="U304" s="556"/>
      <c r="V304" s="566"/>
      <c r="W304" s="506"/>
      <c r="X304" s="556"/>
      <c r="Y304" s="557"/>
      <c r="Z304" s="506"/>
      <c r="AQ304" s="563"/>
      <c r="AR304" s="563"/>
    </row>
    <row r="305" spans="1:44" ht="15.75" customHeight="1" x14ac:dyDescent="0.25">
      <c r="A305" s="564"/>
      <c r="H305" s="556"/>
      <c r="J305" s="556"/>
      <c r="K305" s="506"/>
      <c r="L305" s="556"/>
      <c r="M305" s="506"/>
      <c r="N305" s="556"/>
      <c r="O305" s="506"/>
      <c r="P305" s="557"/>
      <c r="Q305" s="556"/>
      <c r="R305" s="558"/>
      <c r="S305" s="556"/>
      <c r="T305" s="556"/>
      <c r="U305" s="556"/>
      <c r="V305" s="566"/>
      <c r="W305" s="506"/>
      <c r="X305" s="556"/>
      <c r="Y305" s="557"/>
      <c r="Z305" s="506"/>
      <c r="AQ305" s="563"/>
      <c r="AR305" s="563"/>
    </row>
    <row r="306" spans="1:44" ht="15.75" customHeight="1" x14ac:dyDescent="0.25">
      <c r="A306" s="564"/>
      <c r="H306" s="556"/>
      <c r="J306" s="556"/>
      <c r="K306" s="506"/>
      <c r="L306" s="556"/>
      <c r="M306" s="506"/>
      <c r="N306" s="556"/>
      <c r="O306" s="506"/>
      <c r="P306" s="557"/>
      <c r="Q306" s="556"/>
      <c r="R306" s="558"/>
      <c r="S306" s="556"/>
      <c r="T306" s="556"/>
      <c r="U306" s="556"/>
      <c r="V306" s="566"/>
      <c r="W306" s="506"/>
      <c r="X306" s="556"/>
      <c r="Y306" s="557"/>
      <c r="Z306" s="506"/>
      <c r="AQ306" s="563"/>
      <c r="AR306" s="563"/>
    </row>
    <row r="307" spans="1:44" ht="15.75" customHeight="1" x14ac:dyDescent="0.25">
      <c r="A307" s="564"/>
      <c r="H307" s="556"/>
      <c r="J307" s="556"/>
      <c r="K307" s="506"/>
      <c r="L307" s="556"/>
      <c r="M307" s="506"/>
      <c r="N307" s="556"/>
      <c r="O307" s="506"/>
      <c r="P307" s="557"/>
      <c r="Q307" s="556"/>
      <c r="R307" s="558"/>
      <c r="S307" s="556"/>
      <c r="T307" s="556"/>
      <c r="U307" s="556"/>
      <c r="V307" s="566"/>
      <c r="W307" s="506"/>
      <c r="X307" s="556"/>
      <c r="Y307" s="557"/>
      <c r="Z307" s="506"/>
      <c r="AQ307" s="563"/>
      <c r="AR307" s="563"/>
    </row>
    <row r="308" spans="1:44" ht="15.75" customHeight="1" x14ac:dyDescent="0.25">
      <c r="A308" s="564"/>
      <c r="H308" s="556"/>
      <c r="J308" s="556"/>
      <c r="K308" s="506"/>
      <c r="L308" s="556"/>
      <c r="M308" s="506"/>
      <c r="N308" s="556"/>
      <c r="O308" s="506"/>
      <c r="P308" s="557"/>
      <c r="Q308" s="556"/>
      <c r="R308" s="558"/>
      <c r="S308" s="556"/>
      <c r="T308" s="556"/>
      <c r="U308" s="556"/>
      <c r="V308" s="566"/>
      <c r="W308" s="506"/>
      <c r="X308" s="556"/>
      <c r="Y308" s="557"/>
      <c r="Z308" s="506"/>
      <c r="AQ308" s="563"/>
      <c r="AR308" s="563"/>
    </row>
    <row r="309" spans="1:44" ht="15.75" customHeight="1" x14ac:dyDescent="0.25">
      <c r="A309" s="564"/>
      <c r="H309" s="556"/>
      <c r="J309" s="556"/>
      <c r="K309" s="506"/>
      <c r="L309" s="556"/>
      <c r="M309" s="506"/>
      <c r="N309" s="556"/>
      <c r="O309" s="506"/>
      <c r="P309" s="557"/>
      <c r="Q309" s="556"/>
      <c r="R309" s="558"/>
      <c r="S309" s="556"/>
      <c r="T309" s="556"/>
      <c r="U309" s="556"/>
      <c r="V309" s="566"/>
      <c r="W309" s="506"/>
      <c r="X309" s="556"/>
      <c r="Y309" s="557"/>
      <c r="Z309" s="506"/>
      <c r="AQ309" s="563"/>
      <c r="AR309" s="563"/>
    </row>
    <row r="310" spans="1:44" ht="15.75" customHeight="1" x14ac:dyDescent="0.25">
      <c r="A310" s="564"/>
      <c r="H310" s="556"/>
      <c r="J310" s="556"/>
      <c r="K310" s="506"/>
      <c r="L310" s="556"/>
      <c r="M310" s="506"/>
      <c r="N310" s="556"/>
      <c r="O310" s="506"/>
      <c r="P310" s="557"/>
      <c r="Q310" s="556"/>
      <c r="R310" s="558"/>
      <c r="S310" s="556"/>
      <c r="T310" s="556"/>
      <c r="U310" s="556"/>
      <c r="V310" s="566"/>
      <c r="W310" s="506"/>
      <c r="X310" s="556"/>
      <c r="Y310" s="557"/>
      <c r="Z310" s="506"/>
      <c r="AQ310" s="563"/>
      <c r="AR310" s="563"/>
    </row>
    <row r="311" spans="1:44" ht="15.75" customHeight="1" x14ac:dyDescent="0.25">
      <c r="A311" s="564"/>
      <c r="H311" s="556"/>
      <c r="J311" s="556"/>
      <c r="K311" s="506"/>
      <c r="L311" s="556"/>
      <c r="M311" s="506"/>
      <c r="N311" s="556"/>
      <c r="O311" s="506"/>
      <c r="P311" s="557"/>
      <c r="Q311" s="556"/>
      <c r="R311" s="558"/>
      <c r="S311" s="556"/>
      <c r="T311" s="556"/>
      <c r="U311" s="556"/>
      <c r="V311" s="566"/>
      <c r="W311" s="506"/>
      <c r="X311" s="556"/>
      <c r="Y311" s="557"/>
      <c r="Z311" s="506"/>
      <c r="AQ311" s="563"/>
      <c r="AR311" s="563"/>
    </row>
    <row r="312" spans="1:44" ht="15.75" customHeight="1" x14ac:dyDescent="0.25">
      <c r="A312" s="564"/>
      <c r="H312" s="556"/>
      <c r="J312" s="556"/>
      <c r="K312" s="506"/>
      <c r="L312" s="556"/>
      <c r="M312" s="506"/>
      <c r="N312" s="556"/>
      <c r="O312" s="506"/>
      <c r="P312" s="557"/>
      <c r="Q312" s="556"/>
      <c r="R312" s="558"/>
      <c r="S312" s="556"/>
      <c r="T312" s="556"/>
      <c r="U312" s="556"/>
      <c r="V312" s="566"/>
      <c r="W312" s="506"/>
      <c r="X312" s="556"/>
      <c r="Y312" s="557"/>
      <c r="Z312" s="506"/>
      <c r="AQ312" s="563"/>
      <c r="AR312" s="563"/>
    </row>
    <row r="313" spans="1:44" ht="15.75" customHeight="1" x14ac:dyDescent="0.25">
      <c r="A313" s="564"/>
      <c r="H313" s="556"/>
      <c r="J313" s="556"/>
      <c r="K313" s="506"/>
      <c r="L313" s="556"/>
      <c r="M313" s="506"/>
      <c r="N313" s="556"/>
      <c r="O313" s="506"/>
      <c r="P313" s="557"/>
      <c r="Q313" s="556"/>
      <c r="R313" s="558"/>
      <c r="S313" s="556"/>
      <c r="T313" s="556"/>
      <c r="U313" s="556"/>
      <c r="V313" s="566"/>
      <c r="W313" s="506"/>
      <c r="X313" s="556"/>
      <c r="Y313" s="557"/>
      <c r="Z313" s="506"/>
      <c r="AQ313" s="563"/>
      <c r="AR313" s="563"/>
    </row>
    <row r="314" spans="1:44" ht="15.75" customHeight="1" x14ac:dyDescent="0.25">
      <c r="A314" s="564"/>
      <c r="H314" s="556"/>
      <c r="J314" s="556"/>
      <c r="K314" s="506"/>
      <c r="L314" s="556"/>
      <c r="M314" s="506"/>
      <c r="N314" s="556"/>
      <c r="O314" s="506"/>
      <c r="P314" s="557"/>
      <c r="Q314" s="556"/>
      <c r="R314" s="558"/>
      <c r="S314" s="556"/>
      <c r="T314" s="556"/>
      <c r="U314" s="556"/>
      <c r="V314" s="566"/>
      <c r="W314" s="506"/>
      <c r="X314" s="556"/>
      <c r="Y314" s="557"/>
      <c r="Z314" s="506"/>
      <c r="AQ314" s="563"/>
      <c r="AR314" s="563"/>
    </row>
    <row r="315" spans="1:44" ht="15.75" customHeight="1" x14ac:dyDescent="0.25">
      <c r="A315" s="564"/>
      <c r="H315" s="556"/>
      <c r="J315" s="556"/>
      <c r="K315" s="506"/>
      <c r="L315" s="556"/>
      <c r="M315" s="506"/>
      <c r="N315" s="556"/>
      <c r="O315" s="506"/>
      <c r="P315" s="557"/>
      <c r="Q315" s="556"/>
      <c r="R315" s="558"/>
      <c r="S315" s="556"/>
      <c r="T315" s="556"/>
      <c r="U315" s="556"/>
      <c r="V315" s="566"/>
      <c r="W315" s="506"/>
      <c r="X315" s="556"/>
      <c r="Y315" s="557"/>
      <c r="Z315" s="506"/>
      <c r="AQ315" s="563"/>
      <c r="AR315" s="563"/>
    </row>
    <row r="316" spans="1:44" ht="15.75" customHeight="1" x14ac:dyDescent="0.25">
      <c r="A316" s="564"/>
      <c r="H316" s="556"/>
      <c r="J316" s="556"/>
      <c r="K316" s="506"/>
      <c r="L316" s="556"/>
      <c r="M316" s="506"/>
      <c r="N316" s="556"/>
      <c r="O316" s="506"/>
      <c r="P316" s="557"/>
      <c r="Q316" s="556"/>
      <c r="R316" s="558"/>
      <c r="S316" s="556"/>
      <c r="T316" s="556"/>
      <c r="U316" s="556"/>
      <c r="V316" s="566"/>
      <c r="W316" s="506"/>
      <c r="X316" s="556"/>
      <c r="Y316" s="557"/>
      <c r="Z316" s="506"/>
      <c r="AQ316" s="563"/>
      <c r="AR316" s="563"/>
    </row>
    <row r="317" spans="1:44" ht="15.75" customHeight="1" x14ac:dyDescent="0.25">
      <c r="A317" s="564"/>
      <c r="H317" s="556"/>
      <c r="J317" s="556"/>
      <c r="K317" s="506"/>
      <c r="L317" s="556"/>
      <c r="M317" s="506"/>
      <c r="N317" s="556"/>
      <c r="O317" s="506"/>
      <c r="P317" s="557"/>
      <c r="Q317" s="556"/>
      <c r="R317" s="558"/>
      <c r="S317" s="556"/>
      <c r="T317" s="556"/>
      <c r="U317" s="556"/>
      <c r="V317" s="566"/>
      <c r="W317" s="506"/>
      <c r="X317" s="556"/>
      <c r="Y317" s="557"/>
      <c r="Z317" s="506"/>
      <c r="AQ317" s="563"/>
      <c r="AR317" s="563"/>
    </row>
    <row r="318" spans="1:44" ht="15.75" customHeight="1" x14ac:dyDescent="0.25">
      <c r="A318" s="564"/>
      <c r="H318" s="556"/>
      <c r="J318" s="556"/>
      <c r="K318" s="506"/>
      <c r="L318" s="556"/>
      <c r="M318" s="506"/>
      <c r="N318" s="556"/>
      <c r="O318" s="506"/>
      <c r="P318" s="557"/>
      <c r="Q318" s="556"/>
      <c r="R318" s="558"/>
      <c r="S318" s="556"/>
      <c r="T318" s="556"/>
      <c r="U318" s="556"/>
      <c r="V318" s="566"/>
      <c r="W318" s="506"/>
      <c r="X318" s="556"/>
      <c r="Y318" s="557"/>
      <c r="Z318" s="506"/>
      <c r="AQ318" s="563"/>
      <c r="AR318" s="563"/>
    </row>
    <row r="319" spans="1:44" ht="15.75" customHeight="1" x14ac:dyDescent="0.25">
      <c r="A319" s="564"/>
      <c r="H319" s="556"/>
      <c r="J319" s="556"/>
      <c r="K319" s="506"/>
      <c r="L319" s="556"/>
      <c r="M319" s="506"/>
      <c r="N319" s="556"/>
      <c r="O319" s="506"/>
      <c r="P319" s="557"/>
      <c r="Q319" s="556"/>
      <c r="R319" s="558"/>
      <c r="S319" s="556"/>
      <c r="T319" s="556"/>
      <c r="U319" s="556"/>
      <c r="V319" s="566"/>
      <c r="W319" s="506"/>
      <c r="X319" s="556"/>
      <c r="Y319" s="557"/>
      <c r="Z319" s="506"/>
      <c r="AQ319" s="563"/>
      <c r="AR319" s="563"/>
    </row>
    <row r="320" spans="1:44" ht="15.75" customHeight="1" x14ac:dyDescent="0.25">
      <c r="A320" s="564"/>
      <c r="H320" s="556"/>
      <c r="J320" s="556"/>
      <c r="K320" s="506"/>
      <c r="L320" s="556"/>
      <c r="M320" s="506"/>
      <c r="N320" s="556"/>
      <c r="O320" s="506"/>
      <c r="P320" s="557"/>
      <c r="Q320" s="556"/>
      <c r="R320" s="558"/>
      <c r="S320" s="556"/>
      <c r="T320" s="556"/>
      <c r="U320" s="556"/>
      <c r="V320" s="566"/>
      <c r="W320" s="506"/>
      <c r="X320" s="556"/>
      <c r="Y320" s="557"/>
      <c r="Z320" s="506"/>
      <c r="AQ320" s="563"/>
      <c r="AR320" s="563"/>
    </row>
    <row r="321" spans="1:44" ht="15.75" customHeight="1" x14ac:dyDescent="0.25">
      <c r="A321" s="564"/>
      <c r="H321" s="556"/>
      <c r="J321" s="556"/>
      <c r="K321" s="506"/>
      <c r="L321" s="556"/>
      <c r="M321" s="506"/>
      <c r="N321" s="556"/>
      <c r="O321" s="506"/>
      <c r="P321" s="557"/>
      <c r="Q321" s="556"/>
      <c r="R321" s="558"/>
      <c r="S321" s="556"/>
      <c r="T321" s="556"/>
      <c r="U321" s="556"/>
      <c r="V321" s="566"/>
      <c r="W321" s="506"/>
      <c r="X321" s="556"/>
      <c r="Y321" s="557"/>
      <c r="Z321" s="506"/>
      <c r="AQ321" s="563"/>
      <c r="AR321" s="563"/>
    </row>
    <row r="322" spans="1:44" ht="15.75" customHeight="1" x14ac:dyDescent="0.25">
      <c r="A322" s="564"/>
      <c r="H322" s="556"/>
      <c r="J322" s="556"/>
      <c r="K322" s="506"/>
      <c r="L322" s="556"/>
      <c r="M322" s="506"/>
      <c r="N322" s="556"/>
      <c r="O322" s="506"/>
      <c r="P322" s="557"/>
      <c r="Q322" s="556"/>
      <c r="R322" s="558"/>
      <c r="S322" s="556"/>
      <c r="T322" s="556"/>
      <c r="U322" s="556"/>
      <c r="V322" s="566"/>
      <c r="W322" s="506"/>
      <c r="X322" s="556"/>
      <c r="Y322" s="557"/>
      <c r="Z322" s="506"/>
      <c r="AQ322" s="563"/>
      <c r="AR322" s="563"/>
    </row>
    <row r="323" spans="1:44" ht="15.75" customHeight="1" x14ac:dyDescent="0.25">
      <c r="A323" s="564"/>
      <c r="H323" s="556"/>
      <c r="J323" s="556"/>
      <c r="K323" s="506"/>
      <c r="L323" s="556"/>
      <c r="M323" s="506"/>
      <c r="N323" s="556"/>
      <c r="O323" s="506"/>
      <c r="P323" s="557"/>
      <c r="Q323" s="556"/>
      <c r="R323" s="558"/>
      <c r="S323" s="556"/>
      <c r="T323" s="556"/>
      <c r="U323" s="556"/>
      <c r="V323" s="566"/>
      <c r="W323" s="506"/>
      <c r="X323" s="556"/>
      <c r="Y323" s="557"/>
      <c r="Z323" s="506"/>
      <c r="AQ323" s="563"/>
      <c r="AR323" s="563"/>
    </row>
    <row r="324" spans="1:44" ht="15.75" customHeight="1" x14ac:dyDescent="0.25">
      <c r="A324" s="564"/>
      <c r="H324" s="556"/>
      <c r="J324" s="556"/>
      <c r="K324" s="506"/>
      <c r="L324" s="556"/>
      <c r="M324" s="506"/>
      <c r="N324" s="556"/>
      <c r="O324" s="506"/>
      <c r="P324" s="557"/>
      <c r="Q324" s="556"/>
      <c r="R324" s="558"/>
      <c r="S324" s="556"/>
      <c r="T324" s="556"/>
      <c r="U324" s="556"/>
      <c r="V324" s="566"/>
      <c r="W324" s="506"/>
      <c r="X324" s="556"/>
      <c r="Y324" s="557"/>
      <c r="Z324" s="506"/>
      <c r="AQ324" s="563"/>
      <c r="AR324" s="563"/>
    </row>
    <row r="325" spans="1:44" ht="15.75" customHeight="1" x14ac:dyDescent="0.25">
      <c r="A325" s="564"/>
      <c r="H325" s="556"/>
      <c r="J325" s="556"/>
      <c r="K325" s="506"/>
      <c r="L325" s="556"/>
      <c r="M325" s="506"/>
      <c r="N325" s="556"/>
      <c r="O325" s="506"/>
      <c r="P325" s="557"/>
      <c r="Q325" s="556"/>
      <c r="R325" s="558"/>
      <c r="S325" s="556"/>
      <c r="T325" s="556"/>
      <c r="U325" s="556"/>
      <c r="V325" s="566"/>
      <c r="W325" s="506"/>
      <c r="X325" s="556"/>
      <c r="Y325" s="557"/>
      <c r="Z325" s="506"/>
      <c r="AQ325" s="563"/>
      <c r="AR325" s="563"/>
    </row>
    <row r="326" spans="1:44" ht="15.75" customHeight="1" x14ac:dyDescent="0.25">
      <c r="A326" s="564"/>
      <c r="H326" s="556"/>
      <c r="J326" s="556"/>
      <c r="K326" s="506"/>
      <c r="L326" s="556"/>
      <c r="M326" s="506"/>
      <c r="N326" s="556"/>
      <c r="O326" s="506"/>
      <c r="P326" s="557"/>
      <c r="Q326" s="556"/>
      <c r="R326" s="558"/>
      <c r="S326" s="556"/>
      <c r="T326" s="556"/>
      <c r="U326" s="556"/>
      <c r="V326" s="566"/>
      <c r="W326" s="506"/>
      <c r="X326" s="556"/>
      <c r="Y326" s="557"/>
      <c r="Z326" s="506"/>
      <c r="AQ326" s="563"/>
      <c r="AR326" s="563"/>
    </row>
    <row r="327" spans="1:44" ht="15.75" customHeight="1" x14ac:dyDescent="0.25">
      <c r="A327" s="564"/>
      <c r="H327" s="556"/>
      <c r="J327" s="556"/>
      <c r="K327" s="506"/>
      <c r="L327" s="556"/>
      <c r="M327" s="506"/>
      <c r="N327" s="556"/>
      <c r="O327" s="506"/>
      <c r="P327" s="557"/>
      <c r="Q327" s="556"/>
      <c r="R327" s="558"/>
      <c r="S327" s="556"/>
      <c r="T327" s="556"/>
      <c r="U327" s="556"/>
      <c r="V327" s="566"/>
      <c r="W327" s="506"/>
      <c r="X327" s="556"/>
      <c r="Y327" s="557"/>
      <c r="Z327" s="506"/>
      <c r="AQ327" s="563"/>
      <c r="AR327" s="563"/>
    </row>
    <row r="328" spans="1:44" ht="15.75" customHeight="1" x14ac:dyDescent="0.25">
      <c r="A328" s="564"/>
      <c r="H328" s="556"/>
      <c r="J328" s="556"/>
      <c r="K328" s="506"/>
      <c r="L328" s="556"/>
      <c r="M328" s="506"/>
      <c r="N328" s="556"/>
      <c r="O328" s="506"/>
      <c r="P328" s="557"/>
      <c r="Q328" s="556"/>
      <c r="R328" s="558"/>
      <c r="S328" s="556"/>
      <c r="T328" s="556"/>
      <c r="U328" s="556"/>
      <c r="V328" s="566"/>
      <c r="W328" s="506"/>
      <c r="X328" s="556"/>
      <c r="Y328" s="557"/>
      <c r="Z328" s="506"/>
      <c r="AQ328" s="563"/>
      <c r="AR328" s="563"/>
    </row>
    <row r="329" spans="1:44" ht="15.75" customHeight="1" x14ac:dyDescent="0.25">
      <c r="A329" s="564"/>
      <c r="H329" s="556"/>
      <c r="J329" s="556"/>
      <c r="K329" s="506"/>
      <c r="L329" s="556"/>
      <c r="M329" s="506"/>
      <c r="N329" s="556"/>
      <c r="O329" s="506"/>
      <c r="P329" s="557"/>
      <c r="Q329" s="556"/>
      <c r="R329" s="558"/>
      <c r="S329" s="556"/>
      <c r="T329" s="556"/>
      <c r="U329" s="556"/>
      <c r="V329" s="566"/>
      <c r="W329" s="506"/>
      <c r="X329" s="556"/>
      <c r="Y329" s="557"/>
      <c r="Z329" s="506"/>
      <c r="AQ329" s="563"/>
      <c r="AR329" s="563"/>
    </row>
    <row r="330" spans="1:44" ht="15.75" customHeight="1" x14ac:dyDescent="0.25">
      <c r="A330" s="564"/>
      <c r="H330" s="556"/>
      <c r="J330" s="556"/>
      <c r="K330" s="506"/>
      <c r="L330" s="556"/>
      <c r="M330" s="506"/>
      <c r="N330" s="556"/>
      <c r="O330" s="506"/>
      <c r="P330" s="557"/>
      <c r="Q330" s="556"/>
      <c r="R330" s="558"/>
      <c r="S330" s="556"/>
      <c r="T330" s="556"/>
      <c r="U330" s="556"/>
      <c r="V330" s="566"/>
      <c r="W330" s="506"/>
      <c r="X330" s="556"/>
      <c r="Y330" s="557"/>
      <c r="Z330" s="506"/>
      <c r="AQ330" s="563"/>
      <c r="AR330" s="563"/>
    </row>
    <row r="331" spans="1:44" ht="15.75" customHeight="1" x14ac:dyDescent="0.25">
      <c r="A331" s="564"/>
      <c r="H331" s="556"/>
      <c r="J331" s="556"/>
      <c r="K331" s="506"/>
      <c r="L331" s="556"/>
      <c r="M331" s="506"/>
      <c r="N331" s="556"/>
      <c r="O331" s="506"/>
      <c r="P331" s="557"/>
      <c r="Q331" s="556"/>
      <c r="R331" s="558"/>
      <c r="S331" s="556"/>
      <c r="T331" s="556"/>
      <c r="U331" s="556"/>
      <c r="V331" s="566"/>
      <c r="W331" s="506"/>
      <c r="X331" s="556"/>
      <c r="Y331" s="557"/>
      <c r="Z331" s="506"/>
      <c r="AQ331" s="563"/>
      <c r="AR331" s="563"/>
    </row>
    <row r="332" spans="1:44" ht="15.75" customHeight="1" x14ac:dyDescent="0.25">
      <c r="A332" s="564"/>
      <c r="H332" s="556"/>
      <c r="J332" s="556"/>
      <c r="K332" s="506"/>
      <c r="L332" s="556"/>
      <c r="M332" s="506"/>
      <c r="N332" s="556"/>
      <c r="O332" s="506"/>
      <c r="P332" s="557"/>
      <c r="Q332" s="556"/>
      <c r="R332" s="558"/>
      <c r="S332" s="556"/>
      <c r="T332" s="556"/>
      <c r="U332" s="556"/>
      <c r="V332" s="566"/>
      <c r="W332" s="506"/>
      <c r="X332" s="556"/>
      <c r="Y332" s="557"/>
      <c r="Z332" s="506"/>
      <c r="AQ332" s="563"/>
      <c r="AR332" s="563"/>
    </row>
    <row r="333" spans="1:44" ht="15.75" customHeight="1" x14ac:dyDescent="0.25">
      <c r="A333" s="564"/>
      <c r="H333" s="556"/>
      <c r="J333" s="556"/>
      <c r="K333" s="506"/>
      <c r="L333" s="556"/>
      <c r="M333" s="506"/>
      <c r="N333" s="556"/>
      <c r="O333" s="506"/>
      <c r="P333" s="557"/>
      <c r="Q333" s="556"/>
      <c r="R333" s="558"/>
      <c r="S333" s="556"/>
      <c r="T333" s="556"/>
      <c r="U333" s="556"/>
      <c r="V333" s="566"/>
      <c r="W333" s="506"/>
      <c r="X333" s="556"/>
      <c r="Y333" s="557"/>
      <c r="Z333" s="506"/>
      <c r="AQ333" s="563"/>
      <c r="AR333" s="563"/>
    </row>
    <row r="334" spans="1:44" ht="15.75" customHeight="1" x14ac:dyDescent="0.25">
      <c r="A334" s="564"/>
      <c r="H334" s="556"/>
      <c r="J334" s="556"/>
      <c r="K334" s="506"/>
      <c r="L334" s="556"/>
      <c r="M334" s="506"/>
      <c r="N334" s="556"/>
      <c r="O334" s="506"/>
      <c r="P334" s="557"/>
      <c r="Q334" s="556"/>
      <c r="R334" s="558"/>
      <c r="S334" s="556"/>
      <c r="T334" s="556"/>
      <c r="U334" s="556"/>
      <c r="V334" s="566"/>
      <c r="W334" s="506"/>
      <c r="X334" s="556"/>
      <c r="Y334" s="557"/>
      <c r="Z334" s="506"/>
      <c r="AQ334" s="563"/>
      <c r="AR334" s="563"/>
    </row>
    <row r="335" spans="1:44" ht="15.75" customHeight="1" x14ac:dyDescent="0.25">
      <c r="A335" s="564"/>
      <c r="H335" s="556"/>
      <c r="J335" s="556"/>
      <c r="K335" s="506"/>
      <c r="L335" s="556"/>
      <c r="M335" s="506"/>
      <c r="N335" s="556"/>
      <c r="O335" s="506"/>
      <c r="P335" s="557"/>
      <c r="Q335" s="556"/>
      <c r="R335" s="558"/>
      <c r="S335" s="556"/>
      <c r="T335" s="556"/>
      <c r="U335" s="556"/>
      <c r="V335" s="566"/>
      <c r="W335" s="506"/>
      <c r="X335" s="556"/>
      <c r="Y335" s="557"/>
      <c r="Z335" s="506"/>
      <c r="AQ335" s="563"/>
      <c r="AR335" s="563"/>
    </row>
    <row r="336" spans="1:44" ht="15.75" customHeight="1" x14ac:dyDescent="0.25">
      <c r="A336" s="564"/>
      <c r="H336" s="556"/>
      <c r="J336" s="556"/>
      <c r="K336" s="506"/>
      <c r="L336" s="556"/>
      <c r="M336" s="506"/>
      <c r="N336" s="556"/>
      <c r="O336" s="506"/>
      <c r="P336" s="557"/>
      <c r="Q336" s="556"/>
      <c r="R336" s="558"/>
      <c r="S336" s="556"/>
      <c r="T336" s="556"/>
      <c r="U336" s="556"/>
      <c r="V336" s="566"/>
      <c r="W336" s="506"/>
      <c r="X336" s="556"/>
      <c r="Y336" s="557"/>
      <c r="Z336" s="506"/>
      <c r="AQ336" s="563"/>
      <c r="AR336" s="563"/>
    </row>
    <row r="337" spans="1:44" ht="15.75" customHeight="1" x14ac:dyDescent="0.25">
      <c r="A337" s="564"/>
      <c r="H337" s="556"/>
      <c r="J337" s="556"/>
      <c r="K337" s="506"/>
      <c r="L337" s="556"/>
      <c r="M337" s="506"/>
      <c r="N337" s="556"/>
      <c r="O337" s="506"/>
      <c r="P337" s="557"/>
      <c r="Q337" s="556"/>
      <c r="R337" s="558"/>
      <c r="S337" s="556"/>
      <c r="T337" s="556"/>
      <c r="U337" s="556"/>
      <c r="V337" s="566"/>
      <c r="W337" s="506"/>
      <c r="X337" s="556"/>
      <c r="Y337" s="557"/>
      <c r="Z337" s="506"/>
      <c r="AQ337" s="563"/>
      <c r="AR337" s="563"/>
    </row>
    <row r="338" spans="1:44" ht="15.75" customHeight="1" x14ac:dyDescent="0.25">
      <c r="A338" s="564"/>
      <c r="H338" s="556"/>
      <c r="J338" s="556"/>
      <c r="K338" s="506"/>
      <c r="L338" s="556"/>
      <c r="M338" s="506"/>
      <c r="N338" s="556"/>
      <c r="O338" s="506"/>
      <c r="P338" s="557"/>
      <c r="Q338" s="556"/>
      <c r="R338" s="558"/>
      <c r="S338" s="556"/>
      <c r="T338" s="556"/>
      <c r="U338" s="556"/>
      <c r="V338" s="566"/>
      <c r="W338" s="506"/>
      <c r="X338" s="556"/>
      <c r="Y338" s="557"/>
      <c r="Z338" s="506"/>
      <c r="AQ338" s="563"/>
      <c r="AR338" s="563"/>
    </row>
    <row r="339" spans="1:44" ht="15.75" customHeight="1" x14ac:dyDescent="0.25">
      <c r="A339" s="564"/>
      <c r="H339" s="556"/>
      <c r="J339" s="556"/>
      <c r="K339" s="506"/>
      <c r="L339" s="556"/>
      <c r="M339" s="506"/>
      <c r="N339" s="556"/>
      <c r="O339" s="506"/>
      <c r="P339" s="557"/>
      <c r="Q339" s="556"/>
      <c r="R339" s="558"/>
      <c r="S339" s="556"/>
      <c r="T339" s="556"/>
      <c r="U339" s="556"/>
      <c r="V339" s="566"/>
      <c r="W339" s="506"/>
      <c r="X339" s="556"/>
      <c r="Y339" s="557"/>
      <c r="Z339" s="506"/>
      <c r="AQ339" s="563"/>
      <c r="AR339" s="563"/>
    </row>
    <row r="340" spans="1:44" ht="15.75" customHeight="1" x14ac:dyDescent="0.25">
      <c r="A340" s="564"/>
      <c r="H340" s="556"/>
      <c r="J340" s="556"/>
      <c r="K340" s="506"/>
      <c r="L340" s="556"/>
      <c r="M340" s="506"/>
      <c r="N340" s="556"/>
      <c r="O340" s="506"/>
      <c r="P340" s="557"/>
      <c r="Q340" s="556"/>
      <c r="R340" s="558"/>
      <c r="S340" s="556"/>
      <c r="T340" s="556"/>
      <c r="U340" s="556"/>
      <c r="V340" s="566"/>
      <c r="W340" s="506"/>
      <c r="X340" s="556"/>
      <c r="Y340" s="557"/>
      <c r="Z340" s="506"/>
      <c r="AQ340" s="563"/>
      <c r="AR340" s="563"/>
    </row>
    <row r="341" spans="1:44" ht="15.75" customHeight="1" x14ac:dyDescent="0.25">
      <c r="A341" s="564"/>
      <c r="H341" s="556"/>
      <c r="J341" s="556"/>
      <c r="K341" s="506"/>
      <c r="L341" s="556"/>
      <c r="M341" s="506"/>
      <c r="N341" s="556"/>
      <c r="O341" s="506"/>
      <c r="P341" s="557"/>
      <c r="Q341" s="556"/>
      <c r="R341" s="558"/>
      <c r="S341" s="556"/>
      <c r="T341" s="556"/>
      <c r="U341" s="556"/>
      <c r="V341" s="566"/>
      <c r="W341" s="506"/>
      <c r="X341" s="556"/>
      <c r="Y341" s="557"/>
      <c r="Z341" s="506"/>
      <c r="AQ341" s="563"/>
      <c r="AR341" s="563"/>
    </row>
    <row r="342" spans="1:44" ht="15.75" customHeight="1" x14ac:dyDescent="0.25">
      <c r="A342" s="564"/>
      <c r="H342" s="556"/>
      <c r="J342" s="556"/>
      <c r="K342" s="506"/>
      <c r="L342" s="556"/>
      <c r="M342" s="506"/>
      <c r="N342" s="556"/>
      <c r="O342" s="506"/>
      <c r="P342" s="557"/>
      <c r="Q342" s="556"/>
      <c r="R342" s="558"/>
      <c r="S342" s="556"/>
      <c r="T342" s="556"/>
      <c r="U342" s="556"/>
      <c r="V342" s="566"/>
      <c r="W342" s="506"/>
      <c r="X342" s="556"/>
      <c r="Y342" s="557"/>
      <c r="Z342" s="506"/>
      <c r="AQ342" s="563"/>
      <c r="AR342" s="563"/>
    </row>
    <row r="343" spans="1:44" ht="15.75" customHeight="1" x14ac:dyDescent="0.25">
      <c r="A343" s="564"/>
      <c r="H343" s="556"/>
      <c r="J343" s="556"/>
      <c r="K343" s="506"/>
      <c r="L343" s="556"/>
      <c r="M343" s="506"/>
      <c r="N343" s="556"/>
      <c r="O343" s="506"/>
      <c r="P343" s="557"/>
      <c r="Q343" s="556"/>
      <c r="R343" s="558"/>
      <c r="S343" s="556"/>
      <c r="T343" s="556"/>
      <c r="U343" s="556"/>
      <c r="V343" s="566"/>
      <c r="W343" s="506"/>
      <c r="X343" s="556"/>
      <c r="Y343" s="557"/>
      <c r="Z343" s="506"/>
      <c r="AQ343" s="563"/>
      <c r="AR343" s="563"/>
    </row>
    <row r="344" spans="1:44" ht="15.75" customHeight="1" x14ac:dyDescent="0.25">
      <c r="A344" s="564"/>
      <c r="H344" s="556"/>
      <c r="J344" s="556"/>
      <c r="K344" s="506"/>
      <c r="L344" s="556"/>
      <c r="M344" s="506"/>
      <c r="N344" s="556"/>
      <c r="O344" s="506"/>
      <c r="P344" s="557"/>
      <c r="Q344" s="556"/>
      <c r="R344" s="558"/>
      <c r="S344" s="556"/>
      <c r="T344" s="556"/>
      <c r="U344" s="556"/>
      <c r="V344" s="566"/>
      <c r="W344" s="506"/>
      <c r="X344" s="556"/>
      <c r="Y344" s="557"/>
      <c r="Z344" s="506"/>
      <c r="AQ344" s="563"/>
      <c r="AR344" s="563"/>
    </row>
    <row r="345" spans="1:44" ht="15.75" customHeight="1" x14ac:dyDescent="0.25">
      <c r="A345" s="564"/>
      <c r="H345" s="556"/>
      <c r="J345" s="556"/>
      <c r="K345" s="506"/>
      <c r="L345" s="556"/>
      <c r="M345" s="506"/>
      <c r="N345" s="556"/>
      <c r="O345" s="506"/>
      <c r="P345" s="557"/>
      <c r="Q345" s="556"/>
      <c r="R345" s="558"/>
      <c r="S345" s="556"/>
      <c r="T345" s="556"/>
      <c r="U345" s="556"/>
      <c r="V345" s="566"/>
      <c r="W345" s="506"/>
      <c r="X345" s="556"/>
      <c r="Y345" s="557"/>
      <c r="Z345" s="506"/>
      <c r="AQ345" s="563"/>
      <c r="AR345" s="563"/>
    </row>
    <row r="346" spans="1:44" ht="15.75" customHeight="1" x14ac:dyDescent="0.25">
      <c r="A346" s="564"/>
      <c r="H346" s="556"/>
      <c r="J346" s="556"/>
      <c r="K346" s="506"/>
      <c r="L346" s="556"/>
      <c r="M346" s="506"/>
      <c r="N346" s="556"/>
      <c r="O346" s="506"/>
      <c r="P346" s="557"/>
      <c r="Q346" s="556"/>
      <c r="R346" s="558"/>
      <c r="S346" s="556"/>
      <c r="T346" s="556"/>
      <c r="U346" s="556"/>
      <c r="V346" s="566"/>
      <c r="W346" s="506"/>
      <c r="X346" s="556"/>
      <c r="Y346" s="557"/>
      <c r="Z346" s="506"/>
      <c r="AQ346" s="563"/>
      <c r="AR346" s="563"/>
    </row>
    <row r="347" spans="1:44" ht="15.75" customHeight="1" x14ac:dyDescent="0.25">
      <c r="A347" s="564"/>
      <c r="H347" s="556"/>
      <c r="J347" s="556"/>
      <c r="K347" s="506"/>
      <c r="L347" s="556"/>
      <c r="M347" s="506"/>
      <c r="N347" s="556"/>
      <c r="O347" s="506"/>
      <c r="P347" s="557"/>
      <c r="Q347" s="556"/>
      <c r="R347" s="558"/>
      <c r="S347" s="556"/>
      <c r="T347" s="556"/>
      <c r="U347" s="556"/>
      <c r="V347" s="566"/>
      <c r="W347" s="506"/>
      <c r="X347" s="556"/>
      <c r="Y347" s="557"/>
      <c r="Z347" s="506"/>
      <c r="AQ347" s="563"/>
      <c r="AR347" s="563"/>
    </row>
    <row r="348" spans="1:44" ht="15.75" customHeight="1" x14ac:dyDescent="0.25">
      <c r="A348" s="564"/>
      <c r="H348" s="556"/>
      <c r="J348" s="556"/>
      <c r="K348" s="506"/>
      <c r="L348" s="556"/>
      <c r="M348" s="506"/>
      <c r="N348" s="556"/>
      <c r="O348" s="506"/>
      <c r="P348" s="557"/>
      <c r="Q348" s="556"/>
      <c r="R348" s="558"/>
      <c r="S348" s="556"/>
      <c r="T348" s="556"/>
      <c r="U348" s="556"/>
      <c r="V348" s="566"/>
      <c r="W348" s="506"/>
      <c r="X348" s="556"/>
      <c r="Y348" s="557"/>
      <c r="Z348" s="506"/>
      <c r="AQ348" s="563"/>
      <c r="AR348" s="563"/>
    </row>
    <row r="349" spans="1:44" ht="15.75" customHeight="1" x14ac:dyDescent="0.25">
      <c r="A349" s="564"/>
      <c r="H349" s="556"/>
      <c r="J349" s="556"/>
      <c r="K349" s="506"/>
      <c r="L349" s="556"/>
      <c r="M349" s="506"/>
      <c r="N349" s="556"/>
      <c r="O349" s="506"/>
      <c r="P349" s="557"/>
      <c r="Q349" s="556"/>
      <c r="R349" s="558"/>
      <c r="S349" s="556"/>
      <c r="T349" s="556"/>
      <c r="U349" s="556"/>
      <c r="V349" s="566"/>
      <c r="W349" s="506"/>
      <c r="X349" s="556"/>
      <c r="Y349" s="557"/>
      <c r="Z349" s="506"/>
      <c r="AQ349" s="563"/>
      <c r="AR349" s="563"/>
    </row>
    <row r="350" spans="1:44" ht="15.75" customHeight="1" x14ac:dyDescent="0.25">
      <c r="A350" s="564"/>
      <c r="H350" s="556"/>
      <c r="J350" s="556"/>
      <c r="K350" s="506"/>
      <c r="L350" s="556"/>
      <c r="M350" s="506"/>
      <c r="N350" s="556"/>
      <c r="O350" s="506"/>
      <c r="P350" s="557"/>
      <c r="Q350" s="556"/>
      <c r="R350" s="558"/>
      <c r="S350" s="556"/>
      <c r="T350" s="556"/>
      <c r="U350" s="556"/>
      <c r="V350" s="566"/>
      <c r="W350" s="506"/>
      <c r="X350" s="556"/>
      <c r="Y350" s="557"/>
      <c r="Z350" s="506"/>
      <c r="AQ350" s="563"/>
      <c r="AR350" s="563"/>
    </row>
    <row r="351" spans="1:44" ht="15.75" customHeight="1" x14ac:dyDescent="0.25">
      <c r="A351" s="564"/>
      <c r="H351" s="556"/>
      <c r="J351" s="556"/>
      <c r="K351" s="506"/>
      <c r="L351" s="556"/>
      <c r="M351" s="506"/>
      <c r="N351" s="556"/>
      <c r="O351" s="506"/>
      <c r="P351" s="557"/>
      <c r="Q351" s="556"/>
      <c r="R351" s="558"/>
      <c r="S351" s="556"/>
      <c r="T351" s="556"/>
      <c r="U351" s="556"/>
      <c r="V351" s="566"/>
      <c r="W351" s="506"/>
      <c r="X351" s="556"/>
      <c r="Y351" s="557"/>
      <c r="Z351" s="506"/>
      <c r="AQ351" s="563"/>
      <c r="AR351" s="563"/>
    </row>
    <row r="352" spans="1:44" ht="15.75" customHeight="1" x14ac:dyDescent="0.25">
      <c r="A352" s="564"/>
      <c r="H352" s="556"/>
      <c r="J352" s="556"/>
      <c r="K352" s="506"/>
      <c r="L352" s="556"/>
      <c r="M352" s="506"/>
      <c r="N352" s="556"/>
      <c r="O352" s="506"/>
      <c r="P352" s="557"/>
      <c r="Q352" s="556"/>
      <c r="R352" s="558"/>
      <c r="S352" s="556"/>
      <c r="T352" s="556"/>
      <c r="U352" s="556"/>
      <c r="V352" s="566"/>
      <c r="W352" s="506"/>
      <c r="X352" s="556"/>
      <c r="Y352" s="557"/>
      <c r="Z352" s="506"/>
      <c r="AQ352" s="563"/>
      <c r="AR352" s="563"/>
    </row>
    <row r="353" spans="1:44" ht="15.75" customHeight="1" x14ac:dyDescent="0.25">
      <c r="A353" s="564"/>
      <c r="H353" s="556"/>
      <c r="J353" s="556"/>
      <c r="K353" s="506"/>
      <c r="L353" s="556"/>
      <c r="M353" s="506"/>
      <c r="N353" s="556"/>
      <c r="O353" s="506"/>
      <c r="P353" s="557"/>
      <c r="Q353" s="556"/>
      <c r="R353" s="558"/>
      <c r="S353" s="556"/>
      <c r="T353" s="556"/>
      <c r="U353" s="556"/>
      <c r="V353" s="566"/>
      <c r="W353" s="506"/>
      <c r="X353" s="556"/>
      <c r="Y353" s="557"/>
      <c r="Z353" s="506"/>
      <c r="AQ353" s="563"/>
      <c r="AR353" s="563"/>
    </row>
    <row r="354" spans="1:44" ht="15.75" customHeight="1" x14ac:dyDescent="0.25">
      <c r="A354" s="564"/>
      <c r="H354" s="556"/>
      <c r="J354" s="556"/>
      <c r="K354" s="506"/>
      <c r="L354" s="556"/>
      <c r="M354" s="506"/>
      <c r="N354" s="556"/>
      <c r="O354" s="506"/>
      <c r="P354" s="557"/>
      <c r="Q354" s="556"/>
      <c r="R354" s="558"/>
      <c r="S354" s="556"/>
      <c r="T354" s="556"/>
      <c r="U354" s="556"/>
      <c r="V354" s="566"/>
      <c r="W354" s="506"/>
      <c r="X354" s="556"/>
      <c r="Y354" s="557"/>
      <c r="Z354" s="506"/>
      <c r="AQ354" s="563"/>
      <c r="AR354" s="563"/>
    </row>
    <row r="355" spans="1:44" ht="15.75" customHeight="1" x14ac:dyDescent="0.25">
      <c r="A355" s="564"/>
      <c r="H355" s="556"/>
      <c r="J355" s="556"/>
      <c r="K355" s="506"/>
      <c r="L355" s="556"/>
      <c r="M355" s="506"/>
      <c r="N355" s="556"/>
      <c r="O355" s="506"/>
      <c r="P355" s="557"/>
      <c r="Q355" s="556"/>
      <c r="R355" s="558"/>
      <c r="S355" s="556"/>
      <c r="T355" s="556"/>
      <c r="U355" s="556"/>
      <c r="V355" s="566"/>
      <c r="W355" s="506"/>
      <c r="X355" s="556"/>
      <c r="Y355" s="557"/>
      <c r="Z355" s="506"/>
      <c r="AQ355" s="563"/>
      <c r="AR355" s="563"/>
    </row>
    <row r="356" spans="1:44" ht="15.75" customHeight="1" x14ac:dyDescent="0.25">
      <c r="A356" s="564"/>
      <c r="H356" s="556"/>
      <c r="J356" s="556"/>
      <c r="K356" s="506"/>
      <c r="L356" s="556"/>
      <c r="M356" s="506"/>
      <c r="N356" s="556"/>
      <c r="O356" s="506"/>
      <c r="P356" s="557"/>
      <c r="Q356" s="556"/>
      <c r="R356" s="558"/>
      <c r="S356" s="556"/>
      <c r="T356" s="556"/>
      <c r="U356" s="556"/>
      <c r="V356" s="566"/>
      <c r="W356" s="506"/>
      <c r="X356" s="556"/>
      <c r="Y356" s="557"/>
      <c r="Z356" s="506"/>
      <c r="AQ356" s="563"/>
      <c r="AR356" s="563"/>
    </row>
    <row r="357" spans="1:44" ht="15.75" customHeight="1" x14ac:dyDescent="0.25">
      <c r="A357" s="564"/>
      <c r="H357" s="556"/>
      <c r="J357" s="556"/>
      <c r="K357" s="506"/>
      <c r="L357" s="556"/>
      <c r="M357" s="506"/>
      <c r="N357" s="556"/>
      <c r="O357" s="506"/>
      <c r="P357" s="557"/>
      <c r="Q357" s="556"/>
      <c r="R357" s="558"/>
      <c r="S357" s="556"/>
      <c r="T357" s="556"/>
      <c r="U357" s="556"/>
      <c r="V357" s="566"/>
      <c r="W357" s="506"/>
      <c r="X357" s="556"/>
      <c r="Y357" s="557"/>
      <c r="Z357" s="506"/>
      <c r="AQ357" s="563"/>
      <c r="AR357" s="563"/>
    </row>
    <row r="358" spans="1:44" ht="15.75" customHeight="1" x14ac:dyDescent="0.25">
      <c r="A358" s="564"/>
      <c r="H358" s="556"/>
      <c r="J358" s="556"/>
      <c r="K358" s="506"/>
      <c r="L358" s="556"/>
      <c r="M358" s="506"/>
      <c r="N358" s="556"/>
      <c r="O358" s="506"/>
      <c r="P358" s="557"/>
      <c r="Q358" s="556"/>
      <c r="R358" s="558"/>
      <c r="S358" s="556"/>
      <c r="T358" s="556"/>
      <c r="U358" s="556"/>
      <c r="V358" s="566"/>
      <c r="W358" s="506"/>
      <c r="X358" s="556"/>
      <c r="Y358" s="557"/>
      <c r="Z358" s="506"/>
      <c r="AQ358" s="563"/>
      <c r="AR358" s="563"/>
    </row>
    <row r="359" spans="1:44" ht="15.75" customHeight="1" x14ac:dyDescent="0.25">
      <c r="A359" s="564"/>
      <c r="H359" s="556"/>
      <c r="J359" s="556"/>
      <c r="K359" s="506"/>
      <c r="L359" s="556"/>
      <c r="M359" s="506"/>
      <c r="N359" s="556"/>
      <c r="O359" s="506"/>
      <c r="P359" s="557"/>
      <c r="Q359" s="556"/>
      <c r="R359" s="558"/>
      <c r="S359" s="556"/>
      <c r="T359" s="556"/>
      <c r="U359" s="556"/>
      <c r="V359" s="566"/>
      <c r="W359" s="506"/>
      <c r="X359" s="556"/>
      <c r="Y359" s="557"/>
      <c r="Z359" s="506"/>
      <c r="AQ359" s="563"/>
      <c r="AR359" s="563"/>
    </row>
    <row r="360" spans="1:44" ht="15.75" customHeight="1" x14ac:dyDescent="0.25">
      <c r="A360" s="564"/>
      <c r="H360" s="556"/>
      <c r="J360" s="556"/>
      <c r="K360" s="506"/>
      <c r="L360" s="556"/>
      <c r="M360" s="506"/>
      <c r="N360" s="556"/>
      <c r="O360" s="506"/>
      <c r="P360" s="557"/>
      <c r="Q360" s="556"/>
      <c r="R360" s="558"/>
      <c r="S360" s="556"/>
      <c r="T360" s="556"/>
      <c r="U360" s="556"/>
      <c r="V360" s="566"/>
      <c r="W360" s="506"/>
      <c r="X360" s="556"/>
      <c r="Y360" s="557"/>
      <c r="Z360" s="506"/>
      <c r="AQ360" s="563"/>
      <c r="AR360" s="563"/>
    </row>
    <row r="361" spans="1:44" ht="15.75" customHeight="1" x14ac:dyDescent="0.25">
      <c r="A361" s="564"/>
      <c r="H361" s="556"/>
      <c r="J361" s="556"/>
      <c r="K361" s="506"/>
      <c r="L361" s="556"/>
      <c r="M361" s="506"/>
      <c r="N361" s="556"/>
      <c r="O361" s="506"/>
      <c r="P361" s="557"/>
      <c r="Q361" s="556"/>
      <c r="R361" s="558"/>
      <c r="S361" s="556"/>
      <c r="T361" s="556"/>
      <c r="U361" s="556"/>
      <c r="V361" s="566"/>
      <c r="W361" s="506"/>
      <c r="X361" s="556"/>
      <c r="Y361" s="557"/>
      <c r="Z361" s="506"/>
      <c r="AQ361" s="563"/>
      <c r="AR361" s="563"/>
    </row>
    <row r="362" spans="1:44" ht="15.75" customHeight="1" x14ac:dyDescent="0.25">
      <c r="A362" s="564"/>
      <c r="H362" s="556"/>
      <c r="J362" s="556"/>
      <c r="K362" s="506"/>
      <c r="L362" s="556"/>
      <c r="M362" s="506"/>
      <c r="N362" s="556"/>
      <c r="O362" s="506"/>
      <c r="P362" s="557"/>
      <c r="Q362" s="556"/>
      <c r="R362" s="558"/>
      <c r="S362" s="556"/>
      <c r="T362" s="556"/>
      <c r="U362" s="556"/>
      <c r="V362" s="566"/>
      <c r="W362" s="506"/>
      <c r="X362" s="556"/>
      <c r="Y362" s="557"/>
      <c r="Z362" s="506"/>
      <c r="AQ362" s="563"/>
      <c r="AR362" s="563"/>
    </row>
    <row r="363" spans="1:44" ht="15.75" customHeight="1" x14ac:dyDescent="0.25">
      <c r="A363" s="564"/>
      <c r="H363" s="556"/>
      <c r="J363" s="556"/>
      <c r="K363" s="506"/>
      <c r="L363" s="556"/>
      <c r="M363" s="506"/>
      <c r="N363" s="556"/>
      <c r="O363" s="506"/>
      <c r="P363" s="557"/>
      <c r="Q363" s="556"/>
      <c r="R363" s="558"/>
      <c r="S363" s="556"/>
      <c r="T363" s="556"/>
      <c r="U363" s="556"/>
      <c r="V363" s="566"/>
      <c r="W363" s="506"/>
      <c r="X363" s="556"/>
      <c r="Y363" s="557"/>
      <c r="Z363" s="506"/>
      <c r="AQ363" s="563"/>
      <c r="AR363" s="563"/>
    </row>
    <row r="364" spans="1:44" ht="15.75" customHeight="1" x14ac:dyDescent="0.25">
      <c r="A364" s="564"/>
      <c r="H364" s="556"/>
      <c r="J364" s="556"/>
      <c r="K364" s="506"/>
      <c r="L364" s="556"/>
      <c r="M364" s="506"/>
      <c r="N364" s="556"/>
      <c r="O364" s="506"/>
      <c r="P364" s="557"/>
      <c r="Q364" s="556"/>
      <c r="R364" s="558"/>
      <c r="S364" s="556"/>
      <c r="T364" s="556"/>
      <c r="U364" s="556"/>
      <c r="V364" s="566"/>
      <c r="W364" s="506"/>
      <c r="X364" s="556"/>
      <c r="Y364" s="557"/>
      <c r="Z364" s="506"/>
      <c r="AQ364" s="563"/>
      <c r="AR364" s="563"/>
    </row>
    <row r="365" spans="1:44" ht="15.75" customHeight="1" x14ac:dyDescent="0.25">
      <c r="A365" s="564"/>
      <c r="H365" s="556"/>
      <c r="J365" s="556"/>
      <c r="K365" s="506"/>
      <c r="L365" s="556"/>
      <c r="M365" s="506"/>
      <c r="N365" s="556"/>
      <c r="O365" s="506"/>
      <c r="P365" s="557"/>
      <c r="Q365" s="556"/>
      <c r="R365" s="558"/>
      <c r="S365" s="556"/>
      <c r="T365" s="556"/>
      <c r="U365" s="556"/>
      <c r="V365" s="566"/>
      <c r="W365" s="506"/>
      <c r="X365" s="556"/>
      <c r="Y365" s="557"/>
      <c r="Z365" s="506"/>
      <c r="AQ365" s="563"/>
      <c r="AR365" s="563"/>
    </row>
    <row r="366" spans="1:44" ht="15.75" customHeight="1" x14ac:dyDescent="0.25">
      <c r="A366" s="564"/>
      <c r="H366" s="556"/>
      <c r="J366" s="556"/>
      <c r="K366" s="506"/>
      <c r="L366" s="556"/>
      <c r="M366" s="506"/>
      <c r="N366" s="556"/>
      <c r="O366" s="506"/>
      <c r="P366" s="557"/>
      <c r="Q366" s="556"/>
      <c r="R366" s="558"/>
      <c r="S366" s="556"/>
      <c r="T366" s="556"/>
      <c r="U366" s="556"/>
      <c r="V366" s="566"/>
      <c r="W366" s="506"/>
      <c r="X366" s="556"/>
      <c r="Y366" s="557"/>
      <c r="Z366" s="506"/>
      <c r="AQ366" s="563"/>
      <c r="AR366" s="563"/>
    </row>
    <row r="367" spans="1:44" ht="15.75" customHeight="1" x14ac:dyDescent="0.25">
      <c r="A367" s="564"/>
      <c r="H367" s="556"/>
      <c r="J367" s="556"/>
      <c r="K367" s="506"/>
      <c r="L367" s="556"/>
      <c r="M367" s="506"/>
      <c r="N367" s="556"/>
      <c r="O367" s="506"/>
      <c r="P367" s="557"/>
      <c r="Q367" s="556"/>
      <c r="R367" s="558"/>
      <c r="S367" s="556"/>
      <c r="T367" s="556"/>
      <c r="U367" s="556"/>
      <c r="V367" s="566"/>
      <c r="W367" s="506"/>
      <c r="X367" s="556"/>
      <c r="Y367" s="557"/>
      <c r="Z367" s="506"/>
      <c r="AQ367" s="563"/>
      <c r="AR367" s="563"/>
    </row>
    <row r="368" spans="1:44" ht="15.75" customHeight="1" x14ac:dyDescent="0.25">
      <c r="A368" s="564"/>
      <c r="H368" s="556"/>
      <c r="J368" s="556"/>
      <c r="K368" s="506"/>
      <c r="L368" s="556"/>
      <c r="M368" s="506"/>
      <c r="N368" s="556"/>
      <c r="O368" s="506"/>
      <c r="P368" s="557"/>
      <c r="Q368" s="556"/>
      <c r="R368" s="558"/>
      <c r="S368" s="556"/>
      <c r="T368" s="556"/>
      <c r="U368" s="556"/>
      <c r="V368" s="566"/>
      <c r="W368" s="506"/>
      <c r="X368" s="556"/>
      <c r="Y368" s="557"/>
      <c r="Z368" s="506"/>
      <c r="AQ368" s="563"/>
      <c r="AR368" s="563"/>
    </row>
    <row r="369" spans="1:44" ht="15.75" customHeight="1" x14ac:dyDescent="0.25">
      <c r="A369" s="564"/>
      <c r="H369" s="556"/>
      <c r="J369" s="556"/>
      <c r="K369" s="506"/>
      <c r="L369" s="556"/>
      <c r="M369" s="506"/>
      <c r="N369" s="556"/>
      <c r="O369" s="506"/>
      <c r="P369" s="557"/>
      <c r="Q369" s="556"/>
      <c r="R369" s="558"/>
      <c r="S369" s="556"/>
      <c r="T369" s="556"/>
      <c r="U369" s="556"/>
      <c r="V369" s="566"/>
      <c r="W369" s="506"/>
      <c r="X369" s="556"/>
      <c r="Y369" s="557"/>
      <c r="Z369" s="506"/>
      <c r="AQ369" s="563"/>
      <c r="AR369" s="563"/>
    </row>
    <row r="370" spans="1:44" ht="15.75" customHeight="1" x14ac:dyDescent="0.25">
      <c r="A370" s="564"/>
      <c r="H370" s="556"/>
      <c r="J370" s="556"/>
      <c r="K370" s="506"/>
      <c r="L370" s="556"/>
      <c r="M370" s="506"/>
      <c r="N370" s="556"/>
      <c r="O370" s="506"/>
      <c r="P370" s="557"/>
      <c r="Q370" s="556"/>
      <c r="R370" s="558"/>
      <c r="S370" s="556"/>
      <c r="T370" s="556"/>
      <c r="U370" s="556"/>
      <c r="V370" s="566"/>
      <c r="W370" s="506"/>
      <c r="X370" s="556"/>
      <c r="Y370" s="557"/>
      <c r="Z370" s="506"/>
      <c r="AQ370" s="563"/>
      <c r="AR370" s="563"/>
    </row>
    <row r="371" spans="1:44" ht="15.75" customHeight="1" x14ac:dyDescent="0.25">
      <c r="A371" s="564"/>
      <c r="H371" s="556"/>
      <c r="J371" s="556"/>
      <c r="K371" s="506"/>
      <c r="L371" s="556"/>
      <c r="M371" s="506"/>
      <c r="N371" s="556"/>
      <c r="O371" s="506"/>
      <c r="P371" s="557"/>
      <c r="Q371" s="556"/>
      <c r="R371" s="558"/>
      <c r="S371" s="556"/>
      <c r="T371" s="556"/>
      <c r="U371" s="556"/>
      <c r="V371" s="566"/>
      <c r="W371" s="506"/>
      <c r="X371" s="556"/>
      <c r="Y371" s="557"/>
      <c r="Z371" s="506"/>
      <c r="AQ371" s="563"/>
      <c r="AR371" s="563"/>
    </row>
    <row r="372" spans="1:44" ht="15.75" customHeight="1" x14ac:dyDescent="0.25">
      <c r="A372" s="564"/>
      <c r="H372" s="556"/>
      <c r="J372" s="556"/>
      <c r="K372" s="506"/>
      <c r="L372" s="556"/>
      <c r="M372" s="506"/>
      <c r="N372" s="556"/>
      <c r="O372" s="506"/>
      <c r="P372" s="557"/>
      <c r="Q372" s="556"/>
      <c r="R372" s="558"/>
      <c r="S372" s="556"/>
      <c r="T372" s="556"/>
      <c r="U372" s="556"/>
      <c r="V372" s="566"/>
      <c r="W372" s="506"/>
      <c r="X372" s="556"/>
      <c r="Y372" s="557"/>
      <c r="Z372" s="506"/>
      <c r="AQ372" s="563"/>
      <c r="AR372" s="563"/>
    </row>
    <row r="373" spans="1:44" ht="15.75" customHeight="1" x14ac:dyDescent="0.25">
      <c r="A373" s="564"/>
      <c r="H373" s="556"/>
      <c r="J373" s="556"/>
      <c r="K373" s="506"/>
      <c r="L373" s="556"/>
      <c r="M373" s="506"/>
      <c r="N373" s="556"/>
      <c r="O373" s="506"/>
      <c r="P373" s="557"/>
      <c r="Q373" s="556"/>
      <c r="R373" s="558"/>
      <c r="S373" s="556"/>
      <c r="T373" s="556"/>
      <c r="U373" s="556"/>
      <c r="V373" s="566"/>
      <c r="W373" s="506"/>
      <c r="X373" s="556"/>
      <c r="Y373" s="557"/>
      <c r="Z373" s="506"/>
      <c r="AQ373" s="563"/>
      <c r="AR373" s="563"/>
    </row>
    <row r="374" spans="1:44" ht="15.75" customHeight="1" x14ac:dyDescent="0.25">
      <c r="A374" s="564"/>
      <c r="H374" s="556"/>
      <c r="J374" s="556"/>
      <c r="K374" s="506"/>
      <c r="L374" s="556"/>
      <c r="M374" s="506"/>
      <c r="N374" s="556"/>
      <c r="O374" s="506"/>
      <c r="P374" s="557"/>
      <c r="Q374" s="556"/>
      <c r="R374" s="558"/>
      <c r="S374" s="556"/>
      <c r="T374" s="556"/>
      <c r="U374" s="556"/>
      <c r="V374" s="566"/>
      <c r="W374" s="506"/>
      <c r="X374" s="556"/>
      <c r="Y374" s="557"/>
      <c r="Z374" s="506"/>
      <c r="AQ374" s="563"/>
      <c r="AR374" s="563"/>
    </row>
    <row r="375" spans="1:44" ht="15.75" customHeight="1" x14ac:dyDescent="0.25">
      <c r="A375" s="564"/>
      <c r="H375" s="556"/>
      <c r="J375" s="556"/>
      <c r="K375" s="506"/>
      <c r="L375" s="556"/>
      <c r="M375" s="506"/>
      <c r="N375" s="556"/>
      <c r="O375" s="506"/>
      <c r="P375" s="557"/>
      <c r="Q375" s="556"/>
      <c r="R375" s="558"/>
      <c r="S375" s="556"/>
      <c r="T375" s="556"/>
      <c r="U375" s="556"/>
      <c r="V375" s="566"/>
      <c r="W375" s="506"/>
      <c r="X375" s="556"/>
      <c r="Y375" s="557"/>
      <c r="Z375" s="506"/>
      <c r="AQ375" s="563"/>
      <c r="AR375" s="563"/>
    </row>
    <row r="376" spans="1:44" ht="15.75" customHeight="1" x14ac:dyDescent="0.25">
      <c r="A376" s="564"/>
      <c r="H376" s="556"/>
      <c r="J376" s="556"/>
      <c r="K376" s="506"/>
      <c r="L376" s="556"/>
      <c r="M376" s="506"/>
      <c r="N376" s="556"/>
      <c r="O376" s="506"/>
      <c r="P376" s="557"/>
      <c r="Q376" s="556"/>
      <c r="R376" s="558"/>
      <c r="S376" s="556"/>
      <c r="T376" s="556"/>
      <c r="U376" s="556"/>
      <c r="V376" s="566"/>
      <c r="W376" s="506"/>
      <c r="X376" s="556"/>
      <c r="Y376" s="557"/>
      <c r="Z376" s="506"/>
      <c r="AQ376" s="563"/>
      <c r="AR376" s="563"/>
    </row>
    <row r="377" spans="1:44" ht="15.75" customHeight="1" x14ac:dyDescent="0.25">
      <c r="A377" s="564"/>
      <c r="H377" s="556"/>
      <c r="J377" s="556"/>
      <c r="K377" s="506"/>
      <c r="L377" s="556"/>
      <c r="M377" s="506"/>
      <c r="N377" s="556"/>
      <c r="O377" s="506"/>
      <c r="P377" s="557"/>
      <c r="Q377" s="556"/>
      <c r="R377" s="558"/>
      <c r="S377" s="556"/>
      <c r="T377" s="556"/>
      <c r="U377" s="556"/>
      <c r="V377" s="566"/>
      <c r="W377" s="506"/>
      <c r="X377" s="556"/>
      <c r="Y377" s="557"/>
      <c r="Z377" s="506"/>
      <c r="AQ377" s="563"/>
      <c r="AR377" s="563"/>
    </row>
    <row r="378" spans="1:44" ht="15.75" customHeight="1" x14ac:dyDescent="0.25">
      <c r="A378" s="564"/>
      <c r="H378" s="556"/>
      <c r="J378" s="556"/>
      <c r="K378" s="506"/>
      <c r="L378" s="556"/>
      <c r="M378" s="506"/>
      <c r="N378" s="556"/>
      <c r="O378" s="506"/>
      <c r="P378" s="557"/>
      <c r="Q378" s="556"/>
      <c r="R378" s="558"/>
      <c r="S378" s="556"/>
      <c r="T378" s="556"/>
      <c r="U378" s="556"/>
      <c r="V378" s="566"/>
      <c r="W378" s="506"/>
      <c r="X378" s="556"/>
      <c r="Y378" s="557"/>
      <c r="Z378" s="506"/>
      <c r="AQ378" s="563"/>
      <c r="AR378" s="563"/>
    </row>
    <row r="379" spans="1:44" ht="15.75" customHeight="1" x14ac:dyDescent="0.25">
      <c r="A379" s="564"/>
      <c r="H379" s="556"/>
      <c r="J379" s="556"/>
      <c r="K379" s="506"/>
      <c r="L379" s="556"/>
      <c r="M379" s="506"/>
      <c r="N379" s="556"/>
      <c r="O379" s="506"/>
      <c r="P379" s="557"/>
      <c r="Q379" s="556"/>
      <c r="R379" s="558"/>
      <c r="S379" s="556"/>
      <c r="T379" s="556"/>
      <c r="U379" s="556"/>
      <c r="V379" s="566"/>
      <c r="W379" s="506"/>
      <c r="X379" s="556"/>
      <c r="Y379" s="557"/>
      <c r="Z379" s="506"/>
      <c r="AQ379" s="563"/>
      <c r="AR379" s="563"/>
    </row>
    <row r="380" spans="1:44" ht="15.75" customHeight="1" x14ac:dyDescent="0.25">
      <c r="A380" s="564"/>
      <c r="H380" s="556"/>
      <c r="J380" s="556"/>
      <c r="K380" s="506"/>
      <c r="L380" s="556"/>
      <c r="M380" s="506"/>
      <c r="N380" s="556"/>
      <c r="O380" s="506"/>
      <c r="P380" s="557"/>
      <c r="Q380" s="556"/>
      <c r="R380" s="558"/>
      <c r="S380" s="556"/>
      <c r="T380" s="556"/>
      <c r="U380" s="556"/>
      <c r="V380" s="566"/>
      <c r="W380" s="506"/>
      <c r="X380" s="556"/>
      <c r="Y380" s="557"/>
      <c r="Z380" s="506"/>
      <c r="AQ380" s="563"/>
      <c r="AR380" s="563"/>
    </row>
    <row r="381" spans="1:44" ht="15.75" customHeight="1" x14ac:dyDescent="0.25">
      <c r="A381" s="564"/>
      <c r="H381" s="556"/>
      <c r="J381" s="556"/>
      <c r="K381" s="506"/>
      <c r="L381" s="556"/>
      <c r="M381" s="506"/>
      <c r="N381" s="556"/>
      <c r="O381" s="506"/>
      <c r="P381" s="557"/>
      <c r="Q381" s="556"/>
      <c r="R381" s="558"/>
      <c r="S381" s="556"/>
      <c r="T381" s="556"/>
      <c r="U381" s="556"/>
      <c r="V381" s="566"/>
      <c r="W381" s="506"/>
      <c r="X381" s="556"/>
      <c r="Y381" s="557"/>
      <c r="Z381" s="506"/>
      <c r="AQ381" s="563"/>
      <c r="AR381" s="563"/>
    </row>
    <row r="382" spans="1:44" ht="15.75" customHeight="1" x14ac:dyDescent="0.25">
      <c r="A382" s="564"/>
      <c r="H382" s="556"/>
      <c r="J382" s="556"/>
      <c r="K382" s="506"/>
      <c r="L382" s="556"/>
      <c r="M382" s="506"/>
      <c r="N382" s="556"/>
      <c r="O382" s="506"/>
      <c r="P382" s="557"/>
      <c r="Q382" s="556"/>
      <c r="R382" s="558"/>
      <c r="S382" s="556"/>
      <c r="T382" s="556"/>
      <c r="U382" s="556"/>
      <c r="V382" s="566"/>
      <c r="W382" s="506"/>
      <c r="X382" s="556"/>
      <c r="Y382" s="557"/>
      <c r="Z382" s="506"/>
      <c r="AQ382" s="563"/>
      <c r="AR382" s="563"/>
    </row>
    <row r="383" spans="1:44" ht="15.75" customHeight="1" x14ac:dyDescent="0.25">
      <c r="A383" s="564"/>
      <c r="H383" s="556"/>
      <c r="J383" s="556"/>
      <c r="K383" s="506"/>
      <c r="L383" s="556"/>
      <c r="M383" s="506"/>
      <c r="N383" s="556"/>
      <c r="O383" s="506"/>
      <c r="P383" s="557"/>
      <c r="Q383" s="556"/>
      <c r="R383" s="558"/>
      <c r="S383" s="556"/>
      <c r="T383" s="556"/>
      <c r="U383" s="556"/>
      <c r="V383" s="566"/>
      <c r="W383" s="506"/>
      <c r="X383" s="556"/>
      <c r="Y383" s="557"/>
      <c r="Z383" s="506"/>
      <c r="AQ383" s="563"/>
      <c r="AR383" s="563"/>
    </row>
    <row r="384" spans="1:44" ht="15.75" customHeight="1" x14ac:dyDescent="0.25">
      <c r="A384" s="564"/>
      <c r="H384" s="556"/>
      <c r="J384" s="556"/>
      <c r="K384" s="506"/>
      <c r="L384" s="556"/>
      <c r="M384" s="506"/>
      <c r="N384" s="556"/>
      <c r="O384" s="506"/>
      <c r="P384" s="557"/>
      <c r="Q384" s="556"/>
      <c r="R384" s="558"/>
      <c r="S384" s="556"/>
      <c r="T384" s="556"/>
      <c r="U384" s="556"/>
      <c r="V384" s="566"/>
      <c r="W384" s="506"/>
      <c r="X384" s="556"/>
      <c r="Y384" s="557"/>
      <c r="Z384" s="506"/>
      <c r="AQ384" s="563"/>
      <c r="AR384" s="563"/>
    </row>
    <row r="385" spans="1:44" ht="15.75" customHeight="1" x14ac:dyDescent="0.25">
      <c r="A385" s="564"/>
      <c r="H385" s="556"/>
      <c r="J385" s="556"/>
      <c r="K385" s="506"/>
      <c r="L385" s="556"/>
      <c r="M385" s="506"/>
      <c r="N385" s="556"/>
      <c r="O385" s="506"/>
      <c r="P385" s="557"/>
      <c r="Q385" s="556"/>
      <c r="R385" s="558"/>
      <c r="S385" s="556"/>
      <c r="T385" s="556"/>
      <c r="U385" s="556"/>
      <c r="V385" s="566"/>
      <c r="W385" s="506"/>
      <c r="X385" s="556"/>
      <c r="Y385" s="557"/>
      <c r="Z385" s="506"/>
      <c r="AQ385" s="563"/>
      <c r="AR385" s="563"/>
    </row>
    <row r="386" spans="1:44" ht="15.75" customHeight="1" x14ac:dyDescent="0.25">
      <c r="A386" s="564"/>
      <c r="H386" s="556"/>
      <c r="J386" s="556"/>
      <c r="K386" s="506"/>
      <c r="L386" s="556"/>
      <c r="M386" s="506"/>
      <c r="N386" s="556"/>
      <c r="O386" s="506"/>
      <c r="P386" s="557"/>
      <c r="Q386" s="556"/>
      <c r="R386" s="558"/>
      <c r="S386" s="556"/>
      <c r="T386" s="556"/>
      <c r="U386" s="556"/>
      <c r="V386" s="566"/>
      <c r="W386" s="506"/>
      <c r="X386" s="556"/>
      <c r="Y386" s="557"/>
      <c r="Z386" s="506"/>
      <c r="AQ386" s="563"/>
      <c r="AR386" s="563"/>
    </row>
    <row r="387" spans="1:44" ht="15.75" customHeight="1" x14ac:dyDescent="0.25">
      <c r="A387" s="564"/>
      <c r="H387" s="556"/>
      <c r="J387" s="556"/>
      <c r="K387" s="506"/>
      <c r="L387" s="556"/>
      <c r="M387" s="506"/>
      <c r="N387" s="556"/>
      <c r="O387" s="506"/>
      <c r="P387" s="557"/>
      <c r="Q387" s="556"/>
      <c r="R387" s="558"/>
      <c r="S387" s="556"/>
      <c r="T387" s="556"/>
      <c r="U387" s="556"/>
      <c r="V387" s="566"/>
      <c r="W387" s="506"/>
      <c r="X387" s="556"/>
      <c r="Y387" s="557"/>
      <c r="Z387" s="506"/>
      <c r="AQ387" s="563"/>
      <c r="AR387" s="563"/>
    </row>
    <row r="388" spans="1:44" ht="15.75" customHeight="1" x14ac:dyDescent="0.25">
      <c r="A388" s="564"/>
      <c r="H388" s="556"/>
      <c r="J388" s="556"/>
      <c r="K388" s="506"/>
      <c r="L388" s="556"/>
      <c r="M388" s="506"/>
      <c r="N388" s="556"/>
      <c r="O388" s="506"/>
      <c r="P388" s="557"/>
      <c r="Q388" s="556"/>
      <c r="R388" s="558"/>
      <c r="S388" s="556"/>
      <c r="T388" s="556"/>
      <c r="U388" s="556"/>
      <c r="V388" s="566"/>
      <c r="W388" s="506"/>
      <c r="X388" s="556"/>
      <c r="Y388" s="557"/>
      <c r="Z388" s="506"/>
      <c r="AQ388" s="563"/>
      <c r="AR388" s="563"/>
    </row>
    <row r="389" spans="1:44" ht="15.75" customHeight="1" x14ac:dyDescent="0.25">
      <c r="A389" s="564"/>
      <c r="H389" s="556"/>
      <c r="J389" s="556"/>
      <c r="K389" s="506"/>
      <c r="L389" s="556"/>
      <c r="M389" s="506"/>
      <c r="N389" s="556"/>
      <c r="O389" s="506"/>
      <c r="P389" s="557"/>
      <c r="Q389" s="556"/>
      <c r="R389" s="558"/>
      <c r="S389" s="556"/>
      <c r="T389" s="556"/>
      <c r="U389" s="556"/>
      <c r="V389" s="566"/>
      <c r="W389" s="506"/>
      <c r="X389" s="556"/>
      <c r="Y389" s="557"/>
      <c r="Z389" s="506"/>
      <c r="AQ389" s="563"/>
      <c r="AR389" s="563"/>
    </row>
    <row r="390" spans="1:44" ht="15.75" customHeight="1" x14ac:dyDescent="0.25">
      <c r="A390" s="564"/>
      <c r="H390" s="556"/>
      <c r="J390" s="556"/>
      <c r="K390" s="506"/>
      <c r="L390" s="556"/>
      <c r="M390" s="506"/>
      <c r="N390" s="556"/>
      <c r="O390" s="506"/>
      <c r="P390" s="557"/>
      <c r="Q390" s="556"/>
      <c r="R390" s="558"/>
      <c r="S390" s="556"/>
      <c r="T390" s="556"/>
      <c r="U390" s="556"/>
      <c r="V390" s="566"/>
      <c r="W390" s="506"/>
      <c r="X390" s="556"/>
      <c r="Y390" s="557"/>
      <c r="Z390" s="506"/>
      <c r="AQ390" s="563"/>
      <c r="AR390" s="563"/>
    </row>
    <row r="391" spans="1:44" ht="15.75" customHeight="1" x14ac:dyDescent="0.25">
      <c r="A391" s="564"/>
      <c r="H391" s="556"/>
      <c r="J391" s="556"/>
      <c r="K391" s="506"/>
      <c r="L391" s="556"/>
      <c r="M391" s="506"/>
      <c r="N391" s="556"/>
      <c r="O391" s="506"/>
      <c r="P391" s="557"/>
      <c r="Q391" s="556"/>
      <c r="R391" s="558"/>
      <c r="S391" s="556"/>
      <c r="T391" s="556"/>
      <c r="U391" s="556"/>
      <c r="V391" s="566"/>
      <c r="W391" s="506"/>
      <c r="X391" s="556"/>
      <c r="Y391" s="557"/>
      <c r="Z391" s="506"/>
      <c r="AQ391" s="563"/>
      <c r="AR391" s="563"/>
    </row>
    <row r="392" spans="1:44" ht="15.75" customHeight="1" x14ac:dyDescent="0.25">
      <c r="A392" s="564"/>
      <c r="H392" s="556"/>
      <c r="J392" s="556"/>
      <c r="K392" s="506"/>
      <c r="L392" s="556"/>
      <c r="M392" s="506"/>
      <c r="N392" s="556"/>
      <c r="O392" s="506"/>
      <c r="P392" s="557"/>
      <c r="Q392" s="556"/>
      <c r="R392" s="558"/>
      <c r="S392" s="556"/>
      <c r="T392" s="556"/>
      <c r="U392" s="556"/>
      <c r="V392" s="566"/>
      <c r="W392" s="506"/>
      <c r="X392" s="556"/>
      <c r="Y392" s="557"/>
      <c r="Z392" s="506"/>
      <c r="AQ392" s="563"/>
      <c r="AR392" s="563"/>
    </row>
    <row r="393" spans="1:44" ht="15.75" customHeight="1" x14ac:dyDescent="0.25">
      <c r="A393" s="564"/>
      <c r="H393" s="556"/>
      <c r="J393" s="556"/>
      <c r="K393" s="506"/>
      <c r="L393" s="556"/>
      <c r="M393" s="506"/>
      <c r="N393" s="556"/>
      <c r="O393" s="506"/>
      <c r="P393" s="557"/>
      <c r="Q393" s="556"/>
      <c r="R393" s="558"/>
      <c r="S393" s="556"/>
      <c r="T393" s="556"/>
      <c r="U393" s="556"/>
      <c r="V393" s="566"/>
      <c r="W393" s="506"/>
      <c r="X393" s="556"/>
      <c r="Y393" s="557"/>
      <c r="Z393" s="506"/>
      <c r="AQ393" s="563"/>
      <c r="AR393" s="563"/>
    </row>
    <row r="394" spans="1:44" ht="15.75" customHeight="1" x14ac:dyDescent="0.25">
      <c r="A394" s="564"/>
      <c r="H394" s="556"/>
      <c r="J394" s="556"/>
      <c r="K394" s="506"/>
      <c r="L394" s="556"/>
      <c r="M394" s="506"/>
      <c r="N394" s="556"/>
      <c r="O394" s="506"/>
      <c r="P394" s="557"/>
      <c r="Q394" s="556"/>
      <c r="R394" s="558"/>
      <c r="S394" s="556"/>
      <c r="T394" s="556"/>
      <c r="U394" s="556"/>
      <c r="V394" s="566"/>
      <c r="W394" s="506"/>
      <c r="X394" s="556"/>
      <c r="Y394" s="557"/>
      <c r="Z394" s="506"/>
      <c r="AQ394" s="563"/>
      <c r="AR394" s="563"/>
    </row>
    <row r="395" spans="1:44" ht="15.75" customHeight="1" x14ac:dyDescent="0.25">
      <c r="A395" s="564"/>
      <c r="H395" s="556"/>
      <c r="J395" s="556"/>
      <c r="K395" s="506"/>
      <c r="L395" s="556"/>
      <c r="M395" s="506"/>
      <c r="N395" s="556"/>
      <c r="O395" s="506"/>
      <c r="P395" s="557"/>
      <c r="Q395" s="556"/>
      <c r="R395" s="558"/>
      <c r="S395" s="556"/>
      <c r="T395" s="556"/>
      <c r="U395" s="556"/>
      <c r="V395" s="566"/>
      <c r="W395" s="506"/>
      <c r="X395" s="556"/>
      <c r="Y395" s="557"/>
      <c r="Z395" s="506"/>
      <c r="AQ395" s="563"/>
      <c r="AR395" s="563"/>
    </row>
    <row r="396" spans="1:44" ht="15.75" customHeight="1" x14ac:dyDescent="0.25">
      <c r="A396" s="564"/>
      <c r="H396" s="556"/>
      <c r="J396" s="556"/>
      <c r="K396" s="506"/>
      <c r="L396" s="556"/>
      <c r="M396" s="506"/>
      <c r="N396" s="556"/>
      <c r="O396" s="506"/>
      <c r="P396" s="557"/>
      <c r="Q396" s="556"/>
      <c r="R396" s="558"/>
      <c r="S396" s="556"/>
      <c r="T396" s="556"/>
      <c r="U396" s="556"/>
      <c r="V396" s="566"/>
      <c r="W396" s="506"/>
      <c r="X396" s="556"/>
      <c r="Y396" s="557"/>
      <c r="Z396" s="506"/>
      <c r="AQ396" s="563"/>
      <c r="AR396" s="563"/>
    </row>
    <row r="397" spans="1:44" ht="15.75" customHeight="1" x14ac:dyDescent="0.25">
      <c r="A397" s="564"/>
      <c r="H397" s="556"/>
      <c r="J397" s="556"/>
      <c r="K397" s="506"/>
      <c r="L397" s="556"/>
      <c r="M397" s="506"/>
      <c r="N397" s="556"/>
      <c r="O397" s="506"/>
      <c r="P397" s="557"/>
      <c r="Q397" s="556"/>
      <c r="R397" s="558"/>
      <c r="S397" s="556"/>
      <c r="T397" s="556"/>
      <c r="U397" s="556"/>
      <c r="V397" s="566"/>
      <c r="W397" s="506"/>
      <c r="X397" s="556"/>
      <c r="Y397" s="557"/>
      <c r="Z397" s="506"/>
      <c r="AQ397" s="563"/>
      <c r="AR397" s="563"/>
    </row>
    <row r="398" spans="1:44" ht="15.75" customHeight="1" x14ac:dyDescent="0.25">
      <c r="A398" s="564"/>
      <c r="H398" s="556"/>
      <c r="J398" s="556"/>
      <c r="K398" s="506"/>
      <c r="L398" s="556"/>
      <c r="M398" s="506"/>
      <c r="N398" s="556"/>
      <c r="O398" s="506"/>
      <c r="P398" s="557"/>
      <c r="Q398" s="556"/>
      <c r="R398" s="558"/>
      <c r="S398" s="556"/>
      <c r="T398" s="556"/>
      <c r="U398" s="556"/>
      <c r="V398" s="566"/>
      <c r="W398" s="506"/>
      <c r="X398" s="556"/>
      <c r="Y398" s="557"/>
      <c r="Z398" s="506"/>
      <c r="AQ398" s="563"/>
      <c r="AR398" s="563"/>
    </row>
    <row r="399" spans="1:44" ht="15.75" customHeight="1" x14ac:dyDescent="0.25">
      <c r="A399" s="564"/>
      <c r="H399" s="556"/>
      <c r="J399" s="556"/>
      <c r="K399" s="506"/>
      <c r="L399" s="556"/>
      <c r="M399" s="506"/>
      <c r="N399" s="556"/>
      <c r="O399" s="506"/>
      <c r="P399" s="557"/>
      <c r="Q399" s="556"/>
      <c r="R399" s="558"/>
      <c r="S399" s="556"/>
      <c r="T399" s="556"/>
      <c r="U399" s="556"/>
      <c r="V399" s="566"/>
      <c r="W399" s="506"/>
      <c r="X399" s="556"/>
      <c r="Y399" s="557"/>
      <c r="Z399" s="506"/>
      <c r="AQ399" s="563"/>
      <c r="AR399" s="563"/>
    </row>
    <row r="400" spans="1:44" ht="15.75" customHeight="1" x14ac:dyDescent="0.25">
      <c r="A400" s="564"/>
      <c r="H400" s="556"/>
      <c r="J400" s="556"/>
      <c r="K400" s="506"/>
      <c r="L400" s="556"/>
      <c r="M400" s="506"/>
      <c r="N400" s="556"/>
      <c r="O400" s="506"/>
      <c r="P400" s="557"/>
      <c r="Q400" s="556"/>
      <c r="R400" s="558"/>
      <c r="S400" s="556"/>
      <c r="T400" s="556"/>
      <c r="U400" s="556"/>
      <c r="V400" s="566"/>
      <c r="W400" s="506"/>
      <c r="X400" s="556"/>
      <c r="Y400" s="557"/>
      <c r="Z400" s="506"/>
      <c r="AQ400" s="563"/>
      <c r="AR400" s="563"/>
    </row>
    <row r="401" spans="1:44" ht="15.75" customHeight="1" x14ac:dyDescent="0.25">
      <c r="A401" s="564"/>
      <c r="H401" s="556"/>
      <c r="J401" s="556"/>
      <c r="K401" s="506"/>
      <c r="L401" s="556"/>
      <c r="M401" s="506"/>
      <c r="N401" s="556"/>
      <c r="O401" s="506"/>
      <c r="P401" s="557"/>
      <c r="Q401" s="556"/>
      <c r="R401" s="558"/>
      <c r="S401" s="556"/>
      <c r="T401" s="556"/>
      <c r="U401" s="556"/>
      <c r="V401" s="566"/>
      <c r="W401" s="506"/>
      <c r="X401" s="556"/>
      <c r="Y401" s="557"/>
      <c r="Z401" s="506"/>
      <c r="AQ401" s="563"/>
      <c r="AR401" s="563"/>
    </row>
    <row r="402" spans="1:44" ht="15.75" customHeight="1" x14ac:dyDescent="0.25">
      <c r="A402" s="564"/>
      <c r="H402" s="556"/>
      <c r="J402" s="556"/>
      <c r="K402" s="506"/>
      <c r="L402" s="556"/>
      <c r="M402" s="506"/>
      <c r="N402" s="556"/>
      <c r="O402" s="506"/>
      <c r="P402" s="557"/>
      <c r="Q402" s="556"/>
      <c r="R402" s="558"/>
      <c r="S402" s="556"/>
      <c r="T402" s="556"/>
      <c r="U402" s="556"/>
      <c r="V402" s="566"/>
      <c r="W402" s="506"/>
      <c r="X402" s="556"/>
      <c r="Y402" s="557"/>
      <c r="Z402" s="506"/>
      <c r="AQ402" s="563"/>
      <c r="AR402" s="563"/>
    </row>
    <row r="403" spans="1:44" ht="15.75" customHeight="1" x14ac:dyDescent="0.25">
      <c r="A403" s="564"/>
      <c r="H403" s="556"/>
      <c r="J403" s="556"/>
      <c r="K403" s="506"/>
      <c r="L403" s="556"/>
      <c r="M403" s="506"/>
      <c r="N403" s="556"/>
      <c r="O403" s="506"/>
      <c r="P403" s="557"/>
      <c r="Q403" s="556"/>
      <c r="R403" s="558"/>
      <c r="S403" s="556"/>
      <c r="T403" s="556"/>
      <c r="U403" s="556"/>
      <c r="V403" s="566"/>
      <c r="W403" s="506"/>
      <c r="X403" s="556"/>
      <c r="Y403" s="557"/>
      <c r="Z403" s="506"/>
      <c r="AQ403" s="563"/>
      <c r="AR403" s="563"/>
    </row>
    <row r="404" spans="1:44" ht="15.75" customHeight="1" x14ac:dyDescent="0.25">
      <c r="A404" s="564"/>
      <c r="H404" s="556"/>
      <c r="J404" s="556"/>
      <c r="K404" s="506"/>
      <c r="L404" s="556"/>
      <c r="M404" s="506"/>
      <c r="N404" s="556"/>
      <c r="O404" s="506"/>
      <c r="P404" s="557"/>
      <c r="Q404" s="556"/>
      <c r="R404" s="558"/>
      <c r="S404" s="556"/>
      <c r="T404" s="556"/>
      <c r="U404" s="556"/>
      <c r="V404" s="566"/>
      <c r="W404" s="506"/>
      <c r="X404" s="556"/>
      <c r="Y404" s="557"/>
      <c r="Z404" s="506"/>
      <c r="AQ404" s="563"/>
      <c r="AR404" s="563"/>
    </row>
    <row r="405" spans="1:44" ht="15.75" customHeight="1" x14ac:dyDescent="0.25">
      <c r="A405" s="564"/>
      <c r="H405" s="556"/>
      <c r="J405" s="556"/>
      <c r="K405" s="506"/>
      <c r="L405" s="556"/>
      <c r="M405" s="506"/>
      <c r="N405" s="556"/>
      <c r="O405" s="506"/>
      <c r="P405" s="557"/>
      <c r="Q405" s="556"/>
      <c r="R405" s="558"/>
      <c r="S405" s="556"/>
      <c r="T405" s="556"/>
      <c r="U405" s="556"/>
      <c r="V405" s="566"/>
      <c r="W405" s="506"/>
      <c r="X405" s="556"/>
      <c r="Y405" s="557"/>
      <c r="Z405" s="506"/>
      <c r="AQ405" s="563"/>
      <c r="AR405" s="563"/>
    </row>
    <row r="406" spans="1:44" ht="15.75" customHeight="1" x14ac:dyDescent="0.25">
      <c r="A406" s="564"/>
      <c r="H406" s="556"/>
      <c r="J406" s="556"/>
      <c r="K406" s="506"/>
      <c r="L406" s="556"/>
      <c r="M406" s="506"/>
      <c r="N406" s="556"/>
      <c r="O406" s="506"/>
      <c r="P406" s="557"/>
      <c r="Q406" s="556"/>
      <c r="R406" s="558"/>
      <c r="S406" s="556"/>
      <c r="T406" s="556"/>
      <c r="U406" s="556"/>
      <c r="V406" s="566"/>
      <c r="W406" s="506"/>
      <c r="X406" s="556"/>
      <c r="Y406" s="557"/>
      <c r="Z406" s="506"/>
      <c r="AQ406" s="563"/>
      <c r="AR406" s="563"/>
    </row>
    <row r="407" spans="1:44" ht="15.75" customHeight="1" x14ac:dyDescent="0.25">
      <c r="A407" s="564"/>
      <c r="H407" s="556"/>
      <c r="J407" s="556"/>
      <c r="K407" s="506"/>
      <c r="L407" s="556"/>
      <c r="M407" s="506"/>
      <c r="N407" s="556"/>
      <c r="O407" s="506"/>
      <c r="P407" s="557"/>
      <c r="Q407" s="556"/>
      <c r="R407" s="558"/>
      <c r="S407" s="556"/>
      <c r="T407" s="556"/>
      <c r="U407" s="556"/>
      <c r="V407" s="566"/>
      <c r="W407" s="506"/>
      <c r="X407" s="556"/>
      <c r="Y407" s="557"/>
      <c r="Z407" s="506"/>
      <c r="AQ407" s="563"/>
      <c r="AR407" s="563"/>
    </row>
    <row r="408" spans="1:44" ht="15.75" customHeight="1" x14ac:dyDescent="0.25">
      <c r="A408" s="564"/>
      <c r="H408" s="556"/>
      <c r="J408" s="556"/>
      <c r="K408" s="506"/>
      <c r="L408" s="556"/>
      <c r="M408" s="506"/>
      <c r="N408" s="556"/>
      <c r="O408" s="506"/>
      <c r="P408" s="557"/>
      <c r="Q408" s="556"/>
      <c r="R408" s="558"/>
      <c r="S408" s="556"/>
      <c r="T408" s="556"/>
      <c r="U408" s="556"/>
      <c r="V408" s="566"/>
      <c r="W408" s="506"/>
      <c r="X408" s="556"/>
      <c r="Y408" s="557"/>
      <c r="Z408" s="506"/>
      <c r="AQ408" s="563"/>
      <c r="AR408" s="563"/>
    </row>
    <row r="409" spans="1:44" ht="15.75" customHeight="1" x14ac:dyDescent="0.25">
      <c r="A409" s="564"/>
      <c r="H409" s="556"/>
      <c r="J409" s="556"/>
      <c r="K409" s="506"/>
      <c r="L409" s="556"/>
      <c r="M409" s="506"/>
      <c r="N409" s="556"/>
      <c r="O409" s="506"/>
      <c r="P409" s="557"/>
      <c r="Q409" s="556"/>
      <c r="R409" s="558"/>
      <c r="S409" s="556"/>
      <c r="T409" s="556"/>
      <c r="U409" s="556"/>
      <c r="V409" s="566"/>
      <c r="W409" s="506"/>
      <c r="X409" s="556"/>
      <c r="Y409" s="557"/>
      <c r="Z409" s="506"/>
      <c r="AQ409" s="563"/>
      <c r="AR409" s="563"/>
    </row>
    <row r="410" spans="1:44" ht="15.75" customHeight="1" x14ac:dyDescent="0.25">
      <c r="A410" s="564"/>
      <c r="H410" s="556"/>
      <c r="J410" s="556"/>
      <c r="K410" s="506"/>
      <c r="L410" s="556"/>
      <c r="M410" s="506"/>
      <c r="N410" s="556"/>
      <c r="O410" s="506"/>
      <c r="P410" s="557"/>
      <c r="Q410" s="556"/>
      <c r="R410" s="558"/>
      <c r="S410" s="556"/>
      <c r="T410" s="556"/>
      <c r="U410" s="556"/>
      <c r="V410" s="566"/>
      <c r="W410" s="506"/>
      <c r="X410" s="556"/>
      <c r="Y410" s="557"/>
      <c r="Z410" s="506"/>
      <c r="AQ410" s="563"/>
      <c r="AR410" s="563"/>
    </row>
    <row r="411" spans="1:44" ht="15.75" customHeight="1" x14ac:dyDescent="0.25">
      <c r="A411" s="564"/>
      <c r="H411" s="556"/>
      <c r="J411" s="556"/>
      <c r="K411" s="506"/>
      <c r="L411" s="556"/>
      <c r="M411" s="506"/>
      <c r="N411" s="556"/>
      <c r="O411" s="506"/>
      <c r="P411" s="557"/>
      <c r="Q411" s="556"/>
      <c r="R411" s="558"/>
      <c r="S411" s="556"/>
      <c r="T411" s="556"/>
      <c r="U411" s="556"/>
      <c r="V411" s="566"/>
      <c r="W411" s="506"/>
      <c r="X411" s="556"/>
      <c r="Y411" s="557"/>
      <c r="Z411" s="506"/>
      <c r="AQ411" s="563"/>
      <c r="AR411" s="563"/>
    </row>
    <row r="412" spans="1:44" ht="15.75" customHeight="1" x14ac:dyDescent="0.25">
      <c r="A412" s="564"/>
      <c r="H412" s="556"/>
      <c r="J412" s="556"/>
      <c r="K412" s="506"/>
      <c r="L412" s="556"/>
      <c r="M412" s="506"/>
      <c r="N412" s="556"/>
      <c r="O412" s="506"/>
      <c r="P412" s="557"/>
      <c r="Q412" s="556"/>
      <c r="R412" s="558"/>
      <c r="S412" s="556"/>
      <c r="T412" s="556"/>
      <c r="U412" s="556"/>
      <c r="V412" s="566"/>
      <c r="W412" s="506"/>
      <c r="X412" s="556"/>
      <c r="Y412" s="557"/>
      <c r="Z412" s="506"/>
      <c r="AQ412" s="563"/>
      <c r="AR412" s="563"/>
    </row>
    <row r="413" spans="1:44" ht="15.75" customHeight="1" x14ac:dyDescent="0.25">
      <c r="A413" s="564"/>
      <c r="H413" s="556"/>
      <c r="J413" s="556"/>
      <c r="K413" s="506"/>
      <c r="L413" s="556"/>
      <c r="M413" s="506"/>
      <c r="N413" s="556"/>
      <c r="O413" s="506"/>
      <c r="P413" s="557"/>
      <c r="Q413" s="556"/>
      <c r="R413" s="558"/>
      <c r="S413" s="556"/>
      <c r="T413" s="556"/>
      <c r="U413" s="556"/>
      <c r="V413" s="566"/>
      <c r="W413" s="506"/>
      <c r="X413" s="556"/>
      <c r="Y413" s="557"/>
      <c r="Z413" s="506"/>
      <c r="AQ413" s="563"/>
      <c r="AR413" s="563"/>
    </row>
    <row r="414" spans="1:44" ht="15.75" customHeight="1" x14ac:dyDescent="0.25">
      <c r="A414" s="564"/>
      <c r="H414" s="556"/>
      <c r="J414" s="556"/>
      <c r="K414" s="506"/>
      <c r="L414" s="556"/>
      <c r="M414" s="506"/>
      <c r="N414" s="556"/>
      <c r="O414" s="506"/>
      <c r="P414" s="557"/>
      <c r="Q414" s="556"/>
      <c r="R414" s="558"/>
      <c r="S414" s="556"/>
      <c r="T414" s="556"/>
      <c r="U414" s="556"/>
      <c r="V414" s="566"/>
      <c r="W414" s="506"/>
      <c r="X414" s="556"/>
      <c r="Y414" s="557"/>
      <c r="Z414" s="506"/>
      <c r="AQ414" s="563"/>
      <c r="AR414" s="563"/>
    </row>
    <row r="415" spans="1:44" ht="15.75" customHeight="1" x14ac:dyDescent="0.25">
      <c r="A415" s="564"/>
      <c r="H415" s="556"/>
      <c r="J415" s="556"/>
      <c r="K415" s="506"/>
      <c r="L415" s="556"/>
      <c r="M415" s="506"/>
      <c r="N415" s="556"/>
      <c r="O415" s="506"/>
      <c r="P415" s="557"/>
      <c r="Q415" s="556"/>
      <c r="R415" s="558"/>
      <c r="S415" s="556"/>
      <c r="T415" s="556"/>
      <c r="U415" s="556"/>
      <c r="V415" s="566"/>
      <c r="W415" s="506"/>
      <c r="X415" s="556"/>
      <c r="Y415" s="557"/>
      <c r="Z415" s="506"/>
      <c r="AQ415" s="563"/>
      <c r="AR415" s="563"/>
    </row>
    <row r="416" spans="1:44" ht="15.75" customHeight="1" x14ac:dyDescent="0.25">
      <c r="A416" s="564"/>
      <c r="H416" s="556"/>
      <c r="J416" s="556"/>
      <c r="K416" s="506"/>
      <c r="L416" s="556"/>
      <c r="M416" s="506"/>
      <c r="N416" s="556"/>
      <c r="O416" s="506"/>
      <c r="P416" s="557"/>
      <c r="Q416" s="556"/>
      <c r="R416" s="558"/>
      <c r="S416" s="556"/>
      <c r="T416" s="556"/>
      <c r="U416" s="556"/>
      <c r="V416" s="566"/>
      <c r="W416" s="506"/>
      <c r="X416" s="556"/>
      <c r="Y416" s="557"/>
      <c r="Z416" s="506"/>
      <c r="AQ416" s="563"/>
      <c r="AR416" s="563"/>
    </row>
    <row r="417" spans="1:44" ht="15.75" customHeight="1" x14ac:dyDescent="0.25">
      <c r="A417" s="564"/>
      <c r="H417" s="556"/>
      <c r="J417" s="556"/>
      <c r="K417" s="506"/>
      <c r="L417" s="556"/>
      <c r="M417" s="506"/>
      <c r="N417" s="556"/>
      <c r="O417" s="506"/>
      <c r="P417" s="557"/>
      <c r="Q417" s="556"/>
      <c r="R417" s="558"/>
      <c r="S417" s="556"/>
      <c r="T417" s="556"/>
      <c r="U417" s="556"/>
      <c r="V417" s="566"/>
      <c r="W417" s="506"/>
      <c r="X417" s="556"/>
      <c r="Y417" s="557"/>
      <c r="Z417" s="506"/>
      <c r="AQ417" s="563"/>
      <c r="AR417" s="563"/>
    </row>
    <row r="418" spans="1:44" ht="15.75" customHeight="1" x14ac:dyDescent="0.25">
      <c r="A418" s="564"/>
      <c r="H418" s="556"/>
      <c r="J418" s="556"/>
      <c r="K418" s="506"/>
      <c r="L418" s="556"/>
      <c r="M418" s="506"/>
      <c r="N418" s="556"/>
      <c r="O418" s="506"/>
      <c r="P418" s="557"/>
      <c r="Q418" s="556"/>
      <c r="R418" s="558"/>
      <c r="S418" s="556"/>
      <c r="T418" s="556"/>
      <c r="U418" s="556"/>
      <c r="V418" s="566"/>
      <c r="W418" s="506"/>
      <c r="X418" s="556"/>
      <c r="Y418" s="557"/>
      <c r="Z418" s="506"/>
      <c r="AQ418" s="563"/>
      <c r="AR418" s="563"/>
    </row>
    <row r="419" spans="1:44" ht="15.75" customHeight="1" x14ac:dyDescent="0.25">
      <c r="A419" s="564"/>
      <c r="H419" s="556"/>
      <c r="J419" s="556"/>
      <c r="K419" s="506"/>
      <c r="L419" s="556"/>
      <c r="M419" s="506"/>
      <c r="N419" s="556"/>
      <c r="O419" s="506"/>
      <c r="P419" s="557"/>
      <c r="Q419" s="556"/>
      <c r="R419" s="558"/>
      <c r="S419" s="556"/>
      <c r="T419" s="556"/>
      <c r="U419" s="556"/>
      <c r="V419" s="566"/>
      <c r="W419" s="506"/>
      <c r="X419" s="556"/>
      <c r="Y419" s="557"/>
      <c r="Z419" s="506"/>
      <c r="AQ419" s="563"/>
      <c r="AR419" s="563"/>
    </row>
    <row r="420" spans="1:44" ht="15.75" customHeight="1" x14ac:dyDescent="0.25">
      <c r="A420" s="564"/>
      <c r="H420" s="556"/>
      <c r="J420" s="556"/>
      <c r="K420" s="506"/>
      <c r="L420" s="556"/>
      <c r="M420" s="506"/>
      <c r="N420" s="556"/>
      <c r="O420" s="506"/>
      <c r="P420" s="557"/>
      <c r="Q420" s="556"/>
      <c r="R420" s="558"/>
      <c r="S420" s="556"/>
      <c r="T420" s="556"/>
      <c r="U420" s="556"/>
      <c r="V420" s="566"/>
      <c r="W420" s="506"/>
      <c r="X420" s="556"/>
      <c r="Y420" s="557"/>
      <c r="Z420" s="506"/>
      <c r="AQ420" s="563"/>
      <c r="AR420" s="563"/>
    </row>
    <row r="421" spans="1:44" ht="15.75" customHeight="1" x14ac:dyDescent="0.25">
      <c r="A421" s="564"/>
      <c r="H421" s="556"/>
      <c r="J421" s="556"/>
      <c r="K421" s="506"/>
      <c r="L421" s="556"/>
      <c r="M421" s="506"/>
      <c r="N421" s="556"/>
      <c r="O421" s="506"/>
      <c r="P421" s="557"/>
      <c r="Q421" s="556"/>
      <c r="R421" s="558"/>
      <c r="S421" s="556"/>
      <c r="T421" s="556"/>
      <c r="U421" s="556"/>
      <c r="V421" s="566"/>
      <c r="W421" s="506"/>
      <c r="X421" s="556"/>
      <c r="Y421" s="557"/>
      <c r="Z421" s="506"/>
      <c r="AQ421" s="563"/>
      <c r="AR421" s="563"/>
    </row>
    <row r="422" spans="1:44" ht="15.75" customHeight="1" x14ac:dyDescent="0.25">
      <c r="A422" s="564"/>
      <c r="H422" s="556"/>
      <c r="J422" s="556"/>
      <c r="K422" s="506"/>
      <c r="L422" s="556"/>
      <c r="M422" s="506"/>
      <c r="N422" s="556"/>
      <c r="O422" s="506"/>
      <c r="P422" s="557"/>
      <c r="Q422" s="556"/>
      <c r="R422" s="558"/>
      <c r="S422" s="556"/>
      <c r="T422" s="556"/>
      <c r="U422" s="556"/>
      <c r="V422" s="566"/>
      <c r="W422" s="506"/>
      <c r="X422" s="556"/>
      <c r="Y422" s="557"/>
      <c r="Z422" s="506"/>
      <c r="AQ422" s="563"/>
      <c r="AR422" s="563"/>
    </row>
    <row r="423" spans="1:44" ht="15.75" customHeight="1" x14ac:dyDescent="0.25">
      <c r="A423" s="564"/>
      <c r="H423" s="556"/>
      <c r="J423" s="556"/>
      <c r="K423" s="506"/>
      <c r="L423" s="556"/>
      <c r="M423" s="506"/>
      <c r="N423" s="556"/>
      <c r="O423" s="506"/>
      <c r="P423" s="557"/>
      <c r="Q423" s="556"/>
      <c r="R423" s="558"/>
      <c r="S423" s="556"/>
      <c r="T423" s="556"/>
      <c r="U423" s="556"/>
      <c r="V423" s="566"/>
      <c r="W423" s="506"/>
      <c r="X423" s="556"/>
      <c r="Y423" s="557"/>
      <c r="Z423" s="506"/>
      <c r="AQ423" s="563"/>
      <c r="AR423" s="563"/>
    </row>
    <row r="424" spans="1:44" ht="15.75" customHeight="1" x14ac:dyDescent="0.25">
      <c r="A424" s="564"/>
      <c r="H424" s="556"/>
      <c r="J424" s="556"/>
      <c r="K424" s="506"/>
      <c r="L424" s="556"/>
      <c r="M424" s="506"/>
      <c r="N424" s="556"/>
      <c r="O424" s="506"/>
      <c r="P424" s="557"/>
      <c r="Q424" s="556"/>
      <c r="R424" s="558"/>
      <c r="S424" s="556"/>
      <c r="T424" s="556"/>
      <c r="U424" s="556"/>
      <c r="V424" s="566"/>
      <c r="W424" s="506"/>
      <c r="X424" s="556"/>
      <c r="Y424" s="557"/>
      <c r="Z424" s="506"/>
      <c r="AQ424" s="563"/>
      <c r="AR424" s="563"/>
    </row>
    <row r="425" spans="1:44" ht="15.75" customHeight="1" x14ac:dyDescent="0.25">
      <c r="A425" s="564"/>
      <c r="H425" s="556"/>
      <c r="J425" s="556"/>
      <c r="K425" s="506"/>
      <c r="L425" s="556"/>
      <c r="M425" s="506"/>
      <c r="N425" s="556"/>
      <c r="O425" s="506"/>
      <c r="P425" s="557"/>
      <c r="Q425" s="556"/>
      <c r="R425" s="558"/>
      <c r="S425" s="556"/>
      <c r="T425" s="556"/>
      <c r="U425" s="556"/>
      <c r="V425" s="566"/>
      <c r="W425" s="506"/>
      <c r="X425" s="556"/>
      <c r="Y425" s="557"/>
      <c r="Z425" s="506"/>
      <c r="AQ425" s="563"/>
      <c r="AR425" s="563"/>
    </row>
    <row r="426" spans="1:44" ht="15.75" customHeight="1" x14ac:dyDescent="0.25">
      <c r="A426" s="564"/>
      <c r="H426" s="556"/>
      <c r="J426" s="556"/>
      <c r="K426" s="506"/>
      <c r="L426" s="556"/>
      <c r="M426" s="506"/>
      <c r="N426" s="556"/>
      <c r="O426" s="506"/>
      <c r="P426" s="557"/>
      <c r="Q426" s="556"/>
      <c r="R426" s="558"/>
      <c r="S426" s="556"/>
      <c r="T426" s="556"/>
      <c r="U426" s="556"/>
      <c r="V426" s="566"/>
      <c r="W426" s="506"/>
      <c r="X426" s="556"/>
      <c r="Y426" s="557"/>
      <c r="Z426" s="506"/>
      <c r="AQ426" s="563"/>
      <c r="AR426" s="563"/>
    </row>
    <row r="427" spans="1:44" ht="15.75" customHeight="1" x14ac:dyDescent="0.25">
      <c r="A427" s="564"/>
      <c r="H427" s="556"/>
      <c r="J427" s="556"/>
      <c r="K427" s="506"/>
      <c r="L427" s="556"/>
      <c r="M427" s="506"/>
      <c r="N427" s="556"/>
      <c r="O427" s="506"/>
      <c r="P427" s="557"/>
      <c r="Q427" s="556"/>
      <c r="R427" s="558"/>
      <c r="S427" s="556"/>
      <c r="T427" s="556"/>
      <c r="U427" s="556"/>
      <c r="V427" s="566"/>
      <c r="W427" s="506"/>
      <c r="X427" s="556"/>
      <c r="Y427" s="557"/>
      <c r="Z427" s="506"/>
      <c r="AQ427" s="563"/>
      <c r="AR427" s="563"/>
    </row>
    <row r="428" spans="1:44" ht="15.75" customHeight="1" x14ac:dyDescent="0.25">
      <c r="A428" s="564"/>
      <c r="H428" s="556"/>
      <c r="J428" s="556"/>
      <c r="K428" s="506"/>
      <c r="L428" s="556"/>
      <c r="M428" s="506"/>
      <c r="N428" s="556"/>
      <c r="O428" s="506"/>
      <c r="P428" s="557"/>
      <c r="Q428" s="556"/>
      <c r="R428" s="558"/>
      <c r="S428" s="556"/>
      <c r="T428" s="556"/>
      <c r="U428" s="556"/>
      <c r="V428" s="566"/>
      <c r="W428" s="506"/>
      <c r="X428" s="556"/>
      <c r="Y428" s="557"/>
      <c r="Z428" s="506"/>
      <c r="AQ428" s="563"/>
      <c r="AR428" s="563"/>
    </row>
    <row r="429" spans="1:44" ht="15.75" customHeight="1" x14ac:dyDescent="0.25">
      <c r="A429" s="564"/>
      <c r="H429" s="556"/>
      <c r="J429" s="556"/>
      <c r="K429" s="506"/>
      <c r="L429" s="556"/>
      <c r="M429" s="506"/>
      <c r="N429" s="556"/>
      <c r="O429" s="506"/>
      <c r="P429" s="557"/>
      <c r="Q429" s="556"/>
      <c r="R429" s="558"/>
      <c r="S429" s="556"/>
      <c r="T429" s="556"/>
      <c r="U429" s="556"/>
      <c r="V429" s="566"/>
      <c r="W429" s="506"/>
      <c r="X429" s="556"/>
      <c r="Y429" s="557"/>
      <c r="Z429" s="506"/>
      <c r="AQ429" s="563"/>
      <c r="AR429" s="563"/>
    </row>
    <row r="430" spans="1:44" ht="15.75" customHeight="1" x14ac:dyDescent="0.25">
      <c r="A430" s="564"/>
      <c r="H430" s="556"/>
      <c r="J430" s="556"/>
      <c r="K430" s="506"/>
      <c r="L430" s="556"/>
      <c r="M430" s="506"/>
      <c r="N430" s="556"/>
      <c r="O430" s="506"/>
      <c r="P430" s="557"/>
      <c r="Q430" s="556"/>
      <c r="R430" s="558"/>
      <c r="S430" s="556"/>
      <c r="T430" s="556"/>
      <c r="U430" s="556"/>
      <c r="V430" s="566"/>
      <c r="W430" s="506"/>
      <c r="X430" s="556"/>
      <c r="Y430" s="557"/>
      <c r="Z430" s="506"/>
      <c r="AQ430" s="563"/>
      <c r="AR430" s="563"/>
    </row>
    <row r="431" spans="1:44" ht="15.75" customHeight="1" x14ac:dyDescent="0.25">
      <c r="A431" s="564"/>
      <c r="H431" s="556"/>
      <c r="J431" s="556"/>
      <c r="K431" s="506"/>
      <c r="L431" s="556"/>
      <c r="M431" s="506"/>
      <c r="N431" s="556"/>
      <c r="O431" s="506"/>
      <c r="P431" s="557"/>
      <c r="Q431" s="556"/>
      <c r="R431" s="558"/>
      <c r="S431" s="556"/>
      <c r="T431" s="556"/>
      <c r="U431" s="556"/>
      <c r="V431" s="566"/>
      <c r="W431" s="506"/>
      <c r="X431" s="556"/>
      <c r="Y431" s="557"/>
      <c r="Z431" s="506"/>
      <c r="AQ431" s="563"/>
      <c r="AR431" s="563"/>
    </row>
    <row r="432" spans="1:44" ht="15.75" customHeight="1" x14ac:dyDescent="0.25">
      <c r="A432" s="564"/>
      <c r="H432" s="556"/>
      <c r="J432" s="556"/>
      <c r="K432" s="506"/>
      <c r="L432" s="556"/>
      <c r="M432" s="506"/>
      <c r="N432" s="556"/>
      <c r="O432" s="506"/>
      <c r="P432" s="557"/>
      <c r="Q432" s="556"/>
      <c r="R432" s="558"/>
      <c r="S432" s="556"/>
      <c r="T432" s="556"/>
      <c r="U432" s="556"/>
      <c r="V432" s="566"/>
      <c r="W432" s="506"/>
      <c r="X432" s="556"/>
      <c r="Y432" s="557"/>
      <c r="Z432" s="506"/>
      <c r="AQ432" s="563"/>
      <c r="AR432" s="563"/>
    </row>
    <row r="433" spans="1:44" ht="15.75" customHeight="1" x14ac:dyDescent="0.25">
      <c r="A433" s="564"/>
      <c r="H433" s="556"/>
      <c r="J433" s="556"/>
      <c r="K433" s="506"/>
      <c r="L433" s="556"/>
      <c r="M433" s="506"/>
      <c r="N433" s="556"/>
      <c r="O433" s="506"/>
      <c r="P433" s="557"/>
      <c r="Q433" s="556"/>
      <c r="R433" s="558"/>
      <c r="S433" s="556"/>
      <c r="T433" s="556"/>
      <c r="U433" s="556"/>
      <c r="V433" s="566"/>
      <c r="W433" s="506"/>
      <c r="X433" s="556"/>
      <c r="Y433" s="557"/>
      <c r="Z433" s="506"/>
      <c r="AQ433" s="563"/>
      <c r="AR433" s="563"/>
    </row>
    <row r="434" spans="1:44" ht="15.75" customHeight="1" x14ac:dyDescent="0.25">
      <c r="A434" s="564"/>
      <c r="H434" s="556"/>
      <c r="J434" s="556"/>
      <c r="K434" s="506"/>
      <c r="L434" s="556"/>
      <c r="M434" s="506"/>
      <c r="N434" s="556"/>
      <c r="O434" s="506"/>
      <c r="P434" s="557"/>
      <c r="Q434" s="556"/>
      <c r="R434" s="558"/>
      <c r="S434" s="556"/>
      <c r="T434" s="556"/>
      <c r="U434" s="556"/>
      <c r="V434" s="566"/>
      <c r="W434" s="506"/>
      <c r="X434" s="556"/>
      <c r="Y434" s="557"/>
      <c r="Z434" s="506"/>
      <c r="AQ434" s="563"/>
      <c r="AR434" s="563"/>
    </row>
    <row r="435" spans="1:44" ht="15.75" customHeight="1" x14ac:dyDescent="0.25">
      <c r="A435" s="564"/>
      <c r="H435" s="556"/>
      <c r="J435" s="556"/>
      <c r="K435" s="506"/>
      <c r="L435" s="556"/>
      <c r="M435" s="506"/>
      <c r="N435" s="556"/>
      <c r="O435" s="506"/>
      <c r="P435" s="557"/>
      <c r="Q435" s="556"/>
      <c r="R435" s="558"/>
      <c r="S435" s="556"/>
      <c r="T435" s="556"/>
      <c r="U435" s="556"/>
      <c r="V435" s="566"/>
      <c r="W435" s="506"/>
      <c r="X435" s="556"/>
      <c r="Y435" s="557"/>
      <c r="Z435" s="506"/>
      <c r="AQ435" s="563"/>
      <c r="AR435" s="563"/>
    </row>
    <row r="436" spans="1:44" ht="15.75" customHeight="1" x14ac:dyDescent="0.25">
      <c r="A436" s="564"/>
      <c r="H436" s="556"/>
      <c r="J436" s="556"/>
      <c r="K436" s="506"/>
      <c r="L436" s="556"/>
      <c r="M436" s="506"/>
      <c r="N436" s="556"/>
      <c r="O436" s="506"/>
      <c r="P436" s="557"/>
      <c r="Q436" s="556"/>
      <c r="R436" s="558"/>
      <c r="S436" s="556"/>
      <c r="T436" s="556"/>
      <c r="U436" s="556"/>
      <c r="V436" s="566"/>
      <c r="W436" s="506"/>
      <c r="X436" s="556"/>
      <c r="Y436" s="557"/>
      <c r="Z436" s="506"/>
      <c r="AQ436" s="563"/>
      <c r="AR436" s="563"/>
    </row>
    <row r="437" spans="1:44" ht="15.75" customHeight="1" x14ac:dyDescent="0.25">
      <c r="A437" s="564"/>
      <c r="H437" s="556"/>
      <c r="J437" s="556"/>
      <c r="K437" s="506"/>
      <c r="L437" s="556"/>
      <c r="M437" s="506"/>
      <c r="N437" s="556"/>
      <c r="O437" s="506"/>
      <c r="P437" s="557"/>
      <c r="Q437" s="556"/>
      <c r="R437" s="558"/>
      <c r="S437" s="556"/>
      <c r="T437" s="556"/>
      <c r="U437" s="556"/>
      <c r="V437" s="566"/>
      <c r="W437" s="506"/>
      <c r="X437" s="556"/>
      <c r="Y437" s="557"/>
      <c r="Z437" s="506"/>
      <c r="AQ437" s="563"/>
      <c r="AR437" s="563"/>
    </row>
    <row r="438" spans="1:44" ht="15.75" customHeight="1" x14ac:dyDescent="0.25">
      <c r="A438" s="564"/>
      <c r="H438" s="556"/>
      <c r="J438" s="556"/>
      <c r="K438" s="506"/>
      <c r="L438" s="556"/>
      <c r="M438" s="506"/>
      <c r="N438" s="556"/>
      <c r="O438" s="506"/>
      <c r="P438" s="557"/>
      <c r="Q438" s="556"/>
      <c r="R438" s="558"/>
      <c r="S438" s="556"/>
      <c r="T438" s="556"/>
      <c r="U438" s="556"/>
      <c r="V438" s="566"/>
      <c r="W438" s="506"/>
      <c r="X438" s="556"/>
      <c r="Y438" s="557"/>
      <c r="Z438" s="506"/>
      <c r="AQ438" s="563"/>
      <c r="AR438" s="563"/>
    </row>
    <row r="439" spans="1:44" ht="15.75" customHeight="1" x14ac:dyDescent="0.25">
      <c r="A439" s="564"/>
      <c r="H439" s="556"/>
      <c r="J439" s="556"/>
      <c r="K439" s="506"/>
      <c r="L439" s="556"/>
      <c r="M439" s="506"/>
      <c r="N439" s="556"/>
      <c r="O439" s="506"/>
      <c r="P439" s="557"/>
      <c r="Q439" s="556"/>
      <c r="R439" s="558"/>
      <c r="S439" s="556"/>
      <c r="T439" s="556"/>
      <c r="U439" s="556"/>
      <c r="V439" s="566"/>
      <c r="W439" s="506"/>
      <c r="X439" s="556"/>
      <c r="Y439" s="557"/>
      <c r="Z439" s="506"/>
      <c r="AQ439" s="563"/>
      <c r="AR439" s="563"/>
    </row>
    <row r="440" spans="1:44" ht="15.75" customHeight="1" x14ac:dyDescent="0.25">
      <c r="A440" s="564"/>
      <c r="H440" s="556"/>
      <c r="J440" s="556"/>
      <c r="K440" s="506"/>
      <c r="L440" s="556"/>
      <c r="M440" s="506"/>
      <c r="N440" s="556"/>
      <c r="O440" s="506"/>
      <c r="P440" s="557"/>
      <c r="Q440" s="556"/>
      <c r="R440" s="558"/>
      <c r="S440" s="556"/>
      <c r="T440" s="556"/>
      <c r="U440" s="556"/>
      <c r="V440" s="566"/>
      <c r="W440" s="506"/>
      <c r="X440" s="556"/>
      <c r="Y440" s="557"/>
      <c r="Z440" s="506"/>
      <c r="AQ440" s="563"/>
      <c r="AR440" s="563"/>
    </row>
    <row r="441" spans="1:44" ht="15.75" customHeight="1" x14ac:dyDescent="0.25">
      <c r="A441" s="564"/>
      <c r="H441" s="556"/>
      <c r="J441" s="556"/>
      <c r="K441" s="506"/>
      <c r="L441" s="556"/>
      <c r="M441" s="506"/>
      <c r="N441" s="556"/>
      <c r="O441" s="506"/>
      <c r="P441" s="557"/>
      <c r="Q441" s="556"/>
      <c r="R441" s="558"/>
      <c r="S441" s="556"/>
      <c r="T441" s="556"/>
      <c r="U441" s="556"/>
      <c r="V441" s="566"/>
      <c r="W441" s="506"/>
      <c r="X441" s="556"/>
      <c r="Y441" s="557"/>
      <c r="Z441" s="506"/>
      <c r="AQ441" s="563"/>
      <c r="AR441" s="563"/>
    </row>
    <row r="442" spans="1:44" ht="15.75" customHeight="1" x14ac:dyDescent="0.25">
      <c r="A442" s="564"/>
      <c r="H442" s="556"/>
      <c r="J442" s="556"/>
      <c r="K442" s="506"/>
      <c r="L442" s="556"/>
      <c r="M442" s="506"/>
      <c r="N442" s="556"/>
      <c r="O442" s="506"/>
      <c r="P442" s="557"/>
      <c r="Q442" s="556"/>
      <c r="R442" s="558"/>
      <c r="S442" s="556"/>
      <c r="T442" s="556"/>
      <c r="U442" s="556"/>
      <c r="V442" s="566"/>
      <c r="W442" s="506"/>
      <c r="X442" s="556"/>
      <c r="Y442" s="557"/>
      <c r="Z442" s="506"/>
      <c r="AQ442" s="563"/>
      <c r="AR442" s="563"/>
    </row>
    <row r="443" spans="1:44" ht="15.75" customHeight="1" x14ac:dyDescent="0.25">
      <c r="A443" s="564"/>
      <c r="H443" s="556"/>
      <c r="J443" s="556"/>
      <c r="K443" s="506"/>
      <c r="L443" s="556"/>
      <c r="M443" s="506"/>
      <c r="N443" s="556"/>
      <c r="O443" s="506"/>
      <c r="P443" s="557"/>
      <c r="Q443" s="556"/>
      <c r="R443" s="558"/>
      <c r="S443" s="556"/>
      <c r="T443" s="556"/>
      <c r="U443" s="556"/>
      <c r="V443" s="566"/>
      <c r="W443" s="506"/>
      <c r="X443" s="556"/>
      <c r="Y443" s="557"/>
      <c r="Z443" s="506"/>
      <c r="AQ443" s="563"/>
      <c r="AR443" s="563"/>
    </row>
    <row r="444" spans="1:44" ht="15.75" customHeight="1" x14ac:dyDescent="0.25">
      <c r="A444" s="564"/>
      <c r="H444" s="556"/>
      <c r="J444" s="556"/>
      <c r="K444" s="506"/>
      <c r="L444" s="556"/>
      <c r="M444" s="506"/>
      <c r="N444" s="556"/>
      <c r="O444" s="506"/>
      <c r="P444" s="557"/>
      <c r="Q444" s="556"/>
      <c r="R444" s="558"/>
      <c r="S444" s="556"/>
      <c r="T444" s="556"/>
      <c r="U444" s="556"/>
      <c r="V444" s="566"/>
      <c r="W444" s="506"/>
      <c r="X444" s="556"/>
      <c r="Y444" s="557"/>
      <c r="Z444" s="506"/>
      <c r="AQ444" s="563"/>
      <c r="AR444" s="563"/>
    </row>
    <row r="445" spans="1:44" ht="15.75" customHeight="1" x14ac:dyDescent="0.25">
      <c r="A445" s="564"/>
      <c r="H445" s="556"/>
      <c r="J445" s="556"/>
      <c r="K445" s="506"/>
      <c r="L445" s="556"/>
      <c r="M445" s="506"/>
      <c r="N445" s="556"/>
      <c r="O445" s="506"/>
      <c r="P445" s="557"/>
      <c r="Q445" s="556"/>
      <c r="R445" s="558"/>
      <c r="S445" s="556"/>
      <c r="T445" s="556"/>
      <c r="U445" s="556"/>
      <c r="V445" s="566"/>
      <c r="W445" s="506"/>
      <c r="X445" s="556"/>
      <c r="Y445" s="557"/>
      <c r="Z445" s="506"/>
      <c r="AQ445" s="563"/>
      <c r="AR445" s="563"/>
    </row>
    <row r="446" spans="1:44" ht="15.75" customHeight="1" x14ac:dyDescent="0.25">
      <c r="A446" s="564"/>
      <c r="H446" s="556"/>
      <c r="J446" s="556"/>
      <c r="K446" s="506"/>
      <c r="L446" s="556"/>
      <c r="M446" s="506"/>
      <c r="N446" s="556"/>
      <c r="O446" s="506"/>
      <c r="P446" s="557"/>
      <c r="Q446" s="556"/>
      <c r="R446" s="558"/>
      <c r="S446" s="556"/>
      <c r="T446" s="556"/>
      <c r="U446" s="556"/>
      <c r="V446" s="566"/>
      <c r="W446" s="506"/>
      <c r="X446" s="556"/>
      <c r="Y446" s="557"/>
      <c r="Z446" s="506"/>
      <c r="AQ446" s="563"/>
      <c r="AR446" s="563"/>
    </row>
    <row r="447" spans="1:44" ht="15.75" customHeight="1" x14ac:dyDescent="0.25">
      <c r="A447" s="564"/>
      <c r="H447" s="556"/>
      <c r="J447" s="556"/>
      <c r="K447" s="506"/>
      <c r="L447" s="556"/>
      <c r="M447" s="506"/>
      <c r="N447" s="556"/>
      <c r="O447" s="506"/>
      <c r="P447" s="557"/>
      <c r="Q447" s="556"/>
      <c r="R447" s="558"/>
      <c r="S447" s="556"/>
      <c r="T447" s="556"/>
      <c r="U447" s="556"/>
      <c r="V447" s="566"/>
      <c r="W447" s="506"/>
      <c r="X447" s="556"/>
      <c r="Y447" s="557"/>
      <c r="Z447" s="506"/>
      <c r="AQ447" s="563"/>
      <c r="AR447" s="563"/>
    </row>
    <row r="448" spans="1:44" ht="15.75" customHeight="1" x14ac:dyDescent="0.25">
      <c r="A448" s="564"/>
      <c r="H448" s="556"/>
      <c r="J448" s="556"/>
      <c r="K448" s="506"/>
      <c r="L448" s="556"/>
      <c r="M448" s="506"/>
      <c r="N448" s="556"/>
      <c r="O448" s="506"/>
      <c r="P448" s="557"/>
      <c r="Q448" s="556"/>
      <c r="R448" s="558"/>
      <c r="S448" s="556"/>
      <c r="T448" s="556"/>
      <c r="U448" s="556"/>
      <c r="V448" s="566"/>
      <c r="W448" s="506"/>
      <c r="X448" s="556"/>
      <c r="Y448" s="557"/>
      <c r="Z448" s="506"/>
      <c r="AQ448" s="563"/>
      <c r="AR448" s="563"/>
    </row>
    <row r="449" spans="1:44" ht="15.75" customHeight="1" x14ac:dyDescent="0.25">
      <c r="A449" s="564"/>
      <c r="H449" s="556"/>
      <c r="J449" s="556"/>
      <c r="K449" s="506"/>
      <c r="L449" s="556"/>
      <c r="M449" s="506"/>
      <c r="N449" s="556"/>
      <c r="O449" s="506"/>
      <c r="P449" s="557"/>
      <c r="Q449" s="556"/>
      <c r="R449" s="558"/>
      <c r="S449" s="556"/>
      <c r="T449" s="556"/>
      <c r="U449" s="556"/>
      <c r="V449" s="566"/>
      <c r="W449" s="506"/>
      <c r="X449" s="556"/>
      <c r="Y449" s="557"/>
      <c r="Z449" s="506"/>
      <c r="AQ449" s="563"/>
      <c r="AR449" s="563"/>
    </row>
    <row r="450" spans="1:44" ht="15.75" customHeight="1" x14ac:dyDescent="0.25">
      <c r="A450" s="564"/>
      <c r="H450" s="556"/>
      <c r="J450" s="556"/>
      <c r="K450" s="506"/>
      <c r="L450" s="556"/>
      <c r="M450" s="506"/>
      <c r="N450" s="556"/>
      <c r="O450" s="506"/>
      <c r="P450" s="557"/>
      <c r="Q450" s="556"/>
      <c r="R450" s="558"/>
      <c r="S450" s="556"/>
      <c r="T450" s="556"/>
      <c r="U450" s="556"/>
      <c r="V450" s="566"/>
      <c r="W450" s="506"/>
      <c r="X450" s="556"/>
      <c r="Y450" s="557"/>
      <c r="Z450" s="506"/>
      <c r="AQ450" s="563"/>
      <c r="AR450" s="563"/>
    </row>
    <row r="451" spans="1:44" ht="15.75" customHeight="1" x14ac:dyDescent="0.25">
      <c r="A451" s="564"/>
      <c r="H451" s="556"/>
      <c r="J451" s="556"/>
      <c r="K451" s="506"/>
      <c r="L451" s="556"/>
      <c r="M451" s="506"/>
      <c r="N451" s="556"/>
      <c r="O451" s="506"/>
      <c r="P451" s="557"/>
      <c r="Q451" s="556"/>
      <c r="R451" s="558"/>
      <c r="S451" s="556"/>
      <c r="T451" s="556"/>
      <c r="U451" s="556"/>
      <c r="V451" s="566"/>
      <c r="W451" s="506"/>
      <c r="X451" s="556"/>
      <c r="Y451" s="557"/>
      <c r="Z451" s="506"/>
      <c r="AQ451" s="563"/>
      <c r="AR451" s="563"/>
    </row>
    <row r="452" spans="1:44" ht="15.75" customHeight="1" x14ac:dyDescent="0.25">
      <c r="A452" s="564"/>
      <c r="H452" s="556"/>
      <c r="J452" s="556"/>
      <c r="K452" s="506"/>
      <c r="L452" s="556"/>
      <c r="M452" s="506"/>
      <c r="N452" s="556"/>
      <c r="O452" s="506"/>
      <c r="P452" s="557"/>
      <c r="Q452" s="556"/>
      <c r="R452" s="558"/>
      <c r="S452" s="556"/>
      <c r="T452" s="556"/>
      <c r="U452" s="556"/>
      <c r="V452" s="566"/>
      <c r="W452" s="506"/>
      <c r="X452" s="556"/>
      <c r="Y452" s="557"/>
      <c r="Z452" s="506"/>
      <c r="AQ452" s="563"/>
      <c r="AR452" s="563"/>
    </row>
    <row r="453" spans="1:44" ht="15.75" customHeight="1" x14ac:dyDescent="0.25">
      <c r="A453" s="564"/>
      <c r="H453" s="556"/>
      <c r="J453" s="556"/>
      <c r="K453" s="506"/>
      <c r="L453" s="556"/>
      <c r="M453" s="506"/>
      <c r="N453" s="556"/>
      <c r="O453" s="506"/>
      <c r="P453" s="557"/>
      <c r="Q453" s="556"/>
      <c r="R453" s="558"/>
      <c r="S453" s="556"/>
      <c r="T453" s="556"/>
      <c r="U453" s="556"/>
      <c r="V453" s="566"/>
      <c r="W453" s="506"/>
      <c r="X453" s="556"/>
      <c r="Y453" s="557"/>
      <c r="Z453" s="506"/>
      <c r="AQ453" s="563"/>
      <c r="AR453" s="563"/>
    </row>
    <row r="454" spans="1:44" ht="15.75" customHeight="1" x14ac:dyDescent="0.25">
      <c r="A454" s="564"/>
      <c r="H454" s="556"/>
      <c r="J454" s="556"/>
      <c r="K454" s="506"/>
      <c r="L454" s="556"/>
      <c r="M454" s="506"/>
      <c r="N454" s="556"/>
      <c r="O454" s="506"/>
      <c r="P454" s="557"/>
      <c r="Q454" s="556"/>
      <c r="R454" s="558"/>
      <c r="S454" s="556"/>
      <c r="T454" s="556"/>
      <c r="U454" s="556"/>
      <c r="V454" s="566"/>
      <c r="W454" s="506"/>
      <c r="X454" s="556"/>
      <c r="Y454" s="557"/>
      <c r="Z454" s="506"/>
      <c r="AQ454" s="563"/>
      <c r="AR454" s="563"/>
    </row>
    <row r="455" spans="1:44" ht="15.75" customHeight="1" x14ac:dyDescent="0.25">
      <c r="A455" s="564"/>
      <c r="H455" s="556"/>
      <c r="J455" s="556"/>
      <c r="K455" s="506"/>
      <c r="L455" s="556"/>
      <c r="M455" s="506"/>
      <c r="N455" s="556"/>
      <c r="O455" s="506"/>
      <c r="P455" s="557"/>
      <c r="Q455" s="556"/>
      <c r="R455" s="558"/>
      <c r="S455" s="556"/>
      <c r="T455" s="556"/>
      <c r="U455" s="556"/>
      <c r="V455" s="566"/>
      <c r="W455" s="506"/>
      <c r="X455" s="556"/>
      <c r="Y455" s="557"/>
      <c r="Z455" s="506"/>
      <c r="AQ455" s="563"/>
      <c r="AR455" s="563"/>
    </row>
    <row r="456" spans="1:44" ht="15.75" customHeight="1" x14ac:dyDescent="0.25">
      <c r="A456" s="564"/>
      <c r="H456" s="556"/>
      <c r="J456" s="556"/>
      <c r="K456" s="506"/>
      <c r="L456" s="556"/>
      <c r="M456" s="506"/>
      <c r="N456" s="556"/>
      <c r="O456" s="506"/>
      <c r="P456" s="557"/>
      <c r="Q456" s="556"/>
      <c r="R456" s="558"/>
      <c r="S456" s="556"/>
      <c r="T456" s="556"/>
      <c r="U456" s="556"/>
      <c r="V456" s="566"/>
      <c r="W456" s="506"/>
      <c r="X456" s="556"/>
      <c r="Y456" s="557"/>
      <c r="Z456" s="506"/>
      <c r="AQ456" s="563"/>
      <c r="AR456" s="563"/>
    </row>
    <row r="457" spans="1:44" ht="15.75" customHeight="1" x14ac:dyDescent="0.25">
      <c r="A457" s="564"/>
      <c r="H457" s="556"/>
      <c r="J457" s="556"/>
      <c r="K457" s="506"/>
      <c r="L457" s="556"/>
      <c r="M457" s="506"/>
      <c r="N457" s="556"/>
      <c r="O457" s="506"/>
      <c r="P457" s="557"/>
      <c r="Q457" s="556"/>
      <c r="R457" s="558"/>
      <c r="S457" s="556"/>
      <c r="T457" s="556"/>
      <c r="U457" s="556"/>
      <c r="V457" s="566"/>
      <c r="W457" s="506"/>
      <c r="X457" s="556"/>
      <c r="Y457" s="557"/>
      <c r="Z457" s="506"/>
      <c r="AQ457" s="563"/>
      <c r="AR457" s="563"/>
    </row>
    <row r="458" spans="1:44" ht="15.75" customHeight="1" x14ac:dyDescent="0.25">
      <c r="A458" s="564"/>
      <c r="H458" s="556"/>
      <c r="J458" s="556"/>
      <c r="K458" s="506"/>
      <c r="L458" s="556"/>
      <c r="M458" s="506"/>
      <c r="N458" s="556"/>
      <c r="O458" s="506"/>
      <c r="P458" s="557"/>
      <c r="Q458" s="556"/>
      <c r="R458" s="558"/>
      <c r="S458" s="556"/>
      <c r="T458" s="556"/>
      <c r="U458" s="556"/>
      <c r="V458" s="566"/>
      <c r="W458" s="506"/>
      <c r="X458" s="556"/>
      <c r="Y458" s="557"/>
      <c r="Z458" s="506"/>
      <c r="AQ458" s="563"/>
      <c r="AR458" s="563"/>
    </row>
    <row r="459" spans="1:44" ht="15.75" customHeight="1" x14ac:dyDescent="0.25">
      <c r="A459" s="564"/>
      <c r="H459" s="556"/>
      <c r="J459" s="556"/>
      <c r="K459" s="506"/>
      <c r="L459" s="556"/>
      <c r="M459" s="506"/>
      <c r="N459" s="556"/>
      <c r="O459" s="506"/>
      <c r="P459" s="557"/>
      <c r="Q459" s="556"/>
      <c r="R459" s="558"/>
      <c r="S459" s="556"/>
      <c r="T459" s="556"/>
      <c r="U459" s="556"/>
      <c r="V459" s="566"/>
      <c r="W459" s="506"/>
      <c r="X459" s="556"/>
      <c r="Y459" s="557"/>
      <c r="Z459" s="506"/>
      <c r="AQ459" s="563"/>
      <c r="AR459" s="563"/>
    </row>
    <row r="460" spans="1:44" ht="15.75" customHeight="1" x14ac:dyDescent="0.25">
      <c r="A460" s="564"/>
      <c r="H460" s="556"/>
      <c r="J460" s="556"/>
      <c r="K460" s="506"/>
      <c r="L460" s="556"/>
      <c r="M460" s="506"/>
      <c r="N460" s="556"/>
      <c r="O460" s="506"/>
      <c r="P460" s="557"/>
      <c r="Q460" s="556"/>
      <c r="R460" s="558"/>
      <c r="S460" s="556"/>
      <c r="T460" s="556"/>
      <c r="U460" s="556"/>
      <c r="V460" s="566"/>
      <c r="W460" s="506"/>
      <c r="X460" s="556"/>
      <c r="Y460" s="557"/>
      <c r="Z460" s="506"/>
      <c r="AQ460" s="563"/>
      <c r="AR460" s="563"/>
    </row>
    <row r="461" spans="1:44" ht="15.75" customHeight="1" x14ac:dyDescent="0.25">
      <c r="A461" s="564"/>
      <c r="H461" s="556"/>
      <c r="J461" s="556"/>
      <c r="K461" s="506"/>
      <c r="L461" s="556"/>
      <c r="M461" s="506"/>
      <c r="N461" s="556"/>
      <c r="O461" s="506"/>
      <c r="P461" s="557"/>
      <c r="Q461" s="556"/>
      <c r="R461" s="558"/>
      <c r="S461" s="556"/>
      <c r="T461" s="556"/>
      <c r="U461" s="556"/>
      <c r="V461" s="566"/>
      <c r="W461" s="506"/>
      <c r="X461" s="556"/>
      <c r="Y461" s="557"/>
      <c r="Z461" s="506"/>
      <c r="AQ461" s="563"/>
      <c r="AR461" s="563"/>
    </row>
    <row r="462" spans="1:44" ht="15.75" customHeight="1" x14ac:dyDescent="0.25">
      <c r="A462" s="564"/>
      <c r="H462" s="556"/>
      <c r="J462" s="556"/>
      <c r="K462" s="506"/>
      <c r="L462" s="556"/>
      <c r="M462" s="506"/>
      <c r="N462" s="556"/>
      <c r="O462" s="506"/>
      <c r="P462" s="557"/>
      <c r="Q462" s="556"/>
      <c r="R462" s="558"/>
      <c r="S462" s="556"/>
      <c r="T462" s="556"/>
      <c r="U462" s="556"/>
      <c r="V462" s="566"/>
      <c r="W462" s="506"/>
      <c r="X462" s="556"/>
      <c r="Y462" s="557"/>
      <c r="Z462" s="506"/>
      <c r="AQ462" s="563"/>
      <c r="AR462" s="563"/>
    </row>
    <row r="463" spans="1:44" ht="15.75" customHeight="1" x14ac:dyDescent="0.25">
      <c r="A463" s="564"/>
      <c r="H463" s="556"/>
      <c r="J463" s="556"/>
      <c r="K463" s="506"/>
      <c r="L463" s="556"/>
      <c r="M463" s="506"/>
      <c r="N463" s="556"/>
      <c r="O463" s="506"/>
      <c r="P463" s="557"/>
      <c r="Q463" s="556"/>
      <c r="R463" s="558"/>
      <c r="S463" s="556"/>
      <c r="T463" s="556"/>
      <c r="U463" s="556"/>
      <c r="V463" s="566"/>
      <c r="W463" s="506"/>
      <c r="X463" s="556"/>
      <c r="Y463" s="557"/>
      <c r="Z463" s="506"/>
      <c r="AQ463" s="563"/>
      <c r="AR463" s="563"/>
    </row>
    <row r="464" spans="1:44" ht="15.75" customHeight="1" x14ac:dyDescent="0.25">
      <c r="A464" s="564"/>
      <c r="H464" s="556"/>
      <c r="J464" s="556"/>
      <c r="K464" s="506"/>
      <c r="L464" s="556"/>
      <c r="M464" s="506"/>
      <c r="N464" s="556"/>
      <c r="O464" s="506"/>
      <c r="P464" s="557"/>
      <c r="Q464" s="556"/>
      <c r="R464" s="558"/>
      <c r="S464" s="556"/>
      <c r="T464" s="556"/>
      <c r="U464" s="556"/>
      <c r="V464" s="566"/>
      <c r="W464" s="506"/>
      <c r="X464" s="556"/>
      <c r="Y464" s="557"/>
      <c r="Z464" s="506"/>
      <c r="AQ464" s="563"/>
      <c r="AR464" s="563"/>
    </row>
    <row r="465" spans="1:44" ht="15.75" customHeight="1" x14ac:dyDescent="0.25">
      <c r="A465" s="564"/>
      <c r="H465" s="556"/>
      <c r="J465" s="556"/>
      <c r="K465" s="506"/>
      <c r="L465" s="556"/>
      <c r="M465" s="506"/>
      <c r="N465" s="556"/>
      <c r="O465" s="506"/>
      <c r="P465" s="557"/>
      <c r="Q465" s="556"/>
      <c r="R465" s="558"/>
      <c r="S465" s="556"/>
      <c r="T465" s="556"/>
      <c r="U465" s="556"/>
      <c r="V465" s="566"/>
      <c r="W465" s="506"/>
      <c r="X465" s="556"/>
      <c r="Y465" s="557"/>
      <c r="Z465" s="506"/>
      <c r="AQ465" s="563"/>
      <c r="AR465" s="563"/>
    </row>
    <row r="466" spans="1:44" ht="15.75" customHeight="1" x14ac:dyDescent="0.25">
      <c r="A466" s="564"/>
      <c r="H466" s="556"/>
      <c r="J466" s="556"/>
      <c r="K466" s="506"/>
      <c r="L466" s="556"/>
      <c r="M466" s="506"/>
      <c r="N466" s="556"/>
      <c r="O466" s="506"/>
      <c r="P466" s="557"/>
      <c r="Q466" s="556"/>
      <c r="R466" s="558"/>
      <c r="S466" s="556"/>
      <c r="T466" s="556"/>
      <c r="U466" s="556"/>
      <c r="V466" s="566"/>
      <c r="W466" s="506"/>
      <c r="X466" s="556"/>
      <c r="Y466" s="557"/>
      <c r="Z466" s="506"/>
      <c r="AQ466" s="563"/>
      <c r="AR466" s="563"/>
    </row>
    <row r="467" spans="1:44" ht="15.75" customHeight="1" x14ac:dyDescent="0.25">
      <c r="A467" s="564"/>
      <c r="H467" s="556"/>
      <c r="J467" s="556"/>
      <c r="K467" s="506"/>
      <c r="L467" s="556"/>
      <c r="M467" s="506"/>
      <c r="N467" s="556"/>
      <c r="O467" s="506"/>
      <c r="P467" s="557"/>
      <c r="Q467" s="556"/>
      <c r="R467" s="558"/>
      <c r="S467" s="556"/>
      <c r="T467" s="556"/>
      <c r="U467" s="556"/>
      <c r="V467" s="566"/>
      <c r="W467" s="506"/>
      <c r="X467" s="556"/>
      <c r="Y467" s="557"/>
      <c r="Z467" s="506"/>
      <c r="AQ467" s="563"/>
      <c r="AR467" s="563"/>
    </row>
    <row r="468" spans="1:44" ht="15.75" customHeight="1" x14ac:dyDescent="0.25">
      <c r="A468" s="564"/>
      <c r="H468" s="556"/>
      <c r="J468" s="556"/>
      <c r="K468" s="506"/>
      <c r="L468" s="556"/>
      <c r="M468" s="506"/>
      <c r="N468" s="556"/>
      <c r="O468" s="506"/>
      <c r="P468" s="557"/>
      <c r="Q468" s="556"/>
      <c r="R468" s="558"/>
      <c r="S468" s="556"/>
      <c r="T468" s="556"/>
      <c r="U468" s="556"/>
      <c r="V468" s="566"/>
      <c r="W468" s="506"/>
      <c r="X468" s="556"/>
      <c r="Y468" s="557"/>
      <c r="Z468" s="506"/>
      <c r="AQ468" s="563"/>
      <c r="AR468" s="563"/>
    </row>
    <row r="469" spans="1:44" ht="15.75" customHeight="1" x14ac:dyDescent="0.25">
      <c r="A469" s="564"/>
      <c r="H469" s="556"/>
      <c r="J469" s="556"/>
      <c r="K469" s="506"/>
      <c r="L469" s="556"/>
      <c r="M469" s="506"/>
      <c r="N469" s="556"/>
      <c r="O469" s="506"/>
      <c r="P469" s="557"/>
      <c r="Q469" s="556"/>
      <c r="R469" s="558"/>
      <c r="S469" s="556"/>
      <c r="T469" s="556"/>
      <c r="U469" s="556"/>
      <c r="V469" s="566"/>
      <c r="W469" s="506"/>
      <c r="X469" s="556"/>
      <c r="Y469" s="557"/>
      <c r="Z469" s="506"/>
      <c r="AQ469" s="563"/>
      <c r="AR469" s="563"/>
    </row>
    <row r="470" spans="1:44" ht="15.75" customHeight="1" x14ac:dyDescent="0.25">
      <c r="A470" s="564"/>
      <c r="H470" s="556"/>
      <c r="J470" s="556"/>
      <c r="K470" s="506"/>
      <c r="L470" s="556"/>
      <c r="M470" s="506"/>
      <c r="N470" s="556"/>
      <c r="O470" s="506"/>
      <c r="P470" s="557"/>
      <c r="Q470" s="556"/>
      <c r="R470" s="558"/>
      <c r="S470" s="556"/>
      <c r="T470" s="556"/>
      <c r="U470" s="556"/>
      <c r="V470" s="566"/>
      <c r="W470" s="506"/>
      <c r="X470" s="556"/>
      <c r="Y470" s="557"/>
      <c r="Z470" s="506"/>
      <c r="AQ470" s="563"/>
      <c r="AR470" s="563"/>
    </row>
    <row r="471" spans="1:44" ht="15.75" customHeight="1" x14ac:dyDescent="0.25">
      <c r="A471" s="564"/>
      <c r="H471" s="556"/>
      <c r="J471" s="556"/>
      <c r="K471" s="506"/>
      <c r="L471" s="556"/>
      <c r="M471" s="506"/>
      <c r="N471" s="556"/>
      <c r="O471" s="506"/>
      <c r="P471" s="557"/>
      <c r="Q471" s="556"/>
      <c r="R471" s="558"/>
      <c r="S471" s="556"/>
      <c r="T471" s="556"/>
      <c r="U471" s="556"/>
      <c r="V471" s="566"/>
      <c r="W471" s="506"/>
      <c r="X471" s="556"/>
      <c r="Y471" s="557"/>
      <c r="Z471" s="506"/>
      <c r="AQ471" s="563"/>
      <c r="AR471" s="563"/>
    </row>
    <row r="472" spans="1:44" ht="15.75" customHeight="1" x14ac:dyDescent="0.25">
      <c r="A472" s="564"/>
      <c r="H472" s="556"/>
      <c r="J472" s="556"/>
      <c r="K472" s="506"/>
      <c r="L472" s="556"/>
      <c r="M472" s="506"/>
      <c r="N472" s="556"/>
      <c r="O472" s="506"/>
      <c r="P472" s="557"/>
      <c r="Q472" s="556"/>
      <c r="R472" s="558"/>
      <c r="S472" s="556"/>
      <c r="T472" s="556"/>
      <c r="U472" s="556"/>
      <c r="V472" s="566"/>
      <c r="W472" s="506"/>
      <c r="X472" s="556"/>
      <c r="Y472" s="557"/>
      <c r="Z472" s="506"/>
      <c r="AQ472" s="563"/>
      <c r="AR472" s="563"/>
    </row>
    <row r="473" spans="1:44" ht="15.75" customHeight="1" x14ac:dyDescent="0.25">
      <c r="A473" s="564"/>
      <c r="H473" s="556"/>
      <c r="J473" s="556"/>
      <c r="K473" s="506"/>
      <c r="L473" s="556"/>
      <c r="M473" s="506"/>
      <c r="N473" s="556"/>
      <c r="O473" s="506"/>
      <c r="P473" s="557"/>
      <c r="Q473" s="556"/>
      <c r="R473" s="558"/>
      <c r="S473" s="556"/>
      <c r="T473" s="556"/>
      <c r="U473" s="556"/>
      <c r="V473" s="566"/>
      <c r="W473" s="506"/>
      <c r="X473" s="556"/>
      <c r="Y473" s="557"/>
      <c r="Z473" s="506"/>
      <c r="AQ473" s="563"/>
      <c r="AR473" s="563"/>
    </row>
    <row r="474" spans="1:44" ht="15.75" customHeight="1" x14ac:dyDescent="0.25">
      <c r="A474" s="564"/>
      <c r="H474" s="556"/>
      <c r="J474" s="556"/>
      <c r="K474" s="506"/>
      <c r="L474" s="556"/>
      <c r="M474" s="506"/>
      <c r="N474" s="556"/>
      <c r="O474" s="506"/>
      <c r="P474" s="557"/>
      <c r="Q474" s="556"/>
      <c r="R474" s="558"/>
      <c r="S474" s="556"/>
      <c r="T474" s="556"/>
      <c r="U474" s="556"/>
      <c r="V474" s="566"/>
      <c r="W474" s="506"/>
      <c r="X474" s="556"/>
      <c r="Y474" s="557"/>
      <c r="Z474" s="506"/>
      <c r="AQ474" s="563"/>
      <c r="AR474" s="563"/>
    </row>
    <row r="475" spans="1:44" ht="15.75" customHeight="1" x14ac:dyDescent="0.25">
      <c r="A475" s="564"/>
      <c r="H475" s="556"/>
      <c r="J475" s="556"/>
      <c r="K475" s="506"/>
      <c r="L475" s="556"/>
      <c r="M475" s="506"/>
      <c r="N475" s="556"/>
      <c r="O475" s="506"/>
      <c r="P475" s="557"/>
      <c r="Q475" s="556"/>
      <c r="R475" s="558"/>
      <c r="S475" s="556"/>
      <c r="T475" s="556"/>
      <c r="U475" s="556"/>
      <c r="V475" s="566"/>
      <c r="W475" s="506"/>
      <c r="X475" s="556"/>
      <c r="Y475" s="557"/>
      <c r="Z475" s="506"/>
      <c r="AQ475" s="563"/>
      <c r="AR475" s="563"/>
    </row>
    <row r="476" spans="1:44" ht="15.75" customHeight="1" x14ac:dyDescent="0.25">
      <c r="A476" s="564"/>
      <c r="H476" s="556"/>
      <c r="J476" s="556"/>
      <c r="K476" s="506"/>
      <c r="L476" s="556"/>
      <c r="M476" s="506"/>
      <c r="N476" s="556"/>
      <c r="O476" s="506"/>
      <c r="P476" s="557"/>
      <c r="Q476" s="556"/>
      <c r="R476" s="558"/>
      <c r="S476" s="556"/>
      <c r="T476" s="556"/>
      <c r="U476" s="556"/>
      <c r="V476" s="566"/>
      <c r="W476" s="506"/>
      <c r="X476" s="556"/>
      <c r="Y476" s="557"/>
      <c r="Z476" s="506"/>
      <c r="AQ476" s="563"/>
      <c r="AR476" s="563"/>
    </row>
    <row r="477" spans="1:44" ht="15.75" customHeight="1" x14ac:dyDescent="0.25">
      <c r="A477" s="564"/>
      <c r="H477" s="556"/>
      <c r="J477" s="556"/>
      <c r="K477" s="506"/>
      <c r="L477" s="556"/>
      <c r="M477" s="506"/>
      <c r="N477" s="556"/>
      <c r="O477" s="506"/>
      <c r="P477" s="557"/>
      <c r="Q477" s="556"/>
      <c r="R477" s="558"/>
      <c r="S477" s="556"/>
      <c r="T477" s="556"/>
      <c r="U477" s="556"/>
      <c r="V477" s="566"/>
      <c r="W477" s="506"/>
      <c r="X477" s="556"/>
      <c r="Y477" s="557"/>
      <c r="Z477" s="506"/>
      <c r="AQ477" s="563"/>
      <c r="AR477" s="563"/>
    </row>
    <row r="478" spans="1:44" ht="15.75" customHeight="1" x14ac:dyDescent="0.25">
      <c r="A478" s="564"/>
      <c r="H478" s="556"/>
      <c r="J478" s="556"/>
      <c r="K478" s="506"/>
      <c r="L478" s="556"/>
      <c r="M478" s="506"/>
      <c r="N478" s="556"/>
      <c r="O478" s="506"/>
      <c r="P478" s="557"/>
      <c r="Q478" s="556"/>
      <c r="R478" s="558"/>
      <c r="S478" s="556"/>
      <c r="T478" s="556"/>
      <c r="U478" s="556"/>
      <c r="V478" s="566"/>
      <c r="W478" s="506"/>
      <c r="X478" s="556"/>
      <c r="Y478" s="557"/>
      <c r="Z478" s="506"/>
      <c r="AQ478" s="563"/>
      <c r="AR478" s="563"/>
    </row>
    <row r="479" spans="1:44" ht="15.75" customHeight="1" x14ac:dyDescent="0.25">
      <c r="A479" s="564"/>
      <c r="H479" s="556"/>
      <c r="J479" s="556"/>
      <c r="K479" s="506"/>
      <c r="L479" s="556"/>
      <c r="M479" s="506"/>
      <c r="N479" s="556"/>
      <c r="O479" s="506"/>
      <c r="P479" s="557"/>
      <c r="Q479" s="556"/>
      <c r="R479" s="558"/>
      <c r="S479" s="556"/>
      <c r="T479" s="556"/>
      <c r="U479" s="556"/>
      <c r="V479" s="566"/>
      <c r="W479" s="506"/>
      <c r="X479" s="556"/>
      <c r="Y479" s="557"/>
      <c r="Z479" s="506"/>
      <c r="AQ479" s="563"/>
      <c r="AR479" s="563"/>
    </row>
    <row r="480" spans="1:44" ht="15.75" customHeight="1" x14ac:dyDescent="0.25">
      <c r="A480" s="564"/>
      <c r="H480" s="556"/>
      <c r="J480" s="556"/>
      <c r="K480" s="506"/>
      <c r="L480" s="556"/>
      <c r="M480" s="506"/>
      <c r="N480" s="556"/>
      <c r="O480" s="506"/>
      <c r="P480" s="557"/>
      <c r="Q480" s="556"/>
      <c r="R480" s="558"/>
      <c r="S480" s="556"/>
      <c r="T480" s="556"/>
      <c r="U480" s="556"/>
      <c r="V480" s="566"/>
      <c r="W480" s="506"/>
      <c r="X480" s="556"/>
      <c r="Y480" s="557"/>
      <c r="Z480" s="506"/>
      <c r="AQ480" s="563"/>
      <c r="AR480" s="563"/>
    </row>
    <row r="481" spans="1:44" ht="15.75" customHeight="1" x14ac:dyDescent="0.25">
      <c r="A481" s="564"/>
      <c r="H481" s="556"/>
      <c r="J481" s="556"/>
      <c r="K481" s="506"/>
      <c r="L481" s="556"/>
      <c r="M481" s="506"/>
      <c r="N481" s="556"/>
      <c r="O481" s="506"/>
      <c r="P481" s="557"/>
      <c r="Q481" s="556"/>
      <c r="R481" s="558"/>
      <c r="S481" s="556"/>
      <c r="T481" s="556"/>
      <c r="U481" s="556"/>
      <c r="V481" s="566"/>
      <c r="W481" s="506"/>
      <c r="X481" s="556"/>
      <c r="Y481" s="557"/>
      <c r="Z481" s="506"/>
      <c r="AQ481" s="563"/>
      <c r="AR481" s="563"/>
    </row>
    <row r="482" spans="1:44" ht="15.75" customHeight="1" x14ac:dyDescent="0.25">
      <c r="A482" s="564"/>
      <c r="H482" s="556"/>
      <c r="J482" s="556"/>
      <c r="K482" s="506"/>
      <c r="L482" s="556"/>
      <c r="M482" s="506"/>
      <c r="N482" s="556"/>
      <c r="O482" s="506"/>
      <c r="P482" s="557"/>
      <c r="Q482" s="556"/>
      <c r="R482" s="558"/>
      <c r="S482" s="556"/>
      <c r="T482" s="556"/>
      <c r="U482" s="556"/>
      <c r="V482" s="566"/>
      <c r="W482" s="506"/>
      <c r="X482" s="556"/>
      <c r="Y482" s="557"/>
      <c r="Z482" s="506"/>
      <c r="AQ482" s="563"/>
      <c r="AR482" s="563"/>
    </row>
    <row r="483" spans="1:44" ht="15.75" customHeight="1" x14ac:dyDescent="0.25">
      <c r="A483" s="564"/>
      <c r="H483" s="556"/>
      <c r="J483" s="556"/>
      <c r="K483" s="506"/>
      <c r="L483" s="556"/>
      <c r="M483" s="506"/>
      <c r="N483" s="556"/>
      <c r="O483" s="506"/>
      <c r="P483" s="557"/>
      <c r="Q483" s="556"/>
      <c r="R483" s="558"/>
      <c r="S483" s="556"/>
      <c r="T483" s="556"/>
      <c r="U483" s="556"/>
      <c r="V483" s="566"/>
      <c r="W483" s="506"/>
      <c r="X483" s="556"/>
      <c r="Y483" s="557"/>
      <c r="Z483" s="506"/>
      <c r="AQ483" s="563"/>
      <c r="AR483" s="563"/>
    </row>
    <row r="484" spans="1:44" ht="15.75" customHeight="1" x14ac:dyDescent="0.25">
      <c r="A484" s="564"/>
      <c r="H484" s="556"/>
      <c r="J484" s="556"/>
      <c r="K484" s="506"/>
      <c r="L484" s="556"/>
      <c r="M484" s="506"/>
      <c r="N484" s="556"/>
      <c r="O484" s="506"/>
      <c r="P484" s="557"/>
      <c r="Q484" s="556"/>
      <c r="R484" s="558"/>
      <c r="S484" s="556"/>
      <c r="T484" s="556"/>
      <c r="U484" s="556"/>
      <c r="V484" s="566"/>
      <c r="W484" s="506"/>
      <c r="X484" s="556"/>
      <c r="Y484" s="557"/>
      <c r="Z484" s="506"/>
      <c r="AQ484" s="563"/>
      <c r="AR484" s="563"/>
    </row>
    <row r="485" spans="1:44" ht="15.75" customHeight="1" x14ac:dyDescent="0.25">
      <c r="A485" s="564"/>
      <c r="H485" s="556"/>
      <c r="J485" s="556"/>
      <c r="K485" s="506"/>
      <c r="L485" s="556"/>
      <c r="M485" s="506"/>
      <c r="N485" s="556"/>
      <c r="O485" s="506"/>
      <c r="P485" s="557"/>
      <c r="Q485" s="556"/>
      <c r="R485" s="558"/>
      <c r="S485" s="556"/>
      <c r="T485" s="556"/>
      <c r="U485" s="556"/>
      <c r="V485" s="566"/>
      <c r="W485" s="506"/>
      <c r="X485" s="556"/>
      <c r="Y485" s="557"/>
      <c r="Z485" s="506"/>
      <c r="AQ485" s="563"/>
      <c r="AR485" s="563"/>
    </row>
    <row r="486" spans="1:44" ht="15.75" customHeight="1" x14ac:dyDescent="0.25">
      <c r="A486" s="564"/>
      <c r="H486" s="556"/>
      <c r="J486" s="556"/>
      <c r="K486" s="506"/>
      <c r="L486" s="556"/>
      <c r="M486" s="506"/>
      <c r="N486" s="556"/>
      <c r="O486" s="506"/>
      <c r="P486" s="557"/>
      <c r="Q486" s="556"/>
      <c r="R486" s="558"/>
      <c r="S486" s="556"/>
      <c r="T486" s="556"/>
      <c r="U486" s="556"/>
      <c r="V486" s="566"/>
      <c r="W486" s="506"/>
      <c r="X486" s="556"/>
      <c r="Y486" s="557"/>
      <c r="Z486" s="506"/>
      <c r="AQ486" s="563"/>
      <c r="AR486" s="563"/>
    </row>
    <row r="487" spans="1:44" ht="15.75" customHeight="1" x14ac:dyDescent="0.25">
      <c r="A487" s="564"/>
      <c r="H487" s="556"/>
      <c r="J487" s="556"/>
      <c r="K487" s="506"/>
      <c r="L487" s="556"/>
      <c r="M487" s="506"/>
      <c r="N487" s="556"/>
      <c r="O487" s="506"/>
      <c r="P487" s="557"/>
      <c r="Q487" s="556"/>
      <c r="R487" s="558"/>
      <c r="S487" s="556"/>
      <c r="T487" s="556"/>
      <c r="U487" s="556"/>
      <c r="V487" s="566"/>
      <c r="W487" s="506"/>
      <c r="X487" s="556"/>
      <c r="Y487" s="557"/>
      <c r="Z487" s="506"/>
      <c r="AQ487" s="563"/>
      <c r="AR487" s="563"/>
    </row>
    <row r="488" spans="1:44" ht="15.75" customHeight="1" x14ac:dyDescent="0.25">
      <c r="A488" s="564"/>
      <c r="H488" s="556"/>
      <c r="J488" s="556"/>
      <c r="K488" s="506"/>
      <c r="L488" s="556"/>
      <c r="M488" s="506"/>
      <c r="N488" s="556"/>
      <c r="O488" s="506"/>
      <c r="P488" s="557"/>
      <c r="Q488" s="556"/>
      <c r="R488" s="558"/>
      <c r="S488" s="556"/>
      <c r="T488" s="556"/>
      <c r="U488" s="556"/>
      <c r="V488" s="566"/>
      <c r="W488" s="506"/>
      <c r="X488" s="556"/>
      <c r="Y488" s="557"/>
      <c r="Z488" s="506"/>
      <c r="AQ488" s="563"/>
      <c r="AR488" s="563"/>
    </row>
    <row r="489" spans="1:44" ht="15.75" customHeight="1" x14ac:dyDescent="0.25">
      <c r="A489" s="564"/>
      <c r="H489" s="556"/>
      <c r="J489" s="556"/>
      <c r="K489" s="506"/>
      <c r="L489" s="556"/>
      <c r="M489" s="506"/>
      <c r="N489" s="556"/>
      <c r="O489" s="506"/>
      <c r="P489" s="557"/>
      <c r="Q489" s="556"/>
      <c r="R489" s="558"/>
      <c r="S489" s="556"/>
      <c r="T489" s="556"/>
      <c r="U489" s="556"/>
      <c r="V489" s="566"/>
      <c r="W489" s="506"/>
      <c r="X489" s="556"/>
      <c r="Y489" s="557"/>
      <c r="Z489" s="506"/>
      <c r="AQ489" s="563"/>
      <c r="AR489" s="563"/>
    </row>
    <row r="490" spans="1:44" ht="15.75" customHeight="1" x14ac:dyDescent="0.25">
      <c r="A490" s="564"/>
      <c r="H490" s="556"/>
      <c r="J490" s="556"/>
      <c r="K490" s="506"/>
      <c r="L490" s="556"/>
      <c r="M490" s="506"/>
      <c r="N490" s="556"/>
      <c r="O490" s="506"/>
      <c r="P490" s="557"/>
      <c r="Q490" s="556"/>
      <c r="R490" s="558"/>
      <c r="S490" s="556"/>
      <c r="T490" s="556"/>
      <c r="U490" s="556"/>
      <c r="V490" s="566"/>
      <c r="W490" s="506"/>
      <c r="X490" s="556"/>
      <c r="Y490" s="557"/>
      <c r="Z490" s="506"/>
      <c r="AQ490" s="563"/>
      <c r="AR490" s="563"/>
    </row>
    <row r="491" spans="1:44" ht="15.75" customHeight="1" x14ac:dyDescent="0.25">
      <c r="A491" s="564"/>
      <c r="H491" s="556"/>
      <c r="J491" s="556"/>
      <c r="K491" s="506"/>
      <c r="L491" s="556"/>
      <c r="M491" s="506"/>
      <c r="N491" s="556"/>
      <c r="O491" s="506"/>
      <c r="P491" s="557"/>
      <c r="Q491" s="556"/>
      <c r="R491" s="558"/>
      <c r="S491" s="556"/>
      <c r="T491" s="556"/>
      <c r="U491" s="556"/>
      <c r="V491" s="566"/>
      <c r="W491" s="506"/>
      <c r="X491" s="556"/>
      <c r="Y491" s="557"/>
      <c r="Z491" s="506"/>
      <c r="AQ491" s="563"/>
      <c r="AR491" s="563"/>
    </row>
    <row r="492" spans="1:44" ht="15.75" customHeight="1" x14ac:dyDescent="0.25">
      <c r="A492" s="564"/>
      <c r="H492" s="556"/>
      <c r="J492" s="556"/>
      <c r="K492" s="506"/>
      <c r="L492" s="556"/>
      <c r="M492" s="506"/>
      <c r="N492" s="556"/>
      <c r="O492" s="506"/>
      <c r="P492" s="557"/>
      <c r="Q492" s="556"/>
      <c r="R492" s="558"/>
      <c r="S492" s="556"/>
      <c r="T492" s="556"/>
      <c r="U492" s="556"/>
      <c r="V492" s="566"/>
      <c r="W492" s="506"/>
      <c r="X492" s="556"/>
      <c r="Y492" s="557"/>
      <c r="Z492" s="506"/>
      <c r="AQ492" s="563"/>
      <c r="AR492" s="563"/>
    </row>
    <row r="493" spans="1:44" ht="15.75" customHeight="1" x14ac:dyDescent="0.25">
      <c r="A493" s="564"/>
      <c r="H493" s="556"/>
      <c r="J493" s="556"/>
      <c r="K493" s="506"/>
      <c r="L493" s="556"/>
      <c r="M493" s="506"/>
      <c r="N493" s="556"/>
      <c r="O493" s="506"/>
      <c r="P493" s="557"/>
      <c r="Q493" s="556"/>
      <c r="R493" s="558"/>
      <c r="S493" s="556"/>
      <c r="T493" s="556"/>
      <c r="U493" s="556"/>
      <c r="V493" s="566"/>
      <c r="W493" s="506"/>
      <c r="X493" s="556"/>
      <c r="Y493" s="557"/>
      <c r="Z493" s="506"/>
      <c r="AQ493" s="563"/>
      <c r="AR493" s="563"/>
    </row>
    <row r="494" spans="1:44" ht="15.75" customHeight="1" x14ac:dyDescent="0.25">
      <c r="A494" s="564"/>
      <c r="H494" s="556"/>
      <c r="J494" s="556"/>
      <c r="K494" s="506"/>
      <c r="L494" s="556"/>
      <c r="M494" s="506"/>
      <c r="N494" s="556"/>
      <c r="O494" s="506"/>
      <c r="P494" s="557"/>
      <c r="Q494" s="556"/>
      <c r="R494" s="558"/>
      <c r="S494" s="556"/>
      <c r="T494" s="556"/>
      <c r="U494" s="556"/>
      <c r="V494" s="566"/>
      <c r="W494" s="506"/>
      <c r="X494" s="556"/>
      <c r="Y494" s="557"/>
      <c r="Z494" s="506"/>
      <c r="AQ494" s="563"/>
      <c r="AR494" s="563"/>
    </row>
    <row r="495" spans="1:44" ht="15.75" customHeight="1" x14ac:dyDescent="0.25">
      <c r="A495" s="564"/>
      <c r="H495" s="556"/>
      <c r="J495" s="556"/>
      <c r="K495" s="506"/>
      <c r="L495" s="556"/>
      <c r="M495" s="506"/>
      <c r="N495" s="556"/>
      <c r="O495" s="506"/>
      <c r="P495" s="557"/>
      <c r="Q495" s="556"/>
      <c r="R495" s="558"/>
      <c r="S495" s="556"/>
      <c r="T495" s="556"/>
      <c r="U495" s="556"/>
      <c r="V495" s="566"/>
      <c r="W495" s="506"/>
      <c r="X495" s="556"/>
      <c r="Y495" s="557"/>
      <c r="Z495" s="506"/>
      <c r="AQ495" s="563"/>
      <c r="AR495" s="563"/>
    </row>
    <row r="496" spans="1:44" ht="15.75" customHeight="1" x14ac:dyDescent="0.25">
      <c r="A496" s="564"/>
      <c r="H496" s="556"/>
      <c r="J496" s="556"/>
      <c r="K496" s="506"/>
      <c r="L496" s="556"/>
      <c r="M496" s="506"/>
      <c r="N496" s="556"/>
      <c r="O496" s="506"/>
      <c r="P496" s="557"/>
      <c r="Q496" s="556"/>
      <c r="R496" s="558"/>
      <c r="S496" s="556"/>
      <c r="T496" s="556"/>
      <c r="U496" s="556"/>
      <c r="V496" s="566"/>
      <c r="W496" s="506"/>
      <c r="X496" s="556"/>
      <c r="Y496" s="557"/>
      <c r="Z496" s="506"/>
      <c r="AQ496" s="563"/>
      <c r="AR496" s="563"/>
    </row>
    <row r="497" spans="1:44" ht="15.75" customHeight="1" x14ac:dyDescent="0.25">
      <c r="A497" s="564"/>
      <c r="H497" s="556"/>
      <c r="J497" s="556"/>
      <c r="K497" s="506"/>
      <c r="L497" s="556"/>
      <c r="M497" s="506"/>
      <c r="N497" s="556"/>
      <c r="O497" s="506"/>
      <c r="P497" s="557"/>
      <c r="Q497" s="556"/>
      <c r="R497" s="558"/>
      <c r="S497" s="556"/>
      <c r="T497" s="556"/>
      <c r="U497" s="556"/>
      <c r="V497" s="566"/>
      <c r="W497" s="506"/>
      <c r="X497" s="556"/>
      <c r="Y497" s="557"/>
      <c r="Z497" s="506"/>
      <c r="AQ497" s="563"/>
      <c r="AR497" s="563"/>
    </row>
    <row r="498" spans="1:44" ht="15.75" customHeight="1" x14ac:dyDescent="0.25">
      <c r="A498" s="564"/>
      <c r="H498" s="556"/>
      <c r="J498" s="556"/>
      <c r="K498" s="506"/>
      <c r="L498" s="556"/>
      <c r="M498" s="506"/>
      <c r="N498" s="556"/>
      <c r="O498" s="506"/>
      <c r="P498" s="557"/>
      <c r="Q498" s="556"/>
      <c r="R498" s="558"/>
      <c r="S498" s="556"/>
      <c r="T498" s="556"/>
      <c r="U498" s="556"/>
      <c r="V498" s="566"/>
      <c r="W498" s="506"/>
      <c r="X498" s="556"/>
      <c r="Y498" s="557"/>
      <c r="Z498" s="506"/>
      <c r="AQ498" s="563"/>
      <c r="AR498" s="563"/>
    </row>
    <row r="499" spans="1:44" ht="15.75" customHeight="1" x14ac:dyDescent="0.25">
      <c r="A499" s="564"/>
      <c r="H499" s="556"/>
      <c r="J499" s="556"/>
      <c r="K499" s="506"/>
      <c r="L499" s="556"/>
      <c r="M499" s="506"/>
      <c r="N499" s="556"/>
      <c r="O499" s="506"/>
      <c r="P499" s="557"/>
      <c r="Q499" s="556"/>
      <c r="R499" s="558"/>
      <c r="S499" s="556"/>
      <c r="T499" s="556"/>
      <c r="U499" s="556"/>
      <c r="V499" s="566"/>
      <c r="W499" s="506"/>
      <c r="X499" s="556"/>
      <c r="Y499" s="557"/>
      <c r="Z499" s="506"/>
      <c r="AQ499" s="563"/>
      <c r="AR499" s="563"/>
    </row>
    <row r="500" spans="1:44" ht="15.75" customHeight="1" x14ac:dyDescent="0.25">
      <c r="A500" s="564"/>
      <c r="H500" s="556"/>
      <c r="J500" s="556"/>
      <c r="K500" s="506"/>
      <c r="L500" s="556"/>
      <c r="M500" s="506"/>
      <c r="N500" s="556"/>
      <c r="O500" s="506"/>
      <c r="P500" s="557"/>
      <c r="Q500" s="556"/>
      <c r="R500" s="558"/>
      <c r="S500" s="556"/>
      <c r="T500" s="556"/>
      <c r="U500" s="556"/>
      <c r="V500" s="566"/>
      <c r="W500" s="506"/>
      <c r="X500" s="556"/>
      <c r="Y500" s="557"/>
      <c r="Z500" s="506"/>
      <c r="AQ500" s="563"/>
      <c r="AR500" s="563"/>
    </row>
    <row r="501" spans="1:44" ht="15.75" customHeight="1" x14ac:dyDescent="0.25">
      <c r="A501" s="564"/>
      <c r="H501" s="556"/>
      <c r="J501" s="556"/>
      <c r="K501" s="506"/>
      <c r="L501" s="556"/>
      <c r="M501" s="506"/>
      <c r="N501" s="556"/>
      <c r="O501" s="506"/>
      <c r="P501" s="557"/>
      <c r="Q501" s="556"/>
      <c r="R501" s="558"/>
      <c r="S501" s="556"/>
      <c r="T501" s="556"/>
      <c r="U501" s="556"/>
      <c r="V501" s="566"/>
      <c r="W501" s="506"/>
      <c r="X501" s="556"/>
      <c r="Y501" s="557"/>
      <c r="Z501" s="506"/>
      <c r="AQ501" s="563"/>
      <c r="AR501" s="563"/>
    </row>
    <row r="502" spans="1:44" ht="15.75" customHeight="1" x14ac:dyDescent="0.25">
      <c r="A502" s="564"/>
      <c r="H502" s="556"/>
      <c r="J502" s="556"/>
      <c r="K502" s="506"/>
      <c r="L502" s="556"/>
      <c r="M502" s="506"/>
      <c r="N502" s="556"/>
      <c r="O502" s="506"/>
      <c r="P502" s="557"/>
      <c r="Q502" s="556"/>
      <c r="R502" s="558"/>
      <c r="S502" s="556"/>
      <c r="T502" s="556"/>
      <c r="U502" s="556"/>
      <c r="V502" s="566"/>
      <c r="W502" s="506"/>
      <c r="X502" s="556"/>
      <c r="Y502" s="557"/>
      <c r="Z502" s="506"/>
      <c r="AQ502" s="563"/>
      <c r="AR502" s="563"/>
    </row>
    <row r="503" spans="1:44" ht="15.75" customHeight="1" x14ac:dyDescent="0.25">
      <c r="A503" s="564"/>
      <c r="H503" s="556"/>
      <c r="J503" s="556"/>
      <c r="K503" s="506"/>
      <c r="L503" s="556"/>
      <c r="M503" s="506"/>
      <c r="N503" s="556"/>
      <c r="O503" s="506"/>
      <c r="P503" s="557"/>
      <c r="Q503" s="556"/>
      <c r="R503" s="558"/>
      <c r="S503" s="556"/>
      <c r="T503" s="556"/>
      <c r="U503" s="556"/>
      <c r="V503" s="566"/>
      <c r="W503" s="506"/>
      <c r="X503" s="556"/>
      <c r="Y503" s="557"/>
      <c r="Z503" s="506"/>
      <c r="AQ503" s="563"/>
      <c r="AR503" s="563"/>
    </row>
    <row r="504" spans="1:44" ht="15.75" customHeight="1" x14ac:dyDescent="0.25">
      <c r="A504" s="564"/>
      <c r="H504" s="556"/>
      <c r="J504" s="556"/>
      <c r="K504" s="506"/>
      <c r="L504" s="556"/>
      <c r="M504" s="506"/>
      <c r="N504" s="556"/>
      <c r="O504" s="506"/>
      <c r="P504" s="557"/>
      <c r="Q504" s="556"/>
      <c r="R504" s="558"/>
      <c r="S504" s="556"/>
      <c r="T504" s="556"/>
      <c r="U504" s="556"/>
      <c r="V504" s="566"/>
      <c r="W504" s="506"/>
      <c r="X504" s="556"/>
      <c r="Y504" s="557"/>
      <c r="Z504" s="506"/>
      <c r="AQ504" s="563"/>
      <c r="AR504" s="563"/>
    </row>
    <row r="505" spans="1:44" ht="15.75" customHeight="1" x14ac:dyDescent="0.25">
      <c r="A505" s="564"/>
      <c r="H505" s="556"/>
      <c r="J505" s="556"/>
      <c r="K505" s="506"/>
      <c r="L505" s="556"/>
      <c r="M505" s="506"/>
      <c r="N505" s="556"/>
      <c r="O505" s="506"/>
      <c r="P505" s="557"/>
      <c r="Q505" s="556"/>
      <c r="R505" s="558"/>
      <c r="S505" s="556"/>
      <c r="T505" s="556"/>
      <c r="U505" s="556"/>
      <c r="V505" s="566"/>
      <c r="W505" s="506"/>
      <c r="X505" s="556"/>
      <c r="Y505" s="557"/>
      <c r="Z505" s="506"/>
      <c r="AQ505" s="563"/>
      <c r="AR505" s="563"/>
    </row>
    <row r="506" spans="1:44" ht="15.75" customHeight="1" x14ac:dyDescent="0.25">
      <c r="A506" s="564"/>
      <c r="H506" s="556"/>
      <c r="J506" s="556"/>
      <c r="K506" s="506"/>
      <c r="L506" s="556"/>
      <c r="M506" s="506"/>
      <c r="N506" s="556"/>
      <c r="O506" s="506"/>
      <c r="P506" s="557"/>
      <c r="Q506" s="556"/>
      <c r="R506" s="558"/>
      <c r="S506" s="556"/>
      <c r="T506" s="556"/>
      <c r="U506" s="556"/>
      <c r="V506" s="566"/>
      <c r="W506" s="506"/>
      <c r="X506" s="556"/>
      <c r="Y506" s="557"/>
      <c r="Z506" s="506"/>
      <c r="AQ506" s="563"/>
      <c r="AR506" s="563"/>
    </row>
    <row r="507" spans="1:44" ht="15.75" customHeight="1" x14ac:dyDescent="0.25">
      <c r="A507" s="564"/>
      <c r="H507" s="556"/>
      <c r="J507" s="556"/>
      <c r="K507" s="506"/>
      <c r="L507" s="556"/>
      <c r="M507" s="506"/>
      <c r="N507" s="556"/>
      <c r="O507" s="506"/>
      <c r="P507" s="557"/>
      <c r="Q507" s="556"/>
      <c r="R507" s="558"/>
      <c r="S507" s="556"/>
      <c r="T507" s="556"/>
      <c r="U507" s="556"/>
      <c r="V507" s="566"/>
      <c r="W507" s="506"/>
      <c r="X507" s="556"/>
      <c r="Y507" s="557"/>
      <c r="Z507" s="506"/>
      <c r="AQ507" s="563"/>
      <c r="AR507" s="563"/>
    </row>
    <row r="508" spans="1:44" ht="15.75" customHeight="1" x14ac:dyDescent="0.25">
      <c r="A508" s="564"/>
      <c r="H508" s="556"/>
      <c r="J508" s="556"/>
      <c r="K508" s="506"/>
      <c r="L508" s="556"/>
      <c r="M508" s="506"/>
      <c r="N508" s="556"/>
      <c r="O508" s="506"/>
      <c r="P508" s="557"/>
      <c r="Q508" s="556"/>
      <c r="R508" s="558"/>
      <c r="S508" s="556"/>
      <c r="T508" s="556"/>
      <c r="U508" s="556"/>
      <c r="V508" s="566"/>
      <c r="W508" s="506"/>
      <c r="X508" s="556"/>
      <c r="Y508" s="557"/>
      <c r="Z508" s="506"/>
      <c r="AQ508" s="563"/>
      <c r="AR508" s="563"/>
    </row>
    <row r="509" spans="1:44" ht="15.75" customHeight="1" x14ac:dyDescent="0.25">
      <c r="A509" s="564"/>
      <c r="H509" s="556"/>
      <c r="J509" s="556"/>
      <c r="K509" s="506"/>
      <c r="L509" s="556"/>
      <c r="M509" s="506"/>
      <c r="N509" s="556"/>
      <c r="O509" s="506"/>
      <c r="P509" s="557"/>
      <c r="Q509" s="556"/>
      <c r="R509" s="558"/>
      <c r="S509" s="556"/>
      <c r="T509" s="556"/>
      <c r="U509" s="556"/>
      <c r="V509" s="566"/>
      <c r="W509" s="506"/>
      <c r="X509" s="556"/>
      <c r="Y509" s="557"/>
      <c r="Z509" s="506"/>
      <c r="AQ509" s="563"/>
      <c r="AR509" s="563"/>
    </row>
    <row r="510" spans="1:44" ht="15.75" customHeight="1" x14ac:dyDescent="0.25">
      <c r="A510" s="564"/>
      <c r="H510" s="556"/>
      <c r="J510" s="556"/>
      <c r="K510" s="506"/>
      <c r="L510" s="556"/>
      <c r="M510" s="506"/>
      <c r="N510" s="556"/>
      <c r="O510" s="506"/>
      <c r="P510" s="557"/>
      <c r="Q510" s="556"/>
      <c r="R510" s="558"/>
      <c r="S510" s="556"/>
      <c r="T510" s="556"/>
      <c r="U510" s="556"/>
      <c r="V510" s="566"/>
      <c r="W510" s="506"/>
      <c r="X510" s="556"/>
      <c r="Y510" s="557"/>
      <c r="Z510" s="506"/>
      <c r="AQ510" s="563"/>
      <c r="AR510" s="563"/>
    </row>
    <row r="511" spans="1:44" ht="15.75" customHeight="1" x14ac:dyDescent="0.25">
      <c r="A511" s="564"/>
      <c r="H511" s="556"/>
      <c r="J511" s="556"/>
      <c r="K511" s="506"/>
      <c r="L511" s="556"/>
      <c r="M511" s="506"/>
      <c r="N511" s="556"/>
      <c r="O511" s="506"/>
      <c r="P511" s="557"/>
      <c r="Q511" s="556"/>
      <c r="R511" s="558"/>
      <c r="S511" s="556"/>
      <c r="T511" s="556"/>
      <c r="U511" s="556"/>
      <c r="V511" s="566"/>
      <c r="W511" s="506"/>
      <c r="X511" s="556"/>
      <c r="Y511" s="557"/>
      <c r="Z511" s="506"/>
      <c r="AQ511" s="563"/>
      <c r="AR511" s="563"/>
    </row>
    <row r="512" spans="1:44" ht="15.75" customHeight="1" x14ac:dyDescent="0.25">
      <c r="A512" s="564"/>
      <c r="H512" s="556"/>
      <c r="J512" s="556"/>
      <c r="K512" s="506"/>
      <c r="L512" s="556"/>
      <c r="M512" s="506"/>
      <c r="N512" s="556"/>
      <c r="O512" s="506"/>
      <c r="P512" s="557"/>
      <c r="Q512" s="556"/>
      <c r="R512" s="558"/>
      <c r="S512" s="556"/>
      <c r="T512" s="556"/>
      <c r="U512" s="556"/>
      <c r="V512" s="566"/>
      <c r="W512" s="506"/>
      <c r="X512" s="556"/>
      <c r="Y512" s="557"/>
      <c r="Z512" s="506"/>
      <c r="AQ512" s="563"/>
      <c r="AR512" s="563"/>
    </row>
    <row r="513" spans="1:44" ht="15.75" customHeight="1" x14ac:dyDescent="0.25">
      <c r="A513" s="564"/>
      <c r="H513" s="556"/>
      <c r="J513" s="556"/>
      <c r="K513" s="506"/>
      <c r="L513" s="556"/>
      <c r="M513" s="506"/>
      <c r="N513" s="556"/>
      <c r="O513" s="506"/>
      <c r="P513" s="557"/>
      <c r="Q513" s="556"/>
      <c r="R513" s="558"/>
      <c r="S513" s="556"/>
      <c r="T513" s="556"/>
      <c r="U513" s="556"/>
      <c r="V513" s="566"/>
      <c r="W513" s="506"/>
      <c r="X513" s="556"/>
      <c r="Y513" s="557"/>
      <c r="Z513" s="506"/>
      <c r="AQ513" s="563"/>
      <c r="AR513" s="563"/>
    </row>
    <row r="514" spans="1:44" ht="15.75" customHeight="1" x14ac:dyDescent="0.25">
      <c r="A514" s="564"/>
      <c r="H514" s="556"/>
      <c r="J514" s="556"/>
      <c r="K514" s="506"/>
      <c r="L514" s="556"/>
      <c r="M514" s="506"/>
      <c r="N514" s="556"/>
      <c r="O514" s="506"/>
      <c r="P514" s="557"/>
      <c r="Q514" s="556"/>
      <c r="R514" s="558"/>
      <c r="S514" s="556"/>
      <c r="T514" s="556"/>
      <c r="U514" s="556"/>
      <c r="V514" s="566"/>
      <c r="W514" s="506"/>
      <c r="X514" s="556"/>
      <c r="Y514" s="557"/>
      <c r="Z514" s="506"/>
      <c r="AQ514" s="563"/>
      <c r="AR514" s="563"/>
    </row>
    <row r="515" spans="1:44" ht="15.75" customHeight="1" x14ac:dyDescent="0.25">
      <c r="A515" s="564"/>
      <c r="H515" s="556"/>
      <c r="J515" s="556"/>
      <c r="K515" s="506"/>
      <c r="L515" s="556"/>
      <c r="M515" s="506"/>
      <c r="N515" s="556"/>
      <c r="O515" s="506"/>
      <c r="P515" s="557"/>
      <c r="Q515" s="556"/>
      <c r="R515" s="558"/>
      <c r="S515" s="556"/>
      <c r="T515" s="556"/>
      <c r="U515" s="556"/>
      <c r="V515" s="566"/>
      <c r="W515" s="506"/>
      <c r="X515" s="556"/>
      <c r="Y515" s="557"/>
      <c r="Z515" s="506"/>
      <c r="AQ515" s="563"/>
      <c r="AR515" s="563"/>
    </row>
    <row r="516" spans="1:44" ht="15.75" customHeight="1" x14ac:dyDescent="0.25">
      <c r="A516" s="564"/>
      <c r="H516" s="556"/>
      <c r="J516" s="556"/>
      <c r="K516" s="506"/>
      <c r="L516" s="556"/>
      <c r="M516" s="506"/>
      <c r="N516" s="556"/>
      <c r="O516" s="506"/>
      <c r="P516" s="557"/>
      <c r="Q516" s="556"/>
      <c r="R516" s="558"/>
      <c r="S516" s="556"/>
      <c r="T516" s="556"/>
      <c r="U516" s="556"/>
      <c r="V516" s="566"/>
      <c r="W516" s="506"/>
      <c r="X516" s="556"/>
      <c r="Y516" s="557"/>
      <c r="Z516" s="506"/>
      <c r="AQ516" s="563"/>
      <c r="AR516" s="563"/>
    </row>
    <row r="517" spans="1:44" ht="15.75" customHeight="1" x14ac:dyDescent="0.25">
      <c r="A517" s="564"/>
      <c r="H517" s="556"/>
      <c r="J517" s="556"/>
      <c r="K517" s="506"/>
      <c r="L517" s="556"/>
      <c r="M517" s="506"/>
      <c r="N517" s="556"/>
      <c r="O517" s="506"/>
      <c r="P517" s="557"/>
      <c r="Q517" s="556"/>
      <c r="R517" s="558"/>
      <c r="S517" s="556"/>
      <c r="T517" s="556"/>
      <c r="U517" s="556"/>
      <c r="V517" s="566"/>
      <c r="W517" s="506"/>
      <c r="X517" s="556"/>
      <c r="Y517" s="557"/>
      <c r="Z517" s="506"/>
      <c r="AQ517" s="563"/>
      <c r="AR517" s="563"/>
    </row>
    <row r="518" spans="1:44" ht="15.75" customHeight="1" x14ac:dyDescent="0.25">
      <c r="A518" s="564"/>
      <c r="H518" s="556"/>
      <c r="J518" s="556"/>
      <c r="K518" s="506"/>
      <c r="L518" s="556"/>
      <c r="M518" s="506"/>
      <c r="N518" s="556"/>
      <c r="O518" s="506"/>
      <c r="P518" s="557"/>
      <c r="Q518" s="556"/>
      <c r="R518" s="558"/>
      <c r="S518" s="556"/>
      <c r="T518" s="556"/>
      <c r="U518" s="556"/>
      <c r="V518" s="566"/>
      <c r="W518" s="506"/>
      <c r="X518" s="556"/>
      <c r="Y518" s="557"/>
      <c r="Z518" s="506"/>
      <c r="AQ518" s="563"/>
      <c r="AR518" s="563"/>
    </row>
    <row r="519" spans="1:44" ht="15.75" customHeight="1" x14ac:dyDescent="0.25">
      <c r="A519" s="564"/>
      <c r="H519" s="556"/>
      <c r="J519" s="556"/>
      <c r="K519" s="506"/>
      <c r="L519" s="556"/>
      <c r="M519" s="506"/>
      <c r="N519" s="556"/>
      <c r="O519" s="506"/>
      <c r="P519" s="557"/>
      <c r="Q519" s="556"/>
      <c r="R519" s="558"/>
      <c r="S519" s="556"/>
      <c r="T519" s="556"/>
      <c r="U519" s="556"/>
      <c r="V519" s="566"/>
      <c r="W519" s="506"/>
      <c r="X519" s="556"/>
      <c r="Y519" s="557"/>
      <c r="Z519" s="506"/>
      <c r="AQ519" s="563"/>
      <c r="AR519" s="563"/>
    </row>
    <row r="520" spans="1:44" ht="15.75" customHeight="1" x14ac:dyDescent="0.25">
      <c r="A520" s="564"/>
      <c r="H520" s="556"/>
      <c r="J520" s="556"/>
      <c r="K520" s="506"/>
      <c r="L520" s="556"/>
      <c r="M520" s="506"/>
      <c r="N520" s="556"/>
      <c r="O520" s="506"/>
      <c r="P520" s="557"/>
      <c r="Q520" s="556"/>
      <c r="R520" s="558"/>
      <c r="S520" s="556"/>
      <c r="T520" s="556"/>
      <c r="U520" s="556"/>
      <c r="V520" s="566"/>
      <c r="W520" s="506"/>
      <c r="X520" s="556"/>
      <c r="Y520" s="557"/>
      <c r="Z520" s="506"/>
      <c r="AQ520" s="563"/>
      <c r="AR520" s="563"/>
    </row>
    <row r="521" spans="1:44" ht="15.75" customHeight="1" x14ac:dyDescent="0.25">
      <c r="A521" s="564"/>
      <c r="H521" s="556"/>
      <c r="J521" s="556"/>
      <c r="K521" s="506"/>
      <c r="L521" s="556"/>
      <c r="M521" s="506"/>
      <c r="N521" s="556"/>
      <c r="O521" s="506"/>
      <c r="P521" s="557"/>
      <c r="Q521" s="556"/>
      <c r="R521" s="558"/>
      <c r="S521" s="556"/>
      <c r="T521" s="556"/>
      <c r="U521" s="556"/>
      <c r="V521" s="566"/>
      <c r="W521" s="506"/>
      <c r="X521" s="556"/>
      <c r="Y521" s="557"/>
      <c r="Z521" s="506"/>
      <c r="AQ521" s="563"/>
      <c r="AR521" s="563"/>
    </row>
    <row r="522" spans="1:44" ht="15.75" customHeight="1" x14ac:dyDescent="0.25">
      <c r="A522" s="564"/>
      <c r="H522" s="556"/>
      <c r="J522" s="556"/>
      <c r="K522" s="506"/>
      <c r="L522" s="556"/>
      <c r="M522" s="506"/>
      <c r="N522" s="556"/>
      <c r="O522" s="506"/>
      <c r="P522" s="557"/>
      <c r="Q522" s="556"/>
      <c r="R522" s="558"/>
      <c r="S522" s="556"/>
      <c r="T522" s="556"/>
      <c r="U522" s="556"/>
      <c r="V522" s="566"/>
      <c r="W522" s="506"/>
      <c r="X522" s="556"/>
      <c r="Y522" s="557"/>
      <c r="Z522" s="506"/>
      <c r="AQ522" s="563"/>
      <c r="AR522" s="563"/>
    </row>
    <row r="523" spans="1:44" ht="15.75" customHeight="1" x14ac:dyDescent="0.25">
      <c r="A523" s="564"/>
      <c r="H523" s="556"/>
      <c r="J523" s="556"/>
      <c r="K523" s="506"/>
      <c r="L523" s="556"/>
      <c r="M523" s="506"/>
      <c r="N523" s="556"/>
      <c r="O523" s="506"/>
      <c r="P523" s="557"/>
      <c r="Q523" s="556"/>
      <c r="R523" s="558"/>
      <c r="S523" s="556"/>
      <c r="T523" s="556"/>
      <c r="U523" s="556"/>
      <c r="V523" s="566"/>
      <c r="W523" s="506"/>
      <c r="X523" s="556"/>
      <c r="Y523" s="557"/>
      <c r="Z523" s="506"/>
      <c r="AQ523" s="563"/>
      <c r="AR523" s="563"/>
    </row>
    <row r="524" spans="1:44" ht="15.75" customHeight="1" x14ac:dyDescent="0.25">
      <c r="A524" s="564"/>
      <c r="H524" s="556"/>
      <c r="J524" s="556"/>
      <c r="K524" s="506"/>
      <c r="L524" s="556"/>
      <c r="M524" s="506"/>
      <c r="N524" s="556"/>
      <c r="O524" s="506"/>
      <c r="P524" s="557"/>
      <c r="Q524" s="556"/>
      <c r="R524" s="558"/>
      <c r="S524" s="556"/>
      <c r="T524" s="556"/>
      <c r="U524" s="556"/>
      <c r="V524" s="566"/>
      <c r="W524" s="506"/>
      <c r="X524" s="556"/>
      <c r="Y524" s="557"/>
      <c r="Z524" s="506"/>
      <c r="AQ524" s="563"/>
      <c r="AR524" s="563"/>
    </row>
    <row r="525" spans="1:44" ht="15.75" customHeight="1" x14ac:dyDescent="0.25">
      <c r="A525" s="564"/>
      <c r="H525" s="556"/>
      <c r="J525" s="556"/>
      <c r="K525" s="506"/>
      <c r="L525" s="556"/>
      <c r="M525" s="506"/>
      <c r="N525" s="556"/>
      <c r="O525" s="506"/>
      <c r="P525" s="557"/>
      <c r="Q525" s="556"/>
      <c r="R525" s="558"/>
      <c r="S525" s="556"/>
      <c r="T525" s="556"/>
      <c r="U525" s="556"/>
      <c r="V525" s="566"/>
      <c r="W525" s="506"/>
      <c r="X525" s="556"/>
      <c r="Y525" s="557"/>
      <c r="Z525" s="506"/>
      <c r="AQ525" s="563"/>
      <c r="AR525" s="563"/>
    </row>
    <row r="526" spans="1:44" ht="15.75" customHeight="1" x14ac:dyDescent="0.25">
      <c r="A526" s="564"/>
      <c r="H526" s="556"/>
      <c r="J526" s="556"/>
      <c r="K526" s="506"/>
      <c r="L526" s="556"/>
      <c r="M526" s="506"/>
      <c r="N526" s="556"/>
      <c r="O526" s="506"/>
      <c r="P526" s="557"/>
      <c r="Q526" s="556"/>
      <c r="R526" s="558"/>
      <c r="S526" s="556"/>
      <c r="T526" s="556"/>
      <c r="U526" s="556"/>
      <c r="V526" s="566"/>
      <c r="W526" s="506"/>
      <c r="X526" s="556"/>
      <c r="Y526" s="557"/>
      <c r="Z526" s="506"/>
      <c r="AQ526" s="563"/>
      <c r="AR526" s="563"/>
    </row>
    <row r="527" spans="1:44" ht="15.75" customHeight="1" x14ac:dyDescent="0.25">
      <c r="A527" s="564"/>
      <c r="H527" s="556"/>
      <c r="J527" s="556"/>
      <c r="K527" s="506"/>
      <c r="L527" s="556"/>
      <c r="M527" s="506"/>
      <c r="N527" s="556"/>
      <c r="O527" s="506"/>
      <c r="P527" s="557"/>
      <c r="Q527" s="556"/>
      <c r="R527" s="558"/>
      <c r="S527" s="556"/>
      <c r="T527" s="556"/>
      <c r="U527" s="556"/>
      <c r="V527" s="566"/>
      <c r="W527" s="506"/>
      <c r="X527" s="556"/>
      <c r="Y527" s="557"/>
      <c r="Z527" s="506"/>
      <c r="AQ527" s="563"/>
      <c r="AR527" s="563"/>
    </row>
    <row r="528" spans="1:44" ht="15.75" customHeight="1" x14ac:dyDescent="0.25">
      <c r="A528" s="564"/>
      <c r="H528" s="556"/>
      <c r="J528" s="556"/>
      <c r="K528" s="506"/>
      <c r="L528" s="556"/>
      <c r="M528" s="506"/>
      <c r="N528" s="556"/>
      <c r="O528" s="506"/>
      <c r="P528" s="557"/>
      <c r="Q528" s="556"/>
      <c r="R528" s="558"/>
      <c r="S528" s="556"/>
      <c r="T528" s="556"/>
      <c r="U528" s="556"/>
      <c r="V528" s="566"/>
      <c r="W528" s="506"/>
      <c r="X528" s="556"/>
      <c r="Y528" s="557"/>
      <c r="Z528" s="506"/>
      <c r="AQ528" s="563"/>
      <c r="AR528" s="563"/>
    </row>
    <row r="529" spans="1:44" ht="15.75" customHeight="1" x14ac:dyDescent="0.25">
      <c r="A529" s="564"/>
      <c r="H529" s="556"/>
      <c r="J529" s="556"/>
      <c r="K529" s="506"/>
      <c r="L529" s="556"/>
      <c r="M529" s="506"/>
      <c r="N529" s="556"/>
      <c r="O529" s="506"/>
      <c r="P529" s="557"/>
      <c r="Q529" s="556"/>
      <c r="R529" s="558"/>
      <c r="S529" s="556"/>
      <c r="T529" s="556"/>
      <c r="U529" s="556"/>
      <c r="V529" s="566"/>
      <c r="W529" s="506"/>
      <c r="X529" s="556"/>
      <c r="Y529" s="557"/>
      <c r="Z529" s="506"/>
      <c r="AQ529" s="563"/>
      <c r="AR529" s="563"/>
    </row>
    <row r="530" spans="1:44" ht="15.75" customHeight="1" x14ac:dyDescent="0.25">
      <c r="A530" s="564"/>
      <c r="H530" s="556"/>
      <c r="J530" s="556"/>
      <c r="K530" s="506"/>
      <c r="L530" s="556"/>
      <c r="M530" s="506"/>
      <c r="N530" s="556"/>
      <c r="O530" s="506"/>
      <c r="P530" s="557"/>
      <c r="Q530" s="556"/>
      <c r="R530" s="558"/>
      <c r="S530" s="556"/>
      <c r="T530" s="556"/>
      <c r="U530" s="556"/>
      <c r="V530" s="566"/>
      <c r="W530" s="506"/>
      <c r="X530" s="556"/>
      <c r="Y530" s="557"/>
      <c r="Z530" s="506"/>
      <c r="AQ530" s="563"/>
      <c r="AR530" s="563"/>
    </row>
    <row r="531" spans="1:44" ht="15.75" customHeight="1" x14ac:dyDescent="0.25">
      <c r="A531" s="564"/>
      <c r="H531" s="556"/>
      <c r="J531" s="556"/>
      <c r="K531" s="506"/>
      <c r="L531" s="556"/>
      <c r="M531" s="506"/>
      <c r="N531" s="556"/>
      <c r="O531" s="506"/>
      <c r="P531" s="557"/>
      <c r="Q531" s="556"/>
      <c r="R531" s="558"/>
      <c r="S531" s="556"/>
      <c r="T531" s="556"/>
      <c r="U531" s="556"/>
      <c r="V531" s="566"/>
      <c r="W531" s="506"/>
      <c r="X531" s="556"/>
      <c r="Y531" s="557"/>
      <c r="Z531" s="506"/>
      <c r="AQ531" s="563"/>
      <c r="AR531" s="563"/>
    </row>
    <row r="532" spans="1:44" ht="15.75" customHeight="1" x14ac:dyDescent="0.25">
      <c r="A532" s="564"/>
      <c r="H532" s="556"/>
      <c r="J532" s="556"/>
      <c r="K532" s="506"/>
      <c r="L532" s="556"/>
      <c r="M532" s="506"/>
      <c r="N532" s="556"/>
      <c r="O532" s="506"/>
      <c r="P532" s="557"/>
      <c r="Q532" s="556"/>
      <c r="R532" s="558"/>
      <c r="S532" s="556"/>
      <c r="T532" s="556"/>
      <c r="U532" s="556"/>
      <c r="V532" s="566"/>
      <c r="W532" s="506"/>
      <c r="X532" s="556"/>
      <c r="Y532" s="557"/>
      <c r="Z532" s="506"/>
      <c r="AQ532" s="563"/>
      <c r="AR532" s="563"/>
    </row>
    <row r="533" spans="1:44" ht="15.75" customHeight="1" x14ac:dyDescent="0.25">
      <c r="A533" s="564"/>
      <c r="H533" s="556"/>
      <c r="J533" s="556"/>
      <c r="K533" s="506"/>
      <c r="L533" s="556"/>
      <c r="M533" s="506"/>
      <c r="N533" s="556"/>
      <c r="O533" s="506"/>
      <c r="P533" s="557"/>
      <c r="Q533" s="556"/>
      <c r="R533" s="558"/>
      <c r="S533" s="556"/>
      <c r="T533" s="556"/>
      <c r="U533" s="556"/>
      <c r="V533" s="566"/>
      <c r="W533" s="506"/>
      <c r="X533" s="556"/>
      <c r="Y533" s="557"/>
      <c r="Z533" s="506"/>
      <c r="AQ533" s="563"/>
      <c r="AR533" s="563"/>
    </row>
    <row r="534" spans="1:44" ht="15.75" customHeight="1" x14ac:dyDescent="0.25">
      <c r="A534" s="564"/>
      <c r="H534" s="556"/>
      <c r="J534" s="556"/>
      <c r="K534" s="506"/>
      <c r="L534" s="556"/>
      <c r="M534" s="506"/>
      <c r="N534" s="556"/>
      <c r="O534" s="506"/>
      <c r="P534" s="557"/>
      <c r="Q534" s="556"/>
      <c r="R534" s="558"/>
      <c r="S534" s="556"/>
      <c r="T534" s="556"/>
      <c r="U534" s="556"/>
      <c r="V534" s="566"/>
      <c r="W534" s="506"/>
      <c r="X534" s="556"/>
      <c r="Y534" s="557"/>
      <c r="Z534" s="506"/>
      <c r="AQ534" s="563"/>
      <c r="AR534" s="563"/>
    </row>
    <row r="535" spans="1:44" ht="15.75" customHeight="1" x14ac:dyDescent="0.25">
      <c r="A535" s="564"/>
      <c r="H535" s="556"/>
      <c r="J535" s="556"/>
      <c r="K535" s="506"/>
      <c r="L535" s="556"/>
      <c r="M535" s="506"/>
      <c r="N535" s="556"/>
      <c r="O535" s="506"/>
      <c r="P535" s="557"/>
      <c r="Q535" s="556"/>
      <c r="R535" s="558"/>
      <c r="S535" s="556"/>
      <c r="T535" s="556"/>
      <c r="U535" s="556"/>
      <c r="V535" s="566"/>
      <c r="W535" s="506"/>
      <c r="X535" s="556"/>
      <c r="Y535" s="557"/>
      <c r="Z535" s="506"/>
      <c r="AQ535" s="563"/>
      <c r="AR535" s="563"/>
    </row>
    <row r="536" spans="1:44" ht="15.75" customHeight="1" x14ac:dyDescent="0.25">
      <c r="A536" s="564"/>
      <c r="H536" s="556"/>
      <c r="J536" s="556"/>
      <c r="K536" s="506"/>
      <c r="L536" s="556"/>
      <c r="M536" s="506"/>
      <c r="N536" s="556"/>
      <c r="O536" s="506"/>
      <c r="P536" s="557"/>
      <c r="Q536" s="556"/>
      <c r="R536" s="558"/>
      <c r="S536" s="556"/>
      <c r="T536" s="556"/>
      <c r="U536" s="556"/>
      <c r="V536" s="566"/>
      <c r="W536" s="506"/>
      <c r="X536" s="556"/>
      <c r="Y536" s="557"/>
      <c r="Z536" s="506"/>
      <c r="AQ536" s="563"/>
      <c r="AR536" s="563"/>
    </row>
    <row r="537" spans="1:44" ht="15.75" customHeight="1" x14ac:dyDescent="0.25">
      <c r="A537" s="564"/>
      <c r="H537" s="556"/>
      <c r="J537" s="556"/>
      <c r="K537" s="506"/>
      <c r="L537" s="556"/>
      <c r="M537" s="506"/>
      <c r="N537" s="556"/>
      <c r="O537" s="506"/>
      <c r="P537" s="557"/>
      <c r="Q537" s="556"/>
      <c r="R537" s="558"/>
      <c r="S537" s="556"/>
      <c r="T537" s="556"/>
      <c r="U537" s="556"/>
      <c r="V537" s="566"/>
      <c r="W537" s="506"/>
      <c r="X537" s="556"/>
      <c r="Y537" s="557"/>
      <c r="Z537" s="506"/>
      <c r="AQ537" s="563"/>
      <c r="AR537" s="563"/>
    </row>
    <row r="538" spans="1:44" ht="15.75" customHeight="1" x14ac:dyDescent="0.25">
      <c r="A538" s="564"/>
      <c r="H538" s="556"/>
      <c r="J538" s="556"/>
      <c r="K538" s="506"/>
      <c r="L538" s="556"/>
      <c r="M538" s="506"/>
      <c r="N538" s="556"/>
      <c r="O538" s="506"/>
      <c r="P538" s="557"/>
      <c r="Q538" s="556"/>
      <c r="R538" s="558"/>
      <c r="S538" s="556"/>
      <c r="T538" s="556"/>
      <c r="U538" s="556"/>
      <c r="V538" s="566"/>
      <c r="W538" s="506"/>
      <c r="X538" s="556"/>
      <c r="Y538" s="557"/>
      <c r="Z538" s="506"/>
      <c r="AQ538" s="563"/>
      <c r="AR538" s="563"/>
    </row>
    <row r="539" spans="1:44" ht="15.75" customHeight="1" x14ac:dyDescent="0.25">
      <c r="A539" s="564"/>
      <c r="H539" s="556"/>
      <c r="J539" s="556"/>
      <c r="K539" s="506"/>
      <c r="L539" s="556"/>
      <c r="M539" s="506"/>
      <c r="N539" s="556"/>
      <c r="O539" s="506"/>
      <c r="P539" s="557"/>
      <c r="Q539" s="556"/>
      <c r="R539" s="558"/>
      <c r="S539" s="556"/>
      <c r="T539" s="556"/>
      <c r="U539" s="556"/>
      <c r="V539" s="566"/>
      <c r="W539" s="506"/>
      <c r="X539" s="556"/>
      <c r="Y539" s="557"/>
      <c r="Z539" s="506"/>
      <c r="AQ539" s="563"/>
      <c r="AR539" s="563"/>
    </row>
    <row r="540" spans="1:44" ht="15.75" customHeight="1" x14ac:dyDescent="0.25">
      <c r="A540" s="564"/>
      <c r="H540" s="556"/>
      <c r="J540" s="556"/>
      <c r="K540" s="506"/>
      <c r="L540" s="556"/>
      <c r="M540" s="506"/>
      <c r="N540" s="556"/>
      <c r="O540" s="506"/>
      <c r="P540" s="557"/>
      <c r="Q540" s="556"/>
      <c r="R540" s="558"/>
      <c r="S540" s="556"/>
      <c r="T540" s="556"/>
      <c r="U540" s="556"/>
      <c r="V540" s="566"/>
      <c r="W540" s="506"/>
      <c r="X540" s="556"/>
      <c r="Y540" s="557"/>
      <c r="Z540" s="506"/>
      <c r="AQ540" s="563"/>
      <c r="AR540" s="563"/>
    </row>
    <row r="541" spans="1:44" ht="15.75" customHeight="1" x14ac:dyDescent="0.25">
      <c r="A541" s="564"/>
      <c r="H541" s="556"/>
      <c r="J541" s="556"/>
      <c r="K541" s="506"/>
      <c r="L541" s="556"/>
      <c r="M541" s="506"/>
      <c r="N541" s="556"/>
      <c r="O541" s="506"/>
      <c r="P541" s="557"/>
      <c r="Q541" s="556"/>
      <c r="R541" s="558"/>
      <c r="S541" s="556"/>
      <c r="T541" s="556"/>
      <c r="U541" s="556"/>
      <c r="V541" s="566"/>
      <c r="W541" s="506"/>
      <c r="X541" s="556"/>
      <c r="Y541" s="557"/>
      <c r="Z541" s="506"/>
      <c r="AQ541" s="563"/>
      <c r="AR541" s="563"/>
    </row>
    <row r="542" spans="1:44" ht="15.75" customHeight="1" x14ac:dyDescent="0.25">
      <c r="A542" s="564"/>
      <c r="H542" s="556"/>
      <c r="J542" s="556"/>
      <c r="K542" s="506"/>
      <c r="L542" s="556"/>
      <c r="M542" s="506"/>
      <c r="N542" s="556"/>
      <c r="O542" s="506"/>
      <c r="P542" s="557"/>
      <c r="Q542" s="556"/>
      <c r="R542" s="558"/>
      <c r="S542" s="556"/>
      <c r="T542" s="556"/>
      <c r="U542" s="556"/>
      <c r="V542" s="566"/>
      <c r="W542" s="506"/>
      <c r="X542" s="556"/>
      <c r="Y542" s="557"/>
      <c r="Z542" s="506"/>
      <c r="AQ542" s="563"/>
      <c r="AR542" s="563"/>
    </row>
    <row r="543" spans="1:44" ht="15.75" customHeight="1" x14ac:dyDescent="0.25">
      <c r="A543" s="564"/>
      <c r="H543" s="556"/>
      <c r="J543" s="556"/>
      <c r="K543" s="506"/>
      <c r="L543" s="556"/>
      <c r="M543" s="506"/>
      <c r="N543" s="556"/>
      <c r="O543" s="506"/>
      <c r="P543" s="557"/>
      <c r="Q543" s="556"/>
      <c r="R543" s="558"/>
      <c r="S543" s="556"/>
      <c r="T543" s="556"/>
      <c r="U543" s="556"/>
      <c r="V543" s="566"/>
      <c r="W543" s="506"/>
      <c r="X543" s="556"/>
      <c r="Y543" s="557"/>
      <c r="Z543" s="506"/>
      <c r="AQ543" s="563"/>
      <c r="AR543" s="563"/>
    </row>
    <row r="544" spans="1:44" ht="15.75" customHeight="1" x14ac:dyDescent="0.25">
      <c r="A544" s="564"/>
      <c r="H544" s="556"/>
      <c r="J544" s="556"/>
      <c r="K544" s="506"/>
      <c r="L544" s="556"/>
      <c r="M544" s="506"/>
      <c r="N544" s="556"/>
      <c r="O544" s="506"/>
      <c r="P544" s="557"/>
      <c r="Q544" s="556"/>
      <c r="R544" s="558"/>
      <c r="S544" s="556"/>
      <c r="T544" s="556"/>
      <c r="U544" s="556"/>
      <c r="V544" s="566"/>
      <c r="W544" s="506"/>
      <c r="X544" s="556"/>
      <c r="Y544" s="557"/>
      <c r="Z544" s="506"/>
      <c r="AQ544" s="563"/>
      <c r="AR544" s="563"/>
    </row>
    <row r="545" spans="1:44" ht="15.75" customHeight="1" x14ac:dyDescent="0.25">
      <c r="A545" s="564"/>
      <c r="H545" s="556"/>
      <c r="J545" s="556"/>
      <c r="K545" s="506"/>
      <c r="L545" s="556"/>
      <c r="M545" s="506"/>
      <c r="N545" s="556"/>
      <c r="O545" s="506"/>
      <c r="P545" s="557"/>
      <c r="Q545" s="556"/>
      <c r="R545" s="558"/>
      <c r="S545" s="556"/>
      <c r="T545" s="556"/>
      <c r="U545" s="556"/>
      <c r="V545" s="566"/>
      <c r="W545" s="506"/>
      <c r="X545" s="556"/>
      <c r="Y545" s="557"/>
      <c r="Z545" s="506"/>
      <c r="AQ545" s="563"/>
      <c r="AR545" s="563"/>
    </row>
    <row r="546" spans="1:44" ht="15.75" customHeight="1" x14ac:dyDescent="0.25">
      <c r="A546" s="564"/>
      <c r="H546" s="556"/>
      <c r="J546" s="556"/>
      <c r="K546" s="506"/>
      <c r="L546" s="556"/>
      <c r="M546" s="506"/>
      <c r="N546" s="556"/>
      <c r="O546" s="506"/>
      <c r="P546" s="557"/>
      <c r="Q546" s="556"/>
      <c r="R546" s="558"/>
      <c r="S546" s="556"/>
      <c r="T546" s="556"/>
      <c r="U546" s="556"/>
      <c r="V546" s="566"/>
      <c r="W546" s="506"/>
      <c r="X546" s="556"/>
      <c r="Y546" s="557"/>
      <c r="Z546" s="506"/>
      <c r="AQ546" s="563"/>
      <c r="AR546" s="563"/>
    </row>
    <row r="547" spans="1:44" ht="15.75" customHeight="1" x14ac:dyDescent="0.25">
      <c r="A547" s="564"/>
      <c r="H547" s="556"/>
      <c r="J547" s="556"/>
      <c r="K547" s="506"/>
      <c r="L547" s="556"/>
      <c r="M547" s="506"/>
      <c r="N547" s="556"/>
      <c r="O547" s="506"/>
      <c r="P547" s="557"/>
      <c r="Q547" s="556"/>
      <c r="R547" s="558"/>
      <c r="S547" s="556"/>
      <c r="T547" s="556"/>
      <c r="U547" s="556"/>
      <c r="V547" s="566"/>
      <c r="W547" s="506"/>
      <c r="X547" s="556"/>
      <c r="Y547" s="557"/>
      <c r="Z547" s="506"/>
      <c r="AQ547" s="563"/>
      <c r="AR547" s="563"/>
    </row>
    <row r="548" spans="1:44" ht="15.75" customHeight="1" x14ac:dyDescent="0.25">
      <c r="A548" s="564"/>
      <c r="H548" s="556"/>
      <c r="J548" s="556"/>
      <c r="K548" s="506"/>
      <c r="L548" s="556"/>
      <c r="M548" s="506"/>
      <c r="N548" s="556"/>
      <c r="O548" s="506"/>
      <c r="P548" s="557"/>
      <c r="Q548" s="556"/>
      <c r="R548" s="558"/>
      <c r="S548" s="556"/>
      <c r="T548" s="556"/>
      <c r="U548" s="556"/>
      <c r="V548" s="566"/>
      <c r="W548" s="506"/>
      <c r="X548" s="556"/>
      <c r="Y548" s="557"/>
      <c r="Z548" s="506"/>
      <c r="AQ548" s="563"/>
      <c r="AR548" s="563"/>
    </row>
    <row r="549" spans="1:44" ht="15.75" customHeight="1" x14ac:dyDescent="0.25">
      <c r="A549" s="564"/>
      <c r="H549" s="556"/>
      <c r="J549" s="556"/>
      <c r="K549" s="506"/>
      <c r="L549" s="556"/>
      <c r="M549" s="506"/>
      <c r="N549" s="556"/>
      <c r="O549" s="506"/>
      <c r="P549" s="557"/>
      <c r="Q549" s="556"/>
      <c r="R549" s="558"/>
      <c r="S549" s="556"/>
      <c r="T549" s="556"/>
      <c r="U549" s="556"/>
      <c r="V549" s="566"/>
      <c r="W549" s="506"/>
      <c r="X549" s="556"/>
      <c r="Y549" s="557"/>
      <c r="Z549" s="506"/>
      <c r="AQ549" s="563"/>
      <c r="AR549" s="563"/>
    </row>
    <row r="550" spans="1:44" ht="15.75" customHeight="1" x14ac:dyDescent="0.25">
      <c r="A550" s="564"/>
      <c r="H550" s="556"/>
      <c r="J550" s="556"/>
      <c r="K550" s="506"/>
      <c r="L550" s="556"/>
      <c r="M550" s="506"/>
      <c r="N550" s="556"/>
      <c r="O550" s="506"/>
      <c r="P550" s="557"/>
      <c r="Q550" s="556"/>
      <c r="R550" s="558"/>
      <c r="S550" s="556"/>
      <c r="T550" s="556"/>
      <c r="U550" s="556"/>
      <c r="V550" s="566"/>
      <c r="W550" s="506"/>
      <c r="X550" s="556"/>
      <c r="Y550" s="557"/>
      <c r="Z550" s="506"/>
      <c r="AQ550" s="563"/>
      <c r="AR550" s="563"/>
    </row>
    <row r="551" spans="1:44" ht="15.75" customHeight="1" x14ac:dyDescent="0.25">
      <c r="A551" s="564"/>
      <c r="H551" s="556"/>
      <c r="J551" s="556"/>
      <c r="K551" s="506"/>
      <c r="L551" s="556"/>
      <c r="M551" s="506"/>
      <c r="N551" s="556"/>
      <c r="O551" s="506"/>
      <c r="P551" s="557"/>
      <c r="Q551" s="556"/>
      <c r="R551" s="558"/>
      <c r="S551" s="556"/>
      <c r="T551" s="556"/>
      <c r="U551" s="556"/>
      <c r="V551" s="566"/>
      <c r="W551" s="506"/>
      <c r="X551" s="556"/>
      <c r="Y551" s="557"/>
      <c r="Z551" s="506"/>
      <c r="AQ551" s="563"/>
      <c r="AR551" s="563"/>
    </row>
    <row r="552" spans="1:44" ht="15.75" customHeight="1" x14ac:dyDescent="0.25">
      <c r="A552" s="564"/>
      <c r="H552" s="556"/>
      <c r="J552" s="556"/>
      <c r="K552" s="506"/>
      <c r="L552" s="556"/>
      <c r="M552" s="506"/>
      <c r="N552" s="556"/>
      <c r="O552" s="506"/>
      <c r="P552" s="557"/>
      <c r="Q552" s="556"/>
      <c r="R552" s="558"/>
      <c r="S552" s="556"/>
      <c r="T552" s="556"/>
      <c r="U552" s="556"/>
      <c r="V552" s="566"/>
      <c r="W552" s="506"/>
      <c r="X552" s="556"/>
      <c r="Y552" s="557"/>
      <c r="Z552" s="506"/>
      <c r="AQ552" s="563"/>
      <c r="AR552" s="563"/>
    </row>
    <row r="553" spans="1:44" ht="15.75" customHeight="1" x14ac:dyDescent="0.25">
      <c r="A553" s="564"/>
      <c r="H553" s="556"/>
      <c r="J553" s="556"/>
      <c r="K553" s="506"/>
      <c r="L553" s="556"/>
      <c r="M553" s="506"/>
      <c r="N553" s="556"/>
      <c r="O553" s="506"/>
      <c r="P553" s="557"/>
      <c r="Q553" s="556"/>
      <c r="R553" s="558"/>
      <c r="S553" s="556"/>
      <c r="T553" s="556"/>
      <c r="U553" s="556"/>
      <c r="V553" s="566"/>
      <c r="W553" s="506"/>
      <c r="X553" s="556"/>
      <c r="Y553" s="557"/>
      <c r="Z553" s="506"/>
      <c r="AQ553" s="563"/>
      <c r="AR553" s="563"/>
    </row>
    <row r="554" spans="1:44" ht="15.75" customHeight="1" x14ac:dyDescent="0.25">
      <c r="A554" s="564"/>
      <c r="H554" s="556"/>
      <c r="J554" s="556"/>
      <c r="K554" s="506"/>
      <c r="L554" s="556"/>
      <c r="M554" s="506"/>
      <c r="N554" s="556"/>
      <c r="O554" s="506"/>
      <c r="P554" s="557"/>
      <c r="Q554" s="556"/>
      <c r="R554" s="558"/>
      <c r="S554" s="556"/>
      <c r="T554" s="556"/>
      <c r="U554" s="556"/>
      <c r="V554" s="566"/>
      <c r="W554" s="506"/>
      <c r="X554" s="556"/>
      <c r="Y554" s="557"/>
      <c r="Z554" s="506"/>
      <c r="AQ554" s="563"/>
      <c r="AR554" s="563"/>
    </row>
    <row r="555" spans="1:44" ht="15.75" customHeight="1" x14ac:dyDescent="0.25">
      <c r="A555" s="564"/>
      <c r="H555" s="556"/>
      <c r="J555" s="556"/>
      <c r="K555" s="506"/>
      <c r="L555" s="556"/>
      <c r="M555" s="506"/>
      <c r="N555" s="556"/>
      <c r="O555" s="506"/>
      <c r="P555" s="557"/>
      <c r="Q555" s="556"/>
      <c r="R555" s="558"/>
      <c r="S555" s="556"/>
      <c r="T555" s="556"/>
      <c r="U555" s="556"/>
      <c r="V555" s="566"/>
      <c r="W555" s="506"/>
      <c r="X555" s="556"/>
      <c r="Y555" s="557"/>
      <c r="Z555" s="506"/>
      <c r="AQ555" s="563"/>
      <c r="AR555" s="563"/>
    </row>
    <row r="556" spans="1:44" ht="15.75" customHeight="1" x14ac:dyDescent="0.25">
      <c r="A556" s="564"/>
      <c r="H556" s="556"/>
      <c r="J556" s="556"/>
      <c r="K556" s="506"/>
      <c r="L556" s="556"/>
      <c r="M556" s="506"/>
      <c r="N556" s="556"/>
      <c r="O556" s="506"/>
      <c r="P556" s="557"/>
      <c r="Q556" s="556"/>
      <c r="R556" s="558"/>
      <c r="S556" s="556"/>
      <c r="T556" s="556"/>
      <c r="U556" s="556"/>
      <c r="V556" s="566"/>
      <c r="W556" s="506"/>
      <c r="X556" s="556"/>
      <c r="Y556" s="557"/>
      <c r="Z556" s="506"/>
      <c r="AQ556" s="563"/>
      <c r="AR556" s="563"/>
    </row>
    <row r="557" spans="1:44" ht="15.75" customHeight="1" x14ac:dyDescent="0.25">
      <c r="A557" s="564"/>
      <c r="H557" s="556"/>
      <c r="J557" s="556"/>
      <c r="K557" s="506"/>
      <c r="L557" s="556"/>
      <c r="M557" s="506"/>
      <c r="N557" s="556"/>
      <c r="O557" s="506"/>
      <c r="P557" s="557"/>
      <c r="Q557" s="556"/>
      <c r="R557" s="558"/>
      <c r="S557" s="556"/>
      <c r="T557" s="556"/>
      <c r="U557" s="556"/>
      <c r="V557" s="566"/>
      <c r="W557" s="506"/>
      <c r="X557" s="556"/>
      <c r="Y557" s="557"/>
      <c r="Z557" s="506"/>
      <c r="AQ557" s="563"/>
      <c r="AR557" s="563"/>
    </row>
    <row r="558" spans="1:44" ht="15.75" customHeight="1" x14ac:dyDescent="0.25">
      <c r="A558" s="564"/>
      <c r="H558" s="556"/>
      <c r="J558" s="556"/>
      <c r="K558" s="506"/>
      <c r="L558" s="556"/>
      <c r="M558" s="506"/>
      <c r="N558" s="556"/>
      <c r="O558" s="506"/>
      <c r="P558" s="557"/>
      <c r="Q558" s="556"/>
      <c r="R558" s="558"/>
      <c r="S558" s="556"/>
      <c r="T558" s="556"/>
      <c r="U558" s="556"/>
      <c r="V558" s="566"/>
      <c r="W558" s="506"/>
      <c r="X558" s="556"/>
      <c r="Y558" s="557"/>
      <c r="Z558" s="506"/>
      <c r="AQ558" s="563"/>
      <c r="AR558" s="563"/>
    </row>
    <row r="559" spans="1:44" ht="15.75" customHeight="1" x14ac:dyDescent="0.25">
      <c r="A559" s="564"/>
      <c r="H559" s="556"/>
      <c r="J559" s="556"/>
      <c r="K559" s="506"/>
      <c r="L559" s="556"/>
      <c r="M559" s="506"/>
      <c r="N559" s="556"/>
      <c r="O559" s="506"/>
      <c r="P559" s="557"/>
      <c r="Q559" s="556"/>
      <c r="R559" s="558"/>
      <c r="S559" s="556"/>
      <c r="T559" s="556"/>
      <c r="U559" s="556"/>
      <c r="V559" s="566"/>
      <c r="W559" s="506"/>
      <c r="X559" s="556"/>
      <c r="Y559" s="557"/>
      <c r="Z559" s="506"/>
      <c r="AQ559" s="563"/>
      <c r="AR559" s="563"/>
    </row>
    <row r="560" spans="1:44" ht="15.75" customHeight="1" x14ac:dyDescent="0.25">
      <c r="A560" s="564"/>
      <c r="H560" s="556"/>
      <c r="J560" s="556"/>
      <c r="K560" s="506"/>
      <c r="L560" s="556"/>
      <c r="M560" s="506"/>
      <c r="N560" s="556"/>
      <c r="O560" s="506"/>
      <c r="P560" s="557"/>
      <c r="Q560" s="556"/>
      <c r="R560" s="558"/>
      <c r="S560" s="556"/>
      <c r="T560" s="556"/>
      <c r="U560" s="556"/>
      <c r="V560" s="566"/>
      <c r="W560" s="506"/>
      <c r="X560" s="556"/>
      <c r="Y560" s="557"/>
      <c r="Z560" s="506"/>
      <c r="AQ560" s="563"/>
      <c r="AR560" s="563"/>
    </row>
    <row r="561" spans="1:44" ht="15.75" customHeight="1" x14ac:dyDescent="0.25">
      <c r="A561" s="564"/>
      <c r="H561" s="556"/>
      <c r="J561" s="556"/>
      <c r="K561" s="506"/>
      <c r="L561" s="556"/>
      <c r="M561" s="506"/>
      <c r="N561" s="556"/>
      <c r="O561" s="506"/>
      <c r="P561" s="557"/>
      <c r="Q561" s="556"/>
      <c r="R561" s="558"/>
      <c r="S561" s="556"/>
      <c r="T561" s="556"/>
      <c r="U561" s="556"/>
      <c r="V561" s="566"/>
      <c r="W561" s="506"/>
      <c r="X561" s="556"/>
      <c r="Y561" s="557"/>
      <c r="Z561" s="506"/>
      <c r="AQ561" s="563"/>
      <c r="AR561" s="563"/>
    </row>
    <row r="562" spans="1:44" ht="15.75" customHeight="1" x14ac:dyDescent="0.25">
      <c r="A562" s="564"/>
      <c r="H562" s="556"/>
      <c r="J562" s="556"/>
      <c r="K562" s="506"/>
      <c r="L562" s="556"/>
      <c r="M562" s="506"/>
      <c r="N562" s="556"/>
      <c r="O562" s="506"/>
      <c r="P562" s="557"/>
      <c r="Q562" s="556"/>
      <c r="R562" s="558"/>
      <c r="S562" s="556"/>
      <c r="T562" s="556"/>
      <c r="U562" s="556"/>
      <c r="V562" s="566"/>
      <c r="W562" s="506"/>
      <c r="X562" s="556"/>
      <c r="Y562" s="557"/>
      <c r="Z562" s="506"/>
      <c r="AQ562" s="563"/>
      <c r="AR562" s="563"/>
    </row>
    <row r="563" spans="1:44" ht="15.75" customHeight="1" x14ac:dyDescent="0.25">
      <c r="A563" s="564"/>
      <c r="H563" s="556"/>
      <c r="J563" s="556"/>
      <c r="K563" s="506"/>
      <c r="L563" s="556"/>
      <c r="M563" s="506"/>
      <c r="N563" s="556"/>
      <c r="O563" s="506"/>
      <c r="P563" s="557"/>
      <c r="Q563" s="556"/>
      <c r="R563" s="558"/>
      <c r="S563" s="556"/>
      <c r="T563" s="556"/>
      <c r="U563" s="556"/>
      <c r="V563" s="566"/>
      <c r="W563" s="506"/>
      <c r="X563" s="556"/>
      <c r="Y563" s="557"/>
      <c r="Z563" s="506"/>
      <c r="AQ563" s="563"/>
      <c r="AR563" s="563"/>
    </row>
    <row r="564" spans="1:44" ht="15.75" customHeight="1" x14ac:dyDescent="0.25">
      <c r="A564" s="564"/>
      <c r="H564" s="556"/>
      <c r="J564" s="556"/>
      <c r="K564" s="506"/>
      <c r="L564" s="556"/>
      <c r="M564" s="506"/>
      <c r="N564" s="556"/>
      <c r="O564" s="506"/>
      <c r="P564" s="557"/>
      <c r="Q564" s="556"/>
      <c r="R564" s="558"/>
      <c r="S564" s="556"/>
      <c r="T564" s="556"/>
      <c r="U564" s="556"/>
      <c r="V564" s="566"/>
      <c r="W564" s="506"/>
      <c r="X564" s="556"/>
      <c r="Y564" s="557"/>
      <c r="Z564" s="506"/>
      <c r="AQ564" s="563"/>
      <c r="AR564" s="563"/>
    </row>
    <row r="565" spans="1:44" ht="15.75" customHeight="1" x14ac:dyDescent="0.25">
      <c r="A565" s="564"/>
      <c r="H565" s="556"/>
      <c r="J565" s="556"/>
      <c r="K565" s="506"/>
      <c r="L565" s="556"/>
      <c r="M565" s="506"/>
      <c r="N565" s="556"/>
      <c r="O565" s="506"/>
      <c r="P565" s="557"/>
      <c r="Q565" s="556"/>
      <c r="R565" s="558"/>
      <c r="S565" s="556"/>
      <c r="T565" s="556"/>
      <c r="U565" s="556"/>
      <c r="V565" s="566"/>
      <c r="W565" s="506"/>
      <c r="X565" s="556"/>
      <c r="Y565" s="557"/>
      <c r="Z565" s="506"/>
      <c r="AQ565" s="563"/>
      <c r="AR565" s="563"/>
    </row>
    <row r="566" spans="1:44" ht="15.75" customHeight="1" x14ac:dyDescent="0.25">
      <c r="A566" s="564"/>
      <c r="H566" s="556"/>
      <c r="J566" s="556"/>
      <c r="K566" s="506"/>
      <c r="L566" s="556"/>
      <c r="M566" s="506"/>
      <c r="N566" s="556"/>
      <c r="O566" s="506"/>
      <c r="P566" s="557"/>
      <c r="Q566" s="556"/>
      <c r="R566" s="558"/>
      <c r="S566" s="556"/>
      <c r="T566" s="556"/>
      <c r="U566" s="556"/>
      <c r="V566" s="566"/>
      <c r="W566" s="506"/>
      <c r="X566" s="556"/>
      <c r="Y566" s="557"/>
      <c r="Z566" s="506"/>
      <c r="AQ566" s="563"/>
      <c r="AR566" s="563"/>
    </row>
    <row r="567" spans="1:44" ht="15.75" customHeight="1" x14ac:dyDescent="0.25">
      <c r="A567" s="564"/>
      <c r="H567" s="556"/>
      <c r="J567" s="556"/>
      <c r="K567" s="506"/>
      <c r="L567" s="556"/>
      <c r="M567" s="506"/>
      <c r="N567" s="556"/>
      <c r="O567" s="506"/>
      <c r="P567" s="557"/>
      <c r="Q567" s="556"/>
      <c r="R567" s="558"/>
      <c r="S567" s="556"/>
      <c r="T567" s="556"/>
      <c r="U567" s="556"/>
      <c r="V567" s="566"/>
      <c r="W567" s="506"/>
      <c r="X567" s="556"/>
      <c r="Y567" s="557"/>
      <c r="Z567" s="506"/>
      <c r="AQ567" s="563"/>
      <c r="AR567" s="563"/>
    </row>
    <row r="568" spans="1:44" ht="15.75" customHeight="1" x14ac:dyDescent="0.25">
      <c r="A568" s="564"/>
      <c r="H568" s="556"/>
      <c r="J568" s="556"/>
      <c r="K568" s="506"/>
      <c r="L568" s="556"/>
      <c r="M568" s="506"/>
      <c r="N568" s="556"/>
      <c r="O568" s="506"/>
      <c r="P568" s="557"/>
      <c r="Q568" s="556"/>
      <c r="R568" s="558"/>
      <c r="S568" s="556"/>
      <c r="T568" s="556"/>
      <c r="U568" s="556"/>
      <c r="V568" s="566"/>
      <c r="W568" s="506"/>
      <c r="X568" s="556"/>
      <c r="Y568" s="557"/>
      <c r="Z568" s="506"/>
      <c r="AQ568" s="563"/>
      <c r="AR568" s="563"/>
    </row>
    <row r="569" spans="1:44" ht="15.75" customHeight="1" x14ac:dyDescent="0.25">
      <c r="A569" s="564"/>
      <c r="H569" s="556"/>
      <c r="J569" s="556"/>
      <c r="K569" s="506"/>
      <c r="L569" s="556"/>
      <c r="M569" s="506"/>
      <c r="N569" s="556"/>
      <c r="O569" s="506"/>
      <c r="P569" s="557"/>
      <c r="Q569" s="556"/>
      <c r="R569" s="558"/>
      <c r="S569" s="556"/>
      <c r="T569" s="556"/>
      <c r="U569" s="556"/>
      <c r="V569" s="566"/>
      <c r="W569" s="506"/>
      <c r="X569" s="556"/>
      <c r="Y569" s="557"/>
      <c r="Z569" s="506"/>
      <c r="AQ569" s="563"/>
      <c r="AR569" s="563"/>
    </row>
    <row r="570" spans="1:44" ht="15.75" customHeight="1" x14ac:dyDescent="0.25">
      <c r="A570" s="564"/>
      <c r="H570" s="556"/>
      <c r="J570" s="556"/>
      <c r="K570" s="506"/>
      <c r="L570" s="556"/>
      <c r="M570" s="506"/>
      <c r="N570" s="556"/>
      <c r="O570" s="506"/>
      <c r="P570" s="557"/>
      <c r="Q570" s="556"/>
      <c r="R570" s="558"/>
      <c r="S570" s="556"/>
      <c r="T570" s="556"/>
      <c r="U570" s="556"/>
      <c r="V570" s="566"/>
      <c r="W570" s="506"/>
      <c r="X570" s="556"/>
      <c r="Y570" s="557"/>
      <c r="Z570" s="506"/>
      <c r="AQ570" s="563"/>
      <c r="AR570" s="563"/>
    </row>
    <row r="571" spans="1:44" ht="15.75" customHeight="1" x14ac:dyDescent="0.25">
      <c r="A571" s="564"/>
      <c r="H571" s="556"/>
      <c r="J571" s="556"/>
      <c r="K571" s="506"/>
      <c r="L571" s="556"/>
      <c r="M571" s="506"/>
      <c r="N571" s="556"/>
      <c r="O571" s="506"/>
      <c r="P571" s="557"/>
      <c r="Q571" s="556"/>
      <c r="R571" s="558"/>
      <c r="S571" s="556"/>
      <c r="T571" s="556"/>
      <c r="U571" s="556"/>
      <c r="V571" s="566"/>
      <c r="W571" s="506"/>
      <c r="X571" s="556"/>
      <c r="Y571" s="557"/>
      <c r="Z571" s="506"/>
      <c r="AQ571" s="563"/>
      <c r="AR571" s="563"/>
    </row>
    <row r="572" spans="1:44" ht="15.75" customHeight="1" x14ac:dyDescent="0.25">
      <c r="A572" s="564"/>
      <c r="H572" s="556"/>
      <c r="J572" s="556"/>
      <c r="K572" s="506"/>
      <c r="L572" s="556"/>
      <c r="M572" s="506"/>
      <c r="N572" s="556"/>
      <c r="O572" s="506"/>
      <c r="P572" s="557"/>
      <c r="Q572" s="556"/>
      <c r="R572" s="558"/>
      <c r="S572" s="556"/>
      <c r="T572" s="556"/>
      <c r="U572" s="556"/>
      <c r="V572" s="566"/>
      <c r="W572" s="506"/>
      <c r="X572" s="556"/>
      <c r="Y572" s="557"/>
      <c r="Z572" s="506"/>
      <c r="AQ572" s="563"/>
      <c r="AR572" s="563"/>
    </row>
    <row r="573" spans="1:44" ht="15.75" customHeight="1" x14ac:dyDescent="0.25">
      <c r="A573" s="564"/>
      <c r="H573" s="556"/>
      <c r="J573" s="556"/>
      <c r="K573" s="506"/>
      <c r="L573" s="556"/>
      <c r="M573" s="506"/>
      <c r="N573" s="556"/>
      <c r="O573" s="506"/>
      <c r="P573" s="557"/>
      <c r="Q573" s="556"/>
      <c r="R573" s="558"/>
      <c r="S573" s="556"/>
      <c r="T573" s="556"/>
      <c r="U573" s="556"/>
      <c r="V573" s="566"/>
      <c r="W573" s="506"/>
      <c r="X573" s="556"/>
      <c r="Y573" s="557"/>
      <c r="Z573" s="506"/>
      <c r="AQ573" s="563"/>
      <c r="AR573" s="563"/>
    </row>
    <row r="574" spans="1:44" ht="15.75" customHeight="1" x14ac:dyDescent="0.25">
      <c r="A574" s="564"/>
      <c r="H574" s="556"/>
      <c r="J574" s="556"/>
      <c r="K574" s="506"/>
      <c r="L574" s="556"/>
      <c r="M574" s="506"/>
      <c r="N574" s="556"/>
      <c r="O574" s="506"/>
      <c r="P574" s="557"/>
      <c r="Q574" s="556"/>
      <c r="R574" s="558"/>
      <c r="S574" s="556"/>
      <c r="T574" s="556"/>
      <c r="U574" s="556"/>
      <c r="V574" s="566"/>
      <c r="W574" s="506"/>
      <c r="X574" s="556"/>
      <c r="Y574" s="557"/>
      <c r="Z574" s="506"/>
      <c r="AQ574" s="563"/>
      <c r="AR574" s="563"/>
    </row>
    <row r="575" spans="1:44" ht="15.75" customHeight="1" x14ac:dyDescent="0.25">
      <c r="A575" s="564"/>
      <c r="H575" s="556"/>
      <c r="J575" s="556"/>
      <c r="K575" s="506"/>
      <c r="L575" s="556"/>
      <c r="M575" s="506"/>
      <c r="N575" s="556"/>
      <c r="O575" s="506"/>
      <c r="P575" s="557"/>
      <c r="Q575" s="556"/>
      <c r="R575" s="558"/>
      <c r="S575" s="556"/>
      <c r="T575" s="556"/>
      <c r="U575" s="556"/>
      <c r="V575" s="566"/>
      <c r="W575" s="506"/>
      <c r="X575" s="556"/>
      <c r="Y575" s="557"/>
      <c r="Z575" s="506"/>
      <c r="AQ575" s="563"/>
      <c r="AR575" s="563"/>
    </row>
    <row r="576" spans="1:44" ht="15.75" customHeight="1" x14ac:dyDescent="0.25">
      <c r="A576" s="564"/>
      <c r="H576" s="556"/>
      <c r="J576" s="556"/>
      <c r="K576" s="506"/>
      <c r="L576" s="556"/>
      <c r="M576" s="506"/>
      <c r="N576" s="556"/>
      <c r="O576" s="506"/>
      <c r="P576" s="557"/>
      <c r="Q576" s="556"/>
      <c r="R576" s="558"/>
      <c r="S576" s="556"/>
      <c r="T576" s="556"/>
      <c r="U576" s="556"/>
      <c r="V576" s="566"/>
      <c r="W576" s="506"/>
      <c r="X576" s="556"/>
      <c r="Y576" s="557"/>
      <c r="Z576" s="506"/>
      <c r="AQ576" s="563"/>
      <c r="AR576" s="563"/>
    </row>
    <row r="577" spans="1:44" ht="15.75" customHeight="1" x14ac:dyDescent="0.25">
      <c r="A577" s="564"/>
      <c r="H577" s="556"/>
      <c r="J577" s="556"/>
      <c r="K577" s="506"/>
      <c r="L577" s="556"/>
      <c r="M577" s="506"/>
      <c r="N577" s="556"/>
      <c r="O577" s="506"/>
      <c r="P577" s="557"/>
      <c r="Q577" s="556"/>
      <c r="R577" s="558"/>
      <c r="S577" s="556"/>
      <c r="T577" s="556"/>
      <c r="U577" s="556"/>
      <c r="V577" s="566"/>
      <c r="W577" s="506"/>
      <c r="X577" s="556"/>
      <c r="Y577" s="557"/>
      <c r="Z577" s="506"/>
      <c r="AQ577" s="563"/>
      <c r="AR577" s="563"/>
    </row>
    <row r="578" spans="1:44" ht="15.75" customHeight="1" x14ac:dyDescent="0.25">
      <c r="A578" s="564"/>
      <c r="H578" s="556"/>
      <c r="J578" s="556"/>
      <c r="K578" s="506"/>
      <c r="L578" s="556"/>
      <c r="M578" s="506"/>
      <c r="N578" s="556"/>
      <c r="O578" s="506"/>
      <c r="P578" s="557"/>
      <c r="Q578" s="556"/>
      <c r="R578" s="558"/>
      <c r="S578" s="556"/>
      <c r="T578" s="556"/>
      <c r="U578" s="556"/>
      <c r="V578" s="566"/>
      <c r="W578" s="506"/>
      <c r="X578" s="556"/>
      <c r="Y578" s="557"/>
      <c r="Z578" s="506"/>
      <c r="AQ578" s="563"/>
      <c r="AR578" s="563"/>
    </row>
    <row r="579" spans="1:44" ht="15.75" customHeight="1" x14ac:dyDescent="0.25">
      <c r="A579" s="564"/>
      <c r="H579" s="556"/>
      <c r="J579" s="556"/>
      <c r="K579" s="506"/>
      <c r="L579" s="556"/>
      <c r="M579" s="506"/>
      <c r="N579" s="556"/>
      <c r="O579" s="506"/>
      <c r="P579" s="557"/>
      <c r="Q579" s="556"/>
      <c r="R579" s="558"/>
      <c r="S579" s="556"/>
      <c r="T579" s="556"/>
      <c r="U579" s="556"/>
      <c r="V579" s="566"/>
      <c r="W579" s="506"/>
      <c r="X579" s="556"/>
      <c r="Y579" s="557"/>
      <c r="Z579" s="506"/>
      <c r="AQ579" s="563"/>
      <c r="AR579" s="563"/>
    </row>
    <row r="580" spans="1:44" ht="15.75" customHeight="1" x14ac:dyDescent="0.25">
      <c r="A580" s="564"/>
      <c r="H580" s="556"/>
      <c r="J580" s="556"/>
      <c r="K580" s="506"/>
      <c r="L580" s="556"/>
      <c r="M580" s="506"/>
      <c r="N580" s="556"/>
      <c r="O580" s="506"/>
      <c r="P580" s="557"/>
      <c r="Q580" s="556"/>
      <c r="R580" s="558"/>
      <c r="S580" s="556"/>
      <c r="T580" s="556"/>
      <c r="U580" s="556"/>
      <c r="V580" s="566"/>
      <c r="W580" s="506"/>
      <c r="X580" s="556"/>
      <c r="Y580" s="557"/>
      <c r="Z580" s="506"/>
      <c r="AQ580" s="563"/>
      <c r="AR580" s="563"/>
    </row>
    <row r="581" spans="1:44" ht="15.75" customHeight="1" x14ac:dyDescent="0.25">
      <c r="A581" s="564"/>
      <c r="H581" s="556"/>
      <c r="J581" s="556"/>
      <c r="K581" s="506"/>
      <c r="L581" s="556"/>
      <c r="M581" s="506"/>
      <c r="N581" s="556"/>
      <c r="O581" s="506"/>
      <c r="P581" s="557"/>
      <c r="Q581" s="556"/>
      <c r="R581" s="558"/>
      <c r="S581" s="556"/>
      <c r="T581" s="556"/>
      <c r="U581" s="556"/>
      <c r="V581" s="566"/>
      <c r="W581" s="506"/>
      <c r="X581" s="556"/>
      <c r="Y581" s="557"/>
      <c r="Z581" s="506"/>
      <c r="AQ581" s="563"/>
      <c r="AR581" s="563"/>
    </row>
    <row r="582" spans="1:44" ht="15.75" customHeight="1" x14ac:dyDescent="0.25">
      <c r="A582" s="564"/>
      <c r="H582" s="556"/>
      <c r="J582" s="556"/>
      <c r="K582" s="506"/>
      <c r="L582" s="556"/>
      <c r="M582" s="506"/>
      <c r="N582" s="556"/>
      <c r="O582" s="506"/>
      <c r="P582" s="557"/>
      <c r="Q582" s="556"/>
      <c r="R582" s="558"/>
      <c r="S582" s="556"/>
      <c r="T582" s="556"/>
      <c r="U582" s="556"/>
      <c r="V582" s="566"/>
      <c r="W582" s="506"/>
      <c r="X582" s="556"/>
      <c r="Y582" s="557"/>
      <c r="Z582" s="506"/>
      <c r="AQ582" s="563"/>
      <c r="AR582" s="563"/>
    </row>
    <row r="583" spans="1:44" ht="15.75" customHeight="1" x14ac:dyDescent="0.25">
      <c r="A583" s="564"/>
      <c r="H583" s="556"/>
      <c r="J583" s="556"/>
      <c r="K583" s="506"/>
      <c r="L583" s="556"/>
      <c r="M583" s="506"/>
      <c r="N583" s="556"/>
      <c r="O583" s="506"/>
      <c r="P583" s="557"/>
      <c r="Q583" s="556"/>
      <c r="R583" s="558"/>
      <c r="S583" s="556"/>
      <c r="T583" s="556"/>
      <c r="U583" s="556"/>
      <c r="V583" s="566"/>
      <c r="W583" s="506"/>
      <c r="X583" s="556"/>
      <c r="Y583" s="557"/>
      <c r="Z583" s="506"/>
      <c r="AQ583" s="563"/>
      <c r="AR583" s="563"/>
    </row>
    <row r="584" spans="1:44" ht="15.75" customHeight="1" x14ac:dyDescent="0.25">
      <c r="A584" s="564"/>
      <c r="H584" s="556"/>
      <c r="J584" s="556"/>
      <c r="K584" s="506"/>
      <c r="L584" s="556"/>
      <c r="M584" s="506"/>
      <c r="N584" s="556"/>
      <c r="O584" s="506"/>
      <c r="P584" s="557"/>
      <c r="Q584" s="556"/>
      <c r="R584" s="558"/>
      <c r="S584" s="556"/>
      <c r="T584" s="556"/>
      <c r="U584" s="556"/>
      <c r="V584" s="566"/>
      <c r="W584" s="506"/>
      <c r="X584" s="556"/>
      <c r="Y584" s="557"/>
      <c r="Z584" s="506"/>
      <c r="AQ584" s="563"/>
      <c r="AR584" s="563"/>
    </row>
    <row r="585" spans="1:44" ht="15.75" customHeight="1" x14ac:dyDescent="0.25">
      <c r="A585" s="564"/>
      <c r="H585" s="556"/>
      <c r="J585" s="556"/>
      <c r="K585" s="506"/>
      <c r="L585" s="556"/>
      <c r="M585" s="506"/>
      <c r="N585" s="556"/>
      <c r="O585" s="506"/>
      <c r="P585" s="557"/>
      <c r="Q585" s="556"/>
      <c r="R585" s="558"/>
      <c r="S585" s="556"/>
      <c r="T585" s="556"/>
      <c r="U585" s="556"/>
      <c r="V585" s="566"/>
      <c r="W585" s="506"/>
      <c r="X585" s="556"/>
      <c r="Y585" s="557"/>
      <c r="Z585" s="506"/>
      <c r="AQ585" s="563"/>
      <c r="AR585" s="563"/>
    </row>
    <row r="586" spans="1:44" ht="15.75" customHeight="1" x14ac:dyDescent="0.25">
      <c r="A586" s="564"/>
      <c r="H586" s="556"/>
      <c r="J586" s="556"/>
      <c r="K586" s="506"/>
      <c r="L586" s="556"/>
      <c r="M586" s="506"/>
      <c r="N586" s="556"/>
      <c r="O586" s="506"/>
      <c r="P586" s="557"/>
      <c r="Q586" s="556"/>
      <c r="R586" s="558"/>
      <c r="S586" s="556"/>
      <c r="T586" s="556"/>
      <c r="U586" s="556"/>
      <c r="V586" s="566"/>
      <c r="W586" s="506"/>
      <c r="X586" s="556"/>
      <c r="Y586" s="557"/>
      <c r="Z586" s="506"/>
      <c r="AQ586" s="563"/>
      <c r="AR586" s="563"/>
    </row>
    <row r="587" spans="1:44" ht="15.75" customHeight="1" x14ac:dyDescent="0.25">
      <c r="A587" s="564"/>
      <c r="H587" s="556"/>
      <c r="J587" s="556"/>
      <c r="K587" s="506"/>
      <c r="L587" s="556"/>
      <c r="M587" s="506"/>
      <c r="N587" s="556"/>
      <c r="O587" s="506"/>
      <c r="P587" s="557"/>
      <c r="Q587" s="556"/>
      <c r="R587" s="558"/>
      <c r="S587" s="556"/>
      <c r="T587" s="556"/>
      <c r="U587" s="556"/>
      <c r="V587" s="566"/>
      <c r="W587" s="506"/>
      <c r="X587" s="556"/>
      <c r="Y587" s="557"/>
      <c r="Z587" s="506"/>
      <c r="AQ587" s="563"/>
      <c r="AR587" s="563"/>
    </row>
    <row r="588" spans="1:44" ht="15.75" customHeight="1" x14ac:dyDescent="0.25">
      <c r="A588" s="564"/>
      <c r="H588" s="556"/>
      <c r="J588" s="556"/>
      <c r="K588" s="506"/>
      <c r="L588" s="556"/>
      <c r="M588" s="506"/>
      <c r="N588" s="556"/>
      <c r="O588" s="506"/>
      <c r="P588" s="557"/>
      <c r="Q588" s="556"/>
      <c r="R588" s="558"/>
      <c r="S588" s="556"/>
      <c r="T588" s="556"/>
      <c r="U588" s="556"/>
      <c r="V588" s="566"/>
      <c r="W588" s="506"/>
      <c r="X588" s="556"/>
      <c r="Y588" s="557"/>
      <c r="Z588" s="506"/>
      <c r="AQ588" s="563"/>
      <c r="AR588" s="563"/>
    </row>
    <row r="589" spans="1:44" ht="15.75" customHeight="1" x14ac:dyDescent="0.25">
      <c r="A589" s="564"/>
      <c r="H589" s="556"/>
      <c r="J589" s="556"/>
      <c r="K589" s="506"/>
      <c r="L589" s="556"/>
      <c r="M589" s="506"/>
      <c r="N589" s="556"/>
      <c r="O589" s="506"/>
      <c r="P589" s="557"/>
      <c r="Q589" s="556"/>
      <c r="R589" s="558"/>
      <c r="S589" s="556"/>
      <c r="T589" s="556"/>
      <c r="U589" s="556"/>
      <c r="V589" s="566"/>
      <c r="W589" s="506"/>
      <c r="X589" s="556"/>
      <c r="Y589" s="557"/>
      <c r="Z589" s="506"/>
      <c r="AQ589" s="563"/>
      <c r="AR589" s="563"/>
    </row>
    <row r="590" spans="1:44" ht="15.75" customHeight="1" x14ac:dyDescent="0.25">
      <c r="A590" s="564"/>
      <c r="H590" s="556"/>
      <c r="J590" s="556"/>
      <c r="K590" s="506"/>
      <c r="L590" s="556"/>
      <c r="M590" s="506"/>
      <c r="N590" s="556"/>
      <c r="O590" s="506"/>
      <c r="P590" s="557"/>
      <c r="Q590" s="556"/>
      <c r="R590" s="558"/>
      <c r="S590" s="556"/>
      <c r="T590" s="556"/>
      <c r="U590" s="556"/>
      <c r="V590" s="566"/>
      <c r="W590" s="506"/>
      <c r="X590" s="556"/>
      <c r="Y590" s="557"/>
      <c r="Z590" s="506"/>
      <c r="AQ590" s="563"/>
      <c r="AR590" s="563"/>
    </row>
    <row r="591" spans="1:44" ht="15.75" customHeight="1" x14ac:dyDescent="0.25">
      <c r="A591" s="564"/>
      <c r="H591" s="556"/>
      <c r="J591" s="556"/>
      <c r="K591" s="506"/>
      <c r="L591" s="556"/>
      <c r="M591" s="506"/>
      <c r="N591" s="556"/>
      <c r="O591" s="506"/>
      <c r="P591" s="557"/>
      <c r="Q591" s="556"/>
      <c r="R591" s="558"/>
      <c r="S591" s="556"/>
      <c r="T591" s="556"/>
      <c r="U591" s="556"/>
      <c r="V591" s="566"/>
      <c r="W591" s="506"/>
      <c r="X591" s="556"/>
      <c r="Y591" s="557"/>
      <c r="Z591" s="506"/>
      <c r="AQ591" s="563"/>
      <c r="AR591" s="563"/>
    </row>
    <row r="592" spans="1:44" ht="15.75" customHeight="1" x14ac:dyDescent="0.25">
      <c r="A592" s="564"/>
      <c r="H592" s="556"/>
      <c r="J592" s="556"/>
      <c r="K592" s="506"/>
      <c r="L592" s="556"/>
      <c r="M592" s="506"/>
      <c r="N592" s="556"/>
      <c r="O592" s="506"/>
      <c r="P592" s="557"/>
      <c r="Q592" s="556"/>
      <c r="R592" s="558"/>
      <c r="S592" s="556"/>
      <c r="T592" s="556"/>
      <c r="U592" s="556"/>
      <c r="V592" s="566"/>
      <c r="W592" s="506"/>
      <c r="X592" s="556"/>
      <c r="Y592" s="557"/>
      <c r="Z592" s="506"/>
      <c r="AQ592" s="563"/>
      <c r="AR592" s="563"/>
    </row>
    <row r="593" spans="1:44" ht="15.75" customHeight="1" x14ac:dyDescent="0.25">
      <c r="A593" s="564"/>
      <c r="H593" s="556"/>
      <c r="J593" s="556"/>
      <c r="K593" s="506"/>
      <c r="L593" s="556"/>
      <c r="M593" s="506"/>
      <c r="N593" s="556"/>
      <c r="O593" s="506"/>
      <c r="P593" s="557"/>
      <c r="Q593" s="556"/>
      <c r="R593" s="558"/>
      <c r="S593" s="556"/>
      <c r="T593" s="556"/>
      <c r="U593" s="556"/>
      <c r="V593" s="566"/>
      <c r="W593" s="506"/>
      <c r="X593" s="556"/>
      <c r="Y593" s="557"/>
      <c r="Z593" s="506"/>
      <c r="AQ593" s="563"/>
      <c r="AR593" s="563"/>
    </row>
    <row r="594" spans="1:44" ht="15.75" customHeight="1" x14ac:dyDescent="0.25">
      <c r="A594" s="564"/>
      <c r="H594" s="556"/>
      <c r="J594" s="556"/>
      <c r="K594" s="506"/>
      <c r="L594" s="556"/>
      <c r="M594" s="506"/>
      <c r="N594" s="556"/>
      <c r="O594" s="506"/>
      <c r="P594" s="557"/>
      <c r="Q594" s="556"/>
      <c r="R594" s="558"/>
      <c r="S594" s="556"/>
      <c r="T594" s="556"/>
      <c r="U594" s="556"/>
      <c r="V594" s="566"/>
      <c r="W594" s="506"/>
      <c r="X594" s="556"/>
      <c r="Y594" s="557"/>
      <c r="Z594" s="506"/>
      <c r="AQ594" s="563"/>
      <c r="AR594" s="563"/>
    </row>
    <row r="595" spans="1:44" ht="15.75" customHeight="1" x14ac:dyDescent="0.25">
      <c r="A595" s="564"/>
      <c r="H595" s="556"/>
      <c r="J595" s="556"/>
      <c r="K595" s="506"/>
      <c r="L595" s="556"/>
      <c r="M595" s="506"/>
      <c r="N595" s="556"/>
      <c r="O595" s="506"/>
      <c r="P595" s="557"/>
      <c r="Q595" s="556"/>
      <c r="R595" s="558"/>
      <c r="S595" s="556"/>
      <c r="T595" s="556"/>
      <c r="U595" s="556"/>
      <c r="V595" s="566"/>
      <c r="W595" s="506"/>
      <c r="X595" s="556"/>
      <c r="Y595" s="557"/>
      <c r="Z595" s="506"/>
      <c r="AQ595" s="563"/>
      <c r="AR595" s="563"/>
    </row>
    <row r="596" spans="1:44" ht="15.75" customHeight="1" x14ac:dyDescent="0.25">
      <c r="A596" s="564"/>
      <c r="H596" s="556"/>
      <c r="J596" s="556"/>
      <c r="K596" s="506"/>
      <c r="L596" s="556"/>
      <c r="M596" s="506"/>
      <c r="N596" s="556"/>
      <c r="O596" s="506"/>
      <c r="P596" s="557"/>
      <c r="Q596" s="556"/>
      <c r="R596" s="558"/>
      <c r="S596" s="556"/>
      <c r="T596" s="556"/>
      <c r="U596" s="556"/>
      <c r="V596" s="566"/>
      <c r="W596" s="506"/>
      <c r="X596" s="556"/>
      <c r="Y596" s="557"/>
      <c r="Z596" s="506"/>
      <c r="AQ596" s="563"/>
      <c r="AR596" s="563"/>
    </row>
    <row r="597" spans="1:44" ht="15.75" customHeight="1" x14ac:dyDescent="0.25">
      <c r="A597" s="564"/>
      <c r="H597" s="556"/>
      <c r="J597" s="556"/>
      <c r="K597" s="506"/>
      <c r="L597" s="556"/>
      <c r="M597" s="506"/>
      <c r="N597" s="556"/>
      <c r="O597" s="506"/>
      <c r="P597" s="557"/>
      <c r="Q597" s="556"/>
      <c r="R597" s="558"/>
      <c r="S597" s="556"/>
      <c r="T597" s="556"/>
      <c r="U597" s="556"/>
      <c r="V597" s="566"/>
      <c r="W597" s="506"/>
      <c r="X597" s="556"/>
      <c r="Y597" s="557"/>
      <c r="Z597" s="506"/>
      <c r="AQ597" s="563"/>
      <c r="AR597" s="563"/>
    </row>
    <row r="598" spans="1:44" ht="15.75" customHeight="1" x14ac:dyDescent="0.25">
      <c r="A598" s="564"/>
      <c r="H598" s="556"/>
      <c r="J598" s="556"/>
      <c r="K598" s="506"/>
      <c r="L598" s="556"/>
      <c r="M598" s="506"/>
      <c r="N598" s="556"/>
      <c r="O598" s="506"/>
      <c r="P598" s="557"/>
      <c r="Q598" s="556"/>
      <c r="R598" s="558"/>
      <c r="S598" s="556"/>
      <c r="T598" s="556"/>
      <c r="U598" s="556"/>
      <c r="V598" s="566"/>
      <c r="W598" s="506"/>
      <c r="X598" s="556"/>
      <c r="Y598" s="557"/>
      <c r="Z598" s="506"/>
      <c r="AQ598" s="563"/>
      <c r="AR598" s="563"/>
    </row>
    <row r="599" spans="1:44" ht="15.75" customHeight="1" x14ac:dyDescent="0.25">
      <c r="A599" s="564"/>
      <c r="H599" s="556"/>
      <c r="J599" s="556"/>
      <c r="K599" s="506"/>
      <c r="L599" s="556"/>
      <c r="M599" s="506"/>
      <c r="N599" s="556"/>
      <c r="O599" s="506"/>
      <c r="P599" s="557"/>
      <c r="Q599" s="556"/>
      <c r="R599" s="558"/>
      <c r="S599" s="556"/>
      <c r="T599" s="556"/>
      <c r="U599" s="556"/>
      <c r="V599" s="566"/>
      <c r="W599" s="506"/>
      <c r="X599" s="556"/>
      <c r="Y599" s="557"/>
      <c r="Z599" s="506"/>
      <c r="AQ599" s="563"/>
      <c r="AR599" s="563"/>
    </row>
    <row r="600" spans="1:44" ht="15.75" customHeight="1" x14ac:dyDescent="0.25">
      <c r="A600" s="564"/>
      <c r="H600" s="556"/>
      <c r="J600" s="556"/>
      <c r="K600" s="506"/>
      <c r="L600" s="556"/>
      <c r="M600" s="506"/>
      <c r="N600" s="556"/>
      <c r="O600" s="506"/>
      <c r="P600" s="557"/>
      <c r="Q600" s="556"/>
      <c r="R600" s="558"/>
      <c r="S600" s="556"/>
      <c r="T600" s="556"/>
      <c r="U600" s="556"/>
      <c r="V600" s="566"/>
      <c r="W600" s="506"/>
      <c r="X600" s="556"/>
      <c r="Y600" s="557"/>
      <c r="Z600" s="506"/>
      <c r="AQ600" s="563"/>
      <c r="AR600" s="563"/>
    </row>
    <row r="601" spans="1:44" ht="15.75" customHeight="1" x14ac:dyDescent="0.25">
      <c r="A601" s="564"/>
      <c r="H601" s="556"/>
      <c r="J601" s="556"/>
      <c r="K601" s="506"/>
      <c r="L601" s="556"/>
      <c r="M601" s="506"/>
      <c r="N601" s="556"/>
      <c r="O601" s="506"/>
      <c r="P601" s="557"/>
      <c r="Q601" s="556"/>
      <c r="R601" s="558"/>
      <c r="S601" s="556"/>
      <c r="T601" s="556"/>
      <c r="U601" s="556"/>
      <c r="V601" s="566"/>
      <c r="W601" s="506"/>
      <c r="X601" s="556"/>
      <c r="Y601" s="557"/>
      <c r="Z601" s="506"/>
      <c r="AQ601" s="563"/>
      <c r="AR601" s="563"/>
    </row>
    <row r="602" spans="1:44" ht="15.75" customHeight="1" x14ac:dyDescent="0.25">
      <c r="A602" s="564"/>
      <c r="H602" s="556"/>
      <c r="J602" s="556"/>
      <c r="K602" s="506"/>
      <c r="L602" s="556"/>
      <c r="M602" s="506"/>
      <c r="N602" s="556"/>
      <c r="O602" s="506"/>
      <c r="P602" s="557"/>
      <c r="Q602" s="556"/>
      <c r="R602" s="558"/>
      <c r="S602" s="556"/>
      <c r="T602" s="556"/>
      <c r="U602" s="556"/>
      <c r="V602" s="566"/>
      <c r="W602" s="506"/>
      <c r="X602" s="556"/>
      <c r="Y602" s="557"/>
      <c r="Z602" s="506"/>
      <c r="AQ602" s="563"/>
      <c r="AR602" s="563"/>
    </row>
    <row r="603" spans="1:44" ht="15.75" customHeight="1" x14ac:dyDescent="0.25">
      <c r="A603" s="564"/>
      <c r="H603" s="556"/>
      <c r="J603" s="556"/>
      <c r="K603" s="506"/>
      <c r="L603" s="556"/>
      <c r="M603" s="506"/>
      <c r="N603" s="556"/>
      <c r="O603" s="506"/>
      <c r="P603" s="557"/>
      <c r="Q603" s="556"/>
      <c r="R603" s="558"/>
      <c r="S603" s="556"/>
      <c r="T603" s="556"/>
      <c r="U603" s="556"/>
      <c r="V603" s="566"/>
      <c r="W603" s="506"/>
      <c r="X603" s="556"/>
      <c r="Y603" s="557"/>
      <c r="Z603" s="506"/>
      <c r="AQ603" s="563"/>
      <c r="AR603" s="563"/>
    </row>
    <row r="604" spans="1:44" ht="15.75" customHeight="1" x14ac:dyDescent="0.25">
      <c r="A604" s="564"/>
      <c r="H604" s="556"/>
      <c r="J604" s="556"/>
      <c r="K604" s="506"/>
      <c r="L604" s="556"/>
      <c r="M604" s="506"/>
      <c r="N604" s="556"/>
      <c r="O604" s="506"/>
      <c r="P604" s="557"/>
      <c r="Q604" s="556"/>
      <c r="R604" s="558"/>
      <c r="S604" s="556"/>
      <c r="T604" s="556"/>
      <c r="U604" s="556"/>
      <c r="V604" s="566"/>
      <c r="W604" s="506"/>
      <c r="X604" s="556"/>
      <c r="Y604" s="557"/>
      <c r="Z604" s="506"/>
      <c r="AQ604" s="563"/>
      <c r="AR604" s="563"/>
    </row>
    <row r="605" spans="1:44" ht="15.75" customHeight="1" x14ac:dyDescent="0.25">
      <c r="A605" s="564"/>
      <c r="H605" s="556"/>
      <c r="J605" s="556"/>
      <c r="K605" s="506"/>
      <c r="L605" s="556"/>
      <c r="M605" s="506"/>
      <c r="N605" s="556"/>
      <c r="O605" s="506"/>
      <c r="P605" s="557"/>
      <c r="Q605" s="556"/>
      <c r="R605" s="558"/>
      <c r="S605" s="556"/>
      <c r="T605" s="556"/>
      <c r="U605" s="556"/>
      <c r="V605" s="566"/>
      <c r="W605" s="506"/>
      <c r="X605" s="556"/>
      <c r="Y605" s="557"/>
      <c r="Z605" s="506"/>
      <c r="AQ605" s="563"/>
      <c r="AR605" s="563"/>
    </row>
    <row r="606" spans="1:44" ht="15.75" customHeight="1" x14ac:dyDescent="0.25">
      <c r="A606" s="564"/>
      <c r="H606" s="556"/>
      <c r="J606" s="556"/>
      <c r="K606" s="506"/>
      <c r="L606" s="556"/>
      <c r="M606" s="506"/>
      <c r="N606" s="556"/>
      <c r="O606" s="506"/>
      <c r="P606" s="557"/>
      <c r="Q606" s="556"/>
      <c r="R606" s="558"/>
      <c r="S606" s="556"/>
      <c r="T606" s="556"/>
      <c r="U606" s="556"/>
      <c r="V606" s="566"/>
      <c r="W606" s="506"/>
      <c r="X606" s="556"/>
      <c r="Y606" s="557"/>
      <c r="Z606" s="506"/>
      <c r="AQ606" s="563"/>
      <c r="AR606" s="563"/>
    </row>
    <row r="607" spans="1:44" ht="15.75" customHeight="1" x14ac:dyDescent="0.25">
      <c r="A607" s="564"/>
      <c r="H607" s="556"/>
      <c r="J607" s="556"/>
      <c r="K607" s="506"/>
      <c r="L607" s="556"/>
      <c r="M607" s="506"/>
      <c r="N607" s="556"/>
      <c r="O607" s="506"/>
      <c r="P607" s="557"/>
      <c r="Q607" s="556"/>
      <c r="R607" s="558"/>
      <c r="S607" s="556"/>
      <c r="T607" s="556"/>
      <c r="U607" s="556"/>
      <c r="V607" s="566"/>
      <c r="W607" s="506"/>
      <c r="X607" s="556"/>
      <c r="Y607" s="557"/>
      <c r="Z607" s="506"/>
      <c r="AQ607" s="563"/>
      <c r="AR607" s="563"/>
    </row>
    <row r="608" spans="1:44" ht="15.75" customHeight="1" x14ac:dyDescent="0.25">
      <c r="A608" s="564"/>
      <c r="H608" s="556"/>
      <c r="J608" s="556"/>
      <c r="K608" s="506"/>
      <c r="L608" s="556"/>
      <c r="M608" s="506"/>
      <c r="N608" s="556"/>
      <c r="O608" s="506"/>
      <c r="P608" s="557"/>
      <c r="Q608" s="556"/>
      <c r="R608" s="558"/>
      <c r="S608" s="556"/>
      <c r="T608" s="556"/>
      <c r="U608" s="556"/>
      <c r="V608" s="566"/>
      <c r="W608" s="506"/>
      <c r="X608" s="556"/>
      <c r="Y608" s="557"/>
      <c r="Z608" s="506"/>
      <c r="AQ608" s="563"/>
      <c r="AR608" s="563"/>
    </row>
    <row r="609" spans="1:44" ht="15.75" customHeight="1" x14ac:dyDescent="0.25">
      <c r="A609" s="564"/>
      <c r="H609" s="556"/>
      <c r="J609" s="556"/>
      <c r="K609" s="506"/>
      <c r="L609" s="556"/>
      <c r="M609" s="506"/>
      <c r="N609" s="556"/>
      <c r="O609" s="506"/>
      <c r="P609" s="557"/>
      <c r="Q609" s="556"/>
      <c r="R609" s="558"/>
      <c r="S609" s="556"/>
      <c r="T609" s="556"/>
      <c r="U609" s="556"/>
      <c r="V609" s="566"/>
      <c r="W609" s="506"/>
      <c r="X609" s="556"/>
      <c r="Y609" s="557"/>
      <c r="Z609" s="506"/>
      <c r="AQ609" s="563"/>
      <c r="AR609" s="563"/>
    </row>
    <row r="610" spans="1:44" ht="15.75" customHeight="1" x14ac:dyDescent="0.25">
      <c r="A610" s="564"/>
      <c r="H610" s="556"/>
      <c r="J610" s="556"/>
      <c r="K610" s="506"/>
      <c r="L610" s="556"/>
      <c r="M610" s="506"/>
      <c r="N610" s="556"/>
      <c r="O610" s="506"/>
      <c r="P610" s="557"/>
      <c r="Q610" s="556"/>
      <c r="R610" s="558"/>
      <c r="S610" s="556"/>
      <c r="T610" s="556"/>
      <c r="U610" s="556"/>
      <c r="V610" s="566"/>
      <c r="W610" s="506"/>
      <c r="X610" s="556"/>
      <c r="Y610" s="557"/>
      <c r="Z610" s="506"/>
      <c r="AQ610" s="563"/>
      <c r="AR610" s="563"/>
    </row>
    <row r="611" spans="1:44" ht="15.75" customHeight="1" x14ac:dyDescent="0.25">
      <c r="A611" s="564"/>
      <c r="H611" s="556"/>
      <c r="J611" s="556"/>
      <c r="K611" s="506"/>
      <c r="L611" s="556"/>
      <c r="M611" s="506"/>
      <c r="N611" s="556"/>
      <c r="O611" s="506"/>
      <c r="P611" s="557"/>
      <c r="Q611" s="556"/>
      <c r="R611" s="558"/>
      <c r="S611" s="556"/>
      <c r="T611" s="556"/>
      <c r="U611" s="556"/>
      <c r="V611" s="566"/>
      <c r="W611" s="506"/>
      <c r="X611" s="556"/>
      <c r="Y611" s="557"/>
      <c r="Z611" s="506"/>
      <c r="AQ611" s="563"/>
      <c r="AR611" s="563"/>
    </row>
    <row r="612" spans="1:44" ht="15.75" customHeight="1" x14ac:dyDescent="0.25">
      <c r="A612" s="564"/>
      <c r="H612" s="556"/>
      <c r="J612" s="556"/>
      <c r="K612" s="506"/>
      <c r="L612" s="556"/>
      <c r="M612" s="506"/>
      <c r="N612" s="556"/>
      <c r="O612" s="506"/>
      <c r="P612" s="557"/>
      <c r="Q612" s="556"/>
      <c r="R612" s="558"/>
      <c r="S612" s="556"/>
      <c r="T612" s="556"/>
      <c r="U612" s="556"/>
      <c r="V612" s="566"/>
      <c r="W612" s="506"/>
      <c r="X612" s="556"/>
      <c r="Y612" s="557"/>
      <c r="Z612" s="506"/>
      <c r="AQ612" s="563"/>
      <c r="AR612" s="563"/>
    </row>
    <row r="613" spans="1:44" ht="15.75" customHeight="1" x14ac:dyDescent="0.25">
      <c r="A613" s="564"/>
      <c r="H613" s="556"/>
      <c r="J613" s="556"/>
      <c r="K613" s="506"/>
      <c r="L613" s="556"/>
      <c r="M613" s="506"/>
      <c r="N613" s="556"/>
      <c r="O613" s="506"/>
      <c r="P613" s="557"/>
      <c r="Q613" s="556"/>
      <c r="R613" s="558"/>
      <c r="S613" s="556"/>
      <c r="T613" s="556"/>
      <c r="U613" s="556"/>
      <c r="V613" s="566"/>
      <c r="W613" s="506"/>
      <c r="X613" s="556"/>
      <c r="Y613" s="557"/>
      <c r="Z613" s="506"/>
      <c r="AQ613" s="563"/>
      <c r="AR613" s="563"/>
    </row>
    <row r="614" spans="1:44" ht="15.75" customHeight="1" x14ac:dyDescent="0.25">
      <c r="A614" s="564"/>
      <c r="H614" s="556"/>
      <c r="J614" s="556"/>
      <c r="K614" s="506"/>
      <c r="L614" s="556"/>
      <c r="M614" s="506"/>
      <c r="N614" s="556"/>
      <c r="O614" s="506"/>
      <c r="P614" s="557"/>
      <c r="Q614" s="556"/>
      <c r="R614" s="558"/>
      <c r="S614" s="556"/>
      <c r="T614" s="556"/>
      <c r="U614" s="556"/>
      <c r="V614" s="566"/>
      <c r="W614" s="506"/>
      <c r="X614" s="556"/>
      <c r="Y614" s="557"/>
      <c r="Z614" s="506"/>
      <c r="AQ614" s="563"/>
      <c r="AR614" s="563"/>
    </row>
    <row r="615" spans="1:44" ht="15.75" customHeight="1" x14ac:dyDescent="0.25">
      <c r="A615" s="564"/>
      <c r="H615" s="556"/>
      <c r="J615" s="556"/>
      <c r="K615" s="506"/>
      <c r="L615" s="556"/>
      <c r="M615" s="506"/>
      <c r="N615" s="556"/>
      <c r="O615" s="506"/>
      <c r="P615" s="557"/>
      <c r="Q615" s="556"/>
      <c r="R615" s="558"/>
      <c r="S615" s="556"/>
      <c r="T615" s="556"/>
      <c r="U615" s="556"/>
      <c r="V615" s="566"/>
      <c r="W615" s="506"/>
      <c r="X615" s="556"/>
      <c r="Y615" s="557"/>
      <c r="Z615" s="506"/>
      <c r="AQ615" s="563"/>
      <c r="AR615" s="563"/>
    </row>
    <row r="616" spans="1:44" ht="15.75" customHeight="1" x14ac:dyDescent="0.25">
      <c r="A616" s="564"/>
      <c r="H616" s="556"/>
      <c r="J616" s="556"/>
      <c r="K616" s="506"/>
      <c r="L616" s="556"/>
      <c r="M616" s="506"/>
      <c r="N616" s="556"/>
      <c r="O616" s="506"/>
      <c r="P616" s="557"/>
      <c r="Q616" s="556"/>
      <c r="R616" s="558"/>
      <c r="S616" s="556"/>
      <c r="T616" s="556"/>
      <c r="U616" s="556"/>
      <c r="V616" s="566"/>
      <c r="W616" s="506"/>
      <c r="X616" s="556"/>
      <c r="Y616" s="557"/>
      <c r="Z616" s="506"/>
      <c r="AQ616" s="563"/>
      <c r="AR616" s="563"/>
    </row>
    <row r="617" spans="1:44" ht="15.75" customHeight="1" x14ac:dyDescent="0.25">
      <c r="A617" s="564"/>
      <c r="H617" s="556"/>
      <c r="J617" s="556"/>
      <c r="K617" s="506"/>
      <c r="L617" s="556"/>
      <c r="M617" s="506"/>
      <c r="N617" s="556"/>
      <c r="O617" s="506"/>
      <c r="P617" s="557"/>
      <c r="Q617" s="556"/>
      <c r="R617" s="558"/>
      <c r="S617" s="556"/>
      <c r="T617" s="556"/>
      <c r="U617" s="556"/>
      <c r="V617" s="566"/>
      <c r="W617" s="506"/>
      <c r="X617" s="556"/>
      <c r="Y617" s="557"/>
      <c r="Z617" s="506"/>
      <c r="AQ617" s="563"/>
      <c r="AR617" s="563"/>
    </row>
    <row r="618" spans="1:44" ht="15.75" customHeight="1" x14ac:dyDescent="0.25">
      <c r="A618" s="564"/>
      <c r="H618" s="556"/>
      <c r="J618" s="556"/>
      <c r="K618" s="506"/>
      <c r="L618" s="556"/>
      <c r="M618" s="506"/>
      <c r="N618" s="556"/>
      <c r="O618" s="506"/>
      <c r="P618" s="557"/>
      <c r="Q618" s="556"/>
      <c r="R618" s="558"/>
      <c r="S618" s="556"/>
      <c r="T618" s="556"/>
      <c r="U618" s="556"/>
      <c r="V618" s="566"/>
      <c r="W618" s="506"/>
      <c r="X618" s="556"/>
      <c r="Y618" s="557"/>
      <c r="Z618" s="506"/>
      <c r="AQ618" s="563"/>
      <c r="AR618" s="563"/>
    </row>
    <row r="619" spans="1:44" ht="15.75" customHeight="1" x14ac:dyDescent="0.25">
      <c r="A619" s="564"/>
      <c r="H619" s="556"/>
      <c r="J619" s="556"/>
      <c r="K619" s="506"/>
      <c r="L619" s="556"/>
      <c r="M619" s="506"/>
      <c r="N619" s="556"/>
      <c r="O619" s="506"/>
      <c r="P619" s="557"/>
      <c r="Q619" s="556"/>
      <c r="R619" s="558"/>
      <c r="S619" s="556"/>
      <c r="T619" s="556"/>
      <c r="U619" s="556"/>
      <c r="V619" s="566"/>
      <c r="W619" s="506"/>
      <c r="X619" s="556"/>
      <c r="Y619" s="557"/>
      <c r="Z619" s="506"/>
      <c r="AQ619" s="563"/>
      <c r="AR619" s="563"/>
    </row>
    <row r="620" spans="1:44" ht="15.75" customHeight="1" x14ac:dyDescent="0.25">
      <c r="A620" s="564"/>
      <c r="H620" s="556"/>
      <c r="J620" s="556"/>
      <c r="K620" s="506"/>
      <c r="L620" s="556"/>
      <c r="M620" s="506"/>
      <c r="N620" s="556"/>
      <c r="O620" s="506"/>
      <c r="P620" s="557"/>
      <c r="Q620" s="556"/>
      <c r="R620" s="558"/>
      <c r="S620" s="556"/>
      <c r="T620" s="556"/>
      <c r="U620" s="556"/>
      <c r="V620" s="566"/>
      <c r="W620" s="506"/>
      <c r="X620" s="556"/>
      <c r="Y620" s="557"/>
      <c r="Z620" s="506"/>
      <c r="AQ620" s="563"/>
      <c r="AR620" s="563"/>
    </row>
    <row r="621" spans="1:44" ht="15.75" customHeight="1" x14ac:dyDescent="0.25">
      <c r="A621" s="564"/>
      <c r="H621" s="556"/>
      <c r="J621" s="556"/>
      <c r="K621" s="506"/>
      <c r="L621" s="556"/>
      <c r="M621" s="506"/>
      <c r="N621" s="556"/>
      <c r="O621" s="506"/>
      <c r="P621" s="557"/>
      <c r="Q621" s="556"/>
      <c r="R621" s="558"/>
      <c r="S621" s="556"/>
      <c r="T621" s="556"/>
      <c r="U621" s="556"/>
      <c r="V621" s="566"/>
      <c r="W621" s="506"/>
      <c r="X621" s="556"/>
      <c r="Y621" s="557"/>
      <c r="Z621" s="506"/>
      <c r="AQ621" s="563"/>
      <c r="AR621" s="563"/>
    </row>
    <row r="622" spans="1:44" ht="15.75" customHeight="1" x14ac:dyDescent="0.25">
      <c r="A622" s="564"/>
      <c r="H622" s="556"/>
      <c r="J622" s="556"/>
      <c r="K622" s="506"/>
      <c r="L622" s="556"/>
      <c r="M622" s="506"/>
      <c r="N622" s="556"/>
      <c r="O622" s="506"/>
      <c r="P622" s="557"/>
      <c r="Q622" s="556"/>
      <c r="R622" s="558"/>
      <c r="S622" s="556"/>
      <c r="T622" s="556"/>
      <c r="U622" s="556"/>
      <c r="V622" s="566"/>
      <c r="W622" s="506"/>
      <c r="X622" s="556"/>
      <c r="Y622" s="557"/>
      <c r="Z622" s="506"/>
      <c r="AQ622" s="563"/>
      <c r="AR622" s="563"/>
    </row>
    <row r="623" spans="1:44" ht="15.75" customHeight="1" x14ac:dyDescent="0.25">
      <c r="A623" s="564"/>
      <c r="H623" s="556"/>
      <c r="J623" s="556"/>
      <c r="K623" s="506"/>
      <c r="L623" s="556"/>
      <c r="M623" s="506"/>
      <c r="N623" s="556"/>
      <c r="O623" s="506"/>
      <c r="P623" s="557"/>
      <c r="Q623" s="556"/>
      <c r="R623" s="558"/>
      <c r="S623" s="556"/>
      <c r="T623" s="556"/>
      <c r="U623" s="556"/>
      <c r="V623" s="566"/>
      <c r="W623" s="506"/>
      <c r="X623" s="556"/>
      <c r="Y623" s="557"/>
      <c r="Z623" s="506"/>
      <c r="AQ623" s="563"/>
      <c r="AR623" s="563"/>
    </row>
    <row r="624" spans="1:44" ht="15.75" customHeight="1" x14ac:dyDescent="0.25">
      <c r="A624" s="564"/>
      <c r="H624" s="556"/>
      <c r="J624" s="556"/>
      <c r="K624" s="506"/>
      <c r="L624" s="556"/>
      <c r="M624" s="506"/>
      <c r="N624" s="556"/>
      <c r="O624" s="506"/>
      <c r="P624" s="557"/>
      <c r="Q624" s="556"/>
      <c r="R624" s="558"/>
      <c r="S624" s="556"/>
      <c r="T624" s="556"/>
      <c r="U624" s="556"/>
      <c r="V624" s="566"/>
      <c r="W624" s="506"/>
      <c r="X624" s="556"/>
      <c r="Y624" s="557"/>
      <c r="Z624" s="506"/>
      <c r="AQ624" s="563"/>
      <c r="AR624" s="563"/>
    </row>
    <row r="625" spans="1:44" ht="15.75" customHeight="1" x14ac:dyDescent="0.25">
      <c r="A625" s="564"/>
      <c r="H625" s="556"/>
      <c r="J625" s="556"/>
      <c r="K625" s="506"/>
      <c r="L625" s="556"/>
      <c r="M625" s="506"/>
      <c r="N625" s="556"/>
      <c r="O625" s="506"/>
      <c r="P625" s="557"/>
      <c r="Q625" s="556"/>
      <c r="R625" s="558"/>
      <c r="S625" s="556"/>
      <c r="T625" s="556"/>
      <c r="U625" s="556"/>
      <c r="V625" s="566"/>
      <c r="W625" s="506"/>
      <c r="X625" s="556"/>
      <c r="Y625" s="557"/>
      <c r="Z625" s="506"/>
      <c r="AQ625" s="563"/>
      <c r="AR625" s="563"/>
    </row>
    <row r="626" spans="1:44" ht="15.75" customHeight="1" x14ac:dyDescent="0.25">
      <c r="A626" s="564"/>
      <c r="H626" s="556"/>
      <c r="J626" s="556"/>
      <c r="K626" s="506"/>
      <c r="L626" s="556"/>
      <c r="M626" s="506"/>
      <c r="N626" s="556"/>
      <c r="O626" s="506"/>
      <c r="P626" s="557"/>
      <c r="Q626" s="556"/>
      <c r="R626" s="558"/>
      <c r="S626" s="556"/>
      <c r="T626" s="556"/>
      <c r="U626" s="556"/>
      <c r="V626" s="566"/>
      <c r="W626" s="506"/>
      <c r="X626" s="556"/>
      <c r="Y626" s="557"/>
      <c r="Z626" s="506"/>
      <c r="AQ626" s="563"/>
      <c r="AR626" s="563"/>
    </row>
    <row r="627" spans="1:44" ht="15.75" customHeight="1" x14ac:dyDescent="0.25">
      <c r="A627" s="564"/>
      <c r="H627" s="556"/>
      <c r="J627" s="556"/>
      <c r="K627" s="506"/>
      <c r="L627" s="556"/>
      <c r="M627" s="506"/>
      <c r="N627" s="556"/>
      <c r="O627" s="506"/>
      <c r="P627" s="557"/>
      <c r="Q627" s="556"/>
      <c r="R627" s="558"/>
      <c r="S627" s="556"/>
      <c r="T627" s="556"/>
      <c r="U627" s="556"/>
      <c r="V627" s="566"/>
      <c r="W627" s="506"/>
      <c r="X627" s="556"/>
      <c r="Y627" s="557"/>
      <c r="Z627" s="506"/>
      <c r="AQ627" s="563"/>
      <c r="AR627" s="563"/>
    </row>
    <row r="628" spans="1:44" ht="15.75" customHeight="1" x14ac:dyDescent="0.25">
      <c r="A628" s="564"/>
      <c r="H628" s="556"/>
      <c r="J628" s="556"/>
      <c r="K628" s="506"/>
      <c r="L628" s="556"/>
      <c r="M628" s="506"/>
      <c r="N628" s="556"/>
      <c r="O628" s="506"/>
      <c r="P628" s="557"/>
      <c r="Q628" s="556"/>
      <c r="R628" s="558"/>
      <c r="S628" s="556"/>
      <c r="T628" s="556"/>
      <c r="U628" s="556"/>
      <c r="V628" s="566"/>
      <c r="W628" s="506"/>
      <c r="X628" s="556"/>
      <c r="Y628" s="557"/>
      <c r="Z628" s="506"/>
      <c r="AQ628" s="563"/>
      <c r="AR628" s="563"/>
    </row>
    <row r="629" spans="1:44" ht="15.75" customHeight="1" x14ac:dyDescent="0.25">
      <c r="A629" s="564"/>
      <c r="H629" s="556"/>
      <c r="J629" s="556"/>
      <c r="K629" s="506"/>
      <c r="L629" s="556"/>
      <c r="M629" s="506"/>
      <c r="N629" s="556"/>
      <c r="O629" s="506"/>
      <c r="P629" s="557"/>
      <c r="Q629" s="556"/>
      <c r="R629" s="558"/>
      <c r="S629" s="556"/>
      <c r="T629" s="556"/>
      <c r="U629" s="556"/>
      <c r="V629" s="566"/>
      <c r="W629" s="506"/>
      <c r="X629" s="556"/>
      <c r="Y629" s="557"/>
      <c r="Z629" s="506"/>
      <c r="AQ629" s="563"/>
      <c r="AR629" s="563"/>
    </row>
    <row r="630" spans="1:44" ht="15.75" customHeight="1" x14ac:dyDescent="0.25">
      <c r="A630" s="564"/>
      <c r="H630" s="556"/>
      <c r="J630" s="556"/>
      <c r="K630" s="506"/>
      <c r="L630" s="556"/>
      <c r="M630" s="506"/>
      <c r="N630" s="556"/>
      <c r="O630" s="506"/>
      <c r="P630" s="557"/>
      <c r="Q630" s="556"/>
      <c r="R630" s="558"/>
      <c r="S630" s="556"/>
      <c r="T630" s="556"/>
      <c r="U630" s="556"/>
      <c r="V630" s="566"/>
      <c r="W630" s="506"/>
      <c r="X630" s="556"/>
      <c r="Y630" s="557"/>
      <c r="Z630" s="506"/>
      <c r="AQ630" s="563"/>
      <c r="AR630" s="563"/>
    </row>
    <row r="631" spans="1:44" ht="15.75" customHeight="1" x14ac:dyDescent="0.25">
      <c r="A631" s="564"/>
      <c r="H631" s="556"/>
      <c r="J631" s="556"/>
      <c r="K631" s="506"/>
      <c r="L631" s="556"/>
      <c r="M631" s="506"/>
      <c r="N631" s="556"/>
      <c r="O631" s="506"/>
      <c r="P631" s="557"/>
      <c r="Q631" s="556"/>
      <c r="R631" s="558"/>
      <c r="S631" s="556"/>
      <c r="T631" s="556"/>
      <c r="U631" s="556"/>
      <c r="V631" s="566"/>
      <c r="W631" s="506"/>
      <c r="X631" s="556"/>
      <c r="Y631" s="557"/>
      <c r="Z631" s="506"/>
      <c r="AQ631" s="563"/>
      <c r="AR631" s="563"/>
    </row>
    <row r="632" spans="1:44" ht="15.75" customHeight="1" x14ac:dyDescent="0.25">
      <c r="A632" s="564"/>
      <c r="H632" s="556"/>
      <c r="J632" s="556"/>
      <c r="K632" s="506"/>
      <c r="L632" s="556"/>
      <c r="M632" s="506"/>
      <c r="N632" s="556"/>
      <c r="O632" s="506"/>
      <c r="P632" s="557"/>
      <c r="Q632" s="556"/>
      <c r="R632" s="558"/>
      <c r="S632" s="556"/>
      <c r="T632" s="556"/>
      <c r="U632" s="556"/>
      <c r="V632" s="566"/>
      <c r="W632" s="506"/>
      <c r="X632" s="556"/>
      <c r="Y632" s="557"/>
      <c r="Z632" s="506"/>
      <c r="AQ632" s="563"/>
      <c r="AR632" s="563"/>
    </row>
    <row r="633" spans="1:44" ht="15.75" customHeight="1" x14ac:dyDescent="0.25">
      <c r="A633" s="564"/>
      <c r="H633" s="556"/>
      <c r="J633" s="556"/>
      <c r="K633" s="506"/>
      <c r="L633" s="556"/>
      <c r="M633" s="506"/>
      <c r="N633" s="556"/>
      <c r="O633" s="506"/>
      <c r="P633" s="557"/>
      <c r="Q633" s="556"/>
      <c r="R633" s="558"/>
      <c r="S633" s="556"/>
      <c r="T633" s="556"/>
      <c r="U633" s="556"/>
      <c r="V633" s="566"/>
      <c r="W633" s="506"/>
      <c r="X633" s="556"/>
      <c r="Y633" s="557"/>
      <c r="Z633" s="506"/>
      <c r="AQ633" s="563"/>
      <c r="AR633" s="563"/>
    </row>
    <row r="634" spans="1:44" ht="15.75" customHeight="1" x14ac:dyDescent="0.25">
      <c r="A634" s="564"/>
      <c r="H634" s="556"/>
      <c r="J634" s="556"/>
      <c r="K634" s="506"/>
      <c r="L634" s="556"/>
      <c r="M634" s="506"/>
      <c r="N634" s="556"/>
      <c r="O634" s="506"/>
      <c r="P634" s="557"/>
      <c r="Q634" s="556"/>
      <c r="R634" s="558"/>
      <c r="S634" s="556"/>
      <c r="T634" s="556"/>
      <c r="U634" s="556"/>
      <c r="V634" s="566"/>
      <c r="W634" s="506"/>
      <c r="X634" s="556"/>
      <c r="Y634" s="557"/>
      <c r="Z634" s="506"/>
      <c r="AQ634" s="563"/>
      <c r="AR634" s="563"/>
    </row>
    <row r="635" spans="1:44" ht="15.75" customHeight="1" x14ac:dyDescent="0.25">
      <c r="A635" s="564"/>
      <c r="H635" s="556"/>
      <c r="J635" s="556"/>
      <c r="K635" s="506"/>
      <c r="L635" s="556"/>
      <c r="M635" s="506"/>
      <c r="N635" s="556"/>
      <c r="O635" s="506"/>
      <c r="P635" s="557"/>
      <c r="Q635" s="556"/>
      <c r="R635" s="558"/>
      <c r="S635" s="556"/>
      <c r="T635" s="556"/>
      <c r="U635" s="556"/>
      <c r="V635" s="566"/>
      <c r="W635" s="506"/>
      <c r="X635" s="556"/>
      <c r="Y635" s="557"/>
      <c r="Z635" s="506"/>
      <c r="AQ635" s="563"/>
      <c r="AR635" s="563"/>
    </row>
    <row r="636" spans="1:44" ht="15.75" customHeight="1" x14ac:dyDescent="0.25">
      <c r="A636" s="564"/>
      <c r="H636" s="556"/>
      <c r="J636" s="556"/>
      <c r="K636" s="506"/>
      <c r="L636" s="556"/>
      <c r="M636" s="506"/>
      <c r="N636" s="556"/>
      <c r="O636" s="506"/>
      <c r="P636" s="557"/>
      <c r="Q636" s="556"/>
      <c r="R636" s="558"/>
      <c r="S636" s="556"/>
      <c r="T636" s="556"/>
      <c r="U636" s="556"/>
      <c r="V636" s="566"/>
      <c r="W636" s="506"/>
      <c r="X636" s="556"/>
      <c r="Y636" s="557"/>
      <c r="Z636" s="506"/>
      <c r="AQ636" s="563"/>
      <c r="AR636" s="563"/>
    </row>
    <row r="637" spans="1:44" ht="15.75" customHeight="1" x14ac:dyDescent="0.25">
      <c r="A637" s="564"/>
      <c r="H637" s="556"/>
      <c r="J637" s="556"/>
      <c r="K637" s="506"/>
      <c r="L637" s="556"/>
      <c r="M637" s="506"/>
      <c r="N637" s="556"/>
      <c r="O637" s="506"/>
      <c r="P637" s="557"/>
      <c r="Q637" s="556"/>
      <c r="R637" s="558"/>
      <c r="S637" s="556"/>
      <c r="T637" s="556"/>
      <c r="U637" s="556"/>
      <c r="V637" s="566"/>
      <c r="W637" s="506"/>
      <c r="X637" s="556"/>
      <c r="Y637" s="557"/>
      <c r="Z637" s="506"/>
      <c r="AQ637" s="563"/>
      <c r="AR637" s="563"/>
    </row>
    <row r="638" spans="1:44" ht="15.75" customHeight="1" x14ac:dyDescent="0.25">
      <c r="A638" s="564"/>
      <c r="H638" s="556"/>
      <c r="J638" s="556"/>
      <c r="K638" s="506"/>
      <c r="L638" s="556"/>
      <c r="M638" s="506"/>
      <c r="N638" s="556"/>
      <c r="O638" s="506"/>
      <c r="P638" s="557"/>
      <c r="Q638" s="556"/>
      <c r="R638" s="558"/>
      <c r="S638" s="556"/>
      <c r="T638" s="556"/>
      <c r="U638" s="556"/>
      <c r="V638" s="566"/>
      <c r="W638" s="506"/>
      <c r="X638" s="556"/>
      <c r="Y638" s="557"/>
      <c r="Z638" s="506"/>
      <c r="AQ638" s="563"/>
      <c r="AR638" s="563"/>
    </row>
    <row r="639" spans="1:44" ht="15.75" customHeight="1" x14ac:dyDescent="0.25">
      <c r="A639" s="564"/>
      <c r="H639" s="556"/>
      <c r="J639" s="556"/>
      <c r="K639" s="506"/>
      <c r="L639" s="556"/>
      <c r="M639" s="506"/>
      <c r="N639" s="556"/>
      <c r="O639" s="506"/>
      <c r="P639" s="557"/>
      <c r="Q639" s="556"/>
      <c r="R639" s="558"/>
      <c r="S639" s="556"/>
      <c r="T639" s="556"/>
      <c r="U639" s="556"/>
      <c r="V639" s="566"/>
      <c r="W639" s="506"/>
      <c r="X639" s="556"/>
      <c r="Y639" s="557"/>
      <c r="Z639" s="506"/>
      <c r="AQ639" s="563"/>
      <c r="AR639" s="563"/>
    </row>
    <row r="640" spans="1:44" ht="15.75" customHeight="1" x14ac:dyDescent="0.25">
      <c r="A640" s="564"/>
      <c r="H640" s="556"/>
      <c r="J640" s="556"/>
      <c r="K640" s="506"/>
      <c r="L640" s="556"/>
      <c r="M640" s="506"/>
      <c r="N640" s="556"/>
      <c r="O640" s="506"/>
      <c r="P640" s="557"/>
      <c r="Q640" s="556"/>
      <c r="R640" s="558"/>
      <c r="S640" s="556"/>
      <c r="T640" s="556"/>
      <c r="U640" s="556"/>
      <c r="V640" s="566"/>
      <c r="W640" s="506"/>
      <c r="X640" s="556"/>
      <c r="Y640" s="557"/>
      <c r="Z640" s="506"/>
      <c r="AQ640" s="563"/>
      <c r="AR640" s="563"/>
    </row>
    <row r="641" spans="1:44" ht="15.75" customHeight="1" x14ac:dyDescent="0.25">
      <c r="A641" s="564"/>
      <c r="H641" s="556"/>
      <c r="J641" s="556"/>
      <c r="K641" s="506"/>
      <c r="L641" s="556"/>
      <c r="M641" s="506"/>
      <c r="N641" s="556"/>
      <c r="O641" s="506"/>
      <c r="P641" s="557"/>
      <c r="Q641" s="556"/>
      <c r="R641" s="558"/>
      <c r="S641" s="556"/>
      <c r="T641" s="556"/>
      <c r="U641" s="556"/>
      <c r="V641" s="566"/>
      <c r="W641" s="506"/>
      <c r="X641" s="556"/>
      <c r="Y641" s="557"/>
      <c r="Z641" s="506"/>
      <c r="AQ641" s="563"/>
      <c r="AR641" s="563"/>
    </row>
    <row r="642" spans="1:44" ht="15.75" customHeight="1" x14ac:dyDescent="0.25">
      <c r="A642" s="564"/>
      <c r="H642" s="556"/>
      <c r="J642" s="556"/>
      <c r="K642" s="506"/>
      <c r="L642" s="556"/>
      <c r="M642" s="506"/>
      <c r="N642" s="556"/>
      <c r="O642" s="506"/>
      <c r="P642" s="557"/>
      <c r="Q642" s="556"/>
      <c r="R642" s="558"/>
      <c r="S642" s="556"/>
      <c r="T642" s="556"/>
      <c r="U642" s="556"/>
      <c r="V642" s="566"/>
      <c r="W642" s="506"/>
      <c r="X642" s="556"/>
      <c r="Y642" s="557"/>
      <c r="Z642" s="506"/>
      <c r="AQ642" s="563"/>
      <c r="AR642" s="563"/>
    </row>
    <row r="643" spans="1:44" ht="15.75" customHeight="1" x14ac:dyDescent="0.25">
      <c r="A643" s="564"/>
      <c r="H643" s="556"/>
      <c r="J643" s="556"/>
      <c r="K643" s="506"/>
      <c r="L643" s="556"/>
      <c r="M643" s="506"/>
      <c r="N643" s="556"/>
      <c r="O643" s="506"/>
      <c r="P643" s="557"/>
      <c r="Q643" s="556"/>
      <c r="R643" s="558"/>
      <c r="S643" s="556"/>
      <c r="T643" s="556"/>
      <c r="U643" s="556"/>
      <c r="V643" s="566"/>
      <c r="W643" s="506"/>
      <c r="X643" s="556"/>
      <c r="Y643" s="557"/>
      <c r="Z643" s="506"/>
      <c r="AQ643" s="563"/>
      <c r="AR643" s="563"/>
    </row>
    <row r="644" spans="1:44" ht="15.75" customHeight="1" x14ac:dyDescent="0.25">
      <c r="A644" s="564"/>
      <c r="H644" s="556"/>
      <c r="J644" s="556"/>
      <c r="K644" s="506"/>
      <c r="L644" s="556"/>
      <c r="M644" s="506"/>
      <c r="N644" s="556"/>
      <c r="O644" s="506"/>
      <c r="P644" s="557"/>
      <c r="Q644" s="556"/>
      <c r="R644" s="558"/>
      <c r="S644" s="556"/>
      <c r="T644" s="556"/>
      <c r="U644" s="556"/>
      <c r="V644" s="566"/>
      <c r="W644" s="506"/>
      <c r="X644" s="556"/>
      <c r="Y644" s="557"/>
      <c r="Z644" s="506"/>
      <c r="AQ644" s="563"/>
      <c r="AR644" s="563"/>
    </row>
    <row r="645" spans="1:44" ht="15.75" customHeight="1" x14ac:dyDescent="0.25">
      <c r="A645" s="564"/>
      <c r="H645" s="556"/>
      <c r="J645" s="556"/>
      <c r="K645" s="506"/>
      <c r="L645" s="556"/>
      <c r="M645" s="506"/>
      <c r="N645" s="556"/>
      <c r="O645" s="506"/>
      <c r="P645" s="557"/>
      <c r="Q645" s="556"/>
      <c r="R645" s="558"/>
      <c r="S645" s="556"/>
      <c r="T645" s="556"/>
      <c r="U645" s="556"/>
      <c r="V645" s="566"/>
      <c r="W645" s="506"/>
      <c r="X645" s="556"/>
      <c r="Y645" s="557"/>
      <c r="Z645" s="506"/>
      <c r="AQ645" s="563"/>
      <c r="AR645" s="563"/>
    </row>
    <row r="646" spans="1:44" ht="15.75" customHeight="1" x14ac:dyDescent="0.25">
      <c r="A646" s="564"/>
      <c r="H646" s="556"/>
      <c r="J646" s="556"/>
      <c r="K646" s="506"/>
      <c r="L646" s="556"/>
      <c r="M646" s="506"/>
      <c r="N646" s="556"/>
      <c r="O646" s="506"/>
      <c r="P646" s="557"/>
      <c r="Q646" s="556"/>
      <c r="R646" s="558"/>
      <c r="S646" s="556"/>
      <c r="T646" s="556"/>
      <c r="U646" s="556"/>
      <c r="V646" s="566"/>
      <c r="W646" s="506"/>
      <c r="X646" s="556"/>
      <c r="Y646" s="557"/>
      <c r="Z646" s="506"/>
      <c r="AQ646" s="563"/>
      <c r="AR646" s="563"/>
    </row>
    <row r="647" spans="1:44" ht="15.75" customHeight="1" x14ac:dyDescent="0.25">
      <c r="A647" s="564"/>
      <c r="H647" s="556"/>
      <c r="J647" s="556"/>
      <c r="K647" s="506"/>
      <c r="L647" s="556"/>
      <c r="M647" s="506"/>
      <c r="N647" s="556"/>
      <c r="O647" s="506"/>
      <c r="P647" s="557"/>
      <c r="Q647" s="556"/>
      <c r="R647" s="558"/>
      <c r="S647" s="556"/>
      <c r="T647" s="556"/>
      <c r="U647" s="556"/>
      <c r="V647" s="566"/>
      <c r="W647" s="506"/>
      <c r="X647" s="556"/>
      <c r="Y647" s="557"/>
      <c r="Z647" s="506"/>
      <c r="AQ647" s="563"/>
      <c r="AR647" s="563"/>
    </row>
    <row r="648" spans="1:44" ht="15.75" customHeight="1" x14ac:dyDescent="0.25">
      <c r="A648" s="564"/>
      <c r="H648" s="556"/>
      <c r="J648" s="556"/>
      <c r="K648" s="506"/>
      <c r="L648" s="556"/>
      <c r="M648" s="506"/>
      <c r="N648" s="556"/>
      <c r="O648" s="506"/>
      <c r="P648" s="557"/>
      <c r="Q648" s="556"/>
      <c r="R648" s="558"/>
      <c r="S648" s="556"/>
      <c r="T648" s="556"/>
      <c r="U648" s="556"/>
      <c r="V648" s="566"/>
      <c r="W648" s="506"/>
      <c r="X648" s="556"/>
      <c r="Y648" s="557"/>
      <c r="Z648" s="506"/>
      <c r="AQ648" s="563"/>
      <c r="AR648" s="563"/>
    </row>
    <row r="649" spans="1:44" ht="15.75" customHeight="1" x14ac:dyDescent="0.25">
      <c r="A649" s="564"/>
      <c r="H649" s="556"/>
      <c r="J649" s="556"/>
      <c r="K649" s="506"/>
      <c r="L649" s="556"/>
      <c r="M649" s="506"/>
      <c r="N649" s="556"/>
      <c r="O649" s="506"/>
      <c r="P649" s="557"/>
      <c r="Q649" s="556"/>
      <c r="R649" s="558"/>
      <c r="S649" s="556"/>
      <c r="T649" s="556"/>
      <c r="U649" s="556"/>
      <c r="V649" s="566"/>
      <c r="W649" s="506"/>
      <c r="X649" s="556"/>
      <c r="Y649" s="557"/>
      <c r="Z649" s="506"/>
      <c r="AQ649" s="563"/>
      <c r="AR649" s="563"/>
    </row>
    <row r="650" spans="1:44" ht="15.75" customHeight="1" x14ac:dyDescent="0.25">
      <c r="A650" s="564"/>
      <c r="H650" s="556"/>
      <c r="J650" s="556"/>
      <c r="K650" s="506"/>
      <c r="L650" s="556"/>
      <c r="M650" s="506"/>
      <c r="N650" s="556"/>
      <c r="O650" s="506"/>
      <c r="P650" s="557"/>
      <c r="Q650" s="556"/>
      <c r="R650" s="558"/>
      <c r="S650" s="556"/>
      <c r="T650" s="556"/>
      <c r="U650" s="556"/>
      <c r="V650" s="566"/>
      <c r="W650" s="506"/>
      <c r="X650" s="556"/>
      <c r="Y650" s="557"/>
      <c r="Z650" s="506"/>
      <c r="AQ650" s="563"/>
      <c r="AR650" s="563"/>
    </row>
    <row r="651" spans="1:44" ht="15.75" customHeight="1" x14ac:dyDescent="0.25">
      <c r="A651" s="564"/>
      <c r="H651" s="556"/>
      <c r="J651" s="556"/>
      <c r="K651" s="506"/>
      <c r="L651" s="556"/>
      <c r="M651" s="506"/>
      <c r="N651" s="556"/>
      <c r="O651" s="506"/>
      <c r="P651" s="557"/>
      <c r="Q651" s="556"/>
      <c r="R651" s="558"/>
      <c r="S651" s="556"/>
      <c r="T651" s="556"/>
      <c r="U651" s="556"/>
      <c r="V651" s="566"/>
      <c r="W651" s="506"/>
      <c r="X651" s="556"/>
      <c r="Y651" s="557"/>
      <c r="Z651" s="506"/>
      <c r="AQ651" s="563"/>
      <c r="AR651" s="563"/>
    </row>
    <row r="652" spans="1:44" ht="15.75" customHeight="1" x14ac:dyDescent="0.25">
      <c r="A652" s="564"/>
      <c r="H652" s="556"/>
      <c r="J652" s="556"/>
      <c r="K652" s="506"/>
      <c r="L652" s="556"/>
      <c r="M652" s="506"/>
      <c r="N652" s="556"/>
      <c r="O652" s="506"/>
      <c r="P652" s="557"/>
      <c r="Q652" s="556"/>
      <c r="R652" s="558"/>
      <c r="S652" s="556"/>
      <c r="T652" s="556"/>
      <c r="U652" s="556"/>
      <c r="V652" s="566"/>
      <c r="W652" s="506"/>
      <c r="X652" s="556"/>
      <c r="Y652" s="557"/>
      <c r="Z652" s="506"/>
      <c r="AQ652" s="563"/>
      <c r="AR652" s="563"/>
    </row>
    <row r="653" spans="1:44" ht="15.75" customHeight="1" x14ac:dyDescent="0.25">
      <c r="A653" s="564"/>
      <c r="H653" s="556"/>
      <c r="J653" s="556"/>
      <c r="K653" s="506"/>
      <c r="L653" s="556"/>
      <c r="M653" s="506"/>
      <c r="N653" s="556"/>
      <c r="O653" s="506"/>
      <c r="P653" s="557"/>
      <c r="Q653" s="556"/>
      <c r="R653" s="558"/>
      <c r="S653" s="556"/>
      <c r="T653" s="556"/>
      <c r="U653" s="556"/>
      <c r="V653" s="566"/>
      <c r="W653" s="506"/>
      <c r="X653" s="556"/>
      <c r="Y653" s="557"/>
      <c r="Z653" s="506"/>
      <c r="AQ653" s="563"/>
      <c r="AR653" s="563"/>
    </row>
    <row r="654" spans="1:44" ht="15.75" customHeight="1" x14ac:dyDescent="0.25">
      <c r="A654" s="564"/>
      <c r="H654" s="556"/>
      <c r="J654" s="556"/>
      <c r="K654" s="506"/>
      <c r="L654" s="556"/>
      <c r="M654" s="506"/>
      <c r="N654" s="556"/>
      <c r="O654" s="506"/>
      <c r="P654" s="557"/>
      <c r="Q654" s="556"/>
      <c r="R654" s="558"/>
      <c r="S654" s="556"/>
      <c r="T654" s="556"/>
      <c r="U654" s="556"/>
      <c r="V654" s="566"/>
      <c r="W654" s="506"/>
      <c r="X654" s="556"/>
      <c r="Y654" s="557"/>
      <c r="Z654" s="506"/>
      <c r="AQ654" s="563"/>
      <c r="AR654" s="563"/>
    </row>
    <row r="655" spans="1:44" ht="15.75" customHeight="1" x14ac:dyDescent="0.25">
      <c r="A655" s="564"/>
      <c r="H655" s="556"/>
      <c r="J655" s="556"/>
      <c r="K655" s="506"/>
      <c r="L655" s="556"/>
      <c r="M655" s="506"/>
      <c r="N655" s="556"/>
      <c r="O655" s="506"/>
      <c r="P655" s="557"/>
      <c r="Q655" s="556"/>
      <c r="R655" s="558"/>
      <c r="S655" s="556"/>
      <c r="T655" s="556"/>
      <c r="U655" s="556"/>
      <c r="V655" s="566"/>
      <c r="W655" s="506"/>
      <c r="X655" s="556"/>
      <c r="Y655" s="557"/>
      <c r="Z655" s="506"/>
      <c r="AQ655" s="563"/>
      <c r="AR655" s="563"/>
    </row>
    <row r="656" spans="1:44" ht="15.75" customHeight="1" x14ac:dyDescent="0.25">
      <c r="A656" s="564"/>
      <c r="H656" s="556"/>
      <c r="J656" s="556"/>
      <c r="K656" s="506"/>
      <c r="L656" s="556"/>
      <c r="M656" s="506"/>
      <c r="N656" s="556"/>
      <c r="O656" s="506"/>
      <c r="P656" s="557"/>
      <c r="Q656" s="556"/>
      <c r="R656" s="558"/>
      <c r="S656" s="556"/>
      <c r="T656" s="556"/>
      <c r="U656" s="556"/>
      <c r="V656" s="566"/>
      <c r="W656" s="506"/>
      <c r="X656" s="556"/>
      <c r="Y656" s="557"/>
      <c r="Z656" s="506"/>
      <c r="AQ656" s="563"/>
      <c r="AR656" s="563"/>
    </row>
    <row r="657" spans="1:44" ht="15.75" customHeight="1" x14ac:dyDescent="0.25">
      <c r="A657" s="564"/>
      <c r="H657" s="556"/>
      <c r="J657" s="556"/>
      <c r="K657" s="506"/>
      <c r="L657" s="556"/>
      <c r="M657" s="506"/>
      <c r="N657" s="556"/>
      <c r="O657" s="506"/>
      <c r="P657" s="557"/>
      <c r="Q657" s="556"/>
      <c r="R657" s="558"/>
      <c r="S657" s="556"/>
      <c r="T657" s="556"/>
      <c r="U657" s="556"/>
      <c r="V657" s="566"/>
      <c r="W657" s="506"/>
      <c r="X657" s="556"/>
      <c r="Y657" s="557"/>
      <c r="Z657" s="506"/>
      <c r="AQ657" s="563"/>
      <c r="AR657" s="563"/>
    </row>
    <row r="658" spans="1:44" ht="15.75" customHeight="1" x14ac:dyDescent="0.25">
      <c r="A658" s="564"/>
      <c r="H658" s="556"/>
      <c r="J658" s="556"/>
      <c r="K658" s="506"/>
      <c r="L658" s="556"/>
      <c r="M658" s="506"/>
      <c r="N658" s="556"/>
      <c r="O658" s="506"/>
      <c r="P658" s="557"/>
      <c r="Q658" s="556"/>
      <c r="R658" s="558"/>
      <c r="S658" s="556"/>
      <c r="T658" s="556"/>
      <c r="U658" s="556"/>
      <c r="V658" s="566"/>
      <c r="W658" s="506"/>
      <c r="X658" s="556"/>
      <c r="Y658" s="557"/>
      <c r="Z658" s="506"/>
      <c r="AQ658" s="563"/>
      <c r="AR658" s="563"/>
    </row>
    <row r="659" spans="1:44" ht="15.75" customHeight="1" x14ac:dyDescent="0.25">
      <c r="A659" s="564"/>
      <c r="H659" s="556"/>
      <c r="J659" s="556"/>
      <c r="K659" s="506"/>
      <c r="L659" s="556"/>
      <c r="M659" s="506"/>
      <c r="N659" s="556"/>
      <c r="O659" s="506"/>
      <c r="P659" s="557"/>
      <c r="Q659" s="556"/>
      <c r="R659" s="558"/>
      <c r="S659" s="556"/>
      <c r="T659" s="556"/>
      <c r="U659" s="556"/>
      <c r="V659" s="566"/>
      <c r="W659" s="506"/>
      <c r="X659" s="556"/>
      <c r="Y659" s="557"/>
      <c r="Z659" s="506"/>
      <c r="AQ659" s="563"/>
      <c r="AR659" s="563"/>
    </row>
    <row r="660" spans="1:44" ht="15.75" customHeight="1" x14ac:dyDescent="0.25">
      <c r="A660" s="564"/>
      <c r="H660" s="556"/>
      <c r="J660" s="556"/>
      <c r="K660" s="506"/>
      <c r="L660" s="556"/>
      <c r="M660" s="506"/>
      <c r="N660" s="556"/>
      <c r="O660" s="506"/>
      <c r="P660" s="557"/>
      <c r="Q660" s="556"/>
      <c r="R660" s="558"/>
      <c r="S660" s="556"/>
      <c r="T660" s="556"/>
      <c r="U660" s="556"/>
      <c r="V660" s="566"/>
      <c r="W660" s="506"/>
      <c r="X660" s="556"/>
      <c r="Y660" s="557"/>
      <c r="Z660" s="506"/>
      <c r="AQ660" s="563"/>
      <c r="AR660" s="563"/>
    </row>
    <row r="661" spans="1:44" ht="15.75" customHeight="1" x14ac:dyDescent="0.25">
      <c r="A661" s="564"/>
      <c r="H661" s="556"/>
      <c r="J661" s="556"/>
      <c r="K661" s="506"/>
      <c r="L661" s="556"/>
      <c r="M661" s="506"/>
      <c r="N661" s="556"/>
      <c r="O661" s="506"/>
      <c r="P661" s="557"/>
      <c r="Q661" s="556"/>
      <c r="R661" s="558"/>
      <c r="S661" s="556"/>
      <c r="T661" s="556"/>
      <c r="U661" s="556"/>
      <c r="V661" s="566"/>
      <c r="W661" s="506"/>
      <c r="X661" s="556"/>
      <c r="Y661" s="557"/>
      <c r="Z661" s="506"/>
      <c r="AQ661" s="563"/>
      <c r="AR661" s="563"/>
    </row>
    <row r="662" spans="1:44" ht="15.75" customHeight="1" x14ac:dyDescent="0.25">
      <c r="A662" s="564"/>
      <c r="H662" s="556"/>
      <c r="J662" s="556"/>
      <c r="K662" s="506"/>
      <c r="L662" s="556"/>
      <c r="M662" s="506"/>
      <c r="N662" s="556"/>
      <c r="O662" s="506"/>
      <c r="P662" s="557"/>
      <c r="Q662" s="556"/>
      <c r="R662" s="558"/>
      <c r="S662" s="556"/>
      <c r="T662" s="556"/>
      <c r="U662" s="556"/>
      <c r="V662" s="566"/>
      <c r="W662" s="506"/>
      <c r="X662" s="556"/>
      <c r="Y662" s="557"/>
      <c r="Z662" s="506"/>
      <c r="AQ662" s="563"/>
      <c r="AR662" s="563"/>
    </row>
    <row r="663" spans="1:44" ht="15.75" customHeight="1" x14ac:dyDescent="0.25">
      <c r="A663" s="564"/>
      <c r="H663" s="556"/>
      <c r="J663" s="556"/>
      <c r="K663" s="506"/>
      <c r="L663" s="556"/>
      <c r="M663" s="506"/>
      <c r="N663" s="556"/>
      <c r="O663" s="506"/>
      <c r="P663" s="557"/>
      <c r="Q663" s="556"/>
      <c r="R663" s="558"/>
      <c r="S663" s="556"/>
      <c r="T663" s="556"/>
      <c r="U663" s="556"/>
      <c r="V663" s="566"/>
      <c r="W663" s="506"/>
      <c r="X663" s="556"/>
      <c r="Y663" s="557"/>
      <c r="Z663" s="506"/>
      <c r="AQ663" s="563"/>
      <c r="AR663" s="563"/>
    </row>
    <row r="664" spans="1:44" ht="15.75" customHeight="1" x14ac:dyDescent="0.25">
      <c r="A664" s="564"/>
      <c r="H664" s="556"/>
      <c r="J664" s="556"/>
      <c r="K664" s="506"/>
      <c r="L664" s="556"/>
      <c r="M664" s="506"/>
      <c r="N664" s="556"/>
      <c r="O664" s="506"/>
      <c r="P664" s="557"/>
      <c r="Q664" s="556"/>
      <c r="R664" s="558"/>
      <c r="S664" s="556"/>
      <c r="T664" s="556"/>
      <c r="U664" s="556"/>
      <c r="V664" s="566"/>
      <c r="W664" s="506"/>
      <c r="X664" s="556"/>
      <c r="Y664" s="557"/>
      <c r="Z664" s="506"/>
      <c r="AQ664" s="563"/>
      <c r="AR664" s="563"/>
    </row>
    <row r="665" spans="1:44" ht="15.75" customHeight="1" x14ac:dyDescent="0.25">
      <c r="A665" s="564"/>
      <c r="H665" s="556"/>
      <c r="J665" s="556"/>
      <c r="K665" s="506"/>
      <c r="L665" s="556"/>
      <c r="M665" s="506"/>
      <c r="N665" s="556"/>
      <c r="O665" s="506"/>
      <c r="P665" s="557"/>
      <c r="Q665" s="556"/>
      <c r="R665" s="558"/>
      <c r="S665" s="556"/>
      <c r="T665" s="556"/>
      <c r="U665" s="556"/>
      <c r="V665" s="566"/>
      <c r="W665" s="506"/>
      <c r="X665" s="556"/>
      <c r="Y665" s="557"/>
      <c r="Z665" s="506"/>
      <c r="AQ665" s="563"/>
      <c r="AR665" s="563"/>
    </row>
    <row r="666" spans="1:44" ht="15.75" customHeight="1" x14ac:dyDescent="0.25">
      <c r="A666" s="564"/>
      <c r="H666" s="556"/>
      <c r="J666" s="556"/>
      <c r="K666" s="506"/>
      <c r="L666" s="556"/>
      <c r="M666" s="506"/>
      <c r="N666" s="556"/>
      <c r="O666" s="506"/>
      <c r="P666" s="557"/>
      <c r="Q666" s="556"/>
      <c r="R666" s="558"/>
      <c r="S666" s="556"/>
      <c r="T666" s="556"/>
      <c r="U666" s="556"/>
      <c r="V666" s="566"/>
      <c r="W666" s="506"/>
      <c r="X666" s="556"/>
      <c r="Y666" s="557"/>
      <c r="Z666" s="506"/>
      <c r="AQ666" s="563"/>
      <c r="AR666" s="563"/>
    </row>
    <row r="667" spans="1:44" ht="15.75" customHeight="1" x14ac:dyDescent="0.25">
      <c r="A667" s="564"/>
      <c r="H667" s="556"/>
      <c r="J667" s="556"/>
      <c r="K667" s="506"/>
      <c r="L667" s="556"/>
      <c r="M667" s="506"/>
      <c r="N667" s="556"/>
      <c r="O667" s="506"/>
      <c r="P667" s="557"/>
      <c r="Q667" s="556"/>
      <c r="R667" s="558"/>
      <c r="S667" s="556"/>
      <c r="T667" s="556"/>
      <c r="U667" s="556"/>
      <c r="V667" s="566"/>
      <c r="W667" s="506"/>
      <c r="X667" s="556"/>
      <c r="Y667" s="557"/>
      <c r="Z667" s="506"/>
      <c r="AQ667" s="563"/>
      <c r="AR667" s="563"/>
    </row>
    <row r="668" spans="1:44" ht="15.75" customHeight="1" x14ac:dyDescent="0.25">
      <c r="A668" s="564"/>
      <c r="H668" s="556"/>
      <c r="J668" s="556"/>
      <c r="K668" s="506"/>
      <c r="L668" s="556"/>
      <c r="M668" s="506"/>
      <c r="N668" s="556"/>
      <c r="O668" s="506"/>
      <c r="P668" s="557"/>
      <c r="Q668" s="556"/>
      <c r="R668" s="558"/>
      <c r="S668" s="556"/>
      <c r="T668" s="556"/>
      <c r="U668" s="556"/>
      <c r="V668" s="566"/>
      <c r="W668" s="506"/>
      <c r="X668" s="556"/>
      <c r="Y668" s="557"/>
      <c r="Z668" s="506"/>
      <c r="AQ668" s="563"/>
      <c r="AR668" s="563"/>
    </row>
    <row r="669" spans="1:44" ht="15.75" customHeight="1" x14ac:dyDescent="0.25">
      <c r="A669" s="564"/>
      <c r="H669" s="556"/>
      <c r="J669" s="556"/>
      <c r="K669" s="506"/>
      <c r="L669" s="556"/>
      <c r="M669" s="506"/>
      <c r="N669" s="556"/>
      <c r="O669" s="506"/>
      <c r="P669" s="557"/>
      <c r="Q669" s="556"/>
      <c r="R669" s="558"/>
      <c r="S669" s="556"/>
      <c r="T669" s="556"/>
      <c r="U669" s="556"/>
      <c r="V669" s="566"/>
      <c r="W669" s="506"/>
      <c r="X669" s="556"/>
      <c r="Y669" s="557"/>
      <c r="Z669" s="506"/>
      <c r="AQ669" s="563"/>
      <c r="AR669" s="563"/>
    </row>
    <row r="670" spans="1:44" ht="15.75" customHeight="1" x14ac:dyDescent="0.25">
      <c r="A670" s="564"/>
      <c r="H670" s="556"/>
      <c r="J670" s="556"/>
      <c r="K670" s="506"/>
      <c r="L670" s="556"/>
      <c r="M670" s="506"/>
      <c r="N670" s="556"/>
      <c r="O670" s="506"/>
      <c r="P670" s="557"/>
      <c r="Q670" s="556"/>
      <c r="R670" s="558"/>
      <c r="S670" s="556"/>
      <c r="T670" s="556"/>
      <c r="U670" s="556"/>
      <c r="V670" s="566"/>
      <c r="W670" s="506"/>
      <c r="X670" s="556"/>
      <c r="Y670" s="557"/>
      <c r="Z670" s="506"/>
      <c r="AQ670" s="563"/>
      <c r="AR670" s="563"/>
    </row>
    <row r="671" spans="1:44" ht="15.75" customHeight="1" x14ac:dyDescent="0.25">
      <c r="A671" s="564"/>
      <c r="H671" s="556"/>
      <c r="J671" s="556"/>
      <c r="K671" s="506"/>
      <c r="L671" s="556"/>
      <c r="M671" s="506"/>
      <c r="N671" s="556"/>
      <c r="O671" s="506"/>
      <c r="P671" s="557"/>
      <c r="Q671" s="556"/>
      <c r="R671" s="558"/>
      <c r="S671" s="556"/>
      <c r="T671" s="556"/>
      <c r="U671" s="556"/>
      <c r="V671" s="566"/>
      <c r="W671" s="506"/>
      <c r="X671" s="556"/>
      <c r="Y671" s="557"/>
      <c r="Z671" s="506"/>
      <c r="AQ671" s="563"/>
      <c r="AR671" s="563"/>
    </row>
    <row r="672" spans="1:44" ht="15.75" customHeight="1" x14ac:dyDescent="0.25">
      <c r="A672" s="564"/>
      <c r="H672" s="556"/>
      <c r="J672" s="556"/>
      <c r="K672" s="506"/>
      <c r="L672" s="556"/>
      <c r="M672" s="506"/>
      <c r="N672" s="556"/>
      <c r="O672" s="506"/>
      <c r="P672" s="557"/>
      <c r="Q672" s="556"/>
      <c r="R672" s="558"/>
      <c r="S672" s="556"/>
      <c r="T672" s="556"/>
      <c r="U672" s="556"/>
      <c r="V672" s="566"/>
      <c r="W672" s="506"/>
      <c r="X672" s="556"/>
      <c r="Y672" s="557"/>
      <c r="Z672" s="506"/>
      <c r="AQ672" s="563"/>
      <c r="AR672" s="563"/>
    </row>
    <row r="673" spans="1:44" ht="15.75" customHeight="1" x14ac:dyDescent="0.25">
      <c r="A673" s="564"/>
      <c r="H673" s="556"/>
      <c r="J673" s="556"/>
      <c r="K673" s="506"/>
      <c r="L673" s="556"/>
      <c r="M673" s="506"/>
      <c r="N673" s="556"/>
      <c r="O673" s="506"/>
      <c r="P673" s="557"/>
      <c r="Q673" s="556"/>
      <c r="R673" s="558"/>
      <c r="S673" s="556"/>
      <c r="T673" s="556"/>
      <c r="U673" s="556"/>
      <c r="V673" s="566"/>
      <c r="W673" s="506"/>
      <c r="X673" s="556"/>
      <c r="Y673" s="557"/>
      <c r="Z673" s="506"/>
      <c r="AQ673" s="563"/>
      <c r="AR673" s="563"/>
    </row>
    <row r="674" spans="1:44" ht="15.75" customHeight="1" x14ac:dyDescent="0.25">
      <c r="A674" s="564"/>
      <c r="H674" s="556"/>
      <c r="J674" s="556"/>
      <c r="K674" s="506"/>
      <c r="L674" s="556"/>
      <c r="M674" s="506"/>
      <c r="N674" s="556"/>
      <c r="O674" s="506"/>
      <c r="P674" s="557"/>
      <c r="Q674" s="556"/>
      <c r="R674" s="558"/>
      <c r="S674" s="556"/>
      <c r="T674" s="556"/>
      <c r="U674" s="556"/>
      <c r="V674" s="566"/>
      <c r="W674" s="506"/>
      <c r="X674" s="556"/>
      <c r="Y674" s="557"/>
      <c r="Z674" s="506"/>
      <c r="AQ674" s="563"/>
      <c r="AR674" s="563"/>
    </row>
    <row r="675" spans="1:44" ht="15.75" customHeight="1" x14ac:dyDescent="0.25">
      <c r="A675" s="564"/>
      <c r="H675" s="556"/>
      <c r="J675" s="556"/>
      <c r="K675" s="506"/>
      <c r="L675" s="556"/>
      <c r="M675" s="506"/>
      <c r="N675" s="556"/>
      <c r="O675" s="506"/>
      <c r="P675" s="557"/>
      <c r="Q675" s="556"/>
      <c r="R675" s="558"/>
      <c r="S675" s="556"/>
      <c r="T675" s="556"/>
      <c r="U675" s="556"/>
      <c r="V675" s="566"/>
      <c r="W675" s="506"/>
      <c r="X675" s="556"/>
      <c r="Y675" s="557"/>
      <c r="Z675" s="506"/>
      <c r="AQ675" s="563"/>
      <c r="AR675" s="563"/>
    </row>
    <row r="676" spans="1:44" ht="15.75" customHeight="1" x14ac:dyDescent="0.25">
      <c r="A676" s="564"/>
      <c r="H676" s="556"/>
      <c r="J676" s="556"/>
      <c r="K676" s="506"/>
      <c r="L676" s="556"/>
      <c r="M676" s="506"/>
      <c r="N676" s="556"/>
      <c r="O676" s="506"/>
      <c r="P676" s="557"/>
      <c r="Q676" s="556"/>
      <c r="R676" s="558"/>
      <c r="S676" s="556"/>
      <c r="T676" s="556"/>
      <c r="U676" s="556"/>
      <c r="V676" s="566"/>
      <c r="W676" s="506"/>
      <c r="X676" s="556"/>
      <c r="Y676" s="557"/>
      <c r="Z676" s="506"/>
      <c r="AQ676" s="563"/>
      <c r="AR676" s="563"/>
    </row>
    <row r="677" spans="1:44" ht="15.75" customHeight="1" x14ac:dyDescent="0.25">
      <c r="A677" s="564"/>
      <c r="H677" s="556"/>
      <c r="J677" s="556"/>
      <c r="K677" s="506"/>
      <c r="L677" s="556"/>
      <c r="M677" s="506"/>
      <c r="N677" s="556"/>
      <c r="O677" s="506"/>
      <c r="P677" s="557"/>
      <c r="Q677" s="556"/>
      <c r="R677" s="558"/>
      <c r="S677" s="556"/>
      <c r="T677" s="556"/>
      <c r="U677" s="556"/>
      <c r="V677" s="566"/>
      <c r="W677" s="506"/>
      <c r="X677" s="556"/>
      <c r="Y677" s="557"/>
      <c r="Z677" s="506"/>
      <c r="AQ677" s="563"/>
      <c r="AR677" s="563"/>
    </row>
    <row r="678" spans="1:44" ht="15.75" customHeight="1" x14ac:dyDescent="0.25">
      <c r="A678" s="564"/>
      <c r="H678" s="556"/>
      <c r="J678" s="556"/>
      <c r="K678" s="506"/>
      <c r="L678" s="556"/>
      <c r="M678" s="506"/>
      <c r="N678" s="556"/>
      <c r="O678" s="506"/>
      <c r="P678" s="557"/>
      <c r="Q678" s="556"/>
      <c r="R678" s="558"/>
      <c r="S678" s="556"/>
      <c r="T678" s="556"/>
      <c r="U678" s="556"/>
      <c r="V678" s="566"/>
      <c r="W678" s="506"/>
      <c r="X678" s="556"/>
      <c r="Y678" s="557"/>
      <c r="Z678" s="506"/>
      <c r="AQ678" s="563"/>
      <c r="AR678" s="563"/>
    </row>
    <row r="679" spans="1:44" ht="15.75" customHeight="1" x14ac:dyDescent="0.25">
      <c r="A679" s="564"/>
      <c r="H679" s="556"/>
      <c r="J679" s="556"/>
      <c r="K679" s="506"/>
      <c r="L679" s="556"/>
      <c r="M679" s="506"/>
      <c r="N679" s="556"/>
      <c r="O679" s="506"/>
      <c r="P679" s="557"/>
      <c r="Q679" s="556"/>
      <c r="R679" s="558"/>
      <c r="S679" s="556"/>
      <c r="T679" s="556"/>
      <c r="U679" s="556"/>
      <c r="V679" s="566"/>
      <c r="W679" s="506"/>
      <c r="X679" s="556"/>
      <c r="Y679" s="557"/>
      <c r="Z679" s="506"/>
      <c r="AQ679" s="563"/>
      <c r="AR679" s="563"/>
    </row>
    <row r="680" spans="1:44" ht="15.75" customHeight="1" x14ac:dyDescent="0.25">
      <c r="A680" s="564"/>
      <c r="H680" s="556"/>
      <c r="J680" s="556"/>
      <c r="K680" s="506"/>
      <c r="L680" s="556"/>
      <c r="M680" s="506"/>
      <c r="N680" s="556"/>
      <c r="O680" s="506"/>
      <c r="P680" s="557"/>
      <c r="Q680" s="556"/>
      <c r="R680" s="558"/>
      <c r="S680" s="556"/>
      <c r="T680" s="556"/>
      <c r="U680" s="556"/>
      <c r="V680" s="566"/>
      <c r="W680" s="506"/>
      <c r="X680" s="556"/>
      <c r="Y680" s="557"/>
      <c r="Z680" s="506"/>
      <c r="AQ680" s="563"/>
      <c r="AR680" s="563"/>
    </row>
    <row r="681" spans="1:44" ht="15.75" customHeight="1" x14ac:dyDescent="0.25">
      <c r="A681" s="564"/>
      <c r="H681" s="556"/>
      <c r="J681" s="556"/>
      <c r="K681" s="506"/>
      <c r="L681" s="556"/>
      <c r="M681" s="506"/>
      <c r="N681" s="556"/>
      <c r="O681" s="506"/>
      <c r="P681" s="557"/>
      <c r="Q681" s="556"/>
      <c r="R681" s="558"/>
      <c r="S681" s="556"/>
      <c r="T681" s="556"/>
      <c r="U681" s="556"/>
      <c r="V681" s="566"/>
      <c r="W681" s="506"/>
      <c r="X681" s="556"/>
      <c r="Y681" s="557"/>
      <c r="Z681" s="506"/>
      <c r="AQ681" s="563"/>
      <c r="AR681" s="563"/>
    </row>
    <row r="682" spans="1:44" ht="15.75" customHeight="1" x14ac:dyDescent="0.25">
      <c r="A682" s="564"/>
      <c r="H682" s="556"/>
      <c r="J682" s="556"/>
      <c r="K682" s="506"/>
      <c r="L682" s="556"/>
      <c r="M682" s="506"/>
      <c r="N682" s="556"/>
      <c r="O682" s="506"/>
      <c r="P682" s="557"/>
      <c r="Q682" s="556"/>
      <c r="R682" s="558"/>
      <c r="S682" s="556"/>
      <c r="T682" s="556"/>
      <c r="U682" s="556"/>
      <c r="V682" s="566"/>
      <c r="W682" s="506"/>
      <c r="X682" s="556"/>
      <c r="Y682" s="557"/>
      <c r="Z682" s="506"/>
      <c r="AQ682" s="563"/>
      <c r="AR682" s="563"/>
    </row>
    <row r="683" spans="1:44" ht="15.75" customHeight="1" x14ac:dyDescent="0.25">
      <c r="A683" s="564"/>
      <c r="H683" s="556"/>
      <c r="J683" s="556"/>
      <c r="K683" s="506"/>
      <c r="L683" s="556"/>
      <c r="M683" s="506"/>
      <c r="N683" s="556"/>
      <c r="O683" s="506"/>
      <c r="P683" s="557"/>
      <c r="Q683" s="556"/>
      <c r="R683" s="558"/>
      <c r="S683" s="556"/>
      <c r="T683" s="556"/>
      <c r="U683" s="556"/>
      <c r="V683" s="566"/>
      <c r="W683" s="506"/>
      <c r="X683" s="556"/>
      <c r="Y683" s="557"/>
      <c r="Z683" s="506"/>
      <c r="AQ683" s="563"/>
      <c r="AR683" s="563"/>
    </row>
    <row r="684" spans="1:44" ht="15.75" customHeight="1" x14ac:dyDescent="0.25">
      <c r="A684" s="564"/>
      <c r="H684" s="556"/>
      <c r="J684" s="556"/>
      <c r="K684" s="506"/>
      <c r="L684" s="556"/>
      <c r="M684" s="506"/>
      <c r="N684" s="556"/>
      <c r="O684" s="506"/>
      <c r="P684" s="557"/>
      <c r="Q684" s="556"/>
      <c r="R684" s="558"/>
      <c r="S684" s="556"/>
      <c r="T684" s="556"/>
      <c r="U684" s="556"/>
      <c r="V684" s="566"/>
      <c r="W684" s="506"/>
      <c r="X684" s="556"/>
      <c r="Y684" s="557"/>
      <c r="Z684" s="506"/>
      <c r="AQ684" s="563"/>
      <c r="AR684" s="563"/>
    </row>
    <row r="685" spans="1:44" ht="15.75" customHeight="1" x14ac:dyDescent="0.25">
      <c r="A685" s="564"/>
      <c r="H685" s="556"/>
      <c r="J685" s="556"/>
      <c r="K685" s="506"/>
      <c r="L685" s="556"/>
      <c r="M685" s="506"/>
      <c r="N685" s="556"/>
      <c r="O685" s="506"/>
      <c r="P685" s="557"/>
      <c r="Q685" s="556"/>
      <c r="R685" s="558"/>
      <c r="S685" s="556"/>
      <c r="T685" s="556"/>
      <c r="U685" s="556"/>
      <c r="V685" s="566"/>
      <c r="W685" s="506"/>
      <c r="X685" s="556"/>
      <c r="Y685" s="557"/>
      <c r="Z685" s="506"/>
      <c r="AQ685" s="563"/>
      <c r="AR685" s="563"/>
    </row>
    <row r="686" spans="1:44" ht="15.75" customHeight="1" x14ac:dyDescent="0.25">
      <c r="A686" s="564"/>
      <c r="H686" s="556"/>
      <c r="J686" s="556"/>
      <c r="K686" s="506"/>
      <c r="L686" s="556"/>
      <c r="M686" s="506"/>
      <c r="N686" s="556"/>
      <c r="O686" s="506"/>
      <c r="P686" s="557"/>
      <c r="Q686" s="556"/>
      <c r="R686" s="558"/>
      <c r="S686" s="556"/>
      <c r="T686" s="556"/>
      <c r="U686" s="556"/>
      <c r="V686" s="566"/>
      <c r="W686" s="506"/>
      <c r="X686" s="556"/>
      <c r="Y686" s="557"/>
      <c r="Z686" s="506"/>
      <c r="AQ686" s="563"/>
      <c r="AR686" s="563"/>
    </row>
    <row r="687" spans="1:44" ht="15.75" customHeight="1" x14ac:dyDescent="0.25">
      <c r="A687" s="564"/>
      <c r="H687" s="556"/>
      <c r="J687" s="556"/>
      <c r="K687" s="506"/>
      <c r="L687" s="556"/>
      <c r="M687" s="506"/>
      <c r="N687" s="556"/>
      <c r="O687" s="506"/>
      <c r="P687" s="557"/>
      <c r="Q687" s="556"/>
      <c r="R687" s="558"/>
      <c r="S687" s="556"/>
      <c r="T687" s="556"/>
      <c r="U687" s="556"/>
      <c r="V687" s="566"/>
      <c r="W687" s="506"/>
      <c r="X687" s="556"/>
      <c r="Y687" s="557"/>
      <c r="Z687" s="506"/>
      <c r="AQ687" s="563"/>
      <c r="AR687" s="563"/>
    </row>
    <row r="688" spans="1:44" ht="15.75" customHeight="1" x14ac:dyDescent="0.25">
      <c r="A688" s="564"/>
      <c r="H688" s="556"/>
      <c r="J688" s="556"/>
      <c r="K688" s="506"/>
      <c r="L688" s="556"/>
      <c r="M688" s="506"/>
      <c r="N688" s="556"/>
      <c r="O688" s="506"/>
      <c r="P688" s="557"/>
      <c r="Q688" s="556"/>
      <c r="R688" s="558"/>
      <c r="S688" s="556"/>
      <c r="T688" s="556"/>
      <c r="U688" s="556"/>
      <c r="V688" s="566"/>
      <c r="W688" s="506"/>
      <c r="X688" s="556"/>
      <c r="Y688" s="557"/>
      <c r="Z688" s="506"/>
      <c r="AQ688" s="563"/>
      <c r="AR688" s="563"/>
    </row>
    <row r="689" spans="1:44" ht="15.75" customHeight="1" x14ac:dyDescent="0.25">
      <c r="A689" s="564"/>
      <c r="H689" s="556"/>
      <c r="J689" s="556"/>
      <c r="K689" s="506"/>
      <c r="L689" s="556"/>
      <c r="M689" s="506"/>
      <c r="N689" s="556"/>
      <c r="O689" s="506"/>
      <c r="P689" s="557"/>
      <c r="Q689" s="556"/>
      <c r="R689" s="558"/>
      <c r="S689" s="556"/>
      <c r="T689" s="556"/>
      <c r="U689" s="556"/>
      <c r="V689" s="566"/>
      <c r="W689" s="506"/>
      <c r="X689" s="556"/>
      <c r="Y689" s="557"/>
      <c r="Z689" s="506"/>
      <c r="AQ689" s="563"/>
      <c r="AR689" s="563"/>
    </row>
    <row r="690" spans="1:44" ht="15.75" customHeight="1" x14ac:dyDescent="0.25">
      <c r="A690" s="564"/>
      <c r="H690" s="556"/>
      <c r="J690" s="556"/>
      <c r="K690" s="506"/>
      <c r="L690" s="556"/>
      <c r="M690" s="506"/>
      <c r="N690" s="556"/>
      <c r="O690" s="506"/>
      <c r="P690" s="557"/>
      <c r="Q690" s="556"/>
      <c r="R690" s="558"/>
      <c r="S690" s="556"/>
      <c r="T690" s="556"/>
      <c r="U690" s="556"/>
      <c r="V690" s="566"/>
      <c r="W690" s="506"/>
      <c r="X690" s="556"/>
      <c r="Y690" s="557"/>
      <c r="Z690" s="506"/>
      <c r="AQ690" s="563"/>
      <c r="AR690" s="563"/>
    </row>
    <row r="691" spans="1:44" ht="15.75" customHeight="1" x14ac:dyDescent="0.25">
      <c r="A691" s="564"/>
      <c r="H691" s="556"/>
      <c r="J691" s="556"/>
      <c r="K691" s="506"/>
      <c r="L691" s="556"/>
      <c r="M691" s="506"/>
      <c r="N691" s="556"/>
      <c r="O691" s="506"/>
      <c r="P691" s="557"/>
      <c r="Q691" s="556"/>
      <c r="R691" s="558"/>
      <c r="S691" s="556"/>
      <c r="T691" s="556"/>
      <c r="U691" s="556"/>
      <c r="V691" s="566"/>
      <c r="W691" s="506"/>
      <c r="X691" s="556"/>
      <c r="Y691" s="557"/>
      <c r="Z691" s="506"/>
      <c r="AQ691" s="563"/>
      <c r="AR691" s="563"/>
    </row>
    <row r="692" spans="1:44" ht="15.75" customHeight="1" x14ac:dyDescent="0.25">
      <c r="A692" s="564"/>
      <c r="H692" s="556"/>
      <c r="J692" s="556"/>
      <c r="K692" s="506"/>
      <c r="L692" s="556"/>
      <c r="M692" s="506"/>
      <c r="N692" s="556"/>
      <c r="O692" s="506"/>
      <c r="P692" s="557"/>
      <c r="Q692" s="556"/>
      <c r="R692" s="558"/>
      <c r="S692" s="556"/>
      <c r="T692" s="556"/>
      <c r="U692" s="556"/>
      <c r="V692" s="566"/>
      <c r="W692" s="506"/>
      <c r="X692" s="556"/>
      <c r="Y692" s="557"/>
      <c r="Z692" s="506"/>
      <c r="AQ692" s="563"/>
      <c r="AR692" s="563"/>
    </row>
    <row r="693" spans="1:44" ht="15.75" customHeight="1" x14ac:dyDescent="0.25">
      <c r="A693" s="564"/>
      <c r="H693" s="556"/>
      <c r="J693" s="556"/>
      <c r="K693" s="506"/>
      <c r="L693" s="556"/>
      <c r="M693" s="506"/>
      <c r="N693" s="556"/>
      <c r="O693" s="506"/>
      <c r="P693" s="557"/>
      <c r="Q693" s="556"/>
      <c r="R693" s="558"/>
      <c r="S693" s="556"/>
      <c r="T693" s="556"/>
      <c r="U693" s="556"/>
      <c r="V693" s="566"/>
      <c r="W693" s="506"/>
      <c r="X693" s="556"/>
      <c r="Y693" s="557"/>
      <c r="Z693" s="506"/>
      <c r="AQ693" s="563"/>
      <c r="AR693" s="563"/>
    </row>
    <row r="694" spans="1:44" ht="15.75" customHeight="1" x14ac:dyDescent="0.25">
      <c r="A694" s="564"/>
      <c r="H694" s="556"/>
      <c r="J694" s="556"/>
      <c r="K694" s="506"/>
      <c r="L694" s="556"/>
      <c r="M694" s="506"/>
      <c r="N694" s="556"/>
      <c r="O694" s="506"/>
      <c r="P694" s="557"/>
      <c r="Q694" s="556"/>
      <c r="R694" s="558"/>
      <c r="S694" s="556"/>
      <c r="T694" s="556"/>
      <c r="U694" s="556"/>
      <c r="V694" s="566"/>
      <c r="W694" s="506"/>
      <c r="X694" s="556"/>
      <c r="Y694" s="557"/>
      <c r="Z694" s="506"/>
      <c r="AQ694" s="563"/>
      <c r="AR694" s="563"/>
    </row>
    <row r="695" spans="1:44" ht="15.75" customHeight="1" x14ac:dyDescent="0.25">
      <c r="A695" s="564"/>
      <c r="H695" s="556"/>
      <c r="J695" s="556"/>
      <c r="K695" s="506"/>
      <c r="L695" s="556"/>
      <c r="M695" s="506"/>
      <c r="N695" s="556"/>
      <c r="O695" s="506"/>
      <c r="P695" s="557"/>
      <c r="Q695" s="556"/>
      <c r="R695" s="558"/>
      <c r="S695" s="556"/>
      <c r="T695" s="556"/>
      <c r="U695" s="556"/>
      <c r="V695" s="566"/>
      <c r="W695" s="506"/>
      <c r="X695" s="556"/>
      <c r="Y695" s="557"/>
      <c r="Z695" s="506"/>
      <c r="AQ695" s="563"/>
      <c r="AR695" s="563"/>
    </row>
    <row r="696" spans="1:44" ht="15.75" customHeight="1" x14ac:dyDescent="0.25">
      <c r="A696" s="564"/>
      <c r="H696" s="556"/>
      <c r="J696" s="556"/>
      <c r="K696" s="506"/>
      <c r="L696" s="556"/>
      <c r="M696" s="506"/>
      <c r="N696" s="556"/>
      <c r="O696" s="506"/>
      <c r="P696" s="557"/>
      <c r="Q696" s="556"/>
      <c r="R696" s="558"/>
      <c r="S696" s="556"/>
      <c r="T696" s="556"/>
      <c r="U696" s="556"/>
      <c r="V696" s="566"/>
      <c r="W696" s="506"/>
      <c r="X696" s="556"/>
      <c r="Y696" s="557"/>
      <c r="Z696" s="506"/>
      <c r="AQ696" s="563"/>
      <c r="AR696" s="563"/>
    </row>
    <row r="697" spans="1:44" ht="15.75" customHeight="1" x14ac:dyDescent="0.25">
      <c r="A697" s="564"/>
      <c r="H697" s="556"/>
      <c r="J697" s="556"/>
      <c r="K697" s="506"/>
      <c r="L697" s="556"/>
      <c r="M697" s="506"/>
      <c r="N697" s="556"/>
      <c r="O697" s="506"/>
      <c r="P697" s="557"/>
      <c r="Q697" s="556"/>
      <c r="R697" s="558"/>
      <c r="S697" s="556"/>
      <c r="T697" s="556"/>
      <c r="U697" s="556"/>
      <c r="V697" s="566"/>
      <c r="W697" s="506"/>
      <c r="X697" s="556"/>
      <c r="Y697" s="557"/>
      <c r="Z697" s="506"/>
      <c r="AQ697" s="563"/>
      <c r="AR697" s="563"/>
    </row>
    <row r="698" spans="1:44" ht="15.75" customHeight="1" x14ac:dyDescent="0.25">
      <c r="A698" s="564"/>
      <c r="H698" s="556"/>
      <c r="J698" s="556"/>
      <c r="K698" s="506"/>
      <c r="L698" s="556"/>
      <c r="M698" s="506"/>
      <c r="N698" s="556"/>
      <c r="O698" s="506"/>
      <c r="P698" s="557"/>
      <c r="Q698" s="556"/>
      <c r="R698" s="558"/>
      <c r="S698" s="556"/>
      <c r="T698" s="556"/>
      <c r="U698" s="556"/>
      <c r="V698" s="566"/>
      <c r="W698" s="506"/>
      <c r="X698" s="556"/>
      <c r="Y698" s="557"/>
      <c r="Z698" s="506"/>
      <c r="AQ698" s="563"/>
      <c r="AR698" s="563"/>
    </row>
    <row r="699" spans="1:44" ht="15.75" customHeight="1" x14ac:dyDescent="0.25">
      <c r="A699" s="564"/>
      <c r="H699" s="556"/>
      <c r="J699" s="556"/>
      <c r="K699" s="506"/>
      <c r="L699" s="556"/>
      <c r="M699" s="506"/>
      <c r="N699" s="556"/>
      <c r="O699" s="506"/>
      <c r="P699" s="557"/>
      <c r="Q699" s="556"/>
      <c r="R699" s="558"/>
      <c r="S699" s="556"/>
      <c r="T699" s="556"/>
      <c r="U699" s="556"/>
      <c r="V699" s="566"/>
      <c r="W699" s="506"/>
      <c r="X699" s="556"/>
      <c r="Y699" s="557"/>
      <c r="Z699" s="506"/>
      <c r="AQ699" s="563"/>
      <c r="AR699" s="563"/>
    </row>
    <row r="700" spans="1:44" ht="15.75" customHeight="1" x14ac:dyDescent="0.25">
      <c r="A700" s="564"/>
      <c r="H700" s="556"/>
      <c r="J700" s="556"/>
      <c r="K700" s="506"/>
      <c r="L700" s="556"/>
      <c r="M700" s="506"/>
      <c r="N700" s="556"/>
      <c r="O700" s="506"/>
      <c r="P700" s="557"/>
      <c r="Q700" s="556"/>
      <c r="R700" s="558"/>
      <c r="S700" s="556"/>
      <c r="T700" s="556"/>
      <c r="U700" s="556"/>
      <c r="V700" s="566"/>
      <c r="W700" s="506"/>
      <c r="X700" s="556"/>
      <c r="Y700" s="557"/>
      <c r="Z700" s="506"/>
      <c r="AQ700" s="563"/>
      <c r="AR700" s="563"/>
    </row>
    <row r="701" spans="1:44" ht="15.75" customHeight="1" x14ac:dyDescent="0.25">
      <c r="A701" s="564"/>
      <c r="H701" s="556"/>
      <c r="J701" s="556"/>
      <c r="K701" s="506"/>
      <c r="L701" s="556"/>
      <c r="M701" s="506"/>
      <c r="N701" s="556"/>
      <c r="O701" s="506"/>
      <c r="P701" s="557"/>
      <c r="Q701" s="556"/>
      <c r="R701" s="558"/>
      <c r="S701" s="556"/>
      <c r="T701" s="556"/>
      <c r="U701" s="556"/>
      <c r="V701" s="566"/>
      <c r="W701" s="506"/>
      <c r="X701" s="556"/>
      <c r="Y701" s="557"/>
      <c r="Z701" s="506"/>
      <c r="AQ701" s="563"/>
      <c r="AR701" s="563"/>
    </row>
    <row r="702" spans="1:44" ht="15.75" customHeight="1" x14ac:dyDescent="0.25">
      <c r="A702" s="564"/>
      <c r="H702" s="556"/>
      <c r="J702" s="556"/>
      <c r="K702" s="506"/>
      <c r="L702" s="556"/>
      <c r="M702" s="506"/>
      <c r="N702" s="556"/>
      <c r="O702" s="506"/>
      <c r="P702" s="557"/>
      <c r="Q702" s="556"/>
      <c r="R702" s="558"/>
      <c r="S702" s="556"/>
      <c r="T702" s="556"/>
      <c r="U702" s="556"/>
      <c r="V702" s="566"/>
      <c r="W702" s="506"/>
      <c r="X702" s="556"/>
      <c r="Y702" s="557"/>
      <c r="Z702" s="506"/>
      <c r="AQ702" s="563"/>
      <c r="AR702" s="563"/>
    </row>
    <row r="703" spans="1:44" ht="15.75" customHeight="1" x14ac:dyDescent="0.25">
      <c r="A703" s="564"/>
      <c r="H703" s="556"/>
      <c r="J703" s="556"/>
      <c r="K703" s="506"/>
      <c r="L703" s="556"/>
      <c r="M703" s="506"/>
      <c r="N703" s="556"/>
      <c r="O703" s="506"/>
      <c r="P703" s="557"/>
      <c r="Q703" s="556"/>
      <c r="R703" s="558"/>
      <c r="S703" s="556"/>
      <c r="T703" s="556"/>
      <c r="U703" s="556"/>
      <c r="V703" s="566"/>
      <c r="W703" s="506"/>
      <c r="X703" s="556"/>
      <c r="Y703" s="557"/>
      <c r="Z703" s="506"/>
      <c r="AQ703" s="563"/>
      <c r="AR703" s="563"/>
    </row>
    <row r="704" spans="1:44" ht="15.75" customHeight="1" x14ac:dyDescent="0.25">
      <c r="A704" s="564"/>
      <c r="H704" s="556"/>
      <c r="J704" s="556"/>
      <c r="K704" s="506"/>
      <c r="L704" s="556"/>
      <c r="M704" s="506"/>
      <c r="N704" s="556"/>
      <c r="O704" s="506"/>
      <c r="P704" s="557"/>
      <c r="Q704" s="556"/>
      <c r="R704" s="558"/>
      <c r="S704" s="556"/>
      <c r="T704" s="556"/>
      <c r="U704" s="556"/>
      <c r="V704" s="566"/>
      <c r="W704" s="506"/>
      <c r="X704" s="556"/>
      <c r="Y704" s="557"/>
      <c r="Z704" s="506"/>
      <c r="AQ704" s="563"/>
      <c r="AR704" s="563"/>
    </row>
    <row r="705" spans="1:44" ht="15.75" customHeight="1" x14ac:dyDescent="0.25">
      <c r="A705" s="564"/>
      <c r="H705" s="556"/>
      <c r="J705" s="556"/>
      <c r="K705" s="506"/>
      <c r="L705" s="556"/>
      <c r="M705" s="506"/>
      <c r="N705" s="556"/>
      <c r="O705" s="506"/>
      <c r="P705" s="557"/>
      <c r="Q705" s="556"/>
      <c r="R705" s="558"/>
      <c r="S705" s="556"/>
      <c r="T705" s="556"/>
      <c r="U705" s="556"/>
      <c r="V705" s="566"/>
      <c r="W705" s="506"/>
      <c r="X705" s="556"/>
      <c r="Y705" s="557"/>
      <c r="Z705" s="506"/>
      <c r="AQ705" s="563"/>
      <c r="AR705" s="563"/>
    </row>
    <row r="706" spans="1:44" ht="15.75" customHeight="1" x14ac:dyDescent="0.25">
      <c r="A706" s="564"/>
      <c r="H706" s="556"/>
      <c r="J706" s="556"/>
      <c r="K706" s="506"/>
      <c r="L706" s="556"/>
      <c r="M706" s="506"/>
      <c r="N706" s="556"/>
      <c r="O706" s="506"/>
      <c r="P706" s="557"/>
      <c r="Q706" s="556"/>
      <c r="R706" s="558"/>
      <c r="S706" s="556"/>
      <c r="T706" s="556"/>
      <c r="U706" s="556"/>
      <c r="V706" s="566"/>
      <c r="W706" s="506"/>
      <c r="X706" s="556"/>
      <c r="Y706" s="557"/>
      <c r="Z706" s="506"/>
      <c r="AQ706" s="563"/>
      <c r="AR706" s="563"/>
    </row>
    <row r="707" spans="1:44" ht="15.75" customHeight="1" x14ac:dyDescent="0.25">
      <c r="A707" s="564"/>
      <c r="H707" s="556"/>
      <c r="J707" s="556"/>
      <c r="K707" s="506"/>
      <c r="L707" s="556"/>
      <c r="M707" s="506"/>
      <c r="N707" s="556"/>
      <c r="O707" s="506"/>
      <c r="P707" s="557"/>
      <c r="Q707" s="556"/>
      <c r="R707" s="558"/>
      <c r="S707" s="556"/>
      <c r="T707" s="556"/>
      <c r="U707" s="556"/>
      <c r="V707" s="566"/>
      <c r="W707" s="506"/>
      <c r="X707" s="556"/>
      <c r="Y707" s="557"/>
      <c r="Z707" s="506"/>
      <c r="AQ707" s="563"/>
      <c r="AR707" s="563"/>
    </row>
    <row r="708" spans="1:44" ht="15.75" customHeight="1" x14ac:dyDescent="0.25">
      <c r="A708" s="564"/>
      <c r="H708" s="556"/>
      <c r="J708" s="556"/>
      <c r="K708" s="506"/>
      <c r="L708" s="556"/>
      <c r="M708" s="506"/>
      <c r="N708" s="556"/>
      <c r="O708" s="506"/>
      <c r="P708" s="557"/>
      <c r="Q708" s="556"/>
      <c r="R708" s="558"/>
      <c r="S708" s="556"/>
      <c r="T708" s="556"/>
      <c r="U708" s="556"/>
      <c r="V708" s="566"/>
      <c r="W708" s="506"/>
      <c r="X708" s="556"/>
      <c r="Y708" s="557"/>
      <c r="Z708" s="506"/>
      <c r="AQ708" s="563"/>
      <c r="AR708" s="563"/>
    </row>
    <row r="709" spans="1:44" ht="15.75" customHeight="1" x14ac:dyDescent="0.25">
      <c r="A709" s="564"/>
      <c r="H709" s="556"/>
      <c r="J709" s="556"/>
      <c r="K709" s="506"/>
      <c r="L709" s="556"/>
      <c r="M709" s="506"/>
      <c r="N709" s="556"/>
      <c r="O709" s="506"/>
      <c r="P709" s="557"/>
      <c r="Q709" s="556"/>
      <c r="R709" s="558"/>
      <c r="S709" s="556"/>
      <c r="T709" s="556"/>
      <c r="U709" s="556"/>
      <c r="V709" s="566"/>
      <c r="W709" s="506"/>
      <c r="X709" s="556"/>
      <c r="Y709" s="557"/>
      <c r="Z709" s="506"/>
      <c r="AQ709" s="563"/>
      <c r="AR709" s="563"/>
    </row>
    <row r="710" spans="1:44" ht="15.75" customHeight="1" x14ac:dyDescent="0.25">
      <c r="A710" s="564"/>
      <c r="H710" s="556"/>
      <c r="J710" s="556"/>
      <c r="K710" s="506"/>
      <c r="L710" s="556"/>
      <c r="M710" s="506"/>
      <c r="N710" s="556"/>
      <c r="O710" s="506"/>
      <c r="P710" s="557"/>
      <c r="Q710" s="556"/>
      <c r="R710" s="558"/>
      <c r="S710" s="556"/>
      <c r="T710" s="556"/>
      <c r="U710" s="556"/>
      <c r="V710" s="566"/>
      <c r="W710" s="506"/>
      <c r="X710" s="556"/>
      <c r="Y710" s="557"/>
      <c r="Z710" s="506"/>
      <c r="AQ710" s="563"/>
      <c r="AR710" s="563"/>
    </row>
    <row r="711" spans="1:44" ht="15.75" customHeight="1" x14ac:dyDescent="0.25">
      <c r="A711" s="564"/>
      <c r="H711" s="556"/>
      <c r="J711" s="556"/>
      <c r="K711" s="506"/>
      <c r="L711" s="556"/>
      <c r="M711" s="506"/>
      <c r="N711" s="556"/>
      <c r="O711" s="506"/>
      <c r="P711" s="557"/>
      <c r="Q711" s="556"/>
      <c r="R711" s="558"/>
      <c r="S711" s="556"/>
      <c r="T711" s="556"/>
      <c r="U711" s="556"/>
      <c r="V711" s="566"/>
      <c r="W711" s="506"/>
      <c r="X711" s="556"/>
      <c r="Y711" s="557"/>
      <c r="Z711" s="506"/>
      <c r="AQ711" s="563"/>
      <c r="AR711" s="563"/>
    </row>
    <row r="712" spans="1:44" ht="15.75" customHeight="1" x14ac:dyDescent="0.25">
      <c r="A712" s="564"/>
      <c r="H712" s="556"/>
      <c r="J712" s="556"/>
      <c r="K712" s="506"/>
      <c r="L712" s="556"/>
      <c r="M712" s="506"/>
      <c r="N712" s="556"/>
      <c r="O712" s="506"/>
      <c r="P712" s="557"/>
      <c r="Q712" s="556"/>
      <c r="R712" s="558"/>
      <c r="S712" s="556"/>
      <c r="T712" s="556"/>
      <c r="U712" s="556"/>
      <c r="V712" s="566"/>
      <c r="W712" s="506"/>
      <c r="X712" s="556"/>
      <c r="Y712" s="557"/>
      <c r="Z712" s="506"/>
      <c r="AQ712" s="563"/>
      <c r="AR712" s="563"/>
    </row>
    <row r="713" spans="1:44" ht="15.75" customHeight="1" x14ac:dyDescent="0.25">
      <c r="A713" s="564"/>
      <c r="H713" s="556"/>
      <c r="J713" s="556"/>
      <c r="K713" s="506"/>
      <c r="L713" s="556"/>
      <c r="M713" s="506"/>
      <c r="N713" s="556"/>
      <c r="O713" s="506"/>
      <c r="P713" s="557"/>
      <c r="Q713" s="556"/>
      <c r="R713" s="558"/>
      <c r="S713" s="556"/>
      <c r="T713" s="556"/>
      <c r="U713" s="556"/>
      <c r="V713" s="566"/>
      <c r="W713" s="506"/>
      <c r="X713" s="556"/>
      <c r="Y713" s="557"/>
      <c r="Z713" s="506"/>
      <c r="AQ713" s="563"/>
      <c r="AR713" s="563"/>
    </row>
    <row r="714" spans="1:44" ht="15.75" customHeight="1" x14ac:dyDescent="0.25">
      <c r="A714" s="564"/>
      <c r="H714" s="556"/>
      <c r="J714" s="556"/>
      <c r="K714" s="506"/>
      <c r="L714" s="556"/>
      <c r="M714" s="506"/>
      <c r="N714" s="556"/>
      <c r="O714" s="506"/>
      <c r="P714" s="557"/>
      <c r="Q714" s="556"/>
      <c r="R714" s="558"/>
      <c r="S714" s="556"/>
      <c r="T714" s="556"/>
      <c r="U714" s="556"/>
      <c r="V714" s="566"/>
      <c r="W714" s="506"/>
      <c r="X714" s="556"/>
      <c r="Y714" s="557"/>
      <c r="Z714" s="506"/>
      <c r="AQ714" s="563"/>
      <c r="AR714" s="563"/>
    </row>
    <row r="715" spans="1:44" ht="15.75" customHeight="1" x14ac:dyDescent="0.25">
      <c r="A715" s="564"/>
      <c r="H715" s="556"/>
      <c r="J715" s="556"/>
      <c r="K715" s="506"/>
      <c r="L715" s="556"/>
      <c r="M715" s="506"/>
      <c r="N715" s="556"/>
      <c r="O715" s="506"/>
      <c r="P715" s="557"/>
      <c r="Q715" s="556"/>
      <c r="R715" s="558"/>
      <c r="S715" s="556"/>
      <c r="T715" s="556"/>
      <c r="U715" s="556"/>
      <c r="V715" s="566"/>
      <c r="W715" s="506"/>
      <c r="X715" s="556"/>
      <c r="Y715" s="557"/>
      <c r="Z715" s="506"/>
      <c r="AQ715" s="563"/>
      <c r="AR715" s="563"/>
    </row>
    <row r="716" spans="1:44" ht="15.75" customHeight="1" x14ac:dyDescent="0.25">
      <c r="A716" s="564"/>
      <c r="H716" s="556"/>
      <c r="J716" s="556"/>
      <c r="K716" s="506"/>
      <c r="L716" s="556"/>
      <c r="M716" s="506"/>
      <c r="N716" s="556"/>
      <c r="O716" s="506"/>
      <c r="P716" s="557"/>
      <c r="Q716" s="556"/>
      <c r="R716" s="558"/>
      <c r="S716" s="556"/>
      <c r="T716" s="556"/>
      <c r="U716" s="556"/>
      <c r="V716" s="566"/>
      <c r="W716" s="506"/>
      <c r="X716" s="556"/>
      <c r="Y716" s="557"/>
      <c r="Z716" s="506"/>
      <c r="AQ716" s="563"/>
      <c r="AR716" s="563"/>
    </row>
    <row r="717" spans="1:44" ht="15.75" customHeight="1" x14ac:dyDescent="0.25">
      <c r="A717" s="564"/>
      <c r="H717" s="556"/>
      <c r="J717" s="556"/>
      <c r="K717" s="506"/>
      <c r="L717" s="556"/>
      <c r="M717" s="506"/>
      <c r="N717" s="556"/>
      <c r="O717" s="506"/>
      <c r="P717" s="557"/>
      <c r="Q717" s="556"/>
      <c r="R717" s="558"/>
      <c r="S717" s="556"/>
      <c r="T717" s="556"/>
      <c r="U717" s="556"/>
      <c r="V717" s="566"/>
      <c r="W717" s="506"/>
      <c r="X717" s="556"/>
      <c r="Y717" s="557"/>
      <c r="Z717" s="506"/>
      <c r="AQ717" s="563"/>
      <c r="AR717" s="563"/>
    </row>
    <row r="718" spans="1:44" ht="15.75" customHeight="1" x14ac:dyDescent="0.25">
      <c r="A718" s="564"/>
      <c r="H718" s="556"/>
      <c r="J718" s="556"/>
      <c r="K718" s="506"/>
      <c r="L718" s="556"/>
      <c r="M718" s="506"/>
      <c r="N718" s="556"/>
      <c r="O718" s="506"/>
      <c r="P718" s="557"/>
      <c r="Q718" s="556"/>
      <c r="R718" s="558"/>
      <c r="S718" s="556"/>
      <c r="T718" s="556"/>
      <c r="U718" s="556"/>
      <c r="V718" s="566"/>
      <c r="W718" s="506"/>
      <c r="X718" s="556"/>
      <c r="Y718" s="557"/>
      <c r="Z718" s="506"/>
      <c r="AQ718" s="563"/>
      <c r="AR718" s="563"/>
    </row>
    <row r="719" spans="1:44" ht="15.75" customHeight="1" x14ac:dyDescent="0.25">
      <c r="A719" s="564"/>
      <c r="H719" s="556"/>
      <c r="J719" s="556"/>
      <c r="K719" s="506"/>
      <c r="L719" s="556"/>
      <c r="M719" s="506"/>
      <c r="N719" s="556"/>
      <c r="O719" s="506"/>
      <c r="P719" s="557"/>
      <c r="Q719" s="556"/>
      <c r="R719" s="558"/>
      <c r="S719" s="556"/>
      <c r="T719" s="556"/>
      <c r="U719" s="556"/>
      <c r="V719" s="566"/>
      <c r="W719" s="506"/>
      <c r="X719" s="556"/>
      <c r="Y719" s="557"/>
      <c r="Z719" s="506"/>
      <c r="AQ719" s="563"/>
      <c r="AR719" s="563"/>
    </row>
    <row r="720" spans="1:44" ht="15.75" customHeight="1" x14ac:dyDescent="0.25">
      <c r="A720" s="564"/>
      <c r="H720" s="556"/>
      <c r="J720" s="556"/>
      <c r="K720" s="506"/>
      <c r="L720" s="556"/>
      <c r="M720" s="506"/>
      <c r="N720" s="556"/>
      <c r="O720" s="506"/>
      <c r="P720" s="557"/>
      <c r="Q720" s="556"/>
      <c r="R720" s="558"/>
      <c r="S720" s="556"/>
      <c r="T720" s="556"/>
      <c r="U720" s="556"/>
      <c r="V720" s="566"/>
      <c r="W720" s="506"/>
      <c r="X720" s="556"/>
      <c r="Y720" s="557"/>
      <c r="Z720" s="506"/>
      <c r="AQ720" s="563"/>
      <c r="AR720" s="563"/>
    </row>
    <row r="721" spans="1:44" ht="15.75" customHeight="1" x14ac:dyDescent="0.25">
      <c r="A721" s="564"/>
      <c r="H721" s="556"/>
      <c r="J721" s="556"/>
      <c r="K721" s="506"/>
      <c r="L721" s="556"/>
      <c r="M721" s="506"/>
      <c r="N721" s="556"/>
      <c r="O721" s="506"/>
      <c r="P721" s="557"/>
      <c r="Q721" s="556"/>
      <c r="R721" s="558"/>
      <c r="S721" s="556"/>
      <c r="T721" s="556"/>
      <c r="U721" s="556"/>
      <c r="V721" s="566"/>
      <c r="W721" s="506"/>
      <c r="X721" s="556"/>
      <c r="Y721" s="557"/>
      <c r="Z721" s="506"/>
      <c r="AQ721" s="563"/>
      <c r="AR721" s="563"/>
    </row>
    <row r="722" spans="1:44" ht="15.75" customHeight="1" x14ac:dyDescent="0.25">
      <c r="A722" s="564"/>
      <c r="H722" s="556"/>
      <c r="J722" s="556"/>
      <c r="K722" s="506"/>
      <c r="L722" s="556"/>
      <c r="M722" s="506"/>
      <c r="N722" s="556"/>
      <c r="O722" s="506"/>
      <c r="P722" s="557"/>
      <c r="Q722" s="556"/>
      <c r="R722" s="558"/>
      <c r="S722" s="556"/>
      <c r="T722" s="556"/>
      <c r="U722" s="556"/>
      <c r="V722" s="566"/>
      <c r="W722" s="506"/>
      <c r="X722" s="556"/>
      <c r="Y722" s="557"/>
      <c r="Z722" s="506"/>
      <c r="AQ722" s="563"/>
      <c r="AR722" s="563"/>
    </row>
    <row r="723" spans="1:44" ht="15.75" customHeight="1" x14ac:dyDescent="0.25">
      <c r="A723" s="564"/>
      <c r="H723" s="556"/>
      <c r="J723" s="556"/>
      <c r="K723" s="506"/>
      <c r="L723" s="556"/>
      <c r="M723" s="506"/>
      <c r="N723" s="556"/>
      <c r="O723" s="506"/>
      <c r="P723" s="557"/>
      <c r="Q723" s="556"/>
      <c r="R723" s="558"/>
      <c r="S723" s="556"/>
      <c r="T723" s="556"/>
      <c r="U723" s="556"/>
      <c r="V723" s="566"/>
      <c r="W723" s="506"/>
      <c r="X723" s="556"/>
      <c r="Y723" s="557"/>
      <c r="Z723" s="506"/>
      <c r="AQ723" s="563"/>
      <c r="AR723" s="563"/>
    </row>
    <row r="724" spans="1:44" ht="15.75" customHeight="1" x14ac:dyDescent="0.25">
      <c r="A724" s="564"/>
      <c r="H724" s="556"/>
      <c r="J724" s="556"/>
      <c r="K724" s="506"/>
      <c r="L724" s="556"/>
      <c r="M724" s="506"/>
      <c r="N724" s="556"/>
      <c r="O724" s="506"/>
      <c r="P724" s="557"/>
      <c r="Q724" s="556"/>
      <c r="R724" s="558"/>
      <c r="S724" s="556"/>
      <c r="T724" s="556"/>
      <c r="U724" s="556"/>
      <c r="V724" s="566"/>
      <c r="W724" s="506"/>
      <c r="X724" s="556"/>
      <c r="Y724" s="557"/>
      <c r="Z724" s="506"/>
      <c r="AQ724" s="563"/>
      <c r="AR724" s="563"/>
    </row>
    <row r="725" spans="1:44" ht="15.75" customHeight="1" x14ac:dyDescent="0.25">
      <c r="A725" s="564"/>
      <c r="H725" s="556"/>
      <c r="J725" s="556"/>
      <c r="K725" s="506"/>
      <c r="L725" s="556"/>
      <c r="M725" s="506"/>
      <c r="N725" s="556"/>
      <c r="O725" s="506"/>
      <c r="P725" s="557"/>
      <c r="Q725" s="556"/>
      <c r="R725" s="558"/>
      <c r="S725" s="556"/>
      <c r="T725" s="556"/>
      <c r="U725" s="556"/>
      <c r="V725" s="566"/>
      <c r="W725" s="506"/>
      <c r="X725" s="556"/>
      <c r="Y725" s="557"/>
      <c r="Z725" s="506"/>
      <c r="AQ725" s="563"/>
      <c r="AR725" s="563"/>
    </row>
    <row r="726" spans="1:44" ht="15.75" customHeight="1" x14ac:dyDescent="0.25">
      <c r="A726" s="564"/>
      <c r="H726" s="556"/>
      <c r="J726" s="556"/>
      <c r="K726" s="506"/>
      <c r="L726" s="556"/>
      <c r="M726" s="506"/>
      <c r="N726" s="556"/>
      <c r="O726" s="506"/>
      <c r="P726" s="557"/>
      <c r="Q726" s="556"/>
      <c r="R726" s="558"/>
      <c r="S726" s="556"/>
      <c r="T726" s="556"/>
      <c r="U726" s="556"/>
      <c r="V726" s="566"/>
      <c r="W726" s="506"/>
      <c r="X726" s="556"/>
      <c r="Y726" s="557"/>
      <c r="Z726" s="506"/>
      <c r="AQ726" s="563"/>
      <c r="AR726" s="563"/>
    </row>
    <row r="727" spans="1:44" ht="15.75" customHeight="1" x14ac:dyDescent="0.25">
      <c r="A727" s="564"/>
      <c r="H727" s="556"/>
      <c r="J727" s="556"/>
      <c r="K727" s="506"/>
      <c r="L727" s="556"/>
      <c r="M727" s="506"/>
      <c r="N727" s="556"/>
      <c r="O727" s="506"/>
      <c r="P727" s="557"/>
      <c r="Q727" s="556"/>
      <c r="R727" s="558"/>
      <c r="S727" s="556"/>
      <c r="T727" s="556"/>
      <c r="U727" s="556"/>
      <c r="V727" s="566"/>
      <c r="W727" s="506"/>
      <c r="X727" s="556"/>
      <c r="Y727" s="557"/>
      <c r="Z727" s="506"/>
      <c r="AQ727" s="563"/>
      <c r="AR727" s="563"/>
    </row>
    <row r="728" spans="1:44" ht="15.75" customHeight="1" x14ac:dyDescent="0.25">
      <c r="A728" s="564"/>
      <c r="H728" s="556"/>
      <c r="J728" s="556"/>
      <c r="K728" s="506"/>
      <c r="L728" s="556"/>
      <c r="M728" s="506"/>
      <c r="N728" s="556"/>
      <c r="O728" s="506"/>
      <c r="P728" s="557"/>
      <c r="Q728" s="556"/>
      <c r="R728" s="558"/>
      <c r="S728" s="556"/>
      <c r="T728" s="556"/>
      <c r="U728" s="556"/>
      <c r="V728" s="566"/>
      <c r="W728" s="506"/>
      <c r="X728" s="556"/>
      <c r="Y728" s="557"/>
      <c r="Z728" s="506"/>
      <c r="AQ728" s="563"/>
      <c r="AR728" s="563"/>
    </row>
    <row r="729" spans="1:44" ht="15.75" customHeight="1" x14ac:dyDescent="0.25">
      <c r="A729" s="564"/>
      <c r="H729" s="556"/>
      <c r="J729" s="556"/>
      <c r="K729" s="506"/>
      <c r="L729" s="556"/>
      <c r="M729" s="506"/>
      <c r="N729" s="556"/>
      <c r="O729" s="506"/>
      <c r="P729" s="557"/>
      <c r="Q729" s="556"/>
      <c r="R729" s="558"/>
      <c r="S729" s="556"/>
      <c r="T729" s="556"/>
      <c r="U729" s="556"/>
      <c r="V729" s="566"/>
      <c r="W729" s="506"/>
      <c r="X729" s="556"/>
      <c r="Y729" s="557"/>
      <c r="Z729" s="506"/>
      <c r="AQ729" s="563"/>
      <c r="AR729" s="563"/>
    </row>
    <row r="730" spans="1:44" ht="15.75" customHeight="1" x14ac:dyDescent="0.25">
      <c r="A730" s="564"/>
      <c r="H730" s="556"/>
      <c r="J730" s="556"/>
      <c r="K730" s="506"/>
      <c r="L730" s="556"/>
      <c r="M730" s="506"/>
      <c r="N730" s="556"/>
      <c r="O730" s="506"/>
      <c r="P730" s="557"/>
      <c r="Q730" s="556"/>
      <c r="R730" s="558"/>
      <c r="S730" s="556"/>
      <c r="T730" s="556"/>
      <c r="U730" s="556"/>
      <c r="V730" s="566"/>
      <c r="W730" s="506"/>
      <c r="X730" s="556"/>
      <c r="Y730" s="557"/>
      <c r="Z730" s="506"/>
      <c r="AQ730" s="563"/>
      <c r="AR730" s="563"/>
    </row>
    <row r="731" spans="1:44" ht="15.75" customHeight="1" x14ac:dyDescent="0.25">
      <c r="A731" s="564"/>
      <c r="H731" s="556"/>
      <c r="J731" s="556"/>
      <c r="K731" s="506"/>
      <c r="L731" s="556"/>
      <c r="M731" s="506"/>
      <c r="N731" s="556"/>
      <c r="O731" s="506"/>
      <c r="P731" s="557"/>
      <c r="Q731" s="556"/>
      <c r="R731" s="558"/>
      <c r="S731" s="556"/>
      <c r="T731" s="556"/>
      <c r="U731" s="556"/>
      <c r="V731" s="566"/>
      <c r="W731" s="506"/>
      <c r="X731" s="556"/>
      <c r="Y731" s="557"/>
      <c r="Z731" s="506"/>
      <c r="AQ731" s="563"/>
      <c r="AR731" s="563"/>
    </row>
    <row r="732" spans="1:44" ht="15.75" customHeight="1" x14ac:dyDescent="0.25">
      <c r="A732" s="564"/>
      <c r="H732" s="556"/>
      <c r="J732" s="556"/>
      <c r="K732" s="506"/>
      <c r="L732" s="556"/>
      <c r="M732" s="506"/>
      <c r="N732" s="556"/>
      <c r="O732" s="506"/>
      <c r="P732" s="557"/>
      <c r="Q732" s="556"/>
      <c r="R732" s="558"/>
      <c r="S732" s="556"/>
      <c r="T732" s="556"/>
      <c r="U732" s="556"/>
      <c r="V732" s="566"/>
      <c r="W732" s="506"/>
      <c r="X732" s="556"/>
      <c r="Y732" s="557"/>
      <c r="Z732" s="506"/>
      <c r="AQ732" s="563"/>
      <c r="AR732" s="563"/>
    </row>
    <row r="733" spans="1:44" ht="15.75" customHeight="1" x14ac:dyDescent="0.25">
      <c r="A733" s="564"/>
      <c r="H733" s="556"/>
      <c r="J733" s="556"/>
      <c r="K733" s="506"/>
      <c r="L733" s="556"/>
      <c r="M733" s="506"/>
      <c r="N733" s="556"/>
      <c r="O733" s="506"/>
      <c r="P733" s="557"/>
      <c r="Q733" s="556"/>
      <c r="R733" s="558"/>
      <c r="S733" s="556"/>
      <c r="T733" s="556"/>
      <c r="U733" s="556"/>
      <c r="V733" s="566"/>
      <c r="W733" s="506"/>
      <c r="X733" s="556"/>
      <c r="Y733" s="557"/>
      <c r="Z733" s="506"/>
      <c r="AQ733" s="563"/>
      <c r="AR733" s="563"/>
    </row>
    <row r="734" spans="1:44" ht="15.75" customHeight="1" x14ac:dyDescent="0.25">
      <c r="A734" s="564"/>
      <c r="H734" s="556"/>
      <c r="J734" s="556"/>
      <c r="K734" s="506"/>
      <c r="L734" s="556"/>
      <c r="M734" s="506"/>
      <c r="N734" s="556"/>
      <c r="O734" s="506"/>
      <c r="P734" s="557"/>
      <c r="Q734" s="556"/>
      <c r="R734" s="558"/>
      <c r="S734" s="556"/>
      <c r="T734" s="556"/>
      <c r="U734" s="556"/>
      <c r="V734" s="566"/>
      <c r="W734" s="506"/>
      <c r="X734" s="556"/>
      <c r="Y734" s="557"/>
      <c r="Z734" s="506"/>
      <c r="AQ734" s="563"/>
      <c r="AR734" s="563"/>
    </row>
    <row r="735" spans="1:44" ht="15.75" customHeight="1" x14ac:dyDescent="0.25">
      <c r="A735" s="564"/>
      <c r="H735" s="556"/>
      <c r="J735" s="556"/>
      <c r="K735" s="506"/>
      <c r="L735" s="556"/>
      <c r="M735" s="506"/>
      <c r="N735" s="556"/>
      <c r="O735" s="506"/>
      <c r="P735" s="557"/>
      <c r="Q735" s="556"/>
      <c r="R735" s="558"/>
      <c r="S735" s="556"/>
      <c r="T735" s="556"/>
      <c r="U735" s="556"/>
      <c r="V735" s="566"/>
      <c r="W735" s="506"/>
      <c r="X735" s="556"/>
      <c r="Y735" s="557"/>
      <c r="Z735" s="506"/>
      <c r="AQ735" s="563"/>
      <c r="AR735" s="563"/>
    </row>
    <row r="736" spans="1:44" ht="15.75" customHeight="1" x14ac:dyDescent="0.25">
      <c r="A736" s="564"/>
      <c r="H736" s="556"/>
      <c r="J736" s="556"/>
      <c r="K736" s="506"/>
      <c r="L736" s="556"/>
      <c r="M736" s="506"/>
      <c r="N736" s="556"/>
      <c r="O736" s="506"/>
      <c r="P736" s="557"/>
      <c r="Q736" s="556"/>
      <c r="R736" s="558"/>
      <c r="S736" s="556"/>
      <c r="T736" s="556"/>
      <c r="U736" s="556"/>
      <c r="V736" s="566"/>
      <c r="W736" s="506"/>
      <c r="X736" s="556"/>
      <c r="Y736" s="557"/>
      <c r="Z736" s="506"/>
      <c r="AQ736" s="563"/>
      <c r="AR736" s="563"/>
    </row>
    <row r="737" spans="1:44" ht="15.75" customHeight="1" x14ac:dyDescent="0.25">
      <c r="A737" s="564"/>
      <c r="H737" s="556"/>
      <c r="J737" s="556"/>
      <c r="K737" s="506"/>
      <c r="L737" s="556"/>
      <c r="M737" s="506"/>
      <c r="N737" s="556"/>
      <c r="O737" s="506"/>
      <c r="P737" s="557"/>
      <c r="Q737" s="556"/>
      <c r="R737" s="558"/>
      <c r="S737" s="556"/>
      <c r="T737" s="556"/>
      <c r="U737" s="556"/>
      <c r="V737" s="566"/>
      <c r="W737" s="506"/>
      <c r="X737" s="556"/>
      <c r="Y737" s="557"/>
      <c r="Z737" s="506"/>
      <c r="AQ737" s="563"/>
      <c r="AR737" s="563"/>
    </row>
    <row r="738" spans="1:44" ht="15.75" customHeight="1" x14ac:dyDescent="0.25">
      <c r="A738" s="564"/>
      <c r="H738" s="556"/>
      <c r="J738" s="556"/>
      <c r="K738" s="506"/>
      <c r="L738" s="556"/>
      <c r="M738" s="506"/>
      <c r="N738" s="556"/>
      <c r="O738" s="506"/>
      <c r="P738" s="557"/>
      <c r="Q738" s="556"/>
      <c r="R738" s="558"/>
      <c r="S738" s="556"/>
      <c r="T738" s="556"/>
      <c r="U738" s="556"/>
      <c r="V738" s="566"/>
      <c r="W738" s="506"/>
      <c r="X738" s="556"/>
      <c r="Y738" s="557"/>
      <c r="Z738" s="506"/>
      <c r="AQ738" s="563"/>
      <c r="AR738" s="563"/>
    </row>
    <row r="739" spans="1:44" ht="15.75" customHeight="1" x14ac:dyDescent="0.25">
      <c r="A739" s="564"/>
      <c r="H739" s="556"/>
      <c r="J739" s="556"/>
      <c r="K739" s="506"/>
      <c r="L739" s="556"/>
      <c r="M739" s="506"/>
      <c r="N739" s="556"/>
      <c r="O739" s="506"/>
      <c r="P739" s="557"/>
      <c r="Q739" s="556"/>
      <c r="R739" s="558"/>
      <c r="S739" s="556"/>
      <c r="T739" s="556"/>
      <c r="U739" s="556"/>
      <c r="V739" s="566"/>
      <c r="W739" s="506"/>
      <c r="X739" s="556"/>
      <c r="Y739" s="557"/>
      <c r="Z739" s="506"/>
      <c r="AQ739" s="563"/>
      <c r="AR739" s="563"/>
    </row>
    <row r="740" spans="1:44" ht="15.75" customHeight="1" x14ac:dyDescent="0.25">
      <c r="A740" s="564"/>
      <c r="H740" s="556"/>
      <c r="J740" s="556"/>
      <c r="K740" s="506"/>
      <c r="L740" s="556"/>
      <c r="M740" s="506"/>
      <c r="N740" s="556"/>
      <c r="O740" s="506"/>
      <c r="P740" s="557"/>
      <c r="Q740" s="556"/>
      <c r="R740" s="558"/>
      <c r="S740" s="556"/>
      <c r="T740" s="556"/>
      <c r="U740" s="556"/>
      <c r="V740" s="566"/>
      <c r="W740" s="506"/>
      <c r="X740" s="556"/>
      <c r="Y740" s="557"/>
      <c r="Z740" s="506"/>
      <c r="AQ740" s="563"/>
      <c r="AR740" s="563"/>
    </row>
    <row r="741" spans="1:44" ht="15.75" customHeight="1" x14ac:dyDescent="0.25">
      <c r="A741" s="564"/>
      <c r="H741" s="556"/>
      <c r="J741" s="556"/>
      <c r="K741" s="506"/>
      <c r="L741" s="556"/>
      <c r="M741" s="506"/>
      <c r="N741" s="556"/>
      <c r="O741" s="506"/>
      <c r="P741" s="557"/>
      <c r="Q741" s="556"/>
      <c r="R741" s="558"/>
      <c r="S741" s="556"/>
      <c r="T741" s="556"/>
      <c r="U741" s="556"/>
      <c r="V741" s="566"/>
      <c r="W741" s="506"/>
      <c r="X741" s="556"/>
      <c r="Y741" s="557"/>
      <c r="Z741" s="506"/>
      <c r="AQ741" s="563"/>
      <c r="AR741" s="563"/>
    </row>
    <row r="742" spans="1:44" ht="15.75" customHeight="1" x14ac:dyDescent="0.25">
      <c r="A742" s="564"/>
      <c r="H742" s="556"/>
      <c r="J742" s="556"/>
      <c r="K742" s="506"/>
      <c r="L742" s="556"/>
      <c r="M742" s="506"/>
      <c r="N742" s="556"/>
      <c r="O742" s="506"/>
      <c r="P742" s="557"/>
      <c r="Q742" s="556"/>
      <c r="R742" s="558"/>
      <c r="S742" s="556"/>
      <c r="T742" s="556"/>
      <c r="U742" s="556"/>
      <c r="V742" s="566"/>
      <c r="W742" s="506"/>
      <c r="X742" s="556"/>
      <c r="Y742" s="557"/>
      <c r="Z742" s="506"/>
      <c r="AQ742" s="563"/>
      <c r="AR742" s="563"/>
    </row>
    <row r="743" spans="1:44" ht="15.75" customHeight="1" x14ac:dyDescent="0.25">
      <c r="A743" s="564"/>
      <c r="H743" s="556"/>
      <c r="J743" s="556"/>
      <c r="K743" s="506"/>
      <c r="L743" s="556"/>
      <c r="M743" s="506"/>
      <c r="N743" s="556"/>
      <c r="O743" s="506"/>
      <c r="P743" s="557"/>
      <c r="Q743" s="556"/>
      <c r="R743" s="558"/>
      <c r="S743" s="556"/>
      <c r="T743" s="556"/>
      <c r="U743" s="556"/>
      <c r="V743" s="566"/>
      <c r="W743" s="506"/>
      <c r="X743" s="556"/>
      <c r="Y743" s="557"/>
      <c r="Z743" s="506"/>
      <c r="AQ743" s="563"/>
      <c r="AR743" s="563"/>
    </row>
    <row r="744" spans="1:44" ht="15.75" customHeight="1" x14ac:dyDescent="0.25">
      <c r="A744" s="564"/>
      <c r="H744" s="556"/>
      <c r="J744" s="556"/>
      <c r="K744" s="506"/>
      <c r="L744" s="556"/>
      <c r="M744" s="506"/>
      <c r="N744" s="556"/>
      <c r="O744" s="506"/>
      <c r="P744" s="557"/>
      <c r="Q744" s="556"/>
      <c r="R744" s="558"/>
      <c r="S744" s="556"/>
      <c r="T744" s="556"/>
      <c r="U744" s="556"/>
      <c r="V744" s="566"/>
      <c r="W744" s="506"/>
      <c r="X744" s="556"/>
      <c r="Y744" s="557"/>
      <c r="Z744" s="506"/>
      <c r="AQ744" s="563"/>
      <c r="AR744" s="563"/>
    </row>
    <row r="745" spans="1:44" ht="15.75" customHeight="1" x14ac:dyDescent="0.25">
      <c r="A745" s="564"/>
      <c r="H745" s="556"/>
      <c r="J745" s="556"/>
      <c r="K745" s="506"/>
      <c r="L745" s="556"/>
      <c r="M745" s="506"/>
      <c r="N745" s="556"/>
      <c r="O745" s="506"/>
      <c r="P745" s="557"/>
      <c r="Q745" s="556"/>
      <c r="R745" s="558"/>
      <c r="S745" s="556"/>
      <c r="T745" s="556"/>
      <c r="U745" s="556"/>
      <c r="V745" s="566"/>
      <c r="W745" s="506"/>
      <c r="X745" s="556"/>
      <c r="Y745" s="557"/>
      <c r="Z745" s="506"/>
      <c r="AQ745" s="563"/>
      <c r="AR745" s="563"/>
    </row>
    <row r="746" spans="1:44" ht="15.75" customHeight="1" x14ac:dyDescent="0.25">
      <c r="A746" s="564"/>
      <c r="H746" s="556"/>
      <c r="J746" s="556"/>
      <c r="K746" s="506"/>
      <c r="L746" s="556"/>
      <c r="M746" s="506"/>
      <c r="N746" s="556"/>
      <c r="O746" s="506"/>
      <c r="P746" s="557"/>
      <c r="Q746" s="556"/>
      <c r="R746" s="558"/>
      <c r="S746" s="556"/>
      <c r="T746" s="556"/>
      <c r="U746" s="556"/>
      <c r="V746" s="566"/>
      <c r="W746" s="506"/>
      <c r="X746" s="556"/>
      <c r="Y746" s="557"/>
      <c r="Z746" s="506"/>
      <c r="AQ746" s="563"/>
      <c r="AR746" s="563"/>
    </row>
    <row r="747" spans="1:44" ht="15.75" customHeight="1" x14ac:dyDescent="0.25">
      <c r="A747" s="564"/>
      <c r="H747" s="556"/>
      <c r="J747" s="556"/>
      <c r="K747" s="506"/>
      <c r="L747" s="556"/>
      <c r="M747" s="506"/>
      <c r="N747" s="556"/>
      <c r="O747" s="506"/>
      <c r="P747" s="557"/>
      <c r="Q747" s="556"/>
      <c r="R747" s="558"/>
      <c r="S747" s="556"/>
      <c r="T747" s="556"/>
      <c r="U747" s="556"/>
      <c r="V747" s="566"/>
      <c r="W747" s="506"/>
      <c r="X747" s="556"/>
      <c r="Y747" s="557"/>
      <c r="Z747" s="506"/>
      <c r="AQ747" s="563"/>
      <c r="AR747" s="563"/>
    </row>
    <row r="748" spans="1:44" ht="15.75" customHeight="1" x14ac:dyDescent="0.25">
      <c r="A748" s="564"/>
      <c r="H748" s="556"/>
      <c r="J748" s="556"/>
      <c r="K748" s="506"/>
      <c r="L748" s="556"/>
      <c r="M748" s="506"/>
      <c r="N748" s="556"/>
      <c r="O748" s="506"/>
      <c r="P748" s="557"/>
      <c r="Q748" s="556"/>
      <c r="R748" s="558"/>
      <c r="S748" s="556"/>
      <c r="T748" s="556"/>
      <c r="U748" s="556"/>
      <c r="V748" s="566"/>
      <c r="W748" s="506"/>
      <c r="X748" s="556"/>
      <c r="Y748" s="557"/>
      <c r="Z748" s="506"/>
      <c r="AQ748" s="563"/>
      <c r="AR748" s="563"/>
    </row>
    <row r="749" spans="1:44" ht="15.75" customHeight="1" x14ac:dyDescent="0.25">
      <c r="A749" s="564"/>
      <c r="H749" s="556"/>
      <c r="J749" s="556"/>
      <c r="K749" s="506"/>
      <c r="L749" s="556"/>
      <c r="M749" s="506"/>
      <c r="N749" s="556"/>
      <c r="O749" s="506"/>
      <c r="P749" s="557"/>
      <c r="Q749" s="556"/>
      <c r="R749" s="558"/>
      <c r="S749" s="556"/>
      <c r="T749" s="556"/>
      <c r="U749" s="556"/>
      <c r="V749" s="566"/>
      <c r="W749" s="506"/>
      <c r="X749" s="556"/>
      <c r="Y749" s="557"/>
      <c r="Z749" s="506"/>
      <c r="AQ749" s="563"/>
      <c r="AR749" s="563"/>
    </row>
    <row r="750" spans="1:44" ht="15.75" customHeight="1" x14ac:dyDescent="0.25">
      <c r="A750" s="564"/>
      <c r="H750" s="556"/>
      <c r="J750" s="556"/>
      <c r="K750" s="506"/>
      <c r="L750" s="556"/>
      <c r="M750" s="506"/>
      <c r="N750" s="556"/>
      <c r="O750" s="506"/>
      <c r="P750" s="557"/>
      <c r="Q750" s="556"/>
      <c r="R750" s="558"/>
      <c r="S750" s="556"/>
      <c r="T750" s="556"/>
      <c r="U750" s="556"/>
      <c r="V750" s="566"/>
      <c r="W750" s="506"/>
      <c r="X750" s="556"/>
      <c r="Y750" s="557"/>
      <c r="Z750" s="506"/>
      <c r="AQ750" s="563"/>
      <c r="AR750" s="563"/>
    </row>
    <row r="751" spans="1:44" ht="15.75" customHeight="1" x14ac:dyDescent="0.25">
      <c r="A751" s="564"/>
      <c r="H751" s="556"/>
      <c r="J751" s="556"/>
      <c r="K751" s="506"/>
      <c r="L751" s="556"/>
      <c r="M751" s="506"/>
      <c r="N751" s="556"/>
      <c r="O751" s="506"/>
      <c r="P751" s="557"/>
      <c r="Q751" s="556"/>
      <c r="R751" s="558"/>
      <c r="S751" s="556"/>
      <c r="T751" s="556"/>
      <c r="U751" s="556"/>
      <c r="V751" s="566"/>
      <c r="W751" s="506"/>
      <c r="X751" s="556"/>
      <c r="Y751" s="557"/>
      <c r="Z751" s="506"/>
      <c r="AQ751" s="563"/>
      <c r="AR751" s="563"/>
    </row>
    <row r="752" spans="1:44" ht="15.75" customHeight="1" x14ac:dyDescent="0.25">
      <c r="A752" s="564"/>
      <c r="H752" s="556"/>
      <c r="J752" s="556"/>
      <c r="K752" s="506"/>
      <c r="L752" s="556"/>
      <c r="M752" s="506"/>
      <c r="N752" s="556"/>
      <c r="O752" s="506"/>
      <c r="P752" s="557"/>
      <c r="Q752" s="556"/>
      <c r="R752" s="558"/>
      <c r="S752" s="556"/>
      <c r="T752" s="556"/>
      <c r="U752" s="556"/>
      <c r="V752" s="566"/>
      <c r="W752" s="506"/>
      <c r="X752" s="556"/>
      <c r="Y752" s="557"/>
      <c r="Z752" s="506"/>
      <c r="AQ752" s="563"/>
      <c r="AR752" s="563"/>
    </row>
    <row r="753" spans="1:44" ht="15.75" customHeight="1" x14ac:dyDescent="0.25">
      <c r="A753" s="564"/>
      <c r="H753" s="556"/>
      <c r="J753" s="556"/>
      <c r="K753" s="506"/>
      <c r="L753" s="556"/>
      <c r="M753" s="506"/>
      <c r="N753" s="556"/>
      <c r="O753" s="506"/>
      <c r="P753" s="557"/>
      <c r="Q753" s="556"/>
      <c r="R753" s="558"/>
      <c r="S753" s="556"/>
      <c r="T753" s="556"/>
      <c r="U753" s="556"/>
      <c r="V753" s="566"/>
      <c r="W753" s="506"/>
      <c r="X753" s="556"/>
      <c r="Y753" s="557"/>
      <c r="Z753" s="506"/>
      <c r="AQ753" s="563"/>
      <c r="AR753" s="563"/>
    </row>
    <row r="754" spans="1:44" ht="15.75" customHeight="1" x14ac:dyDescent="0.25">
      <c r="A754" s="564"/>
      <c r="H754" s="556"/>
      <c r="J754" s="556"/>
      <c r="K754" s="506"/>
      <c r="L754" s="556"/>
      <c r="M754" s="506"/>
      <c r="N754" s="556"/>
      <c r="O754" s="506"/>
      <c r="P754" s="557"/>
      <c r="Q754" s="556"/>
      <c r="R754" s="558"/>
      <c r="S754" s="556"/>
      <c r="T754" s="556"/>
      <c r="U754" s="556"/>
      <c r="V754" s="566"/>
      <c r="W754" s="506"/>
      <c r="X754" s="556"/>
      <c r="Y754" s="557"/>
      <c r="Z754" s="506"/>
      <c r="AQ754" s="563"/>
      <c r="AR754" s="563"/>
    </row>
    <row r="755" spans="1:44" ht="15.75" customHeight="1" x14ac:dyDescent="0.25">
      <c r="A755" s="564"/>
      <c r="H755" s="556"/>
      <c r="J755" s="556"/>
      <c r="K755" s="506"/>
      <c r="L755" s="556"/>
      <c r="M755" s="506"/>
      <c r="N755" s="556"/>
      <c r="O755" s="506"/>
      <c r="P755" s="557"/>
      <c r="Q755" s="556"/>
      <c r="R755" s="558"/>
      <c r="S755" s="556"/>
      <c r="T755" s="556"/>
      <c r="U755" s="556"/>
      <c r="V755" s="566"/>
      <c r="W755" s="506"/>
      <c r="X755" s="556"/>
      <c r="Y755" s="557"/>
      <c r="Z755" s="506"/>
      <c r="AQ755" s="563"/>
      <c r="AR755" s="563"/>
    </row>
    <row r="756" spans="1:44" ht="15.75" customHeight="1" x14ac:dyDescent="0.25">
      <c r="A756" s="564"/>
      <c r="H756" s="556"/>
      <c r="J756" s="556"/>
      <c r="K756" s="506"/>
      <c r="L756" s="556"/>
      <c r="M756" s="506"/>
      <c r="N756" s="556"/>
      <c r="O756" s="506"/>
      <c r="P756" s="557"/>
      <c r="Q756" s="556"/>
      <c r="R756" s="558"/>
      <c r="S756" s="556"/>
      <c r="T756" s="556"/>
      <c r="U756" s="556"/>
      <c r="V756" s="566"/>
      <c r="W756" s="506"/>
      <c r="X756" s="556"/>
      <c r="Y756" s="557"/>
      <c r="Z756" s="506"/>
      <c r="AQ756" s="563"/>
      <c r="AR756" s="563"/>
    </row>
    <row r="757" spans="1:44" ht="15.75" customHeight="1" x14ac:dyDescent="0.25">
      <c r="A757" s="564"/>
      <c r="H757" s="556"/>
      <c r="J757" s="556"/>
      <c r="K757" s="506"/>
      <c r="L757" s="556"/>
      <c r="M757" s="506"/>
      <c r="N757" s="556"/>
      <c r="O757" s="506"/>
      <c r="P757" s="557"/>
      <c r="Q757" s="556"/>
      <c r="R757" s="558"/>
      <c r="S757" s="556"/>
      <c r="T757" s="556"/>
      <c r="U757" s="556"/>
      <c r="V757" s="566"/>
      <c r="W757" s="506"/>
      <c r="X757" s="556"/>
      <c r="Y757" s="557"/>
      <c r="Z757" s="506"/>
      <c r="AQ757" s="563"/>
      <c r="AR757" s="563"/>
    </row>
    <row r="758" spans="1:44" ht="15.75" customHeight="1" x14ac:dyDescent="0.25">
      <c r="A758" s="564"/>
      <c r="H758" s="556"/>
      <c r="J758" s="556"/>
      <c r="K758" s="506"/>
      <c r="L758" s="556"/>
      <c r="M758" s="506"/>
      <c r="N758" s="556"/>
      <c r="O758" s="506"/>
      <c r="P758" s="557"/>
      <c r="Q758" s="556"/>
      <c r="R758" s="558"/>
      <c r="S758" s="556"/>
      <c r="T758" s="556"/>
      <c r="U758" s="556"/>
      <c r="V758" s="566"/>
      <c r="W758" s="506"/>
      <c r="X758" s="556"/>
      <c r="Y758" s="557"/>
      <c r="Z758" s="506"/>
      <c r="AQ758" s="563"/>
      <c r="AR758" s="563"/>
    </row>
    <row r="759" spans="1:44" ht="15.75" customHeight="1" x14ac:dyDescent="0.25">
      <c r="A759" s="564"/>
      <c r="H759" s="556"/>
      <c r="J759" s="556"/>
      <c r="K759" s="506"/>
      <c r="L759" s="556"/>
      <c r="M759" s="506"/>
      <c r="N759" s="556"/>
      <c r="O759" s="506"/>
      <c r="P759" s="557"/>
      <c r="Q759" s="556"/>
      <c r="R759" s="558"/>
      <c r="S759" s="556"/>
      <c r="T759" s="556"/>
      <c r="U759" s="556"/>
      <c r="V759" s="566"/>
      <c r="W759" s="506"/>
      <c r="X759" s="556"/>
      <c r="Y759" s="557"/>
      <c r="Z759" s="506"/>
      <c r="AQ759" s="563"/>
      <c r="AR759" s="563"/>
    </row>
    <row r="760" spans="1:44" ht="15.75" customHeight="1" x14ac:dyDescent="0.25">
      <c r="A760" s="564"/>
      <c r="H760" s="556"/>
      <c r="J760" s="556"/>
      <c r="K760" s="506"/>
      <c r="L760" s="556"/>
      <c r="M760" s="506"/>
      <c r="N760" s="556"/>
      <c r="O760" s="506"/>
      <c r="P760" s="557"/>
      <c r="Q760" s="556"/>
      <c r="R760" s="558"/>
      <c r="S760" s="556"/>
      <c r="T760" s="556"/>
      <c r="U760" s="556"/>
      <c r="V760" s="566"/>
      <c r="W760" s="506"/>
      <c r="X760" s="556"/>
      <c r="Y760" s="557"/>
      <c r="Z760" s="506"/>
      <c r="AQ760" s="563"/>
      <c r="AR760" s="563"/>
    </row>
    <row r="761" spans="1:44" ht="15.75" customHeight="1" x14ac:dyDescent="0.25">
      <c r="A761" s="564"/>
      <c r="H761" s="556"/>
      <c r="J761" s="556"/>
      <c r="K761" s="506"/>
      <c r="L761" s="556"/>
      <c r="M761" s="506"/>
      <c r="N761" s="556"/>
      <c r="O761" s="506"/>
      <c r="P761" s="557"/>
      <c r="Q761" s="556"/>
      <c r="R761" s="558"/>
      <c r="S761" s="556"/>
      <c r="T761" s="556"/>
      <c r="U761" s="556"/>
      <c r="V761" s="566"/>
      <c r="W761" s="506"/>
      <c r="X761" s="556"/>
      <c r="Y761" s="557"/>
      <c r="Z761" s="506"/>
      <c r="AQ761" s="563"/>
      <c r="AR761" s="563"/>
    </row>
    <row r="762" spans="1:44" ht="15.75" customHeight="1" x14ac:dyDescent="0.25">
      <c r="A762" s="564"/>
      <c r="H762" s="556"/>
      <c r="J762" s="556"/>
      <c r="K762" s="506"/>
      <c r="L762" s="556"/>
      <c r="M762" s="506"/>
      <c r="N762" s="556"/>
      <c r="O762" s="506"/>
      <c r="P762" s="557"/>
      <c r="Q762" s="556"/>
      <c r="R762" s="558"/>
      <c r="S762" s="556"/>
      <c r="T762" s="556"/>
      <c r="U762" s="556"/>
      <c r="V762" s="566"/>
      <c r="W762" s="506"/>
      <c r="X762" s="556"/>
      <c r="Y762" s="557"/>
      <c r="Z762" s="506"/>
      <c r="AQ762" s="563"/>
      <c r="AR762" s="563"/>
    </row>
    <row r="763" spans="1:44" ht="15.75" customHeight="1" x14ac:dyDescent="0.25">
      <c r="A763" s="564"/>
      <c r="H763" s="556"/>
      <c r="J763" s="556"/>
      <c r="K763" s="506"/>
      <c r="L763" s="556"/>
      <c r="M763" s="506"/>
      <c r="N763" s="556"/>
      <c r="O763" s="506"/>
      <c r="P763" s="557"/>
      <c r="Q763" s="556"/>
      <c r="R763" s="558"/>
      <c r="S763" s="556"/>
      <c r="T763" s="556"/>
      <c r="U763" s="556"/>
      <c r="V763" s="566"/>
      <c r="W763" s="506"/>
      <c r="X763" s="556"/>
      <c r="Y763" s="557"/>
      <c r="Z763" s="506"/>
      <c r="AQ763" s="563"/>
      <c r="AR763" s="563"/>
    </row>
    <row r="764" spans="1:44" ht="15.75" customHeight="1" x14ac:dyDescent="0.25">
      <c r="A764" s="564"/>
      <c r="H764" s="556"/>
      <c r="J764" s="556"/>
      <c r="K764" s="506"/>
      <c r="L764" s="556"/>
      <c r="M764" s="506"/>
      <c r="N764" s="556"/>
      <c r="O764" s="506"/>
      <c r="P764" s="557"/>
      <c r="Q764" s="556"/>
      <c r="R764" s="558"/>
      <c r="S764" s="556"/>
      <c r="T764" s="556"/>
      <c r="U764" s="556"/>
      <c r="V764" s="566"/>
      <c r="W764" s="506"/>
      <c r="X764" s="556"/>
      <c r="Y764" s="557"/>
      <c r="Z764" s="506"/>
      <c r="AQ764" s="563"/>
      <c r="AR764" s="563"/>
    </row>
    <row r="765" spans="1:44" ht="15.75" customHeight="1" x14ac:dyDescent="0.25">
      <c r="A765" s="564"/>
      <c r="H765" s="556"/>
      <c r="J765" s="556"/>
      <c r="K765" s="506"/>
      <c r="L765" s="556"/>
      <c r="M765" s="506"/>
      <c r="N765" s="556"/>
      <c r="O765" s="506"/>
      <c r="P765" s="557"/>
      <c r="Q765" s="556"/>
      <c r="R765" s="558"/>
      <c r="S765" s="556"/>
      <c r="T765" s="556"/>
      <c r="U765" s="556"/>
      <c r="V765" s="566"/>
      <c r="W765" s="506"/>
      <c r="X765" s="556"/>
      <c r="Y765" s="557"/>
      <c r="Z765" s="506"/>
      <c r="AQ765" s="563"/>
      <c r="AR765" s="563"/>
    </row>
    <row r="766" spans="1:44" ht="15.75" customHeight="1" x14ac:dyDescent="0.25">
      <c r="A766" s="564"/>
      <c r="H766" s="556"/>
      <c r="J766" s="556"/>
      <c r="K766" s="506"/>
      <c r="L766" s="556"/>
      <c r="M766" s="506"/>
      <c r="N766" s="556"/>
      <c r="O766" s="506"/>
      <c r="P766" s="557"/>
      <c r="Q766" s="556"/>
      <c r="R766" s="558"/>
      <c r="S766" s="556"/>
      <c r="T766" s="556"/>
      <c r="U766" s="556"/>
      <c r="V766" s="566"/>
      <c r="W766" s="506"/>
      <c r="X766" s="556"/>
      <c r="Y766" s="557"/>
      <c r="Z766" s="506"/>
      <c r="AQ766" s="563"/>
      <c r="AR766" s="563"/>
    </row>
    <row r="767" spans="1:44" ht="15.75" customHeight="1" x14ac:dyDescent="0.25">
      <c r="A767" s="564"/>
      <c r="H767" s="556"/>
      <c r="J767" s="556"/>
      <c r="K767" s="506"/>
      <c r="L767" s="556"/>
      <c r="M767" s="506"/>
      <c r="N767" s="556"/>
      <c r="O767" s="506"/>
      <c r="P767" s="557"/>
      <c r="Q767" s="556"/>
      <c r="R767" s="558"/>
      <c r="S767" s="556"/>
      <c r="T767" s="556"/>
      <c r="U767" s="556"/>
      <c r="V767" s="566"/>
      <c r="W767" s="506"/>
      <c r="X767" s="556"/>
      <c r="Y767" s="557"/>
      <c r="Z767" s="506"/>
      <c r="AQ767" s="563"/>
      <c r="AR767" s="563"/>
    </row>
    <row r="768" spans="1:44" ht="15.75" customHeight="1" x14ac:dyDescent="0.25">
      <c r="A768" s="564"/>
      <c r="H768" s="556"/>
      <c r="J768" s="556"/>
      <c r="K768" s="506"/>
      <c r="L768" s="556"/>
      <c r="M768" s="506"/>
      <c r="N768" s="556"/>
      <c r="O768" s="506"/>
      <c r="P768" s="557"/>
      <c r="Q768" s="556"/>
      <c r="R768" s="558"/>
      <c r="S768" s="556"/>
      <c r="T768" s="556"/>
      <c r="U768" s="556"/>
      <c r="V768" s="566"/>
      <c r="W768" s="506"/>
      <c r="X768" s="556"/>
      <c r="Y768" s="557"/>
      <c r="Z768" s="506"/>
      <c r="AQ768" s="563"/>
      <c r="AR768" s="563"/>
    </row>
    <row r="769" spans="1:44" ht="15.75" customHeight="1" x14ac:dyDescent="0.25">
      <c r="A769" s="564"/>
      <c r="H769" s="556"/>
      <c r="J769" s="556"/>
      <c r="K769" s="506"/>
      <c r="L769" s="556"/>
      <c r="M769" s="506"/>
      <c r="N769" s="556"/>
      <c r="O769" s="506"/>
      <c r="P769" s="557"/>
      <c r="Q769" s="556"/>
      <c r="R769" s="558"/>
      <c r="S769" s="556"/>
      <c r="T769" s="556"/>
      <c r="U769" s="556"/>
      <c r="V769" s="566"/>
      <c r="W769" s="506"/>
      <c r="X769" s="556"/>
      <c r="Y769" s="557"/>
      <c r="Z769" s="506"/>
      <c r="AQ769" s="563"/>
      <c r="AR769" s="563"/>
    </row>
    <row r="770" spans="1:44" ht="15.75" customHeight="1" x14ac:dyDescent="0.25">
      <c r="A770" s="564"/>
      <c r="H770" s="556"/>
      <c r="J770" s="556"/>
      <c r="K770" s="506"/>
      <c r="L770" s="556"/>
      <c r="M770" s="506"/>
      <c r="N770" s="556"/>
      <c r="O770" s="506"/>
      <c r="P770" s="557"/>
      <c r="Q770" s="556"/>
      <c r="R770" s="558"/>
      <c r="S770" s="556"/>
      <c r="T770" s="556"/>
      <c r="U770" s="556"/>
      <c r="V770" s="566"/>
      <c r="W770" s="506"/>
      <c r="X770" s="556"/>
      <c r="Y770" s="557"/>
      <c r="Z770" s="506"/>
      <c r="AQ770" s="563"/>
      <c r="AR770" s="563"/>
    </row>
    <row r="771" spans="1:44" ht="15.75" customHeight="1" x14ac:dyDescent="0.25">
      <c r="A771" s="564"/>
      <c r="H771" s="556"/>
      <c r="J771" s="556"/>
      <c r="K771" s="506"/>
      <c r="L771" s="556"/>
      <c r="M771" s="506"/>
      <c r="N771" s="556"/>
      <c r="O771" s="506"/>
      <c r="P771" s="557"/>
      <c r="Q771" s="556"/>
      <c r="R771" s="558"/>
      <c r="S771" s="556"/>
      <c r="T771" s="556"/>
      <c r="U771" s="556"/>
      <c r="V771" s="566"/>
      <c r="W771" s="506"/>
      <c r="X771" s="556"/>
      <c r="Y771" s="557"/>
      <c r="Z771" s="506"/>
      <c r="AQ771" s="563"/>
      <c r="AR771" s="563"/>
    </row>
    <row r="772" spans="1:44" ht="15.75" customHeight="1" x14ac:dyDescent="0.25">
      <c r="A772" s="564"/>
      <c r="H772" s="556"/>
      <c r="J772" s="556"/>
      <c r="K772" s="506"/>
      <c r="L772" s="556"/>
      <c r="M772" s="506"/>
      <c r="N772" s="556"/>
      <c r="O772" s="506"/>
      <c r="P772" s="557"/>
      <c r="Q772" s="556"/>
      <c r="R772" s="558"/>
      <c r="S772" s="556"/>
      <c r="T772" s="556"/>
      <c r="U772" s="556"/>
      <c r="V772" s="566"/>
      <c r="W772" s="506"/>
      <c r="X772" s="556"/>
      <c r="Y772" s="557"/>
      <c r="Z772" s="506"/>
      <c r="AQ772" s="563"/>
      <c r="AR772" s="563"/>
    </row>
    <row r="773" spans="1:44" ht="15.75" customHeight="1" x14ac:dyDescent="0.25">
      <c r="A773" s="564"/>
      <c r="H773" s="556"/>
      <c r="J773" s="556"/>
      <c r="K773" s="506"/>
      <c r="L773" s="556"/>
      <c r="M773" s="506"/>
      <c r="N773" s="556"/>
      <c r="O773" s="506"/>
      <c r="P773" s="557"/>
      <c r="Q773" s="556"/>
      <c r="R773" s="558"/>
      <c r="S773" s="556"/>
      <c r="T773" s="556"/>
      <c r="U773" s="556"/>
      <c r="V773" s="566"/>
      <c r="W773" s="506"/>
      <c r="X773" s="556"/>
      <c r="Y773" s="557"/>
      <c r="Z773" s="506"/>
      <c r="AQ773" s="563"/>
      <c r="AR773" s="563"/>
    </row>
    <row r="774" spans="1:44" ht="15.75" customHeight="1" x14ac:dyDescent="0.25">
      <c r="A774" s="564"/>
      <c r="H774" s="556"/>
      <c r="J774" s="556"/>
      <c r="K774" s="506"/>
      <c r="L774" s="556"/>
      <c r="M774" s="506"/>
      <c r="N774" s="556"/>
      <c r="O774" s="506"/>
      <c r="P774" s="557"/>
      <c r="Q774" s="556"/>
      <c r="R774" s="558"/>
      <c r="S774" s="556"/>
      <c r="T774" s="556"/>
      <c r="U774" s="556"/>
      <c r="V774" s="566"/>
      <c r="W774" s="506"/>
      <c r="X774" s="556"/>
      <c r="Y774" s="557"/>
      <c r="Z774" s="506"/>
      <c r="AQ774" s="563"/>
      <c r="AR774" s="563"/>
    </row>
    <row r="775" spans="1:44" ht="15.75" customHeight="1" x14ac:dyDescent="0.25">
      <c r="A775" s="564"/>
      <c r="H775" s="556"/>
      <c r="J775" s="556"/>
      <c r="K775" s="506"/>
      <c r="L775" s="556"/>
      <c r="M775" s="506"/>
      <c r="N775" s="556"/>
      <c r="O775" s="506"/>
      <c r="P775" s="557"/>
      <c r="Q775" s="556"/>
      <c r="R775" s="558"/>
      <c r="S775" s="556"/>
      <c r="T775" s="556"/>
      <c r="U775" s="556"/>
      <c r="V775" s="566"/>
      <c r="W775" s="506"/>
      <c r="X775" s="556"/>
      <c r="Y775" s="557"/>
      <c r="Z775" s="506"/>
      <c r="AQ775" s="563"/>
      <c r="AR775" s="563"/>
    </row>
    <row r="776" spans="1:44" ht="15.75" customHeight="1" x14ac:dyDescent="0.25">
      <c r="A776" s="564"/>
      <c r="H776" s="556"/>
      <c r="J776" s="556"/>
      <c r="K776" s="506"/>
      <c r="L776" s="556"/>
      <c r="M776" s="506"/>
      <c r="N776" s="556"/>
      <c r="O776" s="506"/>
      <c r="P776" s="557"/>
      <c r="Q776" s="556"/>
      <c r="R776" s="558"/>
      <c r="S776" s="556"/>
      <c r="T776" s="556"/>
      <c r="U776" s="556"/>
      <c r="V776" s="566"/>
      <c r="W776" s="506"/>
      <c r="X776" s="556"/>
      <c r="Y776" s="557"/>
      <c r="Z776" s="506"/>
      <c r="AQ776" s="563"/>
      <c r="AR776" s="563"/>
    </row>
    <row r="777" spans="1:44" ht="15.75" customHeight="1" x14ac:dyDescent="0.25">
      <c r="A777" s="564"/>
      <c r="H777" s="556"/>
      <c r="J777" s="556"/>
      <c r="K777" s="506"/>
      <c r="L777" s="556"/>
      <c r="M777" s="506"/>
      <c r="N777" s="556"/>
      <c r="O777" s="506"/>
      <c r="P777" s="557"/>
      <c r="Q777" s="556"/>
      <c r="R777" s="558"/>
      <c r="S777" s="556"/>
      <c r="T777" s="556"/>
      <c r="U777" s="556"/>
      <c r="V777" s="566"/>
      <c r="W777" s="506"/>
      <c r="X777" s="556"/>
      <c r="Y777" s="557"/>
      <c r="Z777" s="506"/>
      <c r="AQ777" s="563"/>
      <c r="AR777" s="563"/>
    </row>
    <row r="778" spans="1:44" ht="15.75" customHeight="1" x14ac:dyDescent="0.25">
      <c r="A778" s="564"/>
      <c r="H778" s="556"/>
      <c r="J778" s="556"/>
      <c r="K778" s="506"/>
      <c r="L778" s="556"/>
      <c r="M778" s="506"/>
      <c r="N778" s="556"/>
      <c r="O778" s="506"/>
      <c r="P778" s="557"/>
      <c r="Q778" s="556"/>
      <c r="R778" s="558"/>
      <c r="S778" s="556"/>
      <c r="T778" s="556"/>
      <c r="U778" s="556"/>
      <c r="V778" s="566"/>
      <c r="W778" s="506"/>
      <c r="X778" s="556"/>
      <c r="Y778" s="557"/>
      <c r="Z778" s="506"/>
      <c r="AQ778" s="563"/>
      <c r="AR778" s="563"/>
    </row>
    <row r="779" spans="1:44" ht="15.75" customHeight="1" x14ac:dyDescent="0.25">
      <c r="A779" s="564"/>
      <c r="H779" s="556"/>
      <c r="J779" s="556"/>
      <c r="K779" s="506"/>
      <c r="L779" s="556"/>
      <c r="M779" s="506"/>
      <c r="N779" s="556"/>
      <c r="O779" s="506"/>
      <c r="P779" s="557"/>
      <c r="Q779" s="556"/>
      <c r="R779" s="558"/>
      <c r="S779" s="556"/>
      <c r="T779" s="556"/>
      <c r="U779" s="556"/>
      <c r="V779" s="566"/>
      <c r="W779" s="506"/>
      <c r="X779" s="556"/>
      <c r="Y779" s="557"/>
      <c r="Z779" s="506"/>
      <c r="AQ779" s="563"/>
      <c r="AR779" s="563"/>
    </row>
    <row r="780" spans="1:44" ht="15.75" customHeight="1" x14ac:dyDescent="0.25">
      <c r="A780" s="564"/>
      <c r="H780" s="556"/>
      <c r="J780" s="556"/>
      <c r="K780" s="506"/>
      <c r="L780" s="556"/>
      <c r="M780" s="506"/>
      <c r="N780" s="556"/>
      <c r="O780" s="506"/>
      <c r="P780" s="557"/>
      <c r="Q780" s="556"/>
      <c r="R780" s="558"/>
      <c r="S780" s="556"/>
      <c r="T780" s="556"/>
      <c r="U780" s="556"/>
      <c r="V780" s="566"/>
      <c r="W780" s="506"/>
      <c r="X780" s="556"/>
      <c r="Y780" s="557"/>
      <c r="Z780" s="506"/>
      <c r="AQ780" s="563"/>
      <c r="AR780" s="563"/>
    </row>
    <row r="781" spans="1:44" ht="15.75" customHeight="1" x14ac:dyDescent="0.25">
      <c r="A781" s="564"/>
      <c r="H781" s="556"/>
      <c r="J781" s="556"/>
      <c r="K781" s="506"/>
      <c r="L781" s="556"/>
      <c r="M781" s="506"/>
      <c r="N781" s="556"/>
      <c r="O781" s="506"/>
      <c r="P781" s="557"/>
      <c r="Q781" s="556"/>
      <c r="R781" s="558"/>
      <c r="S781" s="556"/>
      <c r="T781" s="556"/>
      <c r="U781" s="556"/>
      <c r="V781" s="566"/>
      <c r="W781" s="506"/>
      <c r="X781" s="556"/>
      <c r="Y781" s="557"/>
      <c r="Z781" s="506"/>
      <c r="AQ781" s="563"/>
      <c r="AR781" s="563"/>
    </row>
    <row r="782" spans="1:44" ht="15.75" customHeight="1" x14ac:dyDescent="0.25">
      <c r="A782" s="564"/>
      <c r="H782" s="556"/>
      <c r="J782" s="556"/>
      <c r="K782" s="506"/>
      <c r="L782" s="556"/>
      <c r="M782" s="506"/>
      <c r="N782" s="556"/>
      <c r="O782" s="506"/>
      <c r="P782" s="557"/>
      <c r="Q782" s="556"/>
      <c r="R782" s="558"/>
      <c r="S782" s="556"/>
      <c r="T782" s="556"/>
      <c r="U782" s="556"/>
      <c r="V782" s="566"/>
      <c r="W782" s="506"/>
      <c r="X782" s="556"/>
      <c r="Y782" s="557"/>
      <c r="Z782" s="506"/>
      <c r="AQ782" s="563"/>
      <c r="AR782" s="563"/>
    </row>
    <row r="783" spans="1:44" ht="15.75" customHeight="1" x14ac:dyDescent="0.25">
      <c r="A783" s="564"/>
      <c r="H783" s="556"/>
      <c r="J783" s="556"/>
      <c r="K783" s="506"/>
      <c r="L783" s="556"/>
      <c r="M783" s="506"/>
      <c r="N783" s="556"/>
      <c r="O783" s="506"/>
      <c r="P783" s="557"/>
      <c r="Q783" s="556"/>
      <c r="R783" s="558"/>
      <c r="S783" s="556"/>
      <c r="T783" s="556"/>
      <c r="U783" s="556"/>
      <c r="V783" s="566"/>
      <c r="W783" s="506"/>
      <c r="X783" s="556"/>
      <c r="Y783" s="557"/>
      <c r="Z783" s="506"/>
      <c r="AQ783" s="563"/>
      <c r="AR783" s="563"/>
    </row>
    <row r="784" spans="1:44" ht="15.75" customHeight="1" x14ac:dyDescent="0.25">
      <c r="A784" s="564"/>
      <c r="H784" s="556"/>
      <c r="J784" s="556"/>
      <c r="K784" s="506"/>
      <c r="L784" s="556"/>
      <c r="M784" s="506"/>
      <c r="N784" s="556"/>
      <c r="O784" s="506"/>
      <c r="P784" s="557"/>
      <c r="Q784" s="556"/>
      <c r="R784" s="558"/>
      <c r="S784" s="556"/>
      <c r="T784" s="556"/>
      <c r="U784" s="556"/>
      <c r="V784" s="566"/>
      <c r="W784" s="506"/>
      <c r="X784" s="556"/>
      <c r="Y784" s="557"/>
      <c r="Z784" s="506"/>
      <c r="AQ784" s="563"/>
      <c r="AR784" s="563"/>
    </row>
    <row r="785" spans="1:44" ht="15.75" customHeight="1" x14ac:dyDescent="0.25">
      <c r="A785" s="564"/>
      <c r="H785" s="556"/>
      <c r="J785" s="556"/>
      <c r="K785" s="506"/>
      <c r="L785" s="556"/>
      <c r="M785" s="506"/>
      <c r="N785" s="556"/>
      <c r="O785" s="506"/>
      <c r="P785" s="557"/>
      <c r="Q785" s="556"/>
      <c r="R785" s="558"/>
      <c r="S785" s="556"/>
      <c r="T785" s="556"/>
      <c r="U785" s="556"/>
      <c r="V785" s="566"/>
      <c r="W785" s="506"/>
      <c r="X785" s="556"/>
      <c r="Y785" s="557"/>
      <c r="Z785" s="506"/>
      <c r="AQ785" s="563"/>
      <c r="AR785" s="563"/>
    </row>
    <row r="786" spans="1:44" ht="15.75" customHeight="1" x14ac:dyDescent="0.25">
      <c r="A786" s="564"/>
      <c r="H786" s="556"/>
      <c r="J786" s="556"/>
      <c r="K786" s="506"/>
      <c r="L786" s="556"/>
      <c r="M786" s="506"/>
      <c r="N786" s="556"/>
      <c r="O786" s="506"/>
      <c r="P786" s="557"/>
      <c r="Q786" s="556"/>
      <c r="R786" s="558"/>
      <c r="S786" s="556"/>
      <c r="T786" s="556"/>
      <c r="U786" s="556"/>
      <c r="V786" s="566"/>
      <c r="W786" s="506"/>
      <c r="X786" s="556"/>
      <c r="Y786" s="557"/>
      <c r="Z786" s="506"/>
      <c r="AQ786" s="563"/>
      <c r="AR786" s="563"/>
    </row>
    <row r="787" spans="1:44" ht="15.75" customHeight="1" x14ac:dyDescent="0.25">
      <c r="A787" s="564"/>
      <c r="H787" s="556"/>
      <c r="J787" s="556"/>
      <c r="K787" s="506"/>
      <c r="L787" s="556"/>
      <c r="M787" s="506"/>
      <c r="N787" s="556"/>
      <c r="O787" s="506"/>
      <c r="P787" s="557"/>
      <c r="Q787" s="556"/>
      <c r="R787" s="558"/>
      <c r="S787" s="556"/>
      <c r="T787" s="556"/>
      <c r="U787" s="556"/>
      <c r="V787" s="566"/>
      <c r="W787" s="506"/>
      <c r="X787" s="556"/>
      <c r="Y787" s="557"/>
      <c r="Z787" s="506"/>
      <c r="AQ787" s="563"/>
      <c r="AR787" s="563"/>
    </row>
    <row r="788" spans="1:44" ht="15.75" customHeight="1" x14ac:dyDescent="0.25">
      <c r="A788" s="564"/>
      <c r="H788" s="556"/>
      <c r="J788" s="556"/>
      <c r="K788" s="506"/>
      <c r="L788" s="556"/>
      <c r="M788" s="506"/>
      <c r="N788" s="556"/>
      <c r="O788" s="506"/>
      <c r="P788" s="557"/>
      <c r="Q788" s="556"/>
      <c r="R788" s="558"/>
      <c r="S788" s="556"/>
      <c r="T788" s="556"/>
      <c r="U788" s="556"/>
      <c r="V788" s="566"/>
      <c r="W788" s="506"/>
      <c r="X788" s="556"/>
      <c r="Y788" s="557"/>
      <c r="Z788" s="506"/>
      <c r="AQ788" s="563"/>
      <c r="AR788" s="563"/>
    </row>
    <row r="789" spans="1:44" ht="15.75" customHeight="1" x14ac:dyDescent="0.25">
      <c r="A789" s="564"/>
      <c r="H789" s="556"/>
      <c r="J789" s="556"/>
      <c r="K789" s="506"/>
      <c r="L789" s="556"/>
      <c r="M789" s="506"/>
      <c r="N789" s="556"/>
      <c r="O789" s="506"/>
      <c r="P789" s="557"/>
      <c r="Q789" s="556"/>
      <c r="R789" s="558"/>
      <c r="S789" s="556"/>
      <c r="T789" s="556"/>
      <c r="U789" s="556"/>
      <c r="V789" s="566"/>
      <c r="W789" s="506"/>
      <c r="X789" s="556"/>
      <c r="Y789" s="557"/>
      <c r="Z789" s="506"/>
      <c r="AQ789" s="563"/>
      <c r="AR789" s="563"/>
    </row>
    <row r="790" spans="1:44" ht="15.75" customHeight="1" x14ac:dyDescent="0.25">
      <c r="A790" s="564"/>
      <c r="H790" s="556"/>
      <c r="J790" s="556"/>
      <c r="K790" s="506"/>
      <c r="L790" s="556"/>
      <c r="M790" s="506"/>
      <c r="N790" s="556"/>
      <c r="O790" s="506"/>
      <c r="P790" s="557"/>
      <c r="Q790" s="556"/>
      <c r="R790" s="558"/>
      <c r="S790" s="556"/>
      <c r="T790" s="556"/>
      <c r="U790" s="556"/>
      <c r="V790" s="566"/>
      <c r="W790" s="506"/>
      <c r="X790" s="556"/>
      <c r="Y790" s="557"/>
      <c r="Z790" s="506"/>
      <c r="AQ790" s="563"/>
      <c r="AR790" s="563"/>
    </row>
    <row r="791" spans="1:44" ht="15.75" customHeight="1" x14ac:dyDescent="0.25">
      <c r="A791" s="564"/>
      <c r="H791" s="556"/>
      <c r="J791" s="556"/>
      <c r="K791" s="506"/>
      <c r="L791" s="556"/>
      <c r="M791" s="506"/>
      <c r="N791" s="556"/>
      <c r="O791" s="506"/>
      <c r="P791" s="557"/>
      <c r="Q791" s="556"/>
      <c r="R791" s="558"/>
      <c r="S791" s="556"/>
      <c r="T791" s="556"/>
      <c r="U791" s="556"/>
      <c r="V791" s="566"/>
      <c r="W791" s="506"/>
      <c r="X791" s="556"/>
      <c r="Y791" s="557"/>
      <c r="Z791" s="506"/>
      <c r="AQ791" s="563"/>
      <c r="AR791" s="563"/>
    </row>
    <row r="792" spans="1:44" ht="15.75" customHeight="1" x14ac:dyDescent="0.25">
      <c r="A792" s="564"/>
      <c r="H792" s="556"/>
      <c r="J792" s="556"/>
      <c r="K792" s="506"/>
      <c r="L792" s="556"/>
      <c r="M792" s="506"/>
      <c r="N792" s="556"/>
      <c r="O792" s="506"/>
      <c r="P792" s="557"/>
      <c r="Q792" s="556"/>
      <c r="R792" s="558"/>
      <c r="S792" s="556"/>
      <c r="T792" s="556"/>
      <c r="U792" s="556"/>
      <c r="V792" s="566"/>
      <c r="W792" s="506"/>
      <c r="X792" s="556"/>
      <c r="Y792" s="557"/>
      <c r="Z792" s="506"/>
      <c r="AQ792" s="563"/>
      <c r="AR792" s="563"/>
    </row>
    <row r="793" spans="1:44" ht="15.75" customHeight="1" x14ac:dyDescent="0.25">
      <c r="A793" s="564"/>
      <c r="H793" s="556"/>
      <c r="J793" s="556"/>
      <c r="K793" s="506"/>
      <c r="L793" s="556"/>
      <c r="M793" s="506"/>
      <c r="N793" s="556"/>
      <c r="O793" s="506"/>
      <c r="P793" s="557"/>
      <c r="Q793" s="556"/>
      <c r="R793" s="558"/>
      <c r="S793" s="556"/>
      <c r="T793" s="556"/>
      <c r="U793" s="556"/>
      <c r="V793" s="566"/>
      <c r="W793" s="506"/>
      <c r="X793" s="556"/>
      <c r="Y793" s="557"/>
      <c r="Z793" s="506"/>
      <c r="AQ793" s="563"/>
      <c r="AR793" s="563"/>
    </row>
    <row r="794" spans="1:44" ht="15.75" customHeight="1" x14ac:dyDescent="0.25">
      <c r="A794" s="564"/>
      <c r="H794" s="556"/>
      <c r="J794" s="556"/>
      <c r="K794" s="506"/>
      <c r="L794" s="556"/>
      <c r="M794" s="506"/>
      <c r="N794" s="556"/>
      <c r="O794" s="506"/>
      <c r="P794" s="557"/>
      <c r="Q794" s="556"/>
      <c r="R794" s="558"/>
      <c r="S794" s="556"/>
      <c r="T794" s="556"/>
      <c r="U794" s="556"/>
      <c r="V794" s="566"/>
      <c r="W794" s="506"/>
      <c r="X794" s="556"/>
      <c r="Y794" s="557"/>
      <c r="Z794" s="506"/>
      <c r="AQ794" s="563"/>
      <c r="AR794" s="563"/>
    </row>
    <row r="795" spans="1:44" ht="15.75" customHeight="1" x14ac:dyDescent="0.25">
      <c r="A795" s="564"/>
      <c r="H795" s="556"/>
      <c r="J795" s="556"/>
      <c r="K795" s="506"/>
      <c r="L795" s="556"/>
      <c r="M795" s="506"/>
      <c r="N795" s="556"/>
      <c r="O795" s="506"/>
      <c r="P795" s="557"/>
      <c r="Q795" s="556"/>
      <c r="R795" s="558"/>
      <c r="S795" s="556"/>
      <c r="T795" s="556"/>
      <c r="U795" s="556"/>
      <c r="V795" s="566"/>
      <c r="W795" s="506"/>
      <c r="X795" s="556"/>
      <c r="Y795" s="557"/>
      <c r="Z795" s="506"/>
      <c r="AQ795" s="563"/>
      <c r="AR795" s="563"/>
    </row>
    <row r="796" spans="1:44" ht="15.75" customHeight="1" x14ac:dyDescent="0.25">
      <c r="A796" s="564"/>
      <c r="H796" s="556"/>
      <c r="J796" s="556"/>
      <c r="K796" s="506"/>
      <c r="L796" s="556"/>
      <c r="M796" s="506"/>
      <c r="N796" s="556"/>
      <c r="O796" s="506"/>
      <c r="P796" s="557"/>
      <c r="Q796" s="556"/>
      <c r="R796" s="558"/>
      <c r="S796" s="556"/>
      <c r="T796" s="556"/>
      <c r="U796" s="556"/>
      <c r="V796" s="566"/>
      <c r="W796" s="506"/>
      <c r="X796" s="556"/>
      <c r="Y796" s="557"/>
      <c r="Z796" s="506"/>
      <c r="AQ796" s="563"/>
      <c r="AR796" s="563"/>
    </row>
    <row r="797" spans="1:44" ht="15.75" customHeight="1" x14ac:dyDescent="0.25">
      <c r="A797" s="564"/>
      <c r="H797" s="556"/>
      <c r="J797" s="556"/>
      <c r="K797" s="506"/>
      <c r="L797" s="556"/>
      <c r="M797" s="506"/>
      <c r="N797" s="556"/>
      <c r="O797" s="506"/>
      <c r="P797" s="557"/>
      <c r="Q797" s="556"/>
      <c r="R797" s="558"/>
      <c r="S797" s="556"/>
      <c r="T797" s="556"/>
      <c r="U797" s="556"/>
      <c r="V797" s="566"/>
      <c r="W797" s="506"/>
      <c r="X797" s="556"/>
      <c r="Y797" s="557"/>
      <c r="Z797" s="506"/>
      <c r="AQ797" s="563"/>
      <c r="AR797" s="563"/>
    </row>
    <row r="798" spans="1:44" ht="15.75" customHeight="1" x14ac:dyDescent="0.25">
      <c r="A798" s="564"/>
      <c r="H798" s="556"/>
      <c r="J798" s="556"/>
      <c r="K798" s="506"/>
      <c r="L798" s="556"/>
      <c r="M798" s="506"/>
      <c r="N798" s="556"/>
      <c r="O798" s="506"/>
      <c r="P798" s="557"/>
      <c r="Q798" s="556"/>
      <c r="R798" s="558"/>
      <c r="S798" s="556"/>
      <c r="T798" s="556"/>
      <c r="U798" s="556"/>
      <c r="V798" s="566"/>
      <c r="W798" s="506"/>
      <c r="X798" s="556"/>
      <c r="Y798" s="557"/>
      <c r="Z798" s="506"/>
      <c r="AQ798" s="563"/>
      <c r="AR798" s="563"/>
    </row>
    <row r="799" spans="1:44" ht="15.75" customHeight="1" x14ac:dyDescent="0.25">
      <c r="A799" s="564"/>
      <c r="H799" s="556"/>
      <c r="J799" s="556"/>
      <c r="K799" s="506"/>
      <c r="L799" s="556"/>
      <c r="M799" s="506"/>
      <c r="N799" s="556"/>
      <c r="O799" s="506"/>
      <c r="P799" s="557"/>
      <c r="Q799" s="556"/>
      <c r="R799" s="558"/>
      <c r="S799" s="556"/>
      <c r="T799" s="556"/>
      <c r="U799" s="556"/>
      <c r="V799" s="566"/>
      <c r="W799" s="506"/>
      <c r="X799" s="556"/>
      <c r="Y799" s="557"/>
      <c r="Z799" s="506"/>
      <c r="AQ799" s="563"/>
      <c r="AR799" s="563"/>
    </row>
    <row r="800" spans="1:44" ht="15.75" customHeight="1" x14ac:dyDescent="0.25">
      <c r="A800" s="564"/>
      <c r="H800" s="556"/>
      <c r="J800" s="556"/>
      <c r="K800" s="506"/>
      <c r="L800" s="556"/>
      <c r="M800" s="506"/>
      <c r="N800" s="556"/>
      <c r="O800" s="506"/>
      <c r="P800" s="557"/>
      <c r="Q800" s="556"/>
      <c r="R800" s="558"/>
      <c r="S800" s="556"/>
      <c r="T800" s="556"/>
      <c r="U800" s="556"/>
      <c r="V800" s="566"/>
      <c r="W800" s="506"/>
      <c r="X800" s="556"/>
      <c r="Y800" s="557"/>
      <c r="Z800" s="506"/>
      <c r="AQ800" s="563"/>
      <c r="AR800" s="563"/>
    </row>
    <row r="801" spans="1:44" ht="15.75" customHeight="1" x14ac:dyDescent="0.25">
      <c r="A801" s="564"/>
      <c r="H801" s="556"/>
      <c r="J801" s="556"/>
      <c r="K801" s="506"/>
      <c r="L801" s="556"/>
      <c r="M801" s="506"/>
      <c r="N801" s="556"/>
      <c r="O801" s="506"/>
      <c r="P801" s="557"/>
      <c r="Q801" s="556"/>
      <c r="R801" s="558"/>
      <c r="S801" s="556"/>
      <c r="T801" s="556"/>
      <c r="U801" s="556"/>
      <c r="V801" s="566"/>
      <c r="W801" s="506"/>
      <c r="X801" s="556"/>
      <c r="Y801" s="557"/>
      <c r="Z801" s="506"/>
      <c r="AQ801" s="563"/>
      <c r="AR801" s="563"/>
    </row>
    <row r="802" spans="1:44" ht="15.75" customHeight="1" x14ac:dyDescent="0.25">
      <c r="A802" s="564"/>
      <c r="H802" s="556"/>
      <c r="J802" s="556"/>
      <c r="K802" s="506"/>
      <c r="L802" s="556"/>
      <c r="M802" s="506"/>
      <c r="N802" s="556"/>
      <c r="O802" s="506"/>
      <c r="P802" s="557"/>
      <c r="Q802" s="556"/>
      <c r="R802" s="558"/>
      <c r="S802" s="556"/>
      <c r="T802" s="556"/>
      <c r="U802" s="556"/>
      <c r="V802" s="566"/>
      <c r="W802" s="506"/>
      <c r="X802" s="556"/>
      <c r="Y802" s="557"/>
      <c r="Z802" s="506"/>
      <c r="AQ802" s="563"/>
      <c r="AR802" s="563"/>
    </row>
    <row r="803" spans="1:44" ht="15.75" customHeight="1" x14ac:dyDescent="0.25">
      <c r="A803" s="564"/>
      <c r="H803" s="556"/>
      <c r="J803" s="556"/>
      <c r="K803" s="506"/>
      <c r="L803" s="556"/>
      <c r="M803" s="506"/>
      <c r="N803" s="556"/>
      <c r="O803" s="506"/>
      <c r="P803" s="557"/>
      <c r="Q803" s="556"/>
      <c r="R803" s="558"/>
      <c r="S803" s="556"/>
      <c r="T803" s="556"/>
      <c r="U803" s="556"/>
      <c r="V803" s="566"/>
      <c r="W803" s="506"/>
      <c r="X803" s="556"/>
      <c r="Y803" s="557"/>
      <c r="Z803" s="506"/>
      <c r="AQ803" s="563"/>
      <c r="AR803" s="563"/>
    </row>
    <row r="804" spans="1:44" ht="15.75" customHeight="1" x14ac:dyDescent="0.25">
      <c r="A804" s="564"/>
      <c r="H804" s="556"/>
      <c r="J804" s="556"/>
      <c r="K804" s="506"/>
      <c r="L804" s="556"/>
      <c r="M804" s="506"/>
      <c r="N804" s="556"/>
      <c r="O804" s="506"/>
      <c r="P804" s="557"/>
      <c r="Q804" s="556"/>
      <c r="R804" s="558"/>
      <c r="S804" s="556"/>
      <c r="T804" s="556"/>
      <c r="U804" s="556"/>
      <c r="V804" s="566"/>
      <c r="W804" s="506"/>
      <c r="X804" s="556"/>
      <c r="Y804" s="557"/>
      <c r="Z804" s="506"/>
      <c r="AQ804" s="563"/>
      <c r="AR804" s="563"/>
    </row>
    <row r="805" spans="1:44" ht="15.75" customHeight="1" x14ac:dyDescent="0.25">
      <c r="A805" s="564"/>
      <c r="H805" s="556"/>
      <c r="J805" s="556"/>
      <c r="K805" s="506"/>
      <c r="L805" s="556"/>
      <c r="M805" s="506"/>
      <c r="N805" s="556"/>
      <c r="O805" s="506"/>
      <c r="P805" s="557"/>
      <c r="Q805" s="556"/>
      <c r="R805" s="558"/>
      <c r="S805" s="556"/>
      <c r="T805" s="556"/>
      <c r="U805" s="556"/>
      <c r="V805" s="566"/>
      <c r="W805" s="506"/>
      <c r="X805" s="556"/>
      <c r="Y805" s="557"/>
      <c r="Z805" s="506"/>
      <c r="AQ805" s="563"/>
      <c r="AR805" s="563"/>
    </row>
    <row r="806" spans="1:44" ht="15.75" customHeight="1" x14ac:dyDescent="0.25">
      <c r="A806" s="564"/>
      <c r="H806" s="556"/>
      <c r="J806" s="556"/>
      <c r="K806" s="506"/>
      <c r="L806" s="556"/>
      <c r="M806" s="506"/>
      <c r="N806" s="556"/>
      <c r="O806" s="506"/>
      <c r="P806" s="557"/>
      <c r="Q806" s="556"/>
      <c r="R806" s="558"/>
      <c r="S806" s="556"/>
      <c r="T806" s="556"/>
      <c r="U806" s="556"/>
      <c r="V806" s="566"/>
      <c r="W806" s="506"/>
      <c r="X806" s="556"/>
      <c r="Y806" s="557"/>
      <c r="Z806" s="506"/>
      <c r="AQ806" s="563"/>
      <c r="AR806" s="563"/>
    </row>
    <row r="807" spans="1:44" ht="15.75" customHeight="1" x14ac:dyDescent="0.25">
      <c r="A807" s="564"/>
      <c r="H807" s="556"/>
      <c r="J807" s="556"/>
      <c r="K807" s="506"/>
      <c r="L807" s="556"/>
      <c r="M807" s="506"/>
      <c r="N807" s="556"/>
      <c r="O807" s="506"/>
      <c r="P807" s="557"/>
      <c r="Q807" s="556"/>
      <c r="R807" s="558"/>
      <c r="S807" s="556"/>
      <c r="T807" s="556"/>
      <c r="U807" s="556"/>
      <c r="V807" s="566"/>
      <c r="W807" s="506"/>
      <c r="X807" s="556"/>
      <c r="Y807" s="557"/>
      <c r="Z807" s="506"/>
      <c r="AQ807" s="563"/>
      <c r="AR807" s="563"/>
    </row>
    <row r="808" spans="1:44" ht="15.75" customHeight="1" x14ac:dyDescent="0.25">
      <c r="A808" s="564"/>
      <c r="H808" s="556"/>
      <c r="J808" s="556"/>
      <c r="K808" s="506"/>
      <c r="L808" s="556"/>
      <c r="M808" s="506"/>
      <c r="N808" s="556"/>
      <c r="O808" s="506"/>
      <c r="P808" s="557"/>
      <c r="Q808" s="556"/>
      <c r="R808" s="558"/>
      <c r="S808" s="556"/>
      <c r="T808" s="556"/>
      <c r="U808" s="556"/>
      <c r="V808" s="566"/>
      <c r="W808" s="506"/>
      <c r="X808" s="556"/>
      <c r="Y808" s="557"/>
      <c r="Z808" s="506"/>
      <c r="AQ808" s="563"/>
      <c r="AR808" s="563"/>
    </row>
    <row r="809" spans="1:44" ht="15.75" customHeight="1" x14ac:dyDescent="0.25">
      <c r="A809" s="564"/>
      <c r="H809" s="556"/>
      <c r="J809" s="556"/>
      <c r="K809" s="506"/>
      <c r="L809" s="556"/>
      <c r="M809" s="506"/>
      <c r="N809" s="556"/>
      <c r="O809" s="506"/>
      <c r="P809" s="557"/>
      <c r="Q809" s="556"/>
      <c r="R809" s="558"/>
      <c r="S809" s="556"/>
      <c r="T809" s="556"/>
      <c r="U809" s="556"/>
      <c r="V809" s="566"/>
      <c r="W809" s="506"/>
      <c r="X809" s="556"/>
      <c r="Y809" s="557"/>
      <c r="Z809" s="506"/>
      <c r="AQ809" s="563"/>
      <c r="AR809" s="563"/>
    </row>
    <row r="810" spans="1:44" ht="15.75" customHeight="1" x14ac:dyDescent="0.25">
      <c r="A810" s="564"/>
      <c r="H810" s="556"/>
      <c r="J810" s="556"/>
      <c r="K810" s="506"/>
      <c r="L810" s="556"/>
      <c r="M810" s="506"/>
      <c r="N810" s="556"/>
      <c r="O810" s="506"/>
      <c r="P810" s="557"/>
      <c r="Q810" s="556"/>
      <c r="R810" s="558"/>
      <c r="S810" s="556"/>
      <c r="T810" s="556"/>
      <c r="U810" s="556"/>
      <c r="V810" s="566"/>
      <c r="W810" s="506"/>
      <c r="X810" s="556"/>
      <c r="Y810" s="557"/>
      <c r="Z810" s="506"/>
      <c r="AQ810" s="563"/>
      <c r="AR810" s="563"/>
    </row>
    <row r="811" spans="1:44" ht="15.75" customHeight="1" x14ac:dyDescent="0.25">
      <c r="A811" s="564"/>
      <c r="H811" s="556"/>
      <c r="J811" s="556"/>
      <c r="K811" s="506"/>
      <c r="L811" s="556"/>
      <c r="M811" s="506"/>
      <c r="N811" s="556"/>
      <c r="O811" s="506"/>
      <c r="P811" s="557"/>
      <c r="Q811" s="556"/>
      <c r="R811" s="558"/>
      <c r="S811" s="556"/>
      <c r="T811" s="556"/>
      <c r="U811" s="556"/>
      <c r="V811" s="566"/>
      <c r="W811" s="506"/>
      <c r="X811" s="556"/>
      <c r="Y811" s="557"/>
      <c r="Z811" s="506"/>
      <c r="AQ811" s="563"/>
      <c r="AR811" s="563"/>
    </row>
    <row r="812" spans="1:44" ht="15.75" customHeight="1" x14ac:dyDescent="0.25">
      <c r="A812" s="564"/>
      <c r="H812" s="556"/>
      <c r="J812" s="556"/>
      <c r="K812" s="506"/>
      <c r="L812" s="556"/>
      <c r="M812" s="506"/>
      <c r="N812" s="556"/>
      <c r="O812" s="506"/>
      <c r="P812" s="557"/>
      <c r="Q812" s="556"/>
      <c r="R812" s="558"/>
      <c r="S812" s="556"/>
      <c r="T812" s="556"/>
      <c r="U812" s="556"/>
      <c r="V812" s="566"/>
      <c r="W812" s="506"/>
      <c r="X812" s="556"/>
      <c r="Y812" s="557"/>
      <c r="Z812" s="506"/>
      <c r="AQ812" s="563"/>
      <c r="AR812" s="563"/>
    </row>
    <row r="813" spans="1:44" ht="15.75" customHeight="1" x14ac:dyDescent="0.25">
      <c r="A813" s="564"/>
      <c r="H813" s="556"/>
      <c r="J813" s="556"/>
      <c r="K813" s="506"/>
      <c r="L813" s="556"/>
      <c r="M813" s="506"/>
      <c r="N813" s="556"/>
      <c r="O813" s="506"/>
      <c r="P813" s="557"/>
      <c r="Q813" s="556"/>
      <c r="R813" s="558"/>
      <c r="S813" s="556"/>
      <c r="T813" s="556"/>
      <c r="U813" s="556"/>
      <c r="V813" s="566"/>
      <c r="W813" s="506"/>
      <c r="X813" s="556"/>
      <c r="Y813" s="557"/>
      <c r="Z813" s="506"/>
      <c r="AQ813" s="563"/>
      <c r="AR813" s="563"/>
    </row>
    <row r="814" spans="1:44" ht="15.75" customHeight="1" x14ac:dyDescent="0.25">
      <c r="A814" s="564"/>
      <c r="H814" s="556"/>
      <c r="J814" s="556"/>
      <c r="K814" s="506"/>
      <c r="L814" s="556"/>
      <c r="M814" s="506"/>
      <c r="N814" s="556"/>
      <c r="O814" s="506"/>
      <c r="P814" s="557"/>
      <c r="Q814" s="556"/>
      <c r="R814" s="558"/>
      <c r="S814" s="556"/>
      <c r="T814" s="556"/>
      <c r="U814" s="556"/>
      <c r="V814" s="566"/>
      <c r="W814" s="506"/>
      <c r="X814" s="556"/>
      <c r="Y814" s="557"/>
      <c r="Z814" s="506"/>
      <c r="AQ814" s="563"/>
      <c r="AR814" s="563"/>
    </row>
    <row r="815" spans="1:44" ht="15.75" customHeight="1" x14ac:dyDescent="0.25">
      <c r="A815" s="564"/>
      <c r="H815" s="556"/>
      <c r="J815" s="556"/>
      <c r="K815" s="506"/>
      <c r="L815" s="556"/>
      <c r="M815" s="506"/>
      <c r="N815" s="556"/>
      <c r="O815" s="506"/>
      <c r="P815" s="557"/>
      <c r="Q815" s="556"/>
      <c r="R815" s="558"/>
      <c r="S815" s="556"/>
      <c r="T815" s="556"/>
      <c r="U815" s="556"/>
      <c r="V815" s="566"/>
      <c r="W815" s="506"/>
      <c r="X815" s="556"/>
      <c r="Y815" s="557"/>
      <c r="Z815" s="506"/>
      <c r="AQ815" s="563"/>
      <c r="AR815" s="563"/>
    </row>
    <row r="816" spans="1:44" ht="15.75" customHeight="1" x14ac:dyDescent="0.25">
      <c r="A816" s="564"/>
      <c r="H816" s="556"/>
      <c r="J816" s="556"/>
      <c r="K816" s="506"/>
      <c r="L816" s="556"/>
      <c r="M816" s="506"/>
      <c r="N816" s="556"/>
      <c r="O816" s="506"/>
      <c r="P816" s="557"/>
      <c r="Q816" s="556"/>
      <c r="R816" s="558"/>
      <c r="S816" s="556"/>
      <c r="T816" s="556"/>
      <c r="U816" s="556"/>
      <c r="V816" s="566"/>
      <c r="W816" s="506"/>
      <c r="X816" s="556"/>
      <c r="Y816" s="557"/>
      <c r="Z816" s="506"/>
      <c r="AQ816" s="563"/>
      <c r="AR816" s="563"/>
    </row>
    <row r="817" spans="1:44" ht="15.75" customHeight="1" x14ac:dyDescent="0.25">
      <c r="A817" s="564"/>
      <c r="H817" s="556"/>
      <c r="J817" s="556"/>
      <c r="K817" s="506"/>
      <c r="L817" s="556"/>
      <c r="M817" s="506"/>
      <c r="N817" s="556"/>
      <c r="O817" s="506"/>
      <c r="P817" s="557"/>
      <c r="Q817" s="556"/>
      <c r="R817" s="558"/>
      <c r="S817" s="556"/>
      <c r="T817" s="556"/>
      <c r="U817" s="556"/>
      <c r="V817" s="566"/>
      <c r="W817" s="506"/>
      <c r="X817" s="556"/>
      <c r="Y817" s="557"/>
      <c r="Z817" s="506"/>
      <c r="AQ817" s="563"/>
      <c r="AR817" s="563"/>
    </row>
    <row r="818" spans="1:44" ht="15.75" customHeight="1" x14ac:dyDescent="0.25">
      <c r="A818" s="564"/>
      <c r="H818" s="556"/>
      <c r="J818" s="556"/>
      <c r="K818" s="506"/>
      <c r="L818" s="556"/>
      <c r="M818" s="506"/>
      <c r="N818" s="556"/>
      <c r="O818" s="506"/>
      <c r="P818" s="557"/>
      <c r="Q818" s="556"/>
      <c r="R818" s="558"/>
      <c r="S818" s="556"/>
      <c r="T818" s="556"/>
      <c r="U818" s="556"/>
      <c r="V818" s="566"/>
      <c r="W818" s="506"/>
      <c r="X818" s="556"/>
      <c r="Y818" s="557"/>
      <c r="Z818" s="506"/>
      <c r="AQ818" s="563"/>
      <c r="AR818" s="563"/>
    </row>
    <row r="819" spans="1:44" ht="15.75" customHeight="1" x14ac:dyDescent="0.25">
      <c r="A819" s="564"/>
      <c r="H819" s="556"/>
      <c r="J819" s="556"/>
      <c r="K819" s="506"/>
      <c r="L819" s="556"/>
      <c r="M819" s="506"/>
      <c r="N819" s="556"/>
      <c r="O819" s="506"/>
      <c r="P819" s="557"/>
      <c r="Q819" s="556"/>
      <c r="R819" s="558"/>
      <c r="S819" s="556"/>
      <c r="T819" s="556"/>
      <c r="U819" s="556"/>
      <c r="V819" s="566"/>
      <c r="W819" s="506"/>
      <c r="X819" s="556"/>
      <c r="Y819" s="557"/>
      <c r="Z819" s="506"/>
      <c r="AQ819" s="563"/>
      <c r="AR819" s="563"/>
    </row>
    <row r="820" spans="1:44" ht="15.75" customHeight="1" x14ac:dyDescent="0.25">
      <c r="A820" s="564"/>
      <c r="H820" s="556"/>
      <c r="J820" s="556"/>
      <c r="K820" s="506"/>
      <c r="L820" s="556"/>
      <c r="M820" s="506"/>
      <c r="N820" s="556"/>
      <c r="O820" s="506"/>
      <c r="P820" s="557"/>
      <c r="Q820" s="556"/>
      <c r="R820" s="558"/>
      <c r="S820" s="556"/>
      <c r="T820" s="556"/>
      <c r="U820" s="556"/>
      <c r="V820" s="566"/>
      <c r="W820" s="506"/>
      <c r="X820" s="556"/>
      <c r="Y820" s="557"/>
      <c r="Z820" s="506"/>
      <c r="AQ820" s="563"/>
      <c r="AR820" s="563"/>
    </row>
    <row r="821" spans="1:44" ht="15.75" customHeight="1" x14ac:dyDescent="0.25">
      <c r="A821" s="564"/>
      <c r="H821" s="556"/>
      <c r="J821" s="556"/>
      <c r="K821" s="506"/>
      <c r="L821" s="556"/>
      <c r="M821" s="506"/>
      <c r="N821" s="556"/>
      <c r="O821" s="506"/>
      <c r="P821" s="557"/>
      <c r="Q821" s="556"/>
      <c r="R821" s="558"/>
      <c r="S821" s="556"/>
      <c r="T821" s="556"/>
      <c r="U821" s="556"/>
      <c r="V821" s="566"/>
      <c r="W821" s="506"/>
      <c r="X821" s="556"/>
      <c r="Y821" s="557"/>
      <c r="Z821" s="506"/>
      <c r="AQ821" s="563"/>
      <c r="AR821" s="563"/>
    </row>
    <row r="822" spans="1:44" ht="15.75" customHeight="1" x14ac:dyDescent="0.25">
      <c r="A822" s="564"/>
      <c r="H822" s="556"/>
      <c r="J822" s="556"/>
      <c r="K822" s="506"/>
      <c r="L822" s="556"/>
      <c r="M822" s="506"/>
      <c r="N822" s="556"/>
      <c r="O822" s="506"/>
      <c r="P822" s="557"/>
      <c r="Q822" s="556"/>
      <c r="R822" s="558"/>
      <c r="S822" s="556"/>
      <c r="T822" s="556"/>
      <c r="U822" s="556"/>
      <c r="V822" s="566"/>
      <c r="W822" s="506"/>
      <c r="X822" s="556"/>
      <c r="Y822" s="557"/>
      <c r="Z822" s="506"/>
      <c r="AQ822" s="563"/>
      <c r="AR822" s="563"/>
    </row>
    <row r="823" spans="1:44" ht="15.75" customHeight="1" x14ac:dyDescent="0.25">
      <c r="A823" s="564"/>
      <c r="H823" s="556"/>
      <c r="J823" s="556"/>
      <c r="K823" s="506"/>
      <c r="L823" s="556"/>
      <c r="M823" s="506"/>
      <c r="N823" s="556"/>
      <c r="O823" s="506"/>
      <c r="P823" s="557"/>
      <c r="Q823" s="556"/>
      <c r="R823" s="558"/>
      <c r="S823" s="556"/>
      <c r="T823" s="556"/>
      <c r="U823" s="556"/>
      <c r="V823" s="566"/>
      <c r="W823" s="506"/>
      <c r="X823" s="556"/>
      <c r="Y823" s="557"/>
      <c r="Z823" s="506"/>
      <c r="AQ823" s="563"/>
      <c r="AR823" s="563"/>
    </row>
    <row r="824" spans="1:44" ht="15.75" customHeight="1" x14ac:dyDescent="0.25">
      <c r="A824" s="564"/>
      <c r="H824" s="556"/>
      <c r="J824" s="556"/>
      <c r="K824" s="506"/>
      <c r="L824" s="556"/>
      <c r="M824" s="506"/>
      <c r="N824" s="556"/>
      <c r="O824" s="506"/>
      <c r="P824" s="557"/>
      <c r="Q824" s="556"/>
      <c r="R824" s="558"/>
      <c r="S824" s="556"/>
      <c r="T824" s="556"/>
      <c r="U824" s="556"/>
      <c r="V824" s="566"/>
      <c r="W824" s="506"/>
      <c r="X824" s="556"/>
      <c r="Y824" s="557"/>
      <c r="Z824" s="506"/>
      <c r="AQ824" s="563"/>
      <c r="AR824" s="563"/>
    </row>
    <row r="825" spans="1:44" ht="15.75" customHeight="1" x14ac:dyDescent="0.25">
      <c r="A825" s="564"/>
      <c r="H825" s="556"/>
      <c r="J825" s="556"/>
      <c r="K825" s="506"/>
      <c r="L825" s="556"/>
      <c r="M825" s="506"/>
      <c r="N825" s="556"/>
      <c r="O825" s="506"/>
      <c r="P825" s="557"/>
      <c r="Q825" s="556"/>
      <c r="R825" s="558"/>
      <c r="S825" s="556"/>
      <c r="T825" s="556"/>
      <c r="U825" s="556"/>
      <c r="V825" s="566"/>
      <c r="W825" s="506"/>
      <c r="X825" s="556"/>
      <c r="Y825" s="557"/>
      <c r="Z825" s="506"/>
      <c r="AQ825" s="563"/>
      <c r="AR825" s="563"/>
    </row>
    <row r="826" spans="1:44" ht="15.75" customHeight="1" x14ac:dyDescent="0.25">
      <c r="A826" s="564"/>
      <c r="H826" s="556"/>
      <c r="J826" s="556"/>
      <c r="K826" s="506"/>
      <c r="L826" s="556"/>
      <c r="M826" s="506"/>
      <c r="N826" s="556"/>
      <c r="O826" s="506"/>
      <c r="P826" s="557"/>
      <c r="Q826" s="556"/>
      <c r="R826" s="558"/>
      <c r="S826" s="556"/>
      <c r="T826" s="556"/>
      <c r="U826" s="556"/>
      <c r="V826" s="566"/>
      <c r="W826" s="506"/>
      <c r="X826" s="556"/>
      <c r="Y826" s="557"/>
      <c r="Z826" s="506"/>
      <c r="AQ826" s="563"/>
      <c r="AR826" s="563"/>
    </row>
    <row r="827" spans="1:44" ht="15.75" customHeight="1" x14ac:dyDescent="0.25">
      <c r="A827" s="564"/>
      <c r="H827" s="556"/>
      <c r="J827" s="556"/>
      <c r="K827" s="506"/>
      <c r="L827" s="556"/>
      <c r="M827" s="506"/>
      <c r="N827" s="556"/>
      <c r="O827" s="506"/>
      <c r="P827" s="557"/>
      <c r="Q827" s="556"/>
      <c r="R827" s="558"/>
      <c r="S827" s="556"/>
      <c r="T827" s="556"/>
      <c r="U827" s="556"/>
      <c r="V827" s="566"/>
      <c r="W827" s="506"/>
      <c r="X827" s="556"/>
      <c r="Y827" s="557"/>
      <c r="Z827" s="506"/>
      <c r="AQ827" s="563"/>
      <c r="AR827" s="563"/>
    </row>
    <row r="828" spans="1:44" ht="15.75" customHeight="1" x14ac:dyDescent="0.25">
      <c r="A828" s="564"/>
      <c r="H828" s="556"/>
      <c r="J828" s="556"/>
      <c r="K828" s="506"/>
      <c r="L828" s="556"/>
      <c r="M828" s="506"/>
      <c r="N828" s="556"/>
      <c r="O828" s="506"/>
      <c r="P828" s="557"/>
      <c r="Q828" s="556"/>
      <c r="R828" s="558"/>
      <c r="S828" s="556"/>
      <c r="T828" s="556"/>
      <c r="U828" s="556"/>
      <c r="V828" s="566"/>
      <c r="W828" s="506"/>
      <c r="X828" s="556"/>
      <c r="Y828" s="557"/>
      <c r="Z828" s="506"/>
      <c r="AQ828" s="563"/>
      <c r="AR828" s="563"/>
    </row>
    <row r="829" spans="1:44" ht="15.75" customHeight="1" x14ac:dyDescent="0.25">
      <c r="A829" s="564"/>
      <c r="H829" s="556"/>
      <c r="J829" s="556"/>
      <c r="K829" s="506"/>
      <c r="L829" s="556"/>
      <c r="M829" s="506"/>
      <c r="N829" s="556"/>
      <c r="O829" s="506"/>
      <c r="P829" s="557"/>
      <c r="Q829" s="556"/>
      <c r="R829" s="558"/>
      <c r="S829" s="556"/>
      <c r="T829" s="556"/>
      <c r="U829" s="556"/>
      <c r="V829" s="566"/>
      <c r="W829" s="506"/>
      <c r="X829" s="556"/>
      <c r="Y829" s="557"/>
      <c r="Z829" s="506"/>
      <c r="AQ829" s="563"/>
      <c r="AR829" s="563"/>
    </row>
    <row r="830" spans="1:44" ht="15.75" customHeight="1" x14ac:dyDescent="0.25">
      <c r="A830" s="564"/>
      <c r="H830" s="556"/>
      <c r="J830" s="556"/>
      <c r="K830" s="506"/>
      <c r="L830" s="556"/>
      <c r="M830" s="506"/>
      <c r="N830" s="556"/>
      <c r="O830" s="506"/>
      <c r="P830" s="557"/>
      <c r="Q830" s="556"/>
      <c r="R830" s="558"/>
      <c r="S830" s="556"/>
      <c r="T830" s="556"/>
      <c r="U830" s="556"/>
      <c r="V830" s="566"/>
      <c r="W830" s="506"/>
      <c r="X830" s="556"/>
      <c r="Y830" s="557"/>
      <c r="Z830" s="506"/>
      <c r="AQ830" s="563"/>
      <c r="AR830" s="563"/>
    </row>
    <row r="831" spans="1:44" ht="15.75" customHeight="1" x14ac:dyDescent="0.25">
      <c r="A831" s="564"/>
      <c r="H831" s="556"/>
      <c r="J831" s="556"/>
      <c r="K831" s="506"/>
      <c r="L831" s="556"/>
      <c r="M831" s="506"/>
      <c r="N831" s="556"/>
      <c r="O831" s="506"/>
      <c r="P831" s="557"/>
      <c r="Q831" s="556"/>
      <c r="R831" s="558"/>
      <c r="S831" s="556"/>
      <c r="T831" s="556"/>
      <c r="U831" s="556"/>
      <c r="V831" s="566"/>
      <c r="W831" s="506"/>
      <c r="X831" s="556"/>
      <c r="Y831" s="557"/>
      <c r="Z831" s="506"/>
      <c r="AQ831" s="563"/>
      <c r="AR831" s="563"/>
    </row>
    <row r="832" spans="1:44" ht="15.75" customHeight="1" x14ac:dyDescent="0.25">
      <c r="A832" s="564"/>
      <c r="H832" s="556"/>
      <c r="J832" s="556"/>
      <c r="K832" s="506"/>
      <c r="L832" s="556"/>
      <c r="M832" s="506"/>
      <c r="N832" s="556"/>
      <c r="O832" s="506"/>
      <c r="P832" s="557"/>
      <c r="Q832" s="556"/>
      <c r="R832" s="558"/>
      <c r="S832" s="556"/>
      <c r="T832" s="556"/>
      <c r="U832" s="556"/>
      <c r="V832" s="566"/>
      <c r="W832" s="506"/>
      <c r="X832" s="556"/>
      <c r="Y832" s="557"/>
      <c r="Z832" s="506"/>
      <c r="AQ832" s="563"/>
      <c r="AR832" s="563"/>
    </row>
    <row r="833" spans="1:44" ht="15.75" customHeight="1" x14ac:dyDescent="0.25">
      <c r="A833" s="564"/>
      <c r="H833" s="556"/>
      <c r="J833" s="556"/>
      <c r="K833" s="506"/>
      <c r="L833" s="556"/>
      <c r="M833" s="506"/>
      <c r="N833" s="556"/>
      <c r="O833" s="506"/>
      <c r="P833" s="557"/>
      <c r="Q833" s="556"/>
      <c r="R833" s="558"/>
      <c r="S833" s="556"/>
      <c r="T833" s="556"/>
      <c r="U833" s="556"/>
      <c r="V833" s="566"/>
      <c r="W833" s="506"/>
      <c r="X833" s="556"/>
      <c r="Y833" s="557"/>
      <c r="Z833" s="506"/>
      <c r="AQ833" s="563"/>
      <c r="AR833" s="563"/>
    </row>
    <row r="834" spans="1:44" ht="15.75" customHeight="1" x14ac:dyDescent="0.25">
      <c r="A834" s="564"/>
      <c r="H834" s="556"/>
      <c r="J834" s="556"/>
      <c r="K834" s="506"/>
      <c r="L834" s="556"/>
      <c r="M834" s="506"/>
      <c r="N834" s="556"/>
      <c r="O834" s="506"/>
      <c r="P834" s="557"/>
      <c r="Q834" s="556"/>
      <c r="R834" s="558"/>
      <c r="S834" s="556"/>
      <c r="T834" s="556"/>
      <c r="U834" s="556"/>
      <c r="V834" s="566"/>
      <c r="W834" s="506"/>
      <c r="X834" s="556"/>
      <c r="Y834" s="557"/>
      <c r="Z834" s="506"/>
      <c r="AQ834" s="563"/>
      <c r="AR834" s="563"/>
    </row>
    <row r="835" spans="1:44" ht="15.75" customHeight="1" x14ac:dyDescent="0.25">
      <c r="A835" s="564"/>
      <c r="H835" s="556"/>
      <c r="J835" s="556"/>
      <c r="K835" s="506"/>
      <c r="L835" s="556"/>
      <c r="M835" s="506"/>
      <c r="N835" s="556"/>
      <c r="O835" s="506"/>
      <c r="P835" s="557"/>
      <c r="Q835" s="556"/>
      <c r="R835" s="558"/>
      <c r="S835" s="556"/>
      <c r="T835" s="556"/>
      <c r="U835" s="556"/>
      <c r="V835" s="566"/>
      <c r="W835" s="506"/>
      <c r="X835" s="556"/>
      <c r="Y835" s="557"/>
      <c r="Z835" s="506"/>
      <c r="AQ835" s="563"/>
      <c r="AR835" s="563"/>
    </row>
    <row r="836" spans="1:44" ht="15.75" customHeight="1" x14ac:dyDescent="0.25">
      <c r="A836" s="564"/>
      <c r="H836" s="556"/>
      <c r="J836" s="556"/>
      <c r="K836" s="506"/>
      <c r="L836" s="556"/>
      <c r="M836" s="506"/>
      <c r="N836" s="556"/>
      <c r="O836" s="506"/>
      <c r="P836" s="557"/>
      <c r="Q836" s="556"/>
      <c r="R836" s="558"/>
      <c r="S836" s="556"/>
      <c r="T836" s="556"/>
      <c r="U836" s="556"/>
      <c r="V836" s="566"/>
      <c r="W836" s="506"/>
      <c r="X836" s="556"/>
      <c r="Y836" s="557"/>
      <c r="Z836" s="506"/>
      <c r="AQ836" s="563"/>
      <c r="AR836" s="563"/>
    </row>
    <row r="837" spans="1:44" ht="15.75" customHeight="1" x14ac:dyDescent="0.25">
      <c r="A837" s="564"/>
      <c r="H837" s="556"/>
      <c r="J837" s="556"/>
      <c r="K837" s="506"/>
      <c r="L837" s="556"/>
      <c r="M837" s="506"/>
      <c r="N837" s="556"/>
      <c r="O837" s="506"/>
      <c r="P837" s="557"/>
      <c r="Q837" s="556"/>
      <c r="R837" s="558"/>
      <c r="S837" s="556"/>
      <c r="T837" s="556"/>
      <c r="U837" s="556"/>
      <c r="V837" s="566"/>
      <c r="W837" s="506"/>
      <c r="X837" s="556"/>
      <c r="Y837" s="557"/>
      <c r="Z837" s="506"/>
      <c r="AQ837" s="563"/>
      <c r="AR837" s="563"/>
    </row>
    <row r="838" spans="1:44" ht="15.75" customHeight="1" x14ac:dyDescent="0.25">
      <c r="A838" s="564"/>
      <c r="H838" s="556"/>
      <c r="J838" s="556"/>
      <c r="K838" s="506"/>
      <c r="L838" s="556"/>
      <c r="M838" s="506"/>
      <c r="N838" s="556"/>
      <c r="O838" s="506"/>
      <c r="P838" s="557"/>
      <c r="Q838" s="556"/>
      <c r="R838" s="558"/>
      <c r="S838" s="556"/>
      <c r="T838" s="556"/>
      <c r="U838" s="556"/>
      <c r="V838" s="566"/>
      <c r="W838" s="506"/>
      <c r="X838" s="556"/>
      <c r="Y838" s="557"/>
      <c r="Z838" s="506"/>
      <c r="AQ838" s="563"/>
      <c r="AR838" s="563"/>
    </row>
    <row r="839" spans="1:44" ht="15.75" customHeight="1" x14ac:dyDescent="0.25">
      <c r="A839" s="564"/>
      <c r="H839" s="556"/>
      <c r="J839" s="556"/>
      <c r="K839" s="506"/>
      <c r="L839" s="556"/>
      <c r="M839" s="506"/>
      <c r="N839" s="556"/>
      <c r="O839" s="506"/>
      <c r="P839" s="557"/>
      <c r="Q839" s="556"/>
      <c r="R839" s="558"/>
      <c r="S839" s="556"/>
      <c r="T839" s="556"/>
      <c r="U839" s="556"/>
      <c r="V839" s="566"/>
      <c r="W839" s="506"/>
      <c r="X839" s="556"/>
      <c r="Y839" s="557"/>
      <c r="Z839" s="506"/>
      <c r="AQ839" s="563"/>
      <c r="AR839" s="563"/>
    </row>
    <row r="840" spans="1:44" ht="15.75" customHeight="1" x14ac:dyDescent="0.25">
      <c r="A840" s="564"/>
      <c r="H840" s="556"/>
      <c r="J840" s="556"/>
      <c r="K840" s="506"/>
      <c r="L840" s="556"/>
      <c r="M840" s="506"/>
      <c r="N840" s="556"/>
      <c r="O840" s="506"/>
      <c r="P840" s="557"/>
      <c r="Q840" s="556"/>
      <c r="R840" s="558"/>
      <c r="S840" s="556"/>
      <c r="T840" s="556"/>
      <c r="U840" s="556"/>
      <c r="V840" s="566"/>
      <c r="W840" s="506"/>
      <c r="X840" s="556"/>
      <c r="Y840" s="557"/>
      <c r="Z840" s="506"/>
      <c r="AQ840" s="563"/>
      <c r="AR840" s="563"/>
    </row>
    <row r="841" spans="1:44" ht="15.75" customHeight="1" x14ac:dyDescent="0.25">
      <c r="A841" s="564"/>
      <c r="H841" s="556"/>
      <c r="J841" s="556"/>
      <c r="K841" s="506"/>
      <c r="L841" s="556"/>
      <c r="M841" s="506"/>
      <c r="N841" s="556"/>
      <c r="O841" s="506"/>
      <c r="P841" s="557"/>
      <c r="Q841" s="556"/>
      <c r="R841" s="558"/>
      <c r="S841" s="556"/>
      <c r="T841" s="556"/>
      <c r="U841" s="556"/>
      <c r="V841" s="566"/>
      <c r="W841" s="506"/>
      <c r="X841" s="556"/>
      <c r="Y841" s="557"/>
      <c r="Z841" s="506"/>
      <c r="AQ841" s="563"/>
      <c r="AR841" s="563"/>
    </row>
    <row r="842" spans="1:44" ht="15.75" customHeight="1" x14ac:dyDescent="0.25">
      <c r="A842" s="564"/>
      <c r="H842" s="556"/>
      <c r="J842" s="556"/>
      <c r="K842" s="506"/>
      <c r="L842" s="556"/>
      <c r="M842" s="506"/>
      <c r="N842" s="556"/>
      <c r="O842" s="506"/>
      <c r="P842" s="557"/>
      <c r="Q842" s="556"/>
      <c r="R842" s="558"/>
      <c r="S842" s="556"/>
      <c r="T842" s="556"/>
      <c r="U842" s="556"/>
      <c r="V842" s="566"/>
      <c r="W842" s="506"/>
      <c r="X842" s="556"/>
      <c r="Y842" s="557"/>
      <c r="Z842" s="506"/>
      <c r="AQ842" s="563"/>
      <c r="AR842" s="563"/>
    </row>
    <row r="843" spans="1:44" ht="15.75" customHeight="1" x14ac:dyDescent="0.25">
      <c r="A843" s="564"/>
      <c r="H843" s="556"/>
      <c r="J843" s="556"/>
      <c r="K843" s="506"/>
      <c r="L843" s="556"/>
      <c r="M843" s="506"/>
      <c r="N843" s="556"/>
      <c r="O843" s="506"/>
      <c r="P843" s="557"/>
      <c r="Q843" s="556"/>
      <c r="R843" s="558"/>
      <c r="S843" s="556"/>
      <c r="T843" s="556"/>
      <c r="U843" s="556"/>
      <c r="V843" s="566"/>
      <c r="W843" s="506"/>
      <c r="X843" s="556"/>
      <c r="Y843" s="557"/>
      <c r="Z843" s="506"/>
      <c r="AQ843" s="563"/>
      <c r="AR843" s="563"/>
    </row>
    <row r="844" spans="1:44" ht="15.75" customHeight="1" x14ac:dyDescent="0.25">
      <c r="A844" s="564"/>
      <c r="H844" s="556"/>
      <c r="J844" s="556"/>
      <c r="K844" s="506"/>
      <c r="L844" s="556"/>
      <c r="M844" s="506"/>
      <c r="N844" s="556"/>
      <c r="O844" s="506"/>
      <c r="P844" s="557"/>
      <c r="Q844" s="556"/>
      <c r="R844" s="558"/>
      <c r="S844" s="556"/>
      <c r="T844" s="556"/>
      <c r="U844" s="556"/>
      <c r="V844" s="566"/>
      <c r="W844" s="506"/>
      <c r="X844" s="556"/>
      <c r="Y844" s="557"/>
      <c r="Z844" s="506"/>
      <c r="AQ844" s="563"/>
      <c r="AR844" s="563"/>
    </row>
    <row r="845" spans="1:44" ht="15.75" customHeight="1" x14ac:dyDescent="0.25">
      <c r="A845" s="564"/>
      <c r="H845" s="556"/>
      <c r="J845" s="556"/>
      <c r="K845" s="506"/>
      <c r="L845" s="556"/>
      <c r="M845" s="506"/>
      <c r="N845" s="556"/>
      <c r="O845" s="506"/>
      <c r="P845" s="557"/>
      <c r="Q845" s="556"/>
      <c r="R845" s="558"/>
      <c r="S845" s="556"/>
      <c r="T845" s="556"/>
      <c r="U845" s="556"/>
      <c r="V845" s="566"/>
      <c r="W845" s="506"/>
      <c r="X845" s="556"/>
      <c r="Y845" s="557"/>
      <c r="Z845" s="506"/>
      <c r="AQ845" s="563"/>
      <c r="AR845" s="563"/>
    </row>
    <row r="846" spans="1:44" ht="15.75" customHeight="1" x14ac:dyDescent="0.25">
      <c r="A846" s="564"/>
      <c r="H846" s="556"/>
      <c r="J846" s="556"/>
      <c r="K846" s="506"/>
      <c r="L846" s="556"/>
      <c r="M846" s="506"/>
      <c r="N846" s="556"/>
      <c r="O846" s="506"/>
      <c r="P846" s="557"/>
      <c r="Q846" s="556"/>
      <c r="R846" s="558"/>
      <c r="S846" s="556"/>
      <c r="T846" s="556"/>
      <c r="U846" s="556"/>
      <c r="V846" s="566"/>
      <c r="W846" s="506"/>
      <c r="X846" s="556"/>
      <c r="Y846" s="557"/>
      <c r="Z846" s="506"/>
      <c r="AQ846" s="563"/>
      <c r="AR846" s="563"/>
    </row>
    <row r="847" spans="1:44" ht="15.75" customHeight="1" x14ac:dyDescent="0.25">
      <c r="A847" s="564"/>
      <c r="H847" s="556"/>
      <c r="J847" s="556"/>
      <c r="K847" s="506"/>
      <c r="L847" s="556"/>
      <c r="M847" s="506"/>
      <c r="N847" s="556"/>
      <c r="O847" s="506"/>
      <c r="P847" s="557"/>
      <c r="Q847" s="556"/>
      <c r="R847" s="558"/>
      <c r="S847" s="556"/>
      <c r="T847" s="556"/>
      <c r="U847" s="556"/>
      <c r="V847" s="566"/>
      <c r="W847" s="506"/>
      <c r="X847" s="556"/>
      <c r="Y847" s="557"/>
      <c r="Z847" s="506"/>
      <c r="AQ847" s="563"/>
      <c r="AR847" s="563"/>
    </row>
    <row r="848" spans="1:44" ht="15.75" customHeight="1" x14ac:dyDescent="0.25">
      <c r="A848" s="564"/>
      <c r="H848" s="556"/>
      <c r="J848" s="556"/>
      <c r="K848" s="506"/>
      <c r="L848" s="556"/>
      <c r="M848" s="506"/>
      <c r="N848" s="556"/>
      <c r="O848" s="506"/>
      <c r="P848" s="557"/>
      <c r="Q848" s="556"/>
      <c r="R848" s="558"/>
      <c r="S848" s="556"/>
      <c r="T848" s="556"/>
      <c r="U848" s="556"/>
      <c r="V848" s="566"/>
      <c r="W848" s="506"/>
      <c r="X848" s="556"/>
      <c r="Y848" s="557"/>
      <c r="Z848" s="506"/>
      <c r="AQ848" s="563"/>
      <c r="AR848" s="563"/>
    </row>
    <row r="849" spans="1:44" ht="15.75" customHeight="1" x14ac:dyDescent="0.25">
      <c r="A849" s="564"/>
      <c r="H849" s="556"/>
      <c r="J849" s="556"/>
      <c r="K849" s="506"/>
      <c r="L849" s="556"/>
      <c r="M849" s="506"/>
      <c r="N849" s="556"/>
      <c r="O849" s="506"/>
      <c r="P849" s="557"/>
      <c r="Q849" s="556"/>
      <c r="R849" s="558"/>
      <c r="S849" s="556"/>
      <c r="T849" s="556"/>
      <c r="U849" s="556"/>
      <c r="V849" s="566"/>
      <c r="W849" s="506"/>
      <c r="X849" s="556"/>
      <c r="Y849" s="557"/>
      <c r="Z849" s="506"/>
      <c r="AQ849" s="563"/>
      <c r="AR849" s="563"/>
    </row>
    <row r="850" spans="1:44" ht="15.75" customHeight="1" x14ac:dyDescent="0.25">
      <c r="A850" s="564"/>
      <c r="H850" s="556"/>
      <c r="J850" s="556"/>
      <c r="K850" s="506"/>
      <c r="L850" s="556"/>
      <c r="M850" s="506"/>
      <c r="N850" s="556"/>
      <c r="O850" s="506"/>
      <c r="P850" s="557"/>
      <c r="Q850" s="556"/>
      <c r="R850" s="558"/>
      <c r="S850" s="556"/>
      <c r="T850" s="556"/>
      <c r="U850" s="556"/>
      <c r="V850" s="566"/>
      <c r="W850" s="506"/>
      <c r="X850" s="556"/>
      <c r="Y850" s="557"/>
      <c r="Z850" s="506"/>
      <c r="AQ850" s="563"/>
      <c r="AR850" s="563"/>
    </row>
    <row r="851" spans="1:44" ht="15.75" customHeight="1" x14ac:dyDescent="0.25">
      <c r="A851" s="564"/>
      <c r="H851" s="556"/>
      <c r="J851" s="556"/>
      <c r="K851" s="506"/>
      <c r="L851" s="556"/>
      <c r="M851" s="506"/>
      <c r="N851" s="556"/>
      <c r="O851" s="506"/>
      <c r="P851" s="557"/>
      <c r="Q851" s="556"/>
      <c r="R851" s="558"/>
      <c r="S851" s="556"/>
      <c r="T851" s="556"/>
      <c r="U851" s="556"/>
      <c r="V851" s="566"/>
      <c r="W851" s="506"/>
      <c r="X851" s="556"/>
      <c r="Y851" s="557"/>
      <c r="Z851" s="506"/>
      <c r="AQ851" s="563"/>
      <c r="AR851" s="563"/>
    </row>
    <row r="852" spans="1:44" ht="15.75" customHeight="1" x14ac:dyDescent="0.25">
      <c r="A852" s="564"/>
      <c r="H852" s="556"/>
      <c r="J852" s="556"/>
      <c r="K852" s="506"/>
      <c r="L852" s="556"/>
      <c r="M852" s="506"/>
      <c r="N852" s="556"/>
      <c r="O852" s="506"/>
      <c r="P852" s="557"/>
      <c r="Q852" s="556"/>
      <c r="R852" s="558"/>
      <c r="S852" s="556"/>
      <c r="T852" s="556"/>
      <c r="U852" s="556"/>
      <c r="V852" s="566"/>
      <c r="W852" s="506"/>
      <c r="X852" s="556"/>
      <c r="Y852" s="557"/>
      <c r="Z852" s="506"/>
      <c r="AQ852" s="563"/>
      <c r="AR852" s="563"/>
    </row>
    <row r="853" spans="1:44" ht="15.75" customHeight="1" x14ac:dyDescent="0.25">
      <c r="A853" s="564"/>
      <c r="H853" s="556"/>
      <c r="J853" s="556"/>
      <c r="K853" s="506"/>
      <c r="L853" s="556"/>
      <c r="M853" s="506"/>
      <c r="N853" s="556"/>
      <c r="O853" s="506"/>
      <c r="P853" s="557"/>
      <c r="Q853" s="556"/>
      <c r="R853" s="558"/>
      <c r="S853" s="556"/>
      <c r="T853" s="556"/>
      <c r="U853" s="556"/>
      <c r="V853" s="566"/>
      <c r="W853" s="506"/>
      <c r="X853" s="556"/>
      <c r="Y853" s="557"/>
      <c r="Z853" s="506"/>
      <c r="AQ853" s="563"/>
      <c r="AR853" s="563"/>
    </row>
    <row r="854" spans="1:44" ht="15.75" customHeight="1" x14ac:dyDescent="0.25">
      <c r="A854" s="564"/>
      <c r="H854" s="556"/>
      <c r="J854" s="556"/>
      <c r="K854" s="506"/>
      <c r="L854" s="556"/>
      <c r="M854" s="506"/>
      <c r="N854" s="556"/>
      <c r="O854" s="506"/>
      <c r="P854" s="557"/>
      <c r="Q854" s="556"/>
      <c r="R854" s="558"/>
      <c r="S854" s="556"/>
      <c r="T854" s="556"/>
      <c r="U854" s="556"/>
      <c r="V854" s="566"/>
      <c r="W854" s="506"/>
      <c r="X854" s="556"/>
      <c r="Y854" s="557"/>
      <c r="Z854" s="506"/>
      <c r="AQ854" s="563"/>
      <c r="AR854" s="563"/>
    </row>
    <row r="855" spans="1:44" ht="15.75" customHeight="1" x14ac:dyDescent="0.25">
      <c r="A855" s="564"/>
      <c r="H855" s="556"/>
      <c r="J855" s="556"/>
      <c r="K855" s="506"/>
      <c r="L855" s="556"/>
      <c r="M855" s="506"/>
      <c r="N855" s="556"/>
      <c r="O855" s="506"/>
      <c r="P855" s="557"/>
      <c r="Q855" s="556"/>
      <c r="R855" s="558"/>
      <c r="S855" s="556"/>
      <c r="T855" s="556"/>
      <c r="U855" s="556"/>
      <c r="V855" s="566"/>
      <c r="W855" s="506"/>
      <c r="X855" s="556"/>
      <c r="Y855" s="557"/>
      <c r="Z855" s="506"/>
      <c r="AQ855" s="563"/>
      <c r="AR855" s="563"/>
    </row>
    <row r="856" spans="1:44" ht="15.75" customHeight="1" x14ac:dyDescent="0.25">
      <c r="A856" s="564"/>
      <c r="H856" s="556"/>
      <c r="J856" s="556"/>
      <c r="K856" s="506"/>
      <c r="L856" s="556"/>
      <c r="M856" s="506"/>
      <c r="N856" s="556"/>
      <c r="O856" s="506"/>
      <c r="P856" s="557"/>
      <c r="Q856" s="556"/>
      <c r="R856" s="558"/>
      <c r="S856" s="556"/>
      <c r="T856" s="556"/>
      <c r="U856" s="556"/>
      <c r="V856" s="566"/>
      <c r="W856" s="506"/>
      <c r="X856" s="556"/>
      <c r="Y856" s="557"/>
      <c r="Z856" s="506"/>
      <c r="AQ856" s="563"/>
      <c r="AR856" s="563"/>
    </row>
    <row r="857" spans="1:44" ht="15.75" customHeight="1" x14ac:dyDescent="0.25">
      <c r="A857" s="564"/>
      <c r="H857" s="556"/>
      <c r="J857" s="556"/>
      <c r="K857" s="506"/>
      <c r="L857" s="556"/>
      <c r="M857" s="506"/>
      <c r="N857" s="556"/>
      <c r="O857" s="506"/>
      <c r="P857" s="557"/>
      <c r="Q857" s="556"/>
      <c r="R857" s="558"/>
      <c r="S857" s="556"/>
      <c r="T857" s="556"/>
      <c r="U857" s="556"/>
      <c r="V857" s="566"/>
      <c r="W857" s="506"/>
      <c r="X857" s="556"/>
      <c r="Y857" s="557"/>
      <c r="Z857" s="506"/>
      <c r="AQ857" s="563"/>
      <c r="AR857" s="563"/>
    </row>
    <row r="858" spans="1:44" ht="15.75" customHeight="1" x14ac:dyDescent="0.25">
      <c r="A858" s="564"/>
      <c r="H858" s="556"/>
      <c r="J858" s="556"/>
      <c r="K858" s="506"/>
      <c r="L858" s="556"/>
      <c r="M858" s="506"/>
      <c r="N858" s="556"/>
      <c r="O858" s="506"/>
      <c r="P858" s="557"/>
      <c r="Q858" s="556"/>
      <c r="R858" s="558"/>
      <c r="S858" s="556"/>
      <c r="T858" s="556"/>
      <c r="U858" s="556"/>
      <c r="V858" s="566"/>
      <c r="W858" s="506"/>
      <c r="X858" s="556"/>
      <c r="Y858" s="557"/>
      <c r="Z858" s="506"/>
      <c r="AQ858" s="563"/>
      <c r="AR858" s="563"/>
    </row>
    <row r="859" spans="1:44" ht="15.75" customHeight="1" x14ac:dyDescent="0.25">
      <c r="A859" s="564"/>
      <c r="H859" s="556"/>
      <c r="J859" s="556"/>
      <c r="K859" s="506"/>
      <c r="L859" s="556"/>
      <c r="M859" s="506"/>
      <c r="N859" s="556"/>
      <c r="O859" s="506"/>
      <c r="P859" s="557"/>
      <c r="Q859" s="556"/>
      <c r="R859" s="558"/>
      <c r="S859" s="556"/>
      <c r="T859" s="556"/>
      <c r="U859" s="556"/>
      <c r="V859" s="566"/>
      <c r="W859" s="506"/>
      <c r="X859" s="556"/>
      <c r="Y859" s="557"/>
      <c r="Z859" s="506"/>
      <c r="AQ859" s="563"/>
      <c r="AR859" s="563"/>
    </row>
    <row r="860" spans="1:44" ht="15.75" customHeight="1" x14ac:dyDescent="0.25">
      <c r="A860" s="564"/>
      <c r="H860" s="556"/>
      <c r="J860" s="556"/>
      <c r="K860" s="506"/>
      <c r="L860" s="556"/>
      <c r="M860" s="506"/>
      <c r="N860" s="556"/>
      <c r="O860" s="506"/>
      <c r="P860" s="557"/>
      <c r="Q860" s="556"/>
      <c r="R860" s="558"/>
      <c r="S860" s="556"/>
      <c r="T860" s="556"/>
      <c r="U860" s="556"/>
      <c r="V860" s="566"/>
      <c r="W860" s="506"/>
      <c r="X860" s="556"/>
      <c r="Y860" s="557"/>
      <c r="Z860" s="506"/>
      <c r="AQ860" s="563"/>
      <c r="AR860" s="563"/>
    </row>
    <row r="861" spans="1:44" ht="15.75" customHeight="1" x14ac:dyDescent="0.25">
      <c r="A861" s="564"/>
      <c r="H861" s="556"/>
      <c r="J861" s="556"/>
      <c r="K861" s="506"/>
      <c r="L861" s="556"/>
      <c r="M861" s="506"/>
      <c r="N861" s="556"/>
      <c r="O861" s="506"/>
      <c r="P861" s="557"/>
      <c r="Q861" s="556"/>
      <c r="R861" s="558"/>
      <c r="S861" s="556"/>
      <c r="T861" s="556"/>
      <c r="U861" s="556"/>
      <c r="V861" s="566"/>
      <c r="W861" s="506"/>
      <c r="X861" s="556"/>
      <c r="Y861" s="557"/>
      <c r="Z861" s="506"/>
      <c r="AQ861" s="563"/>
      <c r="AR861" s="563"/>
    </row>
    <row r="862" spans="1:44" ht="15.75" customHeight="1" x14ac:dyDescent="0.25">
      <c r="A862" s="564"/>
      <c r="H862" s="556"/>
      <c r="J862" s="556"/>
      <c r="K862" s="506"/>
      <c r="L862" s="556"/>
      <c r="M862" s="506"/>
      <c r="N862" s="556"/>
      <c r="O862" s="506"/>
      <c r="P862" s="557"/>
      <c r="Q862" s="556"/>
      <c r="R862" s="558"/>
      <c r="S862" s="556"/>
      <c r="T862" s="556"/>
      <c r="U862" s="556"/>
      <c r="V862" s="566"/>
      <c r="W862" s="506"/>
      <c r="X862" s="556"/>
      <c r="Y862" s="557"/>
      <c r="Z862" s="506"/>
      <c r="AQ862" s="563"/>
      <c r="AR862" s="563"/>
    </row>
    <row r="863" spans="1:44" ht="15.75" customHeight="1" x14ac:dyDescent="0.25">
      <c r="A863" s="564"/>
      <c r="H863" s="556"/>
      <c r="J863" s="556"/>
      <c r="K863" s="506"/>
      <c r="L863" s="556"/>
      <c r="M863" s="506"/>
      <c r="N863" s="556"/>
      <c r="O863" s="506"/>
      <c r="P863" s="557"/>
      <c r="Q863" s="556"/>
      <c r="R863" s="558"/>
      <c r="S863" s="556"/>
      <c r="T863" s="556"/>
      <c r="U863" s="556"/>
      <c r="V863" s="566"/>
      <c r="W863" s="506"/>
      <c r="X863" s="556"/>
      <c r="Y863" s="557"/>
      <c r="Z863" s="506"/>
      <c r="AQ863" s="563"/>
      <c r="AR863" s="563"/>
    </row>
    <row r="864" spans="1:44" ht="15.75" customHeight="1" x14ac:dyDescent="0.25">
      <c r="A864" s="564"/>
      <c r="H864" s="556"/>
      <c r="J864" s="556"/>
      <c r="K864" s="506"/>
      <c r="L864" s="556"/>
      <c r="M864" s="506"/>
      <c r="N864" s="556"/>
      <c r="O864" s="506"/>
      <c r="P864" s="557"/>
      <c r="Q864" s="556"/>
      <c r="R864" s="558"/>
      <c r="S864" s="556"/>
      <c r="T864" s="556"/>
      <c r="U864" s="556"/>
      <c r="V864" s="566"/>
      <c r="W864" s="506"/>
      <c r="X864" s="556"/>
      <c r="Y864" s="557"/>
      <c r="Z864" s="506"/>
      <c r="AQ864" s="563"/>
      <c r="AR864" s="563"/>
    </row>
    <row r="865" spans="1:44" ht="15.75" customHeight="1" x14ac:dyDescent="0.25">
      <c r="A865" s="564"/>
      <c r="H865" s="556"/>
      <c r="J865" s="556"/>
      <c r="K865" s="506"/>
      <c r="L865" s="556"/>
      <c r="M865" s="506"/>
      <c r="N865" s="556"/>
      <c r="O865" s="506"/>
      <c r="P865" s="557"/>
      <c r="Q865" s="556"/>
      <c r="R865" s="558"/>
      <c r="S865" s="556"/>
      <c r="T865" s="556"/>
      <c r="U865" s="556"/>
      <c r="V865" s="566"/>
      <c r="W865" s="506"/>
      <c r="X865" s="556"/>
      <c r="Y865" s="557"/>
      <c r="Z865" s="506"/>
      <c r="AQ865" s="563"/>
      <c r="AR865" s="563"/>
    </row>
    <row r="866" spans="1:44" ht="15.75" customHeight="1" x14ac:dyDescent="0.25">
      <c r="A866" s="564"/>
      <c r="H866" s="556"/>
      <c r="J866" s="556"/>
      <c r="K866" s="506"/>
      <c r="L866" s="556"/>
      <c r="M866" s="506"/>
      <c r="N866" s="556"/>
      <c r="O866" s="506"/>
      <c r="P866" s="557"/>
      <c r="Q866" s="556"/>
      <c r="R866" s="558"/>
      <c r="S866" s="556"/>
      <c r="T866" s="556"/>
      <c r="U866" s="556"/>
      <c r="V866" s="566"/>
      <c r="W866" s="506"/>
      <c r="X866" s="556"/>
      <c r="Y866" s="557"/>
      <c r="Z866" s="506"/>
      <c r="AQ866" s="563"/>
      <c r="AR866" s="563"/>
    </row>
    <row r="867" spans="1:44" ht="15.75" customHeight="1" x14ac:dyDescent="0.25">
      <c r="A867" s="564"/>
      <c r="H867" s="556"/>
      <c r="J867" s="556"/>
      <c r="K867" s="506"/>
      <c r="L867" s="556"/>
      <c r="M867" s="506"/>
      <c r="N867" s="556"/>
      <c r="O867" s="506"/>
      <c r="P867" s="557"/>
      <c r="Q867" s="556"/>
      <c r="R867" s="558"/>
      <c r="S867" s="556"/>
      <c r="T867" s="556"/>
      <c r="U867" s="556"/>
      <c r="V867" s="566"/>
      <c r="W867" s="506"/>
      <c r="X867" s="556"/>
      <c r="Y867" s="557"/>
      <c r="Z867" s="506"/>
      <c r="AQ867" s="563"/>
      <c r="AR867" s="563"/>
    </row>
    <row r="868" spans="1:44" ht="15.75" customHeight="1" x14ac:dyDescent="0.25">
      <c r="A868" s="564"/>
      <c r="H868" s="556"/>
      <c r="J868" s="556"/>
      <c r="K868" s="506"/>
      <c r="L868" s="556"/>
      <c r="M868" s="506"/>
      <c r="N868" s="556"/>
      <c r="O868" s="506"/>
      <c r="P868" s="557"/>
      <c r="Q868" s="556"/>
      <c r="R868" s="558"/>
      <c r="S868" s="556"/>
      <c r="T868" s="556"/>
      <c r="U868" s="556"/>
      <c r="V868" s="566"/>
      <c r="W868" s="506"/>
      <c r="X868" s="556"/>
      <c r="Y868" s="557"/>
      <c r="Z868" s="506"/>
      <c r="AQ868" s="563"/>
      <c r="AR868" s="563"/>
    </row>
    <row r="869" spans="1:44" ht="15.75" customHeight="1" x14ac:dyDescent="0.25">
      <c r="A869" s="564"/>
      <c r="H869" s="556"/>
      <c r="J869" s="556"/>
      <c r="K869" s="506"/>
      <c r="L869" s="556"/>
      <c r="M869" s="506"/>
      <c r="N869" s="556"/>
      <c r="O869" s="506"/>
      <c r="P869" s="557"/>
      <c r="Q869" s="556"/>
      <c r="R869" s="558"/>
      <c r="S869" s="556"/>
      <c r="T869" s="556"/>
      <c r="U869" s="556"/>
      <c r="V869" s="566"/>
      <c r="W869" s="506"/>
      <c r="X869" s="556"/>
      <c r="Y869" s="557"/>
      <c r="Z869" s="506"/>
      <c r="AQ869" s="563"/>
      <c r="AR869" s="563"/>
    </row>
    <row r="870" spans="1:44" ht="15.75" customHeight="1" x14ac:dyDescent="0.25">
      <c r="A870" s="564"/>
      <c r="H870" s="556"/>
      <c r="J870" s="556"/>
      <c r="K870" s="506"/>
      <c r="L870" s="556"/>
      <c r="M870" s="506"/>
      <c r="N870" s="556"/>
      <c r="O870" s="506"/>
      <c r="P870" s="557"/>
      <c r="Q870" s="556"/>
      <c r="R870" s="558"/>
      <c r="S870" s="556"/>
      <c r="T870" s="556"/>
      <c r="U870" s="556"/>
      <c r="V870" s="566"/>
      <c r="W870" s="506"/>
      <c r="X870" s="556"/>
      <c r="Y870" s="557"/>
      <c r="Z870" s="506"/>
      <c r="AQ870" s="563"/>
      <c r="AR870" s="563"/>
    </row>
    <row r="871" spans="1:44" ht="15.75" customHeight="1" x14ac:dyDescent="0.25">
      <c r="A871" s="564"/>
      <c r="H871" s="556"/>
      <c r="J871" s="556"/>
      <c r="K871" s="506"/>
      <c r="L871" s="556"/>
      <c r="M871" s="506"/>
      <c r="N871" s="556"/>
      <c r="O871" s="506"/>
      <c r="P871" s="557"/>
      <c r="Q871" s="556"/>
      <c r="R871" s="558"/>
      <c r="S871" s="556"/>
      <c r="T871" s="556"/>
      <c r="U871" s="556"/>
      <c r="V871" s="566"/>
      <c r="W871" s="506"/>
      <c r="X871" s="556"/>
      <c r="Y871" s="557"/>
      <c r="Z871" s="506"/>
      <c r="AQ871" s="563"/>
      <c r="AR871" s="563"/>
    </row>
    <row r="872" spans="1:44" ht="15.75" customHeight="1" x14ac:dyDescent="0.25">
      <c r="A872" s="564"/>
      <c r="H872" s="556"/>
      <c r="J872" s="556"/>
      <c r="K872" s="506"/>
      <c r="L872" s="556"/>
      <c r="M872" s="506"/>
      <c r="N872" s="556"/>
      <c r="O872" s="506"/>
      <c r="P872" s="557"/>
      <c r="Q872" s="556"/>
      <c r="R872" s="558"/>
      <c r="S872" s="556"/>
      <c r="T872" s="556"/>
      <c r="U872" s="556"/>
      <c r="V872" s="566"/>
      <c r="W872" s="506"/>
      <c r="X872" s="556"/>
      <c r="Y872" s="557"/>
      <c r="Z872" s="506"/>
      <c r="AQ872" s="563"/>
      <c r="AR872" s="563"/>
    </row>
    <row r="873" spans="1:44" ht="15.75" customHeight="1" x14ac:dyDescent="0.25">
      <c r="A873" s="564"/>
      <c r="H873" s="556"/>
      <c r="J873" s="556"/>
      <c r="K873" s="506"/>
      <c r="L873" s="556"/>
      <c r="M873" s="506"/>
      <c r="N873" s="556"/>
      <c r="O873" s="506"/>
      <c r="P873" s="557"/>
      <c r="Q873" s="556"/>
      <c r="R873" s="558"/>
      <c r="S873" s="556"/>
      <c r="T873" s="556"/>
      <c r="U873" s="556"/>
      <c r="V873" s="566"/>
      <c r="W873" s="506"/>
      <c r="X873" s="556"/>
      <c r="Y873" s="557"/>
      <c r="Z873" s="506"/>
      <c r="AQ873" s="563"/>
      <c r="AR873" s="563"/>
    </row>
    <row r="874" spans="1:44" ht="15.75" customHeight="1" x14ac:dyDescent="0.25">
      <c r="A874" s="564"/>
      <c r="H874" s="556"/>
      <c r="J874" s="556"/>
      <c r="K874" s="506"/>
      <c r="L874" s="556"/>
      <c r="M874" s="506"/>
      <c r="N874" s="556"/>
      <c r="O874" s="506"/>
      <c r="P874" s="557"/>
      <c r="Q874" s="556"/>
      <c r="R874" s="558"/>
      <c r="S874" s="556"/>
      <c r="T874" s="556"/>
      <c r="U874" s="556"/>
      <c r="V874" s="566"/>
      <c r="W874" s="506"/>
      <c r="X874" s="556"/>
      <c r="Y874" s="557"/>
      <c r="Z874" s="506"/>
      <c r="AQ874" s="563"/>
      <c r="AR874" s="563"/>
    </row>
    <row r="875" spans="1:44" ht="15.75" customHeight="1" x14ac:dyDescent="0.25">
      <c r="A875" s="564"/>
      <c r="H875" s="556"/>
      <c r="J875" s="556"/>
      <c r="K875" s="506"/>
      <c r="L875" s="556"/>
      <c r="M875" s="506"/>
      <c r="N875" s="556"/>
      <c r="O875" s="506"/>
      <c r="P875" s="557"/>
      <c r="Q875" s="556"/>
      <c r="R875" s="558"/>
      <c r="S875" s="556"/>
      <c r="T875" s="556"/>
      <c r="U875" s="556"/>
      <c r="V875" s="566"/>
      <c r="W875" s="506"/>
      <c r="X875" s="556"/>
      <c r="Y875" s="557"/>
      <c r="Z875" s="506"/>
      <c r="AQ875" s="563"/>
      <c r="AR875" s="563"/>
    </row>
    <row r="876" spans="1:44" ht="15.75" customHeight="1" x14ac:dyDescent="0.25">
      <c r="A876" s="564"/>
      <c r="H876" s="556"/>
      <c r="J876" s="556"/>
      <c r="K876" s="506"/>
      <c r="L876" s="556"/>
      <c r="M876" s="506"/>
      <c r="N876" s="556"/>
      <c r="O876" s="506"/>
      <c r="P876" s="557"/>
      <c r="Q876" s="556"/>
      <c r="R876" s="558"/>
      <c r="S876" s="556"/>
      <c r="T876" s="556"/>
      <c r="U876" s="556"/>
      <c r="V876" s="566"/>
      <c r="W876" s="506"/>
      <c r="X876" s="556"/>
      <c r="Y876" s="557"/>
      <c r="Z876" s="506"/>
      <c r="AQ876" s="563"/>
      <c r="AR876" s="563"/>
    </row>
    <row r="877" spans="1:44" ht="15.75" customHeight="1" x14ac:dyDescent="0.25">
      <c r="A877" s="564"/>
      <c r="H877" s="556"/>
      <c r="J877" s="556"/>
      <c r="K877" s="506"/>
      <c r="L877" s="556"/>
      <c r="M877" s="506"/>
      <c r="N877" s="556"/>
      <c r="O877" s="506"/>
      <c r="P877" s="557"/>
      <c r="Q877" s="556"/>
      <c r="R877" s="558"/>
      <c r="S877" s="556"/>
      <c r="T877" s="556"/>
      <c r="U877" s="556"/>
      <c r="V877" s="566"/>
      <c r="W877" s="506"/>
      <c r="X877" s="556"/>
      <c r="Y877" s="557"/>
      <c r="Z877" s="506"/>
      <c r="AQ877" s="563"/>
      <c r="AR877" s="563"/>
    </row>
    <row r="878" spans="1:44" ht="15.75" customHeight="1" x14ac:dyDescent="0.25">
      <c r="A878" s="564"/>
      <c r="H878" s="556"/>
      <c r="J878" s="556"/>
      <c r="K878" s="506"/>
      <c r="L878" s="556"/>
      <c r="M878" s="506"/>
      <c r="N878" s="556"/>
      <c r="O878" s="506"/>
      <c r="P878" s="557"/>
      <c r="Q878" s="556"/>
      <c r="R878" s="558"/>
      <c r="S878" s="556"/>
      <c r="T878" s="556"/>
      <c r="U878" s="556"/>
      <c r="V878" s="566"/>
      <c r="W878" s="506"/>
      <c r="X878" s="556"/>
      <c r="Y878" s="557"/>
      <c r="Z878" s="506"/>
      <c r="AQ878" s="563"/>
      <c r="AR878" s="563"/>
    </row>
    <row r="879" spans="1:44" ht="15.75" customHeight="1" x14ac:dyDescent="0.25">
      <c r="A879" s="564"/>
      <c r="H879" s="556"/>
      <c r="J879" s="556"/>
      <c r="K879" s="506"/>
      <c r="L879" s="556"/>
      <c r="M879" s="506"/>
      <c r="N879" s="556"/>
      <c r="O879" s="506"/>
      <c r="P879" s="557"/>
      <c r="Q879" s="556"/>
      <c r="R879" s="558"/>
      <c r="S879" s="556"/>
      <c r="T879" s="556"/>
      <c r="U879" s="556"/>
      <c r="V879" s="566"/>
      <c r="W879" s="506"/>
      <c r="X879" s="556"/>
      <c r="Y879" s="557"/>
      <c r="Z879" s="506"/>
      <c r="AQ879" s="563"/>
      <c r="AR879" s="563"/>
    </row>
    <row r="880" spans="1:44" ht="15.75" customHeight="1" x14ac:dyDescent="0.25">
      <c r="A880" s="564"/>
      <c r="H880" s="556"/>
      <c r="J880" s="556"/>
      <c r="K880" s="506"/>
      <c r="L880" s="556"/>
      <c r="M880" s="506"/>
      <c r="N880" s="556"/>
      <c r="O880" s="506"/>
      <c r="P880" s="557"/>
      <c r="Q880" s="556"/>
      <c r="R880" s="558"/>
      <c r="S880" s="556"/>
      <c r="T880" s="556"/>
      <c r="U880" s="556"/>
      <c r="V880" s="566"/>
      <c r="W880" s="506"/>
      <c r="X880" s="556"/>
      <c r="Y880" s="557"/>
      <c r="Z880" s="506"/>
      <c r="AQ880" s="563"/>
      <c r="AR880" s="563"/>
    </row>
    <row r="881" spans="1:44" ht="15.75" customHeight="1" x14ac:dyDescent="0.25">
      <c r="A881" s="564"/>
      <c r="H881" s="556"/>
      <c r="J881" s="556"/>
      <c r="K881" s="506"/>
      <c r="L881" s="556"/>
      <c r="M881" s="506"/>
      <c r="N881" s="556"/>
      <c r="O881" s="506"/>
      <c r="P881" s="557"/>
      <c r="Q881" s="556"/>
      <c r="R881" s="558"/>
      <c r="S881" s="556"/>
      <c r="T881" s="556"/>
      <c r="U881" s="556"/>
      <c r="V881" s="566"/>
      <c r="W881" s="506"/>
      <c r="X881" s="556"/>
      <c r="Y881" s="557"/>
      <c r="Z881" s="506"/>
      <c r="AQ881" s="563"/>
      <c r="AR881" s="563"/>
    </row>
    <row r="882" spans="1:44" ht="15.75" customHeight="1" x14ac:dyDescent="0.25">
      <c r="A882" s="564"/>
      <c r="H882" s="556"/>
      <c r="J882" s="556"/>
      <c r="K882" s="506"/>
      <c r="L882" s="556"/>
      <c r="M882" s="506"/>
      <c r="N882" s="556"/>
      <c r="O882" s="506"/>
      <c r="P882" s="557"/>
      <c r="Q882" s="556"/>
      <c r="R882" s="558"/>
      <c r="S882" s="556"/>
      <c r="T882" s="556"/>
      <c r="U882" s="556"/>
      <c r="V882" s="566"/>
      <c r="W882" s="506"/>
      <c r="X882" s="556"/>
      <c r="Y882" s="557"/>
      <c r="Z882" s="506"/>
      <c r="AQ882" s="563"/>
      <c r="AR882" s="563"/>
    </row>
    <row r="883" spans="1:44" ht="15.75" customHeight="1" x14ac:dyDescent="0.25">
      <c r="A883" s="564"/>
      <c r="H883" s="556"/>
      <c r="J883" s="556"/>
      <c r="K883" s="506"/>
      <c r="L883" s="556"/>
      <c r="M883" s="506"/>
      <c r="N883" s="556"/>
      <c r="O883" s="506"/>
      <c r="P883" s="557"/>
      <c r="Q883" s="556"/>
      <c r="R883" s="558"/>
      <c r="S883" s="556"/>
      <c r="T883" s="556"/>
      <c r="U883" s="556"/>
      <c r="V883" s="566"/>
      <c r="W883" s="506"/>
      <c r="X883" s="556"/>
      <c r="Y883" s="557"/>
      <c r="Z883" s="506"/>
      <c r="AQ883" s="563"/>
      <c r="AR883" s="563"/>
    </row>
    <row r="884" spans="1:44" ht="15.75" customHeight="1" x14ac:dyDescent="0.25">
      <c r="A884" s="564"/>
      <c r="H884" s="556"/>
      <c r="J884" s="556"/>
      <c r="K884" s="506"/>
      <c r="L884" s="556"/>
      <c r="M884" s="506"/>
      <c r="N884" s="556"/>
      <c r="O884" s="506"/>
      <c r="P884" s="557"/>
      <c r="Q884" s="556"/>
      <c r="R884" s="558"/>
      <c r="S884" s="556"/>
      <c r="T884" s="556"/>
      <c r="U884" s="556"/>
      <c r="V884" s="566"/>
      <c r="W884" s="506"/>
      <c r="X884" s="556"/>
      <c r="Y884" s="557"/>
      <c r="Z884" s="506"/>
      <c r="AQ884" s="563"/>
      <c r="AR884" s="563"/>
    </row>
    <row r="885" spans="1:44" ht="15.75" customHeight="1" x14ac:dyDescent="0.25">
      <c r="A885" s="564"/>
      <c r="H885" s="556"/>
      <c r="J885" s="556"/>
      <c r="K885" s="506"/>
      <c r="L885" s="556"/>
      <c r="M885" s="506"/>
      <c r="N885" s="556"/>
      <c r="O885" s="506"/>
      <c r="P885" s="557"/>
      <c r="Q885" s="556"/>
      <c r="R885" s="558"/>
      <c r="S885" s="556"/>
      <c r="T885" s="556"/>
      <c r="U885" s="556"/>
      <c r="V885" s="566"/>
      <c r="W885" s="506"/>
      <c r="X885" s="556"/>
      <c r="Y885" s="557"/>
      <c r="Z885" s="506"/>
      <c r="AQ885" s="563"/>
      <c r="AR885" s="563"/>
    </row>
    <row r="886" spans="1:44" ht="15.75" customHeight="1" x14ac:dyDescent="0.25">
      <c r="A886" s="564"/>
      <c r="H886" s="556"/>
      <c r="J886" s="556"/>
      <c r="K886" s="506"/>
      <c r="L886" s="556"/>
      <c r="M886" s="506"/>
      <c r="N886" s="556"/>
      <c r="O886" s="506"/>
      <c r="P886" s="557"/>
      <c r="Q886" s="556"/>
      <c r="R886" s="558"/>
      <c r="S886" s="556"/>
      <c r="T886" s="556"/>
      <c r="U886" s="556"/>
      <c r="V886" s="566"/>
      <c r="W886" s="506"/>
      <c r="X886" s="556"/>
      <c r="Y886" s="557"/>
      <c r="Z886" s="506"/>
      <c r="AQ886" s="563"/>
      <c r="AR886" s="563"/>
    </row>
    <row r="887" spans="1:44" ht="15.75" customHeight="1" x14ac:dyDescent="0.25">
      <c r="A887" s="564"/>
      <c r="H887" s="556"/>
      <c r="J887" s="556"/>
      <c r="K887" s="506"/>
      <c r="L887" s="556"/>
      <c r="M887" s="506"/>
      <c r="N887" s="556"/>
      <c r="O887" s="506"/>
      <c r="P887" s="557"/>
      <c r="Q887" s="556"/>
      <c r="R887" s="558"/>
      <c r="S887" s="556"/>
      <c r="T887" s="556"/>
      <c r="U887" s="556"/>
      <c r="V887" s="566"/>
      <c r="W887" s="506"/>
      <c r="X887" s="556"/>
      <c r="Y887" s="557"/>
      <c r="Z887" s="506"/>
      <c r="AQ887" s="563"/>
      <c r="AR887" s="563"/>
    </row>
    <row r="888" spans="1:44" ht="15.75" customHeight="1" x14ac:dyDescent="0.25">
      <c r="A888" s="564"/>
      <c r="H888" s="556"/>
      <c r="J888" s="556"/>
      <c r="K888" s="506"/>
      <c r="L888" s="556"/>
      <c r="M888" s="506"/>
      <c r="N888" s="556"/>
      <c r="O888" s="506"/>
      <c r="P888" s="557"/>
      <c r="Q888" s="556"/>
      <c r="R888" s="558"/>
      <c r="S888" s="556"/>
      <c r="T888" s="556"/>
      <c r="U888" s="556"/>
      <c r="V888" s="566"/>
      <c r="W888" s="506"/>
      <c r="X888" s="556"/>
      <c r="Y888" s="557"/>
      <c r="Z888" s="506"/>
      <c r="AQ888" s="563"/>
      <c r="AR888" s="563"/>
    </row>
    <row r="889" spans="1:44" ht="15.75" customHeight="1" x14ac:dyDescent="0.25">
      <c r="A889" s="564"/>
      <c r="H889" s="556"/>
      <c r="J889" s="556"/>
      <c r="K889" s="506"/>
      <c r="L889" s="556"/>
      <c r="M889" s="506"/>
      <c r="N889" s="556"/>
      <c r="O889" s="506"/>
      <c r="P889" s="557"/>
      <c r="Q889" s="556"/>
      <c r="R889" s="558"/>
      <c r="S889" s="556"/>
      <c r="T889" s="556"/>
      <c r="U889" s="556"/>
      <c r="V889" s="566"/>
      <c r="W889" s="506"/>
      <c r="X889" s="556"/>
      <c r="Y889" s="557"/>
      <c r="Z889" s="506"/>
      <c r="AQ889" s="563"/>
      <c r="AR889" s="563"/>
    </row>
    <row r="890" spans="1:44" ht="15.75" customHeight="1" x14ac:dyDescent="0.25">
      <c r="A890" s="564"/>
      <c r="H890" s="556"/>
      <c r="J890" s="556"/>
      <c r="K890" s="506"/>
      <c r="L890" s="556"/>
      <c r="M890" s="506"/>
      <c r="N890" s="556"/>
      <c r="O890" s="506"/>
      <c r="P890" s="557"/>
      <c r="Q890" s="556"/>
      <c r="R890" s="558"/>
      <c r="S890" s="556"/>
      <c r="T890" s="556"/>
      <c r="U890" s="556"/>
      <c r="V890" s="566"/>
      <c r="W890" s="506"/>
      <c r="X890" s="556"/>
      <c r="Y890" s="557"/>
      <c r="Z890" s="506"/>
      <c r="AQ890" s="563"/>
      <c r="AR890" s="563"/>
    </row>
    <row r="891" spans="1:44" ht="15.75" customHeight="1" x14ac:dyDescent="0.25">
      <c r="A891" s="564"/>
      <c r="H891" s="556"/>
      <c r="J891" s="556"/>
      <c r="K891" s="506"/>
      <c r="L891" s="556"/>
      <c r="M891" s="506"/>
      <c r="N891" s="556"/>
      <c r="O891" s="506"/>
      <c r="P891" s="557"/>
      <c r="Q891" s="556"/>
      <c r="R891" s="558"/>
      <c r="S891" s="556"/>
      <c r="T891" s="556"/>
      <c r="U891" s="556"/>
      <c r="V891" s="566"/>
      <c r="W891" s="506"/>
      <c r="X891" s="556"/>
      <c r="Y891" s="557"/>
      <c r="Z891" s="506"/>
      <c r="AQ891" s="563"/>
      <c r="AR891" s="563"/>
    </row>
    <row r="892" spans="1:44" ht="15.75" customHeight="1" x14ac:dyDescent="0.25">
      <c r="A892" s="564"/>
      <c r="H892" s="556"/>
      <c r="J892" s="556"/>
      <c r="K892" s="506"/>
      <c r="L892" s="556"/>
      <c r="M892" s="506"/>
      <c r="N892" s="556"/>
      <c r="O892" s="506"/>
      <c r="P892" s="557"/>
      <c r="Q892" s="556"/>
      <c r="R892" s="558"/>
      <c r="S892" s="556"/>
      <c r="T892" s="556"/>
      <c r="U892" s="556"/>
      <c r="V892" s="566"/>
      <c r="W892" s="506"/>
      <c r="X892" s="556"/>
      <c r="Y892" s="557"/>
      <c r="Z892" s="506"/>
      <c r="AQ892" s="563"/>
      <c r="AR892" s="563"/>
    </row>
    <row r="893" spans="1:44" ht="15.75" customHeight="1" x14ac:dyDescent="0.25">
      <c r="A893" s="564"/>
      <c r="H893" s="556"/>
      <c r="J893" s="556"/>
      <c r="K893" s="506"/>
      <c r="L893" s="556"/>
      <c r="M893" s="506"/>
      <c r="N893" s="556"/>
      <c r="O893" s="506"/>
      <c r="P893" s="557"/>
      <c r="Q893" s="556"/>
      <c r="R893" s="558"/>
      <c r="S893" s="556"/>
      <c r="T893" s="556"/>
      <c r="U893" s="556"/>
      <c r="V893" s="566"/>
      <c r="W893" s="506"/>
      <c r="X893" s="556"/>
      <c r="Y893" s="557"/>
      <c r="Z893" s="506"/>
      <c r="AQ893" s="563"/>
      <c r="AR893" s="563"/>
    </row>
    <row r="894" spans="1:44" ht="15.75" customHeight="1" x14ac:dyDescent="0.25">
      <c r="A894" s="564"/>
      <c r="H894" s="556"/>
      <c r="J894" s="556"/>
      <c r="K894" s="506"/>
      <c r="L894" s="556"/>
      <c r="M894" s="506"/>
      <c r="N894" s="556"/>
      <c r="O894" s="506"/>
      <c r="P894" s="557"/>
      <c r="Q894" s="556"/>
      <c r="R894" s="558"/>
      <c r="S894" s="556"/>
      <c r="T894" s="556"/>
      <c r="U894" s="556"/>
      <c r="V894" s="566"/>
      <c r="W894" s="506"/>
      <c r="X894" s="556"/>
      <c r="Y894" s="557"/>
      <c r="Z894" s="506"/>
      <c r="AQ894" s="563"/>
      <c r="AR894" s="563"/>
    </row>
    <row r="895" spans="1:44" ht="15.75" customHeight="1" x14ac:dyDescent="0.25">
      <c r="A895" s="564"/>
      <c r="H895" s="556"/>
      <c r="J895" s="556"/>
      <c r="K895" s="506"/>
      <c r="L895" s="556"/>
      <c r="M895" s="506"/>
      <c r="N895" s="556"/>
      <c r="O895" s="506"/>
      <c r="P895" s="557"/>
      <c r="Q895" s="556"/>
      <c r="R895" s="558"/>
      <c r="S895" s="556"/>
      <c r="T895" s="556"/>
      <c r="U895" s="556"/>
      <c r="V895" s="566"/>
      <c r="W895" s="506"/>
      <c r="X895" s="556"/>
      <c r="Y895" s="557"/>
      <c r="Z895" s="506"/>
      <c r="AQ895" s="563"/>
      <c r="AR895" s="563"/>
    </row>
    <row r="896" spans="1:44" ht="15.75" customHeight="1" x14ac:dyDescent="0.25">
      <c r="A896" s="564"/>
      <c r="H896" s="556"/>
      <c r="J896" s="556"/>
      <c r="K896" s="506"/>
      <c r="L896" s="556"/>
      <c r="M896" s="506"/>
      <c r="N896" s="556"/>
      <c r="O896" s="506"/>
      <c r="P896" s="557"/>
      <c r="Q896" s="556"/>
      <c r="R896" s="558"/>
      <c r="S896" s="556"/>
      <c r="T896" s="556"/>
      <c r="U896" s="556"/>
      <c r="V896" s="566"/>
      <c r="W896" s="506"/>
      <c r="X896" s="556"/>
      <c r="Y896" s="557"/>
      <c r="Z896" s="506"/>
      <c r="AQ896" s="563"/>
      <c r="AR896" s="563"/>
    </row>
    <row r="897" spans="1:44" ht="15.75" customHeight="1" x14ac:dyDescent="0.25">
      <c r="A897" s="564"/>
      <c r="H897" s="556"/>
      <c r="J897" s="556"/>
      <c r="K897" s="506"/>
      <c r="L897" s="556"/>
      <c r="M897" s="506"/>
      <c r="N897" s="556"/>
      <c r="O897" s="506"/>
      <c r="P897" s="557"/>
      <c r="Q897" s="556"/>
      <c r="R897" s="558"/>
      <c r="S897" s="556"/>
      <c r="T897" s="556"/>
      <c r="U897" s="556"/>
      <c r="V897" s="566"/>
      <c r="W897" s="506"/>
      <c r="X897" s="556"/>
      <c r="Y897" s="557"/>
      <c r="Z897" s="506"/>
      <c r="AQ897" s="563"/>
      <c r="AR897" s="563"/>
    </row>
    <row r="898" spans="1:44" ht="15.75" customHeight="1" x14ac:dyDescent="0.25">
      <c r="A898" s="564"/>
      <c r="H898" s="556"/>
      <c r="J898" s="556"/>
      <c r="K898" s="506"/>
      <c r="L898" s="556"/>
      <c r="M898" s="506"/>
      <c r="N898" s="556"/>
      <c r="O898" s="506"/>
      <c r="P898" s="557"/>
      <c r="Q898" s="556"/>
      <c r="R898" s="558"/>
      <c r="S898" s="556"/>
      <c r="T898" s="556"/>
      <c r="U898" s="556"/>
      <c r="V898" s="566"/>
      <c r="W898" s="506"/>
      <c r="X898" s="556"/>
      <c r="Y898" s="557"/>
      <c r="Z898" s="506"/>
      <c r="AQ898" s="563"/>
      <c r="AR898" s="563"/>
    </row>
    <row r="899" spans="1:44" ht="15.75" customHeight="1" x14ac:dyDescent="0.25">
      <c r="A899" s="564"/>
      <c r="H899" s="556"/>
      <c r="J899" s="556"/>
      <c r="K899" s="506"/>
      <c r="L899" s="556"/>
      <c r="M899" s="506"/>
      <c r="N899" s="556"/>
      <c r="O899" s="506"/>
      <c r="P899" s="557"/>
      <c r="Q899" s="556"/>
      <c r="R899" s="558"/>
      <c r="S899" s="556"/>
      <c r="T899" s="556"/>
      <c r="U899" s="556"/>
      <c r="V899" s="566"/>
      <c r="W899" s="506"/>
      <c r="X899" s="556"/>
      <c r="Y899" s="557"/>
      <c r="Z899" s="506"/>
      <c r="AQ899" s="563"/>
      <c r="AR899" s="563"/>
    </row>
    <row r="900" spans="1:44" ht="15.75" customHeight="1" x14ac:dyDescent="0.25">
      <c r="A900" s="564"/>
      <c r="H900" s="556"/>
      <c r="J900" s="556"/>
      <c r="K900" s="506"/>
      <c r="L900" s="556"/>
      <c r="M900" s="506"/>
      <c r="N900" s="556"/>
      <c r="O900" s="506"/>
      <c r="P900" s="557"/>
      <c r="Q900" s="556"/>
      <c r="R900" s="558"/>
      <c r="S900" s="556"/>
      <c r="T900" s="556"/>
      <c r="U900" s="556"/>
      <c r="V900" s="566"/>
      <c r="W900" s="506"/>
      <c r="X900" s="556"/>
      <c r="Y900" s="557"/>
      <c r="Z900" s="506"/>
      <c r="AQ900" s="563"/>
      <c r="AR900" s="563"/>
    </row>
    <row r="901" spans="1:44" ht="15.75" customHeight="1" x14ac:dyDescent="0.25">
      <c r="A901" s="564"/>
      <c r="H901" s="556"/>
      <c r="J901" s="556"/>
      <c r="K901" s="506"/>
      <c r="L901" s="556"/>
      <c r="M901" s="506"/>
      <c r="N901" s="556"/>
      <c r="O901" s="506"/>
      <c r="P901" s="557"/>
      <c r="Q901" s="556"/>
      <c r="R901" s="558"/>
      <c r="S901" s="556"/>
      <c r="T901" s="556"/>
      <c r="U901" s="556"/>
      <c r="V901" s="566"/>
      <c r="W901" s="506"/>
      <c r="X901" s="556"/>
      <c r="Y901" s="557"/>
      <c r="Z901" s="506"/>
      <c r="AQ901" s="563"/>
      <c r="AR901" s="563"/>
    </row>
    <row r="902" spans="1:44" ht="15.75" customHeight="1" x14ac:dyDescent="0.25">
      <c r="A902" s="564"/>
      <c r="H902" s="556"/>
      <c r="J902" s="556"/>
      <c r="K902" s="506"/>
      <c r="L902" s="556"/>
      <c r="M902" s="506"/>
      <c r="N902" s="556"/>
      <c r="O902" s="506"/>
      <c r="P902" s="557"/>
      <c r="Q902" s="556"/>
      <c r="R902" s="558"/>
      <c r="S902" s="556"/>
      <c r="T902" s="556"/>
      <c r="U902" s="556"/>
      <c r="V902" s="566"/>
      <c r="W902" s="506"/>
      <c r="X902" s="556"/>
      <c r="Y902" s="557"/>
      <c r="Z902" s="506"/>
      <c r="AQ902" s="563"/>
      <c r="AR902" s="563"/>
    </row>
    <row r="903" spans="1:44" ht="15.75" customHeight="1" x14ac:dyDescent="0.25">
      <c r="A903" s="564"/>
      <c r="H903" s="556"/>
      <c r="J903" s="556"/>
      <c r="K903" s="506"/>
      <c r="L903" s="556"/>
      <c r="M903" s="506"/>
      <c r="N903" s="556"/>
      <c r="O903" s="506"/>
      <c r="P903" s="557"/>
      <c r="Q903" s="556"/>
      <c r="R903" s="558"/>
      <c r="S903" s="556"/>
      <c r="T903" s="556"/>
      <c r="U903" s="556"/>
      <c r="V903" s="566"/>
      <c r="W903" s="506"/>
      <c r="X903" s="556"/>
      <c r="Y903" s="557"/>
      <c r="Z903" s="506"/>
      <c r="AQ903" s="563"/>
      <c r="AR903" s="563"/>
    </row>
    <row r="904" spans="1:44" ht="15.75" customHeight="1" x14ac:dyDescent="0.25">
      <c r="A904" s="564"/>
      <c r="H904" s="556"/>
      <c r="J904" s="556"/>
      <c r="K904" s="506"/>
      <c r="L904" s="556"/>
      <c r="M904" s="506"/>
      <c r="N904" s="556"/>
      <c r="O904" s="506"/>
      <c r="P904" s="557"/>
      <c r="Q904" s="556"/>
      <c r="R904" s="558"/>
      <c r="S904" s="556"/>
      <c r="T904" s="556"/>
      <c r="U904" s="556"/>
      <c r="V904" s="566"/>
      <c r="W904" s="506"/>
      <c r="X904" s="556"/>
      <c r="Y904" s="557"/>
      <c r="Z904" s="506"/>
      <c r="AQ904" s="563"/>
      <c r="AR904" s="563"/>
    </row>
    <row r="905" spans="1:44" ht="15.75" customHeight="1" x14ac:dyDescent="0.25">
      <c r="A905" s="564"/>
      <c r="H905" s="556"/>
      <c r="J905" s="556"/>
      <c r="K905" s="506"/>
      <c r="L905" s="556"/>
      <c r="M905" s="506"/>
      <c r="N905" s="556"/>
      <c r="O905" s="506"/>
      <c r="P905" s="557"/>
      <c r="Q905" s="556"/>
      <c r="R905" s="558"/>
      <c r="S905" s="556"/>
      <c r="T905" s="556"/>
      <c r="U905" s="556"/>
      <c r="V905" s="566"/>
      <c r="W905" s="506"/>
      <c r="X905" s="556"/>
      <c r="Y905" s="557"/>
      <c r="Z905" s="506"/>
      <c r="AQ905" s="563"/>
      <c r="AR905" s="563"/>
    </row>
    <row r="906" spans="1:44" ht="15.75" customHeight="1" x14ac:dyDescent="0.25">
      <c r="A906" s="564"/>
      <c r="H906" s="556"/>
      <c r="J906" s="556"/>
      <c r="K906" s="506"/>
      <c r="L906" s="556"/>
      <c r="M906" s="506"/>
      <c r="N906" s="556"/>
      <c r="O906" s="506"/>
      <c r="P906" s="557"/>
      <c r="Q906" s="556"/>
      <c r="R906" s="558"/>
      <c r="S906" s="556"/>
      <c r="T906" s="556"/>
      <c r="U906" s="556"/>
      <c r="V906" s="566"/>
      <c r="W906" s="506"/>
      <c r="X906" s="556"/>
      <c r="Y906" s="557"/>
      <c r="Z906" s="506"/>
      <c r="AQ906" s="563"/>
      <c r="AR906" s="563"/>
    </row>
    <row r="907" spans="1:44" ht="15.75" customHeight="1" x14ac:dyDescent="0.25">
      <c r="A907" s="564"/>
      <c r="H907" s="556"/>
      <c r="J907" s="556"/>
      <c r="K907" s="506"/>
      <c r="L907" s="556"/>
      <c r="M907" s="506"/>
      <c r="N907" s="556"/>
      <c r="O907" s="506"/>
      <c r="P907" s="557"/>
      <c r="Q907" s="556"/>
      <c r="R907" s="558"/>
      <c r="S907" s="556"/>
      <c r="T907" s="556"/>
      <c r="U907" s="556"/>
      <c r="V907" s="566"/>
      <c r="W907" s="506"/>
      <c r="X907" s="556"/>
      <c r="Y907" s="557"/>
      <c r="Z907" s="506"/>
      <c r="AQ907" s="563"/>
      <c r="AR907" s="563"/>
    </row>
    <row r="908" spans="1:44" ht="15.75" customHeight="1" x14ac:dyDescent="0.25">
      <c r="A908" s="564"/>
      <c r="H908" s="556"/>
      <c r="J908" s="556"/>
      <c r="K908" s="506"/>
      <c r="L908" s="556"/>
      <c r="M908" s="506"/>
      <c r="N908" s="556"/>
      <c r="O908" s="506"/>
      <c r="P908" s="557"/>
      <c r="Q908" s="556"/>
      <c r="R908" s="558"/>
      <c r="S908" s="556"/>
      <c r="T908" s="556"/>
      <c r="U908" s="556"/>
      <c r="V908" s="566"/>
      <c r="W908" s="506"/>
      <c r="X908" s="556"/>
      <c r="Y908" s="557"/>
      <c r="Z908" s="506"/>
      <c r="AQ908" s="563"/>
      <c r="AR908" s="563"/>
    </row>
    <row r="909" spans="1:44" ht="15.75" customHeight="1" x14ac:dyDescent="0.25">
      <c r="A909" s="564"/>
      <c r="H909" s="556"/>
      <c r="J909" s="556"/>
      <c r="K909" s="506"/>
      <c r="L909" s="556"/>
      <c r="M909" s="506"/>
      <c r="N909" s="556"/>
      <c r="O909" s="506"/>
      <c r="P909" s="557"/>
      <c r="Q909" s="556"/>
      <c r="R909" s="558"/>
      <c r="S909" s="556"/>
      <c r="T909" s="556"/>
      <c r="U909" s="556"/>
      <c r="V909" s="566"/>
      <c r="W909" s="506"/>
      <c r="X909" s="556"/>
      <c r="Y909" s="557"/>
      <c r="Z909" s="506"/>
      <c r="AQ909" s="563"/>
      <c r="AR909" s="563"/>
    </row>
    <row r="910" spans="1:44" ht="15.75" customHeight="1" x14ac:dyDescent="0.25">
      <c r="A910" s="564"/>
      <c r="H910" s="556"/>
      <c r="J910" s="556"/>
      <c r="K910" s="506"/>
      <c r="L910" s="556"/>
      <c r="M910" s="506"/>
      <c r="N910" s="556"/>
      <c r="O910" s="506"/>
      <c r="P910" s="557"/>
      <c r="Q910" s="556"/>
      <c r="R910" s="558"/>
      <c r="S910" s="556"/>
      <c r="T910" s="556"/>
      <c r="U910" s="556"/>
      <c r="V910" s="566"/>
      <c r="W910" s="506"/>
      <c r="X910" s="556"/>
      <c r="Y910" s="557"/>
      <c r="Z910" s="506"/>
      <c r="AQ910" s="563"/>
      <c r="AR910" s="563"/>
    </row>
    <row r="911" spans="1:44" ht="15.75" customHeight="1" x14ac:dyDescent="0.25">
      <c r="A911" s="564"/>
      <c r="H911" s="556"/>
      <c r="J911" s="556"/>
      <c r="K911" s="506"/>
      <c r="L911" s="556"/>
      <c r="M911" s="506"/>
      <c r="N911" s="556"/>
      <c r="O911" s="506"/>
      <c r="P911" s="557"/>
      <c r="Q911" s="556"/>
      <c r="R911" s="558"/>
      <c r="S911" s="556"/>
      <c r="T911" s="556"/>
      <c r="U911" s="556"/>
      <c r="V911" s="566"/>
      <c r="W911" s="506"/>
      <c r="X911" s="556"/>
      <c r="Y911" s="557"/>
      <c r="Z911" s="506"/>
      <c r="AQ911" s="563"/>
      <c r="AR911" s="563"/>
    </row>
    <row r="912" spans="1:44" ht="15.75" customHeight="1" x14ac:dyDescent="0.25">
      <c r="A912" s="564"/>
      <c r="H912" s="556"/>
      <c r="J912" s="556"/>
      <c r="K912" s="506"/>
      <c r="L912" s="556"/>
      <c r="M912" s="506"/>
      <c r="N912" s="556"/>
      <c r="O912" s="506"/>
      <c r="P912" s="557"/>
      <c r="Q912" s="556"/>
      <c r="R912" s="558"/>
      <c r="S912" s="556"/>
      <c r="T912" s="556"/>
      <c r="U912" s="556"/>
      <c r="V912" s="566"/>
      <c r="W912" s="506"/>
      <c r="X912" s="556"/>
      <c r="Y912" s="557"/>
      <c r="Z912" s="506"/>
      <c r="AQ912" s="563"/>
      <c r="AR912" s="563"/>
    </row>
    <row r="913" spans="1:44" ht="15.75" customHeight="1" x14ac:dyDescent="0.25">
      <c r="A913" s="564"/>
      <c r="H913" s="556"/>
      <c r="J913" s="556"/>
      <c r="K913" s="506"/>
      <c r="L913" s="556"/>
      <c r="M913" s="506"/>
      <c r="N913" s="556"/>
      <c r="O913" s="506"/>
      <c r="P913" s="557"/>
      <c r="Q913" s="556"/>
      <c r="R913" s="558"/>
      <c r="S913" s="556"/>
      <c r="T913" s="556"/>
      <c r="U913" s="556"/>
      <c r="V913" s="566"/>
      <c r="W913" s="506"/>
      <c r="X913" s="556"/>
      <c r="Y913" s="557"/>
      <c r="Z913" s="506"/>
      <c r="AQ913" s="563"/>
      <c r="AR913" s="563"/>
    </row>
    <row r="914" spans="1:44" ht="15.75" customHeight="1" x14ac:dyDescent="0.25">
      <c r="A914" s="564"/>
      <c r="H914" s="556"/>
      <c r="J914" s="556"/>
      <c r="K914" s="506"/>
      <c r="L914" s="556"/>
      <c r="M914" s="506"/>
      <c r="N914" s="556"/>
      <c r="O914" s="506"/>
      <c r="P914" s="557"/>
      <c r="Q914" s="556"/>
      <c r="R914" s="558"/>
      <c r="S914" s="556"/>
      <c r="T914" s="556"/>
      <c r="U914" s="556"/>
      <c r="V914" s="566"/>
      <c r="W914" s="506"/>
      <c r="X914" s="556"/>
      <c r="Y914" s="557"/>
      <c r="Z914" s="506"/>
      <c r="AQ914" s="563"/>
      <c r="AR914" s="563"/>
    </row>
    <row r="915" spans="1:44" ht="15.75" customHeight="1" x14ac:dyDescent="0.25">
      <c r="A915" s="564"/>
      <c r="H915" s="556"/>
      <c r="J915" s="556"/>
      <c r="K915" s="506"/>
      <c r="L915" s="556"/>
      <c r="M915" s="506"/>
      <c r="N915" s="556"/>
      <c r="O915" s="506"/>
      <c r="P915" s="557"/>
      <c r="Q915" s="556"/>
      <c r="R915" s="558"/>
      <c r="S915" s="556"/>
      <c r="T915" s="556"/>
      <c r="U915" s="556"/>
      <c r="V915" s="566"/>
      <c r="W915" s="506"/>
      <c r="X915" s="556"/>
      <c r="Y915" s="557"/>
      <c r="Z915" s="506"/>
      <c r="AQ915" s="563"/>
      <c r="AR915" s="563"/>
    </row>
    <row r="916" spans="1:44" ht="15.75" customHeight="1" x14ac:dyDescent="0.25">
      <c r="A916" s="564"/>
      <c r="H916" s="556"/>
      <c r="J916" s="556"/>
      <c r="K916" s="506"/>
      <c r="L916" s="556"/>
      <c r="M916" s="506"/>
      <c r="N916" s="556"/>
      <c r="O916" s="506"/>
      <c r="P916" s="557"/>
      <c r="Q916" s="556"/>
      <c r="R916" s="558"/>
      <c r="S916" s="556"/>
      <c r="T916" s="556"/>
      <c r="U916" s="556"/>
      <c r="V916" s="566"/>
      <c r="W916" s="506"/>
      <c r="X916" s="556"/>
      <c r="Y916" s="557"/>
      <c r="Z916" s="506"/>
      <c r="AQ916" s="563"/>
      <c r="AR916" s="563"/>
    </row>
    <row r="917" spans="1:44" ht="15.75" customHeight="1" x14ac:dyDescent="0.25">
      <c r="A917" s="564"/>
      <c r="H917" s="556"/>
      <c r="J917" s="556"/>
      <c r="K917" s="506"/>
      <c r="L917" s="556"/>
      <c r="M917" s="506"/>
      <c r="N917" s="556"/>
      <c r="O917" s="506"/>
      <c r="P917" s="557"/>
      <c r="Q917" s="556"/>
      <c r="R917" s="558"/>
      <c r="S917" s="556"/>
      <c r="T917" s="556"/>
      <c r="U917" s="556"/>
      <c r="V917" s="566"/>
      <c r="W917" s="506"/>
      <c r="X917" s="556"/>
      <c r="Y917" s="557"/>
      <c r="Z917" s="506"/>
      <c r="AQ917" s="563"/>
      <c r="AR917" s="563"/>
    </row>
    <row r="918" spans="1:44" ht="15.75" customHeight="1" x14ac:dyDescent="0.25">
      <c r="A918" s="564"/>
      <c r="H918" s="556"/>
      <c r="J918" s="556"/>
      <c r="K918" s="506"/>
      <c r="L918" s="556"/>
      <c r="M918" s="506"/>
      <c r="N918" s="556"/>
      <c r="O918" s="506"/>
      <c r="P918" s="557"/>
      <c r="Q918" s="556"/>
      <c r="R918" s="558"/>
      <c r="S918" s="556"/>
      <c r="T918" s="556"/>
      <c r="U918" s="556"/>
      <c r="V918" s="566"/>
      <c r="W918" s="506"/>
      <c r="X918" s="556"/>
      <c r="Y918" s="557"/>
      <c r="Z918" s="506"/>
      <c r="AQ918" s="563"/>
      <c r="AR918" s="563"/>
    </row>
    <row r="919" spans="1:44" ht="15.75" customHeight="1" x14ac:dyDescent="0.25">
      <c r="A919" s="564"/>
      <c r="H919" s="556"/>
      <c r="J919" s="556"/>
      <c r="K919" s="506"/>
      <c r="L919" s="556"/>
      <c r="M919" s="506"/>
      <c r="N919" s="556"/>
      <c r="O919" s="506"/>
      <c r="P919" s="557"/>
      <c r="Q919" s="556"/>
      <c r="R919" s="558"/>
      <c r="S919" s="556"/>
      <c r="T919" s="556"/>
      <c r="U919" s="556"/>
      <c r="V919" s="566"/>
      <c r="W919" s="506"/>
      <c r="X919" s="556"/>
      <c r="Y919" s="557"/>
      <c r="Z919" s="506"/>
      <c r="AQ919" s="563"/>
      <c r="AR919" s="563"/>
    </row>
    <row r="920" spans="1:44" ht="15.75" customHeight="1" x14ac:dyDescent="0.25">
      <c r="A920" s="564"/>
      <c r="H920" s="556"/>
      <c r="J920" s="556"/>
      <c r="K920" s="506"/>
      <c r="L920" s="556"/>
      <c r="M920" s="506"/>
      <c r="N920" s="556"/>
      <c r="O920" s="506"/>
      <c r="P920" s="557"/>
      <c r="Q920" s="556"/>
      <c r="R920" s="558"/>
      <c r="S920" s="556"/>
      <c r="T920" s="556"/>
      <c r="U920" s="556"/>
      <c r="V920" s="566"/>
      <c r="W920" s="506"/>
      <c r="X920" s="556"/>
      <c r="Y920" s="557"/>
      <c r="Z920" s="506"/>
      <c r="AQ920" s="563"/>
      <c r="AR920" s="563"/>
    </row>
    <row r="921" spans="1:44" ht="15.75" customHeight="1" x14ac:dyDescent="0.25">
      <c r="A921" s="564"/>
      <c r="H921" s="556"/>
      <c r="J921" s="556"/>
      <c r="K921" s="506"/>
      <c r="L921" s="556"/>
      <c r="M921" s="506"/>
      <c r="N921" s="556"/>
      <c r="O921" s="506"/>
      <c r="P921" s="557"/>
      <c r="Q921" s="556"/>
      <c r="R921" s="558"/>
      <c r="S921" s="556"/>
      <c r="T921" s="556"/>
      <c r="U921" s="556"/>
      <c r="V921" s="566"/>
      <c r="W921" s="506"/>
      <c r="X921" s="556"/>
      <c r="Y921" s="557"/>
      <c r="Z921" s="506"/>
      <c r="AQ921" s="563"/>
      <c r="AR921" s="563"/>
    </row>
    <row r="922" spans="1:44" ht="15.75" customHeight="1" x14ac:dyDescent="0.25">
      <c r="A922" s="564"/>
      <c r="H922" s="556"/>
      <c r="J922" s="556"/>
      <c r="K922" s="506"/>
      <c r="L922" s="556"/>
      <c r="M922" s="506"/>
      <c r="N922" s="556"/>
      <c r="O922" s="506"/>
      <c r="P922" s="557"/>
      <c r="Q922" s="556"/>
      <c r="R922" s="558"/>
      <c r="S922" s="556"/>
      <c r="T922" s="556"/>
      <c r="U922" s="556"/>
      <c r="V922" s="566"/>
      <c r="W922" s="506"/>
      <c r="X922" s="556"/>
      <c r="Y922" s="557"/>
      <c r="Z922" s="506"/>
      <c r="AQ922" s="563"/>
      <c r="AR922" s="563"/>
    </row>
    <row r="923" spans="1:44" ht="15.75" customHeight="1" x14ac:dyDescent="0.25">
      <c r="A923" s="564"/>
      <c r="H923" s="556"/>
      <c r="J923" s="556"/>
      <c r="K923" s="506"/>
      <c r="L923" s="556"/>
      <c r="M923" s="506"/>
      <c r="N923" s="556"/>
      <c r="O923" s="506"/>
      <c r="P923" s="557"/>
      <c r="Q923" s="556"/>
      <c r="R923" s="558"/>
      <c r="S923" s="556"/>
      <c r="T923" s="556"/>
      <c r="U923" s="556"/>
      <c r="V923" s="566"/>
      <c r="W923" s="506"/>
      <c r="X923" s="556"/>
      <c r="Y923" s="557"/>
      <c r="Z923" s="506"/>
      <c r="AQ923" s="563"/>
      <c r="AR923" s="563"/>
    </row>
    <row r="924" spans="1:44" ht="15.75" customHeight="1" x14ac:dyDescent="0.25">
      <c r="A924" s="564"/>
      <c r="H924" s="556"/>
      <c r="J924" s="556"/>
      <c r="K924" s="506"/>
      <c r="L924" s="556"/>
      <c r="M924" s="506"/>
      <c r="N924" s="556"/>
      <c r="O924" s="506"/>
      <c r="P924" s="557"/>
      <c r="Q924" s="556"/>
      <c r="R924" s="558"/>
      <c r="S924" s="556"/>
      <c r="T924" s="556"/>
      <c r="U924" s="556"/>
      <c r="V924" s="566"/>
      <c r="W924" s="506"/>
      <c r="X924" s="556"/>
      <c r="Y924" s="557"/>
      <c r="Z924" s="506"/>
      <c r="AQ924" s="563"/>
      <c r="AR924" s="563"/>
    </row>
    <row r="925" spans="1:44" ht="15.75" customHeight="1" x14ac:dyDescent="0.25">
      <c r="A925" s="564"/>
      <c r="H925" s="556"/>
      <c r="J925" s="556"/>
      <c r="K925" s="506"/>
      <c r="L925" s="556"/>
      <c r="M925" s="506"/>
      <c r="N925" s="556"/>
      <c r="O925" s="506"/>
      <c r="P925" s="557"/>
      <c r="Q925" s="556"/>
      <c r="R925" s="558"/>
      <c r="S925" s="556"/>
      <c r="T925" s="556"/>
      <c r="U925" s="556"/>
      <c r="V925" s="566"/>
      <c r="W925" s="506"/>
      <c r="X925" s="556"/>
      <c r="Y925" s="557"/>
      <c r="Z925" s="506"/>
      <c r="AQ925" s="563"/>
      <c r="AR925" s="563"/>
    </row>
    <row r="926" spans="1:44" ht="15.75" customHeight="1" x14ac:dyDescent="0.25">
      <c r="A926" s="564"/>
      <c r="H926" s="556"/>
      <c r="J926" s="556"/>
      <c r="K926" s="506"/>
      <c r="L926" s="556"/>
      <c r="M926" s="506"/>
      <c r="N926" s="556"/>
      <c r="O926" s="506"/>
      <c r="P926" s="557"/>
      <c r="Q926" s="556"/>
      <c r="R926" s="558"/>
      <c r="S926" s="556"/>
      <c r="T926" s="556"/>
      <c r="U926" s="556"/>
      <c r="V926" s="566"/>
      <c r="W926" s="506"/>
      <c r="X926" s="556"/>
      <c r="Y926" s="557"/>
      <c r="Z926" s="506"/>
      <c r="AQ926" s="563"/>
      <c r="AR926" s="563"/>
    </row>
    <row r="927" spans="1:44" ht="15.75" customHeight="1" x14ac:dyDescent="0.25">
      <c r="A927" s="564"/>
      <c r="H927" s="556"/>
      <c r="J927" s="556"/>
      <c r="K927" s="506"/>
      <c r="L927" s="556"/>
      <c r="M927" s="506"/>
      <c r="N927" s="556"/>
      <c r="O927" s="506"/>
      <c r="P927" s="557"/>
      <c r="Q927" s="556"/>
      <c r="R927" s="558"/>
      <c r="S927" s="556"/>
      <c r="T927" s="556"/>
      <c r="U927" s="556"/>
      <c r="V927" s="566"/>
      <c r="W927" s="506"/>
      <c r="X927" s="556"/>
      <c r="Y927" s="557"/>
      <c r="Z927" s="506"/>
      <c r="AQ927" s="563"/>
      <c r="AR927" s="563"/>
    </row>
    <row r="928" spans="1:44" ht="15.75" customHeight="1" x14ac:dyDescent="0.25">
      <c r="A928" s="564"/>
      <c r="H928" s="556"/>
      <c r="J928" s="556"/>
      <c r="K928" s="506"/>
      <c r="L928" s="556"/>
      <c r="M928" s="506"/>
      <c r="N928" s="556"/>
      <c r="O928" s="506"/>
      <c r="P928" s="557"/>
      <c r="Q928" s="556"/>
      <c r="R928" s="558"/>
      <c r="S928" s="556"/>
      <c r="T928" s="556"/>
      <c r="U928" s="556"/>
      <c r="V928" s="566"/>
      <c r="W928" s="506"/>
      <c r="X928" s="556"/>
      <c r="Y928" s="557"/>
      <c r="Z928" s="506"/>
      <c r="AQ928" s="563"/>
      <c r="AR928" s="563"/>
    </row>
    <row r="929" spans="1:44" ht="15.75" customHeight="1" x14ac:dyDescent="0.25">
      <c r="A929" s="564"/>
      <c r="H929" s="556"/>
      <c r="J929" s="556"/>
      <c r="K929" s="506"/>
      <c r="L929" s="556"/>
      <c r="M929" s="506"/>
      <c r="N929" s="556"/>
      <c r="O929" s="506"/>
      <c r="P929" s="557"/>
      <c r="Q929" s="556"/>
      <c r="R929" s="558"/>
      <c r="S929" s="556"/>
      <c r="T929" s="556"/>
      <c r="U929" s="556"/>
      <c r="V929" s="566"/>
      <c r="W929" s="506"/>
      <c r="X929" s="556"/>
      <c r="Y929" s="557"/>
      <c r="Z929" s="506"/>
      <c r="AQ929" s="563"/>
      <c r="AR929" s="563"/>
    </row>
    <row r="930" spans="1:44" ht="15.75" customHeight="1" x14ac:dyDescent="0.25">
      <c r="A930" s="564"/>
      <c r="H930" s="556"/>
      <c r="J930" s="556"/>
      <c r="K930" s="506"/>
      <c r="L930" s="556"/>
      <c r="M930" s="506"/>
      <c r="N930" s="556"/>
      <c r="O930" s="506"/>
      <c r="P930" s="557"/>
      <c r="Q930" s="556"/>
      <c r="R930" s="558"/>
      <c r="S930" s="556"/>
      <c r="T930" s="556"/>
      <c r="U930" s="556"/>
      <c r="V930" s="566"/>
      <c r="W930" s="506"/>
      <c r="X930" s="556"/>
      <c r="Y930" s="557"/>
      <c r="Z930" s="506"/>
      <c r="AQ930" s="563"/>
      <c r="AR930" s="563"/>
    </row>
    <row r="931" spans="1:44" ht="15.75" customHeight="1" x14ac:dyDescent="0.25">
      <c r="A931" s="564"/>
      <c r="H931" s="556"/>
      <c r="J931" s="556"/>
      <c r="K931" s="506"/>
      <c r="L931" s="556"/>
      <c r="M931" s="506"/>
      <c r="N931" s="556"/>
      <c r="O931" s="506"/>
      <c r="P931" s="557"/>
      <c r="Q931" s="556"/>
      <c r="R931" s="558"/>
      <c r="S931" s="556"/>
      <c r="T931" s="556"/>
      <c r="U931" s="556"/>
      <c r="V931" s="566"/>
      <c r="W931" s="506"/>
      <c r="X931" s="556"/>
      <c r="Y931" s="557"/>
      <c r="Z931" s="506"/>
      <c r="AQ931" s="563"/>
      <c r="AR931" s="563"/>
    </row>
    <row r="932" spans="1:44" ht="15.75" customHeight="1" x14ac:dyDescent="0.25">
      <c r="A932" s="564"/>
      <c r="H932" s="556"/>
      <c r="J932" s="556"/>
      <c r="K932" s="506"/>
      <c r="L932" s="556"/>
      <c r="M932" s="506"/>
      <c r="N932" s="556"/>
      <c r="O932" s="506"/>
      <c r="P932" s="557"/>
      <c r="Q932" s="556"/>
      <c r="R932" s="558"/>
      <c r="S932" s="556"/>
      <c r="T932" s="556"/>
      <c r="U932" s="556"/>
      <c r="V932" s="566"/>
      <c r="W932" s="506"/>
      <c r="X932" s="556"/>
      <c r="Y932" s="557"/>
      <c r="Z932" s="506"/>
      <c r="AQ932" s="563"/>
      <c r="AR932" s="563"/>
    </row>
    <row r="933" spans="1:44" ht="15.75" customHeight="1" x14ac:dyDescent="0.25">
      <c r="A933" s="564"/>
      <c r="H933" s="556"/>
      <c r="J933" s="556"/>
      <c r="K933" s="506"/>
      <c r="L933" s="556"/>
      <c r="M933" s="506"/>
      <c r="N933" s="556"/>
      <c r="O933" s="506"/>
      <c r="P933" s="557"/>
      <c r="Q933" s="556"/>
      <c r="R933" s="558"/>
      <c r="S933" s="556"/>
      <c r="T933" s="556"/>
      <c r="U933" s="556"/>
      <c r="V933" s="566"/>
      <c r="W933" s="506"/>
      <c r="X933" s="556"/>
      <c r="Y933" s="557"/>
      <c r="Z933" s="506"/>
      <c r="AQ933" s="563"/>
      <c r="AR933" s="563"/>
    </row>
    <row r="934" spans="1:44" ht="15.75" customHeight="1" x14ac:dyDescent="0.25">
      <c r="A934" s="564"/>
      <c r="H934" s="556"/>
      <c r="J934" s="556"/>
      <c r="K934" s="506"/>
      <c r="L934" s="556"/>
      <c r="M934" s="506"/>
      <c r="N934" s="556"/>
      <c r="O934" s="506"/>
      <c r="P934" s="557"/>
      <c r="Q934" s="556"/>
      <c r="R934" s="558"/>
      <c r="S934" s="556"/>
      <c r="T934" s="556"/>
      <c r="U934" s="556"/>
      <c r="V934" s="566"/>
      <c r="W934" s="506"/>
      <c r="X934" s="556"/>
      <c r="Y934" s="557"/>
      <c r="Z934" s="506"/>
      <c r="AQ934" s="563"/>
      <c r="AR934" s="563"/>
    </row>
    <row r="935" spans="1:44" ht="15.75" customHeight="1" x14ac:dyDescent="0.25">
      <c r="A935" s="564"/>
      <c r="H935" s="556"/>
      <c r="J935" s="556"/>
      <c r="K935" s="506"/>
      <c r="L935" s="556"/>
      <c r="M935" s="506"/>
      <c r="N935" s="556"/>
      <c r="O935" s="506"/>
      <c r="P935" s="557"/>
      <c r="Q935" s="556"/>
      <c r="R935" s="558"/>
      <c r="S935" s="556"/>
      <c r="T935" s="556"/>
      <c r="U935" s="556"/>
      <c r="V935" s="566"/>
      <c r="W935" s="506"/>
      <c r="X935" s="556"/>
      <c r="Y935" s="557"/>
      <c r="Z935" s="506"/>
      <c r="AQ935" s="563"/>
      <c r="AR935" s="563"/>
    </row>
    <row r="936" spans="1:44" ht="15.75" customHeight="1" x14ac:dyDescent="0.25">
      <c r="A936" s="564"/>
      <c r="H936" s="556"/>
      <c r="J936" s="556"/>
      <c r="K936" s="506"/>
      <c r="L936" s="556"/>
      <c r="M936" s="506"/>
      <c r="N936" s="556"/>
      <c r="O936" s="506"/>
      <c r="P936" s="557"/>
      <c r="Q936" s="556"/>
      <c r="R936" s="558"/>
      <c r="S936" s="556"/>
      <c r="T936" s="556"/>
      <c r="U936" s="556"/>
      <c r="V936" s="566"/>
      <c r="W936" s="506"/>
      <c r="X936" s="556"/>
      <c r="Y936" s="557"/>
      <c r="Z936" s="506"/>
      <c r="AQ936" s="563"/>
      <c r="AR936" s="563"/>
    </row>
    <row r="937" spans="1:44" ht="15.75" customHeight="1" x14ac:dyDescent="0.25">
      <c r="A937" s="564"/>
      <c r="H937" s="556"/>
      <c r="J937" s="556"/>
      <c r="K937" s="506"/>
      <c r="L937" s="556"/>
      <c r="M937" s="506"/>
      <c r="N937" s="556"/>
      <c r="O937" s="506"/>
      <c r="P937" s="557"/>
      <c r="Q937" s="556"/>
      <c r="R937" s="558"/>
      <c r="S937" s="556"/>
      <c r="T937" s="556"/>
      <c r="U937" s="556"/>
      <c r="V937" s="566"/>
      <c r="W937" s="506"/>
      <c r="X937" s="556"/>
      <c r="Y937" s="557"/>
      <c r="Z937" s="506"/>
      <c r="AQ937" s="563"/>
      <c r="AR937" s="563"/>
    </row>
    <row r="938" spans="1:44" ht="15.75" customHeight="1" x14ac:dyDescent="0.25">
      <c r="A938" s="564"/>
      <c r="H938" s="556"/>
      <c r="J938" s="556"/>
      <c r="K938" s="506"/>
      <c r="L938" s="556"/>
      <c r="M938" s="506"/>
      <c r="N938" s="556"/>
      <c r="O938" s="506"/>
      <c r="P938" s="557"/>
      <c r="Q938" s="556"/>
      <c r="R938" s="558"/>
      <c r="S938" s="556"/>
      <c r="T938" s="556"/>
      <c r="U938" s="556"/>
      <c r="V938" s="566"/>
      <c r="W938" s="506"/>
      <c r="X938" s="556"/>
      <c r="Y938" s="557"/>
      <c r="Z938" s="506"/>
      <c r="AQ938" s="563"/>
      <c r="AR938" s="563"/>
    </row>
    <row r="939" spans="1:44" ht="15.75" customHeight="1" x14ac:dyDescent="0.25">
      <c r="A939" s="564"/>
      <c r="H939" s="556"/>
      <c r="J939" s="556"/>
      <c r="K939" s="506"/>
      <c r="L939" s="556"/>
      <c r="M939" s="506"/>
      <c r="N939" s="556"/>
      <c r="O939" s="506"/>
      <c r="P939" s="557"/>
      <c r="Q939" s="556"/>
      <c r="R939" s="558"/>
      <c r="S939" s="556"/>
      <c r="T939" s="556"/>
      <c r="U939" s="556"/>
      <c r="V939" s="566"/>
      <c r="W939" s="506"/>
      <c r="X939" s="556"/>
      <c r="Y939" s="557"/>
      <c r="Z939" s="506"/>
      <c r="AQ939" s="563"/>
      <c r="AR939" s="563"/>
    </row>
    <row r="940" spans="1:44" ht="15.75" customHeight="1" x14ac:dyDescent="0.25">
      <c r="A940" s="564"/>
      <c r="H940" s="556"/>
      <c r="J940" s="556"/>
      <c r="K940" s="506"/>
      <c r="L940" s="556"/>
      <c r="M940" s="506"/>
      <c r="N940" s="556"/>
      <c r="O940" s="506"/>
      <c r="P940" s="557"/>
      <c r="Q940" s="556"/>
      <c r="R940" s="558"/>
      <c r="S940" s="556"/>
      <c r="T940" s="556"/>
      <c r="U940" s="556"/>
      <c r="V940" s="566"/>
      <c r="W940" s="506"/>
      <c r="X940" s="556"/>
      <c r="Y940" s="557"/>
      <c r="Z940" s="506"/>
      <c r="AQ940" s="563"/>
      <c r="AR940" s="563"/>
    </row>
    <row r="941" spans="1:44" ht="15.75" customHeight="1" x14ac:dyDescent="0.25">
      <c r="A941" s="564"/>
      <c r="H941" s="556"/>
      <c r="J941" s="556"/>
      <c r="K941" s="506"/>
      <c r="L941" s="556"/>
      <c r="M941" s="506"/>
      <c r="N941" s="556"/>
      <c r="O941" s="506"/>
      <c r="P941" s="557"/>
      <c r="Q941" s="556"/>
      <c r="R941" s="558"/>
      <c r="S941" s="556"/>
      <c r="T941" s="556"/>
      <c r="U941" s="556"/>
      <c r="V941" s="566"/>
      <c r="W941" s="506"/>
      <c r="X941" s="556"/>
      <c r="Y941" s="557"/>
      <c r="Z941" s="506"/>
      <c r="AQ941" s="563"/>
      <c r="AR941" s="563"/>
    </row>
    <row r="942" spans="1:44" ht="15.75" customHeight="1" x14ac:dyDescent="0.25">
      <c r="A942" s="564"/>
      <c r="H942" s="556"/>
      <c r="J942" s="556"/>
      <c r="K942" s="506"/>
      <c r="L942" s="556"/>
      <c r="M942" s="506"/>
      <c r="N942" s="556"/>
      <c r="O942" s="506"/>
      <c r="P942" s="557"/>
      <c r="Q942" s="556"/>
      <c r="R942" s="558"/>
      <c r="S942" s="556"/>
      <c r="T942" s="556"/>
      <c r="U942" s="556"/>
      <c r="V942" s="566"/>
      <c r="W942" s="506"/>
      <c r="X942" s="556"/>
      <c r="Y942" s="557"/>
      <c r="Z942" s="506"/>
      <c r="AQ942" s="563"/>
      <c r="AR942" s="563"/>
    </row>
    <row r="943" spans="1:44" ht="15.75" customHeight="1" x14ac:dyDescent="0.25">
      <c r="A943" s="564"/>
      <c r="H943" s="556"/>
      <c r="J943" s="556"/>
      <c r="K943" s="506"/>
      <c r="L943" s="556"/>
      <c r="M943" s="506"/>
      <c r="N943" s="556"/>
      <c r="O943" s="506"/>
      <c r="P943" s="557"/>
      <c r="Q943" s="556"/>
      <c r="R943" s="558"/>
      <c r="S943" s="556"/>
      <c r="T943" s="556"/>
      <c r="U943" s="556"/>
      <c r="V943" s="566"/>
      <c r="W943" s="506"/>
      <c r="X943" s="556"/>
      <c r="Y943" s="557"/>
      <c r="Z943" s="506"/>
      <c r="AQ943" s="563"/>
      <c r="AR943" s="563"/>
    </row>
    <row r="944" spans="1:44" ht="15.75" customHeight="1" x14ac:dyDescent="0.25">
      <c r="A944" s="564"/>
      <c r="H944" s="556"/>
      <c r="J944" s="556"/>
      <c r="K944" s="506"/>
      <c r="L944" s="556"/>
      <c r="M944" s="506"/>
      <c r="N944" s="556"/>
      <c r="O944" s="506"/>
      <c r="P944" s="557"/>
      <c r="Q944" s="556"/>
      <c r="R944" s="558"/>
      <c r="S944" s="556"/>
      <c r="T944" s="556"/>
      <c r="U944" s="556"/>
      <c r="V944" s="566"/>
      <c r="W944" s="506"/>
      <c r="X944" s="556"/>
      <c r="Y944" s="557"/>
      <c r="Z944" s="506"/>
      <c r="AQ944" s="563"/>
      <c r="AR944" s="563"/>
    </row>
    <row r="945" spans="1:44" ht="15.75" customHeight="1" x14ac:dyDescent="0.25">
      <c r="A945" s="564"/>
      <c r="H945" s="556"/>
      <c r="J945" s="556"/>
      <c r="K945" s="506"/>
      <c r="L945" s="556"/>
      <c r="M945" s="506"/>
      <c r="N945" s="556"/>
      <c r="O945" s="506"/>
      <c r="P945" s="557"/>
      <c r="Q945" s="556"/>
      <c r="R945" s="558"/>
      <c r="S945" s="556"/>
      <c r="T945" s="556"/>
      <c r="U945" s="556"/>
      <c r="V945" s="566"/>
      <c r="W945" s="506"/>
      <c r="X945" s="556"/>
      <c r="Y945" s="557"/>
      <c r="Z945" s="506"/>
      <c r="AQ945" s="563"/>
      <c r="AR945" s="563"/>
    </row>
    <row r="946" spans="1:44" ht="15.75" customHeight="1" x14ac:dyDescent="0.25">
      <c r="A946" s="564"/>
      <c r="H946" s="556"/>
      <c r="J946" s="556"/>
      <c r="K946" s="506"/>
      <c r="L946" s="556"/>
      <c r="M946" s="506"/>
      <c r="N946" s="556"/>
      <c r="O946" s="506"/>
      <c r="P946" s="557"/>
      <c r="Q946" s="556"/>
      <c r="R946" s="558"/>
      <c r="S946" s="556"/>
      <c r="T946" s="556"/>
      <c r="U946" s="556"/>
      <c r="V946" s="566"/>
      <c r="W946" s="506"/>
      <c r="X946" s="556"/>
      <c r="Y946" s="557"/>
      <c r="Z946" s="506"/>
      <c r="AQ946" s="563"/>
      <c r="AR946" s="563"/>
    </row>
    <row r="947" spans="1:44" ht="15.75" customHeight="1" x14ac:dyDescent="0.25">
      <c r="A947" s="564"/>
      <c r="H947" s="556"/>
      <c r="J947" s="556"/>
      <c r="K947" s="506"/>
      <c r="L947" s="556"/>
      <c r="M947" s="506"/>
      <c r="N947" s="556"/>
      <c r="O947" s="506"/>
      <c r="P947" s="557"/>
      <c r="Q947" s="556"/>
      <c r="R947" s="558"/>
      <c r="S947" s="556"/>
      <c r="T947" s="556"/>
      <c r="U947" s="556"/>
      <c r="V947" s="566"/>
      <c r="W947" s="506"/>
      <c r="X947" s="556"/>
      <c r="Y947" s="557"/>
      <c r="Z947" s="506"/>
      <c r="AQ947" s="563"/>
      <c r="AR947" s="563"/>
    </row>
    <row r="948" spans="1:44" ht="15.75" customHeight="1" x14ac:dyDescent="0.25">
      <c r="A948" s="564"/>
      <c r="H948" s="556"/>
      <c r="J948" s="556"/>
      <c r="K948" s="506"/>
      <c r="L948" s="556"/>
      <c r="M948" s="506"/>
      <c r="N948" s="556"/>
      <c r="O948" s="506"/>
      <c r="P948" s="557"/>
      <c r="Q948" s="556"/>
      <c r="R948" s="558"/>
      <c r="S948" s="556"/>
      <c r="T948" s="556"/>
      <c r="U948" s="556"/>
      <c r="V948" s="566"/>
      <c r="W948" s="506"/>
      <c r="X948" s="556"/>
      <c r="Y948" s="557"/>
      <c r="Z948" s="506"/>
      <c r="AQ948" s="563"/>
      <c r="AR948" s="563"/>
    </row>
    <row r="949" spans="1:44" ht="15.75" customHeight="1" x14ac:dyDescent="0.25">
      <c r="A949" s="564"/>
      <c r="H949" s="556"/>
      <c r="J949" s="556"/>
      <c r="K949" s="506"/>
      <c r="L949" s="556"/>
      <c r="M949" s="506"/>
      <c r="N949" s="556"/>
      <c r="O949" s="506"/>
      <c r="P949" s="557"/>
      <c r="Q949" s="556"/>
      <c r="R949" s="558"/>
      <c r="S949" s="556"/>
      <c r="T949" s="556"/>
      <c r="U949" s="556"/>
      <c r="V949" s="566"/>
      <c r="W949" s="506"/>
      <c r="X949" s="556"/>
      <c r="Y949" s="557"/>
      <c r="Z949" s="506"/>
      <c r="AQ949" s="563"/>
      <c r="AR949" s="563"/>
    </row>
    <row r="950" spans="1:44" ht="15.75" customHeight="1" x14ac:dyDescent="0.25">
      <c r="A950" s="564"/>
      <c r="H950" s="556"/>
      <c r="J950" s="556"/>
      <c r="K950" s="506"/>
      <c r="L950" s="556"/>
      <c r="M950" s="506"/>
      <c r="N950" s="556"/>
      <c r="O950" s="506"/>
      <c r="P950" s="557"/>
      <c r="Q950" s="556"/>
      <c r="R950" s="558"/>
      <c r="S950" s="556"/>
      <c r="T950" s="556"/>
      <c r="U950" s="556"/>
      <c r="V950" s="566"/>
      <c r="W950" s="506"/>
      <c r="X950" s="556"/>
      <c r="Y950" s="557"/>
      <c r="Z950" s="506"/>
      <c r="AQ950" s="563"/>
      <c r="AR950" s="563"/>
    </row>
    <row r="951" spans="1:44" ht="15.75" customHeight="1" x14ac:dyDescent="0.25">
      <c r="A951" s="564"/>
      <c r="H951" s="556"/>
      <c r="J951" s="556"/>
      <c r="K951" s="506"/>
      <c r="L951" s="556"/>
      <c r="M951" s="506"/>
      <c r="N951" s="556"/>
      <c r="O951" s="506"/>
      <c r="P951" s="557"/>
      <c r="Q951" s="556"/>
      <c r="R951" s="558"/>
      <c r="S951" s="556"/>
      <c r="T951" s="556"/>
      <c r="U951" s="556"/>
      <c r="V951" s="566"/>
      <c r="W951" s="506"/>
      <c r="X951" s="556"/>
      <c r="Y951" s="557"/>
      <c r="Z951" s="506"/>
      <c r="AQ951" s="563"/>
      <c r="AR951" s="563"/>
    </row>
    <row r="952" spans="1:44" ht="15.75" customHeight="1" x14ac:dyDescent="0.25">
      <c r="A952" s="564"/>
      <c r="H952" s="556"/>
      <c r="J952" s="556"/>
      <c r="K952" s="506"/>
      <c r="L952" s="556"/>
      <c r="M952" s="506"/>
      <c r="N952" s="556"/>
      <c r="O952" s="506"/>
      <c r="P952" s="557"/>
      <c r="Q952" s="556"/>
      <c r="R952" s="558"/>
      <c r="S952" s="556"/>
      <c r="T952" s="556"/>
      <c r="U952" s="556"/>
      <c r="V952" s="566"/>
      <c r="W952" s="506"/>
      <c r="X952" s="556"/>
      <c r="Y952" s="557"/>
      <c r="Z952" s="506"/>
      <c r="AQ952" s="563"/>
      <c r="AR952" s="563"/>
    </row>
    <row r="953" spans="1:44" ht="15.75" customHeight="1" x14ac:dyDescent="0.25">
      <c r="A953" s="564"/>
      <c r="H953" s="556"/>
      <c r="J953" s="556"/>
      <c r="K953" s="506"/>
      <c r="L953" s="556"/>
      <c r="M953" s="506"/>
      <c r="N953" s="556"/>
      <c r="O953" s="506"/>
      <c r="P953" s="557"/>
      <c r="Q953" s="556"/>
      <c r="R953" s="558"/>
      <c r="S953" s="556"/>
      <c r="T953" s="556"/>
      <c r="U953" s="556"/>
      <c r="V953" s="566"/>
      <c r="W953" s="506"/>
      <c r="X953" s="556"/>
      <c r="Y953" s="557"/>
      <c r="Z953" s="506"/>
      <c r="AQ953" s="563"/>
      <c r="AR953" s="563"/>
    </row>
    <row r="954" spans="1:44" ht="15.75" customHeight="1" x14ac:dyDescent="0.25">
      <c r="A954" s="564"/>
      <c r="H954" s="556"/>
      <c r="J954" s="556"/>
      <c r="K954" s="506"/>
      <c r="L954" s="556"/>
      <c r="M954" s="506"/>
      <c r="N954" s="556"/>
      <c r="O954" s="506"/>
      <c r="P954" s="557"/>
      <c r="Q954" s="556"/>
      <c r="R954" s="558"/>
      <c r="S954" s="556"/>
      <c r="T954" s="556"/>
      <c r="U954" s="556"/>
      <c r="V954" s="566"/>
      <c r="W954" s="506"/>
      <c r="X954" s="556"/>
      <c r="Y954" s="557"/>
      <c r="Z954" s="506"/>
      <c r="AQ954" s="563"/>
      <c r="AR954" s="563"/>
    </row>
    <row r="955" spans="1:44" ht="15.75" customHeight="1" x14ac:dyDescent="0.25">
      <c r="A955" s="564"/>
      <c r="H955" s="556"/>
      <c r="J955" s="556"/>
      <c r="K955" s="506"/>
      <c r="L955" s="556"/>
      <c r="M955" s="506"/>
      <c r="N955" s="556"/>
      <c r="O955" s="506"/>
      <c r="P955" s="557"/>
      <c r="Q955" s="556"/>
      <c r="R955" s="558"/>
      <c r="S955" s="556"/>
      <c r="T955" s="556"/>
      <c r="U955" s="556"/>
      <c r="V955" s="566"/>
      <c r="W955" s="506"/>
      <c r="X955" s="556"/>
      <c r="Y955" s="557"/>
      <c r="Z955" s="506"/>
      <c r="AQ955" s="563"/>
      <c r="AR955" s="563"/>
    </row>
    <row r="956" spans="1:44" ht="15.75" customHeight="1" x14ac:dyDescent="0.25">
      <c r="A956" s="564"/>
      <c r="H956" s="556"/>
      <c r="J956" s="556"/>
      <c r="K956" s="506"/>
      <c r="L956" s="556"/>
      <c r="M956" s="506"/>
      <c r="N956" s="556"/>
      <c r="O956" s="506"/>
      <c r="P956" s="557"/>
      <c r="Q956" s="556"/>
      <c r="R956" s="558"/>
      <c r="S956" s="556"/>
      <c r="T956" s="556"/>
      <c r="U956" s="556"/>
      <c r="V956" s="566"/>
      <c r="W956" s="506"/>
      <c r="X956" s="556"/>
      <c r="Y956" s="557"/>
      <c r="Z956" s="506"/>
      <c r="AQ956" s="563"/>
      <c r="AR956" s="563"/>
    </row>
    <row r="957" spans="1:44" ht="15.75" customHeight="1" x14ac:dyDescent="0.25">
      <c r="A957" s="564"/>
      <c r="H957" s="556"/>
      <c r="J957" s="556"/>
      <c r="K957" s="506"/>
      <c r="L957" s="556"/>
      <c r="M957" s="506"/>
      <c r="N957" s="556"/>
      <c r="O957" s="506"/>
      <c r="P957" s="557"/>
      <c r="Q957" s="556"/>
      <c r="R957" s="558"/>
      <c r="S957" s="556"/>
      <c r="T957" s="556"/>
      <c r="U957" s="556"/>
      <c r="V957" s="566"/>
      <c r="W957" s="506"/>
      <c r="X957" s="556"/>
      <c r="Y957" s="557"/>
      <c r="Z957" s="506"/>
      <c r="AQ957" s="563"/>
      <c r="AR957" s="563"/>
    </row>
    <row r="958" spans="1:44" ht="15.75" customHeight="1" x14ac:dyDescent="0.25">
      <c r="A958" s="564"/>
      <c r="H958" s="556"/>
      <c r="J958" s="556"/>
      <c r="K958" s="506"/>
      <c r="L958" s="556"/>
      <c r="M958" s="506"/>
      <c r="N958" s="556"/>
      <c r="O958" s="506"/>
      <c r="P958" s="557"/>
      <c r="Q958" s="556"/>
      <c r="R958" s="558"/>
      <c r="S958" s="556"/>
      <c r="T958" s="556"/>
      <c r="U958" s="556"/>
      <c r="V958" s="566"/>
      <c r="W958" s="506"/>
      <c r="X958" s="556"/>
      <c r="Y958" s="557"/>
      <c r="Z958" s="506"/>
      <c r="AQ958" s="563"/>
      <c r="AR958" s="563"/>
    </row>
    <row r="959" spans="1:44" ht="15.75" customHeight="1" x14ac:dyDescent="0.25">
      <c r="A959" s="564"/>
      <c r="H959" s="556"/>
      <c r="J959" s="556"/>
      <c r="K959" s="506"/>
      <c r="L959" s="556"/>
      <c r="M959" s="506"/>
      <c r="N959" s="556"/>
      <c r="O959" s="506"/>
      <c r="P959" s="557"/>
      <c r="Q959" s="556"/>
      <c r="R959" s="558"/>
      <c r="S959" s="556"/>
      <c r="T959" s="556"/>
      <c r="U959" s="556"/>
      <c r="V959" s="566"/>
      <c r="W959" s="506"/>
      <c r="X959" s="556"/>
      <c r="Y959" s="557"/>
      <c r="Z959" s="506"/>
      <c r="AQ959" s="563"/>
      <c r="AR959" s="563"/>
    </row>
    <row r="960" spans="1:44" ht="15.75" customHeight="1" x14ac:dyDescent="0.25">
      <c r="A960" s="564"/>
      <c r="H960" s="556"/>
      <c r="J960" s="556"/>
      <c r="K960" s="506"/>
      <c r="L960" s="556"/>
      <c r="M960" s="506"/>
      <c r="N960" s="556"/>
      <c r="O960" s="506"/>
      <c r="P960" s="557"/>
      <c r="Q960" s="556"/>
      <c r="R960" s="558"/>
      <c r="S960" s="556"/>
      <c r="T960" s="556"/>
      <c r="U960" s="556"/>
      <c r="V960" s="566"/>
      <c r="W960" s="506"/>
      <c r="X960" s="556"/>
      <c r="Y960" s="557"/>
      <c r="Z960" s="506"/>
      <c r="AQ960" s="563"/>
      <c r="AR960" s="563"/>
    </row>
    <row r="961" spans="1:44" ht="15.75" customHeight="1" x14ac:dyDescent="0.25">
      <c r="A961" s="564"/>
      <c r="H961" s="556"/>
      <c r="J961" s="556"/>
      <c r="K961" s="506"/>
      <c r="L961" s="556"/>
      <c r="M961" s="506"/>
      <c r="N961" s="556"/>
      <c r="O961" s="506"/>
      <c r="P961" s="557"/>
      <c r="Q961" s="556"/>
      <c r="R961" s="558"/>
      <c r="S961" s="556"/>
      <c r="T961" s="556"/>
      <c r="U961" s="556"/>
      <c r="V961" s="566"/>
      <c r="W961" s="506"/>
      <c r="X961" s="556"/>
      <c r="Y961" s="557"/>
      <c r="Z961" s="506"/>
      <c r="AQ961" s="563"/>
      <c r="AR961" s="563"/>
    </row>
    <row r="962" spans="1:44" ht="15.75" customHeight="1" x14ac:dyDescent="0.25">
      <c r="A962" s="564"/>
      <c r="H962" s="556"/>
      <c r="J962" s="556"/>
      <c r="K962" s="506"/>
      <c r="L962" s="556"/>
      <c r="M962" s="506"/>
      <c r="N962" s="556"/>
      <c r="O962" s="506"/>
      <c r="P962" s="557"/>
      <c r="Q962" s="556"/>
      <c r="R962" s="558"/>
      <c r="S962" s="556"/>
      <c r="T962" s="556"/>
      <c r="U962" s="556"/>
      <c r="V962" s="566"/>
      <c r="W962" s="506"/>
      <c r="X962" s="556"/>
      <c r="Y962" s="557"/>
      <c r="Z962" s="506"/>
      <c r="AQ962" s="563"/>
      <c r="AR962" s="563"/>
    </row>
    <row r="963" spans="1:44" ht="15.75" customHeight="1" x14ac:dyDescent="0.25">
      <c r="A963" s="564"/>
      <c r="H963" s="556"/>
      <c r="J963" s="556"/>
      <c r="K963" s="506"/>
      <c r="L963" s="556"/>
      <c r="M963" s="506"/>
      <c r="N963" s="556"/>
      <c r="O963" s="506"/>
      <c r="P963" s="557"/>
      <c r="Q963" s="556"/>
      <c r="R963" s="558"/>
      <c r="S963" s="556"/>
      <c r="T963" s="556"/>
      <c r="U963" s="556"/>
      <c r="V963" s="566"/>
      <c r="W963" s="506"/>
      <c r="X963" s="556"/>
      <c r="Y963" s="557"/>
      <c r="Z963" s="506"/>
      <c r="AQ963" s="563"/>
      <c r="AR963" s="563"/>
    </row>
    <row r="964" spans="1:44" ht="15.75" customHeight="1" x14ac:dyDescent="0.25">
      <c r="A964" s="564"/>
      <c r="H964" s="556"/>
      <c r="J964" s="556"/>
      <c r="K964" s="506"/>
      <c r="L964" s="556"/>
      <c r="M964" s="506"/>
      <c r="N964" s="556"/>
      <c r="O964" s="506"/>
      <c r="P964" s="557"/>
      <c r="Q964" s="556"/>
      <c r="R964" s="558"/>
      <c r="S964" s="556"/>
      <c r="T964" s="556"/>
      <c r="U964" s="556"/>
      <c r="V964" s="566"/>
      <c r="W964" s="506"/>
      <c r="X964" s="556"/>
      <c r="Y964" s="557"/>
      <c r="Z964" s="506"/>
      <c r="AQ964" s="563"/>
      <c r="AR964" s="563"/>
    </row>
    <row r="965" spans="1:44" ht="15.75" customHeight="1" x14ac:dyDescent="0.25">
      <c r="A965" s="564"/>
      <c r="H965" s="556"/>
      <c r="J965" s="556"/>
      <c r="K965" s="506"/>
      <c r="L965" s="556"/>
      <c r="M965" s="506"/>
      <c r="N965" s="556"/>
      <c r="O965" s="506"/>
      <c r="P965" s="557"/>
      <c r="Q965" s="556"/>
      <c r="R965" s="558"/>
      <c r="S965" s="556"/>
      <c r="T965" s="556"/>
      <c r="U965" s="556"/>
      <c r="V965" s="566"/>
      <c r="W965" s="506"/>
      <c r="X965" s="556"/>
      <c r="Y965" s="557"/>
      <c r="Z965" s="506"/>
      <c r="AQ965" s="563"/>
      <c r="AR965" s="563"/>
    </row>
    <row r="966" spans="1:44" ht="15.75" customHeight="1" x14ac:dyDescent="0.25">
      <c r="A966" s="564"/>
      <c r="H966" s="556"/>
      <c r="J966" s="556"/>
      <c r="K966" s="506"/>
      <c r="L966" s="556"/>
      <c r="M966" s="506"/>
      <c r="N966" s="556"/>
      <c r="O966" s="506"/>
      <c r="P966" s="557"/>
      <c r="Q966" s="556"/>
      <c r="R966" s="558"/>
      <c r="S966" s="556"/>
      <c r="T966" s="556"/>
      <c r="U966" s="556"/>
      <c r="V966" s="566"/>
      <c r="W966" s="506"/>
      <c r="X966" s="556"/>
      <c r="Y966" s="557"/>
      <c r="Z966" s="506"/>
      <c r="AQ966" s="563"/>
      <c r="AR966" s="563"/>
    </row>
    <row r="967" spans="1:44" ht="15.75" customHeight="1" x14ac:dyDescent="0.25">
      <c r="A967" s="564"/>
      <c r="H967" s="556"/>
      <c r="J967" s="556"/>
      <c r="K967" s="506"/>
      <c r="L967" s="556"/>
      <c r="M967" s="506"/>
      <c r="N967" s="556"/>
      <c r="O967" s="506"/>
      <c r="P967" s="557"/>
      <c r="Q967" s="556"/>
      <c r="R967" s="558"/>
      <c r="S967" s="556"/>
      <c r="T967" s="556"/>
      <c r="U967" s="556"/>
      <c r="V967" s="566"/>
      <c r="W967" s="506"/>
      <c r="X967" s="556"/>
      <c r="Y967" s="557"/>
      <c r="Z967" s="506"/>
      <c r="AQ967" s="563"/>
      <c r="AR967" s="563"/>
    </row>
    <row r="968" spans="1:44" ht="15.75" customHeight="1" x14ac:dyDescent="0.25">
      <c r="A968" s="564"/>
      <c r="H968" s="556"/>
      <c r="J968" s="556"/>
      <c r="K968" s="506"/>
      <c r="L968" s="556"/>
      <c r="M968" s="506"/>
      <c r="N968" s="556"/>
      <c r="O968" s="506"/>
      <c r="P968" s="557"/>
      <c r="Q968" s="556"/>
      <c r="R968" s="558"/>
      <c r="S968" s="556"/>
      <c r="T968" s="556"/>
      <c r="U968" s="556"/>
      <c r="V968" s="566"/>
      <c r="W968" s="506"/>
      <c r="X968" s="556"/>
      <c r="Y968" s="557"/>
      <c r="Z968" s="506"/>
      <c r="AQ968" s="563"/>
      <c r="AR968" s="563"/>
    </row>
    <row r="969" spans="1:44" ht="15.75" customHeight="1" x14ac:dyDescent="0.25">
      <c r="A969" s="564"/>
      <c r="H969" s="556"/>
      <c r="J969" s="556"/>
      <c r="K969" s="506"/>
      <c r="L969" s="556"/>
      <c r="M969" s="506"/>
      <c r="N969" s="556"/>
      <c r="O969" s="506"/>
      <c r="P969" s="557"/>
      <c r="Q969" s="556"/>
      <c r="R969" s="558"/>
      <c r="S969" s="556"/>
      <c r="T969" s="556"/>
      <c r="U969" s="556"/>
      <c r="V969" s="566"/>
      <c r="W969" s="506"/>
      <c r="X969" s="556"/>
      <c r="Y969" s="557"/>
      <c r="Z969" s="506"/>
      <c r="AQ969" s="563"/>
      <c r="AR969" s="563"/>
    </row>
    <row r="970" spans="1:44" ht="15.75" customHeight="1" x14ac:dyDescent="0.25">
      <c r="A970" s="564"/>
      <c r="H970" s="556"/>
      <c r="J970" s="556"/>
      <c r="K970" s="506"/>
      <c r="L970" s="556"/>
      <c r="M970" s="506"/>
      <c r="N970" s="556"/>
      <c r="O970" s="506"/>
      <c r="P970" s="557"/>
      <c r="Q970" s="556"/>
      <c r="R970" s="558"/>
      <c r="S970" s="556"/>
      <c r="T970" s="556"/>
      <c r="U970" s="556"/>
      <c r="V970" s="566"/>
      <c r="W970" s="506"/>
      <c r="X970" s="556"/>
      <c r="Y970" s="557"/>
      <c r="Z970" s="506"/>
      <c r="AQ970" s="563"/>
      <c r="AR970" s="563"/>
    </row>
    <row r="971" spans="1:44" ht="15.75" customHeight="1" x14ac:dyDescent="0.25">
      <c r="A971" s="564"/>
      <c r="H971" s="556"/>
      <c r="J971" s="556"/>
      <c r="K971" s="506"/>
      <c r="L971" s="556"/>
      <c r="M971" s="506"/>
      <c r="N971" s="556"/>
      <c r="O971" s="506"/>
      <c r="P971" s="557"/>
      <c r="Q971" s="556"/>
      <c r="R971" s="558"/>
      <c r="S971" s="556"/>
      <c r="T971" s="556"/>
      <c r="U971" s="556"/>
      <c r="V971" s="566"/>
      <c r="W971" s="506"/>
      <c r="X971" s="556"/>
      <c r="Y971" s="557"/>
      <c r="Z971" s="506"/>
      <c r="AQ971" s="563"/>
      <c r="AR971" s="563"/>
    </row>
    <row r="972" spans="1:44" ht="15.75" customHeight="1" x14ac:dyDescent="0.25">
      <c r="A972" s="564"/>
      <c r="H972" s="556"/>
      <c r="J972" s="556"/>
      <c r="K972" s="506"/>
      <c r="L972" s="556"/>
      <c r="M972" s="506"/>
      <c r="N972" s="556"/>
      <c r="O972" s="506"/>
      <c r="P972" s="557"/>
      <c r="Q972" s="556"/>
      <c r="R972" s="558"/>
      <c r="S972" s="556"/>
      <c r="T972" s="556"/>
      <c r="U972" s="556"/>
      <c r="V972" s="566"/>
      <c r="W972" s="506"/>
      <c r="X972" s="556"/>
      <c r="Y972" s="557"/>
      <c r="Z972" s="506"/>
      <c r="AQ972" s="563"/>
      <c r="AR972" s="563"/>
    </row>
    <row r="973" spans="1:44" ht="15.75" customHeight="1" x14ac:dyDescent="0.25">
      <c r="A973" s="564"/>
      <c r="H973" s="556"/>
      <c r="J973" s="556"/>
      <c r="K973" s="506"/>
      <c r="L973" s="556"/>
      <c r="M973" s="506"/>
      <c r="N973" s="556"/>
      <c r="O973" s="506"/>
      <c r="P973" s="557"/>
      <c r="Q973" s="556"/>
      <c r="R973" s="558"/>
      <c r="S973" s="556"/>
      <c r="T973" s="556"/>
      <c r="U973" s="556"/>
      <c r="V973" s="566"/>
      <c r="W973" s="506"/>
      <c r="X973" s="556"/>
      <c r="Y973" s="557"/>
      <c r="Z973" s="506"/>
      <c r="AQ973" s="563"/>
      <c r="AR973" s="563"/>
    </row>
    <row r="974" spans="1:44" ht="15.75" customHeight="1" x14ac:dyDescent="0.25">
      <c r="A974" s="564"/>
      <c r="H974" s="556"/>
      <c r="J974" s="556"/>
      <c r="K974" s="506"/>
      <c r="L974" s="556"/>
      <c r="M974" s="506"/>
      <c r="N974" s="556"/>
      <c r="O974" s="506"/>
      <c r="P974" s="557"/>
      <c r="Q974" s="556"/>
      <c r="R974" s="558"/>
      <c r="S974" s="556"/>
      <c r="T974" s="556"/>
      <c r="U974" s="556"/>
      <c r="V974" s="566"/>
      <c r="W974" s="506"/>
      <c r="X974" s="556"/>
      <c r="Y974" s="557"/>
      <c r="Z974" s="506"/>
      <c r="AQ974" s="563"/>
      <c r="AR974" s="563"/>
    </row>
    <row r="975" spans="1:44" ht="15.75" customHeight="1" x14ac:dyDescent="0.25">
      <c r="A975" s="564"/>
      <c r="H975" s="556"/>
      <c r="J975" s="556"/>
      <c r="K975" s="506"/>
      <c r="L975" s="556"/>
      <c r="M975" s="506"/>
      <c r="N975" s="556"/>
      <c r="O975" s="506"/>
      <c r="P975" s="557"/>
      <c r="Q975" s="556"/>
      <c r="R975" s="558"/>
      <c r="S975" s="556"/>
      <c r="T975" s="556"/>
      <c r="U975" s="556"/>
      <c r="V975" s="566"/>
      <c r="W975" s="506"/>
      <c r="X975" s="556"/>
      <c r="Y975" s="557"/>
      <c r="Z975" s="506"/>
      <c r="AQ975" s="563"/>
      <c r="AR975" s="563"/>
    </row>
    <row r="976" spans="1:44" ht="15.75" customHeight="1" x14ac:dyDescent="0.25">
      <c r="A976" s="564"/>
      <c r="H976" s="556"/>
      <c r="J976" s="556"/>
      <c r="K976" s="506"/>
      <c r="L976" s="556"/>
      <c r="M976" s="506"/>
      <c r="N976" s="556"/>
      <c r="O976" s="506"/>
      <c r="P976" s="557"/>
      <c r="Q976" s="556"/>
      <c r="R976" s="558"/>
      <c r="S976" s="556"/>
      <c r="T976" s="556"/>
      <c r="U976" s="556"/>
      <c r="V976" s="566"/>
      <c r="W976" s="506"/>
      <c r="X976" s="556"/>
      <c r="Y976" s="557"/>
      <c r="Z976" s="506"/>
      <c r="AQ976" s="563"/>
      <c r="AR976" s="563"/>
    </row>
    <row r="977" spans="1:44" ht="15.75" customHeight="1" x14ac:dyDescent="0.25">
      <c r="A977" s="564"/>
      <c r="H977" s="556"/>
      <c r="J977" s="556"/>
      <c r="K977" s="506"/>
      <c r="L977" s="556"/>
      <c r="M977" s="506"/>
      <c r="N977" s="556"/>
      <c r="O977" s="506"/>
      <c r="P977" s="557"/>
      <c r="Q977" s="556"/>
      <c r="R977" s="558"/>
      <c r="S977" s="556"/>
      <c r="T977" s="556"/>
      <c r="U977" s="556"/>
      <c r="V977" s="566"/>
      <c r="W977" s="506"/>
      <c r="X977" s="556"/>
      <c r="Y977" s="557"/>
      <c r="Z977" s="506"/>
      <c r="AQ977" s="563"/>
      <c r="AR977" s="563"/>
    </row>
    <row r="978" spans="1:44" ht="15.75" customHeight="1" x14ac:dyDescent="0.25">
      <c r="A978" s="564"/>
      <c r="H978" s="556"/>
      <c r="J978" s="556"/>
      <c r="K978" s="506"/>
      <c r="L978" s="556"/>
      <c r="M978" s="506"/>
      <c r="N978" s="556"/>
      <c r="O978" s="506"/>
      <c r="P978" s="557"/>
      <c r="Q978" s="556"/>
      <c r="R978" s="558"/>
      <c r="S978" s="556"/>
      <c r="T978" s="556"/>
      <c r="U978" s="556"/>
      <c r="V978" s="566"/>
      <c r="W978" s="506"/>
      <c r="X978" s="556"/>
      <c r="Y978" s="557"/>
      <c r="Z978" s="506"/>
      <c r="AQ978" s="563"/>
      <c r="AR978" s="563"/>
    </row>
    <row r="979" spans="1:44" ht="15.75" customHeight="1" x14ac:dyDescent="0.25">
      <c r="A979" s="564"/>
      <c r="H979" s="556"/>
      <c r="J979" s="556"/>
      <c r="K979" s="506"/>
      <c r="L979" s="556"/>
      <c r="M979" s="506"/>
      <c r="N979" s="556"/>
      <c r="O979" s="506"/>
      <c r="P979" s="557"/>
      <c r="Q979" s="556"/>
      <c r="R979" s="558"/>
      <c r="S979" s="556"/>
      <c r="T979" s="556"/>
      <c r="U979" s="556"/>
      <c r="V979" s="566"/>
      <c r="W979" s="506"/>
      <c r="X979" s="556"/>
      <c r="Y979" s="557"/>
      <c r="Z979" s="506"/>
      <c r="AQ979" s="563"/>
      <c r="AR979" s="563"/>
    </row>
    <row r="980" spans="1:44" ht="15.75" customHeight="1" x14ac:dyDescent="0.25">
      <c r="A980" s="564"/>
      <c r="H980" s="556"/>
      <c r="J980" s="556"/>
      <c r="K980" s="506"/>
      <c r="L980" s="556"/>
      <c r="M980" s="506"/>
      <c r="N980" s="556"/>
      <c r="O980" s="506"/>
      <c r="P980" s="557"/>
      <c r="Q980" s="556"/>
      <c r="R980" s="558"/>
      <c r="S980" s="556"/>
      <c r="T980" s="556"/>
      <c r="U980" s="556"/>
      <c r="V980" s="566"/>
      <c r="W980" s="506"/>
      <c r="X980" s="556"/>
      <c r="Y980" s="557"/>
      <c r="Z980" s="506"/>
      <c r="AQ980" s="563"/>
      <c r="AR980" s="563"/>
    </row>
    <row r="981" spans="1:44" ht="15.75" customHeight="1" x14ac:dyDescent="0.25">
      <c r="A981" s="564"/>
      <c r="H981" s="556"/>
      <c r="J981" s="556"/>
      <c r="K981" s="506"/>
      <c r="L981" s="556"/>
      <c r="M981" s="506"/>
      <c r="N981" s="556"/>
      <c r="O981" s="506"/>
      <c r="P981" s="557"/>
      <c r="Q981" s="556"/>
      <c r="R981" s="558"/>
      <c r="S981" s="556"/>
      <c r="T981" s="556"/>
      <c r="U981" s="556"/>
      <c r="V981" s="566"/>
      <c r="W981" s="506"/>
      <c r="X981" s="556"/>
      <c r="Y981" s="557"/>
      <c r="Z981" s="506"/>
      <c r="AQ981" s="563"/>
      <c r="AR981" s="563"/>
    </row>
    <row r="982" spans="1:44" ht="15.75" customHeight="1" x14ac:dyDescent="0.25">
      <c r="A982" s="564"/>
      <c r="H982" s="556"/>
      <c r="J982" s="556"/>
      <c r="K982" s="506"/>
      <c r="L982" s="556"/>
      <c r="M982" s="506"/>
      <c r="N982" s="556"/>
      <c r="O982" s="506"/>
      <c r="P982" s="557"/>
      <c r="Q982" s="556"/>
      <c r="R982" s="558"/>
      <c r="S982" s="556"/>
      <c r="T982" s="556"/>
      <c r="U982" s="556"/>
      <c r="V982" s="566"/>
      <c r="W982" s="506"/>
      <c r="X982" s="556"/>
      <c r="Y982" s="557"/>
      <c r="Z982" s="506"/>
      <c r="AQ982" s="563"/>
      <c r="AR982" s="563"/>
    </row>
    <row r="983" spans="1:44" ht="15.75" customHeight="1" x14ac:dyDescent="0.25">
      <c r="A983" s="564"/>
      <c r="H983" s="556"/>
      <c r="J983" s="556"/>
      <c r="K983" s="506"/>
      <c r="L983" s="556"/>
      <c r="M983" s="506"/>
      <c r="N983" s="556"/>
      <c r="O983" s="506"/>
      <c r="P983" s="557"/>
      <c r="Q983" s="556"/>
      <c r="R983" s="558"/>
      <c r="S983" s="556"/>
      <c r="T983" s="556"/>
      <c r="U983" s="556"/>
      <c r="V983" s="566"/>
      <c r="W983" s="506"/>
      <c r="X983" s="556"/>
      <c r="Y983" s="557"/>
      <c r="Z983" s="506"/>
      <c r="AQ983" s="563"/>
      <c r="AR983" s="563"/>
    </row>
    <row r="984" spans="1:44" ht="15.75" customHeight="1" x14ac:dyDescent="0.25">
      <c r="A984" s="564"/>
      <c r="H984" s="556"/>
      <c r="J984" s="556"/>
      <c r="K984" s="506"/>
      <c r="L984" s="556"/>
      <c r="M984" s="506"/>
      <c r="N984" s="556"/>
      <c r="O984" s="506"/>
      <c r="P984" s="557"/>
      <c r="Q984" s="556"/>
      <c r="R984" s="558"/>
      <c r="S984" s="556"/>
      <c r="T984" s="556"/>
      <c r="U984" s="556"/>
      <c r="V984" s="566"/>
      <c r="W984" s="506"/>
      <c r="X984" s="556"/>
      <c r="Y984" s="557"/>
      <c r="Z984" s="506"/>
      <c r="AQ984" s="563"/>
      <c r="AR984" s="563"/>
    </row>
    <row r="985" spans="1:44" ht="15.75" customHeight="1" x14ac:dyDescent="0.25">
      <c r="A985" s="564"/>
      <c r="H985" s="556"/>
      <c r="J985" s="556"/>
      <c r="K985" s="506"/>
      <c r="L985" s="556"/>
      <c r="M985" s="506"/>
      <c r="N985" s="556"/>
      <c r="O985" s="506"/>
      <c r="P985" s="557"/>
      <c r="Q985" s="556"/>
      <c r="R985" s="558"/>
      <c r="S985" s="556"/>
      <c r="T985" s="556"/>
      <c r="U985" s="556"/>
      <c r="V985" s="566"/>
      <c r="W985" s="506"/>
      <c r="X985" s="556"/>
      <c r="Y985" s="557"/>
      <c r="Z985" s="506"/>
      <c r="AQ985" s="563"/>
      <c r="AR985" s="563"/>
    </row>
    <row r="986" spans="1:44" ht="15.75" customHeight="1" x14ac:dyDescent="0.25">
      <c r="A986" s="564"/>
      <c r="H986" s="556"/>
      <c r="J986" s="556"/>
      <c r="K986" s="506"/>
      <c r="L986" s="556"/>
      <c r="M986" s="506"/>
      <c r="N986" s="556"/>
      <c r="O986" s="506"/>
      <c r="P986" s="557"/>
      <c r="Q986" s="556"/>
      <c r="R986" s="558"/>
      <c r="S986" s="556"/>
      <c r="T986" s="556"/>
      <c r="U986" s="556"/>
      <c r="V986" s="566"/>
      <c r="W986" s="506"/>
      <c r="X986" s="556"/>
      <c r="Y986" s="557"/>
      <c r="Z986" s="506"/>
      <c r="AQ986" s="563"/>
      <c r="AR986" s="563"/>
    </row>
    <row r="987" spans="1:44" ht="15.75" customHeight="1" x14ac:dyDescent="0.25">
      <c r="A987" s="564"/>
      <c r="H987" s="556"/>
      <c r="J987" s="556"/>
      <c r="K987" s="506"/>
      <c r="L987" s="556"/>
      <c r="M987" s="506"/>
      <c r="N987" s="556"/>
      <c r="O987" s="506"/>
      <c r="P987" s="557"/>
      <c r="Q987" s="556"/>
      <c r="R987" s="558"/>
      <c r="S987" s="556"/>
      <c r="T987" s="556"/>
      <c r="U987" s="556"/>
      <c r="V987" s="566"/>
      <c r="W987" s="506"/>
      <c r="X987" s="556"/>
      <c r="Y987" s="557"/>
      <c r="Z987" s="506"/>
      <c r="AQ987" s="563"/>
      <c r="AR987" s="563"/>
    </row>
    <row r="988" spans="1:44" ht="15.75" customHeight="1" x14ac:dyDescent="0.25">
      <c r="A988" s="564"/>
      <c r="H988" s="556"/>
      <c r="J988" s="556"/>
      <c r="K988" s="506"/>
      <c r="L988" s="556"/>
      <c r="M988" s="506"/>
      <c r="N988" s="556"/>
      <c r="O988" s="506"/>
      <c r="P988" s="557"/>
      <c r="Q988" s="556"/>
      <c r="R988" s="558"/>
      <c r="S988" s="556"/>
      <c r="T988" s="556"/>
      <c r="U988" s="556"/>
      <c r="V988" s="566"/>
      <c r="W988" s="506"/>
      <c r="X988" s="556"/>
      <c r="Y988" s="557"/>
      <c r="Z988" s="506"/>
      <c r="AQ988" s="563"/>
      <c r="AR988" s="563"/>
    </row>
    <row r="989" spans="1:44" ht="15.75" customHeight="1" x14ac:dyDescent="0.25">
      <c r="A989" s="564"/>
      <c r="H989" s="556"/>
      <c r="J989" s="556"/>
      <c r="K989" s="506"/>
      <c r="L989" s="556"/>
      <c r="M989" s="506"/>
      <c r="N989" s="556"/>
      <c r="O989" s="506"/>
      <c r="P989" s="557"/>
      <c r="Q989" s="556"/>
      <c r="R989" s="558"/>
      <c r="S989" s="556"/>
      <c r="T989" s="556"/>
      <c r="U989" s="556"/>
      <c r="V989" s="566"/>
      <c r="W989" s="506"/>
      <c r="X989" s="556"/>
      <c r="Y989" s="557"/>
      <c r="Z989" s="506"/>
      <c r="AQ989" s="563"/>
      <c r="AR989" s="563"/>
    </row>
    <row r="990" spans="1:44" ht="15.75" customHeight="1" x14ac:dyDescent="0.25">
      <c r="A990" s="564"/>
      <c r="H990" s="556"/>
      <c r="J990" s="556"/>
      <c r="K990" s="506"/>
      <c r="L990" s="556"/>
      <c r="M990" s="506"/>
      <c r="N990" s="556"/>
      <c r="O990" s="506"/>
      <c r="P990" s="557"/>
      <c r="Q990" s="556"/>
      <c r="R990" s="558"/>
      <c r="S990" s="556"/>
      <c r="T990" s="556"/>
      <c r="U990" s="556"/>
      <c r="V990" s="566"/>
      <c r="W990" s="506"/>
      <c r="X990" s="556"/>
      <c r="Y990" s="557"/>
      <c r="Z990" s="506"/>
      <c r="AQ990" s="563"/>
      <c r="AR990" s="563"/>
    </row>
    <row r="991" spans="1:44" ht="15.75" customHeight="1" x14ac:dyDescent="0.25">
      <c r="A991" s="564"/>
      <c r="H991" s="556"/>
      <c r="J991" s="556"/>
      <c r="K991" s="506"/>
      <c r="L991" s="556"/>
      <c r="M991" s="506"/>
      <c r="N991" s="556"/>
      <c r="O991" s="506"/>
      <c r="P991" s="557"/>
      <c r="Q991" s="556"/>
      <c r="R991" s="558"/>
      <c r="S991" s="556"/>
      <c r="T991" s="556"/>
      <c r="U991" s="556"/>
      <c r="V991" s="566"/>
      <c r="W991" s="506"/>
      <c r="X991" s="556"/>
      <c r="Y991" s="557"/>
      <c r="Z991" s="506"/>
      <c r="AQ991" s="563"/>
      <c r="AR991" s="563"/>
    </row>
    <row r="992" spans="1:44" ht="15.75" customHeight="1" x14ac:dyDescent="0.25">
      <c r="A992" s="564"/>
      <c r="H992" s="556"/>
      <c r="J992" s="556"/>
      <c r="K992" s="506"/>
      <c r="L992" s="556"/>
      <c r="M992" s="506"/>
      <c r="N992" s="556"/>
      <c r="O992" s="506"/>
      <c r="P992" s="557"/>
      <c r="Q992" s="556"/>
      <c r="R992" s="558"/>
      <c r="S992" s="556"/>
      <c r="T992" s="556"/>
      <c r="U992" s="556"/>
      <c r="V992" s="566"/>
      <c r="W992" s="506"/>
      <c r="X992" s="556"/>
      <c r="Y992" s="557"/>
      <c r="Z992" s="506"/>
      <c r="AQ992" s="563"/>
      <c r="AR992" s="563"/>
    </row>
    <row r="993" spans="1:44" ht="15.75" customHeight="1" x14ac:dyDescent="0.25">
      <c r="A993" s="564"/>
      <c r="H993" s="556"/>
      <c r="J993" s="556"/>
      <c r="K993" s="506"/>
      <c r="L993" s="556"/>
      <c r="M993" s="506"/>
      <c r="N993" s="556"/>
      <c r="O993" s="506"/>
      <c r="P993" s="557"/>
      <c r="Q993" s="556"/>
      <c r="R993" s="558"/>
      <c r="S993" s="556"/>
      <c r="T993" s="556"/>
      <c r="U993" s="556"/>
      <c r="V993" s="566"/>
      <c r="W993" s="506"/>
      <c r="X993" s="556"/>
      <c r="Y993" s="557"/>
      <c r="Z993" s="506"/>
      <c r="AQ993" s="563"/>
      <c r="AR993" s="563"/>
    </row>
    <row r="994" spans="1:44" ht="15.75" customHeight="1" x14ac:dyDescent="0.25">
      <c r="A994" s="564"/>
      <c r="H994" s="556"/>
      <c r="J994" s="556"/>
      <c r="K994" s="506"/>
      <c r="L994" s="556"/>
      <c r="M994" s="506"/>
      <c r="N994" s="556"/>
      <c r="O994" s="506"/>
      <c r="P994" s="557"/>
      <c r="Q994" s="556"/>
      <c r="R994" s="558"/>
      <c r="S994" s="556"/>
      <c r="T994" s="556"/>
      <c r="U994" s="556"/>
      <c r="V994" s="566"/>
      <c r="W994" s="506"/>
      <c r="X994" s="556"/>
      <c r="Y994" s="557"/>
      <c r="Z994" s="506"/>
      <c r="AQ994" s="563"/>
      <c r="AR994" s="563"/>
    </row>
    <row r="995" spans="1:44" ht="15.75" customHeight="1" x14ac:dyDescent="0.25">
      <c r="A995" s="564"/>
      <c r="H995" s="556"/>
      <c r="J995" s="556"/>
      <c r="K995" s="506"/>
      <c r="L995" s="556"/>
      <c r="M995" s="506"/>
      <c r="N995" s="556"/>
      <c r="O995" s="506"/>
      <c r="P995" s="557"/>
      <c r="Q995" s="556"/>
      <c r="R995" s="558"/>
      <c r="S995" s="556"/>
      <c r="T995" s="556"/>
      <c r="U995" s="556"/>
      <c r="V995" s="566"/>
      <c r="W995" s="506"/>
      <c r="X995" s="556"/>
      <c r="Y995" s="557"/>
      <c r="Z995" s="506"/>
      <c r="AQ995" s="563"/>
      <c r="AR995" s="563"/>
    </row>
    <row r="996" spans="1:44" ht="15.75" customHeight="1" x14ac:dyDescent="0.25">
      <c r="A996" s="564"/>
      <c r="H996" s="556"/>
      <c r="J996" s="556"/>
      <c r="K996" s="506"/>
      <c r="L996" s="556"/>
      <c r="M996" s="506"/>
      <c r="N996" s="556"/>
      <c r="O996" s="506"/>
      <c r="P996" s="557"/>
      <c r="Q996" s="556"/>
      <c r="R996" s="558"/>
      <c r="S996" s="556"/>
      <c r="T996" s="556"/>
      <c r="U996" s="556"/>
      <c r="V996" s="566"/>
      <c r="W996" s="506"/>
      <c r="X996" s="556"/>
      <c r="Y996" s="557"/>
      <c r="Z996" s="506"/>
      <c r="AQ996" s="563"/>
      <c r="AR996" s="563"/>
    </row>
    <row r="997" spans="1:44" ht="15.75" customHeight="1" x14ac:dyDescent="0.25">
      <c r="A997" s="564"/>
      <c r="H997" s="556"/>
      <c r="J997" s="556"/>
      <c r="K997" s="506"/>
      <c r="L997" s="556"/>
      <c r="M997" s="506"/>
      <c r="N997" s="556"/>
      <c r="O997" s="506"/>
      <c r="P997" s="557"/>
      <c r="Q997" s="556"/>
      <c r="R997" s="558"/>
      <c r="S997" s="556"/>
      <c r="T997" s="556"/>
      <c r="U997" s="556"/>
      <c r="V997" s="566"/>
      <c r="W997" s="506"/>
      <c r="X997" s="556"/>
      <c r="Y997" s="557"/>
      <c r="Z997" s="506"/>
      <c r="AQ997" s="563"/>
      <c r="AR997" s="563"/>
    </row>
    <row r="998" spans="1:44" ht="15.75" customHeight="1" x14ac:dyDescent="0.25">
      <c r="A998" s="564"/>
      <c r="H998" s="556"/>
      <c r="J998" s="556"/>
      <c r="K998" s="506"/>
      <c r="L998" s="556"/>
      <c r="M998" s="506"/>
      <c r="N998" s="556"/>
      <c r="O998" s="506"/>
      <c r="P998" s="557"/>
      <c r="Q998" s="556"/>
      <c r="R998" s="558"/>
      <c r="S998" s="556"/>
      <c r="T998" s="556"/>
      <c r="U998" s="556"/>
      <c r="V998" s="566"/>
      <c r="W998" s="506"/>
      <c r="X998" s="556"/>
      <c r="Y998" s="557"/>
      <c r="Z998" s="506"/>
      <c r="AQ998" s="563"/>
      <c r="AR998" s="563"/>
    </row>
    <row r="999" spans="1:44" ht="15.75" customHeight="1" x14ac:dyDescent="0.25">
      <c r="A999" s="564"/>
      <c r="H999" s="556"/>
      <c r="J999" s="556"/>
      <c r="K999" s="506"/>
      <c r="L999" s="556"/>
      <c r="M999" s="506"/>
      <c r="N999" s="556"/>
      <c r="O999" s="506"/>
      <c r="P999" s="557"/>
      <c r="Q999" s="556"/>
      <c r="R999" s="558"/>
      <c r="S999" s="556"/>
      <c r="T999" s="556"/>
      <c r="U999" s="556"/>
      <c r="V999" s="566"/>
      <c r="W999" s="506"/>
      <c r="X999" s="556"/>
      <c r="Y999" s="557"/>
      <c r="Z999" s="506"/>
      <c r="AQ999" s="563"/>
      <c r="AR999" s="563"/>
    </row>
    <row r="1000" spans="1:44" ht="15.75" customHeight="1" x14ac:dyDescent="0.25">
      <c r="A1000" s="564"/>
      <c r="H1000" s="556"/>
      <c r="J1000" s="556"/>
      <c r="K1000" s="506"/>
      <c r="L1000" s="556"/>
      <c r="M1000" s="506"/>
      <c r="N1000" s="556"/>
      <c r="O1000" s="506"/>
      <c r="P1000" s="557"/>
      <c r="Q1000" s="556"/>
      <c r="R1000" s="558"/>
      <c r="S1000" s="556"/>
      <c r="T1000" s="556"/>
      <c r="U1000" s="556"/>
      <c r="V1000" s="566"/>
      <c r="W1000" s="506"/>
      <c r="X1000" s="556"/>
      <c r="Y1000" s="557"/>
      <c r="Z1000" s="506"/>
      <c r="AQ1000" s="563"/>
      <c r="AR1000" s="563"/>
    </row>
    <row r="1001" spans="1:44" ht="15.75" customHeight="1" x14ac:dyDescent="0.25">
      <c r="A1001" s="564"/>
      <c r="H1001" s="556"/>
      <c r="J1001" s="556"/>
      <c r="K1001" s="506"/>
      <c r="L1001" s="556"/>
      <c r="M1001" s="506"/>
      <c r="N1001" s="556"/>
      <c r="O1001" s="506"/>
      <c r="P1001" s="557"/>
      <c r="Q1001" s="556"/>
      <c r="R1001" s="558"/>
      <c r="S1001" s="556"/>
      <c r="T1001" s="556"/>
      <c r="U1001" s="556"/>
      <c r="V1001" s="566"/>
      <c r="W1001" s="506"/>
      <c r="X1001" s="556"/>
      <c r="Y1001" s="557"/>
      <c r="Z1001" s="506"/>
      <c r="AQ1001" s="563"/>
      <c r="AR1001" s="563"/>
    </row>
    <row r="1002" spans="1:44" ht="15.75" customHeight="1" x14ac:dyDescent="0.25">
      <c r="A1002" s="564"/>
      <c r="H1002" s="556"/>
      <c r="J1002" s="556"/>
      <c r="K1002" s="506"/>
      <c r="L1002" s="556"/>
      <c r="M1002" s="506"/>
      <c r="N1002" s="556"/>
      <c r="O1002" s="506"/>
      <c r="P1002" s="557"/>
      <c r="Q1002" s="556"/>
      <c r="R1002" s="558"/>
      <c r="S1002" s="556"/>
      <c r="T1002" s="556"/>
      <c r="U1002" s="556"/>
      <c r="V1002" s="566"/>
      <c r="W1002" s="506"/>
      <c r="X1002" s="556"/>
      <c r="Y1002" s="557"/>
      <c r="Z1002" s="506"/>
      <c r="AQ1002" s="563"/>
      <c r="AR1002" s="563"/>
    </row>
    <row r="1003" spans="1:44" ht="15.75" customHeight="1" x14ac:dyDescent="0.25">
      <c r="A1003" s="564"/>
      <c r="H1003" s="556"/>
      <c r="J1003" s="556"/>
      <c r="K1003" s="506"/>
      <c r="L1003" s="556"/>
      <c r="M1003" s="506"/>
      <c r="N1003" s="556"/>
      <c r="O1003" s="506"/>
      <c r="P1003" s="557"/>
      <c r="Q1003" s="556"/>
      <c r="R1003" s="558"/>
      <c r="S1003" s="556"/>
      <c r="T1003" s="556"/>
      <c r="U1003" s="556"/>
      <c r="V1003" s="566"/>
      <c r="W1003" s="506"/>
      <c r="X1003" s="556"/>
      <c r="Y1003" s="557"/>
      <c r="Z1003" s="506"/>
      <c r="AQ1003" s="563"/>
      <c r="AR1003" s="563"/>
    </row>
    <row r="1004" spans="1:44" ht="15.75" customHeight="1" x14ac:dyDescent="0.25">
      <c r="A1004" s="564"/>
      <c r="H1004" s="556"/>
      <c r="J1004" s="556"/>
      <c r="K1004" s="506"/>
      <c r="L1004" s="556"/>
      <c r="M1004" s="506"/>
      <c r="N1004" s="556"/>
      <c r="O1004" s="506"/>
      <c r="P1004" s="557"/>
      <c r="Q1004" s="556"/>
      <c r="R1004" s="558"/>
      <c r="S1004" s="556"/>
      <c r="T1004" s="556"/>
      <c r="U1004" s="556"/>
      <c r="V1004" s="566"/>
      <c r="W1004" s="506"/>
      <c r="X1004" s="556"/>
      <c r="Y1004" s="557"/>
      <c r="Z1004" s="506"/>
      <c r="AQ1004" s="563"/>
      <c r="AR1004" s="563"/>
    </row>
    <row r="1005" spans="1:44" ht="15.75" customHeight="1" x14ac:dyDescent="0.25">
      <c r="A1005" s="564"/>
      <c r="H1005" s="556"/>
      <c r="J1005" s="556"/>
      <c r="K1005" s="506"/>
      <c r="L1005" s="556"/>
      <c r="M1005" s="506"/>
      <c r="N1005" s="556"/>
      <c r="O1005" s="506"/>
      <c r="P1005" s="557"/>
      <c r="Q1005" s="556"/>
      <c r="R1005" s="558"/>
      <c r="S1005" s="556"/>
      <c r="T1005" s="556"/>
      <c r="U1005" s="556"/>
      <c r="V1005" s="566"/>
      <c r="W1005" s="506"/>
      <c r="X1005" s="556"/>
      <c r="Y1005" s="557"/>
      <c r="Z1005" s="506"/>
      <c r="AQ1005" s="563"/>
      <c r="AR1005" s="563"/>
    </row>
    <row r="1006" spans="1:44" ht="15.75" customHeight="1" x14ac:dyDescent="0.25">
      <c r="A1006" s="564"/>
      <c r="H1006" s="556"/>
      <c r="J1006" s="556"/>
      <c r="K1006" s="506"/>
      <c r="L1006" s="556"/>
      <c r="M1006" s="506"/>
      <c r="N1006" s="556"/>
      <c r="O1006" s="506"/>
      <c r="P1006" s="557"/>
      <c r="Q1006" s="556"/>
      <c r="R1006" s="558"/>
      <c r="S1006" s="556"/>
      <c r="T1006" s="556"/>
      <c r="U1006" s="556"/>
      <c r="V1006" s="566"/>
      <c r="W1006" s="506"/>
      <c r="X1006" s="556"/>
      <c r="Y1006" s="557"/>
      <c r="Z1006" s="506"/>
      <c r="AQ1006" s="563"/>
      <c r="AR1006" s="563"/>
    </row>
    <row r="1007" spans="1:44" ht="15.75" customHeight="1" x14ac:dyDescent="0.25">
      <c r="A1007" s="564"/>
      <c r="H1007" s="556"/>
      <c r="J1007" s="556"/>
      <c r="K1007" s="506"/>
      <c r="L1007" s="556"/>
      <c r="M1007" s="506"/>
      <c r="N1007" s="556"/>
      <c r="O1007" s="506"/>
      <c r="P1007" s="557"/>
      <c r="Q1007" s="556"/>
      <c r="R1007" s="558"/>
      <c r="S1007" s="556"/>
      <c r="T1007" s="556"/>
      <c r="U1007" s="556"/>
      <c r="V1007" s="566"/>
      <c r="W1007" s="506"/>
      <c r="X1007" s="556"/>
      <c r="Y1007" s="557"/>
      <c r="Z1007" s="506"/>
      <c r="AQ1007" s="563"/>
      <c r="AR1007" s="563"/>
    </row>
    <row r="1008" spans="1:44" ht="15.75" customHeight="1" x14ac:dyDescent="0.25">
      <c r="A1008" s="564"/>
      <c r="H1008" s="556"/>
      <c r="J1008" s="556"/>
      <c r="K1008" s="506"/>
      <c r="L1008" s="556"/>
      <c r="M1008" s="506"/>
      <c r="N1008" s="556"/>
      <c r="O1008" s="506"/>
      <c r="P1008" s="557"/>
      <c r="Q1008" s="556"/>
      <c r="R1008" s="558"/>
      <c r="S1008" s="556"/>
      <c r="T1008" s="556"/>
      <c r="U1008" s="556"/>
      <c r="V1008" s="566"/>
      <c r="W1008" s="506"/>
      <c r="X1008" s="556"/>
      <c r="Y1008" s="557"/>
      <c r="Z1008" s="506"/>
      <c r="AQ1008" s="563"/>
      <c r="AR1008" s="563"/>
    </row>
    <row r="1009" spans="1:44" ht="15.75" customHeight="1" x14ac:dyDescent="0.25">
      <c r="A1009" s="564"/>
      <c r="H1009" s="556"/>
      <c r="J1009" s="556"/>
      <c r="K1009" s="506"/>
      <c r="L1009" s="556"/>
      <c r="M1009" s="506"/>
      <c r="N1009" s="556"/>
      <c r="O1009" s="506"/>
      <c r="P1009" s="557"/>
      <c r="Q1009" s="556"/>
      <c r="R1009" s="558"/>
      <c r="S1009" s="556"/>
      <c r="T1009" s="556"/>
      <c r="U1009" s="556"/>
      <c r="V1009" s="566"/>
      <c r="W1009" s="506"/>
      <c r="X1009" s="556"/>
      <c r="Y1009" s="557"/>
      <c r="Z1009" s="506"/>
      <c r="AQ1009" s="563"/>
      <c r="AR1009" s="563"/>
    </row>
    <row r="1010" spans="1:44" ht="15.75" customHeight="1" x14ac:dyDescent="0.25">
      <c r="A1010" s="564"/>
      <c r="H1010" s="556"/>
      <c r="J1010" s="556"/>
      <c r="K1010" s="506"/>
      <c r="L1010" s="556"/>
      <c r="M1010" s="506"/>
      <c r="N1010" s="556"/>
      <c r="O1010" s="506"/>
      <c r="P1010" s="557"/>
      <c r="Q1010" s="556"/>
      <c r="R1010" s="558"/>
      <c r="S1010" s="556"/>
      <c r="T1010" s="556"/>
      <c r="U1010" s="556"/>
      <c r="V1010" s="566"/>
      <c r="W1010" s="506"/>
      <c r="X1010" s="556"/>
      <c r="Y1010" s="557"/>
      <c r="Z1010" s="506"/>
      <c r="AQ1010" s="563"/>
      <c r="AR1010" s="563"/>
    </row>
    <row r="1011" spans="1:44" ht="15.75" customHeight="1" x14ac:dyDescent="0.25">
      <c r="A1011" s="564"/>
      <c r="H1011" s="556"/>
      <c r="J1011" s="556"/>
      <c r="K1011" s="506"/>
      <c r="L1011" s="556"/>
      <c r="M1011" s="506"/>
      <c r="N1011" s="556"/>
      <c r="O1011" s="506"/>
      <c r="P1011" s="557"/>
      <c r="Q1011" s="556"/>
      <c r="R1011" s="558"/>
      <c r="S1011" s="556"/>
      <c r="T1011" s="556"/>
      <c r="U1011" s="556"/>
      <c r="V1011" s="566"/>
      <c r="W1011" s="506"/>
      <c r="X1011" s="556"/>
      <c r="Y1011" s="557"/>
      <c r="Z1011" s="506"/>
      <c r="AQ1011" s="563"/>
      <c r="AR1011" s="563"/>
    </row>
    <row r="1012" spans="1:44" ht="15.75" customHeight="1" x14ac:dyDescent="0.25">
      <c r="A1012" s="564"/>
      <c r="H1012" s="556"/>
      <c r="J1012" s="556"/>
      <c r="K1012" s="506"/>
      <c r="L1012" s="556"/>
      <c r="M1012" s="506"/>
      <c r="N1012" s="556"/>
      <c r="O1012" s="506"/>
      <c r="P1012" s="557"/>
      <c r="Q1012" s="556"/>
      <c r="R1012" s="558"/>
      <c r="S1012" s="556"/>
      <c r="T1012" s="556"/>
      <c r="U1012" s="556"/>
      <c r="V1012" s="566"/>
      <c r="W1012" s="506"/>
      <c r="X1012" s="556"/>
      <c r="Y1012" s="557"/>
      <c r="Z1012" s="506"/>
      <c r="AQ1012" s="563"/>
      <c r="AR1012" s="563"/>
    </row>
    <row r="1013" spans="1:44" ht="15.75" customHeight="1" x14ac:dyDescent="0.25">
      <c r="A1013" s="564"/>
      <c r="H1013" s="556"/>
      <c r="J1013" s="556"/>
      <c r="K1013" s="506"/>
      <c r="L1013" s="556"/>
      <c r="M1013" s="506"/>
      <c r="N1013" s="556"/>
      <c r="O1013" s="506"/>
      <c r="P1013" s="557"/>
      <c r="Q1013" s="556"/>
      <c r="R1013" s="558"/>
      <c r="S1013" s="556"/>
      <c r="T1013" s="556"/>
      <c r="U1013" s="556"/>
      <c r="V1013" s="566"/>
      <c r="W1013" s="506"/>
      <c r="X1013" s="556"/>
      <c r="Y1013" s="557"/>
      <c r="Z1013" s="506"/>
      <c r="AQ1013" s="563"/>
      <c r="AR1013" s="563"/>
    </row>
    <row r="1014" spans="1:44" ht="15.75" customHeight="1" x14ac:dyDescent="0.25">
      <c r="A1014" s="564"/>
      <c r="H1014" s="556"/>
      <c r="J1014" s="556"/>
      <c r="K1014" s="506"/>
      <c r="L1014" s="556"/>
      <c r="M1014" s="506"/>
      <c r="N1014" s="556"/>
      <c r="O1014" s="506"/>
      <c r="P1014" s="557"/>
      <c r="Q1014" s="556"/>
      <c r="R1014" s="558"/>
      <c r="S1014" s="556"/>
      <c r="T1014" s="556"/>
      <c r="U1014" s="556"/>
      <c r="V1014" s="566"/>
      <c r="W1014" s="506"/>
      <c r="X1014" s="556"/>
      <c r="Y1014" s="557"/>
      <c r="Z1014" s="506"/>
      <c r="AQ1014" s="563"/>
      <c r="AR1014" s="563"/>
    </row>
    <row r="1015" spans="1:44" ht="15.75" customHeight="1" x14ac:dyDescent="0.25">
      <c r="A1015" s="564"/>
      <c r="H1015" s="556"/>
      <c r="J1015" s="556"/>
      <c r="K1015" s="506"/>
      <c r="L1015" s="556"/>
      <c r="M1015" s="506"/>
      <c r="N1015" s="556"/>
      <c r="O1015" s="506"/>
      <c r="P1015" s="557"/>
      <c r="Q1015" s="556"/>
      <c r="R1015" s="558"/>
      <c r="S1015" s="556"/>
      <c r="T1015" s="556"/>
      <c r="U1015" s="556"/>
      <c r="V1015" s="566"/>
      <c r="W1015" s="506"/>
      <c r="X1015" s="556"/>
      <c r="Y1015" s="557"/>
      <c r="Z1015" s="506"/>
      <c r="AQ1015" s="563"/>
      <c r="AR1015" s="563"/>
    </row>
    <row r="1016" spans="1:44" ht="15.75" customHeight="1" x14ac:dyDescent="0.25">
      <c r="A1016" s="564"/>
      <c r="H1016" s="556"/>
      <c r="J1016" s="556"/>
      <c r="K1016" s="506"/>
      <c r="L1016" s="556"/>
      <c r="M1016" s="506"/>
      <c r="N1016" s="556"/>
      <c r="O1016" s="506"/>
      <c r="P1016" s="557"/>
      <c r="Q1016" s="556"/>
      <c r="R1016" s="558"/>
      <c r="S1016" s="556"/>
      <c r="T1016" s="556"/>
      <c r="U1016" s="556"/>
      <c r="V1016" s="566"/>
      <c r="W1016" s="506"/>
      <c r="X1016" s="556"/>
      <c r="Y1016" s="557"/>
      <c r="Z1016" s="506"/>
      <c r="AQ1016" s="563"/>
      <c r="AR1016" s="563"/>
    </row>
    <row r="1017" spans="1:44" ht="15.75" customHeight="1" x14ac:dyDescent="0.25">
      <c r="A1017" s="564"/>
      <c r="H1017" s="556"/>
      <c r="J1017" s="556"/>
      <c r="K1017" s="506"/>
      <c r="L1017" s="556"/>
      <c r="M1017" s="506"/>
      <c r="N1017" s="556"/>
      <c r="O1017" s="506"/>
      <c r="P1017" s="557"/>
      <c r="Q1017" s="556"/>
      <c r="R1017" s="558"/>
      <c r="S1017" s="556"/>
      <c r="T1017" s="556"/>
      <c r="U1017" s="556"/>
      <c r="V1017" s="566"/>
      <c r="W1017" s="506"/>
      <c r="X1017" s="556"/>
      <c r="Y1017" s="557"/>
      <c r="Z1017" s="506"/>
      <c r="AQ1017" s="563"/>
      <c r="AR1017" s="563"/>
    </row>
    <row r="1018" spans="1:44" ht="15.75" customHeight="1" x14ac:dyDescent="0.25">
      <c r="A1018" s="564"/>
      <c r="H1018" s="556"/>
      <c r="J1018" s="556"/>
      <c r="K1018" s="506"/>
      <c r="L1018" s="556"/>
      <c r="M1018" s="506"/>
      <c r="N1018" s="556"/>
      <c r="O1018" s="506"/>
      <c r="P1018" s="557"/>
      <c r="Q1018" s="556"/>
      <c r="R1018" s="558"/>
      <c r="S1018" s="556"/>
      <c r="T1018" s="556"/>
      <c r="U1018" s="556"/>
      <c r="V1018" s="566"/>
      <c r="W1018" s="506"/>
      <c r="X1018" s="556"/>
      <c r="Y1018" s="557"/>
      <c r="Z1018" s="506"/>
      <c r="AQ1018" s="563"/>
      <c r="AR1018" s="563"/>
    </row>
    <row r="1019" spans="1:44" ht="15.75" customHeight="1" x14ac:dyDescent="0.25">
      <c r="A1019" s="564"/>
      <c r="H1019" s="556"/>
      <c r="J1019" s="556"/>
      <c r="K1019" s="506"/>
      <c r="L1019" s="556"/>
      <c r="M1019" s="506"/>
      <c r="N1019" s="556"/>
      <c r="O1019" s="506"/>
      <c r="P1019" s="557"/>
      <c r="Q1019" s="556"/>
      <c r="R1019" s="558"/>
      <c r="S1019" s="556"/>
      <c r="T1019" s="556"/>
      <c r="U1019" s="556"/>
      <c r="V1019" s="566"/>
      <c r="W1019" s="506"/>
      <c r="X1019" s="556"/>
      <c r="Y1019" s="557"/>
      <c r="Z1019" s="506"/>
      <c r="AQ1019" s="563"/>
      <c r="AR1019" s="563"/>
    </row>
    <row r="1020" spans="1:44" ht="15.75" customHeight="1" x14ac:dyDescent="0.25">
      <c r="A1020" s="564"/>
      <c r="H1020" s="556"/>
      <c r="J1020" s="556"/>
      <c r="K1020" s="506"/>
      <c r="L1020" s="556"/>
      <c r="M1020" s="506"/>
      <c r="N1020" s="556"/>
      <c r="O1020" s="506"/>
      <c r="P1020" s="557"/>
      <c r="Q1020" s="556"/>
      <c r="R1020" s="558"/>
      <c r="S1020" s="556"/>
      <c r="T1020" s="556"/>
      <c r="U1020" s="556"/>
      <c r="V1020" s="566"/>
      <c r="W1020" s="506"/>
      <c r="X1020" s="556"/>
      <c r="Y1020" s="557"/>
      <c r="Z1020" s="506"/>
      <c r="AQ1020" s="563"/>
      <c r="AR1020" s="563"/>
    </row>
    <row r="1021" spans="1:44" ht="15.75" customHeight="1" x14ac:dyDescent="0.25">
      <c r="A1021" s="564"/>
      <c r="H1021" s="556"/>
      <c r="J1021" s="556"/>
      <c r="K1021" s="506"/>
      <c r="L1021" s="556"/>
      <c r="M1021" s="506"/>
      <c r="N1021" s="556"/>
      <c r="O1021" s="506"/>
      <c r="P1021" s="557"/>
      <c r="Q1021" s="556"/>
      <c r="R1021" s="558"/>
      <c r="S1021" s="556"/>
      <c r="T1021" s="556"/>
      <c r="U1021" s="556"/>
      <c r="V1021" s="566"/>
      <c r="W1021" s="506"/>
      <c r="X1021" s="556"/>
      <c r="Y1021" s="557"/>
      <c r="Z1021" s="506"/>
      <c r="AQ1021" s="563"/>
      <c r="AR1021" s="563"/>
    </row>
    <row r="1022" spans="1:44" ht="15.75" customHeight="1" x14ac:dyDescent="0.25">
      <c r="A1022" s="564"/>
      <c r="H1022" s="556"/>
      <c r="J1022" s="556"/>
      <c r="K1022" s="506"/>
      <c r="L1022" s="556"/>
      <c r="M1022" s="506"/>
      <c r="N1022" s="556"/>
      <c r="O1022" s="506"/>
      <c r="P1022" s="557"/>
      <c r="Q1022" s="556"/>
      <c r="R1022" s="558"/>
      <c r="S1022" s="556"/>
      <c r="T1022" s="556"/>
      <c r="U1022" s="556"/>
      <c r="V1022" s="566"/>
      <c r="W1022" s="506"/>
      <c r="X1022" s="556"/>
      <c r="Y1022" s="557"/>
      <c r="Z1022" s="506"/>
      <c r="AQ1022" s="563"/>
      <c r="AR1022" s="563"/>
    </row>
    <row r="1023" spans="1:44" ht="15.75" customHeight="1" x14ac:dyDescent="0.25">
      <c r="A1023" s="564"/>
      <c r="H1023" s="556"/>
      <c r="J1023" s="556"/>
      <c r="K1023" s="506"/>
      <c r="L1023" s="556"/>
      <c r="M1023" s="506"/>
      <c r="N1023" s="556"/>
      <c r="O1023" s="506"/>
      <c r="P1023" s="557"/>
      <c r="Q1023" s="556"/>
      <c r="R1023" s="558"/>
      <c r="S1023" s="556"/>
      <c r="T1023" s="556"/>
      <c r="U1023" s="556"/>
      <c r="V1023" s="566"/>
      <c r="W1023" s="506"/>
      <c r="X1023" s="556"/>
      <c r="Y1023" s="557"/>
      <c r="Z1023" s="506"/>
      <c r="AQ1023" s="563"/>
      <c r="AR1023" s="563"/>
    </row>
    <row r="1024" spans="1:44" ht="15.75" customHeight="1" x14ac:dyDescent="0.25">
      <c r="A1024" s="564"/>
      <c r="H1024" s="556"/>
      <c r="J1024" s="556"/>
      <c r="K1024" s="506"/>
      <c r="L1024" s="556"/>
      <c r="M1024" s="506"/>
      <c r="N1024" s="556"/>
      <c r="O1024" s="506"/>
      <c r="P1024" s="557"/>
      <c r="Q1024" s="556"/>
      <c r="R1024" s="558"/>
      <c r="S1024" s="556"/>
      <c r="T1024" s="556"/>
      <c r="U1024" s="556"/>
      <c r="V1024" s="566"/>
      <c r="W1024" s="506"/>
      <c r="X1024" s="556"/>
      <c r="Y1024" s="557"/>
      <c r="Z1024" s="506"/>
      <c r="AQ1024" s="563"/>
      <c r="AR1024" s="563"/>
    </row>
    <row r="1025" spans="1:44" ht="15.75" customHeight="1" x14ac:dyDescent="0.25">
      <c r="A1025" s="564"/>
      <c r="H1025" s="556"/>
      <c r="J1025" s="556"/>
      <c r="K1025" s="506"/>
      <c r="L1025" s="556"/>
      <c r="M1025" s="506"/>
      <c r="N1025" s="556"/>
      <c r="O1025" s="506"/>
      <c r="P1025" s="557"/>
      <c r="Q1025" s="556"/>
      <c r="R1025" s="558"/>
      <c r="S1025" s="556"/>
      <c r="T1025" s="556"/>
      <c r="U1025" s="556"/>
      <c r="V1025" s="566"/>
      <c r="W1025" s="506"/>
      <c r="X1025" s="556"/>
      <c r="Y1025" s="557"/>
      <c r="Z1025" s="506"/>
      <c r="AQ1025" s="563"/>
      <c r="AR1025" s="563"/>
    </row>
    <row r="1026" spans="1:44" ht="15.75" customHeight="1" x14ac:dyDescent="0.25">
      <c r="A1026" s="564"/>
      <c r="H1026" s="556"/>
      <c r="J1026" s="556"/>
      <c r="K1026" s="506"/>
      <c r="L1026" s="556"/>
      <c r="M1026" s="506"/>
      <c r="N1026" s="556"/>
      <c r="O1026" s="506"/>
      <c r="P1026" s="557"/>
      <c r="Q1026" s="556"/>
      <c r="R1026" s="558"/>
      <c r="S1026" s="556"/>
      <c r="T1026" s="556"/>
      <c r="U1026" s="556"/>
      <c r="V1026" s="566"/>
      <c r="W1026" s="506"/>
      <c r="X1026" s="556"/>
      <c r="Y1026" s="557"/>
      <c r="Z1026" s="506"/>
      <c r="AQ1026" s="563"/>
      <c r="AR1026" s="563"/>
    </row>
    <row r="1027" spans="1:44" ht="15.75" customHeight="1" x14ac:dyDescent="0.25">
      <c r="A1027" s="564"/>
      <c r="H1027" s="556"/>
      <c r="J1027" s="556"/>
      <c r="K1027" s="506"/>
      <c r="L1027" s="556"/>
      <c r="M1027" s="506"/>
      <c r="N1027" s="556"/>
      <c r="O1027" s="506"/>
      <c r="P1027" s="557"/>
      <c r="Q1027" s="556"/>
      <c r="R1027" s="558"/>
      <c r="S1027" s="556"/>
      <c r="T1027" s="556"/>
      <c r="U1027" s="556"/>
      <c r="V1027" s="566"/>
      <c r="W1027" s="506"/>
      <c r="X1027" s="556"/>
      <c r="Y1027" s="557"/>
      <c r="Z1027" s="506"/>
      <c r="AQ1027" s="563"/>
      <c r="AR1027" s="563"/>
    </row>
    <row r="1028" spans="1:44" ht="15.75" customHeight="1" x14ac:dyDescent="0.25">
      <c r="A1028" s="564"/>
      <c r="H1028" s="556"/>
      <c r="J1028" s="556"/>
      <c r="K1028" s="506"/>
      <c r="L1028" s="556"/>
      <c r="M1028" s="506"/>
      <c r="N1028" s="556"/>
      <c r="O1028" s="506"/>
      <c r="P1028" s="557"/>
      <c r="Q1028" s="556"/>
      <c r="R1028" s="558"/>
      <c r="S1028" s="556"/>
      <c r="T1028" s="556"/>
      <c r="U1028" s="556"/>
      <c r="V1028" s="566"/>
      <c r="W1028" s="506"/>
      <c r="X1028" s="556"/>
      <c r="Y1028" s="557"/>
      <c r="Z1028" s="506"/>
      <c r="AQ1028" s="563"/>
      <c r="AR1028" s="563"/>
    </row>
    <row r="1029" spans="1:44" ht="15.75" customHeight="1" x14ac:dyDescent="0.25">
      <c r="A1029" s="564"/>
      <c r="H1029" s="556"/>
      <c r="J1029" s="556"/>
      <c r="K1029" s="506"/>
      <c r="L1029" s="556"/>
      <c r="M1029" s="506"/>
      <c r="N1029" s="556"/>
      <c r="O1029" s="506"/>
      <c r="P1029" s="557"/>
      <c r="Q1029" s="556"/>
      <c r="R1029" s="558"/>
      <c r="S1029" s="556"/>
      <c r="T1029" s="556"/>
      <c r="U1029" s="556"/>
      <c r="V1029" s="566"/>
      <c r="W1029" s="506"/>
      <c r="X1029" s="556"/>
      <c r="Y1029" s="557"/>
      <c r="Z1029" s="506"/>
      <c r="AQ1029" s="563"/>
      <c r="AR1029" s="563"/>
    </row>
    <row r="1030" spans="1:44" ht="15.75" customHeight="1" x14ac:dyDescent="0.25">
      <c r="A1030" s="564"/>
      <c r="H1030" s="556"/>
      <c r="J1030" s="556"/>
      <c r="K1030" s="506"/>
      <c r="L1030" s="556"/>
      <c r="M1030" s="506"/>
      <c r="N1030" s="556"/>
      <c r="O1030" s="506"/>
      <c r="P1030" s="557"/>
      <c r="Q1030" s="556"/>
      <c r="R1030" s="558"/>
      <c r="S1030" s="556"/>
      <c r="T1030" s="556"/>
      <c r="U1030" s="556"/>
      <c r="V1030" s="566"/>
      <c r="W1030" s="506"/>
      <c r="X1030" s="556"/>
      <c r="Y1030" s="557"/>
      <c r="Z1030" s="506"/>
      <c r="AQ1030" s="563"/>
      <c r="AR1030" s="563"/>
    </row>
    <row r="1031" spans="1:44" ht="15.75" customHeight="1" x14ac:dyDescent="0.25">
      <c r="A1031" s="564"/>
      <c r="H1031" s="556"/>
      <c r="J1031" s="556"/>
      <c r="K1031" s="506"/>
      <c r="L1031" s="556"/>
      <c r="M1031" s="506"/>
      <c r="N1031" s="556"/>
      <c r="O1031" s="506"/>
      <c r="P1031" s="557"/>
      <c r="Q1031" s="556"/>
      <c r="R1031" s="558"/>
      <c r="S1031" s="556"/>
      <c r="T1031" s="556"/>
      <c r="U1031" s="556"/>
      <c r="V1031" s="566"/>
      <c r="W1031" s="506"/>
      <c r="X1031" s="556"/>
      <c r="Y1031" s="557"/>
      <c r="Z1031" s="506"/>
      <c r="AQ1031" s="563"/>
      <c r="AR1031" s="563"/>
    </row>
    <row r="1032" spans="1:44" ht="15.75" customHeight="1" x14ac:dyDescent="0.25">
      <c r="A1032" s="564"/>
      <c r="H1032" s="556"/>
      <c r="J1032" s="556"/>
      <c r="K1032" s="506"/>
      <c r="L1032" s="556"/>
      <c r="M1032" s="506"/>
      <c r="N1032" s="556"/>
      <c r="O1032" s="506"/>
      <c r="P1032" s="557"/>
      <c r="Q1032" s="556"/>
      <c r="R1032" s="558"/>
      <c r="S1032" s="556"/>
      <c r="T1032" s="556"/>
      <c r="U1032" s="556"/>
      <c r="V1032" s="566"/>
      <c r="W1032" s="506"/>
      <c r="X1032" s="556"/>
      <c r="Y1032" s="557"/>
      <c r="Z1032" s="506"/>
      <c r="AQ1032" s="563"/>
      <c r="AR1032" s="563"/>
    </row>
    <row r="1033" spans="1:44" ht="15.75" customHeight="1" x14ac:dyDescent="0.25">
      <c r="A1033" s="564"/>
      <c r="H1033" s="556"/>
      <c r="J1033" s="556"/>
      <c r="K1033" s="506"/>
      <c r="L1033" s="556"/>
      <c r="M1033" s="506"/>
      <c r="N1033" s="556"/>
      <c r="O1033" s="506"/>
      <c r="P1033" s="557"/>
      <c r="Q1033" s="556"/>
      <c r="R1033" s="558"/>
      <c r="S1033" s="556"/>
      <c r="T1033" s="556"/>
      <c r="U1033" s="556"/>
      <c r="V1033" s="566"/>
      <c r="W1033" s="506"/>
      <c r="X1033" s="556"/>
      <c r="Y1033" s="557"/>
      <c r="Z1033" s="506"/>
      <c r="AQ1033" s="563"/>
      <c r="AR1033" s="563"/>
    </row>
    <row r="1034" spans="1:44" ht="15.75" customHeight="1" x14ac:dyDescent="0.25">
      <c r="A1034" s="564"/>
      <c r="H1034" s="556"/>
      <c r="J1034" s="556"/>
      <c r="K1034" s="506"/>
      <c r="L1034" s="556"/>
      <c r="M1034" s="506"/>
      <c r="N1034" s="556"/>
      <c r="O1034" s="506"/>
      <c r="P1034" s="557"/>
      <c r="Q1034" s="556"/>
      <c r="R1034" s="558"/>
      <c r="S1034" s="556"/>
      <c r="T1034" s="556"/>
      <c r="U1034" s="556"/>
      <c r="V1034" s="566"/>
      <c r="W1034" s="506"/>
      <c r="X1034" s="556"/>
      <c r="Y1034" s="557"/>
      <c r="Z1034" s="506"/>
      <c r="AQ1034" s="563"/>
      <c r="AR1034" s="563"/>
    </row>
    <row r="1035" spans="1:44" ht="15.75" customHeight="1" x14ac:dyDescent="0.25">
      <c r="A1035" s="564"/>
      <c r="H1035" s="556"/>
      <c r="J1035" s="556"/>
      <c r="K1035" s="506"/>
      <c r="L1035" s="556"/>
      <c r="M1035" s="506"/>
      <c r="N1035" s="556"/>
      <c r="O1035" s="506"/>
      <c r="P1035" s="557"/>
      <c r="Q1035" s="556"/>
      <c r="R1035" s="558"/>
      <c r="S1035" s="556"/>
      <c r="T1035" s="556"/>
      <c r="U1035" s="556"/>
      <c r="V1035" s="566"/>
      <c r="W1035" s="506"/>
      <c r="X1035" s="556"/>
      <c r="Y1035" s="557"/>
      <c r="Z1035" s="506"/>
      <c r="AQ1035" s="563"/>
      <c r="AR1035" s="563"/>
    </row>
    <row r="1036" spans="1:44" ht="15.75" customHeight="1" x14ac:dyDescent="0.25">
      <c r="A1036" s="564"/>
      <c r="H1036" s="556"/>
      <c r="J1036" s="556"/>
      <c r="K1036" s="506"/>
      <c r="L1036" s="556"/>
      <c r="M1036" s="506"/>
      <c r="N1036" s="556"/>
      <c r="O1036" s="506"/>
      <c r="P1036" s="557"/>
      <c r="Q1036" s="556"/>
      <c r="R1036" s="558"/>
      <c r="S1036" s="556"/>
      <c r="T1036" s="556"/>
      <c r="U1036" s="556"/>
      <c r="V1036" s="566"/>
      <c r="W1036" s="506"/>
      <c r="X1036" s="556"/>
      <c r="Y1036" s="557"/>
      <c r="Z1036" s="506"/>
      <c r="AQ1036" s="563"/>
      <c r="AR1036" s="563"/>
    </row>
    <row r="1037" spans="1:44" ht="15.75" customHeight="1" x14ac:dyDescent="0.25">
      <c r="A1037" s="564"/>
      <c r="H1037" s="556"/>
      <c r="J1037" s="556"/>
      <c r="K1037" s="506"/>
      <c r="L1037" s="556"/>
      <c r="M1037" s="506"/>
      <c r="N1037" s="556"/>
      <c r="O1037" s="506"/>
      <c r="P1037" s="557"/>
      <c r="Q1037" s="556"/>
      <c r="R1037" s="558"/>
      <c r="S1037" s="556"/>
      <c r="T1037" s="556"/>
      <c r="U1037" s="556"/>
      <c r="V1037" s="566"/>
      <c r="W1037" s="506"/>
      <c r="X1037" s="556"/>
      <c r="Y1037" s="557"/>
      <c r="Z1037" s="506"/>
      <c r="AQ1037" s="563"/>
      <c r="AR1037" s="563"/>
    </row>
    <row r="1038" spans="1:44" ht="15.75" customHeight="1" x14ac:dyDescent="0.25">
      <c r="A1038" s="564"/>
      <c r="H1038" s="556"/>
      <c r="J1038" s="556"/>
      <c r="K1038" s="506"/>
      <c r="L1038" s="556"/>
      <c r="M1038" s="506"/>
      <c r="N1038" s="556"/>
      <c r="O1038" s="506"/>
      <c r="P1038" s="557"/>
      <c r="Q1038" s="556"/>
      <c r="R1038" s="558"/>
      <c r="S1038" s="556"/>
      <c r="T1038" s="556"/>
      <c r="U1038" s="556"/>
      <c r="V1038" s="566"/>
      <c r="W1038" s="506"/>
      <c r="X1038" s="556"/>
      <c r="Y1038" s="557"/>
      <c r="Z1038" s="506"/>
      <c r="AQ1038" s="563"/>
      <c r="AR1038" s="563"/>
    </row>
    <row r="1039" spans="1:44" ht="15.75" customHeight="1" x14ac:dyDescent="0.25">
      <c r="A1039" s="564"/>
      <c r="H1039" s="556"/>
      <c r="J1039" s="556"/>
      <c r="K1039" s="506"/>
      <c r="L1039" s="556"/>
      <c r="M1039" s="506"/>
      <c r="N1039" s="556"/>
      <c r="O1039" s="506"/>
      <c r="P1039" s="557"/>
      <c r="Q1039" s="556"/>
      <c r="R1039" s="558"/>
      <c r="S1039" s="556"/>
      <c r="T1039" s="556"/>
      <c r="U1039" s="556"/>
      <c r="V1039" s="566"/>
      <c r="W1039" s="506"/>
      <c r="X1039" s="556"/>
      <c r="Y1039" s="557"/>
      <c r="Z1039" s="506"/>
      <c r="AQ1039" s="563"/>
      <c r="AR1039" s="563"/>
    </row>
    <row r="1040" spans="1:44" ht="15.75" customHeight="1" x14ac:dyDescent="0.25">
      <c r="A1040" s="564"/>
      <c r="H1040" s="556"/>
      <c r="J1040" s="556"/>
      <c r="K1040" s="506"/>
      <c r="L1040" s="556"/>
      <c r="M1040" s="506"/>
      <c r="N1040" s="556"/>
      <c r="O1040" s="506"/>
      <c r="P1040" s="557"/>
      <c r="Q1040" s="556"/>
      <c r="R1040" s="558"/>
      <c r="S1040" s="556"/>
      <c r="T1040" s="556"/>
      <c r="U1040" s="556"/>
      <c r="V1040" s="566"/>
      <c r="W1040" s="506"/>
      <c r="X1040" s="556"/>
      <c r="Y1040" s="557"/>
      <c r="Z1040" s="506"/>
      <c r="AQ1040" s="563"/>
      <c r="AR1040" s="563"/>
    </row>
    <row r="1041" spans="1:44" ht="15.75" customHeight="1" x14ac:dyDescent="0.25">
      <c r="A1041" s="564"/>
      <c r="H1041" s="556"/>
      <c r="J1041" s="556"/>
      <c r="K1041" s="506"/>
      <c r="L1041" s="556"/>
      <c r="M1041" s="506"/>
      <c r="N1041" s="556"/>
      <c r="O1041" s="506"/>
      <c r="P1041" s="557"/>
      <c r="Q1041" s="556"/>
      <c r="R1041" s="558"/>
      <c r="S1041" s="556"/>
      <c r="T1041" s="556"/>
      <c r="U1041" s="556"/>
      <c r="V1041" s="566"/>
      <c r="W1041" s="506"/>
      <c r="X1041" s="556"/>
      <c r="Y1041" s="557"/>
      <c r="Z1041" s="506"/>
      <c r="AQ1041" s="563"/>
      <c r="AR1041" s="563"/>
    </row>
    <row r="1042" spans="1:44" ht="15.75" customHeight="1" x14ac:dyDescent="0.25">
      <c r="A1042" s="564"/>
      <c r="H1042" s="556"/>
      <c r="J1042" s="556"/>
      <c r="K1042" s="506"/>
      <c r="L1042" s="556"/>
      <c r="M1042" s="506"/>
      <c r="N1042" s="556"/>
      <c r="O1042" s="506"/>
      <c r="P1042" s="557"/>
      <c r="Q1042" s="556"/>
      <c r="R1042" s="558"/>
      <c r="S1042" s="556"/>
      <c r="T1042" s="556"/>
      <c r="U1042" s="556"/>
      <c r="V1042" s="566"/>
      <c r="W1042" s="506"/>
      <c r="X1042" s="556"/>
      <c r="Y1042" s="557"/>
      <c r="Z1042" s="506"/>
      <c r="AQ1042" s="563"/>
      <c r="AR1042" s="563"/>
    </row>
    <row r="1043" spans="1:44" ht="15.75" customHeight="1" x14ac:dyDescent="0.25">
      <c r="A1043" s="564"/>
      <c r="H1043" s="556"/>
      <c r="J1043" s="556"/>
      <c r="K1043" s="506"/>
      <c r="L1043" s="556"/>
      <c r="M1043" s="506"/>
      <c r="N1043" s="556"/>
      <c r="O1043" s="506"/>
      <c r="P1043" s="557"/>
      <c r="Q1043" s="556"/>
      <c r="R1043" s="558"/>
      <c r="S1043" s="556"/>
      <c r="T1043" s="556"/>
      <c r="U1043" s="556"/>
      <c r="V1043" s="566"/>
      <c r="W1043" s="506"/>
      <c r="X1043" s="556"/>
      <c r="Y1043" s="557"/>
      <c r="Z1043" s="506"/>
      <c r="AQ1043" s="563"/>
      <c r="AR1043" s="563"/>
    </row>
    <row r="1044" spans="1:44" ht="15.75" customHeight="1" x14ac:dyDescent="0.25">
      <c r="A1044" s="564"/>
      <c r="H1044" s="556"/>
      <c r="J1044" s="556"/>
      <c r="K1044" s="506"/>
      <c r="L1044" s="556"/>
      <c r="M1044" s="506"/>
      <c r="N1044" s="556"/>
      <c r="O1044" s="506"/>
      <c r="P1044" s="557"/>
      <c r="Q1044" s="556"/>
      <c r="R1044" s="558"/>
      <c r="S1044" s="556"/>
      <c r="T1044" s="556"/>
      <c r="U1044" s="556"/>
      <c r="V1044" s="566"/>
      <c r="W1044" s="506"/>
      <c r="X1044" s="556"/>
      <c r="Y1044" s="557"/>
      <c r="Z1044" s="506"/>
      <c r="AQ1044" s="563"/>
      <c r="AR1044" s="563"/>
    </row>
    <row r="1045" spans="1:44" ht="15.75" customHeight="1" x14ac:dyDescent="0.25">
      <c r="A1045" s="564"/>
      <c r="H1045" s="556"/>
      <c r="J1045" s="556"/>
      <c r="K1045" s="506"/>
      <c r="L1045" s="556"/>
      <c r="M1045" s="506"/>
      <c r="N1045" s="556"/>
      <c r="O1045" s="506"/>
      <c r="P1045" s="557"/>
      <c r="Q1045" s="556"/>
      <c r="R1045" s="558"/>
      <c r="S1045" s="556"/>
      <c r="T1045" s="556"/>
      <c r="U1045" s="556"/>
      <c r="V1045" s="566"/>
      <c r="W1045" s="506"/>
      <c r="X1045" s="556"/>
      <c r="Y1045" s="557"/>
      <c r="Z1045" s="506"/>
      <c r="AQ1045" s="563"/>
      <c r="AR1045" s="563"/>
    </row>
    <row r="1046" spans="1:44" ht="15.75" customHeight="1" x14ac:dyDescent="0.25">
      <c r="A1046" s="564"/>
      <c r="H1046" s="556"/>
      <c r="J1046" s="556"/>
      <c r="K1046" s="506"/>
      <c r="L1046" s="556"/>
      <c r="M1046" s="506"/>
      <c r="N1046" s="556"/>
      <c r="O1046" s="506"/>
      <c r="P1046" s="557"/>
      <c r="Q1046" s="556"/>
      <c r="R1046" s="558"/>
      <c r="S1046" s="556"/>
      <c r="T1046" s="556"/>
      <c r="U1046" s="556"/>
      <c r="V1046" s="566"/>
      <c r="W1046" s="506"/>
      <c r="X1046" s="556"/>
      <c r="Y1046" s="557"/>
      <c r="Z1046" s="506"/>
      <c r="AQ1046" s="563"/>
      <c r="AR1046" s="563"/>
    </row>
    <row r="1047" spans="1:44" ht="15.75" customHeight="1" x14ac:dyDescent="0.25">
      <c r="A1047" s="564"/>
      <c r="H1047" s="556"/>
      <c r="J1047" s="556"/>
      <c r="K1047" s="506"/>
      <c r="L1047" s="556"/>
      <c r="M1047" s="506"/>
      <c r="N1047" s="556"/>
      <c r="O1047" s="506"/>
      <c r="P1047" s="557"/>
      <c r="Q1047" s="556"/>
      <c r="R1047" s="558"/>
      <c r="S1047" s="556"/>
      <c r="T1047" s="556"/>
      <c r="U1047" s="556"/>
      <c r="V1047" s="566"/>
      <c r="W1047" s="506"/>
      <c r="X1047" s="556"/>
      <c r="Y1047" s="557"/>
      <c r="Z1047" s="506"/>
      <c r="AQ1047" s="563"/>
      <c r="AR1047" s="563"/>
    </row>
    <row r="1048" spans="1:44" ht="15.75" customHeight="1" x14ac:dyDescent="0.25">
      <c r="A1048" s="564"/>
      <c r="H1048" s="556"/>
      <c r="J1048" s="556"/>
      <c r="K1048" s="506"/>
      <c r="L1048" s="556"/>
      <c r="M1048" s="506"/>
      <c r="N1048" s="556"/>
      <c r="O1048" s="506"/>
      <c r="P1048" s="557"/>
      <c r="Q1048" s="556"/>
      <c r="R1048" s="558"/>
      <c r="S1048" s="556"/>
      <c r="T1048" s="556"/>
      <c r="U1048" s="556"/>
      <c r="V1048" s="566"/>
      <c r="W1048" s="506"/>
      <c r="X1048" s="556"/>
      <c r="Y1048" s="557"/>
      <c r="Z1048" s="506"/>
      <c r="AQ1048" s="563"/>
      <c r="AR1048" s="563"/>
    </row>
    <row r="1049" spans="1:44" ht="15.75" customHeight="1" x14ac:dyDescent="0.25">
      <c r="A1049" s="564"/>
      <c r="H1049" s="556"/>
      <c r="J1049" s="556"/>
      <c r="K1049" s="506"/>
      <c r="L1049" s="556"/>
      <c r="M1049" s="506"/>
      <c r="N1049" s="556"/>
      <c r="O1049" s="506"/>
      <c r="P1049" s="557"/>
      <c r="Q1049" s="556"/>
      <c r="R1049" s="558"/>
      <c r="S1049" s="556"/>
      <c r="T1049" s="556"/>
      <c r="U1049" s="556"/>
      <c r="V1049" s="566"/>
      <c r="W1049" s="506"/>
      <c r="X1049" s="556"/>
      <c r="Y1049" s="557"/>
      <c r="Z1049" s="506"/>
      <c r="AQ1049" s="563"/>
      <c r="AR1049" s="563"/>
    </row>
    <row r="1050" spans="1:44" ht="15.75" customHeight="1" x14ac:dyDescent="0.25">
      <c r="A1050" s="564"/>
      <c r="H1050" s="556"/>
      <c r="J1050" s="556"/>
      <c r="K1050" s="506"/>
      <c r="L1050" s="556"/>
      <c r="M1050" s="506"/>
      <c r="N1050" s="556"/>
      <c r="O1050" s="506"/>
      <c r="P1050" s="557"/>
      <c r="Q1050" s="556"/>
      <c r="R1050" s="558"/>
      <c r="S1050" s="556"/>
      <c r="T1050" s="556"/>
      <c r="U1050" s="556"/>
      <c r="V1050" s="566"/>
      <c r="W1050" s="506"/>
      <c r="X1050" s="556"/>
      <c r="Y1050" s="557"/>
      <c r="Z1050" s="506"/>
      <c r="AQ1050" s="563"/>
      <c r="AR1050" s="563"/>
    </row>
    <row r="1051" spans="1:44" ht="15.75" customHeight="1" x14ac:dyDescent="0.25">
      <c r="A1051" s="564"/>
      <c r="H1051" s="556"/>
      <c r="J1051" s="556"/>
      <c r="K1051" s="506"/>
      <c r="L1051" s="556"/>
      <c r="M1051" s="506"/>
      <c r="N1051" s="556"/>
      <c r="O1051" s="506"/>
      <c r="P1051" s="557"/>
      <c r="Q1051" s="556"/>
      <c r="R1051" s="558"/>
      <c r="S1051" s="556"/>
      <c r="T1051" s="556"/>
      <c r="U1051" s="556"/>
      <c r="V1051" s="566"/>
      <c r="W1051" s="506"/>
      <c r="X1051" s="556"/>
      <c r="Y1051" s="557"/>
      <c r="Z1051" s="506"/>
      <c r="AQ1051" s="563"/>
      <c r="AR1051" s="563"/>
    </row>
    <row r="1052" spans="1:44" ht="15.75" customHeight="1" x14ac:dyDescent="0.25">
      <c r="A1052" s="564"/>
      <c r="H1052" s="556"/>
      <c r="J1052" s="556"/>
      <c r="K1052" s="506"/>
      <c r="L1052" s="556"/>
      <c r="M1052" s="506"/>
      <c r="N1052" s="556"/>
      <c r="O1052" s="506"/>
      <c r="P1052" s="557"/>
      <c r="Q1052" s="556"/>
      <c r="R1052" s="558"/>
      <c r="S1052" s="556"/>
      <c r="T1052" s="556"/>
      <c r="U1052" s="556"/>
      <c r="V1052" s="566"/>
      <c r="W1052" s="506"/>
      <c r="X1052" s="556"/>
      <c r="Y1052" s="557"/>
      <c r="Z1052" s="506"/>
      <c r="AQ1052" s="563"/>
      <c r="AR1052" s="563"/>
    </row>
    <row r="1053" spans="1:44" ht="15.75" customHeight="1" x14ac:dyDescent="0.25">
      <c r="A1053" s="564"/>
      <c r="H1053" s="556"/>
      <c r="J1053" s="556"/>
      <c r="K1053" s="506"/>
      <c r="L1053" s="556"/>
      <c r="M1053" s="506"/>
      <c r="N1053" s="556"/>
      <c r="O1053" s="506"/>
      <c r="P1053" s="557"/>
      <c r="Q1053" s="556"/>
      <c r="R1053" s="558"/>
      <c r="S1053" s="556"/>
      <c r="T1053" s="556"/>
      <c r="U1053" s="556"/>
      <c r="V1053" s="566"/>
      <c r="W1053" s="506"/>
      <c r="X1053" s="556"/>
      <c r="Y1053" s="557"/>
      <c r="Z1053" s="506"/>
      <c r="AQ1053" s="563"/>
      <c r="AR1053" s="563"/>
    </row>
    <row r="1054" spans="1:44" ht="15.75" customHeight="1" x14ac:dyDescent="0.25">
      <c r="A1054" s="564"/>
      <c r="H1054" s="556"/>
      <c r="J1054" s="556"/>
      <c r="K1054" s="506"/>
      <c r="L1054" s="556"/>
      <c r="M1054" s="506"/>
      <c r="N1054" s="556"/>
      <c r="O1054" s="506"/>
      <c r="P1054" s="557"/>
      <c r="Q1054" s="556"/>
      <c r="R1054" s="558"/>
      <c r="S1054" s="556"/>
      <c r="T1054" s="556"/>
      <c r="U1054" s="556"/>
      <c r="V1054" s="566"/>
      <c r="W1054" s="506"/>
      <c r="X1054" s="556"/>
      <c r="Y1054" s="557"/>
      <c r="Z1054" s="506"/>
      <c r="AQ1054" s="563"/>
      <c r="AR1054" s="563"/>
    </row>
    <row r="1055" spans="1:44" ht="15.75" customHeight="1" x14ac:dyDescent="0.25">
      <c r="A1055" s="564"/>
      <c r="H1055" s="556"/>
      <c r="J1055" s="556"/>
      <c r="K1055" s="506"/>
      <c r="L1055" s="556"/>
      <c r="M1055" s="506"/>
      <c r="N1055" s="556"/>
      <c r="O1055" s="506"/>
      <c r="P1055" s="557"/>
      <c r="Q1055" s="556"/>
      <c r="R1055" s="558"/>
      <c r="S1055" s="556"/>
      <c r="T1055" s="556"/>
      <c r="U1055" s="556"/>
      <c r="V1055" s="566"/>
      <c r="W1055" s="506"/>
      <c r="X1055" s="556"/>
      <c r="Y1055" s="557"/>
      <c r="Z1055" s="506"/>
      <c r="AQ1055" s="563"/>
      <c r="AR1055" s="563"/>
    </row>
    <row r="1056" spans="1:44" ht="15.75" customHeight="1" x14ac:dyDescent="0.25">
      <c r="A1056" s="564"/>
      <c r="H1056" s="556"/>
      <c r="J1056" s="556"/>
      <c r="K1056" s="506"/>
      <c r="L1056" s="556"/>
      <c r="M1056" s="506"/>
      <c r="N1056" s="556"/>
      <c r="O1056" s="506"/>
      <c r="P1056" s="557"/>
      <c r="Q1056" s="556"/>
      <c r="R1056" s="558"/>
      <c r="S1056" s="556"/>
      <c r="T1056" s="556"/>
      <c r="U1056" s="556"/>
      <c r="V1056" s="566"/>
      <c r="W1056" s="506"/>
      <c r="X1056" s="556"/>
      <c r="Y1056" s="557"/>
      <c r="Z1056" s="506"/>
      <c r="AQ1056" s="563"/>
      <c r="AR1056" s="563"/>
    </row>
    <row r="1057" spans="1:44" ht="15.75" customHeight="1" x14ac:dyDescent="0.25">
      <c r="A1057" s="564"/>
      <c r="H1057" s="556"/>
      <c r="J1057" s="556"/>
      <c r="K1057" s="506"/>
      <c r="L1057" s="556"/>
      <c r="M1057" s="506"/>
      <c r="N1057" s="556"/>
      <c r="O1057" s="506"/>
      <c r="P1057" s="557"/>
      <c r="Q1057" s="556"/>
      <c r="R1057" s="558"/>
      <c r="S1057" s="556"/>
      <c r="T1057" s="556"/>
      <c r="U1057" s="556"/>
      <c r="V1057" s="566"/>
      <c r="W1057" s="506"/>
      <c r="X1057" s="556"/>
      <c r="Y1057" s="557"/>
      <c r="Z1057" s="506"/>
      <c r="AQ1057" s="563"/>
      <c r="AR1057" s="563"/>
    </row>
    <row r="1058" spans="1:44" ht="15.75" customHeight="1" x14ac:dyDescent="0.25">
      <c r="A1058" s="564"/>
      <c r="H1058" s="556"/>
      <c r="J1058" s="556"/>
      <c r="K1058" s="506"/>
      <c r="L1058" s="556"/>
      <c r="M1058" s="506"/>
      <c r="N1058" s="556"/>
      <c r="O1058" s="506"/>
      <c r="P1058" s="557"/>
      <c r="Q1058" s="556"/>
      <c r="R1058" s="558"/>
      <c r="S1058" s="556"/>
      <c r="T1058" s="556"/>
      <c r="U1058" s="556"/>
      <c r="V1058" s="566"/>
      <c r="W1058" s="506"/>
      <c r="X1058" s="556"/>
      <c r="Y1058" s="557"/>
      <c r="Z1058" s="506"/>
      <c r="AQ1058" s="563"/>
      <c r="AR1058" s="563"/>
    </row>
    <row r="1059" spans="1:44" ht="15.75" customHeight="1" x14ac:dyDescent="0.25">
      <c r="A1059" s="564"/>
      <c r="H1059" s="556"/>
      <c r="J1059" s="556"/>
      <c r="K1059" s="506"/>
      <c r="L1059" s="556"/>
      <c r="M1059" s="506"/>
      <c r="N1059" s="556"/>
      <c r="O1059" s="506"/>
      <c r="P1059" s="557"/>
      <c r="Q1059" s="556"/>
      <c r="R1059" s="558"/>
      <c r="S1059" s="556"/>
      <c r="T1059" s="556"/>
      <c r="U1059" s="556"/>
      <c r="V1059" s="566"/>
      <c r="W1059" s="506"/>
      <c r="X1059" s="556"/>
      <c r="Y1059" s="557"/>
      <c r="Z1059" s="506"/>
      <c r="AQ1059" s="563"/>
      <c r="AR1059" s="563"/>
    </row>
    <row r="1060" spans="1:44" ht="15.75" customHeight="1" x14ac:dyDescent="0.25">
      <c r="A1060" s="564"/>
      <c r="H1060" s="556"/>
      <c r="J1060" s="556"/>
      <c r="K1060" s="506"/>
      <c r="L1060" s="556"/>
      <c r="M1060" s="506"/>
      <c r="N1060" s="556"/>
      <c r="O1060" s="506"/>
      <c r="P1060" s="557"/>
      <c r="Q1060" s="556"/>
      <c r="R1060" s="558"/>
      <c r="S1060" s="556"/>
      <c r="T1060" s="556"/>
      <c r="U1060" s="556"/>
      <c r="V1060" s="566"/>
      <c r="W1060" s="506"/>
      <c r="X1060" s="556"/>
      <c r="Y1060" s="557"/>
      <c r="Z1060" s="506"/>
      <c r="AQ1060" s="563"/>
      <c r="AR1060" s="563"/>
    </row>
    <row r="1061" spans="1:44" ht="15.75" customHeight="1" x14ac:dyDescent="0.25">
      <c r="A1061" s="564"/>
      <c r="H1061" s="556"/>
      <c r="J1061" s="556"/>
      <c r="K1061" s="506"/>
      <c r="L1061" s="556"/>
      <c r="M1061" s="506"/>
      <c r="N1061" s="556"/>
      <c r="O1061" s="506"/>
      <c r="P1061" s="557"/>
      <c r="Q1061" s="556"/>
      <c r="R1061" s="558"/>
      <c r="S1061" s="556"/>
      <c r="T1061" s="556"/>
      <c r="U1061" s="556"/>
      <c r="V1061" s="566"/>
      <c r="W1061" s="506"/>
      <c r="X1061" s="556"/>
      <c r="Y1061" s="557"/>
      <c r="Z1061" s="506"/>
      <c r="AQ1061" s="563"/>
      <c r="AR1061" s="563"/>
    </row>
    <row r="1062" spans="1:44" ht="15.75" customHeight="1" x14ac:dyDescent="0.25">
      <c r="A1062" s="564"/>
      <c r="H1062" s="556"/>
      <c r="J1062" s="556"/>
      <c r="K1062" s="506"/>
      <c r="L1062" s="556"/>
      <c r="M1062" s="506"/>
      <c r="N1062" s="556"/>
      <c r="O1062" s="506"/>
      <c r="P1062" s="557"/>
      <c r="Q1062" s="556"/>
      <c r="R1062" s="558"/>
      <c r="S1062" s="556"/>
      <c r="T1062" s="556"/>
      <c r="U1062" s="556"/>
      <c r="V1062" s="566"/>
      <c r="W1062" s="506"/>
      <c r="X1062" s="556"/>
      <c r="Y1062" s="557"/>
      <c r="Z1062" s="506"/>
      <c r="AQ1062" s="563"/>
      <c r="AR1062" s="563"/>
    </row>
    <row r="1063" spans="1:44" ht="15.75" customHeight="1" x14ac:dyDescent="0.25">
      <c r="A1063" s="564"/>
      <c r="H1063" s="556"/>
      <c r="J1063" s="556"/>
      <c r="K1063" s="506"/>
      <c r="L1063" s="556"/>
      <c r="M1063" s="506"/>
      <c r="N1063" s="556"/>
      <c r="O1063" s="506"/>
      <c r="P1063" s="557"/>
      <c r="Q1063" s="556"/>
      <c r="R1063" s="558"/>
      <c r="S1063" s="556"/>
      <c r="T1063" s="556"/>
      <c r="U1063" s="556"/>
      <c r="V1063" s="566"/>
      <c r="W1063" s="506"/>
      <c r="X1063" s="556"/>
      <c r="Y1063" s="557"/>
      <c r="Z1063" s="506"/>
      <c r="AQ1063" s="563"/>
      <c r="AR1063" s="563"/>
    </row>
    <row r="1064" spans="1:44" ht="15.75" customHeight="1" x14ac:dyDescent="0.25">
      <c r="A1064" s="564"/>
      <c r="H1064" s="556"/>
      <c r="J1064" s="556"/>
      <c r="K1064" s="506"/>
      <c r="L1064" s="556"/>
      <c r="M1064" s="506"/>
      <c r="N1064" s="556"/>
      <c r="O1064" s="506"/>
      <c r="P1064" s="557"/>
      <c r="Q1064" s="556"/>
      <c r="R1064" s="558"/>
      <c r="S1064" s="556"/>
      <c r="T1064" s="556"/>
      <c r="U1064" s="556"/>
      <c r="V1064" s="566"/>
      <c r="W1064" s="506"/>
      <c r="X1064" s="556"/>
      <c r="Y1064" s="557"/>
      <c r="Z1064" s="506"/>
      <c r="AQ1064" s="563"/>
      <c r="AR1064" s="563"/>
    </row>
    <row r="1065" spans="1:44" ht="15.75" customHeight="1" x14ac:dyDescent="0.25">
      <c r="A1065" s="564"/>
      <c r="H1065" s="556"/>
      <c r="J1065" s="556"/>
      <c r="K1065" s="506"/>
      <c r="L1065" s="556"/>
      <c r="M1065" s="506"/>
      <c r="N1065" s="556"/>
      <c r="O1065" s="506"/>
      <c r="P1065" s="557"/>
      <c r="Q1065" s="556"/>
      <c r="R1065" s="558"/>
      <c r="S1065" s="556"/>
      <c r="T1065" s="556"/>
      <c r="U1065" s="556"/>
      <c r="V1065" s="566"/>
      <c r="W1065" s="506"/>
      <c r="X1065" s="556"/>
      <c r="Y1065" s="557"/>
      <c r="Z1065" s="506"/>
      <c r="AQ1065" s="563"/>
      <c r="AR1065" s="563"/>
    </row>
    <row r="1066" spans="1:44" ht="15.75" customHeight="1" x14ac:dyDescent="0.25">
      <c r="A1066" s="564"/>
      <c r="H1066" s="556"/>
      <c r="J1066" s="556"/>
      <c r="K1066" s="506"/>
      <c r="L1066" s="556"/>
      <c r="M1066" s="506"/>
      <c r="N1066" s="556"/>
      <c r="O1066" s="506"/>
      <c r="P1066" s="557"/>
      <c r="Q1066" s="556"/>
      <c r="R1066" s="558"/>
      <c r="S1066" s="556"/>
      <c r="T1066" s="556"/>
      <c r="U1066" s="556"/>
      <c r="V1066" s="566"/>
      <c r="W1066" s="506"/>
      <c r="X1066" s="556"/>
      <c r="Y1066" s="557"/>
      <c r="Z1066" s="506"/>
      <c r="AQ1066" s="563"/>
      <c r="AR1066" s="563"/>
    </row>
    <row r="1067" spans="1:44" ht="15.75" customHeight="1" x14ac:dyDescent="0.25">
      <c r="A1067" s="564"/>
      <c r="H1067" s="556"/>
      <c r="J1067" s="556"/>
      <c r="K1067" s="506"/>
      <c r="L1067" s="556"/>
      <c r="M1067" s="506"/>
      <c r="N1067" s="556"/>
      <c r="O1067" s="506"/>
      <c r="P1067" s="557"/>
      <c r="Q1067" s="556"/>
      <c r="R1067" s="558"/>
      <c r="S1067" s="556"/>
      <c r="T1067" s="556"/>
      <c r="U1067" s="556"/>
      <c r="V1067" s="566"/>
      <c r="W1067" s="506"/>
      <c r="X1067" s="556"/>
      <c r="Y1067" s="557"/>
      <c r="Z1067" s="506"/>
      <c r="AQ1067" s="563"/>
      <c r="AR1067" s="563"/>
    </row>
    <row r="1068" spans="1:44" ht="15.75" customHeight="1" x14ac:dyDescent="0.25">
      <c r="A1068" s="564"/>
      <c r="H1068" s="556"/>
      <c r="J1068" s="556"/>
      <c r="K1068" s="506"/>
      <c r="L1068" s="556"/>
      <c r="M1068" s="506"/>
      <c r="N1068" s="556"/>
      <c r="O1068" s="506"/>
      <c r="P1068" s="557"/>
      <c r="Q1068" s="556"/>
      <c r="R1068" s="558"/>
      <c r="S1068" s="556"/>
      <c r="T1068" s="556"/>
      <c r="U1068" s="556"/>
      <c r="V1068" s="566"/>
      <c r="W1068" s="506"/>
      <c r="X1068" s="556"/>
      <c r="Y1068" s="557"/>
      <c r="Z1068" s="506"/>
      <c r="AQ1068" s="563"/>
      <c r="AR1068" s="563"/>
    </row>
    <row r="1069" spans="1:44" ht="15.75" customHeight="1" x14ac:dyDescent="0.25">
      <c r="A1069" s="564"/>
      <c r="H1069" s="556"/>
      <c r="J1069" s="556"/>
      <c r="K1069" s="506"/>
      <c r="L1069" s="556"/>
      <c r="M1069" s="506"/>
      <c r="N1069" s="556"/>
      <c r="O1069" s="506"/>
      <c r="P1069" s="557"/>
      <c r="Q1069" s="556"/>
      <c r="R1069" s="558"/>
      <c r="S1069" s="556"/>
      <c r="T1069" s="556"/>
      <c r="U1069" s="556"/>
      <c r="V1069" s="566"/>
      <c r="W1069" s="506"/>
      <c r="X1069" s="556"/>
      <c r="Y1069" s="557"/>
      <c r="Z1069" s="506"/>
      <c r="AQ1069" s="563"/>
      <c r="AR1069" s="563"/>
    </row>
    <row r="1070" spans="1:44" ht="15.75" customHeight="1" x14ac:dyDescent="0.25">
      <c r="A1070" s="564"/>
      <c r="H1070" s="556"/>
      <c r="J1070" s="556"/>
      <c r="K1070" s="506"/>
      <c r="L1070" s="556"/>
      <c r="M1070" s="506"/>
      <c r="N1070" s="556"/>
      <c r="O1070" s="506"/>
      <c r="P1070" s="557"/>
      <c r="Q1070" s="556"/>
      <c r="R1070" s="558"/>
      <c r="S1070" s="556"/>
      <c r="T1070" s="556"/>
      <c r="U1070" s="556"/>
      <c r="V1070" s="566"/>
      <c r="W1070" s="506"/>
      <c r="X1070" s="556"/>
      <c r="Y1070" s="557"/>
      <c r="Z1070" s="506"/>
      <c r="AQ1070" s="563"/>
      <c r="AR1070" s="563"/>
    </row>
    <row r="1071" spans="1:44" ht="15.75" customHeight="1" x14ac:dyDescent="0.25">
      <c r="A1071" s="564"/>
      <c r="H1071" s="556"/>
      <c r="J1071" s="556"/>
      <c r="K1071" s="506"/>
      <c r="L1071" s="556"/>
      <c r="M1071" s="506"/>
      <c r="N1071" s="556"/>
      <c r="O1071" s="506"/>
      <c r="P1071" s="557"/>
      <c r="Q1071" s="556"/>
      <c r="R1071" s="558"/>
      <c r="S1071" s="556"/>
      <c r="T1071" s="556"/>
      <c r="U1071" s="556"/>
      <c r="V1071" s="566"/>
      <c r="W1071" s="506"/>
      <c r="X1071" s="556"/>
      <c r="Y1071" s="557"/>
      <c r="Z1071" s="506"/>
      <c r="AQ1071" s="563"/>
      <c r="AR1071" s="563"/>
    </row>
    <row r="1072" spans="1:44" ht="15.75" customHeight="1" x14ac:dyDescent="0.25">
      <c r="A1072" s="564"/>
      <c r="H1072" s="556"/>
      <c r="J1072" s="556"/>
      <c r="K1072" s="506"/>
      <c r="L1072" s="556"/>
      <c r="M1072" s="506"/>
      <c r="N1072" s="556"/>
      <c r="O1072" s="506"/>
      <c r="P1072" s="557"/>
      <c r="Q1072" s="556"/>
      <c r="R1072" s="558"/>
      <c r="S1072" s="556"/>
      <c r="T1072" s="556"/>
      <c r="U1072" s="556"/>
      <c r="V1072" s="566"/>
      <c r="W1072" s="506"/>
      <c r="X1072" s="556"/>
      <c r="Y1072" s="557"/>
      <c r="Z1072" s="506"/>
      <c r="AQ1072" s="563"/>
      <c r="AR1072" s="563"/>
    </row>
    <row r="1073" spans="1:44" ht="15.75" customHeight="1" x14ac:dyDescent="0.25">
      <c r="A1073" s="564"/>
      <c r="H1073" s="556"/>
      <c r="J1073" s="556"/>
      <c r="K1073" s="506"/>
      <c r="L1073" s="556"/>
      <c r="M1073" s="506"/>
      <c r="N1073" s="556"/>
      <c r="O1073" s="506"/>
      <c r="P1073" s="557"/>
      <c r="Q1073" s="556"/>
      <c r="R1073" s="558"/>
      <c r="S1073" s="556"/>
      <c r="T1073" s="556"/>
      <c r="U1073" s="556"/>
      <c r="V1073" s="566"/>
      <c r="W1073" s="506"/>
      <c r="X1073" s="556"/>
      <c r="Y1073" s="557"/>
      <c r="Z1073" s="506"/>
      <c r="AQ1073" s="563"/>
      <c r="AR1073" s="563"/>
    </row>
    <row r="1074" spans="1:44" ht="15.75" customHeight="1" x14ac:dyDescent="0.25">
      <c r="A1074" s="564"/>
      <c r="H1074" s="556"/>
      <c r="J1074" s="556"/>
      <c r="K1074" s="506"/>
      <c r="L1074" s="556"/>
      <c r="M1074" s="506"/>
      <c r="N1074" s="556"/>
      <c r="O1074" s="506"/>
      <c r="P1074" s="557"/>
      <c r="Q1074" s="556"/>
      <c r="R1074" s="558"/>
      <c r="S1074" s="556"/>
      <c r="T1074" s="556"/>
      <c r="U1074" s="556"/>
      <c r="V1074" s="566"/>
      <c r="W1074" s="506"/>
      <c r="X1074" s="556"/>
      <c r="Y1074" s="557"/>
      <c r="Z1074" s="506"/>
      <c r="AQ1074" s="563"/>
      <c r="AR1074" s="563"/>
    </row>
    <row r="1075" spans="1:44" ht="15.75" customHeight="1" x14ac:dyDescent="0.25">
      <c r="A1075" s="564"/>
      <c r="H1075" s="556"/>
      <c r="J1075" s="556"/>
      <c r="K1075" s="506"/>
      <c r="L1075" s="556"/>
      <c r="M1075" s="506"/>
      <c r="N1075" s="556"/>
      <c r="O1075" s="506"/>
      <c r="P1075" s="557"/>
      <c r="Q1075" s="556"/>
      <c r="R1075" s="558"/>
      <c r="S1075" s="556"/>
      <c r="T1075" s="556"/>
      <c r="U1075" s="556"/>
      <c r="V1075" s="566"/>
      <c r="W1075" s="506"/>
      <c r="X1075" s="556"/>
      <c r="Y1075" s="557"/>
      <c r="Z1075" s="506"/>
      <c r="AQ1075" s="563"/>
      <c r="AR1075" s="563"/>
    </row>
    <row r="1076" spans="1:44" ht="15.75" customHeight="1" x14ac:dyDescent="0.25">
      <c r="A1076" s="564"/>
      <c r="H1076" s="556"/>
      <c r="J1076" s="556"/>
      <c r="K1076" s="506"/>
      <c r="L1076" s="556"/>
      <c r="M1076" s="506"/>
      <c r="N1076" s="556"/>
      <c r="O1076" s="506"/>
      <c r="P1076" s="557"/>
      <c r="Q1076" s="556"/>
      <c r="R1076" s="558"/>
      <c r="S1076" s="556"/>
      <c r="T1076" s="556"/>
      <c r="U1076" s="556"/>
      <c r="V1076" s="566"/>
      <c r="W1076" s="506"/>
      <c r="X1076" s="556"/>
      <c r="Y1076" s="557"/>
      <c r="Z1076" s="506"/>
      <c r="AQ1076" s="563"/>
      <c r="AR1076" s="563"/>
    </row>
    <row r="1077" spans="1:44" ht="15.75" customHeight="1" x14ac:dyDescent="0.25">
      <c r="A1077" s="564"/>
      <c r="H1077" s="556"/>
      <c r="J1077" s="556"/>
      <c r="K1077" s="506"/>
      <c r="L1077" s="556"/>
      <c r="M1077" s="506"/>
      <c r="N1077" s="556"/>
      <c r="O1077" s="506"/>
      <c r="P1077" s="557"/>
      <c r="Q1077" s="556"/>
      <c r="R1077" s="558"/>
      <c r="S1077" s="556"/>
      <c r="T1077" s="556"/>
      <c r="U1077" s="556"/>
      <c r="V1077" s="566"/>
      <c r="W1077" s="506"/>
      <c r="X1077" s="556"/>
      <c r="Y1077" s="557"/>
      <c r="Z1077" s="506"/>
      <c r="AQ1077" s="563"/>
      <c r="AR1077" s="563"/>
    </row>
    <row r="1078" spans="1:44" ht="15.75" customHeight="1" x14ac:dyDescent="0.25">
      <c r="A1078" s="564"/>
      <c r="H1078" s="556"/>
      <c r="J1078" s="556"/>
      <c r="K1078" s="506"/>
      <c r="L1078" s="556"/>
      <c r="M1078" s="506"/>
      <c r="N1078" s="556"/>
      <c r="O1078" s="506"/>
      <c r="P1078" s="557"/>
      <c r="Q1078" s="556"/>
      <c r="R1078" s="558"/>
      <c r="S1078" s="556"/>
      <c r="T1078" s="556"/>
      <c r="U1078" s="556"/>
      <c r="V1078" s="566"/>
      <c r="W1078" s="506"/>
      <c r="X1078" s="556"/>
      <c r="Y1078" s="557"/>
      <c r="Z1078" s="506"/>
      <c r="AQ1078" s="563"/>
      <c r="AR1078" s="563"/>
    </row>
    <row r="1079" spans="1:44" ht="15.75" customHeight="1" x14ac:dyDescent="0.25">
      <c r="A1079" s="564"/>
      <c r="H1079" s="556"/>
      <c r="J1079" s="556"/>
      <c r="K1079" s="506"/>
      <c r="L1079" s="556"/>
      <c r="M1079" s="506"/>
      <c r="N1079" s="556"/>
      <c r="O1079" s="506"/>
      <c r="P1079" s="557"/>
      <c r="Q1079" s="556"/>
      <c r="R1079" s="558"/>
      <c r="S1079" s="556"/>
      <c r="T1079" s="556"/>
      <c r="U1079" s="556"/>
      <c r="V1079" s="566"/>
      <c r="W1079" s="506"/>
      <c r="X1079" s="556"/>
      <c r="Y1079" s="557"/>
      <c r="Z1079" s="506"/>
      <c r="AQ1079" s="563"/>
      <c r="AR1079" s="563"/>
    </row>
    <row r="1080" spans="1:44" ht="15.75" customHeight="1" x14ac:dyDescent="0.25">
      <c r="A1080" s="564"/>
      <c r="H1080" s="556"/>
      <c r="J1080" s="556"/>
      <c r="K1080" s="506"/>
      <c r="L1080" s="556"/>
      <c r="M1080" s="506"/>
      <c r="N1080" s="556"/>
      <c r="O1080" s="506"/>
      <c r="P1080" s="557"/>
      <c r="Q1080" s="556"/>
      <c r="R1080" s="558"/>
      <c r="S1080" s="556"/>
      <c r="T1080" s="556"/>
      <c r="U1080" s="556"/>
      <c r="V1080" s="566"/>
      <c r="W1080" s="506"/>
      <c r="X1080" s="556"/>
      <c r="Y1080" s="557"/>
      <c r="Z1080" s="506"/>
      <c r="AQ1080" s="563"/>
      <c r="AR1080" s="563"/>
    </row>
    <row r="1081" spans="1:44" ht="15.75" customHeight="1" x14ac:dyDescent="0.25">
      <c r="A1081" s="564"/>
      <c r="H1081" s="556"/>
      <c r="J1081" s="556"/>
      <c r="K1081" s="506"/>
      <c r="L1081" s="556"/>
      <c r="M1081" s="506"/>
      <c r="N1081" s="556"/>
      <c r="O1081" s="506"/>
      <c r="P1081" s="557"/>
      <c r="Q1081" s="556"/>
      <c r="R1081" s="558"/>
      <c r="S1081" s="556"/>
      <c r="T1081" s="556"/>
      <c r="U1081" s="556"/>
      <c r="V1081" s="566"/>
      <c r="W1081" s="506"/>
      <c r="X1081" s="556"/>
      <c r="Y1081" s="557"/>
      <c r="Z1081" s="506"/>
      <c r="AQ1081" s="563"/>
      <c r="AR1081" s="563"/>
    </row>
    <row r="1082" spans="1:44" ht="15.75" customHeight="1" x14ac:dyDescent="0.25">
      <c r="A1082" s="564"/>
      <c r="H1082" s="556"/>
      <c r="J1082" s="556"/>
      <c r="K1082" s="506"/>
      <c r="L1082" s="556"/>
      <c r="M1082" s="506"/>
      <c r="N1082" s="556"/>
      <c r="O1082" s="506"/>
      <c r="P1082" s="557"/>
      <c r="Q1082" s="556"/>
      <c r="R1082" s="558"/>
      <c r="S1082" s="556"/>
      <c r="T1082" s="556"/>
      <c r="U1082" s="556"/>
      <c r="V1082" s="566"/>
      <c r="W1082" s="506"/>
      <c r="X1082" s="556"/>
      <c r="Y1082" s="557"/>
      <c r="Z1082" s="506"/>
      <c r="AQ1082" s="563"/>
      <c r="AR1082" s="563"/>
    </row>
    <row r="1083" spans="1:44" ht="15.75" customHeight="1" x14ac:dyDescent="0.25">
      <c r="A1083" s="564"/>
      <c r="H1083" s="556"/>
      <c r="J1083" s="556"/>
      <c r="K1083" s="506"/>
      <c r="L1083" s="556"/>
      <c r="M1083" s="506"/>
      <c r="N1083" s="556"/>
      <c r="O1083" s="506"/>
      <c r="P1083" s="557"/>
      <c r="Q1083" s="556"/>
      <c r="R1083" s="558"/>
      <c r="S1083" s="556"/>
      <c r="T1083" s="556"/>
      <c r="U1083" s="556"/>
      <c r="V1083" s="566"/>
      <c r="W1083" s="506"/>
      <c r="X1083" s="556"/>
      <c r="Y1083" s="557"/>
      <c r="Z1083" s="506"/>
      <c r="AQ1083" s="563"/>
      <c r="AR1083" s="563"/>
    </row>
    <row r="1084" spans="1:44" ht="15.75" customHeight="1" x14ac:dyDescent="0.25">
      <c r="A1084" s="564"/>
      <c r="H1084" s="556"/>
      <c r="J1084" s="556"/>
      <c r="K1084" s="506"/>
      <c r="L1084" s="556"/>
      <c r="M1084" s="506"/>
      <c r="N1084" s="556"/>
      <c r="O1084" s="506"/>
      <c r="P1084" s="557"/>
      <c r="Q1084" s="556"/>
      <c r="R1084" s="558"/>
      <c r="S1084" s="556"/>
      <c r="T1084" s="556"/>
      <c r="U1084" s="556"/>
      <c r="V1084" s="566"/>
      <c r="W1084" s="506"/>
      <c r="X1084" s="556"/>
      <c r="Y1084" s="557"/>
      <c r="Z1084" s="506"/>
      <c r="AQ1084" s="563"/>
      <c r="AR1084" s="563"/>
    </row>
    <row r="1085" spans="1:44" ht="15.75" customHeight="1" x14ac:dyDescent="0.25">
      <c r="A1085" s="564"/>
      <c r="H1085" s="556"/>
      <c r="J1085" s="556"/>
      <c r="K1085" s="506"/>
      <c r="L1085" s="556"/>
      <c r="M1085" s="506"/>
      <c r="N1085" s="556"/>
      <c r="O1085" s="506"/>
      <c r="P1085" s="557"/>
      <c r="Q1085" s="556"/>
      <c r="R1085" s="558"/>
      <c r="S1085" s="556"/>
      <c r="T1085" s="556"/>
      <c r="U1085" s="556"/>
      <c r="V1085" s="566"/>
      <c r="W1085" s="506"/>
      <c r="X1085" s="556"/>
      <c r="Y1085" s="557"/>
      <c r="Z1085" s="506"/>
      <c r="AQ1085" s="563"/>
      <c r="AR1085" s="563"/>
    </row>
    <row r="1086" spans="1:44" ht="15.75" customHeight="1" x14ac:dyDescent="0.25">
      <c r="A1086" s="564"/>
      <c r="H1086" s="556"/>
      <c r="J1086" s="556"/>
      <c r="K1086" s="506"/>
      <c r="L1086" s="556"/>
      <c r="M1086" s="506"/>
      <c r="N1086" s="556"/>
      <c r="O1086" s="506"/>
      <c r="P1086" s="557"/>
      <c r="Q1086" s="556"/>
      <c r="R1086" s="558"/>
      <c r="S1086" s="556"/>
      <c r="T1086" s="556"/>
      <c r="U1086" s="556"/>
      <c r="V1086" s="566"/>
      <c r="W1086" s="506"/>
      <c r="X1086" s="556"/>
      <c r="Y1086" s="557"/>
      <c r="Z1086" s="506"/>
      <c r="AQ1086" s="563"/>
      <c r="AR1086" s="563"/>
    </row>
    <row r="1087" spans="1:44" ht="15.75" customHeight="1" x14ac:dyDescent="0.25">
      <c r="A1087" s="564"/>
      <c r="H1087" s="556"/>
      <c r="J1087" s="556"/>
      <c r="K1087" s="506"/>
      <c r="L1087" s="556"/>
      <c r="M1087" s="506"/>
      <c r="N1087" s="556"/>
      <c r="O1087" s="506"/>
      <c r="P1087" s="557"/>
      <c r="Q1087" s="556"/>
      <c r="R1087" s="558"/>
      <c r="S1087" s="556"/>
      <c r="T1087" s="556"/>
      <c r="U1087" s="556"/>
      <c r="V1087" s="566"/>
      <c r="W1087" s="506"/>
      <c r="X1087" s="556"/>
      <c r="Y1087" s="557"/>
      <c r="Z1087" s="506"/>
      <c r="AQ1087" s="563"/>
      <c r="AR1087" s="563"/>
    </row>
    <row r="1088" spans="1:44" ht="15.75" customHeight="1" x14ac:dyDescent="0.25">
      <c r="A1088" s="564"/>
      <c r="H1088" s="556"/>
      <c r="J1088" s="556"/>
      <c r="K1088" s="506"/>
      <c r="L1088" s="556"/>
      <c r="M1088" s="506"/>
      <c r="N1088" s="556"/>
      <c r="O1088" s="506"/>
      <c r="P1088" s="557"/>
      <c r="Q1088" s="556"/>
      <c r="R1088" s="558"/>
      <c r="S1088" s="556"/>
      <c r="T1088" s="556"/>
      <c r="U1088" s="556"/>
      <c r="V1088" s="566"/>
      <c r="W1088" s="506"/>
      <c r="X1088" s="556"/>
      <c r="Y1088" s="557"/>
      <c r="Z1088" s="506"/>
      <c r="AQ1088" s="563"/>
      <c r="AR1088" s="563"/>
    </row>
    <row r="1089" spans="1:44" ht="15.75" customHeight="1" x14ac:dyDescent="0.25">
      <c r="A1089" s="564"/>
      <c r="H1089" s="556"/>
      <c r="J1089" s="556"/>
      <c r="K1089" s="506"/>
      <c r="L1089" s="556"/>
      <c r="M1089" s="506"/>
      <c r="N1089" s="556"/>
      <c r="O1089" s="506"/>
      <c r="P1089" s="557"/>
      <c r="Q1089" s="556"/>
      <c r="R1089" s="558"/>
      <c r="S1089" s="556"/>
      <c r="T1089" s="556"/>
      <c r="U1089" s="556"/>
      <c r="V1089" s="566"/>
      <c r="W1089" s="506"/>
      <c r="X1089" s="556"/>
      <c r="Y1089" s="557"/>
      <c r="Z1089" s="506"/>
      <c r="AQ1089" s="563"/>
      <c r="AR1089" s="563"/>
    </row>
    <row r="1090" spans="1:44" ht="15.75" customHeight="1" x14ac:dyDescent="0.25">
      <c r="A1090" s="564"/>
      <c r="H1090" s="556"/>
      <c r="J1090" s="556"/>
      <c r="K1090" s="506"/>
      <c r="L1090" s="556"/>
      <c r="M1090" s="506"/>
      <c r="N1090" s="556"/>
      <c r="O1090" s="506"/>
      <c r="P1090" s="557"/>
      <c r="Q1090" s="556"/>
      <c r="R1090" s="558"/>
      <c r="S1090" s="556"/>
      <c r="T1090" s="556"/>
      <c r="U1090" s="556"/>
      <c r="V1090" s="566"/>
      <c r="W1090" s="506"/>
      <c r="X1090" s="556"/>
      <c r="Y1090" s="557"/>
      <c r="Z1090" s="506"/>
      <c r="AQ1090" s="563"/>
      <c r="AR1090" s="563"/>
    </row>
    <row r="1091" spans="1:44" ht="15.75" customHeight="1" x14ac:dyDescent="0.25">
      <c r="A1091" s="564"/>
      <c r="H1091" s="556"/>
      <c r="J1091" s="556"/>
      <c r="K1091" s="506"/>
      <c r="L1091" s="556"/>
      <c r="M1091" s="506"/>
      <c r="N1091" s="556"/>
      <c r="O1091" s="506"/>
      <c r="P1091" s="557"/>
      <c r="Q1091" s="556"/>
      <c r="R1091" s="558"/>
      <c r="S1091" s="556"/>
      <c r="T1091" s="556"/>
      <c r="U1091" s="556"/>
      <c r="V1091" s="566"/>
      <c r="W1091" s="506"/>
      <c r="X1091" s="556"/>
      <c r="Y1091" s="557"/>
      <c r="Z1091" s="506"/>
      <c r="AQ1091" s="563"/>
      <c r="AR1091" s="563"/>
    </row>
    <row r="1092" spans="1:44" ht="15.75" customHeight="1" x14ac:dyDescent="0.25">
      <c r="A1092" s="564"/>
      <c r="H1092" s="556"/>
      <c r="J1092" s="556"/>
      <c r="K1092" s="506"/>
      <c r="L1092" s="556"/>
      <c r="M1092" s="506"/>
      <c r="N1092" s="556"/>
      <c r="O1092" s="506"/>
      <c r="P1092" s="557"/>
      <c r="Q1092" s="556"/>
      <c r="R1092" s="558"/>
      <c r="S1092" s="556"/>
      <c r="T1092" s="556"/>
      <c r="U1092" s="556"/>
      <c r="V1092" s="566"/>
      <c r="W1092" s="506"/>
      <c r="X1092" s="556"/>
      <c r="Y1092" s="557"/>
      <c r="Z1092" s="506"/>
      <c r="AQ1092" s="563"/>
      <c r="AR1092" s="563"/>
    </row>
    <row r="1093" spans="1:44" ht="15.75" customHeight="1" x14ac:dyDescent="0.25">
      <c r="A1093" s="564"/>
      <c r="H1093" s="556"/>
      <c r="J1093" s="556"/>
      <c r="K1093" s="506"/>
      <c r="L1093" s="556"/>
      <c r="M1093" s="506"/>
      <c r="N1093" s="556"/>
      <c r="O1093" s="506"/>
      <c r="P1093" s="557"/>
      <c r="Q1093" s="556"/>
      <c r="R1093" s="558"/>
      <c r="S1093" s="556"/>
      <c r="T1093" s="556"/>
      <c r="U1093" s="556"/>
      <c r="V1093" s="566"/>
      <c r="W1093" s="506"/>
      <c r="X1093" s="556"/>
      <c r="Y1093" s="557"/>
      <c r="Z1093" s="506"/>
      <c r="AQ1093" s="563"/>
      <c r="AR1093" s="563"/>
    </row>
    <row r="1094" spans="1:44" ht="15.75" customHeight="1" x14ac:dyDescent="0.25">
      <c r="A1094" s="564"/>
      <c r="H1094" s="556"/>
      <c r="J1094" s="556"/>
      <c r="K1094" s="506"/>
      <c r="L1094" s="556"/>
      <c r="M1094" s="506"/>
      <c r="N1094" s="556"/>
      <c r="O1094" s="506"/>
      <c r="P1094" s="557"/>
      <c r="Q1094" s="556"/>
      <c r="R1094" s="558"/>
      <c r="S1094" s="556"/>
      <c r="T1094" s="556"/>
      <c r="U1094" s="556"/>
      <c r="V1094" s="566"/>
      <c r="W1094" s="506"/>
      <c r="X1094" s="556"/>
      <c r="Y1094" s="557"/>
      <c r="Z1094" s="506"/>
      <c r="AQ1094" s="563"/>
      <c r="AR1094" s="563"/>
    </row>
    <row r="1095" spans="1:44" ht="15.75" customHeight="1" x14ac:dyDescent="0.25">
      <c r="A1095" s="564"/>
      <c r="H1095" s="556"/>
      <c r="J1095" s="556"/>
      <c r="K1095" s="506"/>
      <c r="L1095" s="556"/>
      <c r="M1095" s="506"/>
      <c r="N1095" s="556"/>
      <c r="O1095" s="506"/>
      <c r="P1095" s="557"/>
      <c r="Q1095" s="556"/>
      <c r="R1095" s="558"/>
      <c r="S1095" s="556"/>
      <c r="T1095" s="556"/>
      <c r="U1095" s="556"/>
      <c r="V1095" s="566"/>
      <c r="W1095" s="506"/>
      <c r="X1095" s="556"/>
      <c r="Y1095" s="557"/>
      <c r="Z1095" s="506"/>
      <c r="AQ1095" s="563"/>
      <c r="AR1095" s="563"/>
    </row>
    <row r="1096" spans="1:44" ht="15.75" customHeight="1" x14ac:dyDescent="0.25">
      <c r="A1096" s="564"/>
      <c r="H1096" s="556"/>
      <c r="J1096" s="556"/>
      <c r="K1096" s="506"/>
      <c r="L1096" s="556"/>
      <c r="M1096" s="506"/>
      <c r="N1096" s="556"/>
      <c r="O1096" s="506"/>
      <c r="P1096" s="557"/>
      <c r="Q1096" s="556"/>
      <c r="R1096" s="558"/>
      <c r="S1096" s="556"/>
      <c r="T1096" s="556"/>
      <c r="U1096" s="556"/>
      <c r="V1096" s="566"/>
      <c r="W1096" s="506"/>
      <c r="X1096" s="556"/>
      <c r="Y1096" s="557"/>
      <c r="Z1096" s="506"/>
      <c r="AQ1096" s="563"/>
      <c r="AR1096" s="563"/>
    </row>
    <row r="1097" spans="1:44" ht="15.75" customHeight="1" x14ac:dyDescent="0.25">
      <c r="A1097" s="564"/>
      <c r="H1097" s="556"/>
      <c r="J1097" s="556"/>
      <c r="K1097" s="506"/>
      <c r="L1097" s="556"/>
      <c r="M1097" s="506"/>
      <c r="N1097" s="556"/>
      <c r="O1097" s="506"/>
      <c r="P1097" s="557"/>
      <c r="Q1097" s="556"/>
      <c r="R1097" s="558"/>
      <c r="S1097" s="556"/>
      <c r="T1097" s="556"/>
      <c r="U1097" s="556"/>
      <c r="V1097" s="566"/>
      <c r="W1097" s="506"/>
      <c r="X1097" s="556"/>
      <c r="Y1097" s="557"/>
      <c r="Z1097" s="506"/>
      <c r="AQ1097" s="563"/>
      <c r="AR1097" s="563"/>
    </row>
    <row r="1098" spans="1:44" ht="15.75" customHeight="1" x14ac:dyDescent="0.25">
      <c r="A1098" s="564"/>
      <c r="H1098" s="556"/>
      <c r="J1098" s="556"/>
      <c r="K1098" s="506"/>
      <c r="L1098" s="556"/>
      <c r="M1098" s="506"/>
      <c r="N1098" s="556"/>
      <c r="O1098" s="506"/>
      <c r="P1098" s="557"/>
      <c r="Q1098" s="556"/>
      <c r="R1098" s="558"/>
      <c r="S1098" s="556"/>
      <c r="T1098" s="556"/>
      <c r="U1098" s="556"/>
      <c r="V1098" s="566"/>
      <c r="W1098" s="506"/>
      <c r="X1098" s="556"/>
      <c r="Y1098" s="557"/>
      <c r="Z1098" s="506"/>
      <c r="AQ1098" s="563"/>
      <c r="AR1098" s="563"/>
    </row>
    <row r="1099" spans="1:44" ht="15.75" customHeight="1" x14ac:dyDescent="0.25">
      <c r="A1099" s="564"/>
      <c r="H1099" s="556"/>
      <c r="J1099" s="556"/>
      <c r="K1099" s="506"/>
      <c r="L1099" s="556"/>
      <c r="M1099" s="506"/>
      <c r="N1099" s="556"/>
      <c r="O1099" s="506"/>
      <c r="P1099" s="557"/>
      <c r="Q1099" s="556"/>
      <c r="R1099" s="558"/>
      <c r="S1099" s="556"/>
      <c r="T1099" s="556"/>
      <c r="U1099" s="556"/>
      <c r="V1099" s="566"/>
      <c r="W1099" s="506"/>
      <c r="X1099" s="556"/>
      <c r="Y1099" s="557"/>
      <c r="Z1099" s="506"/>
      <c r="AQ1099" s="563"/>
      <c r="AR1099" s="563"/>
    </row>
    <row r="1100" spans="1:44" ht="15.75" customHeight="1" x14ac:dyDescent="0.25">
      <c r="A1100" s="564"/>
      <c r="H1100" s="556"/>
      <c r="J1100" s="556"/>
      <c r="K1100" s="506"/>
      <c r="L1100" s="556"/>
      <c r="M1100" s="506"/>
      <c r="N1100" s="556"/>
      <c r="O1100" s="506"/>
      <c r="P1100" s="557"/>
      <c r="Q1100" s="556"/>
      <c r="R1100" s="558"/>
      <c r="S1100" s="556"/>
      <c r="T1100" s="556"/>
      <c r="U1100" s="556"/>
      <c r="V1100" s="566"/>
      <c r="W1100" s="506"/>
      <c r="X1100" s="556"/>
      <c r="Y1100" s="557"/>
      <c r="Z1100" s="506"/>
      <c r="AQ1100" s="563"/>
      <c r="AR1100" s="563"/>
    </row>
    <row r="1101" spans="1:44" ht="15.75" customHeight="1" x14ac:dyDescent="0.25">
      <c r="A1101" s="564"/>
      <c r="H1101" s="556"/>
      <c r="J1101" s="556"/>
      <c r="K1101" s="506"/>
      <c r="L1101" s="556"/>
      <c r="M1101" s="506"/>
      <c r="N1101" s="556"/>
      <c r="O1101" s="506"/>
      <c r="P1101" s="557"/>
      <c r="Q1101" s="556"/>
      <c r="R1101" s="558"/>
      <c r="S1101" s="556"/>
      <c r="T1101" s="556"/>
      <c r="U1101" s="556"/>
      <c r="V1101" s="566"/>
      <c r="W1101" s="506"/>
      <c r="X1101" s="556"/>
      <c r="Y1101" s="557"/>
      <c r="Z1101" s="506"/>
      <c r="AQ1101" s="563"/>
      <c r="AR1101" s="563"/>
    </row>
    <row r="1102" spans="1:44" ht="15.75" customHeight="1" x14ac:dyDescent="0.25">
      <c r="A1102" s="564"/>
      <c r="H1102" s="556"/>
      <c r="J1102" s="556"/>
      <c r="K1102" s="506"/>
      <c r="L1102" s="556"/>
      <c r="M1102" s="506"/>
      <c r="N1102" s="556"/>
      <c r="O1102" s="506"/>
      <c r="P1102" s="557"/>
      <c r="Q1102" s="556"/>
      <c r="R1102" s="558"/>
      <c r="S1102" s="556"/>
      <c r="T1102" s="556"/>
      <c r="U1102" s="556"/>
      <c r="V1102" s="566"/>
      <c r="W1102" s="506"/>
      <c r="X1102" s="556"/>
      <c r="Y1102" s="557"/>
      <c r="Z1102" s="506"/>
      <c r="AQ1102" s="563"/>
      <c r="AR1102" s="563"/>
    </row>
    <row r="1103" spans="1:44" ht="15.75" customHeight="1" x14ac:dyDescent="0.25">
      <c r="A1103" s="564"/>
      <c r="H1103" s="556"/>
      <c r="J1103" s="556"/>
      <c r="K1103" s="506"/>
      <c r="L1103" s="556"/>
      <c r="M1103" s="506"/>
      <c r="N1103" s="556"/>
      <c r="O1103" s="506"/>
      <c r="P1103" s="557"/>
      <c r="Q1103" s="556"/>
      <c r="R1103" s="558"/>
      <c r="S1103" s="556"/>
      <c r="T1103" s="556"/>
      <c r="U1103" s="556"/>
      <c r="V1103" s="566"/>
      <c r="W1103" s="506"/>
      <c r="X1103" s="556"/>
      <c r="Y1103" s="557"/>
      <c r="Z1103" s="506"/>
      <c r="AQ1103" s="563"/>
      <c r="AR1103" s="563"/>
    </row>
    <row r="1104" spans="1:44" ht="15.75" customHeight="1" x14ac:dyDescent="0.25">
      <c r="A1104" s="564"/>
      <c r="H1104" s="556"/>
      <c r="J1104" s="556"/>
      <c r="K1104" s="506"/>
      <c r="L1104" s="556"/>
      <c r="M1104" s="506"/>
      <c r="N1104" s="556"/>
      <c r="O1104" s="506"/>
      <c r="P1104" s="557"/>
      <c r="Q1104" s="556"/>
      <c r="R1104" s="558"/>
      <c r="S1104" s="556"/>
      <c r="T1104" s="556"/>
      <c r="U1104" s="556"/>
      <c r="V1104" s="566"/>
      <c r="W1104" s="506"/>
      <c r="X1104" s="556"/>
      <c r="Y1104" s="557"/>
      <c r="Z1104" s="506"/>
      <c r="AQ1104" s="563"/>
      <c r="AR1104" s="563"/>
    </row>
    <row r="1105" spans="1:44" ht="15.75" customHeight="1" x14ac:dyDescent="0.25">
      <c r="A1105" s="564"/>
      <c r="H1105" s="556"/>
      <c r="J1105" s="556"/>
      <c r="K1105" s="506"/>
      <c r="L1105" s="556"/>
      <c r="M1105" s="506"/>
      <c r="N1105" s="556"/>
      <c r="O1105" s="506"/>
      <c r="P1105" s="557"/>
      <c r="Q1105" s="556"/>
      <c r="R1105" s="558"/>
      <c r="S1105" s="556"/>
      <c r="T1105" s="556"/>
      <c r="U1105" s="556"/>
      <c r="V1105" s="566"/>
      <c r="W1105" s="506"/>
      <c r="X1105" s="556"/>
      <c r="Y1105" s="557"/>
      <c r="Z1105" s="506"/>
      <c r="AQ1105" s="563"/>
      <c r="AR1105" s="563"/>
    </row>
    <row r="1106" spans="1:44" ht="15.75" customHeight="1" x14ac:dyDescent="0.25">
      <c r="A1106" s="564"/>
      <c r="H1106" s="556"/>
      <c r="J1106" s="556"/>
      <c r="K1106" s="506"/>
      <c r="L1106" s="556"/>
      <c r="M1106" s="506"/>
      <c r="N1106" s="556"/>
      <c r="O1106" s="506"/>
      <c r="P1106" s="557"/>
      <c r="Q1106" s="556"/>
      <c r="R1106" s="558"/>
      <c r="S1106" s="556"/>
      <c r="T1106" s="556"/>
      <c r="U1106" s="556"/>
      <c r="V1106" s="566"/>
      <c r="W1106" s="506"/>
      <c r="X1106" s="556"/>
      <c r="Y1106" s="557"/>
      <c r="Z1106" s="506"/>
      <c r="AQ1106" s="563"/>
      <c r="AR1106" s="563"/>
    </row>
    <row r="1107" spans="1:44" ht="15.75" customHeight="1" x14ac:dyDescent="0.25">
      <c r="A1107" s="564"/>
      <c r="H1107" s="556"/>
      <c r="J1107" s="556"/>
      <c r="K1107" s="506"/>
      <c r="L1107" s="556"/>
      <c r="M1107" s="506"/>
      <c r="N1107" s="556"/>
      <c r="O1107" s="506"/>
      <c r="P1107" s="557"/>
      <c r="Q1107" s="556"/>
      <c r="R1107" s="558"/>
      <c r="S1107" s="556"/>
      <c r="T1107" s="556"/>
      <c r="U1107" s="556"/>
      <c r="V1107" s="566"/>
      <c r="W1107" s="506"/>
      <c r="X1107" s="556"/>
      <c r="Y1107" s="557"/>
      <c r="Z1107" s="506"/>
      <c r="AQ1107" s="563"/>
      <c r="AR1107" s="563"/>
    </row>
    <row r="1108" spans="1:44" ht="15.75" customHeight="1" x14ac:dyDescent="0.25">
      <c r="A1108" s="564"/>
      <c r="H1108" s="556"/>
      <c r="J1108" s="556"/>
      <c r="K1108" s="506"/>
      <c r="L1108" s="556"/>
      <c r="M1108" s="506"/>
      <c r="N1108" s="556"/>
      <c r="O1108" s="506"/>
      <c r="P1108" s="557"/>
      <c r="Q1108" s="556"/>
      <c r="R1108" s="558"/>
      <c r="S1108" s="556"/>
      <c r="T1108" s="556"/>
      <c r="U1108" s="556"/>
      <c r="V1108" s="566"/>
      <c r="W1108" s="506"/>
      <c r="X1108" s="556"/>
      <c r="Y1108" s="557"/>
      <c r="Z1108" s="506"/>
      <c r="AQ1108" s="563"/>
      <c r="AR1108" s="563"/>
    </row>
    <row r="1109" spans="1:44" ht="15.75" customHeight="1" x14ac:dyDescent="0.25">
      <c r="A1109" s="564"/>
      <c r="H1109" s="556"/>
      <c r="J1109" s="556"/>
      <c r="K1109" s="506"/>
      <c r="L1109" s="556"/>
      <c r="M1109" s="506"/>
      <c r="N1109" s="556"/>
      <c r="O1109" s="506"/>
      <c r="P1109" s="557"/>
      <c r="Q1109" s="556"/>
      <c r="R1109" s="558"/>
      <c r="S1109" s="556"/>
      <c r="T1109" s="556"/>
      <c r="U1109" s="556"/>
      <c r="V1109" s="566"/>
      <c r="W1109" s="506"/>
      <c r="X1109" s="556"/>
      <c r="Y1109" s="557"/>
      <c r="Z1109" s="506"/>
      <c r="AQ1109" s="563"/>
      <c r="AR1109" s="563"/>
    </row>
    <row r="1110" spans="1:44" ht="15.75" customHeight="1" x14ac:dyDescent="0.25">
      <c r="A1110" s="564"/>
      <c r="H1110" s="556"/>
      <c r="J1110" s="556"/>
      <c r="K1110" s="506"/>
      <c r="L1110" s="556"/>
      <c r="M1110" s="506"/>
      <c r="N1110" s="556"/>
      <c r="O1110" s="506"/>
      <c r="P1110" s="557"/>
      <c r="Q1110" s="556"/>
      <c r="R1110" s="558"/>
      <c r="S1110" s="556"/>
      <c r="T1110" s="556"/>
      <c r="U1110" s="556"/>
      <c r="V1110" s="566"/>
      <c r="W1110" s="506"/>
      <c r="X1110" s="556"/>
      <c r="Y1110" s="557"/>
      <c r="Z1110" s="506"/>
      <c r="AQ1110" s="563"/>
      <c r="AR1110" s="563"/>
    </row>
    <row r="1111" spans="1:44" ht="15.75" customHeight="1" x14ac:dyDescent="0.25">
      <c r="A1111" s="564"/>
      <c r="H1111" s="556"/>
      <c r="J1111" s="556"/>
      <c r="K1111" s="506"/>
      <c r="L1111" s="556"/>
      <c r="M1111" s="506"/>
      <c r="N1111" s="556"/>
      <c r="O1111" s="506"/>
      <c r="P1111" s="557"/>
      <c r="Q1111" s="556"/>
      <c r="R1111" s="558"/>
      <c r="S1111" s="556"/>
      <c r="T1111" s="556"/>
      <c r="U1111" s="556"/>
      <c r="V1111" s="566"/>
      <c r="W1111" s="506"/>
      <c r="X1111" s="556"/>
      <c r="Y1111" s="557"/>
      <c r="Z1111" s="506"/>
      <c r="AQ1111" s="563"/>
      <c r="AR1111" s="563"/>
    </row>
    <row r="1112" spans="1:44" ht="15.75" customHeight="1" x14ac:dyDescent="0.25">
      <c r="A1112" s="564"/>
      <c r="H1112" s="556"/>
      <c r="J1112" s="556"/>
      <c r="K1112" s="506"/>
      <c r="L1112" s="556"/>
      <c r="M1112" s="506"/>
      <c r="N1112" s="556"/>
      <c r="O1112" s="506"/>
      <c r="P1112" s="557"/>
      <c r="Q1112" s="556"/>
      <c r="R1112" s="558"/>
      <c r="S1112" s="556"/>
      <c r="T1112" s="556"/>
      <c r="U1112" s="556"/>
      <c r="V1112" s="566"/>
      <c r="W1112" s="506"/>
      <c r="X1112" s="556"/>
      <c r="Y1112" s="557"/>
      <c r="Z1112" s="506"/>
      <c r="AQ1112" s="563"/>
      <c r="AR1112" s="563"/>
    </row>
    <row r="1113" spans="1:44" ht="15.75" customHeight="1" x14ac:dyDescent="0.25">
      <c r="A1113" s="564"/>
      <c r="H1113" s="556"/>
      <c r="J1113" s="556"/>
      <c r="K1113" s="506"/>
      <c r="L1113" s="556"/>
      <c r="M1113" s="506"/>
      <c r="N1113" s="556"/>
      <c r="O1113" s="506"/>
      <c r="P1113" s="557"/>
      <c r="Q1113" s="556"/>
      <c r="R1113" s="558"/>
      <c r="S1113" s="556"/>
      <c r="T1113" s="556"/>
      <c r="U1113" s="556"/>
      <c r="V1113" s="566"/>
      <c r="W1113" s="506"/>
      <c r="X1113" s="556"/>
      <c r="Y1113" s="557"/>
      <c r="Z1113" s="506"/>
      <c r="AQ1113" s="563"/>
      <c r="AR1113" s="563"/>
    </row>
    <row r="1114" spans="1:44" ht="15.75" customHeight="1" x14ac:dyDescent="0.25">
      <c r="A1114" s="564"/>
      <c r="H1114" s="556"/>
      <c r="J1114" s="556"/>
      <c r="K1114" s="506"/>
      <c r="L1114" s="556"/>
      <c r="M1114" s="506"/>
      <c r="N1114" s="556"/>
      <c r="O1114" s="506"/>
      <c r="P1114" s="557"/>
      <c r="Q1114" s="556"/>
      <c r="R1114" s="558"/>
      <c r="S1114" s="556"/>
      <c r="T1114" s="556"/>
      <c r="U1114" s="556"/>
      <c r="V1114" s="566"/>
      <c r="W1114" s="506"/>
      <c r="X1114" s="556"/>
      <c r="Y1114" s="557"/>
      <c r="Z1114" s="506"/>
      <c r="AQ1114" s="563"/>
      <c r="AR1114" s="563"/>
    </row>
    <row r="1115" spans="1:44" ht="15.75" customHeight="1" x14ac:dyDescent="0.25">
      <c r="A1115" s="564"/>
      <c r="H1115" s="556"/>
      <c r="J1115" s="556"/>
      <c r="K1115" s="506"/>
      <c r="L1115" s="556"/>
      <c r="M1115" s="506"/>
      <c r="N1115" s="556"/>
      <c r="O1115" s="506"/>
      <c r="P1115" s="557"/>
      <c r="Q1115" s="556"/>
      <c r="R1115" s="558"/>
      <c r="S1115" s="556"/>
      <c r="T1115" s="556"/>
      <c r="U1115" s="556"/>
      <c r="V1115" s="566"/>
      <c r="W1115" s="506"/>
      <c r="X1115" s="556"/>
      <c r="Y1115" s="557"/>
      <c r="Z1115" s="506"/>
      <c r="AQ1115" s="563"/>
      <c r="AR1115" s="563"/>
    </row>
    <row r="1116" spans="1:44" ht="15.75" customHeight="1" x14ac:dyDescent="0.25">
      <c r="A1116" s="564"/>
      <c r="H1116" s="556"/>
      <c r="J1116" s="556"/>
      <c r="K1116" s="506"/>
      <c r="L1116" s="556"/>
      <c r="M1116" s="506"/>
      <c r="N1116" s="556"/>
      <c r="O1116" s="506"/>
      <c r="P1116" s="557"/>
      <c r="Q1116" s="556"/>
      <c r="R1116" s="558"/>
      <c r="S1116" s="556"/>
      <c r="T1116" s="556"/>
      <c r="U1116" s="556"/>
      <c r="V1116" s="566"/>
      <c r="W1116" s="506"/>
      <c r="X1116" s="556"/>
      <c r="Y1116" s="557"/>
      <c r="Z1116" s="506"/>
      <c r="AQ1116" s="563"/>
      <c r="AR1116" s="563"/>
    </row>
    <row r="1117" spans="1:44" ht="15.75" customHeight="1" x14ac:dyDescent="0.25">
      <c r="A1117" s="564"/>
      <c r="H1117" s="556"/>
      <c r="J1117" s="556"/>
      <c r="K1117" s="506"/>
      <c r="L1117" s="556"/>
      <c r="M1117" s="506"/>
      <c r="N1117" s="556"/>
      <c r="O1117" s="506"/>
      <c r="P1117" s="557"/>
      <c r="Q1117" s="556"/>
      <c r="R1117" s="558"/>
      <c r="S1117" s="556"/>
      <c r="T1117" s="556"/>
      <c r="U1117" s="556"/>
      <c r="V1117" s="566"/>
      <c r="W1117" s="506"/>
      <c r="X1117" s="556"/>
      <c r="Y1117" s="557"/>
      <c r="Z1117" s="506"/>
      <c r="AQ1117" s="563"/>
      <c r="AR1117" s="563"/>
    </row>
    <row r="1118" spans="1:44" ht="15.75" customHeight="1" x14ac:dyDescent="0.25">
      <c r="A1118" s="564"/>
      <c r="H1118" s="556"/>
      <c r="J1118" s="556"/>
      <c r="K1118" s="506"/>
      <c r="L1118" s="556"/>
      <c r="M1118" s="506"/>
      <c r="N1118" s="556"/>
      <c r="O1118" s="506"/>
      <c r="P1118" s="557"/>
      <c r="Q1118" s="556"/>
      <c r="R1118" s="558"/>
      <c r="S1118" s="556"/>
      <c r="T1118" s="556"/>
      <c r="U1118" s="556"/>
      <c r="V1118" s="566"/>
      <c r="W1118" s="506"/>
      <c r="X1118" s="556"/>
      <c r="Y1118" s="557"/>
      <c r="Z1118" s="506"/>
      <c r="AQ1118" s="563"/>
      <c r="AR1118" s="563"/>
    </row>
    <row r="1119" spans="1:44" ht="15.75" customHeight="1" x14ac:dyDescent="0.25">
      <c r="A1119" s="564"/>
      <c r="H1119" s="556"/>
      <c r="J1119" s="556"/>
      <c r="K1119" s="506"/>
      <c r="L1119" s="556"/>
      <c r="M1119" s="506"/>
      <c r="N1119" s="556"/>
      <c r="O1119" s="506"/>
      <c r="P1119" s="557"/>
      <c r="Q1119" s="556"/>
      <c r="R1119" s="558"/>
      <c r="S1119" s="556"/>
      <c r="T1119" s="556"/>
      <c r="U1119" s="556"/>
      <c r="V1119" s="566"/>
      <c r="W1119" s="506"/>
      <c r="X1119" s="556"/>
      <c r="Y1119" s="557"/>
      <c r="Z1119" s="506"/>
      <c r="AQ1119" s="563"/>
      <c r="AR1119" s="563"/>
    </row>
    <row r="1120" spans="1:44" ht="15.75" customHeight="1" x14ac:dyDescent="0.25">
      <c r="A1120" s="564"/>
      <c r="H1120" s="556"/>
      <c r="J1120" s="556"/>
      <c r="K1120" s="506"/>
      <c r="L1120" s="556"/>
      <c r="M1120" s="506"/>
      <c r="N1120" s="556"/>
      <c r="O1120" s="506"/>
      <c r="P1120" s="557"/>
      <c r="Q1120" s="556"/>
      <c r="R1120" s="558"/>
      <c r="S1120" s="556"/>
      <c r="T1120" s="556"/>
      <c r="U1120" s="556"/>
      <c r="V1120" s="566"/>
      <c r="W1120" s="506"/>
      <c r="X1120" s="556"/>
      <c r="Y1120" s="557"/>
      <c r="Z1120" s="506"/>
      <c r="AQ1120" s="563"/>
      <c r="AR1120" s="563"/>
    </row>
    <row r="1121" spans="1:44" ht="15.75" customHeight="1" x14ac:dyDescent="0.25">
      <c r="A1121" s="564"/>
      <c r="H1121" s="556"/>
      <c r="J1121" s="556"/>
      <c r="K1121" s="506"/>
      <c r="L1121" s="556"/>
      <c r="M1121" s="506"/>
      <c r="N1121" s="556"/>
      <c r="O1121" s="506"/>
      <c r="P1121" s="557"/>
      <c r="Q1121" s="556"/>
      <c r="R1121" s="558"/>
      <c r="S1121" s="556"/>
      <c r="T1121" s="556"/>
      <c r="U1121" s="556"/>
      <c r="V1121" s="566"/>
      <c r="W1121" s="506"/>
      <c r="X1121" s="556"/>
      <c r="Y1121" s="557"/>
      <c r="Z1121" s="506"/>
      <c r="AQ1121" s="563"/>
      <c r="AR1121" s="563"/>
    </row>
    <row r="1122" spans="1:44" ht="15.75" customHeight="1" x14ac:dyDescent="0.25">
      <c r="A1122" s="564"/>
      <c r="H1122" s="556"/>
      <c r="J1122" s="556"/>
      <c r="K1122" s="506"/>
      <c r="L1122" s="556"/>
      <c r="M1122" s="506"/>
      <c r="N1122" s="556"/>
      <c r="O1122" s="506"/>
      <c r="P1122" s="557"/>
      <c r="Q1122" s="556"/>
      <c r="R1122" s="558"/>
      <c r="S1122" s="556"/>
      <c r="T1122" s="556"/>
      <c r="U1122" s="556"/>
      <c r="V1122" s="566"/>
      <c r="W1122" s="506"/>
      <c r="X1122" s="556"/>
      <c r="Y1122" s="557"/>
      <c r="Z1122" s="506"/>
      <c r="AQ1122" s="563"/>
      <c r="AR1122" s="563"/>
    </row>
    <row r="1123" spans="1:44" ht="15.75" customHeight="1" x14ac:dyDescent="0.25">
      <c r="A1123" s="564"/>
      <c r="H1123" s="556"/>
      <c r="J1123" s="556"/>
      <c r="K1123" s="506"/>
      <c r="L1123" s="556"/>
      <c r="M1123" s="506"/>
      <c r="N1123" s="556"/>
      <c r="O1123" s="506"/>
      <c r="P1123" s="557"/>
      <c r="Q1123" s="556"/>
      <c r="R1123" s="558"/>
      <c r="S1123" s="556"/>
      <c r="T1123" s="556"/>
      <c r="U1123" s="556"/>
      <c r="V1123" s="566"/>
      <c r="W1123" s="506"/>
      <c r="X1123" s="556"/>
      <c r="Y1123" s="557"/>
      <c r="Z1123" s="506"/>
      <c r="AQ1123" s="563"/>
      <c r="AR1123" s="563"/>
    </row>
    <row r="1124" spans="1:44" ht="15.75" customHeight="1" x14ac:dyDescent="0.25">
      <c r="A1124" s="564"/>
      <c r="H1124" s="556"/>
      <c r="J1124" s="556"/>
      <c r="K1124" s="506"/>
      <c r="L1124" s="556"/>
      <c r="M1124" s="506"/>
      <c r="N1124" s="556"/>
      <c r="O1124" s="506"/>
      <c r="P1124" s="557"/>
      <c r="Q1124" s="556"/>
      <c r="R1124" s="558"/>
      <c r="S1124" s="556"/>
      <c r="T1124" s="556"/>
      <c r="U1124" s="556"/>
      <c r="V1124" s="566"/>
      <c r="W1124" s="506"/>
      <c r="X1124" s="556"/>
      <c r="Y1124" s="557"/>
      <c r="Z1124" s="506"/>
      <c r="AQ1124" s="563"/>
      <c r="AR1124" s="563"/>
    </row>
    <row r="1125" spans="1:44" ht="15.75" customHeight="1" x14ac:dyDescent="0.25">
      <c r="A1125" s="564"/>
      <c r="H1125" s="556"/>
      <c r="J1125" s="556"/>
      <c r="K1125" s="506"/>
      <c r="L1125" s="556"/>
      <c r="M1125" s="506"/>
      <c r="N1125" s="556"/>
      <c r="O1125" s="506"/>
      <c r="P1125" s="557"/>
      <c r="Q1125" s="556"/>
      <c r="R1125" s="558"/>
      <c r="S1125" s="556"/>
      <c r="T1125" s="556"/>
      <c r="U1125" s="556"/>
      <c r="V1125" s="566"/>
      <c r="W1125" s="506"/>
      <c r="X1125" s="556"/>
      <c r="Y1125" s="557"/>
      <c r="Z1125" s="506"/>
      <c r="AQ1125" s="563"/>
      <c r="AR1125" s="563"/>
    </row>
    <row r="1126" spans="1:44" ht="15.75" customHeight="1" x14ac:dyDescent="0.25">
      <c r="A1126" s="564"/>
      <c r="H1126" s="556"/>
      <c r="J1126" s="556"/>
      <c r="K1126" s="506"/>
      <c r="L1126" s="556"/>
      <c r="M1126" s="506"/>
      <c r="N1126" s="556"/>
      <c r="O1126" s="506"/>
      <c r="P1126" s="557"/>
      <c r="Q1126" s="556"/>
      <c r="R1126" s="558"/>
      <c r="S1126" s="556"/>
      <c r="T1126" s="556"/>
      <c r="U1126" s="556"/>
      <c r="V1126" s="566"/>
      <c r="W1126" s="506"/>
      <c r="X1126" s="556"/>
      <c r="Y1126" s="557"/>
      <c r="Z1126" s="506"/>
      <c r="AQ1126" s="563"/>
      <c r="AR1126" s="563"/>
    </row>
    <row r="1127" spans="1:44" ht="15.75" customHeight="1" x14ac:dyDescent="0.25">
      <c r="A1127" s="564"/>
      <c r="H1127" s="556"/>
      <c r="J1127" s="556"/>
      <c r="K1127" s="506"/>
      <c r="L1127" s="556"/>
      <c r="M1127" s="506"/>
      <c r="N1127" s="556"/>
      <c r="O1127" s="506"/>
      <c r="P1127" s="557"/>
      <c r="Q1127" s="556"/>
      <c r="R1127" s="558"/>
      <c r="S1127" s="556"/>
      <c r="T1127" s="556"/>
      <c r="U1127" s="556"/>
      <c r="V1127" s="566"/>
      <c r="W1127" s="506"/>
      <c r="X1127" s="556"/>
      <c r="Y1127" s="557"/>
      <c r="Z1127" s="506"/>
      <c r="AQ1127" s="563"/>
      <c r="AR1127" s="563"/>
    </row>
    <row r="1128" spans="1:44" ht="15.75" customHeight="1" x14ac:dyDescent="0.25">
      <c r="A1128" s="564"/>
      <c r="H1128" s="556"/>
      <c r="J1128" s="556"/>
      <c r="K1128" s="506"/>
      <c r="L1128" s="556"/>
      <c r="M1128" s="506"/>
      <c r="N1128" s="556"/>
      <c r="O1128" s="506"/>
      <c r="P1128" s="557"/>
      <c r="Q1128" s="556"/>
      <c r="R1128" s="558"/>
      <c r="S1128" s="556"/>
      <c r="T1128" s="556"/>
      <c r="U1128" s="556"/>
      <c r="V1128" s="566"/>
      <c r="W1128" s="506"/>
      <c r="X1128" s="556"/>
      <c r="Y1128" s="557"/>
      <c r="Z1128" s="506"/>
      <c r="AQ1128" s="563"/>
      <c r="AR1128" s="563"/>
    </row>
    <row r="1129" spans="1:44" ht="15.75" customHeight="1" x14ac:dyDescent="0.25">
      <c r="A1129" s="564"/>
      <c r="H1129" s="556"/>
      <c r="J1129" s="556"/>
      <c r="K1129" s="506"/>
      <c r="L1129" s="556"/>
      <c r="M1129" s="506"/>
      <c r="N1129" s="556"/>
      <c r="O1129" s="506"/>
      <c r="P1129" s="557"/>
      <c r="Q1129" s="556"/>
      <c r="R1129" s="558"/>
      <c r="S1129" s="556"/>
      <c r="T1129" s="556"/>
      <c r="U1129" s="556"/>
      <c r="V1129" s="566"/>
      <c r="W1129" s="506"/>
      <c r="X1129" s="556"/>
      <c r="Y1129" s="557"/>
      <c r="Z1129" s="506"/>
      <c r="AQ1129" s="563"/>
      <c r="AR1129" s="563"/>
    </row>
    <row r="1130" spans="1:44" ht="15.75" customHeight="1" x14ac:dyDescent="0.25">
      <c r="A1130" s="564"/>
      <c r="H1130" s="556"/>
      <c r="J1130" s="556"/>
      <c r="K1130" s="506"/>
      <c r="L1130" s="556"/>
      <c r="M1130" s="506"/>
      <c r="N1130" s="556"/>
      <c r="O1130" s="506"/>
      <c r="P1130" s="557"/>
      <c r="Q1130" s="556"/>
      <c r="R1130" s="558"/>
      <c r="S1130" s="556"/>
      <c r="T1130" s="556"/>
      <c r="U1130" s="556"/>
      <c r="V1130" s="566"/>
      <c r="W1130" s="506"/>
      <c r="X1130" s="556"/>
      <c r="Y1130" s="557"/>
      <c r="Z1130" s="506"/>
      <c r="AQ1130" s="563"/>
      <c r="AR1130" s="563"/>
    </row>
    <row r="1131" spans="1:44" ht="15.75" customHeight="1" x14ac:dyDescent="0.25">
      <c r="A1131" s="564"/>
      <c r="H1131" s="556"/>
      <c r="J1131" s="556"/>
      <c r="K1131" s="506"/>
      <c r="L1131" s="556"/>
      <c r="M1131" s="506"/>
      <c r="N1131" s="556"/>
      <c r="O1131" s="506"/>
      <c r="P1131" s="557"/>
      <c r="Q1131" s="556"/>
      <c r="R1131" s="558"/>
      <c r="S1131" s="556"/>
      <c r="T1131" s="556"/>
      <c r="U1131" s="556"/>
      <c r="V1131" s="566"/>
      <c r="W1131" s="506"/>
      <c r="X1131" s="556"/>
      <c r="Y1131" s="557"/>
      <c r="Z1131" s="506"/>
      <c r="AQ1131" s="563"/>
      <c r="AR1131" s="563"/>
    </row>
    <row r="1132" spans="1:44" ht="15.75" customHeight="1" x14ac:dyDescent="0.25">
      <c r="A1132" s="564"/>
      <c r="H1132" s="556"/>
      <c r="J1132" s="556"/>
      <c r="K1132" s="506"/>
      <c r="L1132" s="556"/>
      <c r="M1132" s="506"/>
      <c r="N1132" s="556"/>
      <c r="O1132" s="506"/>
      <c r="P1132" s="557"/>
      <c r="Q1132" s="556"/>
      <c r="R1132" s="558"/>
      <c r="S1132" s="556"/>
      <c r="T1132" s="556"/>
      <c r="U1132" s="556"/>
      <c r="V1132" s="566"/>
      <c r="W1132" s="506"/>
      <c r="X1132" s="556"/>
      <c r="Y1132" s="557"/>
      <c r="Z1132" s="506"/>
      <c r="AQ1132" s="563"/>
      <c r="AR1132" s="563"/>
    </row>
    <row r="1133" spans="1:44" ht="15.75" customHeight="1" x14ac:dyDescent="0.25">
      <c r="A1133" s="564"/>
      <c r="H1133" s="556"/>
      <c r="J1133" s="556"/>
      <c r="K1133" s="506"/>
      <c r="L1133" s="556"/>
      <c r="M1133" s="506"/>
      <c r="N1133" s="556"/>
      <c r="O1133" s="506"/>
      <c r="P1133" s="557"/>
      <c r="Q1133" s="556"/>
      <c r="R1133" s="558"/>
      <c r="S1133" s="556"/>
      <c r="T1133" s="556"/>
      <c r="U1133" s="556"/>
      <c r="V1133" s="566"/>
      <c r="W1133" s="506"/>
      <c r="X1133" s="556"/>
      <c r="Y1133" s="557"/>
      <c r="Z1133" s="506"/>
      <c r="AQ1133" s="563"/>
      <c r="AR1133" s="563"/>
    </row>
    <row r="1134" spans="1:44" ht="15.75" customHeight="1" x14ac:dyDescent="0.25">
      <c r="A1134" s="564"/>
      <c r="H1134" s="556"/>
      <c r="J1134" s="556"/>
      <c r="K1134" s="506"/>
      <c r="L1134" s="556"/>
      <c r="M1134" s="506"/>
      <c r="N1134" s="556"/>
      <c r="O1134" s="506"/>
      <c r="P1134" s="557"/>
      <c r="Q1134" s="556"/>
      <c r="R1134" s="558"/>
      <c r="S1134" s="556"/>
      <c r="T1134" s="556"/>
      <c r="U1134" s="556"/>
      <c r="V1134" s="566"/>
      <c r="W1134" s="506"/>
      <c r="X1134" s="556"/>
      <c r="Y1134" s="557"/>
      <c r="Z1134" s="506"/>
      <c r="AQ1134" s="563"/>
      <c r="AR1134" s="563"/>
    </row>
    <row r="1135" spans="1:44" ht="15.75" customHeight="1" x14ac:dyDescent="0.25">
      <c r="A1135" s="564"/>
      <c r="H1135" s="556"/>
      <c r="J1135" s="556"/>
      <c r="K1135" s="506"/>
      <c r="L1135" s="556"/>
      <c r="M1135" s="506"/>
      <c r="N1135" s="556"/>
      <c r="O1135" s="506"/>
      <c r="P1135" s="557"/>
      <c r="Q1135" s="556"/>
      <c r="R1135" s="558"/>
      <c r="S1135" s="556"/>
      <c r="T1135" s="556"/>
      <c r="U1135" s="556"/>
      <c r="V1135" s="566"/>
      <c r="W1135" s="506"/>
      <c r="X1135" s="556"/>
      <c r="Y1135" s="557"/>
      <c r="Z1135" s="506"/>
      <c r="AQ1135" s="563"/>
      <c r="AR1135" s="563"/>
    </row>
    <row r="1136" spans="1:44" ht="15.75" customHeight="1" x14ac:dyDescent="0.25">
      <c r="A1136" s="564"/>
      <c r="H1136" s="556"/>
      <c r="J1136" s="556"/>
      <c r="K1136" s="506"/>
      <c r="L1136" s="556"/>
      <c r="M1136" s="506"/>
      <c r="N1136" s="556"/>
      <c r="O1136" s="506"/>
      <c r="P1136" s="557"/>
      <c r="Q1136" s="556"/>
      <c r="R1136" s="558"/>
      <c r="S1136" s="556"/>
      <c r="T1136" s="556"/>
      <c r="U1136" s="556"/>
      <c r="V1136" s="566"/>
      <c r="W1136" s="506"/>
      <c r="X1136" s="556"/>
      <c r="Y1136" s="557"/>
      <c r="Z1136" s="506"/>
      <c r="AQ1136" s="563"/>
      <c r="AR1136" s="563"/>
    </row>
    <row r="1137" spans="1:44" ht="15.75" customHeight="1" x14ac:dyDescent="0.25">
      <c r="A1137" s="564"/>
      <c r="H1137" s="556"/>
      <c r="J1137" s="556"/>
      <c r="K1137" s="506"/>
      <c r="L1137" s="556"/>
      <c r="M1137" s="506"/>
      <c r="N1137" s="556"/>
      <c r="O1137" s="506"/>
      <c r="P1137" s="557"/>
      <c r="Q1137" s="556"/>
      <c r="R1137" s="558"/>
      <c r="S1137" s="556"/>
      <c r="T1137" s="556"/>
      <c r="U1137" s="556"/>
      <c r="V1137" s="566"/>
      <c r="W1137" s="506"/>
      <c r="X1137" s="556"/>
      <c r="Y1137" s="557"/>
      <c r="Z1137" s="506"/>
      <c r="AQ1137" s="563"/>
      <c r="AR1137" s="563"/>
    </row>
    <row r="1138" spans="1:44" ht="15.75" customHeight="1" x14ac:dyDescent="0.25">
      <c r="A1138" s="564"/>
      <c r="H1138" s="556"/>
      <c r="J1138" s="556"/>
      <c r="K1138" s="506"/>
      <c r="L1138" s="556"/>
      <c r="M1138" s="506"/>
      <c r="N1138" s="556"/>
      <c r="O1138" s="506"/>
      <c r="P1138" s="557"/>
      <c r="Q1138" s="556"/>
      <c r="R1138" s="558"/>
      <c r="S1138" s="556"/>
      <c r="T1138" s="556"/>
      <c r="U1138" s="556"/>
      <c r="V1138" s="566"/>
      <c r="W1138" s="506"/>
      <c r="X1138" s="556"/>
      <c r="Y1138" s="557"/>
      <c r="Z1138" s="506"/>
      <c r="AQ1138" s="563"/>
      <c r="AR1138" s="563"/>
    </row>
    <row r="1139" spans="1:44" ht="15.75" customHeight="1" x14ac:dyDescent="0.25">
      <c r="A1139" s="564"/>
      <c r="H1139" s="556"/>
      <c r="J1139" s="556"/>
      <c r="K1139" s="506"/>
      <c r="L1139" s="556"/>
      <c r="M1139" s="506"/>
      <c r="N1139" s="556"/>
      <c r="O1139" s="506"/>
      <c r="P1139" s="557"/>
      <c r="Q1139" s="556"/>
      <c r="R1139" s="558"/>
      <c r="S1139" s="556"/>
      <c r="T1139" s="556"/>
      <c r="U1139" s="556"/>
      <c r="V1139" s="566"/>
      <c r="W1139" s="506"/>
      <c r="X1139" s="556"/>
      <c r="Y1139" s="557"/>
      <c r="Z1139" s="506"/>
      <c r="AQ1139" s="563"/>
      <c r="AR1139" s="563"/>
    </row>
    <row r="1140" spans="1:44" ht="15.75" customHeight="1" x14ac:dyDescent="0.25">
      <c r="A1140" s="564"/>
      <c r="H1140" s="556"/>
      <c r="J1140" s="556"/>
      <c r="K1140" s="506"/>
      <c r="L1140" s="556"/>
      <c r="M1140" s="506"/>
      <c r="N1140" s="556"/>
      <c r="O1140" s="506"/>
      <c r="P1140" s="557"/>
      <c r="Q1140" s="556"/>
      <c r="R1140" s="558"/>
      <c r="S1140" s="556"/>
      <c r="T1140" s="556"/>
      <c r="U1140" s="556"/>
      <c r="V1140" s="566"/>
      <c r="W1140" s="506"/>
      <c r="X1140" s="556"/>
      <c r="Y1140" s="557"/>
      <c r="Z1140" s="506"/>
      <c r="AQ1140" s="563"/>
      <c r="AR1140" s="563"/>
    </row>
    <row r="1141" spans="1:44" ht="15.75" customHeight="1" x14ac:dyDescent="0.25">
      <c r="A1141" s="564"/>
      <c r="H1141" s="556"/>
      <c r="J1141" s="556"/>
      <c r="K1141" s="506"/>
      <c r="L1141" s="556"/>
      <c r="M1141" s="506"/>
      <c r="N1141" s="556"/>
      <c r="O1141" s="506"/>
      <c r="P1141" s="557"/>
      <c r="Q1141" s="556"/>
      <c r="R1141" s="558"/>
      <c r="S1141" s="556"/>
      <c r="T1141" s="556"/>
      <c r="U1141" s="556"/>
      <c r="V1141" s="566"/>
      <c r="W1141" s="506"/>
      <c r="X1141" s="556"/>
      <c r="Y1141" s="557"/>
      <c r="Z1141" s="506"/>
      <c r="AQ1141" s="563"/>
      <c r="AR1141" s="563"/>
    </row>
    <row r="1142" spans="1:44" ht="15.75" customHeight="1" x14ac:dyDescent="0.25">
      <c r="A1142" s="564"/>
      <c r="H1142" s="556"/>
      <c r="J1142" s="556"/>
      <c r="K1142" s="506"/>
      <c r="L1142" s="556"/>
      <c r="M1142" s="506"/>
      <c r="N1142" s="556"/>
      <c r="O1142" s="506"/>
      <c r="P1142" s="557"/>
      <c r="Q1142" s="556"/>
      <c r="R1142" s="558"/>
      <c r="S1142" s="556"/>
      <c r="T1142" s="556"/>
      <c r="U1142" s="556"/>
      <c r="V1142" s="566"/>
      <c r="W1142" s="506"/>
      <c r="X1142" s="556"/>
      <c r="Y1142" s="557"/>
      <c r="Z1142" s="506"/>
      <c r="AQ1142" s="563"/>
      <c r="AR1142" s="563"/>
    </row>
    <row r="1143" spans="1:44" ht="15.75" customHeight="1" x14ac:dyDescent="0.25">
      <c r="A1143" s="564"/>
      <c r="H1143" s="556"/>
      <c r="J1143" s="556"/>
      <c r="K1143" s="506"/>
      <c r="L1143" s="556"/>
      <c r="M1143" s="506"/>
      <c r="N1143" s="556"/>
      <c r="O1143" s="506"/>
      <c r="P1143" s="557"/>
      <c r="Q1143" s="556"/>
      <c r="R1143" s="558"/>
      <c r="S1143" s="556"/>
      <c r="T1143" s="556"/>
      <c r="U1143" s="556"/>
      <c r="V1143" s="566"/>
      <c r="W1143" s="506"/>
      <c r="X1143" s="556"/>
      <c r="Y1143" s="557"/>
      <c r="Z1143" s="506"/>
      <c r="AQ1143" s="563"/>
      <c r="AR1143" s="563"/>
    </row>
    <row r="1144" spans="1:44" ht="15.75" customHeight="1" x14ac:dyDescent="0.25">
      <c r="A1144" s="564"/>
      <c r="H1144" s="556"/>
      <c r="J1144" s="556"/>
      <c r="K1144" s="506"/>
      <c r="L1144" s="556"/>
      <c r="M1144" s="506"/>
      <c r="N1144" s="556"/>
      <c r="O1144" s="506"/>
      <c r="P1144" s="557"/>
      <c r="Q1144" s="556"/>
      <c r="R1144" s="558"/>
      <c r="S1144" s="556"/>
      <c r="T1144" s="556"/>
      <c r="U1144" s="556"/>
      <c r="V1144" s="566"/>
      <c r="W1144" s="506"/>
      <c r="X1144" s="556"/>
      <c r="Y1144" s="557"/>
      <c r="Z1144" s="506"/>
      <c r="AQ1144" s="563"/>
      <c r="AR1144" s="563"/>
    </row>
    <row r="1145" spans="1:44" ht="15.75" customHeight="1" x14ac:dyDescent="0.25">
      <c r="A1145" s="564"/>
      <c r="H1145" s="556"/>
      <c r="J1145" s="556"/>
      <c r="K1145" s="506"/>
      <c r="L1145" s="556"/>
      <c r="M1145" s="506"/>
      <c r="N1145" s="556"/>
      <c r="O1145" s="506"/>
      <c r="P1145" s="557"/>
      <c r="Q1145" s="556"/>
      <c r="R1145" s="558"/>
      <c r="S1145" s="556"/>
      <c r="T1145" s="556"/>
      <c r="U1145" s="556"/>
      <c r="V1145" s="566"/>
      <c r="W1145" s="506"/>
      <c r="X1145" s="556"/>
      <c r="Y1145" s="557"/>
      <c r="Z1145" s="506"/>
      <c r="AQ1145" s="563"/>
      <c r="AR1145" s="563"/>
    </row>
    <row r="1146" spans="1:44" ht="15.75" customHeight="1" x14ac:dyDescent="0.25">
      <c r="A1146" s="564"/>
      <c r="H1146" s="556"/>
      <c r="J1146" s="556"/>
      <c r="K1146" s="506"/>
      <c r="L1146" s="556"/>
      <c r="M1146" s="506"/>
      <c r="N1146" s="556"/>
      <c r="O1146" s="506"/>
      <c r="P1146" s="557"/>
      <c r="Q1146" s="556"/>
      <c r="R1146" s="558"/>
      <c r="S1146" s="556"/>
      <c r="T1146" s="556"/>
      <c r="U1146" s="556"/>
      <c r="V1146" s="566"/>
      <c r="W1146" s="506"/>
      <c r="X1146" s="556"/>
      <c r="Y1146" s="557"/>
      <c r="Z1146" s="506"/>
      <c r="AQ1146" s="563"/>
      <c r="AR1146" s="563"/>
    </row>
    <row r="1147" spans="1:44" ht="15.75" customHeight="1" x14ac:dyDescent="0.25">
      <c r="A1147" s="564"/>
      <c r="H1147" s="556"/>
      <c r="J1147" s="556"/>
      <c r="K1147" s="506"/>
      <c r="L1147" s="556"/>
      <c r="M1147" s="506"/>
      <c r="N1147" s="556"/>
      <c r="O1147" s="506"/>
      <c r="P1147" s="557"/>
      <c r="Q1147" s="556"/>
      <c r="R1147" s="558"/>
      <c r="S1147" s="556"/>
      <c r="T1147" s="556"/>
      <c r="U1147" s="556"/>
      <c r="V1147" s="566"/>
      <c r="W1147" s="506"/>
      <c r="X1147" s="556"/>
      <c r="Y1147" s="557"/>
      <c r="Z1147" s="506"/>
      <c r="AQ1147" s="563"/>
      <c r="AR1147" s="563"/>
    </row>
    <row r="1148" spans="1:44" ht="15.75" customHeight="1" x14ac:dyDescent="0.25">
      <c r="A1148" s="564"/>
      <c r="H1148" s="556"/>
      <c r="J1148" s="556"/>
      <c r="K1148" s="506"/>
      <c r="L1148" s="556"/>
      <c r="M1148" s="506"/>
      <c r="N1148" s="556"/>
      <c r="O1148" s="506"/>
      <c r="P1148" s="557"/>
      <c r="Q1148" s="556"/>
      <c r="R1148" s="558"/>
      <c r="S1148" s="556"/>
      <c r="T1148" s="556"/>
      <c r="U1148" s="556"/>
      <c r="V1148" s="566"/>
      <c r="W1148" s="506"/>
      <c r="X1148" s="556"/>
      <c r="Y1148" s="557"/>
      <c r="Z1148" s="506"/>
      <c r="AQ1148" s="563"/>
      <c r="AR1148" s="563"/>
    </row>
    <row r="1149" spans="1:44" ht="15.75" customHeight="1" x14ac:dyDescent="0.25">
      <c r="A1149" s="564"/>
      <c r="H1149" s="556"/>
      <c r="J1149" s="556"/>
      <c r="K1149" s="506"/>
      <c r="L1149" s="556"/>
      <c r="M1149" s="506"/>
      <c r="N1149" s="556"/>
      <c r="O1149" s="506"/>
      <c r="P1149" s="557"/>
      <c r="Q1149" s="556"/>
      <c r="R1149" s="558"/>
      <c r="S1149" s="556"/>
      <c r="T1149" s="556"/>
      <c r="U1149" s="556"/>
      <c r="V1149" s="566"/>
      <c r="W1149" s="506"/>
      <c r="X1149" s="556"/>
      <c r="Y1149" s="557"/>
      <c r="Z1149" s="506"/>
      <c r="AQ1149" s="563"/>
      <c r="AR1149" s="563"/>
    </row>
    <row r="1150" spans="1:44" ht="15.75" customHeight="1" x14ac:dyDescent="0.25">
      <c r="A1150" s="564"/>
      <c r="H1150" s="556"/>
      <c r="J1150" s="556"/>
      <c r="K1150" s="506"/>
      <c r="L1150" s="556"/>
      <c r="M1150" s="506"/>
      <c r="N1150" s="556"/>
      <c r="O1150" s="506"/>
      <c r="P1150" s="557"/>
      <c r="Q1150" s="556"/>
      <c r="R1150" s="558"/>
      <c r="S1150" s="556"/>
      <c r="T1150" s="556"/>
      <c r="U1150" s="556"/>
      <c r="V1150" s="566"/>
      <c r="W1150" s="506"/>
      <c r="X1150" s="556"/>
      <c r="Y1150" s="557"/>
      <c r="Z1150" s="506"/>
      <c r="AQ1150" s="563"/>
      <c r="AR1150" s="563"/>
    </row>
    <row r="1151" spans="1:44" ht="15.75" customHeight="1" x14ac:dyDescent="0.25">
      <c r="A1151" s="564"/>
      <c r="H1151" s="556"/>
      <c r="J1151" s="556"/>
      <c r="K1151" s="506"/>
      <c r="L1151" s="556"/>
      <c r="M1151" s="506"/>
      <c r="N1151" s="556"/>
      <c r="O1151" s="506"/>
      <c r="P1151" s="557"/>
      <c r="Q1151" s="556"/>
      <c r="R1151" s="558"/>
      <c r="S1151" s="556"/>
      <c r="T1151" s="556"/>
      <c r="U1151" s="556"/>
      <c r="V1151" s="566"/>
      <c r="W1151" s="506"/>
      <c r="X1151" s="556"/>
      <c r="Y1151" s="557"/>
      <c r="Z1151" s="506"/>
      <c r="AQ1151" s="563"/>
      <c r="AR1151" s="563"/>
    </row>
    <row r="1152" spans="1:44" ht="15.75" customHeight="1" x14ac:dyDescent="0.25">
      <c r="A1152" s="564"/>
      <c r="H1152" s="556"/>
      <c r="J1152" s="556"/>
      <c r="K1152" s="506"/>
      <c r="L1152" s="556"/>
      <c r="M1152" s="506"/>
      <c r="N1152" s="556"/>
      <c r="O1152" s="506"/>
      <c r="P1152" s="557"/>
      <c r="Q1152" s="556"/>
      <c r="R1152" s="558"/>
      <c r="S1152" s="556"/>
      <c r="T1152" s="556"/>
      <c r="U1152" s="556"/>
      <c r="V1152" s="566"/>
      <c r="W1152" s="506"/>
      <c r="X1152" s="556"/>
      <c r="Y1152" s="557"/>
      <c r="Z1152" s="506"/>
      <c r="AQ1152" s="563"/>
      <c r="AR1152" s="563"/>
    </row>
    <row r="1153" spans="1:44" ht="15.75" customHeight="1" x14ac:dyDescent="0.25">
      <c r="A1153" s="564"/>
      <c r="H1153" s="556"/>
      <c r="J1153" s="556"/>
      <c r="K1153" s="506"/>
      <c r="L1153" s="556"/>
      <c r="M1153" s="506"/>
      <c r="N1153" s="556"/>
      <c r="O1153" s="506"/>
      <c r="P1153" s="557"/>
      <c r="Q1153" s="556"/>
      <c r="R1153" s="558"/>
      <c r="S1153" s="556"/>
      <c r="T1153" s="556"/>
      <c r="U1153" s="556"/>
      <c r="V1153" s="566"/>
      <c r="W1153" s="506"/>
      <c r="X1153" s="556"/>
      <c r="Y1153" s="557"/>
      <c r="Z1153" s="506"/>
      <c r="AQ1153" s="563"/>
      <c r="AR1153" s="563"/>
    </row>
    <row r="1154" spans="1:44" ht="15.75" customHeight="1" x14ac:dyDescent="0.25">
      <c r="A1154" s="564"/>
      <c r="H1154" s="556"/>
      <c r="J1154" s="556"/>
      <c r="K1154" s="506"/>
      <c r="L1154" s="556"/>
      <c r="M1154" s="506"/>
      <c r="N1154" s="556"/>
      <c r="O1154" s="506"/>
      <c r="P1154" s="557"/>
      <c r="Q1154" s="556"/>
      <c r="R1154" s="558"/>
      <c r="S1154" s="556"/>
      <c r="T1154" s="556"/>
      <c r="U1154" s="556"/>
      <c r="V1154" s="566"/>
      <c r="W1154" s="506"/>
      <c r="X1154" s="556"/>
      <c r="Y1154" s="557"/>
      <c r="Z1154" s="506"/>
      <c r="AQ1154" s="563"/>
      <c r="AR1154" s="563"/>
    </row>
    <row r="1155" spans="1:44" ht="15.75" customHeight="1" x14ac:dyDescent="0.25">
      <c r="A1155" s="564"/>
      <c r="H1155" s="556"/>
      <c r="J1155" s="556"/>
      <c r="K1155" s="506"/>
      <c r="L1155" s="556"/>
      <c r="M1155" s="506"/>
      <c r="N1155" s="556"/>
      <c r="O1155" s="506"/>
      <c r="P1155" s="557"/>
      <c r="Q1155" s="556"/>
      <c r="R1155" s="558"/>
      <c r="S1155" s="556"/>
      <c r="T1155" s="556"/>
      <c r="U1155" s="556"/>
      <c r="V1155" s="566"/>
      <c r="W1155" s="506"/>
      <c r="X1155" s="556"/>
      <c r="Y1155" s="557"/>
      <c r="Z1155" s="506"/>
      <c r="AQ1155" s="563"/>
      <c r="AR1155" s="563"/>
    </row>
    <row r="1156" spans="1:44" ht="15.75" customHeight="1" x14ac:dyDescent="0.25">
      <c r="A1156" s="564"/>
      <c r="H1156" s="556"/>
      <c r="J1156" s="556"/>
      <c r="K1156" s="506"/>
      <c r="L1156" s="556"/>
      <c r="M1156" s="506"/>
      <c r="N1156" s="556"/>
      <c r="O1156" s="506"/>
      <c r="P1156" s="557"/>
      <c r="Q1156" s="556"/>
      <c r="R1156" s="558"/>
      <c r="S1156" s="556"/>
      <c r="T1156" s="556"/>
      <c r="U1156" s="556"/>
      <c r="V1156" s="566"/>
      <c r="W1156" s="506"/>
      <c r="X1156" s="556"/>
      <c r="Y1156" s="557"/>
      <c r="Z1156" s="506"/>
      <c r="AQ1156" s="563"/>
      <c r="AR1156" s="563"/>
    </row>
    <row r="1157" spans="1:44" ht="15.75" customHeight="1" x14ac:dyDescent="0.25">
      <c r="A1157" s="564"/>
      <c r="H1157" s="556"/>
      <c r="J1157" s="556"/>
      <c r="K1157" s="506"/>
      <c r="L1157" s="556"/>
      <c r="M1157" s="506"/>
      <c r="N1157" s="556"/>
      <c r="O1157" s="506"/>
      <c r="P1157" s="557"/>
      <c r="Q1157" s="556"/>
      <c r="R1157" s="558"/>
      <c r="S1157" s="556"/>
      <c r="T1157" s="556"/>
      <c r="U1157" s="556"/>
      <c r="V1157" s="566"/>
      <c r="W1157" s="506"/>
      <c r="X1157" s="556"/>
      <c r="Y1157" s="557"/>
      <c r="Z1157" s="506"/>
      <c r="AQ1157" s="563"/>
      <c r="AR1157" s="563"/>
    </row>
    <row r="1158" spans="1:44" ht="15.75" customHeight="1" x14ac:dyDescent="0.25">
      <c r="A1158" s="564"/>
      <c r="H1158" s="556"/>
      <c r="J1158" s="556"/>
      <c r="K1158" s="506"/>
      <c r="L1158" s="556"/>
      <c r="M1158" s="506"/>
      <c r="N1158" s="556"/>
      <c r="O1158" s="506"/>
      <c r="P1158" s="557"/>
      <c r="Q1158" s="556"/>
      <c r="R1158" s="558"/>
      <c r="S1158" s="556"/>
      <c r="T1158" s="556"/>
      <c r="U1158" s="556"/>
      <c r="V1158" s="566"/>
      <c r="W1158" s="506"/>
      <c r="X1158" s="556"/>
      <c r="Y1158" s="557"/>
      <c r="Z1158" s="506"/>
      <c r="AQ1158" s="563"/>
      <c r="AR1158" s="563"/>
    </row>
    <row r="1159" spans="1:44" ht="15.75" customHeight="1" x14ac:dyDescent="0.25">
      <c r="A1159" s="564"/>
      <c r="H1159" s="556"/>
      <c r="J1159" s="556"/>
      <c r="K1159" s="506"/>
      <c r="L1159" s="556"/>
      <c r="M1159" s="506"/>
      <c r="N1159" s="556"/>
      <c r="O1159" s="506"/>
      <c r="P1159" s="557"/>
      <c r="Q1159" s="556"/>
      <c r="R1159" s="558"/>
      <c r="S1159" s="556"/>
      <c r="T1159" s="556"/>
      <c r="U1159" s="556"/>
      <c r="V1159" s="566"/>
      <c r="W1159" s="506"/>
      <c r="X1159" s="556"/>
      <c r="Y1159" s="557"/>
      <c r="Z1159" s="506"/>
      <c r="AQ1159" s="563"/>
      <c r="AR1159" s="563"/>
    </row>
    <row r="1160" spans="1:44" ht="15.75" customHeight="1" x14ac:dyDescent="0.25">
      <c r="A1160" s="564"/>
      <c r="H1160" s="556"/>
      <c r="J1160" s="556"/>
      <c r="K1160" s="506"/>
      <c r="L1160" s="556"/>
      <c r="M1160" s="506"/>
      <c r="N1160" s="556"/>
      <c r="O1160" s="506"/>
      <c r="P1160" s="557"/>
      <c r="Q1160" s="556"/>
      <c r="R1160" s="558"/>
      <c r="S1160" s="556"/>
      <c r="T1160" s="556"/>
      <c r="U1160" s="556"/>
      <c r="V1160" s="566"/>
      <c r="W1160" s="506"/>
      <c r="X1160" s="556"/>
      <c r="Y1160" s="557"/>
      <c r="Z1160" s="506"/>
      <c r="AQ1160" s="563"/>
      <c r="AR1160" s="563"/>
    </row>
    <row r="1161" spans="1:44" ht="15.75" customHeight="1" x14ac:dyDescent="0.25">
      <c r="A1161" s="564"/>
      <c r="H1161" s="556"/>
      <c r="J1161" s="556"/>
      <c r="K1161" s="506"/>
      <c r="L1161" s="556"/>
      <c r="M1161" s="506"/>
      <c r="N1161" s="556"/>
      <c r="O1161" s="506"/>
      <c r="P1161" s="557"/>
      <c r="Q1161" s="556"/>
      <c r="R1161" s="558"/>
      <c r="S1161" s="556"/>
      <c r="T1161" s="556"/>
      <c r="U1161" s="556"/>
      <c r="V1161" s="566"/>
      <c r="W1161" s="506"/>
      <c r="X1161" s="556"/>
      <c r="Y1161" s="557"/>
      <c r="Z1161" s="506"/>
      <c r="AQ1161" s="563"/>
      <c r="AR1161" s="563"/>
    </row>
    <row r="1162" spans="1:44" ht="15.75" customHeight="1" x14ac:dyDescent="0.25">
      <c r="A1162" s="564"/>
      <c r="H1162" s="556"/>
      <c r="J1162" s="556"/>
      <c r="K1162" s="506"/>
      <c r="L1162" s="556"/>
      <c r="M1162" s="506"/>
      <c r="N1162" s="556"/>
      <c r="O1162" s="506"/>
      <c r="P1162" s="557"/>
      <c r="Q1162" s="556"/>
      <c r="R1162" s="558"/>
      <c r="S1162" s="556"/>
      <c r="T1162" s="556"/>
      <c r="U1162" s="556"/>
      <c r="V1162" s="566"/>
      <c r="W1162" s="506"/>
      <c r="X1162" s="556"/>
      <c r="Y1162" s="557"/>
      <c r="Z1162" s="506"/>
      <c r="AQ1162" s="563"/>
      <c r="AR1162" s="563"/>
    </row>
    <row r="1163" spans="1:44" ht="15.75" customHeight="1" x14ac:dyDescent="0.25">
      <c r="A1163" s="564"/>
      <c r="H1163" s="556"/>
      <c r="J1163" s="556"/>
      <c r="K1163" s="506"/>
      <c r="L1163" s="556"/>
      <c r="M1163" s="506"/>
      <c r="N1163" s="556"/>
      <c r="O1163" s="506"/>
      <c r="P1163" s="557"/>
      <c r="Q1163" s="556"/>
      <c r="R1163" s="558"/>
      <c r="S1163" s="556"/>
      <c r="T1163" s="556"/>
      <c r="U1163" s="556"/>
      <c r="V1163" s="566"/>
      <c r="Y1163" s="557"/>
      <c r="Z1163" s="506"/>
      <c r="AQ1163" s="563"/>
      <c r="AR1163" s="563"/>
    </row>
    <row r="1164" spans="1:44" ht="15.75" customHeight="1" x14ac:dyDescent="0.25">
      <c r="A1164" s="564"/>
      <c r="H1164" s="556"/>
      <c r="J1164" s="556"/>
      <c r="K1164" s="506"/>
      <c r="L1164" s="556"/>
      <c r="M1164" s="506"/>
      <c r="N1164" s="556"/>
      <c r="O1164" s="506"/>
      <c r="P1164" s="557"/>
      <c r="Q1164" s="556"/>
      <c r="R1164" s="558"/>
      <c r="S1164" s="556"/>
      <c r="T1164" s="556"/>
      <c r="U1164" s="556"/>
      <c r="V1164" s="566"/>
      <c r="Y1164" s="557"/>
      <c r="Z1164" s="506"/>
      <c r="AQ1164" s="563"/>
      <c r="AR1164" s="563"/>
    </row>
    <row r="1165" spans="1:44" ht="15.75" customHeight="1" x14ac:dyDescent="0.25">
      <c r="A1165" s="564"/>
      <c r="H1165" s="556"/>
      <c r="J1165" s="556"/>
      <c r="K1165" s="506"/>
      <c r="L1165" s="556"/>
      <c r="M1165" s="506"/>
      <c r="N1165" s="556"/>
      <c r="O1165" s="506"/>
      <c r="P1165" s="557"/>
      <c r="Q1165" s="556"/>
      <c r="R1165" s="558"/>
      <c r="S1165" s="556"/>
      <c r="T1165" s="556"/>
      <c r="U1165" s="556"/>
      <c r="V1165" s="566"/>
      <c r="Y1165" s="557"/>
      <c r="Z1165" s="506"/>
      <c r="AQ1165" s="563"/>
      <c r="AR1165" s="563"/>
    </row>
    <row r="1166" spans="1:44" ht="15.75" customHeight="1" x14ac:dyDescent="0.25">
      <c r="A1166" s="564"/>
      <c r="H1166" s="556"/>
      <c r="J1166" s="556"/>
      <c r="K1166" s="506"/>
      <c r="L1166" s="556"/>
      <c r="M1166" s="506"/>
      <c r="N1166" s="556"/>
      <c r="O1166" s="506"/>
      <c r="P1166" s="557"/>
      <c r="Q1166" s="556"/>
      <c r="R1166" s="558"/>
      <c r="S1166" s="556"/>
      <c r="T1166" s="556"/>
      <c r="U1166" s="556"/>
      <c r="V1166" s="566"/>
      <c r="Y1166" s="557"/>
      <c r="Z1166" s="506"/>
      <c r="AQ1166" s="563"/>
      <c r="AR1166" s="563"/>
    </row>
    <row r="1167" spans="1:44" ht="15.75" customHeight="1" x14ac:dyDescent="0.25">
      <c r="A1167" s="564"/>
      <c r="H1167" s="556"/>
      <c r="J1167" s="556"/>
      <c r="K1167" s="506"/>
      <c r="L1167" s="556"/>
      <c r="M1167" s="506"/>
      <c r="N1167" s="556"/>
      <c r="O1167" s="506"/>
      <c r="P1167" s="557"/>
      <c r="Q1167" s="556"/>
      <c r="R1167" s="558"/>
      <c r="S1167" s="556"/>
      <c r="T1167" s="556"/>
      <c r="U1167" s="556"/>
      <c r="V1167" s="566"/>
      <c r="Y1167" s="557"/>
      <c r="Z1167" s="506"/>
      <c r="AQ1167" s="563"/>
      <c r="AR1167" s="563"/>
    </row>
    <row r="1168" spans="1:44" ht="15.75" customHeight="1" x14ac:dyDescent="0.25">
      <c r="A1168" s="564"/>
      <c r="H1168" s="556"/>
      <c r="J1168" s="556"/>
      <c r="K1168" s="506"/>
      <c r="L1168" s="556"/>
      <c r="M1168" s="506"/>
      <c r="N1168" s="556"/>
      <c r="O1168" s="506"/>
      <c r="P1168" s="557"/>
      <c r="Q1168" s="556"/>
      <c r="R1168" s="558"/>
      <c r="S1168" s="556"/>
      <c r="T1168" s="556"/>
      <c r="U1168" s="556"/>
      <c r="V1168" s="566"/>
      <c r="Y1168" s="557"/>
      <c r="Z1168" s="506"/>
      <c r="AQ1168" s="563"/>
      <c r="AR1168" s="563"/>
    </row>
    <row r="1169" spans="1:26" ht="15.75" customHeight="1" x14ac:dyDescent="0.25">
      <c r="A1169" s="564"/>
      <c r="H1169" s="556"/>
      <c r="J1169" s="556"/>
      <c r="K1169" s="506"/>
      <c r="L1169" s="556"/>
      <c r="M1169" s="506"/>
      <c r="N1169" s="556"/>
      <c r="O1169" s="506"/>
      <c r="P1169" s="557"/>
      <c r="Q1169" s="556"/>
      <c r="R1169" s="558"/>
      <c r="S1169" s="556"/>
      <c r="T1169" s="556"/>
      <c r="U1169" s="556"/>
      <c r="V1169" s="566"/>
      <c r="Y1169" s="557"/>
      <c r="Z1169" s="506"/>
    </row>
    <row r="1170" spans="1:26" ht="15.75" customHeight="1" x14ac:dyDescent="0.25">
      <c r="A1170" s="564"/>
      <c r="H1170" s="556"/>
      <c r="J1170" s="556"/>
      <c r="K1170" s="506"/>
      <c r="L1170" s="556"/>
      <c r="M1170" s="506"/>
      <c r="N1170" s="556"/>
      <c r="O1170" s="506"/>
      <c r="P1170" s="557"/>
      <c r="Q1170" s="556"/>
      <c r="R1170" s="558"/>
      <c r="S1170" s="556"/>
      <c r="T1170" s="556"/>
      <c r="U1170" s="556"/>
      <c r="V1170" s="566"/>
      <c r="Y1170" s="557"/>
      <c r="Z1170" s="506"/>
    </row>
    <row r="1171" spans="1:26" ht="15.75" customHeight="1" x14ac:dyDescent="0.25">
      <c r="A1171" s="564"/>
      <c r="H1171" s="556"/>
      <c r="J1171" s="556"/>
      <c r="K1171" s="506"/>
      <c r="L1171" s="556"/>
      <c r="M1171" s="506"/>
      <c r="N1171" s="556"/>
      <c r="O1171" s="506"/>
      <c r="P1171" s="557"/>
      <c r="Q1171" s="556"/>
      <c r="R1171" s="558"/>
      <c r="S1171" s="556"/>
      <c r="T1171" s="556"/>
      <c r="U1171" s="556"/>
      <c r="V1171" s="566"/>
      <c r="Y1171" s="557"/>
      <c r="Z1171" s="506"/>
    </row>
  </sheetData>
  <mergeCells count="21">
    <mergeCell ref="O7:V7"/>
    <mergeCell ref="A1:A4"/>
    <mergeCell ref="B1:AQ1"/>
    <mergeCell ref="B2:AQ4"/>
    <mergeCell ref="A5:O6"/>
    <mergeCell ref="P5:AS5"/>
    <mergeCell ref="AA6:AO6"/>
    <mergeCell ref="A7:B7"/>
    <mergeCell ref="C7:D7"/>
    <mergeCell ref="E7:F7"/>
    <mergeCell ref="G7:J7"/>
    <mergeCell ref="K7:N7"/>
    <mergeCell ref="AQ7:AQ8"/>
    <mergeCell ref="AR7:AR8"/>
    <mergeCell ref="AS7:AS8"/>
    <mergeCell ref="W7:Z7"/>
    <mergeCell ref="AA7:AB7"/>
    <mergeCell ref="AC7:AF7"/>
    <mergeCell ref="AG7:AL7"/>
    <mergeCell ref="AM7:AO7"/>
    <mergeCell ref="AP7:AP8"/>
  </mergeCell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M1043"/>
  <sheetViews>
    <sheetView showGridLines="0" zoomScale="68" zoomScaleNormal="68" workbookViewId="0">
      <selection activeCell="A11" sqref="A11"/>
    </sheetView>
  </sheetViews>
  <sheetFormatPr baseColWidth="10" defaultColWidth="14.42578125" defaultRowHeight="15" customHeight="1" x14ac:dyDescent="0.2"/>
  <cols>
    <col min="1" max="1" width="13" style="839" customWidth="1"/>
    <col min="2" max="2" width="22.5703125" style="920" customWidth="1"/>
    <col min="3" max="3" width="10.7109375" style="839" customWidth="1"/>
    <col min="4" max="4" width="33.7109375" style="920" customWidth="1"/>
    <col min="5" max="5" width="8" style="839" customWidth="1"/>
    <col min="6" max="6" width="31.5703125" style="920" customWidth="1"/>
    <col min="7" max="7" width="9.5703125" style="839" customWidth="1"/>
    <col min="8" max="8" width="23" style="920" customWidth="1"/>
    <col min="9" max="9" width="12.140625" style="839" customWidth="1"/>
    <col min="10" max="10" width="22.7109375" style="920" customWidth="1"/>
    <col min="11" max="11" width="12.28515625" style="839" customWidth="1"/>
    <col min="12" max="12" width="26.7109375" style="920" customWidth="1"/>
    <col min="13" max="13" width="14.7109375" style="839" customWidth="1"/>
    <col min="14" max="14" width="26" style="920" customWidth="1"/>
    <col min="15" max="15" width="9.28515625" style="839" customWidth="1"/>
    <col min="16" max="16" width="16.5703125" style="936" customWidth="1"/>
    <col min="17" max="17" width="50" style="937" customWidth="1"/>
    <col min="18" max="18" width="11.28515625" style="839" customWidth="1"/>
    <col min="19" max="19" width="57.42578125" style="920" customWidth="1"/>
    <col min="20" max="20" width="48.42578125" style="920" customWidth="1"/>
    <col min="21" max="21" width="43" style="920" customWidth="1"/>
    <col min="22" max="22" width="24.42578125" style="839" customWidth="1"/>
    <col min="23" max="23" width="50" style="934" customWidth="1"/>
    <col min="24" max="24" width="29.140625" style="935" customWidth="1"/>
    <col min="25" max="25" width="10.85546875" style="839" customWidth="1"/>
    <col min="26" max="26" width="13.28515625" style="839" customWidth="1"/>
    <col min="27" max="27" width="11.140625" style="938" customWidth="1"/>
    <col min="28" max="29" width="11.42578125" style="939" customWidth="1"/>
    <col min="30" max="31" width="9.85546875" style="939" customWidth="1"/>
    <col min="32" max="32" width="9.5703125" style="939" customWidth="1"/>
    <col min="33" max="33" width="8.85546875" style="939" customWidth="1"/>
    <col min="34" max="34" width="8" style="939" customWidth="1"/>
    <col min="35" max="36" width="4.42578125" style="939" customWidth="1"/>
    <col min="37" max="37" width="5" style="939" customWidth="1"/>
    <col min="38" max="38" width="5.85546875" style="939" customWidth="1"/>
    <col min="39" max="39" width="8.85546875" style="939" customWidth="1"/>
    <col min="40" max="40" width="7.5703125" style="939" customWidth="1"/>
    <col min="41" max="41" width="7.7109375" style="940" customWidth="1"/>
    <col min="42" max="42" width="10.85546875" style="939" customWidth="1"/>
    <col min="43" max="43" width="13.140625" style="839" customWidth="1"/>
    <col min="44" max="44" width="12.140625" style="839" customWidth="1"/>
    <col min="45" max="45" width="26.85546875" style="839" customWidth="1"/>
    <col min="46" max="64" width="9.140625" style="839" customWidth="1"/>
    <col min="65" max="65" width="30.7109375" style="839" customWidth="1"/>
    <col min="66" max="16384" width="14.42578125" style="839"/>
  </cols>
  <sheetData>
    <row r="1" spans="1:65" ht="12" customHeight="1" x14ac:dyDescent="0.2">
      <c r="A1" s="1356" t="s">
        <v>3301</v>
      </c>
      <c r="B1" s="1353"/>
      <c r="C1" s="1353"/>
      <c r="D1" s="1353"/>
      <c r="E1" s="1353"/>
      <c r="F1" s="1353"/>
      <c r="G1" s="1353"/>
      <c r="H1" s="1353"/>
      <c r="I1" s="1353"/>
      <c r="J1" s="1353"/>
      <c r="K1" s="1353"/>
      <c r="L1" s="1353"/>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1353"/>
      <c r="AO1" s="1353"/>
      <c r="AP1" s="1353"/>
      <c r="AQ1" s="1354"/>
      <c r="AR1" s="837" t="s">
        <v>384</v>
      </c>
      <c r="AS1" s="837" t="s">
        <v>2</v>
      </c>
      <c r="AT1" s="838"/>
      <c r="AU1" s="838"/>
      <c r="AV1" s="838"/>
      <c r="AW1" s="838"/>
      <c r="AX1" s="838"/>
      <c r="AY1" s="838"/>
      <c r="AZ1" s="838"/>
      <c r="BA1" s="838"/>
      <c r="BB1" s="838"/>
      <c r="BC1" s="838"/>
      <c r="BD1" s="838"/>
      <c r="BE1" s="838"/>
      <c r="BF1" s="838"/>
      <c r="BG1" s="838"/>
      <c r="BH1" s="838"/>
      <c r="BI1" s="838"/>
      <c r="BJ1" s="838"/>
      <c r="BK1" s="838"/>
      <c r="BL1" s="838"/>
      <c r="BM1" s="838"/>
    </row>
    <row r="2" spans="1:65" ht="14.25" customHeight="1" x14ac:dyDescent="0.2">
      <c r="A2" s="1353"/>
      <c r="B2" s="1353"/>
      <c r="C2" s="1353"/>
      <c r="D2" s="1353"/>
      <c r="E2" s="1353"/>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4"/>
      <c r="AR2" s="837" t="s">
        <v>385</v>
      </c>
      <c r="AS2" s="837" t="s">
        <v>386</v>
      </c>
      <c r="AT2" s="838"/>
      <c r="AU2" s="838"/>
      <c r="AV2" s="838"/>
      <c r="AW2" s="838"/>
      <c r="AX2" s="838"/>
      <c r="AY2" s="838"/>
      <c r="AZ2" s="838"/>
      <c r="BA2" s="838"/>
      <c r="BB2" s="838"/>
      <c r="BC2" s="838"/>
      <c r="BD2" s="838"/>
      <c r="BE2" s="838"/>
      <c r="BF2" s="838"/>
      <c r="BG2" s="838"/>
      <c r="BH2" s="838"/>
      <c r="BI2" s="838"/>
      <c r="BJ2" s="838"/>
      <c r="BK2" s="838"/>
      <c r="BL2" s="838"/>
      <c r="BM2" s="838"/>
    </row>
    <row r="3" spans="1:65" ht="12" customHeight="1" x14ac:dyDescent="0.2">
      <c r="A3" s="1353"/>
      <c r="B3" s="1353"/>
      <c r="C3" s="1353"/>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4"/>
      <c r="AR3" s="837" t="s">
        <v>387</v>
      </c>
      <c r="AS3" s="840" t="s">
        <v>2279</v>
      </c>
      <c r="AT3" s="838"/>
      <c r="AU3" s="838"/>
      <c r="AV3" s="838"/>
      <c r="AW3" s="838"/>
      <c r="AX3" s="838"/>
      <c r="AY3" s="838"/>
      <c r="AZ3" s="838"/>
      <c r="BA3" s="838"/>
      <c r="BB3" s="838"/>
      <c r="BC3" s="838"/>
      <c r="BD3" s="838"/>
      <c r="BE3" s="838"/>
      <c r="BF3" s="838"/>
      <c r="BG3" s="838"/>
      <c r="BH3" s="838"/>
      <c r="BI3" s="838"/>
      <c r="BJ3" s="838"/>
      <c r="BK3" s="838"/>
      <c r="BL3" s="838"/>
      <c r="BM3" s="838"/>
    </row>
    <row r="4" spans="1:65" ht="10.5" customHeight="1" x14ac:dyDescent="0.2">
      <c r="A4" s="1355"/>
      <c r="B4" s="1355"/>
      <c r="C4" s="1355"/>
      <c r="D4" s="1355"/>
      <c r="E4" s="1355"/>
      <c r="F4" s="1355"/>
      <c r="G4" s="1355"/>
      <c r="H4" s="1355"/>
      <c r="I4" s="1355"/>
      <c r="J4" s="1355"/>
      <c r="K4" s="1355"/>
      <c r="L4" s="1355"/>
      <c r="M4" s="1355"/>
      <c r="N4" s="1355"/>
      <c r="O4" s="1355"/>
      <c r="P4" s="1355"/>
      <c r="Q4" s="1355"/>
      <c r="R4" s="1355"/>
      <c r="S4" s="1355"/>
      <c r="T4" s="1355"/>
      <c r="U4" s="1355"/>
      <c r="V4" s="1355"/>
      <c r="W4" s="1355"/>
      <c r="X4" s="1355"/>
      <c r="Y4" s="1355"/>
      <c r="Z4" s="1355"/>
      <c r="AA4" s="1355"/>
      <c r="AB4" s="1355"/>
      <c r="AC4" s="1355"/>
      <c r="AD4" s="1355"/>
      <c r="AE4" s="1355"/>
      <c r="AF4" s="1355"/>
      <c r="AG4" s="1355"/>
      <c r="AH4" s="1355"/>
      <c r="AI4" s="1355"/>
      <c r="AJ4" s="1355"/>
      <c r="AK4" s="1355"/>
      <c r="AL4" s="1355"/>
      <c r="AM4" s="1355"/>
      <c r="AN4" s="1355"/>
      <c r="AO4" s="1355"/>
      <c r="AP4" s="1355"/>
      <c r="AQ4" s="1354"/>
      <c r="AR4" s="841" t="s">
        <v>388</v>
      </c>
      <c r="AS4" s="842" t="s">
        <v>6</v>
      </c>
      <c r="AT4" s="838"/>
      <c r="AU4" s="838"/>
      <c r="AV4" s="838"/>
      <c r="AW4" s="838"/>
      <c r="AX4" s="838"/>
      <c r="AY4" s="838"/>
      <c r="AZ4" s="838"/>
      <c r="BA4" s="838"/>
      <c r="BB4" s="838"/>
      <c r="BC4" s="838"/>
      <c r="BD4" s="838"/>
      <c r="BE4" s="838"/>
      <c r="BF4" s="838"/>
      <c r="BG4" s="838"/>
      <c r="BH4" s="838"/>
      <c r="BI4" s="838"/>
      <c r="BJ4" s="838"/>
      <c r="BK4" s="838"/>
      <c r="BL4" s="838"/>
      <c r="BM4" s="838"/>
    </row>
    <row r="5" spans="1:65" ht="9" customHeight="1" x14ac:dyDescent="0.2">
      <c r="A5" s="1208" t="s">
        <v>2280</v>
      </c>
      <c r="B5" s="1209"/>
      <c r="C5" s="1209"/>
      <c r="D5" s="1209"/>
      <c r="E5" s="1209"/>
      <c r="F5" s="1209"/>
      <c r="G5" s="1209"/>
      <c r="H5" s="1209"/>
      <c r="I5" s="1209"/>
      <c r="J5" s="1209"/>
      <c r="K5" s="1209"/>
      <c r="L5" s="1209"/>
      <c r="M5" s="1209"/>
      <c r="N5" s="1209"/>
      <c r="O5" s="1209"/>
      <c r="P5" s="1208"/>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c r="AR5" s="1209"/>
      <c r="AS5" s="1209"/>
      <c r="AT5" s="838"/>
      <c r="AU5" s="838"/>
      <c r="AV5" s="838"/>
      <c r="AW5" s="838"/>
      <c r="AX5" s="838"/>
      <c r="AY5" s="838"/>
      <c r="AZ5" s="838"/>
      <c r="BA5" s="838"/>
      <c r="BB5" s="838"/>
      <c r="BC5" s="838"/>
      <c r="BD5" s="838"/>
      <c r="BE5" s="838"/>
      <c r="BF5" s="838"/>
      <c r="BG5" s="838"/>
      <c r="BH5" s="838"/>
      <c r="BI5" s="838"/>
      <c r="BJ5" s="838"/>
      <c r="BK5" s="838"/>
      <c r="BL5" s="838"/>
      <c r="BM5" s="838"/>
    </row>
    <row r="6" spans="1:65" ht="9.75" customHeight="1" x14ac:dyDescent="0.2">
      <c r="A6" s="1209"/>
      <c r="B6" s="1209"/>
      <c r="C6" s="1209"/>
      <c r="D6" s="1209"/>
      <c r="E6" s="1209"/>
      <c r="F6" s="1209"/>
      <c r="G6" s="1209"/>
      <c r="H6" s="1209"/>
      <c r="I6" s="1209"/>
      <c r="J6" s="1209"/>
      <c r="K6" s="1209"/>
      <c r="L6" s="1209"/>
      <c r="M6" s="1209"/>
      <c r="N6" s="1209"/>
      <c r="O6" s="1209"/>
      <c r="P6" s="843"/>
      <c r="Q6" s="844"/>
      <c r="R6" s="845"/>
      <c r="S6" s="844"/>
      <c r="T6" s="844"/>
      <c r="U6" s="844"/>
      <c r="V6" s="845"/>
      <c r="W6" s="846"/>
      <c r="X6" s="844"/>
      <c r="Y6" s="845"/>
      <c r="Z6" s="845"/>
      <c r="AA6" s="1210" t="s">
        <v>390</v>
      </c>
      <c r="AB6" s="1207"/>
      <c r="AC6" s="1207"/>
      <c r="AD6" s="1207"/>
      <c r="AE6" s="1207"/>
      <c r="AF6" s="1207"/>
      <c r="AG6" s="1207"/>
      <c r="AH6" s="1207"/>
      <c r="AI6" s="1207"/>
      <c r="AJ6" s="1207"/>
      <c r="AK6" s="1207"/>
      <c r="AL6" s="1207"/>
      <c r="AM6" s="1207"/>
      <c r="AN6" s="1207"/>
      <c r="AO6" s="1207"/>
      <c r="AP6" s="847"/>
      <c r="AQ6" s="845"/>
      <c r="AR6" s="845"/>
      <c r="AS6" s="845"/>
      <c r="AT6" s="838"/>
      <c r="AU6" s="838"/>
      <c r="AV6" s="838"/>
      <c r="AW6" s="838"/>
      <c r="AX6" s="838"/>
      <c r="AY6" s="838"/>
      <c r="AZ6" s="838"/>
      <c r="BA6" s="838"/>
      <c r="BB6" s="838"/>
      <c r="BC6" s="838"/>
      <c r="BD6" s="838"/>
      <c r="BE6" s="838"/>
      <c r="BF6" s="838"/>
      <c r="BG6" s="838"/>
      <c r="BH6" s="838"/>
      <c r="BI6" s="838"/>
      <c r="BJ6" s="838"/>
      <c r="BK6" s="838"/>
      <c r="BL6" s="838"/>
      <c r="BM6" s="838"/>
    </row>
    <row r="7" spans="1:65" ht="17.25" customHeight="1" x14ac:dyDescent="0.2">
      <c r="A7" s="1211" t="s">
        <v>8</v>
      </c>
      <c r="B7" s="1209"/>
      <c r="C7" s="1211" t="s">
        <v>9</v>
      </c>
      <c r="D7" s="1209"/>
      <c r="E7" s="1211" t="s">
        <v>10</v>
      </c>
      <c r="F7" s="1209"/>
      <c r="G7" s="1211" t="s">
        <v>11</v>
      </c>
      <c r="H7" s="1209"/>
      <c r="I7" s="1209"/>
      <c r="J7" s="1209"/>
      <c r="K7" s="1211" t="s">
        <v>12</v>
      </c>
      <c r="L7" s="1209"/>
      <c r="M7" s="1209"/>
      <c r="N7" s="1209"/>
      <c r="O7" s="1212" t="s">
        <v>2281</v>
      </c>
      <c r="P7" s="1213"/>
      <c r="Q7" s="1213"/>
      <c r="R7" s="1213"/>
      <c r="S7" s="1213"/>
      <c r="T7" s="1213"/>
      <c r="U7" s="1213"/>
      <c r="V7" s="1213"/>
      <c r="W7" s="1217"/>
      <c r="X7" s="1217"/>
      <c r="Y7" s="1218" t="s">
        <v>392</v>
      </c>
      <c r="Z7" s="1213"/>
      <c r="AA7" s="1201" t="s">
        <v>15</v>
      </c>
      <c r="AB7" s="1202"/>
      <c r="AC7" s="1203" t="s">
        <v>16</v>
      </c>
      <c r="AD7" s="1204"/>
      <c r="AE7" s="1204"/>
      <c r="AF7" s="1204"/>
      <c r="AG7" s="1205" t="s">
        <v>17</v>
      </c>
      <c r="AH7" s="1204"/>
      <c r="AI7" s="1204"/>
      <c r="AJ7" s="1204"/>
      <c r="AK7" s="1204"/>
      <c r="AL7" s="1204"/>
      <c r="AM7" s="1206" t="s">
        <v>18</v>
      </c>
      <c r="AN7" s="1207"/>
      <c r="AO7" s="1207"/>
      <c r="AP7" s="1214" t="s">
        <v>19</v>
      </c>
      <c r="AQ7" s="1215" t="s">
        <v>393</v>
      </c>
      <c r="AR7" s="1215" t="s">
        <v>394</v>
      </c>
      <c r="AS7" s="1216" t="s">
        <v>22</v>
      </c>
      <c r="AT7" s="838"/>
      <c r="AU7" s="838"/>
      <c r="AV7" s="838"/>
      <c r="AW7" s="838"/>
      <c r="AX7" s="838"/>
      <c r="AY7" s="838"/>
      <c r="AZ7" s="838"/>
      <c r="BA7" s="838"/>
      <c r="BB7" s="838"/>
      <c r="BC7" s="838"/>
      <c r="BD7" s="838"/>
      <c r="BE7" s="838"/>
      <c r="BF7" s="838"/>
      <c r="BG7" s="838"/>
      <c r="BH7" s="838"/>
      <c r="BI7" s="838"/>
      <c r="BJ7" s="838"/>
      <c r="BK7" s="838"/>
      <c r="BL7" s="838"/>
      <c r="BM7" s="838"/>
    </row>
    <row r="8" spans="1:65" ht="120" customHeight="1" x14ac:dyDescent="0.2">
      <c r="A8" s="848" t="s">
        <v>23</v>
      </c>
      <c r="B8" s="849" t="s">
        <v>25</v>
      </c>
      <c r="C8" s="849" t="s">
        <v>23</v>
      </c>
      <c r="D8" s="849" t="s">
        <v>25</v>
      </c>
      <c r="E8" s="849" t="s">
        <v>23</v>
      </c>
      <c r="F8" s="849" t="s">
        <v>25</v>
      </c>
      <c r="G8" s="849" t="s">
        <v>26</v>
      </c>
      <c r="H8" s="849" t="s">
        <v>27</v>
      </c>
      <c r="I8" s="849" t="s">
        <v>28</v>
      </c>
      <c r="J8" s="849" t="s">
        <v>29</v>
      </c>
      <c r="K8" s="849" t="s">
        <v>26</v>
      </c>
      <c r="L8" s="849" t="s">
        <v>30</v>
      </c>
      <c r="M8" s="849" t="s">
        <v>31</v>
      </c>
      <c r="N8" s="849" t="s">
        <v>32</v>
      </c>
      <c r="O8" s="849" t="s">
        <v>395</v>
      </c>
      <c r="P8" s="848" t="s">
        <v>34</v>
      </c>
      <c r="Q8" s="849" t="s">
        <v>35</v>
      </c>
      <c r="R8" s="850" t="s">
        <v>396</v>
      </c>
      <c r="S8" s="849" t="s">
        <v>37</v>
      </c>
      <c r="T8" s="849" t="s">
        <v>38</v>
      </c>
      <c r="U8" s="849" t="s">
        <v>39</v>
      </c>
      <c r="V8" s="851" t="s">
        <v>397</v>
      </c>
      <c r="W8" s="852" t="s">
        <v>398</v>
      </c>
      <c r="X8" s="853" t="s">
        <v>2282</v>
      </c>
      <c r="Y8" s="852" t="s">
        <v>399</v>
      </c>
      <c r="Z8" s="849" t="s">
        <v>25</v>
      </c>
      <c r="AA8" s="854" t="s">
        <v>43</v>
      </c>
      <c r="AB8" s="854" t="s">
        <v>44</v>
      </c>
      <c r="AC8" s="854" t="s">
        <v>45</v>
      </c>
      <c r="AD8" s="854" t="s">
        <v>46</v>
      </c>
      <c r="AE8" s="854" t="s">
        <v>47</v>
      </c>
      <c r="AF8" s="854" t="s">
        <v>48</v>
      </c>
      <c r="AG8" s="854" t="s">
        <v>49</v>
      </c>
      <c r="AH8" s="854" t="s">
        <v>50</v>
      </c>
      <c r="AI8" s="854" t="s">
        <v>51</v>
      </c>
      <c r="AJ8" s="854" t="s">
        <v>52</v>
      </c>
      <c r="AK8" s="854" t="s">
        <v>53</v>
      </c>
      <c r="AL8" s="854" t="s">
        <v>54</v>
      </c>
      <c r="AM8" s="854" t="s">
        <v>55</v>
      </c>
      <c r="AN8" s="854" t="s">
        <v>56</v>
      </c>
      <c r="AO8" s="855" t="s">
        <v>57</v>
      </c>
      <c r="AP8" s="1204"/>
      <c r="AQ8" s="1209"/>
      <c r="AR8" s="1209"/>
      <c r="AS8" s="1209"/>
      <c r="AT8" s="838"/>
      <c r="AU8" s="838"/>
      <c r="AV8" s="838"/>
      <c r="AW8" s="838"/>
      <c r="AX8" s="838"/>
      <c r="AY8" s="838"/>
      <c r="AZ8" s="838"/>
      <c r="BA8" s="838"/>
      <c r="BB8" s="838"/>
      <c r="BC8" s="838"/>
      <c r="BD8" s="838"/>
      <c r="BE8" s="838"/>
      <c r="BF8" s="838"/>
      <c r="BG8" s="838"/>
      <c r="BH8" s="838"/>
      <c r="BI8" s="838"/>
      <c r="BJ8" s="838"/>
      <c r="BK8" s="838"/>
      <c r="BL8" s="838"/>
      <c r="BM8" s="838"/>
    </row>
    <row r="9" spans="1:65" ht="60" customHeight="1" x14ac:dyDescent="0.2">
      <c r="A9" s="856">
        <v>1</v>
      </c>
      <c r="B9" s="857" t="s">
        <v>1761</v>
      </c>
      <c r="C9" s="856">
        <v>19</v>
      </c>
      <c r="D9" s="858" t="s">
        <v>617</v>
      </c>
      <c r="E9" s="859">
        <v>1905</v>
      </c>
      <c r="F9" s="857" t="s">
        <v>2283</v>
      </c>
      <c r="G9" s="859">
        <v>1905021</v>
      </c>
      <c r="H9" s="857" t="s">
        <v>2284</v>
      </c>
      <c r="I9" s="859">
        <v>1905021</v>
      </c>
      <c r="J9" s="857" t="s">
        <v>2284</v>
      </c>
      <c r="K9" s="859">
        <v>190502100</v>
      </c>
      <c r="L9" s="857" t="s">
        <v>2285</v>
      </c>
      <c r="M9" s="859">
        <v>190502100</v>
      </c>
      <c r="N9" s="857" t="s">
        <v>2285</v>
      </c>
      <c r="O9" s="859">
        <v>12</v>
      </c>
      <c r="P9" s="856">
        <v>2020003630011</v>
      </c>
      <c r="Q9" s="857" t="s">
        <v>2286</v>
      </c>
      <c r="R9" s="860">
        <f>SUM($V$9:$V$10)/SUM($V$9:$V$14)</f>
        <v>0.50548061866432237</v>
      </c>
      <c r="S9" s="857" t="s">
        <v>2287</v>
      </c>
      <c r="T9" s="857" t="s">
        <v>2288</v>
      </c>
      <c r="U9" s="859" t="s">
        <v>2289</v>
      </c>
      <c r="V9" s="861">
        <f>78000000+12000000</f>
        <v>90000000</v>
      </c>
      <c r="W9" s="862" t="s">
        <v>2290</v>
      </c>
      <c r="X9" s="863" t="s">
        <v>74</v>
      </c>
      <c r="Y9" s="856">
        <v>20</v>
      </c>
      <c r="Z9" s="859" t="s">
        <v>2291</v>
      </c>
      <c r="AA9" s="864">
        <v>2360</v>
      </c>
      <c r="AB9" s="864">
        <v>2360</v>
      </c>
      <c r="AC9" s="864">
        <v>480</v>
      </c>
      <c r="AD9" s="864">
        <v>1400</v>
      </c>
      <c r="AE9" s="864">
        <v>1440</v>
      </c>
      <c r="AF9" s="864">
        <v>1200</v>
      </c>
      <c r="AG9" s="864">
        <v>50</v>
      </c>
      <c r="AH9" s="864">
        <v>50</v>
      </c>
      <c r="AI9" s="865"/>
      <c r="AJ9" s="864" t="s">
        <v>136</v>
      </c>
      <c r="AK9" s="864" t="s">
        <v>136</v>
      </c>
      <c r="AL9" s="864" t="s">
        <v>136</v>
      </c>
      <c r="AM9" s="864">
        <v>50</v>
      </c>
      <c r="AN9" s="864">
        <v>50</v>
      </c>
      <c r="AO9" s="866" t="s">
        <v>136</v>
      </c>
      <c r="AP9" s="864">
        <f>SUM(AA9:AB9)</f>
        <v>4720</v>
      </c>
      <c r="AQ9" s="867">
        <v>44562</v>
      </c>
      <c r="AR9" s="867">
        <v>44926</v>
      </c>
      <c r="AS9" s="868" t="s">
        <v>2292</v>
      </c>
      <c r="AT9" s="869"/>
      <c r="AU9" s="869"/>
      <c r="AV9" s="869"/>
      <c r="AW9" s="869"/>
      <c r="AX9" s="869"/>
      <c r="AY9" s="869"/>
      <c r="AZ9" s="869"/>
      <c r="BA9" s="869"/>
      <c r="BB9" s="869"/>
      <c r="BC9" s="869"/>
      <c r="BD9" s="869"/>
      <c r="BE9" s="869"/>
      <c r="BF9" s="869"/>
      <c r="BG9" s="869"/>
      <c r="BH9" s="869"/>
      <c r="BI9" s="869"/>
      <c r="BJ9" s="869"/>
      <c r="BK9" s="869"/>
      <c r="BL9" s="869"/>
      <c r="BM9" s="869"/>
    </row>
    <row r="10" spans="1:65" ht="57.75" customHeight="1" x14ac:dyDescent="0.2">
      <c r="A10" s="856">
        <v>1</v>
      </c>
      <c r="B10" s="857" t="s">
        <v>1761</v>
      </c>
      <c r="C10" s="856">
        <v>19</v>
      </c>
      <c r="D10" s="858" t="s">
        <v>617</v>
      </c>
      <c r="E10" s="859">
        <v>1905</v>
      </c>
      <c r="F10" s="857" t="s">
        <v>2283</v>
      </c>
      <c r="G10" s="859">
        <v>1905021</v>
      </c>
      <c r="H10" s="857" t="s">
        <v>2284</v>
      </c>
      <c r="I10" s="859">
        <v>1905021</v>
      </c>
      <c r="J10" s="857" t="s">
        <v>2284</v>
      </c>
      <c r="K10" s="859">
        <v>190502100</v>
      </c>
      <c r="L10" s="857" t="s">
        <v>2285</v>
      </c>
      <c r="M10" s="859">
        <v>190502100</v>
      </c>
      <c r="N10" s="857" t="s">
        <v>2285</v>
      </c>
      <c r="O10" s="859">
        <v>12</v>
      </c>
      <c r="P10" s="856">
        <v>2020003630011</v>
      </c>
      <c r="Q10" s="857" t="s">
        <v>2286</v>
      </c>
      <c r="R10" s="860">
        <f>SUM($V$9:$V$10)/SUM($V$9:$V$14)</f>
        <v>0.50548061866432237</v>
      </c>
      <c r="S10" s="857" t="s">
        <v>2287</v>
      </c>
      <c r="T10" s="857" t="s">
        <v>2288</v>
      </c>
      <c r="U10" s="859" t="s">
        <v>2293</v>
      </c>
      <c r="V10" s="861">
        <v>2000000</v>
      </c>
      <c r="W10" s="862" t="s">
        <v>2290</v>
      </c>
      <c r="X10" s="863" t="s">
        <v>74</v>
      </c>
      <c r="Y10" s="856">
        <v>20</v>
      </c>
      <c r="Z10" s="859" t="s">
        <v>2291</v>
      </c>
      <c r="AA10" s="870">
        <v>2360</v>
      </c>
      <c r="AB10" s="871">
        <v>2360</v>
      </c>
      <c r="AC10" s="864">
        <v>480</v>
      </c>
      <c r="AD10" s="864">
        <v>1400</v>
      </c>
      <c r="AE10" s="864">
        <v>1440</v>
      </c>
      <c r="AF10" s="864">
        <v>1200</v>
      </c>
      <c r="AG10" s="864">
        <v>50</v>
      </c>
      <c r="AH10" s="864">
        <v>50</v>
      </c>
      <c r="AI10" s="864"/>
      <c r="AJ10" s="864"/>
      <c r="AK10" s="864"/>
      <c r="AL10" s="864"/>
      <c r="AM10" s="864">
        <v>50</v>
      </c>
      <c r="AN10" s="864">
        <v>50</v>
      </c>
      <c r="AO10" s="866" t="s">
        <v>136</v>
      </c>
      <c r="AP10" s="864">
        <f t="shared" ref="AP10:AP14" si="0">SUM(AA10:AB10)</f>
        <v>4720</v>
      </c>
      <c r="AQ10" s="867">
        <v>44562</v>
      </c>
      <c r="AR10" s="867">
        <v>44926</v>
      </c>
      <c r="AS10" s="868" t="s">
        <v>2292</v>
      </c>
      <c r="AT10" s="869"/>
      <c r="AU10" s="869"/>
      <c r="AV10" s="869"/>
      <c r="AW10" s="869"/>
      <c r="AX10" s="869"/>
      <c r="AY10" s="869"/>
      <c r="AZ10" s="869"/>
      <c r="BA10" s="869"/>
      <c r="BB10" s="869"/>
      <c r="BC10" s="869"/>
      <c r="BD10" s="869"/>
      <c r="BE10" s="869"/>
      <c r="BF10" s="869"/>
      <c r="BG10" s="869"/>
      <c r="BH10" s="869"/>
      <c r="BI10" s="869"/>
      <c r="BJ10" s="869"/>
      <c r="BK10" s="869"/>
      <c r="BL10" s="872"/>
      <c r="BM10" s="872"/>
    </row>
    <row r="11" spans="1:65" ht="62.25" customHeight="1" x14ac:dyDescent="0.2">
      <c r="A11" s="856">
        <v>1</v>
      </c>
      <c r="B11" s="857" t="s">
        <v>1761</v>
      </c>
      <c r="C11" s="856">
        <v>19</v>
      </c>
      <c r="D11" s="858" t="s">
        <v>617</v>
      </c>
      <c r="E11" s="859">
        <v>1905</v>
      </c>
      <c r="F11" s="857" t="s">
        <v>2283</v>
      </c>
      <c r="G11" s="859">
        <v>1905022</v>
      </c>
      <c r="H11" s="857" t="s">
        <v>2294</v>
      </c>
      <c r="I11" s="859">
        <v>1905022</v>
      </c>
      <c r="J11" s="857" t="s">
        <v>2294</v>
      </c>
      <c r="K11" s="859">
        <v>190502200</v>
      </c>
      <c r="L11" s="857" t="s">
        <v>2295</v>
      </c>
      <c r="M11" s="859">
        <v>190502200</v>
      </c>
      <c r="N11" s="857" t="s">
        <v>2295</v>
      </c>
      <c r="O11" s="859">
        <v>12</v>
      </c>
      <c r="P11" s="856">
        <v>2020003630011</v>
      </c>
      <c r="Q11" s="857" t="s">
        <v>2286</v>
      </c>
      <c r="R11" s="860">
        <f>SUM($V$11:$V$14)/SUM($V$9:$V$14)</f>
        <v>0.49451938133567758</v>
      </c>
      <c r="S11" s="857" t="s">
        <v>2287</v>
      </c>
      <c r="T11" s="857" t="s">
        <v>2288</v>
      </c>
      <c r="U11" s="859" t="s">
        <v>2296</v>
      </c>
      <c r="V11" s="861">
        <f>10000000+20770000</f>
        <v>30770000</v>
      </c>
      <c r="W11" s="862" t="s">
        <v>2297</v>
      </c>
      <c r="X11" s="863" t="s">
        <v>74</v>
      </c>
      <c r="Y11" s="856">
        <v>20</v>
      </c>
      <c r="Z11" s="859" t="s">
        <v>2291</v>
      </c>
      <c r="AA11" s="870">
        <v>2360</v>
      </c>
      <c r="AB11" s="871">
        <v>2360</v>
      </c>
      <c r="AC11" s="864">
        <v>480</v>
      </c>
      <c r="AD11" s="864">
        <v>1400</v>
      </c>
      <c r="AE11" s="864">
        <v>1440</v>
      </c>
      <c r="AF11" s="864">
        <v>1200</v>
      </c>
      <c r="AG11" s="864">
        <v>50</v>
      </c>
      <c r="AH11" s="864">
        <v>50</v>
      </c>
      <c r="AI11" s="864"/>
      <c r="AJ11" s="864"/>
      <c r="AK11" s="864"/>
      <c r="AL11" s="864" t="s">
        <v>136</v>
      </c>
      <c r="AM11" s="864">
        <v>50</v>
      </c>
      <c r="AN11" s="864">
        <v>50</v>
      </c>
      <c r="AO11" s="866" t="s">
        <v>136</v>
      </c>
      <c r="AP11" s="864">
        <f t="shared" si="0"/>
        <v>4720</v>
      </c>
      <c r="AQ11" s="867">
        <v>44562</v>
      </c>
      <c r="AR11" s="867">
        <v>44926</v>
      </c>
      <c r="AS11" s="868" t="s">
        <v>2292</v>
      </c>
      <c r="AT11" s="869"/>
      <c r="AU11" s="869"/>
      <c r="AV11" s="869"/>
      <c r="AW11" s="869"/>
      <c r="AX11" s="869"/>
      <c r="AY11" s="869"/>
      <c r="AZ11" s="869"/>
      <c r="BA11" s="869"/>
      <c r="BB11" s="869"/>
      <c r="BC11" s="869"/>
      <c r="BD11" s="869"/>
      <c r="BE11" s="869"/>
      <c r="BF11" s="869"/>
      <c r="BG11" s="869"/>
      <c r="BH11" s="869"/>
      <c r="BI11" s="869"/>
      <c r="BJ11" s="869"/>
      <c r="BK11" s="869"/>
      <c r="BL11" s="872"/>
      <c r="BM11" s="872"/>
    </row>
    <row r="12" spans="1:65" ht="74.25" customHeight="1" x14ac:dyDescent="0.2">
      <c r="A12" s="856">
        <v>1</v>
      </c>
      <c r="B12" s="857" t="s">
        <v>1761</v>
      </c>
      <c r="C12" s="856">
        <v>19</v>
      </c>
      <c r="D12" s="858" t="s">
        <v>617</v>
      </c>
      <c r="E12" s="859">
        <v>1905</v>
      </c>
      <c r="F12" s="857" t="s">
        <v>2283</v>
      </c>
      <c r="G12" s="859">
        <v>1905022</v>
      </c>
      <c r="H12" s="857" t="s">
        <v>2294</v>
      </c>
      <c r="I12" s="859">
        <v>1905022</v>
      </c>
      <c r="J12" s="857" t="s">
        <v>2294</v>
      </c>
      <c r="K12" s="859">
        <v>190502200</v>
      </c>
      <c r="L12" s="857" t="s">
        <v>2295</v>
      </c>
      <c r="M12" s="859">
        <v>190502200</v>
      </c>
      <c r="N12" s="857" t="s">
        <v>2295</v>
      </c>
      <c r="O12" s="859">
        <v>12</v>
      </c>
      <c r="P12" s="856">
        <v>2020003630011</v>
      </c>
      <c r="Q12" s="857" t="s">
        <v>2286</v>
      </c>
      <c r="R12" s="860">
        <f t="shared" ref="R12:R14" si="1">SUM($V$11:$V$14)/SUM($V$9:$V$14)</f>
        <v>0.49451938133567758</v>
      </c>
      <c r="S12" s="857" t="s">
        <v>2287</v>
      </c>
      <c r="T12" s="857" t="s">
        <v>2288</v>
      </c>
      <c r="U12" s="859" t="s">
        <v>2298</v>
      </c>
      <c r="V12" s="861">
        <f>5000000+5000000</f>
        <v>10000000</v>
      </c>
      <c r="W12" s="862" t="s">
        <v>2297</v>
      </c>
      <c r="X12" s="863" t="s">
        <v>74</v>
      </c>
      <c r="Y12" s="856">
        <v>20</v>
      </c>
      <c r="Z12" s="859" t="s">
        <v>2291</v>
      </c>
      <c r="AA12" s="870">
        <v>2360</v>
      </c>
      <c r="AB12" s="871">
        <v>2360</v>
      </c>
      <c r="AC12" s="864">
        <v>480</v>
      </c>
      <c r="AD12" s="864">
        <v>1400</v>
      </c>
      <c r="AE12" s="864">
        <v>1440</v>
      </c>
      <c r="AF12" s="864">
        <v>1200</v>
      </c>
      <c r="AG12" s="864">
        <v>50</v>
      </c>
      <c r="AH12" s="864">
        <v>50</v>
      </c>
      <c r="AI12" s="864"/>
      <c r="AJ12" s="864"/>
      <c r="AK12" s="864"/>
      <c r="AL12" s="864"/>
      <c r="AM12" s="864">
        <v>50</v>
      </c>
      <c r="AN12" s="864">
        <v>50</v>
      </c>
      <c r="AO12" s="866" t="s">
        <v>136</v>
      </c>
      <c r="AP12" s="864">
        <f t="shared" si="0"/>
        <v>4720</v>
      </c>
      <c r="AQ12" s="867">
        <v>44562</v>
      </c>
      <c r="AR12" s="867">
        <v>44926</v>
      </c>
      <c r="AS12" s="868" t="s">
        <v>2292</v>
      </c>
      <c r="AT12" s="869"/>
      <c r="AU12" s="869"/>
      <c r="AV12" s="869"/>
      <c r="AW12" s="869"/>
      <c r="AX12" s="869"/>
      <c r="AY12" s="869"/>
      <c r="AZ12" s="869"/>
      <c r="BA12" s="869"/>
      <c r="BB12" s="869"/>
      <c r="BC12" s="869"/>
      <c r="BD12" s="869"/>
      <c r="BE12" s="869"/>
      <c r="BF12" s="869"/>
      <c r="BG12" s="869"/>
      <c r="BH12" s="869"/>
      <c r="BI12" s="869"/>
      <c r="BJ12" s="869"/>
      <c r="BK12" s="869"/>
      <c r="BL12" s="872"/>
      <c r="BM12" s="872"/>
    </row>
    <row r="13" spans="1:65" ht="74.25" customHeight="1" x14ac:dyDescent="0.2">
      <c r="A13" s="856">
        <v>1</v>
      </c>
      <c r="B13" s="857" t="s">
        <v>1761</v>
      </c>
      <c r="C13" s="856">
        <v>19</v>
      </c>
      <c r="D13" s="858" t="s">
        <v>617</v>
      </c>
      <c r="E13" s="859">
        <v>1905</v>
      </c>
      <c r="F13" s="857" t="s">
        <v>2283</v>
      </c>
      <c r="G13" s="859">
        <v>1905022</v>
      </c>
      <c r="H13" s="857" t="s">
        <v>2294</v>
      </c>
      <c r="I13" s="859">
        <v>1905022</v>
      </c>
      <c r="J13" s="857" t="s">
        <v>2294</v>
      </c>
      <c r="K13" s="859">
        <v>190502200</v>
      </c>
      <c r="L13" s="857" t="s">
        <v>2295</v>
      </c>
      <c r="M13" s="859">
        <v>190502200</v>
      </c>
      <c r="N13" s="857" t="s">
        <v>2295</v>
      </c>
      <c r="O13" s="859">
        <v>12</v>
      </c>
      <c r="P13" s="856">
        <v>2020003630011</v>
      </c>
      <c r="Q13" s="857" t="s">
        <v>2286</v>
      </c>
      <c r="R13" s="860">
        <f t="shared" si="1"/>
        <v>0.49451938133567758</v>
      </c>
      <c r="S13" s="857" t="s">
        <v>2287</v>
      </c>
      <c r="T13" s="857" t="s">
        <v>2288</v>
      </c>
      <c r="U13" s="859" t="s">
        <v>2299</v>
      </c>
      <c r="V13" s="861">
        <f>38000000+9235000</f>
        <v>47235000</v>
      </c>
      <c r="W13" s="862" t="s">
        <v>2297</v>
      </c>
      <c r="X13" s="863" t="s">
        <v>74</v>
      </c>
      <c r="Y13" s="856">
        <v>20</v>
      </c>
      <c r="Z13" s="859" t="s">
        <v>2291</v>
      </c>
      <c r="AA13" s="870">
        <v>2360</v>
      </c>
      <c r="AB13" s="871">
        <v>2360</v>
      </c>
      <c r="AC13" s="864">
        <v>480</v>
      </c>
      <c r="AD13" s="864">
        <v>1400</v>
      </c>
      <c r="AE13" s="864">
        <v>1440</v>
      </c>
      <c r="AF13" s="864">
        <v>1200</v>
      </c>
      <c r="AG13" s="864">
        <v>50</v>
      </c>
      <c r="AH13" s="864">
        <v>50</v>
      </c>
      <c r="AI13" s="864"/>
      <c r="AJ13" s="864"/>
      <c r="AK13" s="864"/>
      <c r="AL13" s="864"/>
      <c r="AM13" s="864">
        <v>50</v>
      </c>
      <c r="AN13" s="864">
        <v>50</v>
      </c>
      <c r="AO13" s="866" t="s">
        <v>136</v>
      </c>
      <c r="AP13" s="864">
        <f t="shared" si="0"/>
        <v>4720</v>
      </c>
      <c r="AQ13" s="867">
        <v>44562</v>
      </c>
      <c r="AR13" s="867">
        <v>44926</v>
      </c>
      <c r="AS13" s="868" t="s">
        <v>2292</v>
      </c>
      <c r="AT13" s="869"/>
      <c r="AU13" s="869"/>
      <c r="AV13" s="869"/>
      <c r="AW13" s="869"/>
      <c r="AX13" s="869"/>
      <c r="AY13" s="869"/>
      <c r="AZ13" s="869"/>
      <c r="BA13" s="869"/>
      <c r="BB13" s="869"/>
      <c r="BC13" s="869"/>
      <c r="BD13" s="869"/>
      <c r="BE13" s="869"/>
      <c r="BF13" s="869"/>
      <c r="BG13" s="869"/>
      <c r="BH13" s="869"/>
      <c r="BI13" s="869"/>
      <c r="BJ13" s="869"/>
      <c r="BK13" s="869"/>
      <c r="BL13" s="872"/>
      <c r="BM13" s="872"/>
    </row>
    <row r="14" spans="1:65" ht="74.25" customHeight="1" x14ac:dyDescent="0.2">
      <c r="A14" s="856">
        <v>1</v>
      </c>
      <c r="B14" s="857" t="s">
        <v>1761</v>
      </c>
      <c r="C14" s="856">
        <v>19</v>
      </c>
      <c r="D14" s="858" t="s">
        <v>617</v>
      </c>
      <c r="E14" s="859">
        <v>1905</v>
      </c>
      <c r="F14" s="857" t="s">
        <v>2283</v>
      </c>
      <c r="G14" s="859">
        <v>1905022</v>
      </c>
      <c r="H14" s="857" t="s">
        <v>2294</v>
      </c>
      <c r="I14" s="859">
        <v>1905022</v>
      </c>
      <c r="J14" s="857" t="s">
        <v>2294</v>
      </c>
      <c r="K14" s="859">
        <v>190502200</v>
      </c>
      <c r="L14" s="857" t="s">
        <v>2295</v>
      </c>
      <c r="M14" s="859">
        <v>190502200</v>
      </c>
      <c r="N14" s="857" t="s">
        <v>2295</v>
      </c>
      <c r="O14" s="859">
        <v>12</v>
      </c>
      <c r="P14" s="856">
        <v>2020003630011</v>
      </c>
      <c r="Q14" s="857" t="s">
        <v>2286</v>
      </c>
      <c r="R14" s="860">
        <f t="shared" si="1"/>
        <v>0.49451938133567758</v>
      </c>
      <c r="S14" s="857" t="s">
        <v>2287</v>
      </c>
      <c r="T14" s="857" t="s">
        <v>2288</v>
      </c>
      <c r="U14" s="859" t="s">
        <v>2300</v>
      </c>
      <c r="V14" s="861">
        <v>2000000</v>
      </c>
      <c r="W14" s="862" t="s">
        <v>2301</v>
      </c>
      <c r="X14" s="873" t="s">
        <v>199</v>
      </c>
      <c r="Y14" s="856">
        <v>20</v>
      </c>
      <c r="Z14" s="859" t="s">
        <v>2291</v>
      </c>
      <c r="AA14" s="870">
        <v>2360</v>
      </c>
      <c r="AB14" s="871">
        <v>2360</v>
      </c>
      <c r="AC14" s="864">
        <v>480</v>
      </c>
      <c r="AD14" s="864">
        <v>1400</v>
      </c>
      <c r="AE14" s="864">
        <v>1440</v>
      </c>
      <c r="AF14" s="864">
        <v>1200</v>
      </c>
      <c r="AG14" s="864">
        <v>50</v>
      </c>
      <c r="AH14" s="864">
        <v>50</v>
      </c>
      <c r="AI14" s="864"/>
      <c r="AJ14" s="864"/>
      <c r="AK14" s="864"/>
      <c r="AL14" s="864"/>
      <c r="AM14" s="864">
        <v>50</v>
      </c>
      <c r="AN14" s="864">
        <v>50</v>
      </c>
      <c r="AO14" s="866" t="s">
        <v>136</v>
      </c>
      <c r="AP14" s="864">
        <f t="shared" si="0"/>
        <v>4720</v>
      </c>
      <c r="AQ14" s="867">
        <v>44562</v>
      </c>
      <c r="AR14" s="867">
        <v>44926</v>
      </c>
      <c r="AS14" s="868" t="s">
        <v>2292</v>
      </c>
      <c r="AT14" s="869"/>
      <c r="AU14" s="869"/>
      <c r="AV14" s="869"/>
      <c r="AW14" s="869"/>
      <c r="AX14" s="869"/>
      <c r="AY14" s="869"/>
      <c r="AZ14" s="869"/>
      <c r="BA14" s="869"/>
      <c r="BB14" s="869"/>
      <c r="BC14" s="869"/>
      <c r="BD14" s="869"/>
      <c r="BE14" s="869"/>
      <c r="BF14" s="869"/>
      <c r="BG14" s="869"/>
      <c r="BH14" s="869"/>
      <c r="BI14" s="869"/>
      <c r="BJ14" s="869"/>
      <c r="BK14" s="869"/>
      <c r="BL14" s="872"/>
      <c r="BM14" s="872"/>
    </row>
    <row r="15" spans="1:65" ht="95.25" customHeight="1" x14ac:dyDescent="0.2">
      <c r="A15" s="856">
        <v>1</v>
      </c>
      <c r="B15" s="857" t="s">
        <v>1761</v>
      </c>
      <c r="C15" s="856">
        <v>33</v>
      </c>
      <c r="D15" s="858" t="s">
        <v>481</v>
      </c>
      <c r="E15" s="856">
        <v>3301</v>
      </c>
      <c r="F15" s="857" t="s">
        <v>482</v>
      </c>
      <c r="G15" s="859">
        <v>3301051</v>
      </c>
      <c r="H15" s="857" t="s">
        <v>2302</v>
      </c>
      <c r="I15" s="859">
        <v>3301051</v>
      </c>
      <c r="J15" s="857" t="s">
        <v>2302</v>
      </c>
      <c r="K15" s="859">
        <v>330105110</v>
      </c>
      <c r="L15" s="857" t="s">
        <v>2303</v>
      </c>
      <c r="M15" s="859">
        <v>330105110</v>
      </c>
      <c r="N15" s="857" t="s">
        <v>2303</v>
      </c>
      <c r="O15" s="859">
        <v>250</v>
      </c>
      <c r="P15" s="856">
        <v>2020003630098</v>
      </c>
      <c r="Q15" s="857" t="s">
        <v>2304</v>
      </c>
      <c r="R15" s="874">
        <f>V15/SUM(V15)</f>
        <v>1</v>
      </c>
      <c r="S15" s="857" t="s">
        <v>2305</v>
      </c>
      <c r="T15" s="857" t="s">
        <v>2306</v>
      </c>
      <c r="U15" s="859" t="s">
        <v>2307</v>
      </c>
      <c r="V15" s="861">
        <f>14250000+14600000</f>
        <v>28850000</v>
      </c>
      <c r="W15" s="862" t="s">
        <v>2308</v>
      </c>
      <c r="X15" s="863" t="s">
        <v>74</v>
      </c>
      <c r="Y15" s="856">
        <v>20</v>
      </c>
      <c r="Z15" s="859" t="s">
        <v>2291</v>
      </c>
      <c r="AA15" s="870">
        <v>100</v>
      </c>
      <c r="AB15" s="871">
        <v>150</v>
      </c>
      <c r="AC15" s="864" t="s">
        <v>136</v>
      </c>
      <c r="AD15" s="864">
        <v>214</v>
      </c>
      <c r="AE15" s="864">
        <v>30</v>
      </c>
      <c r="AF15" s="864" t="s">
        <v>136</v>
      </c>
      <c r="AG15" s="864" t="s">
        <v>136</v>
      </c>
      <c r="AH15" s="864">
        <v>2</v>
      </c>
      <c r="AI15" s="864" t="s">
        <v>136</v>
      </c>
      <c r="AJ15" s="864" t="s">
        <v>136</v>
      </c>
      <c r="AK15" s="864" t="s">
        <v>136</v>
      </c>
      <c r="AL15" s="864" t="s">
        <v>136</v>
      </c>
      <c r="AM15" s="864" t="s">
        <v>136</v>
      </c>
      <c r="AN15" s="864">
        <v>1</v>
      </c>
      <c r="AO15" s="866">
        <v>3</v>
      </c>
      <c r="AP15" s="864">
        <f>SUM(AC15:AO15)</f>
        <v>250</v>
      </c>
      <c r="AQ15" s="867">
        <v>44562</v>
      </c>
      <c r="AR15" s="867">
        <v>44926</v>
      </c>
      <c r="AS15" s="868" t="s">
        <v>2309</v>
      </c>
      <c r="AT15" s="869"/>
      <c r="AU15" s="869"/>
      <c r="AV15" s="869"/>
      <c r="AW15" s="869"/>
      <c r="AX15" s="869"/>
      <c r="AY15" s="869"/>
      <c r="AZ15" s="869"/>
      <c r="BA15" s="869"/>
      <c r="BB15" s="869"/>
      <c r="BC15" s="869"/>
      <c r="BD15" s="869"/>
      <c r="BE15" s="869"/>
      <c r="BF15" s="869"/>
      <c r="BG15" s="869"/>
      <c r="BH15" s="869"/>
      <c r="BI15" s="869"/>
      <c r="BJ15" s="869"/>
      <c r="BK15" s="869"/>
      <c r="BL15" s="872"/>
      <c r="BM15" s="872"/>
    </row>
    <row r="16" spans="1:65" ht="102.75" customHeight="1" x14ac:dyDescent="0.2">
      <c r="A16" s="856">
        <v>1</v>
      </c>
      <c r="B16" s="857" t="s">
        <v>1761</v>
      </c>
      <c r="C16" s="875">
        <v>41</v>
      </c>
      <c r="D16" s="876" t="s">
        <v>2310</v>
      </c>
      <c r="E16" s="856">
        <v>4102</v>
      </c>
      <c r="F16" s="857" t="s">
        <v>2311</v>
      </c>
      <c r="G16" s="859" t="s">
        <v>64</v>
      </c>
      <c r="H16" s="857" t="s">
        <v>2312</v>
      </c>
      <c r="I16" s="859">
        <v>4102035</v>
      </c>
      <c r="J16" s="857" t="s">
        <v>245</v>
      </c>
      <c r="K16" s="859" t="s">
        <v>64</v>
      </c>
      <c r="L16" s="857" t="s">
        <v>2313</v>
      </c>
      <c r="M16" s="859">
        <v>410203500</v>
      </c>
      <c r="N16" s="857" t="s">
        <v>247</v>
      </c>
      <c r="O16" s="859">
        <v>1</v>
      </c>
      <c r="P16" s="856">
        <v>2020003630099</v>
      </c>
      <c r="Q16" s="857" t="s">
        <v>2314</v>
      </c>
      <c r="R16" s="874">
        <f>SUM(V16)/SUM($V$16:$V$19)</f>
        <v>0.33581162311189916</v>
      </c>
      <c r="S16" s="857" t="s">
        <v>2315</v>
      </c>
      <c r="T16" s="857" t="s">
        <v>2316</v>
      </c>
      <c r="U16" s="859" t="s">
        <v>2317</v>
      </c>
      <c r="V16" s="861">
        <f>15000000+10000000</f>
        <v>25000000</v>
      </c>
      <c r="W16" s="862" t="s">
        <v>2318</v>
      </c>
      <c r="X16" s="863" t="s">
        <v>74</v>
      </c>
      <c r="Y16" s="856">
        <v>20</v>
      </c>
      <c r="Z16" s="859" t="s">
        <v>2291</v>
      </c>
      <c r="AA16" s="870">
        <v>104</v>
      </c>
      <c r="AB16" s="871">
        <v>96</v>
      </c>
      <c r="AC16" s="864">
        <v>125</v>
      </c>
      <c r="AD16" s="864" t="s">
        <v>136</v>
      </c>
      <c r="AE16" s="864">
        <v>75</v>
      </c>
      <c r="AF16" s="864" t="s">
        <v>136</v>
      </c>
      <c r="AG16" s="864" t="s">
        <v>136</v>
      </c>
      <c r="AH16" s="864" t="s">
        <v>136</v>
      </c>
      <c r="AI16" s="864" t="s">
        <v>136</v>
      </c>
      <c r="AJ16" s="864" t="s">
        <v>136</v>
      </c>
      <c r="AK16" s="864" t="s">
        <v>136</v>
      </c>
      <c r="AL16" s="864" t="s">
        <v>136</v>
      </c>
      <c r="AM16" s="864" t="s">
        <v>136</v>
      </c>
      <c r="AN16" s="864" t="s">
        <v>136</v>
      </c>
      <c r="AO16" s="866" t="s">
        <v>136</v>
      </c>
      <c r="AP16" s="864">
        <f>SUM(AA16:AB16)</f>
        <v>200</v>
      </c>
      <c r="AQ16" s="867">
        <v>44562</v>
      </c>
      <c r="AR16" s="867">
        <v>44926</v>
      </c>
      <c r="AS16" s="856" t="s">
        <v>2319</v>
      </c>
      <c r="AT16" s="869"/>
      <c r="AU16" s="869"/>
      <c r="AV16" s="869"/>
      <c r="AW16" s="869"/>
      <c r="AX16" s="869"/>
      <c r="AY16" s="869"/>
      <c r="AZ16" s="869"/>
      <c r="BA16" s="869"/>
      <c r="BB16" s="869"/>
      <c r="BC16" s="869"/>
      <c r="BD16" s="869"/>
      <c r="BE16" s="869"/>
      <c r="BF16" s="869"/>
      <c r="BG16" s="869"/>
      <c r="BH16" s="869"/>
      <c r="BI16" s="869"/>
      <c r="BJ16" s="869"/>
      <c r="BK16" s="869"/>
      <c r="BL16" s="872"/>
      <c r="BM16" s="872"/>
    </row>
    <row r="17" spans="1:65" ht="104.25" customHeight="1" x14ac:dyDescent="0.2">
      <c r="A17" s="856">
        <v>1</v>
      </c>
      <c r="B17" s="857" t="s">
        <v>1761</v>
      </c>
      <c r="C17" s="875">
        <v>41</v>
      </c>
      <c r="D17" s="876" t="s">
        <v>2310</v>
      </c>
      <c r="E17" s="856">
        <v>4102</v>
      </c>
      <c r="F17" s="857" t="s">
        <v>2311</v>
      </c>
      <c r="G17" s="859" t="s">
        <v>64</v>
      </c>
      <c r="H17" s="857" t="s">
        <v>2320</v>
      </c>
      <c r="I17" s="859">
        <v>4102001</v>
      </c>
      <c r="J17" s="857" t="s">
        <v>2321</v>
      </c>
      <c r="K17" s="859" t="s">
        <v>64</v>
      </c>
      <c r="L17" s="857" t="s">
        <v>2322</v>
      </c>
      <c r="M17" s="859">
        <v>410200100</v>
      </c>
      <c r="N17" s="857" t="s">
        <v>2323</v>
      </c>
      <c r="O17" s="859">
        <v>12</v>
      </c>
      <c r="P17" s="856">
        <v>2020003630099</v>
      </c>
      <c r="Q17" s="857" t="s">
        <v>2314</v>
      </c>
      <c r="R17" s="874">
        <f>SUM($V$17:$V$19)/SUM($V$16:$V$19)</f>
        <v>0.66418837688810084</v>
      </c>
      <c r="S17" s="857" t="s">
        <v>2315</v>
      </c>
      <c r="T17" s="857" t="s">
        <v>2316</v>
      </c>
      <c r="U17" s="859" t="s">
        <v>2324</v>
      </c>
      <c r="V17" s="861">
        <f>18000000+10463333</f>
        <v>28463333</v>
      </c>
      <c r="W17" s="862" t="s">
        <v>2325</v>
      </c>
      <c r="X17" s="863" t="s">
        <v>74</v>
      </c>
      <c r="Y17" s="856">
        <v>20</v>
      </c>
      <c r="Z17" s="859" t="s">
        <v>2291</v>
      </c>
      <c r="AA17" s="870">
        <v>104</v>
      </c>
      <c r="AB17" s="871">
        <v>96</v>
      </c>
      <c r="AC17" s="864">
        <v>125</v>
      </c>
      <c r="AD17" s="864" t="s">
        <v>136</v>
      </c>
      <c r="AE17" s="864">
        <v>75</v>
      </c>
      <c r="AF17" s="864" t="s">
        <v>136</v>
      </c>
      <c r="AG17" s="864" t="s">
        <v>136</v>
      </c>
      <c r="AH17" s="864" t="s">
        <v>136</v>
      </c>
      <c r="AI17" s="864" t="s">
        <v>136</v>
      </c>
      <c r="AJ17" s="864" t="s">
        <v>136</v>
      </c>
      <c r="AK17" s="864" t="s">
        <v>136</v>
      </c>
      <c r="AL17" s="864" t="s">
        <v>136</v>
      </c>
      <c r="AM17" s="864" t="s">
        <v>136</v>
      </c>
      <c r="AN17" s="864" t="s">
        <v>136</v>
      </c>
      <c r="AO17" s="866" t="s">
        <v>136</v>
      </c>
      <c r="AP17" s="864">
        <f t="shared" ref="AP17:AP19" si="2">SUM(AA17:AB17)</f>
        <v>200</v>
      </c>
      <c r="AQ17" s="867">
        <v>44562</v>
      </c>
      <c r="AR17" s="867">
        <v>44926</v>
      </c>
      <c r="AS17" s="856" t="s">
        <v>2319</v>
      </c>
      <c r="AT17" s="869"/>
      <c r="AU17" s="869"/>
      <c r="AV17" s="869"/>
      <c r="AW17" s="869"/>
      <c r="AX17" s="869"/>
      <c r="AY17" s="869"/>
      <c r="AZ17" s="869"/>
      <c r="BA17" s="869"/>
      <c r="BB17" s="869"/>
      <c r="BC17" s="869"/>
      <c r="BD17" s="869"/>
      <c r="BE17" s="869"/>
      <c r="BF17" s="869"/>
      <c r="BG17" s="869"/>
      <c r="BH17" s="869"/>
      <c r="BI17" s="869"/>
      <c r="BJ17" s="869"/>
      <c r="BK17" s="869"/>
      <c r="BL17" s="872"/>
      <c r="BM17" s="872"/>
    </row>
    <row r="18" spans="1:65" ht="105" customHeight="1" x14ac:dyDescent="0.2">
      <c r="A18" s="856">
        <v>1</v>
      </c>
      <c r="B18" s="857" t="s">
        <v>1761</v>
      </c>
      <c r="C18" s="875">
        <v>41</v>
      </c>
      <c r="D18" s="876" t="s">
        <v>2310</v>
      </c>
      <c r="E18" s="856">
        <v>4102</v>
      </c>
      <c r="F18" s="857" t="s">
        <v>2311</v>
      </c>
      <c r="G18" s="859" t="s">
        <v>64</v>
      </c>
      <c r="H18" s="857" t="s">
        <v>2320</v>
      </c>
      <c r="I18" s="859">
        <v>4102001</v>
      </c>
      <c r="J18" s="857" t="s">
        <v>2321</v>
      </c>
      <c r="K18" s="859" t="s">
        <v>64</v>
      </c>
      <c r="L18" s="857" t="s">
        <v>2322</v>
      </c>
      <c r="M18" s="859">
        <v>410200100</v>
      </c>
      <c r="N18" s="857" t="s">
        <v>2323</v>
      </c>
      <c r="O18" s="859">
        <v>12</v>
      </c>
      <c r="P18" s="856">
        <v>2020003630099</v>
      </c>
      <c r="Q18" s="857" t="s">
        <v>2314</v>
      </c>
      <c r="R18" s="874">
        <f t="shared" ref="R18:R19" si="3">SUM($V$17:$V$19)/SUM($V$16:$V$19)</f>
        <v>0.66418837688810084</v>
      </c>
      <c r="S18" s="857" t="s">
        <v>2315</v>
      </c>
      <c r="T18" s="857" t="s">
        <v>2316</v>
      </c>
      <c r="U18" s="859" t="s">
        <v>2326</v>
      </c>
      <c r="V18" s="861">
        <f>7035000+4559833</f>
        <v>11594833</v>
      </c>
      <c r="W18" s="862" t="s">
        <v>2325</v>
      </c>
      <c r="X18" s="863" t="s">
        <v>74</v>
      </c>
      <c r="Y18" s="856">
        <v>20</v>
      </c>
      <c r="Z18" s="859" t="s">
        <v>2291</v>
      </c>
      <c r="AA18" s="870">
        <v>104</v>
      </c>
      <c r="AB18" s="871">
        <v>96</v>
      </c>
      <c r="AC18" s="864">
        <v>125</v>
      </c>
      <c r="AD18" s="864" t="s">
        <v>136</v>
      </c>
      <c r="AE18" s="864">
        <v>75</v>
      </c>
      <c r="AF18" s="864" t="s">
        <v>136</v>
      </c>
      <c r="AG18" s="864" t="s">
        <v>136</v>
      </c>
      <c r="AH18" s="864" t="s">
        <v>136</v>
      </c>
      <c r="AI18" s="864" t="s">
        <v>136</v>
      </c>
      <c r="AJ18" s="864" t="s">
        <v>136</v>
      </c>
      <c r="AK18" s="864" t="s">
        <v>136</v>
      </c>
      <c r="AL18" s="864" t="s">
        <v>136</v>
      </c>
      <c r="AM18" s="864" t="s">
        <v>136</v>
      </c>
      <c r="AN18" s="864" t="s">
        <v>136</v>
      </c>
      <c r="AO18" s="866" t="s">
        <v>136</v>
      </c>
      <c r="AP18" s="864">
        <f t="shared" si="2"/>
        <v>200</v>
      </c>
      <c r="AQ18" s="867">
        <v>44562</v>
      </c>
      <c r="AR18" s="867">
        <v>44926</v>
      </c>
      <c r="AS18" s="856" t="s">
        <v>2319</v>
      </c>
      <c r="AT18" s="869"/>
      <c r="AU18" s="869"/>
      <c r="AV18" s="869"/>
      <c r="AW18" s="869"/>
      <c r="AX18" s="869"/>
      <c r="AY18" s="869"/>
      <c r="AZ18" s="869"/>
      <c r="BA18" s="869"/>
      <c r="BB18" s="869"/>
      <c r="BC18" s="869"/>
      <c r="BD18" s="869"/>
      <c r="BE18" s="869"/>
      <c r="BF18" s="869"/>
      <c r="BG18" s="869"/>
      <c r="BH18" s="869"/>
      <c r="BI18" s="869"/>
      <c r="BJ18" s="869"/>
      <c r="BK18" s="869"/>
      <c r="BL18" s="872"/>
      <c r="BM18" s="872"/>
    </row>
    <row r="19" spans="1:65" ht="105" customHeight="1" x14ac:dyDescent="0.2">
      <c r="A19" s="856">
        <v>1</v>
      </c>
      <c r="B19" s="857" t="s">
        <v>1761</v>
      </c>
      <c r="C19" s="875">
        <v>41</v>
      </c>
      <c r="D19" s="876" t="s">
        <v>2310</v>
      </c>
      <c r="E19" s="856">
        <v>4102</v>
      </c>
      <c r="F19" s="857" t="s">
        <v>2311</v>
      </c>
      <c r="G19" s="859" t="s">
        <v>64</v>
      </c>
      <c r="H19" s="857" t="s">
        <v>2320</v>
      </c>
      <c r="I19" s="859">
        <v>4102001</v>
      </c>
      <c r="J19" s="857" t="s">
        <v>2321</v>
      </c>
      <c r="K19" s="859" t="s">
        <v>64</v>
      </c>
      <c r="L19" s="857" t="s">
        <v>2322</v>
      </c>
      <c r="M19" s="859">
        <v>410200100</v>
      </c>
      <c r="N19" s="857" t="s">
        <v>2323</v>
      </c>
      <c r="O19" s="859">
        <v>12</v>
      </c>
      <c r="P19" s="856">
        <v>2020003630099</v>
      </c>
      <c r="Q19" s="857" t="s">
        <v>2314</v>
      </c>
      <c r="R19" s="874">
        <f t="shared" si="3"/>
        <v>0.66418837688810084</v>
      </c>
      <c r="S19" s="857" t="s">
        <v>2315</v>
      </c>
      <c r="T19" s="857" t="s">
        <v>2316</v>
      </c>
      <c r="U19" s="859" t="s">
        <v>2327</v>
      </c>
      <c r="V19" s="861">
        <f>4965000+4423334</f>
        <v>9388334</v>
      </c>
      <c r="W19" s="862" t="s">
        <v>2325</v>
      </c>
      <c r="X19" s="863" t="s">
        <v>74</v>
      </c>
      <c r="Y19" s="856">
        <v>20</v>
      </c>
      <c r="Z19" s="859" t="s">
        <v>2291</v>
      </c>
      <c r="AA19" s="870">
        <v>104</v>
      </c>
      <c r="AB19" s="871">
        <v>96</v>
      </c>
      <c r="AC19" s="864">
        <v>125</v>
      </c>
      <c r="AD19" s="864" t="s">
        <v>136</v>
      </c>
      <c r="AE19" s="864">
        <v>75</v>
      </c>
      <c r="AF19" s="864" t="s">
        <v>136</v>
      </c>
      <c r="AG19" s="864" t="s">
        <v>136</v>
      </c>
      <c r="AH19" s="864" t="s">
        <v>136</v>
      </c>
      <c r="AI19" s="864" t="s">
        <v>136</v>
      </c>
      <c r="AJ19" s="864" t="s">
        <v>136</v>
      </c>
      <c r="AK19" s="864" t="s">
        <v>136</v>
      </c>
      <c r="AL19" s="864" t="s">
        <v>136</v>
      </c>
      <c r="AM19" s="864" t="s">
        <v>136</v>
      </c>
      <c r="AN19" s="864" t="s">
        <v>136</v>
      </c>
      <c r="AO19" s="866" t="s">
        <v>136</v>
      </c>
      <c r="AP19" s="864">
        <f t="shared" si="2"/>
        <v>200</v>
      </c>
      <c r="AQ19" s="867">
        <v>44562</v>
      </c>
      <c r="AR19" s="867">
        <v>44926</v>
      </c>
      <c r="AS19" s="856" t="s">
        <v>2319</v>
      </c>
      <c r="AT19" s="869"/>
      <c r="AU19" s="869"/>
      <c r="AV19" s="869"/>
      <c r="AW19" s="869"/>
      <c r="AX19" s="869"/>
      <c r="AY19" s="869"/>
      <c r="AZ19" s="869"/>
      <c r="BA19" s="869"/>
      <c r="BB19" s="869"/>
      <c r="BC19" s="869"/>
      <c r="BD19" s="869"/>
      <c r="BE19" s="869"/>
      <c r="BF19" s="869"/>
      <c r="BG19" s="869"/>
      <c r="BH19" s="869"/>
      <c r="BI19" s="869"/>
      <c r="BJ19" s="869"/>
      <c r="BK19" s="869"/>
      <c r="BL19" s="872"/>
      <c r="BM19" s="872"/>
    </row>
    <row r="20" spans="1:65" ht="76.5" customHeight="1" x14ac:dyDescent="0.2">
      <c r="A20" s="856">
        <v>1</v>
      </c>
      <c r="B20" s="857" t="s">
        <v>1761</v>
      </c>
      <c r="C20" s="875">
        <v>41</v>
      </c>
      <c r="D20" s="876" t="s">
        <v>2310</v>
      </c>
      <c r="E20" s="856">
        <v>4102</v>
      </c>
      <c r="F20" s="857" t="s">
        <v>2311</v>
      </c>
      <c r="G20" s="859" t="s">
        <v>64</v>
      </c>
      <c r="H20" s="857" t="s">
        <v>2328</v>
      </c>
      <c r="I20" s="859">
        <v>4102043</v>
      </c>
      <c r="J20" s="857" t="s">
        <v>2329</v>
      </c>
      <c r="K20" s="859" t="s">
        <v>64</v>
      </c>
      <c r="L20" s="857" t="s">
        <v>2330</v>
      </c>
      <c r="M20" s="859" t="s">
        <v>2331</v>
      </c>
      <c r="N20" s="857" t="s">
        <v>2332</v>
      </c>
      <c r="O20" s="859">
        <v>1</v>
      </c>
      <c r="P20" s="856">
        <v>2020003630100</v>
      </c>
      <c r="Q20" s="857" t="s">
        <v>2333</v>
      </c>
      <c r="R20" s="874">
        <f>SUM($V$20:$V$22)/SUM($V$20:$V$22)</f>
        <v>1</v>
      </c>
      <c r="S20" s="857" t="s">
        <v>2334</v>
      </c>
      <c r="T20" s="857" t="s">
        <v>2335</v>
      </c>
      <c r="U20" s="859" t="s">
        <v>2336</v>
      </c>
      <c r="V20" s="861">
        <f>20000000+6540000</f>
        <v>26540000</v>
      </c>
      <c r="W20" s="862" t="s">
        <v>2337</v>
      </c>
      <c r="X20" s="863" t="s">
        <v>74</v>
      </c>
      <c r="Y20" s="856">
        <v>20</v>
      </c>
      <c r="Z20" s="859" t="s">
        <v>2291</v>
      </c>
      <c r="AA20" s="870">
        <v>650</v>
      </c>
      <c r="AB20" s="871">
        <v>600</v>
      </c>
      <c r="AC20" s="864">
        <v>125</v>
      </c>
      <c r="AD20" s="864">
        <v>250</v>
      </c>
      <c r="AE20" s="864">
        <v>625</v>
      </c>
      <c r="AF20" s="864">
        <v>250</v>
      </c>
      <c r="AG20" s="864" t="s">
        <v>136</v>
      </c>
      <c r="AH20" s="864" t="s">
        <v>136</v>
      </c>
      <c r="AI20" s="864" t="s">
        <v>136</v>
      </c>
      <c r="AJ20" s="864" t="s">
        <v>136</v>
      </c>
      <c r="AK20" s="864" t="s">
        <v>136</v>
      </c>
      <c r="AL20" s="864" t="s">
        <v>136</v>
      </c>
      <c r="AM20" s="864" t="s">
        <v>136</v>
      </c>
      <c r="AN20" s="864" t="s">
        <v>136</v>
      </c>
      <c r="AO20" s="866" t="s">
        <v>136</v>
      </c>
      <c r="AP20" s="864">
        <f t="shared" ref="AP20:AP21" si="4">SUM(AA20:AB20)</f>
        <v>1250</v>
      </c>
      <c r="AQ20" s="867">
        <v>44562</v>
      </c>
      <c r="AR20" s="867">
        <v>44926</v>
      </c>
      <c r="AS20" s="856" t="s">
        <v>2319</v>
      </c>
      <c r="AT20" s="869"/>
      <c r="AU20" s="869"/>
      <c r="AV20" s="869"/>
      <c r="AW20" s="869"/>
      <c r="AX20" s="869"/>
      <c r="AY20" s="869"/>
      <c r="AZ20" s="869"/>
      <c r="BA20" s="869"/>
      <c r="BB20" s="869"/>
      <c r="BC20" s="869"/>
      <c r="BD20" s="869"/>
      <c r="BE20" s="869"/>
      <c r="BF20" s="869"/>
      <c r="BG20" s="869"/>
      <c r="BH20" s="869"/>
      <c r="BI20" s="869"/>
      <c r="BJ20" s="869"/>
      <c r="BK20" s="869"/>
      <c r="BL20" s="872"/>
      <c r="BM20" s="872"/>
    </row>
    <row r="21" spans="1:65" ht="73.5" customHeight="1" x14ac:dyDescent="0.2">
      <c r="A21" s="856">
        <v>1</v>
      </c>
      <c r="B21" s="857" t="s">
        <v>1761</v>
      </c>
      <c r="C21" s="875">
        <v>41</v>
      </c>
      <c r="D21" s="876" t="s">
        <v>2310</v>
      </c>
      <c r="E21" s="856">
        <v>4102</v>
      </c>
      <c r="F21" s="857" t="s">
        <v>2311</v>
      </c>
      <c r="G21" s="859" t="s">
        <v>64</v>
      </c>
      <c r="H21" s="857" t="s">
        <v>2328</v>
      </c>
      <c r="I21" s="859">
        <v>4102043</v>
      </c>
      <c r="J21" s="857" t="s">
        <v>2329</v>
      </c>
      <c r="K21" s="859" t="s">
        <v>64</v>
      </c>
      <c r="L21" s="857" t="s">
        <v>2330</v>
      </c>
      <c r="M21" s="859" t="s">
        <v>2331</v>
      </c>
      <c r="N21" s="857" t="s">
        <v>2332</v>
      </c>
      <c r="O21" s="859">
        <v>1</v>
      </c>
      <c r="P21" s="856">
        <v>2020003630100</v>
      </c>
      <c r="Q21" s="857" t="s">
        <v>2333</v>
      </c>
      <c r="R21" s="874">
        <f t="shared" ref="R21:R22" si="5">SUM($V$20:$V$22)/SUM($V$20:$V$22)</f>
        <v>1</v>
      </c>
      <c r="S21" s="857" t="s">
        <v>2334</v>
      </c>
      <c r="T21" s="857" t="s">
        <v>2335</v>
      </c>
      <c r="U21" s="859" t="s">
        <v>2338</v>
      </c>
      <c r="V21" s="861">
        <f>78200000+31850000</f>
        <v>110050000</v>
      </c>
      <c r="W21" s="862" t="s">
        <v>2337</v>
      </c>
      <c r="X21" s="863" t="s">
        <v>74</v>
      </c>
      <c r="Y21" s="856">
        <v>20</v>
      </c>
      <c r="Z21" s="859" t="s">
        <v>2291</v>
      </c>
      <c r="AA21" s="870">
        <v>650</v>
      </c>
      <c r="AB21" s="871">
        <v>600</v>
      </c>
      <c r="AC21" s="864">
        <v>125</v>
      </c>
      <c r="AD21" s="864">
        <v>250</v>
      </c>
      <c r="AE21" s="864">
        <v>625</v>
      </c>
      <c r="AF21" s="864">
        <v>250</v>
      </c>
      <c r="AG21" s="864" t="s">
        <v>136</v>
      </c>
      <c r="AH21" s="864" t="s">
        <v>136</v>
      </c>
      <c r="AI21" s="864" t="s">
        <v>136</v>
      </c>
      <c r="AJ21" s="864" t="s">
        <v>136</v>
      </c>
      <c r="AK21" s="864" t="s">
        <v>136</v>
      </c>
      <c r="AL21" s="864" t="s">
        <v>136</v>
      </c>
      <c r="AM21" s="864" t="s">
        <v>136</v>
      </c>
      <c r="AN21" s="864" t="s">
        <v>136</v>
      </c>
      <c r="AO21" s="866" t="s">
        <v>136</v>
      </c>
      <c r="AP21" s="864">
        <f t="shared" si="4"/>
        <v>1250</v>
      </c>
      <c r="AQ21" s="867">
        <v>44562</v>
      </c>
      <c r="AR21" s="867">
        <v>44926</v>
      </c>
      <c r="AS21" s="856" t="s">
        <v>2319</v>
      </c>
      <c r="AT21" s="869"/>
      <c r="AU21" s="869"/>
      <c r="AV21" s="869"/>
      <c r="AW21" s="869"/>
      <c r="AX21" s="869"/>
      <c r="AY21" s="869"/>
      <c r="AZ21" s="869"/>
      <c r="BA21" s="869"/>
      <c r="BB21" s="869"/>
      <c r="BC21" s="869"/>
      <c r="BD21" s="869"/>
      <c r="BE21" s="869"/>
      <c r="BF21" s="869"/>
      <c r="BG21" s="869"/>
      <c r="BH21" s="869"/>
      <c r="BI21" s="869"/>
      <c r="BJ21" s="869"/>
      <c r="BK21" s="869"/>
      <c r="BL21" s="872"/>
      <c r="BM21" s="872"/>
    </row>
    <row r="22" spans="1:65" ht="62.25" customHeight="1" x14ac:dyDescent="0.2">
      <c r="A22" s="856">
        <v>1</v>
      </c>
      <c r="B22" s="857" t="s">
        <v>1761</v>
      </c>
      <c r="C22" s="875">
        <v>41</v>
      </c>
      <c r="D22" s="876" t="s">
        <v>2310</v>
      </c>
      <c r="E22" s="856">
        <v>4102</v>
      </c>
      <c r="F22" s="857" t="s">
        <v>2311</v>
      </c>
      <c r="G22" s="859" t="s">
        <v>64</v>
      </c>
      <c r="H22" s="857" t="s">
        <v>2328</v>
      </c>
      <c r="I22" s="859">
        <v>4102043</v>
      </c>
      <c r="J22" s="857" t="s">
        <v>2329</v>
      </c>
      <c r="K22" s="859" t="s">
        <v>64</v>
      </c>
      <c r="L22" s="857" t="s">
        <v>2330</v>
      </c>
      <c r="M22" s="859" t="s">
        <v>2331</v>
      </c>
      <c r="N22" s="857" t="s">
        <v>2332</v>
      </c>
      <c r="O22" s="859">
        <v>1</v>
      </c>
      <c r="P22" s="856">
        <v>2020003630100</v>
      </c>
      <c r="Q22" s="857" t="s">
        <v>2333</v>
      </c>
      <c r="R22" s="874">
        <f t="shared" si="5"/>
        <v>1</v>
      </c>
      <c r="S22" s="857" t="s">
        <v>2334</v>
      </c>
      <c r="T22" s="857" t="s">
        <v>2339</v>
      </c>
      <c r="U22" s="859" t="s">
        <v>2300</v>
      </c>
      <c r="V22" s="861">
        <v>2000000</v>
      </c>
      <c r="W22" s="862" t="s">
        <v>2340</v>
      </c>
      <c r="X22" s="873" t="s">
        <v>199</v>
      </c>
      <c r="Y22" s="856">
        <v>20</v>
      </c>
      <c r="Z22" s="859" t="s">
        <v>2291</v>
      </c>
      <c r="AA22" s="870">
        <v>650</v>
      </c>
      <c r="AB22" s="871">
        <v>600</v>
      </c>
      <c r="AC22" s="864">
        <v>125</v>
      </c>
      <c r="AD22" s="864">
        <v>250</v>
      </c>
      <c r="AE22" s="864">
        <v>625</v>
      </c>
      <c r="AF22" s="864">
        <v>250</v>
      </c>
      <c r="AG22" s="864" t="s">
        <v>136</v>
      </c>
      <c r="AH22" s="864" t="s">
        <v>136</v>
      </c>
      <c r="AI22" s="864" t="s">
        <v>136</v>
      </c>
      <c r="AJ22" s="864" t="s">
        <v>136</v>
      </c>
      <c r="AK22" s="864" t="s">
        <v>136</v>
      </c>
      <c r="AL22" s="864" t="s">
        <v>136</v>
      </c>
      <c r="AM22" s="864" t="s">
        <v>136</v>
      </c>
      <c r="AN22" s="864" t="s">
        <v>136</v>
      </c>
      <c r="AO22" s="866" t="s">
        <v>136</v>
      </c>
      <c r="AP22" s="864">
        <f>SUM(AA22:AB22)</f>
        <v>1250</v>
      </c>
      <c r="AQ22" s="867">
        <v>44562</v>
      </c>
      <c r="AR22" s="867">
        <v>44926</v>
      </c>
      <c r="AS22" s="856" t="s">
        <v>2319</v>
      </c>
      <c r="AT22" s="869"/>
      <c r="AU22" s="869"/>
      <c r="AV22" s="869"/>
      <c r="AW22" s="869"/>
      <c r="AX22" s="869"/>
      <c r="AY22" s="869"/>
      <c r="AZ22" s="869"/>
      <c r="BA22" s="869"/>
      <c r="BB22" s="869"/>
      <c r="BC22" s="869"/>
      <c r="BD22" s="869"/>
      <c r="BE22" s="869"/>
      <c r="BF22" s="869"/>
      <c r="BG22" s="869"/>
      <c r="BH22" s="869"/>
      <c r="BI22" s="869"/>
      <c r="BJ22" s="869"/>
      <c r="BK22" s="869"/>
      <c r="BL22" s="872"/>
      <c r="BM22" s="872"/>
    </row>
    <row r="23" spans="1:65" ht="123.75" customHeight="1" x14ac:dyDescent="0.2">
      <c r="A23" s="856">
        <v>1</v>
      </c>
      <c r="B23" s="857" t="s">
        <v>1761</v>
      </c>
      <c r="C23" s="875">
        <v>41</v>
      </c>
      <c r="D23" s="876" t="s">
        <v>2310</v>
      </c>
      <c r="E23" s="856">
        <v>4102</v>
      </c>
      <c r="F23" s="857" t="s">
        <v>2311</v>
      </c>
      <c r="G23" s="859" t="s">
        <v>64</v>
      </c>
      <c r="H23" s="857" t="s">
        <v>2341</v>
      </c>
      <c r="I23" s="859">
        <v>4102043</v>
      </c>
      <c r="J23" s="857" t="s">
        <v>2342</v>
      </c>
      <c r="K23" s="859" t="s">
        <v>2343</v>
      </c>
      <c r="L23" s="857" t="s">
        <v>2344</v>
      </c>
      <c r="M23" s="859">
        <v>410204301</v>
      </c>
      <c r="N23" s="857" t="s">
        <v>2345</v>
      </c>
      <c r="O23" s="859">
        <v>1</v>
      </c>
      <c r="P23" s="856">
        <v>2020003630101</v>
      </c>
      <c r="Q23" s="857" t="s">
        <v>2346</v>
      </c>
      <c r="R23" s="874">
        <f>SUM($V$23:$V$30)/SUM($V$23:$V$30)</f>
        <v>1</v>
      </c>
      <c r="S23" s="857" t="s">
        <v>2347</v>
      </c>
      <c r="T23" s="857" t="s">
        <v>2348</v>
      </c>
      <c r="U23" s="859" t="s">
        <v>2349</v>
      </c>
      <c r="V23" s="861">
        <v>25965000</v>
      </c>
      <c r="W23" s="877" t="s">
        <v>2350</v>
      </c>
      <c r="X23" s="863" t="s">
        <v>74</v>
      </c>
      <c r="Y23" s="856">
        <v>20</v>
      </c>
      <c r="Z23" s="859" t="s">
        <v>2291</v>
      </c>
      <c r="AA23" s="870">
        <v>15600</v>
      </c>
      <c r="AB23" s="871">
        <v>14400</v>
      </c>
      <c r="AC23" s="864">
        <v>25000</v>
      </c>
      <c r="AD23" s="864">
        <v>3750</v>
      </c>
      <c r="AE23" s="864">
        <v>1250</v>
      </c>
      <c r="AF23" s="864" t="s">
        <v>136</v>
      </c>
      <c r="AG23" s="864" t="s">
        <v>136</v>
      </c>
      <c r="AH23" s="864" t="s">
        <v>136</v>
      </c>
      <c r="AI23" s="864" t="s">
        <v>136</v>
      </c>
      <c r="AJ23" s="864" t="s">
        <v>136</v>
      </c>
      <c r="AK23" s="864" t="s">
        <v>136</v>
      </c>
      <c r="AL23" s="864" t="s">
        <v>136</v>
      </c>
      <c r="AM23" s="864" t="s">
        <v>136</v>
      </c>
      <c r="AN23" s="864" t="s">
        <v>136</v>
      </c>
      <c r="AO23" s="866" t="s">
        <v>136</v>
      </c>
      <c r="AP23" s="864">
        <f>SUM(AA23:AB23)</f>
        <v>30000</v>
      </c>
      <c r="AQ23" s="867">
        <v>44562</v>
      </c>
      <c r="AR23" s="867">
        <v>44926</v>
      </c>
      <c r="AS23" s="856" t="s">
        <v>2319</v>
      </c>
      <c r="AT23" s="869"/>
      <c r="AU23" s="869"/>
      <c r="AV23" s="869"/>
      <c r="AW23" s="869"/>
      <c r="AX23" s="869"/>
      <c r="AY23" s="869"/>
      <c r="AZ23" s="869"/>
      <c r="BA23" s="869"/>
      <c r="BB23" s="869"/>
      <c r="BC23" s="869"/>
      <c r="BD23" s="869"/>
      <c r="BE23" s="869"/>
      <c r="BF23" s="869"/>
      <c r="BG23" s="869"/>
      <c r="BH23" s="869"/>
      <c r="BI23" s="869"/>
      <c r="BJ23" s="869"/>
      <c r="BK23" s="869"/>
      <c r="BL23" s="872"/>
      <c r="BM23" s="872"/>
    </row>
    <row r="24" spans="1:65" ht="98.25" customHeight="1" x14ac:dyDescent="0.2">
      <c r="A24" s="856">
        <v>1</v>
      </c>
      <c r="B24" s="857" t="s">
        <v>1761</v>
      </c>
      <c r="C24" s="875">
        <v>41</v>
      </c>
      <c r="D24" s="876" t="s">
        <v>2310</v>
      </c>
      <c r="E24" s="856">
        <v>4102</v>
      </c>
      <c r="F24" s="857" t="s">
        <v>2311</v>
      </c>
      <c r="G24" s="859" t="s">
        <v>64</v>
      </c>
      <c r="H24" s="857" t="s">
        <v>2341</v>
      </c>
      <c r="I24" s="859">
        <v>4102043</v>
      </c>
      <c r="J24" s="857" t="s">
        <v>2342</v>
      </c>
      <c r="K24" s="859" t="s">
        <v>2343</v>
      </c>
      <c r="L24" s="857" t="s">
        <v>2344</v>
      </c>
      <c r="M24" s="859">
        <v>410204301</v>
      </c>
      <c r="N24" s="857" t="s">
        <v>2345</v>
      </c>
      <c r="O24" s="859">
        <v>1</v>
      </c>
      <c r="P24" s="856">
        <v>2020003630101</v>
      </c>
      <c r="Q24" s="857" t="s">
        <v>2346</v>
      </c>
      <c r="R24" s="874">
        <f t="shared" ref="R24:R30" si="6">SUM($V$23:$V$30)/SUM($V$23:$V$30)</f>
        <v>1</v>
      </c>
      <c r="S24" s="857" t="s">
        <v>2347</v>
      </c>
      <c r="T24" s="857" t="s">
        <v>2348</v>
      </c>
      <c r="U24" s="859" t="s">
        <v>2351</v>
      </c>
      <c r="V24" s="861">
        <v>25965000</v>
      </c>
      <c r="W24" s="877" t="s">
        <v>2350</v>
      </c>
      <c r="X24" s="863" t="s">
        <v>74</v>
      </c>
      <c r="Y24" s="856">
        <v>20</v>
      </c>
      <c r="Z24" s="859" t="s">
        <v>2291</v>
      </c>
      <c r="AA24" s="870">
        <v>15600</v>
      </c>
      <c r="AB24" s="871">
        <v>14400</v>
      </c>
      <c r="AC24" s="864">
        <v>25000</v>
      </c>
      <c r="AD24" s="864">
        <v>3750</v>
      </c>
      <c r="AE24" s="864">
        <v>1250</v>
      </c>
      <c r="AF24" s="864" t="s">
        <v>136</v>
      </c>
      <c r="AG24" s="864" t="s">
        <v>136</v>
      </c>
      <c r="AH24" s="864" t="s">
        <v>136</v>
      </c>
      <c r="AI24" s="864" t="s">
        <v>136</v>
      </c>
      <c r="AJ24" s="864" t="s">
        <v>136</v>
      </c>
      <c r="AK24" s="864" t="s">
        <v>136</v>
      </c>
      <c r="AL24" s="864" t="s">
        <v>136</v>
      </c>
      <c r="AM24" s="864" t="s">
        <v>136</v>
      </c>
      <c r="AN24" s="864" t="s">
        <v>136</v>
      </c>
      <c r="AO24" s="866" t="s">
        <v>136</v>
      </c>
      <c r="AP24" s="864">
        <f t="shared" ref="AP24:AP30" si="7">SUM(AA24:AB24)</f>
        <v>30000</v>
      </c>
      <c r="AQ24" s="867">
        <v>44562</v>
      </c>
      <c r="AR24" s="867">
        <v>44926</v>
      </c>
      <c r="AS24" s="856" t="s">
        <v>2319</v>
      </c>
      <c r="AT24" s="869"/>
      <c r="AU24" s="869"/>
      <c r="AV24" s="869"/>
      <c r="AW24" s="869"/>
      <c r="AX24" s="869"/>
      <c r="AY24" s="869"/>
      <c r="AZ24" s="869"/>
      <c r="BA24" s="869"/>
      <c r="BB24" s="869"/>
      <c r="BC24" s="869"/>
      <c r="BD24" s="869"/>
      <c r="BE24" s="869"/>
      <c r="BF24" s="869"/>
      <c r="BG24" s="869"/>
      <c r="BH24" s="869"/>
      <c r="BI24" s="869"/>
      <c r="BJ24" s="869"/>
      <c r="BK24" s="869"/>
      <c r="BL24" s="872"/>
      <c r="BM24" s="872"/>
    </row>
    <row r="25" spans="1:65" ht="112.5" customHeight="1" x14ac:dyDescent="0.2">
      <c r="A25" s="856">
        <v>1</v>
      </c>
      <c r="B25" s="857" t="s">
        <v>1761</v>
      </c>
      <c r="C25" s="875">
        <v>41</v>
      </c>
      <c r="D25" s="876" t="s">
        <v>2310</v>
      </c>
      <c r="E25" s="856">
        <v>4102</v>
      </c>
      <c r="F25" s="857" t="s">
        <v>2311</v>
      </c>
      <c r="G25" s="859" t="s">
        <v>64</v>
      </c>
      <c r="H25" s="857" t="s">
        <v>2341</v>
      </c>
      <c r="I25" s="859">
        <v>4102043</v>
      </c>
      <c r="J25" s="857" t="s">
        <v>2342</v>
      </c>
      <c r="K25" s="859" t="s">
        <v>2343</v>
      </c>
      <c r="L25" s="857" t="s">
        <v>2344</v>
      </c>
      <c r="M25" s="859">
        <v>410204301</v>
      </c>
      <c r="N25" s="857" t="s">
        <v>2345</v>
      </c>
      <c r="O25" s="859">
        <v>1</v>
      </c>
      <c r="P25" s="856">
        <v>2020003630101</v>
      </c>
      <c r="Q25" s="857" t="s">
        <v>2346</v>
      </c>
      <c r="R25" s="874">
        <f t="shared" si="6"/>
        <v>1</v>
      </c>
      <c r="S25" s="857" t="s">
        <v>2347</v>
      </c>
      <c r="T25" s="857" t="s">
        <v>2348</v>
      </c>
      <c r="U25" s="859" t="s">
        <v>2352</v>
      </c>
      <c r="V25" s="861">
        <v>143105000</v>
      </c>
      <c r="W25" s="877" t="s">
        <v>2350</v>
      </c>
      <c r="X25" s="863" t="s">
        <v>74</v>
      </c>
      <c r="Y25" s="856">
        <v>20</v>
      </c>
      <c r="Z25" s="859" t="s">
        <v>2291</v>
      </c>
      <c r="AA25" s="870">
        <v>15600</v>
      </c>
      <c r="AB25" s="871">
        <v>14400</v>
      </c>
      <c r="AC25" s="864">
        <v>25000</v>
      </c>
      <c r="AD25" s="864">
        <v>3750</v>
      </c>
      <c r="AE25" s="864">
        <v>1250</v>
      </c>
      <c r="AF25" s="864" t="s">
        <v>136</v>
      </c>
      <c r="AG25" s="864" t="s">
        <v>136</v>
      </c>
      <c r="AH25" s="864" t="s">
        <v>136</v>
      </c>
      <c r="AI25" s="864" t="s">
        <v>136</v>
      </c>
      <c r="AJ25" s="864" t="s">
        <v>136</v>
      </c>
      <c r="AK25" s="864" t="s">
        <v>136</v>
      </c>
      <c r="AL25" s="864" t="s">
        <v>136</v>
      </c>
      <c r="AM25" s="864" t="s">
        <v>136</v>
      </c>
      <c r="AN25" s="864" t="s">
        <v>136</v>
      </c>
      <c r="AO25" s="866" t="s">
        <v>136</v>
      </c>
      <c r="AP25" s="864">
        <f t="shared" si="7"/>
        <v>30000</v>
      </c>
      <c r="AQ25" s="867">
        <v>44562</v>
      </c>
      <c r="AR25" s="867">
        <v>44926</v>
      </c>
      <c r="AS25" s="856" t="s">
        <v>2319</v>
      </c>
      <c r="AT25" s="869"/>
      <c r="AU25" s="869"/>
      <c r="AV25" s="869"/>
      <c r="AW25" s="869"/>
      <c r="AX25" s="869"/>
      <c r="AY25" s="869"/>
      <c r="AZ25" s="869"/>
      <c r="BA25" s="869"/>
      <c r="BB25" s="869"/>
      <c r="BC25" s="869"/>
      <c r="BD25" s="869"/>
      <c r="BE25" s="869"/>
      <c r="BF25" s="869"/>
      <c r="BG25" s="869"/>
      <c r="BH25" s="869"/>
      <c r="BI25" s="869"/>
      <c r="BJ25" s="869"/>
      <c r="BK25" s="869"/>
      <c r="BL25" s="872"/>
      <c r="BM25" s="872"/>
    </row>
    <row r="26" spans="1:65" ht="112.5" customHeight="1" x14ac:dyDescent="0.2">
      <c r="A26" s="856">
        <v>1</v>
      </c>
      <c r="B26" s="857" t="s">
        <v>1761</v>
      </c>
      <c r="C26" s="875">
        <v>41</v>
      </c>
      <c r="D26" s="876" t="s">
        <v>2310</v>
      </c>
      <c r="E26" s="856">
        <v>4102</v>
      </c>
      <c r="F26" s="857" t="s">
        <v>2311</v>
      </c>
      <c r="G26" s="859" t="s">
        <v>64</v>
      </c>
      <c r="H26" s="857" t="s">
        <v>2341</v>
      </c>
      <c r="I26" s="859">
        <v>4102043</v>
      </c>
      <c r="J26" s="857" t="s">
        <v>2342</v>
      </c>
      <c r="K26" s="859" t="s">
        <v>2343</v>
      </c>
      <c r="L26" s="857" t="s">
        <v>2344</v>
      </c>
      <c r="M26" s="859">
        <v>410204301</v>
      </c>
      <c r="N26" s="857" t="s">
        <v>2345</v>
      </c>
      <c r="O26" s="859">
        <v>1</v>
      </c>
      <c r="P26" s="856">
        <v>2020003630101</v>
      </c>
      <c r="Q26" s="857" t="s">
        <v>2346</v>
      </c>
      <c r="R26" s="874">
        <f t="shared" si="6"/>
        <v>1</v>
      </c>
      <c r="S26" s="857" t="s">
        <v>2347</v>
      </c>
      <c r="T26" s="857" t="s">
        <v>2348</v>
      </c>
      <c r="U26" s="859" t="s">
        <v>2352</v>
      </c>
      <c r="V26" s="861">
        <v>27776044</v>
      </c>
      <c r="W26" s="877" t="s">
        <v>2353</v>
      </c>
      <c r="X26" s="863" t="s">
        <v>74</v>
      </c>
      <c r="Y26" s="856">
        <v>88</v>
      </c>
      <c r="Z26" s="859" t="s">
        <v>2354</v>
      </c>
      <c r="AA26" s="870">
        <v>15600</v>
      </c>
      <c r="AB26" s="871">
        <v>14400</v>
      </c>
      <c r="AC26" s="864">
        <v>25000</v>
      </c>
      <c r="AD26" s="864">
        <v>3750</v>
      </c>
      <c r="AE26" s="864">
        <v>1250</v>
      </c>
      <c r="AF26" s="864" t="s">
        <v>136</v>
      </c>
      <c r="AG26" s="864" t="s">
        <v>136</v>
      </c>
      <c r="AH26" s="864" t="s">
        <v>136</v>
      </c>
      <c r="AI26" s="864" t="s">
        <v>136</v>
      </c>
      <c r="AJ26" s="864" t="s">
        <v>136</v>
      </c>
      <c r="AK26" s="864" t="s">
        <v>136</v>
      </c>
      <c r="AL26" s="864" t="s">
        <v>136</v>
      </c>
      <c r="AM26" s="864" t="s">
        <v>136</v>
      </c>
      <c r="AN26" s="864" t="s">
        <v>136</v>
      </c>
      <c r="AO26" s="866" t="s">
        <v>136</v>
      </c>
      <c r="AP26" s="864">
        <f t="shared" ref="AP26" si="8">SUM(AA26:AB26)</f>
        <v>30000</v>
      </c>
      <c r="AQ26" s="867">
        <v>44562</v>
      </c>
      <c r="AR26" s="867">
        <v>44926</v>
      </c>
      <c r="AS26" s="856" t="s">
        <v>2319</v>
      </c>
      <c r="AT26" s="869"/>
      <c r="AU26" s="869"/>
      <c r="AV26" s="869"/>
      <c r="AW26" s="869"/>
      <c r="AX26" s="869"/>
      <c r="AY26" s="869"/>
      <c r="AZ26" s="869"/>
      <c r="BA26" s="869"/>
      <c r="BB26" s="869"/>
      <c r="BC26" s="869"/>
      <c r="BD26" s="869"/>
      <c r="BE26" s="869"/>
      <c r="BF26" s="869"/>
      <c r="BG26" s="869"/>
      <c r="BH26" s="869"/>
      <c r="BI26" s="869"/>
      <c r="BJ26" s="869"/>
      <c r="BK26" s="869"/>
      <c r="BL26" s="872"/>
      <c r="BM26" s="872"/>
    </row>
    <row r="27" spans="1:65" ht="104.25" customHeight="1" x14ac:dyDescent="0.2">
      <c r="A27" s="856">
        <v>1</v>
      </c>
      <c r="B27" s="857" t="s">
        <v>1761</v>
      </c>
      <c r="C27" s="875">
        <v>41</v>
      </c>
      <c r="D27" s="876" t="s">
        <v>2310</v>
      </c>
      <c r="E27" s="856">
        <v>4102</v>
      </c>
      <c r="F27" s="857" t="s">
        <v>2311</v>
      </c>
      <c r="G27" s="859" t="s">
        <v>64</v>
      </c>
      <c r="H27" s="857" t="s">
        <v>2341</v>
      </c>
      <c r="I27" s="859">
        <v>4102043</v>
      </c>
      <c r="J27" s="857" t="s">
        <v>2342</v>
      </c>
      <c r="K27" s="859" t="s">
        <v>2343</v>
      </c>
      <c r="L27" s="857" t="s">
        <v>2344</v>
      </c>
      <c r="M27" s="859">
        <v>410204301</v>
      </c>
      <c r="N27" s="857" t="s">
        <v>2345</v>
      </c>
      <c r="O27" s="859">
        <v>1</v>
      </c>
      <c r="P27" s="856">
        <v>2020003630101</v>
      </c>
      <c r="Q27" s="857" t="s">
        <v>2346</v>
      </c>
      <c r="R27" s="874">
        <f t="shared" si="6"/>
        <v>1</v>
      </c>
      <c r="S27" s="857" t="s">
        <v>2347</v>
      </c>
      <c r="T27" s="857" t="s">
        <v>2348</v>
      </c>
      <c r="U27" s="859" t="s">
        <v>2355</v>
      </c>
      <c r="V27" s="861">
        <v>25965000</v>
      </c>
      <c r="W27" s="862" t="s">
        <v>2350</v>
      </c>
      <c r="X27" s="863" t="s">
        <v>74</v>
      </c>
      <c r="Y27" s="856">
        <v>20</v>
      </c>
      <c r="Z27" s="859" t="s">
        <v>2291</v>
      </c>
      <c r="AA27" s="870">
        <v>15600</v>
      </c>
      <c r="AB27" s="871">
        <v>14400</v>
      </c>
      <c r="AC27" s="864">
        <v>25000</v>
      </c>
      <c r="AD27" s="864">
        <v>3750</v>
      </c>
      <c r="AE27" s="864">
        <v>1250</v>
      </c>
      <c r="AF27" s="864" t="s">
        <v>136</v>
      </c>
      <c r="AG27" s="864" t="s">
        <v>136</v>
      </c>
      <c r="AH27" s="864" t="s">
        <v>136</v>
      </c>
      <c r="AI27" s="864" t="s">
        <v>136</v>
      </c>
      <c r="AJ27" s="864" t="s">
        <v>136</v>
      </c>
      <c r="AK27" s="864" t="s">
        <v>136</v>
      </c>
      <c r="AL27" s="864" t="s">
        <v>136</v>
      </c>
      <c r="AM27" s="864" t="s">
        <v>136</v>
      </c>
      <c r="AN27" s="864" t="s">
        <v>136</v>
      </c>
      <c r="AO27" s="866" t="s">
        <v>136</v>
      </c>
      <c r="AP27" s="864">
        <f t="shared" si="7"/>
        <v>30000</v>
      </c>
      <c r="AQ27" s="867">
        <v>44562</v>
      </c>
      <c r="AR27" s="867">
        <v>44926</v>
      </c>
      <c r="AS27" s="856" t="s">
        <v>2319</v>
      </c>
      <c r="AT27" s="869"/>
      <c r="AU27" s="869"/>
      <c r="AV27" s="869"/>
      <c r="AW27" s="869"/>
      <c r="AX27" s="869"/>
      <c r="AY27" s="869"/>
      <c r="AZ27" s="869"/>
      <c r="BA27" s="869"/>
      <c r="BB27" s="869"/>
      <c r="BC27" s="869"/>
      <c r="BD27" s="869"/>
      <c r="BE27" s="869"/>
      <c r="BF27" s="869"/>
      <c r="BG27" s="869"/>
      <c r="BH27" s="869"/>
      <c r="BI27" s="869"/>
      <c r="BJ27" s="869"/>
      <c r="BK27" s="869"/>
      <c r="BL27" s="872"/>
      <c r="BM27" s="872"/>
    </row>
    <row r="28" spans="1:65" ht="96" customHeight="1" x14ac:dyDescent="0.2">
      <c r="A28" s="856">
        <v>1</v>
      </c>
      <c r="B28" s="857" t="s">
        <v>1761</v>
      </c>
      <c r="C28" s="875">
        <v>41</v>
      </c>
      <c r="D28" s="876" t="s">
        <v>2310</v>
      </c>
      <c r="E28" s="856">
        <v>4102</v>
      </c>
      <c r="F28" s="857" t="s">
        <v>2311</v>
      </c>
      <c r="G28" s="859" t="s">
        <v>64</v>
      </c>
      <c r="H28" s="857" t="s">
        <v>2341</v>
      </c>
      <c r="I28" s="859">
        <v>4102043</v>
      </c>
      <c r="J28" s="857" t="s">
        <v>2342</v>
      </c>
      <c r="K28" s="859" t="s">
        <v>2343</v>
      </c>
      <c r="L28" s="857" t="s">
        <v>2344</v>
      </c>
      <c r="M28" s="859">
        <v>410204301</v>
      </c>
      <c r="N28" s="857" t="s">
        <v>2345</v>
      </c>
      <c r="O28" s="859">
        <v>1</v>
      </c>
      <c r="P28" s="856">
        <v>2020003630101</v>
      </c>
      <c r="Q28" s="857" t="s">
        <v>2346</v>
      </c>
      <c r="R28" s="874">
        <f t="shared" si="6"/>
        <v>1</v>
      </c>
      <c r="S28" s="857" t="s">
        <v>2347</v>
      </c>
      <c r="T28" s="857" t="s">
        <v>2348</v>
      </c>
      <c r="U28" s="859" t="s">
        <v>2356</v>
      </c>
      <c r="V28" s="861">
        <v>2000000</v>
      </c>
      <c r="W28" s="862" t="s">
        <v>2350</v>
      </c>
      <c r="X28" s="863" t="s">
        <v>74</v>
      </c>
      <c r="Y28" s="856">
        <v>20</v>
      </c>
      <c r="Z28" s="859" t="s">
        <v>2291</v>
      </c>
      <c r="AA28" s="870">
        <v>15600</v>
      </c>
      <c r="AB28" s="871">
        <v>14400</v>
      </c>
      <c r="AC28" s="864">
        <v>25000</v>
      </c>
      <c r="AD28" s="864">
        <v>3750</v>
      </c>
      <c r="AE28" s="864">
        <v>1250</v>
      </c>
      <c r="AF28" s="864" t="s">
        <v>136</v>
      </c>
      <c r="AG28" s="864" t="s">
        <v>136</v>
      </c>
      <c r="AH28" s="864" t="s">
        <v>136</v>
      </c>
      <c r="AI28" s="864" t="s">
        <v>136</v>
      </c>
      <c r="AJ28" s="864" t="s">
        <v>136</v>
      </c>
      <c r="AK28" s="864" t="s">
        <v>136</v>
      </c>
      <c r="AL28" s="864" t="s">
        <v>136</v>
      </c>
      <c r="AM28" s="864" t="s">
        <v>136</v>
      </c>
      <c r="AN28" s="864" t="s">
        <v>136</v>
      </c>
      <c r="AO28" s="866" t="s">
        <v>136</v>
      </c>
      <c r="AP28" s="864">
        <f t="shared" si="7"/>
        <v>30000</v>
      </c>
      <c r="AQ28" s="867">
        <v>44562</v>
      </c>
      <c r="AR28" s="867">
        <v>44926</v>
      </c>
      <c r="AS28" s="856" t="s">
        <v>2319</v>
      </c>
      <c r="AT28" s="869"/>
      <c r="AU28" s="869"/>
      <c r="AV28" s="869"/>
      <c r="AW28" s="869"/>
      <c r="AX28" s="869"/>
      <c r="AY28" s="869"/>
      <c r="AZ28" s="869"/>
      <c r="BA28" s="869"/>
      <c r="BB28" s="869"/>
      <c r="BC28" s="869"/>
      <c r="BD28" s="869"/>
      <c r="BE28" s="869"/>
      <c r="BF28" s="869"/>
      <c r="BG28" s="869"/>
      <c r="BH28" s="869"/>
      <c r="BI28" s="869"/>
      <c r="BJ28" s="869"/>
      <c r="BK28" s="869"/>
      <c r="BL28" s="872"/>
      <c r="BM28" s="872"/>
    </row>
    <row r="29" spans="1:65" ht="100.5" customHeight="1" x14ac:dyDescent="0.2">
      <c r="A29" s="856">
        <v>1</v>
      </c>
      <c r="B29" s="857" t="s">
        <v>1761</v>
      </c>
      <c r="C29" s="875">
        <v>41</v>
      </c>
      <c r="D29" s="876" t="s">
        <v>2310</v>
      </c>
      <c r="E29" s="856">
        <v>4102</v>
      </c>
      <c r="F29" s="857" t="s">
        <v>2311</v>
      </c>
      <c r="G29" s="859" t="s">
        <v>64</v>
      </c>
      <c r="H29" s="857" t="s">
        <v>2341</v>
      </c>
      <c r="I29" s="859">
        <v>4102043</v>
      </c>
      <c r="J29" s="857" t="s">
        <v>2342</v>
      </c>
      <c r="K29" s="859" t="s">
        <v>2343</v>
      </c>
      <c r="L29" s="857" t="s">
        <v>2344</v>
      </c>
      <c r="M29" s="859">
        <v>410204301</v>
      </c>
      <c r="N29" s="857" t="s">
        <v>2345</v>
      </c>
      <c r="O29" s="859">
        <v>1</v>
      </c>
      <c r="P29" s="856">
        <v>2020003630101</v>
      </c>
      <c r="Q29" s="857" t="s">
        <v>2346</v>
      </c>
      <c r="R29" s="874">
        <f t="shared" si="6"/>
        <v>1</v>
      </c>
      <c r="S29" s="857" t="s">
        <v>2347</v>
      </c>
      <c r="T29" s="857" t="s">
        <v>2348</v>
      </c>
      <c r="U29" s="859" t="s">
        <v>2357</v>
      </c>
      <c r="V29" s="861">
        <f>4000000+8787900</f>
        <v>12787900</v>
      </c>
      <c r="W29" s="862" t="s">
        <v>2358</v>
      </c>
      <c r="X29" s="873" t="s">
        <v>199</v>
      </c>
      <c r="Y29" s="856">
        <v>20</v>
      </c>
      <c r="Z29" s="859" t="s">
        <v>2291</v>
      </c>
      <c r="AA29" s="870">
        <v>15600</v>
      </c>
      <c r="AB29" s="871">
        <v>14400</v>
      </c>
      <c r="AC29" s="864">
        <v>25000</v>
      </c>
      <c r="AD29" s="864">
        <v>3750</v>
      </c>
      <c r="AE29" s="864">
        <v>1250</v>
      </c>
      <c r="AF29" s="864" t="s">
        <v>136</v>
      </c>
      <c r="AG29" s="864" t="s">
        <v>136</v>
      </c>
      <c r="AH29" s="864" t="s">
        <v>136</v>
      </c>
      <c r="AI29" s="864" t="s">
        <v>136</v>
      </c>
      <c r="AJ29" s="864" t="s">
        <v>136</v>
      </c>
      <c r="AK29" s="864" t="s">
        <v>136</v>
      </c>
      <c r="AL29" s="864" t="s">
        <v>136</v>
      </c>
      <c r="AM29" s="864" t="s">
        <v>136</v>
      </c>
      <c r="AN29" s="864" t="s">
        <v>136</v>
      </c>
      <c r="AO29" s="866" t="s">
        <v>136</v>
      </c>
      <c r="AP29" s="864">
        <f t="shared" si="7"/>
        <v>30000</v>
      </c>
      <c r="AQ29" s="867">
        <v>44562</v>
      </c>
      <c r="AR29" s="867">
        <v>44926</v>
      </c>
      <c r="AS29" s="856" t="s">
        <v>2319</v>
      </c>
      <c r="AT29" s="869"/>
      <c r="AU29" s="869"/>
      <c r="AV29" s="869"/>
      <c r="AW29" s="869"/>
      <c r="AX29" s="869"/>
      <c r="AY29" s="869"/>
      <c r="AZ29" s="869"/>
      <c r="BA29" s="869"/>
      <c r="BB29" s="869"/>
      <c r="BC29" s="869"/>
      <c r="BD29" s="869"/>
      <c r="BE29" s="869"/>
      <c r="BF29" s="869"/>
      <c r="BG29" s="869"/>
      <c r="BH29" s="869"/>
      <c r="BI29" s="869"/>
      <c r="BJ29" s="869"/>
      <c r="BK29" s="869"/>
      <c r="BL29" s="872"/>
      <c r="BM29" s="872"/>
    </row>
    <row r="30" spans="1:65" ht="108.75" customHeight="1" x14ac:dyDescent="0.2">
      <c r="A30" s="856">
        <v>1</v>
      </c>
      <c r="B30" s="857" t="s">
        <v>1761</v>
      </c>
      <c r="C30" s="875">
        <v>41</v>
      </c>
      <c r="D30" s="876" t="s">
        <v>2310</v>
      </c>
      <c r="E30" s="856">
        <v>4102</v>
      </c>
      <c r="F30" s="857" t="s">
        <v>2311</v>
      </c>
      <c r="G30" s="859" t="s">
        <v>64</v>
      </c>
      <c r="H30" s="857" t="s">
        <v>2341</v>
      </c>
      <c r="I30" s="859">
        <v>4102043</v>
      </c>
      <c r="J30" s="857" t="s">
        <v>2342</v>
      </c>
      <c r="K30" s="859" t="s">
        <v>2343</v>
      </c>
      <c r="L30" s="857" t="s">
        <v>2344</v>
      </c>
      <c r="M30" s="859">
        <v>410204301</v>
      </c>
      <c r="N30" s="857" t="s">
        <v>2345</v>
      </c>
      <c r="O30" s="859">
        <v>1</v>
      </c>
      <c r="P30" s="856">
        <v>2020003630101</v>
      </c>
      <c r="Q30" s="857" t="s">
        <v>2346</v>
      </c>
      <c r="R30" s="874">
        <f t="shared" si="6"/>
        <v>1</v>
      </c>
      <c r="S30" s="857" t="s">
        <v>2347</v>
      </c>
      <c r="T30" s="857" t="s">
        <v>2348</v>
      </c>
      <c r="U30" s="859" t="s">
        <v>2359</v>
      </c>
      <c r="V30" s="861">
        <v>2000000</v>
      </c>
      <c r="W30" s="862" t="s">
        <v>2360</v>
      </c>
      <c r="X30" s="873" t="s">
        <v>1243</v>
      </c>
      <c r="Y30" s="856">
        <v>20</v>
      </c>
      <c r="Z30" s="859" t="s">
        <v>2291</v>
      </c>
      <c r="AA30" s="870">
        <v>15600</v>
      </c>
      <c r="AB30" s="871">
        <v>14400</v>
      </c>
      <c r="AC30" s="864">
        <v>25000</v>
      </c>
      <c r="AD30" s="864">
        <v>3750</v>
      </c>
      <c r="AE30" s="864">
        <v>1250</v>
      </c>
      <c r="AF30" s="864" t="s">
        <v>136</v>
      </c>
      <c r="AG30" s="864" t="s">
        <v>136</v>
      </c>
      <c r="AH30" s="864" t="s">
        <v>136</v>
      </c>
      <c r="AI30" s="864" t="s">
        <v>136</v>
      </c>
      <c r="AJ30" s="864" t="s">
        <v>136</v>
      </c>
      <c r="AK30" s="864" t="s">
        <v>136</v>
      </c>
      <c r="AL30" s="864" t="s">
        <v>136</v>
      </c>
      <c r="AM30" s="864" t="s">
        <v>136</v>
      </c>
      <c r="AN30" s="864" t="s">
        <v>136</v>
      </c>
      <c r="AO30" s="866" t="s">
        <v>136</v>
      </c>
      <c r="AP30" s="864">
        <f t="shared" si="7"/>
        <v>30000</v>
      </c>
      <c r="AQ30" s="867">
        <v>44562</v>
      </c>
      <c r="AR30" s="867">
        <v>44926</v>
      </c>
      <c r="AS30" s="856" t="s">
        <v>2319</v>
      </c>
      <c r="AT30" s="869"/>
      <c r="AU30" s="869"/>
      <c r="AV30" s="869"/>
      <c r="AW30" s="869"/>
      <c r="AX30" s="869"/>
      <c r="AY30" s="869"/>
      <c r="AZ30" s="869"/>
      <c r="BA30" s="869"/>
      <c r="BB30" s="869"/>
      <c r="BC30" s="869"/>
      <c r="BD30" s="869"/>
      <c r="BE30" s="869"/>
      <c r="BF30" s="869"/>
      <c r="BG30" s="869"/>
      <c r="BH30" s="869"/>
      <c r="BI30" s="869"/>
      <c r="BJ30" s="869"/>
      <c r="BK30" s="869"/>
      <c r="BL30" s="872"/>
      <c r="BM30" s="872"/>
    </row>
    <row r="31" spans="1:65" ht="95.25" customHeight="1" x14ac:dyDescent="0.2">
      <c r="A31" s="856">
        <v>1</v>
      </c>
      <c r="B31" s="857" t="s">
        <v>1761</v>
      </c>
      <c r="C31" s="875">
        <v>41</v>
      </c>
      <c r="D31" s="876" t="s">
        <v>2310</v>
      </c>
      <c r="E31" s="856">
        <v>4102</v>
      </c>
      <c r="F31" s="857" t="s">
        <v>2311</v>
      </c>
      <c r="G31" s="859" t="s">
        <v>64</v>
      </c>
      <c r="H31" s="857" t="s">
        <v>2361</v>
      </c>
      <c r="I31" s="859">
        <v>4102038</v>
      </c>
      <c r="J31" s="857" t="s">
        <v>2362</v>
      </c>
      <c r="K31" s="859" t="s">
        <v>64</v>
      </c>
      <c r="L31" s="857" t="s">
        <v>2363</v>
      </c>
      <c r="M31" s="859">
        <v>410203800</v>
      </c>
      <c r="N31" s="857" t="s">
        <v>2364</v>
      </c>
      <c r="O31" s="859">
        <v>1</v>
      </c>
      <c r="P31" s="856">
        <v>2020003630102</v>
      </c>
      <c r="Q31" s="857" t="s">
        <v>2365</v>
      </c>
      <c r="R31" s="874">
        <f>SUM($V$31:$V$37)/SUM($V$31:$V$37)</f>
        <v>1</v>
      </c>
      <c r="S31" s="857" t="s">
        <v>2366</v>
      </c>
      <c r="T31" s="857" t="s">
        <v>2306</v>
      </c>
      <c r="U31" s="859" t="s">
        <v>2367</v>
      </c>
      <c r="V31" s="861">
        <f>118070000+13275000</f>
        <v>131345000</v>
      </c>
      <c r="W31" s="862" t="s">
        <v>2368</v>
      </c>
      <c r="X31" s="863" t="s">
        <v>74</v>
      </c>
      <c r="Y31" s="856">
        <v>20</v>
      </c>
      <c r="Z31" s="859" t="s">
        <v>2291</v>
      </c>
      <c r="AA31" s="870">
        <v>550</v>
      </c>
      <c r="AB31" s="871">
        <v>450</v>
      </c>
      <c r="AC31" s="864" t="s">
        <v>136</v>
      </c>
      <c r="AD31" s="864">
        <v>950</v>
      </c>
      <c r="AE31" s="864">
        <v>50</v>
      </c>
      <c r="AF31" s="864" t="s">
        <v>136</v>
      </c>
      <c r="AG31" s="864" t="s">
        <v>136</v>
      </c>
      <c r="AH31" s="864"/>
      <c r="AI31" s="864"/>
      <c r="AJ31" s="864"/>
      <c r="AK31" s="864"/>
      <c r="AL31" s="864"/>
      <c r="AM31" s="864"/>
      <c r="AN31" s="864"/>
      <c r="AO31" s="866"/>
      <c r="AP31" s="864">
        <f t="shared" ref="AP31:AP39" si="9">SUM(AA31:AB31)</f>
        <v>1000</v>
      </c>
      <c r="AQ31" s="867">
        <v>44562</v>
      </c>
      <c r="AR31" s="867">
        <v>44926</v>
      </c>
      <c r="AS31" s="856" t="s">
        <v>2369</v>
      </c>
      <c r="AT31" s="869"/>
      <c r="AU31" s="869"/>
      <c r="AV31" s="869"/>
      <c r="AW31" s="869"/>
      <c r="AX31" s="869"/>
      <c r="AY31" s="869"/>
      <c r="AZ31" s="869"/>
      <c r="BA31" s="869"/>
      <c r="BB31" s="869"/>
      <c r="BC31" s="869"/>
      <c r="BD31" s="869"/>
      <c r="BE31" s="869"/>
      <c r="BF31" s="869"/>
      <c r="BG31" s="869"/>
      <c r="BH31" s="869"/>
      <c r="BI31" s="869"/>
      <c r="BJ31" s="869"/>
      <c r="BK31" s="869"/>
      <c r="BL31" s="872"/>
      <c r="BM31" s="872"/>
    </row>
    <row r="32" spans="1:65" ht="90.75" customHeight="1" x14ac:dyDescent="0.2">
      <c r="A32" s="856">
        <v>1</v>
      </c>
      <c r="B32" s="857" t="s">
        <v>1761</v>
      </c>
      <c r="C32" s="875">
        <v>41</v>
      </c>
      <c r="D32" s="876" t="s">
        <v>2310</v>
      </c>
      <c r="E32" s="856">
        <v>4102</v>
      </c>
      <c r="F32" s="857" t="s">
        <v>2311</v>
      </c>
      <c r="G32" s="859" t="s">
        <v>64</v>
      </c>
      <c r="H32" s="857" t="s">
        <v>2361</v>
      </c>
      <c r="I32" s="859">
        <v>4102038</v>
      </c>
      <c r="J32" s="857" t="s">
        <v>2362</v>
      </c>
      <c r="K32" s="859" t="s">
        <v>64</v>
      </c>
      <c r="L32" s="857" t="s">
        <v>2363</v>
      </c>
      <c r="M32" s="859">
        <v>410203800</v>
      </c>
      <c r="N32" s="857" t="s">
        <v>2364</v>
      </c>
      <c r="O32" s="859">
        <v>1</v>
      </c>
      <c r="P32" s="856">
        <v>2020003630102</v>
      </c>
      <c r="Q32" s="857" t="s">
        <v>2365</v>
      </c>
      <c r="R32" s="874">
        <f t="shared" ref="R32:R37" si="10">SUM($V$31:$V$37)/SUM($V$31:$V$37)</f>
        <v>1</v>
      </c>
      <c r="S32" s="857" t="s">
        <v>2366</v>
      </c>
      <c r="T32" s="857" t="s">
        <v>2306</v>
      </c>
      <c r="U32" s="859" t="s">
        <v>2370</v>
      </c>
      <c r="V32" s="861">
        <v>25965000</v>
      </c>
      <c r="W32" s="862" t="s">
        <v>2368</v>
      </c>
      <c r="X32" s="863" t="s">
        <v>74</v>
      </c>
      <c r="Y32" s="856">
        <v>20</v>
      </c>
      <c r="Z32" s="859" t="s">
        <v>2291</v>
      </c>
      <c r="AA32" s="870">
        <v>550</v>
      </c>
      <c r="AB32" s="871">
        <v>450</v>
      </c>
      <c r="AC32" s="864" t="s">
        <v>136</v>
      </c>
      <c r="AD32" s="864">
        <v>950</v>
      </c>
      <c r="AE32" s="864">
        <v>50</v>
      </c>
      <c r="AF32" s="864" t="s">
        <v>136</v>
      </c>
      <c r="AG32" s="864" t="s">
        <v>136</v>
      </c>
      <c r="AH32" s="864"/>
      <c r="AI32" s="864"/>
      <c r="AJ32" s="864"/>
      <c r="AK32" s="864"/>
      <c r="AL32" s="864"/>
      <c r="AM32" s="864"/>
      <c r="AN32" s="864"/>
      <c r="AO32" s="866"/>
      <c r="AP32" s="864">
        <f t="shared" si="9"/>
        <v>1000</v>
      </c>
      <c r="AQ32" s="867">
        <v>44562</v>
      </c>
      <c r="AR32" s="867">
        <v>44926</v>
      </c>
      <c r="AS32" s="856" t="s">
        <v>2369</v>
      </c>
      <c r="AT32" s="869"/>
      <c r="AU32" s="869"/>
      <c r="AV32" s="869"/>
      <c r="AW32" s="869"/>
      <c r="AX32" s="869"/>
      <c r="AY32" s="869"/>
      <c r="AZ32" s="869"/>
      <c r="BA32" s="869"/>
      <c r="BB32" s="869"/>
      <c r="BC32" s="869"/>
      <c r="BD32" s="869"/>
      <c r="BE32" s="869"/>
      <c r="BF32" s="869"/>
      <c r="BG32" s="869"/>
      <c r="BH32" s="869"/>
      <c r="BI32" s="869"/>
      <c r="BJ32" s="869"/>
      <c r="BK32" s="869"/>
      <c r="BL32" s="872"/>
      <c r="BM32" s="872"/>
    </row>
    <row r="33" spans="1:65" ht="83.25" customHeight="1" x14ac:dyDescent="0.2">
      <c r="A33" s="856">
        <v>1</v>
      </c>
      <c r="B33" s="857" t="s">
        <v>1761</v>
      </c>
      <c r="C33" s="875">
        <v>41</v>
      </c>
      <c r="D33" s="876" t="s">
        <v>2310</v>
      </c>
      <c r="E33" s="856">
        <v>4102</v>
      </c>
      <c r="F33" s="857" t="s">
        <v>2311</v>
      </c>
      <c r="G33" s="859" t="s">
        <v>64</v>
      </c>
      <c r="H33" s="857" t="s">
        <v>2361</v>
      </c>
      <c r="I33" s="859">
        <v>4102038</v>
      </c>
      <c r="J33" s="857" t="s">
        <v>2362</v>
      </c>
      <c r="K33" s="859" t="s">
        <v>64</v>
      </c>
      <c r="L33" s="857" t="s">
        <v>2363</v>
      </c>
      <c r="M33" s="859">
        <v>410203800</v>
      </c>
      <c r="N33" s="857" t="s">
        <v>2364</v>
      </c>
      <c r="O33" s="859">
        <v>1</v>
      </c>
      <c r="P33" s="856">
        <v>2020003630102</v>
      </c>
      <c r="Q33" s="857" t="s">
        <v>2365</v>
      </c>
      <c r="R33" s="874">
        <f t="shared" si="10"/>
        <v>1</v>
      </c>
      <c r="S33" s="857" t="s">
        <v>2366</v>
      </c>
      <c r="T33" s="857" t="s">
        <v>2306</v>
      </c>
      <c r="U33" s="859" t="s">
        <v>2371</v>
      </c>
      <c r="V33" s="861">
        <v>13000000</v>
      </c>
      <c r="W33" s="862" t="s">
        <v>2368</v>
      </c>
      <c r="X33" s="863" t="s">
        <v>74</v>
      </c>
      <c r="Y33" s="856">
        <v>20</v>
      </c>
      <c r="Z33" s="859" t="s">
        <v>2291</v>
      </c>
      <c r="AA33" s="870">
        <v>550</v>
      </c>
      <c r="AB33" s="871">
        <v>450</v>
      </c>
      <c r="AC33" s="864" t="s">
        <v>136</v>
      </c>
      <c r="AD33" s="864">
        <v>950</v>
      </c>
      <c r="AE33" s="864">
        <v>50</v>
      </c>
      <c r="AF33" s="864" t="s">
        <v>136</v>
      </c>
      <c r="AG33" s="864" t="s">
        <v>136</v>
      </c>
      <c r="AH33" s="864"/>
      <c r="AI33" s="864"/>
      <c r="AJ33" s="864"/>
      <c r="AK33" s="864"/>
      <c r="AL33" s="864"/>
      <c r="AM33" s="864"/>
      <c r="AN33" s="864"/>
      <c r="AO33" s="866"/>
      <c r="AP33" s="864">
        <f t="shared" si="9"/>
        <v>1000</v>
      </c>
      <c r="AQ33" s="867">
        <v>44562</v>
      </c>
      <c r="AR33" s="867">
        <v>44926</v>
      </c>
      <c r="AS33" s="856" t="s">
        <v>2369</v>
      </c>
      <c r="AT33" s="869"/>
      <c r="AU33" s="869"/>
      <c r="AV33" s="869"/>
      <c r="AW33" s="869"/>
      <c r="AX33" s="869"/>
      <c r="AY33" s="869"/>
      <c r="AZ33" s="869"/>
      <c r="BA33" s="869"/>
      <c r="BB33" s="869"/>
      <c r="BC33" s="869"/>
      <c r="BD33" s="869"/>
      <c r="BE33" s="869"/>
      <c r="BF33" s="869"/>
      <c r="BG33" s="869"/>
      <c r="BH33" s="869"/>
      <c r="BI33" s="869"/>
      <c r="BJ33" s="869"/>
      <c r="BK33" s="869"/>
      <c r="BL33" s="872"/>
      <c r="BM33" s="872"/>
    </row>
    <row r="34" spans="1:65" ht="67.5" customHeight="1" x14ac:dyDescent="0.2">
      <c r="A34" s="856">
        <v>1</v>
      </c>
      <c r="B34" s="857" t="s">
        <v>1761</v>
      </c>
      <c r="C34" s="875">
        <v>41</v>
      </c>
      <c r="D34" s="876" t="s">
        <v>2310</v>
      </c>
      <c r="E34" s="856">
        <v>4102</v>
      </c>
      <c r="F34" s="857" t="s">
        <v>2311</v>
      </c>
      <c r="G34" s="859" t="s">
        <v>64</v>
      </c>
      <c r="H34" s="857" t="s">
        <v>2361</v>
      </c>
      <c r="I34" s="859">
        <v>4102038</v>
      </c>
      <c r="J34" s="857" t="s">
        <v>2362</v>
      </c>
      <c r="K34" s="859" t="s">
        <v>64</v>
      </c>
      <c r="L34" s="857" t="s">
        <v>2363</v>
      </c>
      <c r="M34" s="859">
        <v>410203800</v>
      </c>
      <c r="N34" s="857" t="s">
        <v>2364</v>
      </c>
      <c r="O34" s="859">
        <v>1</v>
      </c>
      <c r="P34" s="856">
        <v>2020003630102</v>
      </c>
      <c r="Q34" s="857" t="s">
        <v>2365</v>
      </c>
      <c r="R34" s="874">
        <f t="shared" si="10"/>
        <v>1</v>
      </c>
      <c r="S34" s="857" t="s">
        <v>2366</v>
      </c>
      <c r="T34" s="857" t="s">
        <v>2306</v>
      </c>
      <c r="U34" s="859" t="s">
        <v>2372</v>
      </c>
      <c r="V34" s="861">
        <v>12965000</v>
      </c>
      <c r="W34" s="862" t="s">
        <v>2368</v>
      </c>
      <c r="X34" s="863" t="s">
        <v>74</v>
      </c>
      <c r="Y34" s="856">
        <v>20</v>
      </c>
      <c r="Z34" s="859" t="s">
        <v>2291</v>
      </c>
      <c r="AA34" s="870">
        <v>550</v>
      </c>
      <c r="AB34" s="871">
        <v>450</v>
      </c>
      <c r="AC34" s="864" t="s">
        <v>136</v>
      </c>
      <c r="AD34" s="864">
        <v>950</v>
      </c>
      <c r="AE34" s="864">
        <v>50</v>
      </c>
      <c r="AF34" s="864" t="s">
        <v>136</v>
      </c>
      <c r="AG34" s="864" t="s">
        <v>136</v>
      </c>
      <c r="AH34" s="864"/>
      <c r="AI34" s="864"/>
      <c r="AJ34" s="864"/>
      <c r="AK34" s="864"/>
      <c r="AL34" s="864"/>
      <c r="AM34" s="864"/>
      <c r="AN34" s="864"/>
      <c r="AO34" s="866"/>
      <c r="AP34" s="864">
        <f t="shared" si="9"/>
        <v>1000</v>
      </c>
      <c r="AQ34" s="867">
        <v>44562</v>
      </c>
      <c r="AR34" s="867">
        <v>44926</v>
      </c>
      <c r="AS34" s="856" t="s">
        <v>2369</v>
      </c>
      <c r="AT34" s="869"/>
      <c r="AU34" s="869"/>
      <c r="AV34" s="869"/>
      <c r="AW34" s="869"/>
      <c r="AX34" s="869"/>
      <c r="AY34" s="869"/>
      <c r="AZ34" s="869"/>
      <c r="BA34" s="869"/>
      <c r="BB34" s="869"/>
      <c r="BC34" s="869"/>
      <c r="BD34" s="869"/>
      <c r="BE34" s="869"/>
      <c r="BF34" s="869"/>
      <c r="BG34" s="869"/>
      <c r="BH34" s="869"/>
      <c r="BI34" s="869"/>
      <c r="BJ34" s="869"/>
      <c r="BK34" s="869"/>
      <c r="BL34" s="872"/>
      <c r="BM34" s="872"/>
    </row>
    <row r="35" spans="1:65" ht="106.5" customHeight="1" x14ac:dyDescent="0.2">
      <c r="A35" s="856">
        <v>1</v>
      </c>
      <c r="B35" s="857" t="s">
        <v>1761</v>
      </c>
      <c r="C35" s="875">
        <v>41</v>
      </c>
      <c r="D35" s="876" t="s">
        <v>2310</v>
      </c>
      <c r="E35" s="856">
        <v>4102</v>
      </c>
      <c r="F35" s="857" t="s">
        <v>2311</v>
      </c>
      <c r="G35" s="859" t="s">
        <v>64</v>
      </c>
      <c r="H35" s="857" t="s">
        <v>2361</v>
      </c>
      <c r="I35" s="859">
        <v>4102038</v>
      </c>
      <c r="J35" s="857" t="s">
        <v>2362</v>
      </c>
      <c r="K35" s="859" t="s">
        <v>64</v>
      </c>
      <c r="L35" s="857" t="s">
        <v>2363</v>
      </c>
      <c r="M35" s="859">
        <v>410203800</v>
      </c>
      <c r="N35" s="857" t="s">
        <v>2364</v>
      </c>
      <c r="O35" s="859">
        <v>1</v>
      </c>
      <c r="P35" s="856">
        <v>2020003630102</v>
      </c>
      <c r="Q35" s="857" t="s">
        <v>2365</v>
      </c>
      <c r="R35" s="874">
        <f t="shared" si="10"/>
        <v>1</v>
      </c>
      <c r="S35" s="857" t="s">
        <v>2366</v>
      </c>
      <c r="T35" s="857" t="s">
        <v>2306</v>
      </c>
      <c r="U35" s="859" t="s">
        <v>2300</v>
      </c>
      <c r="V35" s="861">
        <v>3000000</v>
      </c>
      <c r="W35" s="862" t="s">
        <v>2373</v>
      </c>
      <c r="X35" s="873" t="s">
        <v>199</v>
      </c>
      <c r="Y35" s="856">
        <v>20</v>
      </c>
      <c r="Z35" s="859" t="s">
        <v>2291</v>
      </c>
      <c r="AA35" s="870">
        <v>550</v>
      </c>
      <c r="AB35" s="871">
        <v>450</v>
      </c>
      <c r="AC35" s="864" t="s">
        <v>136</v>
      </c>
      <c r="AD35" s="864">
        <v>950</v>
      </c>
      <c r="AE35" s="864">
        <v>50</v>
      </c>
      <c r="AF35" s="864" t="s">
        <v>136</v>
      </c>
      <c r="AG35" s="864" t="s">
        <v>136</v>
      </c>
      <c r="AH35" s="864"/>
      <c r="AI35" s="864"/>
      <c r="AJ35" s="864"/>
      <c r="AK35" s="864"/>
      <c r="AL35" s="864"/>
      <c r="AM35" s="864"/>
      <c r="AN35" s="864"/>
      <c r="AO35" s="866"/>
      <c r="AP35" s="864">
        <f t="shared" si="9"/>
        <v>1000</v>
      </c>
      <c r="AQ35" s="867">
        <v>44562</v>
      </c>
      <c r="AR35" s="867">
        <v>44926</v>
      </c>
      <c r="AS35" s="856" t="s">
        <v>2369</v>
      </c>
      <c r="AT35" s="869"/>
      <c r="AU35" s="869"/>
      <c r="AV35" s="869"/>
      <c r="AW35" s="869"/>
      <c r="AX35" s="869"/>
      <c r="AY35" s="869"/>
      <c r="AZ35" s="869"/>
      <c r="BA35" s="869"/>
      <c r="BB35" s="869"/>
      <c r="BC35" s="869"/>
      <c r="BD35" s="869"/>
      <c r="BE35" s="869"/>
      <c r="BF35" s="869"/>
      <c r="BG35" s="869"/>
      <c r="BH35" s="869"/>
      <c r="BI35" s="869"/>
      <c r="BJ35" s="869"/>
      <c r="BK35" s="869"/>
      <c r="BL35" s="872"/>
      <c r="BM35" s="872"/>
    </row>
    <row r="36" spans="1:65" ht="102.75" customHeight="1" x14ac:dyDescent="0.2">
      <c r="A36" s="856">
        <v>1</v>
      </c>
      <c r="B36" s="857" t="s">
        <v>1761</v>
      </c>
      <c r="C36" s="875">
        <v>41</v>
      </c>
      <c r="D36" s="876" t="s">
        <v>2310</v>
      </c>
      <c r="E36" s="856">
        <v>4102</v>
      </c>
      <c r="F36" s="857" t="s">
        <v>2311</v>
      </c>
      <c r="G36" s="859" t="s">
        <v>64</v>
      </c>
      <c r="H36" s="857" t="s">
        <v>2361</v>
      </c>
      <c r="I36" s="859">
        <v>4102038</v>
      </c>
      <c r="J36" s="857" t="s">
        <v>2362</v>
      </c>
      <c r="K36" s="859" t="s">
        <v>64</v>
      </c>
      <c r="L36" s="857" t="s">
        <v>2363</v>
      </c>
      <c r="M36" s="859">
        <v>410203800</v>
      </c>
      <c r="N36" s="857" t="s">
        <v>2364</v>
      </c>
      <c r="O36" s="859">
        <v>1</v>
      </c>
      <c r="P36" s="856">
        <v>2020003630102</v>
      </c>
      <c r="Q36" s="857" t="s">
        <v>2365</v>
      </c>
      <c r="R36" s="874">
        <f t="shared" si="10"/>
        <v>1</v>
      </c>
      <c r="S36" s="857" t="s">
        <v>2366</v>
      </c>
      <c r="T36" s="857" t="s">
        <v>2306</v>
      </c>
      <c r="U36" s="859" t="s">
        <v>2374</v>
      </c>
      <c r="V36" s="861">
        <v>5000000</v>
      </c>
      <c r="W36" s="862" t="s">
        <v>2375</v>
      </c>
      <c r="X36" s="873" t="s">
        <v>645</v>
      </c>
      <c r="Y36" s="856">
        <v>20</v>
      </c>
      <c r="Z36" s="859" t="s">
        <v>2291</v>
      </c>
      <c r="AA36" s="870">
        <v>550</v>
      </c>
      <c r="AB36" s="871">
        <v>450</v>
      </c>
      <c r="AC36" s="864" t="s">
        <v>136</v>
      </c>
      <c r="AD36" s="864">
        <v>950</v>
      </c>
      <c r="AE36" s="864">
        <v>50</v>
      </c>
      <c r="AF36" s="864" t="s">
        <v>136</v>
      </c>
      <c r="AG36" s="864" t="s">
        <v>136</v>
      </c>
      <c r="AH36" s="864"/>
      <c r="AI36" s="864"/>
      <c r="AJ36" s="864"/>
      <c r="AK36" s="864"/>
      <c r="AL36" s="864"/>
      <c r="AM36" s="864"/>
      <c r="AN36" s="864"/>
      <c r="AO36" s="866"/>
      <c r="AP36" s="864">
        <f t="shared" si="9"/>
        <v>1000</v>
      </c>
      <c r="AQ36" s="867">
        <v>44562</v>
      </c>
      <c r="AR36" s="867">
        <v>44926</v>
      </c>
      <c r="AS36" s="856" t="s">
        <v>2369</v>
      </c>
      <c r="AT36" s="869"/>
      <c r="AU36" s="869"/>
      <c r="AV36" s="869"/>
      <c r="AW36" s="869"/>
      <c r="AX36" s="869"/>
      <c r="AY36" s="869"/>
      <c r="AZ36" s="869"/>
      <c r="BA36" s="869"/>
      <c r="BB36" s="869"/>
      <c r="BC36" s="869"/>
      <c r="BD36" s="869"/>
      <c r="BE36" s="869"/>
      <c r="BF36" s="869"/>
      <c r="BG36" s="869"/>
      <c r="BH36" s="869"/>
      <c r="BI36" s="869"/>
      <c r="BJ36" s="869"/>
      <c r="BK36" s="869"/>
      <c r="BL36" s="872"/>
      <c r="BM36" s="872"/>
    </row>
    <row r="37" spans="1:65" ht="81" customHeight="1" x14ac:dyDescent="0.2">
      <c r="A37" s="856">
        <v>1</v>
      </c>
      <c r="B37" s="857" t="s">
        <v>1761</v>
      </c>
      <c r="C37" s="875">
        <v>41</v>
      </c>
      <c r="D37" s="876" t="s">
        <v>2310</v>
      </c>
      <c r="E37" s="856">
        <v>4102</v>
      </c>
      <c r="F37" s="857" t="s">
        <v>2311</v>
      </c>
      <c r="G37" s="859" t="s">
        <v>64</v>
      </c>
      <c r="H37" s="857" t="s">
        <v>2361</v>
      </c>
      <c r="I37" s="859">
        <v>4102038</v>
      </c>
      <c r="J37" s="857" t="s">
        <v>2362</v>
      </c>
      <c r="K37" s="859" t="s">
        <v>64</v>
      </c>
      <c r="L37" s="857" t="s">
        <v>2363</v>
      </c>
      <c r="M37" s="859">
        <v>410203800</v>
      </c>
      <c r="N37" s="857" t="s">
        <v>2364</v>
      </c>
      <c r="O37" s="859">
        <v>1</v>
      </c>
      <c r="P37" s="856">
        <v>2020003630102</v>
      </c>
      <c r="Q37" s="857" t="s">
        <v>2365</v>
      </c>
      <c r="R37" s="874">
        <f t="shared" si="10"/>
        <v>1</v>
      </c>
      <c r="S37" s="857" t="s">
        <v>2366</v>
      </c>
      <c r="T37" s="857" t="s">
        <v>2306</v>
      </c>
      <c r="U37" s="859" t="s">
        <v>2376</v>
      </c>
      <c r="V37" s="861">
        <v>2000000</v>
      </c>
      <c r="W37" s="862" t="s">
        <v>2377</v>
      </c>
      <c r="X37" s="873" t="s">
        <v>1243</v>
      </c>
      <c r="Y37" s="856">
        <v>20</v>
      </c>
      <c r="Z37" s="859" t="s">
        <v>2291</v>
      </c>
      <c r="AA37" s="870">
        <v>550</v>
      </c>
      <c r="AB37" s="871">
        <v>450</v>
      </c>
      <c r="AC37" s="864" t="s">
        <v>136</v>
      </c>
      <c r="AD37" s="864">
        <v>950</v>
      </c>
      <c r="AE37" s="864">
        <v>50</v>
      </c>
      <c r="AF37" s="864" t="s">
        <v>136</v>
      </c>
      <c r="AG37" s="864" t="s">
        <v>136</v>
      </c>
      <c r="AH37" s="864"/>
      <c r="AI37" s="864"/>
      <c r="AJ37" s="864"/>
      <c r="AK37" s="864"/>
      <c r="AL37" s="864"/>
      <c r="AM37" s="864"/>
      <c r="AN37" s="864"/>
      <c r="AO37" s="866"/>
      <c r="AP37" s="864">
        <f t="shared" si="9"/>
        <v>1000</v>
      </c>
      <c r="AQ37" s="867">
        <v>44562</v>
      </c>
      <c r="AR37" s="867">
        <v>44926</v>
      </c>
      <c r="AS37" s="856" t="s">
        <v>2369</v>
      </c>
      <c r="AT37" s="869"/>
      <c r="AU37" s="869"/>
      <c r="AV37" s="869"/>
      <c r="AW37" s="869"/>
      <c r="AX37" s="869"/>
      <c r="AY37" s="869"/>
      <c r="AZ37" s="869"/>
      <c r="BA37" s="869"/>
      <c r="BB37" s="869"/>
      <c r="BC37" s="869"/>
      <c r="BD37" s="869"/>
      <c r="BE37" s="869"/>
      <c r="BF37" s="869"/>
      <c r="BG37" s="869"/>
      <c r="BH37" s="869"/>
      <c r="BI37" s="869"/>
      <c r="BJ37" s="869"/>
      <c r="BK37" s="869"/>
      <c r="BL37" s="872"/>
      <c r="BM37" s="872"/>
    </row>
    <row r="38" spans="1:65" ht="111.75" customHeight="1" x14ac:dyDescent="0.2">
      <c r="A38" s="856">
        <v>1</v>
      </c>
      <c r="B38" s="857" t="s">
        <v>1761</v>
      </c>
      <c r="C38" s="875">
        <v>41</v>
      </c>
      <c r="D38" s="876" t="s">
        <v>2310</v>
      </c>
      <c r="E38" s="856">
        <v>4102</v>
      </c>
      <c r="F38" s="857" t="s">
        <v>2311</v>
      </c>
      <c r="G38" s="859" t="s">
        <v>64</v>
      </c>
      <c r="H38" s="857" t="s">
        <v>2378</v>
      </c>
      <c r="I38" s="859">
        <v>4102042</v>
      </c>
      <c r="J38" s="857" t="s">
        <v>2379</v>
      </c>
      <c r="K38" s="859" t="s">
        <v>64</v>
      </c>
      <c r="L38" s="857" t="s">
        <v>2380</v>
      </c>
      <c r="M38" s="859">
        <v>410204200</v>
      </c>
      <c r="N38" s="857" t="s">
        <v>2381</v>
      </c>
      <c r="O38" s="859">
        <v>12</v>
      </c>
      <c r="P38" s="856">
        <v>2021003630010</v>
      </c>
      <c r="Q38" s="857" t="s">
        <v>2382</v>
      </c>
      <c r="R38" s="874">
        <f>SUM($V$38:$V$39)/SUM($V$38:$V$39)</f>
        <v>1</v>
      </c>
      <c r="S38" s="857" t="s">
        <v>2383</v>
      </c>
      <c r="T38" s="857" t="s">
        <v>2384</v>
      </c>
      <c r="U38" s="859" t="s">
        <v>2385</v>
      </c>
      <c r="V38" s="861">
        <v>8000000</v>
      </c>
      <c r="W38" s="862" t="s">
        <v>2386</v>
      </c>
      <c r="X38" s="863" t="s">
        <v>74</v>
      </c>
      <c r="Y38" s="856">
        <v>20</v>
      </c>
      <c r="Z38" s="859" t="s">
        <v>2291</v>
      </c>
      <c r="AA38" s="870">
        <v>2360</v>
      </c>
      <c r="AB38" s="871">
        <v>2360</v>
      </c>
      <c r="AC38" s="864">
        <v>480</v>
      </c>
      <c r="AD38" s="864">
        <v>1500</v>
      </c>
      <c r="AE38" s="864">
        <v>1540</v>
      </c>
      <c r="AF38" s="864">
        <v>1000</v>
      </c>
      <c r="AG38" s="864">
        <v>50</v>
      </c>
      <c r="AH38" s="864">
        <v>50</v>
      </c>
      <c r="AI38" s="864" t="s">
        <v>136</v>
      </c>
      <c r="AJ38" s="864" t="s">
        <v>136</v>
      </c>
      <c r="AK38" s="864" t="s">
        <v>136</v>
      </c>
      <c r="AL38" s="864" t="s">
        <v>136</v>
      </c>
      <c r="AM38" s="864">
        <v>50</v>
      </c>
      <c r="AN38" s="864">
        <v>50</v>
      </c>
      <c r="AO38" s="866" t="s">
        <v>136</v>
      </c>
      <c r="AP38" s="864">
        <f t="shared" si="9"/>
        <v>4720</v>
      </c>
      <c r="AQ38" s="867">
        <v>44562</v>
      </c>
      <c r="AR38" s="867">
        <v>44926</v>
      </c>
      <c r="AS38" s="856" t="s">
        <v>2292</v>
      </c>
      <c r="AT38" s="869"/>
      <c r="AU38" s="869"/>
      <c r="AV38" s="869"/>
      <c r="AW38" s="869"/>
      <c r="AX38" s="869"/>
      <c r="AY38" s="869"/>
      <c r="AZ38" s="869"/>
      <c r="BA38" s="869"/>
      <c r="BB38" s="869"/>
      <c r="BC38" s="869"/>
      <c r="BD38" s="869"/>
      <c r="BE38" s="869"/>
      <c r="BF38" s="869"/>
      <c r="BG38" s="869"/>
      <c r="BH38" s="869"/>
      <c r="BI38" s="869"/>
      <c r="BJ38" s="869"/>
      <c r="BK38" s="869"/>
      <c r="BL38" s="872"/>
      <c r="BM38" s="872"/>
    </row>
    <row r="39" spans="1:65" ht="111.75" customHeight="1" x14ac:dyDescent="0.2">
      <c r="A39" s="856">
        <v>1</v>
      </c>
      <c r="B39" s="857" t="s">
        <v>1761</v>
      </c>
      <c r="C39" s="875">
        <v>41</v>
      </c>
      <c r="D39" s="876" t="s">
        <v>2310</v>
      </c>
      <c r="E39" s="856">
        <v>4102</v>
      </c>
      <c r="F39" s="857" t="s">
        <v>2311</v>
      </c>
      <c r="G39" s="859" t="s">
        <v>64</v>
      </c>
      <c r="H39" s="857" t="s">
        <v>2378</v>
      </c>
      <c r="I39" s="859">
        <v>4102042</v>
      </c>
      <c r="J39" s="857" t="s">
        <v>2379</v>
      </c>
      <c r="K39" s="859" t="s">
        <v>64</v>
      </c>
      <c r="L39" s="857" t="s">
        <v>2380</v>
      </c>
      <c r="M39" s="859">
        <v>410204200</v>
      </c>
      <c r="N39" s="857" t="s">
        <v>2381</v>
      </c>
      <c r="O39" s="859">
        <v>12</v>
      </c>
      <c r="P39" s="856">
        <v>2021003630010</v>
      </c>
      <c r="Q39" s="857" t="s">
        <v>2382</v>
      </c>
      <c r="R39" s="874">
        <f>SUM($V$38:$V$39)/SUM($V$38:$V$39)</f>
        <v>1</v>
      </c>
      <c r="S39" s="857" t="s">
        <v>2383</v>
      </c>
      <c r="T39" s="857" t="s">
        <v>2384</v>
      </c>
      <c r="U39" s="859" t="s">
        <v>2387</v>
      </c>
      <c r="V39" s="861">
        <f>10000000+3800000</f>
        <v>13800000</v>
      </c>
      <c r="W39" s="862" t="s">
        <v>2386</v>
      </c>
      <c r="X39" s="863" t="s">
        <v>74</v>
      </c>
      <c r="Y39" s="856">
        <v>20</v>
      </c>
      <c r="Z39" s="859" t="s">
        <v>2291</v>
      </c>
      <c r="AA39" s="870">
        <v>2360</v>
      </c>
      <c r="AB39" s="871">
        <v>2360</v>
      </c>
      <c r="AC39" s="864">
        <v>480</v>
      </c>
      <c r="AD39" s="864">
        <v>1500</v>
      </c>
      <c r="AE39" s="864">
        <v>1540</v>
      </c>
      <c r="AF39" s="864">
        <v>1000</v>
      </c>
      <c r="AG39" s="864">
        <v>50</v>
      </c>
      <c r="AH39" s="864">
        <v>50</v>
      </c>
      <c r="AI39" s="864" t="s">
        <v>136</v>
      </c>
      <c r="AJ39" s="864" t="s">
        <v>136</v>
      </c>
      <c r="AK39" s="864" t="s">
        <v>136</v>
      </c>
      <c r="AL39" s="864" t="s">
        <v>136</v>
      </c>
      <c r="AM39" s="864">
        <v>50</v>
      </c>
      <c r="AN39" s="864">
        <v>50</v>
      </c>
      <c r="AO39" s="866" t="s">
        <v>136</v>
      </c>
      <c r="AP39" s="864">
        <f t="shared" si="9"/>
        <v>4720</v>
      </c>
      <c r="AQ39" s="867">
        <v>44562</v>
      </c>
      <c r="AR39" s="867">
        <v>44926</v>
      </c>
      <c r="AS39" s="856" t="s">
        <v>2292</v>
      </c>
      <c r="AT39" s="869"/>
      <c r="AU39" s="869"/>
      <c r="AV39" s="869"/>
      <c r="AW39" s="869"/>
      <c r="AX39" s="869"/>
      <c r="AY39" s="869"/>
      <c r="AZ39" s="869"/>
      <c r="BA39" s="869"/>
      <c r="BB39" s="869"/>
      <c r="BC39" s="869"/>
      <c r="BD39" s="869"/>
      <c r="BE39" s="869"/>
      <c r="BF39" s="869"/>
      <c r="BG39" s="869"/>
      <c r="BH39" s="869"/>
      <c r="BI39" s="869"/>
      <c r="BJ39" s="869"/>
      <c r="BK39" s="869"/>
      <c r="BL39" s="872"/>
      <c r="BM39" s="872"/>
    </row>
    <row r="40" spans="1:65" ht="119.25" customHeight="1" x14ac:dyDescent="0.2">
      <c r="A40" s="856">
        <v>1</v>
      </c>
      <c r="B40" s="857" t="s">
        <v>1761</v>
      </c>
      <c r="C40" s="875">
        <v>41</v>
      </c>
      <c r="D40" s="876" t="s">
        <v>2310</v>
      </c>
      <c r="E40" s="856">
        <v>4102</v>
      </c>
      <c r="F40" s="857" t="s">
        <v>2311</v>
      </c>
      <c r="G40" s="859" t="s">
        <v>64</v>
      </c>
      <c r="H40" s="857" t="s">
        <v>2388</v>
      </c>
      <c r="I40" s="859">
        <v>4102001</v>
      </c>
      <c r="J40" s="857" t="s">
        <v>2389</v>
      </c>
      <c r="K40" s="859" t="s">
        <v>64</v>
      </c>
      <c r="L40" s="857" t="s">
        <v>2390</v>
      </c>
      <c r="M40" s="859">
        <v>410200100</v>
      </c>
      <c r="N40" s="857" t="s">
        <v>2323</v>
      </c>
      <c r="O40" s="859">
        <v>1</v>
      </c>
      <c r="P40" s="856">
        <v>2020003630033</v>
      </c>
      <c r="Q40" s="857" t="s">
        <v>2391</v>
      </c>
      <c r="R40" s="874">
        <f>SUM(V40)/SUM($V$40:$V$42)</f>
        <v>0.45454545454545453</v>
      </c>
      <c r="S40" s="857" t="s">
        <v>2392</v>
      </c>
      <c r="T40" s="857" t="s">
        <v>2393</v>
      </c>
      <c r="U40" s="859" t="s">
        <v>2394</v>
      </c>
      <c r="V40" s="861">
        <v>15000000</v>
      </c>
      <c r="W40" s="862" t="s">
        <v>2395</v>
      </c>
      <c r="X40" s="863" t="s">
        <v>74</v>
      </c>
      <c r="Y40" s="856">
        <v>20</v>
      </c>
      <c r="Z40" s="859" t="s">
        <v>2291</v>
      </c>
      <c r="AA40" s="870">
        <v>260</v>
      </c>
      <c r="AB40" s="871">
        <v>240</v>
      </c>
      <c r="AC40" s="864">
        <v>125</v>
      </c>
      <c r="AD40" s="864">
        <v>250</v>
      </c>
      <c r="AE40" s="864">
        <v>125</v>
      </c>
      <c r="AF40" s="864" t="s">
        <v>136</v>
      </c>
      <c r="AG40" s="864" t="s">
        <v>136</v>
      </c>
      <c r="AH40" s="864" t="s">
        <v>136</v>
      </c>
      <c r="AI40" s="864" t="s">
        <v>136</v>
      </c>
      <c r="AJ40" s="864" t="s">
        <v>136</v>
      </c>
      <c r="AK40" s="864" t="s">
        <v>136</v>
      </c>
      <c r="AL40" s="864" t="s">
        <v>136</v>
      </c>
      <c r="AM40" s="864" t="s">
        <v>136</v>
      </c>
      <c r="AN40" s="864" t="s">
        <v>136</v>
      </c>
      <c r="AO40" s="866" t="s">
        <v>136</v>
      </c>
      <c r="AP40" s="864">
        <f t="shared" ref="AP40:AP41" si="11">SUM(AC40:AO42)</f>
        <v>1500</v>
      </c>
      <c r="AQ40" s="867">
        <v>44562</v>
      </c>
      <c r="AR40" s="867">
        <v>44926</v>
      </c>
      <c r="AS40" s="856" t="s">
        <v>2319</v>
      </c>
      <c r="AT40" s="869"/>
      <c r="AU40" s="869"/>
      <c r="AV40" s="869"/>
      <c r="AW40" s="869"/>
      <c r="AX40" s="869"/>
      <c r="AY40" s="869"/>
      <c r="AZ40" s="869"/>
      <c r="BA40" s="869"/>
      <c r="BB40" s="869"/>
      <c r="BC40" s="869"/>
      <c r="BD40" s="869"/>
      <c r="BE40" s="869"/>
      <c r="BF40" s="869"/>
      <c r="BG40" s="869"/>
      <c r="BH40" s="869"/>
      <c r="BI40" s="869"/>
      <c r="BJ40" s="869"/>
      <c r="BK40" s="869"/>
      <c r="BL40" s="872"/>
      <c r="BM40" s="872"/>
    </row>
    <row r="41" spans="1:65" ht="119.25" customHeight="1" x14ac:dyDescent="0.2">
      <c r="A41" s="856">
        <v>1</v>
      </c>
      <c r="B41" s="857" t="s">
        <v>1761</v>
      </c>
      <c r="C41" s="875">
        <v>41</v>
      </c>
      <c r="D41" s="876" t="s">
        <v>2310</v>
      </c>
      <c r="E41" s="856">
        <v>4102</v>
      </c>
      <c r="F41" s="857" t="s">
        <v>2311</v>
      </c>
      <c r="G41" s="859" t="s">
        <v>64</v>
      </c>
      <c r="H41" s="857" t="s">
        <v>2396</v>
      </c>
      <c r="I41" s="859">
        <v>4102022</v>
      </c>
      <c r="J41" s="857" t="s">
        <v>2397</v>
      </c>
      <c r="K41" s="859" t="s">
        <v>64</v>
      </c>
      <c r="L41" s="857" t="s">
        <v>2398</v>
      </c>
      <c r="M41" s="859">
        <v>410202200</v>
      </c>
      <c r="N41" s="857" t="s">
        <v>2399</v>
      </c>
      <c r="O41" s="859">
        <v>18</v>
      </c>
      <c r="P41" s="856">
        <v>2020003630033</v>
      </c>
      <c r="Q41" s="857" t="s">
        <v>2391</v>
      </c>
      <c r="R41" s="874">
        <f>SUM($V$41:$V$42)/SUM($V$40:$V$42)</f>
        <v>0.54545454545454541</v>
      </c>
      <c r="S41" s="857" t="s">
        <v>2392</v>
      </c>
      <c r="T41" s="857" t="s">
        <v>2393</v>
      </c>
      <c r="U41" s="859" t="s">
        <v>2400</v>
      </c>
      <c r="V41" s="861">
        <v>5000000</v>
      </c>
      <c r="W41" s="878" t="s">
        <v>2401</v>
      </c>
      <c r="X41" s="863" t="s">
        <v>74</v>
      </c>
      <c r="Y41" s="856">
        <v>20</v>
      </c>
      <c r="Z41" s="859" t="s">
        <v>2291</v>
      </c>
      <c r="AA41" s="870">
        <v>260</v>
      </c>
      <c r="AB41" s="871">
        <v>240</v>
      </c>
      <c r="AC41" s="864">
        <v>125</v>
      </c>
      <c r="AD41" s="864">
        <v>250</v>
      </c>
      <c r="AE41" s="864">
        <v>125</v>
      </c>
      <c r="AF41" s="864" t="s">
        <v>136</v>
      </c>
      <c r="AG41" s="864" t="s">
        <v>136</v>
      </c>
      <c r="AH41" s="864" t="s">
        <v>136</v>
      </c>
      <c r="AI41" s="864" t="s">
        <v>136</v>
      </c>
      <c r="AJ41" s="864" t="s">
        <v>136</v>
      </c>
      <c r="AK41" s="864" t="s">
        <v>136</v>
      </c>
      <c r="AL41" s="864" t="s">
        <v>136</v>
      </c>
      <c r="AM41" s="864" t="s">
        <v>136</v>
      </c>
      <c r="AN41" s="864" t="s">
        <v>136</v>
      </c>
      <c r="AO41" s="866" t="s">
        <v>136</v>
      </c>
      <c r="AP41" s="864">
        <f t="shared" si="11"/>
        <v>1010</v>
      </c>
      <c r="AQ41" s="867">
        <v>44562</v>
      </c>
      <c r="AR41" s="867">
        <v>44926</v>
      </c>
      <c r="AS41" s="856" t="s">
        <v>2319</v>
      </c>
      <c r="AT41" s="869"/>
      <c r="AU41" s="869"/>
      <c r="AV41" s="869"/>
      <c r="AW41" s="869"/>
      <c r="AX41" s="869"/>
      <c r="AY41" s="869"/>
      <c r="AZ41" s="869"/>
      <c r="BA41" s="869"/>
      <c r="BB41" s="869"/>
      <c r="BC41" s="869"/>
      <c r="BD41" s="869"/>
      <c r="BE41" s="869"/>
      <c r="BF41" s="869"/>
      <c r="BG41" s="869"/>
      <c r="BH41" s="869"/>
      <c r="BI41" s="869"/>
      <c r="BJ41" s="869"/>
      <c r="BK41" s="869"/>
      <c r="BL41" s="872"/>
      <c r="BM41" s="872"/>
    </row>
    <row r="42" spans="1:65" ht="119.25" customHeight="1" x14ac:dyDescent="0.2">
      <c r="A42" s="856">
        <v>1</v>
      </c>
      <c r="B42" s="857" t="s">
        <v>1761</v>
      </c>
      <c r="C42" s="875">
        <v>41</v>
      </c>
      <c r="D42" s="876" t="s">
        <v>2310</v>
      </c>
      <c r="E42" s="856">
        <v>4102</v>
      </c>
      <c r="F42" s="857" t="s">
        <v>2311</v>
      </c>
      <c r="G42" s="859" t="s">
        <v>64</v>
      </c>
      <c r="H42" s="857" t="s">
        <v>2396</v>
      </c>
      <c r="I42" s="859">
        <v>4102022</v>
      </c>
      <c r="J42" s="857" t="s">
        <v>2397</v>
      </c>
      <c r="K42" s="859" t="s">
        <v>64</v>
      </c>
      <c r="L42" s="857" t="s">
        <v>2398</v>
      </c>
      <c r="M42" s="859">
        <v>410202200</v>
      </c>
      <c r="N42" s="857" t="s">
        <v>2399</v>
      </c>
      <c r="O42" s="859">
        <v>18</v>
      </c>
      <c r="P42" s="856">
        <v>2020003630033</v>
      </c>
      <c r="Q42" s="857" t="s">
        <v>2391</v>
      </c>
      <c r="R42" s="874">
        <f>SUM($V$41:$V$42)/SUM($V$40:$V$42)</f>
        <v>0.54545454545454541</v>
      </c>
      <c r="S42" s="857" t="s">
        <v>2392</v>
      </c>
      <c r="T42" s="857" t="s">
        <v>2393</v>
      </c>
      <c r="U42" s="859" t="s">
        <v>2402</v>
      </c>
      <c r="V42" s="861">
        <v>13000000</v>
      </c>
      <c r="W42" s="878" t="s">
        <v>2401</v>
      </c>
      <c r="X42" s="863" t="s">
        <v>74</v>
      </c>
      <c r="Y42" s="856">
        <v>20</v>
      </c>
      <c r="Z42" s="859" t="s">
        <v>2291</v>
      </c>
      <c r="AA42" s="870">
        <v>260</v>
      </c>
      <c r="AB42" s="871">
        <v>240</v>
      </c>
      <c r="AC42" s="864">
        <v>125</v>
      </c>
      <c r="AD42" s="864">
        <v>250</v>
      </c>
      <c r="AE42" s="864">
        <v>125</v>
      </c>
      <c r="AF42" s="864" t="s">
        <v>136</v>
      </c>
      <c r="AG42" s="864" t="s">
        <v>136</v>
      </c>
      <c r="AH42" s="864" t="s">
        <v>136</v>
      </c>
      <c r="AI42" s="864" t="s">
        <v>136</v>
      </c>
      <c r="AJ42" s="864" t="s">
        <v>136</v>
      </c>
      <c r="AK42" s="864" t="s">
        <v>136</v>
      </c>
      <c r="AL42" s="864" t="s">
        <v>136</v>
      </c>
      <c r="AM42" s="864" t="s">
        <v>136</v>
      </c>
      <c r="AN42" s="864" t="s">
        <v>136</v>
      </c>
      <c r="AO42" s="866" t="s">
        <v>136</v>
      </c>
      <c r="AP42" s="864">
        <f>SUM(AA42:AB42)</f>
        <v>500</v>
      </c>
      <c r="AQ42" s="867">
        <v>44562</v>
      </c>
      <c r="AR42" s="867">
        <v>44926</v>
      </c>
      <c r="AS42" s="856" t="s">
        <v>2319</v>
      </c>
      <c r="AT42" s="869"/>
      <c r="AU42" s="869"/>
      <c r="AV42" s="869"/>
      <c r="AW42" s="869"/>
      <c r="AX42" s="869"/>
      <c r="AY42" s="869"/>
      <c r="AZ42" s="869"/>
      <c r="BA42" s="869"/>
      <c r="BB42" s="869"/>
      <c r="BC42" s="869"/>
      <c r="BD42" s="869"/>
      <c r="BE42" s="869"/>
      <c r="BF42" s="869"/>
      <c r="BG42" s="869"/>
      <c r="BH42" s="869"/>
      <c r="BI42" s="869"/>
      <c r="BJ42" s="869"/>
      <c r="BK42" s="869"/>
      <c r="BL42" s="872"/>
      <c r="BM42" s="872"/>
    </row>
    <row r="43" spans="1:65" ht="119.25" customHeight="1" x14ac:dyDescent="0.2">
      <c r="A43" s="856">
        <v>1</v>
      </c>
      <c r="B43" s="857" t="s">
        <v>1761</v>
      </c>
      <c r="C43" s="875">
        <v>41</v>
      </c>
      <c r="D43" s="876" t="s">
        <v>2310</v>
      </c>
      <c r="E43" s="856">
        <v>4102</v>
      </c>
      <c r="F43" s="857" t="s">
        <v>2311</v>
      </c>
      <c r="G43" s="859">
        <v>4102038</v>
      </c>
      <c r="H43" s="857" t="s">
        <v>2403</v>
      </c>
      <c r="I43" s="859">
        <v>4102038</v>
      </c>
      <c r="J43" s="857" t="s">
        <v>2403</v>
      </c>
      <c r="K43" s="859">
        <v>410203800</v>
      </c>
      <c r="L43" s="857" t="s">
        <v>2404</v>
      </c>
      <c r="M43" s="859">
        <v>410203800</v>
      </c>
      <c r="N43" s="857" t="s">
        <v>2404</v>
      </c>
      <c r="O43" s="859">
        <v>10</v>
      </c>
      <c r="P43" s="856">
        <v>2020003630034</v>
      </c>
      <c r="Q43" s="857" t="s">
        <v>2405</v>
      </c>
      <c r="R43" s="874">
        <f>SUM($V$43:$V$46)/SUM($V$43:$V$46)</f>
        <v>1</v>
      </c>
      <c r="S43" s="857" t="s">
        <v>2406</v>
      </c>
      <c r="T43" s="857" t="s">
        <v>2407</v>
      </c>
      <c r="U43" s="859" t="s">
        <v>2408</v>
      </c>
      <c r="V43" s="861">
        <f>19000000+11560000</f>
        <v>30560000</v>
      </c>
      <c r="W43" s="862" t="s">
        <v>2409</v>
      </c>
      <c r="X43" s="863" t="s">
        <v>74</v>
      </c>
      <c r="Y43" s="856">
        <v>20</v>
      </c>
      <c r="Z43" s="859" t="s">
        <v>2291</v>
      </c>
      <c r="AA43" s="870"/>
      <c r="AB43" s="871">
        <v>10</v>
      </c>
      <c r="AC43" s="864"/>
      <c r="AD43" s="864">
        <v>10</v>
      </c>
      <c r="AE43" s="864"/>
      <c r="AF43" s="864"/>
      <c r="AG43" s="864"/>
      <c r="AH43" s="864"/>
      <c r="AI43" s="864"/>
      <c r="AJ43" s="864"/>
      <c r="AK43" s="864"/>
      <c r="AL43" s="864"/>
      <c r="AM43" s="864"/>
      <c r="AN43" s="864"/>
      <c r="AO43" s="866"/>
      <c r="AP43" s="864">
        <f t="shared" ref="AP43:AP46" si="12">SUM(AA43:AB43)</f>
        <v>10</v>
      </c>
      <c r="AQ43" s="867">
        <v>44562</v>
      </c>
      <c r="AR43" s="867">
        <v>44926</v>
      </c>
      <c r="AS43" s="856" t="s">
        <v>2369</v>
      </c>
      <c r="AT43" s="869"/>
      <c r="AU43" s="869"/>
      <c r="AV43" s="869"/>
      <c r="AW43" s="869"/>
      <c r="AX43" s="869"/>
      <c r="AY43" s="869"/>
      <c r="AZ43" s="869"/>
      <c r="BA43" s="869"/>
      <c r="BB43" s="869"/>
      <c r="BC43" s="869"/>
      <c r="BD43" s="869"/>
      <c r="BE43" s="869"/>
      <c r="BF43" s="869"/>
      <c r="BG43" s="869"/>
      <c r="BH43" s="869"/>
      <c r="BI43" s="869"/>
      <c r="BJ43" s="869"/>
      <c r="BK43" s="869"/>
      <c r="BL43" s="872"/>
      <c r="BM43" s="872"/>
    </row>
    <row r="44" spans="1:65" ht="119.25" customHeight="1" x14ac:dyDescent="0.2">
      <c r="A44" s="856">
        <v>1</v>
      </c>
      <c r="B44" s="857" t="s">
        <v>1761</v>
      </c>
      <c r="C44" s="875">
        <v>41</v>
      </c>
      <c r="D44" s="876" t="s">
        <v>2310</v>
      </c>
      <c r="E44" s="856">
        <v>4102</v>
      </c>
      <c r="F44" s="857" t="s">
        <v>2311</v>
      </c>
      <c r="G44" s="859">
        <v>4102038</v>
      </c>
      <c r="H44" s="857" t="s">
        <v>2403</v>
      </c>
      <c r="I44" s="859">
        <v>4102038</v>
      </c>
      <c r="J44" s="857" t="s">
        <v>2403</v>
      </c>
      <c r="K44" s="859">
        <v>410203800</v>
      </c>
      <c r="L44" s="857" t="s">
        <v>2404</v>
      </c>
      <c r="M44" s="859">
        <v>410203800</v>
      </c>
      <c r="N44" s="857" t="s">
        <v>2404</v>
      </c>
      <c r="O44" s="859">
        <v>10</v>
      </c>
      <c r="P44" s="856">
        <v>2020003630034</v>
      </c>
      <c r="Q44" s="857" t="s">
        <v>2405</v>
      </c>
      <c r="R44" s="874">
        <f t="shared" ref="R44:R46" si="13">SUM($V$43:$V$46)/SUM($V$43:$V$46)</f>
        <v>1</v>
      </c>
      <c r="S44" s="857" t="s">
        <v>2406</v>
      </c>
      <c r="T44" s="857" t="s">
        <v>2407</v>
      </c>
      <c r="U44" s="859" t="s">
        <v>2410</v>
      </c>
      <c r="V44" s="861">
        <f>4000000+4885000</f>
        <v>8885000</v>
      </c>
      <c r="W44" s="862" t="s">
        <v>2409</v>
      </c>
      <c r="X44" s="863" t="s">
        <v>74</v>
      </c>
      <c r="Y44" s="856">
        <v>20</v>
      </c>
      <c r="Z44" s="859" t="s">
        <v>2291</v>
      </c>
      <c r="AA44" s="870"/>
      <c r="AB44" s="871">
        <v>10</v>
      </c>
      <c r="AC44" s="864"/>
      <c r="AD44" s="864">
        <v>10</v>
      </c>
      <c r="AE44" s="864"/>
      <c r="AF44" s="864"/>
      <c r="AG44" s="864"/>
      <c r="AH44" s="864"/>
      <c r="AI44" s="864"/>
      <c r="AJ44" s="864"/>
      <c r="AK44" s="864"/>
      <c r="AL44" s="864"/>
      <c r="AM44" s="864"/>
      <c r="AN44" s="864"/>
      <c r="AO44" s="866"/>
      <c r="AP44" s="864">
        <f t="shared" si="12"/>
        <v>10</v>
      </c>
      <c r="AQ44" s="867">
        <v>44562</v>
      </c>
      <c r="AR44" s="867">
        <v>44926</v>
      </c>
      <c r="AS44" s="856" t="s">
        <v>2369</v>
      </c>
      <c r="AT44" s="869"/>
      <c r="AU44" s="869"/>
      <c r="AV44" s="869"/>
      <c r="AW44" s="869"/>
      <c r="AX44" s="869"/>
      <c r="AY44" s="869"/>
      <c r="AZ44" s="869"/>
      <c r="BA44" s="869"/>
      <c r="BB44" s="869"/>
      <c r="BC44" s="869"/>
      <c r="BD44" s="869"/>
      <c r="BE44" s="869"/>
      <c r="BF44" s="869"/>
      <c r="BG44" s="869"/>
      <c r="BH44" s="869"/>
      <c r="BI44" s="869"/>
      <c r="BJ44" s="869"/>
      <c r="BK44" s="869"/>
      <c r="BL44" s="872"/>
      <c r="BM44" s="872"/>
    </row>
    <row r="45" spans="1:65" ht="119.25" customHeight="1" x14ac:dyDescent="0.2">
      <c r="A45" s="856">
        <v>1</v>
      </c>
      <c r="B45" s="857" t="s">
        <v>1761</v>
      </c>
      <c r="C45" s="875">
        <v>41</v>
      </c>
      <c r="D45" s="876" t="s">
        <v>2310</v>
      </c>
      <c r="E45" s="856">
        <v>4102</v>
      </c>
      <c r="F45" s="857" t="s">
        <v>2311</v>
      </c>
      <c r="G45" s="859">
        <v>4102038</v>
      </c>
      <c r="H45" s="857" t="s">
        <v>2403</v>
      </c>
      <c r="I45" s="859">
        <v>4102038</v>
      </c>
      <c r="J45" s="857" t="s">
        <v>2403</v>
      </c>
      <c r="K45" s="859">
        <v>410203800</v>
      </c>
      <c r="L45" s="857" t="s">
        <v>2404</v>
      </c>
      <c r="M45" s="859">
        <v>410203800</v>
      </c>
      <c r="N45" s="857" t="s">
        <v>2404</v>
      </c>
      <c r="O45" s="859">
        <v>10</v>
      </c>
      <c r="P45" s="856">
        <v>2020003630034</v>
      </c>
      <c r="Q45" s="857" t="s">
        <v>2405</v>
      </c>
      <c r="R45" s="874">
        <f t="shared" si="13"/>
        <v>1</v>
      </c>
      <c r="S45" s="857" t="s">
        <v>2406</v>
      </c>
      <c r="T45" s="857" t="s">
        <v>2407</v>
      </c>
      <c r="U45" s="859" t="s">
        <v>2411</v>
      </c>
      <c r="V45" s="861">
        <f>10000000+2600000</f>
        <v>12600000</v>
      </c>
      <c r="W45" s="862" t="s">
        <v>2409</v>
      </c>
      <c r="X45" s="863" t="s">
        <v>74</v>
      </c>
      <c r="Y45" s="856">
        <v>20</v>
      </c>
      <c r="Z45" s="859" t="s">
        <v>2291</v>
      </c>
      <c r="AA45" s="870"/>
      <c r="AB45" s="871">
        <v>10</v>
      </c>
      <c r="AC45" s="864"/>
      <c r="AD45" s="864">
        <v>10</v>
      </c>
      <c r="AE45" s="864"/>
      <c r="AF45" s="864"/>
      <c r="AG45" s="864"/>
      <c r="AH45" s="864"/>
      <c r="AI45" s="864"/>
      <c r="AJ45" s="864"/>
      <c r="AK45" s="864"/>
      <c r="AL45" s="864"/>
      <c r="AM45" s="864"/>
      <c r="AN45" s="864"/>
      <c r="AO45" s="866"/>
      <c r="AP45" s="864">
        <f t="shared" si="12"/>
        <v>10</v>
      </c>
      <c r="AQ45" s="867">
        <v>44562</v>
      </c>
      <c r="AR45" s="867">
        <v>44926</v>
      </c>
      <c r="AS45" s="856" t="s">
        <v>2369</v>
      </c>
      <c r="AT45" s="869"/>
      <c r="AU45" s="869"/>
      <c r="AV45" s="869"/>
      <c r="AW45" s="869"/>
      <c r="AX45" s="869"/>
      <c r="AY45" s="869"/>
      <c r="AZ45" s="869"/>
      <c r="BA45" s="869"/>
      <c r="BB45" s="869"/>
      <c r="BC45" s="869"/>
      <c r="BD45" s="869"/>
      <c r="BE45" s="869"/>
      <c r="BF45" s="869"/>
      <c r="BG45" s="869"/>
      <c r="BH45" s="869"/>
      <c r="BI45" s="869"/>
      <c r="BJ45" s="869"/>
      <c r="BK45" s="869"/>
      <c r="BL45" s="872"/>
      <c r="BM45" s="872"/>
    </row>
    <row r="46" spans="1:65" ht="119.25" customHeight="1" x14ac:dyDescent="0.2">
      <c r="A46" s="856">
        <v>1</v>
      </c>
      <c r="B46" s="857" t="s">
        <v>1761</v>
      </c>
      <c r="C46" s="875">
        <v>41</v>
      </c>
      <c r="D46" s="876" t="s">
        <v>2310</v>
      </c>
      <c r="E46" s="856">
        <v>4102</v>
      </c>
      <c r="F46" s="857" t="s">
        <v>2311</v>
      </c>
      <c r="G46" s="859">
        <v>4102038</v>
      </c>
      <c r="H46" s="857" t="s">
        <v>2403</v>
      </c>
      <c r="I46" s="859">
        <v>4102038</v>
      </c>
      <c r="J46" s="857" t="s">
        <v>2403</v>
      </c>
      <c r="K46" s="859">
        <v>410203800</v>
      </c>
      <c r="L46" s="857" t="s">
        <v>2404</v>
      </c>
      <c r="M46" s="859">
        <v>410203800</v>
      </c>
      <c r="N46" s="857" t="s">
        <v>2404</v>
      </c>
      <c r="O46" s="859">
        <v>10</v>
      </c>
      <c r="P46" s="856">
        <v>2020003630034</v>
      </c>
      <c r="Q46" s="857" t="s">
        <v>2405</v>
      </c>
      <c r="R46" s="874">
        <f t="shared" si="13"/>
        <v>1</v>
      </c>
      <c r="S46" s="857" t="s">
        <v>2406</v>
      </c>
      <c r="T46" s="857" t="s">
        <v>2407</v>
      </c>
      <c r="U46" s="859" t="s">
        <v>2412</v>
      </c>
      <c r="V46" s="861">
        <v>4000000</v>
      </c>
      <c r="W46" s="862" t="s">
        <v>2409</v>
      </c>
      <c r="X46" s="863" t="s">
        <v>74</v>
      </c>
      <c r="Y46" s="856">
        <v>20</v>
      </c>
      <c r="Z46" s="859" t="s">
        <v>2291</v>
      </c>
      <c r="AA46" s="870"/>
      <c r="AB46" s="871">
        <v>10</v>
      </c>
      <c r="AC46" s="864"/>
      <c r="AD46" s="864">
        <v>10</v>
      </c>
      <c r="AE46" s="864"/>
      <c r="AF46" s="864"/>
      <c r="AG46" s="864"/>
      <c r="AH46" s="864"/>
      <c r="AI46" s="864"/>
      <c r="AJ46" s="864"/>
      <c r="AK46" s="864"/>
      <c r="AL46" s="864"/>
      <c r="AM46" s="864"/>
      <c r="AN46" s="864"/>
      <c r="AO46" s="866"/>
      <c r="AP46" s="864">
        <f t="shared" si="12"/>
        <v>10</v>
      </c>
      <c r="AQ46" s="867">
        <v>44562</v>
      </c>
      <c r="AR46" s="867">
        <v>44926</v>
      </c>
      <c r="AS46" s="856" t="s">
        <v>2369</v>
      </c>
      <c r="AT46" s="869"/>
      <c r="AU46" s="869"/>
      <c r="AV46" s="869"/>
      <c r="AW46" s="869"/>
      <c r="AX46" s="869"/>
      <c r="AY46" s="869"/>
      <c r="AZ46" s="869"/>
      <c r="BA46" s="869"/>
      <c r="BB46" s="869"/>
      <c r="BC46" s="869"/>
      <c r="BD46" s="869"/>
      <c r="BE46" s="869"/>
      <c r="BF46" s="869"/>
      <c r="BG46" s="869"/>
      <c r="BH46" s="869"/>
      <c r="BI46" s="869"/>
      <c r="BJ46" s="869"/>
      <c r="BK46" s="869"/>
      <c r="BL46" s="872"/>
      <c r="BM46" s="872"/>
    </row>
    <row r="47" spans="1:65" ht="96" customHeight="1" x14ac:dyDescent="0.2">
      <c r="A47" s="856">
        <v>1</v>
      </c>
      <c r="B47" s="857" t="s">
        <v>1761</v>
      </c>
      <c r="C47" s="856">
        <v>4102</v>
      </c>
      <c r="D47" s="858" t="s">
        <v>2311</v>
      </c>
      <c r="E47" s="859">
        <v>4103</v>
      </c>
      <c r="F47" s="857" t="s">
        <v>1874</v>
      </c>
      <c r="G47" s="859">
        <v>4103059</v>
      </c>
      <c r="H47" s="857" t="s">
        <v>2413</v>
      </c>
      <c r="I47" s="859">
        <v>4103059</v>
      </c>
      <c r="J47" s="857" t="s">
        <v>2413</v>
      </c>
      <c r="K47" s="859">
        <v>410305900</v>
      </c>
      <c r="L47" s="857" t="s">
        <v>2414</v>
      </c>
      <c r="M47" s="859">
        <v>410305900</v>
      </c>
      <c r="N47" s="857" t="s">
        <v>2414</v>
      </c>
      <c r="O47" s="859">
        <v>15</v>
      </c>
      <c r="P47" s="856">
        <v>2020003630103</v>
      </c>
      <c r="Q47" s="857" t="s">
        <v>2415</v>
      </c>
      <c r="R47" s="874">
        <f>V47/SUM(V47)</f>
        <v>1</v>
      </c>
      <c r="S47" s="857" t="s">
        <v>2416</v>
      </c>
      <c r="T47" s="857" t="s">
        <v>2306</v>
      </c>
      <c r="U47" s="859" t="s">
        <v>2417</v>
      </c>
      <c r="V47" s="861">
        <v>38500000</v>
      </c>
      <c r="W47" s="862" t="s">
        <v>2418</v>
      </c>
      <c r="X47" s="863" t="s">
        <v>74</v>
      </c>
      <c r="Y47" s="856">
        <v>20</v>
      </c>
      <c r="Z47" s="859" t="s">
        <v>2291</v>
      </c>
      <c r="AA47" s="870">
        <v>4</v>
      </c>
      <c r="AB47" s="871">
        <v>6</v>
      </c>
      <c r="AC47" s="864" t="s">
        <v>136</v>
      </c>
      <c r="AD47" s="864">
        <v>10</v>
      </c>
      <c r="AE47" s="864"/>
      <c r="AF47" s="864"/>
      <c r="AG47" s="864"/>
      <c r="AH47" s="864"/>
      <c r="AI47" s="864"/>
      <c r="AJ47" s="864"/>
      <c r="AK47" s="864"/>
      <c r="AL47" s="864"/>
      <c r="AM47" s="864"/>
      <c r="AN47" s="864"/>
      <c r="AO47" s="866"/>
      <c r="AP47" s="864">
        <f>SUM(AD47:AO47)</f>
        <v>10</v>
      </c>
      <c r="AQ47" s="867">
        <v>44562</v>
      </c>
      <c r="AR47" s="867">
        <v>44926</v>
      </c>
      <c r="AS47" s="868" t="s">
        <v>2369</v>
      </c>
      <c r="AT47" s="869"/>
      <c r="AU47" s="869"/>
      <c r="AV47" s="869"/>
      <c r="AW47" s="869"/>
      <c r="AX47" s="869"/>
      <c r="AY47" s="869"/>
      <c r="AZ47" s="869"/>
      <c r="BA47" s="869"/>
      <c r="BB47" s="869"/>
      <c r="BC47" s="869"/>
      <c r="BD47" s="869"/>
      <c r="BE47" s="869"/>
      <c r="BF47" s="869"/>
      <c r="BG47" s="869"/>
      <c r="BH47" s="869"/>
      <c r="BI47" s="869"/>
      <c r="BJ47" s="869"/>
      <c r="BK47" s="869"/>
      <c r="BL47" s="872"/>
      <c r="BM47" s="872"/>
    </row>
    <row r="48" spans="1:65" ht="57.75" customHeight="1" x14ac:dyDescent="0.2">
      <c r="A48" s="856">
        <v>1</v>
      </c>
      <c r="B48" s="857" t="s">
        <v>1761</v>
      </c>
      <c r="C48" s="856">
        <v>4102</v>
      </c>
      <c r="D48" s="858" t="s">
        <v>2311</v>
      </c>
      <c r="E48" s="859">
        <v>4104</v>
      </c>
      <c r="F48" s="857" t="s">
        <v>1874</v>
      </c>
      <c r="G48" s="859">
        <v>4103052</v>
      </c>
      <c r="H48" s="857" t="s">
        <v>1876</v>
      </c>
      <c r="I48" s="859">
        <v>4103052</v>
      </c>
      <c r="J48" s="857" t="s">
        <v>1876</v>
      </c>
      <c r="K48" s="859">
        <v>410305202</v>
      </c>
      <c r="L48" s="857" t="s">
        <v>2419</v>
      </c>
      <c r="M48" s="859">
        <v>410305202</v>
      </c>
      <c r="N48" s="857" t="s">
        <v>2419</v>
      </c>
      <c r="O48" s="859">
        <v>1</v>
      </c>
      <c r="P48" s="856">
        <v>2020003630104</v>
      </c>
      <c r="Q48" s="857" t="s">
        <v>2420</v>
      </c>
      <c r="R48" s="874">
        <f>SUM($V$48:$V$49)/SUM($V$48:$V$49)</f>
        <v>1</v>
      </c>
      <c r="S48" s="857" t="s">
        <v>2421</v>
      </c>
      <c r="T48" s="857" t="s">
        <v>2422</v>
      </c>
      <c r="U48" s="859" t="s">
        <v>2423</v>
      </c>
      <c r="V48" s="861">
        <v>46300000</v>
      </c>
      <c r="W48" s="862" t="s">
        <v>2424</v>
      </c>
      <c r="X48" s="863" t="s">
        <v>74</v>
      </c>
      <c r="Y48" s="856">
        <v>20</v>
      </c>
      <c r="Z48" s="859" t="s">
        <v>2291</v>
      </c>
      <c r="AA48" s="870">
        <v>300</v>
      </c>
      <c r="AB48" s="871">
        <v>300</v>
      </c>
      <c r="AC48" s="864"/>
      <c r="AD48" s="864"/>
      <c r="AE48" s="864"/>
      <c r="AF48" s="864"/>
      <c r="AG48" s="864"/>
      <c r="AH48" s="864"/>
      <c r="AI48" s="864"/>
      <c r="AJ48" s="864"/>
      <c r="AK48" s="864"/>
      <c r="AL48" s="864"/>
      <c r="AM48" s="864"/>
      <c r="AN48" s="864"/>
      <c r="AO48" s="866"/>
      <c r="AP48" s="864">
        <f t="shared" ref="AP48:AP49" si="14">SUM(AA48:AB48)</f>
        <v>600</v>
      </c>
      <c r="AQ48" s="867">
        <v>44562</v>
      </c>
      <c r="AR48" s="867">
        <v>44926</v>
      </c>
      <c r="AS48" s="856" t="s">
        <v>2425</v>
      </c>
      <c r="AT48" s="869"/>
      <c r="AU48" s="869"/>
      <c r="AV48" s="869"/>
      <c r="AW48" s="869"/>
      <c r="AX48" s="869"/>
      <c r="AY48" s="869"/>
      <c r="AZ48" s="869"/>
      <c r="BA48" s="869"/>
      <c r="BB48" s="869"/>
      <c r="BC48" s="869"/>
      <c r="BD48" s="869"/>
      <c r="BE48" s="869"/>
      <c r="BF48" s="869"/>
      <c r="BG48" s="869"/>
      <c r="BH48" s="869"/>
      <c r="BI48" s="869"/>
      <c r="BJ48" s="869"/>
      <c r="BK48" s="869"/>
      <c r="BL48" s="872"/>
      <c r="BM48" s="872"/>
    </row>
    <row r="49" spans="1:65" ht="57.75" customHeight="1" x14ac:dyDescent="0.2">
      <c r="A49" s="856">
        <v>1</v>
      </c>
      <c r="B49" s="857" t="s">
        <v>1761</v>
      </c>
      <c r="C49" s="856">
        <v>4102</v>
      </c>
      <c r="D49" s="858" t="s">
        <v>2311</v>
      </c>
      <c r="E49" s="859">
        <v>4105</v>
      </c>
      <c r="F49" s="857" t="s">
        <v>1874</v>
      </c>
      <c r="G49" s="859">
        <v>4103052</v>
      </c>
      <c r="H49" s="857" t="s">
        <v>1876</v>
      </c>
      <c r="I49" s="859">
        <v>4103052</v>
      </c>
      <c r="J49" s="857" t="s">
        <v>1876</v>
      </c>
      <c r="K49" s="859">
        <v>410305202</v>
      </c>
      <c r="L49" s="857" t="s">
        <v>2419</v>
      </c>
      <c r="M49" s="859">
        <v>410305202</v>
      </c>
      <c r="N49" s="857" t="s">
        <v>2419</v>
      </c>
      <c r="O49" s="859">
        <v>1</v>
      </c>
      <c r="P49" s="856">
        <v>2020003630104</v>
      </c>
      <c r="Q49" s="857" t="s">
        <v>2420</v>
      </c>
      <c r="R49" s="874">
        <f>SUM($V$48:$V$49)/SUM($V$48:$V$49)</f>
        <v>1</v>
      </c>
      <c r="S49" s="857" t="s">
        <v>2421</v>
      </c>
      <c r="T49" s="857" t="s">
        <v>2422</v>
      </c>
      <c r="U49" s="859" t="s">
        <v>2300</v>
      </c>
      <c r="V49" s="861">
        <v>3000000</v>
      </c>
      <c r="W49" s="862" t="s">
        <v>2426</v>
      </c>
      <c r="X49" s="873" t="s">
        <v>199</v>
      </c>
      <c r="Y49" s="856">
        <v>20</v>
      </c>
      <c r="Z49" s="859" t="s">
        <v>2291</v>
      </c>
      <c r="AA49" s="870">
        <v>300</v>
      </c>
      <c r="AB49" s="871">
        <v>300</v>
      </c>
      <c r="AC49" s="864"/>
      <c r="AD49" s="864"/>
      <c r="AE49" s="864"/>
      <c r="AF49" s="864"/>
      <c r="AG49" s="864"/>
      <c r="AH49" s="864"/>
      <c r="AI49" s="864"/>
      <c r="AJ49" s="864"/>
      <c r="AK49" s="864"/>
      <c r="AL49" s="864"/>
      <c r="AM49" s="864"/>
      <c r="AN49" s="864"/>
      <c r="AO49" s="866"/>
      <c r="AP49" s="864">
        <f t="shared" si="14"/>
        <v>600</v>
      </c>
      <c r="AQ49" s="867">
        <v>44562</v>
      </c>
      <c r="AR49" s="867">
        <v>44926</v>
      </c>
      <c r="AS49" s="856" t="s">
        <v>2425</v>
      </c>
      <c r="AT49" s="869"/>
      <c r="AU49" s="869"/>
      <c r="AV49" s="869"/>
      <c r="AW49" s="869"/>
      <c r="AX49" s="869"/>
      <c r="AY49" s="869"/>
      <c r="AZ49" s="869"/>
      <c r="BA49" s="869"/>
      <c r="BB49" s="869"/>
      <c r="BC49" s="869"/>
      <c r="BD49" s="869"/>
      <c r="BE49" s="869"/>
      <c r="BF49" s="869"/>
      <c r="BG49" s="869"/>
      <c r="BH49" s="869"/>
      <c r="BI49" s="869"/>
      <c r="BJ49" s="869"/>
      <c r="BK49" s="869"/>
      <c r="BL49" s="872"/>
      <c r="BM49" s="872"/>
    </row>
    <row r="50" spans="1:65" ht="71.25" customHeight="1" x14ac:dyDescent="0.2">
      <c r="A50" s="856">
        <v>1</v>
      </c>
      <c r="B50" s="857" t="s">
        <v>1761</v>
      </c>
      <c r="C50" s="856">
        <v>4102</v>
      </c>
      <c r="D50" s="858" t="s">
        <v>2311</v>
      </c>
      <c r="E50" s="859">
        <v>4106</v>
      </c>
      <c r="F50" s="857" t="s">
        <v>1874</v>
      </c>
      <c r="G50" s="859">
        <v>4103050</v>
      </c>
      <c r="H50" s="857" t="s">
        <v>2427</v>
      </c>
      <c r="I50" s="859">
        <v>4103050</v>
      </c>
      <c r="J50" s="857" t="s">
        <v>2427</v>
      </c>
      <c r="K50" s="859">
        <v>410305001</v>
      </c>
      <c r="L50" s="857" t="s">
        <v>2428</v>
      </c>
      <c r="M50" s="859">
        <v>410305001</v>
      </c>
      <c r="N50" s="857" t="s">
        <v>2428</v>
      </c>
      <c r="O50" s="859">
        <v>12</v>
      </c>
      <c r="P50" s="856">
        <v>2020003630105</v>
      </c>
      <c r="Q50" s="857" t="s">
        <v>2429</v>
      </c>
      <c r="R50" s="874">
        <f>SUM($V$50:$V$51)/SUM($V$50:$V$51)</f>
        <v>1</v>
      </c>
      <c r="S50" s="857" t="s">
        <v>2430</v>
      </c>
      <c r="T50" s="857" t="s">
        <v>2384</v>
      </c>
      <c r="U50" s="859" t="s">
        <v>2431</v>
      </c>
      <c r="V50" s="861">
        <v>9000000</v>
      </c>
      <c r="W50" s="862" t="s">
        <v>2432</v>
      </c>
      <c r="X50" s="863" t="s">
        <v>74</v>
      </c>
      <c r="Y50" s="856">
        <v>20</v>
      </c>
      <c r="Z50" s="859" t="s">
        <v>2291</v>
      </c>
      <c r="AA50" s="870">
        <v>20</v>
      </c>
      <c r="AB50" s="871" t="s">
        <v>136</v>
      </c>
      <c r="AC50" s="864">
        <v>10</v>
      </c>
      <c r="AD50" s="864" t="s">
        <v>136</v>
      </c>
      <c r="AE50" s="864">
        <v>10</v>
      </c>
      <c r="AF50" s="864"/>
      <c r="AG50" s="864"/>
      <c r="AH50" s="864"/>
      <c r="AI50" s="864"/>
      <c r="AJ50" s="864"/>
      <c r="AK50" s="864"/>
      <c r="AL50" s="864"/>
      <c r="AM50" s="864"/>
      <c r="AN50" s="864"/>
      <c r="AO50" s="866"/>
      <c r="AP50" s="864">
        <f>SUM(AA50:AB50)</f>
        <v>20</v>
      </c>
      <c r="AQ50" s="867">
        <v>44562</v>
      </c>
      <c r="AR50" s="867">
        <v>44926</v>
      </c>
      <c r="AS50" s="856" t="s">
        <v>2292</v>
      </c>
      <c r="AT50" s="869"/>
      <c r="AU50" s="869"/>
      <c r="AV50" s="869"/>
      <c r="AW50" s="869"/>
      <c r="AX50" s="869"/>
      <c r="AY50" s="869"/>
      <c r="AZ50" s="869"/>
      <c r="BA50" s="869"/>
      <c r="BB50" s="869"/>
      <c r="BC50" s="869"/>
      <c r="BD50" s="869"/>
      <c r="BE50" s="869"/>
      <c r="BF50" s="869"/>
      <c r="BG50" s="869"/>
      <c r="BH50" s="869"/>
      <c r="BI50" s="869"/>
      <c r="BJ50" s="869"/>
      <c r="BK50" s="869"/>
      <c r="BL50" s="872"/>
      <c r="BM50" s="872"/>
    </row>
    <row r="51" spans="1:65" ht="107.25" customHeight="1" x14ac:dyDescent="0.2">
      <c r="A51" s="856">
        <v>1</v>
      </c>
      <c r="B51" s="857" t="s">
        <v>1761</v>
      </c>
      <c r="C51" s="856">
        <v>4102</v>
      </c>
      <c r="D51" s="858" t="s">
        <v>2311</v>
      </c>
      <c r="E51" s="859">
        <v>4107</v>
      </c>
      <c r="F51" s="857" t="s">
        <v>1874</v>
      </c>
      <c r="G51" s="859">
        <v>4103050</v>
      </c>
      <c r="H51" s="857" t="s">
        <v>2427</v>
      </c>
      <c r="I51" s="859">
        <v>4103050</v>
      </c>
      <c r="J51" s="857" t="s">
        <v>2427</v>
      </c>
      <c r="K51" s="859">
        <v>410305001</v>
      </c>
      <c r="L51" s="857" t="s">
        <v>2428</v>
      </c>
      <c r="M51" s="859">
        <v>410305001</v>
      </c>
      <c r="N51" s="857" t="s">
        <v>2428</v>
      </c>
      <c r="O51" s="859">
        <v>12</v>
      </c>
      <c r="P51" s="856">
        <v>2020003630105</v>
      </c>
      <c r="Q51" s="857" t="s">
        <v>2429</v>
      </c>
      <c r="R51" s="874">
        <f>SUM($V$50:$V$51)/SUM($V$50:$V$51)</f>
        <v>1</v>
      </c>
      <c r="S51" s="857" t="s">
        <v>2430</v>
      </c>
      <c r="T51" s="857" t="s">
        <v>2384</v>
      </c>
      <c r="U51" s="859" t="s">
        <v>2433</v>
      </c>
      <c r="V51" s="861">
        <v>20000000</v>
      </c>
      <c r="W51" s="862" t="s">
        <v>2432</v>
      </c>
      <c r="X51" s="863" t="s">
        <v>74</v>
      </c>
      <c r="Y51" s="856">
        <v>20</v>
      </c>
      <c r="Z51" s="859" t="s">
        <v>2291</v>
      </c>
      <c r="AA51" s="870">
        <v>20</v>
      </c>
      <c r="AB51" s="871" t="s">
        <v>136</v>
      </c>
      <c r="AC51" s="864">
        <v>10</v>
      </c>
      <c r="AD51" s="864" t="s">
        <v>136</v>
      </c>
      <c r="AE51" s="864">
        <v>10</v>
      </c>
      <c r="AF51" s="864"/>
      <c r="AG51" s="864"/>
      <c r="AH51" s="864"/>
      <c r="AI51" s="864"/>
      <c r="AJ51" s="864"/>
      <c r="AK51" s="864"/>
      <c r="AL51" s="864"/>
      <c r="AM51" s="864"/>
      <c r="AN51" s="864"/>
      <c r="AO51" s="866"/>
      <c r="AP51" s="864">
        <f>SUM(AA51:AB51)</f>
        <v>20</v>
      </c>
      <c r="AQ51" s="867">
        <v>44562</v>
      </c>
      <c r="AR51" s="867">
        <v>44926</v>
      </c>
      <c r="AS51" s="856" t="s">
        <v>2292</v>
      </c>
      <c r="AT51" s="869"/>
      <c r="AU51" s="869"/>
      <c r="AV51" s="869"/>
      <c r="AW51" s="869"/>
      <c r="AX51" s="869"/>
      <c r="AY51" s="869"/>
      <c r="AZ51" s="869"/>
      <c r="BA51" s="869"/>
      <c r="BB51" s="869"/>
      <c r="BC51" s="869"/>
      <c r="BD51" s="869"/>
      <c r="BE51" s="869"/>
      <c r="BF51" s="869"/>
      <c r="BG51" s="869"/>
      <c r="BH51" s="869"/>
      <c r="BI51" s="869"/>
      <c r="BJ51" s="869"/>
      <c r="BK51" s="869"/>
      <c r="BL51" s="872"/>
      <c r="BM51" s="872"/>
    </row>
    <row r="52" spans="1:65" ht="114" customHeight="1" x14ac:dyDescent="0.2">
      <c r="A52" s="856">
        <v>1</v>
      </c>
      <c r="B52" s="857" t="s">
        <v>1761</v>
      </c>
      <c r="C52" s="856">
        <v>4102</v>
      </c>
      <c r="D52" s="858" t="s">
        <v>2311</v>
      </c>
      <c r="E52" s="859">
        <v>4108</v>
      </c>
      <c r="F52" s="857" t="s">
        <v>1874</v>
      </c>
      <c r="G52" s="859">
        <v>4103058</v>
      </c>
      <c r="H52" s="857" t="s">
        <v>2434</v>
      </c>
      <c r="I52" s="859">
        <v>4103058</v>
      </c>
      <c r="J52" s="857" t="s">
        <v>2434</v>
      </c>
      <c r="K52" s="859">
        <v>410305800</v>
      </c>
      <c r="L52" s="857" t="s">
        <v>2435</v>
      </c>
      <c r="M52" s="859">
        <v>410305800</v>
      </c>
      <c r="N52" s="857" t="s">
        <v>2435</v>
      </c>
      <c r="O52" s="859">
        <v>4</v>
      </c>
      <c r="P52" s="856">
        <v>2020003630106</v>
      </c>
      <c r="Q52" s="857" t="s">
        <v>2436</v>
      </c>
      <c r="R52" s="874">
        <f>SUM($V$52:$V$54)/SUM($V$52:$V$54)</f>
        <v>1</v>
      </c>
      <c r="S52" s="857" t="s">
        <v>2437</v>
      </c>
      <c r="T52" s="857" t="s">
        <v>2384</v>
      </c>
      <c r="U52" s="859" t="s">
        <v>2438</v>
      </c>
      <c r="V52" s="861">
        <v>14000000</v>
      </c>
      <c r="W52" s="862" t="s">
        <v>2439</v>
      </c>
      <c r="X52" s="863" t="s">
        <v>74</v>
      </c>
      <c r="Y52" s="856">
        <v>20</v>
      </c>
      <c r="Z52" s="859" t="s">
        <v>2291</v>
      </c>
      <c r="AA52" s="870">
        <v>225</v>
      </c>
      <c r="AB52" s="871">
        <v>225</v>
      </c>
      <c r="AC52" s="864" t="s">
        <v>136</v>
      </c>
      <c r="AD52" s="864">
        <v>70</v>
      </c>
      <c r="AE52" s="864">
        <v>100</v>
      </c>
      <c r="AF52" s="864">
        <v>50</v>
      </c>
      <c r="AG52" s="864">
        <v>10</v>
      </c>
      <c r="AH52" s="864">
        <v>10</v>
      </c>
      <c r="AI52" s="864" t="s">
        <v>136</v>
      </c>
      <c r="AJ52" s="864" t="s">
        <v>136</v>
      </c>
      <c r="AK52" s="864" t="s">
        <v>136</v>
      </c>
      <c r="AL52" s="864" t="s">
        <v>136</v>
      </c>
      <c r="AM52" s="864" t="s">
        <v>136</v>
      </c>
      <c r="AN52" s="864">
        <v>200</v>
      </c>
      <c r="AO52" s="866">
        <v>10</v>
      </c>
      <c r="AP52" s="864">
        <v>450</v>
      </c>
      <c r="AQ52" s="867">
        <v>44562</v>
      </c>
      <c r="AR52" s="867">
        <v>44926</v>
      </c>
      <c r="AS52" s="856" t="s">
        <v>2440</v>
      </c>
      <c r="AT52" s="869"/>
      <c r="AU52" s="869"/>
      <c r="AV52" s="869"/>
      <c r="AW52" s="869"/>
      <c r="AX52" s="869"/>
      <c r="AY52" s="869"/>
      <c r="AZ52" s="869"/>
      <c r="BA52" s="869"/>
      <c r="BB52" s="869"/>
      <c r="BC52" s="869"/>
      <c r="BD52" s="869"/>
      <c r="BE52" s="869"/>
      <c r="BF52" s="869"/>
      <c r="BG52" s="869"/>
      <c r="BH52" s="869"/>
      <c r="BI52" s="869"/>
      <c r="BJ52" s="869"/>
      <c r="BK52" s="869"/>
      <c r="BL52" s="872"/>
      <c r="BM52" s="872"/>
    </row>
    <row r="53" spans="1:65" ht="104.25" customHeight="1" x14ac:dyDescent="0.2">
      <c r="A53" s="856">
        <v>1</v>
      </c>
      <c r="B53" s="857" t="s">
        <v>1761</v>
      </c>
      <c r="C53" s="856">
        <v>4102</v>
      </c>
      <c r="D53" s="858" t="s">
        <v>2311</v>
      </c>
      <c r="E53" s="859">
        <v>4109</v>
      </c>
      <c r="F53" s="857" t="s">
        <v>1874</v>
      </c>
      <c r="G53" s="859">
        <v>4103058</v>
      </c>
      <c r="H53" s="857" t="s">
        <v>2434</v>
      </c>
      <c r="I53" s="859">
        <v>4103058</v>
      </c>
      <c r="J53" s="857" t="s">
        <v>2434</v>
      </c>
      <c r="K53" s="859">
        <v>410305800</v>
      </c>
      <c r="L53" s="857" t="s">
        <v>2435</v>
      </c>
      <c r="M53" s="859">
        <v>410305800</v>
      </c>
      <c r="N53" s="857" t="s">
        <v>2435</v>
      </c>
      <c r="O53" s="859">
        <v>4</v>
      </c>
      <c r="P53" s="856">
        <v>2020003630106</v>
      </c>
      <c r="Q53" s="857" t="s">
        <v>2436</v>
      </c>
      <c r="R53" s="874">
        <f t="shared" ref="R53:R54" si="15">SUM($V$52:$V$54)/SUM($V$52:$V$54)</f>
        <v>1</v>
      </c>
      <c r="S53" s="857" t="s">
        <v>2437</v>
      </c>
      <c r="T53" s="857" t="s">
        <v>2384</v>
      </c>
      <c r="U53" s="859" t="s">
        <v>2441</v>
      </c>
      <c r="V53" s="861">
        <v>11000000</v>
      </c>
      <c r="W53" s="862" t="s">
        <v>2439</v>
      </c>
      <c r="X53" s="863" t="s">
        <v>74</v>
      </c>
      <c r="Y53" s="856">
        <v>20</v>
      </c>
      <c r="Z53" s="859" t="s">
        <v>2291</v>
      </c>
      <c r="AA53" s="870">
        <v>225</v>
      </c>
      <c r="AB53" s="871">
        <v>225</v>
      </c>
      <c r="AC53" s="864" t="s">
        <v>136</v>
      </c>
      <c r="AD53" s="864">
        <v>70</v>
      </c>
      <c r="AE53" s="864">
        <v>100</v>
      </c>
      <c r="AF53" s="864">
        <v>50</v>
      </c>
      <c r="AG53" s="864">
        <v>10</v>
      </c>
      <c r="AH53" s="864">
        <v>10</v>
      </c>
      <c r="AI53" s="864" t="s">
        <v>136</v>
      </c>
      <c r="AJ53" s="864" t="s">
        <v>136</v>
      </c>
      <c r="AK53" s="864" t="s">
        <v>136</v>
      </c>
      <c r="AL53" s="864" t="s">
        <v>136</v>
      </c>
      <c r="AM53" s="864" t="s">
        <v>136</v>
      </c>
      <c r="AN53" s="864">
        <v>200</v>
      </c>
      <c r="AO53" s="866">
        <v>10</v>
      </c>
      <c r="AP53" s="864">
        <v>450</v>
      </c>
      <c r="AQ53" s="867">
        <v>44562</v>
      </c>
      <c r="AR53" s="867">
        <v>44926</v>
      </c>
      <c r="AS53" s="856" t="s">
        <v>2440</v>
      </c>
      <c r="AT53" s="869"/>
      <c r="AU53" s="869"/>
      <c r="AV53" s="869"/>
      <c r="AW53" s="869"/>
      <c r="AX53" s="869"/>
      <c r="AY53" s="869"/>
      <c r="AZ53" s="869"/>
      <c r="BA53" s="869"/>
      <c r="BB53" s="869"/>
      <c r="BC53" s="869"/>
      <c r="BD53" s="869"/>
      <c r="BE53" s="869"/>
      <c r="BF53" s="869"/>
      <c r="BG53" s="869"/>
      <c r="BH53" s="869"/>
      <c r="BI53" s="869"/>
      <c r="BJ53" s="869"/>
      <c r="BK53" s="869"/>
      <c r="BL53" s="872"/>
      <c r="BM53" s="872"/>
    </row>
    <row r="54" spans="1:65" ht="104.25" customHeight="1" x14ac:dyDescent="0.2">
      <c r="A54" s="856">
        <v>1</v>
      </c>
      <c r="B54" s="857" t="s">
        <v>1761</v>
      </c>
      <c r="C54" s="856">
        <v>4102</v>
      </c>
      <c r="D54" s="858" t="s">
        <v>2311</v>
      </c>
      <c r="E54" s="859">
        <v>4110</v>
      </c>
      <c r="F54" s="857" t="s">
        <v>1874</v>
      </c>
      <c r="G54" s="859">
        <v>4103058</v>
      </c>
      <c r="H54" s="857" t="s">
        <v>2434</v>
      </c>
      <c r="I54" s="859">
        <v>4103058</v>
      </c>
      <c r="J54" s="857" t="s">
        <v>2434</v>
      </c>
      <c r="K54" s="859">
        <v>410305800</v>
      </c>
      <c r="L54" s="857" t="s">
        <v>2435</v>
      </c>
      <c r="M54" s="859">
        <v>410305800</v>
      </c>
      <c r="N54" s="857" t="s">
        <v>2435</v>
      </c>
      <c r="O54" s="859">
        <v>4</v>
      </c>
      <c r="P54" s="856">
        <v>2020003630106</v>
      </c>
      <c r="Q54" s="857" t="s">
        <v>2436</v>
      </c>
      <c r="R54" s="874">
        <f t="shared" si="15"/>
        <v>1</v>
      </c>
      <c r="S54" s="857" t="s">
        <v>2437</v>
      </c>
      <c r="T54" s="857" t="s">
        <v>2384</v>
      </c>
      <c r="U54" s="859" t="s">
        <v>2442</v>
      </c>
      <c r="V54" s="861">
        <v>5000000</v>
      </c>
      <c r="W54" s="862" t="s">
        <v>2443</v>
      </c>
      <c r="X54" s="873" t="s">
        <v>645</v>
      </c>
      <c r="Y54" s="856">
        <v>20</v>
      </c>
      <c r="Z54" s="859" t="s">
        <v>2291</v>
      </c>
      <c r="AA54" s="870">
        <v>225</v>
      </c>
      <c r="AB54" s="871">
        <v>225</v>
      </c>
      <c r="AC54" s="864" t="s">
        <v>136</v>
      </c>
      <c r="AD54" s="864">
        <v>70</v>
      </c>
      <c r="AE54" s="864">
        <v>100</v>
      </c>
      <c r="AF54" s="864">
        <v>50</v>
      </c>
      <c r="AG54" s="864">
        <v>10</v>
      </c>
      <c r="AH54" s="864">
        <v>10</v>
      </c>
      <c r="AI54" s="864" t="s">
        <v>136</v>
      </c>
      <c r="AJ54" s="864" t="s">
        <v>136</v>
      </c>
      <c r="AK54" s="864" t="s">
        <v>136</v>
      </c>
      <c r="AL54" s="864" t="s">
        <v>136</v>
      </c>
      <c r="AM54" s="864" t="s">
        <v>136</v>
      </c>
      <c r="AN54" s="864">
        <v>200</v>
      </c>
      <c r="AO54" s="866">
        <v>10</v>
      </c>
      <c r="AP54" s="864">
        <v>450</v>
      </c>
      <c r="AQ54" s="867">
        <v>44562</v>
      </c>
      <c r="AR54" s="867">
        <v>44926</v>
      </c>
      <c r="AS54" s="856" t="s">
        <v>2440</v>
      </c>
      <c r="AT54" s="869"/>
      <c r="AU54" s="869"/>
      <c r="AV54" s="869"/>
      <c r="AW54" s="869"/>
      <c r="AX54" s="869"/>
      <c r="AY54" s="869"/>
      <c r="AZ54" s="869"/>
      <c r="BA54" s="869"/>
      <c r="BB54" s="869"/>
      <c r="BC54" s="869"/>
      <c r="BD54" s="869"/>
      <c r="BE54" s="869"/>
      <c r="BF54" s="869"/>
      <c r="BG54" s="869"/>
      <c r="BH54" s="869"/>
      <c r="BI54" s="869"/>
      <c r="BJ54" s="869"/>
      <c r="BK54" s="869"/>
      <c r="BL54" s="872"/>
      <c r="BM54" s="872"/>
    </row>
    <row r="55" spans="1:65" ht="68.25" customHeight="1" x14ac:dyDescent="0.2">
      <c r="A55" s="856">
        <v>1</v>
      </c>
      <c r="B55" s="857" t="s">
        <v>1761</v>
      </c>
      <c r="C55" s="856">
        <v>4102</v>
      </c>
      <c r="D55" s="858" t="s">
        <v>2311</v>
      </c>
      <c r="E55" s="859">
        <v>4111</v>
      </c>
      <c r="F55" s="857" t="s">
        <v>1874</v>
      </c>
      <c r="G55" s="859" t="s">
        <v>64</v>
      </c>
      <c r="H55" s="857" t="s">
        <v>2444</v>
      </c>
      <c r="I55" s="859">
        <v>4103060</v>
      </c>
      <c r="J55" s="857" t="s">
        <v>2445</v>
      </c>
      <c r="K55" s="859" t="s">
        <v>64</v>
      </c>
      <c r="L55" s="857" t="s">
        <v>2446</v>
      </c>
      <c r="M55" s="859">
        <v>410306000</v>
      </c>
      <c r="N55" s="857" t="s">
        <v>2447</v>
      </c>
      <c r="O55" s="859">
        <v>5</v>
      </c>
      <c r="P55" s="856">
        <v>2020003630036</v>
      </c>
      <c r="Q55" s="857" t="s">
        <v>2448</v>
      </c>
      <c r="R55" s="874">
        <f>SUM($V$55:$V$60)/SUM($V$55:$V$60)</f>
        <v>1</v>
      </c>
      <c r="S55" s="857" t="s">
        <v>2449</v>
      </c>
      <c r="T55" s="857" t="s">
        <v>2450</v>
      </c>
      <c r="U55" s="859" t="s">
        <v>2451</v>
      </c>
      <c r="V55" s="861">
        <v>11000000</v>
      </c>
      <c r="W55" s="862" t="s">
        <v>2452</v>
      </c>
      <c r="X55" s="863" t="s">
        <v>74</v>
      </c>
      <c r="Y55" s="856">
        <v>20</v>
      </c>
      <c r="Z55" s="859" t="s">
        <v>2291</v>
      </c>
      <c r="AA55" s="870">
        <v>1471</v>
      </c>
      <c r="AB55" s="871">
        <v>1412</v>
      </c>
      <c r="AC55" s="864" t="s">
        <v>136</v>
      </c>
      <c r="AD55" s="864" t="s">
        <v>136</v>
      </c>
      <c r="AE55" s="864" t="s">
        <v>136</v>
      </c>
      <c r="AF55" s="864" t="s">
        <v>136</v>
      </c>
      <c r="AG55" s="864">
        <v>2883</v>
      </c>
      <c r="AH55" s="864" t="s">
        <v>136</v>
      </c>
      <c r="AI55" s="864" t="s">
        <v>136</v>
      </c>
      <c r="AJ55" s="864" t="s">
        <v>136</v>
      </c>
      <c r="AK55" s="864" t="s">
        <v>136</v>
      </c>
      <c r="AL55" s="864" t="s">
        <v>136</v>
      </c>
      <c r="AM55" s="864" t="s">
        <v>136</v>
      </c>
      <c r="AN55" s="864" t="s">
        <v>136</v>
      </c>
      <c r="AO55" s="866" t="s">
        <v>136</v>
      </c>
      <c r="AP55" s="864">
        <f>SUM(AA55:AB55)</f>
        <v>2883</v>
      </c>
      <c r="AQ55" s="867">
        <v>44562</v>
      </c>
      <c r="AR55" s="867">
        <v>44926</v>
      </c>
      <c r="AS55" s="856" t="s">
        <v>2453</v>
      </c>
      <c r="AT55" s="869"/>
      <c r="AU55" s="869"/>
      <c r="AV55" s="869"/>
      <c r="AW55" s="869"/>
      <c r="AX55" s="869"/>
      <c r="AY55" s="869"/>
      <c r="AZ55" s="869"/>
      <c r="BA55" s="869"/>
      <c r="BB55" s="869"/>
      <c r="BC55" s="869"/>
      <c r="BD55" s="869"/>
      <c r="BE55" s="869"/>
      <c r="BF55" s="869"/>
      <c r="BG55" s="869"/>
      <c r="BH55" s="869"/>
      <c r="BI55" s="869"/>
      <c r="BJ55" s="869"/>
      <c r="BK55" s="869"/>
      <c r="BL55" s="872"/>
      <c r="BM55" s="872"/>
    </row>
    <row r="56" spans="1:65" ht="68.25" customHeight="1" x14ac:dyDescent="0.2">
      <c r="A56" s="856">
        <v>1</v>
      </c>
      <c r="B56" s="857" t="s">
        <v>1761</v>
      </c>
      <c r="C56" s="856">
        <v>4102</v>
      </c>
      <c r="D56" s="858" t="s">
        <v>2311</v>
      </c>
      <c r="E56" s="859">
        <v>4112</v>
      </c>
      <c r="F56" s="857" t="s">
        <v>1874</v>
      </c>
      <c r="G56" s="859" t="s">
        <v>64</v>
      </c>
      <c r="H56" s="857" t="s">
        <v>2444</v>
      </c>
      <c r="I56" s="859">
        <v>4103060</v>
      </c>
      <c r="J56" s="857" t="s">
        <v>2445</v>
      </c>
      <c r="K56" s="859" t="s">
        <v>64</v>
      </c>
      <c r="L56" s="857" t="s">
        <v>2446</v>
      </c>
      <c r="M56" s="859">
        <v>410306000</v>
      </c>
      <c r="N56" s="857" t="s">
        <v>2447</v>
      </c>
      <c r="O56" s="859">
        <v>5</v>
      </c>
      <c r="P56" s="856">
        <v>2020003630036</v>
      </c>
      <c r="Q56" s="857" t="s">
        <v>2448</v>
      </c>
      <c r="R56" s="874">
        <f t="shared" ref="R56:R60" si="16">SUM($V$55:$V$60)/SUM($V$55:$V$60)</f>
        <v>1</v>
      </c>
      <c r="S56" s="857" t="s">
        <v>2449</v>
      </c>
      <c r="T56" s="857" t="s">
        <v>2450</v>
      </c>
      <c r="U56" s="859" t="s">
        <v>2454</v>
      </c>
      <c r="V56" s="861">
        <v>15000000</v>
      </c>
      <c r="W56" s="862" t="s">
        <v>2452</v>
      </c>
      <c r="X56" s="863" t="s">
        <v>74</v>
      </c>
      <c r="Y56" s="856">
        <v>20</v>
      </c>
      <c r="Z56" s="859" t="s">
        <v>2291</v>
      </c>
      <c r="AA56" s="870">
        <v>1471</v>
      </c>
      <c r="AB56" s="871">
        <v>1412</v>
      </c>
      <c r="AC56" s="864" t="s">
        <v>136</v>
      </c>
      <c r="AD56" s="864" t="s">
        <v>136</v>
      </c>
      <c r="AE56" s="864" t="s">
        <v>136</v>
      </c>
      <c r="AF56" s="864" t="s">
        <v>136</v>
      </c>
      <c r="AG56" s="864">
        <v>2883</v>
      </c>
      <c r="AH56" s="864" t="s">
        <v>136</v>
      </c>
      <c r="AI56" s="864" t="s">
        <v>136</v>
      </c>
      <c r="AJ56" s="864" t="s">
        <v>136</v>
      </c>
      <c r="AK56" s="864" t="s">
        <v>136</v>
      </c>
      <c r="AL56" s="864" t="s">
        <v>136</v>
      </c>
      <c r="AM56" s="864" t="s">
        <v>136</v>
      </c>
      <c r="AN56" s="864" t="s">
        <v>136</v>
      </c>
      <c r="AO56" s="866" t="s">
        <v>136</v>
      </c>
      <c r="AP56" s="864">
        <f t="shared" ref="AP56:AP60" si="17">SUM(AA56:AB56)</f>
        <v>2883</v>
      </c>
      <c r="AQ56" s="867">
        <v>44562</v>
      </c>
      <c r="AR56" s="867">
        <v>44926</v>
      </c>
      <c r="AS56" s="856" t="s">
        <v>2453</v>
      </c>
      <c r="AT56" s="869"/>
      <c r="AU56" s="869"/>
      <c r="AV56" s="869"/>
      <c r="AW56" s="869"/>
      <c r="AX56" s="869"/>
      <c r="AY56" s="869"/>
      <c r="AZ56" s="869"/>
      <c r="BA56" s="869"/>
      <c r="BB56" s="869"/>
      <c r="BC56" s="869"/>
      <c r="BD56" s="869"/>
      <c r="BE56" s="869"/>
      <c r="BF56" s="869"/>
      <c r="BG56" s="869"/>
      <c r="BH56" s="869"/>
      <c r="BI56" s="869"/>
      <c r="BJ56" s="869"/>
      <c r="BK56" s="869"/>
      <c r="BL56" s="872"/>
      <c r="BM56" s="872"/>
    </row>
    <row r="57" spans="1:65" ht="68.25" customHeight="1" x14ac:dyDescent="0.2">
      <c r="A57" s="856">
        <v>1</v>
      </c>
      <c r="B57" s="857" t="s">
        <v>1761</v>
      </c>
      <c r="C57" s="856">
        <v>4102</v>
      </c>
      <c r="D57" s="858" t="s">
        <v>2311</v>
      </c>
      <c r="E57" s="859">
        <v>4113</v>
      </c>
      <c r="F57" s="857" t="s">
        <v>1874</v>
      </c>
      <c r="G57" s="859" t="s">
        <v>64</v>
      </c>
      <c r="H57" s="857" t="s">
        <v>2444</v>
      </c>
      <c r="I57" s="859">
        <v>4103060</v>
      </c>
      <c r="J57" s="857" t="s">
        <v>2445</v>
      </c>
      <c r="K57" s="859" t="s">
        <v>64</v>
      </c>
      <c r="L57" s="857" t="s">
        <v>2446</v>
      </c>
      <c r="M57" s="859">
        <v>410306000</v>
      </c>
      <c r="N57" s="857" t="s">
        <v>2447</v>
      </c>
      <c r="O57" s="859">
        <v>5</v>
      </c>
      <c r="P57" s="856">
        <v>2020003630036</v>
      </c>
      <c r="Q57" s="857" t="s">
        <v>2448</v>
      </c>
      <c r="R57" s="874">
        <f t="shared" si="16"/>
        <v>1</v>
      </c>
      <c r="S57" s="857" t="s">
        <v>2449</v>
      </c>
      <c r="T57" s="857" t="s">
        <v>2450</v>
      </c>
      <c r="U57" s="859" t="s">
        <v>2357</v>
      </c>
      <c r="V57" s="861">
        <v>1000000</v>
      </c>
      <c r="W57" s="862" t="s">
        <v>2455</v>
      </c>
      <c r="X57" s="873" t="s">
        <v>199</v>
      </c>
      <c r="Y57" s="856">
        <v>20</v>
      </c>
      <c r="Z57" s="859" t="s">
        <v>2291</v>
      </c>
      <c r="AA57" s="870">
        <v>1471</v>
      </c>
      <c r="AB57" s="871">
        <v>1412</v>
      </c>
      <c r="AC57" s="864" t="s">
        <v>136</v>
      </c>
      <c r="AD57" s="864" t="s">
        <v>136</v>
      </c>
      <c r="AE57" s="864" t="s">
        <v>136</v>
      </c>
      <c r="AF57" s="864" t="s">
        <v>136</v>
      </c>
      <c r="AG57" s="864">
        <v>2883</v>
      </c>
      <c r="AH57" s="864" t="s">
        <v>136</v>
      </c>
      <c r="AI57" s="864" t="s">
        <v>136</v>
      </c>
      <c r="AJ57" s="864" t="s">
        <v>136</v>
      </c>
      <c r="AK57" s="864" t="s">
        <v>136</v>
      </c>
      <c r="AL57" s="864" t="s">
        <v>136</v>
      </c>
      <c r="AM57" s="864" t="s">
        <v>136</v>
      </c>
      <c r="AN57" s="864" t="s">
        <v>136</v>
      </c>
      <c r="AO57" s="866" t="s">
        <v>136</v>
      </c>
      <c r="AP57" s="864">
        <f t="shared" si="17"/>
        <v>2883</v>
      </c>
      <c r="AQ57" s="867">
        <v>44562</v>
      </c>
      <c r="AR57" s="867">
        <v>44926</v>
      </c>
      <c r="AS57" s="856" t="s">
        <v>2453</v>
      </c>
      <c r="AT57" s="869"/>
      <c r="AU57" s="869"/>
      <c r="AV57" s="869"/>
      <c r="AW57" s="869"/>
      <c r="AX57" s="869"/>
      <c r="AY57" s="869"/>
      <c r="AZ57" s="869"/>
      <c r="BA57" s="869"/>
      <c r="BB57" s="869"/>
      <c r="BC57" s="869"/>
      <c r="BD57" s="869"/>
      <c r="BE57" s="869"/>
      <c r="BF57" s="869"/>
      <c r="BG57" s="869"/>
      <c r="BH57" s="869"/>
      <c r="BI57" s="869"/>
      <c r="BJ57" s="869"/>
      <c r="BK57" s="869"/>
      <c r="BL57" s="872"/>
      <c r="BM57" s="872"/>
    </row>
    <row r="58" spans="1:65" ht="68.25" customHeight="1" x14ac:dyDescent="0.2">
      <c r="A58" s="856">
        <v>1</v>
      </c>
      <c r="B58" s="857" t="s">
        <v>1761</v>
      </c>
      <c r="C58" s="856">
        <v>4102</v>
      </c>
      <c r="D58" s="858" t="s">
        <v>2311</v>
      </c>
      <c r="E58" s="859">
        <v>4114</v>
      </c>
      <c r="F58" s="857" t="s">
        <v>1874</v>
      </c>
      <c r="G58" s="859" t="s">
        <v>64</v>
      </c>
      <c r="H58" s="857" t="s">
        <v>2456</v>
      </c>
      <c r="I58" s="859">
        <v>4103060</v>
      </c>
      <c r="J58" s="857" t="s">
        <v>2445</v>
      </c>
      <c r="K58" s="859" t="s">
        <v>64</v>
      </c>
      <c r="L58" s="857" t="s">
        <v>2457</v>
      </c>
      <c r="M58" s="859">
        <v>410306000</v>
      </c>
      <c r="N58" s="857" t="s">
        <v>2447</v>
      </c>
      <c r="O58" s="859">
        <v>2</v>
      </c>
      <c r="P58" s="856">
        <v>2020003630036</v>
      </c>
      <c r="Q58" s="857" t="s">
        <v>2448</v>
      </c>
      <c r="R58" s="874">
        <f t="shared" si="16"/>
        <v>1</v>
      </c>
      <c r="S58" s="857" t="s">
        <v>2449</v>
      </c>
      <c r="T58" s="857" t="s">
        <v>2458</v>
      </c>
      <c r="U58" s="859" t="s">
        <v>2459</v>
      </c>
      <c r="V58" s="861">
        <v>12000000</v>
      </c>
      <c r="W58" s="862" t="s">
        <v>2452</v>
      </c>
      <c r="X58" s="863" t="s">
        <v>74</v>
      </c>
      <c r="Y58" s="856">
        <v>20</v>
      </c>
      <c r="Z58" s="859" t="s">
        <v>2291</v>
      </c>
      <c r="AA58" s="870">
        <v>1471</v>
      </c>
      <c r="AB58" s="871">
        <v>1412</v>
      </c>
      <c r="AC58" s="864" t="s">
        <v>136</v>
      </c>
      <c r="AD58" s="864" t="s">
        <v>136</v>
      </c>
      <c r="AE58" s="864" t="s">
        <v>136</v>
      </c>
      <c r="AF58" s="864" t="s">
        <v>136</v>
      </c>
      <c r="AG58" s="864">
        <v>2883</v>
      </c>
      <c r="AH58" s="864" t="s">
        <v>136</v>
      </c>
      <c r="AI58" s="864" t="s">
        <v>136</v>
      </c>
      <c r="AJ58" s="864" t="s">
        <v>136</v>
      </c>
      <c r="AK58" s="864" t="s">
        <v>136</v>
      </c>
      <c r="AL58" s="864" t="s">
        <v>136</v>
      </c>
      <c r="AM58" s="864" t="s">
        <v>136</v>
      </c>
      <c r="AN58" s="864" t="s">
        <v>136</v>
      </c>
      <c r="AO58" s="866" t="s">
        <v>136</v>
      </c>
      <c r="AP58" s="864">
        <f t="shared" si="17"/>
        <v>2883</v>
      </c>
      <c r="AQ58" s="867">
        <v>44562</v>
      </c>
      <c r="AR58" s="867">
        <v>44926</v>
      </c>
      <c r="AS58" s="856" t="s">
        <v>2453</v>
      </c>
      <c r="AT58" s="869"/>
      <c r="AU58" s="869"/>
      <c r="AV58" s="869"/>
      <c r="AW58" s="869"/>
      <c r="AX58" s="869"/>
      <c r="AY58" s="869"/>
      <c r="AZ58" s="869"/>
      <c r="BA58" s="869"/>
      <c r="BB58" s="869"/>
      <c r="BC58" s="869"/>
      <c r="BD58" s="869"/>
      <c r="BE58" s="869"/>
      <c r="BF58" s="869"/>
      <c r="BG58" s="869"/>
      <c r="BH58" s="869"/>
      <c r="BI58" s="869"/>
      <c r="BJ58" s="869"/>
      <c r="BK58" s="869"/>
      <c r="BL58" s="872"/>
      <c r="BM58" s="872"/>
    </row>
    <row r="59" spans="1:65" ht="80.25" customHeight="1" x14ac:dyDescent="0.2">
      <c r="A59" s="856">
        <v>1</v>
      </c>
      <c r="B59" s="857" t="s">
        <v>1761</v>
      </c>
      <c r="C59" s="856">
        <v>4102</v>
      </c>
      <c r="D59" s="858" t="s">
        <v>2311</v>
      </c>
      <c r="E59" s="859">
        <v>4115</v>
      </c>
      <c r="F59" s="857" t="s">
        <v>1874</v>
      </c>
      <c r="G59" s="859" t="s">
        <v>64</v>
      </c>
      <c r="H59" s="857" t="s">
        <v>2456</v>
      </c>
      <c r="I59" s="859">
        <v>4103060</v>
      </c>
      <c r="J59" s="857" t="s">
        <v>2445</v>
      </c>
      <c r="K59" s="859" t="s">
        <v>64</v>
      </c>
      <c r="L59" s="857" t="s">
        <v>2457</v>
      </c>
      <c r="M59" s="859">
        <v>410306000</v>
      </c>
      <c r="N59" s="857" t="s">
        <v>2447</v>
      </c>
      <c r="O59" s="859">
        <v>2</v>
      </c>
      <c r="P59" s="856">
        <v>2020003630036</v>
      </c>
      <c r="Q59" s="857" t="s">
        <v>2448</v>
      </c>
      <c r="R59" s="874">
        <f t="shared" si="16"/>
        <v>1</v>
      </c>
      <c r="S59" s="857" t="s">
        <v>2449</v>
      </c>
      <c r="T59" s="857" t="s">
        <v>2458</v>
      </c>
      <c r="U59" s="859" t="s">
        <v>2460</v>
      </c>
      <c r="V59" s="861">
        <v>11300000</v>
      </c>
      <c r="W59" s="862" t="s">
        <v>2452</v>
      </c>
      <c r="X59" s="863" t="s">
        <v>74</v>
      </c>
      <c r="Y59" s="856">
        <v>20</v>
      </c>
      <c r="Z59" s="859" t="s">
        <v>2291</v>
      </c>
      <c r="AA59" s="870">
        <v>1471</v>
      </c>
      <c r="AB59" s="871">
        <v>1412</v>
      </c>
      <c r="AC59" s="864" t="s">
        <v>136</v>
      </c>
      <c r="AD59" s="864" t="s">
        <v>136</v>
      </c>
      <c r="AE59" s="864" t="s">
        <v>136</v>
      </c>
      <c r="AF59" s="864" t="s">
        <v>136</v>
      </c>
      <c r="AG59" s="864">
        <v>2883</v>
      </c>
      <c r="AH59" s="864" t="s">
        <v>136</v>
      </c>
      <c r="AI59" s="864" t="s">
        <v>136</v>
      </c>
      <c r="AJ59" s="864" t="s">
        <v>136</v>
      </c>
      <c r="AK59" s="864" t="s">
        <v>136</v>
      </c>
      <c r="AL59" s="864" t="s">
        <v>136</v>
      </c>
      <c r="AM59" s="864" t="s">
        <v>136</v>
      </c>
      <c r="AN59" s="864" t="s">
        <v>136</v>
      </c>
      <c r="AO59" s="866" t="s">
        <v>136</v>
      </c>
      <c r="AP59" s="864">
        <f t="shared" si="17"/>
        <v>2883</v>
      </c>
      <c r="AQ59" s="867">
        <v>44562</v>
      </c>
      <c r="AR59" s="867">
        <v>44926</v>
      </c>
      <c r="AS59" s="856" t="s">
        <v>2453</v>
      </c>
      <c r="AT59" s="869"/>
      <c r="AU59" s="869"/>
      <c r="AV59" s="869"/>
      <c r="AW59" s="869"/>
      <c r="AX59" s="869"/>
      <c r="AY59" s="869"/>
      <c r="AZ59" s="869"/>
      <c r="BA59" s="869"/>
      <c r="BB59" s="869"/>
      <c r="BC59" s="869"/>
      <c r="BD59" s="869"/>
      <c r="BE59" s="869"/>
      <c r="BF59" s="869"/>
      <c r="BG59" s="869"/>
      <c r="BH59" s="869"/>
      <c r="BI59" s="869"/>
      <c r="BJ59" s="869"/>
      <c r="BK59" s="869"/>
      <c r="BL59" s="872"/>
      <c r="BM59" s="872"/>
    </row>
    <row r="60" spans="1:65" ht="89.25" customHeight="1" x14ac:dyDescent="0.2">
      <c r="A60" s="856">
        <v>1</v>
      </c>
      <c r="B60" s="857" t="s">
        <v>1761</v>
      </c>
      <c r="C60" s="856">
        <v>4102</v>
      </c>
      <c r="D60" s="858" t="s">
        <v>2311</v>
      </c>
      <c r="E60" s="859">
        <v>4116</v>
      </c>
      <c r="F60" s="857" t="s">
        <v>1874</v>
      </c>
      <c r="G60" s="859" t="s">
        <v>64</v>
      </c>
      <c r="H60" s="857" t="s">
        <v>2456</v>
      </c>
      <c r="I60" s="859">
        <v>4103060</v>
      </c>
      <c r="J60" s="857" t="s">
        <v>2445</v>
      </c>
      <c r="K60" s="859" t="s">
        <v>64</v>
      </c>
      <c r="L60" s="857" t="s">
        <v>2457</v>
      </c>
      <c r="M60" s="859">
        <v>410306000</v>
      </c>
      <c r="N60" s="857" t="s">
        <v>2447</v>
      </c>
      <c r="O60" s="859">
        <v>2</v>
      </c>
      <c r="P60" s="856">
        <v>2020003630036</v>
      </c>
      <c r="Q60" s="857" t="s">
        <v>2448</v>
      </c>
      <c r="R60" s="874">
        <f t="shared" si="16"/>
        <v>1</v>
      </c>
      <c r="S60" s="857" t="s">
        <v>2449</v>
      </c>
      <c r="T60" s="857" t="s">
        <v>2458</v>
      </c>
      <c r="U60" s="859" t="s">
        <v>2461</v>
      </c>
      <c r="V60" s="861">
        <v>1000000</v>
      </c>
      <c r="W60" s="862" t="s">
        <v>2455</v>
      </c>
      <c r="X60" s="873" t="s">
        <v>199</v>
      </c>
      <c r="Y60" s="856">
        <v>20</v>
      </c>
      <c r="Z60" s="859" t="s">
        <v>2291</v>
      </c>
      <c r="AA60" s="870">
        <v>1471</v>
      </c>
      <c r="AB60" s="871">
        <v>1412</v>
      </c>
      <c r="AC60" s="864" t="s">
        <v>136</v>
      </c>
      <c r="AD60" s="864" t="s">
        <v>136</v>
      </c>
      <c r="AE60" s="864" t="s">
        <v>136</v>
      </c>
      <c r="AF60" s="864" t="s">
        <v>136</v>
      </c>
      <c r="AG60" s="864">
        <v>2883</v>
      </c>
      <c r="AH60" s="864" t="s">
        <v>136</v>
      </c>
      <c r="AI60" s="864" t="s">
        <v>136</v>
      </c>
      <c r="AJ60" s="864" t="s">
        <v>136</v>
      </c>
      <c r="AK60" s="864" t="s">
        <v>136</v>
      </c>
      <c r="AL60" s="864" t="s">
        <v>136</v>
      </c>
      <c r="AM60" s="864" t="s">
        <v>136</v>
      </c>
      <c r="AN60" s="864" t="s">
        <v>136</v>
      </c>
      <c r="AO60" s="866" t="s">
        <v>136</v>
      </c>
      <c r="AP60" s="864">
        <f t="shared" si="17"/>
        <v>2883</v>
      </c>
      <c r="AQ60" s="867">
        <v>44562</v>
      </c>
      <c r="AR60" s="867">
        <v>44926</v>
      </c>
      <c r="AS60" s="856" t="s">
        <v>2453</v>
      </c>
      <c r="AT60" s="869"/>
      <c r="AU60" s="869"/>
      <c r="AV60" s="869"/>
      <c r="AW60" s="869"/>
      <c r="AX60" s="869"/>
      <c r="AY60" s="869"/>
      <c r="AZ60" s="869"/>
      <c r="BA60" s="869"/>
      <c r="BB60" s="869"/>
      <c r="BC60" s="869"/>
      <c r="BD60" s="869"/>
      <c r="BE60" s="869"/>
      <c r="BF60" s="869"/>
      <c r="BG60" s="869"/>
      <c r="BH60" s="869"/>
      <c r="BI60" s="869"/>
      <c r="BJ60" s="869"/>
      <c r="BK60" s="869"/>
      <c r="BL60" s="872"/>
      <c r="BM60" s="872"/>
    </row>
    <row r="61" spans="1:65" ht="74.25" customHeight="1" x14ac:dyDescent="0.2">
      <c r="A61" s="856">
        <v>1</v>
      </c>
      <c r="B61" s="857" t="s">
        <v>1761</v>
      </c>
      <c r="C61" s="856">
        <v>4102</v>
      </c>
      <c r="D61" s="858" t="s">
        <v>2311</v>
      </c>
      <c r="E61" s="859">
        <v>4117</v>
      </c>
      <c r="F61" s="857" t="s">
        <v>1874</v>
      </c>
      <c r="G61" s="859" t="s">
        <v>64</v>
      </c>
      <c r="H61" s="857" t="s">
        <v>2462</v>
      </c>
      <c r="I61" s="859">
        <v>4103052</v>
      </c>
      <c r="J61" s="857" t="s">
        <v>1876</v>
      </c>
      <c r="K61" s="859" t="s">
        <v>64</v>
      </c>
      <c r="L61" s="857" t="s">
        <v>2463</v>
      </c>
      <c r="M61" s="859">
        <v>410305202</v>
      </c>
      <c r="N61" s="857" t="s">
        <v>2419</v>
      </c>
      <c r="O61" s="859">
        <v>1</v>
      </c>
      <c r="P61" s="856">
        <v>2020003630037</v>
      </c>
      <c r="Q61" s="857" t="s">
        <v>2464</v>
      </c>
      <c r="R61" s="874">
        <f>SUM($V$61:$V$64)/SUM($V$61:$V$64)</f>
        <v>1</v>
      </c>
      <c r="S61" s="857" t="s">
        <v>2465</v>
      </c>
      <c r="T61" s="857" t="s">
        <v>2466</v>
      </c>
      <c r="U61" s="859" t="s">
        <v>2467</v>
      </c>
      <c r="V61" s="861">
        <v>37000000</v>
      </c>
      <c r="W61" s="862" t="s">
        <v>2468</v>
      </c>
      <c r="X61" s="863" t="s">
        <v>74</v>
      </c>
      <c r="Y61" s="856">
        <v>20</v>
      </c>
      <c r="Z61" s="859" t="s">
        <v>2291</v>
      </c>
      <c r="AA61" s="870">
        <v>3152</v>
      </c>
      <c r="AB61" s="871">
        <v>2908</v>
      </c>
      <c r="AC61" s="864" t="s">
        <v>136</v>
      </c>
      <c r="AD61" s="864" t="s">
        <v>136</v>
      </c>
      <c r="AE61" s="864" t="s">
        <v>136</v>
      </c>
      <c r="AF61" s="864" t="s">
        <v>136</v>
      </c>
      <c r="AG61" s="864" t="s">
        <v>136</v>
      </c>
      <c r="AH61" s="864">
        <v>6060</v>
      </c>
      <c r="AI61" s="864"/>
      <c r="AJ61" s="864"/>
      <c r="AK61" s="864"/>
      <c r="AL61" s="864"/>
      <c r="AM61" s="864"/>
      <c r="AN61" s="864"/>
      <c r="AO61" s="866"/>
      <c r="AP61" s="864">
        <v>6060</v>
      </c>
      <c r="AQ61" s="867">
        <v>44562</v>
      </c>
      <c r="AR61" s="867">
        <v>44926</v>
      </c>
      <c r="AS61" s="856" t="s">
        <v>2453</v>
      </c>
      <c r="AT61" s="869"/>
      <c r="AU61" s="869"/>
      <c r="AV61" s="869"/>
      <c r="AW61" s="869"/>
      <c r="AX61" s="869"/>
      <c r="AY61" s="869"/>
      <c r="AZ61" s="869"/>
      <c r="BA61" s="869"/>
      <c r="BB61" s="869"/>
      <c r="BC61" s="869"/>
      <c r="BD61" s="869"/>
      <c r="BE61" s="869"/>
      <c r="BF61" s="869"/>
      <c r="BG61" s="869"/>
      <c r="BH61" s="869"/>
      <c r="BI61" s="869"/>
      <c r="BJ61" s="869"/>
      <c r="BK61" s="869"/>
      <c r="BL61" s="872"/>
      <c r="BM61" s="872"/>
    </row>
    <row r="62" spans="1:65" ht="74.25" customHeight="1" x14ac:dyDescent="0.2">
      <c r="A62" s="856">
        <v>1</v>
      </c>
      <c r="B62" s="857" t="s">
        <v>1761</v>
      </c>
      <c r="C62" s="856">
        <v>4102</v>
      </c>
      <c r="D62" s="858" t="s">
        <v>2311</v>
      </c>
      <c r="E62" s="859">
        <v>4117</v>
      </c>
      <c r="F62" s="857" t="s">
        <v>1874</v>
      </c>
      <c r="G62" s="859" t="s">
        <v>64</v>
      </c>
      <c r="H62" s="857" t="s">
        <v>2462</v>
      </c>
      <c r="I62" s="859">
        <v>4103052</v>
      </c>
      <c r="J62" s="857" t="s">
        <v>1876</v>
      </c>
      <c r="K62" s="859" t="s">
        <v>64</v>
      </c>
      <c r="L62" s="857" t="s">
        <v>2463</v>
      </c>
      <c r="M62" s="859">
        <v>410305202</v>
      </c>
      <c r="N62" s="857" t="s">
        <v>2419</v>
      </c>
      <c r="O62" s="859">
        <v>1</v>
      </c>
      <c r="P62" s="856">
        <v>2020003630037</v>
      </c>
      <c r="Q62" s="857" t="s">
        <v>2464</v>
      </c>
      <c r="R62" s="874">
        <f>SUM($V$61:$V$64)/SUM($V$61:$V$64)</f>
        <v>1</v>
      </c>
      <c r="S62" s="857" t="s">
        <v>2465</v>
      </c>
      <c r="T62" s="857" t="s">
        <v>2466</v>
      </c>
      <c r="U62" s="859" t="s">
        <v>2467</v>
      </c>
      <c r="V62" s="861">
        <v>679946</v>
      </c>
      <c r="W62" s="862" t="s">
        <v>2469</v>
      </c>
      <c r="X62" s="863" t="s">
        <v>74</v>
      </c>
      <c r="Y62" s="856">
        <v>88</v>
      </c>
      <c r="Z62" s="859" t="s">
        <v>2470</v>
      </c>
      <c r="AA62" s="870">
        <v>3152</v>
      </c>
      <c r="AB62" s="871">
        <v>2908</v>
      </c>
      <c r="AC62" s="864" t="s">
        <v>136</v>
      </c>
      <c r="AD62" s="864" t="s">
        <v>136</v>
      </c>
      <c r="AE62" s="864" t="s">
        <v>136</v>
      </c>
      <c r="AF62" s="864" t="s">
        <v>136</v>
      </c>
      <c r="AG62" s="864" t="s">
        <v>136</v>
      </c>
      <c r="AH62" s="864">
        <v>6060</v>
      </c>
      <c r="AI62" s="864"/>
      <c r="AJ62" s="864"/>
      <c r="AK62" s="864"/>
      <c r="AL62" s="864"/>
      <c r="AM62" s="864"/>
      <c r="AN62" s="864"/>
      <c r="AO62" s="866"/>
      <c r="AP62" s="864">
        <v>6060</v>
      </c>
      <c r="AQ62" s="867">
        <v>44562</v>
      </c>
      <c r="AR62" s="867">
        <v>44926</v>
      </c>
      <c r="AS62" s="856" t="s">
        <v>2453</v>
      </c>
      <c r="AT62" s="869"/>
      <c r="AU62" s="869"/>
      <c r="AV62" s="869"/>
      <c r="AW62" s="869"/>
      <c r="AX62" s="869"/>
      <c r="AY62" s="869"/>
      <c r="AZ62" s="869"/>
      <c r="BA62" s="869"/>
      <c r="BB62" s="869"/>
      <c r="BC62" s="869"/>
      <c r="BD62" s="869"/>
      <c r="BE62" s="869"/>
      <c r="BF62" s="869"/>
      <c r="BG62" s="869"/>
      <c r="BH62" s="869"/>
      <c r="BI62" s="869"/>
      <c r="BJ62" s="869"/>
      <c r="BK62" s="869"/>
      <c r="BL62" s="872"/>
      <c r="BM62" s="872"/>
    </row>
    <row r="63" spans="1:65" ht="149.25" customHeight="1" x14ac:dyDescent="0.2">
      <c r="A63" s="856">
        <v>1</v>
      </c>
      <c r="B63" s="857" t="s">
        <v>1761</v>
      </c>
      <c r="C63" s="856">
        <v>4102</v>
      </c>
      <c r="D63" s="858" t="s">
        <v>2311</v>
      </c>
      <c r="E63" s="859">
        <v>4118</v>
      </c>
      <c r="F63" s="857" t="s">
        <v>1874</v>
      </c>
      <c r="G63" s="859" t="s">
        <v>64</v>
      </c>
      <c r="H63" s="857" t="s">
        <v>2462</v>
      </c>
      <c r="I63" s="859">
        <v>4103052</v>
      </c>
      <c r="J63" s="857" t="s">
        <v>1876</v>
      </c>
      <c r="K63" s="859" t="s">
        <v>64</v>
      </c>
      <c r="L63" s="857" t="s">
        <v>2463</v>
      </c>
      <c r="M63" s="859">
        <v>410305202</v>
      </c>
      <c r="N63" s="857" t="s">
        <v>2419</v>
      </c>
      <c r="O63" s="859">
        <v>1</v>
      </c>
      <c r="P63" s="856">
        <v>2020003630037</v>
      </c>
      <c r="Q63" s="857" t="s">
        <v>2464</v>
      </c>
      <c r="R63" s="874">
        <f t="shared" ref="R63:R64" si="18">SUM($V$61:$V$64)/SUM($V$61:$V$64)</f>
        <v>1</v>
      </c>
      <c r="S63" s="857" t="s">
        <v>2465</v>
      </c>
      <c r="T63" s="857" t="s">
        <v>2466</v>
      </c>
      <c r="U63" s="859" t="s">
        <v>2359</v>
      </c>
      <c r="V63" s="861">
        <v>1000000</v>
      </c>
      <c r="W63" s="862" t="s">
        <v>2471</v>
      </c>
      <c r="X63" s="873" t="s">
        <v>1243</v>
      </c>
      <c r="Y63" s="856">
        <v>20</v>
      </c>
      <c r="Z63" s="859" t="s">
        <v>2291</v>
      </c>
      <c r="AA63" s="870">
        <v>3152</v>
      </c>
      <c r="AB63" s="871">
        <v>2908</v>
      </c>
      <c r="AC63" s="864" t="s">
        <v>136</v>
      </c>
      <c r="AD63" s="864" t="s">
        <v>136</v>
      </c>
      <c r="AE63" s="864" t="s">
        <v>136</v>
      </c>
      <c r="AF63" s="864" t="s">
        <v>136</v>
      </c>
      <c r="AG63" s="864" t="s">
        <v>136</v>
      </c>
      <c r="AH63" s="864">
        <v>6060</v>
      </c>
      <c r="AI63" s="864"/>
      <c r="AJ63" s="864"/>
      <c r="AK63" s="864"/>
      <c r="AL63" s="864"/>
      <c r="AM63" s="864"/>
      <c r="AN63" s="864"/>
      <c r="AO63" s="866"/>
      <c r="AP63" s="864">
        <v>6060</v>
      </c>
      <c r="AQ63" s="867">
        <v>44562</v>
      </c>
      <c r="AR63" s="867">
        <v>44926</v>
      </c>
      <c r="AS63" s="856" t="s">
        <v>2453</v>
      </c>
      <c r="AT63" s="869"/>
      <c r="AU63" s="869"/>
      <c r="AV63" s="869"/>
      <c r="AW63" s="869"/>
      <c r="AX63" s="869"/>
      <c r="AY63" s="869"/>
      <c r="AZ63" s="869"/>
      <c r="BA63" s="869"/>
      <c r="BB63" s="869"/>
      <c r="BC63" s="869"/>
      <c r="BD63" s="869"/>
      <c r="BE63" s="869"/>
      <c r="BF63" s="869"/>
      <c r="BG63" s="869"/>
      <c r="BH63" s="869"/>
      <c r="BI63" s="869"/>
      <c r="BJ63" s="869"/>
      <c r="BK63" s="869"/>
      <c r="BL63" s="872"/>
      <c r="BM63" s="872"/>
    </row>
    <row r="64" spans="1:65" ht="85.5" customHeight="1" x14ac:dyDescent="0.2">
      <c r="A64" s="856">
        <v>1</v>
      </c>
      <c r="B64" s="857" t="s">
        <v>1761</v>
      </c>
      <c r="C64" s="856">
        <v>4102</v>
      </c>
      <c r="D64" s="858" t="s">
        <v>2311</v>
      </c>
      <c r="E64" s="859">
        <v>4119</v>
      </c>
      <c r="F64" s="857" t="s">
        <v>1874</v>
      </c>
      <c r="G64" s="859" t="s">
        <v>64</v>
      </c>
      <c r="H64" s="857" t="s">
        <v>2462</v>
      </c>
      <c r="I64" s="859">
        <v>4103052</v>
      </c>
      <c r="J64" s="857" t="s">
        <v>1876</v>
      </c>
      <c r="K64" s="859" t="s">
        <v>64</v>
      </c>
      <c r="L64" s="857" t="s">
        <v>2463</v>
      </c>
      <c r="M64" s="859">
        <v>410305202</v>
      </c>
      <c r="N64" s="857" t="s">
        <v>2419</v>
      </c>
      <c r="O64" s="859">
        <v>1</v>
      </c>
      <c r="P64" s="856">
        <v>2020003630037</v>
      </c>
      <c r="Q64" s="857" t="s">
        <v>2464</v>
      </c>
      <c r="R64" s="874">
        <f t="shared" si="18"/>
        <v>1</v>
      </c>
      <c r="S64" s="857" t="s">
        <v>2465</v>
      </c>
      <c r="T64" s="857" t="s">
        <v>2466</v>
      </c>
      <c r="U64" s="859" t="s">
        <v>2300</v>
      </c>
      <c r="V64" s="861">
        <v>2000000</v>
      </c>
      <c r="W64" s="862" t="s">
        <v>2472</v>
      </c>
      <c r="X64" s="873" t="s">
        <v>199</v>
      </c>
      <c r="Y64" s="856">
        <v>20</v>
      </c>
      <c r="Z64" s="859" t="s">
        <v>2291</v>
      </c>
      <c r="AA64" s="870">
        <v>3152</v>
      </c>
      <c r="AB64" s="871">
        <v>2908</v>
      </c>
      <c r="AC64" s="864" t="s">
        <v>136</v>
      </c>
      <c r="AD64" s="864" t="s">
        <v>136</v>
      </c>
      <c r="AE64" s="864" t="s">
        <v>136</v>
      </c>
      <c r="AF64" s="864" t="s">
        <v>136</v>
      </c>
      <c r="AG64" s="864" t="s">
        <v>136</v>
      </c>
      <c r="AH64" s="864">
        <v>6060</v>
      </c>
      <c r="AI64" s="864"/>
      <c r="AJ64" s="864"/>
      <c r="AK64" s="864"/>
      <c r="AL64" s="864"/>
      <c r="AM64" s="864"/>
      <c r="AN64" s="864"/>
      <c r="AO64" s="866"/>
      <c r="AP64" s="864">
        <v>6060</v>
      </c>
      <c r="AQ64" s="867">
        <v>44562</v>
      </c>
      <c r="AR64" s="867">
        <v>44926</v>
      </c>
      <c r="AS64" s="856" t="s">
        <v>2453</v>
      </c>
      <c r="AT64" s="869"/>
      <c r="AU64" s="869"/>
      <c r="AV64" s="869"/>
      <c r="AW64" s="869"/>
      <c r="AX64" s="869"/>
      <c r="AY64" s="869"/>
      <c r="AZ64" s="869"/>
      <c r="BA64" s="869"/>
      <c r="BB64" s="869"/>
      <c r="BC64" s="869"/>
      <c r="BD64" s="869"/>
      <c r="BE64" s="869"/>
      <c r="BF64" s="869"/>
      <c r="BG64" s="869"/>
      <c r="BH64" s="869"/>
      <c r="BI64" s="869"/>
      <c r="BJ64" s="869"/>
      <c r="BK64" s="869"/>
      <c r="BL64" s="872"/>
      <c r="BM64" s="872"/>
    </row>
    <row r="65" spans="1:65" ht="85.5" customHeight="1" x14ac:dyDescent="0.2">
      <c r="A65" s="856">
        <v>1</v>
      </c>
      <c r="B65" s="857" t="s">
        <v>1761</v>
      </c>
      <c r="C65" s="856">
        <v>4102</v>
      </c>
      <c r="D65" s="858" t="s">
        <v>2311</v>
      </c>
      <c r="E65" s="859">
        <v>4104</v>
      </c>
      <c r="F65" s="857" t="s">
        <v>2473</v>
      </c>
      <c r="G65" s="859">
        <v>4104035</v>
      </c>
      <c r="H65" s="857" t="s">
        <v>2474</v>
      </c>
      <c r="I65" s="859">
        <v>4104035</v>
      </c>
      <c r="J65" s="857" t="s">
        <v>2474</v>
      </c>
      <c r="K65" s="859">
        <v>410403500</v>
      </c>
      <c r="L65" s="857" t="s">
        <v>2475</v>
      </c>
      <c r="M65" s="859">
        <v>410403500</v>
      </c>
      <c r="N65" s="857" t="s">
        <v>2476</v>
      </c>
      <c r="O65" s="859">
        <v>115</v>
      </c>
      <c r="P65" s="856">
        <v>2020003630035</v>
      </c>
      <c r="Q65" s="857" t="s">
        <v>2477</v>
      </c>
      <c r="R65" s="874">
        <f>SUM(V65)/SUM($V$65:$V$72)</f>
        <v>0.30236772945477874</v>
      </c>
      <c r="S65" s="857" t="s">
        <v>2478</v>
      </c>
      <c r="T65" s="857" t="s">
        <v>2479</v>
      </c>
      <c r="U65" s="859" t="s">
        <v>2480</v>
      </c>
      <c r="V65" s="861">
        <v>70000000</v>
      </c>
      <c r="W65" s="877" t="s">
        <v>2481</v>
      </c>
      <c r="X65" s="863" t="s">
        <v>74</v>
      </c>
      <c r="Y65" s="856">
        <v>20</v>
      </c>
      <c r="Z65" s="859" t="s">
        <v>2291</v>
      </c>
      <c r="AA65" s="870">
        <v>500</v>
      </c>
      <c r="AB65" s="871">
        <v>500</v>
      </c>
      <c r="AC65" s="864"/>
      <c r="AD65" s="864"/>
      <c r="AE65" s="864"/>
      <c r="AF65" s="864"/>
      <c r="AG65" s="864"/>
      <c r="AH65" s="864"/>
      <c r="AI65" s="864"/>
      <c r="AJ65" s="864"/>
      <c r="AK65" s="864"/>
      <c r="AL65" s="864"/>
      <c r="AM65" s="864"/>
      <c r="AN65" s="864">
        <v>1000</v>
      </c>
      <c r="AO65" s="866"/>
      <c r="AP65" s="864">
        <v>1000</v>
      </c>
      <c r="AQ65" s="867">
        <v>44562</v>
      </c>
      <c r="AR65" s="867">
        <v>44926</v>
      </c>
      <c r="AS65" s="856" t="s">
        <v>2482</v>
      </c>
      <c r="AT65" s="869"/>
      <c r="AU65" s="869"/>
      <c r="AV65" s="869"/>
      <c r="AW65" s="869"/>
      <c r="AX65" s="869"/>
      <c r="AY65" s="869"/>
      <c r="AZ65" s="869"/>
      <c r="BA65" s="869"/>
      <c r="BB65" s="869"/>
      <c r="BC65" s="869"/>
      <c r="BD65" s="869"/>
      <c r="BE65" s="869"/>
      <c r="BF65" s="869"/>
      <c r="BG65" s="869"/>
      <c r="BH65" s="869"/>
      <c r="BI65" s="869"/>
      <c r="BJ65" s="869"/>
      <c r="BK65" s="869"/>
      <c r="BL65" s="872"/>
      <c r="BM65" s="872"/>
    </row>
    <row r="66" spans="1:65" ht="85.5" customHeight="1" x14ac:dyDescent="0.2">
      <c r="A66" s="856">
        <v>1</v>
      </c>
      <c r="B66" s="857" t="s">
        <v>1761</v>
      </c>
      <c r="C66" s="856">
        <v>4102</v>
      </c>
      <c r="D66" s="858" t="s">
        <v>2311</v>
      </c>
      <c r="E66" s="859">
        <v>4106</v>
      </c>
      <c r="F66" s="857" t="s">
        <v>2473</v>
      </c>
      <c r="G66" s="859">
        <v>4104020</v>
      </c>
      <c r="H66" s="857" t="s">
        <v>2474</v>
      </c>
      <c r="I66" s="859">
        <v>4104020</v>
      </c>
      <c r="J66" s="857" t="s">
        <v>2474</v>
      </c>
      <c r="K66" s="859" t="s">
        <v>64</v>
      </c>
      <c r="L66" s="857" t="s">
        <v>2483</v>
      </c>
      <c r="M66" s="859">
        <v>410402000</v>
      </c>
      <c r="N66" s="857" t="s">
        <v>2476</v>
      </c>
      <c r="O66" s="859">
        <v>12</v>
      </c>
      <c r="P66" s="856">
        <v>2020003630035</v>
      </c>
      <c r="Q66" s="857" t="s">
        <v>2477</v>
      </c>
      <c r="R66" s="874">
        <f>SUM($V$66:$V$72)/SUM($V$65:$V$72)</f>
        <v>0.69763227054522126</v>
      </c>
      <c r="S66" s="857" t="s">
        <v>2478</v>
      </c>
      <c r="T66" s="857" t="s">
        <v>2484</v>
      </c>
      <c r="U66" s="859" t="s">
        <v>2485</v>
      </c>
      <c r="V66" s="861">
        <f>38000000+17310000</f>
        <v>55310000</v>
      </c>
      <c r="W66" s="877" t="s">
        <v>2486</v>
      </c>
      <c r="X66" s="863" t="s">
        <v>74</v>
      </c>
      <c r="Y66" s="856">
        <v>20</v>
      </c>
      <c r="Z66" s="859" t="s">
        <v>2291</v>
      </c>
      <c r="AA66" s="870">
        <v>500</v>
      </c>
      <c r="AB66" s="871">
        <v>500</v>
      </c>
      <c r="AC66" s="864"/>
      <c r="AD66" s="864"/>
      <c r="AE66" s="864"/>
      <c r="AF66" s="864"/>
      <c r="AG66" s="864"/>
      <c r="AH66" s="864"/>
      <c r="AI66" s="864"/>
      <c r="AJ66" s="864"/>
      <c r="AK66" s="864"/>
      <c r="AL66" s="864"/>
      <c r="AM66" s="864"/>
      <c r="AN66" s="864">
        <v>1000</v>
      </c>
      <c r="AO66" s="866"/>
      <c r="AP66" s="864">
        <v>1000</v>
      </c>
      <c r="AQ66" s="867">
        <v>44562</v>
      </c>
      <c r="AR66" s="867">
        <v>44926</v>
      </c>
      <c r="AS66" s="856" t="s">
        <v>2482</v>
      </c>
      <c r="AT66" s="869"/>
      <c r="AU66" s="869"/>
      <c r="AV66" s="869"/>
      <c r="AW66" s="869"/>
      <c r="AX66" s="869"/>
      <c r="AY66" s="869"/>
      <c r="AZ66" s="869"/>
      <c r="BA66" s="869"/>
      <c r="BB66" s="869"/>
      <c r="BC66" s="869"/>
      <c r="BD66" s="869"/>
      <c r="BE66" s="869"/>
      <c r="BF66" s="869"/>
      <c r="BG66" s="869"/>
      <c r="BH66" s="869"/>
      <c r="BI66" s="869"/>
      <c r="BJ66" s="869"/>
      <c r="BK66" s="869"/>
      <c r="BL66" s="872"/>
      <c r="BM66" s="872"/>
    </row>
    <row r="67" spans="1:65" ht="85.5" customHeight="1" x14ac:dyDescent="0.2">
      <c r="A67" s="856">
        <v>1</v>
      </c>
      <c r="B67" s="857" t="s">
        <v>1761</v>
      </c>
      <c r="C67" s="856">
        <v>4102</v>
      </c>
      <c r="D67" s="858" t="s">
        <v>2311</v>
      </c>
      <c r="E67" s="859">
        <v>4106</v>
      </c>
      <c r="F67" s="857" t="s">
        <v>2473</v>
      </c>
      <c r="G67" s="859">
        <v>4104020</v>
      </c>
      <c r="H67" s="857" t="s">
        <v>2474</v>
      </c>
      <c r="I67" s="859">
        <v>4104020</v>
      </c>
      <c r="J67" s="857" t="s">
        <v>2474</v>
      </c>
      <c r="K67" s="859" t="s">
        <v>64</v>
      </c>
      <c r="L67" s="857" t="s">
        <v>2483</v>
      </c>
      <c r="M67" s="859">
        <v>410402000</v>
      </c>
      <c r="N67" s="857" t="s">
        <v>2476</v>
      </c>
      <c r="O67" s="859">
        <v>12</v>
      </c>
      <c r="P67" s="856">
        <v>2020003630035</v>
      </c>
      <c r="Q67" s="857" t="s">
        <v>2477</v>
      </c>
      <c r="R67" s="874">
        <v>0.61325966850828728</v>
      </c>
      <c r="S67" s="857" t="s">
        <v>2478</v>
      </c>
      <c r="T67" s="857" t="s">
        <v>2484</v>
      </c>
      <c r="U67" s="859" t="s">
        <v>2485</v>
      </c>
      <c r="V67" s="861">
        <v>33196186.609999999</v>
      </c>
      <c r="W67" s="877" t="s">
        <v>2487</v>
      </c>
      <c r="X67" s="863" t="s">
        <v>74</v>
      </c>
      <c r="Y67" s="856">
        <v>88</v>
      </c>
      <c r="Z67" s="859" t="s">
        <v>2470</v>
      </c>
      <c r="AA67" s="879">
        <v>500</v>
      </c>
      <c r="AB67" s="880">
        <v>500</v>
      </c>
      <c r="AC67" s="881"/>
      <c r="AD67" s="881"/>
      <c r="AE67" s="881"/>
      <c r="AF67" s="881"/>
      <c r="AG67" s="881"/>
      <c r="AH67" s="881"/>
      <c r="AI67" s="881"/>
      <c r="AJ67" s="881"/>
      <c r="AK67" s="881"/>
      <c r="AL67" s="881"/>
      <c r="AM67" s="881"/>
      <c r="AN67" s="881">
        <v>1000</v>
      </c>
      <c r="AO67" s="882"/>
      <c r="AP67" s="881">
        <v>1000</v>
      </c>
      <c r="AQ67" s="867">
        <v>44562</v>
      </c>
      <c r="AR67" s="867">
        <v>44926</v>
      </c>
      <c r="AS67" s="856" t="s">
        <v>2482</v>
      </c>
      <c r="AT67" s="869"/>
      <c r="AU67" s="869"/>
      <c r="AV67" s="869"/>
      <c r="AW67" s="869"/>
      <c r="AX67" s="869"/>
      <c r="AY67" s="869"/>
      <c r="AZ67" s="869"/>
      <c r="BA67" s="869"/>
      <c r="BB67" s="869"/>
      <c r="BC67" s="869"/>
      <c r="BD67" s="869"/>
      <c r="BE67" s="869"/>
      <c r="BF67" s="869"/>
      <c r="BG67" s="869"/>
      <c r="BH67" s="869"/>
      <c r="BI67" s="869"/>
      <c r="BJ67" s="869"/>
      <c r="BK67" s="869"/>
      <c r="BL67" s="872"/>
      <c r="BM67" s="872"/>
    </row>
    <row r="68" spans="1:65" ht="85.5" customHeight="1" x14ac:dyDescent="0.2">
      <c r="A68" s="856">
        <v>1</v>
      </c>
      <c r="B68" s="857" t="s">
        <v>1761</v>
      </c>
      <c r="C68" s="856">
        <v>4102</v>
      </c>
      <c r="D68" s="858" t="s">
        <v>2311</v>
      </c>
      <c r="E68" s="859">
        <v>4107</v>
      </c>
      <c r="F68" s="857" t="s">
        <v>2473</v>
      </c>
      <c r="G68" s="859">
        <v>4104020</v>
      </c>
      <c r="H68" s="857" t="s">
        <v>2474</v>
      </c>
      <c r="I68" s="859">
        <v>4104020</v>
      </c>
      <c r="J68" s="857" t="s">
        <v>2474</v>
      </c>
      <c r="K68" s="859" t="s">
        <v>64</v>
      </c>
      <c r="L68" s="857" t="s">
        <v>2483</v>
      </c>
      <c r="M68" s="859">
        <v>410402000</v>
      </c>
      <c r="N68" s="857" t="s">
        <v>2476</v>
      </c>
      <c r="O68" s="859">
        <v>12</v>
      </c>
      <c r="P68" s="856">
        <v>2020003630035</v>
      </c>
      <c r="Q68" s="857" t="s">
        <v>2477</v>
      </c>
      <c r="R68" s="874">
        <f t="shared" ref="R68:R72" si="19">SUM($V$66:$V$72)/SUM($V$65:$V$72)</f>
        <v>0.69763227054522126</v>
      </c>
      <c r="S68" s="857" t="s">
        <v>2478</v>
      </c>
      <c r="T68" s="857" t="s">
        <v>2484</v>
      </c>
      <c r="U68" s="859" t="s">
        <v>2488</v>
      </c>
      <c r="V68" s="861">
        <v>20000000</v>
      </c>
      <c r="W68" s="877" t="s">
        <v>2486</v>
      </c>
      <c r="X68" s="863" t="s">
        <v>74</v>
      </c>
      <c r="Y68" s="856">
        <v>20</v>
      </c>
      <c r="Z68" s="859" t="s">
        <v>2291</v>
      </c>
      <c r="AA68" s="870">
        <v>500</v>
      </c>
      <c r="AB68" s="871">
        <v>500</v>
      </c>
      <c r="AC68" s="864"/>
      <c r="AD68" s="864"/>
      <c r="AE68" s="864"/>
      <c r="AF68" s="864"/>
      <c r="AG68" s="864"/>
      <c r="AH68" s="864"/>
      <c r="AI68" s="864"/>
      <c r="AJ68" s="864"/>
      <c r="AK68" s="864"/>
      <c r="AL68" s="864"/>
      <c r="AM68" s="864"/>
      <c r="AN68" s="864">
        <v>1000</v>
      </c>
      <c r="AO68" s="866"/>
      <c r="AP68" s="864">
        <v>1000</v>
      </c>
      <c r="AQ68" s="867">
        <v>44562</v>
      </c>
      <c r="AR68" s="867">
        <v>44926</v>
      </c>
      <c r="AS68" s="856" t="s">
        <v>2482</v>
      </c>
      <c r="AT68" s="869"/>
      <c r="AU68" s="869"/>
      <c r="AV68" s="869"/>
      <c r="AW68" s="869"/>
      <c r="AX68" s="869"/>
      <c r="AY68" s="869"/>
      <c r="AZ68" s="869"/>
      <c r="BA68" s="869"/>
      <c r="BB68" s="869"/>
      <c r="BC68" s="869"/>
      <c r="BD68" s="869"/>
      <c r="BE68" s="869"/>
      <c r="BF68" s="869"/>
      <c r="BG68" s="869"/>
      <c r="BH68" s="869"/>
      <c r="BI68" s="869"/>
      <c r="BJ68" s="869"/>
      <c r="BK68" s="869"/>
      <c r="BL68" s="872"/>
      <c r="BM68" s="872"/>
    </row>
    <row r="69" spans="1:65" ht="85.5" customHeight="1" x14ac:dyDescent="0.2">
      <c r="A69" s="856">
        <v>1</v>
      </c>
      <c r="B69" s="857" t="s">
        <v>1761</v>
      </c>
      <c r="C69" s="856">
        <v>4102</v>
      </c>
      <c r="D69" s="858" t="s">
        <v>2311</v>
      </c>
      <c r="E69" s="859">
        <v>4108</v>
      </c>
      <c r="F69" s="857" t="s">
        <v>2473</v>
      </c>
      <c r="G69" s="859">
        <v>4104020</v>
      </c>
      <c r="H69" s="857" t="s">
        <v>2474</v>
      </c>
      <c r="I69" s="859">
        <v>4104020</v>
      </c>
      <c r="J69" s="857" t="s">
        <v>2474</v>
      </c>
      <c r="K69" s="859" t="s">
        <v>64</v>
      </c>
      <c r="L69" s="857" t="s">
        <v>2483</v>
      </c>
      <c r="M69" s="859">
        <v>410402000</v>
      </c>
      <c r="N69" s="857" t="s">
        <v>2476</v>
      </c>
      <c r="O69" s="859">
        <v>12</v>
      </c>
      <c r="P69" s="856">
        <v>2020003630035</v>
      </c>
      <c r="Q69" s="857" t="s">
        <v>2477</v>
      </c>
      <c r="R69" s="874">
        <f t="shared" si="19"/>
        <v>0.69763227054522126</v>
      </c>
      <c r="S69" s="857" t="s">
        <v>2478</v>
      </c>
      <c r="T69" s="857" t="s">
        <v>2484</v>
      </c>
      <c r="U69" s="859" t="s">
        <v>2489</v>
      </c>
      <c r="V69" s="861">
        <v>20000000</v>
      </c>
      <c r="W69" s="877" t="s">
        <v>2486</v>
      </c>
      <c r="X69" s="863" t="s">
        <v>74</v>
      </c>
      <c r="Y69" s="856">
        <v>20</v>
      </c>
      <c r="Z69" s="859" t="s">
        <v>2291</v>
      </c>
      <c r="AA69" s="870">
        <v>500</v>
      </c>
      <c r="AB69" s="871">
        <v>500</v>
      </c>
      <c r="AC69" s="864"/>
      <c r="AD69" s="864"/>
      <c r="AE69" s="864"/>
      <c r="AF69" s="864"/>
      <c r="AG69" s="864"/>
      <c r="AH69" s="864"/>
      <c r="AI69" s="864"/>
      <c r="AJ69" s="864"/>
      <c r="AK69" s="864"/>
      <c r="AL69" s="864"/>
      <c r="AM69" s="864"/>
      <c r="AN69" s="864">
        <v>1000</v>
      </c>
      <c r="AO69" s="866"/>
      <c r="AP69" s="864">
        <v>1000</v>
      </c>
      <c r="AQ69" s="867">
        <v>44562</v>
      </c>
      <c r="AR69" s="867">
        <v>44926</v>
      </c>
      <c r="AS69" s="856" t="s">
        <v>2482</v>
      </c>
      <c r="AT69" s="869"/>
      <c r="AU69" s="869"/>
      <c r="AV69" s="869"/>
      <c r="AW69" s="869"/>
      <c r="AX69" s="869"/>
      <c r="AY69" s="869"/>
      <c r="AZ69" s="869"/>
      <c r="BA69" s="869"/>
      <c r="BB69" s="869"/>
      <c r="BC69" s="869"/>
      <c r="BD69" s="869"/>
      <c r="BE69" s="869"/>
      <c r="BF69" s="869"/>
      <c r="BG69" s="869"/>
      <c r="BH69" s="869"/>
      <c r="BI69" s="869"/>
      <c r="BJ69" s="869"/>
      <c r="BK69" s="869"/>
      <c r="BL69" s="872"/>
      <c r="BM69" s="872"/>
    </row>
    <row r="70" spans="1:65" ht="85.5" customHeight="1" x14ac:dyDescent="0.2">
      <c r="A70" s="856">
        <v>1</v>
      </c>
      <c r="B70" s="857" t="s">
        <v>1761</v>
      </c>
      <c r="C70" s="856">
        <v>4102</v>
      </c>
      <c r="D70" s="858" t="s">
        <v>2311</v>
      </c>
      <c r="E70" s="859">
        <v>4109</v>
      </c>
      <c r="F70" s="857" t="s">
        <v>2473</v>
      </c>
      <c r="G70" s="859">
        <v>4104020</v>
      </c>
      <c r="H70" s="857" t="s">
        <v>2474</v>
      </c>
      <c r="I70" s="859">
        <v>4104020</v>
      </c>
      <c r="J70" s="857" t="s">
        <v>2474</v>
      </c>
      <c r="K70" s="859" t="s">
        <v>64</v>
      </c>
      <c r="L70" s="857" t="s">
        <v>2483</v>
      </c>
      <c r="M70" s="859">
        <v>410402000</v>
      </c>
      <c r="N70" s="857" t="s">
        <v>2476</v>
      </c>
      <c r="O70" s="859">
        <v>12</v>
      </c>
      <c r="P70" s="856">
        <v>2020003630035</v>
      </c>
      <c r="Q70" s="857" t="s">
        <v>2477</v>
      </c>
      <c r="R70" s="874">
        <f t="shared" si="19"/>
        <v>0.69763227054522126</v>
      </c>
      <c r="S70" s="857" t="s">
        <v>2478</v>
      </c>
      <c r="T70" s="857" t="s">
        <v>2484</v>
      </c>
      <c r="U70" s="859" t="s">
        <v>2356</v>
      </c>
      <c r="V70" s="861">
        <v>1000000</v>
      </c>
      <c r="W70" s="877" t="s">
        <v>2486</v>
      </c>
      <c r="X70" s="863" t="s">
        <v>74</v>
      </c>
      <c r="Y70" s="856">
        <v>20</v>
      </c>
      <c r="Z70" s="859" t="s">
        <v>2291</v>
      </c>
      <c r="AA70" s="870">
        <v>500</v>
      </c>
      <c r="AB70" s="871">
        <v>500</v>
      </c>
      <c r="AC70" s="864"/>
      <c r="AD70" s="864"/>
      <c r="AE70" s="864"/>
      <c r="AF70" s="864"/>
      <c r="AG70" s="864"/>
      <c r="AH70" s="864"/>
      <c r="AI70" s="864"/>
      <c r="AJ70" s="864"/>
      <c r="AK70" s="864"/>
      <c r="AL70" s="864"/>
      <c r="AM70" s="864"/>
      <c r="AN70" s="864">
        <v>1000</v>
      </c>
      <c r="AO70" s="866"/>
      <c r="AP70" s="864">
        <v>1000</v>
      </c>
      <c r="AQ70" s="867">
        <v>44562</v>
      </c>
      <c r="AR70" s="867">
        <v>44926</v>
      </c>
      <c r="AS70" s="856" t="s">
        <v>2482</v>
      </c>
      <c r="AT70" s="869"/>
      <c r="AU70" s="869"/>
      <c r="AV70" s="869"/>
      <c r="AW70" s="869"/>
      <c r="AX70" s="869"/>
      <c r="AY70" s="869"/>
      <c r="AZ70" s="869"/>
      <c r="BA70" s="869"/>
      <c r="BB70" s="869"/>
      <c r="BC70" s="869"/>
      <c r="BD70" s="869"/>
      <c r="BE70" s="869"/>
      <c r="BF70" s="869"/>
      <c r="BG70" s="869"/>
      <c r="BH70" s="869"/>
      <c r="BI70" s="869"/>
      <c r="BJ70" s="869"/>
      <c r="BK70" s="869"/>
      <c r="BL70" s="872"/>
      <c r="BM70" s="872"/>
    </row>
    <row r="71" spans="1:65" ht="85.5" customHeight="1" x14ac:dyDescent="0.2">
      <c r="A71" s="856">
        <v>1</v>
      </c>
      <c r="B71" s="857" t="s">
        <v>1761</v>
      </c>
      <c r="C71" s="856">
        <v>4102</v>
      </c>
      <c r="D71" s="858" t="s">
        <v>2311</v>
      </c>
      <c r="E71" s="859">
        <v>4110</v>
      </c>
      <c r="F71" s="857" t="s">
        <v>2473</v>
      </c>
      <c r="G71" s="859">
        <v>4104020</v>
      </c>
      <c r="H71" s="857" t="s">
        <v>2474</v>
      </c>
      <c r="I71" s="859">
        <v>4104020</v>
      </c>
      <c r="J71" s="857" t="s">
        <v>2474</v>
      </c>
      <c r="K71" s="859" t="s">
        <v>64</v>
      </c>
      <c r="L71" s="857" t="s">
        <v>2483</v>
      </c>
      <c r="M71" s="859">
        <v>410402000</v>
      </c>
      <c r="N71" s="857" t="s">
        <v>2476</v>
      </c>
      <c r="O71" s="859">
        <v>12</v>
      </c>
      <c r="P71" s="856">
        <v>2020003630035</v>
      </c>
      <c r="Q71" s="857" t="s">
        <v>2477</v>
      </c>
      <c r="R71" s="874">
        <f t="shared" si="19"/>
        <v>0.69763227054522126</v>
      </c>
      <c r="S71" s="857" t="s">
        <v>2478</v>
      </c>
      <c r="T71" s="857" t="s">
        <v>2484</v>
      </c>
      <c r="U71" s="859" t="s">
        <v>2490</v>
      </c>
      <c r="V71" s="861">
        <v>2000000</v>
      </c>
      <c r="W71" s="877" t="s">
        <v>2486</v>
      </c>
      <c r="X71" s="863" t="s">
        <v>74</v>
      </c>
      <c r="Y71" s="856">
        <v>20</v>
      </c>
      <c r="Z71" s="859" t="s">
        <v>2291</v>
      </c>
      <c r="AA71" s="870">
        <v>500</v>
      </c>
      <c r="AB71" s="871">
        <v>500</v>
      </c>
      <c r="AC71" s="864"/>
      <c r="AD71" s="864"/>
      <c r="AE71" s="864"/>
      <c r="AF71" s="864"/>
      <c r="AG71" s="864"/>
      <c r="AH71" s="864"/>
      <c r="AI71" s="864"/>
      <c r="AJ71" s="864"/>
      <c r="AK71" s="864"/>
      <c r="AL71" s="864"/>
      <c r="AM71" s="864"/>
      <c r="AN71" s="864">
        <v>1000</v>
      </c>
      <c r="AO71" s="866"/>
      <c r="AP71" s="864">
        <v>1000</v>
      </c>
      <c r="AQ71" s="867">
        <v>44562</v>
      </c>
      <c r="AR71" s="867">
        <v>44926</v>
      </c>
      <c r="AS71" s="856" t="s">
        <v>2482</v>
      </c>
      <c r="AT71" s="869"/>
      <c r="AU71" s="869"/>
      <c r="AV71" s="869"/>
      <c r="AW71" s="869"/>
      <c r="AX71" s="869"/>
      <c r="AY71" s="869"/>
      <c r="AZ71" s="869"/>
      <c r="BA71" s="869"/>
      <c r="BB71" s="869"/>
      <c r="BC71" s="869"/>
      <c r="BD71" s="869"/>
      <c r="BE71" s="869"/>
      <c r="BF71" s="869"/>
      <c r="BG71" s="869"/>
      <c r="BH71" s="869"/>
      <c r="BI71" s="869"/>
      <c r="BJ71" s="869"/>
      <c r="BK71" s="869"/>
      <c r="BL71" s="872"/>
      <c r="BM71" s="872"/>
    </row>
    <row r="72" spans="1:65" ht="85.5" customHeight="1" x14ac:dyDescent="0.2">
      <c r="A72" s="856">
        <v>1</v>
      </c>
      <c r="B72" s="857" t="s">
        <v>1761</v>
      </c>
      <c r="C72" s="856">
        <v>4102</v>
      </c>
      <c r="D72" s="858" t="s">
        <v>2311</v>
      </c>
      <c r="E72" s="859">
        <v>4111</v>
      </c>
      <c r="F72" s="857" t="s">
        <v>2473</v>
      </c>
      <c r="G72" s="859">
        <v>4104020</v>
      </c>
      <c r="H72" s="857" t="s">
        <v>2474</v>
      </c>
      <c r="I72" s="859">
        <v>4104020</v>
      </c>
      <c r="J72" s="857" t="s">
        <v>2474</v>
      </c>
      <c r="K72" s="859" t="s">
        <v>64</v>
      </c>
      <c r="L72" s="857" t="s">
        <v>2483</v>
      </c>
      <c r="M72" s="859">
        <v>410402000</v>
      </c>
      <c r="N72" s="857" t="s">
        <v>2476</v>
      </c>
      <c r="O72" s="859">
        <v>12</v>
      </c>
      <c r="P72" s="856">
        <v>2020003630035</v>
      </c>
      <c r="Q72" s="857" t="s">
        <v>2477</v>
      </c>
      <c r="R72" s="874">
        <f t="shared" si="19"/>
        <v>0.69763227054522126</v>
      </c>
      <c r="S72" s="857" t="s">
        <v>2478</v>
      </c>
      <c r="T72" s="857" t="s">
        <v>2484</v>
      </c>
      <c r="U72" s="859" t="s">
        <v>2491</v>
      </c>
      <c r="V72" s="861">
        <v>30000000</v>
      </c>
      <c r="W72" s="877" t="s">
        <v>2486</v>
      </c>
      <c r="X72" s="863" t="s">
        <v>74</v>
      </c>
      <c r="Y72" s="856">
        <v>20</v>
      </c>
      <c r="Z72" s="859" t="s">
        <v>2291</v>
      </c>
      <c r="AA72" s="870">
        <v>500</v>
      </c>
      <c r="AB72" s="871">
        <v>500</v>
      </c>
      <c r="AC72" s="864"/>
      <c r="AD72" s="864"/>
      <c r="AE72" s="864"/>
      <c r="AF72" s="864"/>
      <c r="AG72" s="864"/>
      <c r="AH72" s="864"/>
      <c r="AI72" s="864"/>
      <c r="AJ72" s="864"/>
      <c r="AK72" s="864"/>
      <c r="AL72" s="864"/>
      <c r="AM72" s="864"/>
      <c r="AN72" s="864">
        <v>1000</v>
      </c>
      <c r="AO72" s="866"/>
      <c r="AP72" s="864">
        <v>1000</v>
      </c>
      <c r="AQ72" s="867">
        <v>44562</v>
      </c>
      <c r="AR72" s="867">
        <v>44926</v>
      </c>
      <c r="AS72" s="856" t="s">
        <v>2482</v>
      </c>
      <c r="AT72" s="869"/>
      <c r="AU72" s="869"/>
      <c r="AV72" s="869"/>
      <c r="AW72" s="869"/>
      <c r="AX72" s="869"/>
      <c r="AY72" s="869"/>
      <c r="AZ72" s="869"/>
      <c r="BA72" s="869"/>
      <c r="BB72" s="869"/>
      <c r="BC72" s="869"/>
      <c r="BD72" s="869"/>
      <c r="BE72" s="869"/>
      <c r="BF72" s="869"/>
      <c r="BG72" s="869"/>
      <c r="BH72" s="869"/>
      <c r="BI72" s="869"/>
      <c r="BJ72" s="869"/>
      <c r="BK72" s="869"/>
      <c r="BL72" s="872"/>
      <c r="BM72" s="872"/>
    </row>
    <row r="73" spans="1:65" ht="69" customHeight="1" x14ac:dyDescent="0.2">
      <c r="A73" s="856">
        <v>1</v>
      </c>
      <c r="B73" s="857" t="s">
        <v>1761</v>
      </c>
      <c r="C73" s="856">
        <v>4102</v>
      </c>
      <c r="D73" s="858" t="s">
        <v>2311</v>
      </c>
      <c r="E73" s="859">
        <v>4112</v>
      </c>
      <c r="F73" s="857" t="s">
        <v>2473</v>
      </c>
      <c r="G73" s="859">
        <v>4104026</v>
      </c>
      <c r="H73" s="857" t="s">
        <v>2492</v>
      </c>
      <c r="I73" s="859">
        <v>4104027</v>
      </c>
      <c r="J73" s="857" t="s">
        <v>2493</v>
      </c>
      <c r="K73" s="859" t="s">
        <v>64</v>
      </c>
      <c r="L73" s="857" t="s">
        <v>2494</v>
      </c>
      <c r="M73" s="859">
        <v>410402700</v>
      </c>
      <c r="N73" s="857" t="s">
        <v>2495</v>
      </c>
      <c r="O73" s="859">
        <v>12</v>
      </c>
      <c r="P73" s="856">
        <v>2020003630012</v>
      </c>
      <c r="Q73" s="857" t="s">
        <v>2496</v>
      </c>
      <c r="R73" s="874">
        <f>SUM($V$73:$V$75)/SUM($V$73:$V$75)</f>
        <v>1</v>
      </c>
      <c r="S73" s="857" t="s">
        <v>2497</v>
      </c>
      <c r="T73" s="857" t="s">
        <v>2498</v>
      </c>
      <c r="U73" s="859" t="s">
        <v>2499</v>
      </c>
      <c r="V73" s="861">
        <f>56000000-2000000</f>
        <v>54000000</v>
      </c>
      <c r="W73" s="862" t="s">
        <v>2500</v>
      </c>
      <c r="X73" s="863" t="s">
        <v>74</v>
      </c>
      <c r="Y73" s="856">
        <v>20</v>
      </c>
      <c r="Z73" s="859" t="s">
        <v>2291</v>
      </c>
      <c r="AA73" s="870">
        <v>120</v>
      </c>
      <c r="AB73" s="871">
        <v>180</v>
      </c>
      <c r="AC73" s="864"/>
      <c r="AD73" s="864"/>
      <c r="AE73" s="864"/>
      <c r="AF73" s="864"/>
      <c r="AG73" s="864"/>
      <c r="AH73" s="864"/>
      <c r="AI73" s="864"/>
      <c r="AJ73" s="864"/>
      <c r="AK73" s="864"/>
      <c r="AL73" s="864"/>
      <c r="AM73" s="864"/>
      <c r="AN73" s="864"/>
      <c r="AO73" s="866"/>
      <c r="AP73" s="864">
        <v>300</v>
      </c>
      <c r="AQ73" s="867">
        <v>44562</v>
      </c>
      <c r="AR73" s="867">
        <v>44926</v>
      </c>
      <c r="AS73" s="856" t="s">
        <v>2425</v>
      </c>
      <c r="AT73" s="869"/>
      <c r="AU73" s="869"/>
      <c r="AV73" s="869"/>
      <c r="AW73" s="869"/>
      <c r="AX73" s="869"/>
      <c r="AY73" s="869"/>
      <c r="AZ73" s="869"/>
      <c r="BA73" s="869"/>
      <c r="BB73" s="869"/>
      <c r="BC73" s="869"/>
      <c r="BD73" s="869"/>
      <c r="BE73" s="869"/>
      <c r="BF73" s="869"/>
      <c r="BG73" s="869"/>
      <c r="BH73" s="869"/>
      <c r="BI73" s="869"/>
      <c r="BJ73" s="869"/>
      <c r="BK73" s="869"/>
      <c r="BL73" s="872"/>
      <c r="BM73" s="872"/>
    </row>
    <row r="74" spans="1:65" ht="69" customHeight="1" x14ac:dyDescent="0.2">
      <c r="A74" s="856">
        <v>1</v>
      </c>
      <c r="B74" s="857" t="s">
        <v>1761</v>
      </c>
      <c r="C74" s="856">
        <v>4102</v>
      </c>
      <c r="D74" s="858" t="s">
        <v>2311</v>
      </c>
      <c r="E74" s="859">
        <v>4112</v>
      </c>
      <c r="F74" s="857" t="s">
        <v>2473</v>
      </c>
      <c r="G74" s="859">
        <v>4104026</v>
      </c>
      <c r="H74" s="857" t="s">
        <v>2492</v>
      </c>
      <c r="I74" s="859">
        <v>4104027</v>
      </c>
      <c r="J74" s="857" t="s">
        <v>2493</v>
      </c>
      <c r="K74" s="859" t="s">
        <v>64</v>
      </c>
      <c r="L74" s="857" t="s">
        <v>2494</v>
      </c>
      <c r="M74" s="859">
        <v>410402700</v>
      </c>
      <c r="N74" s="857" t="s">
        <v>2495</v>
      </c>
      <c r="O74" s="859">
        <v>12</v>
      </c>
      <c r="P74" s="856">
        <v>2020003630012</v>
      </c>
      <c r="Q74" s="857" t="s">
        <v>2496</v>
      </c>
      <c r="R74" s="874">
        <f t="shared" ref="R74:R75" si="20">SUM($V$73:$V$75)/SUM($V$73:$V$75)</f>
        <v>1</v>
      </c>
      <c r="S74" s="857" t="s">
        <v>2497</v>
      </c>
      <c r="T74" s="857" t="s">
        <v>2498</v>
      </c>
      <c r="U74" s="859" t="s">
        <v>2501</v>
      </c>
      <c r="V74" s="861">
        <v>2000000</v>
      </c>
      <c r="W74" s="862" t="s">
        <v>2500</v>
      </c>
      <c r="X74" s="863" t="s">
        <v>74</v>
      </c>
      <c r="Y74" s="856">
        <v>20</v>
      </c>
      <c r="Z74" s="859" t="s">
        <v>2291</v>
      </c>
      <c r="AA74" s="870">
        <v>120</v>
      </c>
      <c r="AB74" s="871">
        <v>180</v>
      </c>
      <c r="AC74" s="864"/>
      <c r="AD74" s="864"/>
      <c r="AE74" s="864"/>
      <c r="AF74" s="864"/>
      <c r="AG74" s="864"/>
      <c r="AH74" s="864"/>
      <c r="AI74" s="864"/>
      <c r="AJ74" s="864"/>
      <c r="AK74" s="864"/>
      <c r="AL74" s="864"/>
      <c r="AM74" s="864"/>
      <c r="AN74" s="864"/>
      <c r="AO74" s="866"/>
      <c r="AP74" s="864">
        <v>300</v>
      </c>
      <c r="AQ74" s="867">
        <v>44562</v>
      </c>
      <c r="AR74" s="867">
        <v>44926</v>
      </c>
      <c r="AS74" s="856" t="s">
        <v>2425</v>
      </c>
      <c r="AT74" s="869"/>
      <c r="AU74" s="869"/>
      <c r="AV74" s="869"/>
      <c r="AW74" s="869"/>
      <c r="AX74" s="869"/>
      <c r="AY74" s="869"/>
      <c r="AZ74" s="869"/>
      <c r="BA74" s="869"/>
      <c r="BB74" s="869"/>
      <c r="BC74" s="869"/>
      <c r="BD74" s="869"/>
      <c r="BE74" s="869"/>
      <c r="BF74" s="869"/>
      <c r="BG74" s="869"/>
      <c r="BH74" s="869"/>
      <c r="BI74" s="869"/>
      <c r="BJ74" s="869"/>
      <c r="BK74" s="869"/>
      <c r="BL74" s="872"/>
      <c r="BM74" s="872"/>
    </row>
    <row r="75" spans="1:65" ht="75.75" customHeight="1" x14ac:dyDescent="0.2">
      <c r="A75" s="856">
        <v>1</v>
      </c>
      <c r="B75" s="857" t="s">
        <v>1761</v>
      </c>
      <c r="C75" s="856">
        <v>4102</v>
      </c>
      <c r="D75" s="858" t="s">
        <v>2311</v>
      </c>
      <c r="E75" s="859">
        <v>4113</v>
      </c>
      <c r="F75" s="857" t="s">
        <v>2473</v>
      </c>
      <c r="G75" s="859">
        <v>4104026</v>
      </c>
      <c r="H75" s="857" t="s">
        <v>2492</v>
      </c>
      <c r="I75" s="859">
        <v>4104027</v>
      </c>
      <c r="J75" s="857" t="s">
        <v>2493</v>
      </c>
      <c r="K75" s="859" t="s">
        <v>64</v>
      </c>
      <c r="L75" s="857" t="s">
        <v>2494</v>
      </c>
      <c r="M75" s="859">
        <v>410402700</v>
      </c>
      <c r="N75" s="857" t="s">
        <v>2495</v>
      </c>
      <c r="O75" s="859">
        <v>12</v>
      </c>
      <c r="P75" s="856">
        <v>2020003630012</v>
      </c>
      <c r="Q75" s="857" t="s">
        <v>2496</v>
      </c>
      <c r="R75" s="874">
        <f t="shared" si="20"/>
        <v>1</v>
      </c>
      <c r="S75" s="857" t="s">
        <v>2497</v>
      </c>
      <c r="T75" s="857" t="s">
        <v>2498</v>
      </c>
      <c r="U75" s="859" t="s">
        <v>2502</v>
      </c>
      <c r="V75" s="861">
        <v>4000000</v>
      </c>
      <c r="W75" s="862" t="s">
        <v>2503</v>
      </c>
      <c r="X75" s="873" t="s">
        <v>199</v>
      </c>
      <c r="Y75" s="856">
        <v>20</v>
      </c>
      <c r="Z75" s="859" t="s">
        <v>2291</v>
      </c>
      <c r="AA75" s="870">
        <v>120</v>
      </c>
      <c r="AB75" s="871">
        <v>180</v>
      </c>
      <c r="AC75" s="864"/>
      <c r="AD75" s="864"/>
      <c r="AE75" s="864"/>
      <c r="AF75" s="864"/>
      <c r="AG75" s="864"/>
      <c r="AH75" s="864"/>
      <c r="AI75" s="864"/>
      <c r="AJ75" s="864"/>
      <c r="AK75" s="864"/>
      <c r="AL75" s="864"/>
      <c r="AM75" s="864"/>
      <c r="AN75" s="864"/>
      <c r="AO75" s="866"/>
      <c r="AP75" s="864">
        <v>300</v>
      </c>
      <c r="AQ75" s="867">
        <v>44562</v>
      </c>
      <c r="AR75" s="867">
        <v>44926</v>
      </c>
      <c r="AS75" s="856" t="s">
        <v>2425</v>
      </c>
      <c r="AT75" s="869"/>
      <c r="AU75" s="869"/>
      <c r="AV75" s="869"/>
      <c r="AW75" s="869"/>
      <c r="AX75" s="869"/>
      <c r="AY75" s="869"/>
      <c r="AZ75" s="869"/>
      <c r="BA75" s="869"/>
      <c r="BB75" s="869"/>
      <c r="BC75" s="869"/>
      <c r="BD75" s="869"/>
      <c r="BE75" s="869"/>
      <c r="BF75" s="869"/>
      <c r="BG75" s="869"/>
      <c r="BH75" s="869"/>
      <c r="BI75" s="869"/>
      <c r="BJ75" s="869"/>
      <c r="BK75" s="869"/>
      <c r="BL75" s="872"/>
      <c r="BM75" s="872"/>
    </row>
    <row r="76" spans="1:65" ht="92.25" customHeight="1" x14ac:dyDescent="0.2">
      <c r="A76" s="856">
        <v>1</v>
      </c>
      <c r="B76" s="857" t="s">
        <v>1761</v>
      </c>
      <c r="C76" s="856">
        <v>4102</v>
      </c>
      <c r="D76" s="858" t="s">
        <v>2311</v>
      </c>
      <c r="E76" s="859">
        <v>4113</v>
      </c>
      <c r="F76" s="857" t="s">
        <v>2473</v>
      </c>
      <c r="G76" s="859">
        <v>4104015</v>
      </c>
      <c r="H76" s="857" t="s">
        <v>2504</v>
      </c>
      <c r="I76" s="859">
        <v>4104015</v>
      </c>
      <c r="J76" s="857" t="s">
        <v>2505</v>
      </c>
      <c r="K76" s="859">
        <v>410401500</v>
      </c>
      <c r="L76" s="857" t="s">
        <v>2506</v>
      </c>
      <c r="M76" s="859">
        <v>410401500</v>
      </c>
      <c r="N76" s="857" t="s">
        <v>2507</v>
      </c>
      <c r="O76" s="859">
        <v>7500</v>
      </c>
      <c r="P76" s="856">
        <v>2020003630109</v>
      </c>
      <c r="Q76" s="857" t="s">
        <v>2508</v>
      </c>
      <c r="R76" s="860">
        <f>SUM($V$76:$V$83)/SUM($V$76:$V$121)</f>
        <v>2.6858734986427414E-2</v>
      </c>
      <c r="S76" s="857" t="s">
        <v>2509</v>
      </c>
      <c r="T76" s="857" t="s">
        <v>2510</v>
      </c>
      <c r="U76" s="868" t="s">
        <v>2511</v>
      </c>
      <c r="V76" s="861">
        <v>17286490</v>
      </c>
      <c r="W76" s="862" t="s">
        <v>2512</v>
      </c>
      <c r="X76" s="863" t="s">
        <v>74</v>
      </c>
      <c r="Y76" s="856">
        <v>88</v>
      </c>
      <c r="Z76" s="859" t="s">
        <v>2470</v>
      </c>
      <c r="AA76" s="870">
        <v>3500</v>
      </c>
      <c r="AB76" s="871">
        <v>4000</v>
      </c>
      <c r="AC76" s="864" t="s">
        <v>136</v>
      </c>
      <c r="AD76" s="864" t="s">
        <v>136</v>
      </c>
      <c r="AE76" s="864" t="s">
        <v>136</v>
      </c>
      <c r="AF76" s="864">
        <v>7500</v>
      </c>
      <c r="AG76" s="864"/>
      <c r="AH76" s="864"/>
      <c r="AI76" s="864"/>
      <c r="AJ76" s="864"/>
      <c r="AK76" s="864"/>
      <c r="AL76" s="864"/>
      <c r="AM76" s="883"/>
      <c r="AN76" s="883"/>
      <c r="AO76" s="884"/>
      <c r="AP76" s="864">
        <v>7500</v>
      </c>
      <c r="AQ76" s="867">
        <v>44562</v>
      </c>
      <c r="AR76" s="867">
        <v>44926</v>
      </c>
      <c r="AS76" s="856" t="s">
        <v>2482</v>
      </c>
      <c r="AT76" s="869"/>
      <c r="AU76" s="869"/>
      <c r="AV76" s="869"/>
      <c r="AW76" s="869"/>
      <c r="AX76" s="869"/>
      <c r="AY76" s="869"/>
      <c r="AZ76" s="869"/>
      <c r="BA76" s="869"/>
      <c r="BB76" s="869"/>
      <c r="BC76" s="869"/>
      <c r="BD76" s="869"/>
      <c r="BE76" s="869"/>
      <c r="BF76" s="869"/>
      <c r="BG76" s="869"/>
      <c r="BH76" s="869"/>
      <c r="BI76" s="869"/>
      <c r="BJ76" s="869"/>
      <c r="BK76" s="869"/>
      <c r="BL76" s="872"/>
      <c r="BM76" s="872"/>
    </row>
    <row r="77" spans="1:65" ht="92.25" customHeight="1" x14ac:dyDescent="0.2">
      <c r="A77" s="856">
        <v>1</v>
      </c>
      <c r="B77" s="857" t="s">
        <v>1761</v>
      </c>
      <c r="C77" s="856">
        <v>4102</v>
      </c>
      <c r="D77" s="858" t="s">
        <v>2311</v>
      </c>
      <c r="E77" s="859">
        <v>4113</v>
      </c>
      <c r="F77" s="857" t="s">
        <v>2473</v>
      </c>
      <c r="G77" s="859">
        <v>4104015</v>
      </c>
      <c r="H77" s="857" t="s">
        <v>2504</v>
      </c>
      <c r="I77" s="859">
        <v>4104015</v>
      </c>
      <c r="J77" s="857" t="s">
        <v>2505</v>
      </c>
      <c r="K77" s="859">
        <v>410401500</v>
      </c>
      <c r="L77" s="857" t="s">
        <v>2506</v>
      </c>
      <c r="M77" s="859">
        <v>410401500</v>
      </c>
      <c r="N77" s="857" t="s">
        <v>2507</v>
      </c>
      <c r="O77" s="859">
        <v>7500</v>
      </c>
      <c r="P77" s="856">
        <v>2020003630109</v>
      </c>
      <c r="Q77" s="857" t="s">
        <v>2508</v>
      </c>
      <c r="R77" s="860">
        <f>SUM($V$76:$V$83)/SUM($V$76:$V$121)</f>
        <v>2.6858734986427414E-2</v>
      </c>
      <c r="S77" s="857" t="s">
        <v>2509</v>
      </c>
      <c r="T77" s="857" t="s">
        <v>2510</v>
      </c>
      <c r="U77" s="868" t="s">
        <v>2513</v>
      </c>
      <c r="V77" s="861">
        <v>15000000</v>
      </c>
      <c r="W77" s="862" t="s">
        <v>2514</v>
      </c>
      <c r="X77" s="863" t="s">
        <v>74</v>
      </c>
      <c r="Y77" s="856">
        <v>20</v>
      </c>
      <c r="Z77" s="859" t="s">
        <v>2291</v>
      </c>
      <c r="AA77" s="870">
        <v>3500</v>
      </c>
      <c r="AB77" s="871">
        <v>4000</v>
      </c>
      <c r="AC77" s="864" t="s">
        <v>136</v>
      </c>
      <c r="AD77" s="864" t="s">
        <v>136</v>
      </c>
      <c r="AE77" s="864" t="s">
        <v>136</v>
      </c>
      <c r="AF77" s="864">
        <v>7500</v>
      </c>
      <c r="AG77" s="864"/>
      <c r="AH77" s="864"/>
      <c r="AI77" s="864"/>
      <c r="AJ77" s="864"/>
      <c r="AK77" s="864"/>
      <c r="AL77" s="864"/>
      <c r="AM77" s="883"/>
      <c r="AN77" s="883"/>
      <c r="AO77" s="884"/>
      <c r="AP77" s="864">
        <v>7500</v>
      </c>
      <c r="AQ77" s="867">
        <v>44562</v>
      </c>
      <c r="AR77" s="867">
        <v>44926</v>
      </c>
      <c r="AS77" s="856" t="s">
        <v>2482</v>
      </c>
      <c r="AT77" s="869"/>
      <c r="AU77" s="869"/>
      <c r="AV77" s="869"/>
      <c r="AW77" s="869"/>
      <c r="AX77" s="869"/>
      <c r="AY77" s="869"/>
      <c r="AZ77" s="869"/>
      <c r="BA77" s="869"/>
      <c r="BB77" s="869"/>
      <c r="BC77" s="869"/>
      <c r="BD77" s="869"/>
      <c r="BE77" s="869"/>
      <c r="BF77" s="869"/>
      <c r="BG77" s="869"/>
      <c r="BH77" s="869"/>
      <c r="BI77" s="869"/>
      <c r="BJ77" s="869"/>
      <c r="BK77" s="869"/>
      <c r="BL77" s="872"/>
      <c r="BM77" s="872"/>
    </row>
    <row r="78" spans="1:65" ht="99" customHeight="1" x14ac:dyDescent="0.2">
      <c r="A78" s="856">
        <v>1</v>
      </c>
      <c r="B78" s="857" t="s">
        <v>1761</v>
      </c>
      <c r="C78" s="856">
        <v>4102</v>
      </c>
      <c r="D78" s="858" t="s">
        <v>2311</v>
      </c>
      <c r="E78" s="859">
        <v>4113</v>
      </c>
      <c r="F78" s="857" t="s">
        <v>2473</v>
      </c>
      <c r="G78" s="859">
        <v>4104015</v>
      </c>
      <c r="H78" s="857" t="s">
        <v>2504</v>
      </c>
      <c r="I78" s="859">
        <v>4104015</v>
      </c>
      <c r="J78" s="857" t="s">
        <v>2505</v>
      </c>
      <c r="K78" s="859">
        <v>410401500</v>
      </c>
      <c r="L78" s="857" t="s">
        <v>2506</v>
      </c>
      <c r="M78" s="859">
        <v>410401500</v>
      </c>
      <c r="N78" s="857" t="s">
        <v>2507</v>
      </c>
      <c r="O78" s="859">
        <v>7500</v>
      </c>
      <c r="P78" s="856">
        <v>2020003630109</v>
      </c>
      <c r="Q78" s="857" t="s">
        <v>2508</v>
      </c>
      <c r="R78" s="860">
        <f t="shared" ref="R78:R83" si="21">SUM($V$76:$V$83)/SUM($V$76:$V$121)</f>
        <v>2.6858734986427414E-2</v>
      </c>
      <c r="S78" s="857" t="s">
        <v>2509</v>
      </c>
      <c r="T78" s="857" t="s">
        <v>2510</v>
      </c>
      <c r="U78" s="868" t="s">
        <v>2515</v>
      </c>
      <c r="V78" s="861">
        <v>10965000</v>
      </c>
      <c r="W78" s="862" t="s">
        <v>2514</v>
      </c>
      <c r="X78" s="863" t="s">
        <v>74</v>
      </c>
      <c r="Y78" s="856">
        <v>20</v>
      </c>
      <c r="Z78" s="859" t="s">
        <v>2291</v>
      </c>
      <c r="AA78" s="870">
        <v>3500</v>
      </c>
      <c r="AB78" s="871">
        <v>4000</v>
      </c>
      <c r="AC78" s="864" t="s">
        <v>136</v>
      </c>
      <c r="AD78" s="864" t="s">
        <v>136</v>
      </c>
      <c r="AE78" s="864" t="s">
        <v>136</v>
      </c>
      <c r="AF78" s="864">
        <v>7500</v>
      </c>
      <c r="AG78" s="864"/>
      <c r="AH78" s="864"/>
      <c r="AI78" s="864"/>
      <c r="AJ78" s="864"/>
      <c r="AK78" s="864"/>
      <c r="AL78" s="864"/>
      <c r="AM78" s="883"/>
      <c r="AN78" s="883"/>
      <c r="AO78" s="884"/>
      <c r="AP78" s="864">
        <v>7500</v>
      </c>
      <c r="AQ78" s="867">
        <v>44562</v>
      </c>
      <c r="AR78" s="867">
        <v>44926</v>
      </c>
      <c r="AS78" s="856" t="s">
        <v>2482</v>
      </c>
      <c r="AT78" s="869"/>
      <c r="AU78" s="869"/>
      <c r="AV78" s="869"/>
      <c r="AW78" s="869"/>
      <c r="AX78" s="869"/>
      <c r="AY78" s="869"/>
      <c r="AZ78" s="869"/>
      <c r="BA78" s="869"/>
      <c r="BB78" s="869"/>
      <c r="BC78" s="869"/>
      <c r="BD78" s="869"/>
      <c r="BE78" s="869"/>
      <c r="BF78" s="869"/>
      <c r="BG78" s="869"/>
      <c r="BH78" s="869"/>
      <c r="BI78" s="869"/>
      <c r="BJ78" s="869"/>
      <c r="BK78" s="869"/>
      <c r="BL78" s="872"/>
      <c r="BM78" s="872"/>
    </row>
    <row r="79" spans="1:65" ht="99" customHeight="1" x14ac:dyDescent="0.2">
      <c r="A79" s="856">
        <v>1</v>
      </c>
      <c r="B79" s="857" t="s">
        <v>1761</v>
      </c>
      <c r="C79" s="856">
        <v>4102</v>
      </c>
      <c r="D79" s="858" t="s">
        <v>2311</v>
      </c>
      <c r="E79" s="859">
        <v>4113</v>
      </c>
      <c r="F79" s="857" t="s">
        <v>2473</v>
      </c>
      <c r="G79" s="859">
        <v>4104015</v>
      </c>
      <c r="H79" s="857" t="s">
        <v>2504</v>
      </c>
      <c r="I79" s="859">
        <v>4104015</v>
      </c>
      <c r="J79" s="857" t="s">
        <v>2505</v>
      </c>
      <c r="K79" s="859">
        <v>410401500</v>
      </c>
      <c r="L79" s="857" t="s">
        <v>2506</v>
      </c>
      <c r="M79" s="859">
        <v>410401500</v>
      </c>
      <c r="N79" s="857" t="s">
        <v>2507</v>
      </c>
      <c r="O79" s="859">
        <v>7500</v>
      </c>
      <c r="P79" s="856">
        <v>2020003630109</v>
      </c>
      <c r="Q79" s="857" t="s">
        <v>2508</v>
      </c>
      <c r="R79" s="860">
        <f>SUM($V$76:$V$83)/SUM($V$76:$V$121)</f>
        <v>2.6858734986427414E-2</v>
      </c>
      <c r="S79" s="857" t="s">
        <v>2509</v>
      </c>
      <c r="T79" s="857" t="s">
        <v>2510</v>
      </c>
      <c r="U79" s="868" t="s">
        <v>2516</v>
      </c>
      <c r="V79" s="861">
        <v>25965000</v>
      </c>
      <c r="W79" s="862" t="s">
        <v>2514</v>
      </c>
      <c r="X79" s="863" t="s">
        <v>74</v>
      </c>
      <c r="Y79" s="856">
        <v>20</v>
      </c>
      <c r="Z79" s="859" t="s">
        <v>2291</v>
      </c>
      <c r="AA79" s="870">
        <v>3500</v>
      </c>
      <c r="AB79" s="871">
        <v>4000</v>
      </c>
      <c r="AC79" s="864" t="s">
        <v>136</v>
      </c>
      <c r="AD79" s="864" t="s">
        <v>136</v>
      </c>
      <c r="AE79" s="864" t="s">
        <v>136</v>
      </c>
      <c r="AF79" s="864">
        <v>7500</v>
      </c>
      <c r="AG79" s="864"/>
      <c r="AH79" s="864"/>
      <c r="AI79" s="864"/>
      <c r="AJ79" s="864"/>
      <c r="AK79" s="864"/>
      <c r="AL79" s="864"/>
      <c r="AM79" s="883"/>
      <c r="AN79" s="883"/>
      <c r="AO79" s="884"/>
      <c r="AP79" s="864">
        <v>7500</v>
      </c>
      <c r="AQ79" s="867">
        <v>44562</v>
      </c>
      <c r="AR79" s="867">
        <v>44926</v>
      </c>
      <c r="AS79" s="856" t="s">
        <v>2482</v>
      </c>
      <c r="AT79" s="869"/>
      <c r="AU79" s="869"/>
      <c r="AV79" s="869"/>
      <c r="AW79" s="869"/>
      <c r="AX79" s="869"/>
      <c r="AY79" s="869"/>
      <c r="AZ79" s="869"/>
      <c r="BA79" s="869"/>
      <c r="BB79" s="869"/>
      <c r="BC79" s="869"/>
      <c r="BD79" s="869"/>
      <c r="BE79" s="869"/>
      <c r="BF79" s="869"/>
      <c r="BG79" s="869"/>
      <c r="BH79" s="869"/>
      <c r="BI79" s="869"/>
      <c r="BJ79" s="869"/>
      <c r="BK79" s="869"/>
      <c r="BL79" s="872"/>
      <c r="BM79" s="872"/>
    </row>
    <row r="80" spans="1:65" ht="99" customHeight="1" x14ac:dyDescent="0.2">
      <c r="A80" s="856">
        <v>1</v>
      </c>
      <c r="B80" s="857" t="s">
        <v>1761</v>
      </c>
      <c r="C80" s="856">
        <v>4102</v>
      </c>
      <c r="D80" s="858" t="s">
        <v>2311</v>
      </c>
      <c r="E80" s="859">
        <v>4113</v>
      </c>
      <c r="F80" s="857" t="s">
        <v>2473</v>
      </c>
      <c r="G80" s="859">
        <v>4104015</v>
      </c>
      <c r="H80" s="857" t="s">
        <v>2504</v>
      </c>
      <c r="I80" s="859">
        <v>4104015</v>
      </c>
      <c r="J80" s="857" t="s">
        <v>2505</v>
      </c>
      <c r="K80" s="859">
        <v>410401500</v>
      </c>
      <c r="L80" s="857" t="s">
        <v>2506</v>
      </c>
      <c r="M80" s="859">
        <v>410401500</v>
      </c>
      <c r="N80" s="857" t="s">
        <v>2507</v>
      </c>
      <c r="O80" s="859">
        <v>7500</v>
      </c>
      <c r="P80" s="856">
        <v>2020003630109</v>
      </c>
      <c r="Q80" s="857" t="s">
        <v>2508</v>
      </c>
      <c r="R80" s="860">
        <f t="shared" si="21"/>
        <v>2.6858734986427414E-2</v>
      </c>
      <c r="S80" s="857" t="s">
        <v>2509</v>
      </c>
      <c r="T80" s="857" t="s">
        <v>2510</v>
      </c>
      <c r="U80" s="868" t="s">
        <v>2517</v>
      </c>
      <c r="V80" s="861">
        <v>28805000</v>
      </c>
      <c r="W80" s="862" t="s">
        <v>2514</v>
      </c>
      <c r="X80" s="863" t="s">
        <v>74</v>
      </c>
      <c r="Y80" s="856">
        <v>20</v>
      </c>
      <c r="Z80" s="859" t="s">
        <v>2291</v>
      </c>
      <c r="AA80" s="870">
        <v>3500</v>
      </c>
      <c r="AB80" s="871">
        <v>4000</v>
      </c>
      <c r="AC80" s="864" t="s">
        <v>136</v>
      </c>
      <c r="AD80" s="864" t="s">
        <v>136</v>
      </c>
      <c r="AE80" s="864" t="s">
        <v>136</v>
      </c>
      <c r="AF80" s="864">
        <v>7500</v>
      </c>
      <c r="AG80" s="864"/>
      <c r="AH80" s="864"/>
      <c r="AI80" s="864"/>
      <c r="AJ80" s="864"/>
      <c r="AK80" s="864"/>
      <c r="AL80" s="864"/>
      <c r="AM80" s="883"/>
      <c r="AN80" s="883"/>
      <c r="AO80" s="884"/>
      <c r="AP80" s="864">
        <v>7500</v>
      </c>
      <c r="AQ80" s="867">
        <v>44562</v>
      </c>
      <c r="AR80" s="867">
        <v>44926</v>
      </c>
      <c r="AS80" s="856" t="s">
        <v>2482</v>
      </c>
      <c r="AT80" s="869"/>
      <c r="AU80" s="869"/>
      <c r="AV80" s="869"/>
      <c r="AW80" s="869"/>
      <c r="AX80" s="869"/>
      <c r="AY80" s="869"/>
      <c r="AZ80" s="869"/>
      <c r="BA80" s="869"/>
      <c r="BB80" s="869"/>
      <c r="BC80" s="869"/>
      <c r="BD80" s="869"/>
      <c r="BE80" s="869"/>
      <c r="BF80" s="869"/>
      <c r="BG80" s="869"/>
      <c r="BH80" s="869"/>
      <c r="BI80" s="869"/>
      <c r="BJ80" s="869"/>
      <c r="BK80" s="869"/>
      <c r="BL80" s="872"/>
      <c r="BM80" s="872"/>
    </row>
    <row r="81" spans="1:65" ht="99" customHeight="1" x14ac:dyDescent="0.2">
      <c r="A81" s="856">
        <v>1</v>
      </c>
      <c r="B81" s="857" t="s">
        <v>1761</v>
      </c>
      <c r="C81" s="856">
        <v>4102</v>
      </c>
      <c r="D81" s="858" t="s">
        <v>2311</v>
      </c>
      <c r="E81" s="859">
        <v>4113</v>
      </c>
      <c r="F81" s="857" t="s">
        <v>2473</v>
      </c>
      <c r="G81" s="859">
        <v>4104015</v>
      </c>
      <c r="H81" s="857" t="s">
        <v>2504</v>
      </c>
      <c r="I81" s="859">
        <v>4104015</v>
      </c>
      <c r="J81" s="857" t="s">
        <v>2505</v>
      </c>
      <c r="K81" s="859">
        <v>410401500</v>
      </c>
      <c r="L81" s="857" t="s">
        <v>2506</v>
      </c>
      <c r="M81" s="859">
        <v>410401500</v>
      </c>
      <c r="N81" s="857" t="s">
        <v>2507</v>
      </c>
      <c r="O81" s="859">
        <v>7500</v>
      </c>
      <c r="P81" s="856">
        <v>2020003630109</v>
      </c>
      <c r="Q81" s="857" t="s">
        <v>2508</v>
      </c>
      <c r="R81" s="860">
        <f t="shared" si="21"/>
        <v>2.6858734986427414E-2</v>
      </c>
      <c r="S81" s="857" t="s">
        <v>2509</v>
      </c>
      <c r="T81" s="857" t="s">
        <v>2510</v>
      </c>
      <c r="U81" s="868" t="s">
        <v>2518</v>
      </c>
      <c r="V81" s="861">
        <v>20000000</v>
      </c>
      <c r="W81" s="862" t="s">
        <v>2514</v>
      </c>
      <c r="X81" s="863" t="s">
        <v>74</v>
      </c>
      <c r="Y81" s="856">
        <v>20</v>
      </c>
      <c r="Z81" s="859" t="s">
        <v>2291</v>
      </c>
      <c r="AA81" s="870">
        <v>3500</v>
      </c>
      <c r="AB81" s="871">
        <v>4000</v>
      </c>
      <c r="AC81" s="864" t="s">
        <v>136</v>
      </c>
      <c r="AD81" s="864" t="s">
        <v>136</v>
      </c>
      <c r="AE81" s="864" t="s">
        <v>136</v>
      </c>
      <c r="AF81" s="864">
        <v>7500</v>
      </c>
      <c r="AG81" s="864"/>
      <c r="AH81" s="864"/>
      <c r="AI81" s="864"/>
      <c r="AJ81" s="864"/>
      <c r="AK81" s="864"/>
      <c r="AL81" s="864"/>
      <c r="AM81" s="883"/>
      <c r="AN81" s="883"/>
      <c r="AO81" s="884"/>
      <c r="AP81" s="864">
        <v>7500</v>
      </c>
      <c r="AQ81" s="867">
        <v>44562</v>
      </c>
      <c r="AR81" s="867">
        <v>44926</v>
      </c>
      <c r="AS81" s="856" t="s">
        <v>2482</v>
      </c>
      <c r="AT81" s="869"/>
      <c r="AU81" s="869"/>
      <c r="AV81" s="869"/>
      <c r="AW81" s="869"/>
      <c r="AX81" s="869"/>
      <c r="AY81" s="869"/>
      <c r="AZ81" s="869"/>
      <c r="BA81" s="869"/>
      <c r="BB81" s="869"/>
      <c r="BC81" s="869"/>
      <c r="BD81" s="869"/>
      <c r="BE81" s="869"/>
      <c r="BF81" s="869"/>
      <c r="BG81" s="869"/>
      <c r="BH81" s="869"/>
      <c r="BI81" s="869"/>
      <c r="BJ81" s="869"/>
      <c r="BK81" s="869"/>
      <c r="BL81" s="872"/>
      <c r="BM81" s="872"/>
    </row>
    <row r="82" spans="1:65" ht="99" customHeight="1" x14ac:dyDescent="0.2">
      <c r="A82" s="856">
        <v>1</v>
      </c>
      <c r="B82" s="857" t="s">
        <v>1761</v>
      </c>
      <c r="C82" s="856">
        <v>4102</v>
      </c>
      <c r="D82" s="858" t="s">
        <v>2311</v>
      </c>
      <c r="E82" s="859">
        <v>4113</v>
      </c>
      <c r="F82" s="857" t="s">
        <v>2473</v>
      </c>
      <c r="G82" s="859">
        <v>4104015</v>
      </c>
      <c r="H82" s="857" t="s">
        <v>2504</v>
      </c>
      <c r="I82" s="859">
        <v>4104015</v>
      </c>
      <c r="J82" s="857" t="s">
        <v>2505</v>
      </c>
      <c r="K82" s="859">
        <v>410401500</v>
      </c>
      <c r="L82" s="857" t="s">
        <v>2506</v>
      </c>
      <c r="M82" s="859">
        <v>410401500</v>
      </c>
      <c r="N82" s="857" t="s">
        <v>2507</v>
      </c>
      <c r="O82" s="859">
        <v>7500</v>
      </c>
      <c r="P82" s="856">
        <v>2020003630109</v>
      </c>
      <c r="Q82" s="857" t="s">
        <v>2508</v>
      </c>
      <c r="R82" s="860">
        <f t="shared" si="21"/>
        <v>2.6858734986427414E-2</v>
      </c>
      <c r="S82" s="857" t="s">
        <v>2509</v>
      </c>
      <c r="T82" s="857" t="s">
        <v>2510</v>
      </c>
      <c r="U82" s="868" t="s">
        <v>2519</v>
      </c>
      <c r="V82" s="861">
        <v>5965000</v>
      </c>
      <c r="W82" s="862" t="s">
        <v>2514</v>
      </c>
      <c r="X82" s="863" t="s">
        <v>74</v>
      </c>
      <c r="Y82" s="856">
        <v>20</v>
      </c>
      <c r="Z82" s="859" t="s">
        <v>2291</v>
      </c>
      <c r="AA82" s="870">
        <v>3500</v>
      </c>
      <c r="AB82" s="871">
        <v>4000</v>
      </c>
      <c r="AC82" s="864" t="s">
        <v>136</v>
      </c>
      <c r="AD82" s="864" t="s">
        <v>136</v>
      </c>
      <c r="AE82" s="864" t="s">
        <v>136</v>
      </c>
      <c r="AF82" s="864">
        <v>7500</v>
      </c>
      <c r="AG82" s="864"/>
      <c r="AH82" s="864"/>
      <c r="AI82" s="864"/>
      <c r="AJ82" s="864"/>
      <c r="AK82" s="864"/>
      <c r="AL82" s="864"/>
      <c r="AM82" s="883"/>
      <c r="AN82" s="883"/>
      <c r="AO82" s="884"/>
      <c r="AP82" s="864">
        <v>7500</v>
      </c>
      <c r="AQ82" s="867">
        <v>44562</v>
      </c>
      <c r="AR82" s="867">
        <v>44926</v>
      </c>
      <c r="AS82" s="856" t="s">
        <v>2482</v>
      </c>
      <c r="AT82" s="869"/>
      <c r="AU82" s="869"/>
      <c r="AV82" s="869"/>
      <c r="AW82" s="869"/>
      <c r="AX82" s="869"/>
      <c r="AY82" s="869"/>
      <c r="AZ82" s="869"/>
      <c r="BA82" s="869"/>
      <c r="BB82" s="869"/>
      <c r="BC82" s="869"/>
      <c r="BD82" s="869"/>
      <c r="BE82" s="869"/>
      <c r="BF82" s="869"/>
      <c r="BG82" s="869"/>
      <c r="BH82" s="869"/>
      <c r="BI82" s="869"/>
      <c r="BJ82" s="869"/>
      <c r="BK82" s="869"/>
      <c r="BL82" s="872"/>
      <c r="BM82" s="872"/>
    </row>
    <row r="83" spans="1:65" ht="99" customHeight="1" x14ac:dyDescent="0.2">
      <c r="A83" s="856">
        <v>1</v>
      </c>
      <c r="B83" s="857" t="s">
        <v>1761</v>
      </c>
      <c r="C83" s="856">
        <v>4102</v>
      </c>
      <c r="D83" s="858" t="s">
        <v>2311</v>
      </c>
      <c r="E83" s="859">
        <v>4113</v>
      </c>
      <c r="F83" s="857" t="s">
        <v>2473</v>
      </c>
      <c r="G83" s="859">
        <v>4104015</v>
      </c>
      <c r="H83" s="857" t="s">
        <v>2504</v>
      </c>
      <c r="I83" s="859">
        <v>4104015</v>
      </c>
      <c r="J83" s="857" t="s">
        <v>2505</v>
      </c>
      <c r="K83" s="859">
        <v>410401500</v>
      </c>
      <c r="L83" s="857" t="s">
        <v>2506</v>
      </c>
      <c r="M83" s="859">
        <v>410401500</v>
      </c>
      <c r="N83" s="857" t="s">
        <v>2507</v>
      </c>
      <c r="O83" s="859">
        <v>7500</v>
      </c>
      <c r="P83" s="856">
        <v>2020003630109</v>
      </c>
      <c r="Q83" s="857" t="s">
        <v>2508</v>
      </c>
      <c r="R83" s="860">
        <f t="shared" si="21"/>
        <v>2.6858734986427414E-2</v>
      </c>
      <c r="S83" s="857" t="s">
        <v>2509</v>
      </c>
      <c r="T83" s="857" t="s">
        <v>2510</v>
      </c>
      <c r="U83" s="859" t="s">
        <v>2359</v>
      </c>
      <c r="V83" s="861">
        <v>2000000</v>
      </c>
      <c r="W83" s="862" t="s">
        <v>2520</v>
      </c>
      <c r="X83" s="873" t="s">
        <v>1243</v>
      </c>
      <c r="Y83" s="856">
        <v>20</v>
      </c>
      <c r="Z83" s="859" t="s">
        <v>2291</v>
      </c>
      <c r="AA83" s="870">
        <v>3500</v>
      </c>
      <c r="AB83" s="871">
        <v>4000</v>
      </c>
      <c r="AC83" s="864" t="s">
        <v>136</v>
      </c>
      <c r="AD83" s="864" t="s">
        <v>136</v>
      </c>
      <c r="AE83" s="864" t="s">
        <v>136</v>
      </c>
      <c r="AF83" s="864">
        <v>7500</v>
      </c>
      <c r="AG83" s="864"/>
      <c r="AH83" s="864"/>
      <c r="AI83" s="864"/>
      <c r="AJ83" s="864"/>
      <c r="AK83" s="864"/>
      <c r="AL83" s="864"/>
      <c r="AM83" s="883"/>
      <c r="AN83" s="883"/>
      <c r="AO83" s="884"/>
      <c r="AP83" s="864">
        <v>7500</v>
      </c>
      <c r="AQ83" s="867">
        <v>44562</v>
      </c>
      <c r="AR83" s="867">
        <v>44926</v>
      </c>
      <c r="AS83" s="856" t="s">
        <v>2482</v>
      </c>
      <c r="AT83" s="869"/>
      <c r="AU83" s="869"/>
      <c r="AV83" s="869"/>
      <c r="AW83" s="869"/>
      <c r="AX83" s="869"/>
      <c r="AY83" s="869"/>
      <c r="AZ83" s="869"/>
      <c r="BA83" s="869"/>
      <c r="BB83" s="869"/>
      <c r="BC83" s="869"/>
      <c r="BD83" s="869"/>
      <c r="BE83" s="869"/>
      <c r="BF83" s="869"/>
      <c r="BG83" s="869"/>
      <c r="BH83" s="869"/>
      <c r="BI83" s="869"/>
      <c r="BJ83" s="869"/>
      <c r="BK83" s="869"/>
      <c r="BL83" s="872"/>
      <c r="BM83" s="872"/>
    </row>
    <row r="84" spans="1:65" ht="99" customHeight="1" x14ac:dyDescent="0.2">
      <c r="A84" s="856">
        <v>1</v>
      </c>
      <c r="B84" s="857" t="s">
        <v>1761</v>
      </c>
      <c r="C84" s="856">
        <v>4102</v>
      </c>
      <c r="D84" s="858" t="s">
        <v>2311</v>
      </c>
      <c r="E84" s="859">
        <v>4113</v>
      </c>
      <c r="F84" s="857" t="s">
        <v>2473</v>
      </c>
      <c r="G84" s="859" t="s">
        <v>64</v>
      </c>
      <c r="H84" s="857" t="s">
        <v>2521</v>
      </c>
      <c r="I84" s="859">
        <v>4104008</v>
      </c>
      <c r="J84" s="857" t="s">
        <v>2522</v>
      </c>
      <c r="K84" s="859" t="s">
        <v>64</v>
      </c>
      <c r="L84" s="857" t="s">
        <v>2523</v>
      </c>
      <c r="M84" s="859">
        <v>410400800</v>
      </c>
      <c r="N84" s="857" t="s">
        <v>2524</v>
      </c>
      <c r="O84" s="859">
        <v>12</v>
      </c>
      <c r="P84" s="856">
        <v>2020003630109</v>
      </c>
      <c r="Q84" s="857" t="s">
        <v>2508</v>
      </c>
      <c r="R84" s="860">
        <f>SUM($V$84:$V$121)/SUM($V$76:$V$121)</f>
        <v>0.97314126501357257</v>
      </c>
      <c r="S84" s="857" t="s">
        <v>2509</v>
      </c>
      <c r="T84" s="857" t="s">
        <v>2510</v>
      </c>
      <c r="U84" s="859" t="s">
        <v>2525</v>
      </c>
      <c r="V84" s="861">
        <v>55992065.619999997</v>
      </c>
      <c r="W84" s="885" t="s">
        <v>2526</v>
      </c>
      <c r="X84" s="863" t="s">
        <v>74</v>
      </c>
      <c r="Y84" s="859">
        <v>6</v>
      </c>
      <c r="Z84" s="859" t="s">
        <v>2527</v>
      </c>
      <c r="AA84" s="870">
        <v>3500</v>
      </c>
      <c r="AB84" s="871">
        <v>4000</v>
      </c>
      <c r="AC84" s="864" t="s">
        <v>136</v>
      </c>
      <c r="AD84" s="864" t="s">
        <v>136</v>
      </c>
      <c r="AE84" s="864" t="s">
        <v>136</v>
      </c>
      <c r="AF84" s="864">
        <v>7500</v>
      </c>
      <c r="AG84" s="864"/>
      <c r="AH84" s="864"/>
      <c r="AI84" s="864"/>
      <c r="AJ84" s="864"/>
      <c r="AK84" s="864"/>
      <c r="AL84" s="864"/>
      <c r="AM84" s="883"/>
      <c r="AN84" s="883"/>
      <c r="AO84" s="884"/>
      <c r="AP84" s="864">
        <v>7500</v>
      </c>
      <c r="AQ84" s="867">
        <v>44562</v>
      </c>
      <c r="AR84" s="867">
        <v>44926</v>
      </c>
      <c r="AS84" s="856" t="s">
        <v>2482</v>
      </c>
      <c r="AT84" s="869"/>
      <c r="AU84" s="869"/>
      <c r="AV84" s="869"/>
      <c r="AW84" s="869"/>
      <c r="AX84" s="869"/>
      <c r="AY84" s="869"/>
      <c r="AZ84" s="869"/>
      <c r="BA84" s="869"/>
      <c r="BB84" s="869"/>
      <c r="BC84" s="869"/>
      <c r="BD84" s="869"/>
      <c r="BE84" s="869"/>
      <c r="BF84" s="869"/>
      <c r="BG84" s="869"/>
      <c r="BH84" s="869"/>
      <c r="BI84" s="869"/>
      <c r="BJ84" s="869"/>
      <c r="BK84" s="869"/>
      <c r="BL84" s="872"/>
      <c r="BM84" s="872"/>
    </row>
    <row r="85" spans="1:65" ht="99" customHeight="1" x14ac:dyDescent="0.2">
      <c r="A85" s="856">
        <v>1</v>
      </c>
      <c r="B85" s="857" t="s">
        <v>1761</v>
      </c>
      <c r="C85" s="856">
        <v>4102</v>
      </c>
      <c r="D85" s="858" t="s">
        <v>2311</v>
      </c>
      <c r="E85" s="859">
        <v>4113</v>
      </c>
      <c r="F85" s="857" t="s">
        <v>2473</v>
      </c>
      <c r="G85" s="859" t="s">
        <v>64</v>
      </c>
      <c r="H85" s="857" t="s">
        <v>2521</v>
      </c>
      <c r="I85" s="859">
        <v>4104008</v>
      </c>
      <c r="J85" s="857" t="s">
        <v>2522</v>
      </c>
      <c r="K85" s="859" t="s">
        <v>64</v>
      </c>
      <c r="L85" s="857" t="s">
        <v>2523</v>
      </c>
      <c r="M85" s="859">
        <v>410400800</v>
      </c>
      <c r="N85" s="857" t="s">
        <v>2524</v>
      </c>
      <c r="O85" s="859">
        <v>12</v>
      </c>
      <c r="P85" s="856">
        <v>2020003630109</v>
      </c>
      <c r="Q85" s="857" t="s">
        <v>2508</v>
      </c>
      <c r="R85" s="860">
        <f t="shared" ref="R85:R120" si="22">SUM($V$84:$V$121)/SUM($V$76:$V$121)</f>
        <v>0.97314126501357257</v>
      </c>
      <c r="S85" s="857" t="s">
        <v>2509</v>
      </c>
      <c r="T85" s="857" t="s">
        <v>2510</v>
      </c>
      <c r="U85" s="859" t="s">
        <v>2525</v>
      </c>
      <c r="V85" s="861">
        <f>11085753.94+8622924.63</f>
        <v>19708678.57</v>
      </c>
      <c r="W85" s="885" t="s">
        <v>2528</v>
      </c>
      <c r="X85" s="863" t="s">
        <v>74</v>
      </c>
      <c r="Y85" s="859">
        <v>84</v>
      </c>
      <c r="Z85" s="859" t="s">
        <v>2529</v>
      </c>
      <c r="AA85" s="870">
        <v>3500</v>
      </c>
      <c r="AB85" s="871">
        <v>4000</v>
      </c>
      <c r="AC85" s="864" t="s">
        <v>136</v>
      </c>
      <c r="AD85" s="864" t="s">
        <v>136</v>
      </c>
      <c r="AE85" s="864" t="s">
        <v>136</v>
      </c>
      <c r="AF85" s="864">
        <v>7500</v>
      </c>
      <c r="AG85" s="864"/>
      <c r="AH85" s="864"/>
      <c r="AI85" s="864"/>
      <c r="AJ85" s="864"/>
      <c r="AK85" s="864"/>
      <c r="AL85" s="864"/>
      <c r="AM85" s="883"/>
      <c r="AN85" s="883"/>
      <c r="AO85" s="884"/>
      <c r="AP85" s="864">
        <v>7500</v>
      </c>
      <c r="AQ85" s="867">
        <v>44562</v>
      </c>
      <c r="AR85" s="867">
        <v>44926</v>
      </c>
      <c r="AS85" s="856" t="s">
        <v>2482</v>
      </c>
      <c r="AT85" s="869"/>
      <c r="AU85" s="869"/>
      <c r="AV85" s="869"/>
      <c r="AW85" s="869"/>
      <c r="AX85" s="869"/>
      <c r="AY85" s="869"/>
      <c r="AZ85" s="869"/>
      <c r="BA85" s="869"/>
      <c r="BB85" s="869"/>
      <c r="BC85" s="869"/>
      <c r="BD85" s="869"/>
      <c r="BE85" s="869"/>
      <c r="BF85" s="869"/>
      <c r="BG85" s="869"/>
      <c r="BH85" s="869"/>
      <c r="BI85" s="869"/>
      <c r="BJ85" s="869"/>
      <c r="BK85" s="869"/>
      <c r="BL85" s="872"/>
      <c r="BM85" s="872"/>
    </row>
    <row r="86" spans="1:65" ht="99" customHeight="1" x14ac:dyDescent="0.2">
      <c r="A86" s="856">
        <v>1</v>
      </c>
      <c r="B86" s="857" t="s">
        <v>1761</v>
      </c>
      <c r="C86" s="856">
        <v>4102</v>
      </c>
      <c r="D86" s="858" t="s">
        <v>2311</v>
      </c>
      <c r="E86" s="859">
        <v>4113</v>
      </c>
      <c r="F86" s="857" t="s">
        <v>2473</v>
      </c>
      <c r="G86" s="859" t="s">
        <v>64</v>
      </c>
      <c r="H86" s="857" t="s">
        <v>2521</v>
      </c>
      <c r="I86" s="859">
        <v>4104008</v>
      </c>
      <c r="J86" s="857" t="s">
        <v>2522</v>
      </c>
      <c r="K86" s="859" t="s">
        <v>64</v>
      </c>
      <c r="L86" s="857" t="s">
        <v>2523</v>
      </c>
      <c r="M86" s="859">
        <v>410400800</v>
      </c>
      <c r="N86" s="857" t="s">
        <v>2524</v>
      </c>
      <c r="O86" s="859">
        <v>12</v>
      </c>
      <c r="P86" s="856">
        <v>2020003630109</v>
      </c>
      <c r="Q86" s="857" t="s">
        <v>2508</v>
      </c>
      <c r="R86" s="860">
        <f t="shared" si="22"/>
        <v>0.97314126501357257</v>
      </c>
      <c r="S86" s="857" t="s">
        <v>2509</v>
      </c>
      <c r="T86" s="857" t="s">
        <v>2510</v>
      </c>
      <c r="U86" s="859" t="s">
        <v>2525</v>
      </c>
      <c r="V86" s="861">
        <v>335952393.68000001</v>
      </c>
      <c r="W86" s="885" t="s">
        <v>2530</v>
      </c>
      <c r="X86" s="863" t="s">
        <v>74</v>
      </c>
      <c r="Y86" s="859">
        <v>6</v>
      </c>
      <c r="Z86" s="859" t="s">
        <v>2527</v>
      </c>
      <c r="AA86" s="870">
        <v>3500</v>
      </c>
      <c r="AB86" s="871">
        <v>4000</v>
      </c>
      <c r="AC86" s="864" t="s">
        <v>136</v>
      </c>
      <c r="AD86" s="864" t="s">
        <v>136</v>
      </c>
      <c r="AE86" s="864" t="s">
        <v>136</v>
      </c>
      <c r="AF86" s="864">
        <v>7500</v>
      </c>
      <c r="AG86" s="864"/>
      <c r="AH86" s="864"/>
      <c r="AI86" s="864"/>
      <c r="AJ86" s="864"/>
      <c r="AK86" s="864"/>
      <c r="AL86" s="864"/>
      <c r="AM86" s="883"/>
      <c r="AN86" s="883"/>
      <c r="AO86" s="884"/>
      <c r="AP86" s="864">
        <v>7500</v>
      </c>
      <c r="AQ86" s="867">
        <v>44562</v>
      </c>
      <c r="AR86" s="867">
        <v>44926</v>
      </c>
      <c r="AS86" s="856" t="s">
        <v>2482</v>
      </c>
      <c r="AT86" s="869"/>
      <c r="AU86" s="869"/>
      <c r="AV86" s="869"/>
      <c r="AW86" s="869"/>
      <c r="AX86" s="869"/>
      <c r="AY86" s="869"/>
      <c r="AZ86" s="869"/>
      <c r="BA86" s="869"/>
      <c r="BB86" s="869"/>
      <c r="BC86" s="869"/>
      <c r="BD86" s="869"/>
      <c r="BE86" s="869"/>
      <c r="BF86" s="869"/>
      <c r="BG86" s="869"/>
      <c r="BH86" s="869"/>
      <c r="BI86" s="869"/>
      <c r="BJ86" s="869"/>
      <c r="BK86" s="869"/>
      <c r="BL86" s="872"/>
      <c r="BM86" s="872"/>
    </row>
    <row r="87" spans="1:65" ht="99" customHeight="1" x14ac:dyDescent="0.2">
      <c r="A87" s="856">
        <v>1</v>
      </c>
      <c r="B87" s="857" t="s">
        <v>1761</v>
      </c>
      <c r="C87" s="856">
        <v>4102</v>
      </c>
      <c r="D87" s="858" t="s">
        <v>2311</v>
      </c>
      <c r="E87" s="859">
        <v>4113</v>
      </c>
      <c r="F87" s="857" t="s">
        <v>2473</v>
      </c>
      <c r="G87" s="859" t="s">
        <v>64</v>
      </c>
      <c r="H87" s="857" t="s">
        <v>2521</v>
      </c>
      <c r="I87" s="859">
        <v>4104008</v>
      </c>
      <c r="J87" s="857" t="s">
        <v>2522</v>
      </c>
      <c r="K87" s="859" t="s">
        <v>64</v>
      </c>
      <c r="L87" s="857" t="s">
        <v>2523</v>
      </c>
      <c r="M87" s="859">
        <v>410400800</v>
      </c>
      <c r="N87" s="857" t="s">
        <v>2524</v>
      </c>
      <c r="O87" s="859">
        <v>12</v>
      </c>
      <c r="P87" s="856">
        <v>2020003630109</v>
      </c>
      <c r="Q87" s="857" t="s">
        <v>2508</v>
      </c>
      <c r="R87" s="860">
        <f t="shared" si="22"/>
        <v>0.97314126501357257</v>
      </c>
      <c r="S87" s="857" t="s">
        <v>2509</v>
      </c>
      <c r="T87" s="857" t="s">
        <v>2510</v>
      </c>
      <c r="U87" s="859" t="s">
        <v>2525</v>
      </c>
      <c r="V87" s="861">
        <f>65128804.36+50659682.21</f>
        <v>115788486.56999999</v>
      </c>
      <c r="W87" s="885" t="s">
        <v>2531</v>
      </c>
      <c r="X87" s="863" t="s">
        <v>74</v>
      </c>
      <c r="Y87" s="859">
        <v>84</v>
      </c>
      <c r="Z87" s="859" t="s">
        <v>2529</v>
      </c>
      <c r="AA87" s="870">
        <v>3500</v>
      </c>
      <c r="AB87" s="871">
        <v>4000</v>
      </c>
      <c r="AC87" s="864" t="s">
        <v>136</v>
      </c>
      <c r="AD87" s="864" t="s">
        <v>136</v>
      </c>
      <c r="AE87" s="864" t="s">
        <v>136</v>
      </c>
      <c r="AF87" s="864">
        <v>7500</v>
      </c>
      <c r="AG87" s="864"/>
      <c r="AH87" s="864"/>
      <c r="AI87" s="864"/>
      <c r="AJ87" s="864"/>
      <c r="AK87" s="864"/>
      <c r="AL87" s="864"/>
      <c r="AM87" s="883"/>
      <c r="AN87" s="883"/>
      <c r="AO87" s="884"/>
      <c r="AP87" s="864">
        <v>7500</v>
      </c>
      <c r="AQ87" s="867">
        <v>44562</v>
      </c>
      <c r="AR87" s="867">
        <v>44926</v>
      </c>
      <c r="AS87" s="856" t="s">
        <v>2482</v>
      </c>
      <c r="AT87" s="869"/>
      <c r="AU87" s="869"/>
      <c r="AV87" s="869"/>
      <c r="AW87" s="869"/>
      <c r="AX87" s="869"/>
      <c r="AY87" s="869"/>
      <c r="AZ87" s="869"/>
      <c r="BA87" s="869"/>
      <c r="BB87" s="869"/>
      <c r="BC87" s="869"/>
      <c r="BD87" s="869"/>
      <c r="BE87" s="869"/>
      <c r="BF87" s="869"/>
      <c r="BG87" s="869"/>
      <c r="BH87" s="869"/>
      <c r="BI87" s="869"/>
      <c r="BJ87" s="869"/>
      <c r="BK87" s="869"/>
      <c r="BL87" s="872"/>
      <c r="BM87" s="872"/>
    </row>
    <row r="88" spans="1:65" ht="99" customHeight="1" x14ac:dyDescent="0.2">
      <c r="A88" s="856">
        <v>1</v>
      </c>
      <c r="B88" s="857" t="s">
        <v>1761</v>
      </c>
      <c r="C88" s="856">
        <v>4102</v>
      </c>
      <c r="D88" s="858" t="s">
        <v>2311</v>
      </c>
      <c r="E88" s="859">
        <v>4113</v>
      </c>
      <c r="F88" s="857" t="s">
        <v>2473</v>
      </c>
      <c r="G88" s="859" t="s">
        <v>64</v>
      </c>
      <c r="H88" s="857" t="s">
        <v>2521</v>
      </c>
      <c r="I88" s="859">
        <v>4104008</v>
      </c>
      <c r="J88" s="857" t="s">
        <v>2522</v>
      </c>
      <c r="K88" s="859" t="s">
        <v>64</v>
      </c>
      <c r="L88" s="857" t="s">
        <v>2523</v>
      </c>
      <c r="M88" s="859">
        <v>410400800</v>
      </c>
      <c r="N88" s="857" t="s">
        <v>2524</v>
      </c>
      <c r="O88" s="859">
        <v>12</v>
      </c>
      <c r="P88" s="856">
        <v>2020003630109</v>
      </c>
      <c r="Q88" s="857" t="s">
        <v>2508</v>
      </c>
      <c r="R88" s="860">
        <f t="shared" si="22"/>
        <v>0.97314126501357257</v>
      </c>
      <c r="S88" s="857" t="s">
        <v>2509</v>
      </c>
      <c r="T88" s="857" t="s">
        <v>2510</v>
      </c>
      <c r="U88" s="859" t="s">
        <v>2525</v>
      </c>
      <c r="V88" s="861">
        <v>27996032.809999999</v>
      </c>
      <c r="W88" s="885" t="s">
        <v>2532</v>
      </c>
      <c r="X88" s="863" t="s">
        <v>74</v>
      </c>
      <c r="Y88" s="859">
        <v>6</v>
      </c>
      <c r="Z88" s="859" t="s">
        <v>2527</v>
      </c>
      <c r="AA88" s="870">
        <v>3500</v>
      </c>
      <c r="AB88" s="871">
        <v>4000</v>
      </c>
      <c r="AC88" s="864" t="s">
        <v>136</v>
      </c>
      <c r="AD88" s="864" t="s">
        <v>136</v>
      </c>
      <c r="AE88" s="864" t="s">
        <v>136</v>
      </c>
      <c r="AF88" s="864">
        <v>7500</v>
      </c>
      <c r="AG88" s="864"/>
      <c r="AH88" s="864"/>
      <c r="AI88" s="864"/>
      <c r="AJ88" s="864"/>
      <c r="AK88" s="864"/>
      <c r="AL88" s="864"/>
      <c r="AM88" s="883"/>
      <c r="AN88" s="883"/>
      <c r="AO88" s="884"/>
      <c r="AP88" s="864">
        <v>7500</v>
      </c>
      <c r="AQ88" s="867">
        <v>44562</v>
      </c>
      <c r="AR88" s="867">
        <v>44926</v>
      </c>
      <c r="AS88" s="856" t="s">
        <v>2482</v>
      </c>
      <c r="AT88" s="869"/>
      <c r="AU88" s="869"/>
      <c r="AV88" s="869"/>
      <c r="AW88" s="869"/>
      <c r="AX88" s="869"/>
      <c r="AY88" s="869"/>
      <c r="AZ88" s="869"/>
      <c r="BA88" s="869"/>
      <c r="BB88" s="869"/>
      <c r="BC88" s="869"/>
      <c r="BD88" s="869"/>
      <c r="BE88" s="869"/>
      <c r="BF88" s="869"/>
      <c r="BG88" s="869"/>
      <c r="BH88" s="869"/>
      <c r="BI88" s="869"/>
      <c r="BJ88" s="869"/>
      <c r="BK88" s="869"/>
      <c r="BL88" s="872"/>
      <c r="BM88" s="872"/>
    </row>
    <row r="89" spans="1:65" ht="99" customHeight="1" x14ac:dyDescent="0.2">
      <c r="A89" s="856">
        <v>1</v>
      </c>
      <c r="B89" s="857" t="s">
        <v>1761</v>
      </c>
      <c r="C89" s="856">
        <v>4102</v>
      </c>
      <c r="D89" s="858" t="s">
        <v>2311</v>
      </c>
      <c r="E89" s="859">
        <v>4113</v>
      </c>
      <c r="F89" s="857" t="s">
        <v>2473</v>
      </c>
      <c r="G89" s="859" t="s">
        <v>64</v>
      </c>
      <c r="H89" s="857" t="s">
        <v>2521</v>
      </c>
      <c r="I89" s="859">
        <v>4104008</v>
      </c>
      <c r="J89" s="857" t="s">
        <v>2522</v>
      </c>
      <c r="K89" s="859" t="s">
        <v>64</v>
      </c>
      <c r="L89" s="857" t="s">
        <v>2523</v>
      </c>
      <c r="M89" s="859">
        <v>410400800</v>
      </c>
      <c r="N89" s="857" t="s">
        <v>2524</v>
      </c>
      <c r="O89" s="859">
        <v>12</v>
      </c>
      <c r="P89" s="856">
        <v>2020003630109</v>
      </c>
      <c r="Q89" s="857" t="s">
        <v>2508</v>
      </c>
      <c r="R89" s="860">
        <f t="shared" si="22"/>
        <v>0.97314126501357257</v>
      </c>
      <c r="S89" s="857" t="s">
        <v>2509</v>
      </c>
      <c r="T89" s="857" t="s">
        <v>2510</v>
      </c>
      <c r="U89" s="859" t="s">
        <v>2525</v>
      </c>
      <c r="V89" s="861">
        <f>5542876.97+4311462.32</f>
        <v>9854339.2899999991</v>
      </c>
      <c r="W89" s="885" t="s">
        <v>2533</v>
      </c>
      <c r="X89" s="863" t="s">
        <v>74</v>
      </c>
      <c r="Y89" s="859">
        <v>84</v>
      </c>
      <c r="Z89" s="859" t="s">
        <v>2529</v>
      </c>
      <c r="AA89" s="870">
        <v>3500</v>
      </c>
      <c r="AB89" s="871">
        <v>4000</v>
      </c>
      <c r="AC89" s="864" t="s">
        <v>136</v>
      </c>
      <c r="AD89" s="864" t="s">
        <v>136</v>
      </c>
      <c r="AE89" s="864" t="s">
        <v>136</v>
      </c>
      <c r="AF89" s="864">
        <v>7500</v>
      </c>
      <c r="AG89" s="864"/>
      <c r="AH89" s="864"/>
      <c r="AI89" s="864"/>
      <c r="AJ89" s="864"/>
      <c r="AK89" s="864"/>
      <c r="AL89" s="864"/>
      <c r="AM89" s="883"/>
      <c r="AN89" s="883"/>
      <c r="AO89" s="884"/>
      <c r="AP89" s="864">
        <v>7500</v>
      </c>
      <c r="AQ89" s="867">
        <v>44562</v>
      </c>
      <c r="AR89" s="867">
        <v>44926</v>
      </c>
      <c r="AS89" s="856" t="s">
        <v>2482</v>
      </c>
      <c r="AT89" s="869"/>
      <c r="AU89" s="869"/>
      <c r="AV89" s="869"/>
      <c r="AW89" s="869"/>
      <c r="AX89" s="869"/>
      <c r="AY89" s="869"/>
      <c r="AZ89" s="869"/>
      <c r="BA89" s="869"/>
      <c r="BB89" s="869"/>
      <c r="BC89" s="869"/>
      <c r="BD89" s="869"/>
      <c r="BE89" s="869"/>
      <c r="BF89" s="869"/>
      <c r="BG89" s="869"/>
      <c r="BH89" s="869"/>
      <c r="BI89" s="869"/>
      <c r="BJ89" s="869"/>
      <c r="BK89" s="869"/>
      <c r="BL89" s="872"/>
      <c r="BM89" s="872"/>
    </row>
    <row r="90" spans="1:65" ht="99" customHeight="1" x14ac:dyDescent="0.2">
      <c r="A90" s="856">
        <v>1</v>
      </c>
      <c r="B90" s="857" t="s">
        <v>1761</v>
      </c>
      <c r="C90" s="856">
        <v>4102</v>
      </c>
      <c r="D90" s="858" t="s">
        <v>2311</v>
      </c>
      <c r="E90" s="859">
        <v>4113</v>
      </c>
      <c r="F90" s="857" t="s">
        <v>2473</v>
      </c>
      <c r="G90" s="859" t="s">
        <v>64</v>
      </c>
      <c r="H90" s="857" t="s">
        <v>2521</v>
      </c>
      <c r="I90" s="859">
        <v>4104008</v>
      </c>
      <c r="J90" s="857" t="s">
        <v>2522</v>
      </c>
      <c r="K90" s="859" t="s">
        <v>64</v>
      </c>
      <c r="L90" s="857" t="s">
        <v>2523</v>
      </c>
      <c r="M90" s="859">
        <v>410400800</v>
      </c>
      <c r="N90" s="857" t="s">
        <v>2524</v>
      </c>
      <c r="O90" s="859">
        <v>12</v>
      </c>
      <c r="P90" s="856">
        <v>2020003630109</v>
      </c>
      <c r="Q90" s="857" t="s">
        <v>2508</v>
      </c>
      <c r="R90" s="860">
        <f t="shared" si="22"/>
        <v>0.97314126501357257</v>
      </c>
      <c r="S90" s="857" t="s">
        <v>2509</v>
      </c>
      <c r="T90" s="857" t="s">
        <v>2510</v>
      </c>
      <c r="U90" s="859" t="s">
        <v>2525</v>
      </c>
      <c r="V90" s="861">
        <v>66490577.920000002</v>
      </c>
      <c r="W90" s="885" t="s">
        <v>2534</v>
      </c>
      <c r="X90" s="863" t="s">
        <v>74</v>
      </c>
      <c r="Y90" s="859">
        <v>6</v>
      </c>
      <c r="Z90" s="859" t="s">
        <v>2527</v>
      </c>
      <c r="AA90" s="870">
        <v>3500</v>
      </c>
      <c r="AB90" s="871">
        <v>4000</v>
      </c>
      <c r="AC90" s="864" t="s">
        <v>136</v>
      </c>
      <c r="AD90" s="864" t="s">
        <v>136</v>
      </c>
      <c r="AE90" s="864" t="s">
        <v>136</v>
      </c>
      <c r="AF90" s="864">
        <v>7500</v>
      </c>
      <c r="AG90" s="864"/>
      <c r="AH90" s="864"/>
      <c r="AI90" s="864"/>
      <c r="AJ90" s="864"/>
      <c r="AK90" s="864"/>
      <c r="AL90" s="864"/>
      <c r="AM90" s="883"/>
      <c r="AN90" s="883"/>
      <c r="AO90" s="884"/>
      <c r="AP90" s="864">
        <v>7500</v>
      </c>
      <c r="AQ90" s="867">
        <v>44562</v>
      </c>
      <c r="AR90" s="867">
        <v>44926</v>
      </c>
      <c r="AS90" s="856" t="s">
        <v>2482</v>
      </c>
      <c r="AT90" s="869"/>
      <c r="AU90" s="869"/>
      <c r="AV90" s="869"/>
      <c r="AW90" s="869"/>
      <c r="AX90" s="869"/>
      <c r="AY90" s="869"/>
      <c r="AZ90" s="869"/>
      <c r="BA90" s="869"/>
      <c r="BB90" s="869"/>
      <c r="BC90" s="869"/>
      <c r="BD90" s="869"/>
      <c r="BE90" s="869"/>
      <c r="BF90" s="869"/>
      <c r="BG90" s="869"/>
      <c r="BH90" s="869"/>
      <c r="BI90" s="869"/>
      <c r="BJ90" s="869"/>
      <c r="BK90" s="869"/>
      <c r="BL90" s="872"/>
      <c r="BM90" s="872"/>
    </row>
    <row r="91" spans="1:65" ht="99" customHeight="1" x14ac:dyDescent="0.2">
      <c r="A91" s="856">
        <v>1</v>
      </c>
      <c r="B91" s="857" t="s">
        <v>1761</v>
      </c>
      <c r="C91" s="856">
        <v>4102</v>
      </c>
      <c r="D91" s="858" t="s">
        <v>2311</v>
      </c>
      <c r="E91" s="859">
        <v>4113</v>
      </c>
      <c r="F91" s="857" t="s">
        <v>2473</v>
      </c>
      <c r="G91" s="859" t="s">
        <v>64</v>
      </c>
      <c r="H91" s="857" t="s">
        <v>2521</v>
      </c>
      <c r="I91" s="859">
        <v>4104008</v>
      </c>
      <c r="J91" s="857" t="s">
        <v>2522</v>
      </c>
      <c r="K91" s="859" t="s">
        <v>64</v>
      </c>
      <c r="L91" s="857" t="s">
        <v>2523</v>
      </c>
      <c r="M91" s="859">
        <v>410400800</v>
      </c>
      <c r="N91" s="857" t="s">
        <v>2524</v>
      </c>
      <c r="O91" s="859">
        <v>12</v>
      </c>
      <c r="P91" s="856">
        <v>2020003630109</v>
      </c>
      <c r="Q91" s="857" t="s">
        <v>2508</v>
      </c>
      <c r="R91" s="860">
        <f t="shared" si="22"/>
        <v>0.97314126501357257</v>
      </c>
      <c r="S91" s="857" t="s">
        <v>2509</v>
      </c>
      <c r="T91" s="857" t="s">
        <v>2510</v>
      </c>
      <c r="U91" s="859" t="s">
        <v>2525</v>
      </c>
      <c r="V91" s="861">
        <f>13510762.61+10509189.39</f>
        <v>24019952</v>
      </c>
      <c r="W91" s="885" t="s">
        <v>2535</v>
      </c>
      <c r="X91" s="863" t="s">
        <v>74</v>
      </c>
      <c r="Y91" s="859">
        <v>84</v>
      </c>
      <c r="Z91" s="859" t="s">
        <v>2529</v>
      </c>
      <c r="AA91" s="870">
        <v>3500</v>
      </c>
      <c r="AB91" s="871">
        <v>4000</v>
      </c>
      <c r="AC91" s="864" t="s">
        <v>136</v>
      </c>
      <c r="AD91" s="864" t="s">
        <v>136</v>
      </c>
      <c r="AE91" s="864" t="s">
        <v>136</v>
      </c>
      <c r="AF91" s="864">
        <v>7500</v>
      </c>
      <c r="AG91" s="864"/>
      <c r="AH91" s="864"/>
      <c r="AI91" s="864"/>
      <c r="AJ91" s="864"/>
      <c r="AK91" s="864"/>
      <c r="AL91" s="864"/>
      <c r="AM91" s="883"/>
      <c r="AN91" s="883"/>
      <c r="AO91" s="884"/>
      <c r="AP91" s="864">
        <v>7500</v>
      </c>
      <c r="AQ91" s="867">
        <v>44562</v>
      </c>
      <c r="AR91" s="867">
        <v>44926</v>
      </c>
      <c r="AS91" s="856" t="s">
        <v>2482</v>
      </c>
      <c r="AT91" s="869"/>
      <c r="AU91" s="869"/>
      <c r="AV91" s="869"/>
      <c r="AW91" s="869"/>
      <c r="AX91" s="869"/>
      <c r="AY91" s="869"/>
      <c r="AZ91" s="869"/>
      <c r="BA91" s="869"/>
      <c r="BB91" s="869"/>
      <c r="BC91" s="869"/>
      <c r="BD91" s="869"/>
      <c r="BE91" s="869"/>
      <c r="BF91" s="869"/>
      <c r="BG91" s="869"/>
      <c r="BH91" s="869"/>
      <c r="BI91" s="869"/>
      <c r="BJ91" s="869"/>
      <c r="BK91" s="869"/>
      <c r="BL91" s="872"/>
      <c r="BM91" s="872"/>
    </row>
    <row r="92" spans="1:65" ht="99" customHeight="1" x14ac:dyDescent="0.2">
      <c r="A92" s="856">
        <v>1</v>
      </c>
      <c r="B92" s="857" t="s">
        <v>1761</v>
      </c>
      <c r="C92" s="856">
        <v>4102</v>
      </c>
      <c r="D92" s="858" t="s">
        <v>2311</v>
      </c>
      <c r="E92" s="859">
        <v>4113</v>
      </c>
      <c r="F92" s="857" t="s">
        <v>2473</v>
      </c>
      <c r="G92" s="859" t="s">
        <v>64</v>
      </c>
      <c r="H92" s="857" t="s">
        <v>2521</v>
      </c>
      <c r="I92" s="859">
        <v>4104008</v>
      </c>
      <c r="J92" s="857" t="s">
        <v>2522</v>
      </c>
      <c r="K92" s="859" t="s">
        <v>64</v>
      </c>
      <c r="L92" s="857" t="s">
        <v>2523</v>
      </c>
      <c r="M92" s="859">
        <v>410400800</v>
      </c>
      <c r="N92" s="857" t="s">
        <v>2524</v>
      </c>
      <c r="O92" s="859">
        <v>12</v>
      </c>
      <c r="P92" s="856">
        <v>2020003630109</v>
      </c>
      <c r="Q92" s="857" t="s">
        <v>2508</v>
      </c>
      <c r="R92" s="860">
        <f t="shared" si="22"/>
        <v>0.97314126501357257</v>
      </c>
      <c r="S92" s="857" t="s">
        <v>2509</v>
      </c>
      <c r="T92" s="857" t="s">
        <v>2510</v>
      </c>
      <c r="U92" s="859" t="s">
        <v>2525</v>
      </c>
      <c r="V92" s="861">
        <v>27996032.809999999</v>
      </c>
      <c r="W92" s="885" t="s">
        <v>2536</v>
      </c>
      <c r="X92" s="863" t="s">
        <v>74</v>
      </c>
      <c r="Y92" s="859">
        <v>6</v>
      </c>
      <c r="Z92" s="859" t="s">
        <v>2527</v>
      </c>
      <c r="AA92" s="870">
        <v>3500</v>
      </c>
      <c r="AB92" s="871">
        <v>4000</v>
      </c>
      <c r="AC92" s="864" t="s">
        <v>136</v>
      </c>
      <c r="AD92" s="864" t="s">
        <v>136</v>
      </c>
      <c r="AE92" s="864" t="s">
        <v>136</v>
      </c>
      <c r="AF92" s="864">
        <v>7500</v>
      </c>
      <c r="AG92" s="864"/>
      <c r="AH92" s="864"/>
      <c r="AI92" s="864"/>
      <c r="AJ92" s="864"/>
      <c r="AK92" s="864"/>
      <c r="AL92" s="864"/>
      <c r="AM92" s="883"/>
      <c r="AN92" s="883"/>
      <c r="AO92" s="884"/>
      <c r="AP92" s="864">
        <v>7500</v>
      </c>
      <c r="AQ92" s="867">
        <v>44562</v>
      </c>
      <c r="AR92" s="867">
        <v>44926</v>
      </c>
      <c r="AS92" s="856" t="s">
        <v>2482</v>
      </c>
      <c r="AT92" s="869"/>
      <c r="AU92" s="869"/>
      <c r="AV92" s="869"/>
      <c r="AW92" s="869"/>
      <c r="AX92" s="869"/>
      <c r="AY92" s="869"/>
      <c r="AZ92" s="869"/>
      <c r="BA92" s="869"/>
      <c r="BB92" s="869"/>
      <c r="BC92" s="869"/>
      <c r="BD92" s="869"/>
      <c r="BE92" s="869"/>
      <c r="BF92" s="869"/>
      <c r="BG92" s="869"/>
      <c r="BH92" s="869"/>
      <c r="BI92" s="869"/>
      <c r="BJ92" s="869"/>
      <c r="BK92" s="869"/>
      <c r="BL92" s="872"/>
      <c r="BM92" s="872"/>
    </row>
    <row r="93" spans="1:65" ht="99" customHeight="1" x14ac:dyDescent="0.2">
      <c r="A93" s="856">
        <v>1</v>
      </c>
      <c r="B93" s="857" t="s">
        <v>1761</v>
      </c>
      <c r="C93" s="856">
        <v>4102</v>
      </c>
      <c r="D93" s="858" t="s">
        <v>2311</v>
      </c>
      <c r="E93" s="859">
        <v>4113</v>
      </c>
      <c r="F93" s="857" t="s">
        <v>2473</v>
      </c>
      <c r="G93" s="859" t="s">
        <v>64</v>
      </c>
      <c r="H93" s="857" t="s">
        <v>2521</v>
      </c>
      <c r="I93" s="859">
        <v>4104008</v>
      </c>
      <c r="J93" s="857" t="s">
        <v>2522</v>
      </c>
      <c r="K93" s="859" t="s">
        <v>64</v>
      </c>
      <c r="L93" s="857" t="s">
        <v>2523</v>
      </c>
      <c r="M93" s="859">
        <v>410400800</v>
      </c>
      <c r="N93" s="857" t="s">
        <v>2524</v>
      </c>
      <c r="O93" s="859">
        <v>12</v>
      </c>
      <c r="P93" s="856">
        <v>2020003630109</v>
      </c>
      <c r="Q93" s="857" t="s">
        <v>2508</v>
      </c>
      <c r="R93" s="860">
        <f t="shared" si="22"/>
        <v>0.97314126501357257</v>
      </c>
      <c r="S93" s="857" t="s">
        <v>2509</v>
      </c>
      <c r="T93" s="857" t="s">
        <v>2510</v>
      </c>
      <c r="U93" s="859" t="s">
        <v>2525</v>
      </c>
      <c r="V93" s="861">
        <f>5542876.97+4311462.32</f>
        <v>9854339.2899999991</v>
      </c>
      <c r="W93" s="885" t="s">
        <v>2537</v>
      </c>
      <c r="X93" s="863" t="s">
        <v>74</v>
      </c>
      <c r="Y93" s="859">
        <v>84</v>
      </c>
      <c r="Z93" s="859" t="s">
        <v>2529</v>
      </c>
      <c r="AA93" s="870">
        <v>3500</v>
      </c>
      <c r="AB93" s="871">
        <v>4000</v>
      </c>
      <c r="AC93" s="864" t="s">
        <v>136</v>
      </c>
      <c r="AD93" s="864" t="s">
        <v>136</v>
      </c>
      <c r="AE93" s="864" t="s">
        <v>136</v>
      </c>
      <c r="AF93" s="864">
        <v>7500</v>
      </c>
      <c r="AG93" s="864"/>
      <c r="AH93" s="864"/>
      <c r="AI93" s="864"/>
      <c r="AJ93" s="864"/>
      <c r="AK93" s="864"/>
      <c r="AL93" s="864"/>
      <c r="AM93" s="883"/>
      <c r="AN93" s="883"/>
      <c r="AO93" s="884"/>
      <c r="AP93" s="864">
        <v>7500</v>
      </c>
      <c r="AQ93" s="867">
        <v>44562</v>
      </c>
      <c r="AR93" s="867">
        <v>44926</v>
      </c>
      <c r="AS93" s="856" t="s">
        <v>2482</v>
      </c>
      <c r="AT93" s="869"/>
      <c r="AU93" s="869"/>
      <c r="AV93" s="869"/>
      <c r="AW93" s="869"/>
      <c r="AX93" s="869"/>
      <c r="AY93" s="869"/>
      <c r="AZ93" s="869"/>
      <c r="BA93" s="869"/>
      <c r="BB93" s="869"/>
      <c r="BC93" s="869"/>
      <c r="BD93" s="869"/>
      <c r="BE93" s="869"/>
      <c r="BF93" s="869"/>
      <c r="BG93" s="869"/>
      <c r="BH93" s="869"/>
      <c r="BI93" s="869"/>
      <c r="BJ93" s="869"/>
      <c r="BK93" s="869"/>
      <c r="BL93" s="872"/>
      <c r="BM93" s="872"/>
    </row>
    <row r="94" spans="1:65" ht="99" customHeight="1" x14ac:dyDescent="0.2">
      <c r="A94" s="856">
        <v>1</v>
      </c>
      <c r="B94" s="857" t="s">
        <v>1761</v>
      </c>
      <c r="C94" s="856">
        <v>4102</v>
      </c>
      <c r="D94" s="858" t="s">
        <v>2311</v>
      </c>
      <c r="E94" s="859">
        <v>4113</v>
      </c>
      <c r="F94" s="857" t="s">
        <v>2473</v>
      </c>
      <c r="G94" s="859" t="s">
        <v>64</v>
      </c>
      <c r="H94" s="857" t="s">
        <v>2521</v>
      </c>
      <c r="I94" s="859">
        <v>4104008</v>
      </c>
      <c r="J94" s="857" t="s">
        <v>2522</v>
      </c>
      <c r="K94" s="859" t="s">
        <v>64</v>
      </c>
      <c r="L94" s="857" t="s">
        <v>2523</v>
      </c>
      <c r="M94" s="859">
        <v>410400800</v>
      </c>
      <c r="N94" s="857" t="s">
        <v>2524</v>
      </c>
      <c r="O94" s="859">
        <v>12</v>
      </c>
      <c r="P94" s="856">
        <v>2020003630109</v>
      </c>
      <c r="Q94" s="857" t="s">
        <v>2508</v>
      </c>
      <c r="R94" s="860">
        <f t="shared" si="22"/>
        <v>0.97314126501357257</v>
      </c>
      <c r="S94" s="857" t="s">
        <v>2509</v>
      </c>
      <c r="T94" s="857" t="s">
        <v>2510</v>
      </c>
      <c r="U94" s="859" t="s">
        <v>2525</v>
      </c>
      <c r="V94" s="861">
        <v>160977188.65000001</v>
      </c>
      <c r="W94" s="885" t="s">
        <v>2538</v>
      </c>
      <c r="X94" s="863" t="s">
        <v>74</v>
      </c>
      <c r="Y94" s="859">
        <v>6</v>
      </c>
      <c r="Z94" s="859" t="s">
        <v>2527</v>
      </c>
      <c r="AA94" s="870">
        <v>3500</v>
      </c>
      <c r="AB94" s="871">
        <v>4000</v>
      </c>
      <c r="AC94" s="864" t="s">
        <v>136</v>
      </c>
      <c r="AD94" s="864" t="s">
        <v>136</v>
      </c>
      <c r="AE94" s="864" t="s">
        <v>136</v>
      </c>
      <c r="AF94" s="864">
        <v>7500</v>
      </c>
      <c r="AG94" s="864"/>
      <c r="AH94" s="864"/>
      <c r="AI94" s="864"/>
      <c r="AJ94" s="864"/>
      <c r="AK94" s="864"/>
      <c r="AL94" s="864"/>
      <c r="AM94" s="883"/>
      <c r="AN94" s="883"/>
      <c r="AO94" s="884"/>
      <c r="AP94" s="864">
        <v>7500</v>
      </c>
      <c r="AQ94" s="867">
        <v>44562</v>
      </c>
      <c r="AR94" s="867">
        <v>44926</v>
      </c>
      <c r="AS94" s="856" t="s">
        <v>2482</v>
      </c>
      <c r="AT94" s="869"/>
      <c r="AU94" s="869"/>
      <c r="AV94" s="869"/>
      <c r="AW94" s="869"/>
      <c r="AX94" s="869"/>
      <c r="AY94" s="869"/>
      <c r="AZ94" s="869"/>
      <c r="BA94" s="869"/>
      <c r="BB94" s="869"/>
      <c r="BC94" s="869"/>
      <c r="BD94" s="869"/>
      <c r="BE94" s="869"/>
      <c r="BF94" s="869"/>
      <c r="BG94" s="869"/>
      <c r="BH94" s="869"/>
      <c r="BI94" s="869"/>
      <c r="BJ94" s="869"/>
      <c r="BK94" s="869"/>
      <c r="BL94" s="872"/>
      <c r="BM94" s="872"/>
    </row>
    <row r="95" spans="1:65" ht="99" customHeight="1" x14ac:dyDescent="0.2">
      <c r="A95" s="856">
        <v>1</v>
      </c>
      <c r="B95" s="857" t="s">
        <v>1761</v>
      </c>
      <c r="C95" s="856">
        <v>4102</v>
      </c>
      <c r="D95" s="858" t="s">
        <v>2311</v>
      </c>
      <c r="E95" s="859">
        <v>4113</v>
      </c>
      <c r="F95" s="857" t="s">
        <v>2473</v>
      </c>
      <c r="G95" s="859" t="s">
        <v>64</v>
      </c>
      <c r="H95" s="857" t="s">
        <v>2521</v>
      </c>
      <c r="I95" s="859">
        <v>4104008</v>
      </c>
      <c r="J95" s="857" t="s">
        <v>2522</v>
      </c>
      <c r="K95" s="859" t="s">
        <v>64</v>
      </c>
      <c r="L95" s="857" t="s">
        <v>2523</v>
      </c>
      <c r="M95" s="859">
        <v>410400800</v>
      </c>
      <c r="N95" s="857" t="s">
        <v>2524</v>
      </c>
      <c r="O95" s="859">
        <v>12</v>
      </c>
      <c r="P95" s="856">
        <v>2020003630109</v>
      </c>
      <c r="Q95" s="857" t="s">
        <v>2508</v>
      </c>
      <c r="R95" s="860">
        <f t="shared" si="22"/>
        <v>0.97314126501357257</v>
      </c>
      <c r="S95" s="857" t="s">
        <v>2509</v>
      </c>
      <c r="T95" s="857" t="s">
        <v>2510</v>
      </c>
      <c r="U95" s="859" t="s">
        <v>2525</v>
      </c>
      <c r="V95" s="861">
        <f>31871542.57+24790908.31</f>
        <v>56662450.879999995</v>
      </c>
      <c r="W95" s="885" t="s">
        <v>2539</v>
      </c>
      <c r="X95" s="863" t="s">
        <v>74</v>
      </c>
      <c r="Y95" s="859">
        <v>84</v>
      </c>
      <c r="Z95" s="859" t="s">
        <v>2529</v>
      </c>
      <c r="AA95" s="870">
        <v>3500</v>
      </c>
      <c r="AB95" s="871">
        <v>4000</v>
      </c>
      <c r="AC95" s="864" t="s">
        <v>136</v>
      </c>
      <c r="AD95" s="864" t="s">
        <v>136</v>
      </c>
      <c r="AE95" s="864" t="s">
        <v>136</v>
      </c>
      <c r="AF95" s="864">
        <v>7500</v>
      </c>
      <c r="AG95" s="864"/>
      <c r="AH95" s="864"/>
      <c r="AI95" s="864"/>
      <c r="AJ95" s="864"/>
      <c r="AK95" s="864"/>
      <c r="AL95" s="864"/>
      <c r="AM95" s="883"/>
      <c r="AN95" s="883"/>
      <c r="AO95" s="884"/>
      <c r="AP95" s="864">
        <v>7500</v>
      </c>
      <c r="AQ95" s="867">
        <v>44562</v>
      </c>
      <c r="AR95" s="867">
        <v>44926</v>
      </c>
      <c r="AS95" s="856" t="s">
        <v>2482</v>
      </c>
      <c r="AT95" s="869"/>
      <c r="AU95" s="869"/>
      <c r="AV95" s="869"/>
      <c r="AW95" s="869"/>
      <c r="AX95" s="869"/>
      <c r="AY95" s="869"/>
      <c r="AZ95" s="869"/>
      <c r="BA95" s="869"/>
      <c r="BB95" s="869"/>
      <c r="BC95" s="869"/>
      <c r="BD95" s="869"/>
      <c r="BE95" s="869"/>
      <c r="BF95" s="869"/>
      <c r="BG95" s="869"/>
      <c r="BH95" s="869"/>
      <c r="BI95" s="869"/>
      <c r="BJ95" s="869"/>
      <c r="BK95" s="869"/>
      <c r="BL95" s="872"/>
      <c r="BM95" s="872"/>
    </row>
    <row r="96" spans="1:65" ht="99" customHeight="1" x14ac:dyDescent="0.2">
      <c r="A96" s="856">
        <v>1</v>
      </c>
      <c r="B96" s="857" t="s">
        <v>1761</v>
      </c>
      <c r="C96" s="856">
        <v>4102</v>
      </c>
      <c r="D96" s="858" t="s">
        <v>2311</v>
      </c>
      <c r="E96" s="859">
        <v>4113</v>
      </c>
      <c r="F96" s="857" t="s">
        <v>2473</v>
      </c>
      <c r="G96" s="859" t="s">
        <v>64</v>
      </c>
      <c r="H96" s="857" t="s">
        <v>2521</v>
      </c>
      <c r="I96" s="859">
        <v>4104008</v>
      </c>
      <c r="J96" s="857" t="s">
        <v>2522</v>
      </c>
      <c r="K96" s="859" t="s">
        <v>64</v>
      </c>
      <c r="L96" s="857" t="s">
        <v>2523</v>
      </c>
      <c r="M96" s="859">
        <v>410400800</v>
      </c>
      <c r="N96" s="857" t="s">
        <v>2524</v>
      </c>
      <c r="O96" s="859">
        <v>12</v>
      </c>
      <c r="P96" s="856">
        <v>2020003630109</v>
      </c>
      <c r="Q96" s="857" t="s">
        <v>2508</v>
      </c>
      <c r="R96" s="860">
        <f t="shared" si="22"/>
        <v>0.97314126501357257</v>
      </c>
      <c r="S96" s="857" t="s">
        <v>2509</v>
      </c>
      <c r="T96" s="857" t="s">
        <v>2510</v>
      </c>
      <c r="U96" s="859" t="s">
        <v>2525</v>
      </c>
      <c r="V96" s="861">
        <v>113733883.29000001</v>
      </c>
      <c r="W96" s="885" t="s">
        <v>2540</v>
      </c>
      <c r="X96" s="863" t="s">
        <v>74</v>
      </c>
      <c r="Y96" s="859">
        <v>6</v>
      </c>
      <c r="Z96" s="859" t="s">
        <v>2527</v>
      </c>
      <c r="AA96" s="870">
        <v>3500</v>
      </c>
      <c r="AB96" s="871">
        <v>4000</v>
      </c>
      <c r="AC96" s="864" t="s">
        <v>136</v>
      </c>
      <c r="AD96" s="864" t="s">
        <v>136</v>
      </c>
      <c r="AE96" s="864" t="s">
        <v>136</v>
      </c>
      <c r="AF96" s="864">
        <v>7500</v>
      </c>
      <c r="AG96" s="864"/>
      <c r="AH96" s="864"/>
      <c r="AI96" s="864"/>
      <c r="AJ96" s="864"/>
      <c r="AK96" s="864"/>
      <c r="AL96" s="864"/>
      <c r="AM96" s="883"/>
      <c r="AN96" s="883"/>
      <c r="AO96" s="884"/>
      <c r="AP96" s="864">
        <v>7500</v>
      </c>
      <c r="AQ96" s="867">
        <v>44562</v>
      </c>
      <c r="AR96" s="867">
        <v>44926</v>
      </c>
      <c r="AS96" s="856" t="s">
        <v>2482</v>
      </c>
      <c r="AT96" s="869"/>
      <c r="AU96" s="869"/>
      <c r="AV96" s="869"/>
      <c r="AW96" s="869"/>
      <c r="AX96" s="869"/>
      <c r="AY96" s="869"/>
      <c r="AZ96" s="869"/>
      <c r="BA96" s="869"/>
      <c r="BB96" s="869"/>
      <c r="BC96" s="869"/>
      <c r="BD96" s="869"/>
      <c r="BE96" s="869"/>
      <c r="BF96" s="869"/>
      <c r="BG96" s="869"/>
      <c r="BH96" s="869"/>
      <c r="BI96" s="869"/>
      <c r="BJ96" s="869"/>
      <c r="BK96" s="869"/>
      <c r="BL96" s="872"/>
      <c r="BM96" s="872"/>
    </row>
    <row r="97" spans="1:65" ht="99" customHeight="1" x14ac:dyDescent="0.2">
      <c r="A97" s="856">
        <v>1</v>
      </c>
      <c r="B97" s="857" t="s">
        <v>1761</v>
      </c>
      <c r="C97" s="856">
        <v>4102</v>
      </c>
      <c r="D97" s="858" t="s">
        <v>2311</v>
      </c>
      <c r="E97" s="859">
        <v>4113</v>
      </c>
      <c r="F97" s="857" t="s">
        <v>2473</v>
      </c>
      <c r="G97" s="859" t="s">
        <v>64</v>
      </c>
      <c r="H97" s="857" t="s">
        <v>2521</v>
      </c>
      <c r="I97" s="859">
        <v>4104008</v>
      </c>
      <c r="J97" s="857" t="s">
        <v>2522</v>
      </c>
      <c r="K97" s="859" t="s">
        <v>64</v>
      </c>
      <c r="L97" s="857" t="s">
        <v>2523</v>
      </c>
      <c r="M97" s="859">
        <v>410400800</v>
      </c>
      <c r="N97" s="857" t="s">
        <v>2524</v>
      </c>
      <c r="O97" s="859">
        <v>12</v>
      </c>
      <c r="P97" s="856">
        <v>2020003630109</v>
      </c>
      <c r="Q97" s="857" t="s">
        <v>2508</v>
      </c>
      <c r="R97" s="860">
        <f t="shared" si="22"/>
        <v>0.97314126501357257</v>
      </c>
      <c r="S97" s="857" t="s">
        <v>2509</v>
      </c>
      <c r="T97" s="857" t="s">
        <v>2510</v>
      </c>
      <c r="U97" s="859" t="s">
        <v>2525</v>
      </c>
      <c r="V97" s="861">
        <f>22171507.88+17245849.26</f>
        <v>39417357.140000001</v>
      </c>
      <c r="W97" s="885" t="s">
        <v>2541</v>
      </c>
      <c r="X97" s="863" t="s">
        <v>74</v>
      </c>
      <c r="Y97" s="859">
        <v>84</v>
      </c>
      <c r="Z97" s="859" t="s">
        <v>2529</v>
      </c>
      <c r="AA97" s="870">
        <v>3500</v>
      </c>
      <c r="AB97" s="871">
        <v>4000</v>
      </c>
      <c r="AC97" s="864" t="s">
        <v>136</v>
      </c>
      <c r="AD97" s="864" t="s">
        <v>136</v>
      </c>
      <c r="AE97" s="864" t="s">
        <v>136</v>
      </c>
      <c r="AF97" s="864">
        <v>7500</v>
      </c>
      <c r="AG97" s="864"/>
      <c r="AH97" s="864"/>
      <c r="AI97" s="864"/>
      <c r="AJ97" s="864"/>
      <c r="AK97" s="864"/>
      <c r="AL97" s="864"/>
      <c r="AM97" s="883"/>
      <c r="AN97" s="883"/>
      <c r="AO97" s="884"/>
      <c r="AP97" s="864">
        <v>7500</v>
      </c>
      <c r="AQ97" s="867">
        <v>44562</v>
      </c>
      <c r="AR97" s="867">
        <v>44926</v>
      </c>
      <c r="AS97" s="856" t="s">
        <v>2482</v>
      </c>
      <c r="AT97" s="869"/>
      <c r="AU97" s="869"/>
      <c r="AV97" s="869"/>
      <c r="AW97" s="869"/>
      <c r="AX97" s="869"/>
      <c r="AY97" s="869"/>
      <c r="AZ97" s="869"/>
      <c r="BA97" s="869"/>
      <c r="BB97" s="869"/>
      <c r="BC97" s="869"/>
      <c r="BD97" s="869"/>
      <c r="BE97" s="869"/>
      <c r="BF97" s="869"/>
      <c r="BG97" s="869"/>
      <c r="BH97" s="869"/>
      <c r="BI97" s="869"/>
      <c r="BJ97" s="869"/>
      <c r="BK97" s="869"/>
      <c r="BL97" s="872"/>
      <c r="BM97" s="872"/>
    </row>
    <row r="98" spans="1:65" ht="99" customHeight="1" x14ac:dyDescent="0.2">
      <c r="A98" s="856">
        <v>1</v>
      </c>
      <c r="B98" s="857" t="s">
        <v>1761</v>
      </c>
      <c r="C98" s="856">
        <v>4102</v>
      </c>
      <c r="D98" s="858" t="s">
        <v>2311</v>
      </c>
      <c r="E98" s="859">
        <v>4113</v>
      </c>
      <c r="F98" s="857" t="s">
        <v>2473</v>
      </c>
      <c r="G98" s="859" t="s">
        <v>64</v>
      </c>
      <c r="H98" s="857" t="s">
        <v>2521</v>
      </c>
      <c r="I98" s="859">
        <v>4104008</v>
      </c>
      <c r="J98" s="857" t="s">
        <v>2522</v>
      </c>
      <c r="K98" s="859" t="s">
        <v>64</v>
      </c>
      <c r="L98" s="857" t="s">
        <v>2523</v>
      </c>
      <c r="M98" s="859">
        <v>410400800</v>
      </c>
      <c r="N98" s="857" t="s">
        <v>2524</v>
      </c>
      <c r="O98" s="859">
        <v>12</v>
      </c>
      <c r="P98" s="856">
        <v>2020003630109</v>
      </c>
      <c r="Q98" s="857" t="s">
        <v>2508</v>
      </c>
      <c r="R98" s="860">
        <f t="shared" si="22"/>
        <v>0.97314126501357257</v>
      </c>
      <c r="S98" s="857" t="s">
        <v>2509</v>
      </c>
      <c r="T98" s="857" t="s">
        <v>2510</v>
      </c>
      <c r="U98" s="859" t="s">
        <v>2525</v>
      </c>
      <c r="V98" s="861">
        <v>62991073.82</v>
      </c>
      <c r="W98" s="885" t="s">
        <v>2542</v>
      </c>
      <c r="X98" s="863" t="s">
        <v>74</v>
      </c>
      <c r="Y98" s="859">
        <v>6</v>
      </c>
      <c r="Z98" s="859" t="s">
        <v>2527</v>
      </c>
      <c r="AA98" s="870">
        <v>3500</v>
      </c>
      <c r="AB98" s="871">
        <v>4000</v>
      </c>
      <c r="AC98" s="864" t="s">
        <v>136</v>
      </c>
      <c r="AD98" s="864" t="s">
        <v>136</v>
      </c>
      <c r="AE98" s="864" t="s">
        <v>136</v>
      </c>
      <c r="AF98" s="864">
        <v>7500</v>
      </c>
      <c r="AG98" s="864"/>
      <c r="AH98" s="864"/>
      <c r="AI98" s="864"/>
      <c r="AJ98" s="864"/>
      <c r="AK98" s="864"/>
      <c r="AL98" s="864"/>
      <c r="AM98" s="883"/>
      <c r="AN98" s="883"/>
      <c r="AO98" s="884"/>
      <c r="AP98" s="864">
        <v>7500</v>
      </c>
      <c r="AQ98" s="867">
        <v>44562</v>
      </c>
      <c r="AR98" s="867">
        <v>44926</v>
      </c>
      <c r="AS98" s="856" t="s">
        <v>2482</v>
      </c>
      <c r="AT98" s="869"/>
      <c r="AU98" s="869"/>
      <c r="AV98" s="869"/>
      <c r="AW98" s="869"/>
      <c r="AX98" s="869"/>
      <c r="AY98" s="869"/>
      <c r="AZ98" s="869"/>
      <c r="BA98" s="869"/>
      <c r="BB98" s="869"/>
      <c r="BC98" s="869"/>
      <c r="BD98" s="869"/>
      <c r="BE98" s="869"/>
      <c r="BF98" s="869"/>
      <c r="BG98" s="869"/>
      <c r="BH98" s="869"/>
      <c r="BI98" s="869"/>
      <c r="BJ98" s="869"/>
      <c r="BK98" s="869"/>
      <c r="BL98" s="872"/>
      <c r="BM98" s="872"/>
    </row>
    <row r="99" spans="1:65" ht="99" customHeight="1" x14ac:dyDescent="0.2">
      <c r="A99" s="856">
        <v>1</v>
      </c>
      <c r="B99" s="857" t="s">
        <v>1761</v>
      </c>
      <c r="C99" s="856">
        <v>4102</v>
      </c>
      <c r="D99" s="858" t="s">
        <v>2311</v>
      </c>
      <c r="E99" s="859">
        <v>4113</v>
      </c>
      <c r="F99" s="857" t="s">
        <v>2473</v>
      </c>
      <c r="G99" s="859" t="s">
        <v>64</v>
      </c>
      <c r="H99" s="857" t="s">
        <v>2521</v>
      </c>
      <c r="I99" s="859">
        <v>4104008</v>
      </c>
      <c r="J99" s="857" t="s">
        <v>2522</v>
      </c>
      <c r="K99" s="859" t="s">
        <v>64</v>
      </c>
      <c r="L99" s="857" t="s">
        <v>2523</v>
      </c>
      <c r="M99" s="859">
        <v>410400800</v>
      </c>
      <c r="N99" s="857" t="s">
        <v>2524</v>
      </c>
      <c r="O99" s="859">
        <v>12</v>
      </c>
      <c r="P99" s="856">
        <v>2020003630109</v>
      </c>
      <c r="Q99" s="857" t="s">
        <v>2508</v>
      </c>
      <c r="R99" s="860">
        <f t="shared" si="22"/>
        <v>0.97314126501357257</v>
      </c>
      <c r="S99" s="857" t="s">
        <v>2509</v>
      </c>
      <c r="T99" s="857" t="s">
        <v>2510</v>
      </c>
      <c r="U99" s="859" t="s">
        <v>2525</v>
      </c>
      <c r="V99" s="861">
        <f>12471473.18+9700790.21</f>
        <v>22172263.390000001</v>
      </c>
      <c r="W99" s="885" t="s">
        <v>2543</v>
      </c>
      <c r="X99" s="863" t="s">
        <v>74</v>
      </c>
      <c r="Y99" s="859">
        <v>84</v>
      </c>
      <c r="Z99" s="859" t="s">
        <v>2529</v>
      </c>
      <c r="AA99" s="870">
        <v>3500</v>
      </c>
      <c r="AB99" s="871">
        <v>4000</v>
      </c>
      <c r="AC99" s="864" t="s">
        <v>136</v>
      </c>
      <c r="AD99" s="864" t="s">
        <v>136</v>
      </c>
      <c r="AE99" s="864" t="s">
        <v>136</v>
      </c>
      <c r="AF99" s="864">
        <v>7500</v>
      </c>
      <c r="AG99" s="864"/>
      <c r="AH99" s="864"/>
      <c r="AI99" s="864"/>
      <c r="AJ99" s="864"/>
      <c r="AK99" s="864"/>
      <c r="AL99" s="864"/>
      <c r="AM99" s="883"/>
      <c r="AN99" s="883"/>
      <c r="AO99" s="884"/>
      <c r="AP99" s="864">
        <v>7500</v>
      </c>
      <c r="AQ99" s="867">
        <v>44562</v>
      </c>
      <c r="AR99" s="867">
        <v>44926</v>
      </c>
      <c r="AS99" s="856" t="s">
        <v>2482</v>
      </c>
      <c r="AT99" s="869"/>
      <c r="AU99" s="869"/>
      <c r="AV99" s="869"/>
      <c r="AW99" s="869"/>
      <c r="AX99" s="869"/>
      <c r="AY99" s="869"/>
      <c r="AZ99" s="869"/>
      <c r="BA99" s="869"/>
      <c r="BB99" s="869"/>
      <c r="BC99" s="869"/>
      <c r="BD99" s="869"/>
      <c r="BE99" s="869"/>
      <c r="BF99" s="869"/>
      <c r="BG99" s="869"/>
      <c r="BH99" s="869"/>
      <c r="BI99" s="869"/>
      <c r="BJ99" s="869"/>
      <c r="BK99" s="869"/>
      <c r="BL99" s="872"/>
      <c r="BM99" s="872"/>
    </row>
    <row r="100" spans="1:65" ht="99" customHeight="1" x14ac:dyDescent="0.2">
      <c r="A100" s="856">
        <v>1</v>
      </c>
      <c r="B100" s="857" t="s">
        <v>1761</v>
      </c>
      <c r="C100" s="856">
        <v>4102</v>
      </c>
      <c r="D100" s="858" t="s">
        <v>2311</v>
      </c>
      <c r="E100" s="859">
        <v>4113</v>
      </c>
      <c r="F100" s="857" t="s">
        <v>2473</v>
      </c>
      <c r="G100" s="859" t="s">
        <v>64</v>
      </c>
      <c r="H100" s="857" t="s">
        <v>2521</v>
      </c>
      <c r="I100" s="859">
        <v>4104008</v>
      </c>
      <c r="J100" s="857" t="s">
        <v>2522</v>
      </c>
      <c r="K100" s="859" t="s">
        <v>64</v>
      </c>
      <c r="L100" s="857" t="s">
        <v>2523</v>
      </c>
      <c r="M100" s="859">
        <v>410400800</v>
      </c>
      <c r="N100" s="857" t="s">
        <v>2524</v>
      </c>
      <c r="O100" s="859">
        <v>12</v>
      </c>
      <c r="P100" s="856">
        <v>2020003630109</v>
      </c>
      <c r="Q100" s="857" t="s">
        <v>2508</v>
      </c>
      <c r="R100" s="860">
        <f t="shared" si="22"/>
        <v>0.97314126501357257</v>
      </c>
      <c r="S100" s="857" t="s">
        <v>2509</v>
      </c>
      <c r="T100" s="857" t="s">
        <v>2510</v>
      </c>
      <c r="U100" s="859" t="s">
        <v>2525</v>
      </c>
      <c r="V100" s="861">
        <v>27996032.809999999</v>
      </c>
      <c r="W100" s="885" t="s">
        <v>2544</v>
      </c>
      <c r="X100" s="863" t="s">
        <v>74</v>
      </c>
      <c r="Y100" s="859">
        <v>6</v>
      </c>
      <c r="Z100" s="859" t="s">
        <v>2527</v>
      </c>
      <c r="AA100" s="870">
        <v>3500</v>
      </c>
      <c r="AB100" s="871">
        <v>4000</v>
      </c>
      <c r="AC100" s="864" t="s">
        <v>136</v>
      </c>
      <c r="AD100" s="864" t="s">
        <v>136</v>
      </c>
      <c r="AE100" s="864" t="s">
        <v>136</v>
      </c>
      <c r="AF100" s="864">
        <v>7500</v>
      </c>
      <c r="AG100" s="864"/>
      <c r="AH100" s="864"/>
      <c r="AI100" s="864"/>
      <c r="AJ100" s="864"/>
      <c r="AK100" s="864"/>
      <c r="AL100" s="864"/>
      <c r="AM100" s="883"/>
      <c r="AN100" s="883"/>
      <c r="AO100" s="884"/>
      <c r="AP100" s="864">
        <v>7500</v>
      </c>
      <c r="AQ100" s="867">
        <v>44562</v>
      </c>
      <c r="AR100" s="867">
        <v>44926</v>
      </c>
      <c r="AS100" s="856" t="s">
        <v>2482</v>
      </c>
      <c r="AT100" s="869"/>
      <c r="AU100" s="869"/>
      <c r="AV100" s="869"/>
      <c r="AW100" s="869"/>
      <c r="AX100" s="869"/>
      <c r="AY100" s="869"/>
      <c r="AZ100" s="869"/>
      <c r="BA100" s="869"/>
      <c r="BB100" s="869"/>
      <c r="BC100" s="869"/>
      <c r="BD100" s="869"/>
      <c r="BE100" s="869"/>
      <c r="BF100" s="869"/>
      <c r="BG100" s="869"/>
      <c r="BH100" s="869"/>
      <c r="BI100" s="869"/>
      <c r="BJ100" s="869"/>
      <c r="BK100" s="869"/>
      <c r="BL100" s="872"/>
      <c r="BM100" s="872"/>
    </row>
    <row r="101" spans="1:65" ht="99" customHeight="1" x14ac:dyDescent="0.2">
      <c r="A101" s="856">
        <v>1</v>
      </c>
      <c r="B101" s="857" t="s">
        <v>1761</v>
      </c>
      <c r="C101" s="856">
        <v>4102</v>
      </c>
      <c r="D101" s="858" t="s">
        <v>2311</v>
      </c>
      <c r="E101" s="859">
        <v>4113</v>
      </c>
      <c r="F101" s="857" t="s">
        <v>2473</v>
      </c>
      <c r="G101" s="859" t="s">
        <v>64</v>
      </c>
      <c r="H101" s="857" t="s">
        <v>2521</v>
      </c>
      <c r="I101" s="859">
        <v>4104008</v>
      </c>
      <c r="J101" s="857" t="s">
        <v>2522</v>
      </c>
      <c r="K101" s="859" t="s">
        <v>64</v>
      </c>
      <c r="L101" s="857" t="s">
        <v>2523</v>
      </c>
      <c r="M101" s="859">
        <v>410400800</v>
      </c>
      <c r="N101" s="857" t="s">
        <v>2524</v>
      </c>
      <c r="O101" s="859">
        <v>12</v>
      </c>
      <c r="P101" s="856">
        <v>2020003630109</v>
      </c>
      <c r="Q101" s="857" t="s">
        <v>2508</v>
      </c>
      <c r="R101" s="860">
        <f t="shared" si="22"/>
        <v>0.97314126501357257</v>
      </c>
      <c r="S101" s="857" t="s">
        <v>2509</v>
      </c>
      <c r="T101" s="857" t="s">
        <v>2510</v>
      </c>
      <c r="U101" s="859" t="s">
        <v>2525</v>
      </c>
      <c r="V101" s="861">
        <f>5542876.97+4311462.32</f>
        <v>9854339.2899999991</v>
      </c>
      <c r="W101" s="885" t="s">
        <v>2545</v>
      </c>
      <c r="X101" s="863" t="s">
        <v>74</v>
      </c>
      <c r="Y101" s="859">
        <v>84</v>
      </c>
      <c r="Z101" s="859" t="s">
        <v>2529</v>
      </c>
      <c r="AA101" s="870">
        <v>3500</v>
      </c>
      <c r="AB101" s="871">
        <v>4000</v>
      </c>
      <c r="AC101" s="864" t="s">
        <v>136</v>
      </c>
      <c r="AD101" s="864" t="s">
        <v>136</v>
      </c>
      <c r="AE101" s="864" t="s">
        <v>136</v>
      </c>
      <c r="AF101" s="864">
        <v>7500</v>
      </c>
      <c r="AG101" s="864"/>
      <c r="AH101" s="864"/>
      <c r="AI101" s="864"/>
      <c r="AJ101" s="864"/>
      <c r="AK101" s="864"/>
      <c r="AL101" s="864"/>
      <c r="AM101" s="883"/>
      <c r="AN101" s="883"/>
      <c r="AO101" s="884"/>
      <c r="AP101" s="864">
        <v>7500</v>
      </c>
      <c r="AQ101" s="867">
        <v>44562</v>
      </c>
      <c r="AR101" s="867">
        <v>44926</v>
      </c>
      <c r="AS101" s="856" t="s">
        <v>2482</v>
      </c>
      <c r="AT101" s="869"/>
      <c r="AU101" s="869"/>
      <c r="AV101" s="869"/>
      <c r="AW101" s="869"/>
      <c r="AX101" s="869"/>
      <c r="AY101" s="869"/>
      <c r="AZ101" s="869"/>
      <c r="BA101" s="869"/>
      <c r="BB101" s="869"/>
      <c r="BC101" s="869"/>
      <c r="BD101" s="869"/>
      <c r="BE101" s="869"/>
      <c r="BF101" s="869"/>
      <c r="BG101" s="869"/>
      <c r="BH101" s="869"/>
      <c r="BI101" s="869"/>
      <c r="BJ101" s="869"/>
      <c r="BK101" s="869"/>
      <c r="BL101" s="872"/>
      <c r="BM101" s="872"/>
    </row>
    <row r="102" spans="1:65" ht="99" customHeight="1" x14ac:dyDescent="0.2">
      <c r="A102" s="856">
        <v>1</v>
      </c>
      <c r="B102" s="857" t="s">
        <v>1761</v>
      </c>
      <c r="C102" s="856">
        <v>4102</v>
      </c>
      <c r="D102" s="858" t="s">
        <v>2311</v>
      </c>
      <c r="E102" s="859">
        <v>4113</v>
      </c>
      <c r="F102" s="857" t="s">
        <v>2473</v>
      </c>
      <c r="G102" s="859" t="s">
        <v>64</v>
      </c>
      <c r="H102" s="857" t="s">
        <v>2521</v>
      </c>
      <c r="I102" s="859">
        <v>4104008</v>
      </c>
      <c r="J102" s="857" t="s">
        <v>2522</v>
      </c>
      <c r="K102" s="859" t="s">
        <v>64</v>
      </c>
      <c r="L102" s="857" t="s">
        <v>2523</v>
      </c>
      <c r="M102" s="859">
        <v>410400800</v>
      </c>
      <c r="N102" s="857" t="s">
        <v>2524</v>
      </c>
      <c r="O102" s="859">
        <v>12</v>
      </c>
      <c r="P102" s="856">
        <v>2020003630109</v>
      </c>
      <c r="Q102" s="857" t="s">
        <v>2508</v>
      </c>
      <c r="R102" s="860">
        <f t="shared" si="22"/>
        <v>0.97314126501357257</v>
      </c>
      <c r="S102" s="857" t="s">
        <v>2509</v>
      </c>
      <c r="T102" s="857" t="s">
        <v>2510</v>
      </c>
      <c r="U102" s="859" t="s">
        <v>2525</v>
      </c>
      <c r="V102" s="861">
        <v>47243305.359999999</v>
      </c>
      <c r="W102" s="885" t="s">
        <v>2546</v>
      </c>
      <c r="X102" s="863" t="s">
        <v>74</v>
      </c>
      <c r="Y102" s="859">
        <v>6</v>
      </c>
      <c r="Z102" s="859" t="s">
        <v>2527</v>
      </c>
      <c r="AA102" s="870">
        <v>3500</v>
      </c>
      <c r="AB102" s="871">
        <v>4000</v>
      </c>
      <c r="AC102" s="864" t="s">
        <v>136</v>
      </c>
      <c r="AD102" s="864" t="s">
        <v>136</v>
      </c>
      <c r="AE102" s="864" t="s">
        <v>136</v>
      </c>
      <c r="AF102" s="864">
        <v>7500</v>
      </c>
      <c r="AG102" s="864"/>
      <c r="AH102" s="864"/>
      <c r="AI102" s="864"/>
      <c r="AJ102" s="864"/>
      <c r="AK102" s="864"/>
      <c r="AL102" s="864"/>
      <c r="AM102" s="883"/>
      <c r="AN102" s="883"/>
      <c r="AO102" s="884"/>
      <c r="AP102" s="864">
        <v>7500</v>
      </c>
      <c r="AQ102" s="867">
        <v>44562</v>
      </c>
      <c r="AR102" s="867">
        <v>44926</v>
      </c>
      <c r="AS102" s="856" t="s">
        <v>2482</v>
      </c>
      <c r="AT102" s="869"/>
      <c r="AU102" s="869"/>
      <c r="AV102" s="869"/>
      <c r="AW102" s="869"/>
      <c r="AX102" s="869"/>
      <c r="AY102" s="869"/>
      <c r="AZ102" s="869"/>
      <c r="BA102" s="869"/>
      <c r="BB102" s="869"/>
      <c r="BC102" s="869"/>
      <c r="BD102" s="869"/>
      <c r="BE102" s="869"/>
      <c r="BF102" s="869"/>
      <c r="BG102" s="869"/>
      <c r="BH102" s="869"/>
      <c r="BI102" s="869"/>
      <c r="BJ102" s="869"/>
      <c r="BK102" s="869"/>
      <c r="BL102" s="872"/>
      <c r="BM102" s="872"/>
    </row>
    <row r="103" spans="1:65" ht="99" customHeight="1" x14ac:dyDescent="0.2">
      <c r="A103" s="856">
        <v>1</v>
      </c>
      <c r="B103" s="857" t="s">
        <v>1761</v>
      </c>
      <c r="C103" s="856">
        <v>4102</v>
      </c>
      <c r="D103" s="858" t="s">
        <v>2311</v>
      </c>
      <c r="E103" s="859">
        <v>4113</v>
      </c>
      <c r="F103" s="857" t="s">
        <v>2473</v>
      </c>
      <c r="G103" s="859" t="s">
        <v>64</v>
      </c>
      <c r="H103" s="857" t="s">
        <v>2521</v>
      </c>
      <c r="I103" s="859">
        <v>4104008</v>
      </c>
      <c r="J103" s="857" t="s">
        <v>2522</v>
      </c>
      <c r="K103" s="859" t="s">
        <v>64</v>
      </c>
      <c r="L103" s="857" t="s">
        <v>2523</v>
      </c>
      <c r="M103" s="859">
        <v>410400800</v>
      </c>
      <c r="N103" s="857" t="s">
        <v>2524</v>
      </c>
      <c r="O103" s="859">
        <v>12</v>
      </c>
      <c r="P103" s="856">
        <v>2020003630109</v>
      </c>
      <c r="Q103" s="857" t="s">
        <v>2508</v>
      </c>
      <c r="R103" s="860">
        <f t="shared" si="22"/>
        <v>0.97314126501357257</v>
      </c>
      <c r="S103" s="857" t="s">
        <v>2509</v>
      </c>
      <c r="T103" s="857" t="s">
        <v>2510</v>
      </c>
      <c r="U103" s="859" t="s">
        <v>2525</v>
      </c>
      <c r="V103" s="861">
        <f>7275026.02+5658794.29</f>
        <v>12933820.309999999</v>
      </c>
      <c r="W103" s="885" t="s">
        <v>2547</v>
      </c>
      <c r="X103" s="863" t="s">
        <v>74</v>
      </c>
      <c r="Y103" s="859">
        <v>84</v>
      </c>
      <c r="Z103" s="859" t="s">
        <v>2529</v>
      </c>
      <c r="AA103" s="870">
        <v>3500</v>
      </c>
      <c r="AB103" s="871">
        <v>4000</v>
      </c>
      <c r="AC103" s="864" t="s">
        <v>136</v>
      </c>
      <c r="AD103" s="864" t="s">
        <v>136</v>
      </c>
      <c r="AE103" s="864" t="s">
        <v>136</v>
      </c>
      <c r="AF103" s="864">
        <v>7500</v>
      </c>
      <c r="AG103" s="864"/>
      <c r="AH103" s="864"/>
      <c r="AI103" s="864"/>
      <c r="AJ103" s="864"/>
      <c r="AK103" s="864"/>
      <c r="AL103" s="864"/>
      <c r="AM103" s="883"/>
      <c r="AN103" s="883"/>
      <c r="AO103" s="884"/>
      <c r="AP103" s="864">
        <v>7500</v>
      </c>
      <c r="AQ103" s="867">
        <v>44562</v>
      </c>
      <c r="AR103" s="867">
        <v>44926</v>
      </c>
      <c r="AS103" s="856" t="s">
        <v>2482</v>
      </c>
      <c r="AT103" s="869"/>
      <c r="AU103" s="869"/>
      <c r="AV103" s="869"/>
      <c r="AW103" s="869"/>
      <c r="AX103" s="869"/>
      <c r="AY103" s="869"/>
      <c r="AZ103" s="869"/>
      <c r="BA103" s="869"/>
      <c r="BB103" s="869"/>
      <c r="BC103" s="869"/>
      <c r="BD103" s="869"/>
      <c r="BE103" s="869"/>
      <c r="BF103" s="869"/>
      <c r="BG103" s="869"/>
      <c r="BH103" s="869"/>
      <c r="BI103" s="869"/>
      <c r="BJ103" s="869"/>
      <c r="BK103" s="869"/>
      <c r="BL103" s="872"/>
      <c r="BM103" s="872"/>
    </row>
    <row r="104" spans="1:65" ht="99" customHeight="1" x14ac:dyDescent="0.2">
      <c r="A104" s="856">
        <v>1</v>
      </c>
      <c r="B104" s="857" t="s">
        <v>1761</v>
      </c>
      <c r="C104" s="856">
        <v>4102</v>
      </c>
      <c r="D104" s="858" t="s">
        <v>2311</v>
      </c>
      <c r="E104" s="859">
        <v>4113</v>
      </c>
      <c r="F104" s="857" t="s">
        <v>2473</v>
      </c>
      <c r="G104" s="859" t="s">
        <v>64</v>
      </c>
      <c r="H104" s="857" t="s">
        <v>2521</v>
      </c>
      <c r="I104" s="859">
        <v>4104008</v>
      </c>
      <c r="J104" s="857" t="s">
        <v>2522</v>
      </c>
      <c r="K104" s="859" t="s">
        <v>64</v>
      </c>
      <c r="L104" s="857" t="s">
        <v>2523</v>
      </c>
      <c r="M104" s="859">
        <v>410400800</v>
      </c>
      <c r="N104" s="857" t="s">
        <v>2524</v>
      </c>
      <c r="O104" s="859">
        <v>12</v>
      </c>
      <c r="P104" s="856">
        <v>2020003630109</v>
      </c>
      <c r="Q104" s="857" t="s">
        <v>2508</v>
      </c>
      <c r="R104" s="860">
        <f t="shared" si="22"/>
        <v>0.97314126501357257</v>
      </c>
      <c r="S104" s="857" t="s">
        <v>2509</v>
      </c>
      <c r="T104" s="857" t="s">
        <v>2510</v>
      </c>
      <c r="U104" s="859" t="s">
        <v>2525</v>
      </c>
      <c r="V104" s="861">
        <v>24496528.710000001</v>
      </c>
      <c r="W104" s="885" t="s">
        <v>2548</v>
      </c>
      <c r="X104" s="863" t="s">
        <v>74</v>
      </c>
      <c r="Y104" s="859">
        <v>6</v>
      </c>
      <c r="Z104" s="859" t="s">
        <v>2527</v>
      </c>
      <c r="AA104" s="870">
        <v>3500</v>
      </c>
      <c r="AB104" s="871">
        <v>4000</v>
      </c>
      <c r="AC104" s="864" t="s">
        <v>136</v>
      </c>
      <c r="AD104" s="864" t="s">
        <v>136</v>
      </c>
      <c r="AE104" s="864" t="s">
        <v>136</v>
      </c>
      <c r="AF104" s="864">
        <v>7500</v>
      </c>
      <c r="AG104" s="864"/>
      <c r="AH104" s="864"/>
      <c r="AI104" s="864"/>
      <c r="AJ104" s="864"/>
      <c r="AK104" s="864"/>
      <c r="AL104" s="864"/>
      <c r="AM104" s="883"/>
      <c r="AN104" s="883"/>
      <c r="AO104" s="884"/>
      <c r="AP104" s="864">
        <v>7500</v>
      </c>
      <c r="AQ104" s="867">
        <v>44562</v>
      </c>
      <c r="AR104" s="867">
        <v>44926</v>
      </c>
      <c r="AS104" s="856" t="s">
        <v>2482</v>
      </c>
      <c r="AT104" s="869"/>
      <c r="AU104" s="869"/>
      <c r="AV104" s="869"/>
      <c r="AW104" s="869"/>
      <c r="AX104" s="869"/>
      <c r="AY104" s="869"/>
      <c r="AZ104" s="869"/>
      <c r="BA104" s="869"/>
      <c r="BB104" s="869"/>
      <c r="BC104" s="869"/>
      <c r="BD104" s="869"/>
      <c r="BE104" s="869"/>
      <c r="BF104" s="869"/>
      <c r="BG104" s="869"/>
      <c r="BH104" s="869"/>
      <c r="BI104" s="869"/>
      <c r="BJ104" s="869"/>
      <c r="BK104" s="869"/>
      <c r="BL104" s="872"/>
      <c r="BM104" s="872"/>
    </row>
    <row r="105" spans="1:65" ht="99" customHeight="1" x14ac:dyDescent="0.2">
      <c r="A105" s="856">
        <v>1</v>
      </c>
      <c r="B105" s="857" t="s">
        <v>1761</v>
      </c>
      <c r="C105" s="856">
        <v>4102</v>
      </c>
      <c r="D105" s="858" t="s">
        <v>2311</v>
      </c>
      <c r="E105" s="859">
        <v>4113</v>
      </c>
      <c r="F105" s="857" t="s">
        <v>2473</v>
      </c>
      <c r="G105" s="859" t="s">
        <v>64</v>
      </c>
      <c r="H105" s="857" t="s">
        <v>2521</v>
      </c>
      <c r="I105" s="859">
        <v>4104008</v>
      </c>
      <c r="J105" s="857" t="s">
        <v>2522</v>
      </c>
      <c r="K105" s="859" t="s">
        <v>64</v>
      </c>
      <c r="L105" s="857" t="s">
        <v>2523</v>
      </c>
      <c r="M105" s="859">
        <v>410400800</v>
      </c>
      <c r="N105" s="857" t="s">
        <v>2524</v>
      </c>
      <c r="O105" s="859">
        <v>12</v>
      </c>
      <c r="P105" s="856">
        <v>2020003630109</v>
      </c>
      <c r="Q105" s="857" t="s">
        <v>2508</v>
      </c>
      <c r="R105" s="860">
        <f t="shared" si="22"/>
        <v>0.97314126501357257</v>
      </c>
      <c r="S105" s="857" t="s">
        <v>2509</v>
      </c>
      <c r="T105" s="857" t="s">
        <v>2510</v>
      </c>
      <c r="U105" s="859" t="s">
        <v>2525</v>
      </c>
      <c r="V105" s="861">
        <f>4157157.73+3233596.74</f>
        <v>7390754.4700000007</v>
      </c>
      <c r="W105" s="885" t="s">
        <v>2549</v>
      </c>
      <c r="X105" s="863" t="s">
        <v>74</v>
      </c>
      <c r="Y105" s="859">
        <v>84</v>
      </c>
      <c r="Z105" s="859" t="s">
        <v>2529</v>
      </c>
      <c r="AA105" s="870">
        <v>3500</v>
      </c>
      <c r="AB105" s="871">
        <v>4000</v>
      </c>
      <c r="AC105" s="864" t="s">
        <v>136</v>
      </c>
      <c r="AD105" s="864" t="s">
        <v>136</v>
      </c>
      <c r="AE105" s="864" t="s">
        <v>136</v>
      </c>
      <c r="AF105" s="864">
        <v>7500</v>
      </c>
      <c r="AG105" s="864"/>
      <c r="AH105" s="864"/>
      <c r="AI105" s="864"/>
      <c r="AJ105" s="864"/>
      <c r="AK105" s="864"/>
      <c r="AL105" s="864"/>
      <c r="AM105" s="883"/>
      <c r="AN105" s="883"/>
      <c r="AO105" s="884"/>
      <c r="AP105" s="864">
        <v>7500</v>
      </c>
      <c r="AQ105" s="867">
        <v>44562</v>
      </c>
      <c r="AR105" s="867">
        <v>44926</v>
      </c>
      <c r="AS105" s="856" t="s">
        <v>2482</v>
      </c>
      <c r="AT105" s="869"/>
      <c r="AU105" s="869"/>
      <c r="AV105" s="869"/>
      <c r="AW105" s="869"/>
      <c r="AX105" s="869"/>
      <c r="AY105" s="869"/>
      <c r="AZ105" s="869"/>
      <c r="BA105" s="869"/>
      <c r="BB105" s="869"/>
      <c r="BC105" s="869"/>
      <c r="BD105" s="869"/>
      <c r="BE105" s="869"/>
      <c r="BF105" s="869"/>
      <c r="BG105" s="869"/>
      <c r="BH105" s="869"/>
      <c r="BI105" s="869"/>
      <c r="BJ105" s="869"/>
      <c r="BK105" s="869"/>
      <c r="BL105" s="872"/>
      <c r="BM105" s="872"/>
    </row>
    <row r="106" spans="1:65" ht="99" customHeight="1" x14ac:dyDescent="0.2">
      <c r="A106" s="856">
        <v>1</v>
      </c>
      <c r="B106" s="857" t="s">
        <v>1761</v>
      </c>
      <c r="C106" s="856">
        <v>4102</v>
      </c>
      <c r="D106" s="858" t="s">
        <v>2311</v>
      </c>
      <c r="E106" s="859">
        <v>4113</v>
      </c>
      <c r="F106" s="857" t="s">
        <v>2473</v>
      </c>
      <c r="G106" s="859" t="s">
        <v>64</v>
      </c>
      <c r="H106" s="857" t="s">
        <v>2521</v>
      </c>
      <c r="I106" s="859">
        <v>4104008</v>
      </c>
      <c r="J106" s="857" t="s">
        <v>2522</v>
      </c>
      <c r="K106" s="859" t="s">
        <v>64</v>
      </c>
      <c r="L106" s="857" t="s">
        <v>2523</v>
      </c>
      <c r="M106" s="859">
        <v>410400800</v>
      </c>
      <c r="N106" s="857" t="s">
        <v>2524</v>
      </c>
      <c r="O106" s="859">
        <v>12</v>
      </c>
      <c r="P106" s="856">
        <v>2020003630109</v>
      </c>
      <c r="Q106" s="857" t="s">
        <v>2508</v>
      </c>
      <c r="R106" s="860">
        <f t="shared" si="22"/>
        <v>0.97314126501357257</v>
      </c>
      <c r="S106" s="857" t="s">
        <v>2509</v>
      </c>
      <c r="T106" s="857" t="s">
        <v>2510</v>
      </c>
      <c r="U106" s="859" t="s">
        <v>2525</v>
      </c>
      <c r="V106" s="861">
        <v>66490577.920000002</v>
      </c>
      <c r="W106" s="885" t="s">
        <v>2550</v>
      </c>
      <c r="X106" s="863" t="s">
        <v>74</v>
      </c>
      <c r="Y106" s="859">
        <v>6</v>
      </c>
      <c r="Z106" s="859" t="s">
        <v>2527</v>
      </c>
      <c r="AA106" s="870">
        <v>3500</v>
      </c>
      <c r="AB106" s="871">
        <v>4000</v>
      </c>
      <c r="AC106" s="864" t="s">
        <v>136</v>
      </c>
      <c r="AD106" s="864" t="s">
        <v>136</v>
      </c>
      <c r="AE106" s="864" t="s">
        <v>136</v>
      </c>
      <c r="AF106" s="864">
        <v>7500</v>
      </c>
      <c r="AG106" s="864"/>
      <c r="AH106" s="864"/>
      <c r="AI106" s="864"/>
      <c r="AJ106" s="864"/>
      <c r="AK106" s="864"/>
      <c r="AL106" s="864"/>
      <c r="AM106" s="883"/>
      <c r="AN106" s="883"/>
      <c r="AO106" s="884"/>
      <c r="AP106" s="864">
        <v>7500</v>
      </c>
      <c r="AQ106" s="867">
        <v>44562</v>
      </c>
      <c r="AR106" s="867">
        <v>44926</v>
      </c>
      <c r="AS106" s="856" t="s">
        <v>2482</v>
      </c>
      <c r="AT106" s="869"/>
      <c r="AU106" s="869"/>
      <c r="AV106" s="869"/>
      <c r="AW106" s="869"/>
      <c r="AX106" s="869"/>
      <c r="AY106" s="869"/>
      <c r="AZ106" s="869"/>
      <c r="BA106" s="869"/>
      <c r="BB106" s="869"/>
      <c r="BC106" s="869"/>
      <c r="BD106" s="869"/>
      <c r="BE106" s="869"/>
      <c r="BF106" s="869"/>
      <c r="BG106" s="869"/>
      <c r="BH106" s="869"/>
      <c r="BI106" s="869"/>
      <c r="BJ106" s="869"/>
      <c r="BK106" s="869"/>
      <c r="BL106" s="872"/>
      <c r="BM106" s="872"/>
    </row>
    <row r="107" spans="1:65" ht="99" customHeight="1" x14ac:dyDescent="0.2">
      <c r="A107" s="856">
        <v>1</v>
      </c>
      <c r="B107" s="857" t="s">
        <v>1761</v>
      </c>
      <c r="C107" s="856">
        <v>4102</v>
      </c>
      <c r="D107" s="858" t="s">
        <v>2311</v>
      </c>
      <c r="E107" s="859">
        <v>4113</v>
      </c>
      <c r="F107" s="857" t="s">
        <v>2473</v>
      </c>
      <c r="G107" s="859" t="s">
        <v>64</v>
      </c>
      <c r="H107" s="857" t="s">
        <v>2521</v>
      </c>
      <c r="I107" s="859">
        <v>4104008</v>
      </c>
      <c r="J107" s="857" t="s">
        <v>2522</v>
      </c>
      <c r="K107" s="859" t="s">
        <v>64</v>
      </c>
      <c r="L107" s="857" t="s">
        <v>2523</v>
      </c>
      <c r="M107" s="859">
        <v>410400800</v>
      </c>
      <c r="N107" s="857" t="s">
        <v>2524</v>
      </c>
      <c r="O107" s="859">
        <v>12</v>
      </c>
      <c r="P107" s="856">
        <v>2020003630109</v>
      </c>
      <c r="Q107" s="857" t="s">
        <v>2508</v>
      </c>
      <c r="R107" s="860">
        <f t="shared" si="22"/>
        <v>0.97314126501357257</v>
      </c>
      <c r="S107" s="857" t="s">
        <v>2509</v>
      </c>
      <c r="T107" s="857" t="s">
        <v>2510</v>
      </c>
      <c r="U107" s="859" t="s">
        <v>2525</v>
      </c>
      <c r="V107" s="861">
        <f>13164332.8+10239723</f>
        <v>23404055.800000001</v>
      </c>
      <c r="W107" s="885" t="s">
        <v>2551</v>
      </c>
      <c r="X107" s="863" t="s">
        <v>74</v>
      </c>
      <c r="Y107" s="859">
        <v>84</v>
      </c>
      <c r="Z107" s="859" t="s">
        <v>2529</v>
      </c>
      <c r="AA107" s="870">
        <v>3500</v>
      </c>
      <c r="AB107" s="871">
        <v>4000</v>
      </c>
      <c r="AC107" s="864" t="s">
        <v>136</v>
      </c>
      <c r="AD107" s="864" t="s">
        <v>136</v>
      </c>
      <c r="AE107" s="864" t="s">
        <v>136</v>
      </c>
      <c r="AF107" s="864">
        <v>7500</v>
      </c>
      <c r="AG107" s="864"/>
      <c r="AH107" s="864"/>
      <c r="AI107" s="864"/>
      <c r="AJ107" s="864"/>
      <c r="AK107" s="864"/>
      <c r="AL107" s="864"/>
      <c r="AM107" s="883"/>
      <c r="AN107" s="883"/>
      <c r="AO107" s="884"/>
      <c r="AP107" s="864">
        <v>7500</v>
      </c>
      <c r="AQ107" s="867">
        <v>44562</v>
      </c>
      <c r="AR107" s="867">
        <v>44926</v>
      </c>
      <c r="AS107" s="856" t="s">
        <v>2482</v>
      </c>
      <c r="AT107" s="869"/>
      <c r="AU107" s="869"/>
      <c r="AV107" s="869"/>
      <c r="AW107" s="869"/>
      <c r="AX107" s="869"/>
      <c r="AY107" s="869"/>
      <c r="AZ107" s="869"/>
      <c r="BA107" s="869"/>
      <c r="BB107" s="869"/>
      <c r="BC107" s="869"/>
      <c r="BD107" s="869"/>
      <c r="BE107" s="869"/>
      <c r="BF107" s="869"/>
      <c r="BG107" s="869"/>
      <c r="BH107" s="869"/>
      <c r="BI107" s="869"/>
      <c r="BJ107" s="869"/>
      <c r="BK107" s="869"/>
      <c r="BL107" s="872"/>
      <c r="BM107" s="872"/>
    </row>
    <row r="108" spans="1:65" ht="99" customHeight="1" x14ac:dyDescent="0.2">
      <c r="A108" s="856">
        <v>1</v>
      </c>
      <c r="B108" s="857" t="s">
        <v>1761</v>
      </c>
      <c r="C108" s="856">
        <v>4102</v>
      </c>
      <c r="D108" s="858" t="s">
        <v>2311</v>
      </c>
      <c r="E108" s="859">
        <v>4113</v>
      </c>
      <c r="F108" s="857" t="s">
        <v>2473</v>
      </c>
      <c r="G108" s="859" t="s">
        <v>64</v>
      </c>
      <c r="H108" s="857" t="s">
        <v>2521</v>
      </c>
      <c r="I108" s="859">
        <v>4104008</v>
      </c>
      <c r="J108" s="857" t="s">
        <v>2522</v>
      </c>
      <c r="K108" s="859" t="s">
        <v>64</v>
      </c>
      <c r="L108" s="857" t="s">
        <v>2523</v>
      </c>
      <c r="M108" s="859">
        <v>410400800</v>
      </c>
      <c r="N108" s="857" t="s">
        <v>2524</v>
      </c>
      <c r="O108" s="859">
        <v>12</v>
      </c>
      <c r="P108" s="856">
        <v>2020003630109</v>
      </c>
      <c r="Q108" s="857" t="s">
        <v>2508</v>
      </c>
      <c r="R108" s="860">
        <f t="shared" si="22"/>
        <v>0.97314126501357257</v>
      </c>
      <c r="S108" s="857" t="s">
        <v>2509</v>
      </c>
      <c r="T108" s="857" t="s">
        <v>2510</v>
      </c>
      <c r="U108" s="859" t="s">
        <v>2552</v>
      </c>
      <c r="V108" s="861">
        <v>524726511.25999999</v>
      </c>
      <c r="W108" s="885" t="s">
        <v>2526</v>
      </c>
      <c r="X108" s="863" t="s">
        <v>74</v>
      </c>
      <c r="Y108" s="859">
        <v>6</v>
      </c>
      <c r="Z108" s="859" t="s">
        <v>2527</v>
      </c>
      <c r="AA108" s="870">
        <v>3500</v>
      </c>
      <c r="AB108" s="871">
        <v>4000</v>
      </c>
      <c r="AC108" s="864" t="s">
        <v>136</v>
      </c>
      <c r="AD108" s="864" t="s">
        <v>136</v>
      </c>
      <c r="AE108" s="864" t="s">
        <v>136</v>
      </c>
      <c r="AF108" s="864">
        <v>7500</v>
      </c>
      <c r="AG108" s="864"/>
      <c r="AH108" s="864"/>
      <c r="AI108" s="864"/>
      <c r="AJ108" s="864"/>
      <c r="AK108" s="864"/>
      <c r="AL108" s="864"/>
      <c r="AM108" s="883"/>
      <c r="AN108" s="883"/>
      <c r="AO108" s="884"/>
      <c r="AP108" s="864">
        <v>7500</v>
      </c>
      <c r="AQ108" s="867">
        <v>44562</v>
      </c>
      <c r="AR108" s="867">
        <v>44926</v>
      </c>
      <c r="AS108" s="856" t="s">
        <v>2482</v>
      </c>
      <c r="AT108" s="869"/>
      <c r="AU108" s="869"/>
      <c r="AV108" s="869"/>
      <c r="AW108" s="869"/>
      <c r="AX108" s="869"/>
      <c r="AY108" s="869"/>
      <c r="AZ108" s="869"/>
      <c r="BA108" s="869"/>
      <c r="BB108" s="869"/>
      <c r="BC108" s="869"/>
      <c r="BD108" s="869"/>
      <c r="BE108" s="869"/>
      <c r="BF108" s="869"/>
      <c r="BG108" s="869"/>
      <c r="BH108" s="869"/>
      <c r="BI108" s="869"/>
      <c r="BJ108" s="869"/>
      <c r="BK108" s="869"/>
      <c r="BL108" s="872"/>
      <c r="BM108" s="872"/>
    </row>
    <row r="109" spans="1:65" ht="99" customHeight="1" x14ac:dyDescent="0.2">
      <c r="A109" s="856">
        <v>1</v>
      </c>
      <c r="B109" s="857" t="s">
        <v>1761</v>
      </c>
      <c r="C109" s="856">
        <v>4102</v>
      </c>
      <c r="D109" s="858" t="s">
        <v>2311</v>
      </c>
      <c r="E109" s="859">
        <v>4113</v>
      </c>
      <c r="F109" s="857" t="s">
        <v>2473</v>
      </c>
      <c r="G109" s="859" t="s">
        <v>64</v>
      </c>
      <c r="H109" s="857" t="s">
        <v>2521</v>
      </c>
      <c r="I109" s="859">
        <v>4104008</v>
      </c>
      <c r="J109" s="857" t="s">
        <v>2522</v>
      </c>
      <c r="K109" s="859" t="s">
        <v>64</v>
      </c>
      <c r="L109" s="857" t="s">
        <v>2523</v>
      </c>
      <c r="M109" s="859">
        <v>410400800</v>
      </c>
      <c r="N109" s="857" t="s">
        <v>2524</v>
      </c>
      <c r="O109" s="859">
        <v>12</v>
      </c>
      <c r="P109" s="856">
        <v>2020003630109</v>
      </c>
      <c r="Q109" s="857" t="s">
        <v>2508</v>
      </c>
      <c r="R109" s="860">
        <f t="shared" si="22"/>
        <v>0.97314126501357257</v>
      </c>
      <c r="S109" s="857" t="s">
        <v>2509</v>
      </c>
      <c r="T109" s="857" t="s">
        <v>2510</v>
      </c>
      <c r="U109" s="859" t="s">
        <v>2552</v>
      </c>
      <c r="V109" s="861">
        <f>92962226.77+72309585.77</f>
        <v>165271812.53999999</v>
      </c>
      <c r="W109" s="885" t="s">
        <v>2528</v>
      </c>
      <c r="X109" s="863" t="s">
        <v>74</v>
      </c>
      <c r="Y109" s="859">
        <v>84</v>
      </c>
      <c r="Z109" s="859" t="s">
        <v>2529</v>
      </c>
      <c r="AA109" s="870">
        <v>3500</v>
      </c>
      <c r="AB109" s="871">
        <v>4000</v>
      </c>
      <c r="AC109" s="864" t="s">
        <v>136</v>
      </c>
      <c r="AD109" s="864" t="s">
        <v>136</v>
      </c>
      <c r="AE109" s="864" t="s">
        <v>136</v>
      </c>
      <c r="AF109" s="864">
        <v>7500</v>
      </c>
      <c r="AG109" s="864"/>
      <c r="AH109" s="864"/>
      <c r="AI109" s="864"/>
      <c r="AJ109" s="864"/>
      <c r="AK109" s="864"/>
      <c r="AL109" s="864"/>
      <c r="AM109" s="883"/>
      <c r="AN109" s="883"/>
      <c r="AO109" s="884"/>
      <c r="AP109" s="864">
        <v>7500</v>
      </c>
      <c r="AQ109" s="867">
        <v>44562</v>
      </c>
      <c r="AR109" s="867">
        <v>44926</v>
      </c>
      <c r="AS109" s="856" t="s">
        <v>2482</v>
      </c>
      <c r="AT109" s="869"/>
      <c r="AU109" s="869"/>
      <c r="AV109" s="869"/>
      <c r="AW109" s="869"/>
      <c r="AX109" s="869"/>
      <c r="AY109" s="869"/>
      <c r="AZ109" s="869"/>
      <c r="BA109" s="869"/>
      <c r="BB109" s="869"/>
      <c r="BC109" s="869"/>
      <c r="BD109" s="869"/>
      <c r="BE109" s="869"/>
      <c r="BF109" s="869"/>
      <c r="BG109" s="869"/>
      <c r="BH109" s="869"/>
      <c r="BI109" s="869"/>
      <c r="BJ109" s="869"/>
      <c r="BK109" s="869"/>
      <c r="BL109" s="872"/>
      <c r="BM109" s="872"/>
    </row>
    <row r="110" spans="1:65" ht="99" customHeight="1" x14ac:dyDescent="0.2">
      <c r="A110" s="856">
        <v>1</v>
      </c>
      <c r="B110" s="857" t="s">
        <v>1761</v>
      </c>
      <c r="C110" s="856">
        <v>4102</v>
      </c>
      <c r="D110" s="858" t="s">
        <v>2311</v>
      </c>
      <c r="E110" s="859">
        <v>4113</v>
      </c>
      <c r="F110" s="857" t="s">
        <v>2473</v>
      </c>
      <c r="G110" s="859" t="s">
        <v>64</v>
      </c>
      <c r="H110" s="857" t="s">
        <v>2521</v>
      </c>
      <c r="I110" s="859">
        <v>4104008</v>
      </c>
      <c r="J110" s="857" t="s">
        <v>2522</v>
      </c>
      <c r="K110" s="859" t="s">
        <v>64</v>
      </c>
      <c r="L110" s="857" t="s">
        <v>2523</v>
      </c>
      <c r="M110" s="859">
        <v>410400800</v>
      </c>
      <c r="N110" s="857" t="s">
        <v>2524</v>
      </c>
      <c r="O110" s="859">
        <v>12</v>
      </c>
      <c r="P110" s="856">
        <v>2020003630109</v>
      </c>
      <c r="Q110" s="857" t="s">
        <v>2508</v>
      </c>
      <c r="R110" s="860">
        <f t="shared" si="22"/>
        <v>0.97314126501357257</v>
      </c>
      <c r="S110" s="857" t="s">
        <v>2509</v>
      </c>
      <c r="T110" s="857" t="s">
        <v>2510</v>
      </c>
      <c r="U110" s="859" t="s">
        <v>2552</v>
      </c>
      <c r="V110" s="861">
        <v>730950904.33000004</v>
      </c>
      <c r="W110" s="885" t="s">
        <v>2530</v>
      </c>
      <c r="X110" s="863" t="s">
        <v>74</v>
      </c>
      <c r="Y110" s="859">
        <v>6</v>
      </c>
      <c r="Z110" s="859" t="s">
        <v>2527</v>
      </c>
      <c r="AA110" s="870">
        <v>3500</v>
      </c>
      <c r="AB110" s="871">
        <v>4000</v>
      </c>
      <c r="AC110" s="864" t="s">
        <v>136</v>
      </c>
      <c r="AD110" s="864" t="s">
        <v>136</v>
      </c>
      <c r="AE110" s="864" t="s">
        <v>136</v>
      </c>
      <c r="AF110" s="864">
        <v>7500</v>
      </c>
      <c r="AG110" s="864"/>
      <c r="AH110" s="864"/>
      <c r="AI110" s="864"/>
      <c r="AJ110" s="864"/>
      <c r="AK110" s="864"/>
      <c r="AL110" s="864"/>
      <c r="AM110" s="883"/>
      <c r="AN110" s="883"/>
      <c r="AO110" s="884"/>
      <c r="AP110" s="864">
        <v>7500</v>
      </c>
      <c r="AQ110" s="867">
        <v>44562</v>
      </c>
      <c r="AR110" s="867">
        <v>44926</v>
      </c>
      <c r="AS110" s="856" t="s">
        <v>2482</v>
      </c>
      <c r="AT110" s="869"/>
      <c r="AU110" s="869"/>
      <c r="AV110" s="869"/>
      <c r="AW110" s="869"/>
      <c r="AX110" s="869"/>
      <c r="AY110" s="869"/>
      <c r="AZ110" s="869"/>
      <c r="BA110" s="869"/>
      <c r="BB110" s="869"/>
      <c r="BC110" s="869"/>
      <c r="BD110" s="869"/>
      <c r="BE110" s="869"/>
      <c r="BF110" s="869"/>
      <c r="BG110" s="869"/>
      <c r="BH110" s="869"/>
      <c r="BI110" s="869"/>
      <c r="BJ110" s="869"/>
      <c r="BK110" s="869"/>
      <c r="BL110" s="872"/>
      <c r="BM110" s="872"/>
    </row>
    <row r="111" spans="1:65" ht="99" customHeight="1" x14ac:dyDescent="0.2">
      <c r="A111" s="856">
        <v>1</v>
      </c>
      <c r="B111" s="857" t="s">
        <v>1761</v>
      </c>
      <c r="C111" s="856">
        <v>4102</v>
      </c>
      <c r="D111" s="858" t="s">
        <v>2311</v>
      </c>
      <c r="E111" s="859">
        <v>4113</v>
      </c>
      <c r="F111" s="857" t="s">
        <v>2473</v>
      </c>
      <c r="G111" s="859" t="s">
        <v>64</v>
      </c>
      <c r="H111" s="857" t="s">
        <v>2521</v>
      </c>
      <c r="I111" s="859">
        <v>4104008</v>
      </c>
      <c r="J111" s="857" t="s">
        <v>2522</v>
      </c>
      <c r="K111" s="859" t="s">
        <v>64</v>
      </c>
      <c r="L111" s="857" t="s">
        <v>2523</v>
      </c>
      <c r="M111" s="859">
        <v>410400800</v>
      </c>
      <c r="N111" s="857" t="s">
        <v>2524</v>
      </c>
      <c r="O111" s="859">
        <v>12</v>
      </c>
      <c r="P111" s="856">
        <v>2020003630109</v>
      </c>
      <c r="Q111" s="857" t="s">
        <v>2508</v>
      </c>
      <c r="R111" s="860">
        <f t="shared" si="22"/>
        <v>0.97314126501357257</v>
      </c>
      <c r="S111" s="857" t="s">
        <v>2509</v>
      </c>
      <c r="T111" s="857" t="s">
        <v>2510</v>
      </c>
      <c r="U111" s="859" t="s">
        <v>2552</v>
      </c>
      <c r="V111" s="861">
        <f>139646314.47+108622259.83</f>
        <v>248268574.30000001</v>
      </c>
      <c r="W111" s="885" t="s">
        <v>2531</v>
      </c>
      <c r="X111" s="863" t="s">
        <v>74</v>
      </c>
      <c r="Y111" s="859">
        <v>84</v>
      </c>
      <c r="Z111" s="859" t="s">
        <v>2529</v>
      </c>
      <c r="AA111" s="870">
        <v>3500</v>
      </c>
      <c r="AB111" s="871">
        <v>4000</v>
      </c>
      <c r="AC111" s="864" t="s">
        <v>136</v>
      </c>
      <c r="AD111" s="864" t="s">
        <v>136</v>
      </c>
      <c r="AE111" s="864" t="s">
        <v>136</v>
      </c>
      <c r="AF111" s="864">
        <v>7500</v>
      </c>
      <c r="AG111" s="864"/>
      <c r="AH111" s="864"/>
      <c r="AI111" s="864"/>
      <c r="AJ111" s="864"/>
      <c r="AK111" s="864"/>
      <c r="AL111" s="864"/>
      <c r="AM111" s="883"/>
      <c r="AN111" s="883"/>
      <c r="AO111" s="884"/>
      <c r="AP111" s="864">
        <v>7500</v>
      </c>
      <c r="AQ111" s="867">
        <v>44562</v>
      </c>
      <c r="AR111" s="867">
        <v>44926</v>
      </c>
      <c r="AS111" s="856" t="s">
        <v>2482</v>
      </c>
      <c r="AT111" s="869"/>
      <c r="AU111" s="869"/>
      <c r="AV111" s="869"/>
      <c r="AW111" s="869"/>
      <c r="AX111" s="869"/>
      <c r="AY111" s="869"/>
      <c r="AZ111" s="869"/>
      <c r="BA111" s="869"/>
      <c r="BB111" s="869"/>
      <c r="BC111" s="869"/>
      <c r="BD111" s="869"/>
      <c r="BE111" s="869"/>
      <c r="BF111" s="869"/>
      <c r="BG111" s="869"/>
      <c r="BH111" s="869"/>
      <c r="BI111" s="869"/>
      <c r="BJ111" s="869"/>
      <c r="BK111" s="869"/>
      <c r="BL111" s="872"/>
      <c r="BM111" s="872"/>
    </row>
    <row r="112" spans="1:65" ht="99" customHeight="1" x14ac:dyDescent="0.2">
      <c r="A112" s="856">
        <v>1</v>
      </c>
      <c r="B112" s="857" t="s">
        <v>1761</v>
      </c>
      <c r="C112" s="856">
        <v>4102</v>
      </c>
      <c r="D112" s="858" t="s">
        <v>2311</v>
      </c>
      <c r="E112" s="859">
        <v>4113</v>
      </c>
      <c r="F112" s="857" t="s">
        <v>2473</v>
      </c>
      <c r="G112" s="859" t="s">
        <v>64</v>
      </c>
      <c r="H112" s="857" t="s">
        <v>2521</v>
      </c>
      <c r="I112" s="859">
        <v>4104008</v>
      </c>
      <c r="J112" s="857" t="s">
        <v>2522</v>
      </c>
      <c r="K112" s="859" t="s">
        <v>64</v>
      </c>
      <c r="L112" s="857" t="s">
        <v>2523</v>
      </c>
      <c r="M112" s="859">
        <v>410400800</v>
      </c>
      <c r="N112" s="857" t="s">
        <v>2524</v>
      </c>
      <c r="O112" s="859">
        <v>12</v>
      </c>
      <c r="P112" s="856">
        <v>2020003630109</v>
      </c>
      <c r="Q112" s="857" t="s">
        <v>2508</v>
      </c>
      <c r="R112" s="860">
        <f t="shared" si="22"/>
        <v>0.97314126501357257</v>
      </c>
      <c r="S112" s="857" t="s">
        <v>2509</v>
      </c>
      <c r="T112" s="857" t="s">
        <v>2510</v>
      </c>
      <c r="U112" s="859" t="s">
        <v>2552</v>
      </c>
      <c r="V112" s="861">
        <v>50410407.189999998</v>
      </c>
      <c r="W112" s="885" t="s">
        <v>2534</v>
      </c>
      <c r="X112" s="863" t="s">
        <v>74</v>
      </c>
      <c r="Y112" s="859">
        <v>6</v>
      </c>
      <c r="Z112" s="859" t="s">
        <v>2527</v>
      </c>
      <c r="AA112" s="870">
        <v>3500</v>
      </c>
      <c r="AB112" s="871">
        <v>4000</v>
      </c>
      <c r="AC112" s="864" t="s">
        <v>136</v>
      </c>
      <c r="AD112" s="864" t="s">
        <v>136</v>
      </c>
      <c r="AE112" s="864" t="s">
        <v>136</v>
      </c>
      <c r="AF112" s="864">
        <v>7500</v>
      </c>
      <c r="AG112" s="864"/>
      <c r="AH112" s="864"/>
      <c r="AI112" s="864"/>
      <c r="AJ112" s="864"/>
      <c r="AK112" s="864"/>
      <c r="AL112" s="864"/>
      <c r="AM112" s="883"/>
      <c r="AN112" s="883"/>
      <c r="AO112" s="884"/>
      <c r="AP112" s="864">
        <v>7500</v>
      </c>
      <c r="AQ112" s="867">
        <v>44562</v>
      </c>
      <c r="AR112" s="867">
        <v>44926</v>
      </c>
      <c r="AS112" s="856" t="s">
        <v>2482</v>
      </c>
      <c r="AT112" s="869"/>
      <c r="AU112" s="869"/>
      <c r="AV112" s="869"/>
      <c r="AW112" s="869"/>
      <c r="AX112" s="869"/>
      <c r="AY112" s="869"/>
      <c r="AZ112" s="869"/>
      <c r="BA112" s="869"/>
      <c r="BB112" s="869"/>
      <c r="BC112" s="869"/>
      <c r="BD112" s="869"/>
      <c r="BE112" s="869"/>
      <c r="BF112" s="869"/>
      <c r="BG112" s="869"/>
      <c r="BH112" s="869"/>
      <c r="BI112" s="869"/>
      <c r="BJ112" s="869"/>
      <c r="BK112" s="869"/>
      <c r="BL112" s="872"/>
      <c r="BM112" s="872"/>
    </row>
    <row r="113" spans="1:65" ht="99" customHeight="1" x14ac:dyDescent="0.2">
      <c r="A113" s="856">
        <v>1</v>
      </c>
      <c r="B113" s="857" t="s">
        <v>1761</v>
      </c>
      <c r="C113" s="856">
        <v>4102</v>
      </c>
      <c r="D113" s="858" t="s">
        <v>2311</v>
      </c>
      <c r="E113" s="859">
        <v>4113</v>
      </c>
      <c r="F113" s="857" t="s">
        <v>2473</v>
      </c>
      <c r="G113" s="859" t="s">
        <v>64</v>
      </c>
      <c r="H113" s="857" t="s">
        <v>2521</v>
      </c>
      <c r="I113" s="859">
        <v>4104008</v>
      </c>
      <c r="J113" s="857" t="s">
        <v>2522</v>
      </c>
      <c r="K113" s="859" t="s">
        <v>64</v>
      </c>
      <c r="L113" s="857" t="s">
        <v>2523</v>
      </c>
      <c r="M113" s="859">
        <v>410400800</v>
      </c>
      <c r="N113" s="857" t="s">
        <v>2524</v>
      </c>
      <c r="O113" s="859">
        <v>12</v>
      </c>
      <c r="P113" s="856">
        <v>2020003630109</v>
      </c>
      <c r="Q113" s="857" t="s">
        <v>2508</v>
      </c>
      <c r="R113" s="860">
        <f t="shared" si="22"/>
        <v>0.97314126501357257</v>
      </c>
      <c r="S113" s="857" t="s">
        <v>2509</v>
      </c>
      <c r="T113" s="857" t="s">
        <v>2510</v>
      </c>
      <c r="U113" s="859" t="s">
        <v>2552</v>
      </c>
      <c r="V113" s="861">
        <f>12990354.83+10104396.26</f>
        <v>23094751.09</v>
      </c>
      <c r="W113" s="885" t="s">
        <v>2535</v>
      </c>
      <c r="X113" s="863" t="s">
        <v>74</v>
      </c>
      <c r="Y113" s="859">
        <v>84</v>
      </c>
      <c r="Z113" s="859" t="s">
        <v>2529</v>
      </c>
      <c r="AA113" s="870">
        <v>3500</v>
      </c>
      <c r="AB113" s="871">
        <v>4000</v>
      </c>
      <c r="AC113" s="864" t="s">
        <v>136</v>
      </c>
      <c r="AD113" s="864" t="s">
        <v>136</v>
      </c>
      <c r="AE113" s="864" t="s">
        <v>136</v>
      </c>
      <c r="AF113" s="864">
        <v>7500</v>
      </c>
      <c r="AG113" s="864"/>
      <c r="AH113" s="864"/>
      <c r="AI113" s="864"/>
      <c r="AJ113" s="864"/>
      <c r="AK113" s="864"/>
      <c r="AL113" s="864"/>
      <c r="AM113" s="883"/>
      <c r="AN113" s="883"/>
      <c r="AO113" s="884"/>
      <c r="AP113" s="864">
        <v>7500</v>
      </c>
      <c r="AQ113" s="867">
        <v>44562</v>
      </c>
      <c r="AR113" s="867">
        <v>44926</v>
      </c>
      <c r="AS113" s="856" t="s">
        <v>2482</v>
      </c>
      <c r="AT113" s="869"/>
      <c r="AU113" s="869"/>
      <c r="AV113" s="869"/>
      <c r="AW113" s="869"/>
      <c r="AX113" s="869"/>
      <c r="AY113" s="869"/>
      <c r="AZ113" s="869"/>
      <c r="BA113" s="869"/>
      <c r="BB113" s="869"/>
      <c r="BC113" s="869"/>
      <c r="BD113" s="869"/>
      <c r="BE113" s="869"/>
      <c r="BF113" s="869"/>
      <c r="BG113" s="869"/>
      <c r="BH113" s="869"/>
      <c r="BI113" s="869"/>
      <c r="BJ113" s="869"/>
      <c r="BK113" s="869"/>
      <c r="BL113" s="872"/>
      <c r="BM113" s="872"/>
    </row>
    <row r="114" spans="1:65" ht="99" customHeight="1" x14ac:dyDescent="0.2">
      <c r="A114" s="856">
        <v>1</v>
      </c>
      <c r="B114" s="857" t="s">
        <v>1761</v>
      </c>
      <c r="C114" s="856">
        <v>4102</v>
      </c>
      <c r="D114" s="858" t="s">
        <v>2311</v>
      </c>
      <c r="E114" s="859">
        <v>4113</v>
      </c>
      <c r="F114" s="857" t="s">
        <v>2473</v>
      </c>
      <c r="G114" s="859" t="s">
        <v>64</v>
      </c>
      <c r="H114" s="857" t="s">
        <v>2521</v>
      </c>
      <c r="I114" s="859">
        <v>4104008</v>
      </c>
      <c r="J114" s="857" t="s">
        <v>2522</v>
      </c>
      <c r="K114" s="859" t="s">
        <v>64</v>
      </c>
      <c r="L114" s="857" t="s">
        <v>2523</v>
      </c>
      <c r="M114" s="859">
        <v>410400800</v>
      </c>
      <c r="N114" s="857" t="s">
        <v>2524</v>
      </c>
      <c r="O114" s="859">
        <v>12</v>
      </c>
      <c r="P114" s="856">
        <v>2020003630109</v>
      </c>
      <c r="Q114" s="857" t="s">
        <v>2508</v>
      </c>
      <c r="R114" s="860">
        <f t="shared" si="22"/>
        <v>0.97314126501357257</v>
      </c>
      <c r="S114" s="857" t="s">
        <v>2509</v>
      </c>
      <c r="T114" s="857" t="s">
        <v>2510</v>
      </c>
      <c r="U114" s="859" t="s">
        <v>2552</v>
      </c>
      <c r="V114" s="861">
        <v>126026017.98999999</v>
      </c>
      <c r="W114" s="885" t="s">
        <v>2538</v>
      </c>
      <c r="X114" s="863" t="s">
        <v>74</v>
      </c>
      <c r="Y114" s="859">
        <v>6</v>
      </c>
      <c r="Z114" s="859" t="s">
        <v>2527</v>
      </c>
      <c r="AA114" s="870">
        <v>3500</v>
      </c>
      <c r="AB114" s="871">
        <v>4000</v>
      </c>
      <c r="AC114" s="864" t="s">
        <v>136</v>
      </c>
      <c r="AD114" s="864" t="s">
        <v>136</v>
      </c>
      <c r="AE114" s="864" t="s">
        <v>136</v>
      </c>
      <c r="AF114" s="864">
        <v>7500</v>
      </c>
      <c r="AG114" s="864"/>
      <c r="AH114" s="864"/>
      <c r="AI114" s="864"/>
      <c r="AJ114" s="864"/>
      <c r="AK114" s="864"/>
      <c r="AL114" s="864"/>
      <c r="AM114" s="883"/>
      <c r="AN114" s="883"/>
      <c r="AO114" s="884"/>
      <c r="AP114" s="864">
        <v>7500</v>
      </c>
      <c r="AQ114" s="867">
        <v>44562</v>
      </c>
      <c r="AR114" s="867">
        <v>44926</v>
      </c>
      <c r="AS114" s="856" t="s">
        <v>2482</v>
      </c>
      <c r="AT114" s="869"/>
      <c r="AU114" s="869"/>
      <c r="AV114" s="869"/>
      <c r="AW114" s="869"/>
      <c r="AX114" s="869"/>
      <c r="AY114" s="869"/>
      <c r="AZ114" s="869"/>
      <c r="BA114" s="869"/>
      <c r="BB114" s="869"/>
      <c r="BC114" s="869"/>
      <c r="BD114" s="869"/>
      <c r="BE114" s="869"/>
      <c r="BF114" s="869"/>
      <c r="BG114" s="869"/>
      <c r="BH114" s="869"/>
      <c r="BI114" s="869"/>
      <c r="BJ114" s="869"/>
      <c r="BK114" s="869"/>
      <c r="BL114" s="872"/>
      <c r="BM114" s="872"/>
    </row>
    <row r="115" spans="1:65" ht="99" customHeight="1" x14ac:dyDescent="0.2">
      <c r="A115" s="856">
        <v>1</v>
      </c>
      <c r="B115" s="857" t="s">
        <v>1761</v>
      </c>
      <c r="C115" s="856">
        <v>4102</v>
      </c>
      <c r="D115" s="858" t="s">
        <v>2311</v>
      </c>
      <c r="E115" s="859">
        <v>4113</v>
      </c>
      <c r="F115" s="857" t="s">
        <v>2473</v>
      </c>
      <c r="G115" s="859" t="s">
        <v>64</v>
      </c>
      <c r="H115" s="857" t="s">
        <v>2521</v>
      </c>
      <c r="I115" s="859">
        <v>4104008</v>
      </c>
      <c r="J115" s="857" t="s">
        <v>2522</v>
      </c>
      <c r="K115" s="859" t="s">
        <v>64</v>
      </c>
      <c r="L115" s="857" t="s">
        <v>2523</v>
      </c>
      <c r="M115" s="859">
        <v>410400800</v>
      </c>
      <c r="N115" s="857" t="s">
        <v>2524</v>
      </c>
      <c r="O115" s="859">
        <v>12</v>
      </c>
      <c r="P115" s="856">
        <v>2020003630109</v>
      </c>
      <c r="Q115" s="857" t="s">
        <v>2508</v>
      </c>
      <c r="R115" s="860">
        <f t="shared" si="22"/>
        <v>0.97314126501357257</v>
      </c>
      <c r="S115" s="857" t="s">
        <v>2509</v>
      </c>
      <c r="T115" s="857" t="s">
        <v>2510</v>
      </c>
      <c r="U115" s="859" t="s">
        <v>2552</v>
      </c>
      <c r="V115" s="861">
        <f>46684087.68+36312674.08</f>
        <v>82996761.75999999</v>
      </c>
      <c r="W115" s="885" t="s">
        <v>2539</v>
      </c>
      <c r="X115" s="863" t="s">
        <v>74</v>
      </c>
      <c r="Y115" s="859">
        <v>84</v>
      </c>
      <c r="Z115" s="859" t="s">
        <v>2529</v>
      </c>
      <c r="AA115" s="870">
        <v>3500</v>
      </c>
      <c r="AB115" s="871">
        <v>4000</v>
      </c>
      <c r="AC115" s="864" t="s">
        <v>136</v>
      </c>
      <c r="AD115" s="864" t="s">
        <v>136</v>
      </c>
      <c r="AE115" s="864" t="s">
        <v>136</v>
      </c>
      <c r="AF115" s="864">
        <v>7500</v>
      </c>
      <c r="AG115" s="864"/>
      <c r="AH115" s="864"/>
      <c r="AI115" s="864"/>
      <c r="AJ115" s="864"/>
      <c r="AK115" s="864"/>
      <c r="AL115" s="864"/>
      <c r="AM115" s="883"/>
      <c r="AN115" s="883"/>
      <c r="AO115" s="884"/>
      <c r="AP115" s="864">
        <v>7500</v>
      </c>
      <c r="AQ115" s="867">
        <v>44562</v>
      </c>
      <c r="AR115" s="867">
        <v>44926</v>
      </c>
      <c r="AS115" s="856" t="s">
        <v>2482</v>
      </c>
      <c r="AT115" s="869"/>
      <c r="AU115" s="869"/>
      <c r="AV115" s="869"/>
      <c r="AW115" s="869"/>
      <c r="AX115" s="869"/>
      <c r="AY115" s="869"/>
      <c r="AZ115" s="869"/>
      <c r="BA115" s="869"/>
      <c r="BB115" s="869"/>
      <c r="BC115" s="869"/>
      <c r="BD115" s="869"/>
      <c r="BE115" s="869"/>
      <c r="BF115" s="869"/>
      <c r="BG115" s="869"/>
      <c r="BH115" s="869"/>
      <c r="BI115" s="869"/>
      <c r="BJ115" s="869"/>
      <c r="BK115" s="869"/>
      <c r="BL115" s="872"/>
      <c r="BM115" s="872"/>
    </row>
    <row r="116" spans="1:65" ht="99" customHeight="1" x14ac:dyDescent="0.2">
      <c r="A116" s="856">
        <v>1</v>
      </c>
      <c r="B116" s="857" t="s">
        <v>1761</v>
      </c>
      <c r="C116" s="856">
        <v>4102</v>
      </c>
      <c r="D116" s="858" t="s">
        <v>2311</v>
      </c>
      <c r="E116" s="859">
        <v>4113</v>
      </c>
      <c r="F116" s="857" t="s">
        <v>2473</v>
      </c>
      <c r="G116" s="859" t="s">
        <v>64</v>
      </c>
      <c r="H116" s="857" t="s">
        <v>2521</v>
      </c>
      <c r="I116" s="859">
        <v>4104008</v>
      </c>
      <c r="J116" s="857" t="s">
        <v>2522</v>
      </c>
      <c r="K116" s="859" t="s">
        <v>64</v>
      </c>
      <c r="L116" s="857" t="s">
        <v>2523</v>
      </c>
      <c r="M116" s="859">
        <v>410400800</v>
      </c>
      <c r="N116" s="857" t="s">
        <v>2524</v>
      </c>
      <c r="O116" s="859">
        <v>12</v>
      </c>
      <c r="P116" s="856">
        <v>2020003630109</v>
      </c>
      <c r="Q116" s="857" t="s">
        <v>2508</v>
      </c>
      <c r="R116" s="860">
        <f t="shared" si="22"/>
        <v>0.97314126501357257</v>
      </c>
      <c r="S116" s="857" t="s">
        <v>2509</v>
      </c>
      <c r="T116" s="857" t="s">
        <v>2510</v>
      </c>
      <c r="U116" s="859" t="s">
        <v>2552</v>
      </c>
      <c r="V116" s="861">
        <v>263508946.69999999</v>
      </c>
      <c r="W116" s="885" t="s">
        <v>2540</v>
      </c>
      <c r="X116" s="863" t="s">
        <v>74</v>
      </c>
      <c r="Y116" s="859">
        <v>6</v>
      </c>
      <c r="Z116" s="859" t="s">
        <v>2527</v>
      </c>
      <c r="AA116" s="870">
        <v>3500</v>
      </c>
      <c r="AB116" s="871">
        <v>4000</v>
      </c>
      <c r="AC116" s="864" t="s">
        <v>136</v>
      </c>
      <c r="AD116" s="864" t="s">
        <v>136</v>
      </c>
      <c r="AE116" s="864" t="s">
        <v>136</v>
      </c>
      <c r="AF116" s="864">
        <v>7500</v>
      </c>
      <c r="AG116" s="864"/>
      <c r="AH116" s="864"/>
      <c r="AI116" s="864"/>
      <c r="AJ116" s="864"/>
      <c r="AK116" s="864"/>
      <c r="AL116" s="864"/>
      <c r="AM116" s="883"/>
      <c r="AN116" s="883"/>
      <c r="AO116" s="884"/>
      <c r="AP116" s="864">
        <v>7500</v>
      </c>
      <c r="AQ116" s="867">
        <v>44562</v>
      </c>
      <c r="AR116" s="867">
        <v>44926</v>
      </c>
      <c r="AS116" s="856" t="s">
        <v>2482</v>
      </c>
      <c r="AT116" s="869"/>
      <c r="AU116" s="869"/>
      <c r="AV116" s="869"/>
      <c r="AW116" s="869"/>
      <c r="AX116" s="869"/>
      <c r="AY116" s="869"/>
      <c r="AZ116" s="869"/>
      <c r="BA116" s="869"/>
      <c r="BB116" s="869"/>
      <c r="BC116" s="869"/>
      <c r="BD116" s="869"/>
      <c r="BE116" s="869"/>
      <c r="BF116" s="869"/>
      <c r="BG116" s="869"/>
      <c r="BH116" s="869"/>
      <c r="BI116" s="869"/>
      <c r="BJ116" s="869"/>
      <c r="BK116" s="869"/>
      <c r="BL116" s="872"/>
      <c r="BM116" s="872"/>
    </row>
    <row r="117" spans="1:65" ht="99" customHeight="1" x14ac:dyDescent="0.2">
      <c r="A117" s="856">
        <v>1</v>
      </c>
      <c r="B117" s="857" t="s">
        <v>1761</v>
      </c>
      <c r="C117" s="856">
        <v>4102</v>
      </c>
      <c r="D117" s="858" t="s">
        <v>2311</v>
      </c>
      <c r="E117" s="859">
        <v>4113</v>
      </c>
      <c r="F117" s="857" t="s">
        <v>2473</v>
      </c>
      <c r="G117" s="859" t="s">
        <v>64</v>
      </c>
      <c r="H117" s="857" t="s">
        <v>2521</v>
      </c>
      <c r="I117" s="859">
        <v>4104008</v>
      </c>
      <c r="J117" s="857" t="s">
        <v>2522</v>
      </c>
      <c r="K117" s="859" t="s">
        <v>64</v>
      </c>
      <c r="L117" s="857" t="s">
        <v>2523</v>
      </c>
      <c r="M117" s="859">
        <v>410400800</v>
      </c>
      <c r="N117" s="857" t="s">
        <v>2524</v>
      </c>
      <c r="O117" s="859">
        <v>12</v>
      </c>
      <c r="P117" s="856">
        <v>2020003630109</v>
      </c>
      <c r="Q117" s="857" t="s">
        <v>2508</v>
      </c>
      <c r="R117" s="860">
        <f t="shared" si="22"/>
        <v>0.97314126501357257</v>
      </c>
      <c r="S117" s="857" t="s">
        <v>2509</v>
      </c>
      <c r="T117" s="857" t="s">
        <v>2510</v>
      </c>
      <c r="U117" s="859" t="s">
        <v>2552</v>
      </c>
      <c r="V117" s="861">
        <f>46684087.68+36312674.08</f>
        <v>82996761.75999999</v>
      </c>
      <c r="W117" s="885" t="s">
        <v>2541</v>
      </c>
      <c r="X117" s="863" t="s">
        <v>74</v>
      </c>
      <c r="Y117" s="859">
        <v>84</v>
      </c>
      <c r="Z117" s="859" t="s">
        <v>2529</v>
      </c>
      <c r="AA117" s="870">
        <v>3500</v>
      </c>
      <c r="AB117" s="871">
        <v>4000</v>
      </c>
      <c r="AC117" s="864" t="s">
        <v>136</v>
      </c>
      <c r="AD117" s="864" t="s">
        <v>136</v>
      </c>
      <c r="AE117" s="864" t="s">
        <v>136</v>
      </c>
      <c r="AF117" s="864">
        <v>7500</v>
      </c>
      <c r="AG117" s="864"/>
      <c r="AH117" s="864"/>
      <c r="AI117" s="864"/>
      <c r="AJ117" s="864"/>
      <c r="AK117" s="864"/>
      <c r="AL117" s="864"/>
      <c r="AM117" s="883"/>
      <c r="AN117" s="883"/>
      <c r="AO117" s="884"/>
      <c r="AP117" s="864">
        <v>7500</v>
      </c>
      <c r="AQ117" s="867">
        <v>44562</v>
      </c>
      <c r="AR117" s="867">
        <v>44926</v>
      </c>
      <c r="AS117" s="856" t="s">
        <v>2482</v>
      </c>
      <c r="AT117" s="869"/>
      <c r="AU117" s="869"/>
      <c r="AV117" s="869"/>
      <c r="AW117" s="869"/>
      <c r="AX117" s="869"/>
      <c r="AY117" s="869"/>
      <c r="AZ117" s="869"/>
      <c r="BA117" s="869"/>
      <c r="BB117" s="869"/>
      <c r="BC117" s="869"/>
      <c r="BD117" s="869"/>
      <c r="BE117" s="869"/>
      <c r="BF117" s="869"/>
      <c r="BG117" s="869"/>
      <c r="BH117" s="869"/>
      <c r="BI117" s="869"/>
      <c r="BJ117" s="869"/>
      <c r="BK117" s="869"/>
      <c r="BL117" s="872"/>
      <c r="BM117" s="872"/>
    </row>
    <row r="118" spans="1:65" ht="99" customHeight="1" x14ac:dyDescent="0.2">
      <c r="A118" s="856">
        <v>1</v>
      </c>
      <c r="B118" s="857" t="s">
        <v>1761</v>
      </c>
      <c r="C118" s="856">
        <v>4102</v>
      </c>
      <c r="D118" s="858" t="s">
        <v>2311</v>
      </c>
      <c r="E118" s="859">
        <v>4113</v>
      </c>
      <c r="F118" s="857" t="s">
        <v>2473</v>
      </c>
      <c r="G118" s="859" t="s">
        <v>64</v>
      </c>
      <c r="H118" s="857" t="s">
        <v>2521</v>
      </c>
      <c r="I118" s="859">
        <v>4104008</v>
      </c>
      <c r="J118" s="857" t="s">
        <v>2522</v>
      </c>
      <c r="K118" s="859" t="s">
        <v>64</v>
      </c>
      <c r="L118" s="857" t="s">
        <v>2523</v>
      </c>
      <c r="M118" s="859">
        <v>410400800</v>
      </c>
      <c r="N118" s="857" t="s">
        <v>2524</v>
      </c>
      <c r="O118" s="859">
        <v>12</v>
      </c>
      <c r="P118" s="856">
        <v>2020003630109</v>
      </c>
      <c r="Q118" s="857" t="s">
        <v>2508</v>
      </c>
      <c r="R118" s="860">
        <f t="shared" si="22"/>
        <v>0.97314126501357257</v>
      </c>
      <c r="S118" s="857" t="s">
        <v>2509</v>
      </c>
      <c r="T118" s="857" t="s">
        <v>2510</v>
      </c>
      <c r="U118" s="859" t="s">
        <v>2552</v>
      </c>
      <c r="V118" s="861">
        <v>107694960.81999999</v>
      </c>
      <c r="W118" s="885" t="s">
        <v>2546</v>
      </c>
      <c r="X118" s="863" t="s">
        <v>74</v>
      </c>
      <c r="Y118" s="859">
        <v>6</v>
      </c>
      <c r="Z118" s="859" t="s">
        <v>2527</v>
      </c>
      <c r="AA118" s="870">
        <v>3500</v>
      </c>
      <c r="AB118" s="871">
        <v>4000</v>
      </c>
      <c r="AC118" s="864" t="s">
        <v>136</v>
      </c>
      <c r="AD118" s="864" t="s">
        <v>136</v>
      </c>
      <c r="AE118" s="864" t="s">
        <v>136</v>
      </c>
      <c r="AF118" s="864">
        <v>7500</v>
      </c>
      <c r="AG118" s="864"/>
      <c r="AH118" s="864"/>
      <c r="AI118" s="864"/>
      <c r="AJ118" s="864"/>
      <c r="AK118" s="864"/>
      <c r="AL118" s="864"/>
      <c r="AM118" s="883"/>
      <c r="AN118" s="883"/>
      <c r="AO118" s="884"/>
      <c r="AP118" s="864">
        <v>7500</v>
      </c>
      <c r="AQ118" s="867">
        <v>44562</v>
      </c>
      <c r="AR118" s="867">
        <v>44926</v>
      </c>
      <c r="AS118" s="856" t="s">
        <v>2482</v>
      </c>
      <c r="AT118" s="869"/>
      <c r="AU118" s="869"/>
      <c r="AV118" s="869"/>
      <c r="AW118" s="869"/>
      <c r="AX118" s="869"/>
      <c r="AY118" s="869"/>
      <c r="AZ118" s="869"/>
      <c r="BA118" s="869"/>
      <c r="BB118" s="869"/>
      <c r="BC118" s="869"/>
      <c r="BD118" s="869"/>
      <c r="BE118" s="869"/>
      <c r="BF118" s="869"/>
      <c r="BG118" s="869"/>
      <c r="BH118" s="869"/>
      <c r="BI118" s="869"/>
      <c r="BJ118" s="869"/>
      <c r="BK118" s="869"/>
      <c r="BL118" s="872"/>
      <c r="BM118" s="872"/>
    </row>
    <row r="119" spans="1:65" ht="99" customHeight="1" x14ac:dyDescent="0.2">
      <c r="A119" s="856">
        <v>1</v>
      </c>
      <c r="B119" s="857" t="s">
        <v>1761</v>
      </c>
      <c r="C119" s="856">
        <v>4102</v>
      </c>
      <c r="D119" s="858" t="s">
        <v>2311</v>
      </c>
      <c r="E119" s="859">
        <v>4113</v>
      </c>
      <c r="F119" s="857" t="s">
        <v>2473</v>
      </c>
      <c r="G119" s="859" t="s">
        <v>64</v>
      </c>
      <c r="H119" s="857" t="s">
        <v>2521</v>
      </c>
      <c r="I119" s="859">
        <v>4104008</v>
      </c>
      <c r="J119" s="857" t="s">
        <v>2522</v>
      </c>
      <c r="K119" s="859" t="s">
        <v>64</v>
      </c>
      <c r="L119" s="857" t="s">
        <v>2523</v>
      </c>
      <c r="M119" s="859">
        <v>410400800</v>
      </c>
      <c r="N119" s="857" t="s">
        <v>2524</v>
      </c>
      <c r="O119" s="859">
        <v>12</v>
      </c>
      <c r="P119" s="856">
        <v>2020003630109</v>
      </c>
      <c r="Q119" s="857" t="s">
        <v>2508</v>
      </c>
      <c r="R119" s="860">
        <f t="shared" si="22"/>
        <v>0.97314126501357257</v>
      </c>
      <c r="S119" s="857" t="s">
        <v>2509</v>
      </c>
      <c r="T119" s="857" t="s">
        <v>2510</v>
      </c>
      <c r="U119" s="859" t="s">
        <v>2552</v>
      </c>
      <c r="V119" s="861">
        <f>20297429.43+15788119.16</f>
        <v>36085548.590000004</v>
      </c>
      <c r="W119" s="885" t="s">
        <v>2547</v>
      </c>
      <c r="X119" s="863" t="s">
        <v>74</v>
      </c>
      <c r="Y119" s="859">
        <v>84</v>
      </c>
      <c r="Z119" s="859" t="s">
        <v>2529</v>
      </c>
      <c r="AA119" s="870">
        <v>3500</v>
      </c>
      <c r="AB119" s="871">
        <v>4000</v>
      </c>
      <c r="AC119" s="864" t="s">
        <v>136</v>
      </c>
      <c r="AD119" s="864" t="s">
        <v>136</v>
      </c>
      <c r="AE119" s="864" t="s">
        <v>136</v>
      </c>
      <c r="AF119" s="864">
        <v>7500</v>
      </c>
      <c r="AG119" s="864"/>
      <c r="AH119" s="864"/>
      <c r="AI119" s="864"/>
      <c r="AJ119" s="864"/>
      <c r="AK119" s="864"/>
      <c r="AL119" s="864"/>
      <c r="AM119" s="883"/>
      <c r="AN119" s="883"/>
      <c r="AO119" s="884"/>
      <c r="AP119" s="864">
        <v>7500</v>
      </c>
      <c r="AQ119" s="867">
        <v>44562</v>
      </c>
      <c r="AR119" s="867">
        <v>44926</v>
      </c>
      <c r="AS119" s="856" t="s">
        <v>2482</v>
      </c>
      <c r="AT119" s="869"/>
      <c r="AU119" s="869"/>
      <c r="AV119" s="869"/>
      <c r="AW119" s="869"/>
      <c r="AX119" s="869"/>
      <c r="AY119" s="869"/>
      <c r="AZ119" s="869"/>
      <c r="BA119" s="869"/>
      <c r="BB119" s="869"/>
      <c r="BC119" s="869"/>
      <c r="BD119" s="869"/>
      <c r="BE119" s="869"/>
      <c r="BF119" s="869"/>
      <c r="BG119" s="869"/>
      <c r="BH119" s="869"/>
      <c r="BI119" s="869"/>
      <c r="BJ119" s="869"/>
      <c r="BK119" s="869"/>
      <c r="BL119" s="872"/>
      <c r="BM119" s="872"/>
    </row>
    <row r="120" spans="1:65" ht="99" customHeight="1" x14ac:dyDescent="0.2">
      <c r="A120" s="856">
        <v>1</v>
      </c>
      <c r="B120" s="857" t="s">
        <v>1761</v>
      </c>
      <c r="C120" s="856">
        <v>4102</v>
      </c>
      <c r="D120" s="858" t="s">
        <v>2311</v>
      </c>
      <c r="E120" s="859">
        <v>4113</v>
      </c>
      <c r="F120" s="857" t="s">
        <v>2473</v>
      </c>
      <c r="G120" s="859" t="s">
        <v>64</v>
      </c>
      <c r="H120" s="857" t="s">
        <v>2521</v>
      </c>
      <c r="I120" s="859">
        <v>4104008</v>
      </c>
      <c r="J120" s="857" t="s">
        <v>2522</v>
      </c>
      <c r="K120" s="859" t="s">
        <v>64</v>
      </c>
      <c r="L120" s="857" t="s">
        <v>2523</v>
      </c>
      <c r="M120" s="859">
        <v>410400800</v>
      </c>
      <c r="N120" s="857" t="s">
        <v>2524</v>
      </c>
      <c r="O120" s="859">
        <v>12</v>
      </c>
      <c r="P120" s="856">
        <v>2020003630109</v>
      </c>
      <c r="Q120" s="857" t="s">
        <v>2508</v>
      </c>
      <c r="R120" s="860">
        <f t="shared" si="22"/>
        <v>0.97314126501357257</v>
      </c>
      <c r="S120" s="857" t="s">
        <v>2509</v>
      </c>
      <c r="T120" s="857" t="s">
        <v>2510</v>
      </c>
      <c r="U120" s="859" t="s">
        <v>2552</v>
      </c>
      <c r="V120" s="861">
        <v>572845536.30999994</v>
      </c>
      <c r="W120" s="885" t="s">
        <v>2550</v>
      </c>
      <c r="X120" s="863" t="s">
        <v>74</v>
      </c>
      <c r="Y120" s="859">
        <v>6</v>
      </c>
      <c r="Z120" s="859" t="s">
        <v>2527</v>
      </c>
      <c r="AA120" s="879">
        <v>3500</v>
      </c>
      <c r="AB120" s="880">
        <v>4000</v>
      </c>
      <c r="AC120" s="881" t="s">
        <v>136</v>
      </c>
      <c r="AD120" s="881" t="s">
        <v>136</v>
      </c>
      <c r="AE120" s="881" t="s">
        <v>136</v>
      </c>
      <c r="AF120" s="881">
        <v>7500</v>
      </c>
      <c r="AG120" s="881"/>
      <c r="AH120" s="881"/>
      <c r="AI120" s="881"/>
      <c r="AJ120" s="881"/>
      <c r="AK120" s="881"/>
      <c r="AL120" s="881"/>
      <c r="AM120" s="886"/>
      <c r="AN120" s="886"/>
      <c r="AO120" s="887"/>
      <c r="AP120" s="881">
        <v>7500</v>
      </c>
      <c r="AQ120" s="867">
        <v>44562</v>
      </c>
      <c r="AR120" s="867">
        <v>44926</v>
      </c>
      <c r="AS120" s="856" t="s">
        <v>2482</v>
      </c>
      <c r="AT120" s="869"/>
      <c r="AU120" s="869"/>
      <c r="AV120" s="869"/>
      <c r="AW120" s="869"/>
      <c r="AX120" s="869"/>
      <c r="AY120" s="869"/>
      <c r="AZ120" s="869"/>
      <c r="BA120" s="869"/>
      <c r="BB120" s="869"/>
      <c r="BC120" s="869"/>
      <c r="BD120" s="869"/>
      <c r="BE120" s="869"/>
      <c r="BF120" s="869"/>
      <c r="BG120" s="869"/>
      <c r="BH120" s="869"/>
      <c r="BI120" s="869"/>
      <c r="BJ120" s="869"/>
      <c r="BK120" s="869"/>
      <c r="BL120" s="872"/>
      <c r="BM120" s="872"/>
    </row>
    <row r="121" spans="1:65" ht="99" customHeight="1" x14ac:dyDescent="0.2">
      <c r="A121" s="856">
        <v>1</v>
      </c>
      <c r="B121" s="857" t="s">
        <v>1761</v>
      </c>
      <c r="C121" s="856">
        <v>4102</v>
      </c>
      <c r="D121" s="858" t="s">
        <v>2311</v>
      </c>
      <c r="E121" s="859">
        <v>4113</v>
      </c>
      <c r="F121" s="857" t="s">
        <v>2473</v>
      </c>
      <c r="G121" s="859" t="s">
        <v>64</v>
      </c>
      <c r="H121" s="857" t="s">
        <v>2521</v>
      </c>
      <c r="I121" s="859">
        <v>4104008</v>
      </c>
      <c r="J121" s="857" t="s">
        <v>2522</v>
      </c>
      <c r="K121" s="859" t="s">
        <v>64</v>
      </c>
      <c r="L121" s="857" t="s">
        <v>2523</v>
      </c>
      <c r="M121" s="859">
        <v>410400800</v>
      </c>
      <c r="N121" s="857" t="s">
        <v>2524</v>
      </c>
      <c r="O121" s="859">
        <v>12</v>
      </c>
      <c r="P121" s="856">
        <v>2020003630109</v>
      </c>
      <c r="Q121" s="857" t="s">
        <v>2508</v>
      </c>
      <c r="R121" s="860">
        <f>SUM($V$84:$V$121)/SUM($V$76:$V$121)</f>
        <v>0.97314126501357257</v>
      </c>
      <c r="S121" s="857" t="s">
        <v>2509</v>
      </c>
      <c r="T121" s="857" t="s">
        <v>2510</v>
      </c>
      <c r="U121" s="859" t="s">
        <v>2552</v>
      </c>
      <c r="V121" s="861">
        <f>101487147.14+78940595.81</f>
        <v>180427742.94999999</v>
      </c>
      <c r="W121" s="885" t="s">
        <v>2551</v>
      </c>
      <c r="X121" s="863" t="s">
        <v>74</v>
      </c>
      <c r="Y121" s="859">
        <v>84</v>
      </c>
      <c r="Z121" s="859" t="s">
        <v>2529</v>
      </c>
      <c r="AA121" s="870">
        <v>3500</v>
      </c>
      <c r="AB121" s="871">
        <v>4000</v>
      </c>
      <c r="AC121" s="864" t="s">
        <v>136</v>
      </c>
      <c r="AD121" s="864" t="s">
        <v>136</v>
      </c>
      <c r="AE121" s="864" t="s">
        <v>136</v>
      </c>
      <c r="AF121" s="864">
        <v>7500</v>
      </c>
      <c r="AG121" s="864"/>
      <c r="AH121" s="864"/>
      <c r="AI121" s="864"/>
      <c r="AJ121" s="864"/>
      <c r="AK121" s="864"/>
      <c r="AL121" s="864"/>
      <c r="AM121" s="883"/>
      <c r="AN121" s="883"/>
      <c r="AO121" s="884"/>
      <c r="AP121" s="864">
        <v>7500</v>
      </c>
      <c r="AQ121" s="867">
        <v>44562</v>
      </c>
      <c r="AR121" s="867">
        <v>44926</v>
      </c>
      <c r="AS121" s="856" t="s">
        <v>2482</v>
      </c>
      <c r="AT121" s="869"/>
      <c r="AU121" s="869"/>
      <c r="AV121" s="869"/>
      <c r="AW121" s="869"/>
      <c r="AX121" s="869"/>
      <c r="AY121" s="869"/>
      <c r="AZ121" s="869"/>
      <c r="BA121" s="869"/>
      <c r="BB121" s="869"/>
      <c r="BC121" s="869"/>
      <c r="BD121" s="869"/>
      <c r="BE121" s="869"/>
      <c r="BF121" s="869"/>
      <c r="BG121" s="869"/>
      <c r="BH121" s="869"/>
      <c r="BI121" s="869"/>
      <c r="BJ121" s="869"/>
      <c r="BK121" s="869"/>
      <c r="BL121" s="872"/>
      <c r="BM121" s="872"/>
    </row>
    <row r="122" spans="1:65" ht="105.75" customHeight="1" x14ac:dyDescent="0.2">
      <c r="A122" s="856">
        <v>2</v>
      </c>
      <c r="B122" s="857" t="s">
        <v>1357</v>
      </c>
      <c r="C122" s="856">
        <v>17</v>
      </c>
      <c r="D122" s="858" t="s">
        <v>712</v>
      </c>
      <c r="E122" s="859">
        <v>1702</v>
      </c>
      <c r="F122" s="857" t="s">
        <v>2553</v>
      </c>
      <c r="G122" s="859">
        <v>1702011</v>
      </c>
      <c r="H122" s="857" t="s">
        <v>2554</v>
      </c>
      <c r="I122" s="859">
        <v>1702011</v>
      </c>
      <c r="J122" s="857" t="s">
        <v>2554</v>
      </c>
      <c r="K122" s="859" t="s">
        <v>2555</v>
      </c>
      <c r="L122" s="857" t="s">
        <v>2556</v>
      </c>
      <c r="M122" s="859" t="s">
        <v>2555</v>
      </c>
      <c r="N122" s="857" t="s">
        <v>2556</v>
      </c>
      <c r="O122" s="859">
        <v>10</v>
      </c>
      <c r="P122" s="856">
        <v>2020003630113</v>
      </c>
      <c r="Q122" s="857" t="s">
        <v>2557</v>
      </c>
      <c r="R122" s="874">
        <f>SUM($V$122:$V$123)/SUM($V$122:$V$123)</f>
        <v>1</v>
      </c>
      <c r="S122" s="857" t="s">
        <v>2558</v>
      </c>
      <c r="T122" s="857" t="s">
        <v>2559</v>
      </c>
      <c r="U122" s="859" t="s">
        <v>2560</v>
      </c>
      <c r="V122" s="861">
        <v>6000000</v>
      </c>
      <c r="W122" s="862" t="s">
        <v>2561</v>
      </c>
      <c r="X122" s="863" t="s">
        <v>74</v>
      </c>
      <c r="Y122" s="856">
        <v>20</v>
      </c>
      <c r="Z122" s="859" t="s">
        <v>2291</v>
      </c>
      <c r="AA122" s="870">
        <v>1000</v>
      </c>
      <c r="AB122" s="871" t="s">
        <v>136</v>
      </c>
      <c r="AC122" s="864" t="s">
        <v>136</v>
      </c>
      <c r="AD122" s="864" t="s">
        <v>136</v>
      </c>
      <c r="AE122" s="864">
        <v>1000</v>
      </c>
      <c r="AF122" s="864"/>
      <c r="AG122" s="864"/>
      <c r="AH122" s="864"/>
      <c r="AI122" s="864"/>
      <c r="AJ122" s="864"/>
      <c r="AK122" s="864"/>
      <c r="AL122" s="864"/>
      <c r="AM122" s="864"/>
      <c r="AN122" s="864"/>
      <c r="AO122" s="866"/>
      <c r="AP122" s="864">
        <v>1000</v>
      </c>
      <c r="AQ122" s="867">
        <v>44562</v>
      </c>
      <c r="AR122" s="867">
        <v>44926</v>
      </c>
      <c r="AS122" s="856" t="s">
        <v>2562</v>
      </c>
      <c r="AT122" s="869"/>
      <c r="AU122" s="869"/>
      <c r="AV122" s="869"/>
      <c r="AW122" s="869"/>
      <c r="AX122" s="869"/>
      <c r="AY122" s="869"/>
      <c r="AZ122" s="869"/>
      <c r="BA122" s="869"/>
      <c r="BB122" s="869"/>
      <c r="BC122" s="869"/>
      <c r="BD122" s="869"/>
      <c r="BE122" s="869"/>
      <c r="BF122" s="869"/>
      <c r="BG122" s="869"/>
      <c r="BH122" s="869"/>
      <c r="BI122" s="869"/>
      <c r="BJ122" s="869"/>
      <c r="BK122" s="869"/>
      <c r="BL122" s="872"/>
      <c r="BM122" s="872"/>
    </row>
    <row r="123" spans="1:65" ht="108.75" customHeight="1" x14ac:dyDescent="0.2">
      <c r="A123" s="856">
        <v>2</v>
      </c>
      <c r="B123" s="857" t="s">
        <v>1357</v>
      </c>
      <c r="C123" s="856">
        <v>17</v>
      </c>
      <c r="D123" s="858" t="s">
        <v>712</v>
      </c>
      <c r="E123" s="859">
        <v>1702</v>
      </c>
      <c r="F123" s="857" t="s">
        <v>2553</v>
      </c>
      <c r="G123" s="859">
        <v>1702011</v>
      </c>
      <c r="H123" s="857" t="s">
        <v>2554</v>
      </c>
      <c r="I123" s="859">
        <v>1702011</v>
      </c>
      <c r="J123" s="857" t="s">
        <v>2554</v>
      </c>
      <c r="K123" s="859" t="s">
        <v>2555</v>
      </c>
      <c r="L123" s="857" t="s">
        <v>2556</v>
      </c>
      <c r="M123" s="859" t="s">
        <v>2555</v>
      </c>
      <c r="N123" s="857" t="s">
        <v>2556</v>
      </c>
      <c r="O123" s="859">
        <v>10</v>
      </c>
      <c r="P123" s="856">
        <v>2020003630113</v>
      </c>
      <c r="Q123" s="857" t="s">
        <v>2557</v>
      </c>
      <c r="R123" s="874">
        <f>SUM($V$122:$V$123)/SUM($V$122:$V$123)</f>
        <v>1</v>
      </c>
      <c r="S123" s="857" t="s">
        <v>2558</v>
      </c>
      <c r="T123" s="857" t="s">
        <v>2559</v>
      </c>
      <c r="U123" s="859" t="s">
        <v>2563</v>
      </c>
      <c r="V123" s="861">
        <v>12000000</v>
      </c>
      <c r="W123" s="862" t="s">
        <v>2561</v>
      </c>
      <c r="X123" s="863" t="s">
        <v>74</v>
      </c>
      <c r="Y123" s="856">
        <v>20</v>
      </c>
      <c r="Z123" s="859" t="s">
        <v>2291</v>
      </c>
      <c r="AA123" s="870">
        <v>1000</v>
      </c>
      <c r="AB123" s="871" t="s">
        <v>136</v>
      </c>
      <c r="AC123" s="864" t="s">
        <v>136</v>
      </c>
      <c r="AD123" s="864" t="s">
        <v>136</v>
      </c>
      <c r="AE123" s="864">
        <v>1000</v>
      </c>
      <c r="AF123" s="864"/>
      <c r="AG123" s="864"/>
      <c r="AH123" s="864"/>
      <c r="AI123" s="864"/>
      <c r="AJ123" s="864"/>
      <c r="AK123" s="864"/>
      <c r="AL123" s="864"/>
      <c r="AM123" s="864"/>
      <c r="AN123" s="864"/>
      <c r="AO123" s="866"/>
      <c r="AP123" s="864">
        <v>1000</v>
      </c>
      <c r="AQ123" s="867">
        <v>44562</v>
      </c>
      <c r="AR123" s="867">
        <v>44926</v>
      </c>
      <c r="AS123" s="856" t="s">
        <v>2562</v>
      </c>
      <c r="AT123" s="869"/>
      <c r="AU123" s="869"/>
      <c r="AV123" s="869"/>
      <c r="AW123" s="869"/>
      <c r="AX123" s="869"/>
      <c r="AY123" s="869"/>
      <c r="AZ123" s="869"/>
      <c r="BA123" s="869"/>
      <c r="BB123" s="869"/>
      <c r="BC123" s="869"/>
      <c r="BD123" s="869"/>
      <c r="BE123" s="869"/>
      <c r="BF123" s="869"/>
      <c r="BG123" s="869"/>
      <c r="BH123" s="869"/>
      <c r="BI123" s="869"/>
      <c r="BJ123" s="869"/>
      <c r="BK123" s="869"/>
      <c r="BL123" s="872"/>
      <c r="BM123" s="872"/>
    </row>
    <row r="124" spans="1:65" ht="66.75" customHeight="1" x14ac:dyDescent="0.2">
      <c r="A124" s="856">
        <v>2</v>
      </c>
      <c r="B124" s="857" t="s">
        <v>1357</v>
      </c>
      <c r="C124" s="859">
        <v>36</v>
      </c>
      <c r="D124" s="876" t="s">
        <v>1429</v>
      </c>
      <c r="E124" s="859">
        <v>3604</v>
      </c>
      <c r="F124" s="857" t="s">
        <v>2564</v>
      </c>
      <c r="G124" s="859">
        <v>3604006</v>
      </c>
      <c r="H124" s="857" t="s">
        <v>2565</v>
      </c>
      <c r="I124" s="859">
        <v>3604006</v>
      </c>
      <c r="J124" s="857" t="s">
        <v>2565</v>
      </c>
      <c r="K124" s="859" t="s">
        <v>2566</v>
      </c>
      <c r="L124" s="857" t="s">
        <v>485</v>
      </c>
      <c r="M124" s="859" t="s">
        <v>2566</v>
      </c>
      <c r="N124" s="857" t="s">
        <v>485</v>
      </c>
      <c r="O124" s="859">
        <v>250</v>
      </c>
      <c r="P124" s="856">
        <v>2020003630114</v>
      </c>
      <c r="Q124" s="857" t="s">
        <v>2567</v>
      </c>
      <c r="R124" s="874">
        <f>SUM($V$124:$V$125)/SUM($V$124:$V$125)</f>
        <v>1</v>
      </c>
      <c r="S124" s="857" t="s">
        <v>2568</v>
      </c>
      <c r="T124" s="857" t="s">
        <v>2348</v>
      </c>
      <c r="U124" s="859" t="s">
        <v>2569</v>
      </c>
      <c r="V124" s="861">
        <f>10000000+7000000</f>
        <v>17000000</v>
      </c>
      <c r="W124" s="862" t="s">
        <v>2570</v>
      </c>
      <c r="X124" s="863" t="s">
        <v>74</v>
      </c>
      <c r="Y124" s="856">
        <v>20</v>
      </c>
      <c r="Z124" s="859" t="s">
        <v>2291</v>
      </c>
      <c r="AA124" s="870">
        <v>104</v>
      </c>
      <c r="AB124" s="871">
        <v>96</v>
      </c>
      <c r="AC124" s="864">
        <v>25</v>
      </c>
      <c r="AD124" s="864">
        <v>50</v>
      </c>
      <c r="AE124" s="864">
        <v>125</v>
      </c>
      <c r="AF124" s="864"/>
      <c r="AG124" s="864"/>
      <c r="AH124" s="864"/>
      <c r="AI124" s="864"/>
      <c r="AJ124" s="864"/>
      <c r="AK124" s="864"/>
      <c r="AL124" s="864"/>
      <c r="AM124" s="864"/>
      <c r="AN124" s="864"/>
      <c r="AO124" s="866"/>
      <c r="AP124" s="864">
        <v>200</v>
      </c>
      <c r="AQ124" s="867">
        <v>44562</v>
      </c>
      <c r="AR124" s="867">
        <v>44926</v>
      </c>
      <c r="AS124" s="856" t="s">
        <v>2571</v>
      </c>
      <c r="AT124" s="869"/>
      <c r="AU124" s="869"/>
      <c r="AV124" s="869"/>
      <c r="AW124" s="869"/>
      <c r="AX124" s="869"/>
      <c r="AY124" s="869"/>
      <c r="AZ124" s="869"/>
      <c r="BA124" s="869"/>
      <c r="BB124" s="869"/>
      <c r="BC124" s="869"/>
      <c r="BD124" s="869"/>
      <c r="BE124" s="869"/>
      <c r="BF124" s="869"/>
      <c r="BG124" s="869"/>
      <c r="BH124" s="869"/>
      <c r="BI124" s="869"/>
      <c r="BJ124" s="869"/>
      <c r="BK124" s="869"/>
      <c r="BL124" s="872"/>
      <c r="BM124" s="872"/>
    </row>
    <row r="125" spans="1:65" ht="100.5" customHeight="1" x14ac:dyDescent="0.2">
      <c r="A125" s="856">
        <v>2</v>
      </c>
      <c r="B125" s="857" t="s">
        <v>1357</v>
      </c>
      <c r="C125" s="859">
        <v>36</v>
      </c>
      <c r="D125" s="876" t="s">
        <v>1429</v>
      </c>
      <c r="E125" s="859">
        <v>3604</v>
      </c>
      <c r="F125" s="857" t="s">
        <v>2564</v>
      </c>
      <c r="G125" s="859">
        <v>3604006</v>
      </c>
      <c r="H125" s="857" t="s">
        <v>2565</v>
      </c>
      <c r="I125" s="859">
        <v>3604006</v>
      </c>
      <c r="J125" s="857" t="s">
        <v>2565</v>
      </c>
      <c r="K125" s="859" t="s">
        <v>2566</v>
      </c>
      <c r="L125" s="857" t="s">
        <v>485</v>
      </c>
      <c r="M125" s="859" t="s">
        <v>2566</v>
      </c>
      <c r="N125" s="857" t="s">
        <v>485</v>
      </c>
      <c r="O125" s="859">
        <v>250</v>
      </c>
      <c r="P125" s="856">
        <v>2020003630114</v>
      </c>
      <c r="Q125" s="857" t="s">
        <v>2567</v>
      </c>
      <c r="R125" s="874">
        <f>SUM($V$124:$V$125)/SUM($V$124:$V$125)</f>
        <v>1</v>
      </c>
      <c r="S125" s="857" t="s">
        <v>2568</v>
      </c>
      <c r="T125" s="857" t="s">
        <v>2348</v>
      </c>
      <c r="U125" s="859" t="s">
        <v>2572</v>
      </c>
      <c r="V125" s="861">
        <f>4000000+3000000</f>
        <v>7000000</v>
      </c>
      <c r="W125" s="862" t="s">
        <v>2570</v>
      </c>
      <c r="X125" s="863" t="s">
        <v>74</v>
      </c>
      <c r="Y125" s="856">
        <v>20</v>
      </c>
      <c r="Z125" s="859" t="s">
        <v>2291</v>
      </c>
      <c r="AA125" s="870">
        <v>104</v>
      </c>
      <c r="AB125" s="871">
        <v>96</v>
      </c>
      <c r="AC125" s="864">
        <v>25</v>
      </c>
      <c r="AD125" s="864">
        <v>50</v>
      </c>
      <c r="AE125" s="864">
        <v>125</v>
      </c>
      <c r="AF125" s="864"/>
      <c r="AG125" s="864"/>
      <c r="AH125" s="864"/>
      <c r="AI125" s="864"/>
      <c r="AJ125" s="864"/>
      <c r="AK125" s="864"/>
      <c r="AL125" s="864"/>
      <c r="AM125" s="864"/>
      <c r="AN125" s="864"/>
      <c r="AO125" s="866"/>
      <c r="AP125" s="864">
        <v>200</v>
      </c>
      <c r="AQ125" s="867">
        <v>44562</v>
      </c>
      <c r="AR125" s="867">
        <v>44926</v>
      </c>
      <c r="AS125" s="856" t="s">
        <v>2571</v>
      </c>
      <c r="AT125" s="869"/>
      <c r="AU125" s="869"/>
      <c r="AV125" s="869"/>
      <c r="AW125" s="869"/>
      <c r="AX125" s="869"/>
      <c r="AY125" s="869"/>
      <c r="AZ125" s="869"/>
      <c r="BA125" s="869"/>
      <c r="BB125" s="869"/>
      <c r="BC125" s="869"/>
      <c r="BD125" s="869"/>
      <c r="BE125" s="869"/>
      <c r="BF125" s="869"/>
      <c r="BG125" s="869"/>
      <c r="BH125" s="869"/>
      <c r="BI125" s="869"/>
      <c r="BJ125" s="869"/>
      <c r="BK125" s="869"/>
      <c r="BL125" s="872"/>
      <c r="BM125" s="872"/>
    </row>
    <row r="126" spans="1:65" ht="108.75" customHeight="1" x14ac:dyDescent="0.2">
      <c r="A126" s="856">
        <v>4</v>
      </c>
      <c r="B126" s="857" t="s">
        <v>2573</v>
      </c>
      <c r="C126" s="859">
        <v>45</v>
      </c>
      <c r="D126" s="876" t="s">
        <v>2574</v>
      </c>
      <c r="E126" s="859">
        <v>4502</v>
      </c>
      <c r="F126" s="888" t="s">
        <v>2575</v>
      </c>
      <c r="G126" s="859">
        <v>4502001</v>
      </c>
      <c r="H126" s="857" t="s">
        <v>191</v>
      </c>
      <c r="I126" s="859">
        <v>4502001</v>
      </c>
      <c r="J126" s="857" t="s">
        <v>191</v>
      </c>
      <c r="K126" s="859" t="s">
        <v>64</v>
      </c>
      <c r="L126" s="857" t="s">
        <v>2576</v>
      </c>
      <c r="M126" s="859">
        <v>450200108</v>
      </c>
      <c r="N126" s="857" t="s">
        <v>2577</v>
      </c>
      <c r="O126" s="859">
        <v>1</v>
      </c>
      <c r="P126" s="856">
        <v>2020003630115</v>
      </c>
      <c r="Q126" s="857" t="s">
        <v>2578</v>
      </c>
      <c r="R126" s="874">
        <f>V126/SUM(V126)</f>
        <v>1</v>
      </c>
      <c r="S126" s="857" t="s">
        <v>2579</v>
      </c>
      <c r="T126" s="857" t="s">
        <v>2348</v>
      </c>
      <c r="U126" s="859" t="s">
        <v>2580</v>
      </c>
      <c r="V126" s="861">
        <v>15000000</v>
      </c>
      <c r="W126" s="862" t="s">
        <v>2581</v>
      </c>
      <c r="X126" s="863" t="s">
        <v>74</v>
      </c>
      <c r="Y126" s="856">
        <v>20</v>
      </c>
      <c r="Z126" s="859" t="s">
        <v>2291</v>
      </c>
      <c r="AA126" s="870">
        <v>400</v>
      </c>
      <c r="AB126" s="871"/>
      <c r="AC126" s="864"/>
      <c r="AD126" s="864"/>
      <c r="AE126" s="864">
        <v>400</v>
      </c>
      <c r="AF126" s="864"/>
      <c r="AG126" s="864"/>
      <c r="AH126" s="864"/>
      <c r="AI126" s="864"/>
      <c r="AJ126" s="864"/>
      <c r="AK126" s="864"/>
      <c r="AL126" s="864"/>
      <c r="AM126" s="864"/>
      <c r="AN126" s="864"/>
      <c r="AO126" s="866"/>
      <c r="AP126" s="864">
        <v>400</v>
      </c>
      <c r="AQ126" s="867">
        <v>44562</v>
      </c>
      <c r="AR126" s="867">
        <v>44926</v>
      </c>
      <c r="AS126" s="868" t="s">
        <v>2582</v>
      </c>
      <c r="AT126" s="869"/>
      <c r="AU126" s="869"/>
      <c r="AV126" s="869"/>
      <c r="AW126" s="869"/>
      <c r="AX126" s="869"/>
      <c r="AY126" s="869"/>
      <c r="AZ126" s="869"/>
      <c r="BA126" s="869"/>
      <c r="BB126" s="869"/>
      <c r="BC126" s="869"/>
      <c r="BD126" s="869"/>
      <c r="BE126" s="869"/>
      <c r="BF126" s="869"/>
      <c r="BG126" s="869"/>
      <c r="BH126" s="869"/>
      <c r="BI126" s="869"/>
      <c r="BJ126" s="869"/>
      <c r="BK126" s="869"/>
      <c r="BL126" s="872"/>
      <c r="BM126" s="872"/>
    </row>
    <row r="127" spans="1:65" ht="87.75" customHeight="1" x14ac:dyDescent="0.2">
      <c r="A127" s="856">
        <v>4</v>
      </c>
      <c r="B127" s="857" t="s">
        <v>2573</v>
      </c>
      <c r="C127" s="859">
        <v>45</v>
      </c>
      <c r="D127" s="876" t="s">
        <v>2574</v>
      </c>
      <c r="E127" s="859">
        <v>4502</v>
      </c>
      <c r="F127" s="888" t="s">
        <v>2575</v>
      </c>
      <c r="G127" s="859" t="s">
        <v>64</v>
      </c>
      <c r="H127" s="857" t="s">
        <v>2583</v>
      </c>
      <c r="I127" s="859">
        <v>4502038</v>
      </c>
      <c r="J127" s="857" t="s">
        <v>2584</v>
      </c>
      <c r="K127" s="859" t="s">
        <v>64</v>
      </c>
      <c r="L127" s="857" t="s">
        <v>2585</v>
      </c>
      <c r="M127" s="859">
        <v>450203800</v>
      </c>
      <c r="N127" s="857" t="s">
        <v>2586</v>
      </c>
      <c r="O127" s="859">
        <v>1</v>
      </c>
      <c r="P127" s="856">
        <v>2021003630008</v>
      </c>
      <c r="Q127" s="857" t="s">
        <v>2587</v>
      </c>
      <c r="R127" s="874">
        <f>SUM($V$127:$V$132)/SUM($V$127:$V$132)</f>
        <v>1</v>
      </c>
      <c r="S127" s="857" t="s">
        <v>2588</v>
      </c>
      <c r="T127" s="857" t="s">
        <v>2589</v>
      </c>
      <c r="U127" s="859" t="s">
        <v>2590</v>
      </c>
      <c r="V127" s="861">
        <f>31100000+4950000</f>
        <v>36050000</v>
      </c>
      <c r="W127" s="862" t="s">
        <v>2591</v>
      </c>
      <c r="X127" s="863" t="s">
        <v>74</v>
      </c>
      <c r="Y127" s="856">
        <v>20</v>
      </c>
      <c r="Z127" s="859" t="s">
        <v>2291</v>
      </c>
      <c r="AA127" s="870">
        <v>3200</v>
      </c>
      <c r="AB127" s="871" t="s">
        <v>136</v>
      </c>
      <c r="AC127" s="864">
        <v>500</v>
      </c>
      <c r="AD127" s="864">
        <v>1500</v>
      </c>
      <c r="AE127" s="864">
        <v>900</v>
      </c>
      <c r="AF127" s="864">
        <v>235</v>
      </c>
      <c r="AG127" s="864">
        <v>15</v>
      </c>
      <c r="AH127" s="864">
        <v>15</v>
      </c>
      <c r="AI127" s="864" t="s">
        <v>136</v>
      </c>
      <c r="AJ127" s="864" t="s">
        <v>136</v>
      </c>
      <c r="AK127" s="864" t="s">
        <v>136</v>
      </c>
      <c r="AL127" s="864" t="s">
        <v>136</v>
      </c>
      <c r="AM127" s="864">
        <v>10</v>
      </c>
      <c r="AN127" s="864">
        <v>15</v>
      </c>
      <c r="AO127" s="866">
        <v>10</v>
      </c>
      <c r="AP127" s="864">
        <f>SUM(AA127:AB127)</f>
        <v>3200</v>
      </c>
      <c r="AQ127" s="867">
        <v>44562</v>
      </c>
      <c r="AR127" s="867">
        <v>44926</v>
      </c>
      <c r="AS127" s="856" t="s">
        <v>2592</v>
      </c>
      <c r="AT127" s="869"/>
      <c r="AU127" s="869"/>
      <c r="AV127" s="869"/>
      <c r="AW127" s="869"/>
      <c r="AX127" s="869"/>
      <c r="AY127" s="869"/>
      <c r="AZ127" s="869"/>
      <c r="BA127" s="869"/>
      <c r="BB127" s="869"/>
      <c r="BC127" s="869"/>
      <c r="BD127" s="869"/>
      <c r="BE127" s="869"/>
      <c r="BF127" s="869"/>
      <c r="BG127" s="869"/>
      <c r="BH127" s="869"/>
      <c r="BI127" s="869"/>
      <c r="BJ127" s="869"/>
      <c r="BK127" s="869"/>
      <c r="BL127" s="872"/>
      <c r="BM127" s="872"/>
    </row>
    <row r="128" spans="1:65" ht="100.5" customHeight="1" x14ac:dyDescent="0.2">
      <c r="A128" s="856">
        <v>4</v>
      </c>
      <c r="B128" s="857" t="s">
        <v>2573</v>
      </c>
      <c r="C128" s="859">
        <v>45</v>
      </c>
      <c r="D128" s="876" t="s">
        <v>2574</v>
      </c>
      <c r="E128" s="859">
        <v>4502</v>
      </c>
      <c r="F128" s="888" t="s">
        <v>2575</v>
      </c>
      <c r="G128" s="859" t="s">
        <v>64</v>
      </c>
      <c r="H128" s="857" t="s">
        <v>2583</v>
      </c>
      <c r="I128" s="859">
        <v>4502038</v>
      </c>
      <c r="J128" s="857" t="s">
        <v>2584</v>
      </c>
      <c r="K128" s="859" t="s">
        <v>64</v>
      </c>
      <c r="L128" s="857" t="s">
        <v>2585</v>
      </c>
      <c r="M128" s="859">
        <v>450203800</v>
      </c>
      <c r="N128" s="857" t="s">
        <v>2586</v>
      </c>
      <c r="O128" s="859">
        <v>1</v>
      </c>
      <c r="P128" s="856">
        <v>2021003630008</v>
      </c>
      <c r="Q128" s="857" t="s">
        <v>2587</v>
      </c>
      <c r="R128" s="874">
        <f t="shared" ref="R128:R132" si="23">SUM($V$127:$V$132)/SUM($V$127:$V$132)</f>
        <v>1</v>
      </c>
      <c r="S128" s="857" t="s">
        <v>2588</v>
      </c>
      <c r="T128" s="857" t="s">
        <v>2589</v>
      </c>
      <c r="U128" s="859" t="s">
        <v>2593</v>
      </c>
      <c r="V128" s="861">
        <f>15400000+4950000</f>
        <v>20350000</v>
      </c>
      <c r="W128" s="862" t="s">
        <v>2591</v>
      </c>
      <c r="X128" s="863" t="s">
        <v>74</v>
      </c>
      <c r="Y128" s="856">
        <v>20</v>
      </c>
      <c r="Z128" s="859" t="s">
        <v>2291</v>
      </c>
      <c r="AA128" s="870">
        <v>3200</v>
      </c>
      <c r="AB128" s="871" t="s">
        <v>136</v>
      </c>
      <c r="AC128" s="864">
        <v>500</v>
      </c>
      <c r="AD128" s="864">
        <v>1500</v>
      </c>
      <c r="AE128" s="864">
        <v>900</v>
      </c>
      <c r="AF128" s="864">
        <v>235</v>
      </c>
      <c r="AG128" s="864">
        <v>15</v>
      </c>
      <c r="AH128" s="864">
        <v>15</v>
      </c>
      <c r="AI128" s="864" t="s">
        <v>136</v>
      </c>
      <c r="AJ128" s="864" t="s">
        <v>136</v>
      </c>
      <c r="AK128" s="864" t="s">
        <v>136</v>
      </c>
      <c r="AL128" s="864" t="s">
        <v>136</v>
      </c>
      <c r="AM128" s="864">
        <v>10</v>
      </c>
      <c r="AN128" s="864">
        <v>15</v>
      </c>
      <c r="AO128" s="866">
        <v>10</v>
      </c>
      <c r="AP128" s="864">
        <f t="shared" ref="AP128:AP132" si="24">SUM(AA128:AB128)</f>
        <v>3200</v>
      </c>
      <c r="AQ128" s="867">
        <v>44562</v>
      </c>
      <c r="AR128" s="867">
        <v>44926</v>
      </c>
      <c r="AS128" s="856" t="s">
        <v>2592</v>
      </c>
      <c r="AT128" s="869"/>
      <c r="AU128" s="869"/>
      <c r="AV128" s="869"/>
      <c r="AW128" s="869"/>
      <c r="AX128" s="869"/>
      <c r="AY128" s="869"/>
      <c r="AZ128" s="869"/>
      <c r="BA128" s="869"/>
      <c r="BB128" s="869"/>
      <c r="BC128" s="869"/>
      <c r="BD128" s="869"/>
      <c r="BE128" s="869"/>
      <c r="BF128" s="869"/>
      <c r="BG128" s="869"/>
      <c r="BH128" s="869"/>
      <c r="BI128" s="869"/>
      <c r="BJ128" s="869"/>
      <c r="BK128" s="869"/>
      <c r="BL128" s="872"/>
      <c r="BM128" s="872"/>
    </row>
    <row r="129" spans="1:65" ht="96" customHeight="1" x14ac:dyDescent="0.2">
      <c r="A129" s="856">
        <v>4</v>
      </c>
      <c r="B129" s="857" t="s">
        <v>2573</v>
      </c>
      <c r="C129" s="859">
        <v>45</v>
      </c>
      <c r="D129" s="876" t="s">
        <v>2574</v>
      </c>
      <c r="E129" s="859">
        <v>4502</v>
      </c>
      <c r="F129" s="888" t="s">
        <v>2575</v>
      </c>
      <c r="G129" s="859" t="s">
        <v>64</v>
      </c>
      <c r="H129" s="857" t="s">
        <v>2583</v>
      </c>
      <c r="I129" s="859">
        <v>4502038</v>
      </c>
      <c r="J129" s="857" t="s">
        <v>2584</v>
      </c>
      <c r="K129" s="859" t="s">
        <v>64</v>
      </c>
      <c r="L129" s="857" t="s">
        <v>2585</v>
      </c>
      <c r="M129" s="859">
        <v>450203800</v>
      </c>
      <c r="N129" s="857" t="s">
        <v>2586</v>
      </c>
      <c r="O129" s="859">
        <v>1</v>
      </c>
      <c r="P129" s="856">
        <v>2021003630008</v>
      </c>
      <c r="Q129" s="857" t="s">
        <v>2587</v>
      </c>
      <c r="R129" s="874">
        <f t="shared" si="23"/>
        <v>1</v>
      </c>
      <c r="S129" s="857" t="s">
        <v>2588</v>
      </c>
      <c r="T129" s="857" t="s">
        <v>2589</v>
      </c>
      <c r="U129" s="859" t="s">
        <v>2594</v>
      </c>
      <c r="V129" s="861">
        <f>1500000-1500000</f>
        <v>0</v>
      </c>
      <c r="W129" s="862" t="s">
        <v>2591</v>
      </c>
      <c r="X129" s="863" t="s">
        <v>74</v>
      </c>
      <c r="Y129" s="856">
        <v>20</v>
      </c>
      <c r="Z129" s="859" t="s">
        <v>2291</v>
      </c>
      <c r="AA129" s="870">
        <v>3200</v>
      </c>
      <c r="AB129" s="871" t="s">
        <v>136</v>
      </c>
      <c r="AC129" s="864">
        <v>500</v>
      </c>
      <c r="AD129" s="864">
        <v>1500</v>
      </c>
      <c r="AE129" s="864">
        <v>900</v>
      </c>
      <c r="AF129" s="864">
        <v>235</v>
      </c>
      <c r="AG129" s="864">
        <v>15</v>
      </c>
      <c r="AH129" s="864">
        <v>15</v>
      </c>
      <c r="AI129" s="864" t="s">
        <v>136</v>
      </c>
      <c r="AJ129" s="864" t="s">
        <v>136</v>
      </c>
      <c r="AK129" s="864" t="s">
        <v>136</v>
      </c>
      <c r="AL129" s="864" t="s">
        <v>136</v>
      </c>
      <c r="AM129" s="864">
        <v>10</v>
      </c>
      <c r="AN129" s="864">
        <v>15</v>
      </c>
      <c r="AO129" s="866">
        <v>10</v>
      </c>
      <c r="AP129" s="864">
        <f t="shared" si="24"/>
        <v>3200</v>
      </c>
      <c r="AQ129" s="867">
        <v>44562</v>
      </c>
      <c r="AR129" s="867">
        <v>44926</v>
      </c>
      <c r="AS129" s="856" t="s">
        <v>2592</v>
      </c>
      <c r="AT129" s="869"/>
      <c r="AU129" s="869"/>
      <c r="AV129" s="869"/>
      <c r="AW129" s="869"/>
      <c r="AX129" s="869"/>
      <c r="AY129" s="869"/>
      <c r="AZ129" s="869"/>
      <c r="BA129" s="869"/>
      <c r="BB129" s="869"/>
      <c r="BC129" s="869"/>
      <c r="BD129" s="869"/>
      <c r="BE129" s="869"/>
      <c r="BF129" s="869"/>
      <c r="BG129" s="869"/>
      <c r="BH129" s="869"/>
      <c r="BI129" s="869"/>
      <c r="BJ129" s="869"/>
      <c r="BK129" s="869"/>
      <c r="BL129" s="872"/>
      <c r="BM129" s="872"/>
    </row>
    <row r="130" spans="1:65" ht="96" customHeight="1" x14ac:dyDescent="0.2">
      <c r="A130" s="856">
        <v>4</v>
      </c>
      <c r="B130" s="857" t="s">
        <v>2573</v>
      </c>
      <c r="C130" s="859">
        <v>45</v>
      </c>
      <c r="D130" s="876" t="s">
        <v>2574</v>
      </c>
      <c r="E130" s="859">
        <v>4502</v>
      </c>
      <c r="F130" s="888" t="s">
        <v>2575</v>
      </c>
      <c r="G130" s="859" t="s">
        <v>64</v>
      </c>
      <c r="H130" s="857" t="s">
        <v>2583</v>
      </c>
      <c r="I130" s="859">
        <v>4502038</v>
      </c>
      <c r="J130" s="857" t="s">
        <v>2584</v>
      </c>
      <c r="K130" s="859" t="s">
        <v>64</v>
      </c>
      <c r="L130" s="857" t="s">
        <v>2585</v>
      </c>
      <c r="M130" s="859">
        <v>450203800</v>
      </c>
      <c r="N130" s="857" t="s">
        <v>2586</v>
      </c>
      <c r="O130" s="859">
        <v>1</v>
      </c>
      <c r="P130" s="856">
        <v>2021003630008</v>
      </c>
      <c r="Q130" s="857" t="s">
        <v>2587</v>
      </c>
      <c r="R130" s="874">
        <f t="shared" si="23"/>
        <v>1</v>
      </c>
      <c r="S130" s="857" t="s">
        <v>2588</v>
      </c>
      <c r="T130" s="857" t="s">
        <v>2589</v>
      </c>
      <c r="U130" s="859" t="s">
        <v>2594</v>
      </c>
      <c r="V130" s="861">
        <v>1500000</v>
      </c>
      <c r="W130" s="862" t="s">
        <v>2595</v>
      </c>
      <c r="X130" s="863" t="s">
        <v>74</v>
      </c>
      <c r="Y130" s="856">
        <v>20</v>
      </c>
      <c r="Z130" s="859" t="s">
        <v>2291</v>
      </c>
      <c r="AA130" s="870">
        <v>3200</v>
      </c>
      <c r="AB130" s="871" t="s">
        <v>136</v>
      </c>
      <c r="AC130" s="864">
        <v>500</v>
      </c>
      <c r="AD130" s="864">
        <v>1500</v>
      </c>
      <c r="AE130" s="864">
        <v>900</v>
      </c>
      <c r="AF130" s="864">
        <v>235</v>
      </c>
      <c r="AG130" s="864">
        <v>15</v>
      </c>
      <c r="AH130" s="864">
        <v>15</v>
      </c>
      <c r="AI130" s="864" t="s">
        <v>136</v>
      </c>
      <c r="AJ130" s="864" t="s">
        <v>136</v>
      </c>
      <c r="AK130" s="864" t="s">
        <v>136</v>
      </c>
      <c r="AL130" s="864" t="s">
        <v>136</v>
      </c>
      <c r="AM130" s="864">
        <v>10</v>
      </c>
      <c r="AN130" s="864">
        <v>15</v>
      </c>
      <c r="AO130" s="866">
        <v>10</v>
      </c>
      <c r="AP130" s="864">
        <f t="shared" si="24"/>
        <v>3200</v>
      </c>
      <c r="AQ130" s="867">
        <v>44562</v>
      </c>
      <c r="AR130" s="867">
        <v>44926</v>
      </c>
      <c r="AS130" s="856" t="s">
        <v>2592</v>
      </c>
      <c r="AT130" s="869"/>
      <c r="AU130" s="869"/>
      <c r="AV130" s="869"/>
      <c r="AW130" s="869"/>
      <c r="AX130" s="869"/>
      <c r="AY130" s="869"/>
      <c r="AZ130" s="869"/>
      <c r="BA130" s="869"/>
      <c r="BB130" s="869"/>
      <c r="BC130" s="869"/>
      <c r="BD130" s="869"/>
      <c r="BE130" s="869"/>
      <c r="BF130" s="869"/>
      <c r="BG130" s="869"/>
      <c r="BH130" s="869"/>
      <c r="BI130" s="869"/>
      <c r="BJ130" s="869"/>
      <c r="BK130" s="869"/>
      <c r="BL130" s="872"/>
      <c r="BM130" s="872"/>
    </row>
    <row r="131" spans="1:65" ht="96" customHeight="1" x14ac:dyDescent="0.2">
      <c r="A131" s="856">
        <v>4</v>
      </c>
      <c r="B131" s="857" t="s">
        <v>2573</v>
      </c>
      <c r="C131" s="859">
        <v>45</v>
      </c>
      <c r="D131" s="876" t="s">
        <v>2574</v>
      </c>
      <c r="E131" s="859">
        <v>4502</v>
      </c>
      <c r="F131" s="888" t="s">
        <v>2575</v>
      </c>
      <c r="G131" s="859" t="s">
        <v>64</v>
      </c>
      <c r="H131" s="857" t="s">
        <v>2583</v>
      </c>
      <c r="I131" s="859">
        <v>4502038</v>
      </c>
      <c r="J131" s="857" t="s">
        <v>2584</v>
      </c>
      <c r="K131" s="859" t="s">
        <v>64</v>
      </c>
      <c r="L131" s="857" t="s">
        <v>2585</v>
      </c>
      <c r="M131" s="859">
        <v>450203800</v>
      </c>
      <c r="N131" s="857" t="s">
        <v>2586</v>
      </c>
      <c r="O131" s="859">
        <v>1</v>
      </c>
      <c r="P131" s="856">
        <v>2021003630008</v>
      </c>
      <c r="Q131" s="857" t="s">
        <v>2587</v>
      </c>
      <c r="R131" s="874">
        <f t="shared" si="23"/>
        <v>1</v>
      </c>
      <c r="S131" s="857" t="s">
        <v>2588</v>
      </c>
      <c r="T131" s="857" t="s">
        <v>2589</v>
      </c>
      <c r="U131" s="859" t="s">
        <v>2596</v>
      </c>
      <c r="V131" s="861">
        <v>24000000</v>
      </c>
      <c r="W131" s="862" t="s">
        <v>2591</v>
      </c>
      <c r="X131" s="863" t="s">
        <v>74</v>
      </c>
      <c r="Y131" s="856">
        <v>20</v>
      </c>
      <c r="Z131" s="859" t="s">
        <v>2291</v>
      </c>
      <c r="AA131" s="870">
        <v>3200</v>
      </c>
      <c r="AB131" s="871" t="s">
        <v>136</v>
      </c>
      <c r="AC131" s="864">
        <v>500</v>
      </c>
      <c r="AD131" s="864">
        <v>1500</v>
      </c>
      <c r="AE131" s="864">
        <v>900</v>
      </c>
      <c r="AF131" s="864">
        <v>235</v>
      </c>
      <c r="AG131" s="864">
        <v>15</v>
      </c>
      <c r="AH131" s="864">
        <v>15</v>
      </c>
      <c r="AI131" s="864" t="s">
        <v>136</v>
      </c>
      <c r="AJ131" s="864" t="s">
        <v>136</v>
      </c>
      <c r="AK131" s="864" t="s">
        <v>136</v>
      </c>
      <c r="AL131" s="864" t="s">
        <v>136</v>
      </c>
      <c r="AM131" s="864">
        <v>10</v>
      </c>
      <c r="AN131" s="864">
        <v>15</v>
      </c>
      <c r="AO131" s="866">
        <v>10</v>
      </c>
      <c r="AP131" s="864">
        <f t="shared" si="24"/>
        <v>3200</v>
      </c>
      <c r="AQ131" s="867">
        <v>44562</v>
      </c>
      <c r="AR131" s="867">
        <v>44926</v>
      </c>
      <c r="AS131" s="856" t="s">
        <v>2592</v>
      </c>
      <c r="AT131" s="869"/>
      <c r="AU131" s="869"/>
      <c r="AV131" s="869"/>
      <c r="AW131" s="869"/>
      <c r="AX131" s="869"/>
      <c r="AY131" s="869"/>
      <c r="AZ131" s="869"/>
      <c r="BA131" s="869"/>
      <c r="BB131" s="869"/>
      <c r="BC131" s="869"/>
      <c r="BD131" s="869"/>
      <c r="BE131" s="869"/>
      <c r="BF131" s="869"/>
      <c r="BG131" s="869"/>
      <c r="BH131" s="869"/>
      <c r="BI131" s="869"/>
      <c r="BJ131" s="869"/>
      <c r="BK131" s="869"/>
      <c r="BL131" s="872"/>
      <c r="BM131" s="872"/>
    </row>
    <row r="132" spans="1:65" ht="99.75" customHeight="1" x14ac:dyDescent="0.2">
      <c r="A132" s="856">
        <v>4</v>
      </c>
      <c r="B132" s="857" t="s">
        <v>2573</v>
      </c>
      <c r="C132" s="859">
        <v>45</v>
      </c>
      <c r="D132" s="876" t="s">
        <v>2574</v>
      </c>
      <c r="E132" s="859">
        <v>4502</v>
      </c>
      <c r="F132" s="888" t="s">
        <v>2575</v>
      </c>
      <c r="G132" s="859" t="s">
        <v>64</v>
      </c>
      <c r="H132" s="857" t="s">
        <v>2583</v>
      </c>
      <c r="I132" s="859">
        <v>4502038</v>
      </c>
      <c r="J132" s="857" t="s">
        <v>2584</v>
      </c>
      <c r="K132" s="859" t="s">
        <v>64</v>
      </c>
      <c r="L132" s="857" t="s">
        <v>2585</v>
      </c>
      <c r="M132" s="859">
        <v>450203800</v>
      </c>
      <c r="N132" s="857" t="s">
        <v>2586</v>
      </c>
      <c r="O132" s="859">
        <v>1</v>
      </c>
      <c r="P132" s="856">
        <v>2021003630008</v>
      </c>
      <c r="Q132" s="857" t="s">
        <v>2587</v>
      </c>
      <c r="R132" s="874">
        <f t="shared" si="23"/>
        <v>1</v>
      </c>
      <c r="S132" s="857" t="s">
        <v>2588</v>
      </c>
      <c r="T132" s="857" t="s">
        <v>2589</v>
      </c>
      <c r="U132" s="859" t="s">
        <v>2502</v>
      </c>
      <c r="V132" s="861">
        <v>5000000</v>
      </c>
      <c r="W132" s="862" t="s">
        <v>2597</v>
      </c>
      <c r="X132" s="873" t="s">
        <v>199</v>
      </c>
      <c r="Y132" s="856">
        <v>20</v>
      </c>
      <c r="Z132" s="859" t="s">
        <v>2291</v>
      </c>
      <c r="AA132" s="870">
        <v>3200</v>
      </c>
      <c r="AB132" s="871" t="s">
        <v>136</v>
      </c>
      <c r="AC132" s="864">
        <v>500</v>
      </c>
      <c r="AD132" s="864">
        <v>1500</v>
      </c>
      <c r="AE132" s="864">
        <v>900</v>
      </c>
      <c r="AF132" s="864">
        <v>235</v>
      </c>
      <c r="AG132" s="864">
        <v>15</v>
      </c>
      <c r="AH132" s="864">
        <v>15</v>
      </c>
      <c r="AI132" s="864" t="s">
        <v>136</v>
      </c>
      <c r="AJ132" s="864" t="s">
        <v>136</v>
      </c>
      <c r="AK132" s="864" t="s">
        <v>136</v>
      </c>
      <c r="AL132" s="864" t="s">
        <v>136</v>
      </c>
      <c r="AM132" s="864">
        <v>10</v>
      </c>
      <c r="AN132" s="864">
        <v>15</v>
      </c>
      <c r="AO132" s="866">
        <v>10</v>
      </c>
      <c r="AP132" s="864">
        <f t="shared" si="24"/>
        <v>3200</v>
      </c>
      <c r="AQ132" s="867">
        <v>44562</v>
      </c>
      <c r="AR132" s="867">
        <v>44926</v>
      </c>
      <c r="AS132" s="856" t="s">
        <v>2592</v>
      </c>
      <c r="AT132" s="869"/>
      <c r="AU132" s="869"/>
      <c r="AV132" s="869"/>
      <c r="AW132" s="869"/>
      <c r="AX132" s="869"/>
      <c r="AY132" s="869"/>
      <c r="AZ132" s="869"/>
      <c r="BA132" s="869"/>
      <c r="BB132" s="869"/>
      <c r="BC132" s="869"/>
      <c r="BD132" s="869"/>
      <c r="BE132" s="869"/>
      <c r="BF132" s="869"/>
      <c r="BG132" s="869"/>
      <c r="BH132" s="869"/>
      <c r="BI132" s="869"/>
      <c r="BJ132" s="869"/>
      <c r="BK132" s="869"/>
      <c r="BL132" s="872"/>
      <c r="BM132" s="872"/>
    </row>
    <row r="133" spans="1:65" ht="115.5" customHeight="1" x14ac:dyDescent="0.2">
      <c r="A133" s="856">
        <v>4</v>
      </c>
      <c r="B133" s="857" t="s">
        <v>2573</v>
      </c>
      <c r="C133" s="859">
        <v>45</v>
      </c>
      <c r="D133" s="876" t="s">
        <v>2574</v>
      </c>
      <c r="E133" s="859">
        <v>4502</v>
      </c>
      <c r="F133" s="888" t="s">
        <v>2575</v>
      </c>
      <c r="G133" s="859" t="s">
        <v>64</v>
      </c>
      <c r="H133" s="857" t="s">
        <v>2598</v>
      </c>
      <c r="I133" s="859">
        <v>4502038</v>
      </c>
      <c r="J133" s="857" t="s">
        <v>2584</v>
      </c>
      <c r="K133" s="859" t="s">
        <v>64</v>
      </c>
      <c r="L133" s="857" t="s">
        <v>2599</v>
      </c>
      <c r="M133" s="859">
        <v>450203800</v>
      </c>
      <c r="N133" s="857" t="s">
        <v>2600</v>
      </c>
      <c r="O133" s="859">
        <v>1</v>
      </c>
      <c r="P133" s="856">
        <v>2021003630007</v>
      </c>
      <c r="Q133" s="857" t="s">
        <v>2601</v>
      </c>
      <c r="R133" s="874">
        <f>SUM($V$133:$V$139)/SUM($V$133:$V$139)</f>
        <v>1</v>
      </c>
      <c r="S133" s="857" t="s">
        <v>2602</v>
      </c>
      <c r="T133" s="857" t="s">
        <v>2603</v>
      </c>
      <c r="U133" s="859" t="s">
        <v>2604</v>
      </c>
      <c r="V133" s="861">
        <v>22270000</v>
      </c>
      <c r="W133" s="862" t="s">
        <v>2605</v>
      </c>
      <c r="X133" s="863" t="s">
        <v>74</v>
      </c>
      <c r="Y133" s="856">
        <v>20</v>
      </c>
      <c r="Z133" s="859" t="s">
        <v>2291</v>
      </c>
      <c r="AA133" s="870">
        <v>121</v>
      </c>
      <c r="AB133" s="871">
        <v>176</v>
      </c>
      <c r="AC133" s="864" t="s">
        <v>136</v>
      </c>
      <c r="AD133" s="864">
        <v>171</v>
      </c>
      <c r="AE133" s="864">
        <v>121</v>
      </c>
      <c r="AF133" s="864">
        <v>5</v>
      </c>
      <c r="AG133" s="864" t="s">
        <v>136</v>
      </c>
      <c r="AH133" s="864"/>
      <c r="AI133" s="864"/>
      <c r="AJ133" s="864"/>
      <c r="AK133" s="864"/>
      <c r="AL133" s="864"/>
      <c r="AM133" s="864"/>
      <c r="AN133" s="864"/>
      <c r="AO133" s="866"/>
      <c r="AP133" s="864">
        <f>SUM(AA133:AB133)</f>
        <v>297</v>
      </c>
      <c r="AQ133" s="867">
        <v>44562</v>
      </c>
      <c r="AR133" s="867">
        <v>44926</v>
      </c>
      <c r="AS133" s="856" t="s">
        <v>2592</v>
      </c>
      <c r="AT133" s="869"/>
      <c r="AU133" s="869"/>
      <c r="AV133" s="869"/>
      <c r="AW133" s="869"/>
      <c r="AX133" s="869"/>
      <c r="AY133" s="869"/>
      <c r="AZ133" s="869"/>
      <c r="BA133" s="869"/>
      <c r="BB133" s="869"/>
      <c r="BC133" s="869"/>
      <c r="BD133" s="869"/>
      <c r="BE133" s="869"/>
      <c r="BF133" s="869"/>
      <c r="BG133" s="869"/>
      <c r="BH133" s="869"/>
      <c r="BI133" s="869"/>
      <c r="BJ133" s="869"/>
      <c r="BK133" s="869"/>
      <c r="BL133" s="872"/>
      <c r="BM133" s="872"/>
    </row>
    <row r="134" spans="1:65" ht="115.5" customHeight="1" x14ac:dyDescent="0.2">
      <c r="A134" s="856">
        <v>4</v>
      </c>
      <c r="B134" s="857" t="s">
        <v>2573</v>
      </c>
      <c r="C134" s="859">
        <v>45</v>
      </c>
      <c r="D134" s="876" t="s">
        <v>2574</v>
      </c>
      <c r="E134" s="859">
        <v>4502</v>
      </c>
      <c r="F134" s="888" t="s">
        <v>2575</v>
      </c>
      <c r="G134" s="859" t="s">
        <v>64</v>
      </c>
      <c r="H134" s="857" t="s">
        <v>2598</v>
      </c>
      <c r="I134" s="859">
        <v>4502038</v>
      </c>
      <c r="J134" s="857" t="s">
        <v>2584</v>
      </c>
      <c r="K134" s="859" t="s">
        <v>64</v>
      </c>
      <c r="L134" s="857" t="s">
        <v>2599</v>
      </c>
      <c r="M134" s="859">
        <v>450203800</v>
      </c>
      <c r="N134" s="857" t="s">
        <v>2600</v>
      </c>
      <c r="O134" s="859">
        <v>1</v>
      </c>
      <c r="P134" s="856">
        <v>2021003630007</v>
      </c>
      <c r="Q134" s="857" t="s">
        <v>2601</v>
      </c>
      <c r="R134" s="874">
        <f t="shared" ref="R134:R139" si="25">SUM($V$133:$V$139)/SUM($V$133:$V$139)</f>
        <v>1</v>
      </c>
      <c r="S134" s="857" t="s">
        <v>2602</v>
      </c>
      <c r="T134" s="857" t="s">
        <v>2603</v>
      </c>
      <c r="U134" s="859" t="s">
        <v>2606</v>
      </c>
      <c r="V134" s="861">
        <v>15000000</v>
      </c>
      <c r="W134" s="862" t="s">
        <v>2605</v>
      </c>
      <c r="X134" s="863" t="s">
        <v>74</v>
      </c>
      <c r="Y134" s="856">
        <v>20</v>
      </c>
      <c r="Z134" s="859" t="s">
        <v>2291</v>
      </c>
      <c r="AA134" s="870">
        <v>121</v>
      </c>
      <c r="AB134" s="871">
        <v>176</v>
      </c>
      <c r="AC134" s="864" t="s">
        <v>136</v>
      </c>
      <c r="AD134" s="864">
        <v>171</v>
      </c>
      <c r="AE134" s="864">
        <v>121</v>
      </c>
      <c r="AF134" s="864">
        <v>5</v>
      </c>
      <c r="AG134" s="864" t="s">
        <v>136</v>
      </c>
      <c r="AH134" s="864"/>
      <c r="AI134" s="864"/>
      <c r="AJ134" s="864"/>
      <c r="AK134" s="864"/>
      <c r="AL134" s="864"/>
      <c r="AM134" s="864"/>
      <c r="AN134" s="864"/>
      <c r="AO134" s="866"/>
      <c r="AP134" s="864">
        <f t="shared" ref="AP134:AP139" si="26">SUM(AA134:AB134)</f>
        <v>297</v>
      </c>
      <c r="AQ134" s="867">
        <v>44562</v>
      </c>
      <c r="AR134" s="867">
        <v>44926</v>
      </c>
      <c r="AS134" s="856" t="s">
        <v>2592</v>
      </c>
      <c r="AT134" s="869"/>
      <c r="AU134" s="869"/>
      <c r="AV134" s="869"/>
      <c r="AW134" s="869"/>
      <c r="AX134" s="869"/>
      <c r="AY134" s="869"/>
      <c r="AZ134" s="869"/>
      <c r="BA134" s="869"/>
      <c r="BB134" s="869"/>
      <c r="BC134" s="869"/>
      <c r="BD134" s="869"/>
      <c r="BE134" s="869"/>
      <c r="BF134" s="869"/>
      <c r="BG134" s="869"/>
      <c r="BH134" s="869"/>
      <c r="BI134" s="869"/>
      <c r="BJ134" s="869"/>
      <c r="BK134" s="869"/>
      <c r="BL134" s="872"/>
      <c r="BM134" s="872"/>
    </row>
    <row r="135" spans="1:65" ht="115.5" customHeight="1" x14ac:dyDescent="0.2">
      <c r="A135" s="856">
        <v>4</v>
      </c>
      <c r="B135" s="857" t="s">
        <v>2573</v>
      </c>
      <c r="C135" s="859">
        <v>45</v>
      </c>
      <c r="D135" s="876" t="s">
        <v>2574</v>
      </c>
      <c r="E135" s="859">
        <v>4502</v>
      </c>
      <c r="F135" s="888" t="s">
        <v>2575</v>
      </c>
      <c r="G135" s="859" t="s">
        <v>64</v>
      </c>
      <c r="H135" s="857" t="s">
        <v>2598</v>
      </c>
      <c r="I135" s="859">
        <v>4502038</v>
      </c>
      <c r="J135" s="857" t="s">
        <v>2584</v>
      </c>
      <c r="K135" s="859" t="s">
        <v>64</v>
      </c>
      <c r="L135" s="857" t="s">
        <v>2599</v>
      </c>
      <c r="M135" s="859">
        <v>450203800</v>
      </c>
      <c r="N135" s="857" t="s">
        <v>2600</v>
      </c>
      <c r="O135" s="859">
        <v>1</v>
      </c>
      <c r="P135" s="856">
        <v>2021003630007</v>
      </c>
      <c r="Q135" s="857" t="s">
        <v>2601</v>
      </c>
      <c r="R135" s="874">
        <f t="shared" si="25"/>
        <v>1</v>
      </c>
      <c r="S135" s="857" t="s">
        <v>2602</v>
      </c>
      <c r="T135" s="857" t="s">
        <v>2603</v>
      </c>
      <c r="U135" s="859" t="s">
        <v>2607</v>
      </c>
      <c r="V135" s="861">
        <f>14730000+2000000+2000000</f>
        <v>18730000</v>
      </c>
      <c r="W135" s="862" t="s">
        <v>2605</v>
      </c>
      <c r="X135" s="863" t="s">
        <v>74</v>
      </c>
      <c r="Y135" s="856">
        <v>20</v>
      </c>
      <c r="Z135" s="859" t="s">
        <v>2291</v>
      </c>
      <c r="AA135" s="870">
        <v>121</v>
      </c>
      <c r="AB135" s="871">
        <v>176</v>
      </c>
      <c r="AC135" s="864" t="s">
        <v>136</v>
      </c>
      <c r="AD135" s="864">
        <v>171</v>
      </c>
      <c r="AE135" s="864">
        <v>121</v>
      </c>
      <c r="AF135" s="864">
        <v>5</v>
      </c>
      <c r="AG135" s="864" t="s">
        <v>136</v>
      </c>
      <c r="AH135" s="864"/>
      <c r="AI135" s="864"/>
      <c r="AJ135" s="864"/>
      <c r="AK135" s="864"/>
      <c r="AL135" s="864"/>
      <c r="AM135" s="864"/>
      <c r="AN135" s="864"/>
      <c r="AO135" s="866"/>
      <c r="AP135" s="864">
        <f t="shared" si="26"/>
        <v>297</v>
      </c>
      <c r="AQ135" s="867">
        <v>44562</v>
      </c>
      <c r="AR135" s="867">
        <v>44926</v>
      </c>
      <c r="AS135" s="856" t="s">
        <v>2592</v>
      </c>
      <c r="AT135" s="869"/>
      <c r="AU135" s="869"/>
      <c r="AV135" s="869"/>
      <c r="AW135" s="869"/>
      <c r="AX135" s="869"/>
      <c r="AY135" s="869"/>
      <c r="AZ135" s="869"/>
      <c r="BA135" s="869"/>
      <c r="BB135" s="869"/>
      <c r="BC135" s="869"/>
      <c r="BD135" s="869"/>
      <c r="BE135" s="869"/>
      <c r="BF135" s="869"/>
      <c r="BG135" s="869"/>
      <c r="BH135" s="869"/>
      <c r="BI135" s="869"/>
      <c r="BJ135" s="869"/>
      <c r="BK135" s="869"/>
      <c r="BL135" s="872"/>
      <c r="BM135" s="872"/>
    </row>
    <row r="136" spans="1:65" ht="115.5" customHeight="1" x14ac:dyDescent="0.2">
      <c r="A136" s="856">
        <v>4</v>
      </c>
      <c r="B136" s="857" t="s">
        <v>2573</v>
      </c>
      <c r="C136" s="859">
        <v>45</v>
      </c>
      <c r="D136" s="876" t="s">
        <v>2574</v>
      </c>
      <c r="E136" s="859">
        <v>4502</v>
      </c>
      <c r="F136" s="888" t="s">
        <v>2575</v>
      </c>
      <c r="G136" s="859" t="s">
        <v>64</v>
      </c>
      <c r="H136" s="857" t="s">
        <v>2598</v>
      </c>
      <c r="I136" s="859">
        <v>4502038</v>
      </c>
      <c r="J136" s="857" t="s">
        <v>2584</v>
      </c>
      <c r="K136" s="859" t="s">
        <v>64</v>
      </c>
      <c r="L136" s="857" t="s">
        <v>2599</v>
      </c>
      <c r="M136" s="859">
        <v>450203800</v>
      </c>
      <c r="N136" s="857" t="s">
        <v>2600</v>
      </c>
      <c r="O136" s="859">
        <v>1</v>
      </c>
      <c r="P136" s="856">
        <v>2021003630007</v>
      </c>
      <c r="Q136" s="857" t="s">
        <v>2601</v>
      </c>
      <c r="R136" s="874">
        <f t="shared" si="25"/>
        <v>1</v>
      </c>
      <c r="S136" s="857" t="s">
        <v>2602</v>
      </c>
      <c r="T136" s="857" t="s">
        <v>2603</v>
      </c>
      <c r="U136" s="859" t="s">
        <v>2608</v>
      </c>
      <c r="V136" s="861">
        <f>15000000+2000000</f>
        <v>17000000</v>
      </c>
      <c r="W136" s="862" t="s">
        <v>2605</v>
      </c>
      <c r="X136" s="863" t="s">
        <v>74</v>
      </c>
      <c r="Y136" s="856">
        <v>20</v>
      </c>
      <c r="Z136" s="859" t="s">
        <v>2291</v>
      </c>
      <c r="AA136" s="870">
        <v>121</v>
      </c>
      <c r="AB136" s="871">
        <v>176</v>
      </c>
      <c r="AC136" s="864" t="s">
        <v>136</v>
      </c>
      <c r="AD136" s="864">
        <v>171</v>
      </c>
      <c r="AE136" s="864">
        <v>121</v>
      </c>
      <c r="AF136" s="864">
        <v>5</v>
      </c>
      <c r="AG136" s="864" t="s">
        <v>136</v>
      </c>
      <c r="AH136" s="864"/>
      <c r="AI136" s="864"/>
      <c r="AJ136" s="864"/>
      <c r="AK136" s="864"/>
      <c r="AL136" s="864"/>
      <c r="AM136" s="864"/>
      <c r="AN136" s="864"/>
      <c r="AO136" s="866"/>
      <c r="AP136" s="864">
        <f t="shared" si="26"/>
        <v>297</v>
      </c>
      <c r="AQ136" s="867">
        <v>44562</v>
      </c>
      <c r="AR136" s="867">
        <v>44926</v>
      </c>
      <c r="AS136" s="856" t="s">
        <v>2592</v>
      </c>
      <c r="AT136" s="869"/>
      <c r="AU136" s="869"/>
      <c r="AV136" s="869"/>
      <c r="AW136" s="869"/>
      <c r="AX136" s="869"/>
      <c r="AY136" s="869"/>
      <c r="AZ136" s="869"/>
      <c r="BA136" s="869"/>
      <c r="BB136" s="869"/>
      <c r="BC136" s="869"/>
      <c r="BD136" s="869"/>
      <c r="BE136" s="869"/>
      <c r="BF136" s="869"/>
      <c r="BG136" s="869"/>
      <c r="BH136" s="869"/>
      <c r="BI136" s="869"/>
      <c r="BJ136" s="869"/>
      <c r="BK136" s="869"/>
      <c r="BL136" s="872"/>
      <c r="BM136" s="872"/>
    </row>
    <row r="137" spans="1:65" ht="115.5" customHeight="1" x14ac:dyDescent="0.2">
      <c r="A137" s="856">
        <v>4</v>
      </c>
      <c r="B137" s="857" t="s">
        <v>2573</v>
      </c>
      <c r="C137" s="859">
        <v>45</v>
      </c>
      <c r="D137" s="876" t="s">
        <v>2574</v>
      </c>
      <c r="E137" s="859">
        <v>4502</v>
      </c>
      <c r="F137" s="888" t="s">
        <v>2575</v>
      </c>
      <c r="G137" s="859" t="s">
        <v>64</v>
      </c>
      <c r="H137" s="857" t="s">
        <v>2598</v>
      </c>
      <c r="I137" s="859">
        <v>4502038</v>
      </c>
      <c r="J137" s="857" t="s">
        <v>2584</v>
      </c>
      <c r="K137" s="859" t="s">
        <v>64</v>
      </c>
      <c r="L137" s="857" t="s">
        <v>2599</v>
      </c>
      <c r="M137" s="859">
        <v>450203800</v>
      </c>
      <c r="N137" s="857" t="s">
        <v>2600</v>
      </c>
      <c r="O137" s="859">
        <v>1</v>
      </c>
      <c r="P137" s="856">
        <v>2021003630007</v>
      </c>
      <c r="Q137" s="857" t="s">
        <v>2601</v>
      </c>
      <c r="R137" s="874">
        <f t="shared" si="25"/>
        <v>1</v>
      </c>
      <c r="S137" s="857" t="s">
        <v>2602</v>
      </c>
      <c r="T137" s="857" t="s">
        <v>2603</v>
      </c>
      <c r="U137" s="859" t="s">
        <v>2609</v>
      </c>
      <c r="V137" s="861">
        <f>10000000+2000000</f>
        <v>12000000</v>
      </c>
      <c r="W137" s="862" t="s">
        <v>2605</v>
      </c>
      <c r="X137" s="863" t="s">
        <v>74</v>
      </c>
      <c r="Y137" s="856">
        <v>20</v>
      </c>
      <c r="Z137" s="859" t="s">
        <v>2291</v>
      </c>
      <c r="AA137" s="870">
        <v>121</v>
      </c>
      <c r="AB137" s="871">
        <v>176</v>
      </c>
      <c r="AC137" s="864" t="s">
        <v>136</v>
      </c>
      <c r="AD137" s="864">
        <v>171</v>
      </c>
      <c r="AE137" s="864">
        <v>121</v>
      </c>
      <c r="AF137" s="864">
        <v>5</v>
      </c>
      <c r="AG137" s="864" t="s">
        <v>136</v>
      </c>
      <c r="AH137" s="864"/>
      <c r="AI137" s="864"/>
      <c r="AJ137" s="864"/>
      <c r="AK137" s="864"/>
      <c r="AL137" s="864"/>
      <c r="AM137" s="864"/>
      <c r="AN137" s="864"/>
      <c r="AO137" s="866"/>
      <c r="AP137" s="864">
        <f t="shared" si="26"/>
        <v>297</v>
      </c>
      <c r="AQ137" s="867">
        <v>44562</v>
      </c>
      <c r="AR137" s="867">
        <v>44926</v>
      </c>
      <c r="AS137" s="856" t="s">
        <v>2592</v>
      </c>
      <c r="AT137" s="869"/>
      <c r="AU137" s="869"/>
      <c r="AV137" s="869"/>
      <c r="AW137" s="869"/>
      <c r="AX137" s="869"/>
      <c r="AY137" s="869"/>
      <c r="AZ137" s="869"/>
      <c r="BA137" s="869"/>
      <c r="BB137" s="869"/>
      <c r="BC137" s="869"/>
      <c r="BD137" s="869"/>
      <c r="BE137" s="869"/>
      <c r="BF137" s="869"/>
      <c r="BG137" s="869"/>
      <c r="BH137" s="869"/>
      <c r="BI137" s="869"/>
      <c r="BJ137" s="869"/>
      <c r="BK137" s="869"/>
      <c r="BL137" s="872"/>
      <c r="BM137" s="872"/>
    </row>
    <row r="138" spans="1:65" ht="115.5" customHeight="1" x14ac:dyDescent="0.2">
      <c r="A138" s="856">
        <v>4</v>
      </c>
      <c r="B138" s="857" t="s">
        <v>2573</v>
      </c>
      <c r="C138" s="859">
        <v>45</v>
      </c>
      <c r="D138" s="876" t="s">
        <v>2574</v>
      </c>
      <c r="E138" s="859">
        <v>4502</v>
      </c>
      <c r="F138" s="888" t="s">
        <v>2575</v>
      </c>
      <c r="G138" s="859" t="s">
        <v>64</v>
      </c>
      <c r="H138" s="857" t="s">
        <v>2598</v>
      </c>
      <c r="I138" s="859">
        <v>4502038</v>
      </c>
      <c r="J138" s="857" t="s">
        <v>2584</v>
      </c>
      <c r="K138" s="859" t="s">
        <v>64</v>
      </c>
      <c r="L138" s="857" t="s">
        <v>2599</v>
      </c>
      <c r="M138" s="859">
        <v>450203800</v>
      </c>
      <c r="N138" s="857" t="s">
        <v>2600</v>
      </c>
      <c r="O138" s="859">
        <v>1</v>
      </c>
      <c r="P138" s="856">
        <v>2021003630007</v>
      </c>
      <c r="Q138" s="857" t="s">
        <v>2601</v>
      </c>
      <c r="R138" s="874">
        <f t="shared" si="25"/>
        <v>1</v>
      </c>
      <c r="S138" s="857" t="s">
        <v>2602</v>
      </c>
      <c r="T138" s="857" t="s">
        <v>2603</v>
      </c>
      <c r="U138" s="859" t="s">
        <v>2610</v>
      </c>
      <c r="V138" s="861">
        <v>1500000</v>
      </c>
      <c r="W138" s="862" t="s">
        <v>2611</v>
      </c>
      <c r="X138" s="873" t="s">
        <v>1243</v>
      </c>
      <c r="Y138" s="856">
        <v>20</v>
      </c>
      <c r="Z138" s="859" t="s">
        <v>2291</v>
      </c>
      <c r="AA138" s="870">
        <v>121</v>
      </c>
      <c r="AB138" s="871">
        <v>176</v>
      </c>
      <c r="AC138" s="864" t="s">
        <v>136</v>
      </c>
      <c r="AD138" s="864">
        <v>171</v>
      </c>
      <c r="AE138" s="864">
        <v>121</v>
      </c>
      <c r="AF138" s="864">
        <v>5</v>
      </c>
      <c r="AG138" s="864" t="s">
        <v>136</v>
      </c>
      <c r="AH138" s="864"/>
      <c r="AI138" s="864"/>
      <c r="AJ138" s="864"/>
      <c r="AK138" s="864"/>
      <c r="AL138" s="864"/>
      <c r="AM138" s="864"/>
      <c r="AN138" s="864"/>
      <c r="AO138" s="866"/>
      <c r="AP138" s="864">
        <f t="shared" si="26"/>
        <v>297</v>
      </c>
      <c r="AQ138" s="867">
        <v>44562</v>
      </c>
      <c r="AR138" s="867">
        <v>44926</v>
      </c>
      <c r="AS138" s="856" t="s">
        <v>2592</v>
      </c>
      <c r="AT138" s="869"/>
      <c r="AU138" s="869"/>
      <c r="AV138" s="869"/>
      <c r="AW138" s="869"/>
      <c r="AX138" s="869"/>
      <c r="AY138" s="869"/>
      <c r="AZ138" s="869"/>
      <c r="BA138" s="869"/>
      <c r="BB138" s="869"/>
      <c r="BC138" s="869"/>
      <c r="BD138" s="869"/>
      <c r="BE138" s="869"/>
      <c r="BF138" s="869"/>
      <c r="BG138" s="869"/>
      <c r="BH138" s="869"/>
      <c r="BI138" s="869"/>
      <c r="BJ138" s="869"/>
      <c r="BK138" s="869"/>
      <c r="BL138" s="872"/>
      <c r="BM138" s="872"/>
    </row>
    <row r="139" spans="1:65" ht="115.5" customHeight="1" x14ac:dyDescent="0.2">
      <c r="A139" s="856">
        <v>4</v>
      </c>
      <c r="B139" s="857" t="s">
        <v>2573</v>
      </c>
      <c r="C139" s="859">
        <v>45</v>
      </c>
      <c r="D139" s="876" t="s">
        <v>2574</v>
      </c>
      <c r="E139" s="859">
        <v>4502</v>
      </c>
      <c r="F139" s="888" t="s">
        <v>2575</v>
      </c>
      <c r="G139" s="859" t="s">
        <v>64</v>
      </c>
      <c r="H139" s="857" t="s">
        <v>2598</v>
      </c>
      <c r="I139" s="859">
        <v>4502038</v>
      </c>
      <c r="J139" s="857" t="s">
        <v>2584</v>
      </c>
      <c r="K139" s="859" t="s">
        <v>64</v>
      </c>
      <c r="L139" s="857" t="s">
        <v>2599</v>
      </c>
      <c r="M139" s="859">
        <v>450203800</v>
      </c>
      <c r="N139" s="857" t="s">
        <v>2600</v>
      </c>
      <c r="O139" s="859">
        <v>1</v>
      </c>
      <c r="P139" s="856">
        <v>2021003630007</v>
      </c>
      <c r="Q139" s="857" t="s">
        <v>2601</v>
      </c>
      <c r="R139" s="874">
        <f t="shared" si="25"/>
        <v>1</v>
      </c>
      <c r="S139" s="857" t="s">
        <v>2602</v>
      </c>
      <c r="T139" s="857" t="s">
        <v>2603</v>
      </c>
      <c r="U139" s="859" t="s">
        <v>2502</v>
      </c>
      <c r="V139" s="861">
        <v>3500000</v>
      </c>
      <c r="W139" s="889" t="s">
        <v>2612</v>
      </c>
      <c r="X139" s="873" t="s">
        <v>199</v>
      </c>
      <c r="Y139" s="856">
        <v>20</v>
      </c>
      <c r="Z139" s="859" t="s">
        <v>2291</v>
      </c>
      <c r="AA139" s="870">
        <v>121</v>
      </c>
      <c r="AB139" s="871">
        <v>176</v>
      </c>
      <c r="AC139" s="864" t="s">
        <v>136</v>
      </c>
      <c r="AD139" s="864">
        <v>171</v>
      </c>
      <c r="AE139" s="864">
        <v>121</v>
      </c>
      <c r="AF139" s="864">
        <v>5</v>
      </c>
      <c r="AG139" s="864" t="s">
        <v>136</v>
      </c>
      <c r="AH139" s="864"/>
      <c r="AI139" s="864"/>
      <c r="AJ139" s="864"/>
      <c r="AK139" s="864"/>
      <c r="AL139" s="864"/>
      <c r="AM139" s="864"/>
      <c r="AN139" s="864"/>
      <c r="AO139" s="866"/>
      <c r="AP139" s="864">
        <f t="shared" si="26"/>
        <v>297</v>
      </c>
      <c r="AQ139" s="867">
        <v>44562</v>
      </c>
      <c r="AR139" s="867">
        <v>44926</v>
      </c>
      <c r="AS139" s="856" t="s">
        <v>2592</v>
      </c>
      <c r="AT139" s="869"/>
      <c r="AU139" s="869"/>
      <c r="AV139" s="869"/>
      <c r="AW139" s="869"/>
      <c r="AX139" s="869"/>
      <c r="AY139" s="869"/>
      <c r="AZ139" s="869"/>
      <c r="BA139" s="869"/>
      <c r="BB139" s="869"/>
      <c r="BC139" s="869"/>
      <c r="BD139" s="869"/>
      <c r="BE139" s="869"/>
      <c r="BF139" s="869"/>
      <c r="BG139" s="869"/>
      <c r="BH139" s="869"/>
      <c r="BI139" s="869"/>
      <c r="BJ139" s="869"/>
      <c r="BK139" s="869"/>
      <c r="BL139" s="872"/>
      <c r="BM139" s="872"/>
    </row>
    <row r="140" spans="1:65" ht="115.5" customHeight="1" x14ac:dyDescent="0.2">
      <c r="A140" s="856">
        <v>4</v>
      </c>
      <c r="B140" s="857" t="s">
        <v>2573</v>
      </c>
      <c r="C140" s="859">
        <v>45</v>
      </c>
      <c r="D140" s="876" t="s">
        <v>2574</v>
      </c>
      <c r="E140" s="859">
        <v>4502</v>
      </c>
      <c r="F140" s="888" t="s">
        <v>2575</v>
      </c>
      <c r="G140" s="859">
        <v>4502024</v>
      </c>
      <c r="H140" s="857" t="s">
        <v>1991</v>
      </c>
      <c r="I140" s="859">
        <v>4502024</v>
      </c>
      <c r="J140" s="857" t="s">
        <v>1991</v>
      </c>
      <c r="K140" s="859" t="s">
        <v>64</v>
      </c>
      <c r="L140" s="857" t="s">
        <v>2613</v>
      </c>
      <c r="M140" s="859">
        <v>450202401</v>
      </c>
      <c r="N140" s="857" t="s">
        <v>2614</v>
      </c>
      <c r="O140" s="859">
        <v>1</v>
      </c>
      <c r="P140" s="856">
        <v>2020003630111</v>
      </c>
      <c r="Q140" s="857" t="s">
        <v>2615</v>
      </c>
      <c r="R140" s="874">
        <f>SUM($V$140:$V$142)/SUM($V$140:$V$142)</f>
        <v>1</v>
      </c>
      <c r="S140" s="857" t="s">
        <v>2616</v>
      </c>
      <c r="T140" s="857" t="s">
        <v>2559</v>
      </c>
      <c r="U140" s="859" t="s">
        <v>2617</v>
      </c>
      <c r="V140" s="861">
        <v>20000000</v>
      </c>
      <c r="W140" s="889" t="s">
        <v>2618</v>
      </c>
      <c r="X140" s="863" t="s">
        <v>74</v>
      </c>
      <c r="Y140" s="856">
        <v>20</v>
      </c>
      <c r="Z140" s="859" t="s">
        <v>2291</v>
      </c>
      <c r="AA140" s="870">
        <v>1667</v>
      </c>
      <c r="AB140" s="871" t="s">
        <v>136</v>
      </c>
      <c r="AC140" s="864" t="s">
        <v>136</v>
      </c>
      <c r="AD140" s="864">
        <v>327</v>
      </c>
      <c r="AE140" s="864">
        <v>920</v>
      </c>
      <c r="AF140" s="864">
        <v>420</v>
      </c>
      <c r="AG140" s="864"/>
      <c r="AH140" s="864"/>
      <c r="AI140" s="864"/>
      <c r="AJ140" s="864"/>
      <c r="AK140" s="864"/>
      <c r="AL140" s="864"/>
      <c r="AM140" s="864"/>
      <c r="AN140" s="864"/>
      <c r="AO140" s="866"/>
      <c r="AP140" s="864">
        <v>1667</v>
      </c>
      <c r="AQ140" s="867">
        <v>44562</v>
      </c>
      <c r="AR140" s="867">
        <v>44926</v>
      </c>
      <c r="AS140" s="856" t="s">
        <v>2592</v>
      </c>
      <c r="AT140" s="869"/>
      <c r="AU140" s="869"/>
      <c r="AV140" s="869"/>
      <c r="AW140" s="869"/>
      <c r="AX140" s="869"/>
      <c r="AY140" s="869"/>
      <c r="AZ140" s="869"/>
      <c r="BA140" s="869"/>
      <c r="BB140" s="869"/>
      <c r="BC140" s="869"/>
      <c r="BD140" s="869"/>
      <c r="BE140" s="869"/>
      <c r="BF140" s="869"/>
      <c r="BG140" s="869"/>
      <c r="BH140" s="869"/>
      <c r="BI140" s="869"/>
      <c r="BJ140" s="869"/>
      <c r="BK140" s="869"/>
      <c r="BL140" s="872"/>
      <c r="BM140" s="872"/>
    </row>
    <row r="141" spans="1:65" ht="115.5" customHeight="1" x14ac:dyDescent="0.2">
      <c r="A141" s="856">
        <v>4</v>
      </c>
      <c r="B141" s="857" t="s">
        <v>2573</v>
      </c>
      <c r="C141" s="859">
        <v>45</v>
      </c>
      <c r="D141" s="876" t="s">
        <v>2574</v>
      </c>
      <c r="E141" s="859">
        <v>4502</v>
      </c>
      <c r="F141" s="888" t="s">
        <v>2575</v>
      </c>
      <c r="G141" s="859">
        <v>4502024</v>
      </c>
      <c r="H141" s="857" t="s">
        <v>1991</v>
      </c>
      <c r="I141" s="859">
        <v>4502024</v>
      </c>
      <c r="J141" s="857" t="s">
        <v>1991</v>
      </c>
      <c r="K141" s="859" t="s">
        <v>64</v>
      </c>
      <c r="L141" s="857" t="s">
        <v>2613</v>
      </c>
      <c r="M141" s="859">
        <v>450202401</v>
      </c>
      <c r="N141" s="857" t="s">
        <v>2614</v>
      </c>
      <c r="O141" s="859">
        <v>1</v>
      </c>
      <c r="P141" s="856">
        <v>2020003630111</v>
      </c>
      <c r="Q141" s="857" t="s">
        <v>2615</v>
      </c>
      <c r="R141" s="874">
        <f t="shared" ref="R141:R142" si="27">SUM($V$140:$V$142)/SUM($V$140:$V$142)</f>
        <v>1</v>
      </c>
      <c r="S141" s="857" t="s">
        <v>2616</v>
      </c>
      <c r="T141" s="857" t="s">
        <v>2559</v>
      </c>
      <c r="U141" s="859" t="s">
        <v>2619</v>
      </c>
      <c r="V141" s="861">
        <v>6500000</v>
      </c>
      <c r="W141" s="889" t="s">
        <v>2618</v>
      </c>
      <c r="X141" s="863" t="s">
        <v>74</v>
      </c>
      <c r="Y141" s="856">
        <v>20</v>
      </c>
      <c r="Z141" s="859" t="s">
        <v>2291</v>
      </c>
      <c r="AA141" s="870">
        <v>1668</v>
      </c>
      <c r="AB141" s="871" t="s">
        <v>136</v>
      </c>
      <c r="AC141" s="864" t="s">
        <v>136</v>
      </c>
      <c r="AD141" s="864">
        <v>327</v>
      </c>
      <c r="AE141" s="864">
        <v>920</v>
      </c>
      <c r="AF141" s="864">
        <v>420</v>
      </c>
      <c r="AG141" s="864"/>
      <c r="AH141" s="864"/>
      <c r="AI141" s="864"/>
      <c r="AJ141" s="864"/>
      <c r="AK141" s="864"/>
      <c r="AL141" s="864"/>
      <c r="AM141" s="864"/>
      <c r="AN141" s="864"/>
      <c r="AO141" s="866"/>
      <c r="AP141" s="864">
        <v>1667</v>
      </c>
      <c r="AQ141" s="867">
        <v>44562</v>
      </c>
      <c r="AR141" s="867">
        <v>44926</v>
      </c>
      <c r="AS141" s="856" t="s">
        <v>2592</v>
      </c>
      <c r="AT141" s="869"/>
      <c r="AU141" s="869"/>
      <c r="AV141" s="869"/>
      <c r="AW141" s="869"/>
      <c r="AX141" s="869"/>
      <c r="AY141" s="869"/>
      <c r="AZ141" s="869"/>
      <c r="BA141" s="869"/>
      <c r="BB141" s="869"/>
      <c r="BC141" s="869"/>
      <c r="BD141" s="869"/>
      <c r="BE141" s="869"/>
      <c r="BF141" s="869"/>
      <c r="BG141" s="869"/>
      <c r="BH141" s="869"/>
      <c r="BI141" s="869"/>
      <c r="BJ141" s="869"/>
      <c r="BK141" s="869"/>
      <c r="BL141" s="872"/>
      <c r="BM141" s="872"/>
    </row>
    <row r="142" spans="1:65" ht="115.5" customHeight="1" x14ac:dyDescent="0.2">
      <c r="A142" s="856">
        <v>4</v>
      </c>
      <c r="B142" s="857" t="s">
        <v>2573</v>
      </c>
      <c r="C142" s="859">
        <v>45</v>
      </c>
      <c r="D142" s="876" t="s">
        <v>2574</v>
      </c>
      <c r="E142" s="859">
        <v>4502</v>
      </c>
      <c r="F142" s="888" t="s">
        <v>2575</v>
      </c>
      <c r="G142" s="859">
        <v>4502024</v>
      </c>
      <c r="H142" s="857" t="s">
        <v>1991</v>
      </c>
      <c r="I142" s="859">
        <v>4502024</v>
      </c>
      <c r="J142" s="857" t="s">
        <v>1991</v>
      </c>
      <c r="K142" s="859" t="s">
        <v>64</v>
      </c>
      <c r="L142" s="857" t="s">
        <v>2613</v>
      </c>
      <c r="M142" s="859">
        <v>450202401</v>
      </c>
      <c r="N142" s="857" t="s">
        <v>2614</v>
      </c>
      <c r="O142" s="859">
        <v>1</v>
      </c>
      <c r="P142" s="856">
        <v>2020003630111</v>
      </c>
      <c r="Q142" s="857" t="s">
        <v>2615</v>
      </c>
      <c r="R142" s="874">
        <f t="shared" si="27"/>
        <v>1</v>
      </c>
      <c r="S142" s="857" t="s">
        <v>2616</v>
      </c>
      <c r="T142" s="857" t="s">
        <v>2559</v>
      </c>
      <c r="U142" s="859" t="s">
        <v>2620</v>
      </c>
      <c r="V142" s="861">
        <v>6500000</v>
      </c>
      <c r="W142" s="889" t="s">
        <v>2618</v>
      </c>
      <c r="X142" s="863" t="s">
        <v>74</v>
      </c>
      <c r="Y142" s="856">
        <v>20</v>
      </c>
      <c r="Z142" s="859" t="s">
        <v>2291</v>
      </c>
      <c r="AA142" s="870">
        <v>1669</v>
      </c>
      <c r="AB142" s="871" t="s">
        <v>136</v>
      </c>
      <c r="AC142" s="864" t="s">
        <v>136</v>
      </c>
      <c r="AD142" s="864">
        <v>327</v>
      </c>
      <c r="AE142" s="864">
        <v>920</v>
      </c>
      <c r="AF142" s="864">
        <v>420</v>
      </c>
      <c r="AG142" s="864"/>
      <c r="AH142" s="864"/>
      <c r="AI142" s="864"/>
      <c r="AJ142" s="864"/>
      <c r="AK142" s="864"/>
      <c r="AL142" s="864"/>
      <c r="AM142" s="864"/>
      <c r="AN142" s="864"/>
      <c r="AO142" s="866"/>
      <c r="AP142" s="864">
        <v>1667</v>
      </c>
      <c r="AQ142" s="867">
        <v>44562</v>
      </c>
      <c r="AR142" s="867">
        <v>44926</v>
      </c>
      <c r="AS142" s="856" t="s">
        <v>2592</v>
      </c>
      <c r="AT142" s="869"/>
      <c r="AU142" s="869"/>
      <c r="AV142" s="869"/>
      <c r="AW142" s="869"/>
      <c r="AX142" s="869"/>
      <c r="AY142" s="869"/>
      <c r="AZ142" s="869"/>
      <c r="BA142" s="869"/>
      <c r="BB142" s="869"/>
      <c r="BC142" s="869"/>
      <c r="BD142" s="869"/>
      <c r="BE142" s="869"/>
      <c r="BF142" s="869"/>
      <c r="BG142" s="869"/>
      <c r="BH142" s="869"/>
      <c r="BI142" s="869"/>
      <c r="BJ142" s="869"/>
      <c r="BK142" s="869"/>
      <c r="BL142" s="872"/>
      <c r="BM142" s="872"/>
    </row>
    <row r="143" spans="1:65" ht="105.75" customHeight="1" x14ac:dyDescent="0.2">
      <c r="A143" s="856">
        <v>4</v>
      </c>
      <c r="B143" s="857" t="s">
        <v>2573</v>
      </c>
      <c r="C143" s="859">
        <v>45</v>
      </c>
      <c r="D143" s="876" t="s">
        <v>2574</v>
      </c>
      <c r="E143" s="859">
        <v>4502</v>
      </c>
      <c r="F143" s="888" t="s">
        <v>2575</v>
      </c>
      <c r="G143" s="859">
        <v>4502024</v>
      </c>
      <c r="H143" s="857" t="s">
        <v>1991</v>
      </c>
      <c r="I143" s="859">
        <v>4502024</v>
      </c>
      <c r="J143" s="857" t="s">
        <v>1991</v>
      </c>
      <c r="K143" s="859" t="s">
        <v>64</v>
      </c>
      <c r="L143" s="857" t="s">
        <v>2621</v>
      </c>
      <c r="M143" s="859">
        <v>450202401</v>
      </c>
      <c r="N143" s="857" t="s">
        <v>2614</v>
      </c>
      <c r="O143" s="859">
        <v>1</v>
      </c>
      <c r="P143" s="856">
        <v>2020003630112</v>
      </c>
      <c r="Q143" s="857" t="s">
        <v>2622</v>
      </c>
      <c r="R143" s="874">
        <f>SUM($V$143:$V$147)/SUM($V$143:$V$147)</f>
        <v>1</v>
      </c>
      <c r="S143" s="857" t="s">
        <v>2623</v>
      </c>
      <c r="T143" s="857" t="s">
        <v>2624</v>
      </c>
      <c r="U143" s="859" t="s">
        <v>2625</v>
      </c>
      <c r="V143" s="861">
        <f>20000000-16575000</f>
        <v>3425000</v>
      </c>
      <c r="W143" s="862" t="s">
        <v>2626</v>
      </c>
      <c r="X143" s="863" t="s">
        <v>74</v>
      </c>
      <c r="Y143" s="856">
        <v>20</v>
      </c>
      <c r="Z143" s="859" t="s">
        <v>2291</v>
      </c>
      <c r="AA143" s="870">
        <v>856</v>
      </c>
      <c r="AB143" s="871" t="s">
        <v>136</v>
      </c>
      <c r="AC143" s="864" t="s">
        <v>136</v>
      </c>
      <c r="AD143" s="864">
        <v>50</v>
      </c>
      <c r="AE143" s="864">
        <v>560</v>
      </c>
      <c r="AF143" s="864">
        <v>246</v>
      </c>
      <c r="AG143" s="864"/>
      <c r="AH143" s="864"/>
      <c r="AI143" s="864"/>
      <c r="AJ143" s="864"/>
      <c r="AK143" s="864"/>
      <c r="AL143" s="864"/>
      <c r="AM143" s="864"/>
      <c r="AN143" s="864"/>
      <c r="AO143" s="866"/>
      <c r="AP143" s="864">
        <v>856</v>
      </c>
      <c r="AQ143" s="867">
        <v>44562</v>
      </c>
      <c r="AR143" s="867">
        <v>44926</v>
      </c>
      <c r="AS143" s="856" t="s">
        <v>2592</v>
      </c>
      <c r="AT143" s="869"/>
      <c r="AU143" s="869"/>
      <c r="AV143" s="869"/>
      <c r="AW143" s="869"/>
      <c r="AX143" s="869"/>
      <c r="AY143" s="869"/>
      <c r="AZ143" s="869"/>
      <c r="BA143" s="869"/>
      <c r="BB143" s="869"/>
      <c r="BC143" s="869"/>
      <c r="BD143" s="869"/>
      <c r="BE143" s="869"/>
      <c r="BF143" s="869"/>
      <c r="BG143" s="869"/>
      <c r="BH143" s="869"/>
      <c r="BI143" s="869"/>
      <c r="BJ143" s="869"/>
      <c r="BK143" s="869"/>
      <c r="BL143" s="872"/>
      <c r="BM143" s="872"/>
    </row>
    <row r="144" spans="1:65" ht="81.75" customHeight="1" x14ac:dyDescent="0.2">
      <c r="A144" s="856">
        <v>4</v>
      </c>
      <c r="B144" s="857" t="s">
        <v>2573</v>
      </c>
      <c r="C144" s="859">
        <v>45</v>
      </c>
      <c r="D144" s="876" t="s">
        <v>2574</v>
      </c>
      <c r="E144" s="859">
        <v>4502</v>
      </c>
      <c r="F144" s="888" t="s">
        <v>2575</v>
      </c>
      <c r="G144" s="859">
        <v>4502024</v>
      </c>
      <c r="H144" s="857" t="s">
        <v>1991</v>
      </c>
      <c r="I144" s="859">
        <v>4502024</v>
      </c>
      <c r="J144" s="857" t="s">
        <v>1991</v>
      </c>
      <c r="K144" s="859" t="s">
        <v>64</v>
      </c>
      <c r="L144" s="857" t="s">
        <v>2621</v>
      </c>
      <c r="M144" s="859">
        <v>450202401</v>
      </c>
      <c r="N144" s="857" t="s">
        <v>2614</v>
      </c>
      <c r="O144" s="859">
        <v>1</v>
      </c>
      <c r="P144" s="856">
        <v>2020003630112</v>
      </c>
      <c r="Q144" s="857" t="s">
        <v>2622</v>
      </c>
      <c r="R144" s="874">
        <f t="shared" ref="R144:R147" si="28">SUM($V$143:$V$147)/SUM($V$143:$V$147)</f>
        <v>1</v>
      </c>
      <c r="S144" s="857" t="s">
        <v>2623</v>
      </c>
      <c r="T144" s="857" t="s">
        <v>2624</v>
      </c>
      <c r="U144" s="859" t="s">
        <v>2627</v>
      </c>
      <c r="V144" s="861">
        <f>10000000+8287500</f>
        <v>18287500</v>
      </c>
      <c r="W144" s="862" t="s">
        <v>2626</v>
      </c>
      <c r="X144" s="863" t="s">
        <v>74</v>
      </c>
      <c r="Y144" s="856">
        <v>20</v>
      </c>
      <c r="Z144" s="859" t="s">
        <v>2291</v>
      </c>
      <c r="AA144" s="870">
        <v>856</v>
      </c>
      <c r="AB144" s="871" t="s">
        <v>136</v>
      </c>
      <c r="AC144" s="864" t="s">
        <v>136</v>
      </c>
      <c r="AD144" s="864">
        <v>50</v>
      </c>
      <c r="AE144" s="864">
        <v>560</v>
      </c>
      <c r="AF144" s="864">
        <v>246</v>
      </c>
      <c r="AG144" s="864"/>
      <c r="AH144" s="864"/>
      <c r="AI144" s="864"/>
      <c r="AJ144" s="864"/>
      <c r="AK144" s="864"/>
      <c r="AL144" s="864"/>
      <c r="AM144" s="864"/>
      <c r="AN144" s="864"/>
      <c r="AO144" s="866"/>
      <c r="AP144" s="864">
        <v>856</v>
      </c>
      <c r="AQ144" s="867">
        <v>44562</v>
      </c>
      <c r="AR144" s="867">
        <v>44926</v>
      </c>
      <c r="AS144" s="856" t="s">
        <v>2592</v>
      </c>
      <c r="AT144" s="869"/>
      <c r="AU144" s="869"/>
      <c r="AV144" s="869"/>
      <c r="AW144" s="869"/>
      <c r="AX144" s="869"/>
      <c r="AY144" s="869"/>
      <c r="AZ144" s="869"/>
      <c r="BA144" s="869"/>
      <c r="BB144" s="869"/>
      <c r="BC144" s="869"/>
      <c r="BD144" s="869"/>
      <c r="BE144" s="869"/>
      <c r="BF144" s="869"/>
      <c r="BG144" s="869"/>
      <c r="BH144" s="869"/>
      <c r="BI144" s="869"/>
      <c r="BJ144" s="869"/>
      <c r="BK144" s="869"/>
      <c r="BL144" s="872"/>
      <c r="BM144" s="872"/>
    </row>
    <row r="145" spans="1:65" ht="69" customHeight="1" x14ac:dyDescent="0.2">
      <c r="A145" s="856">
        <v>4</v>
      </c>
      <c r="B145" s="857" t="s">
        <v>2573</v>
      </c>
      <c r="C145" s="859">
        <v>45</v>
      </c>
      <c r="D145" s="876" t="s">
        <v>2574</v>
      </c>
      <c r="E145" s="859">
        <v>4502</v>
      </c>
      <c r="F145" s="888" t="s">
        <v>2575</v>
      </c>
      <c r="G145" s="859">
        <v>4502024</v>
      </c>
      <c r="H145" s="857" t="s">
        <v>1991</v>
      </c>
      <c r="I145" s="859">
        <v>4502024</v>
      </c>
      <c r="J145" s="857" t="s">
        <v>1991</v>
      </c>
      <c r="K145" s="859" t="s">
        <v>64</v>
      </c>
      <c r="L145" s="857" t="s">
        <v>2621</v>
      </c>
      <c r="M145" s="859">
        <v>450202401</v>
      </c>
      <c r="N145" s="857" t="s">
        <v>2614</v>
      </c>
      <c r="O145" s="859">
        <v>1</v>
      </c>
      <c r="P145" s="856">
        <v>2020003630112</v>
      </c>
      <c r="Q145" s="857" t="s">
        <v>2622</v>
      </c>
      <c r="R145" s="874">
        <f t="shared" si="28"/>
        <v>1</v>
      </c>
      <c r="S145" s="857" t="s">
        <v>2623</v>
      </c>
      <c r="T145" s="857" t="s">
        <v>2624</v>
      </c>
      <c r="U145" s="859" t="s">
        <v>2628</v>
      </c>
      <c r="V145" s="861">
        <f>10000000+8287500</f>
        <v>18287500</v>
      </c>
      <c r="W145" s="862" t="s">
        <v>2626</v>
      </c>
      <c r="X145" s="863" t="s">
        <v>74</v>
      </c>
      <c r="Y145" s="856">
        <v>20</v>
      </c>
      <c r="Z145" s="859" t="s">
        <v>2291</v>
      </c>
      <c r="AA145" s="870">
        <v>856</v>
      </c>
      <c r="AB145" s="871" t="s">
        <v>136</v>
      </c>
      <c r="AC145" s="864" t="s">
        <v>136</v>
      </c>
      <c r="AD145" s="864">
        <v>50</v>
      </c>
      <c r="AE145" s="864">
        <v>560</v>
      </c>
      <c r="AF145" s="864">
        <v>246</v>
      </c>
      <c r="AG145" s="864"/>
      <c r="AH145" s="864"/>
      <c r="AI145" s="864"/>
      <c r="AJ145" s="864"/>
      <c r="AK145" s="864"/>
      <c r="AL145" s="864"/>
      <c r="AM145" s="864"/>
      <c r="AN145" s="864"/>
      <c r="AO145" s="866"/>
      <c r="AP145" s="864">
        <v>856</v>
      </c>
      <c r="AQ145" s="867">
        <v>44562</v>
      </c>
      <c r="AR145" s="867">
        <v>44926</v>
      </c>
      <c r="AS145" s="856" t="s">
        <v>2592</v>
      </c>
      <c r="AT145" s="869"/>
      <c r="AU145" s="869"/>
      <c r="AV145" s="869"/>
      <c r="AW145" s="869"/>
      <c r="AX145" s="869"/>
      <c r="AY145" s="869"/>
      <c r="AZ145" s="869"/>
      <c r="BA145" s="869"/>
      <c r="BB145" s="869"/>
      <c r="BC145" s="869"/>
      <c r="BD145" s="869"/>
      <c r="BE145" s="869"/>
      <c r="BF145" s="869"/>
      <c r="BG145" s="869"/>
      <c r="BH145" s="869"/>
      <c r="BI145" s="869"/>
      <c r="BJ145" s="869"/>
      <c r="BK145" s="869"/>
      <c r="BL145" s="872"/>
      <c r="BM145" s="872"/>
    </row>
    <row r="146" spans="1:65" ht="69" customHeight="1" x14ac:dyDescent="0.2">
      <c r="A146" s="856">
        <v>4</v>
      </c>
      <c r="B146" s="857" t="s">
        <v>2573</v>
      </c>
      <c r="C146" s="859">
        <v>45</v>
      </c>
      <c r="D146" s="876" t="s">
        <v>2574</v>
      </c>
      <c r="E146" s="859">
        <v>4502</v>
      </c>
      <c r="F146" s="888" t="s">
        <v>2575</v>
      </c>
      <c r="G146" s="859">
        <v>4502024</v>
      </c>
      <c r="H146" s="857" t="s">
        <v>1991</v>
      </c>
      <c r="I146" s="859">
        <v>4502024</v>
      </c>
      <c r="J146" s="857" t="s">
        <v>1991</v>
      </c>
      <c r="K146" s="859" t="s">
        <v>64</v>
      </c>
      <c r="L146" s="857" t="s">
        <v>2621</v>
      </c>
      <c r="M146" s="859">
        <v>450202401</v>
      </c>
      <c r="N146" s="857" t="s">
        <v>2614</v>
      </c>
      <c r="O146" s="859">
        <v>1</v>
      </c>
      <c r="P146" s="856">
        <v>2020003630112</v>
      </c>
      <c r="Q146" s="857" t="s">
        <v>2622</v>
      </c>
      <c r="R146" s="874">
        <f>SUM($V$143:$V$147)/SUM($V$143:$V$147)</f>
        <v>1</v>
      </c>
      <c r="S146" s="857" t="s">
        <v>2623</v>
      </c>
      <c r="T146" s="857" t="s">
        <v>2624</v>
      </c>
      <c r="U146" s="859" t="s">
        <v>2629</v>
      </c>
      <c r="V146" s="861">
        <v>30000000</v>
      </c>
      <c r="W146" s="862" t="s">
        <v>2626</v>
      </c>
      <c r="X146" s="863" t="s">
        <v>74</v>
      </c>
      <c r="Y146" s="856">
        <v>20</v>
      </c>
      <c r="Z146" s="859" t="s">
        <v>2291</v>
      </c>
      <c r="AA146" s="870">
        <v>856</v>
      </c>
      <c r="AB146" s="871" t="s">
        <v>136</v>
      </c>
      <c r="AC146" s="864" t="s">
        <v>136</v>
      </c>
      <c r="AD146" s="864">
        <v>50</v>
      </c>
      <c r="AE146" s="864">
        <v>560</v>
      </c>
      <c r="AF146" s="864">
        <v>246</v>
      </c>
      <c r="AG146" s="881"/>
      <c r="AH146" s="881"/>
      <c r="AI146" s="881"/>
      <c r="AJ146" s="881"/>
      <c r="AK146" s="881"/>
      <c r="AL146" s="881"/>
      <c r="AM146" s="881"/>
      <c r="AN146" s="881"/>
      <c r="AO146" s="882"/>
      <c r="AP146" s="881">
        <v>856</v>
      </c>
      <c r="AQ146" s="867">
        <v>44562</v>
      </c>
      <c r="AR146" s="867">
        <v>44926</v>
      </c>
      <c r="AS146" s="856" t="s">
        <v>2592</v>
      </c>
      <c r="AT146" s="869"/>
      <c r="AU146" s="869"/>
      <c r="AV146" s="869"/>
      <c r="AW146" s="869"/>
      <c r="AX146" s="869"/>
      <c r="AY146" s="869"/>
      <c r="AZ146" s="869"/>
      <c r="BA146" s="869"/>
      <c r="BB146" s="869"/>
      <c r="BC146" s="869"/>
      <c r="BD146" s="869"/>
      <c r="BE146" s="869"/>
      <c r="BF146" s="869"/>
      <c r="BG146" s="869"/>
      <c r="BH146" s="869"/>
      <c r="BI146" s="869"/>
      <c r="BJ146" s="869"/>
      <c r="BK146" s="869"/>
      <c r="BL146" s="872"/>
      <c r="BM146" s="872"/>
    </row>
    <row r="147" spans="1:65" ht="81.75" customHeight="1" x14ac:dyDescent="0.2">
      <c r="A147" s="856">
        <v>4</v>
      </c>
      <c r="B147" s="857" t="s">
        <v>2573</v>
      </c>
      <c r="C147" s="859">
        <v>45</v>
      </c>
      <c r="D147" s="876" t="s">
        <v>2574</v>
      </c>
      <c r="E147" s="859">
        <v>4502</v>
      </c>
      <c r="F147" s="888" t="s">
        <v>2575</v>
      </c>
      <c r="G147" s="859">
        <v>4502024</v>
      </c>
      <c r="H147" s="857" t="s">
        <v>1991</v>
      </c>
      <c r="I147" s="859">
        <v>4502024</v>
      </c>
      <c r="J147" s="857" t="s">
        <v>1991</v>
      </c>
      <c r="K147" s="859" t="s">
        <v>64</v>
      </c>
      <c r="L147" s="857" t="s">
        <v>2621</v>
      </c>
      <c r="M147" s="859">
        <v>450202401</v>
      </c>
      <c r="N147" s="857" t="s">
        <v>2614</v>
      </c>
      <c r="O147" s="859">
        <v>1</v>
      </c>
      <c r="P147" s="856">
        <v>2020003630112</v>
      </c>
      <c r="Q147" s="857" t="s">
        <v>2622</v>
      </c>
      <c r="R147" s="874">
        <f t="shared" si="28"/>
        <v>1</v>
      </c>
      <c r="S147" s="857" t="s">
        <v>2623</v>
      </c>
      <c r="T147" s="857" t="s">
        <v>2624</v>
      </c>
      <c r="U147" s="859" t="s">
        <v>2629</v>
      </c>
      <c r="V147" s="861">
        <v>13851781</v>
      </c>
      <c r="W147" s="862" t="s">
        <v>2630</v>
      </c>
      <c r="X147" s="863" t="s">
        <v>74</v>
      </c>
      <c r="Y147" s="856">
        <v>88</v>
      </c>
      <c r="Z147" s="859" t="s">
        <v>2631</v>
      </c>
      <c r="AA147" s="870">
        <v>856</v>
      </c>
      <c r="AB147" s="871" t="s">
        <v>136</v>
      </c>
      <c r="AC147" s="864" t="s">
        <v>136</v>
      </c>
      <c r="AD147" s="864">
        <v>50</v>
      </c>
      <c r="AE147" s="864">
        <v>560</v>
      </c>
      <c r="AF147" s="864">
        <v>246</v>
      </c>
      <c r="AG147" s="864"/>
      <c r="AH147" s="864"/>
      <c r="AI147" s="864"/>
      <c r="AJ147" s="864"/>
      <c r="AK147" s="864"/>
      <c r="AL147" s="864"/>
      <c r="AM147" s="864"/>
      <c r="AN147" s="864"/>
      <c r="AO147" s="866"/>
      <c r="AP147" s="864">
        <v>856</v>
      </c>
      <c r="AQ147" s="867">
        <v>44562</v>
      </c>
      <c r="AR147" s="867">
        <v>44926</v>
      </c>
      <c r="AS147" s="856" t="s">
        <v>2592</v>
      </c>
      <c r="AT147" s="869"/>
      <c r="AU147" s="869"/>
      <c r="AV147" s="869"/>
      <c r="AW147" s="869"/>
      <c r="AX147" s="869"/>
      <c r="AY147" s="869"/>
      <c r="AZ147" s="869"/>
      <c r="BA147" s="869"/>
      <c r="BB147" s="869"/>
      <c r="BC147" s="869"/>
      <c r="BD147" s="869"/>
      <c r="BE147" s="869"/>
      <c r="BF147" s="869"/>
      <c r="BG147" s="869"/>
      <c r="BH147" s="869"/>
      <c r="BI147" s="869"/>
      <c r="BJ147" s="869"/>
      <c r="BK147" s="869"/>
      <c r="BL147" s="872"/>
      <c r="BM147" s="872"/>
    </row>
    <row r="148" spans="1:65" ht="27" customHeight="1" x14ac:dyDescent="0.2">
      <c r="A148" s="890"/>
      <c r="B148" s="891"/>
      <c r="C148" s="890"/>
      <c r="D148" s="891"/>
      <c r="E148" s="890"/>
      <c r="F148" s="891"/>
      <c r="G148" s="890"/>
      <c r="H148" s="891"/>
      <c r="I148" s="890"/>
      <c r="J148" s="891"/>
      <c r="K148" s="890"/>
      <c r="L148" s="891"/>
      <c r="M148" s="890"/>
      <c r="N148" s="891"/>
      <c r="O148" s="890"/>
      <c r="P148" s="892"/>
      <c r="Q148" s="891"/>
      <c r="R148" s="893"/>
      <c r="S148" s="891"/>
      <c r="T148" s="891"/>
      <c r="U148" s="891" t="s">
        <v>114</v>
      </c>
      <c r="V148" s="894">
        <f>SUM(V9:V147)</f>
        <v>6565321615.5999994</v>
      </c>
      <c r="W148" s="895"/>
      <c r="X148" s="896"/>
      <c r="Y148" s="892"/>
      <c r="Z148" s="890"/>
      <c r="AA148" s="897"/>
      <c r="AB148" s="898"/>
      <c r="AC148" s="899"/>
      <c r="AD148" s="899"/>
      <c r="AE148" s="899"/>
      <c r="AF148" s="899"/>
      <c r="AG148" s="899"/>
      <c r="AH148" s="899"/>
      <c r="AI148" s="899"/>
      <c r="AJ148" s="899"/>
      <c r="AK148" s="899"/>
      <c r="AL148" s="899"/>
      <c r="AM148" s="899"/>
      <c r="AN148" s="899"/>
      <c r="AO148" s="900"/>
      <c r="AP148" s="899"/>
      <c r="AQ148" s="901"/>
      <c r="AR148" s="901"/>
      <c r="AS148" s="890"/>
      <c r="AT148" s="838"/>
      <c r="AU148" s="838"/>
      <c r="AV148" s="838"/>
      <c r="AW148" s="838"/>
      <c r="AX148" s="838"/>
      <c r="AY148" s="838"/>
      <c r="AZ148" s="838"/>
      <c r="BA148" s="838"/>
      <c r="BB148" s="838"/>
      <c r="BC148" s="838"/>
      <c r="BD148" s="838"/>
      <c r="BE148" s="838"/>
      <c r="BF148" s="838"/>
      <c r="BG148" s="838"/>
      <c r="BH148" s="838"/>
      <c r="BI148" s="838"/>
      <c r="BJ148" s="838"/>
      <c r="BK148" s="838"/>
      <c r="BL148" s="902"/>
      <c r="BM148" s="902"/>
    </row>
    <row r="149" spans="1:65" s="918" customFormat="1" ht="27" customHeight="1" x14ac:dyDescent="0.25">
      <c r="A149" s="903"/>
      <c r="B149" s="904"/>
      <c r="C149" s="905"/>
      <c r="D149" s="904"/>
      <c r="E149" s="905"/>
      <c r="F149" s="904"/>
      <c r="G149" s="905"/>
      <c r="H149" s="906"/>
      <c r="I149" s="907"/>
      <c r="J149" s="906"/>
      <c r="K149" s="907"/>
      <c r="L149" s="906"/>
      <c r="M149" s="907"/>
      <c r="N149" s="906"/>
      <c r="O149" s="907"/>
      <c r="P149" s="908"/>
      <c r="Q149" s="906"/>
      <c r="R149" s="909"/>
      <c r="S149" s="906"/>
      <c r="T149" s="906"/>
      <c r="U149" s="906"/>
      <c r="V149" s="910"/>
      <c r="W149" s="911"/>
      <c r="X149" s="912"/>
      <c r="Y149" s="908"/>
      <c r="Z149" s="907"/>
      <c r="AA149" s="913"/>
      <c r="AB149" s="914"/>
      <c r="AC149" s="914"/>
      <c r="AD149" s="914"/>
      <c r="AE149" s="914"/>
      <c r="AF149" s="914"/>
      <c r="AG149" s="914"/>
      <c r="AH149" s="914"/>
      <c r="AI149" s="914"/>
      <c r="AJ149" s="914"/>
      <c r="AK149" s="914"/>
      <c r="AL149" s="914"/>
      <c r="AM149" s="914"/>
      <c r="AN149" s="914"/>
      <c r="AO149" s="915"/>
      <c r="AP149" s="914"/>
      <c r="AQ149" s="916"/>
      <c r="AR149" s="916"/>
      <c r="AS149" s="905"/>
      <c r="AT149" s="905"/>
      <c r="AU149" s="905"/>
      <c r="AV149" s="905"/>
      <c r="AW149" s="905"/>
      <c r="AX149" s="905"/>
      <c r="AY149" s="905"/>
      <c r="AZ149" s="905"/>
      <c r="BA149" s="905"/>
      <c r="BB149" s="905"/>
      <c r="BC149" s="905"/>
      <c r="BD149" s="905"/>
      <c r="BE149" s="905"/>
      <c r="BF149" s="905"/>
      <c r="BG149" s="905"/>
      <c r="BH149" s="905"/>
      <c r="BI149" s="905"/>
      <c r="BJ149" s="905"/>
      <c r="BK149" s="905"/>
      <c r="BL149" s="917"/>
      <c r="BM149" s="917"/>
    </row>
    <row r="150" spans="1:65" ht="27" customHeight="1" x14ac:dyDescent="0.2">
      <c r="A150" s="919"/>
      <c r="C150" s="869"/>
      <c r="E150" s="869"/>
      <c r="G150" s="869"/>
      <c r="H150" s="921"/>
      <c r="I150" s="838"/>
      <c r="J150" s="921"/>
      <c r="K150" s="838"/>
      <c r="L150" s="921"/>
      <c r="M150" s="838"/>
      <c r="N150" s="921"/>
      <c r="O150" s="838"/>
      <c r="P150" s="922"/>
      <c r="Q150" s="923"/>
      <c r="R150" s="924"/>
      <c r="S150" s="921"/>
      <c r="T150" s="921"/>
      <c r="U150" s="906"/>
      <c r="V150" s="925"/>
      <c r="W150" s="926"/>
      <c r="X150" s="927"/>
      <c r="Y150" s="922"/>
      <c r="Z150" s="838"/>
      <c r="AA150" s="928"/>
      <c r="AB150" s="929"/>
      <c r="AC150" s="929"/>
      <c r="AD150" s="929"/>
      <c r="AE150" s="929"/>
      <c r="AF150" s="929"/>
      <c r="AG150" s="929"/>
      <c r="AH150" s="929"/>
      <c r="AI150" s="929"/>
      <c r="AJ150" s="929"/>
      <c r="AK150" s="929"/>
      <c r="AL150" s="929"/>
      <c r="AM150" s="929"/>
      <c r="AN150" s="929"/>
      <c r="AO150" s="930"/>
      <c r="AP150" s="929"/>
      <c r="AQ150" s="931"/>
      <c r="AR150" s="931"/>
      <c r="AS150" s="869"/>
      <c r="AT150" s="869"/>
      <c r="AU150" s="869"/>
      <c r="AV150" s="869"/>
      <c r="AW150" s="869"/>
      <c r="AX150" s="869"/>
      <c r="AY150" s="869"/>
      <c r="AZ150" s="869"/>
      <c r="BA150" s="869"/>
      <c r="BB150" s="869"/>
      <c r="BC150" s="869"/>
      <c r="BD150" s="869"/>
      <c r="BE150" s="869"/>
      <c r="BF150" s="869"/>
      <c r="BG150" s="869"/>
      <c r="BH150" s="869"/>
      <c r="BI150" s="869"/>
      <c r="BJ150" s="869"/>
      <c r="BK150" s="869"/>
      <c r="BL150" s="869"/>
      <c r="BM150" s="869"/>
    </row>
    <row r="151" spans="1:65" ht="27" customHeight="1" x14ac:dyDescent="0.2">
      <c r="A151" s="919"/>
      <c r="C151" s="869"/>
      <c r="E151" s="869"/>
      <c r="G151" s="869"/>
      <c r="H151" s="921"/>
      <c r="I151" s="838"/>
      <c r="J151" s="921"/>
      <c r="K151" s="838"/>
      <c r="L151" s="921"/>
      <c r="M151" s="838"/>
      <c r="N151" s="921"/>
      <c r="O151" s="838"/>
      <c r="P151" s="922"/>
      <c r="Q151" s="923"/>
      <c r="R151" s="924"/>
      <c r="S151" s="921"/>
      <c r="T151" s="921"/>
      <c r="U151" s="921"/>
      <c r="V151" s="932"/>
      <c r="W151" s="926"/>
      <c r="X151" s="927"/>
      <c r="Y151" s="922"/>
      <c r="Z151" s="838"/>
      <c r="AA151" s="928"/>
      <c r="AB151" s="929"/>
      <c r="AC151" s="929"/>
      <c r="AD151" s="929"/>
      <c r="AE151" s="929"/>
      <c r="AF151" s="929"/>
      <c r="AG151" s="929"/>
      <c r="AH151" s="929"/>
      <c r="AI151" s="929"/>
      <c r="AJ151" s="929"/>
      <c r="AK151" s="929"/>
      <c r="AL151" s="929"/>
      <c r="AM151" s="929"/>
      <c r="AN151" s="929"/>
      <c r="AO151" s="930"/>
      <c r="AP151" s="929"/>
      <c r="AQ151" s="931"/>
      <c r="AR151" s="931"/>
      <c r="AS151" s="869"/>
      <c r="AT151" s="869"/>
      <c r="AU151" s="869"/>
      <c r="AV151" s="869"/>
      <c r="AW151" s="869"/>
      <c r="AX151" s="869"/>
      <c r="AY151" s="869"/>
      <c r="AZ151" s="869"/>
      <c r="BA151" s="869"/>
      <c r="BB151" s="869"/>
      <c r="BC151" s="869"/>
      <c r="BD151" s="869"/>
      <c r="BE151" s="869"/>
      <c r="BF151" s="869"/>
      <c r="BG151" s="869"/>
      <c r="BH151" s="869"/>
      <c r="BI151" s="869"/>
      <c r="BJ151" s="869"/>
      <c r="BK151" s="869"/>
      <c r="BL151" s="869"/>
      <c r="BM151" s="869"/>
    </row>
    <row r="152" spans="1:65" ht="27" customHeight="1" x14ac:dyDescent="0.2">
      <c r="A152" s="919"/>
      <c r="C152" s="869"/>
      <c r="E152" s="869"/>
      <c r="G152" s="869"/>
      <c r="H152" s="921"/>
      <c r="I152" s="838"/>
      <c r="J152" s="921"/>
      <c r="K152" s="838"/>
      <c r="L152" s="921"/>
      <c r="M152" s="838"/>
      <c r="N152" s="921"/>
      <c r="O152" s="838"/>
      <c r="P152" s="922"/>
      <c r="Q152" s="923"/>
      <c r="R152" s="924"/>
      <c r="S152" s="921"/>
      <c r="T152" s="921"/>
      <c r="U152" s="921"/>
      <c r="V152" s="933"/>
      <c r="W152" s="926"/>
      <c r="X152" s="927"/>
      <c r="Y152" s="922"/>
      <c r="Z152" s="838"/>
      <c r="AA152" s="928"/>
      <c r="AB152" s="929"/>
      <c r="AC152" s="929"/>
      <c r="AD152" s="929"/>
      <c r="AE152" s="929"/>
      <c r="AF152" s="929"/>
      <c r="AG152" s="929"/>
      <c r="AH152" s="929"/>
      <c r="AI152" s="929"/>
      <c r="AJ152" s="929"/>
      <c r="AK152" s="929"/>
      <c r="AL152" s="929"/>
      <c r="AM152" s="929"/>
      <c r="AN152" s="929"/>
      <c r="AO152" s="930"/>
      <c r="AP152" s="929"/>
      <c r="AQ152" s="931"/>
      <c r="AR152" s="931"/>
      <c r="AS152" s="869"/>
      <c r="AT152" s="869"/>
      <c r="AU152" s="869"/>
      <c r="AV152" s="869"/>
      <c r="AW152" s="869"/>
      <c r="AX152" s="869"/>
      <c r="AY152" s="869"/>
      <c r="AZ152" s="869"/>
      <c r="BA152" s="869"/>
      <c r="BB152" s="869"/>
      <c r="BC152" s="869"/>
      <c r="BD152" s="869"/>
      <c r="BE152" s="869"/>
      <c r="BF152" s="869"/>
      <c r="BG152" s="869"/>
      <c r="BH152" s="869"/>
      <c r="BI152" s="869"/>
      <c r="BJ152" s="869"/>
      <c r="BK152" s="869"/>
      <c r="BL152" s="869"/>
      <c r="BM152" s="869"/>
    </row>
    <row r="153" spans="1:65" ht="27" customHeight="1" x14ac:dyDescent="0.2">
      <c r="A153" s="919"/>
      <c r="C153" s="869"/>
      <c r="E153" s="869"/>
      <c r="G153" s="869"/>
      <c r="H153" s="921"/>
      <c r="I153" s="838"/>
      <c r="J153" s="921"/>
      <c r="K153" s="838"/>
      <c r="L153" s="921"/>
      <c r="M153" s="838"/>
      <c r="N153" s="921"/>
      <c r="O153" s="838"/>
      <c r="P153" s="922"/>
      <c r="Q153" s="923"/>
      <c r="R153" s="924"/>
      <c r="S153" s="921"/>
      <c r="T153" s="921"/>
      <c r="U153" s="921"/>
      <c r="V153" s="933"/>
      <c r="W153" s="926"/>
      <c r="X153" s="927"/>
      <c r="Y153" s="922"/>
      <c r="Z153" s="838"/>
      <c r="AA153" s="928"/>
      <c r="AB153" s="929"/>
      <c r="AC153" s="929"/>
      <c r="AD153" s="929"/>
      <c r="AE153" s="929"/>
      <c r="AF153" s="929"/>
      <c r="AG153" s="929"/>
      <c r="AH153" s="929"/>
      <c r="AI153" s="929"/>
      <c r="AJ153" s="929"/>
      <c r="AK153" s="929"/>
      <c r="AL153" s="929"/>
      <c r="AM153" s="929"/>
      <c r="AN153" s="929"/>
      <c r="AO153" s="930"/>
      <c r="AP153" s="929"/>
      <c r="AQ153" s="931"/>
      <c r="AR153" s="931"/>
      <c r="AS153" s="869"/>
      <c r="AT153" s="869"/>
      <c r="AU153" s="869"/>
      <c r="AV153" s="869"/>
      <c r="AW153" s="869"/>
      <c r="AX153" s="869"/>
      <c r="AY153" s="869"/>
      <c r="AZ153" s="869"/>
      <c r="BA153" s="869"/>
      <c r="BB153" s="869"/>
      <c r="BC153" s="869"/>
      <c r="BD153" s="869"/>
      <c r="BE153" s="869"/>
      <c r="BF153" s="869"/>
      <c r="BG153" s="869"/>
      <c r="BH153" s="869"/>
      <c r="BI153" s="869"/>
      <c r="BJ153" s="869"/>
      <c r="BK153" s="869"/>
      <c r="BL153" s="869"/>
      <c r="BM153" s="869"/>
    </row>
    <row r="154" spans="1:65" ht="27" customHeight="1" x14ac:dyDescent="0.2">
      <c r="A154" s="919"/>
      <c r="C154" s="869"/>
      <c r="E154" s="869"/>
      <c r="G154" s="869"/>
      <c r="H154" s="921"/>
      <c r="I154" s="838"/>
      <c r="J154" s="921"/>
      <c r="K154" s="838"/>
      <c r="L154" s="921"/>
      <c r="M154" s="838"/>
      <c r="N154" s="921"/>
      <c r="O154" s="838"/>
      <c r="P154" s="922"/>
      <c r="Q154" s="923"/>
      <c r="R154" s="924"/>
      <c r="S154" s="921"/>
      <c r="T154" s="921"/>
      <c r="U154" s="921"/>
      <c r="V154" s="933"/>
      <c r="W154" s="926"/>
      <c r="X154" s="927"/>
      <c r="Y154" s="922"/>
      <c r="Z154" s="838"/>
      <c r="AA154" s="928"/>
      <c r="AB154" s="929"/>
      <c r="AC154" s="929"/>
      <c r="AD154" s="929"/>
      <c r="AE154" s="929"/>
      <c r="AF154" s="929"/>
      <c r="AG154" s="929"/>
      <c r="AH154" s="929"/>
      <c r="AI154" s="929"/>
      <c r="AJ154" s="929"/>
      <c r="AK154" s="929"/>
      <c r="AL154" s="929"/>
      <c r="AM154" s="929"/>
      <c r="AN154" s="929"/>
      <c r="AO154" s="930"/>
      <c r="AP154" s="929"/>
      <c r="AQ154" s="931"/>
      <c r="AR154" s="931"/>
      <c r="AS154" s="869"/>
      <c r="AT154" s="869"/>
      <c r="AU154" s="869"/>
      <c r="AV154" s="869"/>
      <c r="AW154" s="869"/>
      <c r="AX154" s="869"/>
      <c r="AY154" s="869"/>
      <c r="AZ154" s="869"/>
      <c r="BA154" s="869"/>
      <c r="BB154" s="869"/>
      <c r="BC154" s="869"/>
      <c r="BD154" s="869"/>
      <c r="BE154" s="869"/>
      <c r="BF154" s="869"/>
      <c r="BG154" s="869"/>
      <c r="BH154" s="869"/>
      <c r="BI154" s="869"/>
      <c r="BJ154" s="869"/>
      <c r="BK154" s="869"/>
      <c r="BL154" s="869"/>
      <c r="BM154" s="869"/>
    </row>
    <row r="155" spans="1:65" ht="27" customHeight="1" x14ac:dyDescent="0.2">
      <c r="A155" s="919"/>
      <c r="C155" s="869"/>
      <c r="E155" s="869"/>
      <c r="G155" s="869"/>
      <c r="H155" s="921"/>
      <c r="I155" s="838"/>
      <c r="J155" s="921"/>
      <c r="K155" s="838"/>
      <c r="L155" s="921"/>
      <c r="M155" s="838"/>
      <c r="N155" s="921"/>
      <c r="O155" s="838"/>
      <c r="P155" s="922"/>
      <c r="Q155" s="923"/>
      <c r="R155" s="924"/>
      <c r="S155" s="921"/>
      <c r="T155" s="921"/>
      <c r="U155" s="921"/>
      <c r="V155" s="933"/>
      <c r="W155" s="926"/>
      <c r="X155" s="927"/>
      <c r="Y155" s="922"/>
      <c r="Z155" s="838"/>
      <c r="AA155" s="928"/>
      <c r="AB155" s="929"/>
      <c r="AC155" s="929"/>
      <c r="AD155" s="929"/>
      <c r="AE155" s="929"/>
      <c r="AF155" s="929"/>
      <c r="AG155" s="929"/>
      <c r="AH155" s="929"/>
      <c r="AI155" s="929"/>
      <c r="AJ155" s="929"/>
      <c r="AK155" s="929"/>
      <c r="AL155" s="929"/>
      <c r="AM155" s="929"/>
      <c r="AN155" s="929"/>
      <c r="AO155" s="930"/>
      <c r="AP155" s="929"/>
      <c r="AQ155" s="931"/>
      <c r="AR155" s="931"/>
      <c r="AS155" s="869"/>
      <c r="AT155" s="869"/>
      <c r="AU155" s="869"/>
      <c r="AV155" s="869"/>
      <c r="AW155" s="869"/>
      <c r="AX155" s="869"/>
      <c r="AY155" s="869"/>
      <c r="AZ155" s="869"/>
      <c r="BA155" s="869"/>
      <c r="BB155" s="869"/>
      <c r="BC155" s="869"/>
      <c r="BD155" s="869"/>
      <c r="BE155" s="869"/>
      <c r="BF155" s="869"/>
      <c r="BG155" s="869"/>
      <c r="BH155" s="869"/>
      <c r="BI155" s="869"/>
      <c r="BJ155" s="869"/>
      <c r="BK155" s="869"/>
      <c r="BL155" s="869"/>
      <c r="BM155" s="869"/>
    </row>
    <row r="156" spans="1:65" ht="27" customHeight="1" x14ac:dyDescent="0.2">
      <c r="A156" s="919"/>
      <c r="C156" s="869"/>
      <c r="E156" s="869"/>
      <c r="G156" s="869"/>
      <c r="H156" s="921"/>
      <c r="I156" s="838"/>
      <c r="J156" s="921"/>
      <c r="K156" s="838"/>
      <c r="L156" s="921"/>
      <c r="M156" s="838"/>
      <c r="N156" s="921"/>
      <c r="O156" s="838"/>
      <c r="P156" s="922"/>
      <c r="Q156" s="923"/>
      <c r="R156" s="924"/>
      <c r="S156" s="921"/>
      <c r="T156" s="921"/>
      <c r="U156" s="921"/>
      <c r="V156" s="933"/>
      <c r="W156" s="926"/>
      <c r="X156" s="927"/>
      <c r="Y156" s="922"/>
      <c r="Z156" s="838"/>
      <c r="AA156" s="928"/>
      <c r="AB156" s="929"/>
      <c r="AC156" s="929"/>
      <c r="AD156" s="929"/>
      <c r="AE156" s="929"/>
      <c r="AF156" s="929"/>
      <c r="AG156" s="929"/>
      <c r="AH156" s="929"/>
      <c r="AI156" s="929"/>
      <c r="AJ156" s="929"/>
      <c r="AK156" s="929"/>
      <c r="AL156" s="929"/>
      <c r="AM156" s="929"/>
      <c r="AN156" s="929"/>
      <c r="AO156" s="930"/>
      <c r="AP156" s="929"/>
      <c r="AQ156" s="931"/>
      <c r="AR156" s="931"/>
      <c r="AS156" s="869"/>
      <c r="AT156" s="869"/>
      <c r="AU156" s="869"/>
      <c r="AV156" s="869"/>
      <c r="AW156" s="869"/>
      <c r="AX156" s="869"/>
      <c r="AY156" s="869"/>
      <c r="AZ156" s="869"/>
      <c r="BA156" s="869"/>
      <c r="BB156" s="869"/>
      <c r="BC156" s="869"/>
      <c r="BD156" s="869"/>
      <c r="BE156" s="869"/>
      <c r="BF156" s="869"/>
      <c r="BG156" s="869"/>
      <c r="BH156" s="869"/>
      <c r="BI156" s="869"/>
      <c r="BJ156" s="869"/>
      <c r="BK156" s="869"/>
      <c r="BL156" s="869"/>
      <c r="BM156" s="869"/>
    </row>
    <row r="157" spans="1:65" ht="27" customHeight="1" x14ac:dyDescent="0.2">
      <c r="A157" s="919"/>
      <c r="C157" s="869"/>
      <c r="E157" s="869"/>
      <c r="G157" s="869"/>
      <c r="H157" s="921"/>
      <c r="I157" s="838"/>
      <c r="J157" s="921"/>
      <c r="K157" s="838"/>
      <c r="L157" s="921"/>
      <c r="M157" s="838"/>
      <c r="N157" s="921"/>
      <c r="O157" s="838"/>
      <c r="P157" s="922"/>
      <c r="Q157" s="923"/>
      <c r="R157" s="924"/>
      <c r="S157" s="921"/>
      <c r="T157" s="921"/>
      <c r="U157" s="921"/>
      <c r="V157" s="933"/>
      <c r="W157" s="926"/>
      <c r="X157" s="927"/>
      <c r="Y157" s="922"/>
      <c r="Z157" s="838"/>
      <c r="AA157" s="928"/>
      <c r="AB157" s="929"/>
      <c r="AC157" s="929"/>
      <c r="AD157" s="929"/>
      <c r="AE157" s="929"/>
      <c r="AF157" s="929"/>
      <c r="AG157" s="929"/>
      <c r="AH157" s="929"/>
      <c r="AI157" s="929"/>
      <c r="AJ157" s="929"/>
      <c r="AK157" s="929"/>
      <c r="AL157" s="929"/>
      <c r="AM157" s="929"/>
      <c r="AN157" s="929"/>
      <c r="AO157" s="930"/>
      <c r="AP157" s="929"/>
      <c r="AQ157" s="931"/>
      <c r="AR157" s="931"/>
      <c r="AS157" s="869"/>
      <c r="AT157" s="869"/>
      <c r="AU157" s="869"/>
      <c r="AV157" s="869"/>
      <c r="AW157" s="869"/>
      <c r="AX157" s="869"/>
      <c r="AY157" s="869"/>
      <c r="AZ157" s="869"/>
      <c r="BA157" s="869"/>
      <c r="BB157" s="869"/>
      <c r="BC157" s="869"/>
      <c r="BD157" s="869"/>
      <c r="BE157" s="869"/>
      <c r="BF157" s="869"/>
      <c r="BG157" s="869"/>
      <c r="BH157" s="869"/>
      <c r="BI157" s="869"/>
      <c r="BJ157" s="869"/>
      <c r="BK157" s="869"/>
      <c r="BL157" s="869"/>
      <c r="BM157" s="869"/>
    </row>
    <row r="158" spans="1:65" ht="27" customHeight="1" x14ac:dyDescent="0.2">
      <c r="A158" s="919"/>
      <c r="C158" s="869"/>
      <c r="E158" s="869"/>
      <c r="G158" s="869"/>
      <c r="H158" s="921"/>
      <c r="I158" s="838"/>
      <c r="J158" s="921"/>
      <c r="K158" s="838"/>
      <c r="L158" s="921"/>
      <c r="M158" s="838"/>
      <c r="N158" s="921"/>
      <c r="O158" s="838"/>
      <c r="P158" s="922"/>
      <c r="Q158" s="923"/>
      <c r="R158" s="924"/>
      <c r="S158" s="921"/>
      <c r="T158" s="921"/>
      <c r="U158" s="921"/>
      <c r="V158" s="933"/>
      <c r="W158" s="926"/>
      <c r="X158" s="927"/>
      <c r="Y158" s="922"/>
      <c r="Z158" s="838"/>
      <c r="AA158" s="928"/>
      <c r="AB158" s="929"/>
      <c r="AC158" s="929"/>
      <c r="AD158" s="929"/>
      <c r="AE158" s="929"/>
      <c r="AF158" s="929"/>
      <c r="AG158" s="929"/>
      <c r="AH158" s="929"/>
      <c r="AI158" s="929"/>
      <c r="AJ158" s="929"/>
      <c r="AK158" s="929"/>
      <c r="AL158" s="929"/>
      <c r="AM158" s="929"/>
      <c r="AN158" s="929"/>
      <c r="AO158" s="930"/>
      <c r="AP158" s="929"/>
      <c r="AQ158" s="931"/>
      <c r="AR158" s="931"/>
      <c r="AS158" s="869"/>
      <c r="AT158" s="869"/>
      <c r="AU158" s="869"/>
      <c r="AV158" s="869"/>
      <c r="AW158" s="869"/>
      <c r="AX158" s="869"/>
      <c r="AY158" s="869"/>
      <c r="AZ158" s="869"/>
      <c r="BA158" s="869"/>
      <c r="BB158" s="869"/>
      <c r="BC158" s="869"/>
      <c r="BD158" s="869"/>
      <c r="BE158" s="869"/>
      <c r="BF158" s="869"/>
      <c r="BG158" s="869"/>
      <c r="BH158" s="869"/>
      <c r="BI158" s="869"/>
      <c r="BJ158" s="869"/>
      <c r="BK158" s="869"/>
      <c r="BL158" s="869"/>
      <c r="BM158" s="869"/>
    </row>
    <row r="159" spans="1:65" ht="27" customHeight="1" x14ac:dyDescent="0.2">
      <c r="A159" s="919"/>
      <c r="C159" s="869"/>
      <c r="E159" s="869"/>
      <c r="G159" s="869"/>
      <c r="H159" s="921"/>
      <c r="I159" s="838"/>
      <c r="J159" s="921"/>
      <c r="K159" s="838"/>
      <c r="L159" s="921"/>
      <c r="M159" s="838"/>
      <c r="N159" s="921"/>
      <c r="O159" s="838"/>
      <c r="P159" s="922"/>
      <c r="Q159" s="923"/>
      <c r="R159" s="924"/>
      <c r="S159" s="921"/>
      <c r="T159" s="921"/>
      <c r="U159" s="921"/>
      <c r="V159" s="933"/>
      <c r="W159" s="926"/>
      <c r="X159" s="927"/>
      <c r="Y159" s="922"/>
      <c r="Z159" s="838"/>
      <c r="AA159" s="928"/>
      <c r="AB159" s="929"/>
      <c r="AC159" s="929"/>
      <c r="AD159" s="929"/>
      <c r="AE159" s="929"/>
      <c r="AF159" s="929"/>
      <c r="AG159" s="929"/>
      <c r="AH159" s="929"/>
      <c r="AI159" s="929"/>
      <c r="AJ159" s="929"/>
      <c r="AK159" s="929"/>
      <c r="AL159" s="929"/>
      <c r="AM159" s="929"/>
      <c r="AN159" s="929"/>
      <c r="AO159" s="930"/>
      <c r="AP159" s="929"/>
      <c r="AQ159" s="931"/>
      <c r="AR159" s="931"/>
      <c r="AS159" s="869"/>
      <c r="AT159" s="869"/>
      <c r="AU159" s="869"/>
      <c r="AV159" s="869"/>
      <c r="AW159" s="869"/>
      <c r="AX159" s="869"/>
      <c r="AY159" s="869"/>
      <c r="AZ159" s="869"/>
      <c r="BA159" s="869"/>
      <c r="BB159" s="869"/>
      <c r="BC159" s="869"/>
      <c r="BD159" s="869"/>
      <c r="BE159" s="869"/>
      <c r="BF159" s="869"/>
      <c r="BG159" s="869"/>
      <c r="BH159" s="869"/>
      <c r="BI159" s="869"/>
      <c r="BJ159" s="869"/>
      <c r="BK159" s="869"/>
      <c r="BL159" s="869"/>
      <c r="BM159" s="869"/>
    </row>
    <row r="160" spans="1:65" ht="27" customHeight="1" x14ac:dyDescent="0.2">
      <c r="A160" s="919"/>
      <c r="C160" s="869"/>
      <c r="E160" s="869"/>
      <c r="G160" s="869"/>
      <c r="H160" s="921"/>
      <c r="I160" s="838"/>
      <c r="J160" s="921"/>
      <c r="K160" s="838"/>
      <c r="L160" s="921"/>
      <c r="M160" s="838"/>
      <c r="N160" s="921"/>
      <c r="O160" s="838"/>
      <c r="P160" s="922"/>
      <c r="Q160" s="923"/>
      <c r="R160" s="924"/>
      <c r="S160" s="921"/>
      <c r="T160" s="921"/>
      <c r="U160" s="921"/>
      <c r="V160" s="933"/>
      <c r="W160" s="926"/>
      <c r="X160" s="927"/>
      <c r="Y160" s="922"/>
      <c r="Z160" s="838"/>
      <c r="AA160" s="928"/>
      <c r="AB160" s="929"/>
      <c r="AC160" s="929"/>
      <c r="AD160" s="929"/>
      <c r="AE160" s="929"/>
      <c r="AF160" s="929"/>
      <c r="AG160" s="929"/>
      <c r="AH160" s="929"/>
      <c r="AI160" s="929"/>
      <c r="AJ160" s="929"/>
      <c r="AK160" s="929"/>
      <c r="AL160" s="929"/>
      <c r="AM160" s="929"/>
      <c r="AN160" s="929"/>
      <c r="AO160" s="930"/>
      <c r="AP160" s="929"/>
      <c r="AQ160" s="931"/>
      <c r="AR160" s="931"/>
      <c r="AS160" s="869"/>
      <c r="AT160" s="869"/>
      <c r="AU160" s="869"/>
      <c r="AV160" s="869"/>
      <c r="AW160" s="869"/>
      <c r="AX160" s="869"/>
      <c r="AY160" s="869"/>
      <c r="AZ160" s="869"/>
      <c r="BA160" s="869"/>
      <c r="BB160" s="869"/>
      <c r="BC160" s="869"/>
      <c r="BD160" s="869"/>
      <c r="BE160" s="869"/>
      <c r="BF160" s="869"/>
      <c r="BG160" s="869"/>
      <c r="BH160" s="869"/>
      <c r="BI160" s="869"/>
      <c r="BJ160" s="869"/>
      <c r="BK160" s="869"/>
      <c r="BL160" s="869"/>
      <c r="BM160" s="869"/>
    </row>
    <row r="161" spans="1:65" ht="27" customHeight="1" x14ac:dyDescent="0.2">
      <c r="A161" s="919"/>
      <c r="C161" s="869"/>
      <c r="E161" s="869"/>
      <c r="G161" s="869"/>
      <c r="H161" s="921"/>
      <c r="I161" s="838"/>
      <c r="J161" s="921"/>
      <c r="K161" s="838"/>
      <c r="L161" s="921"/>
      <c r="M161" s="838"/>
      <c r="N161" s="921"/>
      <c r="O161" s="838"/>
      <c r="P161" s="922"/>
      <c r="Q161" s="923"/>
      <c r="R161" s="924"/>
      <c r="S161" s="921"/>
      <c r="T161" s="921"/>
      <c r="U161" s="921"/>
      <c r="V161" s="933"/>
      <c r="W161" s="926"/>
      <c r="X161" s="927"/>
      <c r="Y161" s="922"/>
      <c r="Z161" s="838"/>
      <c r="AA161" s="928"/>
      <c r="AB161" s="929"/>
      <c r="AC161" s="929"/>
      <c r="AD161" s="929"/>
      <c r="AE161" s="929"/>
      <c r="AF161" s="929"/>
      <c r="AG161" s="929"/>
      <c r="AH161" s="929"/>
      <c r="AI161" s="929"/>
      <c r="AJ161" s="929"/>
      <c r="AK161" s="929"/>
      <c r="AL161" s="929"/>
      <c r="AM161" s="929"/>
      <c r="AN161" s="929"/>
      <c r="AO161" s="930"/>
      <c r="AP161" s="929"/>
      <c r="AQ161" s="931"/>
      <c r="AR161" s="931"/>
      <c r="AS161" s="869"/>
      <c r="AT161" s="869"/>
      <c r="AU161" s="869"/>
      <c r="AV161" s="869"/>
      <c r="AW161" s="869"/>
      <c r="AX161" s="869"/>
      <c r="AY161" s="869"/>
      <c r="AZ161" s="869"/>
      <c r="BA161" s="869"/>
      <c r="BB161" s="869"/>
      <c r="BC161" s="869"/>
      <c r="BD161" s="869"/>
      <c r="BE161" s="869"/>
      <c r="BF161" s="869"/>
      <c r="BG161" s="869"/>
      <c r="BH161" s="869"/>
      <c r="BI161" s="869"/>
      <c r="BJ161" s="869"/>
      <c r="BK161" s="869"/>
      <c r="BL161" s="869"/>
      <c r="BM161" s="869"/>
    </row>
    <row r="162" spans="1:65" ht="27" customHeight="1" x14ac:dyDescent="0.2">
      <c r="A162" s="919"/>
      <c r="C162" s="869"/>
      <c r="E162" s="869"/>
      <c r="G162" s="869"/>
      <c r="H162" s="921"/>
      <c r="I162" s="838"/>
      <c r="J162" s="921"/>
      <c r="K162" s="838"/>
      <c r="L162" s="921"/>
      <c r="M162" s="838"/>
      <c r="N162" s="921"/>
      <c r="O162" s="838"/>
      <c r="P162" s="922"/>
      <c r="Q162" s="923"/>
      <c r="R162" s="924"/>
      <c r="S162" s="921"/>
      <c r="T162" s="921"/>
      <c r="U162" s="921"/>
      <c r="V162" s="933"/>
      <c r="W162" s="926"/>
      <c r="X162" s="927"/>
      <c r="Y162" s="922"/>
      <c r="Z162" s="838"/>
      <c r="AA162" s="928"/>
      <c r="AB162" s="929"/>
      <c r="AC162" s="929"/>
      <c r="AD162" s="929"/>
      <c r="AE162" s="929"/>
      <c r="AF162" s="929"/>
      <c r="AG162" s="929"/>
      <c r="AH162" s="929"/>
      <c r="AI162" s="929"/>
      <c r="AJ162" s="929"/>
      <c r="AK162" s="929"/>
      <c r="AL162" s="929"/>
      <c r="AM162" s="929"/>
      <c r="AN162" s="929"/>
      <c r="AO162" s="930"/>
      <c r="AP162" s="929"/>
      <c r="AQ162" s="931"/>
      <c r="AR162" s="931"/>
      <c r="AS162" s="869"/>
      <c r="AT162" s="869"/>
      <c r="AU162" s="869"/>
      <c r="AV162" s="869"/>
      <c r="AW162" s="869"/>
      <c r="AX162" s="869"/>
      <c r="AY162" s="869"/>
      <c r="AZ162" s="869"/>
      <c r="BA162" s="869"/>
      <c r="BB162" s="869"/>
      <c r="BC162" s="869"/>
      <c r="BD162" s="869"/>
      <c r="BE162" s="869"/>
      <c r="BF162" s="869"/>
      <c r="BG162" s="869"/>
      <c r="BH162" s="869"/>
      <c r="BI162" s="869"/>
      <c r="BJ162" s="869"/>
      <c r="BK162" s="869"/>
      <c r="BL162" s="869"/>
      <c r="BM162" s="869"/>
    </row>
    <row r="163" spans="1:65" ht="27" customHeight="1" x14ac:dyDescent="0.2">
      <c r="A163" s="919"/>
      <c r="C163" s="869"/>
      <c r="E163" s="869"/>
      <c r="G163" s="869"/>
      <c r="H163" s="921"/>
      <c r="I163" s="838"/>
      <c r="J163" s="921"/>
      <c r="K163" s="838"/>
      <c r="L163" s="921"/>
      <c r="M163" s="838"/>
      <c r="N163" s="921"/>
      <c r="O163" s="838"/>
      <c r="P163" s="922"/>
      <c r="Q163" s="923"/>
      <c r="R163" s="924"/>
      <c r="S163" s="921"/>
      <c r="T163" s="921"/>
      <c r="U163" s="921"/>
      <c r="V163" s="933"/>
      <c r="W163" s="926"/>
      <c r="X163" s="927"/>
      <c r="Y163" s="922"/>
      <c r="Z163" s="838"/>
      <c r="AA163" s="928"/>
      <c r="AB163" s="929"/>
      <c r="AC163" s="929"/>
      <c r="AD163" s="929"/>
      <c r="AE163" s="929"/>
      <c r="AF163" s="929"/>
      <c r="AG163" s="929"/>
      <c r="AH163" s="929"/>
      <c r="AI163" s="929"/>
      <c r="AJ163" s="929"/>
      <c r="AK163" s="929"/>
      <c r="AL163" s="929"/>
      <c r="AM163" s="929"/>
      <c r="AN163" s="929"/>
      <c r="AO163" s="930"/>
      <c r="AP163" s="929"/>
      <c r="AQ163" s="931"/>
      <c r="AR163" s="931"/>
      <c r="AS163" s="869"/>
      <c r="AT163" s="869"/>
      <c r="AU163" s="869"/>
      <c r="AV163" s="869"/>
      <c r="AW163" s="869"/>
      <c r="AX163" s="869"/>
      <c r="AY163" s="869"/>
      <c r="AZ163" s="869"/>
      <c r="BA163" s="869"/>
      <c r="BB163" s="869"/>
      <c r="BC163" s="869"/>
      <c r="BD163" s="869"/>
      <c r="BE163" s="869"/>
      <c r="BF163" s="869"/>
      <c r="BG163" s="869"/>
      <c r="BH163" s="869"/>
      <c r="BI163" s="869"/>
      <c r="BJ163" s="869"/>
      <c r="BK163" s="869"/>
      <c r="BL163" s="869"/>
      <c r="BM163" s="869"/>
    </row>
    <row r="164" spans="1:65" ht="27" customHeight="1" x14ac:dyDescent="0.2">
      <c r="A164" s="919"/>
      <c r="C164" s="869"/>
      <c r="E164" s="869"/>
      <c r="G164" s="869"/>
      <c r="H164" s="921"/>
      <c r="I164" s="838"/>
      <c r="J164" s="921"/>
      <c r="K164" s="838"/>
      <c r="L164" s="921"/>
      <c r="M164" s="838"/>
      <c r="N164" s="921"/>
      <c r="O164" s="838"/>
      <c r="P164" s="922"/>
      <c r="Q164" s="923"/>
      <c r="R164" s="924"/>
      <c r="S164" s="921"/>
      <c r="T164" s="921"/>
      <c r="U164" s="921"/>
      <c r="V164" s="933"/>
      <c r="W164" s="926"/>
      <c r="X164" s="927"/>
      <c r="Y164" s="922"/>
      <c r="Z164" s="838"/>
      <c r="AA164" s="928"/>
      <c r="AB164" s="929"/>
      <c r="AC164" s="929"/>
      <c r="AD164" s="929"/>
      <c r="AE164" s="929"/>
      <c r="AF164" s="929"/>
      <c r="AG164" s="929"/>
      <c r="AH164" s="929"/>
      <c r="AI164" s="929"/>
      <c r="AJ164" s="929"/>
      <c r="AK164" s="929"/>
      <c r="AL164" s="929"/>
      <c r="AM164" s="929"/>
      <c r="AN164" s="929"/>
      <c r="AO164" s="930"/>
      <c r="AP164" s="929"/>
      <c r="AQ164" s="931"/>
      <c r="AR164" s="931"/>
      <c r="AS164" s="869"/>
      <c r="AT164" s="869"/>
      <c r="AU164" s="869"/>
      <c r="AV164" s="869"/>
      <c r="AW164" s="869"/>
      <c r="AX164" s="869"/>
      <c r="AY164" s="869"/>
      <c r="AZ164" s="869"/>
      <c r="BA164" s="869"/>
      <c r="BB164" s="869"/>
      <c r="BC164" s="869"/>
      <c r="BD164" s="869"/>
      <c r="BE164" s="869"/>
      <c r="BF164" s="869"/>
      <c r="BG164" s="869"/>
      <c r="BH164" s="869"/>
      <c r="BI164" s="869"/>
      <c r="BJ164" s="869"/>
      <c r="BK164" s="869"/>
      <c r="BL164" s="869"/>
      <c r="BM164" s="869"/>
    </row>
    <row r="165" spans="1:65" ht="27" customHeight="1" x14ac:dyDescent="0.2">
      <c r="A165" s="919"/>
      <c r="C165" s="869"/>
      <c r="E165" s="869"/>
      <c r="G165" s="869"/>
      <c r="H165" s="921"/>
      <c r="I165" s="838"/>
      <c r="J165" s="921"/>
      <c r="K165" s="838"/>
      <c r="L165" s="921"/>
      <c r="M165" s="838"/>
      <c r="N165" s="921"/>
      <c r="O165" s="838"/>
      <c r="P165" s="922"/>
      <c r="Q165" s="923"/>
      <c r="R165" s="924"/>
      <c r="S165" s="921"/>
      <c r="T165" s="921"/>
      <c r="U165" s="921"/>
      <c r="V165" s="933"/>
      <c r="W165" s="926"/>
      <c r="X165" s="927"/>
      <c r="Y165" s="922"/>
      <c r="Z165" s="838"/>
      <c r="AA165" s="928"/>
      <c r="AB165" s="929"/>
      <c r="AC165" s="929"/>
      <c r="AD165" s="929"/>
      <c r="AE165" s="929"/>
      <c r="AF165" s="929"/>
      <c r="AG165" s="929"/>
      <c r="AH165" s="929"/>
      <c r="AI165" s="929"/>
      <c r="AJ165" s="929"/>
      <c r="AK165" s="929"/>
      <c r="AL165" s="929"/>
      <c r="AM165" s="929"/>
      <c r="AN165" s="929"/>
      <c r="AO165" s="930"/>
      <c r="AP165" s="929"/>
      <c r="AQ165" s="931"/>
      <c r="AR165" s="931"/>
      <c r="AS165" s="869"/>
      <c r="AT165" s="869"/>
      <c r="AU165" s="869"/>
      <c r="AV165" s="869"/>
      <c r="AW165" s="869"/>
      <c r="AX165" s="869"/>
      <c r="AY165" s="869"/>
      <c r="AZ165" s="869"/>
      <c r="BA165" s="869"/>
      <c r="BB165" s="869"/>
      <c r="BC165" s="869"/>
      <c r="BD165" s="869"/>
      <c r="BE165" s="869"/>
      <c r="BF165" s="869"/>
      <c r="BG165" s="869"/>
      <c r="BH165" s="869"/>
      <c r="BI165" s="869"/>
      <c r="BJ165" s="869"/>
      <c r="BK165" s="869"/>
      <c r="BL165" s="869"/>
      <c r="BM165" s="869"/>
    </row>
    <row r="166" spans="1:65" ht="27" customHeight="1" x14ac:dyDescent="0.2">
      <c r="A166" s="919"/>
      <c r="C166" s="869"/>
      <c r="E166" s="869"/>
      <c r="G166" s="869"/>
      <c r="H166" s="921"/>
      <c r="I166" s="838"/>
      <c r="J166" s="921"/>
      <c r="K166" s="838"/>
      <c r="L166" s="921"/>
      <c r="M166" s="838"/>
      <c r="N166" s="921"/>
      <c r="O166" s="838"/>
      <c r="P166" s="922"/>
      <c r="Q166" s="923"/>
      <c r="R166" s="924"/>
      <c r="S166" s="921"/>
      <c r="T166" s="921"/>
      <c r="U166" s="921"/>
      <c r="V166" s="933"/>
      <c r="W166" s="926"/>
      <c r="X166" s="927"/>
      <c r="Y166" s="922"/>
      <c r="Z166" s="838"/>
      <c r="AA166" s="928"/>
      <c r="AB166" s="929"/>
      <c r="AC166" s="929"/>
      <c r="AD166" s="929"/>
      <c r="AE166" s="929"/>
      <c r="AF166" s="929"/>
      <c r="AG166" s="929"/>
      <c r="AH166" s="929"/>
      <c r="AI166" s="929"/>
      <c r="AJ166" s="929"/>
      <c r="AK166" s="929"/>
      <c r="AL166" s="929"/>
      <c r="AM166" s="929"/>
      <c r="AN166" s="929"/>
      <c r="AO166" s="930"/>
      <c r="AP166" s="929"/>
      <c r="AQ166" s="931"/>
      <c r="AR166" s="931"/>
      <c r="AS166" s="869"/>
      <c r="AT166" s="869"/>
      <c r="AU166" s="869"/>
      <c r="AV166" s="869"/>
      <c r="AW166" s="869"/>
      <c r="AX166" s="869"/>
      <c r="AY166" s="869"/>
      <c r="AZ166" s="869"/>
      <c r="BA166" s="869"/>
      <c r="BB166" s="869"/>
      <c r="BC166" s="869"/>
      <c r="BD166" s="869"/>
      <c r="BE166" s="869"/>
      <c r="BF166" s="869"/>
      <c r="BG166" s="869"/>
      <c r="BH166" s="869"/>
      <c r="BI166" s="869"/>
      <c r="BJ166" s="869"/>
      <c r="BK166" s="869"/>
      <c r="BL166" s="869"/>
      <c r="BM166" s="869"/>
    </row>
    <row r="167" spans="1:65" ht="27" customHeight="1" x14ac:dyDescent="0.2">
      <c r="A167" s="919"/>
      <c r="C167" s="869"/>
      <c r="E167" s="869"/>
      <c r="G167" s="869"/>
      <c r="H167" s="921"/>
      <c r="I167" s="838"/>
      <c r="J167" s="921"/>
      <c r="K167" s="838"/>
      <c r="L167" s="921"/>
      <c r="M167" s="838"/>
      <c r="N167" s="921"/>
      <c r="O167" s="838"/>
      <c r="P167" s="922"/>
      <c r="Q167" s="923"/>
      <c r="R167" s="924"/>
      <c r="S167" s="921"/>
      <c r="T167" s="921"/>
      <c r="U167" s="921"/>
      <c r="V167" s="933"/>
      <c r="W167" s="926"/>
      <c r="X167" s="927"/>
      <c r="Y167" s="922"/>
      <c r="Z167" s="838"/>
      <c r="AA167" s="928"/>
      <c r="AB167" s="929"/>
      <c r="AC167" s="929"/>
      <c r="AD167" s="929"/>
      <c r="AE167" s="929"/>
      <c r="AF167" s="929"/>
      <c r="AG167" s="929"/>
      <c r="AH167" s="929"/>
      <c r="AI167" s="929"/>
      <c r="AJ167" s="929"/>
      <c r="AK167" s="929"/>
      <c r="AL167" s="929"/>
      <c r="AM167" s="929"/>
      <c r="AN167" s="929"/>
      <c r="AO167" s="930"/>
      <c r="AP167" s="929"/>
      <c r="AQ167" s="931"/>
      <c r="AR167" s="931"/>
      <c r="AS167" s="869"/>
      <c r="AT167" s="869"/>
      <c r="AU167" s="869"/>
      <c r="AV167" s="869"/>
      <c r="AW167" s="869"/>
      <c r="AX167" s="869"/>
      <c r="AY167" s="869"/>
      <c r="AZ167" s="869"/>
      <c r="BA167" s="869"/>
      <c r="BB167" s="869"/>
      <c r="BC167" s="869"/>
      <c r="BD167" s="869"/>
      <c r="BE167" s="869"/>
      <c r="BF167" s="869"/>
      <c r="BG167" s="869"/>
      <c r="BH167" s="869"/>
      <c r="BI167" s="869"/>
      <c r="BJ167" s="869"/>
      <c r="BK167" s="869"/>
      <c r="BL167" s="869"/>
      <c r="BM167" s="869"/>
    </row>
    <row r="168" spans="1:65" ht="27" customHeight="1" x14ac:dyDescent="0.2">
      <c r="A168" s="919"/>
      <c r="C168" s="869"/>
      <c r="E168" s="869"/>
      <c r="G168" s="869"/>
      <c r="H168" s="921"/>
      <c r="I168" s="838"/>
      <c r="J168" s="921"/>
      <c r="K168" s="838"/>
      <c r="L168" s="921"/>
      <c r="M168" s="838"/>
      <c r="N168" s="921"/>
      <c r="O168" s="838"/>
      <c r="P168" s="922"/>
      <c r="Q168" s="923"/>
      <c r="R168" s="924"/>
      <c r="S168" s="921"/>
      <c r="T168" s="921"/>
      <c r="U168" s="921"/>
      <c r="V168" s="933"/>
      <c r="W168" s="926"/>
      <c r="X168" s="927"/>
      <c r="Y168" s="922"/>
      <c r="Z168" s="838"/>
      <c r="AA168" s="928"/>
      <c r="AB168" s="929"/>
      <c r="AC168" s="929"/>
      <c r="AD168" s="929"/>
      <c r="AE168" s="929"/>
      <c r="AF168" s="929"/>
      <c r="AG168" s="929"/>
      <c r="AH168" s="929"/>
      <c r="AI168" s="929"/>
      <c r="AJ168" s="929"/>
      <c r="AK168" s="929"/>
      <c r="AL168" s="929"/>
      <c r="AM168" s="929"/>
      <c r="AN168" s="929"/>
      <c r="AO168" s="930"/>
      <c r="AP168" s="929"/>
      <c r="AQ168" s="931"/>
      <c r="AR168" s="931"/>
      <c r="AS168" s="869"/>
      <c r="AT168" s="869"/>
      <c r="AU168" s="869"/>
      <c r="AV168" s="869"/>
      <c r="AW168" s="869"/>
      <c r="AX168" s="869"/>
      <c r="AY168" s="869"/>
      <c r="AZ168" s="869"/>
      <c r="BA168" s="869"/>
      <c r="BB168" s="869"/>
      <c r="BC168" s="869"/>
      <c r="BD168" s="869"/>
      <c r="BE168" s="869"/>
      <c r="BF168" s="869"/>
      <c r="BG168" s="869"/>
      <c r="BH168" s="869"/>
      <c r="BI168" s="869"/>
      <c r="BJ168" s="869"/>
      <c r="BK168" s="869"/>
      <c r="BL168" s="869"/>
      <c r="BM168" s="869"/>
    </row>
    <row r="169" spans="1:65" ht="27" customHeight="1" x14ac:dyDescent="0.2">
      <c r="A169" s="919"/>
      <c r="C169" s="869"/>
      <c r="E169" s="869"/>
      <c r="G169" s="869"/>
      <c r="H169" s="921"/>
      <c r="I169" s="838"/>
      <c r="J169" s="921"/>
      <c r="K169" s="838"/>
      <c r="L169" s="921"/>
      <c r="M169" s="838"/>
      <c r="N169" s="921"/>
      <c r="O169" s="838"/>
      <c r="P169" s="922"/>
      <c r="Q169" s="923"/>
      <c r="R169" s="924"/>
      <c r="S169" s="921"/>
      <c r="T169" s="921"/>
      <c r="U169" s="921"/>
      <c r="V169" s="933"/>
      <c r="W169" s="926"/>
      <c r="X169" s="927"/>
      <c r="Y169" s="922"/>
      <c r="Z169" s="838"/>
      <c r="AA169" s="928"/>
      <c r="AB169" s="929"/>
      <c r="AC169" s="929"/>
      <c r="AD169" s="929"/>
      <c r="AE169" s="929"/>
      <c r="AF169" s="929"/>
      <c r="AG169" s="929"/>
      <c r="AH169" s="929"/>
      <c r="AI169" s="929"/>
      <c r="AJ169" s="929"/>
      <c r="AK169" s="929"/>
      <c r="AL169" s="929"/>
      <c r="AM169" s="929"/>
      <c r="AN169" s="929"/>
      <c r="AO169" s="930"/>
      <c r="AP169" s="929"/>
      <c r="AQ169" s="931"/>
      <c r="AR169" s="931"/>
      <c r="AS169" s="869"/>
      <c r="AT169" s="869"/>
      <c r="AU169" s="869"/>
      <c r="AV169" s="869"/>
      <c r="AW169" s="869"/>
      <c r="AX169" s="869"/>
      <c r="AY169" s="869"/>
      <c r="AZ169" s="869"/>
      <c r="BA169" s="869"/>
      <c r="BB169" s="869"/>
      <c r="BC169" s="869"/>
      <c r="BD169" s="869"/>
      <c r="BE169" s="869"/>
      <c r="BF169" s="869"/>
      <c r="BG169" s="869"/>
      <c r="BH169" s="869"/>
      <c r="BI169" s="869"/>
      <c r="BJ169" s="869"/>
      <c r="BK169" s="869"/>
      <c r="BL169" s="869"/>
      <c r="BM169" s="869"/>
    </row>
    <row r="170" spans="1:65" ht="27" customHeight="1" x14ac:dyDescent="0.2">
      <c r="A170" s="919"/>
      <c r="C170" s="869"/>
      <c r="E170" s="869"/>
      <c r="G170" s="869"/>
      <c r="H170" s="921"/>
      <c r="I170" s="838"/>
      <c r="J170" s="921"/>
      <c r="K170" s="838"/>
      <c r="L170" s="921"/>
      <c r="M170" s="838"/>
      <c r="N170" s="921"/>
      <c r="O170" s="838"/>
      <c r="P170" s="922"/>
      <c r="Q170" s="923"/>
      <c r="R170" s="924"/>
      <c r="S170" s="921"/>
      <c r="T170" s="921"/>
      <c r="U170" s="921"/>
      <c r="V170" s="933"/>
      <c r="W170" s="926"/>
      <c r="X170" s="927"/>
      <c r="Y170" s="922"/>
      <c r="Z170" s="838"/>
      <c r="AA170" s="928"/>
      <c r="AB170" s="929"/>
      <c r="AC170" s="929"/>
      <c r="AD170" s="929"/>
      <c r="AE170" s="929"/>
      <c r="AF170" s="929"/>
      <c r="AG170" s="929"/>
      <c r="AH170" s="929"/>
      <c r="AI170" s="929"/>
      <c r="AJ170" s="929"/>
      <c r="AK170" s="929"/>
      <c r="AL170" s="929"/>
      <c r="AM170" s="929"/>
      <c r="AN170" s="929"/>
      <c r="AO170" s="930"/>
      <c r="AP170" s="929"/>
      <c r="AQ170" s="931"/>
      <c r="AR170" s="931"/>
      <c r="AS170" s="869"/>
      <c r="AT170" s="869"/>
      <c r="AU170" s="869"/>
      <c r="AV170" s="869"/>
      <c r="AW170" s="869"/>
      <c r="AX170" s="869"/>
      <c r="AY170" s="869"/>
      <c r="AZ170" s="869"/>
      <c r="BA170" s="869"/>
      <c r="BB170" s="869"/>
      <c r="BC170" s="869"/>
      <c r="BD170" s="869"/>
      <c r="BE170" s="869"/>
      <c r="BF170" s="869"/>
      <c r="BG170" s="869"/>
      <c r="BH170" s="869"/>
      <c r="BI170" s="869"/>
      <c r="BJ170" s="869"/>
      <c r="BK170" s="869"/>
      <c r="BL170" s="869"/>
      <c r="BM170" s="869"/>
    </row>
    <row r="171" spans="1:65" ht="27" customHeight="1" x14ac:dyDescent="0.2">
      <c r="A171" s="919"/>
      <c r="C171" s="869"/>
      <c r="E171" s="869"/>
      <c r="G171" s="869"/>
      <c r="H171" s="921"/>
      <c r="I171" s="838"/>
      <c r="J171" s="921"/>
      <c r="K171" s="838"/>
      <c r="L171" s="921"/>
      <c r="M171" s="838"/>
      <c r="N171" s="921"/>
      <c r="O171" s="838"/>
      <c r="P171" s="922"/>
      <c r="Q171" s="923"/>
      <c r="R171" s="924"/>
      <c r="S171" s="921"/>
      <c r="T171" s="921"/>
      <c r="U171" s="921"/>
      <c r="V171" s="933"/>
      <c r="W171" s="926"/>
      <c r="X171" s="927"/>
      <c r="Y171" s="922"/>
      <c r="Z171" s="838"/>
      <c r="AA171" s="928"/>
      <c r="AB171" s="929"/>
      <c r="AC171" s="929"/>
      <c r="AD171" s="929"/>
      <c r="AE171" s="929"/>
      <c r="AF171" s="929"/>
      <c r="AG171" s="929"/>
      <c r="AH171" s="929"/>
      <c r="AI171" s="929"/>
      <c r="AJ171" s="929"/>
      <c r="AK171" s="929"/>
      <c r="AL171" s="929"/>
      <c r="AM171" s="929"/>
      <c r="AN171" s="929"/>
      <c r="AO171" s="930"/>
      <c r="AP171" s="929"/>
      <c r="AQ171" s="931"/>
      <c r="AR171" s="931"/>
      <c r="AS171" s="869"/>
      <c r="AT171" s="869"/>
      <c r="AU171" s="869"/>
      <c r="AV171" s="869"/>
      <c r="AW171" s="869"/>
      <c r="AX171" s="869"/>
      <c r="AY171" s="869"/>
      <c r="AZ171" s="869"/>
      <c r="BA171" s="869"/>
      <c r="BB171" s="869"/>
      <c r="BC171" s="869"/>
      <c r="BD171" s="869"/>
      <c r="BE171" s="869"/>
      <c r="BF171" s="869"/>
      <c r="BG171" s="869"/>
      <c r="BH171" s="869"/>
      <c r="BI171" s="869"/>
      <c r="BJ171" s="869"/>
      <c r="BK171" s="869"/>
      <c r="BL171" s="869"/>
      <c r="BM171" s="869"/>
    </row>
    <row r="172" spans="1:65" ht="27" customHeight="1" x14ac:dyDescent="0.2">
      <c r="A172" s="919"/>
      <c r="C172" s="869"/>
      <c r="E172" s="869"/>
      <c r="G172" s="869"/>
      <c r="H172" s="921"/>
      <c r="I172" s="838"/>
      <c r="J172" s="921"/>
      <c r="K172" s="838"/>
      <c r="L172" s="921"/>
      <c r="M172" s="838"/>
      <c r="N172" s="921"/>
      <c r="O172" s="838"/>
      <c r="P172" s="922"/>
      <c r="Q172" s="923"/>
      <c r="R172" s="924"/>
      <c r="S172" s="921"/>
      <c r="T172" s="921"/>
      <c r="U172" s="921"/>
      <c r="V172" s="933"/>
      <c r="W172" s="926"/>
      <c r="X172" s="927"/>
      <c r="Y172" s="922"/>
      <c r="Z172" s="838"/>
      <c r="AA172" s="928"/>
      <c r="AB172" s="929"/>
      <c r="AC172" s="929"/>
      <c r="AD172" s="929"/>
      <c r="AE172" s="929"/>
      <c r="AF172" s="929"/>
      <c r="AG172" s="929"/>
      <c r="AH172" s="929"/>
      <c r="AI172" s="929"/>
      <c r="AJ172" s="929"/>
      <c r="AK172" s="929"/>
      <c r="AL172" s="929"/>
      <c r="AM172" s="929"/>
      <c r="AN172" s="929"/>
      <c r="AO172" s="930"/>
      <c r="AP172" s="929"/>
      <c r="AQ172" s="931"/>
      <c r="AR172" s="931"/>
      <c r="AS172" s="869"/>
      <c r="AT172" s="869"/>
      <c r="AU172" s="869"/>
      <c r="AV172" s="869"/>
      <c r="AW172" s="869"/>
      <c r="AX172" s="869"/>
      <c r="AY172" s="869"/>
      <c r="AZ172" s="869"/>
      <c r="BA172" s="869"/>
      <c r="BB172" s="869"/>
      <c r="BC172" s="869"/>
      <c r="BD172" s="869"/>
      <c r="BE172" s="869"/>
      <c r="BF172" s="869"/>
      <c r="BG172" s="869"/>
      <c r="BH172" s="869"/>
      <c r="BI172" s="869"/>
      <c r="BJ172" s="869"/>
      <c r="BK172" s="869"/>
      <c r="BL172" s="869"/>
      <c r="BM172" s="869"/>
    </row>
    <row r="173" spans="1:65" ht="27" customHeight="1" x14ac:dyDescent="0.2">
      <c r="A173" s="919"/>
      <c r="C173" s="869"/>
      <c r="E173" s="869"/>
      <c r="G173" s="869"/>
      <c r="H173" s="921"/>
      <c r="I173" s="838"/>
      <c r="J173" s="921"/>
      <c r="K173" s="838"/>
      <c r="L173" s="921"/>
      <c r="M173" s="838"/>
      <c r="N173" s="921"/>
      <c r="O173" s="838"/>
      <c r="P173" s="922"/>
      <c r="Q173" s="923"/>
      <c r="R173" s="924"/>
      <c r="S173" s="921"/>
      <c r="T173" s="921"/>
      <c r="U173" s="921"/>
      <c r="V173" s="933"/>
      <c r="W173" s="926"/>
      <c r="X173" s="927"/>
      <c r="Y173" s="922"/>
      <c r="Z173" s="838"/>
      <c r="AA173" s="928"/>
      <c r="AB173" s="929"/>
      <c r="AC173" s="929"/>
      <c r="AD173" s="929"/>
      <c r="AE173" s="929"/>
      <c r="AF173" s="929"/>
      <c r="AG173" s="929"/>
      <c r="AH173" s="929"/>
      <c r="AI173" s="929"/>
      <c r="AJ173" s="929"/>
      <c r="AK173" s="929"/>
      <c r="AL173" s="929"/>
      <c r="AM173" s="929"/>
      <c r="AN173" s="929"/>
      <c r="AO173" s="930"/>
      <c r="AP173" s="929"/>
      <c r="AQ173" s="931"/>
      <c r="AR173" s="931"/>
      <c r="AS173" s="869"/>
      <c r="AT173" s="869"/>
      <c r="AU173" s="869"/>
      <c r="AV173" s="869"/>
      <c r="AW173" s="869"/>
      <c r="AX173" s="869"/>
      <c r="AY173" s="869"/>
      <c r="AZ173" s="869"/>
      <c r="BA173" s="869"/>
      <c r="BB173" s="869"/>
      <c r="BC173" s="869"/>
      <c r="BD173" s="869"/>
      <c r="BE173" s="869"/>
      <c r="BF173" s="869"/>
      <c r="BG173" s="869"/>
      <c r="BH173" s="869"/>
      <c r="BI173" s="869"/>
      <c r="BJ173" s="869"/>
      <c r="BK173" s="869"/>
      <c r="BL173" s="869"/>
      <c r="BM173" s="869"/>
    </row>
    <row r="174" spans="1:65" ht="27" customHeight="1" x14ac:dyDescent="0.2">
      <c r="A174" s="919"/>
      <c r="C174" s="869"/>
      <c r="E174" s="869"/>
      <c r="G174" s="869"/>
      <c r="H174" s="921"/>
      <c r="I174" s="838"/>
      <c r="J174" s="921"/>
      <c r="K174" s="838"/>
      <c r="L174" s="921"/>
      <c r="M174" s="838"/>
      <c r="N174" s="921"/>
      <c r="O174" s="838"/>
      <c r="P174" s="922"/>
      <c r="Q174" s="923"/>
      <c r="R174" s="924"/>
      <c r="S174" s="921"/>
      <c r="T174" s="921"/>
      <c r="U174" s="921"/>
      <c r="V174" s="933"/>
      <c r="W174" s="926"/>
      <c r="X174" s="927"/>
      <c r="Y174" s="922"/>
      <c r="Z174" s="838"/>
      <c r="AA174" s="928"/>
      <c r="AB174" s="929"/>
      <c r="AC174" s="929"/>
      <c r="AD174" s="929"/>
      <c r="AE174" s="929"/>
      <c r="AF174" s="929"/>
      <c r="AG174" s="929"/>
      <c r="AH174" s="929"/>
      <c r="AI174" s="929"/>
      <c r="AJ174" s="929"/>
      <c r="AK174" s="929"/>
      <c r="AL174" s="929"/>
      <c r="AM174" s="929"/>
      <c r="AN174" s="929"/>
      <c r="AO174" s="930"/>
      <c r="AP174" s="929"/>
      <c r="AQ174" s="931"/>
      <c r="AR174" s="931"/>
      <c r="AS174" s="869"/>
      <c r="AT174" s="869"/>
      <c r="AU174" s="869"/>
      <c r="AV174" s="869"/>
      <c r="AW174" s="869"/>
      <c r="AX174" s="869"/>
      <c r="AY174" s="869"/>
      <c r="AZ174" s="869"/>
      <c r="BA174" s="869"/>
      <c r="BB174" s="869"/>
      <c r="BC174" s="869"/>
      <c r="BD174" s="869"/>
      <c r="BE174" s="869"/>
      <c r="BF174" s="869"/>
      <c r="BG174" s="869"/>
      <c r="BH174" s="869"/>
      <c r="BI174" s="869"/>
      <c r="BJ174" s="869"/>
      <c r="BK174" s="869"/>
      <c r="BL174" s="869"/>
      <c r="BM174" s="869"/>
    </row>
    <row r="175" spans="1:65" ht="27" customHeight="1" x14ac:dyDescent="0.2">
      <c r="A175" s="919"/>
      <c r="C175" s="869"/>
      <c r="E175" s="869"/>
      <c r="G175" s="869"/>
      <c r="H175" s="921"/>
      <c r="I175" s="838"/>
      <c r="J175" s="921"/>
      <c r="K175" s="838"/>
      <c r="L175" s="921"/>
      <c r="M175" s="838"/>
      <c r="N175" s="921"/>
      <c r="O175" s="838"/>
      <c r="P175" s="922"/>
      <c r="Q175" s="923"/>
      <c r="R175" s="924"/>
      <c r="S175" s="921"/>
      <c r="T175" s="921"/>
      <c r="U175" s="921"/>
      <c r="V175" s="933"/>
      <c r="W175" s="926"/>
      <c r="X175" s="927"/>
      <c r="Y175" s="922"/>
      <c r="Z175" s="838"/>
      <c r="AA175" s="928"/>
      <c r="AB175" s="929"/>
      <c r="AC175" s="929"/>
      <c r="AD175" s="929"/>
      <c r="AE175" s="929"/>
      <c r="AF175" s="929"/>
      <c r="AG175" s="929"/>
      <c r="AH175" s="929"/>
      <c r="AI175" s="929"/>
      <c r="AJ175" s="929"/>
      <c r="AK175" s="929"/>
      <c r="AL175" s="929"/>
      <c r="AM175" s="929"/>
      <c r="AN175" s="929"/>
      <c r="AO175" s="930"/>
      <c r="AP175" s="929"/>
      <c r="AQ175" s="931"/>
      <c r="AR175" s="931"/>
      <c r="AS175" s="869"/>
      <c r="AT175" s="869"/>
      <c r="AU175" s="869"/>
      <c r="AV175" s="869"/>
      <c r="AW175" s="869"/>
      <c r="AX175" s="869"/>
      <c r="AY175" s="869"/>
      <c r="AZ175" s="869"/>
      <c r="BA175" s="869"/>
      <c r="BB175" s="869"/>
      <c r="BC175" s="869"/>
      <c r="BD175" s="869"/>
      <c r="BE175" s="869"/>
      <c r="BF175" s="869"/>
      <c r="BG175" s="869"/>
      <c r="BH175" s="869"/>
      <c r="BI175" s="869"/>
      <c r="BJ175" s="869"/>
      <c r="BK175" s="869"/>
      <c r="BL175" s="869"/>
      <c r="BM175" s="869"/>
    </row>
    <row r="176" spans="1:65" ht="27" customHeight="1" x14ac:dyDescent="0.2">
      <c r="A176" s="919"/>
      <c r="C176" s="869"/>
      <c r="E176" s="869"/>
      <c r="G176" s="869"/>
      <c r="H176" s="921"/>
      <c r="I176" s="838"/>
      <c r="J176" s="921"/>
      <c r="K176" s="838"/>
      <c r="L176" s="921"/>
      <c r="M176" s="838"/>
      <c r="N176" s="921"/>
      <c r="O176" s="838"/>
      <c r="P176" s="922"/>
      <c r="Q176" s="923"/>
      <c r="R176" s="924"/>
      <c r="S176" s="921"/>
      <c r="T176" s="921"/>
      <c r="U176" s="921"/>
      <c r="V176" s="933"/>
      <c r="W176" s="926"/>
      <c r="X176" s="927"/>
      <c r="Y176" s="922"/>
      <c r="Z176" s="838"/>
      <c r="AA176" s="928"/>
      <c r="AB176" s="929"/>
      <c r="AC176" s="929"/>
      <c r="AD176" s="929"/>
      <c r="AE176" s="929"/>
      <c r="AF176" s="929"/>
      <c r="AG176" s="929"/>
      <c r="AH176" s="929"/>
      <c r="AI176" s="929"/>
      <c r="AJ176" s="929"/>
      <c r="AK176" s="929"/>
      <c r="AL176" s="929"/>
      <c r="AM176" s="929"/>
      <c r="AN176" s="929"/>
      <c r="AO176" s="930"/>
      <c r="AP176" s="929"/>
      <c r="AQ176" s="931"/>
      <c r="AR176" s="931"/>
      <c r="AS176" s="869"/>
      <c r="AT176" s="869"/>
      <c r="AU176" s="869"/>
      <c r="AV176" s="869"/>
      <c r="AW176" s="869"/>
      <c r="AX176" s="869"/>
      <c r="AY176" s="869"/>
      <c r="AZ176" s="869"/>
      <c r="BA176" s="869"/>
      <c r="BB176" s="869"/>
      <c r="BC176" s="869"/>
      <c r="BD176" s="869"/>
      <c r="BE176" s="869"/>
      <c r="BF176" s="869"/>
      <c r="BG176" s="869"/>
      <c r="BH176" s="869"/>
      <c r="BI176" s="869"/>
      <c r="BJ176" s="869"/>
      <c r="BK176" s="869"/>
      <c r="BL176" s="869"/>
      <c r="BM176" s="869"/>
    </row>
    <row r="177" spans="1:65" ht="27" customHeight="1" x14ac:dyDescent="0.2">
      <c r="A177" s="919"/>
      <c r="C177" s="869"/>
      <c r="E177" s="869"/>
      <c r="G177" s="869"/>
      <c r="H177" s="921"/>
      <c r="I177" s="838"/>
      <c r="J177" s="921"/>
      <c r="K177" s="838"/>
      <c r="L177" s="921"/>
      <c r="M177" s="838"/>
      <c r="N177" s="921"/>
      <c r="O177" s="838"/>
      <c r="P177" s="922"/>
      <c r="Q177" s="923"/>
      <c r="R177" s="924"/>
      <c r="S177" s="921"/>
      <c r="T177" s="921"/>
      <c r="U177" s="921"/>
      <c r="V177" s="933"/>
      <c r="W177" s="926"/>
      <c r="X177" s="927"/>
      <c r="Y177" s="922"/>
      <c r="Z177" s="838"/>
      <c r="AA177" s="928"/>
      <c r="AB177" s="929"/>
      <c r="AC177" s="929"/>
      <c r="AD177" s="929"/>
      <c r="AE177" s="929"/>
      <c r="AF177" s="929"/>
      <c r="AG177" s="929"/>
      <c r="AH177" s="929"/>
      <c r="AI177" s="929"/>
      <c r="AJ177" s="929"/>
      <c r="AK177" s="929"/>
      <c r="AL177" s="929"/>
      <c r="AM177" s="929"/>
      <c r="AN177" s="929"/>
      <c r="AO177" s="930"/>
      <c r="AP177" s="929"/>
      <c r="AQ177" s="931"/>
      <c r="AR177" s="931"/>
      <c r="AS177" s="869"/>
      <c r="AT177" s="869"/>
      <c r="AU177" s="869"/>
      <c r="AV177" s="869"/>
      <c r="AW177" s="869"/>
      <c r="AX177" s="869"/>
      <c r="AY177" s="869"/>
      <c r="AZ177" s="869"/>
      <c r="BA177" s="869"/>
      <c r="BB177" s="869"/>
      <c r="BC177" s="869"/>
      <c r="BD177" s="869"/>
      <c r="BE177" s="869"/>
      <c r="BF177" s="869"/>
      <c r="BG177" s="869"/>
      <c r="BH177" s="869"/>
      <c r="BI177" s="869"/>
      <c r="BJ177" s="869"/>
      <c r="BK177" s="869"/>
      <c r="BL177" s="869"/>
      <c r="BM177" s="869"/>
    </row>
    <row r="178" spans="1:65" ht="27" customHeight="1" x14ac:dyDescent="0.2">
      <c r="A178" s="919"/>
      <c r="C178" s="869"/>
      <c r="E178" s="869"/>
      <c r="G178" s="869"/>
      <c r="H178" s="921"/>
      <c r="I178" s="838"/>
      <c r="J178" s="921"/>
      <c r="K178" s="838"/>
      <c r="L178" s="921"/>
      <c r="M178" s="838"/>
      <c r="N178" s="921"/>
      <c r="O178" s="838"/>
      <c r="P178" s="922"/>
      <c r="Q178" s="923"/>
      <c r="R178" s="924"/>
      <c r="S178" s="921"/>
      <c r="T178" s="921"/>
      <c r="U178" s="921"/>
      <c r="V178" s="933"/>
      <c r="W178" s="926"/>
      <c r="X178" s="927"/>
      <c r="Y178" s="922"/>
      <c r="Z178" s="838"/>
      <c r="AA178" s="928"/>
      <c r="AB178" s="929"/>
      <c r="AC178" s="929"/>
      <c r="AD178" s="929"/>
      <c r="AE178" s="929"/>
      <c r="AF178" s="929"/>
      <c r="AG178" s="929"/>
      <c r="AH178" s="929"/>
      <c r="AI178" s="929"/>
      <c r="AJ178" s="929"/>
      <c r="AK178" s="929"/>
      <c r="AL178" s="929"/>
      <c r="AM178" s="929"/>
      <c r="AN178" s="929"/>
      <c r="AO178" s="930"/>
      <c r="AP178" s="929"/>
      <c r="AQ178" s="931"/>
      <c r="AR178" s="931"/>
      <c r="AS178" s="869"/>
      <c r="AT178" s="869"/>
      <c r="AU178" s="869"/>
      <c r="AV178" s="869"/>
      <c r="AW178" s="869"/>
      <c r="AX178" s="869"/>
      <c r="AY178" s="869"/>
      <c r="AZ178" s="869"/>
      <c r="BA178" s="869"/>
      <c r="BB178" s="869"/>
      <c r="BC178" s="869"/>
      <c r="BD178" s="869"/>
      <c r="BE178" s="869"/>
      <c r="BF178" s="869"/>
      <c r="BG178" s="869"/>
      <c r="BH178" s="869"/>
      <c r="BI178" s="869"/>
      <c r="BJ178" s="869"/>
      <c r="BK178" s="869"/>
      <c r="BL178" s="869"/>
      <c r="BM178" s="869"/>
    </row>
    <row r="179" spans="1:65" ht="27" customHeight="1" x14ac:dyDescent="0.2">
      <c r="A179" s="919"/>
      <c r="C179" s="869"/>
      <c r="E179" s="869"/>
      <c r="G179" s="869"/>
      <c r="H179" s="921"/>
      <c r="I179" s="838"/>
      <c r="J179" s="921"/>
      <c r="K179" s="838"/>
      <c r="L179" s="921"/>
      <c r="M179" s="838"/>
      <c r="N179" s="921"/>
      <c r="O179" s="838"/>
      <c r="P179" s="922"/>
      <c r="Q179" s="923"/>
      <c r="R179" s="924"/>
      <c r="S179" s="921"/>
      <c r="T179" s="921"/>
      <c r="U179" s="921"/>
      <c r="V179" s="933"/>
      <c r="W179" s="926"/>
      <c r="X179" s="927"/>
      <c r="Y179" s="922"/>
      <c r="Z179" s="838"/>
      <c r="AA179" s="928"/>
      <c r="AB179" s="929"/>
      <c r="AC179" s="929"/>
      <c r="AD179" s="929"/>
      <c r="AE179" s="929"/>
      <c r="AF179" s="929"/>
      <c r="AG179" s="929"/>
      <c r="AH179" s="929"/>
      <c r="AI179" s="929"/>
      <c r="AJ179" s="929"/>
      <c r="AK179" s="929"/>
      <c r="AL179" s="929"/>
      <c r="AM179" s="929"/>
      <c r="AN179" s="929"/>
      <c r="AO179" s="930"/>
      <c r="AP179" s="929"/>
      <c r="AQ179" s="931"/>
      <c r="AR179" s="931"/>
      <c r="AS179" s="869"/>
      <c r="AT179" s="869"/>
      <c r="AU179" s="869"/>
      <c r="AV179" s="869"/>
      <c r="AW179" s="869"/>
      <c r="AX179" s="869"/>
      <c r="AY179" s="869"/>
      <c r="AZ179" s="869"/>
      <c r="BA179" s="869"/>
      <c r="BB179" s="869"/>
      <c r="BC179" s="869"/>
      <c r="BD179" s="869"/>
      <c r="BE179" s="869"/>
      <c r="BF179" s="869"/>
      <c r="BG179" s="869"/>
      <c r="BH179" s="869"/>
      <c r="BI179" s="869"/>
      <c r="BJ179" s="869"/>
      <c r="BK179" s="869"/>
      <c r="BL179" s="869"/>
      <c r="BM179" s="869"/>
    </row>
    <row r="180" spans="1:65" ht="27" customHeight="1" x14ac:dyDescent="0.2">
      <c r="A180" s="919"/>
      <c r="C180" s="869"/>
      <c r="E180" s="869"/>
      <c r="G180" s="869"/>
      <c r="H180" s="921"/>
      <c r="I180" s="838"/>
      <c r="J180" s="921"/>
      <c r="K180" s="838"/>
      <c r="L180" s="921"/>
      <c r="M180" s="838"/>
      <c r="N180" s="921"/>
      <c r="O180" s="838"/>
      <c r="P180" s="922"/>
      <c r="Q180" s="923"/>
      <c r="R180" s="924"/>
      <c r="S180" s="921"/>
      <c r="T180" s="921"/>
      <c r="U180" s="921"/>
      <c r="V180" s="933"/>
      <c r="W180" s="926"/>
      <c r="X180" s="927"/>
      <c r="Y180" s="922"/>
      <c r="Z180" s="838"/>
      <c r="AA180" s="928"/>
      <c r="AB180" s="929"/>
      <c r="AC180" s="929"/>
      <c r="AD180" s="929"/>
      <c r="AE180" s="929"/>
      <c r="AF180" s="929"/>
      <c r="AG180" s="929"/>
      <c r="AH180" s="929"/>
      <c r="AI180" s="929"/>
      <c r="AJ180" s="929"/>
      <c r="AK180" s="929"/>
      <c r="AL180" s="929"/>
      <c r="AM180" s="929"/>
      <c r="AN180" s="929"/>
      <c r="AO180" s="930"/>
      <c r="AP180" s="929"/>
      <c r="AQ180" s="931"/>
      <c r="AR180" s="931"/>
      <c r="AS180" s="869"/>
      <c r="AT180" s="869"/>
      <c r="AU180" s="869"/>
      <c r="AV180" s="869"/>
      <c r="AW180" s="869"/>
      <c r="AX180" s="869"/>
      <c r="AY180" s="869"/>
      <c r="AZ180" s="869"/>
      <c r="BA180" s="869"/>
      <c r="BB180" s="869"/>
      <c r="BC180" s="869"/>
      <c r="BD180" s="869"/>
      <c r="BE180" s="869"/>
      <c r="BF180" s="869"/>
      <c r="BG180" s="869"/>
      <c r="BH180" s="869"/>
      <c r="BI180" s="869"/>
      <c r="BJ180" s="869"/>
      <c r="BK180" s="869"/>
      <c r="BL180" s="869"/>
      <c r="BM180" s="869"/>
    </row>
    <row r="181" spans="1:65" ht="27" customHeight="1" x14ac:dyDescent="0.2">
      <c r="A181" s="919"/>
      <c r="C181" s="869"/>
      <c r="E181" s="869"/>
      <c r="G181" s="869"/>
      <c r="H181" s="921"/>
      <c r="I181" s="838"/>
      <c r="J181" s="921"/>
      <c r="K181" s="838"/>
      <c r="L181" s="921"/>
      <c r="M181" s="838"/>
      <c r="N181" s="921"/>
      <c r="O181" s="838"/>
      <c r="P181" s="922"/>
      <c r="Q181" s="923"/>
      <c r="R181" s="924"/>
      <c r="S181" s="921"/>
      <c r="T181" s="921"/>
      <c r="U181" s="921"/>
      <c r="V181" s="933"/>
      <c r="W181" s="926"/>
      <c r="X181" s="927"/>
      <c r="Y181" s="922"/>
      <c r="Z181" s="838"/>
      <c r="AA181" s="928"/>
      <c r="AB181" s="929"/>
      <c r="AC181" s="929"/>
      <c r="AD181" s="929"/>
      <c r="AE181" s="929"/>
      <c r="AF181" s="929"/>
      <c r="AG181" s="929"/>
      <c r="AH181" s="929"/>
      <c r="AI181" s="929"/>
      <c r="AJ181" s="929"/>
      <c r="AK181" s="929"/>
      <c r="AL181" s="929"/>
      <c r="AM181" s="929"/>
      <c r="AN181" s="929"/>
      <c r="AO181" s="930"/>
      <c r="AP181" s="929"/>
      <c r="AQ181" s="931"/>
      <c r="AR181" s="931"/>
      <c r="AS181" s="869"/>
      <c r="AT181" s="869"/>
      <c r="AU181" s="869"/>
      <c r="AV181" s="869"/>
      <c r="AW181" s="869"/>
      <c r="AX181" s="869"/>
      <c r="AY181" s="869"/>
      <c r="AZ181" s="869"/>
      <c r="BA181" s="869"/>
      <c r="BB181" s="869"/>
      <c r="BC181" s="869"/>
      <c r="BD181" s="869"/>
      <c r="BE181" s="869"/>
      <c r="BF181" s="869"/>
      <c r="BG181" s="869"/>
      <c r="BH181" s="869"/>
      <c r="BI181" s="869"/>
      <c r="BJ181" s="869"/>
      <c r="BK181" s="869"/>
      <c r="BL181" s="869"/>
      <c r="BM181" s="869"/>
    </row>
    <row r="182" spans="1:65" ht="27" customHeight="1" x14ac:dyDescent="0.2">
      <c r="A182" s="919"/>
      <c r="C182" s="869"/>
      <c r="E182" s="869"/>
      <c r="G182" s="869"/>
      <c r="H182" s="921"/>
      <c r="I182" s="838"/>
      <c r="J182" s="921"/>
      <c r="K182" s="838"/>
      <c r="L182" s="921"/>
      <c r="M182" s="838"/>
      <c r="N182" s="921"/>
      <c r="O182" s="838"/>
      <c r="P182" s="922"/>
      <c r="Q182" s="923"/>
      <c r="R182" s="924"/>
      <c r="S182" s="921"/>
      <c r="T182" s="921"/>
      <c r="U182" s="921"/>
      <c r="V182" s="933"/>
      <c r="W182" s="926"/>
      <c r="X182" s="927"/>
      <c r="Y182" s="922"/>
      <c r="Z182" s="838"/>
      <c r="AA182" s="928"/>
      <c r="AB182" s="929"/>
      <c r="AC182" s="929"/>
      <c r="AD182" s="929"/>
      <c r="AE182" s="929"/>
      <c r="AF182" s="929"/>
      <c r="AG182" s="929"/>
      <c r="AH182" s="929"/>
      <c r="AI182" s="929"/>
      <c r="AJ182" s="929"/>
      <c r="AK182" s="929"/>
      <c r="AL182" s="929"/>
      <c r="AM182" s="929"/>
      <c r="AN182" s="929"/>
      <c r="AO182" s="930"/>
      <c r="AP182" s="929"/>
      <c r="AQ182" s="931"/>
      <c r="AR182" s="931"/>
      <c r="AS182" s="869"/>
      <c r="AT182" s="869"/>
      <c r="AU182" s="869"/>
      <c r="AV182" s="869"/>
      <c r="AW182" s="869"/>
      <c r="AX182" s="869"/>
      <c r="AY182" s="869"/>
      <c r="AZ182" s="869"/>
      <c r="BA182" s="869"/>
      <c r="BB182" s="869"/>
      <c r="BC182" s="869"/>
      <c r="BD182" s="869"/>
      <c r="BE182" s="869"/>
      <c r="BF182" s="869"/>
      <c r="BG182" s="869"/>
      <c r="BH182" s="869"/>
      <c r="BI182" s="869"/>
      <c r="BJ182" s="869"/>
      <c r="BK182" s="869"/>
      <c r="BL182" s="869"/>
      <c r="BM182" s="869"/>
    </row>
    <row r="183" spans="1:65" ht="27" customHeight="1" x14ac:dyDescent="0.2">
      <c r="A183" s="919"/>
      <c r="C183" s="869"/>
      <c r="E183" s="869"/>
      <c r="G183" s="869"/>
      <c r="H183" s="921"/>
      <c r="I183" s="838"/>
      <c r="J183" s="921"/>
      <c r="K183" s="838"/>
      <c r="L183" s="921"/>
      <c r="M183" s="838"/>
      <c r="N183" s="921"/>
      <c r="O183" s="838"/>
      <c r="P183" s="922"/>
      <c r="Q183" s="923"/>
      <c r="R183" s="924"/>
      <c r="S183" s="921"/>
      <c r="T183" s="921"/>
      <c r="U183" s="921"/>
      <c r="V183" s="933"/>
      <c r="W183" s="926"/>
      <c r="X183" s="927"/>
      <c r="Y183" s="922"/>
      <c r="Z183" s="838"/>
      <c r="AA183" s="928"/>
      <c r="AB183" s="929"/>
      <c r="AC183" s="929"/>
      <c r="AD183" s="929"/>
      <c r="AE183" s="929"/>
      <c r="AF183" s="929"/>
      <c r="AG183" s="929"/>
      <c r="AH183" s="929"/>
      <c r="AI183" s="929"/>
      <c r="AJ183" s="929"/>
      <c r="AK183" s="929"/>
      <c r="AL183" s="929"/>
      <c r="AM183" s="929"/>
      <c r="AN183" s="929"/>
      <c r="AO183" s="930"/>
      <c r="AP183" s="929"/>
      <c r="AQ183" s="931"/>
      <c r="AR183" s="931"/>
      <c r="AS183" s="869"/>
      <c r="AT183" s="869"/>
      <c r="AU183" s="869"/>
      <c r="AV183" s="869"/>
      <c r="AW183" s="869"/>
      <c r="AX183" s="869"/>
      <c r="AY183" s="869"/>
      <c r="AZ183" s="869"/>
      <c r="BA183" s="869"/>
      <c r="BB183" s="869"/>
      <c r="BC183" s="869"/>
      <c r="BD183" s="869"/>
      <c r="BE183" s="869"/>
      <c r="BF183" s="869"/>
      <c r="BG183" s="869"/>
      <c r="BH183" s="869"/>
      <c r="BI183" s="869"/>
      <c r="BJ183" s="869"/>
      <c r="BK183" s="869"/>
      <c r="BL183" s="869"/>
      <c r="BM183" s="869"/>
    </row>
    <row r="184" spans="1:65" ht="27" customHeight="1" x14ac:dyDescent="0.2">
      <c r="A184" s="919"/>
      <c r="C184" s="869"/>
      <c r="E184" s="869"/>
      <c r="G184" s="869"/>
      <c r="H184" s="921"/>
      <c r="I184" s="838"/>
      <c r="J184" s="921"/>
      <c r="K184" s="838"/>
      <c r="L184" s="921"/>
      <c r="M184" s="838"/>
      <c r="N184" s="921"/>
      <c r="O184" s="838"/>
      <c r="P184" s="922"/>
      <c r="Q184" s="923"/>
      <c r="R184" s="924"/>
      <c r="S184" s="921"/>
      <c r="T184" s="921"/>
      <c r="U184" s="921"/>
      <c r="V184" s="933"/>
      <c r="W184" s="926"/>
      <c r="X184" s="927"/>
      <c r="Y184" s="922"/>
      <c r="Z184" s="838"/>
      <c r="AA184" s="928"/>
      <c r="AB184" s="929"/>
      <c r="AC184" s="929"/>
      <c r="AD184" s="929"/>
      <c r="AE184" s="929"/>
      <c r="AF184" s="929"/>
      <c r="AG184" s="929"/>
      <c r="AH184" s="929"/>
      <c r="AI184" s="929"/>
      <c r="AJ184" s="929"/>
      <c r="AK184" s="929"/>
      <c r="AL184" s="929"/>
      <c r="AM184" s="929"/>
      <c r="AN184" s="929"/>
      <c r="AO184" s="930"/>
      <c r="AP184" s="929"/>
      <c r="AQ184" s="931"/>
      <c r="AR184" s="931"/>
      <c r="AS184" s="869"/>
      <c r="AT184" s="869"/>
      <c r="AU184" s="869"/>
      <c r="AV184" s="869"/>
      <c r="AW184" s="869"/>
      <c r="AX184" s="869"/>
      <c r="AY184" s="869"/>
      <c r="AZ184" s="869"/>
      <c r="BA184" s="869"/>
      <c r="BB184" s="869"/>
      <c r="BC184" s="869"/>
      <c r="BD184" s="869"/>
      <c r="BE184" s="869"/>
      <c r="BF184" s="869"/>
      <c r="BG184" s="869"/>
      <c r="BH184" s="869"/>
      <c r="BI184" s="869"/>
      <c r="BJ184" s="869"/>
      <c r="BK184" s="869"/>
      <c r="BL184" s="869"/>
      <c r="BM184" s="869"/>
    </row>
    <row r="185" spans="1:65" ht="27" customHeight="1" x14ac:dyDescent="0.2">
      <c r="A185" s="919"/>
      <c r="C185" s="869"/>
      <c r="E185" s="869"/>
      <c r="G185" s="869"/>
      <c r="H185" s="921"/>
      <c r="I185" s="838"/>
      <c r="J185" s="921"/>
      <c r="K185" s="838"/>
      <c r="L185" s="921"/>
      <c r="M185" s="838"/>
      <c r="N185" s="921"/>
      <c r="O185" s="838"/>
      <c r="P185" s="922"/>
      <c r="Q185" s="923"/>
      <c r="R185" s="924"/>
      <c r="S185" s="921"/>
      <c r="T185" s="921"/>
      <c r="U185" s="921"/>
      <c r="V185" s="933"/>
      <c r="W185" s="926"/>
      <c r="X185" s="927"/>
      <c r="Y185" s="922"/>
      <c r="Z185" s="838"/>
      <c r="AA185" s="928"/>
      <c r="AB185" s="929"/>
      <c r="AC185" s="929"/>
      <c r="AD185" s="929"/>
      <c r="AE185" s="929"/>
      <c r="AF185" s="929"/>
      <c r="AG185" s="929"/>
      <c r="AH185" s="929"/>
      <c r="AI185" s="929"/>
      <c r="AJ185" s="929"/>
      <c r="AK185" s="929"/>
      <c r="AL185" s="929"/>
      <c r="AM185" s="929"/>
      <c r="AN185" s="929"/>
      <c r="AO185" s="930"/>
      <c r="AP185" s="929"/>
      <c r="AQ185" s="931"/>
      <c r="AR185" s="931"/>
      <c r="AS185" s="869"/>
      <c r="AT185" s="869"/>
      <c r="AU185" s="869"/>
      <c r="AV185" s="869"/>
      <c r="AW185" s="869"/>
      <c r="AX185" s="869"/>
      <c r="AY185" s="869"/>
      <c r="AZ185" s="869"/>
      <c r="BA185" s="869"/>
      <c r="BB185" s="869"/>
      <c r="BC185" s="869"/>
      <c r="BD185" s="869"/>
      <c r="BE185" s="869"/>
      <c r="BF185" s="869"/>
      <c r="BG185" s="869"/>
      <c r="BH185" s="869"/>
      <c r="BI185" s="869"/>
      <c r="BJ185" s="869"/>
      <c r="BK185" s="869"/>
      <c r="BL185" s="869"/>
      <c r="BM185" s="869"/>
    </row>
    <row r="186" spans="1:65" ht="27" customHeight="1" x14ac:dyDescent="0.2">
      <c r="A186" s="919"/>
      <c r="C186" s="869"/>
      <c r="E186" s="869"/>
      <c r="G186" s="869"/>
      <c r="H186" s="921"/>
      <c r="I186" s="838"/>
      <c r="J186" s="921"/>
      <c r="K186" s="838"/>
      <c r="L186" s="921"/>
      <c r="M186" s="838"/>
      <c r="N186" s="921"/>
      <c r="O186" s="838"/>
      <c r="P186" s="922"/>
      <c r="Q186" s="923"/>
      <c r="R186" s="924"/>
      <c r="S186" s="921"/>
      <c r="T186" s="921"/>
      <c r="U186" s="921"/>
      <c r="V186" s="933"/>
      <c r="W186" s="926"/>
      <c r="X186" s="927"/>
      <c r="Y186" s="922"/>
      <c r="Z186" s="838"/>
      <c r="AA186" s="928"/>
      <c r="AB186" s="929"/>
      <c r="AC186" s="929"/>
      <c r="AD186" s="929"/>
      <c r="AE186" s="929"/>
      <c r="AF186" s="929"/>
      <c r="AG186" s="929"/>
      <c r="AH186" s="929"/>
      <c r="AI186" s="929"/>
      <c r="AJ186" s="929"/>
      <c r="AK186" s="929"/>
      <c r="AL186" s="929"/>
      <c r="AM186" s="929"/>
      <c r="AN186" s="929"/>
      <c r="AO186" s="930"/>
      <c r="AP186" s="929"/>
      <c r="AQ186" s="931"/>
      <c r="AR186" s="931"/>
      <c r="AS186" s="869"/>
      <c r="AT186" s="869"/>
      <c r="AU186" s="869"/>
      <c r="AV186" s="869"/>
      <c r="AW186" s="869"/>
      <c r="AX186" s="869"/>
      <c r="AY186" s="869"/>
      <c r="AZ186" s="869"/>
      <c r="BA186" s="869"/>
      <c r="BB186" s="869"/>
      <c r="BC186" s="869"/>
      <c r="BD186" s="869"/>
      <c r="BE186" s="869"/>
      <c r="BF186" s="869"/>
      <c r="BG186" s="869"/>
      <c r="BH186" s="869"/>
      <c r="BI186" s="869"/>
      <c r="BJ186" s="869"/>
      <c r="BK186" s="869"/>
      <c r="BL186" s="869"/>
      <c r="BM186" s="869"/>
    </row>
    <row r="187" spans="1:65" ht="27" customHeight="1" x14ac:dyDescent="0.2">
      <c r="A187" s="919"/>
      <c r="C187" s="869"/>
      <c r="E187" s="869"/>
      <c r="G187" s="869"/>
      <c r="H187" s="921"/>
      <c r="I187" s="838"/>
      <c r="J187" s="921"/>
      <c r="K187" s="838"/>
      <c r="L187" s="921"/>
      <c r="M187" s="838"/>
      <c r="N187" s="921"/>
      <c r="O187" s="838"/>
      <c r="P187" s="922"/>
      <c r="Q187" s="923"/>
      <c r="R187" s="924"/>
      <c r="S187" s="921"/>
      <c r="T187" s="921"/>
      <c r="U187" s="921"/>
      <c r="V187" s="933"/>
      <c r="W187" s="926"/>
      <c r="X187" s="927"/>
      <c r="Y187" s="922"/>
      <c r="Z187" s="838"/>
      <c r="AA187" s="928"/>
      <c r="AB187" s="929"/>
      <c r="AC187" s="929"/>
      <c r="AD187" s="929"/>
      <c r="AE187" s="929"/>
      <c r="AF187" s="929"/>
      <c r="AG187" s="929"/>
      <c r="AH187" s="929"/>
      <c r="AI187" s="929"/>
      <c r="AJ187" s="929"/>
      <c r="AK187" s="929"/>
      <c r="AL187" s="929"/>
      <c r="AM187" s="929"/>
      <c r="AN187" s="929"/>
      <c r="AO187" s="930"/>
      <c r="AP187" s="929"/>
      <c r="AQ187" s="931"/>
      <c r="AR187" s="931"/>
      <c r="AS187" s="869"/>
      <c r="AT187" s="869"/>
      <c r="AU187" s="869"/>
      <c r="AV187" s="869"/>
      <c r="AW187" s="869"/>
      <c r="AX187" s="869"/>
      <c r="AY187" s="869"/>
      <c r="AZ187" s="869"/>
      <c r="BA187" s="869"/>
      <c r="BB187" s="869"/>
      <c r="BC187" s="869"/>
      <c r="BD187" s="869"/>
      <c r="BE187" s="869"/>
      <c r="BF187" s="869"/>
      <c r="BG187" s="869"/>
      <c r="BH187" s="869"/>
      <c r="BI187" s="869"/>
      <c r="BJ187" s="869"/>
      <c r="BK187" s="869"/>
      <c r="BL187" s="869"/>
      <c r="BM187" s="869"/>
    </row>
    <row r="188" spans="1:65" ht="27" customHeight="1" x14ac:dyDescent="0.2">
      <c r="A188" s="919"/>
      <c r="C188" s="869"/>
      <c r="E188" s="869"/>
      <c r="G188" s="869"/>
      <c r="H188" s="921"/>
      <c r="I188" s="838"/>
      <c r="J188" s="921"/>
      <c r="K188" s="838"/>
      <c r="L188" s="921"/>
      <c r="M188" s="838"/>
      <c r="N188" s="921"/>
      <c r="O188" s="838"/>
      <c r="P188" s="922"/>
      <c r="Q188" s="923"/>
      <c r="R188" s="924"/>
      <c r="S188" s="921"/>
      <c r="T188" s="921"/>
      <c r="U188" s="921"/>
      <c r="V188" s="933"/>
      <c r="W188" s="926"/>
      <c r="X188" s="927"/>
      <c r="Y188" s="922"/>
      <c r="Z188" s="838"/>
      <c r="AA188" s="928"/>
      <c r="AB188" s="929"/>
      <c r="AC188" s="929"/>
      <c r="AD188" s="929"/>
      <c r="AE188" s="929"/>
      <c r="AF188" s="929"/>
      <c r="AG188" s="929"/>
      <c r="AH188" s="929"/>
      <c r="AI188" s="929"/>
      <c r="AJ188" s="929"/>
      <c r="AK188" s="929"/>
      <c r="AL188" s="929"/>
      <c r="AM188" s="929"/>
      <c r="AN188" s="929"/>
      <c r="AO188" s="930"/>
      <c r="AP188" s="929"/>
      <c r="AQ188" s="931"/>
      <c r="AR188" s="931"/>
      <c r="AS188" s="869"/>
      <c r="AT188" s="869"/>
      <c r="AU188" s="869"/>
      <c r="AV188" s="869"/>
      <c r="AW188" s="869"/>
      <c r="AX188" s="869"/>
      <c r="AY188" s="869"/>
      <c r="AZ188" s="869"/>
      <c r="BA188" s="869"/>
      <c r="BB188" s="869"/>
      <c r="BC188" s="869"/>
      <c r="BD188" s="869"/>
      <c r="BE188" s="869"/>
      <c r="BF188" s="869"/>
      <c r="BG188" s="869"/>
      <c r="BH188" s="869"/>
      <c r="BI188" s="869"/>
      <c r="BJ188" s="869"/>
      <c r="BK188" s="869"/>
      <c r="BL188" s="869"/>
      <c r="BM188" s="869"/>
    </row>
    <row r="189" spans="1:65" ht="27" customHeight="1" x14ac:dyDescent="0.2">
      <c r="A189" s="919"/>
      <c r="C189" s="869"/>
      <c r="E189" s="869"/>
      <c r="G189" s="869"/>
      <c r="H189" s="921"/>
      <c r="I189" s="838"/>
      <c r="J189" s="921"/>
      <c r="K189" s="838"/>
      <c r="L189" s="921"/>
      <c r="M189" s="838"/>
      <c r="N189" s="921"/>
      <c r="O189" s="838"/>
      <c r="P189" s="922"/>
      <c r="Q189" s="923"/>
      <c r="R189" s="924"/>
      <c r="S189" s="921"/>
      <c r="T189" s="921"/>
      <c r="U189" s="921"/>
      <c r="V189" s="933"/>
      <c r="W189" s="926"/>
      <c r="X189" s="927"/>
      <c r="Y189" s="922"/>
      <c r="Z189" s="838"/>
      <c r="AA189" s="928"/>
      <c r="AB189" s="929"/>
      <c r="AC189" s="929"/>
      <c r="AD189" s="929"/>
      <c r="AE189" s="929"/>
      <c r="AF189" s="929"/>
      <c r="AG189" s="929"/>
      <c r="AH189" s="929"/>
      <c r="AI189" s="929"/>
      <c r="AJ189" s="929"/>
      <c r="AK189" s="929"/>
      <c r="AL189" s="929"/>
      <c r="AM189" s="929"/>
      <c r="AN189" s="929"/>
      <c r="AO189" s="930"/>
      <c r="AP189" s="929"/>
      <c r="AQ189" s="931"/>
      <c r="AR189" s="931"/>
      <c r="AS189" s="869"/>
      <c r="AT189" s="869"/>
      <c r="AU189" s="869"/>
      <c r="AV189" s="869"/>
      <c r="AW189" s="869"/>
      <c r="AX189" s="869"/>
      <c r="AY189" s="869"/>
      <c r="AZ189" s="869"/>
      <c r="BA189" s="869"/>
      <c r="BB189" s="869"/>
      <c r="BC189" s="869"/>
      <c r="BD189" s="869"/>
      <c r="BE189" s="869"/>
      <c r="BF189" s="869"/>
      <c r="BG189" s="869"/>
      <c r="BH189" s="869"/>
      <c r="BI189" s="869"/>
      <c r="BJ189" s="869"/>
      <c r="BK189" s="869"/>
      <c r="BL189" s="869"/>
      <c r="BM189" s="869"/>
    </row>
    <row r="190" spans="1:65" ht="27" customHeight="1" x14ac:dyDescent="0.2">
      <c r="A190" s="919"/>
      <c r="C190" s="869"/>
      <c r="E190" s="869"/>
      <c r="G190" s="869"/>
      <c r="H190" s="921"/>
      <c r="I190" s="838"/>
      <c r="J190" s="921"/>
      <c r="K190" s="838"/>
      <c r="L190" s="921"/>
      <c r="M190" s="838"/>
      <c r="N190" s="921"/>
      <c r="O190" s="838"/>
      <c r="P190" s="922"/>
      <c r="Q190" s="923"/>
      <c r="R190" s="924"/>
      <c r="S190" s="921"/>
      <c r="T190" s="921"/>
      <c r="U190" s="921"/>
      <c r="V190" s="933"/>
      <c r="W190" s="926"/>
      <c r="X190" s="927"/>
      <c r="Y190" s="922"/>
      <c r="Z190" s="838"/>
      <c r="AA190" s="928"/>
      <c r="AB190" s="929"/>
      <c r="AC190" s="929"/>
      <c r="AD190" s="929"/>
      <c r="AE190" s="929"/>
      <c r="AF190" s="929"/>
      <c r="AG190" s="929"/>
      <c r="AH190" s="929"/>
      <c r="AI190" s="929"/>
      <c r="AJ190" s="929"/>
      <c r="AK190" s="929"/>
      <c r="AL190" s="929"/>
      <c r="AM190" s="929"/>
      <c r="AN190" s="929"/>
      <c r="AO190" s="930"/>
      <c r="AP190" s="929"/>
      <c r="AQ190" s="931"/>
      <c r="AR190" s="931"/>
      <c r="AS190" s="869"/>
      <c r="AT190" s="869"/>
      <c r="AU190" s="869"/>
      <c r="AV190" s="869"/>
      <c r="AW190" s="869"/>
      <c r="AX190" s="869"/>
      <c r="AY190" s="869"/>
      <c r="AZ190" s="869"/>
      <c r="BA190" s="869"/>
      <c r="BB190" s="869"/>
      <c r="BC190" s="869"/>
      <c r="BD190" s="869"/>
      <c r="BE190" s="869"/>
      <c r="BF190" s="869"/>
      <c r="BG190" s="869"/>
      <c r="BH190" s="869"/>
      <c r="BI190" s="869"/>
      <c r="BJ190" s="869"/>
      <c r="BK190" s="869"/>
      <c r="BL190" s="869"/>
      <c r="BM190" s="869"/>
    </row>
    <row r="191" spans="1:65" ht="27" customHeight="1" x14ac:dyDescent="0.2">
      <c r="A191" s="919"/>
      <c r="C191" s="869"/>
      <c r="E191" s="869"/>
      <c r="G191" s="869"/>
      <c r="H191" s="921"/>
      <c r="I191" s="838"/>
      <c r="J191" s="921"/>
      <c r="K191" s="838"/>
      <c r="L191" s="921"/>
      <c r="M191" s="838"/>
      <c r="N191" s="921"/>
      <c r="O191" s="838"/>
      <c r="P191" s="922"/>
      <c r="Q191" s="923"/>
      <c r="R191" s="924"/>
      <c r="S191" s="921"/>
      <c r="T191" s="921"/>
      <c r="U191" s="921"/>
      <c r="V191" s="933"/>
      <c r="W191" s="926"/>
      <c r="X191" s="927"/>
      <c r="Y191" s="922"/>
      <c r="Z191" s="838"/>
      <c r="AA191" s="928"/>
      <c r="AB191" s="929"/>
      <c r="AC191" s="929"/>
      <c r="AD191" s="929"/>
      <c r="AE191" s="929"/>
      <c r="AF191" s="929"/>
      <c r="AG191" s="929"/>
      <c r="AH191" s="929"/>
      <c r="AI191" s="929"/>
      <c r="AJ191" s="929"/>
      <c r="AK191" s="929"/>
      <c r="AL191" s="929"/>
      <c r="AM191" s="929"/>
      <c r="AN191" s="929"/>
      <c r="AO191" s="930"/>
      <c r="AP191" s="929"/>
      <c r="AQ191" s="931"/>
      <c r="AR191" s="931"/>
      <c r="AS191" s="869"/>
      <c r="AT191" s="869"/>
      <c r="AU191" s="869"/>
      <c r="AV191" s="869"/>
      <c r="AW191" s="869"/>
      <c r="AX191" s="869"/>
      <c r="AY191" s="869"/>
      <c r="AZ191" s="869"/>
      <c r="BA191" s="869"/>
      <c r="BB191" s="869"/>
      <c r="BC191" s="869"/>
      <c r="BD191" s="869"/>
      <c r="BE191" s="869"/>
      <c r="BF191" s="869"/>
      <c r="BG191" s="869"/>
      <c r="BH191" s="869"/>
      <c r="BI191" s="869"/>
      <c r="BJ191" s="869"/>
      <c r="BK191" s="869"/>
      <c r="BL191" s="869"/>
      <c r="BM191" s="869"/>
    </row>
    <row r="192" spans="1:65" ht="27" customHeight="1" x14ac:dyDescent="0.2">
      <c r="A192" s="919"/>
      <c r="C192" s="869"/>
      <c r="E192" s="869"/>
      <c r="G192" s="869"/>
      <c r="H192" s="921"/>
      <c r="I192" s="838"/>
      <c r="J192" s="921"/>
      <c r="K192" s="838"/>
      <c r="L192" s="921"/>
      <c r="M192" s="838"/>
      <c r="N192" s="921"/>
      <c r="O192" s="838"/>
      <c r="P192" s="922"/>
      <c r="Q192" s="923"/>
      <c r="R192" s="924"/>
      <c r="S192" s="921"/>
      <c r="T192" s="921"/>
      <c r="U192" s="921"/>
      <c r="V192" s="933"/>
      <c r="W192" s="926"/>
      <c r="X192" s="927"/>
      <c r="Y192" s="922"/>
      <c r="Z192" s="838"/>
      <c r="AA192" s="928"/>
      <c r="AB192" s="929"/>
      <c r="AC192" s="929"/>
      <c r="AD192" s="929"/>
      <c r="AE192" s="929"/>
      <c r="AF192" s="929"/>
      <c r="AG192" s="929"/>
      <c r="AH192" s="929"/>
      <c r="AI192" s="929"/>
      <c r="AJ192" s="929"/>
      <c r="AK192" s="929"/>
      <c r="AL192" s="929"/>
      <c r="AM192" s="929"/>
      <c r="AN192" s="929"/>
      <c r="AO192" s="930"/>
      <c r="AP192" s="929"/>
      <c r="AQ192" s="931"/>
      <c r="AR192" s="931"/>
      <c r="AS192" s="869"/>
      <c r="AT192" s="869"/>
      <c r="AU192" s="869"/>
      <c r="AV192" s="869"/>
      <c r="AW192" s="869"/>
      <c r="AX192" s="869"/>
      <c r="AY192" s="869"/>
      <c r="AZ192" s="869"/>
      <c r="BA192" s="869"/>
      <c r="BB192" s="869"/>
      <c r="BC192" s="869"/>
      <c r="BD192" s="869"/>
      <c r="BE192" s="869"/>
      <c r="BF192" s="869"/>
      <c r="BG192" s="869"/>
      <c r="BH192" s="869"/>
      <c r="BI192" s="869"/>
      <c r="BJ192" s="869"/>
      <c r="BK192" s="869"/>
      <c r="BL192" s="869"/>
      <c r="BM192" s="869"/>
    </row>
    <row r="193" spans="1:65" ht="27" customHeight="1" x14ac:dyDescent="0.2">
      <c r="A193" s="919"/>
      <c r="C193" s="869"/>
      <c r="E193" s="869"/>
      <c r="G193" s="869"/>
      <c r="H193" s="921"/>
      <c r="I193" s="838"/>
      <c r="J193" s="921"/>
      <c r="K193" s="838"/>
      <c r="L193" s="921"/>
      <c r="M193" s="838"/>
      <c r="N193" s="921"/>
      <c r="O193" s="838"/>
      <c r="P193" s="922"/>
      <c r="Q193" s="923"/>
      <c r="R193" s="924"/>
      <c r="S193" s="921"/>
      <c r="T193" s="921"/>
      <c r="U193" s="921"/>
      <c r="V193" s="933"/>
      <c r="W193" s="926"/>
      <c r="X193" s="927"/>
      <c r="Y193" s="922"/>
      <c r="Z193" s="838"/>
      <c r="AA193" s="928"/>
      <c r="AB193" s="929"/>
      <c r="AC193" s="929"/>
      <c r="AD193" s="929"/>
      <c r="AE193" s="929"/>
      <c r="AF193" s="929"/>
      <c r="AG193" s="929"/>
      <c r="AH193" s="929"/>
      <c r="AI193" s="929"/>
      <c r="AJ193" s="929"/>
      <c r="AK193" s="929"/>
      <c r="AL193" s="929"/>
      <c r="AM193" s="929"/>
      <c r="AN193" s="929"/>
      <c r="AO193" s="930"/>
      <c r="AP193" s="929"/>
      <c r="AQ193" s="931"/>
      <c r="AR193" s="931"/>
      <c r="AS193" s="869"/>
      <c r="AT193" s="869"/>
      <c r="AU193" s="869"/>
      <c r="AV193" s="869"/>
      <c r="AW193" s="869"/>
      <c r="AX193" s="869"/>
      <c r="AY193" s="869"/>
      <c r="AZ193" s="869"/>
      <c r="BA193" s="869"/>
      <c r="BB193" s="869"/>
      <c r="BC193" s="869"/>
      <c r="BD193" s="869"/>
      <c r="BE193" s="869"/>
      <c r="BF193" s="869"/>
      <c r="BG193" s="869"/>
      <c r="BH193" s="869"/>
      <c r="BI193" s="869"/>
      <c r="BJ193" s="869"/>
      <c r="BK193" s="869"/>
      <c r="BL193" s="869"/>
      <c r="BM193" s="869"/>
    </row>
    <row r="194" spans="1:65" ht="27" customHeight="1" x14ac:dyDescent="0.2">
      <c r="A194" s="919"/>
      <c r="C194" s="869"/>
      <c r="E194" s="869"/>
      <c r="G194" s="869"/>
      <c r="H194" s="921"/>
      <c r="I194" s="838"/>
      <c r="J194" s="921"/>
      <c r="K194" s="838"/>
      <c r="L194" s="921"/>
      <c r="M194" s="838"/>
      <c r="N194" s="921"/>
      <c r="O194" s="838"/>
      <c r="P194" s="922"/>
      <c r="Q194" s="923"/>
      <c r="R194" s="924"/>
      <c r="S194" s="921"/>
      <c r="T194" s="921"/>
      <c r="U194" s="921"/>
      <c r="V194" s="933"/>
      <c r="W194" s="926"/>
      <c r="X194" s="927"/>
      <c r="Y194" s="922"/>
      <c r="Z194" s="838"/>
      <c r="AA194" s="928"/>
      <c r="AB194" s="929"/>
      <c r="AC194" s="929"/>
      <c r="AD194" s="929"/>
      <c r="AE194" s="929"/>
      <c r="AF194" s="929"/>
      <c r="AG194" s="929"/>
      <c r="AH194" s="929"/>
      <c r="AI194" s="929"/>
      <c r="AJ194" s="929"/>
      <c r="AK194" s="929"/>
      <c r="AL194" s="929"/>
      <c r="AM194" s="929"/>
      <c r="AN194" s="929"/>
      <c r="AO194" s="930"/>
      <c r="AP194" s="929"/>
      <c r="AQ194" s="931"/>
      <c r="AR194" s="931"/>
      <c r="AS194" s="869"/>
      <c r="AT194" s="869"/>
      <c r="AU194" s="869"/>
      <c r="AV194" s="869"/>
      <c r="AW194" s="869"/>
      <c r="AX194" s="869"/>
      <c r="AY194" s="869"/>
      <c r="AZ194" s="869"/>
      <c r="BA194" s="869"/>
      <c r="BB194" s="869"/>
      <c r="BC194" s="869"/>
      <c r="BD194" s="869"/>
      <c r="BE194" s="869"/>
      <c r="BF194" s="869"/>
      <c r="BG194" s="869"/>
      <c r="BH194" s="869"/>
      <c r="BI194" s="869"/>
      <c r="BJ194" s="869"/>
      <c r="BK194" s="869"/>
      <c r="BL194" s="869"/>
      <c r="BM194" s="869"/>
    </row>
    <row r="195" spans="1:65" ht="27" customHeight="1" x14ac:dyDescent="0.2">
      <c r="A195" s="919"/>
      <c r="C195" s="869"/>
      <c r="E195" s="869"/>
      <c r="G195" s="869"/>
      <c r="H195" s="921"/>
      <c r="I195" s="838"/>
      <c r="J195" s="921"/>
      <c r="K195" s="838"/>
      <c r="L195" s="921"/>
      <c r="M195" s="838"/>
      <c r="N195" s="921"/>
      <c r="O195" s="838"/>
      <c r="P195" s="922"/>
      <c r="Q195" s="923"/>
      <c r="R195" s="924"/>
      <c r="S195" s="921"/>
      <c r="T195" s="921"/>
      <c r="U195" s="921"/>
      <c r="V195" s="933"/>
      <c r="W195" s="926"/>
      <c r="X195" s="927"/>
      <c r="Y195" s="922"/>
      <c r="Z195" s="838"/>
      <c r="AA195" s="928"/>
      <c r="AB195" s="929"/>
      <c r="AC195" s="929"/>
      <c r="AD195" s="929"/>
      <c r="AE195" s="929"/>
      <c r="AF195" s="929"/>
      <c r="AG195" s="929"/>
      <c r="AH195" s="929"/>
      <c r="AI195" s="929"/>
      <c r="AJ195" s="929"/>
      <c r="AK195" s="929"/>
      <c r="AL195" s="929"/>
      <c r="AM195" s="929"/>
      <c r="AN195" s="929"/>
      <c r="AO195" s="930"/>
      <c r="AP195" s="929"/>
      <c r="AQ195" s="931"/>
      <c r="AR195" s="931"/>
      <c r="AS195" s="869"/>
      <c r="AT195" s="869"/>
      <c r="AU195" s="869"/>
      <c r="AV195" s="869"/>
      <c r="AW195" s="869"/>
      <c r="AX195" s="869"/>
      <c r="AY195" s="869"/>
      <c r="AZ195" s="869"/>
      <c r="BA195" s="869"/>
      <c r="BB195" s="869"/>
      <c r="BC195" s="869"/>
      <c r="BD195" s="869"/>
      <c r="BE195" s="869"/>
      <c r="BF195" s="869"/>
      <c r="BG195" s="869"/>
      <c r="BH195" s="869"/>
      <c r="BI195" s="869"/>
      <c r="BJ195" s="869"/>
      <c r="BK195" s="869"/>
      <c r="BL195" s="869"/>
      <c r="BM195" s="869"/>
    </row>
    <row r="196" spans="1:65" ht="27" customHeight="1" x14ac:dyDescent="0.2">
      <c r="A196" s="919"/>
      <c r="C196" s="869"/>
      <c r="E196" s="869"/>
      <c r="G196" s="869"/>
      <c r="H196" s="921"/>
      <c r="I196" s="838"/>
      <c r="J196" s="921"/>
      <c r="K196" s="838"/>
      <c r="L196" s="921"/>
      <c r="M196" s="838"/>
      <c r="N196" s="921"/>
      <c r="O196" s="838"/>
      <c r="P196" s="922"/>
      <c r="Q196" s="923"/>
      <c r="R196" s="924"/>
      <c r="S196" s="921"/>
      <c r="T196" s="921"/>
      <c r="U196" s="921"/>
      <c r="V196" s="933"/>
      <c r="W196" s="926"/>
      <c r="X196" s="927"/>
      <c r="Y196" s="922"/>
      <c r="Z196" s="838"/>
      <c r="AA196" s="928"/>
      <c r="AB196" s="929"/>
      <c r="AC196" s="929"/>
      <c r="AD196" s="929"/>
      <c r="AE196" s="929"/>
      <c r="AF196" s="929"/>
      <c r="AG196" s="929"/>
      <c r="AH196" s="929"/>
      <c r="AI196" s="929"/>
      <c r="AJ196" s="929"/>
      <c r="AK196" s="929"/>
      <c r="AL196" s="929"/>
      <c r="AM196" s="929"/>
      <c r="AN196" s="929"/>
      <c r="AO196" s="930"/>
      <c r="AP196" s="929"/>
      <c r="AQ196" s="931"/>
      <c r="AR196" s="931"/>
      <c r="AS196" s="869"/>
      <c r="AT196" s="869"/>
      <c r="AU196" s="869"/>
      <c r="AV196" s="869"/>
      <c r="AW196" s="869"/>
      <c r="AX196" s="869"/>
      <c r="AY196" s="869"/>
      <c r="AZ196" s="869"/>
      <c r="BA196" s="869"/>
      <c r="BB196" s="869"/>
      <c r="BC196" s="869"/>
      <c r="BD196" s="869"/>
      <c r="BE196" s="869"/>
      <c r="BF196" s="869"/>
      <c r="BG196" s="869"/>
      <c r="BH196" s="869"/>
      <c r="BI196" s="869"/>
      <c r="BJ196" s="869"/>
      <c r="BK196" s="869"/>
      <c r="BL196" s="869"/>
      <c r="BM196" s="869"/>
    </row>
    <row r="197" spans="1:65" ht="27" customHeight="1" x14ac:dyDescent="0.2">
      <c r="A197" s="919"/>
      <c r="C197" s="869"/>
      <c r="E197" s="869"/>
      <c r="G197" s="869"/>
      <c r="H197" s="921"/>
      <c r="I197" s="838"/>
      <c r="J197" s="921"/>
      <c r="K197" s="838"/>
      <c r="L197" s="921"/>
      <c r="M197" s="838"/>
      <c r="N197" s="921"/>
      <c r="O197" s="838"/>
      <c r="P197" s="922"/>
      <c r="Q197" s="923"/>
      <c r="R197" s="924"/>
      <c r="S197" s="921"/>
      <c r="T197" s="921"/>
      <c r="U197" s="921"/>
      <c r="V197" s="933"/>
      <c r="W197" s="926"/>
      <c r="X197" s="927"/>
      <c r="Y197" s="922"/>
      <c r="Z197" s="838"/>
      <c r="AA197" s="928"/>
      <c r="AB197" s="929"/>
      <c r="AC197" s="929"/>
      <c r="AD197" s="929"/>
      <c r="AE197" s="929"/>
      <c r="AF197" s="929"/>
      <c r="AG197" s="929"/>
      <c r="AH197" s="929"/>
      <c r="AI197" s="929"/>
      <c r="AJ197" s="929"/>
      <c r="AK197" s="929"/>
      <c r="AL197" s="929"/>
      <c r="AM197" s="929"/>
      <c r="AN197" s="929"/>
      <c r="AO197" s="930"/>
      <c r="AP197" s="929"/>
      <c r="AQ197" s="931"/>
      <c r="AR197" s="931"/>
      <c r="AS197" s="869"/>
      <c r="AT197" s="869"/>
      <c r="AU197" s="869"/>
      <c r="AV197" s="869"/>
      <c r="AW197" s="869"/>
      <c r="AX197" s="869"/>
      <c r="AY197" s="869"/>
      <c r="AZ197" s="869"/>
      <c r="BA197" s="869"/>
      <c r="BB197" s="869"/>
      <c r="BC197" s="869"/>
      <c r="BD197" s="869"/>
      <c r="BE197" s="869"/>
      <c r="BF197" s="869"/>
      <c r="BG197" s="869"/>
      <c r="BH197" s="869"/>
      <c r="BI197" s="869"/>
      <c r="BJ197" s="869"/>
      <c r="BK197" s="869"/>
      <c r="BL197" s="869"/>
      <c r="BM197" s="869"/>
    </row>
    <row r="198" spans="1:65" ht="27" customHeight="1" x14ac:dyDescent="0.2">
      <c r="A198" s="919"/>
      <c r="C198" s="869"/>
      <c r="E198" s="869"/>
      <c r="G198" s="869"/>
      <c r="H198" s="921"/>
      <c r="I198" s="838"/>
      <c r="J198" s="921"/>
      <c r="K198" s="838"/>
      <c r="L198" s="921"/>
      <c r="M198" s="838"/>
      <c r="N198" s="921"/>
      <c r="O198" s="838"/>
      <c r="P198" s="922"/>
      <c r="Q198" s="923"/>
      <c r="R198" s="924"/>
      <c r="S198" s="921"/>
      <c r="T198" s="921"/>
      <c r="U198" s="921"/>
      <c r="V198" s="933"/>
      <c r="W198" s="926"/>
      <c r="X198" s="927"/>
      <c r="Y198" s="922"/>
      <c r="Z198" s="838"/>
      <c r="AA198" s="928"/>
      <c r="AB198" s="929"/>
      <c r="AC198" s="929"/>
      <c r="AD198" s="929"/>
      <c r="AE198" s="929"/>
      <c r="AF198" s="929"/>
      <c r="AG198" s="929"/>
      <c r="AH198" s="929"/>
      <c r="AI198" s="929"/>
      <c r="AJ198" s="929"/>
      <c r="AK198" s="929"/>
      <c r="AL198" s="929"/>
      <c r="AM198" s="929"/>
      <c r="AN198" s="929"/>
      <c r="AO198" s="930"/>
      <c r="AP198" s="929"/>
      <c r="AQ198" s="931"/>
      <c r="AR198" s="931"/>
      <c r="AS198" s="869"/>
      <c r="AT198" s="869"/>
      <c r="AU198" s="869"/>
      <c r="AV198" s="869"/>
      <c r="AW198" s="869"/>
      <c r="AX198" s="869"/>
      <c r="AY198" s="869"/>
      <c r="AZ198" s="869"/>
      <c r="BA198" s="869"/>
      <c r="BB198" s="869"/>
      <c r="BC198" s="869"/>
      <c r="BD198" s="869"/>
      <c r="BE198" s="869"/>
      <c r="BF198" s="869"/>
      <c r="BG198" s="869"/>
      <c r="BH198" s="869"/>
      <c r="BI198" s="869"/>
      <c r="BJ198" s="869"/>
      <c r="BK198" s="869"/>
      <c r="BL198" s="869"/>
      <c r="BM198" s="869"/>
    </row>
    <row r="199" spans="1:65" ht="27" customHeight="1" x14ac:dyDescent="0.2">
      <c r="A199" s="919"/>
      <c r="C199" s="869"/>
      <c r="E199" s="869"/>
      <c r="G199" s="869"/>
      <c r="H199" s="921"/>
      <c r="I199" s="838"/>
      <c r="J199" s="921"/>
      <c r="K199" s="838"/>
      <c r="L199" s="921"/>
      <c r="M199" s="838"/>
      <c r="N199" s="921"/>
      <c r="O199" s="838"/>
      <c r="P199" s="922"/>
      <c r="Q199" s="923"/>
      <c r="R199" s="924"/>
      <c r="S199" s="921"/>
      <c r="T199" s="921"/>
      <c r="U199" s="921"/>
      <c r="V199" s="933"/>
      <c r="W199" s="926"/>
      <c r="X199" s="927"/>
      <c r="Y199" s="922"/>
      <c r="Z199" s="838"/>
      <c r="AA199" s="928"/>
      <c r="AB199" s="929"/>
      <c r="AC199" s="929"/>
      <c r="AD199" s="929"/>
      <c r="AE199" s="929"/>
      <c r="AF199" s="929"/>
      <c r="AG199" s="929"/>
      <c r="AH199" s="929"/>
      <c r="AI199" s="929"/>
      <c r="AJ199" s="929"/>
      <c r="AK199" s="929"/>
      <c r="AL199" s="929"/>
      <c r="AM199" s="929"/>
      <c r="AN199" s="929"/>
      <c r="AO199" s="930"/>
      <c r="AP199" s="929"/>
      <c r="AQ199" s="931"/>
      <c r="AR199" s="931"/>
      <c r="AS199" s="869"/>
      <c r="AT199" s="869"/>
      <c r="AU199" s="869"/>
      <c r="AV199" s="869"/>
      <c r="AW199" s="869"/>
      <c r="AX199" s="869"/>
      <c r="AY199" s="869"/>
      <c r="AZ199" s="869"/>
      <c r="BA199" s="869"/>
      <c r="BB199" s="869"/>
      <c r="BC199" s="869"/>
      <c r="BD199" s="869"/>
      <c r="BE199" s="869"/>
      <c r="BF199" s="869"/>
      <c r="BG199" s="869"/>
      <c r="BH199" s="869"/>
      <c r="BI199" s="869"/>
      <c r="BJ199" s="869"/>
      <c r="BK199" s="869"/>
      <c r="BL199" s="869"/>
      <c r="BM199" s="869"/>
    </row>
    <row r="200" spans="1:65" ht="27" customHeight="1" x14ac:dyDescent="0.2">
      <c r="A200" s="919"/>
      <c r="C200" s="869"/>
      <c r="E200" s="869"/>
      <c r="G200" s="869"/>
      <c r="H200" s="921"/>
      <c r="I200" s="838"/>
      <c r="J200" s="921"/>
      <c r="K200" s="838"/>
      <c r="L200" s="921"/>
      <c r="M200" s="838"/>
      <c r="N200" s="921"/>
      <c r="O200" s="838"/>
      <c r="P200" s="922"/>
      <c r="Q200" s="923"/>
      <c r="R200" s="924"/>
      <c r="S200" s="921"/>
      <c r="T200" s="921"/>
      <c r="U200" s="921"/>
      <c r="V200" s="933"/>
      <c r="W200" s="926"/>
      <c r="X200" s="927"/>
      <c r="Y200" s="922"/>
      <c r="Z200" s="838"/>
      <c r="AA200" s="928"/>
      <c r="AB200" s="929"/>
      <c r="AC200" s="929"/>
      <c r="AD200" s="929"/>
      <c r="AE200" s="929"/>
      <c r="AF200" s="929"/>
      <c r="AG200" s="929"/>
      <c r="AH200" s="929"/>
      <c r="AI200" s="929"/>
      <c r="AJ200" s="929"/>
      <c r="AK200" s="929"/>
      <c r="AL200" s="929"/>
      <c r="AM200" s="929"/>
      <c r="AN200" s="929"/>
      <c r="AO200" s="930"/>
      <c r="AP200" s="929"/>
      <c r="AQ200" s="931"/>
      <c r="AR200" s="931"/>
      <c r="AS200" s="869"/>
      <c r="AT200" s="869"/>
      <c r="AU200" s="869"/>
      <c r="AV200" s="869"/>
      <c r="AW200" s="869"/>
      <c r="AX200" s="869"/>
      <c r="AY200" s="869"/>
      <c r="AZ200" s="869"/>
      <c r="BA200" s="869"/>
      <c r="BB200" s="869"/>
      <c r="BC200" s="869"/>
      <c r="BD200" s="869"/>
      <c r="BE200" s="869"/>
      <c r="BF200" s="869"/>
      <c r="BG200" s="869"/>
      <c r="BH200" s="869"/>
      <c r="BI200" s="869"/>
      <c r="BJ200" s="869"/>
      <c r="BK200" s="869"/>
      <c r="BL200" s="869"/>
      <c r="BM200" s="869"/>
    </row>
    <row r="201" spans="1:65" ht="27" customHeight="1" x14ac:dyDescent="0.2">
      <c r="A201" s="919"/>
      <c r="C201" s="869"/>
      <c r="E201" s="869"/>
      <c r="G201" s="869"/>
      <c r="H201" s="921"/>
      <c r="I201" s="838"/>
      <c r="J201" s="921"/>
      <c r="K201" s="838"/>
      <c r="L201" s="921"/>
      <c r="M201" s="838"/>
      <c r="N201" s="921"/>
      <c r="O201" s="838"/>
      <c r="P201" s="922"/>
      <c r="Q201" s="923"/>
      <c r="R201" s="924"/>
      <c r="S201" s="921"/>
      <c r="T201" s="921"/>
      <c r="U201" s="921"/>
      <c r="V201" s="933"/>
      <c r="W201" s="926"/>
      <c r="X201" s="927"/>
      <c r="Y201" s="922"/>
      <c r="Z201" s="838"/>
      <c r="AA201" s="928"/>
      <c r="AB201" s="929"/>
      <c r="AC201" s="929"/>
      <c r="AD201" s="929"/>
      <c r="AE201" s="929"/>
      <c r="AF201" s="929"/>
      <c r="AG201" s="929"/>
      <c r="AH201" s="929"/>
      <c r="AI201" s="929"/>
      <c r="AJ201" s="929"/>
      <c r="AK201" s="929"/>
      <c r="AL201" s="929"/>
      <c r="AM201" s="929"/>
      <c r="AN201" s="929"/>
      <c r="AO201" s="930"/>
      <c r="AP201" s="929"/>
      <c r="AQ201" s="931"/>
      <c r="AR201" s="931"/>
      <c r="AS201" s="869"/>
      <c r="AT201" s="869"/>
      <c r="AU201" s="869"/>
      <c r="AV201" s="869"/>
      <c r="AW201" s="869"/>
      <c r="AX201" s="869"/>
      <c r="AY201" s="869"/>
      <c r="AZ201" s="869"/>
      <c r="BA201" s="869"/>
      <c r="BB201" s="869"/>
      <c r="BC201" s="869"/>
      <c r="BD201" s="869"/>
      <c r="BE201" s="869"/>
      <c r="BF201" s="869"/>
      <c r="BG201" s="869"/>
      <c r="BH201" s="869"/>
      <c r="BI201" s="869"/>
      <c r="BJ201" s="869"/>
      <c r="BK201" s="869"/>
      <c r="BL201" s="869"/>
      <c r="BM201" s="869"/>
    </row>
    <row r="202" spans="1:65" ht="27" customHeight="1" x14ac:dyDescent="0.2">
      <c r="A202" s="919"/>
      <c r="C202" s="869"/>
      <c r="E202" s="869"/>
      <c r="G202" s="869"/>
      <c r="H202" s="921"/>
      <c r="I202" s="838"/>
      <c r="J202" s="921"/>
      <c r="K202" s="838"/>
      <c r="L202" s="921"/>
      <c r="M202" s="838"/>
      <c r="N202" s="921"/>
      <c r="O202" s="838"/>
      <c r="P202" s="922"/>
      <c r="Q202" s="923"/>
      <c r="R202" s="924"/>
      <c r="S202" s="921"/>
      <c r="T202" s="921"/>
      <c r="U202" s="921"/>
      <c r="V202" s="933"/>
      <c r="W202" s="926"/>
      <c r="X202" s="927"/>
      <c r="Y202" s="922"/>
      <c r="Z202" s="838"/>
      <c r="AA202" s="928"/>
      <c r="AB202" s="929"/>
      <c r="AC202" s="929"/>
      <c r="AD202" s="929"/>
      <c r="AE202" s="929"/>
      <c r="AF202" s="929"/>
      <c r="AG202" s="929"/>
      <c r="AH202" s="929"/>
      <c r="AI202" s="929"/>
      <c r="AJ202" s="929"/>
      <c r="AK202" s="929"/>
      <c r="AL202" s="929"/>
      <c r="AM202" s="929"/>
      <c r="AN202" s="929"/>
      <c r="AO202" s="930"/>
      <c r="AP202" s="929"/>
      <c r="AQ202" s="931"/>
      <c r="AR202" s="931"/>
      <c r="AS202" s="869"/>
      <c r="AT202" s="869"/>
      <c r="AU202" s="869"/>
      <c r="AV202" s="869"/>
      <c r="AW202" s="869"/>
      <c r="AX202" s="869"/>
      <c r="AY202" s="869"/>
      <c r="AZ202" s="869"/>
      <c r="BA202" s="869"/>
      <c r="BB202" s="869"/>
      <c r="BC202" s="869"/>
      <c r="BD202" s="869"/>
      <c r="BE202" s="869"/>
      <c r="BF202" s="869"/>
      <c r="BG202" s="869"/>
      <c r="BH202" s="869"/>
      <c r="BI202" s="869"/>
      <c r="BJ202" s="869"/>
      <c r="BK202" s="869"/>
      <c r="BL202" s="869"/>
      <c r="BM202" s="869"/>
    </row>
    <row r="203" spans="1:65" ht="27" customHeight="1" x14ac:dyDescent="0.2">
      <c r="A203" s="919"/>
      <c r="C203" s="869"/>
      <c r="E203" s="869"/>
      <c r="G203" s="869"/>
      <c r="H203" s="921"/>
      <c r="I203" s="838"/>
      <c r="J203" s="921"/>
      <c r="K203" s="838"/>
      <c r="L203" s="921"/>
      <c r="M203" s="838"/>
      <c r="N203" s="921"/>
      <c r="O203" s="838"/>
      <c r="P203" s="922"/>
      <c r="Q203" s="923"/>
      <c r="R203" s="924"/>
      <c r="S203" s="921"/>
      <c r="T203" s="921"/>
      <c r="U203" s="921"/>
      <c r="V203" s="933"/>
      <c r="W203" s="926"/>
      <c r="X203" s="927"/>
      <c r="Y203" s="922"/>
      <c r="Z203" s="838"/>
      <c r="AA203" s="928"/>
      <c r="AB203" s="929"/>
      <c r="AC203" s="929"/>
      <c r="AD203" s="929"/>
      <c r="AE203" s="929"/>
      <c r="AF203" s="929"/>
      <c r="AG203" s="929"/>
      <c r="AH203" s="929"/>
      <c r="AI203" s="929"/>
      <c r="AJ203" s="929"/>
      <c r="AK203" s="929"/>
      <c r="AL203" s="929"/>
      <c r="AM203" s="929"/>
      <c r="AN203" s="929"/>
      <c r="AO203" s="930"/>
      <c r="AP203" s="929"/>
      <c r="AQ203" s="931"/>
      <c r="AR203" s="931"/>
      <c r="AS203" s="869"/>
      <c r="AT203" s="869"/>
      <c r="AU203" s="869"/>
      <c r="AV203" s="869"/>
      <c r="AW203" s="869"/>
      <c r="AX203" s="869"/>
      <c r="AY203" s="869"/>
      <c r="AZ203" s="869"/>
      <c r="BA203" s="869"/>
      <c r="BB203" s="869"/>
      <c r="BC203" s="869"/>
      <c r="BD203" s="869"/>
      <c r="BE203" s="869"/>
      <c r="BF203" s="869"/>
      <c r="BG203" s="869"/>
      <c r="BH203" s="869"/>
      <c r="BI203" s="869"/>
      <c r="BJ203" s="869"/>
      <c r="BK203" s="869"/>
      <c r="BL203" s="869"/>
      <c r="BM203" s="869"/>
    </row>
    <row r="204" spans="1:65" ht="27" customHeight="1" x14ac:dyDescent="0.2">
      <c r="A204" s="919"/>
      <c r="C204" s="869"/>
      <c r="E204" s="869"/>
      <c r="G204" s="869"/>
      <c r="H204" s="921"/>
      <c r="I204" s="838"/>
      <c r="J204" s="921"/>
      <c r="K204" s="838"/>
      <c r="L204" s="921"/>
      <c r="M204" s="838"/>
      <c r="N204" s="921"/>
      <c r="O204" s="838"/>
      <c r="P204" s="922"/>
      <c r="Q204" s="923"/>
      <c r="R204" s="924"/>
      <c r="S204" s="921"/>
      <c r="T204" s="921"/>
      <c r="U204" s="921"/>
      <c r="V204" s="933"/>
      <c r="W204" s="926"/>
      <c r="X204" s="927"/>
      <c r="Y204" s="922"/>
      <c r="Z204" s="838"/>
      <c r="AA204" s="928"/>
      <c r="AB204" s="929"/>
      <c r="AC204" s="929"/>
      <c r="AD204" s="929"/>
      <c r="AE204" s="929"/>
      <c r="AF204" s="929"/>
      <c r="AG204" s="929"/>
      <c r="AH204" s="929"/>
      <c r="AI204" s="929"/>
      <c r="AJ204" s="929"/>
      <c r="AK204" s="929"/>
      <c r="AL204" s="929"/>
      <c r="AM204" s="929"/>
      <c r="AN204" s="929"/>
      <c r="AO204" s="930"/>
      <c r="AP204" s="929"/>
      <c r="AQ204" s="931"/>
      <c r="AR204" s="931"/>
      <c r="AS204" s="869"/>
      <c r="AT204" s="869"/>
      <c r="AU204" s="869"/>
      <c r="AV204" s="869"/>
      <c r="AW204" s="869"/>
      <c r="AX204" s="869"/>
      <c r="AY204" s="869"/>
      <c r="AZ204" s="869"/>
      <c r="BA204" s="869"/>
      <c r="BB204" s="869"/>
      <c r="BC204" s="869"/>
      <c r="BD204" s="869"/>
      <c r="BE204" s="869"/>
      <c r="BF204" s="869"/>
      <c r="BG204" s="869"/>
      <c r="BH204" s="869"/>
      <c r="BI204" s="869"/>
      <c r="BJ204" s="869"/>
      <c r="BK204" s="869"/>
      <c r="BL204" s="869"/>
      <c r="BM204" s="869"/>
    </row>
    <row r="205" spans="1:65" ht="27" customHeight="1" x14ac:dyDescent="0.2">
      <c r="A205" s="919"/>
      <c r="C205" s="869"/>
      <c r="E205" s="869"/>
      <c r="G205" s="869"/>
      <c r="H205" s="921"/>
      <c r="I205" s="838"/>
      <c r="J205" s="921"/>
      <c r="K205" s="838"/>
      <c r="L205" s="921"/>
      <c r="M205" s="838"/>
      <c r="N205" s="921"/>
      <c r="O205" s="838"/>
      <c r="P205" s="922"/>
      <c r="Q205" s="923"/>
      <c r="R205" s="924"/>
      <c r="S205" s="921"/>
      <c r="T205" s="921"/>
      <c r="U205" s="921"/>
      <c r="V205" s="933"/>
      <c r="W205" s="926"/>
      <c r="X205" s="927"/>
      <c r="Y205" s="922"/>
      <c r="Z205" s="838"/>
      <c r="AA205" s="928"/>
      <c r="AB205" s="929"/>
      <c r="AC205" s="929"/>
      <c r="AD205" s="929"/>
      <c r="AE205" s="929"/>
      <c r="AF205" s="929"/>
      <c r="AG205" s="929"/>
      <c r="AH205" s="929"/>
      <c r="AI205" s="929"/>
      <c r="AJ205" s="929"/>
      <c r="AK205" s="929"/>
      <c r="AL205" s="929"/>
      <c r="AM205" s="929"/>
      <c r="AN205" s="929"/>
      <c r="AO205" s="930"/>
      <c r="AP205" s="929"/>
      <c r="AQ205" s="931"/>
      <c r="AR205" s="931"/>
      <c r="AS205" s="869"/>
      <c r="AT205" s="869"/>
      <c r="AU205" s="869"/>
      <c r="AV205" s="869"/>
      <c r="AW205" s="869"/>
      <c r="AX205" s="869"/>
      <c r="AY205" s="869"/>
      <c r="AZ205" s="869"/>
      <c r="BA205" s="869"/>
      <c r="BB205" s="869"/>
      <c r="BC205" s="869"/>
      <c r="BD205" s="869"/>
      <c r="BE205" s="869"/>
      <c r="BF205" s="869"/>
      <c r="BG205" s="869"/>
      <c r="BH205" s="869"/>
      <c r="BI205" s="869"/>
      <c r="BJ205" s="869"/>
      <c r="BK205" s="869"/>
      <c r="BL205" s="869"/>
      <c r="BM205" s="869"/>
    </row>
    <row r="206" spans="1:65" ht="27" customHeight="1" x14ac:dyDescent="0.2">
      <c r="A206" s="919"/>
      <c r="C206" s="869"/>
      <c r="E206" s="869"/>
      <c r="G206" s="869"/>
      <c r="H206" s="921"/>
      <c r="I206" s="838"/>
      <c r="J206" s="921"/>
      <c r="K206" s="838"/>
      <c r="L206" s="921"/>
      <c r="M206" s="838"/>
      <c r="N206" s="921"/>
      <c r="O206" s="838"/>
      <c r="P206" s="922"/>
      <c r="Q206" s="923"/>
      <c r="R206" s="924"/>
      <c r="S206" s="921"/>
      <c r="T206" s="921"/>
      <c r="U206" s="921"/>
      <c r="V206" s="933"/>
      <c r="W206" s="926"/>
      <c r="X206" s="927"/>
      <c r="Y206" s="922"/>
      <c r="Z206" s="838"/>
      <c r="AA206" s="928"/>
      <c r="AB206" s="929"/>
      <c r="AC206" s="929"/>
      <c r="AD206" s="929"/>
      <c r="AE206" s="929"/>
      <c r="AF206" s="929"/>
      <c r="AG206" s="929"/>
      <c r="AH206" s="929"/>
      <c r="AI206" s="929"/>
      <c r="AJ206" s="929"/>
      <c r="AK206" s="929"/>
      <c r="AL206" s="929"/>
      <c r="AM206" s="929"/>
      <c r="AN206" s="929"/>
      <c r="AO206" s="930"/>
      <c r="AP206" s="929"/>
      <c r="AQ206" s="931"/>
      <c r="AR206" s="931"/>
      <c r="AS206" s="869"/>
      <c r="AT206" s="869"/>
      <c r="AU206" s="869"/>
      <c r="AV206" s="869"/>
      <c r="AW206" s="869"/>
      <c r="AX206" s="869"/>
      <c r="AY206" s="869"/>
      <c r="AZ206" s="869"/>
      <c r="BA206" s="869"/>
      <c r="BB206" s="869"/>
      <c r="BC206" s="869"/>
      <c r="BD206" s="869"/>
      <c r="BE206" s="869"/>
      <c r="BF206" s="869"/>
      <c r="BG206" s="869"/>
      <c r="BH206" s="869"/>
      <c r="BI206" s="869"/>
      <c r="BJ206" s="869"/>
      <c r="BK206" s="869"/>
      <c r="BL206" s="869"/>
      <c r="BM206" s="869"/>
    </row>
    <row r="207" spans="1:65" ht="27" customHeight="1" x14ac:dyDescent="0.2">
      <c r="A207" s="919"/>
      <c r="C207" s="869"/>
      <c r="E207" s="869"/>
      <c r="G207" s="869"/>
      <c r="H207" s="921"/>
      <c r="I207" s="838"/>
      <c r="J207" s="921"/>
      <c r="K207" s="838"/>
      <c r="L207" s="921"/>
      <c r="M207" s="838"/>
      <c r="N207" s="921"/>
      <c r="O207" s="838"/>
      <c r="P207" s="922"/>
      <c r="Q207" s="923"/>
      <c r="R207" s="924"/>
      <c r="S207" s="921"/>
      <c r="T207" s="921"/>
      <c r="U207" s="921"/>
      <c r="V207" s="933"/>
      <c r="W207" s="926"/>
      <c r="X207" s="927"/>
      <c r="Y207" s="922"/>
      <c r="Z207" s="838"/>
      <c r="AA207" s="928"/>
      <c r="AB207" s="929"/>
      <c r="AC207" s="929"/>
      <c r="AD207" s="929"/>
      <c r="AE207" s="929"/>
      <c r="AF207" s="929"/>
      <c r="AG207" s="929"/>
      <c r="AH207" s="929"/>
      <c r="AI207" s="929"/>
      <c r="AJ207" s="929"/>
      <c r="AK207" s="929"/>
      <c r="AL207" s="929"/>
      <c r="AM207" s="929"/>
      <c r="AN207" s="929"/>
      <c r="AO207" s="930"/>
      <c r="AP207" s="929"/>
      <c r="AQ207" s="931"/>
      <c r="AR207" s="931"/>
      <c r="AS207" s="869"/>
      <c r="AT207" s="869"/>
      <c r="AU207" s="869"/>
      <c r="AV207" s="869"/>
      <c r="AW207" s="869"/>
      <c r="AX207" s="869"/>
      <c r="AY207" s="869"/>
      <c r="AZ207" s="869"/>
      <c r="BA207" s="869"/>
      <c r="BB207" s="869"/>
      <c r="BC207" s="869"/>
      <c r="BD207" s="869"/>
      <c r="BE207" s="869"/>
      <c r="BF207" s="869"/>
      <c r="BG207" s="869"/>
      <c r="BH207" s="869"/>
      <c r="BI207" s="869"/>
      <c r="BJ207" s="869"/>
      <c r="BK207" s="869"/>
      <c r="BL207" s="869"/>
      <c r="BM207" s="869"/>
    </row>
    <row r="208" spans="1:65" ht="27" customHeight="1" x14ac:dyDescent="0.2">
      <c r="A208" s="919"/>
      <c r="C208" s="869"/>
      <c r="E208" s="869"/>
      <c r="G208" s="869"/>
      <c r="H208" s="921"/>
      <c r="I208" s="838"/>
      <c r="J208" s="921"/>
      <c r="K208" s="838"/>
      <c r="L208" s="921"/>
      <c r="M208" s="838"/>
      <c r="N208" s="921"/>
      <c r="O208" s="838"/>
      <c r="P208" s="922"/>
      <c r="Q208" s="923"/>
      <c r="R208" s="924"/>
      <c r="S208" s="921"/>
      <c r="T208" s="921"/>
      <c r="U208" s="921"/>
      <c r="V208" s="933"/>
      <c r="W208" s="926"/>
      <c r="X208" s="927"/>
      <c r="Y208" s="922"/>
      <c r="Z208" s="838"/>
      <c r="AA208" s="928"/>
      <c r="AB208" s="929"/>
      <c r="AC208" s="929"/>
      <c r="AD208" s="929"/>
      <c r="AE208" s="929"/>
      <c r="AF208" s="929"/>
      <c r="AG208" s="929"/>
      <c r="AH208" s="929"/>
      <c r="AI208" s="929"/>
      <c r="AJ208" s="929"/>
      <c r="AK208" s="929"/>
      <c r="AL208" s="929"/>
      <c r="AM208" s="929"/>
      <c r="AN208" s="929"/>
      <c r="AO208" s="930"/>
      <c r="AP208" s="929"/>
      <c r="AQ208" s="931"/>
      <c r="AR208" s="931"/>
      <c r="AS208" s="869"/>
      <c r="AT208" s="869"/>
      <c r="AU208" s="869"/>
      <c r="AV208" s="869"/>
      <c r="AW208" s="869"/>
      <c r="AX208" s="869"/>
      <c r="AY208" s="869"/>
      <c r="AZ208" s="869"/>
      <c r="BA208" s="869"/>
      <c r="BB208" s="869"/>
      <c r="BC208" s="869"/>
      <c r="BD208" s="869"/>
      <c r="BE208" s="869"/>
      <c r="BF208" s="869"/>
      <c r="BG208" s="869"/>
      <c r="BH208" s="869"/>
      <c r="BI208" s="869"/>
      <c r="BJ208" s="869"/>
      <c r="BK208" s="869"/>
      <c r="BL208" s="869"/>
      <c r="BM208" s="869"/>
    </row>
    <row r="209" spans="1:65" ht="27" customHeight="1" x14ac:dyDescent="0.2">
      <c r="A209" s="919"/>
      <c r="C209" s="869"/>
      <c r="E209" s="869"/>
      <c r="G209" s="869"/>
      <c r="H209" s="921"/>
      <c r="I209" s="838"/>
      <c r="J209" s="921"/>
      <c r="K209" s="838"/>
      <c r="L209" s="921"/>
      <c r="M209" s="838"/>
      <c r="N209" s="921"/>
      <c r="O209" s="838"/>
      <c r="P209" s="922"/>
      <c r="Q209" s="923"/>
      <c r="R209" s="924"/>
      <c r="S209" s="921"/>
      <c r="T209" s="921"/>
      <c r="U209" s="921"/>
      <c r="V209" s="933"/>
      <c r="W209" s="926"/>
      <c r="X209" s="927"/>
      <c r="Y209" s="922"/>
      <c r="Z209" s="838"/>
      <c r="AA209" s="928"/>
      <c r="AB209" s="929"/>
      <c r="AC209" s="929"/>
      <c r="AD209" s="929"/>
      <c r="AE209" s="929"/>
      <c r="AF209" s="929"/>
      <c r="AG209" s="929"/>
      <c r="AH209" s="929"/>
      <c r="AI209" s="929"/>
      <c r="AJ209" s="929"/>
      <c r="AK209" s="929"/>
      <c r="AL209" s="929"/>
      <c r="AM209" s="929"/>
      <c r="AN209" s="929"/>
      <c r="AO209" s="930"/>
      <c r="AP209" s="929"/>
      <c r="AQ209" s="931"/>
      <c r="AR209" s="931"/>
      <c r="AS209" s="869"/>
      <c r="AT209" s="869"/>
      <c r="AU209" s="869"/>
      <c r="AV209" s="869"/>
      <c r="AW209" s="869"/>
      <c r="AX209" s="869"/>
      <c r="AY209" s="869"/>
      <c r="AZ209" s="869"/>
      <c r="BA209" s="869"/>
      <c r="BB209" s="869"/>
      <c r="BC209" s="869"/>
      <c r="BD209" s="869"/>
      <c r="BE209" s="869"/>
      <c r="BF209" s="869"/>
      <c r="BG209" s="869"/>
      <c r="BH209" s="869"/>
      <c r="BI209" s="869"/>
      <c r="BJ209" s="869"/>
      <c r="BK209" s="869"/>
      <c r="BL209" s="869"/>
      <c r="BM209" s="869"/>
    </row>
    <row r="210" spans="1:65" ht="27" customHeight="1" x14ac:dyDescent="0.2">
      <c r="A210" s="919"/>
      <c r="C210" s="869"/>
      <c r="E210" s="869"/>
      <c r="G210" s="869"/>
      <c r="H210" s="921"/>
      <c r="I210" s="838"/>
      <c r="J210" s="921"/>
      <c r="K210" s="838"/>
      <c r="L210" s="921"/>
      <c r="M210" s="838"/>
      <c r="N210" s="921"/>
      <c r="O210" s="838"/>
      <c r="P210" s="922"/>
      <c r="Q210" s="923"/>
      <c r="R210" s="924"/>
      <c r="S210" s="921"/>
      <c r="T210" s="921"/>
      <c r="U210" s="921"/>
      <c r="V210" s="933"/>
      <c r="W210" s="926"/>
      <c r="X210" s="927"/>
      <c r="Y210" s="922"/>
      <c r="Z210" s="838"/>
      <c r="AA210" s="928"/>
      <c r="AB210" s="929"/>
      <c r="AC210" s="929"/>
      <c r="AD210" s="929"/>
      <c r="AE210" s="929"/>
      <c r="AF210" s="929"/>
      <c r="AG210" s="929"/>
      <c r="AH210" s="929"/>
      <c r="AI210" s="929"/>
      <c r="AJ210" s="929"/>
      <c r="AK210" s="929"/>
      <c r="AL210" s="929"/>
      <c r="AM210" s="929"/>
      <c r="AN210" s="929"/>
      <c r="AO210" s="930"/>
      <c r="AP210" s="929"/>
      <c r="AQ210" s="931"/>
      <c r="AR210" s="931"/>
      <c r="AS210" s="869"/>
      <c r="AT210" s="869"/>
      <c r="AU210" s="869"/>
      <c r="AV210" s="869"/>
      <c r="AW210" s="869"/>
      <c r="AX210" s="869"/>
      <c r="AY210" s="869"/>
      <c r="AZ210" s="869"/>
      <c r="BA210" s="869"/>
      <c r="BB210" s="869"/>
      <c r="BC210" s="869"/>
      <c r="BD210" s="869"/>
      <c r="BE210" s="869"/>
      <c r="BF210" s="869"/>
      <c r="BG210" s="869"/>
      <c r="BH210" s="869"/>
      <c r="BI210" s="869"/>
      <c r="BJ210" s="869"/>
      <c r="BK210" s="869"/>
      <c r="BL210" s="869"/>
      <c r="BM210" s="869"/>
    </row>
    <row r="211" spans="1:65" ht="27" customHeight="1" x14ac:dyDescent="0.2">
      <c r="A211" s="919"/>
      <c r="C211" s="869"/>
      <c r="E211" s="869"/>
      <c r="G211" s="869"/>
      <c r="H211" s="921"/>
      <c r="I211" s="838"/>
      <c r="J211" s="921"/>
      <c r="K211" s="838"/>
      <c r="L211" s="921"/>
      <c r="M211" s="838"/>
      <c r="N211" s="921"/>
      <c r="O211" s="838"/>
      <c r="P211" s="922"/>
      <c r="Q211" s="923"/>
      <c r="R211" s="924"/>
      <c r="S211" s="921"/>
      <c r="T211" s="921"/>
      <c r="U211" s="921"/>
      <c r="V211" s="933"/>
      <c r="W211" s="926"/>
      <c r="X211" s="927"/>
      <c r="Y211" s="922"/>
      <c r="Z211" s="838"/>
      <c r="AA211" s="928"/>
      <c r="AB211" s="929"/>
      <c r="AC211" s="929"/>
      <c r="AD211" s="929"/>
      <c r="AE211" s="929"/>
      <c r="AF211" s="929"/>
      <c r="AG211" s="929"/>
      <c r="AH211" s="929"/>
      <c r="AI211" s="929"/>
      <c r="AJ211" s="929"/>
      <c r="AK211" s="929"/>
      <c r="AL211" s="929"/>
      <c r="AM211" s="929"/>
      <c r="AN211" s="929"/>
      <c r="AO211" s="930"/>
      <c r="AP211" s="929"/>
      <c r="AQ211" s="931"/>
      <c r="AR211" s="931"/>
      <c r="AS211" s="869"/>
      <c r="AT211" s="869"/>
      <c r="AU211" s="869"/>
      <c r="AV211" s="869"/>
      <c r="AW211" s="869"/>
      <c r="AX211" s="869"/>
      <c r="AY211" s="869"/>
      <c r="AZ211" s="869"/>
      <c r="BA211" s="869"/>
      <c r="BB211" s="869"/>
      <c r="BC211" s="869"/>
      <c r="BD211" s="869"/>
      <c r="BE211" s="869"/>
      <c r="BF211" s="869"/>
      <c r="BG211" s="869"/>
      <c r="BH211" s="869"/>
      <c r="BI211" s="869"/>
      <c r="BJ211" s="869"/>
      <c r="BK211" s="869"/>
      <c r="BL211" s="869"/>
      <c r="BM211" s="869"/>
    </row>
    <row r="212" spans="1:65" ht="27" customHeight="1" x14ac:dyDescent="0.2">
      <c r="A212" s="919"/>
      <c r="C212" s="869"/>
      <c r="E212" s="869"/>
      <c r="G212" s="869"/>
      <c r="H212" s="921"/>
      <c r="I212" s="838"/>
      <c r="J212" s="921"/>
      <c r="K212" s="838"/>
      <c r="L212" s="921"/>
      <c r="M212" s="838"/>
      <c r="N212" s="921"/>
      <c r="O212" s="838"/>
      <c r="P212" s="922"/>
      <c r="Q212" s="923"/>
      <c r="R212" s="924"/>
      <c r="S212" s="921"/>
      <c r="T212" s="921"/>
      <c r="U212" s="921"/>
      <c r="V212" s="933"/>
      <c r="W212" s="926"/>
      <c r="X212" s="927"/>
      <c r="Y212" s="922"/>
      <c r="Z212" s="838"/>
      <c r="AA212" s="928"/>
      <c r="AB212" s="929"/>
      <c r="AC212" s="929"/>
      <c r="AD212" s="929"/>
      <c r="AE212" s="929"/>
      <c r="AF212" s="929"/>
      <c r="AG212" s="929"/>
      <c r="AH212" s="929"/>
      <c r="AI212" s="929"/>
      <c r="AJ212" s="929"/>
      <c r="AK212" s="929"/>
      <c r="AL212" s="929"/>
      <c r="AM212" s="929"/>
      <c r="AN212" s="929"/>
      <c r="AO212" s="930"/>
      <c r="AP212" s="929"/>
      <c r="AQ212" s="931"/>
      <c r="AR212" s="931"/>
      <c r="AS212" s="869"/>
      <c r="AT212" s="869"/>
      <c r="AU212" s="869"/>
      <c r="AV212" s="869"/>
      <c r="AW212" s="869"/>
      <c r="AX212" s="869"/>
      <c r="AY212" s="869"/>
      <c r="AZ212" s="869"/>
      <c r="BA212" s="869"/>
      <c r="BB212" s="869"/>
      <c r="BC212" s="869"/>
      <c r="BD212" s="869"/>
      <c r="BE212" s="869"/>
      <c r="BF212" s="869"/>
      <c r="BG212" s="869"/>
      <c r="BH212" s="869"/>
      <c r="BI212" s="869"/>
      <c r="BJ212" s="869"/>
      <c r="BK212" s="869"/>
      <c r="BL212" s="869"/>
      <c r="BM212" s="869"/>
    </row>
    <row r="213" spans="1:65" ht="27" customHeight="1" x14ac:dyDescent="0.2">
      <c r="A213" s="919"/>
      <c r="C213" s="869"/>
      <c r="E213" s="869"/>
      <c r="G213" s="869"/>
      <c r="H213" s="921"/>
      <c r="I213" s="838"/>
      <c r="J213" s="921"/>
      <c r="K213" s="838"/>
      <c r="L213" s="921"/>
      <c r="M213" s="838"/>
      <c r="N213" s="921"/>
      <c r="O213" s="838"/>
      <c r="P213" s="922"/>
      <c r="Q213" s="923"/>
      <c r="R213" s="924"/>
      <c r="S213" s="921"/>
      <c r="T213" s="921"/>
      <c r="U213" s="921"/>
      <c r="V213" s="933"/>
      <c r="W213" s="926"/>
      <c r="X213" s="927"/>
      <c r="Y213" s="922"/>
      <c r="Z213" s="838"/>
      <c r="AA213" s="928"/>
      <c r="AB213" s="929"/>
      <c r="AC213" s="929"/>
      <c r="AD213" s="929"/>
      <c r="AE213" s="929"/>
      <c r="AF213" s="929"/>
      <c r="AG213" s="929"/>
      <c r="AH213" s="929"/>
      <c r="AI213" s="929"/>
      <c r="AJ213" s="929"/>
      <c r="AK213" s="929"/>
      <c r="AL213" s="929"/>
      <c r="AM213" s="929"/>
      <c r="AN213" s="929"/>
      <c r="AO213" s="930"/>
      <c r="AP213" s="929"/>
      <c r="AQ213" s="931"/>
      <c r="AR213" s="931"/>
      <c r="AS213" s="869"/>
      <c r="AT213" s="869"/>
      <c r="AU213" s="869"/>
      <c r="AV213" s="869"/>
      <c r="AW213" s="869"/>
      <c r="AX213" s="869"/>
      <c r="AY213" s="869"/>
      <c r="AZ213" s="869"/>
      <c r="BA213" s="869"/>
      <c r="BB213" s="869"/>
      <c r="BC213" s="869"/>
      <c r="BD213" s="869"/>
      <c r="BE213" s="869"/>
      <c r="BF213" s="869"/>
      <c r="BG213" s="869"/>
      <c r="BH213" s="869"/>
      <c r="BI213" s="869"/>
      <c r="BJ213" s="869"/>
      <c r="BK213" s="869"/>
      <c r="BL213" s="869"/>
      <c r="BM213" s="869"/>
    </row>
    <row r="214" spans="1:65" ht="27" customHeight="1" x14ac:dyDescent="0.2">
      <c r="A214" s="919"/>
      <c r="C214" s="869"/>
      <c r="E214" s="869"/>
      <c r="G214" s="869"/>
      <c r="H214" s="921"/>
      <c r="I214" s="838"/>
      <c r="J214" s="921"/>
      <c r="K214" s="838"/>
      <c r="L214" s="921"/>
      <c r="M214" s="838"/>
      <c r="N214" s="921"/>
      <c r="O214" s="838"/>
      <c r="P214" s="922"/>
      <c r="Q214" s="923"/>
      <c r="R214" s="924"/>
      <c r="S214" s="921"/>
      <c r="T214" s="921"/>
      <c r="U214" s="921"/>
      <c r="V214" s="933"/>
      <c r="W214" s="926"/>
      <c r="X214" s="927"/>
      <c r="Y214" s="922"/>
      <c r="Z214" s="838"/>
      <c r="AA214" s="928"/>
      <c r="AB214" s="929"/>
      <c r="AC214" s="929"/>
      <c r="AD214" s="929"/>
      <c r="AE214" s="929"/>
      <c r="AF214" s="929"/>
      <c r="AG214" s="929"/>
      <c r="AH214" s="929"/>
      <c r="AI214" s="929"/>
      <c r="AJ214" s="929"/>
      <c r="AK214" s="929"/>
      <c r="AL214" s="929"/>
      <c r="AM214" s="929"/>
      <c r="AN214" s="929"/>
      <c r="AO214" s="930"/>
      <c r="AP214" s="929"/>
      <c r="AQ214" s="931"/>
      <c r="AR214" s="931"/>
      <c r="AS214" s="869"/>
      <c r="AT214" s="869"/>
      <c r="AU214" s="869"/>
      <c r="AV214" s="869"/>
      <c r="AW214" s="869"/>
      <c r="AX214" s="869"/>
      <c r="AY214" s="869"/>
      <c r="AZ214" s="869"/>
      <c r="BA214" s="869"/>
      <c r="BB214" s="869"/>
      <c r="BC214" s="869"/>
      <c r="BD214" s="869"/>
      <c r="BE214" s="869"/>
      <c r="BF214" s="869"/>
      <c r="BG214" s="869"/>
      <c r="BH214" s="869"/>
      <c r="BI214" s="869"/>
      <c r="BJ214" s="869"/>
      <c r="BK214" s="869"/>
      <c r="BL214" s="869"/>
      <c r="BM214" s="869"/>
    </row>
    <row r="215" spans="1:65" ht="27" customHeight="1" x14ac:dyDescent="0.2">
      <c r="A215" s="919"/>
      <c r="C215" s="869"/>
      <c r="E215" s="869"/>
      <c r="G215" s="869"/>
      <c r="H215" s="921"/>
      <c r="I215" s="838"/>
      <c r="J215" s="921"/>
      <c r="K215" s="838"/>
      <c r="L215" s="921"/>
      <c r="M215" s="838"/>
      <c r="N215" s="921"/>
      <c r="O215" s="838"/>
      <c r="P215" s="922"/>
      <c r="Q215" s="923"/>
      <c r="R215" s="924"/>
      <c r="S215" s="921"/>
      <c r="T215" s="921"/>
      <c r="U215" s="921"/>
      <c r="V215" s="933"/>
      <c r="W215" s="926"/>
      <c r="X215" s="927"/>
      <c r="Y215" s="922"/>
      <c r="Z215" s="838"/>
      <c r="AA215" s="928"/>
      <c r="AB215" s="929"/>
      <c r="AC215" s="929"/>
      <c r="AD215" s="929"/>
      <c r="AE215" s="929"/>
      <c r="AF215" s="929"/>
      <c r="AG215" s="929"/>
      <c r="AH215" s="929"/>
      <c r="AI215" s="929"/>
      <c r="AJ215" s="929"/>
      <c r="AK215" s="929"/>
      <c r="AL215" s="929"/>
      <c r="AM215" s="929"/>
      <c r="AN215" s="929"/>
      <c r="AO215" s="930"/>
      <c r="AP215" s="929"/>
      <c r="AQ215" s="931"/>
      <c r="AR215" s="931"/>
      <c r="AS215" s="869"/>
      <c r="AT215" s="869"/>
      <c r="AU215" s="869"/>
      <c r="AV215" s="869"/>
      <c r="AW215" s="869"/>
      <c r="AX215" s="869"/>
      <c r="AY215" s="869"/>
      <c r="AZ215" s="869"/>
      <c r="BA215" s="869"/>
      <c r="BB215" s="869"/>
      <c r="BC215" s="869"/>
      <c r="BD215" s="869"/>
      <c r="BE215" s="869"/>
      <c r="BF215" s="869"/>
      <c r="BG215" s="869"/>
      <c r="BH215" s="869"/>
      <c r="BI215" s="869"/>
      <c r="BJ215" s="869"/>
      <c r="BK215" s="869"/>
      <c r="BL215" s="869"/>
      <c r="BM215" s="869"/>
    </row>
    <row r="216" spans="1:65" ht="27" customHeight="1" x14ac:dyDescent="0.2">
      <c r="A216" s="919"/>
      <c r="C216" s="869"/>
      <c r="E216" s="869"/>
      <c r="G216" s="869"/>
      <c r="H216" s="921"/>
      <c r="I216" s="838"/>
      <c r="J216" s="921"/>
      <c r="K216" s="838"/>
      <c r="L216" s="921"/>
      <c r="M216" s="838"/>
      <c r="N216" s="921"/>
      <c r="O216" s="838"/>
      <c r="P216" s="922"/>
      <c r="Q216" s="923"/>
      <c r="R216" s="924"/>
      <c r="S216" s="921"/>
      <c r="T216" s="921"/>
      <c r="U216" s="921"/>
      <c r="V216" s="933"/>
      <c r="W216" s="926"/>
      <c r="X216" s="927"/>
      <c r="Y216" s="922"/>
      <c r="Z216" s="838"/>
      <c r="AA216" s="928"/>
      <c r="AB216" s="929"/>
      <c r="AC216" s="929"/>
      <c r="AD216" s="929"/>
      <c r="AE216" s="929"/>
      <c r="AF216" s="929"/>
      <c r="AG216" s="929"/>
      <c r="AH216" s="929"/>
      <c r="AI216" s="929"/>
      <c r="AJ216" s="929"/>
      <c r="AK216" s="929"/>
      <c r="AL216" s="929"/>
      <c r="AM216" s="929"/>
      <c r="AN216" s="929"/>
      <c r="AO216" s="930"/>
      <c r="AP216" s="929"/>
      <c r="AQ216" s="931"/>
      <c r="AR216" s="931"/>
      <c r="AS216" s="869"/>
      <c r="AT216" s="869"/>
      <c r="AU216" s="869"/>
      <c r="AV216" s="869"/>
      <c r="AW216" s="869"/>
      <c r="AX216" s="869"/>
      <c r="AY216" s="869"/>
      <c r="AZ216" s="869"/>
      <c r="BA216" s="869"/>
      <c r="BB216" s="869"/>
      <c r="BC216" s="869"/>
      <c r="BD216" s="869"/>
      <c r="BE216" s="869"/>
      <c r="BF216" s="869"/>
      <c r="BG216" s="869"/>
      <c r="BH216" s="869"/>
      <c r="BI216" s="869"/>
      <c r="BJ216" s="869"/>
      <c r="BK216" s="869"/>
      <c r="BL216" s="869"/>
      <c r="BM216" s="869"/>
    </row>
    <row r="217" spans="1:65" ht="27" customHeight="1" x14ac:dyDescent="0.2">
      <c r="A217" s="919"/>
      <c r="C217" s="869"/>
      <c r="E217" s="869"/>
      <c r="G217" s="869"/>
      <c r="H217" s="921"/>
      <c r="I217" s="838"/>
      <c r="J217" s="921"/>
      <c r="K217" s="838"/>
      <c r="L217" s="921"/>
      <c r="M217" s="838"/>
      <c r="N217" s="921"/>
      <c r="O217" s="838"/>
      <c r="P217" s="922"/>
      <c r="Q217" s="923"/>
      <c r="R217" s="924"/>
      <c r="S217" s="921"/>
      <c r="T217" s="921"/>
      <c r="U217" s="921"/>
      <c r="V217" s="933"/>
      <c r="W217" s="926"/>
      <c r="X217" s="927"/>
      <c r="Y217" s="922"/>
      <c r="Z217" s="838"/>
      <c r="AA217" s="928"/>
      <c r="AB217" s="929"/>
      <c r="AC217" s="929"/>
      <c r="AD217" s="929"/>
      <c r="AE217" s="929"/>
      <c r="AF217" s="929"/>
      <c r="AG217" s="929"/>
      <c r="AH217" s="929"/>
      <c r="AI217" s="929"/>
      <c r="AJ217" s="929"/>
      <c r="AK217" s="929"/>
      <c r="AL217" s="929"/>
      <c r="AM217" s="929"/>
      <c r="AN217" s="929"/>
      <c r="AO217" s="930"/>
      <c r="AP217" s="929"/>
      <c r="AQ217" s="931"/>
      <c r="AR217" s="931"/>
      <c r="AS217" s="869"/>
      <c r="AT217" s="869"/>
      <c r="AU217" s="869"/>
      <c r="AV217" s="869"/>
      <c r="AW217" s="869"/>
      <c r="AX217" s="869"/>
      <c r="AY217" s="869"/>
      <c r="AZ217" s="869"/>
      <c r="BA217" s="869"/>
      <c r="BB217" s="869"/>
      <c r="BC217" s="869"/>
      <c r="BD217" s="869"/>
      <c r="BE217" s="869"/>
      <c r="BF217" s="869"/>
      <c r="BG217" s="869"/>
      <c r="BH217" s="869"/>
      <c r="BI217" s="869"/>
      <c r="BJ217" s="869"/>
      <c r="BK217" s="869"/>
      <c r="BL217" s="869"/>
      <c r="BM217" s="869"/>
    </row>
    <row r="218" spans="1:65" ht="27" customHeight="1" x14ac:dyDescent="0.2">
      <c r="A218" s="919"/>
      <c r="C218" s="869"/>
      <c r="E218" s="869"/>
      <c r="G218" s="869"/>
      <c r="H218" s="921"/>
      <c r="I218" s="838"/>
      <c r="J218" s="921"/>
      <c r="K218" s="838"/>
      <c r="L218" s="921"/>
      <c r="M218" s="838"/>
      <c r="N218" s="921"/>
      <c r="O218" s="838"/>
      <c r="P218" s="922"/>
      <c r="Q218" s="923"/>
      <c r="R218" s="924"/>
      <c r="S218" s="921"/>
      <c r="T218" s="921"/>
      <c r="U218" s="921"/>
      <c r="V218" s="933"/>
      <c r="W218" s="926"/>
      <c r="X218" s="927"/>
      <c r="Y218" s="922"/>
      <c r="Z218" s="838"/>
      <c r="AA218" s="928"/>
      <c r="AB218" s="929"/>
      <c r="AC218" s="929"/>
      <c r="AD218" s="929"/>
      <c r="AE218" s="929"/>
      <c r="AF218" s="929"/>
      <c r="AG218" s="929"/>
      <c r="AH218" s="929"/>
      <c r="AI218" s="929"/>
      <c r="AJ218" s="929"/>
      <c r="AK218" s="929"/>
      <c r="AL218" s="929"/>
      <c r="AM218" s="929"/>
      <c r="AN218" s="929"/>
      <c r="AO218" s="930"/>
      <c r="AP218" s="929"/>
      <c r="AQ218" s="931"/>
      <c r="AR218" s="931"/>
      <c r="AS218" s="869"/>
      <c r="AT218" s="869"/>
      <c r="AU218" s="869"/>
      <c r="AV218" s="869"/>
      <c r="AW218" s="869"/>
      <c r="AX218" s="869"/>
      <c r="AY218" s="869"/>
      <c r="AZ218" s="869"/>
      <c r="BA218" s="869"/>
      <c r="BB218" s="869"/>
      <c r="BC218" s="869"/>
      <c r="BD218" s="869"/>
      <c r="BE218" s="869"/>
      <c r="BF218" s="869"/>
      <c r="BG218" s="869"/>
      <c r="BH218" s="869"/>
      <c r="BI218" s="869"/>
      <c r="BJ218" s="869"/>
      <c r="BK218" s="869"/>
      <c r="BL218" s="869"/>
      <c r="BM218" s="869"/>
    </row>
    <row r="219" spans="1:65" ht="27" customHeight="1" x14ac:dyDescent="0.2">
      <c r="A219" s="919"/>
      <c r="C219" s="869"/>
      <c r="E219" s="869"/>
      <c r="G219" s="869"/>
      <c r="H219" s="921"/>
      <c r="I219" s="838"/>
      <c r="J219" s="921"/>
      <c r="K219" s="838"/>
      <c r="L219" s="921"/>
      <c r="M219" s="838"/>
      <c r="N219" s="921"/>
      <c r="O219" s="838"/>
      <c r="P219" s="922"/>
      <c r="Q219" s="923"/>
      <c r="R219" s="924"/>
      <c r="S219" s="921"/>
      <c r="T219" s="921"/>
      <c r="U219" s="921"/>
      <c r="V219" s="933"/>
      <c r="W219" s="926"/>
      <c r="X219" s="927"/>
      <c r="Y219" s="922"/>
      <c r="Z219" s="838"/>
      <c r="AA219" s="928"/>
      <c r="AB219" s="929"/>
      <c r="AC219" s="929"/>
      <c r="AD219" s="929"/>
      <c r="AE219" s="929"/>
      <c r="AF219" s="929"/>
      <c r="AG219" s="929"/>
      <c r="AH219" s="929"/>
      <c r="AI219" s="929"/>
      <c r="AJ219" s="929"/>
      <c r="AK219" s="929"/>
      <c r="AL219" s="929"/>
      <c r="AM219" s="929"/>
      <c r="AN219" s="929"/>
      <c r="AO219" s="930"/>
      <c r="AP219" s="929"/>
      <c r="AQ219" s="931"/>
      <c r="AR219" s="931"/>
      <c r="AS219" s="869"/>
      <c r="AT219" s="869"/>
      <c r="AU219" s="869"/>
      <c r="AV219" s="869"/>
      <c r="AW219" s="869"/>
      <c r="AX219" s="869"/>
      <c r="AY219" s="869"/>
      <c r="AZ219" s="869"/>
      <c r="BA219" s="869"/>
      <c r="BB219" s="869"/>
      <c r="BC219" s="869"/>
      <c r="BD219" s="869"/>
      <c r="BE219" s="869"/>
      <c r="BF219" s="869"/>
      <c r="BG219" s="869"/>
      <c r="BH219" s="869"/>
      <c r="BI219" s="869"/>
      <c r="BJ219" s="869"/>
      <c r="BK219" s="869"/>
      <c r="BL219" s="869"/>
      <c r="BM219" s="869"/>
    </row>
    <row r="220" spans="1:65" ht="27" customHeight="1" x14ac:dyDescent="0.2">
      <c r="A220" s="919"/>
      <c r="C220" s="869"/>
      <c r="E220" s="869"/>
      <c r="G220" s="869"/>
      <c r="H220" s="921"/>
      <c r="I220" s="838"/>
      <c r="J220" s="921"/>
      <c r="K220" s="838"/>
      <c r="L220" s="921"/>
      <c r="M220" s="838"/>
      <c r="N220" s="921"/>
      <c r="O220" s="838"/>
      <c r="P220" s="922"/>
      <c r="Q220" s="923"/>
      <c r="R220" s="924"/>
      <c r="S220" s="921"/>
      <c r="T220" s="921"/>
      <c r="U220" s="921"/>
      <c r="V220" s="933"/>
      <c r="W220" s="926"/>
      <c r="X220" s="927"/>
      <c r="Y220" s="922"/>
      <c r="Z220" s="838"/>
      <c r="AA220" s="928"/>
      <c r="AB220" s="929"/>
      <c r="AC220" s="929"/>
      <c r="AD220" s="929"/>
      <c r="AE220" s="929"/>
      <c r="AF220" s="929"/>
      <c r="AG220" s="929"/>
      <c r="AH220" s="929"/>
      <c r="AI220" s="929"/>
      <c r="AJ220" s="929"/>
      <c r="AK220" s="929"/>
      <c r="AL220" s="929"/>
      <c r="AM220" s="929"/>
      <c r="AN220" s="929"/>
      <c r="AO220" s="930"/>
      <c r="AP220" s="929"/>
      <c r="AQ220" s="931"/>
      <c r="AR220" s="931"/>
      <c r="AS220" s="869"/>
      <c r="AT220" s="869"/>
      <c r="AU220" s="869"/>
      <c r="AV220" s="869"/>
      <c r="AW220" s="869"/>
      <c r="AX220" s="869"/>
      <c r="AY220" s="869"/>
      <c r="AZ220" s="869"/>
      <c r="BA220" s="869"/>
      <c r="BB220" s="869"/>
      <c r="BC220" s="869"/>
      <c r="BD220" s="869"/>
      <c r="BE220" s="869"/>
      <c r="BF220" s="869"/>
      <c r="BG220" s="869"/>
      <c r="BH220" s="869"/>
      <c r="BI220" s="869"/>
      <c r="BJ220" s="869"/>
      <c r="BK220" s="869"/>
      <c r="BL220" s="869"/>
      <c r="BM220" s="869"/>
    </row>
    <row r="221" spans="1:65" ht="27" customHeight="1" x14ac:dyDescent="0.2">
      <c r="A221" s="919"/>
      <c r="C221" s="869"/>
      <c r="E221" s="869"/>
      <c r="G221" s="869"/>
      <c r="H221" s="921"/>
      <c r="I221" s="838"/>
      <c r="J221" s="921"/>
      <c r="K221" s="838"/>
      <c r="L221" s="921"/>
      <c r="M221" s="838"/>
      <c r="N221" s="921"/>
      <c r="O221" s="838"/>
      <c r="P221" s="922"/>
      <c r="Q221" s="923"/>
      <c r="R221" s="924"/>
      <c r="S221" s="921"/>
      <c r="T221" s="921"/>
      <c r="U221" s="921"/>
      <c r="V221" s="933"/>
      <c r="W221" s="926"/>
      <c r="X221" s="927"/>
      <c r="Y221" s="922"/>
      <c r="Z221" s="838"/>
      <c r="AA221" s="928"/>
      <c r="AB221" s="929"/>
      <c r="AC221" s="929"/>
      <c r="AD221" s="929"/>
      <c r="AE221" s="929"/>
      <c r="AF221" s="929"/>
      <c r="AG221" s="929"/>
      <c r="AH221" s="929"/>
      <c r="AI221" s="929"/>
      <c r="AJ221" s="929"/>
      <c r="AK221" s="929"/>
      <c r="AL221" s="929"/>
      <c r="AM221" s="929"/>
      <c r="AN221" s="929"/>
      <c r="AO221" s="930"/>
      <c r="AP221" s="929"/>
      <c r="AQ221" s="931"/>
      <c r="AR221" s="931"/>
      <c r="AS221" s="869"/>
      <c r="AT221" s="869"/>
      <c r="AU221" s="869"/>
      <c r="AV221" s="869"/>
      <c r="AW221" s="869"/>
      <c r="AX221" s="869"/>
      <c r="AY221" s="869"/>
      <c r="AZ221" s="869"/>
      <c r="BA221" s="869"/>
      <c r="BB221" s="869"/>
      <c r="BC221" s="869"/>
      <c r="BD221" s="869"/>
      <c r="BE221" s="869"/>
      <c r="BF221" s="869"/>
      <c r="BG221" s="869"/>
      <c r="BH221" s="869"/>
      <c r="BI221" s="869"/>
      <c r="BJ221" s="869"/>
      <c r="BK221" s="869"/>
      <c r="BL221" s="869"/>
      <c r="BM221" s="869"/>
    </row>
    <row r="222" spans="1:65" ht="27" customHeight="1" x14ac:dyDescent="0.2">
      <c r="A222" s="919"/>
      <c r="C222" s="869"/>
      <c r="E222" s="869"/>
      <c r="G222" s="869"/>
      <c r="H222" s="921"/>
      <c r="I222" s="838"/>
      <c r="J222" s="921"/>
      <c r="K222" s="838"/>
      <c r="L222" s="921"/>
      <c r="M222" s="838"/>
      <c r="N222" s="921"/>
      <c r="O222" s="838"/>
      <c r="P222" s="922"/>
      <c r="Q222" s="923"/>
      <c r="R222" s="924"/>
      <c r="S222" s="921"/>
      <c r="T222" s="921"/>
      <c r="U222" s="921"/>
      <c r="V222" s="933"/>
      <c r="W222" s="926"/>
      <c r="X222" s="927"/>
      <c r="Y222" s="922"/>
      <c r="Z222" s="838"/>
      <c r="AA222" s="928"/>
      <c r="AB222" s="929"/>
      <c r="AC222" s="929"/>
      <c r="AD222" s="929"/>
      <c r="AE222" s="929"/>
      <c r="AF222" s="929"/>
      <c r="AG222" s="929"/>
      <c r="AH222" s="929"/>
      <c r="AI222" s="929"/>
      <c r="AJ222" s="929"/>
      <c r="AK222" s="929"/>
      <c r="AL222" s="929"/>
      <c r="AM222" s="929"/>
      <c r="AN222" s="929"/>
      <c r="AO222" s="930"/>
      <c r="AP222" s="929"/>
      <c r="AQ222" s="931"/>
      <c r="AR222" s="931"/>
      <c r="AS222" s="869"/>
      <c r="AT222" s="869"/>
      <c r="AU222" s="869"/>
      <c r="AV222" s="869"/>
      <c r="AW222" s="869"/>
      <c r="AX222" s="869"/>
      <c r="AY222" s="869"/>
      <c r="AZ222" s="869"/>
      <c r="BA222" s="869"/>
      <c r="BB222" s="869"/>
      <c r="BC222" s="869"/>
      <c r="BD222" s="869"/>
      <c r="BE222" s="869"/>
      <c r="BF222" s="869"/>
      <c r="BG222" s="869"/>
      <c r="BH222" s="869"/>
      <c r="BI222" s="869"/>
      <c r="BJ222" s="869"/>
      <c r="BK222" s="869"/>
      <c r="BL222" s="869"/>
      <c r="BM222" s="869"/>
    </row>
    <row r="223" spans="1:65" ht="27" customHeight="1" x14ac:dyDescent="0.2">
      <c r="A223" s="919"/>
      <c r="C223" s="869"/>
      <c r="E223" s="869"/>
      <c r="G223" s="869"/>
      <c r="H223" s="921"/>
      <c r="I223" s="838"/>
      <c r="J223" s="921"/>
      <c r="K223" s="838"/>
      <c r="L223" s="921"/>
      <c r="M223" s="838"/>
      <c r="N223" s="921"/>
      <c r="O223" s="838"/>
      <c r="P223" s="922"/>
      <c r="Q223" s="923"/>
      <c r="R223" s="924"/>
      <c r="S223" s="921"/>
      <c r="T223" s="921"/>
      <c r="U223" s="921"/>
      <c r="V223" s="933"/>
      <c r="W223" s="926"/>
      <c r="X223" s="927"/>
      <c r="Y223" s="922"/>
      <c r="Z223" s="838"/>
      <c r="AA223" s="928"/>
      <c r="AB223" s="929"/>
      <c r="AC223" s="929"/>
      <c r="AD223" s="929"/>
      <c r="AE223" s="929"/>
      <c r="AF223" s="929"/>
      <c r="AG223" s="929"/>
      <c r="AH223" s="929"/>
      <c r="AI223" s="929"/>
      <c r="AJ223" s="929"/>
      <c r="AK223" s="929"/>
      <c r="AL223" s="929"/>
      <c r="AM223" s="929"/>
      <c r="AN223" s="929"/>
      <c r="AO223" s="930"/>
      <c r="AP223" s="929"/>
      <c r="AQ223" s="931"/>
      <c r="AR223" s="931"/>
      <c r="AS223" s="869"/>
      <c r="AT223" s="869"/>
      <c r="AU223" s="869"/>
      <c r="AV223" s="869"/>
      <c r="AW223" s="869"/>
      <c r="AX223" s="869"/>
      <c r="AY223" s="869"/>
      <c r="AZ223" s="869"/>
      <c r="BA223" s="869"/>
      <c r="BB223" s="869"/>
      <c r="BC223" s="869"/>
      <c r="BD223" s="869"/>
      <c r="BE223" s="869"/>
      <c r="BF223" s="869"/>
      <c r="BG223" s="869"/>
      <c r="BH223" s="869"/>
      <c r="BI223" s="869"/>
      <c r="BJ223" s="869"/>
      <c r="BK223" s="869"/>
      <c r="BL223" s="869"/>
      <c r="BM223" s="869"/>
    </row>
    <row r="224" spans="1:65" ht="27" customHeight="1" x14ac:dyDescent="0.2">
      <c r="A224" s="919"/>
      <c r="C224" s="869"/>
      <c r="E224" s="869"/>
      <c r="G224" s="869"/>
      <c r="H224" s="921"/>
      <c r="I224" s="838"/>
      <c r="J224" s="921"/>
      <c r="K224" s="838"/>
      <c r="L224" s="921"/>
      <c r="M224" s="838"/>
      <c r="N224" s="921"/>
      <c r="O224" s="838"/>
      <c r="P224" s="922"/>
      <c r="Q224" s="923"/>
      <c r="R224" s="924"/>
      <c r="S224" s="921"/>
      <c r="T224" s="921"/>
      <c r="U224" s="921"/>
      <c r="V224" s="933"/>
      <c r="W224" s="926"/>
      <c r="X224" s="927"/>
      <c r="Y224" s="922"/>
      <c r="Z224" s="838"/>
      <c r="AA224" s="928"/>
      <c r="AB224" s="929"/>
      <c r="AC224" s="929"/>
      <c r="AD224" s="929"/>
      <c r="AE224" s="929"/>
      <c r="AF224" s="929"/>
      <c r="AG224" s="929"/>
      <c r="AH224" s="929"/>
      <c r="AI224" s="929"/>
      <c r="AJ224" s="929"/>
      <c r="AK224" s="929"/>
      <c r="AL224" s="929"/>
      <c r="AM224" s="929"/>
      <c r="AN224" s="929"/>
      <c r="AO224" s="930"/>
      <c r="AP224" s="929"/>
      <c r="AQ224" s="931"/>
      <c r="AR224" s="931"/>
      <c r="AS224" s="869"/>
      <c r="AT224" s="869"/>
      <c r="AU224" s="869"/>
      <c r="AV224" s="869"/>
      <c r="AW224" s="869"/>
      <c r="AX224" s="869"/>
      <c r="AY224" s="869"/>
      <c r="AZ224" s="869"/>
      <c r="BA224" s="869"/>
      <c r="BB224" s="869"/>
      <c r="BC224" s="869"/>
      <c r="BD224" s="869"/>
      <c r="BE224" s="869"/>
      <c r="BF224" s="869"/>
      <c r="BG224" s="869"/>
      <c r="BH224" s="869"/>
      <c r="BI224" s="869"/>
      <c r="BJ224" s="869"/>
      <c r="BK224" s="869"/>
      <c r="BL224" s="869"/>
      <c r="BM224" s="869"/>
    </row>
    <row r="225" spans="1:65" ht="27" customHeight="1" x14ac:dyDescent="0.2">
      <c r="A225" s="919"/>
      <c r="C225" s="869"/>
      <c r="E225" s="869"/>
      <c r="G225" s="869"/>
      <c r="H225" s="921"/>
      <c r="I225" s="838"/>
      <c r="J225" s="921"/>
      <c r="K225" s="838"/>
      <c r="L225" s="921"/>
      <c r="M225" s="838"/>
      <c r="N225" s="921"/>
      <c r="O225" s="838"/>
      <c r="P225" s="922"/>
      <c r="Q225" s="923"/>
      <c r="R225" s="924"/>
      <c r="S225" s="921"/>
      <c r="T225" s="921"/>
      <c r="U225" s="921"/>
      <c r="V225" s="933"/>
      <c r="W225" s="926"/>
      <c r="X225" s="927"/>
      <c r="Y225" s="922"/>
      <c r="Z225" s="838"/>
      <c r="AA225" s="928"/>
      <c r="AB225" s="929"/>
      <c r="AC225" s="929"/>
      <c r="AD225" s="929"/>
      <c r="AE225" s="929"/>
      <c r="AF225" s="929"/>
      <c r="AG225" s="929"/>
      <c r="AH225" s="929"/>
      <c r="AI225" s="929"/>
      <c r="AJ225" s="929"/>
      <c r="AK225" s="929"/>
      <c r="AL225" s="929"/>
      <c r="AM225" s="929"/>
      <c r="AN225" s="929"/>
      <c r="AO225" s="930"/>
      <c r="AP225" s="929"/>
      <c r="AQ225" s="931"/>
      <c r="AR225" s="931"/>
      <c r="AS225" s="869"/>
      <c r="AT225" s="869"/>
      <c r="AU225" s="869"/>
      <c r="AV225" s="869"/>
      <c r="AW225" s="869"/>
      <c r="AX225" s="869"/>
      <c r="AY225" s="869"/>
      <c r="AZ225" s="869"/>
      <c r="BA225" s="869"/>
      <c r="BB225" s="869"/>
      <c r="BC225" s="869"/>
      <c r="BD225" s="869"/>
      <c r="BE225" s="869"/>
      <c r="BF225" s="869"/>
      <c r="BG225" s="869"/>
      <c r="BH225" s="869"/>
      <c r="BI225" s="869"/>
      <c r="BJ225" s="869"/>
      <c r="BK225" s="869"/>
      <c r="BL225" s="869"/>
      <c r="BM225" s="869"/>
    </row>
    <row r="226" spans="1:65" ht="27" customHeight="1" x14ac:dyDescent="0.2">
      <c r="A226" s="919"/>
      <c r="C226" s="869"/>
      <c r="E226" s="869"/>
      <c r="G226" s="869"/>
      <c r="H226" s="921"/>
      <c r="I226" s="838"/>
      <c r="J226" s="921"/>
      <c r="K226" s="838"/>
      <c r="L226" s="921"/>
      <c r="M226" s="838"/>
      <c r="N226" s="921"/>
      <c r="O226" s="838"/>
      <c r="P226" s="922"/>
      <c r="Q226" s="923"/>
      <c r="R226" s="924"/>
      <c r="S226" s="921"/>
      <c r="T226" s="921"/>
      <c r="U226" s="921"/>
      <c r="V226" s="933"/>
      <c r="W226" s="926"/>
      <c r="X226" s="927"/>
      <c r="Y226" s="922"/>
      <c r="Z226" s="838"/>
      <c r="AA226" s="928"/>
      <c r="AB226" s="929"/>
      <c r="AC226" s="929"/>
      <c r="AD226" s="929"/>
      <c r="AE226" s="929"/>
      <c r="AF226" s="929"/>
      <c r="AG226" s="929"/>
      <c r="AH226" s="929"/>
      <c r="AI226" s="929"/>
      <c r="AJ226" s="929"/>
      <c r="AK226" s="929"/>
      <c r="AL226" s="929"/>
      <c r="AM226" s="929"/>
      <c r="AN226" s="929"/>
      <c r="AO226" s="930"/>
      <c r="AP226" s="929"/>
      <c r="AQ226" s="931"/>
      <c r="AR226" s="931"/>
      <c r="AS226" s="869"/>
      <c r="AT226" s="869"/>
      <c r="AU226" s="869"/>
      <c r="AV226" s="869"/>
      <c r="AW226" s="869"/>
      <c r="AX226" s="869"/>
      <c r="AY226" s="869"/>
      <c r="AZ226" s="869"/>
      <c r="BA226" s="869"/>
      <c r="BB226" s="869"/>
      <c r="BC226" s="869"/>
      <c r="BD226" s="869"/>
      <c r="BE226" s="869"/>
      <c r="BF226" s="869"/>
      <c r="BG226" s="869"/>
      <c r="BH226" s="869"/>
      <c r="BI226" s="869"/>
      <c r="BJ226" s="869"/>
      <c r="BK226" s="869"/>
      <c r="BL226" s="869"/>
      <c r="BM226" s="869"/>
    </row>
    <row r="227" spans="1:65" ht="27" customHeight="1" x14ac:dyDescent="0.2">
      <c r="A227" s="919"/>
      <c r="C227" s="869"/>
      <c r="E227" s="869"/>
      <c r="G227" s="869"/>
      <c r="H227" s="921"/>
      <c r="I227" s="838"/>
      <c r="J227" s="921"/>
      <c r="K227" s="838"/>
      <c r="L227" s="921"/>
      <c r="M227" s="838"/>
      <c r="N227" s="921"/>
      <c r="O227" s="838"/>
      <c r="P227" s="922"/>
      <c r="Q227" s="923"/>
      <c r="R227" s="924"/>
      <c r="S227" s="921"/>
      <c r="T227" s="921"/>
      <c r="U227" s="921"/>
      <c r="V227" s="933"/>
      <c r="W227" s="926"/>
      <c r="X227" s="927"/>
      <c r="Y227" s="922"/>
      <c r="Z227" s="838"/>
      <c r="AA227" s="928"/>
      <c r="AB227" s="929"/>
      <c r="AC227" s="929"/>
      <c r="AD227" s="929"/>
      <c r="AE227" s="929"/>
      <c r="AF227" s="929"/>
      <c r="AG227" s="929"/>
      <c r="AH227" s="929"/>
      <c r="AI227" s="929"/>
      <c r="AJ227" s="929"/>
      <c r="AK227" s="929"/>
      <c r="AL227" s="929"/>
      <c r="AM227" s="929"/>
      <c r="AN227" s="929"/>
      <c r="AO227" s="930"/>
      <c r="AP227" s="929"/>
      <c r="AQ227" s="931"/>
      <c r="AR227" s="931"/>
      <c r="AS227" s="869"/>
      <c r="AT227" s="869"/>
      <c r="AU227" s="869"/>
      <c r="AV227" s="869"/>
      <c r="AW227" s="869"/>
      <c r="AX227" s="869"/>
      <c r="AY227" s="869"/>
      <c r="AZ227" s="869"/>
      <c r="BA227" s="869"/>
      <c r="BB227" s="869"/>
      <c r="BC227" s="869"/>
      <c r="BD227" s="869"/>
      <c r="BE227" s="869"/>
      <c r="BF227" s="869"/>
      <c r="BG227" s="869"/>
      <c r="BH227" s="869"/>
      <c r="BI227" s="869"/>
      <c r="BJ227" s="869"/>
      <c r="BK227" s="869"/>
      <c r="BL227" s="869"/>
      <c r="BM227" s="869"/>
    </row>
    <row r="228" spans="1:65" ht="27" customHeight="1" x14ac:dyDescent="0.2">
      <c r="A228" s="919"/>
      <c r="C228" s="869"/>
      <c r="E228" s="869"/>
      <c r="G228" s="869"/>
      <c r="H228" s="921"/>
      <c r="I228" s="838"/>
      <c r="J228" s="921"/>
      <c r="K228" s="838"/>
      <c r="L228" s="921"/>
      <c r="M228" s="838"/>
      <c r="N228" s="921"/>
      <c r="O228" s="838"/>
      <c r="P228" s="922"/>
      <c r="Q228" s="923"/>
      <c r="R228" s="924"/>
      <c r="S228" s="921"/>
      <c r="T228" s="921"/>
      <c r="U228" s="921"/>
      <c r="V228" s="933"/>
      <c r="W228" s="926"/>
      <c r="X228" s="927"/>
      <c r="Y228" s="922"/>
      <c r="Z228" s="838"/>
      <c r="AA228" s="928"/>
      <c r="AB228" s="929"/>
      <c r="AC228" s="929"/>
      <c r="AD228" s="929"/>
      <c r="AE228" s="929"/>
      <c r="AF228" s="929"/>
      <c r="AG228" s="929"/>
      <c r="AH228" s="929"/>
      <c r="AI228" s="929"/>
      <c r="AJ228" s="929"/>
      <c r="AK228" s="929"/>
      <c r="AL228" s="929"/>
      <c r="AM228" s="929"/>
      <c r="AN228" s="929"/>
      <c r="AO228" s="930"/>
      <c r="AP228" s="929"/>
      <c r="AQ228" s="931"/>
      <c r="AR228" s="931"/>
      <c r="AS228" s="869"/>
      <c r="AT228" s="869"/>
      <c r="AU228" s="869"/>
      <c r="AV228" s="869"/>
      <c r="AW228" s="869"/>
      <c r="AX228" s="869"/>
      <c r="AY228" s="869"/>
      <c r="AZ228" s="869"/>
      <c r="BA228" s="869"/>
      <c r="BB228" s="869"/>
      <c r="BC228" s="869"/>
      <c r="BD228" s="869"/>
      <c r="BE228" s="869"/>
      <c r="BF228" s="869"/>
      <c r="BG228" s="869"/>
      <c r="BH228" s="869"/>
      <c r="BI228" s="869"/>
      <c r="BJ228" s="869"/>
      <c r="BK228" s="869"/>
      <c r="BL228" s="869"/>
      <c r="BM228" s="869"/>
    </row>
    <row r="229" spans="1:65" ht="27" customHeight="1" x14ac:dyDescent="0.2">
      <c r="A229" s="919"/>
      <c r="C229" s="869"/>
      <c r="E229" s="869"/>
      <c r="G229" s="869"/>
      <c r="H229" s="921"/>
      <c r="I229" s="838"/>
      <c r="J229" s="921"/>
      <c r="K229" s="838"/>
      <c r="L229" s="921"/>
      <c r="M229" s="838"/>
      <c r="N229" s="921"/>
      <c r="O229" s="838"/>
      <c r="P229" s="922"/>
      <c r="Q229" s="923"/>
      <c r="R229" s="924"/>
      <c r="S229" s="921"/>
      <c r="T229" s="921"/>
      <c r="U229" s="921"/>
      <c r="V229" s="933"/>
      <c r="W229" s="926"/>
      <c r="X229" s="927"/>
      <c r="Y229" s="922"/>
      <c r="Z229" s="838"/>
      <c r="AA229" s="928"/>
      <c r="AB229" s="929"/>
      <c r="AC229" s="929"/>
      <c r="AD229" s="929"/>
      <c r="AE229" s="929"/>
      <c r="AF229" s="929"/>
      <c r="AG229" s="929"/>
      <c r="AH229" s="929"/>
      <c r="AI229" s="929"/>
      <c r="AJ229" s="929"/>
      <c r="AK229" s="929"/>
      <c r="AL229" s="929"/>
      <c r="AM229" s="929"/>
      <c r="AN229" s="929"/>
      <c r="AO229" s="930"/>
      <c r="AP229" s="929"/>
      <c r="AQ229" s="931"/>
      <c r="AR229" s="931"/>
      <c r="AS229" s="869"/>
      <c r="AT229" s="869"/>
      <c r="AU229" s="869"/>
      <c r="AV229" s="869"/>
      <c r="AW229" s="869"/>
      <c r="AX229" s="869"/>
      <c r="AY229" s="869"/>
      <c r="AZ229" s="869"/>
      <c r="BA229" s="869"/>
      <c r="BB229" s="869"/>
      <c r="BC229" s="869"/>
      <c r="BD229" s="869"/>
      <c r="BE229" s="869"/>
      <c r="BF229" s="869"/>
      <c r="BG229" s="869"/>
      <c r="BH229" s="869"/>
      <c r="BI229" s="869"/>
      <c r="BJ229" s="869"/>
      <c r="BK229" s="869"/>
      <c r="BL229" s="869"/>
      <c r="BM229" s="869"/>
    </row>
    <row r="230" spans="1:65" ht="27" customHeight="1" x14ac:dyDescent="0.2">
      <c r="A230" s="919"/>
      <c r="C230" s="869"/>
      <c r="E230" s="869"/>
      <c r="G230" s="869"/>
      <c r="H230" s="921"/>
      <c r="I230" s="838"/>
      <c r="J230" s="921"/>
      <c r="K230" s="838"/>
      <c r="L230" s="921"/>
      <c r="M230" s="838"/>
      <c r="N230" s="921"/>
      <c r="O230" s="838"/>
      <c r="P230" s="922"/>
      <c r="Q230" s="923"/>
      <c r="R230" s="924"/>
      <c r="S230" s="921"/>
      <c r="T230" s="921"/>
      <c r="U230" s="921"/>
      <c r="V230" s="933"/>
      <c r="W230" s="926"/>
      <c r="X230" s="927"/>
      <c r="Y230" s="922"/>
      <c r="Z230" s="838"/>
      <c r="AA230" s="928"/>
      <c r="AB230" s="929"/>
      <c r="AC230" s="929"/>
      <c r="AD230" s="929"/>
      <c r="AE230" s="929"/>
      <c r="AF230" s="929"/>
      <c r="AG230" s="929"/>
      <c r="AH230" s="929"/>
      <c r="AI230" s="929"/>
      <c r="AJ230" s="929"/>
      <c r="AK230" s="929"/>
      <c r="AL230" s="929"/>
      <c r="AM230" s="929"/>
      <c r="AN230" s="929"/>
      <c r="AO230" s="930"/>
      <c r="AP230" s="929"/>
      <c r="AQ230" s="931"/>
      <c r="AR230" s="931"/>
      <c r="AS230" s="869"/>
      <c r="AT230" s="869"/>
      <c r="AU230" s="869"/>
      <c r="AV230" s="869"/>
      <c r="AW230" s="869"/>
      <c r="AX230" s="869"/>
      <c r="AY230" s="869"/>
      <c r="AZ230" s="869"/>
      <c r="BA230" s="869"/>
      <c r="BB230" s="869"/>
      <c r="BC230" s="869"/>
      <c r="BD230" s="869"/>
      <c r="BE230" s="869"/>
      <c r="BF230" s="869"/>
      <c r="BG230" s="869"/>
      <c r="BH230" s="869"/>
      <c r="BI230" s="869"/>
      <c r="BJ230" s="869"/>
      <c r="BK230" s="869"/>
      <c r="BL230" s="869"/>
      <c r="BM230" s="869"/>
    </row>
    <row r="231" spans="1:65" ht="27" customHeight="1" x14ac:dyDescent="0.2">
      <c r="A231" s="919"/>
      <c r="C231" s="869"/>
      <c r="E231" s="869"/>
      <c r="G231" s="869"/>
      <c r="H231" s="921"/>
      <c r="I231" s="838"/>
      <c r="J231" s="921"/>
      <c r="K231" s="838"/>
      <c r="L231" s="921"/>
      <c r="M231" s="838"/>
      <c r="N231" s="921"/>
      <c r="O231" s="838"/>
      <c r="P231" s="922"/>
      <c r="Q231" s="923"/>
      <c r="R231" s="924"/>
      <c r="S231" s="921"/>
      <c r="T231" s="921"/>
      <c r="U231" s="921"/>
      <c r="V231" s="933"/>
      <c r="W231" s="926"/>
      <c r="X231" s="927"/>
      <c r="Y231" s="922"/>
      <c r="Z231" s="838"/>
      <c r="AA231" s="928"/>
      <c r="AB231" s="929"/>
      <c r="AC231" s="929"/>
      <c r="AD231" s="929"/>
      <c r="AE231" s="929"/>
      <c r="AF231" s="929"/>
      <c r="AG231" s="929"/>
      <c r="AH231" s="929"/>
      <c r="AI231" s="929"/>
      <c r="AJ231" s="929"/>
      <c r="AK231" s="929"/>
      <c r="AL231" s="929"/>
      <c r="AM231" s="929"/>
      <c r="AN231" s="929"/>
      <c r="AO231" s="930"/>
      <c r="AP231" s="929"/>
      <c r="AQ231" s="931"/>
      <c r="AR231" s="931"/>
      <c r="AS231" s="869"/>
      <c r="AT231" s="869"/>
      <c r="AU231" s="869"/>
      <c r="AV231" s="869"/>
      <c r="AW231" s="869"/>
      <c r="AX231" s="869"/>
      <c r="AY231" s="869"/>
      <c r="AZ231" s="869"/>
      <c r="BA231" s="869"/>
      <c r="BB231" s="869"/>
      <c r="BC231" s="869"/>
      <c r="BD231" s="869"/>
      <c r="BE231" s="869"/>
      <c r="BF231" s="869"/>
      <c r="BG231" s="869"/>
      <c r="BH231" s="869"/>
      <c r="BI231" s="869"/>
      <c r="BJ231" s="869"/>
      <c r="BK231" s="869"/>
      <c r="BL231" s="869"/>
      <c r="BM231" s="869"/>
    </row>
    <row r="232" spans="1:65" ht="27" customHeight="1" x14ac:dyDescent="0.2">
      <c r="A232" s="919"/>
      <c r="C232" s="869"/>
      <c r="E232" s="869"/>
      <c r="G232" s="869"/>
      <c r="H232" s="921"/>
      <c r="I232" s="838"/>
      <c r="J232" s="921"/>
      <c r="K232" s="838"/>
      <c r="L232" s="921"/>
      <c r="M232" s="838"/>
      <c r="N232" s="921"/>
      <c r="O232" s="838"/>
      <c r="P232" s="922"/>
      <c r="Q232" s="923"/>
      <c r="R232" s="924"/>
      <c r="S232" s="921"/>
      <c r="T232" s="921"/>
      <c r="U232" s="921"/>
      <c r="V232" s="933"/>
      <c r="W232" s="926"/>
      <c r="X232" s="927"/>
      <c r="Y232" s="922"/>
      <c r="Z232" s="838"/>
      <c r="AA232" s="928"/>
      <c r="AB232" s="929"/>
      <c r="AC232" s="929"/>
      <c r="AD232" s="929"/>
      <c r="AE232" s="929"/>
      <c r="AF232" s="929"/>
      <c r="AG232" s="929"/>
      <c r="AH232" s="929"/>
      <c r="AI232" s="929"/>
      <c r="AJ232" s="929"/>
      <c r="AK232" s="929"/>
      <c r="AL232" s="929"/>
      <c r="AM232" s="929"/>
      <c r="AN232" s="929"/>
      <c r="AO232" s="930"/>
      <c r="AP232" s="929"/>
      <c r="AQ232" s="931"/>
      <c r="AR232" s="931"/>
      <c r="AS232" s="869"/>
      <c r="AT232" s="869"/>
      <c r="AU232" s="869"/>
      <c r="AV232" s="869"/>
      <c r="AW232" s="869"/>
      <c r="AX232" s="869"/>
      <c r="AY232" s="869"/>
      <c r="AZ232" s="869"/>
      <c r="BA232" s="869"/>
      <c r="BB232" s="869"/>
      <c r="BC232" s="869"/>
      <c r="BD232" s="869"/>
      <c r="BE232" s="869"/>
      <c r="BF232" s="869"/>
      <c r="BG232" s="869"/>
      <c r="BH232" s="869"/>
      <c r="BI232" s="869"/>
      <c r="BJ232" s="869"/>
      <c r="BK232" s="869"/>
      <c r="BL232" s="869"/>
      <c r="BM232" s="869"/>
    </row>
    <row r="233" spans="1:65" ht="27" customHeight="1" x14ac:dyDescent="0.2">
      <c r="A233" s="919"/>
      <c r="C233" s="869"/>
      <c r="E233" s="869"/>
      <c r="G233" s="869"/>
      <c r="H233" s="921"/>
      <c r="I233" s="838"/>
      <c r="J233" s="921"/>
      <c r="K233" s="838"/>
      <c r="L233" s="921"/>
      <c r="M233" s="838"/>
      <c r="N233" s="921"/>
      <c r="O233" s="838"/>
      <c r="P233" s="922"/>
      <c r="Q233" s="923"/>
      <c r="R233" s="924"/>
      <c r="S233" s="921"/>
      <c r="T233" s="921"/>
      <c r="U233" s="921"/>
      <c r="V233" s="933"/>
      <c r="W233" s="926"/>
      <c r="X233" s="927"/>
      <c r="Y233" s="922"/>
      <c r="Z233" s="838"/>
      <c r="AA233" s="928"/>
      <c r="AB233" s="929"/>
      <c r="AC233" s="929"/>
      <c r="AD233" s="929"/>
      <c r="AE233" s="929"/>
      <c r="AF233" s="929"/>
      <c r="AG233" s="929"/>
      <c r="AH233" s="929"/>
      <c r="AI233" s="929"/>
      <c r="AJ233" s="929"/>
      <c r="AK233" s="929"/>
      <c r="AL233" s="929"/>
      <c r="AM233" s="929"/>
      <c r="AN233" s="929"/>
      <c r="AO233" s="930"/>
      <c r="AP233" s="929"/>
      <c r="AQ233" s="931"/>
      <c r="AR233" s="931"/>
      <c r="AS233" s="869"/>
      <c r="AT233" s="869"/>
      <c r="AU233" s="869"/>
      <c r="AV233" s="869"/>
      <c r="AW233" s="869"/>
      <c r="AX233" s="869"/>
      <c r="AY233" s="869"/>
      <c r="AZ233" s="869"/>
      <c r="BA233" s="869"/>
      <c r="BB233" s="869"/>
      <c r="BC233" s="869"/>
      <c r="BD233" s="869"/>
      <c r="BE233" s="869"/>
      <c r="BF233" s="869"/>
      <c r="BG233" s="869"/>
      <c r="BH233" s="869"/>
      <c r="BI233" s="869"/>
      <c r="BJ233" s="869"/>
      <c r="BK233" s="869"/>
      <c r="BL233" s="869"/>
      <c r="BM233" s="869"/>
    </row>
    <row r="234" spans="1:65" ht="27" customHeight="1" x14ac:dyDescent="0.2">
      <c r="A234" s="919"/>
      <c r="C234" s="869"/>
      <c r="E234" s="869"/>
      <c r="G234" s="869"/>
      <c r="H234" s="921"/>
      <c r="I234" s="838"/>
      <c r="J234" s="921"/>
      <c r="K234" s="838"/>
      <c r="L234" s="921"/>
      <c r="M234" s="838"/>
      <c r="N234" s="921"/>
      <c r="O234" s="838"/>
      <c r="P234" s="922"/>
      <c r="Q234" s="923"/>
      <c r="R234" s="924"/>
      <c r="S234" s="921"/>
      <c r="T234" s="921"/>
      <c r="U234" s="921"/>
      <c r="V234" s="933"/>
      <c r="W234" s="926"/>
      <c r="X234" s="927"/>
      <c r="Y234" s="922"/>
      <c r="Z234" s="838"/>
      <c r="AA234" s="928"/>
      <c r="AB234" s="929"/>
      <c r="AC234" s="929"/>
      <c r="AD234" s="929"/>
      <c r="AE234" s="929"/>
      <c r="AF234" s="929"/>
      <c r="AG234" s="929"/>
      <c r="AH234" s="929"/>
      <c r="AI234" s="929"/>
      <c r="AJ234" s="929"/>
      <c r="AK234" s="929"/>
      <c r="AL234" s="929"/>
      <c r="AM234" s="929"/>
      <c r="AN234" s="929"/>
      <c r="AO234" s="930"/>
      <c r="AP234" s="929"/>
      <c r="AQ234" s="931"/>
      <c r="AR234" s="931"/>
      <c r="AS234" s="869"/>
      <c r="AT234" s="869"/>
      <c r="AU234" s="869"/>
      <c r="AV234" s="869"/>
      <c r="AW234" s="869"/>
      <c r="AX234" s="869"/>
      <c r="AY234" s="869"/>
      <c r="AZ234" s="869"/>
      <c r="BA234" s="869"/>
      <c r="BB234" s="869"/>
      <c r="BC234" s="869"/>
      <c r="BD234" s="869"/>
      <c r="BE234" s="869"/>
      <c r="BF234" s="869"/>
      <c r="BG234" s="869"/>
      <c r="BH234" s="869"/>
      <c r="BI234" s="869"/>
      <c r="BJ234" s="869"/>
      <c r="BK234" s="869"/>
      <c r="BL234" s="869"/>
      <c r="BM234" s="869"/>
    </row>
    <row r="235" spans="1:65" ht="27" customHeight="1" x14ac:dyDescent="0.2">
      <c r="A235" s="919"/>
      <c r="C235" s="869"/>
      <c r="E235" s="869"/>
      <c r="G235" s="869"/>
      <c r="H235" s="921"/>
      <c r="I235" s="838"/>
      <c r="J235" s="921"/>
      <c r="K235" s="838"/>
      <c r="L235" s="921"/>
      <c r="M235" s="838"/>
      <c r="N235" s="921"/>
      <c r="O235" s="838"/>
      <c r="P235" s="922"/>
      <c r="Q235" s="923"/>
      <c r="R235" s="924"/>
      <c r="S235" s="921"/>
      <c r="T235" s="921"/>
      <c r="U235" s="921"/>
      <c r="V235" s="933"/>
      <c r="W235" s="926"/>
      <c r="X235" s="927"/>
      <c r="Y235" s="922"/>
      <c r="Z235" s="838"/>
      <c r="AA235" s="928"/>
      <c r="AB235" s="929"/>
      <c r="AC235" s="929"/>
      <c r="AD235" s="929"/>
      <c r="AE235" s="929"/>
      <c r="AF235" s="929"/>
      <c r="AG235" s="929"/>
      <c r="AH235" s="929"/>
      <c r="AI235" s="929"/>
      <c r="AJ235" s="929"/>
      <c r="AK235" s="929"/>
      <c r="AL235" s="929"/>
      <c r="AM235" s="929"/>
      <c r="AN235" s="929"/>
      <c r="AO235" s="930"/>
      <c r="AP235" s="929"/>
      <c r="AQ235" s="931"/>
      <c r="AR235" s="931"/>
      <c r="AS235" s="869"/>
      <c r="AT235" s="869"/>
      <c r="AU235" s="869"/>
      <c r="AV235" s="869"/>
      <c r="AW235" s="869"/>
      <c r="AX235" s="869"/>
      <c r="AY235" s="869"/>
      <c r="AZ235" s="869"/>
      <c r="BA235" s="869"/>
      <c r="BB235" s="869"/>
      <c r="BC235" s="869"/>
      <c r="BD235" s="869"/>
      <c r="BE235" s="869"/>
      <c r="BF235" s="869"/>
      <c r="BG235" s="869"/>
      <c r="BH235" s="869"/>
      <c r="BI235" s="869"/>
      <c r="BJ235" s="869"/>
      <c r="BK235" s="869"/>
      <c r="BL235" s="869"/>
      <c r="BM235" s="869"/>
    </row>
    <row r="236" spans="1:65" ht="27" customHeight="1" x14ac:dyDescent="0.2">
      <c r="A236" s="919"/>
      <c r="C236" s="869"/>
      <c r="E236" s="869"/>
      <c r="G236" s="869"/>
      <c r="H236" s="921"/>
      <c r="I236" s="838"/>
      <c r="J236" s="921"/>
      <c r="K236" s="838"/>
      <c r="L236" s="921"/>
      <c r="M236" s="838"/>
      <c r="N236" s="921"/>
      <c r="O236" s="838"/>
      <c r="P236" s="922"/>
      <c r="Q236" s="923"/>
      <c r="R236" s="924"/>
      <c r="S236" s="921"/>
      <c r="T236" s="921"/>
      <c r="U236" s="921"/>
      <c r="V236" s="933"/>
      <c r="W236" s="926"/>
      <c r="X236" s="927"/>
      <c r="Y236" s="922"/>
      <c r="Z236" s="838"/>
      <c r="AA236" s="928"/>
      <c r="AB236" s="929"/>
      <c r="AC236" s="929"/>
      <c r="AD236" s="929"/>
      <c r="AE236" s="929"/>
      <c r="AF236" s="929"/>
      <c r="AG236" s="929"/>
      <c r="AH236" s="929"/>
      <c r="AI236" s="929"/>
      <c r="AJ236" s="929"/>
      <c r="AK236" s="929"/>
      <c r="AL236" s="929"/>
      <c r="AM236" s="929"/>
      <c r="AN236" s="929"/>
      <c r="AO236" s="930"/>
      <c r="AP236" s="929"/>
      <c r="AQ236" s="931"/>
      <c r="AR236" s="931"/>
      <c r="AS236" s="869"/>
      <c r="AT236" s="869"/>
      <c r="AU236" s="869"/>
      <c r="AV236" s="869"/>
      <c r="AW236" s="869"/>
      <c r="AX236" s="869"/>
      <c r="AY236" s="869"/>
      <c r="AZ236" s="869"/>
      <c r="BA236" s="869"/>
      <c r="BB236" s="869"/>
      <c r="BC236" s="869"/>
      <c r="BD236" s="869"/>
      <c r="BE236" s="869"/>
      <c r="BF236" s="869"/>
      <c r="BG236" s="869"/>
      <c r="BH236" s="869"/>
      <c r="BI236" s="869"/>
      <c r="BJ236" s="869"/>
      <c r="BK236" s="869"/>
      <c r="BL236" s="869"/>
      <c r="BM236" s="869"/>
    </row>
    <row r="237" spans="1:65" ht="27" customHeight="1" x14ac:dyDescent="0.2">
      <c r="A237" s="919"/>
      <c r="C237" s="869"/>
      <c r="E237" s="869"/>
      <c r="G237" s="869"/>
      <c r="H237" s="921"/>
      <c r="I237" s="838"/>
      <c r="J237" s="921"/>
      <c r="K237" s="838"/>
      <c r="L237" s="921"/>
      <c r="M237" s="838"/>
      <c r="N237" s="921"/>
      <c r="O237" s="838"/>
      <c r="P237" s="922"/>
      <c r="Q237" s="923"/>
      <c r="R237" s="924"/>
      <c r="S237" s="921"/>
      <c r="T237" s="921"/>
      <c r="U237" s="921"/>
      <c r="V237" s="933"/>
      <c r="W237" s="926"/>
      <c r="X237" s="927"/>
      <c r="Y237" s="922"/>
      <c r="Z237" s="838"/>
      <c r="AA237" s="928"/>
      <c r="AB237" s="929"/>
      <c r="AC237" s="929"/>
      <c r="AD237" s="929"/>
      <c r="AE237" s="929"/>
      <c r="AF237" s="929"/>
      <c r="AG237" s="929"/>
      <c r="AH237" s="929"/>
      <c r="AI237" s="929"/>
      <c r="AJ237" s="929"/>
      <c r="AK237" s="929"/>
      <c r="AL237" s="929"/>
      <c r="AM237" s="929"/>
      <c r="AN237" s="929"/>
      <c r="AO237" s="930"/>
      <c r="AP237" s="929"/>
      <c r="AQ237" s="931"/>
      <c r="AR237" s="931"/>
      <c r="AS237" s="869"/>
      <c r="AT237" s="869"/>
      <c r="AU237" s="869"/>
      <c r="AV237" s="869"/>
      <c r="AW237" s="869"/>
      <c r="AX237" s="869"/>
      <c r="AY237" s="869"/>
      <c r="AZ237" s="869"/>
      <c r="BA237" s="869"/>
      <c r="BB237" s="869"/>
      <c r="BC237" s="869"/>
      <c r="BD237" s="869"/>
      <c r="BE237" s="869"/>
      <c r="BF237" s="869"/>
      <c r="BG237" s="869"/>
      <c r="BH237" s="869"/>
      <c r="BI237" s="869"/>
      <c r="BJ237" s="869"/>
      <c r="BK237" s="869"/>
      <c r="BL237" s="869"/>
      <c r="BM237" s="869"/>
    </row>
    <row r="238" spans="1:65" ht="27" customHeight="1" x14ac:dyDescent="0.2">
      <c r="A238" s="919"/>
      <c r="C238" s="869"/>
      <c r="E238" s="869"/>
      <c r="G238" s="869"/>
      <c r="H238" s="921"/>
      <c r="I238" s="838"/>
      <c r="J238" s="921"/>
      <c r="K238" s="838"/>
      <c r="L238" s="921"/>
      <c r="M238" s="838"/>
      <c r="N238" s="921"/>
      <c r="O238" s="838"/>
      <c r="P238" s="922"/>
      <c r="Q238" s="923"/>
      <c r="R238" s="924"/>
      <c r="S238" s="921"/>
      <c r="T238" s="921"/>
      <c r="U238" s="921"/>
      <c r="V238" s="933"/>
      <c r="W238" s="926"/>
      <c r="X238" s="927"/>
      <c r="Y238" s="922"/>
      <c r="Z238" s="838"/>
      <c r="AA238" s="928"/>
      <c r="AB238" s="929"/>
      <c r="AC238" s="929"/>
      <c r="AD238" s="929"/>
      <c r="AE238" s="929"/>
      <c r="AF238" s="929"/>
      <c r="AG238" s="929"/>
      <c r="AH238" s="929"/>
      <c r="AI238" s="929"/>
      <c r="AJ238" s="929"/>
      <c r="AK238" s="929"/>
      <c r="AL238" s="929"/>
      <c r="AM238" s="929"/>
      <c r="AN238" s="929"/>
      <c r="AO238" s="930"/>
      <c r="AP238" s="929"/>
      <c r="AQ238" s="931"/>
      <c r="AR238" s="931"/>
      <c r="AS238" s="869"/>
      <c r="AT238" s="869"/>
      <c r="AU238" s="869"/>
      <c r="AV238" s="869"/>
      <c r="AW238" s="869"/>
      <c r="AX238" s="869"/>
      <c r="AY238" s="869"/>
      <c r="AZ238" s="869"/>
      <c r="BA238" s="869"/>
      <c r="BB238" s="869"/>
      <c r="BC238" s="869"/>
      <c r="BD238" s="869"/>
      <c r="BE238" s="869"/>
      <c r="BF238" s="869"/>
      <c r="BG238" s="869"/>
      <c r="BH238" s="869"/>
      <c r="BI238" s="869"/>
      <c r="BJ238" s="869"/>
      <c r="BK238" s="869"/>
      <c r="BL238" s="869"/>
      <c r="BM238" s="869"/>
    </row>
    <row r="239" spans="1:65" ht="27" customHeight="1" x14ac:dyDescent="0.2">
      <c r="A239" s="919"/>
      <c r="C239" s="869"/>
      <c r="E239" s="869"/>
      <c r="G239" s="869"/>
      <c r="H239" s="921"/>
      <c r="I239" s="838"/>
      <c r="J239" s="921"/>
      <c r="K239" s="838"/>
      <c r="L239" s="921"/>
      <c r="M239" s="838"/>
      <c r="N239" s="921"/>
      <c r="O239" s="838"/>
      <c r="P239" s="922"/>
      <c r="Q239" s="923"/>
      <c r="R239" s="924"/>
      <c r="S239" s="921"/>
      <c r="T239" s="921"/>
      <c r="U239" s="921"/>
      <c r="V239" s="933"/>
      <c r="W239" s="926"/>
      <c r="X239" s="927"/>
      <c r="Y239" s="922"/>
      <c r="Z239" s="838"/>
      <c r="AA239" s="928"/>
      <c r="AB239" s="929"/>
      <c r="AC239" s="929"/>
      <c r="AD239" s="929"/>
      <c r="AE239" s="929"/>
      <c r="AF239" s="929"/>
      <c r="AG239" s="929"/>
      <c r="AH239" s="929"/>
      <c r="AI239" s="929"/>
      <c r="AJ239" s="929"/>
      <c r="AK239" s="929"/>
      <c r="AL239" s="929"/>
      <c r="AM239" s="929"/>
      <c r="AN239" s="929"/>
      <c r="AO239" s="930"/>
      <c r="AP239" s="929"/>
      <c r="AQ239" s="931"/>
      <c r="AR239" s="931"/>
      <c r="AS239" s="869"/>
      <c r="AT239" s="869"/>
      <c r="AU239" s="869"/>
      <c r="AV239" s="869"/>
      <c r="AW239" s="869"/>
      <c r="AX239" s="869"/>
      <c r="AY239" s="869"/>
      <c r="AZ239" s="869"/>
      <c r="BA239" s="869"/>
      <c r="BB239" s="869"/>
      <c r="BC239" s="869"/>
      <c r="BD239" s="869"/>
      <c r="BE239" s="869"/>
      <c r="BF239" s="869"/>
      <c r="BG239" s="869"/>
      <c r="BH239" s="869"/>
      <c r="BI239" s="869"/>
      <c r="BJ239" s="869"/>
      <c r="BK239" s="869"/>
      <c r="BL239" s="869"/>
      <c r="BM239" s="869"/>
    </row>
    <row r="240" spans="1:65" ht="27" customHeight="1" x14ac:dyDescent="0.2">
      <c r="A240" s="919"/>
      <c r="C240" s="869"/>
      <c r="E240" s="869"/>
      <c r="G240" s="869"/>
      <c r="H240" s="921"/>
      <c r="I240" s="838"/>
      <c r="J240" s="921"/>
      <c r="K240" s="838"/>
      <c r="L240" s="921"/>
      <c r="M240" s="838"/>
      <c r="N240" s="921"/>
      <c r="O240" s="838"/>
      <c r="P240" s="922"/>
      <c r="Q240" s="923"/>
      <c r="R240" s="924"/>
      <c r="S240" s="921"/>
      <c r="T240" s="921"/>
      <c r="U240" s="921"/>
      <c r="V240" s="933"/>
      <c r="W240" s="926"/>
      <c r="X240" s="927"/>
      <c r="Y240" s="922"/>
      <c r="Z240" s="838"/>
      <c r="AA240" s="928"/>
      <c r="AB240" s="929"/>
      <c r="AC240" s="929"/>
      <c r="AD240" s="929"/>
      <c r="AE240" s="929"/>
      <c r="AF240" s="929"/>
      <c r="AG240" s="929"/>
      <c r="AH240" s="929"/>
      <c r="AI240" s="929"/>
      <c r="AJ240" s="929"/>
      <c r="AK240" s="929"/>
      <c r="AL240" s="929"/>
      <c r="AM240" s="929"/>
      <c r="AN240" s="929"/>
      <c r="AO240" s="930"/>
      <c r="AP240" s="929"/>
      <c r="AQ240" s="931"/>
      <c r="AR240" s="931"/>
      <c r="AS240" s="869"/>
      <c r="AT240" s="869"/>
      <c r="AU240" s="869"/>
      <c r="AV240" s="869"/>
      <c r="AW240" s="869"/>
      <c r="AX240" s="869"/>
      <c r="AY240" s="869"/>
      <c r="AZ240" s="869"/>
      <c r="BA240" s="869"/>
      <c r="BB240" s="869"/>
      <c r="BC240" s="869"/>
      <c r="BD240" s="869"/>
      <c r="BE240" s="869"/>
      <c r="BF240" s="869"/>
      <c r="BG240" s="869"/>
      <c r="BH240" s="869"/>
      <c r="BI240" s="869"/>
      <c r="BJ240" s="869"/>
      <c r="BK240" s="869"/>
      <c r="BL240" s="869"/>
      <c r="BM240" s="869"/>
    </row>
    <row r="241" spans="1:65" ht="27" customHeight="1" x14ac:dyDescent="0.2">
      <c r="A241" s="919"/>
      <c r="C241" s="869"/>
      <c r="E241" s="869"/>
      <c r="G241" s="869"/>
      <c r="H241" s="921"/>
      <c r="I241" s="838"/>
      <c r="J241" s="921"/>
      <c r="K241" s="838"/>
      <c r="L241" s="921"/>
      <c r="M241" s="838"/>
      <c r="N241" s="921"/>
      <c r="O241" s="838"/>
      <c r="P241" s="922"/>
      <c r="Q241" s="923"/>
      <c r="R241" s="924"/>
      <c r="S241" s="921"/>
      <c r="T241" s="921"/>
      <c r="U241" s="921"/>
      <c r="V241" s="933"/>
      <c r="W241" s="926"/>
      <c r="X241" s="927"/>
      <c r="Y241" s="922"/>
      <c r="Z241" s="838"/>
      <c r="AA241" s="928"/>
      <c r="AB241" s="929"/>
      <c r="AC241" s="929"/>
      <c r="AD241" s="929"/>
      <c r="AE241" s="929"/>
      <c r="AF241" s="929"/>
      <c r="AG241" s="929"/>
      <c r="AH241" s="929"/>
      <c r="AI241" s="929"/>
      <c r="AJ241" s="929"/>
      <c r="AK241" s="929"/>
      <c r="AL241" s="929"/>
      <c r="AM241" s="929"/>
      <c r="AN241" s="929"/>
      <c r="AO241" s="930"/>
      <c r="AP241" s="929"/>
      <c r="AQ241" s="931"/>
      <c r="AR241" s="931"/>
      <c r="AS241" s="869"/>
      <c r="AT241" s="869"/>
      <c r="AU241" s="869"/>
      <c r="AV241" s="869"/>
      <c r="AW241" s="869"/>
      <c r="AX241" s="869"/>
      <c r="AY241" s="869"/>
      <c r="AZ241" s="869"/>
      <c r="BA241" s="869"/>
      <c r="BB241" s="869"/>
      <c r="BC241" s="869"/>
      <c r="BD241" s="869"/>
      <c r="BE241" s="869"/>
      <c r="BF241" s="869"/>
      <c r="BG241" s="869"/>
      <c r="BH241" s="869"/>
      <c r="BI241" s="869"/>
      <c r="BJ241" s="869"/>
      <c r="BK241" s="869"/>
      <c r="BL241" s="869"/>
      <c r="BM241" s="869"/>
    </row>
    <row r="242" spans="1:65" ht="27" customHeight="1" x14ac:dyDescent="0.2">
      <c r="A242" s="919"/>
      <c r="C242" s="869"/>
      <c r="E242" s="869"/>
      <c r="G242" s="869"/>
      <c r="H242" s="921"/>
      <c r="I242" s="838"/>
      <c r="J242" s="921"/>
      <c r="K242" s="838"/>
      <c r="L242" s="921"/>
      <c r="M242" s="838"/>
      <c r="N242" s="921"/>
      <c r="O242" s="838"/>
      <c r="P242" s="922"/>
      <c r="Q242" s="923"/>
      <c r="R242" s="924"/>
      <c r="S242" s="921"/>
      <c r="T242" s="921"/>
      <c r="U242" s="921"/>
      <c r="V242" s="933"/>
      <c r="W242" s="926"/>
      <c r="X242" s="927"/>
      <c r="Y242" s="922"/>
      <c r="Z242" s="838"/>
      <c r="AA242" s="928"/>
      <c r="AB242" s="929"/>
      <c r="AC242" s="929"/>
      <c r="AD242" s="929"/>
      <c r="AE242" s="929"/>
      <c r="AF242" s="929"/>
      <c r="AG242" s="929"/>
      <c r="AH242" s="929"/>
      <c r="AI242" s="929"/>
      <c r="AJ242" s="929"/>
      <c r="AK242" s="929"/>
      <c r="AL242" s="929"/>
      <c r="AM242" s="929"/>
      <c r="AN242" s="929"/>
      <c r="AO242" s="930"/>
      <c r="AP242" s="929"/>
      <c r="AQ242" s="931"/>
      <c r="AR242" s="931"/>
      <c r="AS242" s="869"/>
      <c r="AT242" s="869"/>
      <c r="AU242" s="869"/>
      <c r="AV242" s="869"/>
      <c r="AW242" s="869"/>
      <c r="AX242" s="869"/>
      <c r="AY242" s="869"/>
      <c r="AZ242" s="869"/>
      <c r="BA242" s="869"/>
      <c r="BB242" s="869"/>
      <c r="BC242" s="869"/>
      <c r="BD242" s="869"/>
      <c r="BE242" s="869"/>
      <c r="BF242" s="869"/>
      <c r="BG242" s="869"/>
      <c r="BH242" s="869"/>
      <c r="BI242" s="869"/>
      <c r="BJ242" s="869"/>
      <c r="BK242" s="869"/>
      <c r="BL242" s="869"/>
      <c r="BM242" s="869"/>
    </row>
    <row r="243" spans="1:65" ht="27" customHeight="1" x14ac:dyDescent="0.2">
      <c r="A243" s="919"/>
      <c r="C243" s="869"/>
      <c r="E243" s="869"/>
      <c r="G243" s="869"/>
      <c r="H243" s="921"/>
      <c r="I243" s="838"/>
      <c r="J243" s="921"/>
      <c r="K243" s="838"/>
      <c r="L243" s="921"/>
      <c r="M243" s="838"/>
      <c r="N243" s="921"/>
      <c r="O243" s="838"/>
      <c r="P243" s="922"/>
      <c r="Q243" s="923"/>
      <c r="R243" s="924"/>
      <c r="S243" s="921"/>
      <c r="T243" s="921"/>
      <c r="U243" s="921"/>
      <c r="V243" s="933"/>
      <c r="W243" s="926"/>
      <c r="X243" s="927"/>
      <c r="Y243" s="922"/>
      <c r="Z243" s="838"/>
      <c r="AA243" s="928"/>
      <c r="AB243" s="929"/>
      <c r="AC243" s="929"/>
      <c r="AD243" s="929"/>
      <c r="AE243" s="929"/>
      <c r="AF243" s="929"/>
      <c r="AG243" s="929"/>
      <c r="AH243" s="929"/>
      <c r="AI243" s="929"/>
      <c r="AJ243" s="929"/>
      <c r="AK243" s="929"/>
      <c r="AL243" s="929"/>
      <c r="AM243" s="929"/>
      <c r="AN243" s="929"/>
      <c r="AO243" s="930"/>
      <c r="AP243" s="929"/>
      <c r="AQ243" s="931"/>
      <c r="AR243" s="931"/>
      <c r="AS243" s="869"/>
      <c r="AT243" s="869"/>
      <c r="AU243" s="869"/>
      <c r="AV243" s="869"/>
      <c r="AW243" s="869"/>
      <c r="AX243" s="869"/>
      <c r="AY243" s="869"/>
      <c r="AZ243" s="869"/>
      <c r="BA243" s="869"/>
      <c r="BB243" s="869"/>
      <c r="BC243" s="869"/>
      <c r="BD243" s="869"/>
      <c r="BE243" s="869"/>
      <c r="BF243" s="869"/>
      <c r="BG243" s="869"/>
      <c r="BH243" s="869"/>
      <c r="BI243" s="869"/>
      <c r="BJ243" s="869"/>
      <c r="BK243" s="869"/>
      <c r="BL243" s="869"/>
      <c r="BM243" s="869"/>
    </row>
    <row r="244" spans="1:65" ht="27" customHeight="1" x14ac:dyDescent="0.2">
      <c r="A244" s="919"/>
      <c r="C244" s="869"/>
      <c r="E244" s="869"/>
      <c r="G244" s="869"/>
      <c r="H244" s="921"/>
      <c r="I244" s="838"/>
      <c r="J244" s="921"/>
      <c r="K244" s="838"/>
      <c r="L244" s="921"/>
      <c r="M244" s="838"/>
      <c r="N244" s="921"/>
      <c r="O244" s="838"/>
      <c r="P244" s="922"/>
      <c r="Q244" s="923"/>
      <c r="R244" s="924"/>
      <c r="S244" s="921"/>
      <c r="T244" s="921"/>
      <c r="U244" s="921"/>
      <c r="V244" s="933"/>
      <c r="W244" s="926"/>
      <c r="X244" s="927"/>
      <c r="Y244" s="922"/>
      <c r="Z244" s="838"/>
      <c r="AA244" s="928"/>
      <c r="AB244" s="929"/>
      <c r="AC244" s="929"/>
      <c r="AD244" s="929"/>
      <c r="AE244" s="929"/>
      <c r="AF244" s="929"/>
      <c r="AG244" s="929"/>
      <c r="AH244" s="929"/>
      <c r="AI244" s="929"/>
      <c r="AJ244" s="929"/>
      <c r="AK244" s="929"/>
      <c r="AL244" s="929"/>
      <c r="AM244" s="929"/>
      <c r="AN244" s="929"/>
      <c r="AO244" s="930"/>
      <c r="AP244" s="929"/>
      <c r="AQ244" s="931"/>
      <c r="AR244" s="931"/>
      <c r="AS244" s="869"/>
      <c r="AT244" s="869"/>
      <c r="AU244" s="869"/>
      <c r="AV244" s="869"/>
      <c r="AW244" s="869"/>
      <c r="AX244" s="869"/>
      <c r="AY244" s="869"/>
      <c r="AZ244" s="869"/>
      <c r="BA244" s="869"/>
      <c r="BB244" s="869"/>
      <c r="BC244" s="869"/>
      <c r="BD244" s="869"/>
      <c r="BE244" s="869"/>
      <c r="BF244" s="869"/>
      <c r="BG244" s="869"/>
      <c r="BH244" s="869"/>
      <c r="BI244" s="869"/>
      <c r="BJ244" s="869"/>
      <c r="BK244" s="869"/>
      <c r="BL244" s="869"/>
      <c r="BM244" s="869"/>
    </row>
    <row r="245" spans="1:65" ht="27" customHeight="1" x14ac:dyDescent="0.2">
      <c r="A245" s="919"/>
      <c r="C245" s="869"/>
      <c r="E245" s="869"/>
      <c r="G245" s="869"/>
      <c r="H245" s="921"/>
      <c r="I245" s="838"/>
      <c r="J245" s="921"/>
      <c r="K245" s="838"/>
      <c r="L245" s="921"/>
      <c r="M245" s="838"/>
      <c r="N245" s="921"/>
      <c r="O245" s="838"/>
      <c r="P245" s="922"/>
      <c r="Q245" s="923"/>
      <c r="R245" s="924"/>
      <c r="S245" s="921"/>
      <c r="T245" s="921"/>
      <c r="U245" s="921"/>
      <c r="V245" s="933"/>
      <c r="W245" s="926"/>
      <c r="X245" s="927"/>
      <c r="Y245" s="922"/>
      <c r="Z245" s="838"/>
      <c r="AA245" s="928"/>
      <c r="AB245" s="929"/>
      <c r="AC245" s="929"/>
      <c r="AD245" s="929"/>
      <c r="AE245" s="929"/>
      <c r="AF245" s="929"/>
      <c r="AG245" s="929"/>
      <c r="AH245" s="929"/>
      <c r="AI245" s="929"/>
      <c r="AJ245" s="929"/>
      <c r="AK245" s="929"/>
      <c r="AL245" s="929"/>
      <c r="AM245" s="929"/>
      <c r="AN245" s="929"/>
      <c r="AO245" s="930"/>
      <c r="AP245" s="929"/>
      <c r="AQ245" s="931"/>
      <c r="AR245" s="931"/>
      <c r="AS245" s="869"/>
      <c r="AT245" s="869"/>
      <c r="AU245" s="869"/>
      <c r="AV245" s="869"/>
      <c r="AW245" s="869"/>
      <c r="AX245" s="869"/>
      <c r="AY245" s="869"/>
      <c r="AZ245" s="869"/>
      <c r="BA245" s="869"/>
      <c r="BB245" s="869"/>
      <c r="BC245" s="869"/>
      <c r="BD245" s="869"/>
      <c r="BE245" s="869"/>
      <c r="BF245" s="869"/>
      <c r="BG245" s="869"/>
      <c r="BH245" s="869"/>
      <c r="BI245" s="869"/>
      <c r="BJ245" s="869"/>
      <c r="BK245" s="869"/>
      <c r="BL245" s="869"/>
      <c r="BM245" s="869"/>
    </row>
    <row r="246" spans="1:65" ht="27" customHeight="1" x14ac:dyDescent="0.2">
      <c r="A246" s="919"/>
      <c r="C246" s="869"/>
      <c r="E246" s="869"/>
      <c r="G246" s="869"/>
      <c r="H246" s="921"/>
      <c r="I246" s="838"/>
      <c r="J246" s="921"/>
      <c r="K246" s="838"/>
      <c r="L246" s="921"/>
      <c r="M246" s="838"/>
      <c r="N246" s="921"/>
      <c r="O246" s="838"/>
      <c r="P246" s="922"/>
      <c r="Q246" s="923"/>
      <c r="R246" s="924"/>
      <c r="S246" s="921"/>
      <c r="T246" s="921"/>
      <c r="U246" s="921"/>
      <c r="V246" s="933"/>
      <c r="W246" s="926"/>
      <c r="X246" s="927"/>
      <c r="Y246" s="922"/>
      <c r="Z246" s="838"/>
      <c r="AA246" s="928"/>
      <c r="AB246" s="929"/>
      <c r="AC246" s="929"/>
      <c r="AD246" s="929"/>
      <c r="AE246" s="929"/>
      <c r="AF246" s="929"/>
      <c r="AG246" s="929"/>
      <c r="AH246" s="929"/>
      <c r="AI246" s="929"/>
      <c r="AJ246" s="929"/>
      <c r="AK246" s="929"/>
      <c r="AL246" s="929"/>
      <c r="AM246" s="929"/>
      <c r="AN246" s="929"/>
      <c r="AO246" s="930"/>
      <c r="AP246" s="929"/>
      <c r="AQ246" s="931"/>
      <c r="AR246" s="931"/>
      <c r="AS246" s="869"/>
      <c r="AT246" s="869"/>
      <c r="AU246" s="869"/>
      <c r="AV246" s="869"/>
      <c r="AW246" s="869"/>
      <c r="AX246" s="869"/>
      <c r="AY246" s="869"/>
      <c r="AZ246" s="869"/>
      <c r="BA246" s="869"/>
      <c r="BB246" s="869"/>
      <c r="BC246" s="869"/>
      <c r="BD246" s="869"/>
      <c r="BE246" s="869"/>
      <c r="BF246" s="869"/>
      <c r="BG246" s="869"/>
      <c r="BH246" s="869"/>
      <c r="BI246" s="869"/>
      <c r="BJ246" s="869"/>
      <c r="BK246" s="869"/>
      <c r="BL246" s="869"/>
      <c r="BM246" s="869"/>
    </row>
    <row r="247" spans="1:65" ht="27" customHeight="1" x14ac:dyDescent="0.2">
      <c r="A247" s="919"/>
      <c r="C247" s="869"/>
      <c r="E247" s="869"/>
      <c r="G247" s="869"/>
      <c r="H247" s="921"/>
      <c r="I247" s="838"/>
      <c r="J247" s="921"/>
      <c r="K247" s="838"/>
      <c r="L247" s="921"/>
      <c r="M247" s="838"/>
      <c r="N247" s="921"/>
      <c r="O247" s="838"/>
      <c r="P247" s="922"/>
      <c r="Q247" s="923"/>
      <c r="R247" s="924"/>
      <c r="S247" s="921"/>
      <c r="T247" s="921"/>
      <c r="U247" s="921"/>
      <c r="V247" s="933"/>
      <c r="W247" s="926"/>
      <c r="X247" s="927"/>
      <c r="Y247" s="922"/>
      <c r="Z247" s="838"/>
      <c r="AA247" s="928"/>
      <c r="AB247" s="929"/>
      <c r="AC247" s="929"/>
      <c r="AD247" s="929"/>
      <c r="AE247" s="929"/>
      <c r="AF247" s="929"/>
      <c r="AG247" s="929"/>
      <c r="AH247" s="929"/>
      <c r="AI247" s="929"/>
      <c r="AJ247" s="929"/>
      <c r="AK247" s="929"/>
      <c r="AL247" s="929"/>
      <c r="AM247" s="929"/>
      <c r="AN247" s="929"/>
      <c r="AO247" s="930"/>
      <c r="AP247" s="929"/>
      <c r="AQ247" s="931"/>
      <c r="AR247" s="931"/>
      <c r="AS247" s="869"/>
      <c r="AT247" s="869"/>
      <c r="AU247" s="869"/>
      <c r="AV247" s="869"/>
      <c r="AW247" s="869"/>
      <c r="AX247" s="869"/>
      <c r="AY247" s="869"/>
      <c r="AZ247" s="869"/>
      <c r="BA247" s="869"/>
      <c r="BB247" s="869"/>
      <c r="BC247" s="869"/>
      <c r="BD247" s="869"/>
      <c r="BE247" s="869"/>
      <c r="BF247" s="869"/>
      <c r="BG247" s="869"/>
      <c r="BH247" s="869"/>
      <c r="BI247" s="869"/>
      <c r="BJ247" s="869"/>
      <c r="BK247" s="869"/>
      <c r="BL247" s="869"/>
      <c r="BM247" s="869"/>
    </row>
    <row r="248" spans="1:65" ht="27" customHeight="1" x14ac:dyDescent="0.2">
      <c r="A248" s="919"/>
      <c r="C248" s="869"/>
      <c r="E248" s="869"/>
      <c r="G248" s="869"/>
      <c r="H248" s="921"/>
      <c r="I248" s="838"/>
      <c r="J248" s="921"/>
      <c r="K248" s="838"/>
      <c r="L248" s="921"/>
      <c r="M248" s="838"/>
      <c r="N248" s="921"/>
      <c r="O248" s="838"/>
      <c r="P248" s="922"/>
      <c r="Q248" s="923"/>
      <c r="R248" s="924"/>
      <c r="S248" s="921"/>
      <c r="T248" s="921"/>
      <c r="U248" s="921"/>
      <c r="V248" s="933"/>
      <c r="W248" s="926"/>
      <c r="X248" s="927"/>
      <c r="Y248" s="922"/>
      <c r="Z248" s="838"/>
      <c r="AA248" s="928"/>
      <c r="AB248" s="929"/>
      <c r="AC248" s="929"/>
      <c r="AD248" s="929"/>
      <c r="AE248" s="929"/>
      <c r="AF248" s="929"/>
      <c r="AG248" s="929"/>
      <c r="AH248" s="929"/>
      <c r="AI248" s="929"/>
      <c r="AJ248" s="929"/>
      <c r="AK248" s="929"/>
      <c r="AL248" s="929"/>
      <c r="AM248" s="929"/>
      <c r="AN248" s="929"/>
      <c r="AO248" s="930"/>
      <c r="AP248" s="929"/>
      <c r="AQ248" s="931"/>
      <c r="AR248" s="931"/>
      <c r="AS248" s="869"/>
      <c r="AT248" s="869"/>
      <c r="AU248" s="869"/>
      <c r="AV248" s="869"/>
      <c r="AW248" s="869"/>
      <c r="AX248" s="869"/>
      <c r="AY248" s="869"/>
      <c r="AZ248" s="869"/>
      <c r="BA248" s="869"/>
      <c r="BB248" s="869"/>
      <c r="BC248" s="869"/>
      <c r="BD248" s="869"/>
      <c r="BE248" s="869"/>
      <c r="BF248" s="869"/>
      <c r="BG248" s="869"/>
      <c r="BH248" s="869"/>
      <c r="BI248" s="869"/>
      <c r="BJ248" s="869"/>
      <c r="BK248" s="869"/>
      <c r="BL248" s="869"/>
      <c r="BM248" s="869"/>
    </row>
    <row r="249" spans="1:65" ht="27" customHeight="1" x14ac:dyDescent="0.2">
      <c r="A249" s="919"/>
      <c r="C249" s="869"/>
      <c r="E249" s="869"/>
      <c r="G249" s="869"/>
      <c r="H249" s="921"/>
      <c r="I249" s="838"/>
      <c r="J249" s="921"/>
      <c r="K249" s="838"/>
      <c r="L249" s="921"/>
      <c r="M249" s="838"/>
      <c r="N249" s="921"/>
      <c r="O249" s="838"/>
      <c r="P249" s="922"/>
      <c r="Q249" s="923"/>
      <c r="R249" s="924"/>
      <c r="S249" s="921"/>
      <c r="T249" s="921"/>
      <c r="U249" s="921"/>
      <c r="V249" s="933"/>
      <c r="W249" s="926"/>
      <c r="X249" s="927"/>
      <c r="Y249" s="922"/>
      <c r="Z249" s="838"/>
      <c r="AA249" s="928"/>
      <c r="AB249" s="929"/>
      <c r="AC249" s="929"/>
      <c r="AD249" s="929"/>
      <c r="AE249" s="929"/>
      <c r="AF249" s="929"/>
      <c r="AG249" s="929"/>
      <c r="AH249" s="929"/>
      <c r="AI249" s="929"/>
      <c r="AJ249" s="929"/>
      <c r="AK249" s="929"/>
      <c r="AL249" s="929"/>
      <c r="AM249" s="929"/>
      <c r="AN249" s="929"/>
      <c r="AO249" s="930"/>
      <c r="AP249" s="929"/>
      <c r="AQ249" s="931"/>
      <c r="AR249" s="931"/>
      <c r="AS249" s="869"/>
      <c r="AT249" s="869"/>
      <c r="AU249" s="869"/>
      <c r="AV249" s="869"/>
      <c r="AW249" s="869"/>
      <c r="AX249" s="869"/>
      <c r="AY249" s="869"/>
      <c r="AZ249" s="869"/>
      <c r="BA249" s="869"/>
      <c r="BB249" s="869"/>
      <c r="BC249" s="869"/>
      <c r="BD249" s="869"/>
      <c r="BE249" s="869"/>
      <c r="BF249" s="869"/>
      <c r="BG249" s="869"/>
      <c r="BH249" s="869"/>
      <c r="BI249" s="869"/>
      <c r="BJ249" s="869"/>
      <c r="BK249" s="869"/>
      <c r="BL249" s="869"/>
      <c r="BM249" s="869"/>
    </row>
    <row r="250" spans="1:65" ht="27" customHeight="1" x14ac:dyDescent="0.2">
      <c r="A250" s="919"/>
      <c r="C250" s="869"/>
      <c r="E250" s="869"/>
      <c r="G250" s="869"/>
      <c r="H250" s="921"/>
      <c r="I250" s="838"/>
      <c r="J250" s="921"/>
      <c r="K250" s="838"/>
      <c r="L250" s="921"/>
      <c r="M250" s="838"/>
      <c r="N250" s="921"/>
      <c r="O250" s="838"/>
      <c r="P250" s="922"/>
      <c r="Q250" s="923"/>
      <c r="R250" s="924"/>
      <c r="S250" s="921"/>
      <c r="T250" s="921"/>
      <c r="U250" s="921"/>
      <c r="V250" s="933"/>
      <c r="W250" s="926"/>
      <c r="X250" s="927"/>
      <c r="Y250" s="922"/>
      <c r="Z250" s="838"/>
      <c r="AA250" s="928"/>
      <c r="AB250" s="929"/>
      <c r="AC250" s="929"/>
      <c r="AD250" s="929"/>
      <c r="AE250" s="929"/>
      <c r="AF250" s="929"/>
      <c r="AG250" s="929"/>
      <c r="AH250" s="929"/>
      <c r="AI250" s="929"/>
      <c r="AJ250" s="929"/>
      <c r="AK250" s="929"/>
      <c r="AL250" s="929"/>
      <c r="AM250" s="929"/>
      <c r="AN250" s="929"/>
      <c r="AO250" s="930"/>
      <c r="AP250" s="929"/>
      <c r="AQ250" s="931"/>
      <c r="AR250" s="931"/>
      <c r="AS250" s="869"/>
      <c r="AT250" s="869"/>
      <c r="AU250" s="869"/>
      <c r="AV250" s="869"/>
      <c r="AW250" s="869"/>
      <c r="AX250" s="869"/>
      <c r="AY250" s="869"/>
      <c r="AZ250" s="869"/>
      <c r="BA250" s="869"/>
      <c r="BB250" s="869"/>
      <c r="BC250" s="869"/>
      <c r="BD250" s="869"/>
      <c r="BE250" s="869"/>
      <c r="BF250" s="869"/>
      <c r="BG250" s="869"/>
      <c r="BH250" s="869"/>
      <c r="BI250" s="869"/>
      <c r="BJ250" s="869"/>
      <c r="BK250" s="869"/>
      <c r="BL250" s="869"/>
      <c r="BM250" s="869"/>
    </row>
    <row r="251" spans="1:65" ht="27" customHeight="1" x14ac:dyDescent="0.2">
      <c r="A251" s="919"/>
      <c r="C251" s="869"/>
      <c r="E251" s="869"/>
      <c r="G251" s="869"/>
      <c r="H251" s="921"/>
      <c r="I251" s="838"/>
      <c r="J251" s="921"/>
      <c r="K251" s="838"/>
      <c r="L251" s="921"/>
      <c r="M251" s="838"/>
      <c r="N251" s="921"/>
      <c r="O251" s="838"/>
      <c r="P251" s="922"/>
      <c r="Q251" s="923"/>
      <c r="R251" s="924"/>
      <c r="S251" s="921"/>
      <c r="T251" s="921"/>
      <c r="U251" s="921"/>
      <c r="V251" s="933"/>
      <c r="W251" s="926"/>
      <c r="X251" s="927"/>
      <c r="Y251" s="922"/>
      <c r="Z251" s="838"/>
      <c r="AA251" s="928"/>
      <c r="AB251" s="929"/>
      <c r="AC251" s="929"/>
      <c r="AD251" s="929"/>
      <c r="AE251" s="929"/>
      <c r="AF251" s="929"/>
      <c r="AG251" s="929"/>
      <c r="AH251" s="929"/>
      <c r="AI251" s="929"/>
      <c r="AJ251" s="929"/>
      <c r="AK251" s="929"/>
      <c r="AL251" s="929"/>
      <c r="AM251" s="929"/>
      <c r="AN251" s="929"/>
      <c r="AO251" s="930"/>
      <c r="AP251" s="929"/>
      <c r="AQ251" s="931"/>
      <c r="AR251" s="931"/>
      <c r="AS251" s="869"/>
      <c r="AT251" s="869"/>
      <c r="AU251" s="869"/>
      <c r="AV251" s="869"/>
      <c r="AW251" s="869"/>
      <c r="AX251" s="869"/>
      <c r="AY251" s="869"/>
      <c r="AZ251" s="869"/>
      <c r="BA251" s="869"/>
      <c r="BB251" s="869"/>
      <c r="BC251" s="869"/>
      <c r="BD251" s="869"/>
      <c r="BE251" s="869"/>
      <c r="BF251" s="869"/>
      <c r="BG251" s="869"/>
      <c r="BH251" s="869"/>
      <c r="BI251" s="869"/>
      <c r="BJ251" s="869"/>
      <c r="BK251" s="869"/>
      <c r="BL251" s="869"/>
      <c r="BM251" s="869"/>
    </row>
    <row r="252" spans="1:65" ht="27" customHeight="1" x14ac:dyDescent="0.2">
      <c r="A252" s="919"/>
      <c r="C252" s="869"/>
      <c r="E252" s="869"/>
      <c r="G252" s="869"/>
      <c r="H252" s="921"/>
      <c r="I252" s="838"/>
      <c r="J252" s="921"/>
      <c r="K252" s="838"/>
      <c r="L252" s="921"/>
      <c r="M252" s="838"/>
      <c r="N252" s="921"/>
      <c r="O252" s="838"/>
      <c r="P252" s="922"/>
      <c r="Q252" s="923"/>
      <c r="R252" s="924"/>
      <c r="S252" s="921"/>
      <c r="T252" s="921"/>
      <c r="U252" s="921"/>
      <c r="V252" s="933"/>
      <c r="W252" s="926"/>
      <c r="X252" s="927"/>
      <c r="Y252" s="922"/>
      <c r="Z252" s="838"/>
      <c r="AA252" s="928"/>
      <c r="AB252" s="929"/>
      <c r="AC252" s="929"/>
      <c r="AD252" s="929"/>
      <c r="AE252" s="929"/>
      <c r="AF252" s="929"/>
      <c r="AG252" s="929"/>
      <c r="AH252" s="929"/>
      <c r="AI252" s="929"/>
      <c r="AJ252" s="929"/>
      <c r="AK252" s="929"/>
      <c r="AL252" s="929"/>
      <c r="AM252" s="929"/>
      <c r="AN252" s="929"/>
      <c r="AO252" s="930"/>
      <c r="AP252" s="929"/>
      <c r="AQ252" s="931"/>
      <c r="AR252" s="931"/>
      <c r="AS252" s="869"/>
      <c r="AT252" s="869"/>
      <c r="AU252" s="869"/>
      <c r="AV252" s="869"/>
      <c r="AW252" s="869"/>
      <c r="AX252" s="869"/>
      <c r="AY252" s="869"/>
      <c r="AZ252" s="869"/>
      <c r="BA252" s="869"/>
      <c r="BB252" s="869"/>
      <c r="BC252" s="869"/>
      <c r="BD252" s="869"/>
      <c r="BE252" s="869"/>
      <c r="BF252" s="869"/>
      <c r="BG252" s="869"/>
      <c r="BH252" s="869"/>
      <c r="BI252" s="869"/>
      <c r="BJ252" s="869"/>
      <c r="BK252" s="869"/>
      <c r="BL252" s="869"/>
      <c r="BM252" s="869"/>
    </row>
    <row r="253" spans="1:65" ht="27" customHeight="1" x14ac:dyDescent="0.2">
      <c r="A253" s="919"/>
      <c r="C253" s="869"/>
      <c r="E253" s="869"/>
      <c r="G253" s="869"/>
      <c r="H253" s="921"/>
      <c r="I253" s="838"/>
      <c r="J253" s="921"/>
      <c r="K253" s="838"/>
      <c r="L253" s="921"/>
      <c r="M253" s="838"/>
      <c r="N253" s="921"/>
      <c r="O253" s="838"/>
      <c r="P253" s="922"/>
      <c r="Q253" s="923"/>
      <c r="R253" s="924"/>
      <c r="S253" s="921"/>
      <c r="T253" s="921"/>
      <c r="U253" s="921"/>
      <c r="V253" s="933"/>
      <c r="W253" s="926"/>
      <c r="X253" s="927"/>
      <c r="Y253" s="922"/>
      <c r="Z253" s="838"/>
      <c r="AA253" s="928"/>
      <c r="AB253" s="929"/>
      <c r="AC253" s="929"/>
      <c r="AD253" s="929"/>
      <c r="AE253" s="929"/>
      <c r="AF253" s="929"/>
      <c r="AG253" s="929"/>
      <c r="AH253" s="929"/>
      <c r="AI253" s="929"/>
      <c r="AJ253" s="929"/>
      <c r="AK253" s="929"/>
      <c r="AL253" s="929"/>
      <c r="AM253" s="929"/>
      <c r="AN253" s="929"/>
      <c r="AO253" s="930"/>
      <c r="AP253" s="929"/>
      <c r="AQ253" s="931"/>
      <c r="AR253" s="931"/>
      <c r="AS253" s="869"/>
      <c r="AT253" s="869"/>
      <c r="AU253" s="869"/>
      <c r="AV253" s="869"/>
      <c r="AW253" s="869"/>
      <c r="AX253" s="869"/>
      <c r="AY253" s="869"/>
      <c r="AZ253" s="869"/>
      <c r="BA253" s="869"/>
      <c r="BB253" s="869"/>
      <c r="BC253" s="869"/>
      <c r="BD253" s="869"/>
      <c r="BE253" s="869"/>
      <c r="BF253" s="869"/>
      <c r="BG253" s="869"/>
      <c r="BH253" s="869"/>
      <c r="BI253" s="869"/>
      <c r="BJ253" s="869"/>
      <c r="BK253" s="869"/>
      <c r="BL253" s="869"/>
      <c r="BM253" s="869"/>
    </row>
    <row r="254" spans="1:65" ht="27" customHeight="1" x14ac:dyDescent="0.2">
      <c r="A254" s="919"/>
      <c r="C254" s="869"/>
      <c r="E254" s="869"/>
      <c r="G254" s="869"/>
      <c r="H254" s="921"/>
      <c r="I254" s="838"/>
      <c r="J254" s="921"/>
      <c r="K254" s="838"/>
      <c r="L254" s="921"/>
      <c r="M254" s="838"/>
      <c r="N254" s="921"/>
      <c r="O254" s="838"/>
      <c r="P254" s="922"/>
      <c r="Q254" s="923"/>
      <c r="R254" s="924"/>
      <c r="S254" s="921"/>
      <c r="T254" s="921"/>
      <c r="U254" s="921"/>
      <c r="V254" s="933"/>
      <c r="W254" s="926"/>
      <c r="X254" s="927"/>
      <c r="Y254" s="922"/>
      <c r="Z254" s="838"/>
      <c r="AA254" s="928"/>
      <c r="AB254" s="929"/>
      <c r="AC254" s="929"/>
      <c r="AD254" s="929"/>
      <c r="AE254" s="929"/>
      <c r="AF254" s="929"/>
      <c r="AG254" s="929"/>
      <c r="AH254" s="929"/>
      <c r="AI254" s="929"/>
      <c r="AJ254" s="929"/>
      <c r="AK254" s="929"/>
      <c r="AL254" s="929"/>
      <c r="AM254" s="929"/>
      <c r="AN254" s="929"/>
      <c r="AO254" s="930"/>
      <c r="AP254" s="929"/>
      <c r="AQ254" s="931"/>
      <c r="AR254" s="931"/>
      <c r="AS254" s="869"/>
      <c r="AT254" s="869"/>
      <c r="AU254" s="869"/>
      <c r="AV254" s="869"/>
      <c r="AW254" s="869"/>
      <c r="AX254" s="869"/>
      <c r="AY254" s="869"/>
      <c r="AZ254" s="869"/>
      <c r="BA254" s="869"/>
      <c r="BB254" s="869"/>
      <c r="BC254" s="869"/>
      <c r="BD254" s="869"/>
      <c r="BE254" s="869"/>
      <c r="BF254" s="869"/>
      <c r="BG254" s="869"/>
      <c r="BH254" s="869"/>
      <c r="BI254" s="869"/>
      <c r="BJ254" s="869"/>
      <c r="BK254" s="869"/>
      <c r="BL254" s="869"/>
      <c r="BM254" s="869"/>
    </row>
    <row r="255" spans="1:65" ht="27" customHeight="1" x14ac:dyDescent="0.2">
      <c r="A255" s="919"/>
      <c r="C255" s="869"/>
      <c r="E255" s="869"/>
      <c r="G255" s="869"/>
      <c r="H255" s="921"/>
      <c r="I255" s="838"/>
      <c r="J255" s="921"/>
      <c r="K255" s="838"/>
      <c r="L255" s="921"/>
      <c r="M255" s="838"/>
      <c r="N255" s="921"/>
      <c r="O255" s="838"/>
      <c r="P255" s="922"/>
      <c r="Q255" s="923"/>
      <c r="R255" s="924"/>
      <c r="S255" s="921"/>
      <c r="T255" s="921"/>
      <c r="U255" s="921"/>
      <c r="V255" s="933"/>
      <c r="W255" s="926"/>
      <c r="X255" s="927"/>
      <c r="Y255" s="922"/>
      <c r="Z255" s="838"/>
      <c r="AA255" s="928"/>
      <c r="AB255" s="929"/>
      <c r="AC255" s="929"/>
      <c r="AD255" s="929"/>
      <c r="AE255" s="929"/>
      <c r="AF255" s="929"/>
      <c r="AG255" s="929"/>
      <c r="AH255" s="929"/>
      <c r="AI255" s="929"/>
      <c r="AJ255" s="929"/>
      <c r="AK255" s="929"/>
      <c r="AL255" s="929"/>
      <c r="AM255" s="929"/>
      <c r="AN255" s="929"/>
      <c r="AO255" s="930"/>
      <c r="AP255" s="929"/>
      <c r="AQ255" s="931"/>
      <c r="AR255" s="931"/>
      <c r="AS255" s="869"/>
      <c r="AT255" s="869"/>
      <c r="AU255" s="869"/>
      <c r="AV255" s="869"/>
      <c r="AW255" s="869"/>
      <c r="AX255" s="869"/>
      <c r="AY255" s="869"/>
      <c r="AZ255" s="869"/>
      <c r="BA255" s="869"/>
      <c r="BB255" s="869"/>
      <c r="BC255" s="869"/>
      <c r="BD255" s="869"/>
      <c r="BE255" s="869"/>
      <c r="BF255" s="869"/>
      <c r="BG255" s="869"/>
      <c r="BH255" s="869"/>
      <c r="BI255" s="869"/>
      <c r="BJ255" s="869"/>
      <c r="BK255" s="869"/>
      <c r="BL255" s="869"/>
      <c r="BM255" s="869"/>
    </row>
    <row r="256" spans="1:65" ht="27" customHeight="1" x14ac:dyDescent="0.2">
      <c r="A256" s="919"/>
      <c r="C256" s="869"/>
      <c r="E256" s="869"/>
      <c r="G256" s="869"/>
      <c r="H256" s="921"/>
      <c r="I256" s="838"/>
      <c r="J256" s="921"/>
      <c r="K256" s="838"/>
      <c r="L256" s="921"/>
      <c r="M256" s="838"/>
      <c r="N256" s="921"/>
      <c r="O256" s="838"/>
      <c r="P256" s="922"/>
      <c r="Q256" s="923"/>
      <c r="R256" s="924"/>
      <c r="S256" s="921"/>
      <c r="T256" s="921"/>
      <c r="U256" s="921"/>
      <c r="V256" s="933"/>
      <c r="W256" s="926"/>
      <c r="X256" s="927"/>
      <c r="Y256" s="922"/>
      <c r="Z256" s="838"/>
      <c r="AA256" s="928"/>
      <c r="AB256" s="929"/>
      <c r="AC256" s="929"/>
      <c r="AD256" s="929"/>
      <c r="AE256" s="929"/>
      <c r="AF256" s="929"/>
      <c r="AG256" s="929"/>
      <c r="AH256" s="929"/>
      <c r="AI256" s="929"/>
      <c r="AJ256" s="929"/>
      <c r="AK256" s="929"/>
      <c r="AL256" s="929"/>
      <c r="AM256" s="929"/>
      <c r="AN256" s="929"/>
      <c r="AO256" s="930"/>
      <c r="AP256" s="929"/>
      <c r="AQ256" s="931"/>
      <c r="AR256" s="931"/>
      <c r="AS256" s="869"/>
      <c r="AT256" s="869"/>
      <c r="AU256" s="869"/>
      <c r="AV256" s="869"/>
      <c r="AW256" s="869"/>
      <c r="AX256" s="869"/>
      <c r="AY256" s="869"/>
      <c r="AZ256" s="869"/>
      <c r="BA256" s="869"/>
      <c r="BB256" s="869"/>
      <c r="BC256" s="869"/>
      <c r="BD256" s="869"/>
      <c r="BE256" s="869"/>
      <c r="BF256" s="869"/>
      <c r="BG256" s="869"/>
      <c r="BH256" s="869"/>
      <c r="BI256" s="869"/>
      <c r="BJ256" s="869"/>
      <c r="BK256" s="869"/>
      <c r="BL256" s="869"/>
      <c r="BM256" s="869"/>
    </row>
    <row r="257" spans="1:65" ht="27" customHeight="1" x14ac:dyDescent="0.2">
      <c r="A257" s="919"/>
      <c r="C257" s="869"/>
      <c r="E257" s="869"/>
      <c r="G257" s="869"/>
      <c r="H257" s="921"/>
      <c r="I257" s="838"/>
      <c r="J257" s="921"/>
      <c r="K257" s="838"/>
      <c r="L257" s="921"/>
      <c r="M257" s="838"/>
      <c r="N257" s="921"/>
      <c r="O257" s="838"/>
      <c r="P257" s="922"/>
      <c r="Q257" s="923"/>
      <c r="R257" s="924"/>
      <c r="S257" s="921"/>
      <c r="T257" s="921"/>
      <c r="U257" s="921"/>
      <c r="V257" s="933"/>
      <c r="W257" s="926"/>
      <c r="X257" s="927"/>
      <c r="Y257" s="922"/>
      <c r="Z257" s="838"/>
      <c r="AA257" s="928"/>
      <c r="AB257" s="929"/>
      <c r="AC257" s="929"/>
      <c r="AD257" s="929"/>
      <c r="AE257" s="929"/>
      <c r="AF257" s="929"/>
      <c r="AG257" s="929"/>
      <c r="AH257" s="929"/>
      <c r="AI257" s="929"/>
      <c r="AJ257" s="929"/>
      <c r="AK257" s="929"/>
      <c r="AL257" s="929"/>
      <c r="AM257" s="929"/>
      <c r="AN257" s="929"/>
      <c r="AO257" s="930"/>
      <c r="AP257" s="929"/>
      <c r="AQ257" s="931"/>
      <c r="AR257" s="931"/>
      <c r="AS257" s="869"/>
      <c r="AT257" s="869"/>
      <c r="AU257" s="869"/>
      <c r="AV257" s="869"/>
      <c r="AW257" s="869"/>
      <c r="AX257" s="869"/>
      <c r="AY257" s="869"/>
      <c r="AZ257" s="869"/>
      <c r="BA257" s="869"/>
      <c r="BB257" s="869"/>
      <c r="BC257" s="869"/>
      <c r="BD257" s="869"/>
      <c r="BE257" s="869"/>
      <c r="BF257" s="869"/>
      <c r="BG257" s="869"/>
      <c r="BH257" s="869"/>
      <c r="BI257" s="869"/>
      <c r="BJ257" s="869"/>
      <c r="BK257" s="869"/>
      <c r="BL257" s="869"/>
      <c r="BM257" s="869"/>
    </row>
    <row r="258" spans="1:65" ht="27" customHeight="1" x14ac:dyDescent="0.2">
      <c r="A258" s="919"/>
      <c r="C258" s="869"/>
      <c r="E258" s="869"/>
      <c r="G258" s="869"/>
      <c r="H258" s="921"/>
      <c r="I258" s="838"/>
      <c r="J258" s="921"/>
      <c r="K258" s="838"/>
      <c r="L258" s="921"/>
      <c r="M258" s="838"/>
      <c r="N258" s="921"/>
      <c r="O258" s="838"/>
      <c r="P258" s="922"/>
      <c r="Q258" s="923"/>
      <c r="R258" s="924"/>
      <c r="S258" s="921"/>
      <c r="T258" s="921"/>
      <c r="U258" s="921"/>
      <c r="V258" s="933"/>
      <c r="W258" s="926"/>
      <c r="X258" s="927"/>
      <c r="Y258" s="922"/>
      <c r="Z258" s="838"/>
      <c r="AA258" s="928"/>
      <c r="AB258" s="929"/>
      <c r="AC258" s="929"/>
      <c r="AD258" s="929"/>
      <c r="AE258" s="929"/>
      <c r="AF258" s="929"/>
      <c r="AG258" s="929"/>
      <c r="AH258" s="929"/>
      <c r="AI258" s="929"/>
      <c r="AJ258" s="929"/>
      <c r="AK258" s="929"/>
      <c r="AL258" s="929"/>
      <c r="AM258" s="929"/>
      <c r="AN258" s="929"/>
      <c r="AO258" s="930"/>
      <c r="AP258" s="929"/>
      <c r="AQ258" s="931"/>
      <c r="AR258" s="931"/>
      <c r="AS258" s="869"/>
      <c r="AT258" s="869"/>
      <c r="AU258" s="869"/>
      <c r="AV258" s="869"/>
      <c r="AW258" s="869"/>
      <c r="AX258" s="869"/>
      <c r="AY258" s="869"/>
      <c r="AZ258" s="869"/>
      <c r="BA258" s="869"/>
      <c r="BB258" s="869"/>
      <c r="BC258" s="869"/>
      <c r="BD258" s="869"/>
      <c r="BE258" s="869"/>
      <c r="BF258" s="869"/>
      <c r="BG258" s="869"/>
      <c r="BH258" s="869"/>
      <c r="BI258" s="869"/>
      <c r="BJ258" s="869"/>
      <c r="BK258" s="869"/>
      <c r="BL258" s="869"/>
      <c r="BM258" s="869"/>
    </row>
    <row r="259" spans="1:65" ht="27" customHeight="1" x14ac:dyDescent="0.2">
      <c r="A259" s="919"/>
      <c r="C259" s="869"/>
      <c r="E259" s="869"/>
      <c r="G259" s="869"/>
      <c r="H259" s="921"/>
      <c r="I259" s="838"/>
      <c r="J259" s="921"/>
      <c r="K259" s="838"/>
      <c r="L259" s="921"/>
      <c r="M259" s="838"/>
      <c r="N259" s="921"/>
      <c r="O259" s="838"/>
      <c r="P259" s="922"/>
      <c r="Q259" s="923"/>
      <c r="R259" s="924"/>
      <c r="S259" s="921"/>
      <c r="T259" s="921"/>
      <c r="U259" s="921"/>
      <c r="V259" s="933"/>
      <c r="W259" s="926"/>
      <c r="X259" s="927"/>
      <c r="Y259" s="922"/>
      <c r="Z259" s="838"/>
      <c r="AA259" s="928"/>
      <c r="AB259" s="929"/>
      <c r="AC259" s="929"/>
      <c r="AD259" s="929"/>
      <c r="AE259" s="929"/>
      <c r="AF259" s="929"/>
      <c r="AG259" s="929"/>
      <c r="AH259" s="929"/>
      <c r="AI259" s="929"/>
      <c r="AJ259" s="929"/>
      <c r="AK259" s="929"/>
      <c r="AL259" s="929"/>
      <c r="AM259" s="929"/>
      <c r="AN259" s="929"/>
      <c r="AO259" s="930"/>
      <c r="AP259" s="929"/>
      <c r="AQ259" s="931"/>
      <c r="AR259" s="931"/>
      <c r="AS259" s="869"/>
      <c r="AT259" s="869"/>
      <c r="AU259" s="869"/>
      <c r="AV259" s="869"/>
      <c r="AW259" s="869"/>
      <c r="AX259" s="869"/>
      <c r="AY259" s="869"/>
      <c r="AZ259" s="869"/>
      <c r="BA259" s="869"/>
      <c r="BB259" s="869"/>
      <c r="BC259" s="869"/>
      <c r="BD259" s="869"/>
      <c r="BE259" s="869"/>
      <c r="BF259" s="869"/>
      <c r="BG259" s="869"/>
      <c r="BH259" s="869"/>
      <c r="BI259" s="869"/>
      <c r="BJ259" s="869"/>
      <c r="BK259" s="869"/>
      <c r="BL259" s="869"/>
      <c r="BM259" s="869"/>
    </row>
    <row r="260" spans="1:65" ht="27" customHeight="1" x14ac:dyDescent="0.2">
      <c r="A260" s="919"/>
      <c r="C260" s="869"/>
      <c r="E260" s="869"/>
      <c r="G260" s="869"/>
      <c r="H260" s="921"/>
      <c r="I260" s="838"/>
      <c r="J260" s="921"/>
      <c r="K260" s="838"/>
      <c r="L260" s="921"/>
      <c r="M260" s="838"/>
      <c r="N260" s="921"/>
      <c r="O260" s="838"/>
      <c r="P260" s="922"/>
      <c r="Q260" s="923"/>
      <c r="R260" s="924"/>
      <c r="S260" s="921"/>
      <c r="T260" s="921"/>
      <c r="U260" s="921"/>
      <c r="V260" s="933"/>
      <c r="W260" s="926"/>
      <c r="X260" s="927"/>
      <c r="Y260" s="922"/>
      <c r="Z260" s="838"/>
      <c r="AA260" s="928"/>
      <c r="AB260" s="929"/>
      <c r="AC260" s="929"/>
      <c r="AD260" s="929"/>
      <c r="AE260" s="929"/>
      <c r="AF260" s="929"/>
      <c r="AG260" s="929"/>
      <c r="AH260" s="929"/>
      <c r="AI260" s="929"/>
      <c r="AJ260" s="929"/>
      <c r="AK260" s="929"/>
      <c r="AL260" s="929"/>
      <c r="AM260" s="929"/>
      <c r="AN260" s="929"/>
      <c r="AO260" s="930"/>
      <c r="AP260" s="929"/>
      <c r="AQ260" s="931"/>
      <c r="AR260" s="931"/>
      <c r="AS260" s="869"/>
      <c r="AT260" s="869"/>
      <c r="AU260" s="869"/>
      <c r="AV260" s="869"/>
      <c r="AW260" s="869"/>
      <c r="AX260" s="869"/>
      <c r="AY260" s="869"/>
      <c r="AZ260" s="869"/>
      <c r="BA260" s="869"/>
      <c r="BB260" s="869"/>
      <c r="BC260" s="869"/>
      <c r="BD260" s="869"/>
      <c r="BE260" s="869"/>
      <c r="BF260" s="869"/>
      <c r="BG260" s="869"/>
      <c r="BH260" s="869"/>
      <c r="BI260" s="869"/>
      <c r="BJ260" s="869"/>
      <c r="BK260" s="869"/>
      <c r="BL260" s="869"/>
      <c r="BM260" s="869"/>
    </row>
    <row r="261" spans="1:65" ht="27" customHeight="1" x14ac:dyDescent="0.2">
      <c r="A261" s="919"/>
      <c r="C261" s="869"/>
      <c r="E261" s="869"/>
      <c r="G261" s="869"/>
      <c r="H261" s="921"/>
      <c r="I261" s="838"/>
      <c r="J261" s="921"/>
      <c r="K261" s="838"/>
      <c r="L261" s="921"/>
      <c r="M261" s="838"/>
      <c r="N261" s="921"/>
      <c r="O261" s="838"/>
      <c r="P261" s="922"/>
      <c r="Q261" s="923"/>
      <c r="R261" s="924"/>
      <c r="S261" s="921"/>
      <c r="T261" s="921"/>
      <c r="U261" s="921"/>
      <c r="V261" s="933"/>
      <c r="W261" s="926"/>
      <c r="X261" s="927"/>
      <c r="Y261" s="922"/>
      <c r="Z261" s="838"/>
      <c r="AA261" s="928"/>
      <c r="AB261" s="929"/>
      <c r="AC261" s="929"/>
      <c r="AD261" s="929"/>
      <c r="AE261" s="929"/>
      <c r="AF261" s="929"/>
      <c r="AG261" s="929"/>
      <c r="AH261" s="929"/>
      <c r="AI261" s="929"/>
      <c r="AJ261" s="929"/>
      <c r="AK261" s="929"/>
      <c r="AL261" s="929"/>
      <c r="AM261" s="929"/>
      <c r="AN261" s="929"/>
      <c r="AO261" s="930"/>
      <c r="AP261" s="929"/>
      <c r="AQ261" s="931"/>
      <c r="AR261" s="931"/>
      <c r="AS261" s="869"/>
      <c r="AT261" s="869"/>
      <c r="AU261" s="869"/>
      <c r="AV261" s="869"/>
      <c r="AW261" s="869"/>
      <c r="AX261" s="869"/>
      <c r="AY261" s="869"/>
      <c r="AZ261" s="869"/>
      <c r="BA261" s="869"/>
      <c r="BB261" s="869"/>
      <c r="BC261" s="869"/>
      <c r="BD261" s="869"/>
      <c r="BE261" s="869"/>
      <c r="BF261" s="869"/>
      <c r="BG261" s="869"/>
      <c r="BH261" s="869"/>
      <c r="BI261" s="869"/>
      <c r="BJ261" s="869"/>
      <c r="BK261" s="869"/>
      <c r="BL261" s="869"/>
      <c r="BM261" s="869"/>
    </row>
    <row r="262" spans="1:65" ht="27" customHeight="1" x14ac:dyDescent="0.2">
      <c r="A262" s="919"/>
      <c r="C262" s="869"/>
      <c r="E262" s="869"/>
      <c r="G262" s="869"/>
      <c r="H262" s="921"/>
      <c r="I262" s="838"/>
      <c r="J262" s="921"/>
      <c r="K262" s="838"/>
      <c r="L262" s="921"/>
      <c r="M262" s="838"/>
      <c r="N262" s="921"/>
      <c r="O262" s="838"/>
      <c r="P262" s="922"/>
      <c r="Q262" s="923"/>
      <c r="R262" s="924"/>
      <c r="S262" s="921"/>
      <c r="T262" s="921"/>
      <c r="U262" s="921"/>
      <c r="V262" s="933"/>
      <c r="W262" s="926"/>
      <c r="X262" s="927"/>
      <c r="Y262" s="922"/>
      <c r="Z262" s="838"/>
      <c r="AA262" s="928"/>
      <c r="AB262" s="929"/>
      <c r="AC262" s="929"/>
      <c r="AD262" s="929"/>
      <c r="AE262" s="929"/>
      <c r="AF262" s="929"/>
      <c r="AG262" s="929"/>
      <c r="AH262" s="929"/>
      <c r="AI262" s="929"/>
      <c r="AJ262" s="929"/>
      <c r="AK262" s="929"/>
      <c r="AL262" s="929"/>
      <c r="AM262" s="929"/>
      <c r="AN262" s="929"/>
      <c r="AO262" s="930"/>
      <c r="AP262" s="929"/>
      <c r="AQ262" s="931"/>
      <c r="AR262" s="931"/>
      <c r="AS262" s="869"/>
      <c r="AT262" s="869"/>
      <c r="AU262" s="869"/>
      <c r="AV262" s="869"/>
      <c r="AW262" s="869"/>
      <c r="AX262" s="869"/>
      <c r="AY262" s="869"/>
      <c r="AZ262" s="869"/>
      <c r="BA262" s="869"/>
      <c r="BB262" s="869"/>
      <c r="BC262" s="869"/>
      <c r="BD262" s="869"/>
      <c r="BE262" s="869"/>
      <c r="BF262" s="869"/>
      <c r="BG262" s="869"/>
      <c r="BH262" s="869"/>
      <c r="BI262" s="869"/>
      <c r="BJ262" s="869"/>
      <c r="BK262" s="869"/>
      <c r="BL262" s="869"/>
      <c r="BM262" s="869"/>
    </row>
    <row r="263" spans="1:65" ht="27" customHeight="1" x14ac:dyDescent="0.2">
      <c r="A263" s="919"/>
      <c r="C263" s="869"/>
      <c r="E263" s="869"/>
      <c r="G263" s="869"/>
      <c r="H263" s="921"/>
      <c r="I263" s="838"/>
      <c r="J263" s="921"/>
      <c r="K263" s="838"/>
      <c r="L263" s="921"/>
      <c r="M263" s="838"/>
      <c r="N263" s="921"/>
      <c r="O263" s="838"/>
      <c r="P263" s="922"/>
      <c r="Q263" s="923"/>
      <c r="R263" s="924"/>
      <c r="S263" s="921"/>
      <c r="T263" s="921"/>
      <c r="U263" s="921"/>
      <c r="V263" s="933"/>
      <c r="W263" s="926"/>
      <c r="X263" s="927"/>
      <c r="Y263" s="922"/>
      <c r="Z263" s="838"/>
      <c r="AA263" s="928"/>
      <c r="AB263" s="929"/>
      <c r="AC263" s="929"/>
      <c r="AD263" s="929"/>
      <c r="AE263" s="929"/>
      <c r="AF263" s="929"/>
      <c r="AG263" s="929"/>
      <c r="AH263" s="929"/>
      <c r="AI263" s="929"/>
      <c r="AJ263" s="929"/>
      <c r="AK263" s="929"/>
      <c r="AL263" s="929"/>
      <c r="AM263" s="929"/>
      <c r="AN263" s="929"/>
      <c r="AO263" s="930"/>
      <c r="AP263" s="929"/>
      <c r="AQ263" s="931"/>
      <c r="AR263" s="931"/>
      <c r="AS263" s="869"/>
      <c r="AT263" s="869"/>
      <c r="AU263" s="869"/>
      <c r="AV263" s="869"/>
      <c r="AW263" s="869"/>
      <c r="AX263" s="869"/>
      <c r="AY263" s="869"/>
      <c r="AZ263" s="869"/>
      <c r="BA263" s="869"/>
      <c r="BB263" s="869"/>
      <c r="BC263" s="869"/>
      <c r="BD263" s="869"/>
      <c r="BE263" s="869"/>
      <c r="BF263" s="869"/>
      <c r="BG263" s="869"/>
      <c r="BH263" s="869"/>
      <c r="BI263" s="869"/>
      <c r="BJ263" s="869"/>
      <c r="BK263" s="869"/>
      <c r="BL263" s="869"/>
      <c r="BM263" s="869"/>
    </row>
    <row r="264" spans="1:65" ht="27" customHeight="1" x14ac:dyDescent="0.2">
      <c r="A264" s="919"/>
      <c r="C264" s="869"/>
      <c r="E264" s="869"/>
      <c r="G264" s="869"/>
      <c r="H264" s="921"/>
      <c r="I264" s="838"/>
      <c r="J264" s="921"/>
      <c r="K264" s="838"/>
      <c r="L264" s="921"/>
      <c r="M264" s="838"/>
      <c r="N264" s="921"/>
      <c r="O264" s="838"/>
      <c r="P264" s="922"/>
      <c r="Q264" s="923"/>
      <c r="R264" s="924"/>
      <c r="S264" s="921"/>
      <c r="T264" s="921"/>
      <c r="U264" s="921"/>
      <c r="V264" s="933"/>
      <c r="W264" s="926"/>
      <c r="X264" s="927"/>
      <c r="Y264" s="922"/>
      <c r="Z264" s="838"/>
      <c r="AA264" s="928"/>
      <c r="AB264" s="929"/>
      <c r="AC264" s="929"/>
      <c r="AD264" s="929"/>
      <c r="AE264" s="929"/>
      <c r="AF264" s="929"/>
      <c r="AG264" s="929"/>
      <c r="AH264" s="929"/>
      <c r="AI264" s="929"/>
      <c r="AJ264" s="929"/>
      <c r="AK264" s="929"/>
      <c r="AL264" s="929"/>
      <c r="AM264" s="929"/>
      <c r="AN264" s="929"/>
      <c r="AO264" s="930"/>
      <c r="AP264" s="929"/>
      <c r="AQ264" s="931"/>
      <c r="AR264" s="931"/>
      <c r="AS264" s="869"/>
      <c r="AT264" s="869"/>
      <c r="AU264" s="869"/>
      <c r="AV264" s="869"/>
      <c r="AW264" s="869"/>
      <c r="AX264" s="869"/>
      <c r="AY264" s="869"/>
      <c r="AZ264" s="869"/>
      <c r="BA264" s="869"/>
      <c r="BB264" s="869"/>
      <c r="BC264" s="869"/>
      <c r="BD264" s="869"/>
      <c r="BE264" s="869"/>
      <c r="BF264" s="869"/>
      <c r="BG264" s="869"/>
      <c r="BH264" s="869"/>
      <c r="BI264" s="869"/>
      <c r="BJ264" s="869"/>
      <c r="BK264" s="869"/>
      <c r="BL264" s="869"/>
      <c r="BM264" s="869"/>
    </row>
    <row r="265" spans="1:65" ht="27" customHeight="1" x14ac:dyDescent="0.2">
      <c r="A265" s="919"/>
      <c r="C265" s="869"/>
      <c r="E265" s="869"/>
      <c r="G265" s="869"/>
      <c r="H265" s="921"/>
      <c r="I265" s="838"/>
      <c r="J265" s="921"/>
      <c r="K265" s="838"/>
      <c r="L265" s="921"/>
      <c r="M265" s="838"/>
      <c r="N265" s="921"/>
      <c r="O265" s="838"/>
      <c r="P265" s="922"/>
      <c r="Q265" s="923"/>
      <c r="R265" s="924"/>
      <c r="S265" s="921"/>
      <c r="T265" s="921"/>
      <c r="U265" s="921"/>
      <c r="V265" s="933"/>
      <c r="W265" s="926"/>
      <c r="X265" s="927"/>
      <c r="Y265" s="922"/>
      <c r="Z265" s="838"/>
      <c r="AA265" s="928"/>
      <c r="AB265" s="929"/>
      <c r="AC265" s="929"/>
      <c r="AD265" s="929"/>
      <c r="AE265" s="929"/>
      <c r="AF265" s="929"/>
      <c r="AG265" s="929"/>
      <c r="AH265" s="929"/>
      <c r="AI265" s="929"/>
      <c r="AJ265" s="929"/>
      <c r="AK265" s="929"/>
      <c r="AL265" s="929"/>
      <c r="AM265" s="929"/>
      <c r="AN265" s="929"/>
      <c r="AO265" s="930"/>
      <c r="AP265" s="929"/>
      <c r="AQ265" s="931"/>
      <c r="AR265" s="931"/>
      <c r="AS265" s="869"/>
      <c r="AT265" s="869"/>
      <c r="AU265" s="869"/>
      <c r="AV265" s="869"/>
      <c r="AW265" s="869"/>
      <c r="AX265" s="869"/>
      <c r="AY265" s="869"/>
      <c r="AZ265" s="869"/>
      <c r="BA265" s="869"/>
      <c r="BB265" s="869"/>
      <c r="BC265" s="869"/>
      <c r="BD265" s="869"/>
      <c r="BE265" s="869"/>
      <c r="BF265" s="869"/>
      <c r="BG265" s="869"/>
      <c r="BH265" s="869"/>
      <c r="BI265" s="869"/>
      <c r="BJ265" s="869"/>
      <c r="BK265" s="869"/>
      <c r="BL265" s="869"/>
      <c r="BM265" s="869"/>
    </row>
    <row r="266" spans="1:65" ht="27" customHeight="1" x14ac:dyDescent="0.2">
      <c r="A266" s="919"/>
      <c r="C266" s="869"/>
      <c r="E266" s="869"/>
      <c r="G266" s="869"/>
      <c r="H266" s="921"/>
      <c r="I266" s="838"/>
      <c r="J266" s="921"/>
      <c r="K266" s="838"/>
      <c r="L266" s="921"/>
      <c r="M266" s="838"/>
      <c r="N266" s="921"/>
      <c r="O266" s="838"/>
      <c r="P266" s="922"/>
      <c r="Q266" s="923"/>
      <c r="R266" s="924"/>
      <c r="S266" s="921"/>
      <c r="T266" s="921"/>
      <c r="U266" s="921"/>
      <c r="V266" s="933"/>
      <c r="W266" s="926"/>
      <c r="X266" s="927"/>
      <c r="Y266" s="922"/>
      <c r="Z266" s="838"/>
      <c r="AA266" s="928"/>
      <c r="AB266" s="929"/>
      <c r="AC266" s="929"/>
      <c r="AD266" s="929"/>
      <c r="AE266" s="929"/>
      <c r="AF266" s="929"/>
      <c r="AG266" s="929"/>
      <c r="AH266" s="929"/>
      <c r="AI266" s="929"/>
      <c r="AJ266" s="929"/>
      <c r="AK266" s="929"/>
      <c r="AL266" s="929"/>
      <c r="AM266" s="929"/>
      <c r="AN266" s="929"/>
      <c r="AO266" s="930"/>
      <c r="AP266" s="929"/>
      <c r="AQ266" s="931"/>
      <c r="AR266" s="931"/>
      <c r="AS266" s="869"/>
      <c r="AT266" s="869"/>
      <c r="AU266" s="869"/>
      <c r="AV266" s="869"/>
      <c r="AW266" s="869"/>
      <c r="AX266" s="869"/>
      <c r="AY266" s="869"/>
      <c r="AZ266" s="869"/>
      <c r="BA266" s="869"/>
      <c r="BB266" s="869"/>
      <c r="BC266" s="869"/>
      <c r="BD266" s="869"/>
      <c r="BE266" s="869"/>
      <c r="BF266" s="869"/>
      <c r="BG266" s="869"/>
      <c r="BH266" s="869"/>
      <c r="BI266" s="869"/>
      <c r="BJ266" s="869"/>
      <c r="BK266" s="869"/>
      <c r="BL266" s="869"/>
      <c r="BM266" s="869"/>
    </row>
    <row r="267" spans="1:65" ht="27" customHeight="1" x14ac:dyDescent="0.2">
      <c r="A267" s="919"/>
      <c r="C267" s="869"/>
      <c r="E267" s="869"/>
      <c r="G267" s="869"/>
      <c r="H267" s="921"/>
      <c r="I267" s="838"/>
      <c r="J267" s="921"/>
      <c r="K267" s="838"/>
      <c r="L267" s="921"/>
      <c r="M267" s="838"/>
      <c r="N267" s="921"/>
      <c r="O267" s="838"/>
      <c r="P267" s="922"/>
      <c r="Q267" s="923"/>
      <c r="R267" s="924"/>
      <c r="S267" s="921"/>
      <c r="T267" s="921"/>
      <c r="U267" s="921"/>
      <c r="V267" s="933"/>
      <c r="W267" s="926"/>
      <c r="X267" s="927"/>
      <c r="Y267" s="922"/>
      <c r="Z267" s="838"/>
      <c r="AA267" s="928"/>
      <c r="AB267" s="929"/>
      <c r="AC267" s="929"/>
      <c r="AD267" s="929"/>
      <c r="AE267" s="929"/>
      <c r="AF267" s="929"/>
      <c r="AG267" s="929"/>
      <c r="AH267" s="929"/>
      <c r="AI267" s="929"/>
      <c r="AJ267" s="929"/>
      <c r="AK267" s="929"/>
      <c r="AL267" s="929"/>
      <c r="AM267" s="929"/>
      <c r="AN267" s="929"/>
      <c r="AO267" s="930"/>
      <c r="AP267" s="929"/>
      <c r="AQ267" s="931"/>
      <c r="AR267" s="931"/>
      <c r="AS267" s="869"/>
      <c r="AT267" s="869"/>
      <c r="AU267" s="869"/>
      <c r="AV267" s="869"/>
      <c r="AW267" s="869"/>
      <c r="AX267" s="869"/>
      <c r="AY267" s="869"/>
      <c r="AZ267" s="869"/>
      <c r="BA267" s="869"/>
      <c r="BB267" s="869"/>
      <c r="BC267" s="869"/>
      <c r="BD267" s="869"/>
      <c r="BE267" s="869"/>
      <c r="BF267" s="869"/>
      <c r="BG267" s="869"/>
      <c r="BH267" s="869"/>
      <c r="BI267" s="869"/>
      <c r="BJ267" s="869"/>
      <c r="BK267" s="869"/>
      <c r="BL267" s="869"/>
      <c r="BM267" s="869"/>
    </row>
    <row r="268" spans="1:65" ht="27" customHeight="1" x14ac:dyDescent="0.2">
      <c r="A268" s="919"/>
      <c r="C268" s="869"/>
      <c r="E268" s="869"/>
      <c r="G268" s="869"/>
      <c r="H268" s="921"/>
      <c r="I268" s="838"/>
      <c r="J268" s="921"/>
      <c r="K268" s="838"/>
      <c r="L268" s="921"/>
      <c r="M268" s="838"/>
      <c r="N268" s="921"/>
      <c r="O268" s="838"/>
      <c r="P268" s="922"/>
      <c r="Q268" s="923"/>
      <c r="R268" s="924"/>
      <c r="S268" s="921"/>
      <c r="T268" s="921"/>
      <c r="U268" s="921"/>
      <c r="V268" s="933"/>
      <c r="W268" s="926"/>
      <c r="X268" s="927"/>
      <c r="Y268" s="922"/>
      <c r="Z268" s="838"/>
      <c r="AA268" s="928"/>
      <c r="AB268" s="929"/>
      <c r="AC268" s="929"/>
      <c r="AD268" s="929"/>
      <c r="AE268" s="929"/>
      <c r="AF268" s="929"/>
      <c r="AG268" s="929"/>
      <c r="AH268" s="929"/>
      <c r="AI268" s="929"/>
      <c r="AJ268" s="929"/>
      <c r="AK268" s="929"/>
      <c r="AL268" s="929"/>
      <c r="AM268" s="929"/>
      <c r="AN268" s="929"/>
      <c r="AO268" s="930"/>
      <c r="AP268" s="929"/>
      <c r="AQ268" s="931"/>
      <c r="AR268" s="931"/>
      <c r="AS268" s="869"/>
      <c r="AT268" s="869"/>
      <c r="AU268" s="869"/>
      <c r="AV268" s="869"/>
      <c r="AW268" s="869"/>
      <c r="AX268" s="869"/>
      <c r="AY268" s="869"/>
      <c r="AZ268" s="869"/>
      <c r="BA268" s="869"/>
      <c r="BB268" s="869"/>
      <c r="BC268" s="869"/>
      <c r="BD268" s="869"/>
      <c r="BE268" s="869"/>
      <c r="BF268" s="869"/>
      <c r="BG268" s="869"/>
      <c r="BH268" s="869"/>
      <c r="BI268" s="869"/>
      <c r="BJ268" s="869"/>
      <c r="BK268" s="869"/>
      <c r="BL268" s="869"/>
      <c r="BM268" s="869"/>
    </row>
    <row r="269" spans="1:65" ht="27" customHeight="1" x14ac:dyDescent="0.2">
      <c r="A269" s="919"/>
      <c r="C269" s="869"/>
      <c r="E269" s="869"/>
      <c r="G269" s="869"/>
      <c r="H269" s="921"/>
      <c r="I269" s="838"/>
      <c r="J269" s="921"/>
      <c r="K269" s="838"/>
      <c r="L269" s="921"/>
      <c r="M269" s="838"/>
      <c r="N269" s="921"/>
      <c r="O269" s="838"/>
      <c r="P269" s="922"/>
      <c r="Q269" s="923"/>
      <c r="R269" s="924"/>
      <c r="S269" s="921"/>
      <c r="T269" s="921"/>
      <c r="U269" s="921"/>
      <c r="V269" s="933"/>
      <c r="W269" s="926"/>
      <c r="X269" s="927"/>
      <c r="Y269" s="922"/>
      <c r="Z269" s="838"/>
      <c r="AA269" s="928"/>
      <c r="AB269" s="929"/>
      <c r="AC269" s="929"/>
      <c r="AD269" s="929"/>
      <c r="AE269" s="929"/>
      <c r="AF269" s="929"/>
      <c r="AG269" s="929"/>
      <c r="AH269" s="929"/>
      <c r="AI269" s="929"/>
      <c r="AJ269" s="929"/>
      <c r="AK269" s="929"/>
      <c r="AL269" s="929"/>
      <c r="AM269" s="929"/>
      <c r="AN269" s="929"/>
      <c r="AO269" s="930"/>
      <c r="AP269" s="929"/>
      <c r="AQ269" s="931"/>
      <c r="AR269" s="931"/>
      <c r="AS269" s="869"/>
      <c r="AT269" s="869"/>
      <c r="AU269" s="869"/>
      <c r="AV269" s="869"/>
      <c r="AW269" s="869"/>
      <c r="AX269" s="869"/>
      <c r="AY269" s="869"/>
      <c r="AZ269" s="869"/>
      <c r="BA269" s="869"/>
      <c r="BB269" s="869"/>
      <c r="BC269" s="869"/>
      <c r="BD269" s="869"/>
      <c r="BE269" s="869"/>
      <c r="BF269" s="869"/>
      <c r="BG269" s="869"/>
      <c r="BH269" s="869"/>
      <c r="BI269" s="869"/>
      <c r="BJ269" s="869"/>
      <c r="BK269" s="869"/>
      <c r="BL269" s="869"/>
      <c r="BM269" s="869"/>
    </row>
    <row r="270" spans="1:65" ht="27" customHeight="1" x14ac:dyDescent="0.2">
      <c r="A270" s="919"/>
      <c r="C270" s="869"/>
      <c r="E270" s="869"/>
      <c r="G270" s="869"/>
      <c r="H270" s="921"/>
      <c r="I270" s="838"/>
      <c r="J270" s="921"/>
      <c r="K270" s="838"/>
      <c r="L270" s="921"/>
      <c r="M270" s="838"/>
      <c r="N270" s="921"/>
      <c r="O270" s="838"/>
      <c r="P270" s="922"/>
      <c r="Q270" s="923"/>
      <c r="R270" s="924"/>
      <c r="S270" s="921"/>
      <c r="T270" s="921"/>
      <c r="U270" s="921"/>
      <c r="V270" s="933"/>
      <c r="W270" s="926"/>
      <c r="X270" s="927"/>
      <c r="Y270" s="922"/>
      <c r="Z270" s="838"/>
      <c r="AA270" s="928"/>
      <c r="AB270" s="929"/>
      <c r="AC270" s="929"/>
      <c r="AD270" s="929"/>
      <c r="AE270" s="929"/>
      <c r="AF270" s="929"/>
      <c r="AG270" s="929"/>
      <c r="AH270" s="929"/>
      <c r="AI270" s="929"/>
      <c r="AJ270" s="929"/>
      <c r="AK270" s="929"/>
      <c r="AL270" s="929"/>
      <c r="AM270" s="929"/>
      <c r="AN270" s="929"/>
      <c r="AO270" s="930"/>
      <c r="AP270" s="929"/>
      <c r="AQ270" s="931"/>
      <c r="AR270" s="931"/>
      <c r="AS270" s="869"/>
      <c r="AT270" s="869"/>
      <c r="AU270" s="869"/>
      <c r="AV270" s="869"/>
      <c r="AW270" s="869"/>
      <c r="AX270" s="869"/>
      <c r="AY270" s="869"/>
      <c r="AZ270" s="869"/>
      <c r="BA270" s="869"/>
      <c r="BB270" s="869"/>
      <c r="BC270" s="869"/>
      <c r="BD270" s="869"/>
      <c r="BE270" s="869"/>
      <c r="BF270" s="869"/>
      <c r="BG270" s="869"/>
      <c r="BH270" s="869"/>
      <c r="BI270" s="869"/>
      <c r="BJ270" s="869"/>
      <c r="BK270" s="869"/>
      <c r="BL270" s="869"/>
      <c r="BM270" s="869"/>
    </row>
    <row r="271" spans="1:65" ht="27" customHeight="1" x14ac:dyDescent="0.2">
      <c r="A271" s="919"/>
      <c r="C271" s="869"/>
      <c r="E271" s="869"/>
      <c r="G271" s="869"/>
      <c r="H271" s="921"/>
      <c r="I271" s="838"/>
      <c r="J271" s="921"/>
      <c r="K271" s="838"/>
      <c r="L271" s="921"/>
      <c r="M271" s="838"/>
      <c r="N271" s="921"/>
      <c r="O271" s="838"/>
      <c r="P271" s="922"/>
      <c r="Q271" s="923"/>
      <c r="R271" s="924"/>
      <c r="S271" s="921"/>
      <c r="T271" s="921"/>
      <c r="U271" s="921"/>
      <c r="V271" s="933"/>
      <c r="W271" s="926"/>
      <c r="X271" s="927"/>
      <c r="Y271" s="922"/>
      <c r="Z271" s="838"/>
      <c r="AA271" s="928"/>
      <c r="AB271" s="929"/>
      <c r="AC271" s="929"/>
      <c r="AD271" s="929"/>
      <c r="AE271" s="929"/>
      <c r="AF271" s="929"/>
      <c r="AG271" s="929"/>
      <c r="AH271" s="929"/>
      <c r="AI271" s="929"/>
      <c r="AJ271" s="929"/>
      <c r="AK271" s="929"/>
      <c r="AL271" s="929"/>
      <c r="AM271" s="929"/>
      <c r="AN271" s="929"/>
      <c r="AO271" s="930"/>
      <c r="AP271" s="929"/>
      <c r="AQ271" s="931"/>
      <c r="AR271" s="931"/>
      <c r="AS271" s="869"/>
      <c r="AT271" s="869"/>
      <c r="AU271" s="869"/>
      <c r="AV271" s="869"/>
      <c r="AW271" s="869"/>
      <c r="AX271" s="869"/>
      <c r="AY271" s="869"/>
      <c r="AZ271" s="869"/>
      <c r="BA271" s="869"/>
      <c r="BB271" s="869"/>
      <c r="BC271" s="869"/>
      <c r="BD271" s="869"/>
      <c r="BE271" s="869"/>
      <c r="BF271" s="869"/>
      <c r="BG271" s="869"/>
      <c r="BH271" s="869"/>
      <c r="BI271" s="869"/>
      <c r="BJ271" s="869"/>
      <c r="BK271" s="869"/>
      <c r="BL271" s="869"/>
      <c r="BM271" s="869"/>
    </row>
    <row r="272" spans="1:65" ht="27" customHeight="1" x14ac:dyDescent="0.2">
      <c r="A272" s="919"/>
      <c r="C272" s="869"/>
      <c r="E272" s="869"/>
      <c r="G272" s="869"/>
      <c r="H272" s="921"/>
      <c r="I272" s="838"/>
      <c r="J272" s="921"/>
      <c r="K272" s="838"/>
      <c r="L272" s="921"/>
      <c r="M272" s="838"/>
      <c r="N272" s="921"/>
      <c r="O272" s="838"/>
      <c r="P272" s="922"/>
      <c r="Q272" s="923"/>
      <c r="R272" s="924"/>
      <c r="S272" s="921"/>
      <c r="T272" s="921"/>
      <c r="U272" s="921"/>
      <c r="V272" s="933"/>
      <c r="W272" s="926"/>
      <c r="X272" s="927"/>
      <c r="Y272" s="922"/>
      <c r="Z272" s="838"/>
      <c r="AA272" s="928"/>
      <c r="AB272" s="929"/>
      <c r="AC272" s="929"/>
      <c r="AD272" s="929"/>
      <c r="AE272" s="929"/>
      <c r="AF272" s="929"/>
      <c r="AG272" s="929"/>
      <c r="AH272" s="929"/>
      <c r="AI272" s="929"/>
      <c r="AJ272" s="929"/>
      <c r="AK272" s="929"/>
      <c r="AL272" s="929"/>
      <c r="AM272" s="929"/>
      <c r="AN272" s="929"/>
      <c r="AO272" s="930"/>
      <c r="AP272" s="929"/>
      <c r="AQ272" s="931"/>
      <c r="AR272" s="931"/>
      <c r="AS272" s="869"/>
      <c r="AT272" s="869"/>
      <c r="AU272" s="869"/>
      <c r="AV272" s="869"/>
      <c r="AW272" s="869"/>
      <c r="AX272" s="869"/>
      <c r="AY272" s="869"/>
      <c r="AZ272" s="869"/>
      <c r="BA272" s="869"/>
      <c r="BB272" s="869"/>
      <c r="BC272" s="869"/>
      <c r="BD272" s="869"/>
      <c r="BE272" s="869"/>
      <c r="BF272" s="869"/>
      <c r="BG272" s="869"/>
      <c r="BH272" s="869"/>
      <c r="BI272" s="869"/>
      <c r="BJ272" s="869"/>
      <c r="BK272" s="869"/>
      <c r="BL272" s="869"/>
      <c r="BM272" s="869"/>
    </row>
    <row r="273" spans="1:65" ht="27" customHeight="1" x14ac:dyDescent="0.2">
      <c r="A273" s="919"/>
      <c r="C273" s="869"/>
      <c r="E273" s="869"/>
      <c r="G273" s="869"/>
      <c r="H273" s="921"/>
      <c r="I273" s="838"/>
      <c r="J273" s="921"/>
      <c r="K273" s="838"/>
      <c r="L273" s="921"/>
      <c r="M273" s="838"/>
      <c r="N273" s="921"/>
      <c r="O273" s="838"/>
      <c r="P273" s="922"/>
      <c r="Q273" s="923"/>
      <c r="R273" s="924"/>
      <c r="S273" s="921"/>
      <c r="T273" s="921"/>
      <c r="U273" s="921"/>
      <c r="V273" s="933"/>
      <c r="W273" s="926"/>
      <c r="X273" s="927"/>
      <c r="Y273" s="922"/>
      <c r="Z273" s="838"/>
      <c r="AA273" s="928"/>
      <c r="AB273" s="929"/>
      <c r="AC273" s="929"/>
      <c r="AD273" s="929"/>
      <c r="AE273" s="929"/>
      <c r="AF273" s="929"/>
      <c r="AG273" s="929"/>
      <c r="AH273" s="929"/>
      <c r="AI273" s="929"/>
      <c r="AJ273" s="929"/>
      <c r="AK273" s="929"/>
      <c r="AL273" s="929"/>
      <c r="AM273" s="929"/>
      <c r="AN273" s="929"/>
      <c r="AO273" s="930"/>
      <c r="AP273" s="929"/>
      <c r="AQ273" s="931"/>
      <c r="AR273" s="931"/>
      <c r="AS273" s="869"/>
      <c r="AT273" s="869"/>
      <c r="AU273" s="869"/>
      <c r="AV273" s="869"/>
      <c r="AW273" s="869"/>
      <c r="AX273" s="869"/>
      <c r="AY273" s="869"/>
      <c r="AZ273" s="869"/>
      <c r="BA273" s="869"/>
      <c r="BB273" s="869"/>
      <c r="BC273" s="869"/>
      <c r="BD273" s="869"/>
      <c r="BE273" s="869"/>
      <c r="BF273" s="869"/>
      <c r="BG273" s="869"/>
      <c r="BH273" s="869"/>
      <c r="BI273" s="869"/>
      <c r="BJ273" s="869"/>
      <c r="BK273" s="869"/>
      <c r="BL273" s="869"/>
      <c r="BM273" s="869"/>
    </row>
    <row r="274" spans="1:65" ht="27" customHeight="1" x14ac:dyDescent="0.2">
      <c r="A274" s="919"/>
      <c r="C274" s="869"/>
      <c r="E274" s="869"/>
      <c r="G274" s="869"/>
      <c r="H274" s="921"/>
      <c r="I274" s="838"/>
      <c r="J274" s="921"/>
      <c r="K274" s="838"/>
      <c r="L274" s="921"/>
      <c r="M274" s="838"/>
      <c r="N274" s="921"/>
      <c r="O274" s="838"/>
      <c r="P274" s="922"/>
      <c r="Q274" s="923"/>
      <c r="R274" s="924"/>
      <c r="S274" s="921"/>
      <c r="T274" s="921"/>
      <c r="U274" s="921"/>
      <c r="V274" s="933"/>
      <c r="W274" s="926"/>
      <c r="X274" s="927"/>
      <c r="Y274" s="922"/>
      <c r="Z274" s="838"/>
      <c r="AA274" s="928"/>
      <c r="AB274" s="929"/>
      <c r="AC274" s="929"/>
      <c r="AD274" s="929"/>
      <c r="AE274" s="929"/>
      <c r="AF274" s="929"/>
      <c r="AG274" s="929"/>
      <c r="AH274" s="929"/>
      <c r="AI274" s="929"/>
      <c r="AJ274" s="929"/>
      <c r="AK274" s="929"/>
      <c r="AL274" s="929"/>
      <c r="AM274" s="929"/>
      <c r="AN274" s="929"/>
      <c r="AO274" s="930"/>
      <c r="AP274" s="929"/>
      <c r="AQ274" s="931"/>
      <c r="AR274" s="931"/>
      <c r="AS274" s="869"/>
      <c r="AT274" s="869"/>
      <c r="AU274" s="869"/>
      <c r="AV274" s="869"/>
      <c r="AW274" s="869"/>
      <c r="AX274" s="869"/>
      <c r="AY274" s="869"/>
      <c r="AZ274" s="869"/>
      <c r="BA274" s="869"/>
      <c r="BB274" s="869"/>
      <c r="BC274" s="869"/>
      <c r="BD274" s="869"/>
      <c r="BE274" s="869"/>
      <c r="BF274" s="869"/>
      <c r="BG274" s="869"/>
      <c r="BH274" s="869"/>
      <c r="BI274" s="869"/>
      <c r="BJ274" s="869"/>
      <c r="BK274" s="869"/>
      <c r="BL274" s="869"/>
      <c r="BM274" s="869"/>
    </row>
    <row r="275" spans="1:65" ht="27" customHeight="1" x14ac:dyDescent="0.2">
      <c r="A275" s="919"/>
      <c r="C275" s="869"/>
      <c r="E275" s="869"/>
      <c r="G275" s="869"/>
      <c r="H275" s="921"/>
      <c r="I275" s="838"/>
      <c r="J275" s="921"/>
      <c r="K275" s="838"/>
      <c r="L275" s="921"/>
      <c r="M275" s="838"/>
      <c r="N275" s="921"/>
      <c r="O275" s="838"/>
      <c r="P275" s="922"/>
      <c r="Q275" s="923"/>
      <c r="R275" s="924"/>
      <c r="S275" s="921"/>
      <c r="T275" s="921"/>
      <c r="U275" s="921"/>
      <c r="V275" s="933"/>
      <c r="W275" s="926"/>
      <c r="X275" s="927"/>
      <c r="Y275" s="922"/>
      <c r="Z275" s="838"/>
      <c r="AA275" s="928"/>
      <c r="AB275" s="929"/>
      <c r="AC275" s="929"/>
      <c r="AD275" s="929"/>
      <c r="AE275" s="929"/>
      <c r="AF275" s="929"/>
      <c r="AG275" s="929"/>
      <c r="AH275" s="929"/>
      <c r="AI275" s="929"/>
      <c r="AJ275" s="929"/>
      <c r="AK275" s="929"/>
      <c r="AL275" s="929"/>
      <c r="AM275" s="929"/>
      <c r="AN275" s="929"/>
      <c r="AO275" s="930"/>
      <c r="AP275" s="929"/>
      <c r="AQ275" s="931"/>
      <c r="AR275" s="931"/>
      <c r="AS275" s="869"/>
      <c r="AT275" s="869"/>
      <c r="AU275" s="869"/>
      <c r="AV275" s="869"/>
      <c r="AW275" s="869"/>
      <c r="AX275" s="869"/>
      <c r="AY275" s="869"/>
      <c r="AZ275" s="869"/>
      <c r="BA275" s="869"/>
      <c r="BB275" s="869"/>
      <c r="BC275" s="869"/>
      <c r="BD275" s="869"/>
      <c r="BE275" s="869"/>
      <c r="BF275" s="869"/>
      <c r="BG275" s="869"/>
      <c r="BH275" s="869"/>
      <c r="BI275" s="869"/>
      <c r="BJ275" s="869"/>
      <c r="BK275" s="869"/>
      <c r="BL275" s="869"/>
      <c r="BM275" s="869"/>
    </row>
    <row r="276" spans="1:65" ht="27" customHeight="1" x14ac:dyDescent="0.2">
      <c r="A276" s="919"/>
      <c r="C276" s="869"/>
      <c r="E276" s="869"/>
      <c r="G276" s="869"/>
      <c r="H276" s="921"/>
      <c r="I276" s="838"/>
      <c r="J276" s="921"/>
      <c r="K276" s="838"/>
      <c r="L276" s="921"/>
      <c r="M276" s="838"/>
      <c r="N276" s="921"/>
      <c r="O276" s="838"/>
      <c r="P276" s="922"/>
      <c r="Q276" s="923"/>
      <c r="R276" s="924"/>
      <c r="S276" s="921"/>
      <c r="T276" s="921"/>
      <c r="U276" s="921"/>
      <c r="V276" s="933"/>
      <c r="W276" s="926"/>
      <c r="X276" s="927"/>
      <c r="Y276" s="922"/>
      <c r="Z276" s="838"/>
      <c r="AA276" s="928"/>
      <c r="AB276" s="929"/>
      <c r="AC276" s="929"/>
      <c r="AD276" s="929"/>
      <c r="AE276" s="929"/>
      <c r="AF276" s="929"/>
      <c r="AG276" s="929"/>
      <c r="AH276" s="929"/>
      <c r="AI276" s="929"/>
      <c r="AJ276" s="929"/>
      <c r="AK276" s="929"/>
      <c r="AL276" s="929"/>
      <c r="AM276" s="929"/>
      <c r="AN276" s="929"/>
      <c r="AO276" s="930"/>
      <c r="AP276" s="929"/>
      <c r="AQ276" s="931"/>
      <c r="AR276" s="931"/>
      <c r="AS276" s="869"/>
      <c r="AT276" s="869"/>
      <c r="AU276" s="869"/>
      <c r="AV276" s="869"/>
      <c r="AW276" s="869"/>
      <c r="AX276" s="869"/>
      <c r="AY276" s="869"/>
      <c r="AZ276" s="869"/>
      <c r="BA276" s="869"/>
      <c r="BB276" s="869"/>
      <c r="BC276" s="869"/>
      <c r="BD276" s="869"/>
      <c r="BE276" s="869"/>
      <c r="BF276" s="869"/>
      <c r="BG276" s="869"/>
      <c r="BH276" s="869"/>
      <c r="BI276" s="869"/>
      <c r="BJ276" s="869"/>
      <c r="BK276" s="869"/>
      <c r="BL276" s="869"/>
      <c r="BM276" s="869"/>
    </row>
    <row r="277" spans="1:65" ht="27" customHeight="1" x14ac:dyDescent="0.2">
      <c r="A277" s="919"/>
      <c r="C277" s="869"/>
      <c r="E277" s="869"/>
      <c r="G277" s="869"/>
      <c r="H277" s="921"/>
      <c r="I277" s="838"/>
      <c r="J277" s="921"/>
      <c r="K277" s="838"/>
      <c r="L277" s="921"/>
      <c r="M277" s="838"/>
      <c r="N277" s="921"/>
      <c r="O277" s="838"/>
      <c r="P277" s="922"/>
      <c r="Q277" s="923"/>
      <c r="R277" s="924"/>
      <c r="S277" s="921"/>
      <c r="T277" s="921"/>
      <c r="U277" s="921"/>
      <c r="V277" s="933"/>
      <c r="W277" s="926"/>
      <c r="X277" s="927"/>
      <c r="Y277" s="922"/>
      <c r="Z277" s="838"/>
      <c r="AA277" s="928"/>
      <c r="AB277" s="929"/>
      <c r="AC277" s="929"/>
      <c r="AD277" s="929"/>
      <c r="AE277" s="929"/>
      <c r="AF277" s="929"/>
      <c r="AG277" s="929"/>
      <c r="AH277" s="929"/>
      <c r="AI277" s="929"/>
      <c r="AJ277" s="929"/>
      <c r="AK277" s="929"/>
      <c r="AL277" s="929"/>
      <c r="AM277" s="929"/>
      <c r="AN277" s="929"/>
      <c r="AO277" s="930"/>
      <c r="AP277" s="929"/>
      <c r="AQ277" s="931"/>
      <c r="AR277" s="931"/>
      <c r="AS277" s="869"/>
      <c r="AT277" s="869"/>
      <c r="AU277" s="869"/>
      <c r="AV277" s="869"/>
      <c r="AW277" s="869"/>
      <c r="AX277" s="869"/>
      <c r="AY277" s="869"/>
      <c r="AZ277" s="869"/>
      <c r="BA277" s="869"/>
      <c r="BB277" s="869"/>
      <c r="BC277" s="869"/>
      <c r="BD277" s="869"/>
      <c r="BE277" s="869"/>
      <c r="BF277" s="869"/>
      <c r="BG277" s="869"/>
      <c r="BH277" s="869"/>
      <c r="BI277" s="869"/>
      <c r="BJ277" s="869"/>
      <c r="BK277" s="869"/>
      <c r="BL277" s="869"/>
      <c r="BM277" s="869"/>
    </row>
    <row r="278" spans="1:65" ht="27" customHeight="1" x14ac:dyDescent="0.2">
      <c r="A278" s="919"/>
      <c r="C278" s="869"/>
      <c r="E278" s="869"/>
      <c r="G278" s="869"/>
      <c r="H278" s="921"/>
      <c r="I278" s="838"/>
      <c r="J278" s="921"/>
      <c r="K278" s="838"/>
      <c r="L278" s="921"/>
      <c r="M278" s="838"/>
      <c r="N278" s="921"/>
      <c r="O278" s="838"/>
      <c r="P278" s="922"/>
      <c r="Q278" s="923"/>
      <c r="R278" s="924"/>
      <c r="S278" s="921"/>
      <c r="T278" s="921"/>
      <c r="U278" s="921"/>
      <c r="V278" s="933"/>
      <c r="W278" s="926"/>
      <c r="X278" s="927"/>
      <c r="Y278" s="922"/>
      <c r="Z278" s="838"/>
      <c r="AA278" s="928"/>
      <c r="AB278" s="929"/>
      <c r="AC278" s="929"/>
      <c r="AD278" s="929"/>
      <c r="AE278" s="929"/>
      <c r="AF278" s="929"/>
      <c r="AG278" s="929"/>
      <c r="AH278" s="929"/>
      <c r="AI278" s="929"/>
      <c r="AJ278" s="929"/>
      <c r="AK278" s="929"/>
      <c r="AL278" s="929"/>
      <c r="AM278" s="929"/>
      <c r="AN278" s="929"/>
      <c r="AO278" s="930"/>
      <c r="AP278" s="929"/>
      <c r="AQ278" s="931"/>
      <c r="AR278" s="931"/>
      <c r="AS278" s="869"/>
      <c r="AT278" s="869"/>
      <c r="AU278" s="869"/>
      <c r="AV278" s="869"/>
      <c r="AW278" s="869"/>
      <c r="AX278" s="869"/>
      <c r="AY278" s="869"/>
      <c r="AZ278" s="869"/>
      <c r="BA278" s="869"/>
      <c r="BB278" s="869"/>
      <c r="BC278" s="869"/>
      <c r="BD278" s="869"/>
      <c r="BE278" s="869"/>
      <c r="BF278" s="869"/>
      <c r="BG278" s="869"/>
      <c r="BH278" s="869"/>
      <c r="BI278" s="869"/>
      <c r="BJ278" s="869"/>
      <c r="BK278" s="869"/>
      <c r="BL278" s="869"/>
      <c r="BM278" s="869"/>
    </row>
    <row r="279" spans="1:65" ht="27" customHeight="1" x14ac:dyDescent="0.2">
      <c r="A279" s="919"/>
      <c r="C279" s="869"/>
      <c r="E279" s="869"/>
      <c r="G279" s="869"/>
      <c r="H279" s="921"/>
      <c r="I279" s="838"/>
      <c r="J279" s="921"/>
      <c r="K279" s="838"/>
      <c r="L279" s="921"/>
      <c r="M279" s="838"/>
      <c r="N279" s="921"/>
      <c r="O279" s="838"/>
      <c r="P279" s="922"/>
      <c r="Q279" s="923"/>
      <c r="R279" s="924"/>
      <c r="S279" s="921"/>
      <c r="T279" s="921"/>
      <c r="U279" s="921"/>
      <c r="V279" s="933"/>
      <c r="W279" s="926"/>
      <c r="X279" s="927"/>
      <c r="Y279" s="922"/>
      <c r="Z279" s="838"/>
      <c r="AA279" s="928"/>
      <c r="AB279" s="929"/>
      <c r="AC279" s="929"/>
      <c r="AD279" s="929"/>
      <c r="AE279" s="929"/>
      <c r="AF279" s="929"/>
      <c r="AG279" s="929"/>
      <c r="AH279" s="929"/>
      <c r="AI279" s="929"/>
      <c r="AJ279" s="929"/>
      <c r="AK279" s="929"/>
      <c r="AL279" s="929"/>
      <c r="AM279" s="929"/>
      <c r="AN279" s="929"/>
      <c r="AO279" s="930"/>
      <c r="AP279" s="929"/>
      <c r="AQ279" s="931"/>
      <c r="AR279" s="931"/>
      <c r="AS279" s="869"/>
      <c r="AT279" s="869"/>
      <c r="AU279" s="869"/>
      <c r="AV279" s="869"/>
      <c r="AW279" s="869"/>
      <c r="AX279" s="869"/>
      <c r="AY279" s="869"/>
      <c r="AZ279" s="869"/>
      <c r="BA279" s="869"/>
      <c r="BB279" s="869"/>
      <c r="BC279" s="869"/>
      <c r="BD279" s="869"/>
      <c r="BE279" s="869"/>
      <c r="BF279" s="869"/>
      <c r="BG279" s="869"/>
      <c r="BH279" s="869"/>
      <c r="BI279" s="869"/>
      <c r="BJ279" s="869"/>
      <c r="BK279" s="869"/>
      <c r="BL279" s="869"/>
      <c r="BM279" s="869"/>
    </row>
    <row r="280" spans="1:65" ht="27" customHeight="1" x14ac:dyDescent="0.2">
      <c r="A280" s="919"/>
      <c r="C280" s="869"/>
      <c r="E280" s="869"/>
      <c r="G280" s="869"/>
      <c r="H280" s="921"/>
      <c r="I280" s="838"/>
      <c r="J280" s="921"/>
      <c r="K280" s="838"/>
      <c r="L280" s="921"/>
      <c r="M280" s="838"/>
      <c r="N280" s="921"/>
      <c r="O280" s="838"/>
      <c r="P280" s="922"/>
      <c r="Q280" s="923"/>
      <c r="R280" s="924"/>
      <c r="S280" s="921"/>
      <c r="T280" s="921"/>
      <c r="U280" s="921"/>
      <c r="V280" s="933"/>
      <c r="W280" s="926"/>
      <c r="X280" s="927"/>
      <c r="Y280" s="922"/>
      <c r="Z280" s="838"/>
      <c r="AA280" s="928"/>
      <c r="AB280" s="929"/>
      <c r="AC280" s="929"/>
      <c r="AD280" s="929"/>
      <c r="AE280" s="929"/>
      <c r="AF280" s="929"/>
      <c r="AG280" s="929"/>
      <c r="AH280" s="929"/>
      <c r="AI280" s="929"/>
      <c r="AJ280" s="929"/>
      <c r="AK280" s="929"/>
      <c r="AL280" s="929"/>
      <c r="AM280" s="929"/>
      <c r="AN280" s="929"/>
      <c r="AO280" s="930"/>
      <c r="AP280" s="929"/>
      <c r="AQ280" s="931"/>
      <c r="AR280" s="931"/>
      <c r="AS280" s="869"/>
      <c r="AT280" s="869"/>
      <c r="AU280" s="869"/>
      <c r="AV280" s="869"/>
      <c r="AW280" s="869"/>
      <c r="AX280" s="869"/>
      <c r="AY280" s="869"/>
      <c r="AZ280" s="869"/>
      <c r="BA280" s="869"/>
      <c r="BB280" s="869"/>
      <c r="BC280" s="869"/>
      <c r="BD280" s="869"/>
      <c r="BE280" s="869"/>
      <c r="BF280" s="869"/>
      <c r="BG280" s="869"/>
      <c r="BH280" s="869"/>
      <c r="BI280" s="869"/>
      <c r="BJ280" s="869"/>
      <c r="BK280" s="869"/>
      <c r="BL280" s="869"/>
      <c r="BM280" s="869"/>
    </row>
    <row r="281" spans="1:65" ht="27" customHeight="1" x14ac:dyDescent="0.2">
      <c r="A281" s="919"/>
      <c r="C281" s="869"/>
      <c r="E281" s="869"/>
      <c r="G281" s="869"/>
      <c r="H281" s="921"/>
      <c r="I281" s="838"/>
      <c r="J281" s="921"/>
      <c r="K281" s="838"/>
      <c r="L281" s="921"/>
      <c r="M281" s="838"/>
      <c r="N281" s="921"/>
      <c r="O281" s="838"/>
      <c r="P281" s="922"/>
      <c r="Q281" s="923"/>
      <c r="R281" s="924"/>
      <c r="S281" s="921"/>
      <c r="T281" s="921"/>
      <c r="U281" s="921"/>
      <c r="V281" s="933"/>
      <c r="W281" s="926"/>
      <c r="X281" s="927"/>
      <c r="Y281" s="922"/>
      <c r="Z281" s="838"/>
      <c r="AA281" s="928"/>
      <c r="AB281" s="929"/>
      <c r="AC281" s="929"/>
      <c r="AD281" s="929"/>
      <c r="AE281" s="929"/>
      <c r="AF281" s="929"/>
      <c r="AG281" s="929"/>
      <c r="AH281" s="929"/>
      <c r="AI281" s="929"/>
      <c r="AJ281" s="929"/>
      <c r="AK281" s="929"/>
      <c r="AL281" s="929"/>
      <c r="AM281" s="929"/>
      <c r="AN281" s="929"/>
      <c r="AO281" s="930"/>
      <c r="AP281" s="929"/>
      <c r="AQ281" s="931"/>
      <c r="AR281" s="931"/>
      <c r="AS281" s="869"/>
      <c r="AT281" s="869"/>
      <c r="AU281" s="869"/>
      <c r="AV281" s="869"/>
      <c r="AW281" s="869"/>
      <c r="AX281" s="869"/>
      <c r="AY281" s="869"/>
      <c r="AZ281" s="869"/>
      <c r="BA281" s="869"/>
      <c r="BB281" s="869"/>
      <c r="BC281" s="869"/>
      <c r="BD281" s="869"/>
      <c r="BE281" s="869"/>
      <c r="BF281" s="869"/>
      <c r="BG281" s="869"/>
      <c r="BH281" s="869"/>
      <c r="BI281" s="869"/>
      <c r="BJ281" s="869"/>
      <c r="BK281" s="869"/>
      <c r="BL281" s="869"/>
      <c r="BM281" s="869"/>
    </row>
    <row r="282" spans="1:65" ht="27" customHeight="1" x14ac:dyDescent="0.2">
      <c r="A282" s="919"/>
      <c r="C282" s="869"/>
      <c r="E282" s="869"/>
      <c r="G282" s="869"/>
      <c r="H282" s="921"/>
      <c r="I282" s="838"/>
      <c r="J282" s="921"/>
      <c r="K282" s="838"/>
      <c r="L282" s="921"/>
      <c r="M282" s="838"/>
      <c r="N282" s="921"/>
      <c r="O282" s="838"/>
      <c r="P282" s="922"/>
      <c r="Q282" s="923"/>
      <c r="R282" s="924"/>
      <c r="S282" s="921"/>
      <c r="T282" s="921"/>
      <c r="U282" s="921"/>
      <c r="V282" s="933"/>
      <c r="W282" s="926"/>
      <c r="X282" s="927"/>
      <c r="Y282" s="922"/>
      <c r="Z282" s="838"/>
      <c r="AA282" s="928"/>
      <c r="AB282" s="929"/>
      <c r="AC282" s="929"/>
      <c r="AD282" s="929"/>
      <c r="AE282" s="929"/>
      <c r="AF282" s="929"/>
      <c r="AG282" s="929"/>
      <c r="AH282" s="929"/>
      <c r="AI282" s="929"/>
      <c r="AJ282" s="929"/>
      <c r="AK282" s="929"/>
      <c r="AL282" s="929"/>
      <c r="AM282" s="929"/>
      <c r="AN282" s="929"/>
      <c r="AO282" s="930"/>
      <c r="AP282" s="929"/>
      <c r="AQ282" s="931"/>
      <c r="AR282" s="931"/>
      <c r="AS282" s="869"/>
      <c r="AT282" s="869"/>
      <c r="AU282" s="869"/>
      <c r="AV282" s="869"/>
      <c r="AW282" s="869"/>
      <c r="AX282" s="869"/>
      <c r="AY282" s="869"/>
      <c r="AZ282" s="869"/>
      <c r="BA282" s="869"/>
      <c r="BB282" s="869"/>
      <c r="BC282" s="869"/>
      <c r="BD282" s="869"/>
      <c r="BE282" s="869"/>
      <c r="BF282" s="869"/>
      <c r="BG282" s="869"/>
      <c r="BH282" s="869"/>
      <c r="BI282" s="869"/>
      <c r="BJ282" s="869"/>
      <c r="BK282" s="869"/>
      <c r="BL282" s="869"/>
      <c r="BM282" s="869"/>
    </row>
    <row r="283" spans="1:65" ht="27" customHeight="1" x14ac:dyDescent="0.2">
      <c r="A283" s="919"/>
      <c r="C283" s="869"/>
      <c r="E283" s="869"/>
      <c r="G283" s="869"/>
      <c r="H283" s="921"/>
      <c r="I283" s="838"/>
      <c r="J283" s="921"/>
      <c r="K283" s="838"/>
      <c r="L283" s="921"/>
      <c r="M283" s="838"/>
      <c r="N283" s="921"/>
      <c r="O283" s="838"/>
      <c r="P283" s="922"/>
      <c r="Q283" s="923"/>
      <c r="R283" s="924"/>
      <c r="S283" s="921"/>
      <c r="T283" s="921"/>
      <c r="U283" s="921"/>
      <c r="V283" s="933"/>
      <c r="W283" s="926"/>
      <c r="X283" s="927"/>
      <c r="Y283" s="922"/>
      <c r="Z283" s="838"/>
      <c r="AA283" s="928"/>
      <c r="AB283" s="929"/>
      <c r="AC283" s="929"/>
      <c r="AD283" s="929"/>
      <c r="AE283" s="929"/>
      <c r="AF283" s="929"/>
      <c r="AG283" s="929"/>
      <c r="AH283" s="929"/>
      <c r="AI283" s="929"/>
      <c r="AJ283" s="929"/>
      <c r="AK283" s="929"/>
      <c r="AL283" s="929"/>
      <c r="AM283" s="929"/>
      <c r="AN283" s="929"/>
      <c r="AO283" s="930"/>
      <c r="AP283" s="929"/>
      <c r="AQ283" s="931"/>
      <c r="AR283" s="931"/>
      <c r="AS283" s="869"/>
      <c r="AT283" s="869"/>
      <c r="AU283" s="869"/>
      <c r="AV283" s="869"/>
      <c r="AW283" s="869"/>
      <c r="AX283" s="869"/>
      <c r="AY283" s="869"/>
      <c r="AZ283" s="869"/>
      <c r="BA283" s="869"/>
      <c r="BB283" s="869"/>
      <c r="BC283" s="869"/>
      <c r="BD283" s="869"/>
      <c r="BE283" s="869"/>
      <c r="BF283" s="869"/>
      <c r="BG283" s="869"/>
      <c r="BH283" s="869"/>
      <c r="BI283" s="869"/>
      <c r="BJ283" s="869"/>
      <c r="BK283" s="869"/>
      <c r="BL283" s="869"/>
      <c r="BM283" s="869"/>
    </row>
    <row r="284" spans="1:65" ht="27" customHeight="1" x14ac:dyDescent="0.2">
      <c r="A284" s="919"/>
      <c r="C284" s="869"/>
      <c r="E284" s="869"/>
      <c r="G284" s="869"/>
      <c r="H284" s="921"/>
      <c r="I284" s="838"/>
      <c r="J284" s="921"/>
      <c r="K284" s="838"/>
      <c r="L284" s="921"/>
      <c r="M284" s="838"/>
      <c r="N284" s="921"/>
      <c r="O284" s="838"/>
      <c r="P284" s="922"/>
      <c r="Q284" s="923"/>
      <c r="R284" s="924"/>
      <c r="S284" s="921"/>
      <c r="T284" s="921"/>
      <c r="U284" s="921"/>
      <c r="V284" s="933"/>
      <c r="W284" s="926"/>
      <c r="X284" s="927"/>
      <c r="Y284" s="922"/>
      <c r="Z284" s="838"/>
      <c r="AA284" s="928"/>
      <c r="AB284" s="929"/>
      <c r="AC284" s="929"/>
      <c r="AD284" s="929"/>
      <c r="AE284" s="929"/>
      <c r="AF284" s="929"/>
      <c r="AG284" s="929"/>
      <c r="AH284" s="929"/>
      <c r="AI284" s="929"/>
      <c r="AJ284" s="929"/>
      <c r="AK284" s="929"/>
      <c r="AL284" s="929"/>
      <c r="AM284" s="929"/>
      <c r="AN284" s="929"/>
      <c r="AO284" s="930"/>
      <c r="AP284" s="929"/>
      <c r="AQ284" s="931"/>
      <c r="AR284" s="931"/>
      <c r="AS284" s="869"/>
      <c r="AT284" s="869"/>
      <c r="AU284" s="869"/>
      <c r="AV284" s="869"/>
      <c r="AW284" s="869"/>
      <c r="AX284" s="869"/>
      <c r="AY284" s="869"/>
      <c r="AZ284" s="869"/>
      <c r="BA284" s="869"/>
      <c r="BB284" s="869"/>
      <c r="BC284" s="869"/>
      <c r="BD284" s="869"/>
      <c r="BE284" s="869"/>
      <c r="BF284" s="869"/>
      <c r="BG284" s="869"/>
      <c r="BH284" s="869"/>
      <c r="BI284" s="869"/>
      <c r="BJ284" s="869"/>
      <c r="BK284" s="869"/>
      <c r="BL284" s="869"/>
      <c r="BM284" s="869"/>
    </row>
    <row r="285" spans="1:65" ht="27" customHeight="1" x14ac:dyDescent="0.2">
      <c r="A285" s="919"/>
      <c r="C285" s="869"/>
      <c r="E285" s="869"/>
      <c r="G285" s="869"/>
      <c r="H285" s="921"/>
      <c r="I285" s="838"/>
      <c r="J285" s="921"/>
      <c r="K285" s="838"/>
      <c r="L285" s="921"/>
      <c r="M285" s="838"/>
      <c r="N285" s="921"/>
      <c r="O285" s="838"/>
      <c r="P285" s="922"/>
      <c r="Q285" s="923"/>
      <c r="R285" s="924"/>
      <c r="S285" s="921"/>
      <c r="T285" s="921"/>
      <c r="U285" s="921"/>
      <c r="V285" s="933"/>
      <c r="W285" s="926"/>
      <c r="X285" s="927"/>
      <c r="Y285" s="922"/>
      <c r="Z285" s="838"/>
      <c r="AA285" s="928"/>
      <c r="AB285" s="929"/>
      <c r="AC285" s="929"/>
      <c r="AD285" s="929"/>
      <c r="AE285" s="929"/>
      <c r="AF285" s="929"/>
      <c r="AG285" s="929"/>
      <c r="AH285" s="929"/>
      <c r="AI285" s="929"/>
      <c r="AJ285" s="929"/>
      <c r="AK285" s="929"/>
      <c r="AL285" s="929"/>
      <c r="AM285" s="929"/>
      <c r="AN285" s="929"/>
      <c r="AO285" s="930"/>
      <c r="AP285" s="929"/>
      <c r="AQ285" s="931"/>
      <c r="AR285" s="931"/>
      <c r="AS285" s="869"/>
      <c r="AT285" s="869"/>
      <c r="AU285" s="869"/>
      <c r="AV285" s="869"/>
      <c r="AW285" s="869"/>
      <c r="AX285" s="869"/>
      <c r="AY285" s="869"/>
      <c r="AZ285" s="869"/>
      <c r="BA285" s="869"/>
      <c r="BB285" s="869"/>
      <c r="BC285" s="869"/>
      <c r="BD285" s="869"/>
      <c r="BE285" s="869"/>
      <c r="BF285" s="869"/>
      <c r="BG285" s="869"/>
      <c r="BH285" s="869"/>
      <c r="BI285" s="869"/>
      <c r="BJ285" s="869"/>
      <c r="BK285" s="869"/>
      <c r="BL285" s="869"/>
      <c r="BM285" s="869"/>
    </row>
    <row r="286" spans="1:65" ht="27" customHeight="1" x14ac:dyDescent="0.2">
      <c r="A286" s="919"/>
      <c r="C286" s="869"/>
      <c r="E286" s="869"/>
      <c r="G286" s="869"/>
      <c r="H286" s="921"/>
      <c r="I286" s="838"/>
      <c r="J286" s="921"/>
      <c r="K286" s="838"/>
      <c r="L286" s="921"/>
      <c r="M286" s="838"/>
      <c r="N286" s="921"/>
      <c r="O286" s="838"/>
      <c r="P286" s="922"/>
      <c r="Q286" s="923"/>
      <c r="R286" s="924"/>
      <c r="S286" s="921"/>
      <c r="T286" s="921"/>
      <c r="U286" s="921"/>
      <c r="V286" s="933"/>
      <c r="W286" s="926"/>
      <c r="X286" s="927"/>
      <c r="Y286" s="922"/>
      <c r="Z286" s="838"/>
      <c r="AA286" s="928"/>
      <c r="AB286" s="929"/>
      <c r="AC286" s="929"/>
      <c r="AD286" s="929"/>
      <c r="AE286" s="929"/>
      <c r="AF286" s="929"/>
      <c r="AG286" s="929"/>
      <c r="AH286" s="929"/>
      <c r="AI286" s="929"/>
      <c r="AJ286" s="929"/>
      <c r="AK286" s="929"/>
      <c r="AL286" s="929"/>
      <c r="AM286" s="929"/>
      <c r="AN286" s="929"/>
      <c r="AO286" s="930"/>
      <c r="AP286" s="929"/>
      <c r="AQ286" s="931"/>
      <c r="AR286" s="931"/>
      <c r="AS286" s="869"/>
      <c r="AT286" s="869"/>
      <c r="AU286" s="869"/>
      <c r="AV286" s="869"/>
      <c r="AW286" s="869"/>
      <c r="AX286" s="869"/>
      <c r="AY286" s="869"/>
      <c r="AZ286" s="869"/>
      <c r="BA286" s="869"/>
      <c r="BB286" s="869"/>
      <c r="BC286" s="869"/>
      <c r="BD286" s="869"/>
      <c r="BE286" s="869"/>
      <c r="BF286" s="869"/>
      <c r="BG286" s="869"/>
      <c r="BH286" s="869"/>
      <c r="BI286" s="869"/>
      <c r="BJ286" s="869"/>
      <c r="BK286" s="869"/>
      <c r="BL286" s="869"/>
      <c r="BM286" s="869"/>
    </row>
    <row r="287" spans="1:65" ht="27" customHeight="1" x14ac:dyDescent="0.2">
      <c r="A287" s="919"/>
      <c r="C287" s="869"/>
      <c r="E287" s="869"/>
      <c r="G287" s="869"/>
      <c r="H287" s="921"/>
      <c r="I287" s="838"/>
      <c r="J287" s="921"/>
      <c r="K287" s="838"/>
      <c r="L287" s="921"/>
      <c r="M287" s="838"/>
      <c r="N287" s="921"/>
      <c r="O287" s="838"/>
      <c r="P287" s="922"/>
      <c r="Q287" s="923"/>
      <c r="R287" s="924"/>
      <c r="S287" s="921"/>
      <c r="T287" s="921"/>
      <c r="U287" s="921"/>
      <c r="V287" s="933"/>
      <c r="W287" s="926"/>
      <c r="X287" s="927"/>
      <c r="Y287" s="922"/>
      <c r="Z287" s="838"/>
      <c r="AA287" s="928"/>
      <c r="AB287" s="929"/>
      <c r="AC287" s="929"/>
      <c r="AD287" s="929"/>
      <c r="AE287" s="929"/>
      <c r="AF287" s="929"/>
      <c r="AG287" s="929"/>
      <c r="AH287" s="929"/>
      <c r="AI287" s="929"/>
      <c r="AJ287" s="929"/>
      <c r="AK287" s="929"/>
      <c r="AL287" s="929"/>
      <c r="AM287" s="929"/>
      <c r="AN287" s="929"/>
      <c r="AO287" s="930"/>
      <c r="AP287" s="929"/>
      <c r="AQ287" s="931"/>
      <c r="AR287" s="931"/>
      <c r="AS287" s="869"/>
      <c r="AT287" s="869"/>
      <c r="AU287" s="869"/>
      <c r="AV287" s="869"/>
      <c r="AW287" s="869"/>
      <c r="AX287" s="869"/>
      <c r="AY287" s="869"/>
      <c r="AZ287" s="869"/>
      <c r="BA287" s="869"/>
      <c r="BB287" s="869"/>
      <c r="BC287" s="869"/>
      <c r="BD287" s="869"/>
      <c r="BE287" s="869"/>
      <c r="BF287" s="869"/>
      <c r="BG287" s="869"/>
      <c r="BH287" s="869"/>
      <c r="BI287" s="869"/>
      <c r="BJ287" s="869"/>
      <c r="BK287" s="869"/>
      <c r="BL287" s="869"/>
      <c r="BM287" s="869"/>
    </row>
    <row r="288" spans="1:65" ht="27" customHeight="1" x14ac:dyDescent="0.2">
      <c r="A288" s="919"/>
      <c r="C288" s="869"/>
      <c r="E288" s="869"/>
      <c r="G288" s="869"/>
      <c r="H288" s="921"/>
      <c r="I288" s="838"/>
      <c r="J288" s="921"/>
      <c r="K288" s="838"/>
      <c r="L288" s="921"/>
      <c r="M288" s="838"/>
      <c r="N288" s="921"/>
      <c r="O288" s="838"/>
      <c r="P288" s="922"/>
      <c r="Q288" s="923"/>
      <c r="R288" s="924"/>
      <c r="S288" s="921"/>
      <c r="T288" s="921"/>
      <c r="U288" s="921"/>
      <c r="V288" s="933"/>
      <c r="W288" s="926"/>
      <c r="X288" s="927"/>
      <c r="Y288" s="922"/>
      <c r="Z288" s="838"/>
      <c r="AA288" s="928"/>
      <c r="AB288" s="929"/>
      <c r="AC288" s="929"/>
      <c r="AD288" s="929"/>
      <c r="AE288" s="929"/>
      <c r="AF288" s="929"/>
      <c r="AG288" s="929"/>
      <c r="AH288" s="929"/>
      <c r="AI288" s="929"/>
      <c r="AJ288" s="929"/>
      <c r="AK288" s="929"/>
      <c r="AL288" s="929"/>
      <c r="AM288" s="929"/>
      <c r="AN288" s="929"/>
      <c r="AO288" s="930"/>
      <c r="AP288" s="929"/>
      <c r="AQ288" s="931"/>
      <c r="AR288" s="931"/>
      <c r="AS288" s="869"/>
      <c r="AT288" s="869"/>
      <c r="AU288" s="869"/>
      <c r="AV288" s="869"/>
      <c r="AW288" s="869"/>
      <c r="AX288" s="869"/>
      <c r="AY288" s="869"/>
      <c r="AZ288" s="869"/>
      <c r="BA288" s="869"/>
      <c r="BB288" s="869"/>
      <c r="BC288" s="869"/>
      <c r="BD288" s="869"/>
      <c r="BE288" s="869"/>
      <c r="BF288" s="869"/>
      <c r="BG288" s="869"/>
      <c r="BH288" s="869"/>
      <c r="BI288" s="869"/>
      <c r="BJ288" s="869"/>
      <c r="BK288" s="869"/>
      <c r="BL288" s="869"/>
      <c r="BM288" s="869"/>
    </row>
    <row r="289" spans="1:65" ht="27" customHeight="1" x14ac:dyDescent="0.2">
      <c r="A289" s="919"/>
      <c r="C289" s="869"/>
      <c r="E289" s="869"/>
      <c r="G289" s="869"/>
      <c r="H289" s="921"/>
      <c r="I289" s="838"/>
      <c r="J289" s="921"/>
      <c r="K289" s="838"/>
      <c r="L289" s="921"/>
      <c r="M289" s="838"/>
      <c r="N289" s="921"/>
      <c r="O289" s="838"/>
      <c r="P289" s="922"/>
      <c r="Q289" s="923"/>
      <c r="R289" s="924"/>
      <c r="S289" s="921"/>
      <c r="T289" s="921"/>
      <c r="U289" s="921"/>
      <c r="V289" s="933"/>
      <c r="W289" s="926"/>
      <c r="X289" s="927"/>
      <c r="Y289" s="922"/>
      <c r="Z289" s="838"/>
      <c r="AA289" s="928"/>
      <c r="AB289" s="929"/>
      <c r="AC289" s="929"/>
      <c r="AD289" s="929"/>
      <c r="AE289" s="929"/>
      <c r="AF289" s="929"/>
      <c r="AG289" s="929"/>
      <c r="AH289" s="929"/>
      <c r="AI289" s="929"/>
      <c r="AJ289" s="929"/>
      <c r="AK289" s="929"/>
      <c r="AL289" s="929"/>
      <c r="AM289" s="929"/>
      <c r="AN289" s="929"/>
      <c r="AO289" s="930"/>
      <c r="AP289" s="929"/>
      <c r="AQ289" s="931"/>
      <c r="AR289" s="931"/>
      <c r="AS289" s="869"/>
      <c r="AT289" s="869"/>
      <c r="AU289" s="869"/>
      <c r="AV289" s="869"/>
      <c r="AW289" s="869"/>
      <c r="AX289" s="869"/>
      <c r="AY289" s="869"/>
      <c r="AZ289" s="869"/>
      <c r="BA289" s="869"/>
      <c r="BB289" s="869"/>
      <c r="BC289" s="869"/>
      <c r="BD289" s="869"/>
      <c r="BE289" s="869"/>
      <c r="BF289" s="869"/>
      <c r="BG289" s="869"/>
      <c r="BH289" s="869"/>
      <c r="BI289" s="869"/>
      <c r="BJ289" s="869"/>
      <c r="BK289" s="869"/>
      <c r="BL289" s="869"/>
      <c r="BM289" s="869"/>
    </row>
    <row r="290" spans="1:65" ht="27" customHeight="1" x14ac:dyDescent="0.2">
      <c r="A290" s="919"/>
      <c r="C290" s="869"/>
      <c r="E290" s="869"/>
      <c r="G290" s="869"/>
      <c r="H290" s="921"/>
      <c r="I290" s="838"/>
      <c r="J290" s="921"/>
      <c r="K290" s="838"/>
      <c r="L290" s="921"/>
      <c r="M290" s="838"/>
      <c r="N290" s="921"/>
      <c r="O290" s="838"/>
      <c r="P290" s="922"/>
      <c r="Q290" s="923"/>
      <c r="R290" s="924"/>
      <c r="S290" s="921"/>
      <c r="T290" s="921"/>
      <c r="U290" s="921"/>
      <c r="V290" s="933"/>
      <c r="W290" s="926"/>
      <c r="X290" s="927"/>
      <c r="Y290" s="922"/>
      <c r="Z290" s="838"/>
      <c r="AA290" s="928"/>
      <c r="AB290" s="929"/>
      <c r="AC290" s="929"/>
      <c r="AD290" s="929"/>
      <c r="AE290" s="929"/>
      <c r="AF290" s="929"/>
      <c r="AG290" s="929"/>
      <c r="AH290" s="929"/>
      <c r="AI290" s="929"/>
      <c r="AJ290" s="929"/>
      <c r="AK290" s="929"/>
      <c r="AL290" s="929"/>
      <c r="AM290" s="929"/>
      <c r="AN290" s="929"/>
      <c r="AO290" s="930"/>
      <c r="AP290" s="929"/>
      <c r="AQ290" s="931"/>
      <c r="AR290" s="931"/>
      <c r="AS290" s="869"/>
      <c r="AT290" s="869"/>
      <c r="AU290" s="869"/>
      <c r="AV290" s="869"/>
      <c r="AW290" s="869"/>
      <c r="AX290" s="869"/>
      <c r="AY290" s="869"/>
      <c r="AZ290" s="869"/>
      <c r="BA290" s="869"/>
      <c r="BB290" s="869"/>
      <c r="BC290" s="869"/>
      <c r="BD290" s="869"/>
      <c r="BE290" s="869"/>
      <c r="BF290" s="869"/>
      <c r="BG290" s="869"/>
      <c r="BH290" s="869"/>
      <c r="BI290" s="869"/>
      <c r="BJ290" s="869"/>
      <c r="BK290" s="869"/>
      <c r="BL290" s="869"/>
      <c r="BM290" s="869"/>
    </row>
    <row r="291" spans="1:65" ht="27" customHeight="1" x14ac:dyDescent="0.2">
      <c r="A291" s="919"/>
      <c r="C291" s="869"/>
      <c r="E291" s="869"/>
      <c r="G291" s="869"/>
      <c r="H291" s="921"/>
      <c r="I291" s="838"/>
      <c r="J291" s="921"/>
      <c r="K291" s="838"/>
      <c r="L291" s="921"/>
      <c r="M291" s="838"/>
      <c r="N291" s="921"/>
      <c r="O291" s="838"/>
      <c r="P291" s="922"/>
      <c r="Q291" s="923"/>
      <c r="R291" s="924"/>
      <c r="S291" s="921"/>
      <c r="T291" s="921"/>
      <c r="U291" s="921"/>
      <c r="V291" s="933"/>
      <c r="W291" s="926"/>
      <c r="X291" s="927"/>
      <c r="Y291" s="922"/>
      <c r="Z291" s="838"/>
      <c r="AA291" s="928"/>
      <c r="AB291" s="929"/>
      <c r="AC291" s="929"/>
      <c r="AD291" s="929"/>
      <c r="AE291" s="929"/>
      <c r="AF291" s="929"/>
      <c r="AG291" s="929"/>
      <c r="AH291" s="929"/>
      <c r="AI291" s="929"/>
      <c r="AJ291" s="929"/>
      <c r="AK291" s="929"/>
      <c r="AL291" s="929"/>
      <c r="AM291" s="929"/>
      <c r="AN291" s="929"/>
      <c r="AO291" s="930"/>
      <c r="AP291" s="929"/>
      <c r="AQ291" s="931"/>
      <c r="AR291" s="931"/>
      <c r="AS291" s="869"/>
      <c r="AT291" s="869"/>
      <c r="AU291" s="869"/>
      <c r="AV291" s="869"/>
      <c r="AW291" s="869"/>
      <c r="AX291" s="869"/>
      <c r="AY291" s="869"/>
      <c r="AZ291" s="869"/>
      <c r="BA291" s="869"/>
      <c r="BB291" s="869"/>
      <c r="BC291" s="869"/>
      <c r="BD291" s="869"/>
      <c r="BE291" s="869"/>
      <c r="BF291" s="869"/>
      <c r="BG291" s="869"/>
      <c r="BH291" s="869"/>
      <c r="BI291" s="869"/>
      <c r="BJ291" s="869"/>
      <c r="BK291" s="869"/>
      <c r="BL291" s="869"/>
      <c r="BM291" s="869"/>
    </row>
    <row r="292" spans="1:65" ht="27" customHeight="1" x14ac:dyDescent="0.2">
      <c r="A292" s="919"/>
      <c r="C292" s="869"/>
      <c r="E292" s="869"/>
      <c r="G292" s="869"/>
      <c r="H292" s="921"/>
      <c r="I292" s="838"/>
      <c r="J292" s="921"/>
      <c r="K292" s="838"/>
      <c r="L292" s="921"/>
      <c r="M292" s="838"/>
      <c r="N292" s="921"/>
      <c r="O292" s="838"/>
      <c r="P292" s="922"/>
      <c r="Q292" s="923"/>
      <c r="R292" s="924"/>
      <c r="S292" s="921"/>
      <c r="T292" s="921"/>
      <c r="U292" s="921"/>
      <c r="V292" s="933"/>
      <c r="W292" s="926"/>
      <c r="X292" s="927"/>
      <c r="Y292" s="922"/>
      <c r="Z292" s="838"/>
      <c r="AA292" s="928"/>
      <c r="AB292" s="929"/>
      <c r="AC292" s="929"/>
      <c r="AD292" s="929"/>
      <c r="AE292" s="929"/>
      <c r="AF292" s="929"/>
      <c r="AG292" s="929"/>
      <c r="AH292" s="929"/>
      <c r="AI292" s="929"/>
      <c r="AJ292" s="929"/>
      <c r="AK292" s="929"/>
      <c r="AL292" s="929"/>
      <c r="AM292" s="929"/>
      <c r="AN292" s="929"/>
      <c r="AO292" s="930"/>
      <c r="AP292" s="929"/>
      <c r="AQ292" s="931"/>
      <c r="AR292" s="931"/>
      <c r="AS292" s="869"/>
      <c r="AT292" s="869"/>
      <c r="AU292" s="869"/>
      <c r="AV292" s="869"/>
      <c r="AW292" s="869"/>
      <c r="AX292" s="869"/>
      <c r="AY292" s="869"/>
      <c r="AZ292" s="869"/>
      <c r="BA292" s="869"/>
      <c r="BB292" s="869"/>
      <c r="BC292" s="869"/>
      <c r="BD292" s="869"/>
      <c r="BE292" s="869"/>
      <c r="BF292" s="869"/>
      <c r="BG292" s="869"/>
      <c r="BH292" s="869"/>
      <c r="BI292" s="869"/>
      <c r="BJ292" s="869"/>
      <c r="BK292" s="869"/>
      <c r="BL292" s="869"/>
      <c r="BM292" s="869"/>
    </row>
    <row r="293" spans="1:65" ht="27" customHeight="1" x14ac:dyDescent="0.2">
      <c r="A293" s="919"/>
      <c r="C293" s="869"/>
      <c r="E293" s="869"/>
      <c r="G293" s="869"/>
      <c r="H293" s="921"/>
      <c r="I293" s="838"/>
      <c r="J293" s="921"/>
      <c r="K293" s="838"/>
      <c r="L293" s="921"/>
      <c r="M293" s="838"/>
      <c r="N293" s="921"/>
      <c r="O293" s="838"/>
      <c r="P293" s="922"/>
      <c r="Q293" s="923"/>
      <c r="R293" s="924"/>
      <c r="S293" s="921"/>
      <c r="T293" s="921"/>
      <c r="U293" s="921"/>
      <c r="V293" s="933"/>
      <c r="W293" s="926"/>
      <c r="X293" s="927"/>
      <c r="Y293" s="922"/>
      <c r="Z293" s="838"/>
      <c r="AA293" s="928"/>
      <c r="AB293" s="929"/>
      <c r="AC293" s="929"/>
      <c r="AD293" s="929"/>
      <c r="AE293" s="929"/>
      <c r="AF293" s="929"/>
      <c r="AG293" s="929"/>
      <c r="AH293" s="929"/>
      <c r="AI293" s="929"/>
      <c r="AJ293" s="929"/>
      <c r="AK293" s="929"/>
      <c r="AL293" s="929"/>
      <c r="AM293" s="929"/>
      <c r="AN293" s="929"/>
      <c r="AO293" s="930"/>
      <c r="AP293" s="929"/>
      <c r="AQ293" s="931"/>
      <c r="AR293" s="931"/>
      <c r="AS293" s="869"/>
      <c r="AT293" s="869"/>
      <c r="AU293" s="869"/>
      <c r="AV293" s="869"/>
      <c r="AW293" s="869"/>
      <c r="AX293" s="869"/>
      <c r="AY293" s="869"/>
      <c r="AZ293" s="869"/>
      <c r="BA293" s="869"/>
      <c r="BB293" s="869"/>
      <c r="BC293" s="869"/>
      <c r="BD293" s="869"/>
      <c r="BE293" s="869"/>
      <c r="BF293" s="869"/>
      <c r="BG293" s="869"/>
      <c r="BH293" s="869"/>
      <c r="BI293" s="869"/>
      <c r="BJ293" s="869"/>
      <c r="BK293" s="869"/>
      <c r="BL293" s="869"/>
      <c r="BM293" s="869"/>
    </row>
    <row r="294" spans="1:65" ht="27" customHeight="1" x14ac:dyDescent="0.2">
      <c r="A294" s="919"/>
      <c r="C294" s="869"/>
      <c r="E294" s="869"/>
      <c r="G294" s="869"/>
      <c r="H294" s="921"/>
      <c r="I294" s="838"/>
      <c r="J294" s="921"/>
      <c r="K294" s="838"/>
      <c r="L294" s="921"/>
      <c r="M294" s="838"/>
      <c r="N294" s="921"/>
      <c r="O294" s="838"/>
      <c r="P294" s="922"/>
      <c r="Q294" s="923"/>
      <c r="R294" s="924"/>
      <c r="S294" s="921"/>
      <c r="T294" s="921"/>
      <c r="U294" s="921"/>
      <c r="V294" s="933"/>
      <c r="W294" s="926"/>
      <c r="X294" s="927"/>
      <c r="Y294" s="922"/>
      <c r="Z294" s="838"/>
      <c r="AA294" s="928"/>
      <c r="AB294" s="929"/>
      <c r="AC294" s="929"/>
      <c r="AD294" s="929"/>
      <c r="AE294" s="929"/>
      <c r="AF294" s="929"/>
      <c r="AG294" s="929"/>
      <c r="AH294" s="929"/>
      <c r="AI294" s="929"/>
      <c r="AJ294" s="929"/>
      <c r="AK294" s="929"/>
      <c r="AL294" s="929"/>
      <c r="AM294" s="929"/>
      <c r="AN294" s="929"/>
      <c r="AO294" s="930"/>
      <c r="AP294" s="929"/>
      <c r="AQ294" s="931"/>
      <c r="AR294" s="931"/>
      <c r="AS294" s="869"/>
      <c r="AT294" s="869"/>
      <c r="AU294" s="869"/>
      <c r="AV294" s="869"/>
      <c r="AW294" s="869"/>
      <c r="AX294" s="869"/>
      <c r="AY294" s="869"/>
      <c r="AZ294" s="869"/>
      <c r="BA294" s="869"/>
      <c r="BB294" s="869"/>
      <c r="BC294" s="869"/>
      <c r="BD294" s="869"/>
      <c r="BE294" s="869"/>
      <c r="BF294" s="869"/>
      <c r="BG294" s="869"/>
      <c r="BH294" s="869"/>
      <c r="BI294" s="869"/>
      <c r="BJ294" s="869"/>
      <c r="BK294" s="869"/>
      <c r="BL294" s="869"/>
      <c r="BM294" s="869"/>
    </row>
    <row r="295" spans="1:65" ht="27" customHeight="1" x14ac:dyDescent="0.2">
      <c r="A295" s="919"/>
      <c r="C295" s="869"/>
      <c r="E295" s="869"/>
      <c r="G295" s="869"/>
      <c r="H295" s="921"/>
      <c r="I295" s="838"/>
      <c r="J295" s="921"/>
      <c r="K295" s="838"/>
      <c r="L295" s="921"/>
      <c r="M295" s="838"/>
      <c r="N295" s="921"/>
      <c r="O295" s="838"/>
      <c r="P295" s="922"/>
      <c r="Q295" s="923"/>
      <c r="R295" s="924"/>
      <c r="S295" s="921"/>
      <c r="T295" s="921"/>
      <c r="U295" s="921"/>
      <c r="V295" s="933"/>
      <c r="W295" s="926"/>
      <c r="X295" s="927"/>
      <c r="Y295" s="922"/>
      <c r="Z295" s="838"/>
      <c r="AA295" s="928"/>
      <c r="AB295" s="929"/>
      <c r="AC295" s="929"/>
      <c r="AD295" s="929"/>
      <c r="AE295" s="929"/>
      <c r="AF295" s="929"/>
      <c r="AG295" s="929"/>
      <c r="AH295" s="929"/>
      <c r="AI295" s="929"/>
      <c r="AJ295" s="929"/>
      <c r="AK295" s="929"/>
      <c r="AL295" s="929"/>
      <c r="AM295" s="929"/>
      <c r="AN295" s="929"/>
      <c r="AO295" s="930"/>
      <c r="AP295" s="929"/>
      <c r="AQ295" s="931"/>
      <c r="AR295" s="931"/>
      <c r="AS295" s="869"/>
      <c r="AT295" s="869"/>
      <c r="AU295" s="869"/>
      <c r="AV295" s="869"/>
      <c r="AW295" s="869"/>
      <c r="AX295" s="869"/>
      <c r="AY295" s="869"/>
      <c r="AZ295" s="869"/>
      <c r="BA295" s="869"/>
      <c r="BB295" s="869"/>
      <c r="BC295" s="869"/>
      <c r="BD295" s="869"/>
      <c r="BE295" s="869"/>
      <c r="BF295" s="869"/>
      <c r="BG295" s="869"/>
      <c r="BH295" s="869"/>
      <c r="BI295" s="869"/>
      <c r="BJ295" s="869"/>
      <c r="BK295" s="869"/>
      <c r="BL295" s="869"/>
      <c r="BM295" s="869"/>
    </row>
    <row r="296" spans="1:65" ht="27" customHeight="1" x14ac:dyDescent="0.2">
      <c r="A296" s="919"/>
      <c r="C296" s="869"/>
      <c r="E296" s="869"/>
      <c r="G296" s="869"/>
      <c r="H296" s="921"/>
      <c r="I296" s="838"/>
      <c r="J296" s="921"/>
      <c r="K296" s="838"/>
      <c r="L296" s="921"/>
      <c r="M296" s="838"/>
      <c r="N296" s="921"/>
      <c r="O296" s="838"/>
      <c r="P296" s="922"/>
      <c r="Q296" s="923"/>
      <c r="R296" s="924"/>
      <c r="S296" s="921"/>
      <c r="T296" s="921"/>
      <c r="U296" s="921"/>
      <c r="V296" s="933"/>
      <c r="W296" s="926"/>
      <c r="X296" s="927"/>
      <c r="Y296" s="922"/>
      <c r="Z296" s="838"/>
      <c r="AA296" s="928"/>
      <c r="AB296" s="929"/>
      <c r="AC296" s="929"/>
      <c r="AD296" s="929"/>
      <c r="AE296" s="929"/>
      <c r="AF296" s="929"/>
      <c r="AG296" s="929"/>
      <c r="AH296" s="929"/>
      <c r="AI296" s="929"/>
      <c r="AJ296" s="929"/>
      <c r="AK296" s="929"/>
      <c r="AL296" s="929"/>
      <c r="AM296" s="929"/>
      <c r="AN296" s="929"/>
      <c r="AO296" s="930"/>
      <c r="AP296" s="929"/>
      <c r="AQ296" s="931"/>
      <c r="AR296" s="931"/>
      <c r="AS296" s="869"/>
      <c r="AT296" s="869"/>
      <c r="AU296" s="869"/>
      <c r="AV296" s="869"/>
      <c r="AW296" s="869"/>
      <c r="AX296" s="869"/>
      <c r="AY296" s="869"/>
      <c r="AZ296" s="869"/>
      <c r="BA296" s="869"/>
      <c r="BB296" s="869"/>
      <c r="BC296" s="869"/>
      <c r="BD296" s="869"/>
      <c r="BE296" s="869"/>
      <c r="BF296" s="869"/>
      <c r="BG296" s="869"/>
      <c r="BH296" s="869"/>
      <c r="BI296" s="869"/>
      <c r="BJ296" s="869"/>
      <c r="BK296" s="869"/>
      <c r="BL296" s="869"/>
      <c r="BM296" s="869"/>
    </row>
    <row r="297" spans="1:65" ht="27" customHeight="1" x14ac:dyDescent="0.2">
      <c r="A297" s="919"/>
      <c r="C297" s="869"/>
      <c r="E297" s="869"/>
      <c r="G297" s="869"/>
      <c r="H297" s="921"/>
      <c r="I297" s="838"/>
      <c r="J297" s="921"/>
      <c r="K297" s="838"/>
      <c r="L297" s="921"/>
      <c r="M297" s="838"/>
      <c r="N297" s="921"/>
      <c r="O297" s="838"/>
      <c r="P297" s="922"/>
      <c r="Q297" s="923"/>
      <c r="R297" s="924"/>
      <c r="S297" s="921"/>
      <c r="T297" s="921"/>
      <c r="U297" s="921"/>
      <c r="V297" s="933"/>
      <c r="W297" s="926"/>
      <c r="X297" s="927"/>
      <c r="Y297" s="922"/>
      <c r="Z297" s="838"/>
      <c r="AA297" s="928"/>
      <c r="AB297" s="929"/>
      <c r="AC297" s="929"/>
      <c r="AD297" s="929"/>
      <c r="AE297" s="929"/>
      <c r="AF297" s="929"/>
      <c r="AG297" s="929"/>
      <c r="AH297" s="929"/>
      <c r="AI297" s="929"/>
      <c r="AJ297" s="929"/>
      <c r="AK297" s="929"/>
      <c r="AL297" s="929"/>
      <c r="AM297" s="929"/>
      <c r="AN297" s="929"/>
      <c r="AO297" s="930"/>
      <c r="AP297" s="929"/>
      <c r="AQ297" s="931"/>
      <c r="AR297" s="931"/>
      <c r="AS297" s="869"/>
      <c r="AT297" s="869"/>
      <c r="AU297" s="869"/>
      <c r="AV297" s="869"/>
      <c r="AW297" s="869"/>
      <c r="AX297" s="869"/>
      <c r="AY297" s="869"/>
      <c r="AZ297" s="869"/>
      <c r="BA297" s="869"/>
      <c r="BB297" s="869"/>
      <c r="BC297" s="869"/>
      <c r="BD297" s="869"/>
      <c r="BE297" s="869"/>
      <c r="BF297" s="869"/>
      <c r="BG297" s="869"/>
      <c r="BH297" s="869"/>
      <c r="BI297" s="869"/>
      <c r="BJ297" s="869"/>
      <c r="BK297" s="869"/>
      <c r="BL297" s="869"/>
      <c r="BM297" s="869"/>
    </row>
    <row r="298" spans="1:65" ht="27" customHeight="1" x14ac:dyDescent="0.2">
      <c r="A298" s="919"/>
      <c r="C298" s="869"/>
      <c r="E298" s="869"/>
      <c r="G298" s="869"/>
      <c r="H298" s="921"/>
      <c r="I298" s="838"/>
      <c r="J298" s="921"/>
      <c r="K298" s="838"/>
      <c r="L298" s="921"/>
      <c r="M298" s="838"/>
      <c r="N298" s="921"/>
      <c r="O298" s="838"/>
      <c r="P298" s="922"/>
      <c r="Q298" s="923"/>
      <c r="R298" s="924"/>
      <c r="S298" s="921"/>
      <c r="T298" s="921"/>
      <c r="U298" s="921"/>
      <c r="V298" s="933"/>
      <c r="W298" s="926"/>
      <c r="X298" s="927"/>
      <c r="Y298" s="922"/>
      <c r="Z298" s="838"/>
      <c r="AA298" s="928"/>
      <c r="AB298" s="929"/>
      <c r="AC298" s="929"/>
      <c r="AD298" s="929"/>
      <c r="AE298" s="929"/>
      <c r="AF298" s="929"/>
      <c r="AG298" s="929"/>
      <c r="AH298" s="929"/>
      <c r="AI298" s="929"/>
      <c r="AJ298" s="929"/>
      <c r="AK298" s="929"/>
      <c r="AL298" s="929"/>
      <c r="AM298" s="929"/>
      <c r="AN298" s="929"/>
      <c r="AO298" s="930"/>
      <c r="AP298" s="929"/>
      <c r="AQ298" s="931"/>
      <c r="AR298" s="931"/>
      <c r="AS298" s="869"/>
      <c r="AT298" s="869"/>
      <c r="AU298" s="869"/>
      <c r="AV298" s="869"/>
      <c r="AW298" s="869"/>
      <c r="AX298" s="869"/>
      <c r="AY298" s="869"/>
      <c r="AZ298" s="869"/>
      <c r="BA298" s="869"/>
      <c r="BB298" s="869"/>
      <c r="BC298" s="869"/>
      <c r="BD298" s="869"/>
      <c r="BE298" s="869"/>
      <c r="BF298" s="869"/>
      <c r="BG298" s="869"/>
      <c r="BH298" s="869"/>
      <c r="BI298" s="869"/>
      <c r="BJ298" s="869"/>
      <c r="BK298" s="869"/>
      <c r="BL298" s="869"/>
      <c r="BM298" s="869"/>
    </row>
    <row r="299" spans="1:65" ht="27" customHeight="1" x14ac:dyDescent="0.2">
      <c r="A299" s="919"/>
      <c r="C299" s="869"/>
      <c r="E299" s="869"/>
      <c r="G299" s="869"/>
      <c r="H299" s="921"/>
      <c r="I299" s="838"/>
      <c r="J299" s="921"/>
      <c r="K299" s="838"/>
      <c r="L299" s="921"/>
      <c r="M299" s="838"/>
      <c r="N299" s="921"/>
      <c r="O299" s="838"/>
      <c r="P299" s="922"/>
      <c r="Q299" s="923"/>
      <c r="R299" s="924"/>
      <c r="S299" s="921"/>
      <c r="T299" s="921"/>
      <c r="U299" s="921"/>
      <c r="V299" s="933"/>
      <c r="W299" s="926"/>
      <c r="X299" s="927"/>
      <c r="Y299" s="922"/>
      <c r="Z299" s="838"/>
      <c r="AA299" s="928"/>
      <c r="AB299" s="929"/>
      <c r="AC299" s="929"/>
      <c r="AD299" s="929"/>
      <c r="AE299" s="929"/>
      <c r="AF299" s="929"/>
      <c r="AG299" s="929"/>
      <c r="AH299" s="929"/>
      <c r="AI299" s="929"/>
      <c r="AJ299" s="929"/>
      <c r="AK299" s="929"/>
      <c r="AL299" s="929"/>
      <c r="AM299" s="929"/>
      <c r="AN299" s="929"/>
      <c r="AO299" s="930"/>
      <c r="AP299" s="929"/>
      <c r="AQ299" s="931"/>
      <c r="AR299" s="931"/>
      <c r="AS299" s="869"/>
      <c r="AT299" s="869"/>
      <c r="AU299" s="869"/>
      <c r="AV299" s="869"/>
      <c r="AW299" s="869"/>
      <c r="AX299" s="869"/>
      <c r="AY299" s="869"/>
      <c r="AZ299" s="869"/>
      <c r="BA299" s="869"/>
      <c r="BB299" s="869"/>
      <c r="BC299" s="869"/>
      <c r="BD299" s="869"/>
      <c r="BE299" s="869"/>
      <c r="BF299" s="869"/>
      <c r="BG299" s="869"/>
      <c r="BH299" s="869"/>
      <c r="BI299" s="869"/>
      <c r="BJ299" s="869"/>
      <c r="BK299" s="869"/>
      <c r="BL299" s="869"/>
      <c r="BM299" s="869"/>
    </row>
    <row r="300" spans="1:65" ht="27" customHeight="1" x14ac:dyDescent="0.2">
      <c r="A300" s="919"/>
      <c r="C300" s="869"/>
      <c r="E300" s="869"/>
      <c r="G300" s="869"/>
      <c r="H300" s="921"/>
      <c r="I300" s="838"/>
      <c r="J300" s="921"/>
      <c r="K300" s="838"/>
      <c r="L300" s="921"/>
      <c r="M300" s="838"/>
      <c r="N300" s="921"/>
      <c r="O300" s="838"/>
      <c r="P300" s="922"/>
      <c r="Q300" s="923"/>
      <c r="R300" s="924"/>
      <c r="S300" s="921"/>
      <c r="T300" s="921"/>
      <c r="U300" s="921"/>
      <c r="V300" s="933"/>
      <c r="W300" s="926"/>
      <c r="X300" s="927"/>
      <c r="Y300" s="922"/>
      <c r="Z300" s="838"/>
      <c r="AA300" s="928"/>
      <c r="AB300" s="929"/>
      <c r="AC300" s="929"/>
      <c r="AD300" s="929"/>
      <c r="AE300" s="929"/>
      <c r="AF300" s="929"/>
      <c r="AG300" s="929"/>
      <c r="AH300" s="929"/>
      <c r="AI300" s="929"/>
      <c r="AJ300" s="929"/>
      <c r="AK300" s="929"/>
      <c r="AL300" s="929"/>
      <c r="AM300" s="929"/>
      <c r="AN300" s="929"/>
      <c r="AO300" s="930"/>
      <c r="AP300" s="929"/>
      <c r="AQ300" s="931"/>
      <c r="AR300" s="931"/>
      <c r="AS300" s="869"/>
      <c r="AT300" s="869"/>
      <c r="AU300" s="869"/>
      <c r="AV300" s="869"/>
      <c r="AW300" s="869"/>
      <c r="AX300" s="869"/>
      <c r="AY300" s="869"/>
      <c r="AZ300" s="869"/>
      <c r="BA300" s="869"/>
      <c r="BB300" s="869"/>
      <c r="BC300" s="869"/>
      <c r="BD300" s="869"/>
      <c r="BE300" s="869"/>
      <c r="BF300" s="869"/>
      <c r="BG300" s="869"/>
      <c r="BH300" s="869"/>
      <c r="BI300" s="869"/>
      <c r="BJ300" s="869"/>
      <c r="BK300" s="869"/>
      <c r="BL300" s="869"/>
      <c r="BM300" s="869"/>
    </row>
    <row r="301" spans="1:65" ht="27" customHeight="1" x14ac:dyDescent="0.2">
      <c r="A301" s="919"/>
      <c r="C301" s="869"/>
      <c r="E301" s="869"/>
      <c r="G301" s="869"/>
      <c r="H301" s="921"/>
      <c r="I301" s="838"/>
      <c r="J301" s="921"/>
      <c r="K301" s="838"/>
      <c r="L301" s="921"/>
      <c r="M301" s="838"/>
      <c r="N301" s="921"/>
      <c r="O301" s="838"/>
      <c r="P301" s="922"/>
      <c r="Q301" s="923"/>
      <c r="R301" s="924"/>
      <c r="S301" s="921"/>
      <c r="T301" s="921"/>
      <c r="U301" s="921"/>
      <c r="V301" s="933"/>
      <c r="W301" s="926"/>
      <c r="X301" s="927"/>
      <c r="Y301" s="922"/>
      <c r="Z301" s="838"/>
      <c r="AA301" s="928"/>
      <c r="AB301" s="929"/>
      <c r="AC301" s="929"/>
      <c r="AD301" s="929"/>
      <c r="AE301" s="929"/>
      <c r="AF301" s="929"/>
      <c r="AG301" s="929"/>
      <c r="AH301" s="929"/>
      <c r="AI301" s="929"/>
      <c r="AJ301" s="929"/>
      <c r="AK301" s="929"/>
      <c r="AL301" s="929"/>
      <c r="AM301" s="929"/>
      <c r="AN301" s="929"/>
      <c r="AO301" s="930"/>
      <c r="AP301" s="929"/>
      <c r="AQ301" s="931"/>
      <c r="AR301" s="931"/>
      <c r="AS301" s="869"/>
      <c r="AT301" s="869"/>
      <c r="AU301" s="869"/>
      <c r="AV301" s="869"/>
      <c r="AW301" s="869"/>
      <c r="AX301" s="869"/>
      <c r="AY301" s="869"/>
      <c r="AZ301" s="869"/>
      <c r="BA301" s="869"/>
      <c r="BB301" s="869"/>
      <c r="BC301" s="869"/>
      <c r="BD301" s="869"/>
      <c r="BE301" s="869"/>
      <c r="BF301" s="869"/>
      <c r="BG301" s="869"/>
      <c r="BH301" s="869"/>
      <c r="BI301" s="869"/>
      <c r="BJ301" s="869"/>
      <c r="BK301" s="869"/>
      <c r="BL301" s="869"/>
      <c r="BM301" s="869"/>
    </row>
    <row r="302" spans="1:65" ht="27" customHeight="1" x14ac:dyDescent="0.2">
      <c r="A302" s="919"/>
      <c r="C302" s="869"/>
      <c r="E302" s="869"/>
      <c r="G302" s="869"/>
      <c r="H302" s="921"/>
      <c r="I302" s="838"/>
      <c r="J302" s="921"/>
      <c r="K302" s="838"/>
      <c r="L302" s="921"/>
      <c r="M302" s="838"/>
      <c r="N302" s="921"/>
      <c r="O302" s="838"/>
      <c r="P302" s="922"/>
      <c r="Q302" s="923"/>
      <c r="R302" s="924"/>
      <c r="S302" s="921"/>
      <c r="T302" s="921"/>
      <c r="U302" s="921"/>
      <c r="V302" s="933"/>
      <c r="W302" s="926"/>
      <c r="X302" s="927"/>
      <c r="Y302" s="922"/>
      <c r="Z302" s="838"/>
      <c r="AA302" s="928"/>
      <c r="AB302" s="929"/>
      <c r="AC302" s="929"/>
      <c r="AD302" s="929"/>
      <c r="AE302" s="929"/>
      <c r="AF302" s="929"/>
      <c r="AG302" s="929"/>
      <c r="AH302" s="929"/>
      <c r="AI302" s="929"/>
      <c r="AJ302" s="929"/>
      <c r="AK302" s="929"/>
      <c r="AL302" s="929"/>
      <c r="AM302" s="929"/>
      <c r="AN302" s="929"/>
      <c r="AO302" s="930"/>
      <c r="AP302" s="929"/>
      <c r="AQ302" s="931"/>
      <c r="AR302" s="931"/>
      <c r="AS302" s="869"/>
      <c r="AT302" s="869"/>
      <c r="AU302" s="869"/>
      <c r="AV302" s="869"/>
      <c r="AW302" s="869"/>
      <c r="AX302" s="869"/>
      <c r="AY302" s="869"/>
      <c r="AZ302" s="869"/>
      <c r="BA302" s="869"/>
      <c r="BB302" s="869"/>
      <c r="BC302" s="869"/>
      <c r="BD302" s="869"/>
      <c r="BE302" s="869"/>
      <c r="BF302" s="869"/>
      <c r="BG302" s="869"/>
      <c r="BH302" s="869"/>
      <c r="BI302" s="869"/>
      <c r="BJ302" s="869"/>
      <c r="BK302" s="869"/>
      <c r="BL302" s="869"/>
      <c r="BM302" s="869"/>
    </row>
    <row r="303" spans="1:65" ht="27" customHeight="1" x14ac:dyDescent="0.2">
      <c r="A303" s="919"/>
      <c r="C303" s="869"/>
      <c r="E303" s="869"/>
      <c r="G303" s="869"/>
      <c r="H303" s="921"/>
      <c r="I303" s="838"/>
      <c r="J303" s="921"/>
      <c r="K303" s="838"/>
      <c r="L303" s="921"/>
      <c r="M303" s="838"/>
      <c r="N303" s="921"/>
      <c r="O303" s="838"/>
      <c r="P303" s="922"/>
      <c r="Q303" s="923"/>
      <c r="R303" s="924"/>
      <c r="S303" s="921"/>
      <c r="T303" s="921"/>
      <c r="U303" s="921"/>
      <c r="V303" s="933"/>
      <c r="W303" s="926"/>
      <c r="X303" s="927"/>
      <c r="Y303" s="922"/>
      <c r="Z303" s="838"/>
      <c r="AA303" s="928"/>
      <c r="AB303" s="929"/>
      <c r="AC303" s="929"/>
      <c r="AD303" s="929"/>
      <c r="AE303" s="929"/>
      <c r="AF303" s="929"/>
      <c r="AG303" s="929"/>
      <c r="AH303" s="929"/>
      <c r="AI303" s="929"/>
      <c r="AJ303" s="929"/>
      <c r="AK303" s="929"/>
      <c r="AL303" s="929"/>
      <c r="AM303" s="929"/>
      <c r="AN303" s="929"/>
      <c r="AO303" s="930"/>
      <c r="AP303" s="929"/>
      <c r="AQ303" s="931"/>
      <c r="AR303" s="931"/>
      <c r="AS303" s="869"/>
      <c r="AT303" s="869"/>
      <c r="AU303" s="869"/>
      <c r="AV303" s="869"/>
      <c r="AW303" s="869"/>
      <c r="AX303" s="869"/>
      <c r="AY303" s="869"/>
      <c r="AZ303" s="869"/>
      <c r="BA303" s="869"/>
      <c r="BB303" s="869"/>
      <c r="BC303" s="869"/>
      <c r="BD303" s="869"/>
      <c r="BE303" s="869"/>
      <c r="BF303" s="869"/>
      <c r="BG303" s="869"/>
      <c r="BH303" s="869"/>
      <c r="BI303" s="869"/>
      <c r="BJ303" s="869"/>
      <c r="BK303" s="869"/>
      <c r="BL303" s="869"/>
      <c r="BM303" s="869"/>
    </row>
    <row r="304" spans="1:65" ht="27" customHeight="1" x14ac:dyDescent="0.2">
      <c r="A304" s="919"/>
      <c r="C304" s="869"/>
      <c r="E304" s="869"/>
      <c r="G304" s="869"/>
      <c r="H304" s="921"/>
      <c r="I304" s="838"/>
      <c r="J304" s="921"/>
      <c r="K304" s="838"/>
      <c r="L304" s="921"/>
      <c r="M304" s="838"/>
      <c r="N304" s="921"/>
      <c r="O304" s="838"/>
      <c r="P304" s="922"/>
      <c r="Q304" s="923"/>
      <c r="R304" s="924"/>
      <c r="S304" s="921"/>
      <c r="T304" s="921"/>
      <c r="U304" s="921"/>
      <c r="V304" s="933"/>
      <c r="W304" s="926"/>
      <c r="X304" s="927"/>
      <c r="Y304" s="922"/>
      <c r="Z304" s="838"/>
      <c r="AA304" s="928"/>
      <c r="AB304" s="929"/>
      <c r="AC304" s="929"/>
      <c r="AD304" s="929"/>
      <c r="AE304" s="929"/>
      <c r="AF304" s="929"/>
      <c r="AG304" s="929"/>
      <c r="AH304" s="929"/>
      <c r="AI304" s="929"/>
      <c r="AJ304" s="929"/>
      <c r="AK304" s="929"/>
      <c r="AL304" s="929"/>
      <c r="AM304" s="929"/>
      <c r="AN304" s="929"/>
      <c r="AO304" s="930"/>
      <c r="AP304" s="929"/>
      <c r="AQ304" s="931"/>
      <c r="AR304" s="931"/>
      <c r="AS304" s="869"/>
      <c r="AT304" s="869"/>
      <c r="AU304" s="869"/>
      <c r="AV304" s="869"/>
      <c r="AW304" s="869"/>
      <c r="AX304" s="869"/>
      <c r="AY304" s="869"/>
      <c r="AZ304" s="869"/>
      <c r="BA304" s="869"/>
      <c r="BB304" s="869"/>
      <c r="BC304" s="869"/>
      <c r="BD304" s="869"/>
      <c r="BE304" s="869"/>
      <c r="BF304" s="869"/>
      <c r="BG304" s="869"/>
      <c r="BH304" s="869"/>
      <c r="BI304" s="869"/>
      <c r="BJ304" s="869"/>
      <c r="BK304" s="869"/>
      <c r="BL304" s="869"/>
      <c r="BM304" s="869"/>
    </row>
    <row r="305" spans="1:65" ht="27" customHeight="1" x14ac:dyDescent="0.2">
      <c r="A305" s="919"/>
      <c r="C305" s="869"/>
      <c r="E305" s="869"/>
      <c r="G305" s="869"/>
      <c r="H305" s="921"/>
      <c r="I305" s="838"/>
      <c r="J305" s="921"/>
      <c r="K305" s="838"/>
      <c r="L305" s="921"/>
      <c r="M305" s="838"/>
      <c r="N305" s="921"/>
      <c r="O305" s="838"/>
      <c r="P305" s="922"/>
      <c r="Q305" s="923"/>
      <c r="R305" s="924"/>
      <c r="S305" s="921"/>
      <c r="T305" s="921"/>
      <c r="U305" s="921"/>
      <c r="V305" s="933"/>
      <c r="W305" s="926"/>
      <c r="X305" s="927"/>
      <c r="Y305" s="922"/>
      <c r="Z305" s="838"/>
      <c r="AA305" s="928"/>
      <c r="AB305" s="929"/>
      <c r="AC305" s="929"/>
      <c r="AD305" s="929"/>
      <c r="AE305" s="929"/>
      <c r="AF305" s="929"/>
      <c r="AG305" s="929"/>
      <c r="AH305" s="929"/>
      <c r="AI305" s="929"/>
      <c r="AJ305" s="929"/>
      <c r="AK305" s="929"/>
      <c r="AL305" s="929"/>
      <c r="AM305" s="929"/>
      <c r="AN305" s="929"/>
      <c r="AO305" s="930"/>
      <c r="AP305" s="929"/>
      <c r="AQ305" s="931"/>
      <c r="AR305" s="931"/>
      <c r="AS305" s="869"/>
      <c r="AT305" s="869"/>
      <c r="AU305" s="869"/>
      <c r="AV305" s="869"/>
      <c r="AW305" s="869"/>
      <c r="AX305" s="869"/>
      <c r="AY305" s="869"/>
      <c r="AZ305" s="869"/>
      <c r="BA305" s="869"/>
      <c r="BB305" s="869"/>
      <c r="BC305" s="869"/>
      <c r="BD305" s="869"/>
      <c r="BE305" s="869"/>
      <c r="BF305" s="869"/>
      <c r="BG305" s="869"/>
      <c r="BH305" s="869"/>
      <c r="BI305" s="869"/>
      <c r="BJ305" s="869"/>
      <c r="BK305" s="869"/>
      <c r="BL305" s="869"/>
      <c r="BM305" s="869"/>
    </row>
    <row r="306" spans="1:65" ht="27" customHeight="1" x14ac:dyDescent="0.2">
      <c r="A306" s="919"/>
      <c r="C306" s="869"/>
      <c r="E306" s="869"/>
      <c r="G306" s="869"/>
      <c r="H306" s="921"/>
      <c r="I306" s="838"/>
      <c r="J306" s="921"/>
      <c r="K306" s="838"/>
      <c r="L306" s="921"/>
      <c r="M306" s="838"/>
      <c r="N306" s="921"/>
      <c r="O306" s="838"/>
      <c r="P306" s="922"/>
      <c r="Q306" s="923"/>
      <c r="R306" s="924"/>
      <c r="S306" s="921"/>
      <c r="T306" s="921"/>
      <c r="U306" s="921"/>
      <c r="V306" s="933"/>
      <c r="W306" s="926"/>
      <c r="X306" s="927"/>
      <c r="Y306" s="922"/>
      <c r="Z306" s="838"/>
      <c r="AA306" s="928"/>
      <c r="AB306" s="929"/>
      <c r="AC306" s="929"/>
      <c r="AD306" s="929"/>
      <c r="AE306" s="929"/>
      <c r="AF306" s="929"/>
      <c r="AG306" s="929"/>
      <c r="AH306" s="929"/>
      <c r="AI306" s="929"/>
      <c r="AJ306" s="929"/>
      <c r="AK306" s="929"/>
      <c r="AL306" s="929"/>
      <c r="AM306" s="929"/>
      <c r="AN306" s="929"/>
      <c r="AO306" s="930"/>
      <c r="AP306" s="929"/>
      <c r="AQ306" s="931"/>
      <c r="AR306" s="931"/>
      <c r="AS306" s="869"/>
      <c r="AT306" s="869"/>
      <c r="AU306" s="869"/>
      <c r="AV306" s="869"/>
      <c r="AW306" s="869"/>
      <c r="AX306" s="869"/>
      <c r="AY306" s="869"/>
      <c r="AZ306" s="869"/>
      <c r="BA306" s="869"/>
      <c r="BB306" s="869"/>
      <c r="BC306" s="869"/>
      <c r="BD306" s="869"/>
      <c r="BE306" s="869"/>
      <c r="BF306" s="869"/>
      <c r="BG306" s="869"/>
      <c r="BH306" s="869"/>
      <c r="BI306" s="869"/>
      <c r="BJ306" s="869"/>
      <c r="BK306" s="869"/>
      <c r="BL306" s="869"/>
      <c r="BM306" s="869"/>
    </row>
    <row r="307" spans="1:65" ht="27" customHeight="1" x14ac:dyDescent="0.2">
      <c r="A307" s="919"/>
      <c r="C307" s="869"/>
      <c r="E307" s="869"/>
      <c r="G307" s="869"/>
      <c r="H307" s="921"/>
      <c r="I307" s="838"/>
      <c r="J307" s="921"/>
      <c r="K307" s="838"/>
      <c r="L307" s="921"/>
      <c r="M307" s="838"/>
      <c r="N307" s="921"/>
      <c r="O307" s="838"/>
      <c r="P307" s="922"/>
      <c r="Q307" s="923"/>
      <c r="R307" s="924"/>
      <c r="S307" s="921"/>
      <c r="T307" s="921"/>
      <c r="U307" s="921"/>
      <c r="V307" s="933"/>
      <c r="W307" s="926"/>
      <c r="X307" s="927"/>
      <c r="Y307" s="922"/>
      <c r="Z307" s="838"/>
      <c r="AA307" s="928"/>
      <c r="AB307" s="929"/>
      <c r="AC307" s="929"/>
      <c r="AD307" s="929"/>
      <c r="AE307" s="929"/>
      <c r="AF307" s="929"/>
      <c r="AG307" s="929"/>
      <c r="AH307" s="929"/>
      <c r="AI307" s="929"/>
      <c r="AJ307" s="929"/>
      <c r="AK307" s="929"/>
      <c r="AL307" s="929"/>
      <c r="AM307" s="929"/>
      <c r="AN307" s="929"/>
      <c r="AO307" s="930"/>
      <c r="AP307" s="929"/>
      <c r="AQ307" s="931"/>
      <c r="AR307" s="931"/>
      <c r="AS307" s="869"/>
      <c r="AT307" s="869"/>
      <c r="AU307" s="869"/>
      <c r="AV307" s="869"/>
      <c r="AW307" s="869"/>
      <c r="AX307" s="869"/>
      <c r="AY307" s="869"/>
      <c r="AZ307" s="869"/>
      <c r="BA307" s="869"/>
      <c r="BB307" s="869"/>
      <c r="BC307" s="869"/>
      <c r="BD307" s="869"/>
      <c r="BE307" s="869"/>
      <c r="BF307" s="869"/>
      <c r="BG307" s="869"/>
      <c r="BH307" s="869"/>
      <c r="BI307" s="869"/>
      <c r="BJ307" s="869"/>
      <c r="BK307" s="869"/>
      <c r="BL307" s="869"/>
      <c r="BM307" s="869"/>
    </row>
    <row r="308" spans="1:65" ht="27" customHeight="1" x14ac:dyDescent="0.2">
      <c r="A308" s="919"/>
      <c r="C308" s="869"/>
      <c r="E308" s="869"/>
      <c r="G308" s="869"/>
      <c r="H308" s="921"/>
      <c r="I308" s="838"/>
      <c r="J308" s="921"/>
      <c r="K308" s="838"/>
      <c r="L308" s="921"/>
      <c r="M308" s="838"/>
      <c r="N308" s="921"/>
      <c r="O308" s="838"/>
      <c r="P308" s="922"/>
      <c r="Q308" s="923"/>
      <c r="R308" s="924"/>
      <c r="S308" s="921"/>
      <c r="T308" s="921"/>
      <c r="U308" s="921"/>
      <c r="V308" s="933"/>
      <c r="W308" s="926"/>
      <c r="X308" s="927"/>
      <c r="Y308" s="922"/>
      <c r="Z308" s="838"/>
      <c r="AA308" s="928"/>
      <c r="AB308" s="929"/>
      <c r="AC308" s="929"/>
      <c r="AD308" s="929"/>
      <c r="AE308" s="929"/>
      <c r="AF308" s="929"/>
      <c r="AG308" s="929"/>
      <c r="AH308" s="929"/>
      <c r="AI308" s="929"/>
      <c r="AJ308" s="929"/>
      <c r="AK308" s="929"/>
      <c r="AL308" s="929"/>
      <c r="AM308" s="929"/>
      <c r="AN308" s="929"/>
      <c r="AO308" s="930"/>
      <c r="AP308" s="929"/>
      <c r="AQ308" s="931"/>
      <c r="AR308" s="931"/>
      <c r="AS308" s="869"/>
      <c r="AT308" s="869"/>
      <c r="AU308" s="869"/>
      <c r="AV308" s="869"/>
      <c r="AW308" s="869"/>
      <c r="AX308" s="869"/>
      <c r="AY308" s="869"/>
      <c r="AZ308" s="869"/>
      <c r="BA308" s="869"/>
      <c r="BB308" s="869"/>
      <c r="BC308" s="869"/>
      <c r="BD308" s="869"/>
      <c r="BE308" s="869"/>
      <c r="BF308" s="869"/>
      <c r="BG308" s="869"/>
      <c r="BH308" s="869"/>
      <c r="BI308" s="869"/>
      <c r="BJ308" s="869"/>
      <c r="BK308" s="869"/>
      <c r="BL308" s="869"/>
      <c r="BM308" s="869"/>
    </row>
    <row r="309" spans="1:65" ht="27" customHeight="1" x14ac:dyDescent="0.2">
      <c r="A309" s="919"/>
      <c r="C309" s="869"/>
      <c r="E309" s="869"/>
      <c r="G309" s="869"/>
      <c r="H309" s="921"/>
      <c r="I309" s="838"/>
      <c r="J309" s="921"/>
      <c r="K309" s="838"/>
      <c r="L309" s="921"/>
      <c r="M309" s="838"/>
      <c r="N309" s="921"/>
      <c r="O309" s="838"/>
      <c r="P309" s="922"/>
      <c r="Q309" s="923"/>
      <c r="R309" s="924"/>
      <c r="S309" s="921"/>
      <c r="T309" s="921"/>
      <c r="U309" s="921"/>
      <c r="V309" s="933"/>
      <c r="W309" s="926"/>
      <c r="X309" s="927"/>
      <c r="Y309" s="922"/>
      <c r="Z309" s="838"/>
      <c r="AA309" s="928"/>
      <c r="AB309" s="929"/>
      <c r="AC309" s="929"/>
      <c r="AD309" s="929"/>
      <c r="AE309" s="929"/>
      <c r="AF309" s="929"/>
      <c r="AG309" s="929"/>
      <c r="AH309" s="929"/>
      <c r="AI309" s="929"/>
      <c r="AJ309" s="929"/>
      <c r="AK309" s="929"/>
      <c r="AL309" s="929"/>
      <c r="AM309" s="929"/>
      <c r="AN309" s="929"/>
      <c r="AO309" s="930"/>
      <c r="AP309" s="929"/>
      <c r="AQ309" s="931"/>
      <c r="AR309" s="931"/>
      <c r="AS309" s="869"/>
      <c r="AT309" s="869"/>
      <c r="AU309" s="869"/>
      <c r="AV309" s="869"/>
      <c r="AW309" s="869"/>
      <c r="AX309" s="869"/>
      <c r="AY309" s="869"/>
      <c r="AZ309" s="869"/>
      <c r="BA309" s="869"/>
      <c r="BB309" s="869"/>
      <c r="BC309" s="869"/>
      <c r="BD309" s="869"/>
      <c r="BE309" s="869"/>
      <c r="BF309" s="869"/>
      <c r="BG309" s="869"/>
      <c r="BH309" s="869"/>
      <c r="BI309" s="869"/>
      <c r="BJ309" s="869"/>
      <c r="BK309" s="869"/>
      <c r="BL309" s="869"/>
      <c r="BM309" s="869"/>
    </row>
    <row r="310" spans="1:65" ht="27" customHeight="1" x14ac:dyDescent="0.2">
      <c r="A310" s="919"/>
      <c r="C310" s="869"/>
      <c r="E310" s="869"/>
      <c r="G310" s="869"/>
      <c r="H310" s="921"/>
      <c r="I310" s="838"/>
      <c r="J310" s="921"/>
      <c r="K310" s="838"/>
      <c r="L310" s="921"/>
      <c r="M310" s="838"/>
      <c r="N310" s="921"/>
      <c r="O310" s="838"/>
      <c r="P310" s="922"/>
      <c r="Q310" s="923"/>
      <c r="R310" s="924"/>
      <c r="S310" s="921"/>
      <c r="T310" s="921"/>
      <c r="U310" s="921"/>
      <c r="V310" s="933"/>
      <c r="W310" s="926"/>
      <c r="X310" s="927"/>
      <c r="Y310" s="922"/>
      <c r="Z310" s="838"/>
      <c r="AA310" s="928"/>
      <c r="AB310" s="929"/>
      <c r="AC310" s="929"/>
      <c r="AD310" s="929"/>
      <c r="AE310" s="929"/>
      <c r="AF310" s="929"/>
      <c r="AG310" s="929"/>
      <c r="AH310" s="929"/>
      <c r="AI310" s="929"/>
      <c r="AJ310" s="929"/>
      <c r="AK310" s="929"/>
      <c r="AL310" s="929"/>
      <c r="AM310" s="929"/>
      <c r="AN310" s="929"/>
      <c r="AO310" s="930"/>
      <c r="AP310" s="929"/>
      <c r="AQ310" s="931"/>
      <c r="AR310" s="931"/>
      <c r="AS310" s="869"/>
      <c r="AT310" s="869"/>
      <c r="AU310" s="869"/>
      <c r="AV310" s="869"/>
      <c r="AW310" s="869"/>
      <c r="AX310" s="869"/>
      <c r="AY310" s="869"/>
      <c r="AZ310" s="869"/>
      <c r="BA310" s="869"/>
      <c r="BB310" s="869"/>
      <c r="BC310" s="869"/>
      <c r="BD310" s="869"/>
      <c r="BE310" s="869"/>
      <c r="BF310" s="869"/>
      <c r="BG310" s="869"/>
      <c r="BH310" s="869"/>
      <c r="BI310" s="869"/>
      <c r="BJ310" s="869"/>
      <c r="BK310" s="869"/>
      <c r="BL310" s="869"/>
      <c r="BM310" s="869"/>
    </row>
    <row r="311" spans="1:65" ht="27" customHeight="1" x14ac:dyDescent="0.2">
      <c r="A311" s="919"/>
      <c r="C311" s="869"/>
      <c r="E311" s="869"/>
      <c r="G311" s="869"/>
      <c r="H311" s="921"/>
      <c r="I311" s="838"/>
      <c r="J311" s="921"/>
      <c r="K311" s="838"/>
      <c r="L311" s="921"/>
      <c r="M311" s="838"/>
      <c r="N311" s="921"/>
      <c r="O311" s="838"/>
      <c r="P311" s="922"/>
      <c r="Q311" s="923"/>
      <c r="R311" s="924"/>
      <c r="S311" s="921"/>
      <c r="T311" s="921"/>
      <c r="U311" s="921"/>
      <c r="V311" s="933"/>
      <c r="W311" s="926"/>
      <c r="X311" s="927"/>
      <c r="Y311" s="922"/>
      <c r="Z311" s="838"/>
      <c r="AA311" s="928"/>
      <c r="AB311" s="929"/>
      <c r="AC311" s="929"/>
      <c r="AD311" s="929"/>
      <c r="AE311" s="929"/>
      <c r="AF311" s="929"/>
      <c r="AG311" s="929"/>
      <c r="AH311" s="929"/>
      <c r="AI311" s="929"/>
      <c r="AJ311" s="929"/>
      <c r="AK311" s="929"/>
      <c r="AL311" s="929"/>
      <c r="AM311" s="929"/>
      <c r="AN311" s="929"/>
      <c r="AO311" s="930"/>
      <c r="AP311" s="929"/>
      <c r="AQ311" s="931"/>
      <c r="AR311" s="931"/>
      <c r="AS311" s="869"/>
      <c r="AT311" s="869"/>
      <c r="AU311" s="869"/>
      <c r="AV311" s="869"/>
      <c r="AW311" s="869"/>
      <c r="AX311" s="869"/>
      <c r="AY311" s="869"/>
      <c r="AZ311" s="869"/>
      <c r="BA311" s="869"/>
      <c r="BB311" s="869"/>
      <c r="BC311" s="869"/>
      <c r="BD311" s="869"/>
      <c r="BE311" s="869"/>
      <c r="BF311" s="869"/>
      <c r="BG311" s="869"/>
      <c r="BH311" s="869"/>
      <c r="BI311" s="869"/>
      <c r="BJ311" s="869"/>
      <c r="BK311" s="869"/>
      <c r="BL311" s="869"/>
      <c r="BM311" s="869"/>
    </row>
    <row r="312" spans="1:65" ht="27" customHeight="1" x14ac:dyDescent="0.2">
      <c r="A312" s="919"/>
      <c r="C312" s="869"/>
      <c r="E312" s="869"/>
      <c r="G312" s="869"/>
      <c r="H312" s="921"/>
      <c r="I312" s="838"/>
      <c r="J312" s="921"/>
      <c r="K312" s="838"/>
      <c r="L312" s="921"/>
      <c r="M312" s="838"/>
      <c r="N312" s="921"/>
      <c r="O312" s="838"/>
      <c r="P312" s="922"/>
      <c r="Q312" s="923"/>
      <c r="R312" s="924"/>
      <c r="S312" s="921"/>
      <c r="T312" s="921"/>
      <c r="U312" s="921"/>
      <c r="V312" s="933"/>
      <c r="W312" s="926"/>
      <c r="X312" s="927"/>
      <c r="Y312" s="922"/>
      <c r="Z312" s="838"/>
      <c r="AA312" s="928"/>
      <c r="AB312" s="929"/>
      <c r="AC312" s="929"/>
      <c r="AD312" s="929"/>
      <c r="AE312" s="929"/>
      <c r="AF312" s="929"/>
      <c r="AG312" s="929"/>
      <c r="AH312" s="929"/>
      <c r="AI312" s="929"/>
      <c r="AJ312" s="929"/>
      <c r="AK312" s="929"/>
      <c r="AL312" s="929"/>
      <c r="AM312" s="929"/>
      <c r="AN312" s="929"/>
      <c r="AO312" s="930"/>
      <c r="AP312" s="929"/>
      <c r="AQ312" s="931"/>
      <c r="AR312" s="931"/>
      <c r="AS312" s="869"/>
      <c r="AT312" s="869"/>
      <c r="AU312" s="869"/>
      <c r="AV312" s="869"/>
      <c r="AW312" s="869"/>
      <c r="AX312" s="869"/>
      <c r="AY312" s="869"/>
      <c r="AZ312" s="869"/>
      <c r="BA312" s="869"/>
      <c r="BB312" s="869"/>
      <c r="BC312" s="869"/>
      <c r="BD312" s="869"/>
      <c r="BE312" s="869"/>
      <c r="BF312" s="869"/>
      <c r="BG312" s="869"/>
      <c r="BH312" s="869"/>
      <c r="BI312" s="869"/>
      <c r="BJ312" s="869"/>
      <c r="BK312" s="869"/>
      <c r="BL312" s="869"/>
      <c r="BM312" s="869"/>
    </row>
    <row r="313" spans="1:65" ht="27" customHeight="1" x14ac:dyDescent="0.2">
      <c r="A313" s="919"/>
      <c r="C313" s="869"/>
      <c r="E313" s="869"/>
      <c r="G313" s="869"/>
      <c r="H313" s="921"/>
      <c r="I313" s="838"/>
      <c r="J313" s="921"/>
      <c r="K313" s="838"/>
      <c r="L313" s="921"/>
      <c r="M313" s="838"/>
      <c r="N313" s="921"/>
      <c r="O313" s="838"/>
      <c r="P313" s="922"/>
      <c r="Q313" s="923"/>
      <c r="R313" s="924"/>
      <c r="S313" s="921"/>
      <c r="T313" s="921"/>
      <c r="U313" s="921"/>
      <c r="V313" s="933"/>
      <c r="W313" s="926"/>
      <c r="X313" s="927"/>
      <c r="Y313" s="922"/>
      <c r="Z313" s="838"/>
      <c r="AA313" s="928"/>
      <c r="AB313" s="929"/>
      <c r="AC313" s="929"/>
      <c r="AD313" s="929"/>
      <c r="AE313" s="929"/>
      <c r="AF313" s="929"/>
      <c r="AG313" s="929"/>
      <c r="AH313" s="929"/>
      <c r="AI313" s="929"/>
      <c r="AJ313" s="929"/>
      <c r="AK313" s="929"/>
      <c r="AL313" s="929"/>
      <c r="AM313" s="929"/>
      <c r="AN313" s="929"/>
      <c r="AO313" s="930"/>
      <c r="AP313" s="929"/>
      <c r="AQ313" s="931"/>
      <c r="AR313" s="931"/>
      <c r="AS313" s="869"/>
      <c r="AT313" s="869"/>
      <c r="AU313" s="869"/>
      <c r="AV313" s="869"/>
      <c r="AW313" s="869"/>
      <c r="AX313" s="869"/>
      <c r="AY313" s="869"/>
      <c r="AZ313" s="869"/>
      <c r="BA313" s="869"/>
      <c r="BB313" s="869"/>
      <c r="BC313" s="869"/>
      <c r="BD313" s="869"/>
      <c r="BE313" s="869"/>
      <c r="BF313" s="869"/>
      <c r="BG313" s="869"/>
      <c r="BH313" s="869"/>
      <c r="BI313" s="869"/>
      <c r="BJ313" s="869"/>
      <c r="BK313" s="869"/>
      <c r="BL313" s="869"/>
      <c r="BM313" s="869"/>
    </row>
    <row r="314" spans="1:65" ht="27" customHeight="1" x14ac:dyDescent="0.2">
      <c r="A314" s="919"/>
      <c r="C314" s="869"/>
      <c r="E314" s="869"/>
      <c r="G314" s="869"/>
      <c r="H314" s="921"/>
      <c r="I314" s="838"/>
      <c r="J314" s="921"/>
      <c r="K314" s="838"/>
      <c r="L314" s="921"/>
      <c r="M314" s="838"/>
      <c r="N314" s="921"/>
      <c r="O314" s="838"/>
      <c r="P314" s="922"/>
      <c r="Q314" s="923"/>
      <c r="R314" s="924"/>
      <c r="S314" s="921"/>
      <c r="T314" s="921"/>
      <c r="U314" s="921"/>
      <c r="V314" s="933"/>
      <c r="W314" s="926"/>
      <c r="X314" s="927"/>
      <c r="Y314" s="922"/>
      <c r="Z314" s="838"/>
      <c r="AA314" s="928"/>
      <c r="AB314" s="929"/>
      <c r="AC314" s="929"/>
      <c r="AD314" s="929"/>
      <c r="AE314" s="929"/>
      <c r="AF314" s="929"/>
      <c r="AG314" s="929"/>
      <c r="AH314" s="929"/>
      <c r="AI314" s="929"/>
      <c r="AJ314" s="929"/>
      <c r="AK314" s="929"/>
      <c r="AL314" s="929"/>
      <c r="AM314" s="929"/>
      <c r="AN314" s="929"/>
      <c r="AO314" s="930"/>
      <c r="AP314" s="929"/>
      <c r="AQ314" s="931"/>
      <c r="AR314" s="931"/>
      <c r="AS314" s="869"/>
      <c r="AT314" s="869"/>
      <c r="AU314" s="869"/>
      <c r="AV314" s="869"/>
      <c r="AW314" s="869"/>
      <c r="AX314" s="869"/>
      <c r="AY314" s="869"/>
      <c r="AZ314" s="869"/>
      <c r="BA314" s="869"/>
      <c r="BB314" s="869"/>
      <c r="BC314" s="869"/>
      <c r="BD314" s="869"/>
      <c r="BE314" s="869"/>
      <c r="BF314" s="869"/>
      <c r="BG314" s="869"/>
      <c r="BH314" s="869"/>
      <c r="BI314" s="869"/>
      <c r="BJ314" s="869"/>
      <c r="BK314" s="869"/>
      <c r="BL314" s="869"/>
      <c r="BM314" s="869"/>
    </row>
    <row r="315" spans="1:65" ht="27" customHeight="1" x14ac:dyDescent="0.2">
      <c r="A315" s="919"/>
      <c r="C315" s="869"/>
      <c r="E315" s="869"/>
      <c r="G315" s="869"/>
      <c r="H315" s="921"/>
      <c r="I315" s="838"/>
      <c r="J315" s="921"/>
      <c r="K315" s="838"/>
      <c r="L315" s="921"/>
      <c r="M315" s="838"/>
      <c r="N315" s="921"/>
      <c r="O315" s="838"/>
      <c r="P315" s="922"/>
      <c r="Q315" s="923"/>
      <c r="R315" s="924"/>
      <c r="S315" s="921"/>
      <c r="T315" s="921"/>
      <c r="U315" s="921"/>
      <c r="V315" s="933"/>
      <c r="W315" s="926"/>
      <c r="X315" s="927"/>
      <c r="Y315" s="922"/>
      <c r="Z315" s="838"/>
      <c r="AA315" s="928"/>
      <c r="AB315" s="929"/>
      <c r="AC315" s="929"/>
      <c r="AD315" s="929"/>
      <c r="AE315" s="929"/>
      <c r="AF315" s="929"/>
      <c r="AG315" s="929"/>
      <c r="AH315" s="929"/>
      <c r="AI315" s="929"/>
      <c r="AJ315" s="929"/>
      <c r="AK315" s="929"/>
      <c r="AL315" s="929"/>
      <c r="AM315" s="929"/>
      <c r="AN315" s="929"/>
      <c r="AO315" s="930"/>
      <c r="AP315" s="929"/>
      <c r="AQ315" s="931"/>
      <c r="AR315" s="931"/>
      <c r="AS315" s="869"/>
      <c r="AT315" s="869"/>
      <c r="AU315" s="869"/>
      <c r="AV315" s="869"/>
      <c r="AW315" s="869"/>
      <c r="AX315" s="869"/>
      <c r="AY315" s="869"/>
      <c r="AZ315" s="869"/>
      <c r="BA315" s="869"/>
      <c r="BB315" s="869"/>
      <c r="BC315" s="869"/>
      <c r="BD315" s="869"/>
      <c r="BE315" s="869"/>
      <c r="BF315" s="869"/>
      <c r="BG315" s="869"/>
      <c r="BH315" s="869"/>
      <c r="BI315" s="869"/>
      <c r="BJ315" s="869"/>
      <c r="BK315" s="869"/>
      <c r="BL315" s="869"/>
      <c r="BM315" s="869"/>
    </row>
    <row r="316" spans="1:65" ht="27" customHeight="1" x14ac:dyDescent="0.2">
      <c r="A316" s="919"/>
      <c r="C316" s="869"/>
      <c r="E316" s="869"/>
      <c r="G316" s="869"/>
      <c r="H316" s="921"/>
      <c r="I316" s="838"/>
      <c r="J316" s="921"/>
      <c r="K316" s="838"/>
      <c r="L316" s="921"/>
      <c r="M316" s="838"/>
      <c r="N316" s="921"/>
      <c r="O316" s="838"/>
      <c r="P316" s="922"/>
      <c r="Q316" s="923"/>
      <c r="R316" s="924"/>
      <c r="S316" s="921"/>
      <c r="T316" s="921"/>
      <c r="U316" s="921"/>
      <c r="V316" s="933"/>
      <c r="W316" s="926"/>
      <c r="X316" s="927"/>
      <c r="Y316" s="922"/>
      <c r="Z316" s="838"/>
      <c r="AA316" s="928"/>
      <c r="AB316" s="929"/>
      <c r="AC316" s="929"/>
      <c r="AD316" s="929"/>
      <c r="AE316" s="929"/>
      <c r="AF316" s="929"/>
      <c r="AG316" s="929"/>
      <c r="AH316" s="929"/>
      <c r="AI316" s="929"/>
      <c r="AJ316" s="929"/>
      <c r="AK316" s="929"/>
      <c r="AL316" s="929"/>
      <c r="AM316" s="929"/>
      <c r="AN316" s="929"/>
      <c r="AO316" s="930"/>
      <c r="AP316" s="929"/>
      <c r="AQ316" s="931"/>
      <c r="AR316" s="931"/>
      <c r="AS316" s="869"/>
      <c r="AT316" s="869"/>
      <c r="AU316" s="869"/>
      <c r="AV316" s="869"/>
      <c r="AW316" s="869"/>
      <c r="AX316" s="869"/>
      <c r="AY316" s="869"/>
      <c r="AZ316" s="869"/>
      <c r="BA316" s="869"/>
      <c r="BB316" s="869"/>
      <c r="BC316" s="869"/>
      <c r="BD316" s="869"/>
      <c r="BE316" s="869"/>
      <c r="BF316" s="869"/>
      <c r="BG316" s="869"/>
      <c r="BH316" s="869"/>
      <c r="BI316" s="869"/>
      <c r="BJ316" s="869"/>
      <c r="BK316" s="869"/>
      <c r="BL316" s="869"/>
      <c r="BM316" s="869"/>
    </row>
    <row r="317" spans="1:65" ht="27" customHeight="1" x14ac:dyDescent="0.2">
      <c r="A317" s="919"/>
      <c r="C317" s="869"/>
      <c r="E317" s="869"/>
      <c r="G317" s="869"/>
      <c r="H317" s="921"/>
      <c r="I317" s="838"/>
      <c r="J317" s="921"/>
      <c r="K317" s="838"/>
      <c r="L317" s="921"/>
      <c r="M317" s="838"/>
      <c r="N317" s="921"/>
      <c r="O317" s="838"/>
      <c r="P317" s="922"/>
      <c r="Q317" s="923"/>
      <c r="R317" s="924"/>
      <c r="S317" s="921"/>
      <c r="T317" s="921"/>
      <c r="U317" s="921"/>
      <c r="V317" s="933"/>
      <c r="W317" s="926"/>
      <c r="X317" s="927"/>
      <c r="Y317" s="922"/>
      <c r="Z317" s="838"/>
      <c r="AA317" s="928"/>
      <c r="AB317" s="929"/>
      <c r="AC317" s="929"/>
      <c r="AD317" s="929"/>
      <c r="AE317" s="929"/>
      <c r="AF317" s="929"/>
      <c r="AG317" s="929"/>
      <c r="AH317" s="929"/>
      <c r="AI317" s="929"/>
      <c r="AJ317" s="929"/>
      <c r="AK317" s="929"/>
      <c r="AL317" s="929"/>
      <c r="AM317" s="929"/>
      <c r="AN317" s="929"/>
      <c r="AO317" s="930"/>
      <c r="AP317" s="929"/>
      <c r="AQ317" s="931"/>
      <c r="AR317" s="931"/>
      <c r="AS317" s="869"/>
      <c r="AT317" s="869"/>
      <c r="AU317" s="869"/>
      <c r="AV317" s="869"/>
      <c r="AW317" s="869"/>
      <c r="AX317" s="869"/>
      <c r="AY317" s="869"/>
      <c r="AZ317" s="869"/>
      <c r="BA317" s="869"/>
      <c r="BB317" s="869"/>
      <c r="BC317" s="869"/>
      <c r="BD317" s="869"/>
      <c r="BE317" s="869"/>
      <c r="BF317" s="869"/>
      <c r="BG317" s="869"/>
      <c r="BH317" s="869"/>
      <c r="BI317" s="869"/>
      <c r="BJ317" s="869"/>
      <c r="BK317" s="869"/>
      <c r="BL317" s="869"/>
      <c r="BM317" s="869"/>
    </row>
    <row r="318" spans="1:65" ht="27" customHeight="1" x14ac:dyDescent="0.2">
      <c r="A318" s="919"/>
      <c r="C318" s="869"/>
      <c r="E318" s="869"/>
      <c r="G318" s="869"/>
      <c r="H318" s="921"/>
      <c r="I318" s="838"/>
      <c r="J318" s="921"/>
      <c r="K318" s="838"/>
      <c r="L318" s="921"/>
      <c r="M318" s="838"/>
      <c r="N318" s="921"/>
      <c r="O318" s="838"/>
      <c r="P318" s="922"/>
      <c r="Q318" s="923"/>
      <c r="R318" s="924"/>
      <c r="S318" s="921"/>
      <c r="T318" s="921"/>
      <c r="U318" s="921"/>
      <c r="V318" s="933"/>
      <c r="W318" s="926"/>
      <c r="X318" s="927"/>
      <c r="Y318" s="922"/>
      <c r="Z318" s="838"/>
      <c r="AA318" s="928"/>
      <c r="AB318" s="929"/>
      <c r="AC318" s="929"/>
      <c r="AD318" s="929"/>
      <c r="AE318" s="929"/>
      <c r="AF318" s="929"/>
      <c r="AG318" s="929"/>
      <c r="AH318" s="929"/>
      <c r="AI318" s="929"/>
      <c r="AJ318" s="929"/>
      <c r="AK318" s="929"/>
      <c r="AL318" s="929"/>
      <c r="AM318" s="929"/>
      <c r="AN318" s="929"/>
      <c r="AO318" s="930"/>
      <c r="AP318" s="929"/>
      <c r="AQ318" s="931"/>
      <c r="AR318" s="931"/>
      <c r="AS318" s="869"/>
      <c r="AT318" s="869"/>
      <c r="AU318" s="869"/>
      <c r="AV318" s="869"/>
      <c r="AW318" s="869"/>
      <c r="AX318" s="869"/>
      <c r="AY318" s="869"/>
      <c r="AZ318" s="869"/>
      <c r="BA318" s="869"/>
      <c r="BB318" s="869"/>
      <c r="BC318" s="869"/>
      <c r="BD318" s="869"/>
      <c r="BE318" s="869"/>
      <c r="BF318" s="869"/>
      <c r="BG318" s="869"/>
      <c r="BH318" s="869"/>
      <c r="BI318" s="869"/>
      <c r="BJ318" s="869"/>
      <c r="BK318" s="869"/>
      <c r="BL318" s="869"/>
      <c r="BM318" s="869"/>
    </row>
    <row r="319" spans="1:65" ht="27" customHeight="1" x14ac:dyDescent="0.2">
      <c r="A319" s="919"/>
      <c r="C319" s="869"/>
      <c r="E319" s="869"/>
      <c r="G319" s="869"/>
      <c r="H319" s="921"/>
      <c r="I319" s="838"/>
      <c r="J319" s="921"/>
      <c r="K319" s="838"/>
      <c r="L319" s="921"/>
      <c r="M319" s="838"/>
      <c r="N319" s="921"/>
      <c r="O319" s="838"/>
      <c r="P319" s="922"/>
      <c r="Q319" s="923"/>
      <c r="R319" s="924"/>
      <c r="S319" s="921"/>
      <c r="T319" s="921"/>
      <c r="U319" s="921"/>
      <c r="V319" s="933"/>
      <c r="W319" s="926"/>
      <c r="X319" s="927"/>
      <c r="Y319" s="922"/>
      <c r="Z319" s="838"/>
      <c r="AA319" s="928"/>
      <c r="AB319" s="929"/>
      <c r="AC319" s="929"/>
      <c r="AD319" s="929"/>
      <c r="AE319" s="929"/>
      <c r="AF319" s="929"/>
      <c r="AG319" s="929"/>
      <c r="AH319" s="929"/>
      <c r="AI319" s="929"/>
      <c r="AJ319" s="929"/>
      <c r="AK319" s="929"/>
      <c r="AL319" s="929"/>
      <c r="AM319" s="929"/>
      <c r="AN319" s="929"/>
      <c r="AO319" s="930"/>
      <c r="AP319" s="929"/>
      <c r="AQ319" s="931"/>
      <c r="AR319" s="931"/>
      <c r="AS319" s="869"/>
      <c r="AT319" s="869"/>
      <c r="AU319" s="869"/>
      <c r="AV319" s="869"/>
      <c r="AW319" s="869"/>
      <c r="AX319" s="869"/>
      <c r="AY319" s="869"/>
      <c r="AZ319" s="869"/>
      <c r="BA319" s="869"/>
      <c r="BB319" s="869"/>
      <c r="BC319" s="869"/>
      <c r="BD319" s="869"/>
      <c r="BE319" s="869"/>
      <c r="BF319" s="869"/>
      <c r="BG319" s="869"/>
      <c r="BH319" s="869"/>
      <c r="BI319" s="869"/>
      <c r="BJ319" s="869"/>
      <c r="BK319" s="869"/>
      <c r="BL319" s="869"/>
      <c r="BM319" s="869"/>
    </row>
    <row r="320" spans="1:65" ht="27" customHeight="1" x14ac:dyDescent="0.2">
      <c r="A320" s="919"/>
      <c r="C320" s="869"/>
      <c r="E320" s="869"/>
      <c r="G320" s="869"/>
      <c r="H320" s="921"/>
      <c r="I320" s="838"/>
      <c r="J320" s="921"/>
      <c r="K320" s="838"/>
      <c r="L320" s="921"/>
      <c r="M320" s="838"/>
      <c r="N320" s="921"/>
      <c r="O320" s="838"/>
      <c r="P320" s="922"/>
      <c r="Q320" s="923"/>
      <c r="R320" s="924"/>
      <c r="S320" s="921"/>
      <c r="T320" s="921"/>
      <c r="U320" s="921"/>
      <c r="V320" s="933"/>
      <c r="W320" s="926"/>
      <c r="X320" s="927"/>
      <c r="Y320" s="922"/>
      <c r="Z320" s="838"/>
      <c r="AA320" s="928"/>
      <c r="AB320" s="929"/>
      <c r="AC320" s="929"/>
      <c r="AD320" s="929"/>
      <c r="AE320" s="929"/>
      <c r="AF320" s="929"/>
      <c r="AG320" s="929"/>
      <c r="AH320" s="929"/>
      <c r="AI320" s="929"/>
      <c r="AJ320" s="929"/>
      <c r="AK320" s="929"/>
      <c r="AL320" s="929"/>
      <c r="AM320" s="929"/>
      <c r="AN320" s="929"/>
      <c r="AO320" s="930"/>
      <c r="AP320" s="929"/>
      <c r="AQ320" s="931"/>
      <c r="AR320" s="931"/>
      <c r="AS320" s="869"/>
      <c r="AT320" s="869"/>
      <c r="AU320" s="869"/>
      <c r="AV320" s="869"/>
      <c r="AW320" s="869"/>
      <c r="AX320" s="869"/>
      <c r="AY320" s="869"/>
      <c r="AZ320" s="869"/>
      <c r="BA320" s="869"/>
      <c r="BB320" s="869"/>
      <c r="BC320" s="869"/>
      <c r="BD320" s="869"/>
      <c r="BE320" s="869"/>
      <c r="BF320" s="869"/>
      <c r="BG320" s="869"/>
      <c r="BH320" s="869"/>
      <c r="BI320" s="869"/>
      <c r="BJ320" s="869"/>
      <c r="BK320" s="869"/>
      <c r="BL320" s="869"/>
      <c r="BM320" s="869"/>
    </row>
    <row r="321" spans="1:65" ht="27" customHeight="1" x14ac:dyDescent="0.2">
      <c r="A321" s="919"/>
      <c r="C321" s="869"/>
      <c r="E321" s="869"/>
      <c r="G321" s="869"/>
      <c r="H321" s="921"/>
      <c r="I321" s="838"/>
      <c r="J321" s="921"/>
      <c r="K321" s="838"/>
      <c r="L321" s="921"/>
      <c r="M321" s="838"/>
      <c r="N321" s="921"/>
      <c r="O321" s="838"/>
      <c r="P321" s="922"/>
      <c r="Q321" s="923"/>
      <c r="R321" s="924"/>
      <c r="S321" s="921"/>
      <c r="T321" s="921"/>
      <c r="U321" s="921"/>
      <c r="V321" s="933"/>
      <c r="W321" s="926"/>
      <c r="X321" s="927"/>
      <c r="Y321" s="922"/>
      <c r="Z321" s="838"/>
      <c r="AA321" s="928"/>
      <c r="AB321" s="929"/>
      <c r="AC321" s="929"/>
      <c r="AD321" s="929"/>
      <c r="AE321" s="929"/>
      <c r="AF321" s="929"/>
      <c r="AG321" s="929"/>
      <c r="AH321" s="929"/>
      <c r="AI321" s="929"/>
      <c r="AJ321" s="929"/>
      <c r="AK321" s="929"/>
      <c r="AL321" s="929"/>
      <c r="AM321" s="929"/>
      <c r="AN321" s="929"/>
      <c r="AO321" s="930"/>
      <c r="AP321" s="929"/>
      <c r="AQ321" s="931"/>
      <c r="AR321" s="931"/>
      <c r="AS321" s="869"/>
      <c r="AT321" s="869"/>
      <c r="AU321" s="869"/>
      <c r="AV321" s="869"/>
      <c r="AW321" s="869"/>
      <c r="AX321" s="869"/>
      <c r="AY321" s="869"/>
      <c r="AZ321" s="869"/>
      <c r="BA321" s="869"/>
      <c r="BB321" s="869"/>
      <c r="BC321" s="869"/>
      <c r="BD321" s="869"/>
      <c r="BE321" s="869"/>
      <c r="BF321" s="869"/>
      <c r="BG321" s="869"/>
      <c r="BH321" s="869"/>
      <c r="BI321" s="869"/>
      <c r="BJ321" s="869"/>
      <c r="BK321" s="869"/>
      <c r="BL321" s="869"/>
      <c r="BM321" s="869"/>
    </row>
    <row r="322" spans="1:65" ht="27" customHeight="1" x14ac:dyDescent="0.2">
      <c r="A322" s="919"/>
      <c r="C322" s="869"/>
      <c r="E322" s="869"/>
      <c r="G322" s="869"/>
      <c r="H322" s="921"/>
      <c r="I322" s="838"/>
      <c r="J322" s="921"/>
      <c r="K322" s="838"/>
      <c r="L322" s="921"/>
      <c r="M322" s="838"/>
      <c r="N322" s="921"/>
      <c r="O322" s="838"/>
      <c r="P322" s="922"/>
      <c r="Q322" s="923"/>
      <c r="R322" s="924"/>
      <c r="S322" s="921"/>
      <c r="T322" s="921"/>
      <c r="U322" s="921"/>
      <c r="V322" s="933"/>
      <c r="W322" s="926"/>
      <c r="X322" s="927"/>
      <c r="Y322" s="922"/>
      <c r="Z322" s="838"/>
      <c r="AA322" s="928"/>
      <c r="AB322" s="929"/>
      <c r="AC322" s="929"/>
      <c r="AD322" s="929"/>
      <c r="AE322" s="929"/>
      <c r="AF322" s="929"/>
      <c r="AG322" s="929"/>
      <c r="AH322" s="929"/>
      <c r="AI322" s="929"/>
      <c r="AJ322" s="929"/>
      <c r="AK322" s="929"/>
      <c r="AL322" s="929"/>
      <c r="AM322" s="929"/>
      <c r="AN322" s="929"/>
      <c r="AO322" s="930"/>
      <c r="AP322" s="929"/>
      <c r="AQ322" s="931"/>
      <c r="AR322" s="931"/>
      <c r="AS322" s="869"/>
      <c r="AT322" s="869"/>
      <c r="AU322" s="869"/>
      <c r="AV322" s="869"/>
      <c r="AW322" s="869"/>
      <c r="AX322" s="869"/>
      <c r="AY322" s="869"/>
      <c r="AZ322" s="869"/>
      <c r="BA322" s="869"/>
      <c r="BB322" s="869"/>
      <c r="BC322" s="869"/>
      <c r="BD322" s="869"/>
      <c r="BE322" s="869"/>
      <c r="BF322" s="869"/>
      <c r="BG322" s="869"/>
      <c r="BH322" s="869"/>
      <c r="BI322" s="869"/>
      <c r="BJ322" s="869"/>
      <c r="BK322" s="869"/>
      <c r="BL322" s="869"/>
      <c r="BM322" s="869"/>
    </row>
    <row r="323" spans="1:65" ht="27" customHeight="1" x14ac:dyDescent="0.2">
      <c r="A323" s="919"/>
      <c r="C323" s="869"/>
      <c r="E323" s="869"/>
      <c r="G323" s="869"/>
      <c r="H323" s="921"/>
      <c r="I323" s="838"/>
      <c r="J323" s="921"/>
      <c r="K323" s="838"/>
      <c r="L323" s="921"/>
      <c r="M323" s="838"/>
      <c r="N323" s="921"/>
      <c r="O323" s="838"/>
      <c r="P323" s="922"/>
      <c r="Q323" s="923"/>
      <c r="R323" s="924"/>
      <c r="S323" s="921"/>
      <c r="T323" s="921"/>
      <c r="U323" s="921"/>
      <c r="V323" s="933"/>
      <c r="W323" s="926"/>
      <c r="X323" s="927"/>
      <c r="Y323" s="922"/>
      <c r="Z323" s="838"/>
      <c r="AA323" s="928"/>
      <c r="AB323" s="929"/>
      <c r="AC323" s="929"/>
      <c r="AD323" s="929"/>
      <c r="AE323" s="929"/>
      <c r="AF323" s="929"/>
      <c r="AG323" s="929"/>
      <c r="AH323" s="929"/>
      <c r="AI323" s="929"/>
      <c r="AJ323" s="929"/>
      <c r="AK323" s="929"/>
      <c r="AL323" s="929"/>
      <c r="AM323" s="929"/>
      <c r="AN323" s="929"/>
      <c r="AO323" s="930"/>
      <c r="AP323" s="929"/>
      <c r="AQ323" s="931"/>
      <c r="AR323" s="931"/>
      <c r="AS323" s="869"/>
      <c r="AT323" s="869"/>
      <c r="AU323" s="869"/>
      <c r="AV323" s="869"/>
      <c r="AW323" s="869"/>
      <c r="AX323" s="869"/>
      <c r="AY323" s="869"/>
      <c r="AZ323" s="869"/>
      <c r="BA323" s="869"/>
      <c r="BB323" s="869"/>
      <c r="BC323" s="869"/>
      <c r="BD323" s="869"/>
      <c r="BE323" s="869"/>
      <c r="BF323" s="869"/>
      <c r="BG323" s="869"/>
      <c r="BH323" s="869"/>
      <c r="BI323" s="869"/>
      <c r="BJ323" s="869"/>
      <c r="BK323" s="869"/>
      <c r="BL323" s="869"/>
      <c r="BM323" s="869"/>
    </row>
    <row r="324" spans="1:65" ht="27" customHeight="1" x14ac:dyDescent="0.2">
      <c r="A324" s="919"/>
      <c r="C324" s="869"/>
      <c r="E324" s="869"/>
      <c r="G324" s="869"/>
      <c r="H324" s="921"/>
      <c r="I324" s="838"/>
      <c r="J324" s="921"/>
      <c r="K324" s="838"/>
      <c r="L324" s="921"/>
      <c r="M324" s="838"/>
      <c r="N324" s="921"/>
      <c r="O324" s="838"/>
      <c r="P324" s="922"/>
      <c r="Q324" s="923"/>
      <c r="R324" s="924"/>
      <c r="S324" s="921"/>
      <c r="T324" s="921"/>
      <c r="U324" s="921"/>
      <c r="V324" s="933"/>
      <c r="W324" s="926"/>
      <c r="X324" s="927"/>
      <c r="Y324" s="922"/>
      <c r="Z324" s="838"/>
      <c r="AA324" s="928"/>
      <c r="AB324" s="929"/>
      <c r="AC324" s="929"/>
      <c r="AD324" s="929"/>
      <c r="AE324" s="929"/>
      <c r="AF324" s="929"/>
      <c r="AG324" s="929"/>
      <c r="AH324" s="929"/>
      <c r="AI324" s="929"/>
      <c r="AJ324" s="929"/>
      <c r="AK324" s="929"/>
      <c r="AL324" s="929"/>
      <c r="AM324" s="929"/>
      <c r="AN324" s="929"/>
      <c r="AO324" s="930"/>
      <c r="AP324" s="929"/>
      <c r="AQ324" s="931"/>
      <c r="AR324" s="931"/>
      <c r="AS324" s="869"/>
      <c r="AT324" s="869"/>
      <c r="AU324" s="869"/>
      <c r="AV324" s="869"/>
      <c r="AW324" s="869"/>
      <c r="AX324" s="869"/>
      <c r="AY324" s="869"/>
      <c r="AZ324" s="869"/>
      <c r="BA324" s="869"/>
      <c r="BB324" s="869"/>
      <c r="BC324" s="869"/>
      <c r="BD324" s="869"/>
      <c r="BE324" s="869"/>
      <c r="BF324" s="869"/>
      <c r="BG324" s="869"/>
      <c r="BH324" s="869"/>
      <c r="BI324" s="869"/>
      <c r="BJ324" s="869"/>
      <c r="BK324" s="869"/>
      <c r="BL324" s="869"/>
      <c r="BM324" s="869"/>
    </row>
    <row r="325" spans="1:65" ht="27" customHeight="1" x14ac:dyDescent="0.2">
      <c r="A325" s="919"/>
      <c r="C325" s="869"/>
      <c r="E325" s="869"/>
      <c r="G325" s="869"/>
      <c r="H325" s="921"/>
      <c r="I325" s="838"/>
      <c r="J325" s="921"/>
      <c r="K325" s="838"/>
      <c r="L325" s="921"/>
      <c r="M325" s="838"/>
      <c r="N325" s="921"/>
      <c r="O325" s="838"/>
      <c r="P325" s="922"/>
      <c r="Q325" s="923"/>
      <c r="R325" s="924"/>
      <c r="S325" s="921"/>
      <c r="T325" s="921"/>
      <c r="U325" s="921"/>
      <c r="V325" s="933"/>
      <c r="W325" s="926"/>
      <c r="X325" s="927"/>
      <c r="Y325" s="922"/>
      <c r="Z325" s="838"/>
      <c r="AA325" s="928"/>
      <c r="AB325" s="929"/>
      <c r="AC325" s="929"/>
      <c r="AD325" s="929"/>
      <c r="AE325" s="929"/>
      <c r="AF325" s="929"/>
      <c r="AG325" s="929"/>
      <c r="AH325" s="929"/>
      <c r="AI325" s="929"/>
      <c r="AJ325" s="929"/>
      <c r="AK325" s="929"/>
      <c r="AL325" s="929"/>
      <c r="AM325" s="929"/>
      <c r="AN325" s="929"/>
      <c r="AO325" s="930"/>
      <c r="AP325" s="929"/>
      <c r="AQ325" s="931"/>
      <c r="AR325" s="931"/>
      <c r="AS325" s="869"/>
      <c r="AT325" s="869"/>
      <c r="AU325" s="869"/>
      <c r="AV325" s="869"/>
      <c r="AW325" s="869"/>
      <c r="AX325" s="869"/>
      <c r="AY325" s="869"/>
      <c r="AZ325" s="869"/>
      <c r="BA325" s="869"/>
      <c r="BB325" s="869"/>
      <c r="BC325" s="869"/>
      <c r="BD325" s="869"/>
      <c r="BE325" s="869"/>
      <c r="BF325" s="869"/>
      <c r="BG325" s="869"/>
      <c r="BH325" s="869"/>
      <c r="BI325" s="869"/>
      <c r="BJ325" s="869"/>
      <c r="BK325" s="869"/>
      <c r="BL325" s="869"/>
      <c r="BM325" s="869"/>
    </row>
    <row r="326" spans="1:65" ht="27" customHeight="1" x14ac:dyDescent="0.2">
      <c r="A326" s="919"/>
      <c r="C326" s="869"/>
      <c r="E326" s="869"/>
      <c r="G326" s="869"/>
      <c r="H326" s="921"/>
      <c r="I326" s="838"/>
      <c r="J326" s="921"/>
      <c r="K326" s="838"/>
      <c r="L326" s="921"/>
      <c r="M326" s="838"/>
      <c r="N326" s="921"/>
      <c r="O326" s="838"/>
      <c r="P326" s="922"/>
      <c r="Q326" s="923"/>
      <c r="R326" s="924"/>
      <c r="S326" s="921"/>
      <c r="T326" s="921"/>
      <c r="U326" s="921"/>
      <c r="V326" s="933"/>
      <c r="W326" s="926"/>
      <c r="X326" s="927"/>
      <c r="Y326" s="922"/>
      <c r="Z326" s="838"/>
      <c r="AA326" s="928"/>
      <c r="AB326" s="929"/>
      <c r="AC326" s="929"/>
      <c r="AD326" s="929"/>
      <c r="AE326" s="929"/>
      <c r="AF326" s="929"/>
      <c r="AG326" s="929"/>
      <c r="AH326" s="929"/>
      <c r="AI326" s="929"/>
      <c r="AJ326" s="929"/>
      <c r="AK326" s="929"/>
      <c r="AL326" s="929"/>
      <c r="AM326" s="929"/>
      <c r="AN326" s="929"/>
      <c r="AO326" s="930"/>
      <c r="AP326" s="929"/>
      <c r="AQ326" s="931"/>
      <c r="AR326" s="931"/>
      <c r="AS326" s="869"/>
      <c r="AT326" s="869"/>
      <c r="AU326" s="869"/>
      <c r="AV326" s="869"/>
      <c r="AW326" s="869"/>
      <c r="AX326" s="869"/>
      <c r="AY326" s="869"/>
      <c r="AZ326" s="869"/>
      <c r="BA326" s="869"/>
      <c r="BB326" s="869"/>
      <c r="BC326" s="869"/>
      <c r="BD326" s="869"/>
      <c r="BE326" s="869"/>
      <c r="BF326" s="869"/>
      <c r="BG326" s="869"/>
      <c r="BH326" s="869"/>
      <c r="BI326" s="869"/>
      <c r="BJ326" s="869"/>
      <c r="BK326" s="869"/>
      <c r="BL326" s="869"/>
      <c r="BM326" s="869"/>
    </row>
    <row r="327" spans="1:65" ht="27" customHeight="1" x14ac:dyDescent="0.2">
      <c r="A327" s="919"/>
      <c r="C327" s="869"/>
      <c r="E327" s="869"/>
      <c r="G327" s="869"/>
      <c r="H327" s="921"/>
      <c r="I327" s="838"/>
      <c r="J327" s="921"/>
      <c r="K327" s="838"/>
      <c r="L327" s="921"/>
      <c r="M327" s="838"/>
      <c r="N327" s="921"/>
      <c r="O327" s="838"/>
      <c r="P327" s="922"/>
      <c r="Q327" s="923"/>
      <c r="R327" s="924"/>
      <c r="S327" s="921"/>
      <c r="T327" s="921"/>
      <c r="U327" s="921"/>
      <c r="V327" s="933"/>
      <c r="W327" s="926"/>
      <c r="X327" s="927"/>
      <c r="Y327" s="922"/>
      <c r="Z327" s="838"/>
      <c r="AA327" s="928"/>
      <c r="AB327" s="929"/>
      <c r="AC327" s="929"/>
      <c r="AD327" s="929"/>
      <c r="AE327" s="929"/>
      <c r="AF327" s="929"/>
      <c r="AG327" s="929"/>
      <c r="AH327" s="929"/>
      <c r="AI327" s="929"/>
      <c r="AJ327" s="929"/>
      <c r="AK327" s="929"/>
      <c r="AL327" s="929"/>
      <c r="AM327" s="929"/>
      <c r="AN327" s="929"/>
      <c r="AO327" s="930"/>
      <c r="AP327" s="929"/>
      <c r="AQ327" s="931"/>
      <c r="AR327" s="931"/>
      <c r="AS327" s="869"/>
      <c r="AT327" s="869"/>
      <c r="AU327" s="869"/>
      <c r="AV327" s="869"/>
      <c r="AW327" s="869"/>
      <c r="AX327" s="869"/>
      <c r="AY327" s="869"/>
      <c r="AZ327" s="869"/>
      <c r="BA327" s="869"/>
      <c r="BB327" s="869"/>
      <c r="BC327" s="869"/>
      <c r="BD327" s="869"/>
      <c r="BE327" s="869"/>
      <c r="BF327" s="869"/>
      <c r="BG327" s="869"/>
      <c r="BH327" s="869"/>
      <c r="BI327" s="869"/>
      <c r="BJ327" s="869"/>
      <c r="BK327" s="869"/>
      <c r="BL327" s="869"/>
      <c r="BM327" s="869"/>
    </row>
    <row r="328" spans="1:65" ht="27" customHeight="1" x14ac:dyDescent="0.2">
      <c r="A328" s="919"/>
      <c r="C328" s="869"/>
      <c r="E328" s="869"/>
      <c r="G328" s="869"/>
      <c r="H328" s="921"/>
      <c r="I328" s="838"/>
      <c r="J328" s="921"/>
      <c r="K328" s="838"/>
      <c r="L328" s="921"/>
      <c r="M328" s="838"/>
      <c r="N328" s="921"/>
      <c r="O328" s="838"/>
      <c r="P328" s="922"/>
      <c r="Q328" s="923"/>
      <c r="R328" s="924"/>
      <c r="S328" s="921"/>
      <c r="T328" s="921"/>
      <c r="U328" s="921"/>
      <c r="V328" s="933"/>
      <c r="W328" s="926"/>
      <c r="X328" s="927"/>
      <c r="Y328" s="922"/>
      <c r="Z328" s="838"/>
      <c r="AA328" s="928"/>
      <c r="AB328" s="929"/>
      <c r="AC328" s="929"/>
      <c r="AD328" s="929"/>
      <c r="AE328" s="929"/>
      <c r="AF328" s="929"/>
      <c r="AG328" s="929"/>
      <c r="AH328" s="929"/>
      <c r="AI328" s="929"/>
      <c r="AJ328" s="929"/>
      <c r="AK328" s="929"/>
      <c r="AL328" s="929"/>
      <c r="AM328" s="929"/>
      <c r="AN328" s="929"/>
      <c r="AO328" s="930"/>
      <c r="AP328" s="929"/>
      <c r="AQ328" s="931"/>
      <c r="AR328" s="931"/>
      <c r="AS328" s="869"/>
      <c r="AT328" s="869"/>
      <c r="AU328" s="869"/>
      <c r="AV328" s="869"/>
      <c r="AW328" s="869"/>
      <c r="AX328" s="869"/>
      <c r="AY328" s="869"/>
      <c r="AZ328" s="869"/>
      <c r="BA328" s="869"/>
      <c r="BB328" s="869"/>
      <c r="BC328" s="869"/>
      <c r="BD328" s="869"/>
      <c r="BE328" s="869"/>
      <c r="BF328" s="869"/>
      <c r="BG328" s="869"/>
      <c r="BH328" s="869"/>
      <c r="BI328" s="869"/>
      <c r="BJ328" s="869"/>
      <c r="BK328" s="869"/>
      <c r="BL328" s="869"/>
      <c r="BM328" s="869"/>
    </row>
    <row r="329" spans="1:65" ht="27" customHeight="1" x14ac:dyDescent="0.2">
      <c r="A329" s="919"/>
      <c r="C329" s="869"/>
      <c r="E329" s="869"/>
      <c r="G329" s="869"/>
      <c r="H329" s="921"/>
      <c r="I329" s="838"/>
      <c r="J329" s="921"/>
      <c r="K329" s="838"/>
      <c r="L329" s="921"/>
      <c r="M329" s="838"/>
      <c r="N329" s="921"/>
      <c r="O329" s="838"/>
      <c r="P329" s="922"/>
      <c r="Q329" s="923"/>
      <c r="R329" s="924"/>
      <c r="S329" s="921"/>
      <c r="T329" s="921"/>
      <c r="U329" s="921"/>
      <c r="V329" s="933"/>
      <c r="W329" s="926"/>
      <c r="X329" s="927"/>
      <c r="Y329" s="922"/>
      <c r="Z329" s="838"/>
      <c r="AA329" s="928"/>
      <c r="AB329" s="929"/>
      <c r="AC329" s="929"/>
      <c r="AD329" s="929"/>
      <c r="AE329" s="929"/>
      <c r="AF329" s="929"/>
      <c r="AG329" s="929"/>
      <c r="AH329" s="929"/>
      <c r="AI329" s="929"/>
      <c r="AJ329" s="929"/>
      <c r="AK329" s="929"/>
      <c r="AL329" s="929"/>
      <c r="AM329" s="929"/>
      <c r="AN329" s="929"/>
      <c r="AO329" s="930"/>
      <c r="AP329" s="929"/>
      <c r="AQ329" s="931"/>
      <c r="AR329" s="931"/>
      <c r="AS329" s="869"/>
      <c r="AT329" s="869"/>
      <c r="AU329" s="869"/>
      <c r="AV329" s="869"/>
      <c r="AW329" s="869"/>
      <c r="AX329" s="869"/>
      <c r="AY329" s="869"/>
      <c r="AZ329" s="869"/>
      <c r="BA329" s="869"/>
      <c r="BB329" s="869"/>
      <c r="BC329" s="869"/>
      <c r="BD329" s="869"/>
      <c r="BE329" s="869"/>
      <c r="BF329" s="869"/>
      <c r="BG329" s="869"/>
      <c r="BH329" s="869"/>
      <c r="BI329" s="869"/>
      <c r="BJ329" s="869"/>
      <c r="BK329" s="869"/>
      <c r="BL329" s="869"/>
      <c r="BM329" s="869"/>
    </row>
    <row r="330" spans="1:65" ht="27" customHeight="1" x14ac:dyDescent="0.2">
      <c r="A330" s="919"/>
      <c r="C330" s="869"/>
      <c r="E330" s="869"/>
      <c r="G330" s="869"/>
      <c r="H330" s="921"/>
      <c r="I330" s="838"/>
      <c r="J330" s="921"/>
      <c r="K330" s="838"/>
      <c r="L330" s="921"/>
      <c r="M330" s="838"/>
      <c r="N330" s="921"/>
      <c r="O330" s="838"/>
      <c r="P330" s="922"/>
      <c r="Q330" s="923"/>
      <c r="R330" s="924"/>
      <c r="S330" s="921"/>
      <c r="T330" s="921"/>
      <c r="U330" s="921"/>
      <c r="V330" s="933"/>
      <c r="W330" s="926"/>
      <c r="X330" s="927"/>
      <c r="Y330" s="922"/>
      <c r="Z330" s="838"/>
      <c r="AA330" s="928"/>
      <c r="AB330" s="929"/>
      <c r="AC330" s="929"/>
      <c r="AD330" s="929"/>
      <c r="AE330" s="929"/>
      <c r="AF330" s="929"/>
      <c r="AG330" s="929"/>
      <c r="AH330" s="929"/>
      <c r="AI330" s="929"/>
      <c r="AJ330" s="929"/>
      <c r="AK330" s="929"/>
      <c r="AL330" s="929"/>
      <c r="AM330" s="929"/>
      <c r="AN330" s="929"/>
      <c r="AO330" s="930"/>
      <c r="AP330" s="929"/>
      <c r="AQ330" s="931"/>
      <c r="AR330" s="931"/>
      <c r="AS330" s="869"/>
      <c r="AT330" s="869"/>
      <c r="AU330" s="869"/>
      <c r="AV330" s="869"/>
      <c r="AW330" s="869"/>
      <c r="AX330" s="869"/>
      <c r="AY330" s="869"/>
      <c r="AZ330" s="869"/>
      <c r="BA330" s="869"/>
      <c r="BB330" s="869"/>
      <c r="BC330" s="869"/>
      <c r="BD330" s="869"/>
      <c r="BE330" s="869"/>
      <c r="BF330" s="869"/>
      <c r="BG330" s="869"/>
      <c r="BH330" s="869"/>
      <c r="BI330" s="869"/>
      <c r="BJ330" s="869"/>
      <c r="BK330" s="869"/>
      <c r="BL330" s="869"/>
      <c r="BM330" s="869"/>
    </row>
    <row r="331" spans="1:65" ht="27" customHeight="1" x14ac:dyDescent="0.2">
      <c r="A331" s="919"/>
      <c r="C331" s="869"/>
      <c r="E331" s="869"/>
      <c r="G331" s="869"/>
      <c r="H331" s="921"/>
      <c r="I331" s="838"/>
      <c r="J331" s="921"/>
      <c r="K331" s="838"/>
      <c r="L331" s="921"/>
      <c r="M331" s="838"/>
      <c r="N331" s="921"/>
      <c r="O331" s="838"/>
      <c r="P331" s="922"/>
      <c r="Q331" s="923"/>
      <c r="R331" s="924"/>
      <c r="S331" s="921"/>
      <c r="T331" s="921"/>
      <c r="U331" s="921"/>
      <c r="V331" s="933"/>
      <c r="W331" s="926"/>
      <c r="X331" s="927"/>
      <c r="Y331" s="922"/>
      <c r="Z331" s="838"/>
      <c r="AA331" s="928"/>
      <c r="AB331" s="929"/>
      <c r="AC331" s="929"/>
      <c r="AD331" s="929"/>
      <c r="AE331" s="929"/>
      <c r="AF331" s="929"/>
      <c r="AG331" s="929"/>
      <c r="AH331" s="929"/>
      <c r="AI331" s="929"/>
      <c r="AJ331" s="929"/>
      <c r="AK331" s="929"/>
      <c r="AL331" s="929"/>
      <c r="AM331" s="929"/>
      <c r="AN331" s="929"/>
      <c r="AO331" s="930"/>
      <c r="AP331" s="929"/>
      <c r="AQ331" s="931"/>
      <c r="AR331" s="931"/>
      <c r="AS331" s="869"/>
      <c r="AT331" s="869"/>
      <c r="AU331" s="869"/>
      <c r="AV331" s="869"/>
      <c r="AW331" s="869"/>
      <c r="AX331" s="869"/>
      <c r="AY331" s="869"/>
      <c r="AZ331" s="869"/>
      <c r="BA331" s="869"/>
      <c r="BB331" s="869"/>
      <c r="BC331" s="869"/>
      <c r="BD331" s="869"/>
      <c r="BE331" s="869"/>
      <c r="BF331" s="869"/>
      <c r="BG331" s="869"/>
      <c r="BH331" s="869"/>
      <c r="BI331" s="869"/>
      <c r="BJ331" s="869"/>
      <c r="BK331" s="869"/>
      <c r="BL331" s="869"/>
      <c r="BM331" s="869"/>
    </row>
    <row r="332" spans="1:65" ht="27" customHeight="1" x14ac:dyDescent="0.2">
      <c r="A332" s="919"/>
      <c r="C332" s="869"/>
      <c r="E332" s="869"/>
      <c r="G332" s="869"/>
      <c r="H332" s="921"/>
      <c r="I332" s="838"/>
      <c r="J332" s="921"/>
      <c r="K332" s="838"/>
      <c r="L332" s="921"/>
      <c r="M332" s="838"/>
      <c r="N332" s="921"/>
      <c r="O332" s="838"/>
      <c r="P332" s="922"/>
      <c r="Q332" s="923"/>
      <c r="R332" s="924"/>
      <c r="S332" s="921"/>
      <c r="T332" s="921"/>
      <c r="U332" s="921"/>
      <c r="V332" s="933"/>
      <c r="W332" s="926"/>
      <c r="X332" s="927"/>
      <c r="Y332" s="922"/>
      <c r="Z332" s="838"/>
      <c r="AA332" s="928"/>
      <c r="AB332" s="929"/>
      <c r="AC332" s="929"/>
      <c r="AD332" s="929"/>
      <c r="AE332" s="929"/>
      <c r="AF332" s="929"/>
      <c r="AG332" s="929"/>
      <c r="AH332" s="929"/>
      <c r="AI332" s="929"/>
      <c r="AJ332" s="929"/>
      <c r="AK332" s="929"/>
      <c r="AL332" s="929"/>
      <c r="AM332" s="929"/>
      <c r="AN332" s="929"/>
      <c r="AO332" s="930"/>
      <c r="AP332" s="929"/>
      <c r="AQ332" s="931"/>
      <c r="AR332" s="931"/>
      <c r="AS332" s="869"/>
      <c r="AT332" s="869"/>
      <c r="AU332" s="869"/>
      <c r="AV332" s="869"/>
      <c r="AW332" s="869"/>
      <c r="AX332" s="869"/>
      <c r="AY332" s="869"/>
      <c r="AZ332" s="869"/>
      <c r="BA332" s="869"/>
      <c r="BB332" s="869"/>
      <c r="BC332" s="869"/>
      <c r="BD332" s="869"/>
      <c r="BE332" s="869"/>
      <c r="BF332" s="869"/>
      <c r="BG332" s="869"/>
      <c r="BH332" s="869"/>
      <c r="BI332" s="869"/>
      <c r="BJ332" s="869"/>
      <c r="BK332" s="869"/>
      <c r="BL332" s="869"/>
      <c r="BM332" s="869"/>
    </row>
    <row r="333" spans="1:65" ht="27" customHeight="1" x14ac:dyDescent="0.2">
      <c r="A333" s="919"/>
      <c r="C333" s="869"/>
      <c r="E333" s="869"/>
      <c r="G333" s="869"/>
      <c r="H333" s="921"/>
      <c r="I333" s="838"/>
      <c r="J333" s="921"/>
      <c r="K333" s="838"/>
      <c r="L333" s="921"/>
      <c r="M333" s="838"/>
      <c r="N333" s="921"/>
      <c r="O333" s="838"/>
      <c r="P333" s="922"/>
      <c r="Q333" s="923"/>
      <c r="R333" s="924"/>
      <c r="S333" s="921"/>
      <c r="T333" s="921"/>
      <c r="U333" s="921"/>
      <c r="V333" s="933"/>
      <c r="W333" s="926"/>
      <c r="X333" s="927"/>
      <c r="Y333" s="922"/>
      <c r="Z333" s="838"/>
      <c r="AA333" s="928"/>
      <c r="AB333" s="929"/>
      <c r="AC333" s="929"/>
      <c r="AD333" s="929"/>
      <c r="AE333" s="929"/>
      <c r="AF333" s="929"/>
      <c r="AG333" s="929"/>
      <c r="AH333" s="929"/>
      <c r="AI333" s="929"/>
      <c r="AJ333" s="929"/>
      <c r="AK333" s="929"/>
      <c r="AL333" s="929"/>
      <c r="AM333" s="929"/>
      <c r="AN333" s="929"/>
      <c r="AO333" s="930"/>
      <c r="AP333" s="929"/>
      <c r="AQ333" s="931"/>
      <c r="AR333" s="931"/>
      <c r="AS333" s="869"/>
      <c r="AT333" s="869"/>
      <c r="AU333" s="869"/>
      <c r="AV333" s="869"/>
      <c r="AW333" s="869"/>
      <c r="AX333" s="869"/>
      <c r="AY333" s="869"/>
      <c r="AZ333" s="869"/>
      <c r="BA333" s="869"/>
      <c r="BB333" s="869"/>
      <c r="BC333" s="869"/>
      <c r="BD333" s="869"/>
      <c r="BE333" s="869"/>
      <c r="BF333" s="869"/>
      <c r="BG333" s="869"/>
      <c r="BH333" s="869"/>
      <c r="BI333" s="869"/>
      <c r="BJ333" s="869"/>
      <c r="BK333" s="869"/>
      <c r="BL333" s="869"/>
      <c r="BM333" s="869"/>
    </row>
    <row r="334" spans="1:65" ht="27" customHeight="1" x14ac:dyDescent="0.2">
      <c r="A334" s="919"/>
      <c r="C334" s="869"/>
      <c r="E334" s="869"/>
      <c r="G334" s="869"/>
      <c r="H334" s="921"/>
      <c r="I334" s="838"/>
      <c r="J334" s="921"/>
      <c r="K334" s="838"/>
      <c r="L334" s="921"/>
      <c r="M334" s="838"/>
      <c r="N334" s="921"/>
      <c r="O334" s="838"/>
      <c r="P334" s="922"/>
      <c r="Q334" s="923"/>
      <c r="R334" s="924"/>
      <c r="S334" s="921"/>
      <c r="T334" s="921"/>
      <c r="U334" s="921"/>
      <c r="V334" s="933"/>
      <c r="W334" s="926"/>
      <c r="X334" s="927"/>
      <c r="Y334" s="922"/>
      <c r="Z334" s="838"/>
      <c r="AA334" s="928"/>
      <c r="AB334" s="929"/>
      <c r="AC334" s="929"/>
      <c r="AD334" s="929"/>
      <c r="AE334" s="929"/>
      <c r="AF334" s="929"/>
      <c r="AG334" s="929"/>
      <c r="AH334" s="929"/>
      <c r="AI334" s="929"/>
      <c r="AJ334" s="929"/>
      <c r="AK334" s="929"/>
      <c r="AL334" s="929"/>
      <c r="AM334" s="929"/>
      <c r="AN334" s="929"/>
      <c r="AO334" s="930"/>
      <c r="AP334" s="929"/>
      <c r="AQ334" s="931"/>
      <c r="AR334" s="931"/>
      <c r="AS334" s="869"/>
      <c r="AT334" s="869"/>
      <c r="AU334" s="869"/>
      <c r="AV334" s="869"/>
      <c r="AW334" s="869"/>
      <c r="AX334" s="869"/>
      <c r="AY334" s="869"/>
      <c r="AZ334" s="869"/>
      <c r="BA334" s="869"/>
      <c r="BB334" s="869"/>
      <c r="BC334" s="869"/>
      <c r="BD334" s="869"/>
      <c r="BE334" s="869"/>
      <c r="BF334" s="869"/>
      <c r="BG334" s="869"/>
      <c r="BH334" s="869"/>
      <c r="BI334" s="869"/>
      <c r="BJ334" s="869"/>
      <c r="BK334" s="869"/>
      <c r="BL334" s="869"/>
      <c r="BM334" s="869"/>
    </row>
    <row r="335" spans="1:65" ht="27" customHeight="1" x14ac:dyDescent="0.2">
      <c r="A335" s="919"/>
      <c r="C335" s="869"/>
      <c r="E335" s="869"/>
      <c r="G335" s="869"/>
      <c r="H335" s="921"/>
      <c r="I335" s="838"/>
      <c r="J335" s="921"/>
      <c r="K335" s="838"/>
      <c r="L335" s="921"/>
      <c r="M335" s="838"/>
      <c r="N335" s="921"/>
      <c r="O335" s="838"/>
      <c r="P335" s="922"/>
      <c r="Q335" s="923"/>
      <c r="R335" s="924"/>
      <c r="S335" s="921"/>
      <c r="T335" s="921"/>
      <c r="U335" s="921"/>
      <c r="V335" s="933"/>
      <c r="W335" s="926"/>
      <c r="X335" s="927"/>
      <c r="Y335" s="922"/>
      <c r="Z335" s="838"/>
      <c r="AA335" s="928"/>
      <c r="AB335" s="929"/>
      <c r="AC335" s="929"/>
      <c r="AD335" s="929"/>
      <c r="AE335" s="929"/>
      <c r="AF335" s="929"/>
      <c r="AG335" s="929"/>
      <c r="AH335" s="929"/>
      <c r="AI335" s="929"/>
      <c r="AJ335" s="929"/>
      <c r="AK335" s="929"/>
      <c r="AL335" s="929"/>
      <c r="AM335" s="929"/>
      <c r="AN335" s="929"/>
      <c r="AO335" s="930"/>
      <c r="AP335" s="929"/>
      <c r="AQ335" s="931"/>
      <c r="AR335" s="931"/>
      <c r="AS335" s="869"/>
      <c r="AT335" s="869"/>
      <c r="AU335" s="869"/>
      <c r="AV335" s="869"/>
      <c r="AW335" s="869"/>
      <c r="AX335" s="869"/>
      <c r="AY335" s="869"/>
      <c r="AZ335" s="869"/>
      <c r="BA335" s="869"/>
      <c r="BB335" s="869"/>
      <c r="BC335" s="869"/>
      <c r="BD335" s="869"/>
      <c r="BE335" s="869"/>
      <c r="BF335" s="869"/>
      <c r="BG335" s="869"/>
      <c r="BH335" s="869"/>
      <c r="BI335" s="869"/>
      <c r="BJ335" s="869"/>
      <c r="BK335" s="869"/>
      <c r="BL335" s="869"/>
      <c r="BM335" s="869"/>
    </row>
    <row r="336" spans="1:65" ht="27" customHeight="1" x14ac:dyDescent="0.2">
      <c r="A336" s="919"/>
      <c r="C336" s="869"/>
      <c r="E336" s="869"/>
      <c r="G336" s="869"/>
      <c r="H336" s="921"/>
      <c r="I336" s="838"/>
      <c r="J336" s="921"/>
      <c r="K336" s="838"/>
      <c r="L336" s="921"/>
      <c r="M336" s="838"/>
      <c r="N336" s="921"/>
      <c r="O336" s="838"/>
      <c r="P336" s="922"/>
      <c r="Q336" s="923"/>
      <c r="R336" s="924"/>
      <c r="S336" s="921"/>
      <c r="T336" s="921"/>
      <c r="U336" s="921"/>
      <c r="V336" s="933"/>
      <c r="W336" s="926"/>
      <c r="X336" s="927"/>
      <c r="Y336" s="922"/>
      <c r="Z336" s="838"/>
      <c r="AA336" s="928"/>
      <c r="AB336" s="929"/>
      <c r="AC336" s="929"/>
      <c r="AD336" s="929"/>
      <c r="AE336" s="929"/>
      <c r="AF336" s="929"/>
      <c r="AG336" s="929"/>
      <c r="AH336" s="929"/>
      <c r="AI336" s="929"/>
      <c r="AJ336" s="929"/>
      <c r="AK336" s="929"/>
      <c r="AL336" s="929"/>
      <c r="AM336" s="929"/>
      <c r="AN336" s="929"/>
      <c r="AO336" s="930"/>
      <c r="AP336" s="929"/>
      <c r="AQ336" s="931"/>
      <c r="AR336" s="931"/>
      <c r="AS336" s="869"/>
      <c r="AT336" s="869"/>
      <c r="AU336" s="869"/>
      <c r="AV336" s="869"/>
      <c r="AW336" s="869"/>
      <c r="AX336" s="869"/>
      <c r="AY336" s="869"/>
      <c r="AZ336" s="869"/>
      <c r="BA336" s="869"/>
      <c r="BB336" s="869"/>
      <c r="BC336" s="869"/>
      <c r="BD336" s="869"/>
      <c r="BE336" s="869"/>
      <c r="BF336" s="869"/>
      <c r="BG336" s="869"/>
      <c r="BH336" s="869"/>
      <c r="BI336" s="869"/>
      <c r="BJ336" s="869"/>
      <c r="BK336" s="869"/>
      <c r="BL336" s="869"/>
      <c r="BM336" s="869"/>
    </row>
    <row r="337" spans="1:65" ht="27" customHeight="1" x14ac:dyDescent="0.2">
      <c r="A337" s="919"/>
      <c r="C337" s="869"/>
      <c r="E337" s="869"/>
      <c r="G337" s="869"/>
      <c r="H337" s="921"/>
      <c r="I337" s="838"/>
      <c r="J337" s="921"/>
      <c r="K337" s="838"/>
      <c r="L337" s="921"/>
      <c r="M337" s="838"/>
      <c r="N337" s="921"/>
      <c r="O337" s="838"/>
      <c r="P337" s="922"/>
      <c r="Q337" s="923"/>
      <c r="R337" s="924"/>
      <c r="S337" s="921"/>
      <c r="T337" s="921"/>
      <c r="U337" s="921"/>
      <c r="V337" s="933"/>
      <c r="W337" s="926"/>
      <c r="X337" s="927"/>
      <c r="Y337" s="922"/>
      <c r="Z337" s="838"/>
      <c r="AA337" s="928"/>
      <c r="AB337" s="929"/>
      <c r="AC337" s="929"/>
      <c r="AD337" s="929"/>
      <c r="AE337" s="929"/>
      <c r="AF337" s="929"/>
      <c r="AG337" s="929"/>
      <c r="AH337" s="929"/>
      <c r="AI337" s="929"/>
      <c r="AJ337" s="929"/>
      <c r="AK337" s="929"/>
      <c r="AL337" s="929"/>
      <c r="AM337" s="929"/>
      <c r="AN337" s="929"/>
      <c r="AO337" s="930"/>
      <c r="AP337" s="929"/>
      <c r="AQ337" s="931"/>
      <c r="AR337" s="931"/>
      <c r="AS337" s="869"/>
      <c r="AT337" s="869"/>
      <c r="AU337" s="869"/>
      <c r="AV337" s="869"/>
      <c r="AW337" s="869"/>
      <c r="AX337" s="869"/>
      <c r="AY337" s="869"/>
      <c r="AZ337" s="869"/>
      <c r="BA337" s="869"/>
      <c r="BB337" s="869"/>
      <c r="BC337" s="869"/>
      <c r="BD337" s="869"/>
      <c r="BE337" s="869"/>
      <c r="BF337" s="869"/>
      <c r="BG337" s="869"/>
      <c r="BH337" s="869"/>
      <c r="BI337" s="869"/>
      <c r="BJ337" s="869"/>
      <c r="BK337" s="869"/>
      <c r="BL337" s="869"/>
      <c r="BM337" s="869"/>
    </row>
    <row r="338" spans="1:65" ht="27" customHeight="1" x14ac:dyDescent="0.2">
      <c r="A338" s="919"/>
      <c r="C338" s="869"/>
      <c r="E338" s="869"/>
      <c r="G338" s="869"/>
      <c r="H338" s="921"/>
      <c r="I338" s="838"/>
      <c r="J338" s="921"/>
      <c r="K338" s="838"/>
      <c r="L338" s="921"/>
      <c r="M338" s="838"/>
      <c r="N338" s="921"/>
      <c r="O338" s="838"/>
      <c r="P338" s="922"/>
      <c r="Q338" s="923"/>
      <c r="R338" s="924"/>
      <c r="S338" s="921"/>
      <c r="T338" s="921"/>
      <c r="U338" s="921"/>
      <c r="V338" s="933"/>
      <c r="W338" s="926"/>
      <c r="X338" s="927"/>
      <c r="Y338" s="922"/>
      <c r="Z338" s="838"/>
      <c r="AA338" s="928"/>
      <c r="AB338" s="929"/>
      <c r="AC338" s="929"/>
      <c r="AD338" s="929"/>
      <c r="AE338" s="929"/>
      <c r="AF338" s="929"/>
      <c r="AG338" s="929"/>
      <c r="AH338" s="929"/>
      <c r="AI338" s="929"/>
      <c r="AJ338" s="929"/>
      <c r="AK338" s="929"/>
      <c r="AL338" s="929"/>
      <c r="AM338" s="929"/>
      <c r="AN338" s="929"/>
      <c r="AO338" s="930"/>
      <c r="AP338" s="929"/>
      <c r="AQ338" s="931"/>
      <c r="AR338" s="931"/>
      <c r="AS338" s="869"/>
      <c r="AT338" s="869"/>
      <c r="AU338" s="869"/>
      <c r="AV338" s="869"/>
      <c r="AW338" s="869"/>
      <c r="AX338" s="869"/>
      <c r="AY338" s="869"/>
      <c r="AZ338" s="869"/>
      <c r="BA338" s="869"/>
      <c r="BB338" s="869"/>
      <c r="BC338" s="869"/>
      <c r="BD338" s="869"/>
      <c r="BE338" s="869"/>
      <c r="BF338" s="869"/>
      <c r="BG338" s="869"/>
      <c r="BH338" s="869"/>
      <c r="BI338" s="869"/>
      <c r="BJ338" s="869"/>
      <c r="BK338" s="869"/>
      <c r="BL338" s="869"/>
      <c r="BM338" s="869"/>
    </row>
    <row r="339" spans="1:65" ht="27" customHeight="1" x14ac:dyDescent="0.2">
      <c r="A339" s="919"/>
      <c r="C339" s="869"/>
      <c r="E339" s="869"/>
      <c r="G339" s="869"/>
      <c r="H339" s="921"/>
      <c r="I339" s="838"/>
      <c r="J339" s="921"/>
      <c r="K339" s="838"/>
      <c r="L339" s="921"/>
      <c r="M339" s="838"/>
      <c r="N339" s="921"/>
      <c r="O339" s="838"/>
      <c r="P339" s="922"/>
      <c r="Q339" s="923"/>
      <c r="R339" s="924"/>
      <c r="S339" s="921"/>
      <c r="T339" s="921"/>
      <c r="U339" s="921"/>
      <c r="V339" s="933"/>
      <c r="W339" s="926"/>
      <c r="X339" s="927"/>
      <c r="Y339" s="922"/>
      <c r="Z339" s="838"/>
      <c r="AA339" s="928"/>
      <c r="AB339" s="929"/>
      <c r="AC339" s="929"/>
      <c r="AD339" s="929"/>
      <c r="AE339" s="929"/>
      <c r="AF339" s="929"/>
      <c r="AG339" s="929"/>
      <c r="AH339" s="929"/>
      <c r="AI339" s="929"/>
      <c r="AJ339" s="929"/>
      <c r="AK339" s="929"/>
      <c r="AL339" s="929"/>
      <c r="AM339" s="929"/>
      <c r="AN339" s="929"/>
      <c r="AO339" s="930"/>
      <c r="AP339" s="929"/>
      <c r="AQ339" s="931"/>
      <c r="AR339" s="931"/>
      <c r="AS339" s="869"/>
      <c r="AT339" s="869"/>
      <c r="AU339" s="869"/>
      <c r="AV339" s="869"/>
      <c r="AW339" s="869"/>
      <c r="AX339" s="869"/>
      <c r="AY339" s="869"/>
      <c r="AZ339" s="869"/>
      <c r="BA339" s="869"/>
      <c r="BB339" s="869"/>
      <c r="BC339" s="869"/>
      <c r="BD339" s="869"/>
      <c r="BE339" s="869"/>
      <c r="BF339" s="869"/>
      <c r="BG339" s="869"/>
      <c r="BH339" s="869"/>
      <c r="BI339" s="869"/>
      <c r="BJ339" s="869"/>
      <c r="BK339" s="869"/>
      <c r="BL339" s="869"/>
      <c r="BM339" s="869"/>
    </row>
    <row r="340" spans="1:65" ht="27" customHeight="1" x14ac:dyDescent="0.2">
      <c r="A340" s="919"/>
      <c r="C340" s="869"/>
      <c r="E340" s="869"/>
      <c r="G340" s="869"/>
      <c r="H340" s="921"/>
      <c r="I340" s="838"/>
      <c r="J340" s="921"/>
      <c r="K340" s="838"/>
      <c r="L340" s="921"/>
      <c r="M340" s="838"/>
      <c r="N340" s="921"/>
      <c r="O340" s="838"/>
      <c r="P340" s="922"/>
      <c r="Q340" s="923"/>
      <c r="R340" s="924"/>
      <c r="S340" s="921"/>
      <c r="T340" s="921"/>
      <c r="U340" s="921"/>
      <c r="V340" s="933"/>
      <c r="W340" s="926"/>
      <c r="X340" s="927"/>
      <c r="Y340" s="922"/>
      <c r="Z340" s="838"/>
      <c r="AA340" s="928"/>
      <c r="AB340" s="929"/>
      <c r="AC340" s="929"/>
      <c r="AD340" s="929"/>
      <c r="AE340" s="929"/>
      <c r="AF340" s="929"/>
      <c r="AG340" s="929"/>
      <c r="AH340" s="929"/>
      <c r="AI340" s="929"/>
      <c r="AJ340" s="929"/>
      <c r="AK340" s="929"/>
      <c r="AL340" s="929"/>
      <c r="AM340" s="929"/>
      <c r="AN340" s="929"/>
      <c r="AO340" s="930"/>
      <c r="AP340" s="929"/>
      <c r="AQ340" s="931"/>
      <c r="AR340" s="931"/>
      <c r="AS340" s="869"/>
      <c r="AT340" s="869"/>
      <c r="AU340" s="869"/>
      <c r="AV340" s="869"/>
      <c r="AW340" s="869"/>
      <c r="AX340" s="869"/>
      <c r="AY340" s="869"/>
      <c r="AZ340" s="869"/>
      <c r="BA340" s="869"/>
      <c r="BB340" s="869"/>
      <c r="BC340" s="869"/>
      <c r="BD340" s="869"/>
      <c r="BE340" s="869"/>
      <c r="BF340" s="869"/>
      <c r="BG340" s="869"/>
      <c r="BH340" s="869"/>
      <c r="BI340" s="869"/>
      <c r="BJ340" s="869"/>
      <c r="BK340" s="869"/>
      <c r="BL340" s="869"/>
      <c r="BM340" s="869"/>
    </row>
    <row r="341" spans="1:65" ht="27" customHeight="1" x14ac:dyDescent="0.2">
      <c r="A341" s="919"/>
      <c r="C341" s="869"/>
      <c r="E341" s="869"/>
      <c r="G341" s="869"/>
      <c r="H341" s="921"/>
      <c r="I341" s="838"/>
      <c r="J341" s="921"/>
      <c r="K341" s="838"/>
      <c r="L341" s="921"/>
      <c r="M341" s="838"/>
      <c r="N341" s="921"/>
      <c r="O341" s="838"/>
      <c r="P341" s="922"/>
      <c r="Q341" s="923"/>
      <c r="R341" s="924"/>
      <c r="S341" s="921"/>
      <c r="T341" s="921"/>
      <c r="U341" s="921"/>
      <c r="V341" s="933"/>
      <c r="W341" s="926"/>
      <c r="X341" s="927"/>
      <c r="Y341" s="922"/>
      <c r="Z341" s="838"/>
      <c r="AA341" s="928"/>
      <c r="AB341" s="929"/>
      <c r="AC341" s="929"/>
      <c r="AD341" s="929"/>
      <c r="AE341" s="929"/>
      <c r="AF341" s="929"/>
      <c r="AG341" s="929"/>
      <c r="AH341" s="929"/>
      <c r="AI341" s="929"/>
      <c r="AJ341" s="929"/>
      <c r="AK341" s="929"/>
      <c r="AL341" s="929"/>
      <c r="AM341" s="929"/>
      <c r="AN341" s="929"/>
      <c r="AO341" s="930"/>
      <c r="AP341" s="929"/>
      <c r="AQ341" s="931"/>
      <c r="AR341" s="931"/>
      <c r="AS341" s="869"/>
      <c r="AT341" s="869"/>
      <c r="AU341" s="869"/>
      <c r="AV341" s="869"/>
      <c r="AW341" s="869"/>
      <c r="AX341" s="869"/>
      <c r="AY341" s="869"/>
      <c r="AZ341" s="869"/>
      <c r="BA341" s="869"/>
      <c r="BB341" s="869"/>
      <c r="BC341" s="869"/>
      <c r="BD341" s="869"/>
      <c r="BE341" s="869"/>
      <c r="BF341" s="869"/>
      <c r="BG341" s="869"/>
      <c r="BH341" s="869"/>
      <c r="BI341" s="869"/>
      <c r="BJ341" s="869"/>
      <c r="BK341" s="869"/>
      <c r="BL341" s="869"/>
      <c r="BM341" s="869"/>
    </row>
    <row r="342" spans="1:65" ht="27" customHeight="1" x14ac:dyDescent="0.2">
      <c r="A342" s="919"/>
      <c r="C342" s="869"/>
      <c r="E342" s="869"/>
      <c r="G342" s="869"/>
      <c r="H342" s="921"/>
      <c r="I342" s="838"/>
      <c r="J342" s="921"/>
      <c r="K342" s="838"/>
      <c r="L342" s="921"/>
      <c r="M342" s="838"/>
      <c r="N342" s="921"/>
      <c r="O342" s="838"/>
      <c r="P342" s="922"/>
      <c r="Q342" s="923"/>
      <c r="R342" s="924"/>
      <c r="S342" s="921"/>
      <c r="T342" s="921"/>
      <c r="U342" s="921"/>
      <c r="V342" s="933"/>
      <c r="W342" s="926"/>
      <c r="X342" s="927"/>
      <c r="Y342" s="922"/>
      <c r="Z342" s="838"/>
      <c r="AA342" s="928"/>
      <c r="AB342" s="929"/>
      <c r="AC342" s="929"/>
      <c r="AD342" s="929"/>
      <c r="AE342" s="929"/>
      <c r="AF342" s="929"/>
      <c r="AG342" s="929"/>
      <c r="AH342" s="929"/>
      <c r="AI342" s="929"/>
      <c r="AJ342" s="929"/>
      <c r="AK342" s="929"/>
      <c r="AL342" s="929"/>
      <c r="AM342" s="929"/>
      <c r="AN342" s="929"/>
      <c r="AO342" s="930"/>
      <c r="AP342" s="929"/>
      <c r="AQ342" s="931"/>
      <c r="AR342" s="931"/>
      <c r="AS342" s="869"/>
      <c r="AT342" s="869"/>
      <c r="AU342" s="869"/>
      <c r="AV342" s="869"/>
      <c r="AW342" s="869"/>
      <c r="AX342" s="869"/>
      <c r="AY342" s="869"/>
      <c r="AZ342" s="869"/>
      <c r="BA342" s="869"/>
      <c r="BB342" s="869"/>
      <c r="BC342" s="869"/>
      <c r="BD342" s="869"/>
      <c r="BE342" s="869"/>
      <c r="BF342" s="869"/>
      <c r="BG342" s="869"/>
      <c r="BH342" s="869"/>
      <c r="BI342" s="869"/>
      <c r="BJ342" s="869"/>
      <c r="BK342" s="869"/>
      <c r="BL342" s="869"/>
      <c r="BM342" s="869"/>
    </row>
    <row r="343" spans="1:65" ht="27" customHeight="1" x14ac:dyDescent="0.2">
      <c r="A343" s="919"/>
      <c r="C343" s="869"/>
      <c r="E343" s="869"/>
      <c r="G343" s="869"/>
      <c r="H343" s="921"/>
      <c r="I343" s="838"/>
      <c r="J343" s="921"/>
      <c r="K343" s="838"/>
      <c r="L343" s="921"/>
      <c r="M343" s="838"/>
      <c r="N343" s="921"/>
      <c r="O343" s="838"/>
      <c r="P343" s="922"/>
      <c r="Q343" s="923"/>
      <c r="R343" s="924"/>
      <c r="S343" s="921"/>
      <c r="T343" s="921"/>
      <c r="U343" s="921"/>
      <c r="V343" s="933"/>
      <c r="W343" s="926"/>
      <c r="X343" s="927"/>
      <c r="Y343" s="922"/>
      <c r="Z343" s="838"/>
      <c r="AA343" s="928"/>
      <c r="AB343" s="929"/>
      <c r="AC343" s="929"/>
      <c r="AD343" s="929"/>
      <c r="AE343" s="929"/>
      <c r="AF343" s="929"/>
      <c r="AG343" s="929"/>
      <c r="AH343" s="929"/>
      <c r="AI343" s="929"/>
      <c r="AJ343" s="929"/>
      <c r="AK343" s="929"/>
      <c r="AL343" s="929"/>
      <c r="AM343" s="929"/>
      <c r="AN343" s="929"/>
      <c r="AO343" s="930"/>
      <c r="AP343" s="929"/>
      <c r="AQ343" s="931"/>
      <c r="AR343" s="931"/>
      <c r="AS343" s="869"/>
      <c r="AT343" s="869"/>
      <c r="AU343" s="869"/>
      <c r="AV343" s="869"/>
      <c r="AW343" s="869"/>
      <c r="AX343" s="869"/>
      <c r="AY343" s="869"/>
      <c r="AZ343" s="869"/>
      <c r="BA343" s="869"/>
      <c r="BB343" s="869"/>
      <c r="BC343" s="869"/>
      <c r="BD343" s="869"/>
      <c r="BE343" s="869"/>
      <c r="BF343" s="869"/>
      <c r="BG343" s="869"/>
      <c r="BH343" s="869"/>
      <c r="BI343" s="869"/>
      <c r="BJ343" s="869"/>
      <c r="BK343" s="869"/>
      <c r="BL343" s="869"/>
      <c r="BM343" s="869"/>
    </row>
    <row r="344" spans="1:65" ht="27" customHeight="1" x14ac:dyDescent="0.2">
      <c r="A344" s="919"/>
      <c r="C344" s="869"/>
      <c r="E344" s="869"/>
      <c r="G344" s="869"/>
      <c r="H344" s="921"/>
      <c r="I344" s="838"/>
      <c r="J344" s="921"/>
      <c r="K344" s="838"/>
      <c r="L344" s="921"/>
      <c r="M344" s="838"/>
      <c r="N344" s="921"/>
      <c r="O344" s="838"/>
      <c r="P344" s="922"/>
      <c r="Q344" s="923"/>
      <c r="R344" s="924"/>
      <c r="S344" s="921"/>
      <c r="T344" s="921"/>
      <c r="U344" s="921"/>
      <c r="V344" s="933"/>
      <c r="W344" s="926"/>
      <c r="X344" s="927"/>
      <c r="Y344" s="922"/>
      <c r="Z344" s="838"/>
      <c r="AA344" s="928"/>
      <c r="AB344" s="929"/>
      <c r="AC344" s="929"/>
      <c r="AD344" s="929"/>
      <c r="AE344" s="929"/>
      <c r="AF344" s="929"/>
      <c r="AG344" s="929"/>
      <c r="AH344" s="929"/>
      <c r="AI344" s="929"/>
      <c r="AJ344" s="929"/>
      <c r="AK344" s="929"/>
      <c r="AL344" s="929"/>
      <c r="AM344" s="929"/>
      <c r="AN344" s="929"/>
      <c r="AO344" s="930"/>
      <c r="AP344" s="929"/>
      <c r="AQ344" s="931"/>
      <c r="AR344" s="931"/>
      <c r="AS344" s="869"/>
      <c r="AT344" s="869"/>
      <c r="AU344" s="869"/>
      <c r="AV344" s="869"/>
      <c r="AW344" s="869"/>
      <c r="AX344" s="869"/>
      <c r="AY344" s="869"/>
      <c r="AZ344" s="869"/>
      <c r="BA344" s="869"/>
      <c r="BB344" s="869"/>
      <c r="BC344" s="869"/>
      <c r="BD344" s="869"/>
      <c r="BE344" s="869"/>
      <c r="BF344" s="869"/>
      <c r="BG344" s="869"/>
      <c r="BH344" s="869"/>
      <c r="BI344" s="869"/>
      <c r="BJ344" s="869"/>
      <c r="BK344" s="869"/>
      <c r="BL344" s="869"/>
      <c r="BM344" s="869"/>
    </row>
    <row r="345" spans="1:65" ht="27" customHeight="1" x14ac:dyDescent="0.2">
      <c r="A345" s="919"/>
      <c r="C345" s="869"/>
      <c r="E345" s="869"/>
      <c r="G345" s="869"/>
      <c r="H345" s="921"/>
      <c r="I345" s="838"/>
      <c r="J345" s="921"/>
      <c r="K345" s="838"/>
      <c r="L345" s="921"/>
      <c r="M345" s="838"/>
      <c r="N345" s="921"/>
      <c r="O345" s="838"/>
      <c r="P345" s="922"/>
      <c r="Q345" s="923"/>
      <c r="R345" s="924"/>
      <c r="S345" s="921"/>
      <c r="T345" s="921"/>
      <c r="U345" s="921"/>
      <c r="V345" s="933"/>
      <c r="W345" s="926"/>
      <c r="X345" s="927"/>
      <c r="Y345" s="922"/>
      <c r="Z345" s="838"/>
      <c r="AA345" s="928"/>
      <c r="AB345" s="929"/>
      <c r="AC345" s="929"/>
      <c r="AD345" s="929"/>
      <c r="AE345" s="929"/>
      <c r="AF345" s="929"/>
      <c r="AG345" s="929"/>
      <c r="AH345" s="929"/>
      <c r="AI345" s="929"/>
      <c r="AJ345" s="929"/>
      <c r="AK345" s="929"/>
      <c r="AL345" s="929"/>
      <c r="AM345" s="929"/>
      <c r="AN345" s="929"/>
      <c r="AO345" s="930"/>
      <c r="AP345" s="929"/>
      <c r="AQ345" s="931"/>
      <c r="AR345" s="931"/>
      <c r="AS345" s="869"/>
      <c r="AT345" s="869"/>
      <c r="AU345" s="869"/>
      <c r="AV345" s="869"/>
      <c r="AW345" s="869"/>
      <c r="AX345" s="869"/>
      <c r="AY345" s="869"/>
      <c r="AZ345" s="869"/>
      <c r="BA345" s="869"/>
      <c r="BB345" s="869"/>
      <c r="BC345" s="869"/>
      <c r="BD345" s="869"/>
      <c r="BE345" s="869"/>
      <c r="BF345" s="869"/>
      <c r="BG345" s="869"/>
      <c r="BH345" s="869"/>
      <c r="BI345" s="869"/>
      <c r="BJ345" s="869"/>
      <c r="BK345" s="869"/>
      <c r="BL345" s="869"/>
      <c r="BM345" s="869"/>
    </row>
    <row r="346" spans="1:65" ht="27" customHeight="1" x14ac:dyDescent="0.2">
      <c r="A346" s="919"/>
      <c r="C346" s="869"/>
      <c r="E346" s="869"/>
      <c r="G346" s="869"/>
      <c r="H346" s="921"/>
      <c r="I346" s="838"/>
      <c r="J346" s="921"/>
      <c r="K346" s="838"/>
      <c r="L346" s="921"/>
      <c r="M346" s="838"/>
      <c r="N346" s="921"/>
      <c r="O346" s="838"/>
      <c r="P346" s="922"/>
      <c r="Q346" s="923"/>
      <c r="R346" s="924"/>
      <c r="S346" s="921"/>
      <c r="T346" s="921"/>
      <c r="U346" s="921"/>
      <c r="V346" s="933"/>
      <c r="W346" s="926"/>
      <c r="X346" s="927"/>
      <c r="Y346" s="922"/>
      <c r="Z346" s="838"/>
      <c r="AA346" s="928"/>
      <c r="AB346" s="929"/>
      <c r="AC346" s="929"/>
      <c r="AD346" s="929"/>
      <c r="AE346" s="929"/>
      <c r="AF346" s="929"/>
      <c r="AG346" s="929"/>
      <c r="AH346" s="929"/>
      <c r="AI346" s="929"/>
      <c r="AJ346" s="929"/>
      <c r="AK346" s="929"/>
      <c r="AL346" s="929"/>
      <c r="AM346" s="929"/>
      <c r="AN346" s="929"/>
      <c r="AO346" s="930"/>
      <c r="AP346" s="929"/>
      <c r="AQ346" s="931"/>
      <c r="AR346" s="931"/>
      <c r="AS346" s="869"/>
      <c r="AT346" s="869"/>
      <c r="AU346" s="869"/>
      <c r="AV346" s="869"/>
      <c r="AW346" s="869"/>
      <c r="AX346" s="869"/>
      <c r="AY346" s="869"/>
      <c r="AZ346" s="869"/>
      <c r="BA346" s="869"/>
      <c r="BB346" s="869"/>
      <c r="BC346" s="869"/>
      <c r="BD346" s="869"/>
      <c r="BE346" s="869"/>
      <c r="BF346" s="869"/>
      <c r="BG346" s="869"/>
      <c r="BH346" s="869"/>
      <c r="BI346" s="869"/>
      <c r="BJ346" s="869"/>
      <c r="BK346" s="869"/>
      <c r="BL346" s="869"/>
      <c r="BM346" s="869"/>
    </row>
    <row r="347" spans="1:65" ht="27" customHeight="1" x14ac:dyDescent="0.2">
      <c r="A347" s="919"/>
      <c r="C347" s="869"/>
      <c r="E347" s="869"/>
      <c r="G347" s="869"/>
      <c r="H347" s="921"/>
      <c r="I347" s="838"/>
      <c r="J347" s="921"/>
      <c r="K347" s="838"/>
      <c r="L347" s="921"/>
      <c r="M347" s="838"/>
      <c r="N347" s="921"/>
      <c r="O347" s="838"/>
      <c r="P347" s="922"/>
      <c r="Q347" s="923"/>
      <c r="R347" s="924"/>
      <c r="S347" s="921"/>
      <c r="T347" s="921"/>
      <c r="U347" s="921"/>
      <c r="V347" s="933"/>
      <c r="W347" s="926"/>
      <c r="X347" s="927"/>
      <c r="Y347" s="922"/>
      <c r="Z347" s="838"/>
      <c r="AA347" s="928"/>
      <c r="AB347" s="929"/>
      <c r="AC347" s="929"/>
      <c r="AD347" s="929"/>
      <c r="AE347" s="929"/>
      <c r="AF347" s="929"/>
      <c r="AG347" s="929"/>
      <c r="AH347" s="929"/>
      <c r="AI347" s="929"/>
      <c r="AJ347" s="929"/>
      <c r="AK347" s="929"/>
      <c r="AL347" s="929"/>
      <c r="AM347" s="929"/>
      <c r="AN347" s="929"/>
      <c r="AO347" s="930"/>
      <c r="AP347" s="929"/>
      <c r="AQ347" s="931"/>
      <c r="AR347" s="931"/>
      <c r="AS347" s="869"/>
      <c r="AT347" s="869"/>
      <c r="AU347" s="869"/>
      <c r="AV347" s="869"/>
      <c r="AW347" s="869"/>
      <c r="AX347" s="869"/>
      <c r="AY347" s="869"/>
      <c r="AZ347" s="869"/>
      <c r="BA347" s="869"/>
      <c r="BB347" s="869"/>
      <c r="BC347" s="869"/>
      <c r="BD347" s="869"/>
      <c r="BE347" s="869"/>
      <c r="BF347" s="869"/>
      <c r="BG347" s="869"/>
      <c r="BH347" s="869"/>
      <c r="BI347" s="869"/>
      <c r="BJ347" s="869"/>
      <c r="BK347" s="869"/>
      <c r="BL347" s="869"/>
      <c r="BM347" s="869"/>
    </row>
    <row r="348" spans="1:65" ht="27" customHeight="1" x14ac:dyDescent="0.2">
      <c r="A348" s="919"/>
      <c r="C348" s="869"/>
      <c r="E348" s="869"/>
      <c r="G348" s="869"/>
      <c r="H348" s="921"/>
      <c r="I348" s="838"/>
      <c r="J348" s="921"/>
      <c r="K348" s="838"/>
      <c r="L348" s="921"/>
      <c r="M348" s="838"/>
      <c r="N348" s="921"/>
      <c r="O348" s="838"/>
      <c r="P348" s="922"/>
      <c r="Q348" s="923"/>
      <c r="R348" s="924"/>
      <c r="S348" s="921"/>
      <c r="T348" s="921"/>
      <c r="U348" s="921"/>
      <c r="V348" s="933"/>
      <c r="W348" s="926"/>
      <c r="X348" s="927"/>
      <c r="Y348" s="922"/>
      <c r="Z348" s="838"/>
      <c r="AA348" s="928"/>
      <c r="AB348" s="929"/>
      <c r="AC348" s="929"/>
      <c r="AD348" s="929"/>
      <c r="AE348" s="929"/>
      <c r="AF348" s="929"/>
      <c r="AG348" s="929"/>
      <c r="AH348" s="929"/>
      <c r="AI348" s="929"/>
      <c r="AJ348" s="929"/>
      <c r="AK348" s="929"/>
      <c r="AL348" s="929"/>
      <c r="AM348" s="929"/>
      <c r="AN348" s="929"/>
      <c r="AO348" s="930"/>
      <c r="AP348" s="929"/>
      <c r="AQ348" s="931"/>
      <c r="AR348" s="931"/>
      <c r="AS348" s="869"/>
      <c r="AT348" s="869"/>
      <c r="AU348" s="869"/>
      <c r="AV348" s="869"/>
      <c r="AW348" s="869"/>
      <c r="AX348" s="869"/>
      <c r="AY348" s="869"/>
      <c r="AZ348" s="869"/>
      <c r="BA348" s="869"/>
      <c r="BB348" s="869"/>
      <c r="BC348" s="869"/>
      <c r="BD348" s="869"/>
      <c r="BE348" s="869"/>
      <c r="BF348" s="869"/>
      <c r="BG348" s="869"/>
      <c r="BH348" s="869"/>
      <c r="BI348" s="869"/>
      <c r="BJ348" s="869"/>
      <c r="BK348" s="869"/>
      <c r="BL348" s="869"/>
      <c r="BM348" s="869"/>
    </row>
    <row r="349" spans="1:65" ht="27" customHeight="1" x14ac:dyDescent="0.2">
      <c r="A349" s="919"/>
      <c r="C349" s="869"/>
      <c r="E349" s="869"/>
      <c r="G349" s="869"/>
      <c r="H349" s="921"/>
      <c r="I349" s="838"/>
      <c r="J349" s="921"/>
      <c r="K349" s="838"/>
      <c r="L349" s="921"/>
      <c r="M349" s="838"/>
      <c r="N349" s="921"/>
      <c r="O349" s="838"/>
      <c r="P349" s="922"/>
      <c r="Q349" s="923"/>
      <c r="R349" s="924"/>
      <c r="S349" s="921"/>
      <c r="T349" s="921"/>
      <c r="U349" s="921"/>
      <c r="V349" s="933"/>
      <c r="W349" s="926"/>
      <c r="X349" s="927"/>
      <c r="Y349" s="922"/>
      <c r="Z349" s="838"/>
      <c r="AA349" s="928"/>
      <c r="AB349" s="929"/>
      <c r="AC349" s="929"/>
      <c r="AD349" s="929"/>
      <c r="AE349" s="929"/>
      <c r="AF349" s="929"/>
      <c r="AG349" s="929"/>
      <c r="AH349" s="929"/>
      <c r="AI349" s="929"/>
      <c r="AJ349" s="929"/>
      <c r="AK349" s="929"/>
      <c r="AL349" s="929"/>
      <c r="AM349" s="929"/>
      <c r="AN349" s="929"/>
      <c r="AO349" s="930"/>
      <c r="AP349" s="929"/>
      <c r="AQ349" s="931"/>
      <c r="AR349" s="931"/>
      <c r="AS349" s="869"/>
      <c r="AT349" s="869"/>
      <c r="AU349" s="869"/>
      <c r="AV349" s="869"/>
      <c r="AW349" s="869"/>
      <c r="AX349" s="869"/>
      <c r="AY349" s="869"/>
      <c r="AZ349" s="869"/>
      <c r="BA349" s="869"/>
      <c r="BB349" s="869"/>
      <c r="BC349" s="869"/>
      <c r="BD349" s="869"/>
      <c r="BE349" s="869"/>
      <c r="BF349" s="869"/>
      <c r="BG349" s="869"/>
      <c r="BH349" s="869"/>
      <c r="BI349" s="869"/>
      <c r="BJ349" s="869"/>
      <c r="BK349" s="869"/>
      <c r="BL349" s="869"/>
      <c r="BM349" s="869"/>
    </row>
    <row r="350" spans="1:65" ht="27" customHeight="1" x14ac:dyDescent="0.2">
      <c r="A350" s="919"/>
      <c r="C350" s="869"/>
      <c r="E350" s="869"/>
      <c r="G350" s="869"/>
      <c r="H350" s="921"/>
      <c r="I350" s="838"/>
      <c r="J350" s="921"/>
      <c r="K350" s="838"/>
      <c r="L350" s="921"/>
      <c r="M350" s="838"/>
      <c r="N350" s="921"/>
      <c r="O350" s="838"/>
      <c r="P350" s="922"/>
      <c r="Q350" s="923"/>
      <c r="R350" s="924"/>
      <c r="S350" s="921"/>
      <c r="T350" s="921"/>
      <c r="U350" s="921"/>
      <c r="V350" s="933"/>
      <c r="W350" s="926"/>
      <c r="X350" s="927"/>
      <c r="Y350" s="922"/>
      <c r="Z350" s="838"/>
      <c r="AA350" s="928"/>
      <c r="AB350" s="929"/>
      <c r="AC350" s="929"/>
      <c r="AD350" s="929"/>
      <c r="AE350" s="929"/>
      <c r="AF350" s="929"/>
      <c r="AG350" s="929"/>
      <c r="AH350" s="929"/>
      <c r="AI350" s="929"/>
      <c r="AJ350" s="929"/>
      <c r="AK350" s="929"/>
      <c r="AL350" s="929"/>
      <c r="AM350" s="929"/>
      <c r="AN350" s="929"/>
      <c r="AO350" s="930"/>
      <c r="AP350" s="929"/>
      <c r="AQ350" s="931"/>
      <c r="AR350" s="931"/>
      <c r="AS350" s="869"/>
      <c r="AT350" s="869"/>
      <c r="AU350" s="869"/>
      <c r="AV350" s="869"/>
      <c r="AW350" s="869"/>
      <c r="AX350" s="869"/>
      <c r="AY350" s="869"/>
      <c r="AZ350" s="869"/>
      <c r="BA350" s="869"/>
      <c r="BB350" s="869"/>
      <c r="BC350" s="869"/>
      <c r="BD350" s="869"/>
      <c r="BE350" s="869"/>
      <c r="BF350" s="869"/>
      <c r="BG350" s="869"/>
      <c r="BH350" s="869"/>
      <c r="BI350" s="869"/>
      <c r="BJ350" s="869"/>
      <c r="BK350" s="869"/>
      <c r="BL350" s="869"/>
      <c r="BM350" s="869"/>
    </row>
    <row r="351" spans="1:65" ht="27" customHeight="1" x14ac:dyDescent="0.2">
      <c r="A351" s="919"/>
      <c r="C351" s="869"/>
      <c r="E351" s="869"/>
      <c r="G351" s="869"/>
      <c r="H351" s="921"/>
      <c r="I351" s="838"/>
      <c r="J351" s="921"/>
      <c r="K351" s="838"/>
      <c r="L351" s="921"/>
      <c r="M351" s="838"/>
      <c r="N351" s="921"/>
      <c r="O351" s="838"/>
      <c r="P351" s="922"/>
      <c r="Q351" s="923"/>
      <c r="R351" s="924"/>
      <c r="S351" s="921"/>
      <c r="T351" s="921"/>
      <c r="U351" s="921"/>
      <c r="V351" s="933"/>
      <c r="W351" s="926"/>
      <c r="X351" s="927"/>
      <c r="Y351" s="922"/>
      <c r="Z351" s="838"/>
      <c r="AA351" s="928"/>
      <c r="AB351" s="929"/>
      <c r="AC351" s="929"/>
      <c r="AD351" s="929"/>
      <c r="AE351" s="929"/>
      <c r="AF351" s="929"/>
      <c r="AG351" s="929"/>
      <c r="AH351" s="929"/>
      <c r="AI351" s="929"/>
      <c r="AJ351" s="929"/>
      <c r="AK351" s="929"/>
      <c r="AL351" s="929"/>
      <c r="AM351" s="929"/>
      <c r="AN351" s="929"/>
      <c r="AO351" s="930"/>
      <c r="AP351" s="929"/>
      <c r="AQ351" s="931"/>
      <c r="AR351" s="931"/>
      <c r="AS351" s="869"/>
      <c r="AT351" s="869"/>
      <c r="AU351" s="869"/>
      <c r="AV351" s="869"/>
      <c r="AW351" s="869"/>
      <c r="AX351" s="869"/>
      <c r="AY351" s="869"/>
      <c r="AZ351" s="869"/>
      <c r="BA351" s="869"/>
      <c r="BB351" s="869"/>
      <c r="BC351" s="869"/>
      <c r="BD351" s="869"/>
      <c r="BE351" s="869"/>
      <c r="BF351" s="869"/>
      <c r="BG351" s="869"/>
      <c r="BH351" s="869"/>
      <c r="BI351" s="869"/>
      <c r="BJ351" s="869"/>
      <c r="BK351" s="869"/>
      <c r="BL351" s="869"/>
      <c r="BM351" s="869"/>
    </row>
    <row r="352" spans="1:65" ht="27" customHeight="1" x14ac:dyDescent="0.2">
      <c r="A352" s="919"/>
      <c r="C352" s="869"/>
      <c r="E352" s="869"/>
      <c r="G352" s="869"/>
      <c r="H352" s="921"/>
      <c r="I352" s="838"/>
      <c r="J352" s="921"/>
      <c r="K352" s="838"/>
      <c r="L352" s="921"/>
      <c r="M352" s="838"/>
      <c r="N352" s="921"/>
      <c r="O352" s="838"/>
      <c r="P352" s="922"/>
      <c r="Q352" s="923"/>
      <c r="R352" s="924"/>
      <c r="S352" s="921"/>
      <c r="T352" s="921"/>
      <c r="U352" s="921"/>
      <c r="V352" s="933"/>
      <c r="W352" s="926"/>
      <c r="X352" s="927"/>
      <c r="Y352" s="922"/>
      <c r="Z352" s="838"/>
      <c r="AA352" s="928"/>
      <c r="AB352" s="929"/>
      <c r="AC352" s="929"/>
      <c r="AD352" s="929"/>
      <c r="AE352" s="929"/>
      <c r="AF352" s="929"/>
      <c r="AG352" s="929"/>
      <c r="AH352" s="929"/>
      <c r="AI352" s="929"/>
      <c r="AJ352" s="929"/>
      <c r="AK352" s="929"/>
      <c r="AL352" s="929"/>
      <c r="AM352" s="929"/>
      <c r="AN352" s="929"/>
      <c r="AO352" s="930"/>
      <c r="AP352" s="929"/>
      <c r="AQ352" s="931"/>
      <c r="AR352" s="931"/>
      <c r="AS352" s="869"/>
      <c r="AT352" s="869"/>
      <c r="AU352" s="869"/>
      <c r="AV352" s="869"/>
      <c r="AW352" s="869"/>
      <c r="AX352" s="869"/>
      <c r="AY352" s="869"/>
      <c r="AZ352" s="869"/>
      <c r="BA352" s="869"/>
      <c r="BB352" s="869"/>
      <c r="BC352" s="869"/>
      <c r="BD352" s="869"/>
      <c r="BE352" s="869"/>
      <c r="BF352" s="869"/>
      <c r="BG352" s="869"/>
      <c r="BH352" s="869"/>
      <c r="BI352" s="869"/>
      <c r="BJ352" s="869"/>
      <c r="BK352" s="869"/>
      <c r="BL352" s="869"/>
      <c r="BM352" s="869"/>
    </row>
    <row r="353" spans="1:65" ht="27" customHeight="1" x14ac:dyDescent="0.2">
      <c r="A353" s="919"/>
      <c r="C353" s="869"/>
      <c r="E353" s="869"/>
      <c r="G353" s="869"/>
      <c r="H353" s="921"/>
      <c r="I353" s="838"/>
      <c r="J353" s="921"/>
      <c r="K353" s="838"/>
      <c r="L353" s="921"/>
      <c r="M353" s="838"/>
      <c r="N353" s="921"/>
      <c r="O353" s="838"/>
      <c r="P353" s="922"/>
      <c r="Q353" s="923"/>
      <c r="R353" s="924"/>
      <c r="S353" s="921"/>
      <c r="T353" s="921"/>
      <c r="U353" s="921"/>
      <c r="V353" s="933"/>
      <c r="W353" s="926"/>
      <c r="X353" s="927"/>
      <c r="Y353" s="922"/>
      <c r="Z353" s="838"/>
      <c r="AA353" s="928"/>
      <c r="AB353" s="929"/>
      <c r="AC353" s="929"/>
      <c r="AD353" s="929"/>
      <c r="AE353" s="929"/>
      <c r="AF353" s="929"/>
      <c r="AG353" s="929"/>
      <c r="AH353" s="929"/>
      <c r="AI353" s="929"/>
      <c r="AJ353" s="929"/>
      <c r="AK353" s="929"/>
      <c r="AL353" s="929"/>
      <c r="AM353" s="929"/>
      <c r="AN353" s="929"/>
      <c r="AO353" s="930"/>
      <c r="AP353" s="929"/>
      <c r="AQ353" s="931"/>
      <c r="AR353" s="931"/>
      <c r="AS353" s="869"/>
      <c r="AT353" s="869"/>
      <c r="AU353" s="869"/>
      <c r="AV353" s="869"/>
      <c r="AW353" s="869"/>
      <c r="AX353" s="869"/>
      <c r="AY353" s="869"/>
      <c r="AZ353" s="869"/>
      <c r="BA353" s="869"/>
      <c r="BB353" s="869"/>
      <c r="BC353" s="869"/>
      <c r="BD353" s="869"/>
      <c r="BE353" s="869"/>
      <c r="BF353" s="869"/>
      <c r="BG353" s="869"/>
      <c r="BH353" s="869"/>
      <c r="BI353" s="869"/>
      <c r="BJ353" s="869"/>
      <c r="BK353" s="869"/>
      <c r="BL353" s="869"/>
      <c r="BM353" s="869"/>
    </row>
    <row r="354" spans="1:65" ht="27" customHeight="1" x14ac:dyDescent="0.2">
      <c r="A354" s="919"/>
      <c r="C354" s="869"/>
      <c r="E354" s="869"/>
      <c r="G354" s="869"/>
      <c r="H354" s="921"/>
      <c r="I354" s="838"/>
      <c r="J354" s="921"/>
      <c r="K354" s="838"/>
      <c r="L354" s="921"/>
      <c r="M354" s="838"/>
      <c r="N354" s="921"/>
      <c r="O354" s="838"/>
      <c r="P354" s="922"/>
      <c r="Q354" s="923"/>
      <c r="R354" s="924"/>
      <c r="S354" s="921"/>
      <c r="T354" s="921"/>
      <c r="U354" s="921"/>
      <c r="V354" s="933"/>
      <c r="W354" s="926"/>
      <c r="X354" s="927"/>
      <c r="Y354" s="922"/>
      <c r="Z354" s="838"/>
      <c r="AA354" s="928"/>
      <c r="AB354" s="929"/>
      <c r="AC354" s="929"/>
      <c r="AD354" s="929"/>
      <c r="AE354" s="929"/>
      <c r="AF354" s="929"/>
      <c r="AG354" s="929"/>
      <c r="AH354" s="929"/>
      <c r="AI354" s="929"/>
      <c r="AJ354" s="929"/>
      <c r="AK354" s="929"/>
      <c r="AL354" s="929"/>
      <c r="AM354" s="929"/>
      <c r="AN354" s="929"/>
      <c r="AO354" s="930"/>
      <c r="AP354" s="929"/>
      <c r="AQ354" s="931"/>
      <c r="AR354" s="931"/>
      <c r="AS354" s="869"/>
      <c r="AT354" s="869"/>
      <c r="AU354" s="869"/>
      <c r="AV354" s="869"/>
      <c r="AW354" s="869"/>
      <c r="AX354" s="869"/>
      <c r="AY354" s="869"/>
      <c r="AZ354" s="869"/>
      <c r="BA354" s="869"/>
      <c r="BB354" s="869"/>
      <c r="BC354" s="869"/>
      <c r="BD354" s="869"/>
      <c r="BE354" s="869"/>
      <c r="BF354" s="869"/>
      <c r="BG354" s="869"/>
      <c r="BH354" s="869"/>
      <c r="BI354" s="869"/>
      <c r="BJ354" s="869"/>
      <c r="BK354" s="869"/>
      <c r="BL354" s="869"/>
      <c r="BM354" s="869"/>
    </row>
    <row r="355" spans="1:65" ht="27" customHeight="1" x14ac:dyDescent="0.2">
      <c r="A355" s="919"/>
      <c r="C355" s="869"/>
      <c r="E355" s="869"/>
      <c r="G355" s="869"/>
      <c r="H355" s="921"/>
      <c r="I355" s="838"/>
      <c r="J355" s="921"/>
      <c r="K355" s="838"/>
      <c r="L355" s="921"/>
      <c r="M355" s="838"/>
      <c r="N355" s="921"/>
      <c r="O355" s="838"/>
      <c r="P355" s="922"/>
      <c r="Q355" s="923"/>
      <c r="R355" s="924"/>
      <c r="S355" s="921"/>
      <c r="T355" s="921"/>
      <c r="U355" s="921"/>
      <c r="V355" s="933"/>
      <c r="W355" s="926"/>
      <c r="X355" s="927"/>
      <c r="Y355" s="922"/>
      <c r="Z355" s="838"/>
      <c r="AA355" s="928"/>
      <c r="AB355" s="929"/>
      <c r="AC355" s="929"/>
      <c r="AD355" s="929"/>
      <c r="AE355" s="929"/>
      <c r="AF355" s="929"/>
      <c r="AG355" s="929"/>
      <c r="AH355" s="929"/>
      <c r="AI355" s="929"/>
      <c r="AJ355" s="929"/>
      <c r="AK355" s="929"/>
      <c r="AL355" s="929"/>
      <c r="AM355" s="929"/>
      <c r="AN355" s="929"/>
      <c r="AO355" s="930"/>
      <c r="AP355" s="929"/>
      <c r="AQ355" s="931"/>
      <c r="AR355" s="931"/>
      <c r="AS355" s="869"/>
      <c r="AT355" s="869"/>
      <c r="AU355" s="869"/>
      <c r="AV355" s="869"/>
      <c r="AW355" s="869"/>
      <c r="AX355" s="869"/>
      <c r="AY355" s="869"/>
      <c r="AZ355" s="869"/>
      <c r="BA355" s="869"/>
      <c r="BB355" s="869"/>
      <c r="BC355" s="869"/>
      <c r="BD355" s="869"/>
      <c r="BE355" s="869"/>
      <c r="BF355" s="869"/>
      <c r="BG355" s="869"/>
      <c r="BH355" s="869"/>
      <c r="BI355" s="869"/>
      <c r="BJ355" s="869"/>
      <c r="BK355" s="869"/>
      <c r="BL355" s="869"/>
      <c r="BM355" s="869"/>
    </row>
    <row r="356" spans="1:65" ht="27" customHeight="1" x14ac:dyDescent="0.2">
      <c r="A356" s="919"/>
      <c r="C356" s="869"/>
      <c r="E356" s="869"/>
      <c r="G356" s="869"/>
      <c r="H356" s="921"/>
      <c r="I356" s="838"/>
      <c r="J356" s="921"/>
      <c r="K356" s="838"/>
      <c r="L356" s="921"/>
      <c r="M356" s="838"/>
      <c r="N356" s="921"/>
      <c r="O356" s="838"/>
      <c r="P356" s="922"/>
      <c r="Q356" s="923"/>
      <c r="R356" s="924"/>
      <c r="S356" s="921"/>
      <c r="T356" s="921"/>
      <c r="U356" s="921"/>
      <c r="V356" s="933"/>
      <c r="W356" s="926"/>
      <c r="X356" s="927"/>
      <c r="Y356" s="922"/>
      <c r="Z356" s="838"/>
      <c r="AA356" s="928"/>
      <c r="AB356" s="929"/>
      <c r="AC356" s="929"/>
      <c r="AD356" s="929"/>
      <c r="AE356" s="929"/>
      <c r="AF356" s="929"/>
      <c r="AG356" s="929"/>
      <c r="AH356" s="929"/>
      <c r="AI356" s="929"/>
      <c r="AJ356" s="929"/>
      <c r="AK356" s="929"/>
      <c r="AL356" s="929"/>
      <c r="AM356" s="929"/>
      <c r="AN356" s="929"/>
      <c r="AO356" s="930"/>
      <c r="AP356" s="929"/>
      <c r="AQ356" s="931"/>
      <c r="AR356" s="931"/>
      <c r="AS356" s="869"/>
      <c r="AT356" s="869"/>
      <c r="AU356" s="869"/>
      <c r="AV356" s="869"/>
      <c r="AW356" s="869"/>
      <c r="AX356" s="869"/>
      <c r="AY356" s="869"/>
      <c r="AZ356" s="869"/>
      <c r="BA356" s="869"/>
      <c r="BB356" s="869"/>
      <c r="BC356" s="869"/>
      <c r="BD356" s="869"/>
      <c r="BE356" s="869"/>
      <c r="BF356" s="869"/>
      <c r="BG356" s="869"/>
      <c r="BH356" s="869"/>
      <c r="BI356" s="869"/>
      <c r="BJ356" s="869"/>
      <c r="BK356" s="869"/>
      <c r="BL356" s="869"/>
      <c r="BM356" s="869"/>
    </row>
    <row r="357" spans="1:65" ht="27" customHeight="1" x14ac:dyDescent="0.2">
      <c r="A357" s="919"/>
      <c r="C357" s="869"/>
      <c r="E357" s="869"/>
      <c r="G357" s="869"/>
      <c r="H357" s="921"/>
      <c r="I357" s="838"/>
      <c r="J357" s="921"/>
      <c r="K357" s="838"/>
      <c r="L357" s="921"/>
      <c r="M357" s="838"/>
      <c r="N357" s="921"/>
      <c r="O357" s="838"/>
      <c r="P357" s="922"/>
      <c r="Q357" s="923"/>
      <c r="R357" s="924"/>
      <c r="S357" s="921"/>
      <c r="T357" s="921"/>
      <c r="U357" s="921"/>
      <c r="V357" s="933"/>
      <c r="W357" s="926"/>
      <c r="X357" s="927"/>
      <c r="Y357" s="922"/>
      <c r="Z357" s="838"/>
      <c r="AA357" s="928"/>
      <c r="AB357" s="929"/>
      <c r="AC357" s="929"/>
      <c r="AD357" s="929"/>
      <c r="AE357" s="929"/>
      <c r="AF357" s="929"/>
      <c r="AG357" s="929"/>
      <c r="AH357" s="929"/>
      <c r="AI357" s="929"/>
      <c r="AJ357" s="929"/>
      <c r="AK357" s="929"/>
      <c r="AL357" s="929"/>
      <c r="AM357" s="929"/>
      <c r="AN357" s="929"/>
      <c r="AO357" s="930"/>
      <c r="AP357" s="929"/>
      <c r="AQ357" s="931"/>
      <c r="AR357" s="931"/>
      <c r="AS357" s="869"/>
      <c r="AT357" s="869"/>
      <c r="AU357" s="869"/>
      <c r="AV357" s="869"/>
      <c r="AW357" s="869"/>
      <c r="AX357" s="869"/>
      <c r="AY357" s="869"/>
      <c r="AZ357" s="869"/>
      <c r="BA357" s="869"/>
      <c r="BB357" s="869"/>
      <c r="BC357" s="869"/>
      <c r="BD357" s="869"/>
      <c r="BE357" s="869"/>
      <c r="BF357" s="869"/>
      <c r="BG357" s="869"/>
      <c r="BH357" s="869"/>
      <c r="BI357" s="869"/>
      <c r="BJ357" s="869"/>
      <c r="BK357" s="869"/>
      <c r="BL357" s="869"/>
      <c r="BM357" s="869"/>
    </row>
    <row r="358" spans="1:65" ht="27" customHeight="1" x14ac:dyDescent="0.2">
      <c r="A358" s="919"/>
      <c r="C358" s="869"/>
      <c r="E358" s="869"/>
      <c r="G358" s="869"/>
      <c r="H358" s="921"/>
      <c r="I358" s="838"/>
      <c r="J358" s="921"/>
      <c r="K358" s="838"/>
      <c r="L358" s="921"/>
      <c r="M358" s="838"/>
      <c r="N358" s="921"/>
      <c r="O358" s="838"/>
      <c r="P358" s="922"/>
      <c r="Q358" s="923"/>
      <c r="R358" s="924"/>
      <c r="S358" s="921"/>
      <c r="T358" s="921"/>
      <c r="U358" s="921"/>
      <c r="V358" s="933"/>
      <c r="W358" s="926"/>
      <c r="X358" s="927"/>
      <c r="Y358" s="922"/>
      <c r="Z358" s="838"/>
      <c r="AA358" s="928"/>
      <c r="AB358" s="929"/>
      <c r="AC358" s="929"/>
      <c r="AD358" s="929"/>
      <c r="AE358" s="929"/>
      <c r="AF358" s="929"/>
      <c r="AG358" s="929"/>
      <c r="AH358" s="929"/>
      <c r="AI358" s="929"/>
      <c r="AJ358" s="929"/>
      <c r="AK358" s="929"/>
      <c r="AL358" s="929"/>
      <c r="AM358" s="929"/>
      <c r="AN358" s="929"/>
      <c r="AO358" s="930"/>
      <c r="AP358" s="929"/>
      <c r="AQ358" s="931"/>
      <c r="AR358" s="931"/>
      <c r="AS358" s="869"/>
      <c r="AT358" s="869"/>
      <c r="AU358" s="869"/>
      <c r="AV358" s="869"/>
      <c r="AW358" s="869"/>
      <c r="AX358" s="869"/>
      <c r="AY358" s="869"/>
      <c r="AZ358" s="869"/>
      <c r="BA358" s="869"/>
      <c r="BB358" s="869"/>
      <c r="BC358" s="869"/>
      <c r="BD358" s="869"/>
      <c r="BE358" s="869"/>
      <c r="BF358" s="869"/>
      <c r="BG358" s="869"/>
      <c r="BH358" s="869"/>
      <c r="BI358" s="869"/>
      <c r="BJ358" s="869"/>
      <c r="BK358" s="869"/>
      <c r="BL358" s="869"/>
      <c r="BM358" s="869"/>
    </row>
    <row r="359" spans="1:65" ht="27" customHeight="1" x14ac:dyDescent="0.2">
      <c r="A359" s="919"/>
      <c r="C359" s="869"/>
      <c r="E359" s="869"/>
      <c r="G359" s="869"/>
      <c r="H359" s="921"/>
      <c r="I359" s="838"/>
      <c r="J359" s="921"/>
      <c r="K359" s="838"/>
      <c r="L359" s="921"/>
      <c r="M359" s="838"/>
      <c r="N359" s="921"/>
      <c r="O359" s="838"/>
      <c r="P359" s="922"/>
      <c r="Q359" s="923"/>
      <c r="R359" s="924"/>
      <c r="S359" s="921"/>
      <c r="T359" s="921"/>
      <c r="U359" s="921"/>
      <c r="V359" s="933"/>
      <c r="W359" s="926"/>
      <c r="X359" s="927"/>
      <c r="Y359" s="922"/>
      <c r="Z359" s="838"/>
      <c r="AA359" s="928"/>
      <c r="AB359" s="929"/>
      <c r="AC359" s="929"/>
      <c r="AD359" s="929"/>
      <c r="AE359" s="929"/>
      <c r="AF359" s="929"/>
      <c r="AG359" s="929"/>
      <c r="AH359" s="929"/>
      <c r="AI359" s="929"/>
      <c r="AJ359" s="929"/>
      <c r="AK359" s="929"/>
      <c r="AL359" s="929"/>
      <c r="AM359" s="929"/>
      <c r="AN359" s="929"/>
      <c r="AO359" s="930"/>
      <c r="AP359" s="929"/>
      <c r="AQ359" s="931"/>
      <c r="AR359" s="931"/>
      <c r="AS359" s="869"/>
      <c r="AT359" s="869"/>
      <c r="AU359" s="869"/>
      <c r="AV359" s="869"/>
      <c r="AW359" s="869"/>
      <c r="AX359" s="869"/>
      <c r="AY359" s="869"/>
      <c r="AZ359" s="869"/>
      <c r="BA359" s="869"/>
      <c r="BB359" s="869"/>
      <c r="BC359" s="869"/>
      <c r="BD359" s="869"/>
      <c r="BE359" s="869"/>
      <c r="BF359" s="869"/>
      <c r="BG359" s="869"/>
      <c r="BH359" s="869"/>
      <c r="BI359" s="869"/>
      <c r="BJ359" s="869"/>
      <c r="BK359" s="869"/>
      <c r="BL359" s="869"/>
      <c r="BM359" s="869"/>
    </row>
    <row r="360" spans="1:65" ht="27" customHeight="1" x14ac:dyDescent="0.2">
      <c r="A360" s="919"/>
      <c r="C360" s="869"/>
      <c r="E360" s="869"/>
      <c r="G360" s="869"/>
      <c r="H360" s="921"/>
      <c r="I360" s="838"/>
      <c r="J360" s="921"/>
      <c r="K360" s="838"/>
      <c r="L360" s="921"/>
      <c r="M360" s="838"/>
      <c r="N360" s="921"/>
      <c r="O360" s="838"/>
      <c r="P360" s="922"/>
      <c r="Q360" s="923"/>
      <c r="R360" s="924"/>
      <c r="S360" s="921"/>
      <c r="T360" s="921"/>
      <c r="U360" s="921"/>
      <c r="V360" s="933"/>
      <c r="W360" s="926"/>
      <c r="X360" s="927"/>
      <c r="Y360" s="922"/>
      <c r="Z360" s="838"/>
      <c r="AA360" s="928"/>
      <c r="AB360" s="929"/>
      <c r="AC360" s="929"/>
      <c r="AD360" s="929"/>
      <c r="AE360" s="929"/>
      <c r="AF360" s="929"/>
      <c r="AG360" s="929"/>
      <c r="AH360" s="929"/>
      <c r="AI360" s="929"/>
      <c r="AJ360" s="929"/>
      <c r="AK360" s="929"/>
      <c r="AL360" s="929"/>
      <c r="AM360" s="929"/>
      <c r="AN360" s="929"/>
      <c r="AO360" s="930"/>
      <c r="AP360" s="929"/>
      <c r="AQ360" s="931"/>
      <c r="AR360" s="931"/>
      <c r="AS360" s="869"/>
      <c r="AT360" s="869"/>
      <c r="AU360" s="869"/>
      <c r="AV360" s="869"/>
      <c r="AW360" s="869"/>
      <c r="AX360" s="869"/>
      <c r="AY360" s="869"/>
      <c r="AZ360" s="869"/>
      <c r="BA360" s="869"/>
      <c r="BB360" s="869"/>
      <c r="BC360" s="869"/>
      <c r="BD360" s="869"/>
      <c r="BE360" s="869"/>
      <c r="BF360" s="869"/>
      <c r="BG360" s="869"/>
      <c r="BH360" s="869"/>
      <c r="BI360" s="869"/>
      <c r="BJ360" s="869"/>
      <c r="BK360" s="869"/>
      <c r="BL360" s="869"/>
      <c r="BM360" s="869"/>
    </row>
    <row r="361" spans="1:65" ht="27" customHeight="1" x14ac:dyDescent="0.2">
      <c r="A361" s="919"/>
      <c r="C361" s="869"/>
      <c r="E361" s="869"/>
      <c r="G361" s="869"/>
      <c r="H361" s="921"/>
      <c r="I361" s="838"/>
      <c r="J361" s="921"/>
      <c r="K361" s="838"/>
      <c r="L361" s="921"/>
      <c r="M361" s="838"/>
      <c r="N361" s="921"/>
      <c r="O361" s="838"/>
      <c r="P361" s="922"/>
      <c r="Q361" s="923"/>
      <c r="R361" s="924"/>
      <c r="S361" s="921"/>
      <c r="T361" s="921"/>
      <c r="U361" s="921"/>
      <c r="V361" s="933"/>
      <c r="W361" s="926"/>
      <c r="X361" s="927"/>
      <c r="Y361" s="922"/>
      <c r="Z361" s="838"/>
      <c r="AA361" s="928"/>
      <c r="AB361" s="929"/>
      <c r="AC361" s="929"/>
      <c r="AD361" s="929"/>
      <c r="AE361" s="929"/>
      <c r="AF361" s="929"/>
      <c r="AG361" s="929"/>
      <c r="AH361" s="929"/>
      <c r="AI361" s="929"/>
      <c r="AJ361" s="929"/>
      <c r="AK361" s="929"/>
      <c r="AL361" s="929"/>
      <c r="AM361" s="929"/>
      <c r="AN361" s="929"/>
      <c r="AO361" s="930"/>
      <c r="AP361" s="929"/>
      <c r="AQ361" s="931"/>
      <c r="AR361" s="931"/>
      <c r="AS361" s="869"/>
      <c r="AT361" s="869"/>
      <c r="AU361" s="869"/>
      <c r="AV361" s="869"/>
      <c r="AW361" s="869"/>
      <c r="AX361" s="869"/>
      <c r="AY361" s="869"/>
      <c r="AZ361" s="869"/>
      <c r="BA361" s="869"/>
      <c r="BB361" s="869"/>
      <c r="BC361" s="869"/>
      <c r="BD361" s="869"/>
      <c r="BE361" s="869"/>
      <c r="BF361" s="869"/>
      <c r="BG361" s="869"/>
      <c r="BH361" s="869"/>
      <c r="BI361" s="869"/>
      <c r="BJ361" s="869"/>
      <c r="BK361" s="869"/>
      <c r="BL361" s="869"/>
      <c r="BM361" s="869"/>
    </row>
    <row r="362" spans="1:65" ht="27" customHeight="1" x14ac:dyDescent="0.2">
      <c r="A362" s="919"/>
      <c r="C362" s="869"/>
      <c r="E362" s="869"/>
      <c r="G362" s="869"/>
      <c r="H362" s="921"/>
      <c r="I362" s="838"/>
      <c r="J362" s="921"/>
      <c r="K362" s="838"/>
      <c r="L362" s="921"/>
      <c r="M362" s="838"/>
      <c r="N362" s="921"/>
      <c r="O362" s="838"/>
      <c r="P362" s="922"/>
      <c r="Q362" s="923"/>
      <c r="R362" s="924"/>
      <c r="S362" s="921"/>
      <c r="T362" s="921"/>
      <c r="U362" s="921"/>
      <c r="V362" s="933"/>
      <c r="W362" s="926"/>
      <c r="X362" s="927"/>
      <c r="Y362" s="922"/>
      <c r="Z362" s="838"/>
      <c r="AA362" s="928"/>
      <c r="AB362" s="929"/>
      <c r="AC362" s="929"/>
      <c r="AD362" s="929"/>
      <c r="AE362" s="929"/>
      <c r="AF362" s="929"/>
      <c r="AG362" s="929"/>
      <c r="AH362" s="929"/>
      <c r="AI362" s="929"/>
      <c r="AJ362" s="929"/>
      <c r="AK362" s="929"/>
      <c r="AL362" s="929"/>
      <c r="AM362" s="929"/>
      <c r="AN362" s="929"/>
      <c r="AO362" s="930"/>
      <c r="AP362" s="929"/>
      <c r="AQ362" s="931"/>
      <c r="AR362" s="931"/>
      <c r="AS362" s="869"/>
      <c r="AT362" s="869"/>
      <c r="AU362" s="869"/>
      <c r="AV362" s="869"/>
      <c r="AW362" s="869"/>
      <c r="AX362" s="869"/>
      <c r="AY362" s="869"/>
      <c r="AZ362" s="869"/>
      <c r="BA362" s="869"/>
      <c r="BB362" s="869"/>
      <c r="BC362" s="869"/>
      <c r="BD362" s="869"/>
      <c r="BE362" s="869"/>
      <c r="BF362" s="869"/>
      <c r="BG362" s="869"/>
      <c r="BH362" s="869"/>
      <c r="BI362" s="869"/>
      <c r="BJ362" s="869"/>
      <c r="BK362" s="869"/>
      <c r="BL362" s="869"/>
      <c r="BM362" s="869"/>
    </row>
    <row r="363" spans="1:65" ht="27" customHeight="1" x14ac:dyDescent="0.2">
      <c r="A363" s="919"/>
      <c r="C363" s="869"/>
      <c r="E363" s="869"/>
      <c r="G363" s="869"/>
      <c r="H363" s="921"/>
      <c r="I363" s="838"/>
      <c r="J363" s="921"/>
      <c r="K363" s="838"/>
      <c r="L363" s="921"/>
      <c r="M363" s="838"/>
      <c r="N363" s="921"/>
      <c r="O363" s="838"/>
      <c r="P363" s="922"/>
      <c r="Q363" s="923"/>
      <c r="R363" s="924"/>
      <c r="S363" s="921"/>
      <c r="T363" s="921"/>
      <c r="U363" s="921"/>
      <c r="V363" s="933"/>
      <c r="W363" s="926"/>
      <c r="X363" s="927"/>
      <c r="Y363" s="922"/>
      <c r="Z363" s="838"/>
      <c r="AA363" s="928"/>
      <c r="AB363" s="929"/>
      <c r="AC363" s="929"/>
      <c r="AD363" s="929"/>
      <c r="AE363" s="929"/>
      <c r="AF363" s="929"/>
      <c r="AG363" s="929"/>
      <c r="AH363" s="929"/>
      <c r="AI363" s="929"/>
      <c r="AJ363" s="929"/>
      <c r="AK363" s="929"/>
      <c r="AL363" s="929"/>
      <c r="AM363" s="929"/>
      <c r="AN363" s="929"/>
      <c r="AO363" s="930"/>
      <c r="AP363" s="929"/>
      <c r="AQ363" s="931"/>
      <c r="AR363" s="931"/>
      <c r="AS363" s="869"/>
      <c r="AT363" s="869"/>
      <c r="AU363" s="869"/>
      <c r="AV363" s="869"/>
      <c r="AW363" s="869"/>
      <c r="AX363" s="869"/>
      <c r="AY363" s="869"/>
      <c r="AZ363" s="869"/>
      <c r="BA363" s="869"/>
      <c r="BB363" s="869"/>
      <c r="BC363" s="869"/>
      <c r="BD363" s="869"/>
      <c r="BE363" s="869"/>
      <c r="BF363" s="869"/>
      <c r="BG363" s="869"/>
      <c r="BH363" s="869"/>
      <c r="BI363" s="869"/>
      <c r="BJ363" s="869"/>
      <c r="BK363" s="869"/>
      <c r="BL363" s="869"/>
      <c r="BM363" s="869"/>
    </row>
    <row r="364" spans="1:65" ht="27" customHeight="1" x14ac:dyDescent="0.2">
      <c r="A364" s="919"/>
      <c r="C364" s="869"/>
      <c r="E364" s="869"/>
      <c r="G364" s="869"/>
      <c r="H364" s="921"/>
      <c r="I364" s="838"/>
      <c r="J364" s="921"/>
      <c r="K364" s="838"/>
      <c r="L364" s="921"/>
      <c r="M364" s="838"/>
      <c r="N364" s="921"/>
      <c r="O364" s="838"/>
      <c r="P364" s="922"/>
      <c r="Q364" s="923"/>
      <c r="R364" s="924"/>
      <c r="S364" s="921"/>
      <c r="T364" s="921"/>
      <c r="U364" s="921"/>
      <c r="V364" s="933"/>
      <c r="W364" s="926"/>
      <c r="X364" s="927"/>
      <c r="Y364" s="922"/>
      <c r="Z364" s="838"/>
      <c r="AA364" s="928"/>
      <c r="AB364" s="929"/>
      <c r="AC364" s="929"/>
      <c r="AD364" s="929"/>
      <c r="AE364" s="929"/>
      <c r="AF364" s="929"/>
      <c r="AG364" s="929"/>
      <c r="AH364" s="929"/>
      <c r="AI364" s="929"/>
      <c r="AJ364" s="929"/>
      <c r="AK364" s="929"/>
      <c r="AL364" s="929"/>
      <c r="AM364" s="929"/>
      <c r="AN364" s="929"/>
      <c r="AO364" s="930"/>
      <c r="AP364" s="929"/>
      <c r="AQ364" s="931"/>
      <c r="AR364" s="931"/>
      <c r="AS364" s="869"/>
      <c r="AT364" s="869"/>
      <c r="AU364" s="869"/>
      <c r="AV364" s="869"/>
      <c r="AW364" s="869"/>
      <c r="AX364" s="869"/>
      <c r="AY364" s="869"/>
      <c r="AZ364" s="869"/>
      <c r="BA364" s="869"/>
      <c r="BB364" s="869"/>
      <c r="BC364" s="869"/>
      <c r="BD364" s="869"/>
      <c r="BE364" s="869"/>
      <c r="BF364" s="869"/>
      <c r="BG364" s="869"/>
      <c r="BH364" s="869"/>
      <c r="BI364" s="869"/>
      <c r="BJ364" s="869"/>
      <c r="BK364" s="869"/>
      <c r="BL364" s="869"/>
      <c r="BM364" s="869"/>
    </row>
    <row r="365" spans="1:65" ht="27" customHeight="1" x14ac:dyDescent="0.2">
      <c r="A365" s="919"/>
      <c r="C365" s="869"/>
      <c r="E365" s="869"/>
      <c r="G365" s="869"/>
      <c r="H365" s="921"/>
      <c r="I365" s="838"/>
      <c r="J365" s="921"/>
      <c r="K365" s="838"/>
      <c r="L365" s="921"/>
      <c r="M365" s="838"/>
      <c r="N365" s="921"/>
      <c r="O365" s="838"/>
      <c r="P365" s="922"/>
      <c r="Q365" s="923"/>
      <c r="R365" s="924"/>
      <c r="S365" s="921"/>
      <c r="T365" s="921"/>
      <c r="U365" s="921"/>
      <c r="V365" s="933"/>
      <c r="W365" s="926"/>
      <c r="X365" s="927"/>
      <c r="Y365" s="922"/>
      <c r="Z365" s="838"/>
      <c r="AA365" s="928"/>
      <c r="AB365" s="929"/>
      <c r="AC365" s="929"/>
      <c r="AD365" s="929"/>
      <c r="AE365" s="929"/>
      <c r="AF365" s="929"/>
      <c r="AG365" s="929"/>
      <c r="AH365" s="929"/>
      <c r="AI365" s="929"/>
      <c r="AJ365" s="929"/>
      <c r="AK365" s="929"/>
      <c r="AL365" s="929"/>
      <c r="AM365" s="929"/>
      <c r="AN365" s="929"/>
      <c r="AO365" s="930"/>
      <c r="AP365" s="929"/>
      <c r="AQ365" s="931"/>
      <c r="AR365" s="931"/>
      <c r="AS365" s="869"/>
      <c r="AT365" s="869"/>
      <c r="AU365" s="869"/>
      <c r="AV365" s="869"/>
      <c r="AW365" s="869"/>
      <c r="AX365" s="869"/>
      <c r="AY365" s="869"/>
      <c r="AZ365" s="869"/>
      <c r="BA365" s="869"/>
      <c r="BB365" s="869"/>
      <c r="BC365" s="869"/>
      <c r="BD365" s="869"/>
      <c r="BE365" s="869"/>
      <c r="BF365" s="869"/>
      <c r="BG365" s="869"/>
      <c r="BH365" s="869"/>
      <c r="BI365" s="869"/>
      <c r="BJ365" s="869"/>
      <c r="BK365" s="869"/>
      <c r="BL365" s="869"/>
      <c r="BM365" s="869"/>
    </row>
    <row r="366" spans="1:65" ht="27" customHeight="1" x14ac:dyDescent="0.2">
      <c r="A366" s="919"/>
      <c r="C366" s="869"/>
      <c r="E366" s="869"/>
      <c r="G366" s="869"/>
      <c r="H366" s="921"/>
      <c r="I366" s="838"/>
      <c r="J366" s="921"/>
      <c r="K366" s="838"/>
      <c r="L366" s="921"/>
      <c r="M366" s="838"/>
      <c r="N366" s="921"/>
      <c r="O366" s="838"/>
      <c r="P366" s="922"/>
      <c r="Q366" s="923"/>
      <c r="R366" s="924"/>
      <c r="S366" s="921"/>
      <c r="T366" s="921"/>
      <c r="U366" s="921"/>
      <c r="V366" s="933"/>
      <c r="W366" s="926"/>
      <c r="X366" s="927"/>
      <c r="Y366" s="922"/>
      <c r="Z366" s="838"/>
      <c r="AA366" s="928"/>
      <c r="AB366" s="929"/>
      <c r="AC366" s="929"/>
      <c r="AD366" s="929"/>
      <c r="AE366" s="929"/>
      <c r="AF366" s="929"/>
      <c r="AG366" s="929"/>
      <c r="AH366" s="929"/>
      <c r="AI366" s="929"/>
      <c r="AJ366" s="929"/>
      <c r="AK366" s="929"/>
      <c r="AL366" s="929"/>
      <c r="AM366" s="929"/>
      <c r="AN366" s="929"/>
      <c r="AO366" s="930"/>
      <c r="AP366" s="929"/>
      <c r="AQ366" s="931"/>
      <c r="AR366" s="931"/>
      <c r="AS366" s="869"/>
      <c r="AT366" s="869"/>
      <c r="AU366" s="869"/>
      <c r="AV366" s="869"/>
      <c r="AW366" s="869"/>
      <c r="AX366" s="869"/>
      <c r="AY366" s="869"/>
      <c r="AZ366" s="869"/>
      <c r="BA366" s="869"/>
      <c r="BB366" s="869"/>
      <c r="BC366" s="869"/>
      <c r="BD366" s="869"/>
      <c r="BE366" s="869"/>
      <c r="BF366" s="869"/>
      <c r="BG366" s="869"/>
      <c r="BH366" s="869"/>
      <c r="BI366" s="869"/>
      <c r="BJ366" s="869"/>
      <c r="BK366" s="869"/>
      <c r="BL366" s="869"/>
      <c r="BM366" s="869"/>
    </row>
    <row r="367" spans="1:65" ht="27" customHeight="1" x14ac:dyDescent="0.2">
      <c r="A367" s="919"/>
      <c r="C367" s="869"/>
      <c r="E367" s="869"/>
      <c r="G367" s="869"/>
      <c r="H367" s="921"/>
      <c r="I367" s="838"/>
      <c r="J367" s="921"/>
      <c r="K367" s="838"/>
      <c r="L367" s="921"/>
      <c r="M367" s="838"/>
      <c r="N367" s="921"/>
      <c r="O367" s="838"/>
      <c r="P367" s="922"/>
      <c r="Q367" s="923"/>
      <c r="R367" s="924"/>
      <c r="S367" s="921"/>
      <c r="T367" s="921"/>
      <c r="U367" s="921"/>
      <c r="V367" s="933"/>
      <c r="W367" s="926"/>
      <c r="X367" s="927"/>
      <c r="Y367" s="922"/>
      <c r="Z367" s="838"/>
      <c r="AA367" s="928"/>
      <c r="AB367" s="929"/>
      <c r="AC367" s="929"/>
      <c r="AD367" s="929"/>
      <c r="AE367" s="929"/>
      <c r="AF367" s="929"/>
      <c r="AG367" s="929"/>
      <c r="AH367" s="929"/>
      <c r="AI367" s="929"/>
      <c r="AJ367" s="929"/>
      <c r="AK367" s="929"/>
      <c r="AL367" s="929"/>
      <c r="AM367" s="929"/>
      <c r="AN367" s="929"/>
      <c r="AO367" s="930"/>
      <c r="AP367" s="929"/>
      <c r="AQ367" s="931"/>
      <c r="AR367" s="931"/>
      <c r="AS367" s="869"/>
      <c r="AT367" s="869"/>
      <c r="AU367" s="869"/>
      <c r="AV367" s="869"/>
      <c r="AW367" s="869"/>
      <c r="AX367" s="869"/>
      <c r="AY367" s="869"/>
      <c r="AZ367" s="869"/>
      <c r="BA367" s="869"/>
      <c r="BB367" s="869"/>
      <c r="BC367" s="869"/>
      <c r="BD367" s="869"/>
      <c r="BE367" s="869"/>
      <c r="BF367" s="869"/>
      <c r="BG367" s="869"/>
      <c r="BH367" s="869"/>
      <c r="BI367" s="869"/>
      <c r="BJ367" s="869"/>
      <c r="BK367" s="869"/>
      <c r="BL367" s="869"/>
      <c r="BM367" s="869"/>
    </row>
    <row r="368" spans="1:65" ht="27" customHeight="1" x14ac:dyDescent="0.2">
      <c r="A368" s="919"/>
      <c r="C368" s="869"/>
      <c r="E368" s="869"/>
      <c r="G368" s="869"/>
      <c r="H368" s="921"/>
      <c r="I368" s="838"/>
      <c r="J368" s="921"/>
      <c r="K368" s="838"/>
      <c r="L368" s="921"/>
      <c r="M368" s="838"/>
      <c r="N368" s="921"/>
      <c r="O368" s="838"/>
      <c r="P368" s="922"/>
      <c r="Q368" s="923"/>
      <c r="R368" s="924"/>
      <c r="S368" s="921"/>
      <c r="T368" s="921"/>
      <c r="U368" s="921"/>
      <c r="V368" s="933"/>
      <c r="W368" s="926"/>
      <c r="X368" s="927"/>
      <c r="Y368" s="922"/>
      <c r="Z368" s="838"/>
      <c r="AA368" s="928"/>
      <c r="AB368" s="929"/>
      <c r="AC368" s="929"/>
      <c r="AD368" s="929"/>
      <c r="AE368" s="929"/>
      <c r="AF368" s="929"/>
      <c r="AG368" s="929"/>
      <c r="AH368" s="929"/>
      <c r="AI368" s="929"/>
      <c r="AJ368" s="929"/>
      <c r="AK368" s="929"/>
      <c r="AL368" s="929"/>
      <c r="AM368" s="929"/>
      <c r="AN368" s="929"/>
      <c r="AO368" s="930"/>
      <c r="AP368" s="929"/>
      <c r="AQ368" s="931"/>
      <c r="AR368" s="931"/>
      <c r="AS368" s="869"/>
      <c r="AT368" s="869"/>
      <c r="AU368" s="869"/>
      <c r="AV368" s="869"/>
      <c r="AW368" s="869"/>
      <c r="AX368" s="869"/>
      <c r="AY368" s="869"/>
      <c r="AZ368" s="869"/>
      <c r="BA368" s="869"/>
      <c r="BB368" s="869"/>
      <c r="BC368" s="869"/>
      <c r="BD368" s="869"/>
      <c r="BE368" s="869"/>
      <c r="BF368" s="869"/>
      <c r="BG368" s="869"/>
      <c r="BH368" s="869"/>
      <c r="BI368" s="869"/>
      <c r="BJ368" s="869"/>
      <c r="BK368" s="869"/>
      <c r="BL368" s="869"/>
      <c r="BM368" s="869"/>
    </row>
    <row r="369" spans="1:65" ht="27" customHeight="1" x14ac:dyDescent="0.2">
      <c r="A369" s="919"/>
      <c r="C369" s="869"/>
      <c r="E369" s="869"/>
      <c r="G369" s="869"/>
      <c r="H369" s="921"/>
      <c r="I369" s="838"/>
      <c r="J369" s="921"/>
      <c r="K369" s="838"/>
      <c r="L369" s="921"/>
      <c r="M369" s="838"/>
      <c r="N369" s="921"/>
      <c r="O369" s="838"/>
      <c r="P369" s="922"/>
      <c r="Q369" s="923"/>
      <c r="R369" s="924"/>
      <c r="S369" s="921"/>
      <c r="T369" s="921"/>
      <c r="U369" s="921"/>
      <c r="V369" s="933"/>
      <c r="W369" s="926"/>
      <c r="X369" s="927"/>
      <c r="Y369" s="922"/>
      <c r="Z369" s="838"/>
      <c r="AA369" s="928"/>
      <c r="AB369" s="929"/>
      <c r="AC369" s="929"/>
      <c r="AD369" s="929"/>
      <c r="AE369" s="929"/>
      <c r="AF369" s="929"/>
      <c r="AG369" s="929"/>
      <c r="AH369" s="929"/>
      <c r="AI369" s="929"/>
      <c r="AJ369" s="929"/>
      <c r="AK369" s="929"/>
      <c r="AL369" s="929"/>
      <c r="AM369" s="929"/>
      <c r="AN369" s="929"/>
      <c r="AO369" s="930"/>
      <c r="AP369" s="929"/>
      <c r="AQ369" s="931"/>
      <c r="AR369" s="931"/>
      <c r="AS369" s="869"/>
      <c r="AT369" s="869"/>
      <c r="AU369" s="869"/>
      <c r="AV369" s="869"/>
      <c r="AW369" s="869"/>
      <c r="AX369" s="869"/>
      <c r="AY369" s="869"/>
      <c r="AZ369" s="869"/>
      <c r="BA369" s="869"/>
      <c r="BB369" s="869"/>
      <c r="BC369" s="869"/>
      <c r="BD369" s="869"/>
      <c r="BE369" s="869"/>
      <c r="BF369" s="869"/>
      <c r="BG369" s="869"/>
      <c r="BH369" s="869"/>
      <c r="BI369" s="869"/>
      <c r="BJ369" s="869"/>
      <c r="BK369" s="869"/>
      <c r="BL369" s="869"/>
      <c r="BM369" s="869"/>
    </row>
    <row r="370" spans="1:65" ht="27" customHeight="1" x14ac:dyDescent="0.2">
      <c r="A370" s="919"/>
      <c r="C370" s="869"/>
      <c r="E370" s="869"/>
      <c r="G370" s="869"/>
      <c r="H370" s="921"/>
      <c r="I370" s="838"/>
      <c r="J370" s="921"/>
      <c r="K370" s="838"/>
      <c r="L370" s="921"/>
      <c r="M370" s="838"/>
      <c r="N370" s="921"/>
      <c r="O370" s="838"/>
      <c r="P370" s="922"/>
      <c r="Q370" s="923"/>
      <c r="R370" s="924"/>
      <c r="S370" s="921"/>
      <c r="T370" s="921"/>
      <c r="U370" s="921"/>
      <c r="V370" s="933"/>
      <c r="W370" s="926"/>
      <c r="X370" s="927"/>
      <c r="Y370" s="922"/>
      <c r="Z370" s="838"/>
      <c r="AA370" s="928"/>
      <c r="AB370" s="929"/>
      <c r="AC370" s="929"/>
      <c r="AD370" s="929"/>
      <c r="AE370" s="929"/>
      <c r="AF370" s="929"/>
      <c r="AG370" s="929"/>
      <c r="AH370" s="929"/>
      <c r="AI370" s="929"/>
      <c r="AJ370" s="929"/>
      <c r="AK370" s="929"/>
      <c r="AL370" s="929"/>
      <c r="AM370" s="929"/>
      <c r="AN370" s="929"/>
      <c r="AO370" s="930"/>
      <c r="AP370" s="929"/>
      <c r="AQ370" s="931"/>
      <c r="AR370" s="931"/>
      <c r="AS370" s="869"/>
      <c r="AT370" s="869"/>
      <c r="AU370" s="869"/>
      <c r="AV370" s="869"/>
      <c r="AW370" s="869"/>
      <c r="AX370" s="869"/>
      <c r="AY370" s="869"/>
      <c r="AZ370" s="869"/>
      <c r="BA370" s="869"/>
      <c r="BB370" s="869"/>
      <c r="BC370" s="869"/>
      <c r="BD370" s="869"/>
      <c r="BE370" s="869"/>
      <c r="BF370" s="869"/>
      <c r="BG370" s="869"/>
      <c r="BH370" s="869"/>
      <c r="BI370" s="869"/>
      <c r="BJ370" s="869"/>
      <c r="BK370" s="869"/>
      <c r="BL370" s="869"/>
      <c r="BM370" s="869"/>
    </row>
    <row r="371" spans="1:65" ht="27" customHeight="1" x14ac:dyDescent="0.2">
      <c r="A371" s="919"/>
      <c r="C371" s="869"/>
      <c r="E371" s="869"/>
      <c r="G371" s="869"/>
      <c r="H371" s="921"/>
      <c r="I371" s="838"/>
      <c r="J371" s="921"/>
      <c r="K371" s="838"/>
      <c r="L371" s="921"/>
      <c r="M371" s="838"/>
      <c r="N371" s="921"/>
      <c r="O371" s="838"/>
      <c r="P371" s="922"/>
      <c r="Q371" s="923"/>
      <c r="R371" s="924"/>
      <c r="S371" s="921"/>
      <c r="T371" s="921"/>
      <c r="U371" s="921"/>
      <c r="V371" s="933"/>
      <c r="W371" s="926"/>
      <c r="X371" s="927"/>
      <c r="Y371" s="922"/>
      <c r="Z371" s="838"/>
      <c r="AA371" s="928"/>
      <c r="AB371" s="929"/>
      <c r="AC371" s="929"/>
      <c r="AD371" s="929"/>
      <c r="AE371" s="929"/>
      <c r="AF371" s="929"/>
      <c r="AG371" s="929"/>
      <c r="AH371" s="929"/>
      <c r="AI371" s="929"/>
      <c r="AJ371" s="929"/>
      <c r="AK371" s="929"/>
      <c r="AL371" s="929"/>
      <c r="AM371" s="929"/>
      <c r="AN371" s="929"/>
      <c r="AO371" s="930"/>
      <c r="AP371" s="929"/>
      <c r="AQ371" s="931"/>
      <c r="AR371" s="931"/>
      <c r="AS371" s="869"/>
      <c r="AT371" s="869"/>
      <c r="AU371" s="869"/>
      <c r="AV371" s="869"/>
      <c r="AW371" s="869"/>
      <c r="AX371" s="869"/>
      <c r="AY371" s="869"/>
      <c r="AZ371" s="869"/>
      <c r="BA371" s="869"/>
      <c r="BB371" s="869"/>
      <c r="BC371" s="869"/>
      <c r="BD371" s="869"/>
      <c r="BE371" s="869"/>
      <c r="BF371" s="869"/>
      <c r="BG371" s="869"/>
      <c r="BH371" s="869"/>
      <c r="BI371" s="869"/>
      <c r="BJ371" s="869"/>
      <c r="BK371" s="869"/>
      <c r="BL371" s="869"/>
      <c r="BM371" s="869"/>
    </row>
    <row r="372" spans="1:65" ht="27" customHeight="1" x14ac:dyDescent="0.2">
      <c r="A372" s="919"/>
      <c r="C372" s="869"/>
      <c r="E372" s="869"/>
      <c r="G372" s="869"/>
      <c r="H372" s="921"/>
      <c r="I372" s="838"/>
      <c r="J372" s="921"/>
      <c r="K372" s="838"/>
      <c r="L372" s="921"/>
      <c r="M372" s="838"/>
      <c r="N372" s="921"/>
      <c r="O372" s="838"/>
      <c r="P372" s="922"/>
      <c r="Q372" s="923"/>
      <c r="R372" s="924"/>
      <c r="S372" s="921"/>
      <c r="T372" s="921"/>
      <c r="U372" s="921"/>
      <c r="V372" s="933"/>
      <c r="W372" s="926"/>
      <c r="X372" s="927"/>
      <c r="Y372" s="922"/>
      <c r="Z372" s="838"/>
      <c r="AA372" s="928"/>
      <c r="AB372" s="929"/>
      <c r="AC372" s="929"/>
      <c r="AD372" s="929"/>
      <c r="AE372" s="929"/>
      <c r="AF372" s="929"/>
      <c r="AG372" s="929"/>
      <c r="AH372" s="929"/>
      <c r="AI372" s="929"/>
      <c r="AJ372" s="929"/>
      <c r="AK372" s="929"/>
      <c r="AL372" s="929"/>
      <c r="AM372" s="929"/>
      <c r="AN372" s="929"/>
      <c r="AO372" s="930"/>
      <c r="AP372" s="929"/>
      <c r="AQ372" s="931"/>
      <c r="AR372" s="931"/>
      <c r="AS372" s="869"/>
      <c r="AT372" s="869"/>
      <c r="AU372" s="869"/>
      <c r="AV372" s="869"/>
      <c r="AW372" s="869"/>
      <c r="AX372" s="869"/>
      <c r="AY372" s="869"/>
      <c r="AZ372" s="869"/>
      <c r="BA372" s="869"/>
      <c r="BB372" s="869"/>
      <c r="BC372" s="869"/>
      <c r="BD372" s="869"/>
      <c r="BE372" s="869"/>
      <c r="BF372" s="869"/>
      <c r="BG372" s="869"/>
      <c r="BH372" s="869"/>
      <c r="BI372" s="869"/>
      <c r="BJ372" s="869"/>
      <c r="BK372" s="869"/>
      <c r="BL372" s="869"/>
      <c r="BM372" s="869"/>
    </row>
    <row r="373" spans="1:65" ht="27" customHeight="1" x14ac:dyDescent="0.2">
      <c r="A373" s="919"/>
      <c r="C373" s="869"/>
      <c r="E373" s="869"/>
      <c r="G373" s="869"/>
      <c r="H373" s="921"/>
      <c r="I373" s="838"/>
      <c r="J373" s="921"/>
      <c r="K373" s="838"/>
      <c r="L373" s="921"/>
      <c r="M373" s="838"/>
      <c r="N373" s="921"/>
      <c r="O373" s="838"/>
      <c r="P373" s="922"/>
      <c r="Q373" s="923"/>
      <c r="R373" s="924"/>
      <c r="S373" s="921"/>
      <c r="T373" s="921"/>
      <c r="U373" s="921"/>
      <c r="V373" s="933"/>
      <c r="W373" s="926"/>
      <c r="X373" s="927"/>
      <c r="Y373" s="922"/>
      <c r="Z373" s="838"/>
      <c r="AA373" s="928"/>
      <c r="AB373" s="929"/>
      <c r="AC373" s="929"/>
      <c r="AD373" s="929"/>
      <c r="AE373" s="929"/>
      <c r="AF373" s="929"/>
      <c r="AG373" s="929"/>
      <c r="AH373" s="929"/>
      <c r="AI373" s="929"/>
      <c r="AJ373" s="929"/>
      <c r="AK373" s="929"/>
      <c r="AL373" s="929"/>
      <c r="AM373" s="929"/>
      <c r="AN373" s="929"/>
      <c r="AO373" s="930"/>
      <c r="AP373" s="929"/>
      <c r="AQ373" s="931"/>
      <c r="AR373" s="931"/>
      <c r="AS373" s="869"/>
      <c r="AT373" s="869"/>
      <c r="AU373" s="869"/>
      <c r="AV373" s="869"/>
      <c r="AW373" s="869"/>
      <c r="AX373" s="869"/>
      <c r="AY373" s="869"/>
      <c r="AZ373" s="869"/>
      <c r="BA373" s="869"/>
      <c r="BB373" s="869"/>
      <c r="BC373" s="869"/>
      <c r="BD373" s="869"/>
      <c r="BE373" s="869"/>
      <c r="BF373" s="869"/>
      <c r="BG373" s="869"/>
      <c r="BH373" s="869"/>
      <c r="BI373" s="869"/>
      <c r="BJ373" s="869"/>
      <c r="BK373" s="869"/>
      <c r="BL373" s="869"/>
      <c r="BM373" s="869"/>
    </row>
    <row r="374" spans="1:65" ht="27" customHeight="1" x14ac:dyDescent="0.2">
      <c r="A374" s="919"/>
      <c r="C374" s="869"/>
      <c r="E374" s="869"/>
      <c r="G374" s="869"/>
      <c r="H374" s="921"/>
      <c r="I374" s="838"/>
      <c r="J374" s="921"/>
      <c r="K374" s="838"/>
      <c r="L374" s="921"/>
      <c r="M374" s="838"/>
      <c r="N374" s="921"/>
      <c r="O374" s="838"/>
      <c r="P374" s="922"/>
      <c r="Q374" s="923"/>
      <c r="R374" s="924"/>
      <c r="S374" s="921"/>
      <c r="T374" s="921"/>
      <c r="U374" s="921"/>
      <c r="V374" s="933"/>
      <c r="W374" s="926"/>
      <c r="X374" s="927"/>
      <c r="Y374" s="922"/>
      <c r="Z374" s="838"/>
      <c r="AA374" s="928"/>
      <c r="AB374" s="929"/>
      <c r="AC374" s="929"/>
      <c r="AD374" s="929"/>
      <c r="AE374" s="929"/>
      <c r="AF374" s="929"/>
      <c r="AG374" s="929"/>
      <c r="AH374" s="929"/>
      <c r="AI374" s="929"/>
      <c r="AJ374" s="929"/>
      <c r="AK374" s="929"/>
      <c r="AL374" s="929"/>
      <c r="AM374" s="929"/>
      <c r="AN374" s="929"/>
      <c r="AO374" s="930"/>
      <c r="AP374" s="929"/>
      <c r="AQ374" s="931"/>
      <c r="AR374" s="931"/>
      <c r="AS374" s="869"/>
      <c r="AT374" s="869"/>
      <c r="AU374" s="869"/>
      <c r="AV374" s="869"/>
      <c r="AW374" s="869"/>
      <c r="AX374" s="869"/>
      <c r="AY374" s="869"/>
      <c r="AZ374" s="869"/>
      <c r="BA374" s="869"/>
      <c r="BB374" s="869"/>
      <c r="BC374" s="869"/>
      <c r="BD374" s="869"/>
      <c r="BE374" s="869"/>
      <c r="BF374" s="869"/>
      <c r="BG374" s="869"/>
      <c r="BH374" s="869"/>
      <c r="BI374" s="869"/>
      <c r="BJ374" s="869"/>
      <c r="BK374" s="869"/>
      <c r="BL374" s="869"/>
      <c r="BM374" s="869"/>
    </row>
    <row r="375" spans="1:65" ht="27" customHeight="1" x14ac:dyDescent="0.2">
      <c r="A375" s="919"/>
      <c r="C375" s="869"/>
      <c r="E375" s="869"/>
      <c r="G375" s="869"/>
      <c r="H375" s="921"/>
      <c r="I375" s="838"/>
      <c r="J375" s="921"/>
      <c r="K375" s="838"/>
      <c r="L375" s="921"/>
      <c r="M375" s="838"/>
      <c r="N375" s="921"/>
      <c r="O375" s="838"/>
      <c r="P375" s="922"/>
      <c r="Q375" s="923"/>
      <c r="R375" s="924"/>
      <c r="S375" s="921"/>
      <c r="T375" s="921"/>
      <c r="U375" s="921"/>
      <c r="V375" s="933"/>
      <c r="W375" s="926"/>
      <c r="X375" s="927"/>
      <c r="Y375" s="922"/>
      <c r="Z375" s="838"/>
      <c r="AA375" s="928"/>
      <c r="AB375" s="929"/>
      <c r="AC375" s="929"/>
      <c r="AD375" s="929"/>
      <c r="AE375" s="929"/>
      <c r="AF375" s="929"/>
      <c r="AG375" s="929"/>
      <c r="AH375" s="929"/>
      <c r="AI375" s="929"/>
      <c r="AJ375" s="929"/>
      <c r="AK375" s="929"/>
      <c r="AL375" s="929"/>
      <c r="AM375" s="929"/>
      <c r="AN375" s="929"/>
      <c r="AO375" s="930"/>
      <c r="AP375" s="929"/>
      <c r="AQ375" s="931"/>
      <c r="AR375" s="931"/>
      <c r="AS375" s="869"/>
      <c r="AT375" s="869"/>
      <c r="AU375" s="869"/>
      <c r="AV375" s="869"/>
      <c r="AW375" s="869"/>
      <c r="AX375" s="869"/>
      <c r="AY375" s="869"/>
      <c r="AZ375" s="869"/>
      <c r="BA375" s="869"/>
      <c r="BB375" s="869"/>
      <c r="BC375" s="869"/>
      <c r="BD375" s="869"/>
      <c r="BE375" s="869"/>
      <c r="BF375" s="869"/>
      <c r="BG375" s="869"/>
      <c r="BH375" s="869"/>
      <c r="BI375" s="869"/>
      <c r="BJ375" s="869"/>
      <c r="BK375" s="869"/>
      <c r="BL375" s="869"/>
      <c r="BM375" s="869"/>
    </row>
    <row r="376" spans="1:65" ht="27" customHeight="1" x14ac:dyDescent="0.2">
      <c r="A376" s="919"/>
      <c r="C376" s="869"/>
      <c r="E376" s="869"/>
      <c r="G376" s="869"/>
      <c r="H376" s="921"/>
      <c r="I376" s="838"/>
      <c r="J376" s="921"/>
      <c r="K376" s="838"/>
      <c r="L376" s="921"/>
      <c r="M376" s="838"/>
      <c r="N376" s="921"/>
      <c r="O376" s="838"/>
      <c r="P376" s="922"/>
      <c r="Q376" s="923"/>
      <c r="R376" s="924"/>
      <c r="S376" s="921"/>
      <c r="T376" s="921"/>
      <c r="U376" s="921"/>
      <c r="V376" s="933"/>
      <c r="W376" s="926"/>
      <c r="X376" s="927"/>
      <c r="Y376" s="922"/>
      <c r="Z376" s="838"/>
      <c r="AA376" s="928"/>
      <c r="AB376" s="929"/>
      <c r="AC376" s="929"/>
      <c r="AD376" s="929"/>
      <c r="AE376" s="929"/>
      <c r="AF376" s="929"/>
      <c r="AG376" s="929"/>
      <c r="AH376" s="929"/>
      <c r="AI376" s="929"/>
      <c r="AJ376" s="929"/>
      <c r="AK376" s="929"/>
      <c r="AL376" s="929"/>
      <c r="AM376" s="929"/>
      <c r="AN376" s="929"/>
      <c r="AO376" s="930"/>
      <c r="AP376" s="929"/>
      <c r="AQ376" s="931"/>
      <c r="AR376" s="931"/>
      <c r="AS376" s="869"/>
      <c r="AT376" s="869"/>
      <c r="AU376" s="869"/>
      <c r="AV376" s="869"/>
      <c r="AW376" s="869"/>
      <c r="AX376" s="869"/>
      <c r="AY376" s="869"/>
      <c r="AZ376" s="869"/>
      <c r="BA376" s="869"/>
      <c r="BB376" s="869"/>
      <c r="BC376" s="869"/>
      <c r="BD376" s="869"/>
      <c r="BE376" s="869"/>
      <c r="BF376" s="869"/>
      <c r="BG376" s="869"/>
      <c r="BH376" s="869"/>
      <c r="BI376" s="869"/>
      <c r="BJ376" s="869"/>
      <c r="BK376" s="869"/>
      <c r="BL376" s="869"/>
      <c r="BM376" s="869"/>
    </row>
    <row r="377" spans="1:65" ht="27" customHeight="1" x14ac:dyDescent="0.2">
      <c r="A377" s="919"/>
      <c r="C377" s="869"/>
      <c r="E377" s="869"/>
      <c r="G377" s="869"/>
      <c r="H377" s="921"/>
      <c r="I377" s="838"/>
      <c r="J377" s="921"/>
      <c r="K377" s="838"/>
      <c r="L377" s="921"/>
      <c r="M377" s="838"/>
      <c r="N377" s="921"/>
      <c r="O377" s="838"/>
      <c r="P377" s="922"/>
      <c r="Q377" s="923"/>
      <c r="R377" s="924"/>
      <c r="S377" s="921"/>
      <c r="T377" s="921"/>
      <c r="U377" s="921"/>
      <c r="V377" s="933"/>
      <c r="W377" s="926"/>
      <c r="X377" s="927"/>
      <c r="Y377" s="922"/>
      <c r="Z377" s="838"/>
      <c r="AA377" s="928"/>
      <c r="AB377" s="929"/>
      <c r="AC377" s="929"/>
      <c r="AD377" s="929"/>
      <c r="AE377" s="929"/>
      <c r="AF377" s="929"/>
      <c r="AG377" s="929"/>
      <c r="AH377" s="929"/>
      <c r="AI377" s="929"/>
      <c r="AJ377" s="929"/>
      <c r="AK377" s="929"/>
      <c r="AL377" s="929"/>
      <c r="AM377" s="929"/>
      <c r="AN377" s="929"/>
      <c r="AO377" s="930"/>
      <c r="AP377" s="929"/>
      <c r="AQ377" s="931"/>
      <c r="AR377" s="931"/>
      <c r="AS377" s="869"/>
      <c r="AT377" s="869"/>
      <c r="AU377" s="869"/>
      <c r="AV377" s="869"/>
      <c r="AW377" s="869"/>
      <c r="AX377" s="869"/>
      <c r="AY377" s="869"/>
      <c r="AZ377" s="869"/>
      <c r="BA377" s="869"/>
      <c r="BB377" s="869"/>
      <c r="BC377" s="869"/>
      <c r="BD377" s="869"/>
      <c r="BE377" s="869"/>
      <c r="BF377" s="869"/>
      <c r="BG377" s="869"/>
      <c r="BH377" s="869"/>
      <c r="BI377" s="869"/>
      <c r="BJ377" s="869"/>
      <c r="BK377" s="869"/>
      <c r="BL377" s="869"/>
      <c r="BM377" s="869"/>
    </row>
    <row r="378" spans="1:65" ht="27" customHeight="1" x14ac:dyDescent="0.2">
      <c r="A378" s="919"/>
      <c r="C378" s="869"/>
      <c r="E378" s="869"/>
      <c r="G378" s="869"/>
      <c r="H378" s="921"/>
      <c r="I378" s="838"/>
      <c r="J378" s="921"/>
      <c r="K378" s="838"/>
      <c r="L378" s="921"/>
      <c r="M378" s="838"/>
      <c r="N378" s="921"/>
      <c r="O378" s="838"/>
      <c r="P378" s="922"/>
      <c r="Q378" s="923"/>
      <c r="R378" s="924"/>
      <c r="S378" s="921"/>
      <c r="T378" s="921"/>
      <c r="U378" s="921"/>
      <c r="V378" s="933"/>
      <c r="W378" s="926"/>
      <c r="X378" s="927"/>
      <c r="Y378" s="922"/>
      <c r="Z378" s="838"/>
      <c r="AA378" s="928"/>
      <c r="AB378" s="929"/>
      <c r="AC378" s="929"/>
      <c r="AD378" s="929"/>
      <c r="AE378" s="929"/>
      <c r="AF378" s="929"/>
      <c r="AG378" s="929"/>
      <c r="AH378" s="929"/>
      <c r="AI378" s="929"/>
      <c r="AJ378" s="929"/>
      <c r="AK378" s="929"/>
      <c r="AL378" s="929"/>
      <c r="AM378" s="929"/>
      <c r="AN378" s="929"/>
      <c r="AO378" s="930"/>
      <c r="AP378" s="929"/>
      <c r="AQ378" s="931"/>
      <c r="AR378" s="931"/>
      <c r="AS378" s="869"/>
      <c r="AT378" s="869"/>
      <c r="AU378" s="869"/>
      <c r="AV378" s="869"/>
      <c r="AW378" s="869"/>
      <c r="AX378" s="869"/>
      <c r="AY378" s="869"/>
      <c r="AZ378" s="869"/>
      <c r="BA378" s="869"/>
      <c r="BB378" s="869"/>
      <c r="BC378" s="869"/>
      <c r="BD378" s="869"/>
      <c r="BE378" s="869"/>
      <c r="BF378" s="869"/>
      <c r="BG378" s="869"/>
      <c r="BH378" s="869"/>
      <c r="BI378" s="869"/>
      <c r="BJ378" s="869"/>
      <c r="BK378" s="869"/>
      <c r="BL378" s="869"/>
      <c r="BM378" s="869"/>
    </row>
    <row r="379" spans="1:65" ht="27" customHeight="1" x14ac:dyDescent="0.2">
      <c r="A379" s="919"/>
      <c r="C379" s="869"/>
      <c r="E379" s="869"/>
      <c r="G379" s="869"/>
      <c r="H379" s="921"/>
      <c r="I379" s="838"/>
      <c r="J379" s="921"/>
      <c r="K379" s="838"/>
      <c r="L379" s="921"/>
      <c r="M379" s="838"/>
      <c r="N379" s="921"/>
      <c r="O379" s="838"/>
      <c r="P379" s="922"/>
      <c r="Q379" s="923"/>
      <c r="R379" s="924"/>
      <c r="S379" s="921"/>
      <c r="T379" s="921"/>
      <c r="U379" s="921"/>
      <c r="V379" s="933"/>
      <c r="W379" s="926"/>
      <c r="X379" s="927"/>
      <c r="Y379" s="922"/>
      <c r="Z379" s="838"/>
      <c r="AA379" s="928"/>
      <c r="AB379" s="929"/>
      <c r="AC379" s="929"/>
      <c r="AD379" s="929"/>
      <c r="AE379" s="929"/>
      <c r="AF379" s="929"/>
      <c r="AG379" s="929"/>
      <c r="AH379" s="929"/>
      <c r="AI379" s="929"/>
      <c r="AJ379" s="929"/>
      <c r="AK379" s="929"/>
      <c r="AL379" s="929"/>
      <c r="AM379" s="929"/>
      <c r="AN379" s="929"/>
      <c r="AO379" s="930"/>
      <c r="AP379" s="929"/>
      <c r="AQ379" s="931"/>
      <c r="AR379" s="931"/>
      <c r="AS379" s="869"/>
      <c r="AT379" s="869"/>
      <c r="AU379" s="869"/>
      <c r="AV379" s="869"/>
      <c r="AW379" s="869"/>
      <c r="AX379" s="869"/>
      <c r="AY379" s="869"/>
      <c r="AZ379" s="869"/>
      <c r="BA379" s="869"/>
      <c r="BB379" s="869"/>
      <c r="BC379" s="869"/>
      <c r="BD379" s="869"/>
      <c r="BE379" s="869"/>
      <c r="BF379" s="869"/>
      <c r="BG379" s="869"/>
      <c r="BH379" s="869"/>
      <c r="BI379" s="869"/>
      <c r="BJ379" s="869"/>
      <c r="BK379" s="869"/>
      <c r="BL379" s="869"/>
      <c r="BM379" s="869"/>
    </row>
    <row r="380" spans="1:65" ht="27" customHeight="1" x14ac:dyDescent="0.2">
      <c r="A380" s="919"/>
      <c r="C380" s="869"/>
      <c r="E380" s="869"/>
      <c r="G380" s="869"/>
      <c r="H380" s="921"/>
      <c r="I380" s="838"/>
      <c r="J380" s="921"/>
      <c r="K380" s="838"/>
      <c r="L380" s="921"/>
      <c r="M380" s="838"/>
      <c r="N380" s="921"/>
      <c r="O380" s="838"/>
      <c r="P380" s="922"/>
      <c r="Q380" s="923"/>
      <c r="R380" s="924"/>
      <c r="S380" s="921"/>
      <c r="T380" s="921"/>
      <c r="U380" s="921"/>
      <c r="V380" s="933"/>
      <c r="W380" s="926"/>
      <c r="X380" s="927"/>
      <c r="Y380" s="922"/>
      <c r="Z380" s="838"/>
      <c r="AA380" s="928"/>
      <c r="AB380" s="929"/>
      <c r="AC380" s="929"/>
      <c r="AD380" s="929"/>
      <c r="AE380" s="929"/>
      <c r="AF380" s="929"/>
      <c r="AG380" s="929"/>
      <c r="AH380" s="929"/>
      <c r="AI380" s="929"/>
      <c r="AJ380" s="929"/>
      <c r="AK380" s="929"/>
      <c r="AL380" s="929"/>
      <c r="AM380" s="929"/>
      <c r="AN380" s="929"/>
      <c r="AO380" s="930"/>
      <c r="AP380" s="929"/>
      <c r="AQ380" s="931"/>
      <c r="AR380" s="931"/>
      <c r="AS380" s="869"/>
      <c r="AT380" s="869"/>
      <c r="AU380" s="869"/>
      <c r="AV380" s="869"/>
      <c r="AW380" s="869"/>
      <c r="AX380" s="869"/>
      <c r="AY380" s="869"/>
      <c r="AZ380" s="869"/>
      <c r="BA380" s="869"/>
      <c r="BB380" s="869"/>
      <c r="BC380" s="869"/>
      <c r="BD380" s="869"/>
      <c r="BE380" s="869"/>
      <c r="BF380" s="869"/>
      <c r="BG380" s="869"/>
      <c r="BH380" s="869"/>
      <c r="BI380" s="869"/>
      <c r="BJ380" s="869"/>
      <c r="BK380" s="869"/>
      <c r="BL380" s="869"/>
      <c r="BM380" s="869"/>
    </row>
    <row r="381" spans="1:65" ht="27" customHeight="1" x14ac:dyDescent="0.2">
      <c r="A381" s="919"/>
      <c r="C381" s="869"/>
      <c r="E381" s="869"/>
      <c r="G381" s="869"/>
      <c r="H381" s="921"/>
      <c r="I381" s="838"/>
      <c r="J381" s="921"/>
      <c r="K381" s="838"/>
      <c r="L381" s="921"/>
      <c r="M381" s="838"/>
      <c r="N381" s="921"/>
      <c r="O381" s="838"/>
      <c r="P381" s="922"/>
      <c r="Q381" s="923"/>
      <c r="R381" s="924"/>
      <c r="S381" s="921"/>
      <c r="T381" s="921"/>
      <c r="U381" s="921"/>
      <c r="V381" s="933"/>
      <c r="W381" s="926"/>
      <c r="X381" s="927"/>
      <c r="Y381" s="922"/>
      <c r="Z381" s="838"/>
      <c r="AA381" s="928"/>
      <c r="AB381" s="929"/>
      <c r="AC381" s="929"/>
      <c r="AD381" s="929"/>
      <c r="AE381" s="929"/>
      <c r="AF381" s="929"/>
      <c r="AG381" s="929"/>
      <c r="AH381" s="929"/>
      <c r="AI381" s="929"/>
      <c r="AJ381" s="929"/>
      <c r="AK381" s="929"/>
      <c r="AL381" s="929"/>
      <c r="AM381" s="929"/>
      <c r="AN381" s="929"/>
      <c r="AO381" s="930"/>
      <c r="AP381" s="929"/>
      <c r="AQ381" s="931"/>
      <c r="AR381" s="931"/>
      <c r="AS381" s="869"/>
      <c r="AT381" s="869"/>
      <c r="AU381" s="869"/>
      <c r="AV381" s="869"/>
      <c r="AW381" s="869"/>
      <c r="AX381" s="869"/>
      <c r="AY381" s="869"/>
      <c r="AZ381" s="869"/>
      <c r="BA381" s="869"/>
      <c r="BB381" s="869"/>
      <c r="BC381" s="869"/>
      <c r="BD381" s="869"/>
      <c r="BE381" s="869"/>
      <c r="BF381" s="869"/>
      <c r="BG381" s="869"/>
      <c r="BH381" s="869"/>
      <c r="BI381" s="869"/>
      <c r="BJ381" s="869"/>
      <c r="BK381" s="869"/>
      <c r="BL381" s="869"/>
      <c r="BM381" s="869"/>
    </row>
    <row r="382" spans="1:65" ht="27" customHeight="1" x14ac:dyDescent="0.2">
      <c r="A382" s="919"/>
      <c r="C382" s="869"/>
      <c r="E382" s="869"/>
      <c r="G382" s="869"/>
      <c r="H382" s="921"/>
      <c r="I382" s="838"/>
      <c r="J382" s="921"/>
      <c r="K382" s="838"/>
      <c r="L382" s="921"/>
      <c r="M382" s="838"/>
      <c r="N382" s="921"/>
      <c r="O382" s="838"/>
      <c r="P382" s="922"/>
      <c r="Q382" s="923"/>
      <c r="R382" s="924"/>
      <c r="S382" s="921"/>
      <c r="T382" s="921"/>
      <c r="U382" s="921"/>
      <c r="V382" s="933"/>
      <c r="W382" s="926"/>
      <c r="X382" s="927"/>
      <c r="Y382" s="922"/>
      <c r="Z382" s="838"/>
      <c r="AA382" s="928"/>
      <c r="AB382" s="929"/>
      <c r="AC382" s="929"/>
      <c r="AD382" s="929"/>
      <c r="AE382" s="929"/>
      <c r="AF382" s="929"/>
      <c r="AG382" s="929"/>
      <c r="AH382" s="929"/>
      <c r="AI382" s="929"/>
      <c r="AJ382" s="929"/>
      <c r="AK382" s="929"/>
      <c r="AL382" s="929"/>
      <c r="AM382" s="929"/>
      <c r="AN382" s="929"/>
      <c r="AO382" s="930"/>
      <c r="AP382" s="929"/>
      <c r="AQ382" s="931"/>
      <c r="AR382" s="931"/>
      <c r="AS382" s="869"/>
      <c r="AT382" s="869"/>
      <c r="AU382" s="869"/>
      <c r="AV382" s="869"/>
      <c r="AW382" s="869"/>
      <c r="AX382" s="869"/>
      <c r="AY382" s="869"/>
      <c r="AZ382" s="869"/>
      <c r="BA382" s="869"/>
      <c r="BB382" s="869"/>
      <c r="BC382" s="869"/>
      <c r="BD382" s="869"/>
      <c r="BE382" s="869"/>
      <c r="BF382" s="869"/>
      <c r="BG382" s="869"/>
      <c r="BH382" s="869"/>
      <c r="BI382" s="869"/>
      <c r="BJ382" s="869"/>
      <c r="BK382" s="869"/>
      <c r="BL382" s="869"/>
      <c r="BM382" s="869"/>
    </row>
    <row r="383" spans="1:65" ht="27" customHeight="1" x14ac:dyDescent="0.2">
      <c r="A383" s="919"/>
      <c r="C383" s="869"/>
      <c r="E383" s="869"/>
      <c r="G383" s="869"/>
      <c r="H383" s="921"/>
      <c r="I383" s="838"/>
      <c r="J383" s="921"/>
      <c r="K383" s="838"/>
      <c r="L383" s="921"/>
      <c r="M383" s="838"/>
      <c r="N383" s="921"/>
      <c r="O383" s="838"/>
      <c r="P383" s="922"/>
      <c r="Q383" s="923"/>
      <c r="R383" s="924"/>
      <c r="S383" s="921"/>
      <c r="T383" s="921"/>
      <c r="U383" s="921"/>
      <c r="V383" s="933"/>
      <c r="W383" s="926"/>
      <c r="X383" s="927"/>
      <c r="Y383" s="922"/>
      <c r="Z383" s="838"/>
      <c r="AA383" s="928"/>
      <c r="AB383" s="929"/>
      <c r="AC383" s="929"/>
      <c r="AD383" s="929"/>
      <c r="AE383" s="929"/>
      <c r="AF383" s="929"/>
      <c r="AG383" s="929"/>
      <c r="AH383" s="929"/>
      <c r="AI383" s="929"/>
      <c r="AJ383" s="929"/>
      <c r="AK383" s="929"/>
      <c r="AL383" s="929"/>
      <c r="AM383" s="929"/>
      <c r="AN383" s="929"/>
      <c r="AO383" s="930"/>
      <c r="AP383" s="929"/>
      <c r="AQ383" s="931"/>
      <c r="AR383" s="931"/>
      <c r="AS383" s="869"/>
      <c r="AT383" s="869"/>
      <c r="AU383" s="869"/>
      <c r="AV383" s="869"/>
      <c r="AW383" s="869"/>
      <c r="AX383" s="869"/>
      <c r="AY383" s="869"/>
      <c r="AZ383" s="869"/>
      <c r="BA383" s="869"/>
      <c r="BB383" s="869"/>
      <c r="BC383" s="869"/>
      <c r="BD383" s="869"/>
      <c r="BE383" s="869"/>
      <c r="BF383" s="869"/>
      <c r="BG383" s="869"/>
      <c r="BH383" s="869"/>
      <c r="BI383" s="869"/>
      <c r="BJ383" s="869"/>
      <c r="BK383" s="869"/>
      <c r="BL383" s="869"/>
      <c r="BM383" s="869"/>
    </row>
    <row r="384" spans="1:65" ht="27" customHeight="1" x14ac:dyDescent="0.2">
      <c r="A384" s="919"/>
      <c r="C384" s="869"/>
      <c r="E384" s="869"/>
      <c r="G384" s="869"/>
      <c r="H384" s="921"/>
      <c r="I384" s="838"/>
      <c r="J384" s="921"/>
      <c r="K384" s="838"/>
      <c r="L384" s="921"/>
      <c r="M384" s="838"/>
      <c r="N384" s="921"/>
      <c r="O384" s="838"/>
      <c r="P384" s="922"/>
      <c r="Q384" s="923"/>
      <c r="R384" s="924"/>
      <c r="S384" s="921"/>
      <c r="T384" s="921"/>
      <c r="U384" s="921"/>
      <c r="V384" s="933"/>
      <c r="W384" s="926"/>
      <c r="X384" s="927"/>
      <c r="Y384" s="922"/>
      <c r="Z384" s="838"/>
      <c r="AA384" s="928"/>
      <c r="AB384" s="929"/>
      <c r="AC384" s="929"/>
      <c r="AD384" s="929"/>
      <c r="AE384" s="929"/>
      <c r="AF384" s="929"/>
      <c r="AG384" s="929"/>
      <c r="AH384" s="929"/>
      <c r="AI384" s="929"/>
      <c r="AJ384" s="929"/>
      <c r="AK384" s="929"/>
      <c r="AL384" s="929"/>
      <c r="AM384" s="929"/>
      <c r="AN384" s="929"/>
      <c r="AO384" s="930"/>
      <c r="AP384" s="929"/>
      <c r="AQ384" s="931"/>
      <c r="AR384" s="931"/>
      <c r="AS384" s="869"/>
      <c r="AT384" s="869"/>
      <c r="AU384" s="869"/>
      <c r="AV384" s="869"/>
      <c r="AW384" s="869"/>
      <c r="AX384" s="869"/>
      <c r="AY384" s="869"/>
      <c r="AZ384" s="869"/>
      <c r="BA384" s="869"/>
      <c r="BB384" s="869"/>
      <c r="BC384" s="869"/>
      <c r="BD384" s="869"/>
      <c r="BE384" s="869"/>
      <c r="BF384" s="869"/>
      <c r="BG384" s="869"/>
      <c r="BH384" s="869"/>
      <c r="BI384" s="869"/>
      <c r="BJ384" s="869"/>
      <c r="BK384" s="869"/>
      <c r="BL384" s="869"/>
      <c r="BM384" s="869"/>
    </row>
    <row r="385" spans="1:65" ht="27" customHeight="1" x14ac:dyDescent="0.2">
      <c r="A385" s="919"/>
      <c r="C385" s="869"/>
      <c r="E385" s="869"/>
      <c r="G385" s="869"/>
      <c r="H385" s="921"/>
      <c r="I385" s="838"/>
      <c r="J385" s="921"/>
      <c r="K385" s="838"/>
      <c r="L385" s="921"/>
      <c r="M385" s="838"/>
      <c r="N385" s="921"/>
      <c r="O385" s="838"/>
      <c r="P385" s="922"/>
      <c r="Q385" s="923"/>
      <c r="R385" s="924"/>
      <c r="S385" s="921"/>
      <c r="T385" s="921"/>
      <c r="U385" s="921"/>
      <c r="V385" s="933"/>
      <c r="W385" s="926"/>
      <c r="X385" s="927"/>
      <c r="Y385" s="922"/>
      <c r="Z385" s="838"/>
      <c r="AA385" s="928"/>
      <c r="AB385" s="929"/>
      <c r="AC385" s="929"/>
      <c r="AD385" s="929"/>
      <c r="AE385" s="929"/>
      <c r="AF385" s="929"/>
      <c r="AG385" s="929"/>
      <c r="AH385" s="929"/>
      <c r="AI385" s="929"/>
      <c r="AJ385" s="929"/>
      <c r="AK385" s="929"/>
      <c r="AL385" s="929"/>
      <c r="AM385" s="929"/>
      <c r="AN385" s="929"/>
      <c r="AO385" s="930"/>
      <c r="AP385" s="929"/>
      <c r="AQ385" s="931"/>
      <c r="AR385" s="931"/>
      <c r="AS385" s="869"/>
      <c r="AT385" s="869"/>
      <c r="AU385" s="869"/>
      <c r="AV385" s="869"/>
      <c r="AW385" s="869"/>
      <c r="AX385" s="869"/>
      <c r="AY385" s="869"/>
      <c r="AZ385" s="869"/>
      <c r="BA385" s="869"/>
      <c r="BB385" s="869"/>
      <c r="BC385" s="869"/>
      <c r="BD385" s="869"/>
      <c r="BE385" s="869"/>
      <c r="BF385" s="869"/>
      <c r="BG385" s="869"/>
      <c r="BH385" s="869"/>
      <c r="BI385" s="869"/>
      <c r="BJ385" s="869"/>
      <c r="BK385" s="869"/>
      <c r="BL385" s="869"/>
      <c r="BM385" s="869"/>
    </row>
    <row r="386" spans="1:65" ht="27" customHeight="1" x14ac:dyDescent="0.2">
      <c r="A386" s="919"/>
      <c r="C386" s="869"/>
      <c r="E386" s="869"/>
      <c r="G386" s="869"/>
      <c r="H386" s="921"/>
      <c r="I386" s="838"/>
      <c r="J386" s="921"/>
      <c r="K386" s="838"/>
      <c r="L386" s="921"/>
      <c r="M386" s="838"/>
      <c r="N386" s="921"/>
      <c r="O386" s="838"/>
      <c r="P386" s="922"/>
      <c r="Q386" s="923"/>
      <c r="R386" s="924"/>
      <c r="S386" s="921"/>
      <c r="T386" s="921"/>
      <c r="U386" s="921"/>
      <c r="V386" s="933"/>
      <c r="W386" s="926"/>
      <c r="X386" s="927"/>
      <c r="Y386" s="922"/>
      <c r="Z386" s="838"/>
      <c r="AA386" s="928"/>
      <c r="AB386" s="929"/>
      <c r="AC386" s="929"/>
      <c r="AD386" s="929"/>
      <c r="AE386" s="929"/>
      <c r="AF386" s="929"/>
      <c r="AG386" s="929"/>
      <c r="AH386" s="929"/>
      <c r="AI386" s="929"/>
      <c r="AJ386" s="929"/>
      <c r="AK386" s="929"/>
      <c r="AL386" s="929"/>
      <c r="AM386" s="929"/>
      <c r="AN386" s="929"/>
      <c r="AO386" s="930"/>
      <c r="AP386" s="929"/>
      <c r="AQ386" s="931"/>
      <c r="AR386" s="931"/>
      <c r="AS386" s="869"/>
      <c r="AT386" s="869"/>
      <c r="AU386" s="869"/>
      <c r="AV386" s="869"/>
      <c r="AW386" s="869"/>
      <c r="AX386" s="869"/>
      <c r="AY386" s="869"/>
      <c r="AZ386" s="869"/>
      <c r="BA386" s="869"/>
      <c r="BB386" s="869"/>
      <c r="BC386" s="869"/>
      <c r="BD386" s="869"/>
      <c r="BE386" s="869"/>
      <c r="BF386" s="869"/>
      <c r="BG386" s="869"/>
      <c r="BH386" s="869"/>
      <c r="BI386" s="869"/>
      <c r="BJ386" s="869"/>
      <c r="BK386" s="869"/>
      <c r="BL386" s="869"/>
      <c r="BM386" s="869"/>
    </row>
    <row r="387" spans="1:65" ht="27" customHeight="1" x14ac:dyDescent="0.2">
      <c r="A387" s="919"/>
      <c r="C387" s="869"/>
      <c r="E387" s="869"/>
      <c r="G387" s="869"/>
      <c r="H387" s="921"/>
      <c r="I387" s="838"/>
      <c r="J387" s="921"/>
      <c r="K387" s="838"/>
      <c r="L387" s="921"/>
      <c r="M387" s="838"/>
      <c r="N387" s="921"/>
      <c r="O387" s="838"/>
      <c r="P387" s="922"/>
      <c r="Q387" s="923"/>
      <c r="R387" s="924"/>
      <c r="S387" s="921"/>
      <c r="T387" s="921"/>
      <c r="U387" s="921"/>
      <c r="V387" s="933"/>
      <c r="W387" s="926"/>
      <c r="X387" s="927"/>
      <c r="Y387" s="922"/>
      <c r="Z387" s="838"/>
      <c r="AA387" s="928"/>
      <c r="AB387" s="929"/>
      <c r="AC387" s="929"/>
      <c r="AD387" s="929"/>
      <c r="AE387" s="929"/>
      <c r="AF387" s="929"/>
      <c r="AG387" s="929"/>
      <c r="AH387" s="929"/>
      <c r="AI387" s="929"/>
      <c r="AJ387" s="929"/>
      <c r="AK387" s="929"/>
      <c r="AL387" s="929"/>
      <c r="AM387" s="929"/>
      <c r="AN387" s="929"/>
      <c r="AO387" s="930"/>
      <c r="AP387" s="929"/>
      <c r="AQ387" s="931"/>
      <c r="AR387" s="931"/>
      <c r="AS387" s="869"/>
      <c r="AT387" s="869"/>
      <c r="AU387" s="869"/>
      <c r="AV387" s="869"/>
      <c r="AW387" s="869"/>
      <c r="AX387" s="869"/>
      <c r="AY387" s="869"/>
      <c r="AZ387" s="869"/>
      <c r="BA387" s="869"/>
      <c r="BB387" s="869"/>
      <c r="BC387" s="869"/>
      <c r="BD387" s="869"/>
      <c r="BE387" s="869"/>
      <c r="BF387" s="869"/>
      <c r="BG387" s="869"/>
      <c r="BH387" s="869"/>
      <c r="BI387" s="869"/>
      <c r="BJ387" s="869"/>
      <c r="BK387" s="869"/>
      <c r="BL387" s="869"/>
      <c r="BM387" s="869"/>
    </row>
    <row r="388" spans="1:65" ht="27" customHeight="1" x14ac:dyDescent="0.2">
      <c r="A388" s="919"/>
      <c r="C388" s="869"/>
      <c r="E388" s="869"/>
      <c r="G388" s="869"/>
      <c r="H388" s="921"/>
      <c r="I388" s="838"/>
      <c r="J388" s="921"/>
      <c r="K388" s="838"/>
      <c r="L388" s="921"/>
      <c r="M388" s="838"/>
      <c r="N388" s="921"/>
      <c r="O388" s="838"/>
      <c r="P388" s="922"/>
      <c r="Q388" s="923"/>
      <c r="R388" s="924"/>
      <c r="S388" s="921"/>
      <c r="T388" s="921"/>
      <c r="U388" s="921"/>
      <c r="V388" s="933"/>
      <c r="W388" s="926"/>
      <c r="X388" s="927"/>
      <c r="Y388" s="922"/>
      <c r="Z388" s="838"/>
      <c r="AA388" s="928"/>
      <c r="AB388" s="929"/>
      <c r="AC388" s="929"/>
      <c r="AD388" s="929"/>
      <c r="AE388" s="929"/>
      <c r="AF388" s="929"/>
      <c r="AG388" s="929"/>
      <c r="AH388" s="929"/>
      <c r="AI388" s="929"/>
      <c r="AJ388" s="929"/>
      <c r="AK388" s="929"/>
      <c r="AL388" s="929"/>
      <c r="AM388" s="929"/>
      <c r="AN388" s="929"/>
      <c r="AO388" s="930"/>
      <c r="AP388" s="929"/>
      <c r="AQ388" s="931"/>
      <c r="AR388" s="931"/>
      <c r="AS388" s="869"/>
      <c r="AT388" s="869"/>
      <c r="AU388" s="869"/>
      <c r="AV388" s="869"/>
      <c r="AW388" s="869"/>
      <c r="AX388" s="869"/>
      <c r="AY388" s="869"/>
      <c r="AZ388" s="869"/>
      <c r="BA388" s="869"/>
      <c r="BB388" s="869"/>
      <c r="BC388" s="869"/>
      <c r="BD388" s="869"/>
      <c r="BE388" s="869"/>
      <c r="BF388" s="869"/>
      <c r="BG388" s="869"/>
      <c r="BH388" s="869"/>
      <c r="BI388" s="869"/>
      <c r="BJ388" s="869"/>
      <c r="BK388" s="869"/>
      <c r="BL388" s="869"/>
      <c r="BM388" s="869"/>
    </row>
    <row r="389" spans="1:65" ht="27" customHeight="1" x14ac:dyDescent="0.2">
      <c r="A389" s="919"/>
      <c r="C389" s="869"/>
      <c r="E389" s="869"/>
      <c r="G389" s="869"/>
      <c r="H389" s="921"/>
      <c r="I389" s="838"/>
      <c r="J389" s="921"/>
      <c r="K389" s="838"/>
      <c r="L389" s="921"/>
      <c r="M389" s="838"/>
      <c r="N389" s="921"/>
      <c r="O389" s="838"/>
      <c r="P389" s="922"/>
      <c r="Q389" s="923"/>
      <c r="R389" s="924"/>
      <c r="S389" s="921"/>
      <c r="T389" s="921"/>
      <c r="U389" s="921"/>
      <c r="V389" s="933"/>
      <c r="W389" s="926"/>
      <c r="X389" s="927"/>
      <c r="Y389" s="922"/>
      <c r="Z389" s="838"/>
      <c r="AA389" s="928"/>
      <c r="AB389" s="929"/>
      <c r="AC389" s="929"/>
      <c r="AD389" s="929"/>
      <c r="AE389" s="929"/>
      <c r="AF389" s="929"/>
      <c r="AG389" s="929"/>
      <c r="AH389" s="929"/>
      <c r="AI389" s="929"/>
      <c r="AJ389" s="929"/>
      <c r="AK389" s="929"/>
      <c r="AL389" s="929"/>
      <c r="AM389" s="929"/>
      <c r="AN389" s="929"/>
      <c r="AO389" s="930"/>
      <c r="AP389" s="929"/>
      <c r="AQ389" s="931"/>
      <c r="AR389" s="931"/>
      <c r="AS389" s="869"/>
      <c r="AT389" s="869"/>
      <c r="AU389" s="869"/>
      <c r="AV389" s="869"/>
      <c r="AW389" s="869"/>
      <c r="AX389" s="869"/>
      <c r="AY389" s="869"/>
      <c r="AZ389" s="869"/>
      <c r="BA389" s="869"/>
      <c r="BB389" s="869"/>
      <c r="BC389" s="869"/>
      <c r="BD389" s="869"/>
      <c r="BE389" s="869"/>
      <c r="BF389" s="869"/>
      <c r="BG389" s="869"/>
      <c r="BH389" s="869"/>
      <c r="BI389" s="869"/>
      <c r="BJ389" s="869"/>
      <c r="BK389" s="869"/>
      <c r="BL389" s="869"/>
      <c r="BM389" s="869"/>
    </row>
    <row r="390" spans="1:65" ht="27" customHeight="1" x14ac:dyDescent="0.2">
      <c r="A390" s="919"/>
      <c r="C390" s="869"/>
      <c r="E390" s="869"/>
      <c r="G390" s="869"/>
      <c r="H390" s="921"/>
      <c r="I390" s="838"/>
      <c r="J390" s="921"/>
      <c r="K390" s="838"/>
      <c r="L390" s="921"/>
      <c r="M390" s="838"/>
      <c r="N390" s="921"/>
      <c r="O390" s="838"/>
      <c r="P390" s="922"/>
      <c r="Q390" s="923"/>
      <c r="R390" s="924"/>
      <c r="S390" s="921"/>
      <c r="T390" s="921"/>
      <c r="U390" s="921"/>
      <c r="V390" s="933"/>
      <c r="W390" s="926"/>
      <c r="X390" s="927"/>
      <c r="Y390" s="922"/>
      <c r="Z390" s="838"/>
      <c r="AA390" s="928"/>
      <c r="AB390" s="929"/>
      <c r="AC390" s="929"/>
      <c r="AD390" s="929"/>
      <c r="AE390" s="929"/>
      <c r="AF390" s="929"/>
      <c r="AG390" s="929"/>
      <c r="AH390" s="929"/>
      <c r="AI390" s="929"/>
      <c r="AJ390" s="929"/>
      <c r="AK390" s="929"/>
      <c r="AL390" s="929"/>
      <c r="AM390" s="929"/>
      <c r="AN390" s="929"/>
      <c r="AO390" s="930"/>
      <c r="AP390" s="929"/>
      <c r="AQ390" s="931"/>
      <c r="AR390" s="931"/>
      <c r="AS390" s="869"/>
      <c r="AT390" s="869"/>
      <c r="AU390" s="869"/>
      <c r="AV390" s="869"/>
      <c r="AW390" s="869"/>
      <c r="AX390" s="869"/>
      <c r="AY390" s="869"/>
      <c r="AZ390" s="869"/>
      <c r="BA390" s="869"/>
      <c r="BB390" s="869"/>
      <c r="BC390" s="869"/>
      <c r="BD390" s="869"/>
      <c r="BE390" s="869"/>
      <c r="BF390" s="869"/>
      <c r="BG390" s="869"/>
      <c r="BH390" s="869"/>
      <c r="BI390" s="869"/>
      <c r="BJ390" s="869"/>
      <c r="BK390" s="869"/>
      <c r="BL390" s="869"/>
      <c r="BM390" s="869"/>
    </row>
    <row r="391" spans="1:65" ht="27" customHeight="1" x14ac:dyDescent="0.2">
      <c r="A391" s="919"/>
      <c r="C391" s="869"/>
      <c r="E391" s="869"/>
      <c r="G391" s="869"/>
      <c r="H391" s="921"/>
      <c r="I391" s="838"/>
      <c r="J391" s="921"/>
      <c r="K391" s="838"/>
      <c r="L391" s="921"/>
      <c r="M391" s="838"/>
      <c r="N391" s="921"/>
      <c r="O391" s="838"/>
      <c r="P391" s="922"/>
      <c r="Q391" s="923"/>
      <c r="R391" s="924"/>
      <c r="S391" s="921"/>
      <c r="T391" s="921"/>
      <c r="U391" s="921"/>
      <c r="V391" s="933"/>
      <c r="W391" s="926"/>
      <c r="X391" s="927"/>
      <c r="Y391" s="922"/>
      <c r="Z391" s="838"/>
      <c r="AA391" s="928"/>
      <c r="AB391" s="929"/>
      <c r="AC391" s="929"/>
      <c r="AD391" s="929"/>
      <c r="AE391" s="929"/>
      <c r="AF391" s="929"/>
      <c r="AG391" s="929"/>
      <c r="AH391" s="929"/>
      <c r="AI391" s="929"/>
      <c r="AJ391" s="929"/>
      <c r="AK391" s="929"/>
      <c r="AL391" s="929"/>
      <c r="AM391" s="929"/>
      <c r="AN391" s="929"/>
      <c r="AO391" s="930"/>
      <c r="AP391" s="929"/>
      <c r="AQ391" s="931"/>
      <c r="AR391" s="931"/>
      <c r="AS391" s="869"/>
      <c r="AT391" s="869"/>
      <c r="AU391" s="869"/>
      <c r="AV391" s="869"/>
      <c r="AW391" s="869"/>
      <c r="AX391" s="869"/>
      <c r="AY391" s="869"/>
      <c r="AZ391" s="869"/>
      <c r="BA391" s="869"/>
      <c r="BB391" s="869"/>
      <c r="BC391" s="869"/>
      <c r="BD391" s="869"/>
      <c r="BE391" s="869"/>
      <c r="BF391" s="869"/>
      <c r="BG391" s="869"/>
      <c r="BH391" s="869"/>
      <c r="BI391" s="869"/>
      <c r="BJ391" s="869"/>
      <c r="BK391" s="869"/>
      <c r="BL391" s="869"/>
      <c r="BM391" s="869"/>
    </row>
    <row r="392" spans="1:65" ht="27" customHeight="1" x14ac:dyDescent="0.2">
      <c r="A392" s="919"/>
      <c r="C392" s="869"/>
      <c r="E392" s="869"/>
      <c r="G392" s="869"/>
      <c r="H392" s="921"/>
      <c r="I392" s="838"/>
      <c r="J392" s="921"/>
      <c r="K392" s="838"/>
      <c r="L392" s="921"/>
      <c r="M392" s="838"/>
      <c r="N392" s="921"/>
      <c r="O392" s="838"/>
      <c r="P392" s="922"/>
      <c r="Q392" s="923"/>
      <c r="R392" s="924"/>
      <c r="S392" s="921"/>
      <c r="T392" s="921"/>
      <c r="U392" s="921"/>
      <c r="V392" s="933"/>
      <c r="W392" s="926"/>
      <c r="X392" s="927"/>
      <c r="Y392" s="922"/>
      <c r="Z392" s="838"/>
      <c r="AA392" s="928"/>
      <c r="AB392" s="929"/>
      <c r="AC392" s="929"/>
      <c r="AD392" s="929"/>
      <c r="AE392" s="929"/>
      <c r="AF392" s="929"/>
      <c r="AG392" s="929"/>
      <c r="AH392" s="929"/>
      <c r="AI392" s="929"/>
      <c r="AJ392" s="929"/>
      <c r="AK392" s="929"/>
      <c r="AL392" s="929"/>
      <c r="AM392" s="929"/>
      <c r="AN392" s="929"/>
      <c r="AO392" s="930"/>
      <c r="AP392" s="929"/>
      <c r="AQ392" s="931"/>
      <c r="AR392" s="931"/>
      <c r="AS392" s="869"/>
      <c r="AT392" s="869"/>
      <c r="AU392" s="869"/>
      <c r="AV392" s="869"/>
      <c r="AW392" s="869"/>
      <c r="AX392" s="869"/>
      <c r="AY392" s="869"/>
      <c r="AZ392" s="869"/>
      <c r="BA392" s="869"/>
      <c r="BB392" s="869"/>
      <c r="BC392" s="869"/>
      <c r="BD392" s="869"/>
      <c r="BE392" s="869"/>
      <c r="BF392" s="869"/>
      <c r="BG392" s="869"/>
      <c r="BH392" s="869"/>
      <c r="BI392" s="869"/>
      <c r="BJ392" s="869"/>
      <c r="BK392" s="869"/>
      <c r="BL392" s="869"/>
      <c r="BM392" s="869"/>
    </row>
    <row r="393" spans="1:65" ht="27" customHeight="1" x14ac:dyDescent="0.2">
      <c r="A393" s="919"/>
      <c r="C393" s="869"/>
      <c r="E393" s="869"/>
      <c r="G393" s="869"/>
      <c r="H393" s="921"/>
      <c r="I393" s="838"/>
      <c r="J393" s="921"/>
      <c r="K393" s="838"/>
      <c r="L393" s="921"/>
      <c r="M393" s="838"/>
      <c r="N393" s="921"/>
      <c r="O393" s="838"/>
      <c r="P393" s="922"/>
      <c r="Q393" s="923"/>
      <c r="R393" s="924"/>
      <c r="S393" s="921"/>
      <c r="T393" s="921"/>
      <c r="U393" s="921"/>
      <c r="V393" s="933"/>
      <c r="W393" s="926"/>
      <c r="X393" s="927"/>
      <c r="Y393" s="922"/>
      <c r="Z393" s="838"/>
      <c r="AA393" s="928"/>
      <c r="AB393" s="929"/>
      <c r="AC393" s="929"/>
      <c r="AD393" s="929"/>
      <c r="AE393" s="929"/>
      <c r="AF393" s="929"/>
      <c r="AG393" s="929"/>
      <c r="AH393" s="929"/>
      <c r="AI393" s="929"/>
      <c r="AJ393" s="929"/>
      <c r="AK393" s="929"/>
      <c r="AL393" s="929"/>
      <c r="AM393" s="929"/>
      <c r="AN393" s="929"/>
      <c r="AO393" s="930"/>
      <c r="AP393" s="929"/>
      <c r="AQ393" s="931"/>
      <c r="AR393" s="931"/>
      <c r="AS393" s="869"/>
      <c r="AT393" s="869"/>
      <c r="AU393" s="869"/>
      <c r="AV393" s="869"/>
      <c r="AW393" s="869"/>
      <c r="AX393" s="869"/>
      <c r="AY393" s="869"/>
      <c r="AZ393" s="869"/>
      <c r="BA393" s="869"/>
      <c r="BB393" s="869"/>
      <c r="BC393" s="869"/>
      <c r="BD393" s="869"/>
      <c r="BE393" s="869"/>
      <c r="BF393" s="869"/>
      <c r="BG393" s="869"/>
      <c r="BH393" s="869"/>
      <c r="BI393" s="869"/>
      <c r="BJ393" s="869"/>
      <c r="BK393" s="869"/>
      <c r="BL393" s="869"/>
      <c r="BM393" s="869"/>
    </row>
    <row r="394" spans="1:65" ht="27" customHeight="1" x14ac:dyDescent="0.2">
      <c r="A394" s="919"/>
      <c r="C394" s="869"/>
      <c r="E394" s="869"/>
      <c r="G394" s="869"/>
      <c r="H394" s="921"/>
      <c r="I394" s="838"/>
      <c r="J394" s="921"/>
      <c r="K394" s="838"/>
      <c r="L394" s="921"/>
      <c r="M394" s="838"/>
      <c r="N394" s="921"/>
      <c r="O394" s="838"/>
      <c r="P394" s="922"/>
      <c r="Q394" s="923"/>
      <c r="R394" s="924"/>
      <c r="S394" s="921"/>
      <c r="T394" s="921"/>
      <c r="U394" s="921"/>
      <c r="V394" s="933"/>
      <c r="W394" s="926"/>
      <c r="X394" s="927"/>
      <c r="Y394" s="922"/>
      <c r="Z394" s="838"/>
      <c r="AA394" s="928"/>
      <c r="AB394" s="929"/>
      <c r="AC394" s="929"/>
      <c r="AD394" s="929"/>
      <c r="AE394" s="929"/>
      <c r="AF394" s="929"/>
      <c r="AG394" s="929"/>
      <c r="AH394" s="929"/>
      <c r="AI394" s="929"/>
      <c r="AJ394" s="929"/>
      <c r="AK394" s="929"/>
      <c r="AL394" s="929"/>
      <c r="AM394" s="929"/>
      <c r="AN394" s="929"/>
      <c r="AO394" s="930"/>
      <c r="AP394" s="929"/>
      <c r="AQ394" s="931"/>
      <c r="AR394" s="931"/>
      <c r="AS394" s="869"/>
      <c r="AT394" s="869"/>
      <c r="AU394" s="869"/>
      <c r="AV394" s="869"/>
      <c r="AW394" s="869"/>
      <c r="AX394" s="869"/>
      <c r="AY394" s="869"/>
      <c r="AZ394" s="869"/>
      <c r="BA394" s="869"/>
      <c r="BB394" s="869"/>
      <c r="BC394" s="869"/>
      <c r="BD394" s="869"/>
      <c r="BE394" s="869"/>
      <c r="BF394" s="869"/>
      <c r="BG394" s="869"/>
      <c r="BH394" s="869"/>
      <c r="BI394" s="869"/>
      <c r="BJ394" s="869"/>
      <c r="BK394" s="869"/>
      <c r="BL394" s="869"/>
      <c r="BM394" s="869"/>
    </row>
    <row r="395" spans="1:65" ht="27" customHeight="1" x14ac:dyDescent="0.2">
      <c r="A395" s="919"/>
      <c r="C395" s="869"/>
      <c r="E395" s="869"/>
      <c r="G395" s="869"/>
      <c r="H395" s="921"/>
      <c r="I395" s="838"/>
      <c r="J395" s="921"/>
      <c r="K395" s="838"/>
      <c r="L395" s="921"/>
      <c r="M395" s="838"/>
      <c r="N395" s="921"/>
      <c r="O395" s="838"/>
      <c r="P395" s="922"/>
      <c r="Q395" s="923"/>
      <c r="R395" s="924"/>
      <c r="S395" s="921"/>
      <c r="T395" s="921"/>
      <c r="U395" s="921"/>
      <c r="V395" s="933"/>
      <c r="W395" s="926"/>
      <c r="X395" s="927"/>
      <c r="Y395" s="922"/>
      <c r="Z395" s="838"/>
      <c r="AA395" s="928"/>
      <c r="AB395" s="929"/>
      <c r="AC395" s="929"/>
      <c r="AD395" s="929"/>
      <c r="AE395" s="929"/>
      <c r="AF395" s="929"/>
      <c r="AG395" s="929"/>
      <c r="AH395" s="929"/>
      <c r="AI395" s="929"/>
      <c r="AJ395" s="929"/>
      <c r="AK395" s="929"/>
      <c r="AL395" s="929"/>
      <c r="AM395" s="929"/>
      <c r="AN395" s="929"/>
      <c r="AO395" s="930"/>
      <c r="AP395" s="929"/>
      <c r="AQ395" s="931"/>
      <c r="AR395" s="931"/>
      <c r="AS395" s="869"/>
      <c r="AT395" s="869"/>
      <c r="AU395" s="869"/>
      <c r="AV395" s="869"/>
      <c r="AW395" s="869"/>
      <c r="AX395" s="869"/>
      <c r="AY395" s="869"/>
      <c r="AZ395" s="869"/>
      <c r="BA395" s="869"/>
      <c r="BB395" s="869"/>
      <c r="BC395" s="869"/>
      <c r="BD395" s="869"/>
      <c r="BE395" s="869"/>
      <c r="BF395" s="869"/>
      <c r="BG395" s="869"/>
      <c r="BH395" s="869"/>
      <c r="BI395" s="869"/>
      <c r="BJ395" s="869"/>
      <c r="BK395" s="869"/>
      <c r="BL395" s="869"/>
      <c r="BM395" s="869"/>
    </row>
    <row r="396" spans="1:65" ht="27" customHeight="1" x14ac:dyDescent="0.2">
      <c r="A396" s="919"/>
      <c r="C396" s="869"/>
      <c r="E396" s="869"/>
      <c r="G396" s="869"/>
      <c r="H396" s="921"/>
      <c r="I396" s="838"/>
      <c r="J396" s="921"/>
      <c r="K396" s="838"/>
      <c r="L396" s="921"/>
      <c r="M396" s="838"/>
      <c r="N396" s="921"/>
      <c r="O396" s="838"/>
      <c r="P396" s="922"/>
      <c r="Q396" s="923"/>
      <c r="R396" s="924"/>
      <c r="S396" s="921"/>
      <c r="T396" s="921"/>
      <c r="U396" s="921"/>
      <c r="V396" s="933"/>
      <c r="W396" s="926"/>
      <c r="X396" s="927"/>
      <c r="Y396" s="922"/>
      <c r="Z396" s="838"/>
      <c r="AA396" s="928"/>
      <c r="AB396" s="929"/>
      <c r="AC396" s="929"/>
      <c r="AD396" s="929"/>
      <c r="AE396" s="929"/>
      <c r="AF396" s="929"/>
      <c r="AG396" s="929"/>
      <c r="AH396" s="929"/>
      <c r="AI396" s="929"/>
      <c r="AJ396" s="929"/>
      <c r="AK396" s="929"/>
      <c r="AL396" s="929"/>
      <c r="AM396" s="929"/>
      <c r="AN396" s="929"/>
      <c r="AO396" s="930"/>
      <c r="AP396" s="929"/>
      <c r="AQ396" s="931"/>
      <c r="AR396" s="931"/>
      <c r="AS396" s="869"/>
      <c r="AT396" s="869"/>
      <c r="AU396" s="869"/>
      <c r="AV396" s="869"/>
      <c r="AW396" s="869"/>
      <c r="AX396" s="869"/>
      <c r="AY396" s="869"/>
      <c r="AZ396" s="869"/>
      <c r="BA396" s="869"/>
      <c r="BB396" s="869"/>
      <c r="BC396" s="869"/>
      <c r="BD396" s="869"/>
      <c r="BE396" s="869"/>
      <c r="BF396" s="869"/>
      <c r="BG396" s="869"/>
      <c r="BH396" s="869"/>
      <c r="BI396" s="869"/>
      <c r="BJ396" s="869"/>
      <c r="BK396" s="869"/>
      <c r="BL396" s="869"/>
      <c r="BM396" s="869"/>
    </row>
    <row r="397" spans="1:65" ht="27" customHeight="1" x14ac:dyDescent="0.2">
      <c r="A397" s="919"/>
      <c r="C397" s="869"/>
      <c r="E397" s="869"/>
      <c r="G397" s="869"/>
      <c r="H397" s="921"/>
      <c r="I397" s="838"/>
      <c r="J397" s="921"/>
      <c r="K397" s="838"/>
      <c r="L397" s="921"/>
      <c r="M397" s="838"/>
      <c r="N397" s="921"/>
      <c r="O397" s="838"/>
      <c r="P397" s="922"/>
      <c r="Q397" s="923"/>
      <c r="R397" s="924"/>
      <c r="S397" s="921"/>
      <c r="T397" s="921"/>
      <c r="U397" s="921"/>
      <c r="V397" s="933"/>
      <c r="W397" s="926"/>
      <c r="X397" s="927"/>
      <c r="Y397" s="922"/>
      <c r="Z397" s="838"/>
      <c r="AA397" s="928"/>
      <c r="AB397" s="929"/>
      <c r="AC397" s="929"/>
      <c r="AD397" s="929"/>
      <c r="AE397" s="929"/>
      <c r="AF397" s="929"/>
      <c r="AG397" s="929"/>
      <c r="AH397" s="929"/>
      <c r="AI397" s="929"/>
      <c r="AJ397" s="929"/>
      <c r="AK397" s="929"/>
      <c r="AL397" s="929"/>
      <c r="AM397" s="929"/>
      <c r="AN397" s="929"/>
      <c r="AO397" s="930"/>
      <c r="AP397" s="929"/>
      <c r="AQ397" s="931"/>
      <c r="AR397" s="931"/>
      <c r="AS397" s="869"/>
      <c r="AT397" s="869"/>
      <c r="AU397" s="869"/>
      <c r="AV397" s="869"/>
      <c r="AW397" s="869"/>
      <c r="AX397" s="869"/>
      <c r="AY397" s="869"/>
      <c r="AZ397" s="869"/>
      <c r="BA397" s="869"/>
      <c r="BB397" s="869"/>
      <c r="BC397" s="869"/>
      <c r="BD397" s="869"/>
      <c r="BE397" s="869"/>
      <c r="BF397" s="869"/>
      <c r="BG397" s="869"/>
      <c r="BH397" s="869"/>
      <c r="BI397" s="869"/>
      <c r="BJ397" s="869"/>
      <c r="BK397" s="869"/>
      <c r="BL397" s="869"/>
      <c r="BM397" s="869"/>
    </row>
    <row r="398" spans="1:65" ht="27" customHeight="1" x14ac:dyDescent="0.2">
      <c r="A398" s="919"/>
      <c r="C398" s="869"/>
      <c r="E398" s="869"/>
      <c r="G398" s="869"/>
      <c r="H398" s="921"/>
      <c r="I398" s="838"/>
      <c r="J398" s="921"/>
      <c r="K398" s="838"/>
      <c r="L398" s="921"/>
      <c r="M398" s="838"/>
      <c r="N398" s="921"/>
      <c r="O398" s="838"/>
      <c r="P398" s="922"/>
      <c r="Q398" s="923"/>
      <c r="R398" s="924"/>
      <c r="S398" s="921"/>
      <c r="T398" s="921"/>
      <c r="U398" s="921"/>
      <c r="V398" s="933"/>
      <c r="W398" s="926"/>
      <c r="X398" s="927"/>
      <c r="Y398" s="922"/>
      <c r="Z398" s="838"/>
      <c r="AA398" s="928"/>
      <c r="AB398" s="929"/>
      <c r="AC398" s="929"/>
      <c r="AD398" s="929"/>
      <c r="AE398" s="929"/>
      <c r="AF398" s="929"/>
      <c r="AG398" s="929"/>
      <c r="AH398" s="929"/>
      <c r="AI398" s="929"/>
      <c r="AJ398" s="929"/>
      <c r="AK398" s="929"/>
      <c r="AL398" s="929"/>
      <c r="AM398" s="929"/>
      <c r="AN398" s="929"/>
      <c r="AO398" s="930"/>
      <c r="AP398" s="929"/>
      <c r="AQ398" s="931"/>
      <c r="AR398" s="931"/>
      <c r="AS398" s="869"/>
      <c r="AT398" s="869"/>
      <c r="AU398" s="869"/>
      <c r="AV398" s="869"/>
      <c r="AW398" s="869"/>
      <c r="AX398" s="869"/>
      <c r="AY398" s="869"/>
      <c r="AZ398" s="869"/>
      <c r="BA398" s="869"/>
      <c r="BB398" s="869"/>
      <c r="BC398" s="869"/>
      <c r="BD398" s="869"/>
      <c r="BE398" s="869"/>
      <c r="BF398" s="869"/>
      <c r="BG398" s="869"/>
      <c r="BH398" s="869"/>
      <c r="BI398" s="869"/>
      <c r="BJ398" s="869"/>
      <c r="BK398" s="869"/>
      <c r="BL398" s="869"/>
      <c r="BM398" s="869"/>
    </row>
    <row r="399" spans="1:65" ht="27" customHeight="1" x14ac:dyDescent="0.2">
      <c r="A399" s="919"/>
      <c r="C399" s="869"/>
      <c r="E399" s="869"/>
      <c r="G399" s="869"/>
      <c r="H399" s="921"/>
      <c r="I399" s="838"/>
      <c r="J399" s="921"/>
      <c r="K399" s="838"/>
      <c r="L399" s="921"/>
      <c r="M399" s="838"/>
      <c r="N399" s="921"/>
      <c r="O399" s="838"/>
      <c r="P399" s="922"/>
      <c r="Q399" s="923"/>
      <c r="R399" s="924"/>
      <c r="S399" s="921"/>
      <c r="T399" s="921"/>
      <c r="U399" s="921"/>
      <c r="V399" s="933"/>
      <c r="W399" s="926"/>
      <c r="X399" s="927"/>
      <c r="Y399" s="922"/>
      <c r="Z399" s="838"/>
      <c r="AA399" s="928"/>
      <c r="AB399" s="929"/>
      <c r="AC399" s="929"/>
      <c r="AD399" s="929"/>
      <c r="AE399" s="929"/>
      <c r="AF399" s="929"/>
      <c r="AG399" s="929"/>
      <c r="AH399" s="929"/>
      <c r="AI399" s="929"/>
      <c r="AJ399" s="929"/>
      <c r="AK399" s="929"/>
      <c r="AL399" s="929"/>
      <c r="AM399" s="929"/>
      <c r="AN399" s="929"/>
      <c r="AO399" s="930"/>
      <c r="AP399" s="929"/>
      <c r="AQ399" s="931"/>
      <c r="AR399" s="931"/>
      <c r="AS399" s="869"/>
      <c r="AT399" s="869"/>
      <c r="AU399" s="869"/>
      <c r="AV399" s="869"/>
      <c r="AW399" s="869"/>
      <c r="AX399" s="869"/>
      <c r="AY399" s="869"/>
      <c r="AZ399" s="869"/>
      <c r="BA399" s="869"/>
      <c r="BB399" s="869"/>
      <c r="BC399" s="869"/>
      <c r="BD399" s="869"/>
      <c r="BE399" s="869"/>
      <c r="BF399" s="869"/>
      <c r="BG399" s="869"/>
      <c r="BH399" s="869"/>
      <c r="BI399" s="869"/>
      <c r="BJ399" s="869"/>
      <c r="BK399" s="869"/>
      <c r="BL399" s="869"/>
      <c r="BM399" s="869"/>
    </row>
    <row r="400" spans="1:65" ht="27" customHeight="1" x14ac:dyDescent="0.2">
      <c r="A400" s="919"/>
      <c r="C400" s="869"/>
      <c r="E400" s="869"/>
      <c r="G400" s="869"/>
      <c r="H400" s="921"/>
      <c r="I400" s="838"/>
      <c r="J400" s="921"/>
      <c r="K400" s="838"/>
      <c r="L400" s="921"/>
      <c r="M400" s="838"/>
      <c r="N400" s="921"/>
      <c r="O400" s="838"/>
      <c r="P400" s="922"/>
      <c r="Q400" s="923"/>
      <c r="R400" s="924"/>
      <c r="S400" s="921"/>
      <c r="T400" s="921"/>
      <c r="U400" s="921"/>
      <c r="V400" s="933"/>
      <c r="W400" s="926"/>
      <c r="X400" s="927"/>
      <c r="Y400" s="922"/>
      <c r="Z400" s="838"/>
      <c r="AA400" s="928"/>
      <c r="AB400" s="929"/>
      <c r="AC400" s="929"/>
      <c r="AD400" s="929"/>
      <c r="AE400" s="929"/>
      <c r="AF400" s="929"/>
      <c r="AG400" s="929"/>
      <c r="AH400" s="929"/>
      <c r="AI400" s="929"/>
      <c r="AJ400" s="929"/>
      <c r="AK400" s="929"/>
      <c r="AL400" s="929"/>
      <c r="AM400" s="929"/>
      <c r="AN400" s="929"/>
      <c r="AO400" s="930"/>
      <c r="AP400" s="929"/>
      <c r="AQ400" s="931"/>
      <c r="AR400" s="931"/>
      <c r="AS400" s="869"/>
      <c r="AT400" s="869"/>
      <c r="AU400" s="869"/>
      <c r="AV400" s="869"/>
      <c r="AW400" s="869"/>
      <c r="AX400" s="869"/>
      <c r="AY400" s="869"/>
      <c r="AZ400" s="869"/>
      <c r="BA400" s="869"/>
      <c r="BB400" s="869"/>
      <c r="BC400" s="869"/>
      <c r="BD400" s="869"/>
      <c r="BE400" s="869"/>
      <c r="BF400" s="869"/>
      <c r="BG400" s="869"/>
      <c r="BH400" s="869"/>
      <c r="BI400" s="869"/>
      <c r="BJ400" s="869"/>
      <c r="BK400" s="869"/>
      <c r="BL400" s="869"/>
      <c r="BM400" s="869"/>
    </row>
    <row r="401" spans="1:65" ht="27" customHeight="1" x14ac:dyDescent="0.2">
      <c r="A401" s="919"/>
      <c r="C401" s="869"/>
      <c r="E401" s="869"/>
      <c r="G401" s="869"/>
      <c r="H401" s="921"/>
      <c r="I401" s="838"/>
      <c r="J401" s="921"/>
      <c r="K401" s="838"/>
      <c r="L401" s="921"/>
      <c r="M401" s="838"/>
      <c r="N401" s="921"/>
      <c r="O401" s="838"/>
      <c r="P401" s="922"/>
      <c r="Q401" s="923"/>
      <c r="R401" s="924"/>
      <c r="S401" s="921"/>
      <c r="T401" s="921"/>
      <c r="U401" s="921"/>
      <c r="V401" s="933"/>
      <c r="W401" s="926"/>
      <c r="X401" s="927"/>
      <c r="Y401" s="922"/>
      <c r="Z401" s="838"/>
      <c r="AA401" s="928"/>
      <c r="AB401" s="929"/>
      <c r="AC401" s="929"/>
      <c r="AD401" s="929"/>
      <c r="AE401" s="929"/>
      <c r="AF401" s="929"/>
      <c r="AG401" s="929"/>
      <c r="AH401" s="929"/>
      <c r="AI401" s="929"/>
      <c r="AJ401" s="929"/>
      <c r="AK401" s="929"/>
      <c r="AL401" s="929"/>
      <c r="AM401" s="929"/>
      <c r="AN401" s="929"/>
      <c r="AO401" s="930"/>
      <c r="AP401" s="929"/>
      <c r="AQ401" s="931"/>
      <c r="AR401" s="931"/>
      <c r="AS401" s="869"/>
      <c r="AT401" s="869"/>
      <c r="AU401" s="869"/>
      <c r="AV401" s="869"/>
      <c r="AW401" s="869"/>
      <c r="AX401" s="869"/>
      <c r="AY401" s="869"/>
      <c r="AZ401" s="869"/>
      <c r="BA401" s="869"/>
      <c r="BB401" s="869"/>
      <c r="BC401" s="869"/>
      <c r="BD401" s="869"/>
      <c r="BE401" s="869"/>
      <c r="BF401" s="869"/>
      <c r="BG401" s="869"/>
      <c r="BH401" s="869"/>
      <c r="BI401" s="869"/>
      <c r="BJ401" s="869"/>
      <c r="BK401" s="869"/>
      <c r="BL401" s="869"/>
      <c r="BM401" s="869"/>
    </row>
    <row r="402" spans="1:65" ht="27" customHeight="1" x14ac:dyDescent="0.2">
      <c r="A402" s="919"/>
      <c r="C402" s="869"/>
      <c r="E402" s="869"/>
      <c r="G402" s="869"/>
      <c r="H402" s="921"/>
      <c r="I402" s="838"/>
      <c r="J402" s="921"/>
      <c r="K402" s="838"/>
      <c r="L402" s="921"/>
      <c r="M402" s="838"/>
      <c r="N402" s="921"/>
      <c r="O402" s="838"/>
      <c r="P402" s="922"/>
      <c r="Q402" s="923"/>
      <c r="R402" s="924"/>
      <c r="S402" s="921"/>
      <c r="T402" s="921"/>
      <c r="U402" s="921"/>
      <c r="V402" s="933"/>
      <c r="W402" s="926"/>
      <c r="X402" s="927"/>
      <c r="Y402" s="922"/>
      <c r="Z402" s="838"/>
      <c r="AA402" s="928"/>
      <c r="AB402" s="929"/>
      <c r="AC402" s="929"/>
      <c r="AD402" s="929"/>
      <c r="AE402" s="929"/>
      <c r="AF402" s="929"/>
      <c r="AG402" s="929"/>
      <c r="AH402" s="929"/>
      <c r="AI402" s="929"/>
      <c r="AJ402" s="929"/>
      <c r="AK402" s="929"/>
      <c r="AL402" s="929"/>
      <c r="AM402" s="929"/>
      <c r="AN402" s="929"/>
      <c r="AO402" s="930"/>
      <c r="AP402" s="929"/>
      <c r="AQ402" s="931"/>
      <c r="AR402" s="931"/>
      <c r="AS402" s="869"/>
      <c r="AT402" s="869"/>
      <c r="AU402" s="869"/>
      <c r="AV402" s="869"/>
      <c r="AW402" s="869"/>
      <c r="AX402" s="869"/>
      <c r="AY402" s="869"/>
      <c r="AZ402" s="869"/>
      <c r="BA402" s="869"/>
      <c r="BB402" s="869"/>
      <c r="BC402" s="869"/>
      <c r="BD402" s="869"/>
      <c r="BE402" s="869"/>
      <c r="BF402" s="869"/>
      <c r="BG402" s="869"/>
      <c r="BH402" s="869"/>
      <c r="BI402" s="869"/>
      <c r="BJ402" s="869"/>
      <c r="BK402" s="869"/>
      <c r="BL402" s="869"/>
      <c r="BM402" s="869"/>
    </row>
    <row r="403" spans="1:65" ht="27" customHeight="1" x14ac:dyDescent="0.2">
      <c r="A403" s="919"/>
      <c r="C403" s="869"/>
      <c r="E403" s="869"/>
      <c r="G403" s="869"/>
      <c r="H403" s="921"/>
      <c r="I403" s="838"/>
      <c r="J403" s="921"/>
      <c r="K403" s="838"/>
      <c r="L403" s="921"/>
      <c r="M403" s="838"/>
      <c r="N403" s="921"/>
      <c r="O403" s="838"/>
      <c r="P403" s="922"/>
      <c r="Q403" s="923"/>
      <c r="R403" s="924"/>
      <c r="S403" s="921"/>
      <c r="T403" s="921"/>
      <c r="U403" s="921"/>
      <c r="V403" s="933"/>
      <c r="W403" s="926"/>
      <c r="X403" s="927"/>
      <c r="Y403" s="922"/>
      <c r="Z403" s="838"/>
      <c r="AA403" s="928"/>
      <c r="AB403" s="929"/>
      <c r="AC403" s="929"/>
      <c r="AD403" s="929"/>
      <c r="AE403" s="929"/>
      <c r="AF403" s="929"/>
      <c r="AG403" s="929"/>
      <c r="AH403" s="929"/>
      <c r="AI403" s="929"/>
      <c r="AJ403" s="929"/>
      <c r="AK403" s="929"/>
      <c r="AL403" s="929"/>
      <c r="AM403" s="929"/>
      <c r="AN403" s="929"/>
      <c r="AO403" s="930"/>
      <c r="AP403" s="929"/>
      <c r="AQ403" s="931"/>
      <c r="AR403" s="931"/>
      <c r="AS403" s="869"/>
      <c r="AT403" s="869"/>
      <c r="AU403" s="869"/>
      <c r="AV403" s="869"/>
      <c r="AW403" s="869"/>
      <c r="AX403" s="869"/>
      <c r="AY403" s="869"/>
      <c r="AZ403" s="869"/>
      <c r="BA403" s="869"/>
      <c r="BB403" s="869"/>
      <c r="BC403" s="869"/>
      <c r="BD403" s="869"/>
      <c r="BE403" s="869"/>
      <c r="BF403" s="869"/>
      <c r="BG403" s="869"/>
      <c r="BH403" s="869"/>
      <c r="BI403" s="869"/>
      <c r="BJ403" s="869"/>
      <c r="BK403" s="869"/>
      <c r="BL403" s="869"/>
      <c r="BM403" s="869"/>
    </row>
    <row r="404" spans="1:65" ht="27" customHeight="1" x14ac:dyDescent="0.2">
      <c r="A404" s="919"/>
      <c r="C404" s="869"/>
      <c r="E404" s="869"/>
      <c r="G404" s="869"/>
      <c r="H404" s="921"/>
      <c r="I404" s="838"/>
      <c r="J404" s="921"/>
      <c r="K404" s="838"/>
      <c r="L404" s="921"/>
      <c r="M404" s="838"/>
      <c r="N404" s="921"/>
      <c r="O404" s="838"/>
      <c r="P404" s="922"/>
      <c r="Q404" s="923"/>
      <c r="R404" s="924"/>
      <c r="S404" s="921"/>
      <c r="T404" s="921"/>
      <c r="U404" s="921"/>
      <c r="V404" s="933"/>
      <c r="W404" s="926"/>
      <c r="X404" s="927"/>
      <c r="Y404" s="922"/>
      <c r="Z404" s="838"/>
      <c r="AA404" s="928"/>
      <c r="AB404" s="929"/>
      <c r="AC404" s="929"/>
      <c r="AD404" s="929"/>
      <c r="AE404" s="929"/>
      <c r="AF404" s="929"/>
      <c r="AG404" s="929"/>
      <c r="AH404" s="929"/>
      <c r="AI404" s="929"/>
      <c r="AJ404" s="929"/>
      <c r="AK404" s="929"/>
      <c r="AL404" s="929"/>
      <c r="AM404" s="929"/>
      <c r="AN404" s="929"/>
      <c r="AO404" s="930"/>
      <c r="AP404" s="929"/>
      <c r="AQ404" s="931"/>
      <c r="AR404" s="931"/>
      <c r="AS404" s="869"/>
      <c r="AT404" s="869"/>
      <c r="AU404" s="869"/>
      <c r="AV404" s="869"/>
      <c r="AW404" s="869"/>
      <c r="AX404" s="869"/>
      <c r="AY404" s="869"/>
      <c r="AZ404" s="869"/>
      <c r="BA404" s="869"/>
      <c r="BB404" s="869"/>
      <c r="BC404" s="869"/>
      <c r="BD404" s="869"/>
      <c r="BE404" s="869"/>
      <c r="BF404" s="869"/>
      <c r="BG404" s="869"/>
      <c r="BH404" s="869"/>
      <c r="BI404" s="869"/>
      <c r="BJ404" s="869"/>
      <c r="BK404" s="869"/>
      <c r="BL404" s="869"/>
      <c r="BM404" s="869"/>
    </row>
    <row r="405" spans="1:65" ht="27" customHeight="1" x14ac:dyDescent="0.2">
      <c r="A405" s="919"/>
      <c r="C405" s="869"/>
      <c r="E405" s="869"/>
      <c r="G405" s="869"/>
      <c r="H405" s="921"/>
      <c r="I405" s="838"/>
      <c r="J405" s="921"/>
      <c r="K405" s="838"/>
      <c r="L405" s="921"/>
      <c r="M405" s="838"/>
      <c r="N405" s="921"/>
      <c r="O405" s="838"/>
      <c r="P405" s="922"/>
      <c r="Q405" s="923"/>
      <c r="R405" s="924"/>
      <c r="S405" s="921"/>
      <c r="T405" s="921"/>
      <c r="U405" s="921"/>
      <c r="V405" s="933"/>
      <c r="W405" s="926"/>
      <c r="X405" s="927"/>
      <c r="Y405" s="922"/>
      <c r="Z405" s="838"/>
      <c r="AA405" s="928"/>
      <c r="AB405" s="929"/>
      <c r="AC405" s="929"/>
      <c r="AD405" s="929"/>
      <c r="AE405" s="929"/>
      <c r="AF405" s="929"/>
      <c r="AG405" s="929"/>
      <c r="AH405" s="929"/>
      <c r="AI405" s="929"/>
      <c r="AJ405" s="929"/>
      <c r="AK405" s="929"/>
      <c r="AL405" s="929"/>
      <c r="AM405" s="929"/>
      <c r="AN405" s="929"/>
      <c r="AO405" s="930"/>
      <c r="AP405" s="929"/>
      <c r="AQ405" s="931"/>
      <c r="AR405" s="931"/>
      <c r="AS405" s="869"/>
      <c r="AT405" s="869"/>
      <c r="AU405" s="869"/>
      <c r="AV405" s="869"/>
      <c r="AW405" s="869"/>
      <c r="AX405" s="869"/>
      <c r="AY405" s="869"/>
      <c r="AZ405" s="869"/>
      <c r="BA405" s="869"/>
      <c r="BB405" s="869"/>
      <c r="BC405" s="869"/>
      <c r="BD405" s="869"/>
      <c r="BE405" s="869"/>
      <c r="BF405" s="869"/>
      <c r="BG405" s="869"/>
      <c r="BH405" s="869"/>
      <c r="BI405" s="869"/>
      <c r="BJ405" s="869"/>
      <c r="BK405" s="869"/>
      <c r="BL405" s="869"/>
      <c r="BM405" s="869"/>
    </row>
    <row r="406" spans="1:65" ht="27" customHeight="1" x14ac:dyDescent="0.2">
      <c r="A406" s="919"/>
      <c r="C406" s="869"/>
      <c r="E406" s="869"/>
      <c r="G406" s="869"/>
      <c r="H406" s="921"/>
      <c r="I406" s="838"/>
      <c r="J406" s="921"/>
      <c r="K406" s="838"/>
      <c r="L406" s="921"/>
      <c r="M406" s="838"/>
      <c r="N406" s="921"/>
      <c r="O406" s="838"/>
      <c r="P406" s="922"/>
      <c r="Q406" s="923"/>
      <c r="R406" s="924"/>
      <c r="S406" s="921"/>
      <c r="T406" s="921"/>
      <c r="U406" s="921"/>
      <c r="V406" s="933"/>
      <c r="W406" s="926"/>
      <c r="X406" s="927"/>
      <c r="Y406" s="922"/>
      <c r="Z406" s="838"/>
      <c r="AA406" s="928"/>
      <c r="AB406" s="929"/>
      <c r="AC406" s="929"/>
      <c r="AD406" s="929"/>
      <c r="AE406" s="929"/>
      <c r="AF406" s="929"/>
      <c r="AG406" s="929"/>
      <c r="AH406" s="929"/>
      <c r="AI406" s="929"/>
      <c r="AJ406" s="929"/>
      <c r="AK406" s="929"/>
      <c r="AL406" s="929"/>
      <c r="AM406" s="929"/>
      <c r="AN406" s="929"/>
      <c r="AO406" s="930"/>
      <c r="AP406" s="929"/>
      <c r="AQ406" s="931"/>
      <c r="AR406" s="931"/>
      <c r="AS406" s="869"/>
      <c r="AT406" s="869"/>
      <c r="AU406" s="869"/>
      <c r="AV406" s="869"/>
      <c r="AW406" s="869"/>
      <c r="AX406" s="869"/>
      <c r="AY406" s="869"/>
      <c r="AZ406" s="869"/>
      <c r="BA406" s="869"/>
      <c r="BB406" s="869"/>
      <c r="BC406" s="869"/>
      <c r="BD406" s="869"/>
      <c r="BE406" s="869"/>
      <c r="BF406" s="869"/>
      <c r="BG406" s="869"/>
      <c r="BH406" s="869"/>
      <c r="BI406" s="869"/>
      <c r="BJ406" s="869"/>
      <c r="BK406" s="869"/>
      <c r="BL406" s="869"/>
      <c r="BM406" s="869"/>
    </row>
    <row r="407" spans="1:65" ht="27" customHeight="1" x14ac:dyDescent="0.2">
      <c r="A407" s="919"/>
      <c r="C407" s="869"/>
      <c r="E407" s="869"/>
      <c r="G407" s="869"/>
      <c r="H407" s="921"/>
      <c r="I407" s="838"/>
      <c r="J407" s="921"/>
      <c r="K407" s="838"/>
      <c r="L407" s="921"/>
      <c r="M407" s="838"/>
      <c r="N407" s="921"/>
      <c r="O407" s="838"/>
      <c r="P407" s="922"/>
      <c r="Q407" s="923"/>
      <c r="R407" s="924"/>
      <c r="S407" s="921"/>
      <c r="T407" s="921"/>
      <c r="U407" s="921"/>
      <c r="V407" s="933"/>
      <c r="W407" s="926"/>
      <c r="X407" s="927"/>
      <c r="Y407" s="922"/>
      <c r="Z407" s="838"/>
      <c r="AA407" s="928"/>
      <c r="AB407" s="929"/>
      <c r="AC407" s="929"/>
      <c r="AD407" s="929"/>
      <c r="AE407" s="929"/>
      <c r="AF407" s="929"/>
      <c r="AG407" s="929"/>
      <c r="AH407" s="929"/>
      <c r="AI407" s="929"/>
      <c r="AJ407" s="929"/>
      <c r="AK407" s="929"/>
      <c r="AL407" s="929"/>
      <c r="AM407" s="929"/>
      <c r="AN407" s="929"/>
      <c r="AO407" s="930"/>
      <c r="AP407" s="929"/>
      <c r="AQ407" s="931"/>
      <c r="AR407" s="931"/>
      <c r="AS407" s="869"/>
      <c r="AT407" s="869"/>
      <c r="AU407" s="869"/>
      <c r="AV407" s="869"/>
      <c r="AW407" s="869"/>
      <c r="AX407" s="869"/>
      <c r="AY407" s="869"/>
      <c r="AZ407" s="869"/>
      <c r="BA407" s="869"/>
      <c r="BB407" s="869"/>
      <c r="BC407" s="869"/>
      <c r="BD407" s="869"/>
      <c r="BE407" s="869"/>
      <c r="BF407" s="869"/>
      <c r="BG407" s="869"/>
      <c r="BH407" s="869"/>
      <c r="BI407" s="869"/>
      <c r="BJ407" s="869"/>
      <c r="BK407" s="869"/>
      <c r="BL407" s="869"/>
      <c r="BM407" s="869"/>
    </row>
    <row r="408" spans="1:65" ht="27" customHeight="1" x14ac:dyDescent="0.2">
      <c r="A408" s="919"/>
      <c r="C408" s="869"/>
      <c r="E408" s="869"/>
      <c r="G408" s="869"/>
      <c r="H408" s="921"/>
      <c r="I408" s="838"/>
      <c r="J408" s="921"/>
      <c r="K408" s="838"/>
      <c r="L408" s="921"/>
      <c r="M408" s="838"/>
      <c r="N408" s="921"/>
      <c r="O408" s="838"/>
      <c r="P408" s="922"/>
      <c r="Q408" s="923"/>
      <c r="R408" s="924"/>
      <c r="S408" s="921"/>
      <c r="T408" s="921"/>
      <c r="U408" s="921"/>
      <c r="V408" s="933"/>
      <c r="W408" s="926"/>
      <c r="X408" s="927"/>
      <c r="Y408" s="922"/>
      <c r="Z408" s="838"/>
      <c r="AA408" s="928"/>
      <c r="AB408" s="929"/>
      <c r="AC408" s="929"/>
      <c r="AD408" s="929"/>
      <c r="AE408" s="929"/>
      <c r="AF408" s="929"/>
      <c r="AG408" s="929"/>
      <c r="AH408" s="929"/>
      <c r="AI408" s="929"/>
      <c r="AJ408" s="929"/>
      <c r="AK408" s="929"/>
      <c r="AL408" s="929"/>
      <c r="AM408" s="929"/>
      <c r="AN408" s="929"/>
      <c r="AO408" s="930"/>
      <c r="AP408" s="929"/>
      <c r="AQ408" s="931"/>
      <c r="AR408" s="931"/>
      <c r="AS408" s="869"/>
      <c r="AT408" s="869"/>
      <c r="AU408" s="869"/>
      <c r="AV408" s="869"/>
      <c r="AW408" s="869"/>
      <c r="AX408" s="869"/>
      <c r="AY408" s="869"/>
      <c r="AZ408" s="869"/>
      <c r="BA408" s="869"/>
      <c r="BB408" s="869"/>
      <c r="BC408" s="869"/>
      <c r="BD408" s="869"/>
      <c r="BE408" s="869"/>
      <c r="BF408" s="869"/>
      <c r="BG408" s="869"/>
      <c r="BH408" s="869"/>
      <c r="BI408" s="869"/>
      <c r="BJ408" s="869"/>
      <c r="BK408" s="869"/>
      <c r="BL408" s="869"/>
      <c r="BM408" s="869"/>
    </row>
    <row r="409" spans="1:65" ht="27" customHeight="1" x14ac:dyDescent="0.2">
      <c r="A409" s="919"/>
      <c r="C409" s="869"/>
      <c r="E409" s="869"/>
      <c r="G409" s="869"/>
      <c r="H409" s="921"/>
      <c r="I409" s="838"/>
      <c r="J409" s="921"/>
      <c r="K409" s="838"/>
      <c r="L409" s="921"/>
      <c r="M409" s="838"/>
      <c r="N409" s="921"/>
      <c r="O409" s="838"/>
      <c r="P409" s="922"/>
      <c r="Q409" s="923"/>
      <c r="R409" s="924"/>
      <c r="S409" s="921"/>
      <c r="T409" s="921"/>
      <c r="U409" s="921"/>
      <c r="V409" s="933"/>
      <c r="W409" s="926"/>
      <c r="X409" s="927"/>
      <c r="Y409" s="922"/>
      <c r="Z409" s="838"/>
      <c r="AA409" s="928"/>
      <c r="AB409" s="929"/>
      <c r="AC409" s="929"/>
      <c r="AD409" s="929"/>
      <c r="AE409" s="929"/>
      <c r="AF409" s="929"/>
      <c r="AG409" s="929"/>
      <c r="AH409" s="929"/>
      <c r="AI409" s="929"/>
      <c r="AJ409" s="929"/>
      <c r="AK409" s="929"/>
      <c r="AL409" s="929"/>
      <c r="AM409" s="929"/>
      <c r="AN409" s="929"/>
      <c r="AO409" s="930"/>
      <c r="AP409" s="929"/>
      <c r="AQ409" s="931"/>
      <c r="AR409" s="931"/>
      <c r="AS409" s="869"/>
      <c r="AT409" s="869"/>
      <c r="AU409" s="869"/>
      <c r="AV409" s="869"/>
      <c r="AW409" s="869"/>
      <c r="AX409" s="869"/>
      <c r="AY409" s="869"/>
      <c r="AZ409" s="869"/>
      <c r="BA409" s="869"/>
      <c r="BB409" s="869"/>
      <c r="BC409" s="869"/>
      <c r="BD409" s="869"/>
      <c r="BE409" s="869"/>
      <c r="BF409" s="869"/>
      <c r="BG409" s="869"/>
      <c r="BH409" s="869"/>
      <c r="BI409" s="869"/>
      <c r="BJ409" s="869"/>
      <c r="BK409" s="869"/>
      <c r="BL409" s="869"/>
      <c r="BM409" s="869"/>
    </row>
    <row r="410" spans="1:65" ht="27" customHeight="1" x14ac:dyDescent="0.2">
      <c r="A410" s="919"/>
      <c r="C410" s="869"/>
      <c r="E410" s="869"/>
      <c r="G410" s="869"/>
      <c r="H410" s="921"/>
      <c r="I410" s="838"/>
      <c r="J410" s="921"/>
      <c r="K410" s="838"/>
      <c r="L410" s="921"/>
      <c r="M410" s="838"/>
      <c r="N410" s="921"/>
      <c r="O410" s="838"/>
      <c r="P410" s="922"/>
      <c r="Q410" s="923"/>
      <c r="R410" s="924"/>
      <c r="S410" s="921"/>
      <c r="T410" s="921"/>
      <c r="U410" s="921"/>
      <c r="V410" s="933"/>
      <c r="W410" s="926"/>
      <c r="X410" s="927"/>
      <c r="Y410" s="922"/>
      <c r="Z410" s="838"/>
      <c r="AA410" s="928"/>
      <c r="AB410" s="929"/>
      <c r="AC410" s="929"/>
      <c r="AD410" s="929"/>
      <c r="AE410" s="929"/>
      <c r="AF410" s="929"/>
      <c r="AG410" s="929"/>
      <c r="AH410" s="929"/>
      <c r="AI410" s="929"/>
      <c r="AJ410" s="929"/>
      <c r="AK410" s="929"/>
      <c r="AL410" s="929"/>
      <c r="AM410" s="929"/>
      <c r="AN410" s="929"/>
      <c r="AO410" s="930"/>
      <c r="AP410" s="929"/>
      <c r="AQ410" s="931"/>
      <c r="AR410" s="931"/>
      <c r="AS410" s="869"/>
      <c r="AT410" s="869"/>
      <c r="AU410" s="869"/>
      <c r="AV410" s="869"/>
      <c r="AW410" s="869"/>
      <c r="AX410" s="869"/>
      <c r="AY410" s="869"/>
      <c r="AZ410" s="869"/>
      <c r="BA410" s="869"/>
      <c r="BB410" s="869"/>
      <c r="BC410" s="869"/>
      <c r="BD410" s="869"/>
      <c r="BE410" s="869"/>
      <c r="BF410" s="869"/>
      <c r="BG410" s="869"/>
      <c r="BH410" s="869"/>
      <c r="BI410" s="869"/>
      <c r="BJ410" s="869"/>
      <c r="BK410" s="869"/>
      <c r="BL410" s="869"/>
      <c r="BM410" s="869"/>
    </row>
    <row r="411" spans="1:65" ht="27" customHeight="1" x14ac:dyDescent="0.2">
      <c r="A411" s="919"/>
      <c r="C411" s="869"/>
      <c r="E411" s="869"/>
      <c r="G411" s="869"/>
      <c r="H411" s="921"/>
      <c r="I411" s="838"/>
      <c r="J411" s="921"/>
      <c r="K411" s="838"/>
      <c r="L411" s="921"/>
      <c r="M411" s="838"/>
      <c r="N411" s="921"/>
      <c r="O411" s="838"/>
      <c r="P411" s="922"/>
      <c r="Q411" s="923"/>
      <c r="R411" s="924"/>
      <c r="S411" s="921"/>
      <c r="T411" s="921"/>
      <c r="U411" s="921"/>
      <c r="V411" s="933"/>
      <c r="W411" s="926"/>
      <c r="X411" s="927"/>
      <c r="Y411" s="922"/>
      <c r="Z411" s="838"/>
      <c r="AA411" s="928"/>
      <c r="AB411" s="929"/>
      <c r="AC411" s="929"/>
      <c r="AD411" s="929"/>
      <c r="AE411" s="929"/>
      <c r="AF411" s="929"/>
      <c r="AG411" s="929"/>
      <c r="AH411" s="929"/>
      <c r="AI411" s="929"/>
      <c r="AJ411" s="929"/>
      <c r="AK411" s="929"/>
      <c r="AL411" s="929"/>
      <c r="AM411" s="929"/>
      <c r="AN411" s="929"/>
      <c r="AO411" s="930"/>
      <c r="AP411" s="929"/>
      <c r="AQ411" s="931"/>
      <c r="AR411" s="931"/>
      <c r="AS411" s="869"/>
      <c r="AT411" s="869"/>
      <c r="AU411" s="869"/>
      <c r="AV411" s="869"/>
      <c r="AW411" s="869"/>
      <c r="AX411" s="869"/>
      <c r="AY411" s="869"/>
      <c r="AZ411" s="869"/>
      <c r="BA411" s="869"/>
      <c r="BB411" s="869"/>
      <c r="BC411" s="869"/>
      <c r="BD411" s="869"/>
      <c r="BE411" s="869"/>
      <c r="BF411" s="869"/>
      <c r="BG411" s="869"/>
      <c r="BH411" s="869"/>
      <c r="BI411" s="869"/>
      <c r="BJ411" s="869"/>
      <c r="BK411" s="869"/>
      <c r="BL411" s="869"/>
      <c r="BM411" s="869"/>
    </row>
    <row r="412" spans="1:65" ht="27" customHeight="1" x14ac:dyDescent="0.2">
      <c r="A412" s="919"/>
      <c r="C412" s="869"/>
      <c r="E412" s="869"/>
      <c r="G412" s="869"/>
      <c r="H412" s="921"/>
      <c r="I412" s="838"/>
      <c r="J412" s="921"/>
      <c r="K412" s="838"/>
      <c r="L412" s="921"/>
      <c r="M412" s="838"/>
      <c r="N412" s="921"/>
      <c r="O412" s="838"/>
      <c r="P412" s="922"/>
      <c r="Q412" s="923"/>
      <c r="R412" s="924"/>
      <c r="S412" s="921"/>
      <c r="T412" s="921"/>
      <c r="U412" s="921"/>
      <c r="V412" s="933"/>
      <c r="W412" s="926"/>
      <c r="X412" s="927"/>
      <c r="Y412" s="922"/>
      <c r="Z412" s="838"/>
      <c r="AA412" s="928"/>
      <c r="AB412" s="929"/>
      <c r="AC412" s="929"/>
      <c r="AD412" s="929"/>
      <c r="AE412" s="929"/>
      <c r="AF412" s="929"/>
      <c r="AG412" s="929"/>
      <c r="AH412" s="929"/>
      <c r="AI412" s="929"/>
      <c r="AJ412" s="929"/>
      <c r="AK412" s="929"/>
      <c r="AL412" s="929"/>
      <c r="AM412" s="929"/>
      <c r="AN412" s="929"/>
      <c r="AO412" s="930"/>
      <c r="AP412" s="929"/>
      <c r="AQ412" s="931"/>
      <c r="AR412" s="931"/>
      <c r="AS412" s="869"/>
      <c r="AT412" s="869"/>
      <c r="AU412" s="869"/>
      <c r="AV412" s="869"/>
      <c r="AW412" s="869"/>
      <c r="AX412" s="869"/>
      <c r="AY412" s="869"/>
      <c r="AZ412" s="869"/>
      <c r="BA412" s="869"/>
      <c r="BB412" s="869"/>
      <c r="BC412" s="869"/>
      <c r="BD412" s="869"/>
      <c r="BE412" s="869"/>
      <c r="BF412" s="869"/>
      <c r="BG412" s="869"/>
      <c r="BH412" s="869"/>
      <c r="BI412" s="869"/>
      <c r="BJ412" s="869"/>
      <c r="BK412" s="869"/>
      <c r="BL412" s="869"/>
      <c r="BM412" s="869"/>
    </row>
    <row r="413" spans="1:65" ht="27" customHeight="1" x14ac:dyDescent="0.2">
      <c r="A413" s="919"/>
      <c r="C413" s="869"/>
      <c r="E413" s="869"/>
      <c r="G413" s="869"/>
      <c r="H413" s="921"/>
      <c r="I413" s="838"/>
      <c r="J413" s="921"/>
      <c r="K413" s="838"/>
      <c r="L413" s="921"/>
      <c r="M413" s="838"/>
      <c r="N413" s="921"/>
      <c r="O413" s="838"/>
      <c r="P413" s="922"/>
      <c r="Q413" s="923"/>
      <c r="R413" s="924"/>
      <c r="S413" s="921"/>
      <c r="T413" s="921"/>
      <c r="U413" s="921"/>
      <c r="V413" s="933"/>
      <c r="W413" s="926"/>
      <c r="X413" s="927"/>
      <c r="Y413" s="922"/>
      <c r="Z413" s="838"/>
      <c r="AA413" s="928"/>
      <c r="AB413" s="929"/>
      <c r="AC413" s="929"/>
      <c r="AD413" s="929"/>
      <c r="AE413" s="929"/>
      <c r="AF413" s="929"/>
      <c r="AG413" s="929"/>
      <c r="AH413" s="929"/>
      <c r="AI413" s="929"/>
      <c r="AJ413" s="929"/>
      <c r="AK413" s="929"/>
      <c r="AL413" s="929"/>
      <c r="AM413" s="929"/>
      <c r="AN413" s="929"/>
      <c r="AO413" s="930"/>
      <c r="AP413" s="929"/>
      <c r="AQ413" s="931"/>
      <c r="AR413" s="931"/>
      <c r="AS413" s="869"/>
      <c r="AT413" s="869"/>
      <c r="AU413" s="869"/>
      <c r="AV413" s="869"/>
      <c r="AW413" s="869"/>
      <c r="AX413" s="869"/>
      <c r="AY413" s="869"/>
      <c r="AZ413" s="869"/>
      <c r="BA413" s="869"/>
      <c r="BB413" s="869"/>
      <c r="BC413" s="869"/>
      <c r="BD413" s="869"/>
      <c r="BE413" s="869"/>
      <c r="BF413" s="869"/>
      <c r="BG413" s="869"/>
      <c r="BH413" s="869"/>
      <c r="BI413" s="869"/>
      <c r="BJ413" s="869"/>
      <c r="BK413" s="869"/>
      <c r="BL413" s="869"/>
      <c r="BM413" s="869"/>
    </row>
    <row r="414" spans="1:65" ht="27" customHeight="1" x14ac:dyDescent="0.2">
      <c r="A414" s="919"/>
      <c r="C414" s="869"/>
      <c r="E414" s="869"/>
      <c r="G414" s="869"/>
      <c r="H414" s="921"/>
      <c r="I414" s="838"/>
      <c r="J414" s="921"/>
      <c r="K414" s="838"/>
      <c r="L414" s="921"/>
      <c r="M414" s="838"/>
      <c r="N414" s="921"/>
      <c r="O414" s="838"/>
      <c r="P414" s="922"/>
      <c r="Q414" s="923"/>
      <c r="R414" s="924"/>
      <c r="S414" s="921"/>
      <c r="T414" s="921"/>
      <c r="U414" s="921"/>
      <c r="V414" s="933"/>
      <c r="W414" s="926"/>
      <c r="X414" s="927"/>
      <c r="Y414" s="922"/>
      <c r="Z414" s="838"/>
      <c r="AA414" s="928"/>
      <c r="AB414" s="929"/>
      <c r="AC414" s="929"/>
      <c r="AD414" s="929"/>
      <c r="AE414" s="929"/>
      <c r="AF414" s="929"/>
      <c r="AG414" s="929"/>
      <c r="AH414" s="929"/>
      <c r="AI414" s="929"/>
      <c r="AJ414" s="929"/>
      <c r="AK414" s="929"/>
      <c r="AL414" s="929"/>
      <c r="AM414" s="929"/>
      <c r="AN414" s="929"/>
      <c r="AO414" s="930"/>
      <c r="AP414" s="929"/>
      <c r="AQ414" s="931"/>
      <c r="AR414" s="931"/>
      <c r="AS414" s="869"/>
      <c r="AT414" s="869"/>
      <c r="AU414" s="869"/>
      <c r="AV414" s="869"/>
      <c r="AW414" s="869"/>
      <c r="AX414" s="869"/>
      <c r="AY414" s="869"/>
      <c r="AZ414" s="869"/>
      <c r="BA414" s="869"/>
      <c r="BB414" s="869"/>
      <c r="BC414" s="869"/>
      <c r="BD414" s="869"/>
      <c r="BE414" s="869"/>
      <c r="BF414" s="869"/>
      <c r="BG414" s="869"/>
      <c r="BH414" s="869"/>
      <c r="BI414" s="869"/>
      <c r="BJ414" s="869"/>
      <c r="BK414" s="869"/>
      <c r="BL414" s="869"/>
      <c r="BM414" s="869"/>
    </row>
    <row r="415" spans="1:65" ht="27" customHeight="1" x14ac:dyDescent="0.2">
      <c r="A415" s="919"/>
      <c r="C415" s="869"/>
      <c r="E415" s="869"/>
      <c r="G415" s="869"/>
      <c r="H415" s="921"/>
      <c r="I415" s="838"/>
      <c r="J415" s="921"/>
      <c r="K415" s="838"/>
      <c r="L415" s="921"/>
      <c r="M415" s="838"/>
      <c r="N415" s="921"/>
      <c r="O415" s="838"/>
      <c r="P415" s="922"/>
      <c r="Q415" s="923"/>
      <c r="R415" s="924"/>
      <c r="S415" s="921"/>
      <c r="T415" s="921"/>
      <c r="U415" s="921"/>
      <c r="V415" s="933"/>
      <c r="W415" s="926"/>
      <c r="X415" s="927"/>
      <c r="Y415" s="922"/>
      <c r="Z415" s="838"/>
      <c r="AA415" s="928"/>
      <c r="AB415" s="929"/>
      <c r="AC415" s="929"/>
      <c r="AD415" s="929"/>
      <c r="AE415" s="929"/>
      <c r="AF415" s="929"/>
      <c r="AG415" s="929"/>
      <c r="AH415" s="929"/>
      <c r="AI415" s="929"/>
      <c r="AJ415" s="929"/>
      <c r="AK415" s="929"/>
      <c r="AL415" s="929"/>
      <c r="AM415" s="929"/>
      <c r="AN415" s="929"/>
      <c r="AO415" s="930"/>
      <c r="AP415" s="929"/>
      <c r="AQ415" s="931"/>
      <c r="AR415" s="931"/>
      <c r="AS415" s="869"/>
      <c r="AT415" s="869"/>
      <c r="AU415" s="869"/>
      <c r="AV415" s="869"/>
      <c r="AW415" s="869"/>
      <c r="AX415" s="869"/>
      <c r="AY415" s="869"/>
      <c r="AZ415" s="869"/>
      <c r="BA415" s="869"/>
      <c r="BB415" s="869"/>
      <c r="BC415" s="869"/>
      <c r="BD415" s="869"/>
      <c r="BE415" s="869"/>
      <c r="BF415" s="869"/>
      <c r="BG415" s="869"/>
      <c r="BH415" s="869"/>
      <c r="BI415" s="869"/>
      <c r="BJ415" s="869"/>
      <c r="BK415" s="869"/>
      <c r="BL415" s="869"/>
      <c r="BM415" s="869"/>
    </row>
    <row r="416" spans="1:65" ht="27" customHeight="1" x14ac:dyDescent="0.2">
      <c r="A416" s="919"/>
      <c r="C416" s="869"/>
      <c r="E416" s="869"/>
      <c r="G416" s="869"/>
      <c r="H416" s="921"/>
      <c r="I416" s="838"/>
      <c r="J416" s="921"/>
      <c r="K416" s="838"/>
      <c r="L416" s="921"/>
      <c r="M416" s="838"/>
      <c r="N416" s="921"/>
      <c r="O416" s="838"/>
      <c r="P416" s="922"/>
      <c r="Q416" s="923"/>
      <c r="R416" s="924"/>
      <c r="S416" s="921"/>
      <c r="T416" s="921"/>
      <c r="U416" s="921"/>
      <c r="V416" s="933"/>
      <c r="W416" s="926"/>
      <c r="X416" s="927"/>
      <c r="Y416" s="922"/>
      <c r="Z416" s="838"/>
      <c r="AA416" s="928"/>
      <c r="AB416" s="929"/>
      <c r="AC416" s="929"/>
      <c r="AD416" s="929"/>
      <c r="AE416" s="929"/>
      <c r="AF416" s="929"/>
      <c r="AG416" s="929"/>
      <c r="AH416" s="929"/>
      <c r="AI416" s="929"/>
      <c r="AJ416" s="929"/>
      <c r="AK416" s="929"/>
      <c r="AL416" s="929"/>
      <c r="AM416" s="929"/>
      <c r="AN416" s="929"/>
      <c r="AO416" s="930"/>
      <c r="AP416" s="929"/>
      <c r="AQ416" s="931"/>
      <c r="AR416" s="931"/>
      <c r="AS416" s="869"/>
      <c r="AT416" s="869"/>
      <c r="AU416" s="869"/>
      <c r="AV416" s="869"/>
      <c r="AW416" s="869"/>
      <c r="AX416" s="869"/>
      <c r="AY416" s="869"/>
      <c r="AZ416" s="869"/>
      <c r="BA416" s="869"/>
      <c r="BB416" s="869"/>
      <c r="BC416" s="869"/>
      <c r="BD416" s="869"/>
      <c r="BE416" s="869"/>
      <c r="BF416" s="869"/>
      <c r="BG416" s="869"/>
      <c r="BH416" s="869"/>
      <c r="BI416" s="869"/>
      <c r="BJ416" s="869"/>
      <c r="BK416" s="869"/>
      <c r="BL416" s="869"/>
      <c r="BM416" s="869"/>
    </row>
    <row r="417" spans="1:65" ht="27" customHeight="1" x14ac:dyDescent="0.2">
      <c r="A417" s="919"/>
      <c r="C417" s="869"/>
      <c r="E417" s="869"/>
      <c r="G417" s="869"/>
      <c r="H417" s="921"/>
      <c r="I417" s="838"/>
      <c r="J417" s="921"/>
      <c r="K417" s="838"/>
      <c r="L417" s="921"/>
      <c r="M417" s="838"/>
      <c r="N417" s="921"/>
      <c r="O417" s="838"/>
      <c r="P417" s="922"/>
      <c r="Q417" s="923"/>
      <c r="R417" s="924"/>
      <c r="S417" s="921"/>
      <c r="T417" s="921"/>
      <c r="U417" s="921"/>
      <c r="V417" s="933"/>
      <c r="W417" s="926"/>
      <c r="X417" s="927"/>
      <c r="Y417" s="922"/>
      <c r="Z417" s="838"/>
      <c r="AA417" s="928"/>
      <c r="AB417" s="929"/>
      <c r="AC417" s="929"/>
      <c r="AD417" s="929"/>
      <c r="AE417" s="929"/>
      <c r="AF417" s="929"/>
      <c r="AG417" s="929"/>
      <c r="AH417" s="929"/>
      <c r="AI417" s="929"/>
      <c r="AJ417" s="929"/>
      <c r="AK417" s="929"/>
      <c r="AL417" s="929"/>
      <c r="AM417" s="929"/>
      <c r="AN417" s="929"/>
      <c r="AO417" s="930"/>
      <c r="AP417" s="929"/>
      <c r="AQ417" s="931"/>
      <c r="AR417" s="931"/>
      <c r="AS417" s="869"/>
      <c r="AT417" s="869"/>
      <c r="AU417" s="869"/>
      <c r="AV417" s="869"/>
      <c r="AW417" s="869"/>
      <c r="AX417" s="869"/>
      <c r="AY417" s="869"/>
      <c r="AZ417" s="869"/>
      <c r="BA417" s="869"/>
      <c r="BB417" s="869"/>
      <c r="BC417" s="869"/>
      <c r="BD417" s="869"/>
      <c r="BE417" s="869"/>
      <c r="BF417" s="869"/>
      <c r="BG417" s="869"/>
      <c r="BH417" s="869"/>
      <c r="BI417" s="869"/>
      <c r="BJ417" s="869"/>
      <c r="BK417" s="869"/>
      <c r="BL417" s="869"/>
      <c r="BM417" s="869"/>
    </row>
    <row r="418" spans="1:65" ht="27" customHeight="1" x14ac:dyDescent="0.2">
      <c r="A418" s="919"/>
      <c r="C418" s="869"/>
      <c r="E418" s="869"/>
      <c r="G418" s="869"/>
      <c r="H418" s="921"/>
      <c r="I418" s="838"/>
      <c r="J418" s="921"/>
      <c r="K418" s="838"/>
      <c r="L418" s="921"/>
      <c r="M418" s="838"/>
      <c r="N418" s="921"/>
      <c r="O418" s="838"/>
      <c r="P418" s="922"/>
      <c r="Q418" s="923"/>
      <c r="R418" s="924"/>
      <c r="S418" s="921"/>
      <c r="T418" s="921"/>
      <c r="U418" s="921"/>
      <c r="V418" s="933"/>
      <c r="W418" s="926"/>
      <c r="X418" s="927"/>
      <c r="Y418" s="922"/>
      <c r="Z418" s="838"/>
      <c r="AA418" s="928"/>
      <c r="AB418" s="929"/>
      <c r="AC418" s="929"/>
      <c r="AD418" s="929"/>
      <c r="AE418" s="929"/>
      <c r="AF418" s="929"/>
      <c r="AG418" s="929"/>
      <c r="AH418" s="929"/>
      <c r="AI418" s="929"/>
      <c r="AJ418" s="929"/>
      <c r="AK418" s="929"/>
      <c r="AL418" s="929"/>
      <c r="AM418" s="929"/>
      <c r="AN418" s="929"/>
      <c r="AO418" s="930"/>
      <c r="AP418" s="929"/>
      <c r="AQ418" s="931"/>
      <c r="AR418" s="931"/>
      <c r="AS418" s="869"/>
      <c r="AT418" s="869"/>
      <c r="AU418" s="869"/>
      <c r="AV418" s="869"/>
      <c r="AW418" s="869"/>
      <c r="AX418" s="869"/>
      <c r="AY418" s="869"/>
      <c r="AZ418" s="869"/>
      <c r="BA418" s="869"/>
      <c r="BB418" s="869"/>
      <c r="BC418" s="869"/>
      <c r="BD418" s="869"/>
      <c r="BE418" s="869"/>
      <c r="BF418" s="869"/>
      <c r="BG418" s="869"/>
      <c r="BH418" s="869"/>
      <c r="BI418" s="869"/>
      <c r="BJ418" s="869"/>
      <c r="BK418" s="869"/>
      <c r="BL418" s="869"/>
      <c r="BM418" s="869"/>
    </row>
    <row r="419" spans="1:65" ht="27" customHeight="1" x14ac:dyDescent="0.2">
      <c r="A419" s="919"/>
      <c r="C419" s="869"/>
      <c r="E419" s="869"/>
      <c r="G419" s="869"/>
      <c r="H419" s="921"/>
      <c r="I419" s="838"/>
      <c r="J419" s="921"/>
      <c r="K419" s="838"/>
      <c r="L419" s="921"/>
      <c r="M419" s="838"/>
      <c r="N419" s="921"/>
      <c r="O419" s="838"/>
      <c r="P419" s="922"/>
      <c r="Q419" s="923"/>
      <c r="R419" s="924"/>
      <c r="S419" s="921"/>
      <c r="T419" s="921"/>
      <c r="U419" s="921"/>
      <c r="V419" s="933"/>
      <c r="W419" s="926"/>
      <c r="X419" s="927"/>
      <c r="Y419" s="922"/>
      <c r="Z419" s="838"/>
      <c r="AA419" s="928"/>
      <c r="AB419" s="929"/>
      <c r="AC419" s="929"/>
      <c r="AD419" s="929"/>
      <c r="AE419" s="929"/>
      <c r="AF419" s="929"/>
      <c r="AG419" s="929"/>
      <c r="AH419" s="929"/>
      <c r="AI419" s="929"/>
      <c r="AJ419" s="929"/>
      <c r="AK419" s="929"/>
      <c r="AL419" s="929"/>
      <c r="AM419" s="929"/>
      <c r="AN419" s="929"/>
      <c r="AO419" s="930"/>
      <c r="AP419" s="929"/>
      <c r="AQ419" s="931"/>
      <c r="AR419" s="931"/>
      <c r="AS419" s="869"/>
      <c r="AT419" s="869"/>
      <c r="AU419" s="869"/>
      <c r="AV419" s="869"/>
      <c r="AW419" s="869"/>
      <c r="AX419" s="869"/>
      <c r="AY419" s="869"/>
      <c r="AZ419" s="869"/>
      <c r="BA419" s="869"/>
      <c r="BB419" s="869"/>
      <c r="BC419" s="869"/>
      <c r="BD419" s="869"/>
      <c r="BE419" s="869"/>
      <c r="BF419" s="869"/>
      <c r="BG419" s="869"/>
      <c r="BH419" s="869"/>
      <c r="BI419" s="869"/>
      <c r="BJ419" s="869"/>
      <c r="BK419" s="869"/>
      <c r="BL419" s="869"/>
      <c r="BM419" s="869"/>
    </row>
    <row r="420" spans="1:65" ht="27" customHeight="1" x14ac:dyDescent="0.2">
      <c r="A420" s="919"/>
      <c r="C420" s="869"/>
      <c r="E420" s="869"/>
      <c r="G420" s="869"/>
      <c r="H420" s="921"/>
      <c r="I420" s="838"/>
      <c r="J420" s="921"/>
      <c r="K420" s="838"/>
      <c r="L420" s="921"/>
      <c r="M420" s="838"/>
      <c r="N420" s="921"/>
      <c r="O420" s="838"/>
      <c r="P420" s="922"/>
      <c r="Q420" s="923"/>
      <c r="R420" s="924"/>
      <c r="S420" s="921"/>
      <c r="T420" s="921"/>
      <c r="U420" s="921"/>
      <c r="V420" s="933"/>
      <c r="W420" s="926"/>
      <c r="X420" s="927"/>
      <c r="Y420" s="922"/>
      <c r="Z420" s="838"/>
      <c r="AA420" s="928"/>
      <c r="AB420" s="929"/>
      <c r="AC420" s="929"/>
      <c r="AD420" s="929"/>
      <c r="AE420" s="929"/>
      <c r="AF420" s="929"/>
      <c r="AG420" s="929"/>
      <c r="AH420" s="929"/>
      <c r="AI420" s="929"/>
      <c r="AJ420" s="929"/>
      <c r="AK420" s="929"/>
      <c r="AL420" s="929"/>
      <c r="AM420" s="929"/>
      <c r="AN420" s="929"/>
      <c r="AO420" s="930"/>
      <c r="AP420" s="929"/>
      <c r="AQ420" s="931"/>
      <c r="AR420" s="931"/>
      <c r="AS420" s="869"/>
      <c r="AT420" s="869"/>
      <c r="AU420" s="869"/>
      <c r="AV420" s="869"/>
      <c r="AW420" s="869"/>
      <c r="AX420" s="869"/>
      <c r="AY420" s="869"/>
      <c r="AZ420" s="869"/>
      <c r="BA420" s="869"/>
      <c r="BB420" s="869"/>
      <c r="BC420" s="869"/>
      <c r="BD420" s="869"/>
      <c r="BE420" s="869"/>
      <c r="BF420" s="869"/>
      <c r="BG420" s="869"/>
      <c r="BH420" s="869"/>
      <c r="BI420" s="869"/>
      <c r="BJ420" s="869"/>
      <c r="BK420" s="869"/>
      <c r="BL420" s="869"/>
      <c r="BM420" s="869"/>
    </row>
    <row r="421" spans="1:65" ht="27" customHeight="1" x14ac:dyDescent="0.2">
      <c r="A421" s="919"/>
      <c r="C421" s="869"/>
      <c r="E421" s="869"/>
      <c r="G421" s="869"/>
      <c r="H421" s="921"/>
      <c r="I421" s="838"/>
      <c r="J421" s="921"/>
      <c r="K421" s="838"/>
      <c r="L421" s="921"/>
      <c r="M421" s="838"/>
      <c r="N421" s="921"/>
      <c r="O421" s="838"/>
      <c r="P421" s="922"/>
      <c r="Q421" s="923"/>
      <c r="R421" s="924"/>
      <c r="S421" s="921"/>
      <c r="T421" s="921"/>
      <c r="U421" s="921"/>
      <c r="V421" s="933"/>
      <c r="W421" s="926"/>
      <c r="X421" s="927"/>
      <c r="Y421" s="922"/>
      <c r="Z421" s="838"/>
      <c r="AA421" s="928"/>
      <c r="AB421" s="929"/>
      <c r="AC421" s="929"/>
      <c r="AD421" s="929"/>
      <c r="AE421" s="929"/>
      <c r="AF421" s="929"/>
      <c r="AG421" s="929"/>
      <c r="AH421" s="929"/>
      <c r="AI421" s="929"/>
      <c r="AJ421" s="929"/>
      <c r="AK421" s="929"/>
      <c r="AL421" s="929"/>
      <c r="AM421" s="929"/>
      <c r="AN421" s="929"/>
      <c r="AO421" s="930"/>
      <c r="AP421" s="929"/>
      <c r="AQ421" s="931"/>
      <c r="AR421" s="931"/>
      <c r="AS421" s="869"/>
      <c r="AT421" s="869"/>
      <c r="AU421" s="869"/>
      <c r="AV421" s="869"/>
      <c r="AW421" s="869"/>
      <c r="AX421" s="869"/>
      <c r="AY421" s="869"/>
      <c r="AZ421" s="869"/>
      <c r="BA421" s="869"/>
      <c r="BB421" s="869"/>
      <c r="BC421" s="869"/>
      <c r="BD421" s="869"/>
      <c r="BE421" s="869"/>
      <c r="BF421" s="869"/>
      <c r="BG421" s="869"/>
      <c r="BH421" s="869"/>
      <c r="BI421" s="869"/>
      <c r="BJ421" s="869"/>
      <c r="BK421" s="869"/>
      <c r="BL421" s="869"/>
      <c r="BM421" s="869"/>
    </row>
    <row r="422" spans="1:65" ht="27" customHeight="1" x14ac:dyDescent="0.2">
      <c r="A422" s="919"/>
      <c r="C422" s="869"/>
      <c r="E422" s="869"/>
      <c r="G422" s="869"/>
      <c r="H422" s="921"/>
      <c r="I422" s="838"/>
      <c r="J422" s="921"/>
      <c r="K422" s="838"/>
      <c r="L422" s="921"/>
      <c r="M422" s="838"/>
      <c r="N422" s="921"/>
      <c r="O422" s="838"/>
      <c r="P422" s="922"/>
      <c r="Q422" s="923"/>
      <c r="R422" s="924"/>
      <c r="S422" s="921"/>
      <c r="T422" s="921"/>
      <c r="U422" s="921"/>
      <c r="V422" s="933"/>
      <c r="W422" s="926"/>
      <c r="X422" s="927"/>
      <c r="Y422" s="922"/>
      <c r="Z422" s="838"/>
      <c r="AA422" s="928"/>
      <c r="AB422" s="929"/>
      <c r="AC422" s="929"/>
      <c r="AD422" s="929"/>
      <c r="AE422" s="929"/>
      <c r="AF422" s="929"/>
      <c r="AG422" s="929"/>
      <c r="AH422" s="929"/>
      <c r="AI422" s="929"/>
      <c r="AJ422" s="929"/>
      <c r="AK422" s="929"/>
      <c r="AL422" s="929"/>
      <c r="AM422" s="929"/>
      <c r="AN422" s="929"/>
      <c r="AO422" s="930"/>
      <c r="AP422" s="929"/>
      <c r="AQ422" s="931"/>
      <c r="AR422" s="931"/>
      <c r="AS422" s="869"/>
      <c r="AT422" s="869"/>
      <c r="AU422" s="869"/>
      <c r="AV422" s="869"/>
      <c r="AW422" s="869"/>
      <c r="AX422" s="869"/>
      <c r="AY422" s="869"/>
      <c r="AZ422" s="869"/>
      <c r="BA422" s="869"/>
      <c r="BB422" s="869"/>
      <c r="BC422" s="869"/>
      <c r="BD422" s="869"/>
      <c r="BE422" s="869"/>
      <c r="BF422" s="869"/>
      <c r="BG422" s="869"/>
      <c r="BH422" s="869"/>
      <c r="BI422" s="869"/>
      <c r="BJ422" s="869"/>
      <c r="BK422" s="869"/>
      <c r="BL422" s="869"/>
      <c r="BM422" s="869"/>
    </row>
    <row r="423" spans="1:65" ht="27" customHeight="1" x14ac:dyDescent="0.2">
      <c r="A423" s="919"/>
      <c r="C423" s="869"/>
      <c r="E423" s="869"/>
      <c r="G423" s="869"/>
      <c r="H423" s="921"/>
      <c r="I423" s="838"/>
      <c r="J423" s="921"/>
      <c r="K423" s="838"/>
      <c r="L423" s="921"/>
      <c r="M423" s="838"/>
      <c r="N423" s="921"/>
      <c r="O423" s="838"/>
      <c r="P423" s="922"/>
      <c r="Q423" s="923"/>
      <c r="R423" s="924"/>
      <c r="S423" s="921"/>
      <c r="T423" s="921"/>
      <c r="U423" s="921"/>
      <c r="V423" s="933"/>
      <c r="W423" s="926"/>
      <c r="X423" s="927"/>
      <c r="Y423" s="922"/>
      <c r="Z423" s="838"/>
      <c r="AA423" s="928"/>
      <c r="AB423" s="929"/>
      <c r="AC423" s="929"/>
      <c r="AD423" s="929"/>
      <c r="AE423" s="929"/>
      <c r="AF423" s="929"/>
      <c r="AG423" s="929"/>
      <c r="AH423" s="929"/>
      <c r="AI423" s="929"/>
      <c r="AJ423" s="929"/>
      <c r="AK423" s="929"/>
      <c r="AL423" s="929"/>
      <c r="AM423" s="929"/>
      <c r="AN423" s="929"/>
      <c r="AO423" s="930"/>
      <c r="AP423" s="929"/>
      <c r="AQ423" s="931"/>
      <c r="AR423" s="931"/>
      <c r="AS423" s="869"/>
      <c r="AT423" s="869"/>
      <c r="AU423" s="869"/>
      <c r="AV423" s="869"/>
      <c r="AW423" s="869"/>
      <c r="AX423" s="869"/>
      <c r="AY423" s="869"/>
      <c r="AZ423" s="869"/>
      <c r="BA423" s="869"/>
      <c r="BB423" s="869"/>
      <c r="BC423" s="869"/>
      <c r="BD423" s="869"/>
      <c r="BE423" s="869"/>
      <c r="BF423" s="869"/>
      <c r="BG423" s="869"/>
      <c r="BH423" s="869"/>
      <c r="BI423" s="869"/>
      <c r="BJ423" s="869"/>
      <c r="BK423" s="869"/>
      <c r="BL423" s="869"/>
      <c r="BM423" s="869"/>
    </row>
    <row r="424" spans="1:65" ht="27" customHeight="1" x14ac:dyDescent="0.2">
      <c r="A424" s="919"/>
      <c r="C424" s="869"/>
      <c r="E424" s="869"/>
      <c r="G424" s="869"/>
      <c r="H424" s="921"/>
      <c r="I424" s="838"/>
      <c r="J424" s="921"/>
      <c r="K424" s="838"/>
      <c r="L424" s="921"/>
      <c r="M424" s="838"/>
      <c r="N424" s="921"/>
      <c r="O424" s="838"/>
      <c r="P424" s="922"/>
      <c r="Q424" s="923"/>
      <c r="R424" s="924"/>
      <c r="S424" s="921"/>
      <c r="T424" s="921"/>
      <c r="U424" s="921"/>
      <c r="V424" s="933"/>
      <c r="W424" s="926"/>
      <c r="X424" s="927"/>
      <c r="Y424" s="922"/>
      <c r="Z424" s="838"/>
      <c r="AA424" s="928"/>
      <c r="AB424" s="929"/>
      <c r="AC424" s="929"/>
      <c r="AD424" s="929"/>
      <c r="AE424" s="929"/>
      <c r="AF424" s="929"/>
      <c r="AG424" s="929"/>
      <c r="AH424" s="929"/>
      <c r="AI424" s="929"/>
      <c r="AJ424" s="929"/>
      <c r="AK424" s="929"/>
      <c r="AL424" s="929"/>
      <c r="AM424" s="929"/>
      <c r="AN424" s="929"/>
      <c r="AO424" s="930"/>
      <c r="AP424" s="929"/>
      <c r="AQ424" s="931"/>
      <c r="AR424" s="931"/>
      <c r="AS424" s="869"/>
      <c r="AT424" s="869"/>
      <c r="AU424" s="869"/>
      <c r="AV424" s="869"/>
      <c r="AW424" s="869"/>
      <c r="AX424" s="869"/>
      <c r="AY424" s="869"/>
      <c r="AZ424" s="869"/>
      <c r="BA424" s="869"/>
      <c r="BB424" s="869"/>
      <c r="BC424" s="869"/>
      <c r="BD424" s="869"/>
      <c r="BE424" s="869"/>
      <c r="BF424" s="869"/>
      <c r="BG424" s="869"/>
      <c r="BH424" s="869"/>
      <c r="BI424" s="869"/>
      <c r="BJ424" s="869"/>
      <c r="BK424" s="869"/>
      <c r="BL424" s="869"/>
      <c r="BM424" s="869"/>
    </row>
    <row r="425" spans="1:65" ht="27" customHeight="1" x14ac:dyDescent="0.2">
      <c r="A425" s="919"/>
      <c r="C425" s="869"/>
      <c r="E425" s="869"/>
      <c r="G425" s="869"/>
      <c r="H425" s="921"/>
      <c r="I425" s="838"/>
      <c r="J425" s="921"/>
      <c r="K425" s="838"/>
      <c r="L425" s="921"/>
      <c r="M425" s="838"/>
      <c r="N425" s="921"/>
      <c r="O425" s="838"/>
      <c r="P425" s="922"/>
      <c r="Q425" s="923"/>
      <c r="R425" s="924"/>
      <c r="S425" s="921"/>
      <c r="T425" s="921"/>
      <c r="U425" s="921"/>
      <c r="V425" s="933"/>
      <c r="W425" s="926"/>
      <c r="X425" s="927"/>
      <c r="Y425" s="922"/>
      <c r="Z425" s="838"/>
      <c r="AA425" s="928"/>
      <c r="AB425" s="929"/>
      <c r="AC425" s="929"/>
      <c r="AD425" s="929"/>
      <c r="AE425" s="929"/>
      <c r="AF425" s="929"/>
      <c r="AG425" s="929"/>
      <c r="AH425" s="929"/>
      <c r="AI425" s="929"/>
      <c r="AJ425" s="929"/>
      <c r="AK425" s="929"/>
      <c r="AL425" s="929"/>
      <c r="AM425" s="929"/>
      <c r="AN425" s="929"/>
      <c r="AO425" s="930"/>
      <c r="AP425" s="929"/>
      <c r="AQ425" s="931"/>
      <c r="AR425" s="931"/>
      <c r="AS425" s="869"/>
      <c r="AT425" s="869"/>
      <c r="AU425" s="869"/>
      <c r="AV425" s="869"/>
      <c r="AW425" s="869"/>
      <c r="AX425" s="869"/>
      <c r="AY425" s="869"/>
      <c r="AZ425" s="869"/>
      <c r="BA425" s="869"/>
      <c r="BB425" s="869"/>
      <c r="BC425" s="869"/>
      <c r="BD425" s="869"/>
      <c r="BE425" s="869"/>
      <c r="BF425" s="869"/>
      <c r="BG425" s="869"/>
      <c r="BH425" s="869"/>
      <c r="BI425" s="869"/>
      <c r="BJ425" s="869"/>
      <c r="BK425" s="869"/>
      <c r="BL425" s="869"/>
      <c r="BM425" s="869"/>
    </row>
    <row r="426" spans="1:65" ht="27" customHeight="1" x14ac:dyDescent="0.2">
      <c r="A426" s="919"/>
      <c r="C426" s="869"/>
      <c r="E426" s="869"/>
      <c r="G426" s="869"/>
      <c r="H426" s="921"/>
      <c r="I426" s="838"/>
      <c r="J426" s="921"/>
      <c r="K426" s="838"/>
      <c r="L426" s="921"/>
      <c r="M426" s="838"/>
      <c r="N426" s="921"/>
      <c r="O426" s="838"/>
      <c r="P426" s="922"/>
      <c r="Q426" s="923"/>
      <c r="R426" s="924"/>
      <c r="S426" s="921"/>
      <c r="T426" s="921"/>
      <c r="U426" s="921"/>
      <c r="V426" s="933"/>
      <c r="W426" s="926"/>
      <c r="X426" s="927"/>
      <c r="Y426" s="922"/>
      <c r="Z426" s="838"/>
      <c r="AA426" s="928"/>
      <c r="AB426" s="929"/>
      <c r="AC426" s="929"/>
      <c r="AD426" s="929"/>
      <c r="AE426" s="929"/>
      <c r="AF426" s="929"/>
      <c r="AG426" s="929"/>
      <c r="AH426" s="929"/>
      <c r="AI426" s="929"/>
      <c r="AJ426" s="929"/>
      <c r="AK426" s="929"/>
      <c r="AL426" s="929"/>
      <c r="AM426" s="929"/>
      <c r="AN426" s="929"/>
      <c r="AO426" s="930"/>
      <c r="AP426" s="929"/>
      <c r="AQ426" s="931"/>
      <c r="AR426" s="931"/>
      <c r="AS426" s="869"/>
      <c r="AT426" s="869"/>
      <c r="AU426" s="869"/>
      <c r="AV426" s="869"/>
      <c r="AW426" s="869"/>
      <c r="AX426" s="869"/>
      <c r="AY426" s="869"/>
      <c r="AZ426" s="869"/>
      <c r="BA426" s="869"/>
      <c r="BB426" s="869"/>
      <c r="BC426" s="869"/>
      <c r="BD426" s="869"/>
      <c r="BE426" s="869"/>
      <c r="BF426" s="869"/>
      <c r="BG426" s="869"/>
      <c r="BH426" s="869"/>
      <c r="BI426" s="869"/>
      <c r="BJ426" s="869"/>
      <c r="BK426" s="869"/>
      <c r="BL426" s="869"/>
      <c r="BM426" s="869"/>
    </row>
    <row r="427" spans="1:65" ht="27" customHeight="1" x14ac:dyDescent="0.2">
      <c r="A427" s="919"/>
      <c r="C427" s="869"/>
      <c r="E427" s="869"/>
      <c r="G427" s="869"/>
      <c r="H427" s="921"/>
      <c r="I427" s="838"/>
      <c r="J427" s="921"/>
      <c r="K427" s="838"/>
      <c r="L427" s="921"/>
      <c r="M427" s="838"/>
      <c r="N427" s="921"/>
      <c r="O427" s="838"/>
      <c r="P427" s="922"/>
      <c r="Q427" s="923"/>
      <c r="R427" s="924"/>
      <c r="S427" s="921"/>
      <c r="T427" s="921"/>
      <c r="U427" s="921"/>
      <c r="V427" s="933"/>
      <c r="W427" s="926"/>
      <c r="X427" s="927"/>
      <c r="Y427" s="922"/>
      <c r="Z427" s="838"/>
      <c r="AA427" s="928"/>
      <c r="AB427" s="929"/>
      <c r="AC427" s="929"/>
      <c r="AD427" s="929"/>
      <c r="AE427" s="929"/>
      <c r="AF427" s="929"/>
      <c r="AG427" s="929"/>
      <c r="AH427" s="929"/>
      <c r="AI427" s="929"/>
      <c r="AJ427" s="929"/>
      <c r="AK427" s="929"/>
      <c r="AL427" s="929"/>
      <c r="AM427" s="929"/>
      <c r="AN427" s="929"/>
      <c r="AO427" s="930"/>
      <c r="AP427" s="929"/>
      <c r="AQ427" s="931"/>
      <c r="AR427" s="931"/>
      <c r="AS427" s="869"/>
      <c r="AT427" s="869"/>
      <c r="AU427" s="869"/>
      <c r="AV427" s="869"/>
      <c r="AW427" s="869"/>
      <c r="AX427" s="869"/>
      <c r="AY427" s="869"/>
      <c r="AZ427" s="869"/>
      <c r="BA427" s="869"/>
      <c r="BB427" s="869"/>
      <c r="BC427" s="869"/>
      <c r="BD427" s="869"/>
      <c r="BE427" s="869"/>
      <c r="BF427" s="869"/>
      <c r="BG427" s="869"/>
      <c r="BH427" s="869"/>
      <c r="BI427" s="869"/>
      <c r="BJ427" s="869"/>
      <c r="BK427" s="869"/>
      <c r="BL427" s="869"/>
      <c r="BM427" s="869"/>
    </row>
    <row r="428" spans="1:65" ht="27" customHeight="1" x14ac:dyDescent="0.2">
      <c r="A428" s="919"/>
      <c r="C428" s="869"/>
      <c r="E428" s="869"/>
      <c r="G428" s="869"/>
      <c r="H428" s="921"/>
      <c r="I428" s="838"/>
      <c r="J428" s="921"/>
      <c r="K428" s="838"/>
      <c r="L428" s="921"/>
      <c r="M428" s="838"/>
      <c r="N428" s="921"/>
      <c r="O428" s="838"/>
      <c r="P428" s="922"/>
      <c r="Q428" s="923"/>
      <c r="R428" s="924"/>
      <c r="S428" s="921"/>
      <c r="T428" s="921"/>
      <c r="U428" s="921"/>
      <c r="V428" s="933"/>
      <c r="W428" s="926"/>
      <c r="X428" s="927"/>
      <c r="Y428" s="922"/>
      <c r="Z428" s="838"/>
      <c r="AA428" s="928"/>
      <c r="AB428" s="929"/>
      <c r="AC428" s="929"/>
      <c r="AD428" s="929"/>
      <c r="AE428" s="929"/>
      <c r="AF428" s="929"/>
      <c r="AG428" s="929"/>
      <c r="AH428" s="929"/>
      <c r="AI428" s="929"/>
      <c r="AJ428" s="929"/>
      <c r="AK428" s="929"/>
      <c r="AL428" s="929"/>
      <c r="AM428" s="929"/>
      <c r="AN428" s="929"/>
      <c r="AO428" s="930"/>
      <c r="AP428" s="929"/>
      <c r="AQ428" s="931"/>
      <c r="AR428" s="931"/>
      <c r="AS428" s="869"/>
      <c r="AT428" s="869"/>
      <c r="AU428" s="869"/>
      <c r="AV428" s="869"/>
      <c r="AW428" s="869"/>
      <c r="AX428" s="869"/>
      <c r="AY428" s="869"/>
      <c r="AZ428" s="869"/>
      <c r="BA428" s="869"/>
      <c r="BB428" s="869"/>
      <c r="BC428" s="869"/>
      <c r="BD428" s="869"/>
      <c r="BE428" s="869"/>
      <c r="BF428" s="869"/>
      <c r="BG428" s="869"/>
      <c r="BH428" s="869"/>
      <c r="BI428" s="869"/>
      <c r="BJ428" s="869"/>
      <c r="BK428" s="869"/>
      <c r="BL428" s="869"/>
      <c r="BM428" s="869"/>
    </row>
    <row r="429" spans="1:65" ht="27" customHeight="1" x14ac:dyDescent="0.2">
      <c r="A429" s="919"/>
      <c r="C429" s="869"/>
      <c r="E429" s="869"/>
      <c r="G429" s="869"/>
      <c r="H429" s="921"/>
      <c r="I429" s="838"/>
      <c r="J429" s="921"/>
      <c r="K429" s="838"/>
      <c r="L429" s="921"/>
      <c r="M429" s="838"/>
      <c r="N429" s="921"/>
      <c r="O429" s="838"/>
      <c r="P429" s="922"/>
      <c r="Q429" s="923"/>
      <c r="R429" s="924"/>
      <c r="S429" s="921"/>
      <c r="T429" s="921"/>
      <c r="U429" s="921"/>
      <c r="V429" s="933"/>
      <c r="W429" s="926"/>
      <c r="X429" s="927"/>
      <c r="Y429" s="922"/>
      <c r="Z429" s="838"/>
      <c r="AA429" s="928"/>
      <c r="AB429" s="929"/>
      <c r="AC429" s="929"/>
      <c r="AD429" s="929"/>
      <c r="AE429" s="929"/>
      <c r="AF429" s="929"/>
      <c r="AG429" s="929"/>
      <c r="AH429" s="929"/>
      <c r="AI429" s="929"/>
      <c r="AJ429" s="929"/>
      <c r="AK429" s="929"/>
      <c r="AL429" s="929"/>
      <c r="AM429" s="929"/>
      <c r="AN429" s="929"/>
      <c r="AO429" s="930"/>
      <c r="AP429" s="929"/>
      <c r="AQ429" s="931"/>
      <c r="AR429" s="931"/>
      <c r="AS429" s="869"/>
      <c r="AT429" s="869"/>
      <c r="AU429" s="869"/>
      <c r="AV429" s="869"/>
      <c r="AW429" s="869"/>
      <c r="AX429" s="869"/>
      <c r="AY429" s="869"/>
      <c r="AZ429" s="869"/>
      <c r="BA429" s="869"/>
      <c r="BB429" s="869"/>
      <c r="BC429" s="869"/>
      <c r="BD429" s="869"/>
      <c r="BE429" s="869"/>
      <c r="BF429" s="869"/>
      <c r="BG429" s="869"/>
      <c r="BH429" s="869"/>
      <c r="BI429" s="869"/>
      <c r="BJ429" s="869"/>
      <c r="BK429" s="869"/>
      <c r="BL429" s="869"/>
      <c r="BM429" s="869"/>
    </row>
    <row r="430" spans="1:65" ht="27" customHeight="1" x14ac:dyDescent="0.2">
      <c r="A430" s="919"/>
      <c r="C430" s="869"/>
      <c r="E430" s="869"/>
      <c r="G430" s="869"/>
      <c r="H430" s="921"/>
      <c r="I430" s="838"/>
      <c r="J430" s="921"/>
      <c r="K430" s="838"/>
      <c r="L430" s="921"/>
      <c r="M430" s="838"/>
      <c r="N430" s="921"/>
      <c r="O430" s="838"/>
      <c r="P430" s="922"/>
      <c r="Q430" s="923"/>
      <c r="R430" s="924"/>
      <c r="S430" s="921"/>
      <c r="T430" s="921"/>
      <c r="U430" s="921"/>
      <c r="V430" s="933"/>
      <c r="W430" s="926"/>
      <c r="X430" s="927"/>
      <c r="Y430" s="922"/>
      <c r="Z430" s="838"/>
      <c r="AA430" s="928"/>
      <c r="AB430" s="929"/>
      <c r="AC430" s="929"/>
      <c r="AD430" s="929"/>
      <c r="AE430" s="929"/>
      <c r="AF430" s="929"/>
      <c r="AG430" s="929"/>
      <c r="AH430" s="929"/>
      <c r="AI430" s="929"/>
      <c r="AJ430" s="929"/>
      <c r="AK430" s="929"/>
      <c r="AL430" s="929"/>
      <c r="AM430" s="929"/>
      <c r="AN430" s="929"/>
      <c r="AO430" s="930"/>
      <c r="AP430" s="929"/>
      <c r="AQ430" s="931"/>
      <c r="AR430" s="931"/>
      <c r="AS430" s="869"/>
      <c r="AT430" s="869"/>
      <c r="AU430" s="869"/>
      <c r="AV430" s="869"/>
      <c r="AW430" s="869"/>
      <c r="AX430" s="869"/>
      <c r="AY430" s="869"/>
      <c r="AZ430" s="869"/>
      <c r="BA430" s="869"/>
      <c r="BB430" s="869"/>
      <c r="BC430" s="869"/>
      <c r="BD430" s="869"/>
      <c r="BE430" s="869"/>
      <c r="BF430" s="869"/>
      <c r="BG430" s="869"/>
      <c r="BH430" s="869"/>
      <c r="BI430" s="869"/>
      <c r="BJ430" s="869"/>
      <c r="BK430" s="869"/>
      <c r="BL430" s="869"/>
      <c r="BM430" s="869"/>
    </row>
    <row r="431" spans="1:65" ht="27" customHeight="1" x14ac:dyDescent="0.2">
      <c r="A431" s="919"/>
      <c r="C431" s="869"/>
      <c r="E431" s="869"/>
      <c r="G431" s="869"/>
      <c r="H431" s="921"/>
      <c r="I431" s="838"/>
      <c r="J431" s="921"/>
      <c r="K431" s="838"/>
      <c r="L431" s="921"/>
      <c r="M431" s="838"/>
      <c r="N431" s="921"/>
      <c r="O431" s="838"/>
      <c r="P431" s="922"/>
      <c r="Q431" s="923"/>
      <c r="R431" s="924"/>
      <c r="S431" s="921"/>
      <c r="T431" s="921"/>
      <c r="U431" s="921"/>
      <c r="V431" s="933"/>
      <c r="W431" s="926"/>
      <c r="X431" s="927"/>
      <c r="Y431" s="922"/>
      <c r="Z431" s="838"/>
      <c r="AA431" s="928"/>
      <c r="AB431" s="929"/>
      <c r="AC431" s="929"/>
      <c r="AD431" s="929"/>
      <c r="AE431" s="929"/>
      <c r="AF431" s="929"/>
      <c r="AG431" s="929"/>
      <c r="AH431" s="929"/>
      <c r="AI431" s="929"/>
      <c r="AJ431" s="929"/>
      <c r="AK431" s="929"/>
      <c r="AL431" s="929"/>
      <c r="AM431" s="929"/>
      <c r="AN431" s="929"/>
      <c r="AO431" s="930"/>
      <c r="AP431" s="929"/>
      <c r="AQ431" s="931"/>
      <c r="AR431" s="931"/>
      <c r="AS431" s="869"/>
      <c r="AT431" s="869"/>
      <c r="AU431" s="869"/>
      <c r="AV431" s="869"/>
      <c r="AW431" s="869"/>
      <c r="AX431" s="869"/>
      <c r="AY431" s="869"/>
      <c r="AZ431" s="869"/>
      <c r="BA431" s="869"/>
      <c r="BB431" s="869"/>
      <c r="BC431" s="869"/>
      <c r="BD431" s="869"/>
      <c r="BE431" s="869"/>
      <c r="BF431" s="869"/>
      <c r="BG431" s="869"/>
      <c r="BH431" s="869"/>
      <c r="BI431" s="869"/>
      <c r="BJ431" s="869"/>
      <c r="BK431" s="869"/>
      <c r="BL431" s="869"/>
      <c r="BM431" s="869"/>
    </row>
    <row r="432" spans="1:65" ht="27" customHeight="1" x14ac:dyDescent="0.2">
      <c r="A432" s="919"/>
      <c r="C432" s="869"/>
      <c r="E432" s="869"/>
      <c r="G432" s="869"/>
      <c r="H432" s="921"/>
      <c r="I432" s="838"/>
      <c r="J432" s="921"/>
      <c r="K432" s="838"/>
      <c r="L432" s="921"/>
      <c r="M432" s="838"/>
      <c r="N432" s="921"/>
      <c r="O432" s="838"/>
      <c r="P432" s="922"/>
      <c r="Q432" s="923"/>
      <c r="R432" s="924"/>
      <c r="S432" s="921"/>
      <c r="T432" s="921"/>
      <c r="U432" s="921"/>
      <c r="V432" s="933"/>
      <c r="W432" s="926"/>
      <c r="X432" s="927"/>
      <c r="Y432" s="922"/>
      <c r="Z432" s="838"/>
      <c r="AA432" s="928"/>
      <c r="AB432" s="929"/>
      <c r="AC432" s="929"/>
      <c r="AD432" s="929"/>
      <c r="AE432" s="929"/>
      <c r="AF432" s="929"/>
      <c r="AG432" s="929"/>
      <c r="AH432" s="929"/>
      <c r="AI432" s="929"/>
      <c r="AJ432" s="929"/>
      <c r="AK432" s="929"/>
      <c r="AL432" s="929"/>
      <c r="AM432" s="929"/>
      <c r="AN432" s="929"/>
      <c r="AO432" s="930"/>
      <c r="AP432" s="929"/>
      <c r="AQ432" s="931"/>
      <c r="AR432" s="931"/>
      <c r="AS432" s="869"/>
      <c r="AT432" s="869"/>
      <c r="AU432" s="869"/>
      <c r="AV432" s="869"/>
      <c r="AW432" s="869"/>
      <c r="AX432" s="869"/>
      <c r="AY432" s="869"/>
      <c r="AZ432" s="869"/>
      <c r="BA432" s="869"/>
      <c r="BB432" s="869"/>
      <c r="BC432" s="869"/>
      <c r="BD432" s="869"/>
      <c r="BE432" s="869"/>
      <c r="BF432" s="869"/>
      <c r="BG432" s="869"/>
      <c r="BH432" s="869"/>
      <c r="BI432" s="869"/>
      <c r="BJ432" s="869"/>
      <c r="BK432" s="869"/>
      <c r="BL432" s="869"/>
      <c r="BM432" s="869"/>
    </row>
    <row r="433" spans="1:65" ht="27" customHeight="1" x14ac:dyDescent="0.2">
      <c r="A433" s="919"/>
      <c r="C433" s="869"/>
      <c r="E433" s="869"/>
      <c r="G433" s="869"/>
      <c r="H433" s="921"/>
      <c r="I433" s="838"/>
      <c r="J433" s="921"/>
      <c r="K433" s="838"/>
      <c r="L433" s="921"/>
      <c r="M433" s="838"/>
      <c r="N433" s="921"/>
      <c r="O433" s="838"/>
      <c r="P433" s="922"/>
      <c r="Q433" s="923"/>
      <c r="R433" s="924"/>
      <c r="S433" s="921"/>
      <c r="T433" s="921"/>
      <c r="U433" s="921"/>
      <c r="V433" s="933"/>
      <c r="W433" s="926"/>
      <c r="X433" s="927"/>
      <c r="Y433" s="922"/>
      <c r="Z433" s="838"/>
      <c r="AA433" s="928"/>
      <c r="AB433" s="929"/>
      <c r="AC433" s="929"/>
      <c r="AD433" s="929"/>
      <c r="AE433" s="929"/>
      <c r="AF433" s="929"/>
      <c r="AG433" s="929"/>
      <c r="AH433" s="929"/>
      <c r="AI433" s="929"/>
      <c r="AJ433" s="929"/>
      <c r="AK433" s="929"/>
      <c r="AL433" s="929"/>
      <c r="AM433" s="929"/>
      <c r="AN433" s="929"/>
      <c r="AO433" s="930"/>
      <c r="AP433" s="929"/>
      <c r="AQ433" s="931"/>
      <c r="AR433" s="931"/>
      <c r="AS433" s="869"/>
      <c r="AT433" s="869"/>
      <c r="AU433" s="869"/>
      <c r="AV433" s="869"/>
      <c r="AW433" s="869"/>
      <c r="AX433" s="869"/>
      <c r="AY433" s="869"/>
      <c r="AZ433" s="869"/>
      <c r="BA433" s="869"/>
      <c r="BB433" s="869"/>
      <c r="BC433" s="869"/>
      <c r="BD433" s="869"/>
      <c r="BE433" s="869"/>
      <c r="BF433" s="869"/>
      <c r="BG433" s="869"/>
      <c r="BH433" s="869"/>
      <c r="BI433" s="869"/>
      <c r="BJ433" s="869"/>
      <c r="BK433" s="869"/>
      <c r="BL433" s="869"/>
      <c r="BM433" s="869"/>
    </row>
    <row r="434" spans="1:65" ht="27" customHeight="1" x14ac:dyDescent="0.2">
      <c r="A434" s="919"/>
      <c r="C434" s="869"/>
      <c r="E434" s="869"/>
      <c r="G434" s="869"/>
      <c r="H434" s="921"/>
      <c r="I434" s="838"/>
      <c r="J434" s="921"/>
      <c r="K434" s="838"/>
      <c r="L434" s="921"/>
      <c r="M434" s="838"/>
      <c r="N434" s="921"/>
      <c r="O434" s="838"/>
      <c r="P434" s="922"/>
      <c r="Q434" s="923"/>
      <c r="R434" s="924"/>
      <c r="S434" s="921"/>
      <c r="T434" s="921"/>
      <c r="U434" s="921"/>
      <c r="V434" s="933"/>
      <c r="W434" s="926"/>
      <c r="X434" s="927"/>
      <c r="Y434" s="922"/>
      <c r="Z434" s="838"/>
      <c r="AA434" s="928"/>
      <c r="AB434" s="929"/>
      <c r="AC434" s="929"/>
      <c r="AD434" s="929"/>
      <c r="AE434" s="929"/>
      <c r="AF434" s="929"/>
      <c r="AG434" s="929"/>
      <c r="AH434" s="929"/>
      <c r="AI434" s="929"/>
      <c r="AJ434" s="929"/>
      <c r="AK434" s="929"/>
      <c r="AL434" s="929"/>
      <c r="AM434" s="929"/>
      <c r="AN434" s="929"/>
      <c r="AO434" s="930"/>
      <c r="AP434" s="929"/>
      <c r="AQ434" s="931"/>
      <c r="AR434" s="931"/>
      <c r="AS434" s="869"/>
      <c r="AT434" s="869"/>
      <c r="AU434" s="869"/>
      <c r="AV434" s="869"/>
      <c r="AW434" s="869"/>
      <c r="AX434" s="869"/>
      <c r="AY434" s="869"/>
      <c r="AZ434" s="869"/>
      <c r="BA434" s="869"/>
      <c r="BB434" s="869"/>
      <c r="BC434" s="869"/>
      <c r="BD434" s="869"/>
      <c r="BE434" s="869"/>
      <c r="BF434" s="869"/>
      <c r="BG434" s="869"/>
      <c r="BH434" s="869"/>
      <c r="BI434" s="869"/>
      <c r="BJ434" s="869"/>
      <c r="BK434" s="869"/>
      <c r="BL434" s="869"/>
      <c r="BM434" s="869"/>
    </row>
    <row r="435" spans="1:65" ht="27" customHeight="1" x14ac:dyDescent="0.2">
      <c r="A435" s="919"/>
      <c r="C435" s="869"/>
      <c r="E435" s="869"/>
      <c r="G435" s="869"/>
      <c r="H435" s="921"/>
      <c r="I435" s="838"/>
      <c r="J435" s="921"/>
      <c r="K435" s="838"/>
      <c r="L435" s="921"/>
      <c r="M435" s="838"/>
      <c r="N435" s="921"/>
      <c r="O435" s="838"/>
      <c r="P435" s="922"/>
      <c r="Q435" s="923"/>
      <c r="R435" s="924"/>
      <c r="S435" s="921"/>
      <c r="T435" s="921"/>
      <c r="U435" s="921"/>
      <c r="V435" s="933"/>
      <c r="W435" s="926"/>
      <c r="X435" s="927"/>
      <c r="Y435" s="922"/>
      <c r="Z435" s="838"/>
      <c r="AA435" s="928"/>
      <c r="AB435" s="929"/>
      <c r="AC435" s="929"/>
      <c r="AD435" s="929"/>
      <c r="AE435" s="929"/>
      <c r="AF435" s="929"/>
      <c r="AG435" s="929"/>
      <c r="AH435" s="929"/>
      <c r="AI435" s="929"/>
      <c r="AJ435" s="929"/>
      <c r="AK435" s="929"/>
      <c r="AL435" s="929"/>
      <c r="AM435" s="929"/>
      <c r="AN435" s="929"/>
      <c r="AO435" s="930"/>
      <c r="AP435" s="929"/>
      <c r="AQ435" s="931"/>
      <c r="AR435" s="931"/>
      <c r="AS435" s="869"/>
      <c r="AT435" s="869"/>
      <c r="AU435" s="869"/>
      <c r="AV435" s="869"/>
      <c r="AW435" s="869"/>
      <c r="AX435" s="869"/>
      <c r="AY435" s="869"/>
      <c r="AZ435" s="869"/>
      <c r="BA435" s="869"/>
      <c r="BB435" s="869"/>
      <c r="BC435" s="869"/>
      <c r="BD435" s="869"/>
      <c r="BE435" s="869"/>
      <c r="BF435" s="869"/>
      <c r="BG435" s="869"/>
      <c r="BH435" s="869"/>
      <c r="BI435" s="869"/>
      <c r="BJ435" s="869"/>
      <c r="BK435" s="869"/>
      <c r="BL435" s="869"/>
      <c r="BM435" s="869"/>
    </row>
    <row r="436" spans="1:65" ht="27" customHeight="1" x14ac:dyDescent="0.2">
      <c r="A436" s="919"/>
      <c r="C436" s="869"/>
      <c r="E436" s="869"/>
      <c r="G436" s="869"/>
      <c r="H436" s="921"/>
      <c r="I436" s="838"/>
      <c r="J436" s="921"/>
      <c r="K436" s="838"/>
      <c r="L436" s="921"/>
      <c r="M436" s="838"/>
      <c r="N436" s="921"/>
      <c r="O436" s="838"/>
      <c r="P436" s="922"/>
      <c r="Q436" s="923"/>
      <c r="R436" s="924"/>
      <c r="S436" s="921"/>
      <c r="T436" s="921"/>
      <c r="U436" s="921"/>
      <c r="V436" s="933"/>
      <c r="W436" s="926"/>
      <c r="X436" s="927"/>
      <c r="Y436" s="922"/>
      <c r="Z436" s="838"/>
      <c r="AA436" s="928"/>
      <c r="AB436" s="929"/>
      <c r="AC436" s="929"/>
      <c r="AD436" s="929"/>
      <c r="AE436" s="929"/>
      <c r="AF436" s="929"/>
      <c r="AG436" s="929"/>
      <c r="AH436" s="929"/>
      <c r="AI436" s="929"/>
      <c r="AJ436" s="929"/>
      <c r="AK436" s="929"/>
      <c r="AL436" s="929"/>
      <c r="AM436" s="929"/>
      <c r="AN436" s="929"/>
      <c r="AO436" s="930"/>
      <c r="AP436" s="929"/>
      <c r="AQ436" s="931"/>
      <c r="AR436" s="931"/>
      <c r="AS436" s="869"/>
      <c r="AT436" s="869"/>
      <c r="AU436" s="869"/>
      <c r="AV436" s="869"/>
      <c r="AW436" s="869"/>
      <c r="AX436" s="869"/>
      <c r="AY436" s="869"/>
      <c r="AZ436" s="869"/>
      <c r="BA436" s="869"/>
      <c r="BB436" s="869"/>
      <c r="BC436" s="869"/>
      <c r="BD436" s="869"/>
      <c r="BE436" s="869"/>
      <c r="BF436" s="869"/>
      <c r="BG436" s="869"/>
      <c r="BH436" s="869"/>
      <c r="BI436" s="869"/>
      <c r="BJ436" s="869"/>
      <c r="BK436" s="869"/>
      <c r="BL436" s="869"/>
      <c r="BM436" s="869"/>
    </row>
    <row r="437" spans="1:65" ht="27" customHeight="1" x14ac:dyDescent="0.2">
      <c r="A437" s="919"/>
      <c r="C437" s="869"/>
      <c r="E437" s="869"/>
      <c r="G437" s="869"/>
      <c r="H437" s="921"/>
      <c r="I437" s="838"/>
      <c r="J437" s="921"/>
      <c r="K437" s="838"/>
      <c r="L437" s="921"/>
      <c r="M437" s="838"/>
      <c r="N437" s="921"/>
      <c r="O437" s="838"/>
      <c r="P437" s="922"/>
      <c r="Q437" s="923"/>
      <c r="R437" s="924"/>
      <c r="S437" s="921"/>
      <c r="T437" s="921"/>
      <c r="U437" s="921"/>
      <c r="V437" s="933"/>
      <c r="W437" s="926"/>
      <c r="X437" s="927"/>
      <c r="Y437" s="922"/>
      <c r="Z437" s="838"/>
      <c r="AA437" s="928"/>
      <c r="AB437" s="929"/>
      <c r="AC437" s="929"/>
      <c r="AD437" s="929"/>
      <c r="AE437" s="929"/>
      <c r="AF437" s="929"/>
      <c r="AG437" s="929"/>
      <c r="AH437" s="929"/>
      <c r="AI437" s="929"/>
      <c r="AJ437" s="929"/>
      <c r="AK437" s="929"/>
      <c r="AL437" s="929"/>
      <c r="AM437" s="929"/>
      <c r="AN437" s="929"/>
      <c r="AO437" s="930"/>
      <c r="AP437" s="929"/>
      <c r="AQ437" s="931"/>
      <c r="AR437" s="931"/>
      <c r="AS437" s="869"/>
      <c r="AT437" s="869"/>
      <c r="AU437" s="869"/>
      <c r="AV437" s="869"/>
      <c r="AW437" s="869"/>
      <c r="AX437" s="869"/>
      <c r="AY437" s="869"/>
      <c r="AZ437" s="869"/>
      <c r="BA437" s="869"/>
      <c r="BB437" s="869"/>
      <c r="BC437" s="869"/>
      <c r="BD437" s="869"/>
      <c r="BE437" s="869"/>
      <c r="BF437" s="869"/>
      <c r="BG437" s="869"/>
      <c r="BH437" s="869"/>
      <c r="BI437" s="869"/>
      <c r="BJ437" s="869"/>
      <c r="BK437" s="869"/>
      <c r="BL437" s="869"/>
      <c r="BM437" s="869"/>
    </row>
    <row r="438" spans="1:65" ht="27" customHeight="1" x14ac:dyDescent="0.2">
      <c r="A438" s="919"/>
      <c r="C438" s="869"/>
      <c r="E438" s="869"/>
      <c r="G438" s="869"/>
      <c r="H438" s="921"/>
      <c r="I438" s="838"/>
      <c r="J438" s="921"/>
      <c r="K438" s="838"/>
      <c r="L438" s="921"/>
      <c r="M438" s="838"/>
      <c r="N438" s="921"/>
      <c r="O438" s="838"/>
      <c r="P438" s="922"/>
      <c r="Q438" s="923"/>
      <c r="R438" s="924"/>
      <c r="S438" s="921"/>
      <c r="T438" s="921"/>
      <c r="U438" s="921"/>
      <c r="V438" s="933"/>
      <c r="W438" s="926"/>
      <c r="X438" s="927"/>
      <c r="Y438" s="922"/>
      <c r="Z438" s="838"/>
      <c r="AA438" s="928"/>
      <c r="AB438" s="929"/>
      <c r="AC438" s="929"/>
      <c r="AD438" s="929"/>
      <c r="AE438" s="929"/>
      <c r="AF438" s="929"/>
      <c r="AG438" s="929"/>
      <c r="AH438" s="929"/>
      <c r="AI438" s="929"/>
      <c r="AJ438" s="929"/>
      <c r="AK438" s="929"/>
      <c r="AL438" s="929"/>
      <c r="AM438" s="929"/>
      <c r="AN438" s="929"/>
      <c r="AO438" s="930"/>
      <c r="AP438" s="929"/>
      <c r="AQ438" s="931"/>
      <c r="AR438" s="931"/>
      <c r="AS438" s="869"/>
      <c r="AT438" s="869"/>
      <c r="AU438" s="869"/>
      <c r="AV438" s="869"/>
      <c r="AW438" s="869"/>
      <c r="AX438" s="869"/>
      <c r="AY438" s="869"/>
      <c r="AZ438" s="869"/>
      <c r="BA438" s="869"/>
      <c r="BB438" s="869"/>
      <c r="BC438" s="869"/>
      <c r="BD438" s="869"/>
      <c r="BE438" s="869"/>
      <c r="BF438" s="869"/>
      <c r="BG438" s="869"/>
      <c r="BH438" s="869"/>
      <c r="BI438" s="869"/>
      <c r="BJ438" s="869"/>
      <c r="BK438" s="869"/>
      <c r="BL438" s="869"/>
      <c r="BM438" s="869"/>
    </row>
    <row r="439" spans="1:65" ht="27" customHeight="1" x14ac:dyDescent="0.2">
      <c r="A439" s="919"/>
      <c r="C439" s="869"/>
      <c r="E439" s="869"/>
      <c r="G439" s="869"/>
      <c r="H439" s="921"/>
      <c r="I439" s="838"/>
      <c r="J439" s="921"/>
      <c r="K439" s="838"/>
      <c r="L439" s="921"/>
      <c r="M439" s="838"/>
      <c r="N439" s="921"/>
      <c r="O439" s="838"/>
      <c r="P439" s="922"/>
      <c r="Q439" s="923"/>
      <c r="R439" s="924"/>
      <c r="S439" s="921"/>
      <c r="T439" s="921"/>
      <c r="U439" s="921"/>
      <c r="V439" s="933"/>
      <c r="W439" s="926"/>
      <c r="X439" s="927"/>
      <c r="Y439" s="922"/>
      <c r="Z439" s="838"/>
      <c r="AA439" s="928"/>
      <c r="AB439" s="929"/>
      <c r="AC439" s="929"/>
      <c r="AD439" s="929"/>
      <c r="AE439" s="929"/>
      <c r="AF439" s="929"/>
      <c r="AG439" s="929"/>
      <c r="AH439" s="929"/>
      <c r="AI439" s="929"/>
      <c r="AJ439" s="929"/>
      <c r="AK439" s="929"/>
      <c r="AL439" s="929"/>
      <c r="AM439" s="929"/>
      <c r="AN439" s="929"/>
      <c r="AO439" s="930"/>
      <c r="AP439" s="929"/>
      <c r="AQ439" s="931"/>
      <c r="AR439" s="931"/>
      <c r="AS439" s="869"/>
      <c r="AT439" s="869"/>
      <c r="AU439" s="869"/>
      <c r="AV439" s="869"/>
      <c r="AW439" s="869"/>
      <c r="AX439" s="869"/>
      <c r="AY439" s="869"/>
      <c r="AZ439" s="869"/>
      <c r="BA439" s="869"/>
      <c r="BB439" s="869"/>
      <c r="BC439" s="869"/>
      <c r="BD439" s="869"/>
      <c r="BE439" s="869"/>
      <c r="BF439" s="869"/>
      <c r="BG439" s="869"/>
      <c r="BH439" s="869"/>
      <c r="BI439" s="869"/>
      <c r="BJ439" s="869"/>
      <c r="BK439" s="869"/>
      <c r="BL439" s="869"/>
      <c r="BM439" s="869"/>
    </row>
    <row r="440" spans="1:65" ht="27" customHeight="1" x14ac:dyDescent="0.2">
      <c r="A440" s="919"/>
      <c r="C440" s="869"/>
      <c r="E440" s="869"/>
      <c r="G440" s="869"/>
      <c r="H440" s="921"/>
      <c r="I440" s="838"/>
      <c r="J440" s="921"/>
      <c r="K440" s="838"/>
      <c r="L440" s="921"/>
      <c r="M440" s="838"/>
      <c r="N440" s="921"/>
      <c r="O440" s="838"/>
      <c r="P440" s="922"/>
      <c r="Q440" s="923"/>
      <c r="R440" s="924"/>
      <c r="S440" s="921"/>
      <c r="T440" s="921"/>
      <c r="U440" s="921"/>
      <c r="V440" s="933"/>
      <c r="W440" s="926"/>
      <c r="X440" s="927"/>
      <c r="Y440" s="922"/>
      <c r="Z440" s="838"/>
      <c r="AA440" s="928"/>
      <c r="AB440" s="929"/>
      <c r="AC440" s="929"/>
      <c r="AD440" s="929"/>
      <c r="AE440" s="929"/>
      <c r="AF440" s="929"/>
      <c r="AG440" s="929"/>
      <c r="AH440" s="929"/>
      <c r="AI440" s="929"/>
      <c r="AJ440" s="929"/>
      <c r="AK440" s="929"/>
      <c r="AL440" s="929"/>
      <c r="AM440" s="929"/>
      <c r="AN440" s="929"/>
      <c r="AO440" s="930"/>
      <c r="AP440" s="929"/>
      <c r="AQ440" s="931"/>
      <c r="AR440" s="931"/>
      <c r="AS440" s="869"/>
      <c r="AT440" s="869"/>
      <c r="AU440" s="869"/>
      <c r="AV440" s="869"/>
      <c r="AW440" s="869"/>
      <c r="AX440" s="869"/>
      <c r="AY440" s="869"/>
      <c r="AZ440" s="869"/>
      <c r="BA440" s="869"/>
      <c r="BB440" s="869"/>
      <c r="BC440" s="869"/>
      <c r="BD440" s="869"/>
      <c r="BE440" s="869"/>
      <c r="BF440" s="869"/>
      <c r="BG440" s="869"/>
      <c r="BH440" s="869"/>
      <c r="BI440" s="869"/>
      <c r="BJ440" s="869"/>
      <c r="BK440" s="869"/>
      <c r="BL440" s="869"/>
      <c r="BM440" s="869"/>
    </row>
    <row r="441" spans="1:65" ht="27" customHeight="1" x14ac:dyDescent="0.2">
      <c r="A441" s="919"/>
      <c r="C441" s="869"/>
      <c r="E441" s="869"/>
      <c r="G441" s="869"/>
      <c r="H441" s="921"/>
      <c r="I441" s="838"/>
      <c r="J441" s="921"/>
      <c r="K441" s="838"/>
      <c r="L441" s="921"/>
      <c r="M441" s="838"/>
      <c r="N441" s="921"/>
      <c r="O441" s="838"/>
      <c r="P441" s="922"/>
      <c r="Q441" s="923"/>
      <c r="R441" s="924"/>
      <c r="S441" s="921"/>
      <c r="T441" s="921"/>
      <c r="U441" s="921"/>
      <c r="V441" s="933"/>
      <c r="W441" s="926"/>
      <c r="X441" s="927"/>
      <c r="Y441" s="922"/>
      <c r="Z441" s="838"/>
      <c r="AA441" s="928"/>
      <c r="AB441" s="929"/>
      <c r="AC441" s="929"/>
      <c r="AD441" s="929"/>
      <c r="AE441" s="929"/>
      <c r="AF441" s="929"/>
      <c r="AG441" s="929"/>
      <c r="AH441" s="929"/>
      <c r="AI441" s="929"/>
      <c r="AJ441" s="929"/>
      <c r="AK441" s="929"/>
      <c r="AL441" s="929"/>
      <c r="AM441" s="929"/>
      <c r="AN441" s="929"/>
      <c r="AO441" s="930"/>
      <c r="AP441" s="929"/>
      <c r="AQ441" s="931"/>
      <c r="AR441" s="931"/>
      <c r="AS441" s="869"/>
      <c r="AT441" s="869"/>
      <c r="AU441" s="869"/>
      <c r="AV441" s="869"/>
      <c r="AW441" s="869"/>
      <c r="AX441" s="869"/>
      <c r="AY441" s="869"/>
      <c r="AZ441" s="869"/>
      <c r="BA441" s="869"/>
      <c r="BB441" s="869"/>
      <c r="BC441" s="869"/>
      <c r="BD441" s="869"/>
      <c r="BE441" s="869"/>
      <c r="BF441" s="869"/>
      <c r="BG441" s="869"/>
      <c r="BH441" s="869"/>
      <c r="BI441" s="869"/>
      <c r="BJ441" s="869"/>
      <c r="BK441" s="869"/>
      <c r="BL441" s="869"/>
      <c r="BM441" s="869"/>
    </row>
    <row r="442" spans="1:65" ht="27" customHeight="1" x14ac:dyDescent="0.2">
      <c r="A442" s="919"/>
      <c r="C442" s="869"/>
      <c r="E442" s="869"/>
      <c r="G442" s="869"/>
      <c r="H442" s="921"/>
      <c r="I442" s="838"/>
      <c r="J442" s="921"/>
      <c r="K442" s="838"/>
      <c r="L442" s="921"/>
      <c r="M442" s="838"/>
      <c r="N442" s="921"/>
      <c r="O442" s="838"/>
      <c r="P442" s="922"/>
      <c r="Q442" s="923"/>
      <c r="R442" s="924"/>
      <c r="S442" s="921"/>
      <c r="T442" s="921"/>
      <c r="U442" s="921"/>
      <c r="V442" s="933"/>
      <c r="W442" s="926"/>
      <c r="X442" s="927"/>
      <c r="Y442" s="922"/>
      <c r="Z442" s="838"/>
      <c r="AA442" s="928"/>
      <c r="AB442" s="929"/>
      <c r="AC442" s="929"/>
      <c r="AD442" s="929"/>
      <c r="AE442" s="929"/>
      <c r="AF442" s="929"/>
      <c r="AG442" s="929"/>
      <c r="AH442" s="929"/>
      <c r="AI442" s="929"/>
      <c r="AJ442" s="929"/>
      <c r="AK442" s="929"/>
      <c r="AL442" s="929"/>
      <c r="AM442" s="929"/>
      <c r="AN442" s="929"/>
      <c r="AO442" s="930"/>
      <c r="AP442" s="929"/>
      <c r="AQ442" s="931"/>
      <c r="AR442" s="931"/>
      <c r="AS442" s="869"/>
      <c r="AT442" s="869"/>
      <c r="AU442" s="869"/>
      <c r="AV442" s="869"/>
      <c r="AW442" s="869"/>
      <c r="AX442" s="869"/>
      <c r="AY442" s="869"/>
      <c r="AZ442" s="869"/>
      <c r="BA442" s="869"/>
      <c r="BB442" s="869"/>
      <c r="BC442" s="869"/>
      <c r="BD442" s="869"/>
      <c r="BE442" s="869"/>
      <c r="BF442" s="869"/>
      <c r="BG442" s="869"/>
      <c r="BH442" s="869"/>
      <c r="BI442" s="869"/>
      <c r="BJ442" s="869"/>
      <c r="BK442" s="869"/>
      <c r="BL442" s="869"/>
      <c r="BM442" s="869"/>
    </row>
    <row r="443" spans="1:65" ht="27" customHeight="1" x14ac:dyDescent="0.2">
      <c r="A443" s="919"/>
      <c r="C443" s="869"/>
      <c r="E443" s="869"/>
      <c r="G443" s="869"/>
      <c r="H443" s="921"/>
      <c r="I443" s="838"/>
      <c r="J443" s="921"/>
      <c r="K443" s="838"/>
      <c r="L443" s="921"/>
      <c r="M443" s="838"/>
      <c r="N443" s="921"/>
      <c r="O443" s="838"/>
      <c r="P443" s="922"/>
      <c r="Q443" s="923"/>
      <c r="R443" s="924"/>
      <c r="S443" s="921"/>
      <c r="T443" s="921"/>
      <c r="U443" s="921"/>
      <c r="V443" s="933"/>
      <c r="W443" s="926"/>
      <c r="X443" s="927"/>
      <c r="Y443" s="922"/>
      <c r="Z443" s="838"/>
      <c r="AA443" s="928"/>
      <c r="AB443" s="929"/>
      <c r="AC443" s="929"/>
      <c r="AD443" s="929"/>
      <c r="AE443" s="929"/>
      <c r="AF443" s="929"/>
      <c r="AG443" s="929"/>
      <c r="AH443" s="929"/>
      <c r="AI443" s="929"/>
      <c r="AJ443" s="929"/>
      <c r="AK443" s="929"/>
      <c r="AL443" s="929"/>
      <c r="AM443" s="929"/>
      <c r="AN443" s="929"/>
      <c r="AO443" s="930"/>
      <c r="AP443" s="929"/>
      <c r="AQ443" s="931"/>
      <c r="AR443" s="931"/>
      <c r="AS443" s="869"/>
      <c r="AT443" s="869"/>
      <c r="AU443" s="869"/>
      <c r="AV443" s="869"/>
      <c r="AW443" s="869"/>
      <c r="AX443" s="869"/>
      <c r="AY443" s="869"/>
      <c r="AZ443" s="869"/>
      <c r="BA443" s="869"/>
      <c r="BB443" s="869"/>
      <c r="BC443" s="869"/>
      <c r="BD443" s="869"/>
      <c r="BE443" s="869"/>
      <c r="BF443" s="869"/>
      <c r="BG443" s="869"/>
      <c r="BH443" s="869"/>
      <c r="BI443" s="869"/>
      <c r="BJ443" s="869"/>
      <c r="BK443" s="869"/>
      <c r="BL443" s="869"/>
      <c r="BM443" s="869"/>
    </row>
    <row r="444" spans="1:65" ht="27" customHeight="1" x14ac:dyDescent="0.2">
      <c r="A444" s="919"/>
      <c r="C444" s="869"/>
      <c r="E444" s="869"/>
      <c r="G444" s="869"/>
      <c r="H444" s="921"/>
      <c r="I444" s="838"/>
      <c r="J444" s="921"/>
      <c r="K444" s="838"/>
      <c r="L444" s="921"/>
      <c r="M444" s="838"/>
      <c r="N444" s="921"/>
      <c r="O444" s="838"/>
      <c r="P444" s="922"/>
      <c r="Q444" s="923"/>
      <c r="R444" s="924"/>
      <c r="S444" s="921"/>
      <c r="T444" s="921"/>
      <c r="U444" s="921"/>
      <c r="V444" s="933"/>
      <c r="W444" s="926"/>
      <c r="X444" s="927"/>
      <c r="Y444" s="922"/>
      <c r="Z444" s="838"/>
      <c r="AA444" s="928"/>
      <c r="AB444" s="929"/>
      <c r="AC444" s="929"/>
      <c r="AD444" s="929"/>
      <c r="AE444" s="929"/>
      <c r="AF444" s="929"/>
      <c r="AG444" s="929"/>
      <c r="AH444" s="929"/>
      <c r="AI444" s="929"/>
      <c r="AJ444" s="929"/>
      <c r="AK444" s="929"/>
      <c r="AL444" s="929"/>
      <c r="AM444" s="929"/>
      <c r="AN444" s="929"/>
      <c r="AO444" s="930"/>
      <c r="AP444" s="929"/>
      <c r="AQ444" s="931"/>
      <c r="AR444" s="931"/>
      <c r="AS444" s="869"/>
      <c r="AT444" s="869"/>
      <c r="AU444" s="869"/>
      <c r="AV444" s="869"/>
      <c r="AW444" s="869"/>
      <c r="AX444" s="869"/>
      <c r="AY444" s="869"/>
      <c r="AZ444" s="869"/>
      <c r="BA444" s="869"/>
      <c r="BB444" s="869"/>
      <c r="BC444" s="869"/>
      <c r="BD444" s="869"/>
      <c r="BE444" s="869"/>
      <c r="BF444" s="869"/>
      <c r="BG444" s="869"/>
      <c r="BH444" s="869"/>
      <c r="BI444" s="869"/>
      <c r="BJ444" s="869"/>
      <c r="BK444" s="869"/>
      <c r="BL444" s="869"/>
      <c r="BM444" s="869"/>
    </row>
    <row r="445" spans="1:65" ht="27" customHeight="1" x14ac:dyDescent="0.2">
      <c r="A445" s="919"/>
      <c r="C445" s="869"/>
      <c r="E445" s="869"/>
      <c r="G445" s="869"/>
      <c r="H445" s="921"/>
      <c r="I445" s="838"/>
      <c r="J445" s="921"/>
      <c r="K445" s="838"/>
      <c r="L445" s="921"/>
      <c r="M445" s="838"/>
      <c r="N445" s="921"/>
      <c r="O445" s="838"/>
      <c r="P445" s="922"/>
      <c r="Q445" s="923"/>
      <c r="R445" s="924"/>
      <c r="S445" s="921"/>
      <c r="T445" s="921"/>
      <c r="U445" s="921"/>
      <c r="V445" s="933"/>
      <c r="W445" s="926"/>
      <c r="X445" s="927"/>
      <c r="Y445" s="922"/>
      <c r="Z445" s="838"/>
      <c r="AA445" s="928"/>
      <c r="AB445" s="929"/>
      <c r="AC445" s="929"/>
      <c r="AD445" s="929"/>
      <c r="AE445" s="929"/>
      <c r="AF445" s="929"/>
      <c r="AG445" s="929"/>
      <c r="AH445" s="929"/>
      <c r="AI445" s="929"/>
      <c r="AJ445" s="929"/>
      <c r="AK445" s="929"/>
      <c r="AL445" s="929"/>
      <c r="AM445" s="929"/>
      <c r="AN445" s="929"/>
      <c r="AO445" s="930"/>
      <c r="AP445" s="929"/>
      <c r="AQ445" s="931"/>
      <c r="AR445" s="931"/>
      <c r="AS445" s="869"/>
      <c r="AT445" s="869"/>
      <c r="AU445" s="869"/>
      <c r="AV445" s="869"/>
      <c r="AW445" s="869"/>
      <c r="AX445" s="869"/>
      <c r="AY445" s="869"/>
      <c r="AZ445" s="869"/>
      <c r="BA445" s="869"/>
      <c r="BB445" s="869"/>
      <c r="BC445" s="869"/>
      <c r="BD445" s="869"/>
      <c r="BE445" s="869"/>
      <c r="BF445" s="869"/>
      <c r="BG445" s="869"/>
      <c r="BH445" s="869"/>
      <c r="BI445" s="869"/>
      <c r="BJ445" s="869"/>
      <c r="BK445" s="869"/>
      <c r="BL445" s="869"/>
      <c r="BM445" s="869"/>
    </row>
    <row r="446" spans="1:65" ht="27" customHeight="1" x14ac:dyDescent="0.2">
      <c r="A446" s="919"/>
      <c r="C446" s="869"/>
      <c r="E446" s="869"/>
      <c r="G446" s="869"/>
      <c r="H446" s="921"/>
      <c r="I446" s="838"/>
      <c r="J446" s="921"/>
      <c r="K446" s="838"/>
      <c r="L446" s="921"/>
      <c r="M446" s="838"/>
      <c r="N446" s="921"/>
      <c r="O446" s="838"/>
      <c r="P446" s="922"/>
      <c r="Q446" s="923"/>
      <c r="R446" s="924"/>
      <c r="S446" s="921"/>
      <c r="T446" s="921"/>
      <c r="U446" s="921"/>
      <c r="V446" s="933"/>
      <c r="W446" s="926"/>
      <c r="X446" s="927"/>
      <c r="Y446" s="922"/>
      <c r="Z446" s="838"/>
      <c r="AA446" s="928"/>
      <c r="AB446" s="929"/>
      <c r="AC446" s="929"/>
      <c r="AD446" s="929"/>
      <c r="AE446" s="929"/>
      <c r="AF446" s="929"/>
      <c r="AG446" s="929"/>
      <c r="AH446" s="929"/>
      <c r="AI446" s="929"/>
      <c r="AJ446" s="929"/>
      <c r="AK446" s="929"/>
      <c r="AL446" s="929"/>
      <c r="AM446" s="929"/>
      <c r="AN446" s="929"/>
      <c r="AO446" s="930"/>
      <c r="AP446" s="929"/>
      <c r="AQ446" s="931"/>
      <c r="AR446" s="931"/>
      <c r="AS446" s="869"/>
      <c r="AT446" s="869"/>
      <c r="AU446" s="869"/>
      <c r="AV446" s="869"/>
      <c r="AW446" s="869"/>
      <c r="AX446" s="869"/>
      <c r="AY446" s="869"/>
      <c r="AZ446" s="869"/>
      <c r="BA446" s="869"/>
      <c r="BB446" s="869"/>
      <c r="BC446" s="869"/>
      <c r="BD446" s="869"/>
      <c r="BE446" s="869"/>
      <c r="BF446" s="869"/>
      <c r="BG446" s="869"/>
      <c r="BH446" s="869"/>
      <c r="BI446" s="869"/>
      <c r="BJ446" s="869"/>
      <c r="BK446" s="869"/>
      <c r="BL446" s="869"/>
      <c r="BM446" s="869"/>
    </row>
    <row r="447" spans="1:65" ht="27" customHeight="1" x14ac:dyDescent="0.2">
      <c r="A447" s="919"/>
      <c r="C447" s="869"/>
      <c r="E447" s="869"/>
      <c r="G447" s="869"/>
      <c r="H447" s="921"/>
      <c r="I447" s="838"/>
      <c r="J447" s="921"/>
      <c r="K447" s="838"/>
      <c r="L447" s="921"/>
      <c r="M447" s="838"/>
      <c r="N447" s="921"/>
      <c r="O447" s="838"/>
      <c r="P447" s="922"/>
      <c r="Q447" s="923"/>
      <c r="R447" s="924"/>
      <c r="S447" s="921"/>
      <c r="T447" s="921"/>
      <c r="U447" s="921"/>
      <c r="V447" s="933"/>
      <c r="W447" s="926"/>
      <c r="X447" s="927"/>
      <c r="Y447" s="922"/>
      <c r="Z447" s="838"/>
      <c r="AA447" s="928"/>
      <c r="AB447" s="929"/>
      <c r="AC447" s="929"/>
      <c r="AD447" s="929"/>
      <c r="AE447" s="929"/>
      <c r="AF447" s="929"/>
      <c r="AG447" s="929"/>
      <c r="AH447" s="929"/>
      <c r="AI447" s="929"/>
      <c r="AJ447" s="929"/>
      <c r="AK447" s="929"/>
      <c r="AL447" s="929"/>
      <c r="AM447" s="929"/>
      <c r="AN447" s="929"/>
      <c r="AO447" s="930"/>
      <c r="AP447" s="929"/>
      <c r="AQ447" s="931"/>
      <c r="AR447" s="931"/>
      <c r="AS447" s="869"/>
      <c r="AT447" s="869"/>
      <c r="AU447" s="869"/>
      <c r="AV447" s="869"/>
      <c r="AW447" s="869"/>
      <c r="AX447" s="869"/>
      <c r="AY447" s="869"/>
      <c r="AZ447" s="869"/>
      <c r="BA447" s="869"/>
      <c r="BB447" s="869"/>
      <c r="BC447" s="869"/>
      <c r="BD447" s="869"/>
      <c r="BE447" s="869"/>
      <c r="BF447" s="869"/>
      <c r="BG447" s="869"/>
      <c r="BH447" s="869"/>
      <c r="BI447" s="869"/>
      <c r="BJ447" s="869"/>
      <c r="BK447" s="869"/>
      <c r="BL447" s="869"/>
      <c r="BM447" s="869"/>
    </row>
    <row r="448" spans="1:65" ht="27" customHeight="1" x14ac:dyDescent="0.2">
      <c r="A448" s="919"/>
      <c r="C448" s="869"/>
      <c r="E448" s="869"/>
      <c r="G448" s="869"/>
      <c r="H448" s="921"/>
      <c r="I448" s="838"/>
      <c r="J448" s="921"/>
      <c r="K448" s="838"/>
      <c r="L448" s="921"/>
      <c r="M448" s="838"/>
      <c r="N448" s="921"/>
      <c r="O448" s="838"/>
      <c r="P448" s="922"/>
      <c r="Q448" s="923"/>
      <c r="R448" s="924"/>
      <c r="S448" s="921"/>
      <c r="T448" s="921"/>
      <c r="U448" s="921"/>
      <c r="V448" s="933"/>
      <c r="W448" s="926"/>
      <c r="X448" s="927"/>
      <c r="Y448" s="922"/>
      <c r="Z448" s="838"/>
      <c r="AA448" s="928"/>
      <c r="AB448" s="929"/>
      <c r="AC448" s="929"/>
      <c r="AD448" s="929"/>
      <c r="AE448" s="929"/>
      <c r="AF448" s="929"/>
      <c r="AG448" s="929"/>
      <c r="AH448" s="929"/>
      <c r="AI448" s="929"/>
      <c r="AJ448" s="929"/>
      <c r="AK448" s="929"/>
      <c r="AL448" s="929"/>
      <c r="AM448" s="929"/>
      <c r="AN448" s="929"/>
      <c r="AO448" s="930"/>
      <c r="AP448" s="929"/>
      <c r="AQ448" s="931"/>
      <c r="AR448" s="931"/>
      <c r="AS448" s="869"/>
      <c r="AT448" s="869"/>
      <c r="AU448" s="869"/>
      <c r="AV448" s="869"/>
      <c r="AW448" s="869"/>
      <c r="AX448" s="869"/>
      <c r="AY448" s="869"/>
      <c r="AZ448" s="869"/>
      <c r="BA448" s="869"/>
      <c r="BB448" s="869"/>
      <c r="BC448" s="869"/>
      <c r="BD448" s="869"/>
      <c r="BE448" s="869"/>
      <c r="BF448" s="869"/>
      <c r="BG448" s="869"/>
      <c r="BH448" s="869"/>
      <c r="BI448" s="869"/>
      <c r="BJ448" s="869"/>
      <c r="BK448" s="869"/>
      <c r="BL448" s="869"/>
      <c r="BM448" s="869"/>
    </row>
    <row r="449" spans="1:65" ht="27" customHeight="1" x14ac:dyDescent="0.2">
      <c r="A449" s="919"/>
      <c r="C449" s="869"/>
      <c r="E449" s="869"/>
      <c r="G449" s="869"/>
      <c r="H449" s="921"/>
      <c r="I449" s="838"/>
      <c r="J449" s="921"/>
      <c r="K449" s="838"/>
      <c r="L449" s="921"/>
      <c r="M449" s="838"/>
      <c r="N449" s="921"/>
      <c r="O449" s="838"/>
      <c r="P449" s="922"/>
      <c r="Q449" s="923"/>
      <c r="R449" s="924"/>
      <c r="S449" s="921"/>
      <c r="T449" s="921"/>
      <c r="U449" s="921"/>
      <c r="V449" s="933"/>
      <c r="W449" s="926"/>
      <c r="X449" s="927"/>
      <c r="Y449" s="922"/>
      <c r="Z449" s="838"/>
      <c r="AA449" s="928"/>
      <c r="AB449" s="929"/>
      <c r="AC449" s="929"/>
      <c r="AD449" s="929"/>
      <c r="AE449" s="929"/>
      <c r="AF449" s="929"/>
      <c r="AG449" s="929"/>
      <c r="AH449" s="929"/>
      <c r="AI449" s="929"/>
      <c r="AJ449" s="929"/>
      <c r="AK449" s="929"/>
      <c r="AL449" s="929"/>
      <c r="AM449" s="929"/>
      <c r="AN449" s="929"/>
      <c r="AO449" s="930"/>
      <c r="AP449" s="929"/>
      <c r="AQ449" s="931"/>
      <c r="AR449" s="931"/>
      <c r="AS449" s="869"/>
      <c r="AT449" s="869"/>
      <c r="AU449" s="869"/>
      <c r="AV449" s="869"/>
      <c r="AW449" s="869"/>
      <c r="AX449" s="869"/>
      <c r="AY449" s="869"/>
      <c r="AZ449" s="869"/>
      <c r="BA449" s="869"/>
      <c r="BB449" s="869"/>
      <c r="BC449" s="869"/>
      <c r="BD449" s="869"/>
      <c r="BE449" s="869"/>
      <c r="BF449" s="869"/>
      <c r="BG449" s="869"/>
      <c r="BH449" s="869"/>
      <c r="BI449" s="869"/>
      <c r="BJ449" s="869"/>
      <c r="BK449" s="869"/>
      <c r="BL449" s="869"/>
      <c r="BM449" s="869"/>
    </row>
    <row r="450" spans="1:65" ht="27" customHeight="1" x14ac:dyDescent="0.2">
      <c r="A450" s="919"/>
      <c r="C450" s="869"/>
      <c r="E450" s="869"/>
      <c r="G450" s="869"/>
      <c r="H450" s="921"/>
      <c r="I450" s="838"/>
      <c r="J450" s="921"/>
      <c r="K450" s="838"/>
      <c r="L450" s="921"/>
      <c r="M450" s="838"/>
      <c r="N450" s="921"/>
      <c r="O450" s="838"/>
      <c r="P450" s="922"/>
      <c r="Q450" s="923"/>
      <c r="R450" s="924"/>
      <c r="S450" s="921"/>
      <c r="T450" s="921"/>
      <c r="U450" s="921"/>
      <c r="V450" s="933"/>
      <c r="W450" s="926"/>
      <c r="X450" s="927"/>
      <c r="Y450" s="922"/>
      <c r="Z450" s="838"/>
      <c r="AA450" s="928"/>
      <c r="AB450" s="929"/>
      <c r="AC450" s="929"/>
      <c r="AD450" s="929"/>
      <c r="AE450" s="929"/>
      <c r="AF450" s="929"/>
      <c r="AG450" s="929"/>
      <c r="AH450" s="929"/>
      <c r="AI450" s="929"/>
      <c r="AJ450" s="929"/>
      <c r="AK450" s="929"/>
      <c r="AL450" s="929"/>
      <c r="AM450" s="929"/>
      <c r="AN450" s="929"/>
      <c r="AO450" s="930"/>
      <c r="AP450" s="929"/>
      <c r="AQ450" s="931"/>
      <c r="AR450" s="931"/>
      <c r="AS450" s="869"/>
      <c r="AT450" s="869"/>
      <c r="AU450" s="869"/>
      <c r="AV450" s="869"/>
      <c r="AW450" s="869"/>
      <c r="AX450" s="869"/>
      <c r="AY450" s="869"/>
      <c r="AZ450" s="869"/>
      <c r="BA450" s="869"/>
      <c r="BB450" s="869"/>
      <c r="BC450" s="869"/>
      <c r="BD450" s="869"/>
      <c r="BE450" s="869"/>
      <c r="BF450" s="869"/>
      <c r="BG450" s="869"/>
      <c r="BH450" s="869"/>
      <c r="BI450" s="869"/>
      <c r="BJ450" s="869"/>
      <c r="BK450" s="869"/>
      <c r="BL450" s="869"/>
      <c r="BM450" s="869"/>
    </row>
    <row r="451" spans="1:65" ht="27" customHeight="1" x14ac:dyDescent="0.2">
      <c r="A451" s="919"/>
      <c r="C451" s="869"/>
      <c r="E451" s="869"/>
      <c r="G451" s="869"/>
      <c r="H451" s="921"/>
      <c r="I451" s="838"/>
      <c r="J451" s="921"/>
      <c r="K451" s="838"/>
      <c r="L451" s="921"/>
      <c r="M451" s="838"/>
      <c r="N451" s="921"/>
      <c r="O451" s="838"/>
      <c r="P451" s="922"/>
      <c r="Q451" s="923"/>
      <c r="R451" s="924"/>
      <c r="S451" s="921"/>
      <c r="T451" s="921"/>
      <c r="U451" s="921"/>
      <c r="V451" s="933"/>
      <c r="W451" s="926"/>
      <c r="X451" s="927"/>
      <c r="Y451" s="922"/>
      <c r="Z451" s="838"/>
      <c r="AA451" s="928"/>
      <c r="AB451" s="929"/>
      <c r="AC451" s="929"/>
      <c r="AD451" s="929"/>
      <c r="AE451" s="929"/>
      <c r="AF451" s="929"/>
      <c r="AG451" s="929"/>
      <c r="AH451" s="929"/>
      <c r="AI451" s="929"/>
      <c r="AJ451" s="929"/>
      <c r="AK451" s="929"/>
      <c r="AL451" s="929"/>
      <c r="AM451" s="929"/>
      <c r="AN451" s="929"/>
      <c r="AO451" s="930"/>
      <c r="AP451" s="929"/>
      <c r="AQ451" s="931"/>
      <c r="AR451" s="931"/>
      <c r="AS451" s="869"/>
      <c r="AT451" s="869"/>
      <c r="AU451" s="869"/>
      <c r="AV451" s="869"/>
      <c r="AW451" s="869"/>
      <c r="AX451" s="869"/>
      <c r="AY451" s="869"/>
      <c r="AZ451" s="869"/>
      <c r="BA451" s="869"/>
      <c r="BB451" s="869"/>
      <c r="BC451" s="869"/>
      <c r="BD451" s="869"/>
      <c r="BE451" s="869"/>
      <c r="BF451" s="869"/>
      <c r="BG451" s="869"/>
      <c r="BH451" s="869"/>
      <c r="BI451" s="869"/>
      <c r="BJ451" s="869"/>
      <c r="BK451" s="869"/>
      <c r="BL451" s="869"/>
      <c r="BM451" s="869"/>
    </row>
    <row r="452" spans="1:65" ht="27" customHeight="1" x14ac:dyDescent="0.2">
      <c r="A452" s="919"/>
      <c r="C452" s="869"/>
      <c r="E452" s="869"/>
      <c r="G452" s="869"/>
      <c r="H452" s="921"/>
      <c r="I452" s="838"/>
      <c r="J452" s="921"/>
      <c r="K452" s="838"/>
      <c r="L452" s="921"/>
      <c r="M452" s="838"/>
      <c r="N452" s="921"/>
      <c r="O452" s="838"/>
      <c r="P452" s="922"/>
      <c r="Q452" s="923"/>
      <c r="R452" s="924"/>
      <c r="S452" s="921"/>
      <c r="T452" s="921"/>
      <c r="U452" s="921"/>
      <c r="V452" s="933"/>
      <c r="W452" s="926"/>
      <c r="X452" s="927"/>
      <c r="Y452" s="922"/>
      <c r="Z452" s="838"/>
      <c r="AA452" s="928"/>
      <c r="AB452" s="929"/>
      <c r="AC452" s="929"/>
      <c r="AD452" s="929"/>
      <c r="AE452" s="929"/>
      <c r="AF452" s="929"/>
      <c r="AG452" s="929"/>
      <c r="AH452" s="929"/>
      <c r="AI452" s="929"/>
      <c r="AJ452" s="929"/>
      <c r="AK452" s="929"/>
      <c r="AL452" s="929"/>
      <c r="AM452" s="929"/>
      <c r="AN452" s="929"/>
      <c r="AO452" s="930"/>
      <c r="AP452" s="929"/>
      <c r="AQ452" s="931"/>
      <c r="AR452" s="931"/>
      <c r="AS452" s="869"/>
      <c r="AT452" s="869"/>
      <c r="AU452" s="869"/>
      <c r="AV452" s="869"/>
      <c r="AW452" s="869"/>
      <c r="AX452" s="869"/>
      <c r="AY452" s="869"/>
      <c r="AZ452" s="869"/>
      <c r="BA452" s="869"/>
      <c r="BB452" s="869"/>
      <c r="BC452" s="869"/>
      <c r="BD452" s="869"/>
      <c r="BE452" s="869"/>
      <c r="BF452" s="869"/>
      <c r="BG452" s="869"/>
      <c r="BH452" s="869"/>
      <c r="BI452" s="869"/>
      <c r="BJ452" s="869"/>
      <c r="BK452" s="869"/>
      <c r="BL452" s="869"/>
      <c r="BM452" s="869"/>
    </row>
    <row r="453" spans="1:65" ht="27" customHeight="1" x14ac:dyDescent="0.2">
      <c r="A453" s="919"/>
      <c r="C453" s="869"/>
      <c r="E453" s="869"/>
      <c r="G453" s="869"/>
      <c r="H453" s="921"/>
      <c r="I453" s="838"/>
      <c r="J453" s="921"/>
      <c r="K453" s="838"/>
      <c r="L453" s="921"/>
      <c r="M453" s="838"/>
      <c r="N453" s="921"/>
      <c r="O453" s="838"/>
      <c r="P453" s="922"/>
      <c r="Q453" s="923"/>
      <c r="R453" s="924"/>
      <c r="S453" s="921"/>
      <c r="T453" s="921"/>
      <c r="U453" s="921"/>
      <c r="V453" s="933"/>
      <c r="W453" s="926"/>
      <c r="X453" s="927"/>
      <c r="Y453" s="922"/>
      <c r="Z453" s="838"/>
      <c r="AA453" s="928"/>
      <c r="AB453" s="929"/>
      <c r="AC453" s="929"/>
      <c r="AD453" s="929"/>
      <c r="AE453" s="929"/>
      <c r="AF453" s="929"/>
      <c r="AG453" s="929"/>
      <c r="AH453" s="929"/>
      <c r="AI453" s="929"/>
      <c r="AJ453" s="929"/>
      <c r="AK453" s="929"/>
      <c r="AL453" s="929"/>
      <c r="AM453" s="929"/>
      <c r="AN453" s="929"/>
      <c r="AO453" s="930"/>
      <c r="AP453" s="929"/>
      <c r="AQ453" s="931"/>
      <c r="AR453" s="931"/>
      <c r="AS453" s="869"/>
      <c r="AT453" s="869"/>
      <c r="AU453" s="869"/>
      <c r="AV453" s="869"/>
      <c r="AW453" s="869"/>
      <c r="AX453" s="869"/>
      <c r="AY453" s="869"/>
      <c r="AZ453" s="869"/>
      <c r="BA453" s="869"/>
      <c r="BB453" s="869"/>
      <c r="BC453" s="869"/>
      <c r="BD453" s="869"/>
      <c r="BE453" s="869"/>
      <c r="BF453" s="869"/>
      <c r="BG453" s="869"/>
      <c r="BH453" s="869"/>
      <c r="BI453" s="869"/>
      <c r="BJ453" s="869"/>
      <c r="BK453" s="869"/>
      <c r="BL453" s="869"/>
      <c r="BM453" s="869"/>
    </row>
    <row r="454" spans="1:65" ht="27" customHeight="1" x14ac:dyDescent="0.2">
      <c r="A454" s="919"/>
      <c r="C454" s="869"/>
      <c r="E454" s="869"/>
      <c r="G454" s="869"/>
      <c r="H454" s="921"/>
      <c r="I454" s="838"/>
      <c r="J454" s="921"/>
      <c r="K454" s="838"/>
      <c r="L454" s="921"/>
      <c r="M454" s="838"/>
      <c r="N454" s="921"/>
      <c r="O454" s="838"/>
      <c r="P454" s="922"/>
      <c r="Q454" s="923"/>
      <c r="R454" s="924"/>
      <c r="S454" s="921"/>
      <c r="T454" s="921"/>
      <c r="U454" s="921"/>
      <c r="V454" s="933"/>
      <c r="W454" s="926"/>
      <c r="X454" s="927"/>
      <c r="Y454" s="922"/>
      <c r="Z454" s="838"/>
      <c r="AA454" s="928"/>
      <c r="AB454" s="929"/>
      <c r="AC454" s="929"/>
      <c r="AD454" s="929"/>
      <c r="AE454" s="929"/>
      <c r="AF454" s="929"/>
      <c r="AG454" s="929"/>
      <c r="AH454" s="929"/>
      <c r="AI454" s="929"/>
      <c r="AJ454" s="929"/>
      <c r="AK454" s="929"/>
      <c r="AL454" s="929"/>
      <c r="AM454" s="929"/>
      <c r="AN454" s="929"/>
      <c r="AO454" s="930"/>
      <c r="AP454" s="929"/>
      <c r="AQ454" s="931"/>
      <c r="AR454" s="931"/>
      <c r="AS454" s="869"/>
      <c r="AT454" s="869"/>
      <c r="AU454" s="869"/>
      <c r="AV454" s="869"/>
      <c r="AW454" s="869"/>
      <c r="AX454" s="869"/>
      <c r="AY454" s="869"/>
      <c r="AZ454" s="869"/>
      <c r="BA454" s="869"/>
      <c r="BB454" s="869"/>
      <c r="BC454" s="869"/>
      <c r="BD454" s="869"/>
      <c r="BE454" s="869"/>
      <c r="BF454" s="869"/>
      <c r="BG454" s="869"/>
      <c r="BH454" s="869"/>
      <c r="BI454" s="869"/>
      <c r="BJ454" s="869"/>
      <c r="BK454" s="869"/>
      <c r="BL454" s="869"/>
      <c r="BM454" s="869"/>
    </row>
    <row r="455" spans="1:65" ht="27" customHeight="1" x14ac:dyDescent="0.2">
      <c r="A455" s="919"/>
      <c r="C455" s="869"/>
      <c r="E455" s="869"/>
      <c r="G455" s="869"/>
      <c r="H455" s="921"/>
      <c r="I455" s="838"/>
      <c r="J455" s="921"/>
      <c r="K455" s="838"/>
      <c r="L455" s="921"/>
      <c r="M455" s="838"/>
      <c r="N455" s="921"/>
      <c r="O455" s="838"/>
      <c r="P455" s="922"/>
      <c r="Q455" s="923"/>
      <c r="R455" s="924"/>
      <c r="S455" s="921"/>
      <c r="T455" s="921"/>
      <c r="U455" s="921"/>
      <c r="V455" s="933"/>
      <c r="W455" s="926"/>
      <c r="X455" s="927"/>
      <c r="Y455" s="922"/>
      <c r="Z455" s="838"/>
      <c r="AA455" s="928"/>
      <c r="AB455" s="929"/>
      <c r="AC455" s="929"/>
      <c r="AD455" s="929"/>
      <c r="AE455" s="929"/>
      <c r="AF455" s="929"/>
      <c r="AG455" s="929"/>
      <c r="AH455" s="929"/>
      <c r="AI455" s="929"/>
      <c r="AJ455" s="929"/>
      <c r="AK455" s="929"/>
      <c r="AL455" s="929"/>
      <c r="AM455" s="929"/>
      <c r="AN455" s="929"/>
      <c r="AO455" s="930"/>
      <c r="AP455" s="929"/>
      <c r="AQ455" s="931"/>
      <c r="AR455" s="931"/>
      <c r="AS455" s="869"/>
      <c r="AT455" s="869"/>
      <c r="AU455" s="869"/>
      <c r="AV455" s="869"/>
      <c r="AW455" s="869"/>
      <c r="AX455" s="869"/>
      <c r="AY455" s="869"/>
      <c r="AZ455" s="869"/>
      <c r="BA455" s="869"/>
      <c r="BB455" s="869"/>
      <c r="BC455" s="869"/>
      <c r="BD455" s="869"/>
      <c r="BE455" s="869"/>
      <c r="BF455" s="869"/>
      <c r="BG455" s="869"/>
      <c r="BH455" s="869"/>
      <c r="BI455" s="869"/>
      <c r="BJ455" s="869"/>
      <c r="BK455" s="869"/>
      <c r="BL455" s="869"/>
      <c r="BM455" s="869"/>
    </row>
    <row r="456" spans="1:65" ht="27" customHeight="1" x14ac:dyDescent="0.2">
      <c r="A456" s="919"/>
      <c r="C456" s="869"/>
      <c r="E456" s="869"/>
      <c r="G456" s="869"/>
      <c r="H456" s="921"/>
      <c r="I456" s="838"/>
      <c r="J456" s="921"/>
      <c r="K456" s="838"/>
      <c r="L456" s="921"/>
      <c r="M456" s="838"/>
      <c r="N456" s="921"/>
      <c r="O456" s="838"/>
      <c r="P456" s="922"/>
      <c r="Q456" s="923"/>
      <c r="R456" s="924"/>
      <c r="S456" s="921"/>
      <c r="T456" s="921"/>
      <c r="U456" s="921"/>
      <c r="V456" s="933"/>
      <c r="W456" s="926"/>
      <c r="X456" s="927"/>
      <c r="Y456" s="922"/>
      <c r="Z456" s="838"/>
      <c r="AA456" s="928"/>
      <c r="AB456" s="929"/>
      <c r="AC456" s="929"/>
      <c r="AD456" s="929"/>
      <c r="AE456" s="929"/>
      <c r="AF456" s="929"/>
      <c r="AG456" s="929"/>
      <c r="AH456" s="929"/>
      <c r="AI456" s="929"/>
      <c r="AJ456" s="929"/>
      <c r="AK456" s="929"/>
      <c r="AL456" s="929"/>
      <c r="AM456" s="929"/>
      <c r="AN456" s="929"/>
      <c r="AO456" s="930"/>
      <c r="AP456" s="929"/>
      <c r="AQ456" s="931"/>
      <c r="AR456" s="931"/>
      <c r="AS456" s="869"/>
      <c r="AT456" s="869"/>
      <c r="AU456" s="869"/>
      <c r="AV456" s="869"/>
      <c r="AW456" s="869"/>
      <c r="AX456" s="869"/>
      <c r="AY456" s="869"/>
      <c r="AZ456" s="869"/>
      <c r="BA456" s="869"/>
      <c r="BB456" s="869"/>
      <c r="BC456" s="869"/>
      <c r="BD456" s="869"/>
      <c r="BE456" s="869"/>
      <c r="BF456" s="869"/>
      <c r="BG456" s="869"/>
      <c r="BH456" s="869"/>
      <c r="BI456" s="869"/>
      <c r="BJ456" s="869"/>
      <c r="BK456" s="869"/>
      <c r="BL456" s="869"/>
      <c r="BM456" s="869"/>
    </row>
    <row r="457" spans="1:65" ht="27" customHeight="1" x14ac:dyDescent="0.2">
      <c r="A457" s="919"/>
      <c r="C457" s="869"/>
      <c r="E457" s="869"/>
      <c r="G457" s="869"/>
      <c r="H457" s="921"/>
      <c r="I457" s="838"/>
      <c r="J457" s="921"/>
      <c r="K457" s="838"/>
      <c r="L457" s="921"/>
      <c r="M457" s="838"/>
      <c r="N457" s="921"/>
      <c r="O457" s="838"/>
      <c r="P457" s="922"/>
      <c r="Q457" s="923"/>
      <c r="R457" s="924"/>
      <c r="S457" s="921"/>
      <c r="T457" s="921"/>
      <c r="U457" s="921"/>
      <c r="V457" s="933"/>
      <c r="W457" s="926"/>
      <c r="X457" s="927"/>
      <c r="Y457" s="922"/>
      <c r="Z457" s="838"/>
      <c r="AA457" s="928"/>
      <c r="AB457" s="929"/>
      <c r="AC457" s="929"/>
      <c r="AD457" s="929"/>
      <c r="AE457" s="929"/>
      <c r="AF457" s="929"/>
      <c r="AG457" s="929"/>
      <c r="AH457" s="929"/>
      <c r="AI457" s="929"/>
      <c r="AJ457" s="929"/>
      <c r="AK457" s="929"/>
      <c r="AL457" s="929"/>
      <c r="AM457" s="929"/>
      <c r="AN457" s="929"/>
      <c r="AO457" s="930"/>
      <c r="AP457" s="929"/>
      <c r="AQ457" s="931"/>
      <c r="AR457" s="931"/>
      <c r="AS457" s="869"/>
      <c r="AT457" s="869"/>
      <c r="AU457" s="869"/>
      <c r="AV457" s="869"/>
      <c r="AW457" s="869"/>
      <c r="AX457" s="869"/>
      <c r="AY457" s="869"/>
      <c r="AZ457" s="869"/>
      <c r="BA457" s="869"/>
      <c r="BB457" s="869"/>
      <c r="BC457" s="869"/>
      <c r="BD457" s="869"/>
      <c r="BE457" s="869"/>
      <c r="BF457" s="869"/>
      <c r="BG457" s="869"/>
      <c r="BH457" s="869"/>
      <c r="BI457" s="869"/>
      <c r="BJ457" s="869"/>
      <c r="BK457" s="869"/>
      <c r="BL457" s="869"/>
      <c r="BM457" s="869"/>
    </row>
    <row r="458" spans="1:65" ht="27" customHeight="1" x14ac:dyDescent="0.2">
      <c r="A458" s="919"/>
      <c r="C458" s="869"/>
      <c r="E458" s="869"/>
      <c r="G458" s="869"/>
      <c r="H458" s="921"/>
      <c r="I458" s="838"/>
      <c r="J458" s="921"/>
      <c r="K458" s="838"/>
      <c r="L458" s="921"/>
      <c r="M458" s="838"/>
      <c r="N458" s="921"/>
      <c r="O458" s="838"/>
      <c r="P458" s="922"/>
      <c r="Q458" s="923"/>
      <c r="R458" s="924"/>
      <c r="S458" s="921"/>
      <c r="T458" s="921"/>
      <c r="U458" s="921"/>
      <c r="V458" s="933"/>
      <c r="W458" s="926"/>
      <c r="X458" s="927"/>
      <c r="Y458" s="922"/>
      <c r="Z458" s="838"/>
      <c r="AA458" s="928"/>
      <c r="AB458" s="929"/>
      <c r="AC458" s="929"/>
      <c r="AD458" s="929"/>
      <c r="AE458" s="929"/>
      <c r="AF458" s="929"/>
      <c r="AG458" s="929"/>
      <c r="AH458" s="929"/>
      <c r="AI458" s="929"/>
      <c r="AJ458" s="929"/>
      <c r="AK458" s="929"/>
      <c r="AL458" s="929"/>
      <c r="AM458" s="929"/>
      <c r="AN458" s="929"/>
      <c r="AO458" s="930"/>
      <c r="AP458" s="929"/>
      <c r="AQ458" s="931"/>
      <c r="AR458" s="931"/>
      <c r="AS458" s="869"/>
      <c r="AT458" s="869"/>
      <c r="AU458" s="869"/>
      <c r="AV458" s="869"/>
      <c r="AW458" s="869"/>
      <c r="AX458" s="869"/>
      <c r="AY458" s="869"/>
      <c r="AZ458" s="869"/>
      <c r="BA458" s="869"/>
      <c r="BB458" s="869"/>
      <c r="BC458" s="869"/>
      <c r="BD458" s="869"/>
      <c r="BE458" s="869"/>
      <c r="BF458" s="869"/>
      <c r="BG458" s="869"/>
      <c r="BH458" s="869"/>
      <c r="BI458" s="869"/>
      <c r="BJ458" s="869"/>
      <c r="BK458" s="869"/>
      <c r="BL458" s="869"/>
      <c r="BM458" s="869"/>
    </row>
    <row r="459" spans="1:65" ht="27" customHeight="1" x14ac:dyDescent="0.2">
      <c r="A459" s="919"/>
      <c r="C459" s="869"/>
      <c r="E459" s="869"/>
      <c r="G459" s="869"/>
      <c r="H459" s="921"/>
      <c r="I459" s="838"/>
      <c r="J459" s="921"/>
      <c r="K459" s="838"/>
      <c r="L459" s="921"/>
      <c r="M459" s="838"/>
      <c r="N459" s="921"/>
      <c r="O459" s="838"/>
      <c r="P459" s="922"/>
      <c r="Q459" s="923"/>
      <c r="R459" s="924"/>
      <c r="S459" s="921"/>
      <c r="T459" s="921"/>
      <c r="U459" s="921"/>
      <c r="V459" s="933"/>
      <c r="W459" s="926"/>
      <c r="X459" s="927"/>
      <c r="Y459" s="922"/>
      <c r="Z459" s="838"/>
      <c r="AA459" s="928"/>
      <c r="AB459" s="929"/>
      <c r="AC459" s="929"/>
      <c r="AD459" s="929"/>
      <c r="AE459" s="929"/>
      <c r="AF459" s="929"/>
      <c r="AG459" s="929"/>
      <c r="AH459" s="929"/>
      <c r="AI459" s="929"/>
      <c r="AJ459" s="929"/>
      <c r="AK459" s="929"/>
      <c r="AL459" s="929"/>
      <c r="AM459" s="929"/>
      <c r="AN459" s="929"/>
      <c r="AO459" s="930"/>
      <c r="AP459" s="929"/>
      <c r="AQ459" s="931"/>
      <c r="AR459" s="931"/>
      <c r="AS459" s="869"/>
      <c r="AT459" s="869"/>
      <c r="AU459" s="869"/>
      <c r="AV459" s="869"/>
      <c r="AW459" s="869"/>
      <c r="AX459" s="869"/>
      <c r="AY459" s="869"/>
      <c r="AZ459" s="869"/>
      <c r="BA459" s="869"/>
      <c r="BB459" s="869"/>
      <c r="BC459" s="869"/>
      <c r="BD459" s="869"/>
      <c r="BE459" s="869"/>
      <c r="BF459" s="869"/>
      <c r="BG459" s="869"/>
      <c r="BH459" s="869"/>
      <c r="BI459" s="869"/>
      <c r="BJ459" s="869"/>
      <c r="BK459" s="869"/>
      <c r="BL459" s="869"/>
      <c r="BM459" s="869"/>
    </row>
    <row r="460" spans="1:65" ht="27" customHeight="1" x14ac:dyDescent="0.2">
      <c r="A460" s="919"/>
      <c r="C460" s="869"/>
      <c r="E460" s="869"/>
      <c r="G460" s="869"/>
      <c r="H460" s="921"/>
      <c r="I460" s="838"/>
      <c r="J460" s="921"/>
      <c r="K460" s="838"/>
      <c r="L460" s="921"/>
      <c r="M460" s="838"/>
      <c r="N460" s="921"/>
      <c r="O460" s="838"/>
      <c r="P460" s="922"/>
      <c r="Q460" s="923"/>
      <c r="R460" s="924"/>
      <c r="S460" s="921"/>
      <c r="T460" s="921"/>
      <c r="U460" s="921"/>
      <c r="V460" s="933"/>
      <c r="W460" s="926"/>
      <c r="X460" s="927"/>
      <c r="Y460" s="922"/>
      <c r="Z460" s="838"/>
      <c r="AA460" s="928"/>
      <c r="AB460" s="929"/>
      <c r="AC460" s="929"/>
      <c r="AD460" s="929"/>
      <c r="AE460" s="929"/>
      <c r="AF460" s="929"/>
      <c r="AG460" s="929"/>
      <c r="AH460" s="929"/>
      <c r="AI460" s="929"/>
      <c r="AJ460" s="929"/>
      <c r="AK460" s="929"/>
      <c r="AL460" s="929"/>
      <c r="AM460" s="929"/>
      <c r="AN460" s="929"/>
      <c r="AO460" s="930"/>
      <c r="AP460" s="929"/>
      <c r="AQ460" s="931"/>
      <c r="AR460" s="931"/>
      <c r="AS460" s="869"/>
      <c r="AT460" s="869"/>
      <c r="AU460" s="869"/>
      <c r="AV460" s="869"/>
      <c r="AW460" s="869"/>
      <c r="AX460" s="869"/>
      <c r="AY460" s="869"/>
      <c r="AZ460" s="869"/>
      <c r="BA460" s="869"/>
      <c r="BB460" s="869"/>
      <c r="BC460" s="869"/>
      <c r="BD460" s="869"/>
      <c r="BE460" s="869"/>
      <c r="BF460" s="869"/>
      <c r="BG460" s="869"/>
      <c r="BH460" s="869"/>
      <c r="BI460" s="869"/>
      <c r="BJ460" s="869"/>
      <c r="BK460" s="869"/>
      <c r="BL460" s="869"/>
      <c r="BM460" s="869"/>
    </row>
    <row r="461" spans="1:65" ht="27" customHeight="1" x14ac:dyDescent="0.2">
      <c r="A461" s="919"/>
      <c r="C461" s="869"/>
      <c r="E461" s="869"/>
      <c r="G461" s="869"/>
      <c r="H461" s="921"/>
      <c r="I461" s="838"/>
      <c r="J461" s="921"/>
      <c r="K461" s="838"/>
      <c r="L461" s="921"/>
      <c r="M461" s="838"/>
      <c r="N461" s="921"/>
      <c r="O461" s="838"/>
      <c r="P461" s="922"/>
      <c r="Q461" s="923"/>
      <c r="R461" s="924"/>
      <c r="S461" s="921"/>
      <c r="T461" s="921"/>
      <c r="U461" s="921"/>
      <c r="V461" s="933"/>
      <c r="W461" s="926"/>
      <c r="X461" s="927"/>
      <c r="Y461" s="922"/>
      <c r="Z461" s="838"/>
      <c r="AA461" s="928"/>
      <c r="AB461" s="929"/>
      <c r="AC461" s="929"/>
      <c r="AD461" s="929"/>
      <c r="AE461" s="929"/>
      <c r="AF461" s="929"/>
      <c r="AG461" s="929"/>
      <c r="AH461" s="929"/>
      <c r="AI461" s="929"/>
      <c r="AJ461" s="929"/>
      <c r="AK461" s="929"/>
      <c r="AL461" s="929"/>
      <c r="AM461" s="929"/>
      <c r="AN461" s="929"/>
      <c r="AO461" s="930"/>
      <c r="AP461" s="929"/>
      <c r="AQ461" s="931"/>
      <c r="AR461" s="931"/>
      <c r="AS461" s="869"/>
      <c r="AT461" s="869"/>
      <c r="AU461" s="869"/>
      <c r="AV461" s="869"/>
      <c r="AW461" s="869"/>
      <c r="AX461" s="869"/>
      <c r="AY461" s="869"/>
      <c r="AZ461" s="869"/>
      <c r="BA461" s="869"/>
      <c r="BB461" s="869"/>
      <c r="BC461" s="869"/>
      <c r="BD461" s="869"/>
      <c r="BE461" s="869"/>
      <c r="BF461" s="869"/>
      <c r="BG461" s="869"/>
      <c r="BH461" s="869"/>
      <c r="BI461" s="869"/>
      <c r="BJ461" s="869"/>
      <c r="BK461" s="869"/>
      <c r="BL461" s="869"/>
      <c r="BM461" s="869"/>
    </row>
    <row r="462" spans="1:65" ht="27" customHeight="1" x14ac:dyDescent="0.2">
      <c r="A462" s="919"/>
      <c r="C462" s="869"/>
      <c r="E462" s="869"/>
      <c r="G462" s="869"/>
      <c r="H462" s="921"/>
      <c r="I462" s="838"/>
      <c r="J462" s="921"/>
      <c r="K462" s="838"/>
      <c r="L462" s="921"/>
      <c r="M462" s="838"/>
      <c r="N462" s="921"/>
      <c r="O462" s="838"/>
      <c r="P462" s="922"/>
      <c r="Q462" s="923"/>
      <c r="R462" s="924"/>
      <c r="S462" s="921"/>
      <c r="T462" s="921"/>
      <c r="U462" s="921"/>
      <c r="V462" s="933"/>
      <c r="W462" s="926"/>
      <c r="X462" s="927"/>
      <c r="Y462" s="922"/>
      <c r="Z462" s="838"/>
      <c r="AA462" s="928"/>
      <c r="AB462" s="929"/>
      <c r="AC462" s="929"/>
      <c r="AD462" s="929"/>
      <c r="AE462" s="929"/>
      <c r="AF462" s="929"/>
      <c r="AG462" s="929"/>
      <c r="AH462" s="929"/>
      <c r="AI462" s="929"/>
      <c r="AJ462" s="929"/>
      <c r="AK462" s="929"/>
      <c r="AL462" s="929"/>
      <c r="AM462" s="929"/>
      <c r="AN462" s="929"/>
      <c r="AO462" s="930"/>
      <c r="AP462" s="929"/>
      <c r="AQ462" s="931"/>
      <c r="AR462" s="931"/>
      <c r="AS462" s="869"/>
      <c r="AT462" s="869"/>
      <c r="AU462" s="869"/>
      <c r="AV462" s="869"/>
      <c r="AW462" s="869"/>
      <c r="AX462" s="869"/>
      <c r="AY462" s="869"/>
      <c r="AZ462" s="869"/>
      <c r="BA462" s="869"/>
      <c r="BB462" s="869"/>
      <c r="BC462" s="869"/>
      <c r="BD462" s="869"/>
      <c r="BE462" s="869"/>
      <c r="BF462" s="869"/>
      <c r="BG462" s="869"/>
      <c r="BH462" s="869"/>
      <c r="BI462" s="869"/>
      <c r="BJ462" s="869"/>
      <c r="BK462" s="869"/>
      <c r="BL462" s="869"/>
      <c r="BM462" s="869"/>
    </row>
    <row r="463" spans="1:65" ht="27" customHeight="1" x14ac:dyDescent="0.2">
      <c r="A463" s="919"/>
      <c r="C463" s="869"/>
      <c r="E463" s="869"/>
      <c r="G463" s="869"/>
      <c r="H463" s="921"/>
      <c r="I463" s="838"/>
      <c r="J463" s="921"/>
      <c r="K463" s="838"/>
      <c r="L463" s="921"/>
      <c r="M463" s="838"/>
      <c r="N463" s="921"/>
      <c r="O463" s="838"/>
      <c r="P463" s="922"/>
      <c r="Q463" s="923"/>
      <c r="R463" s="924"/>
      <c r="S463" s="921"/>
      <c r="T463" s="921"/>
      <c r="U463" s="921"/>
      <c r="V463" s="933"/>
      <c r="W463" s="926"/>
      <c r="X463" s="927"/>
      <c r="Y463" s="922"/>
      <c r="Z463" s="838"/>
      <c r="AA463" s="928"/>
      <c r="AB463" s="929"/>
      <c r="AC463" s="929"/>
      <c r="AD463" s="929"/>
      <c r="AE463" s="929"/>
      <c r="AF463" s="929"/>
      <c r="AG463" s="929"/>
      <c r="AH463" s="929"/>
      <c r="AI463" s="929"/>
      <c r="AJ463" s="929"/>
      <c r="AK463" s="929"/>
      <c r="AL463" s="929"/>
      <c r="AM463" s="929"/>
      <c r="AN463" s="929"/>
      <c r="AO463" s="930"/>
      <c r="AP463" s="929"/>
      <c r="AQ463" s="931"/>
      <c r="AR463" s="931"/>
      <c r="AS463" s="869"/>
      <c r="AT463" s="869"/>
      <c r="AU463" s="869"/>
      <c r="AV463" s="869"/>
      <c r="AW463" s="869"/>
      <c r="AX463" s="869"/>
      <c r="AY463" s="869"/>
      <c r="AZ463" s="869"/>
      <c r="BA463" s="869"/>
      <c r="BB463" s="869"/>
      <c r="BC463" s="869"/>
      <c r="BD463" s="869"/>
      <c r="BE463" s="869"/>
      <c r="BF463" s="869"/>
      <c r="BG463" s="869"/>
      <c r="BH463" s="869"/>
      <c r="BI463" s="869"/>
      <c r="BJ463" s="869"/>
      <c r="BK463" s="869"/>
      <c r="BL463" s="869"/>
      <c r="BM463" s="869"/>
    </row>
    <row r="464" spans="1:65" ht="27" customHeight="1" x14ac:dyDescent="0.2">
      <c r="A464" s="919"/>
      <c r="C464" s="869"/>
      <c r="E464" s="869"/>
      <c r="G464" s="869"/>
      <c r="H464" s="921"/>
      <c r="I464" s="838"/>
      <c r="J464" s="921"/>
      <c r="K464" s="838"/>
      <c r="L464" s="921"/>
      <c r="M464" s="838"/>
      <c r="N464" s="921"/>
      <c r="O464" s="838"/>
      <c r="P464" s="922"/>
      <c r="Q464" s="923"/>
      <c r="R464" s="924"/>
      <c r="S464" s="921"/>
      <c r="T464" s="921"/>
      <c r="U464" s="921"/>
      <c r="V464" s="933"/>
      <c r="W464" s="926"/>
      <c r="X464" s="927"/>
      <c r="Y464" s="922"/>
      <c r="Z464" s="838"/>
      <c r="AA464" s="928"/>
      <c r="AB464" s="929"/>
      <c r="AC464" s="929"/>
      <c r="AD464" s="929"/>
      <c r="AE464" s="929"/>
      <c r="AF464" s="929"/>
      <c r="AG464" s="929"/>
      <c r="AH464" s="929"/>
      <c r="AI464" s="929"/>
      <c r="AJ464" s="929"/>
      <c r="AK464" s="929"/>
      <c r="AL464" s="929"/>
      <c r="AM464" s="929"/>
      <c r="AN464" s="929"/>
      <c r="AO464" s="930"/>
      <c r="AP464" s="929"/>
      <c r="AQ464" s="931"/>
      <c r="AR464" s="931"/>
      <c r="AS464" s="869"/>
      <c r="AT464" s="869"/>
      <c r="AU464" s="869"/>
      <c r="AV464" s="869"/>
      <c r="AW464" s="869"/>
      <c r="AX464" s="869"/>
      <c r="AY464" s="869"/>
      <c r="AZ464" s="869"/>
      <c r="BA464" s="869"/>
      <c r="BB464" s="869"/>
      <c r="BC464" s="869"/>
      <c r="BD464" s="869"/>
      <c r="BE464" s="869"/>
      <c r="BF464" s="869"/>
      <c r="BG464" s="869"/>
      <c r="BH464" s="869"/>
      <c r="BI464" s="869"/>
      <c r="BJ464" s="869"/>
      <c r="BK464" s="869"/>
      <c r="BL464" s="869"/>
      <c r="BM464" s="869"/>
    </row>
    <row r="465" spans="1:65" ht="27" customHeight="1" x14ac:dyDescent="0.2">
      <c r="A465" s="919"/>
      <c r="C465" s="869"/>
      <c r="E465" s="869"/>
      <c r="G465" s="869"/>
      <c r="H465" s="921"/>
      <c r="I465" s="838"/>
      <c r="J465" s="921"/>
      <c r="K465" s="838"/>
      <c r="L465" s="921"/>
      <c r="M465" s="838"/>
      <c r="N465" s="921"/>
      <c r="O465" s="838"/>
      <c r="P465" s="922"/>
      <c r="Q465" s="923"/>
      <c r="R465" s="924"/>
      <c r="S465" s="921"/>
      <c r="T465" s="921"/>
      <c r="U465" s="921"/>
      <c r="V465" s="933"/>
      <c r="W465" s="926"/>
      <c r="X465" s="927"/>
      <c r="Y465" s="922"/>
      <c r="Z465" s="838"/>
      <c r="AA465" s="928"/>
      <c r="AB465" s="929"/>
      <c r="AC465" s="929"/>
      <c r="AD465" s="929"/>
      <c r="AE465" s="929"/>
      <c r="AF465" s="929"/>
      <c r="AG465" s="929"/>
      <c r="AH465" s="929"/>
      <c r="AI465" s="929"/>
      <c r="AJ465" s="929"/>
      <c r="AK465" s="929"/>
      <c r="AL465" s="929"/>
      <c r="AM465" s="929"/>
      <c r="AN465" s="929"/>
      <c r="AO465" s="930"/>
      <c r="AP465" s="929"/>
      <c r="AQ465" s="931"/>
      <c r="AR465" s="931"/>
      <c r="AS465" s="869"/>
      <c r="AT465" s="869"/>
      <c r="AU465" s="869"/>
      <c r="AV465" s="869"/>
      <c r="AW465" s="869"/>
      <c r="AX465" s="869"/>
      <c r="AY465" s="869"/>
      <c r="AZ465" s="869"/>
      <c r="BA465" s="869"/>
      <c r="BB465" s="869"/>
      <c r="BC465" s="869"/>
      <c r="BD465" s="869"/>
      <c r="BE465" s="869"/>
      <c r="BF465" s="869"/>
      <c r="BG465" s="869"/>
      <c r="BH465" s="869"/>
      <c r="BI465" s="869"/>
      <c r="BJ465" s="869"/>
      <c r="BK465" s="869"/>
      <c r="BL465" s="869"/>
      <c r="BM465" s="869"/>
    </row>
    <row r="466" spans="1:65" ht="27" customHeight="1" x14ac:dyDescent="0.2">
      <c r="A466" s="919"/>
      <c r="C466" s="869"/>
      <c r="E466" s="869"/>
      <c r="G466" s="869"/>
      <c r="H466" s="921"/>
      <c r="I466" s="838"/>
      <c r="J466" s="921"/>
      <c r="K466" s="838"/>
      <c r="L466" s="921"/>
      <c r="M466" s="838"/>
      <c r="N466" s="921"/>
      <c r="O466" s="838"/>
      <c r="P466" s="922"/>
      <c r="Q466" s="923"/>
      <c r="R466" s="924"/>
      <c r="S466" s="921"/>
      <c r="T466" s="921"/>
      <c r="U466" s="921"/>
      <c r="V466" s="933"/>
      <c r="W466" s="926"/>
      <c r="X466" s="927"/>
      <c r="Y466" s="922"/>
      <c r="Z466" s="838"/>
      <c r="AA466" s="928"/>
      <c r="AB466" s="929"/>
      <c r="AC466" s="929"/>
      <c r="AD466" s="929"/>
      <c r="AE466" s="929"/>
      <c r="AF466" s="929"/>
      <c r="AG466" s="929"/>
      <c r="AH466" s="929"/>
      <c r="AI466" s="929"/>
      <c r="AJ466" s="929"/>
      <c r="AK466" s="929"/>
      <c r="AL466" s="929"/>
      <c r="AM466" s="929"/>
      <c r="AN466" s="929"/>
      <c r="AO466" s="930"/>
      <c r="AP466" s="929"/>
      <c r="AQ466" s="931"/>
      <c r="AR466" s="931"/>
      <c r="AS466" s="869"/>
      <c r="AT466" s="869"/>
      <c r="AU466" s="869"/>
      <c r="AV466" s="869"/>
      <c r="AW466" s="869"/>
      <c r="AX466" s="869"/>
      <c r="AY466" s="869"/>
      <c r="AZ466" s="869"/>
      <c r="BA466" s="869"/>
      <c r="BB466" s="869"/>
      <c r="BC466" s="869"/>
      <c r="BD466" s="869"/>
      <c r="BE466" s="869"/>
      <c r="BF466" s="869"/>
      <c r="BG466" s="869"/>
      <c r="BH466" s="869"/>
      <c r="BI466" s="869"/>
      <c r="BJ466" s="869"/>
      <c r="BK466" s="869"/>
      <c r="BL466" s="869"/>
      <c r="BM466" s="869"/>
    </row>
    <row r="467" spans="1:65" ht="27" customHeight="1" x14ac:dyDescent="0.2">
      <c r="A467" s="919"/>
      <c r="C467" s="869"/>
      <c r="E467" s="869"/>
      <c r="G467" s="869"/>
      <c r="H467" s="921"/>
      <c r="I467" s="838"/>
      <c r="J467" s="921"/>
      <c r="K467" s="838"/>
      <c r="L467" s="921"/>
      <c r="M467" s="838"/>
      <c r="N467" s="921"/>
      <c r="O467" s="838"/>
      <c r="P467" s="922"/>
      <c r="Q467" s="923"/>
      <c r="R467" s="924"/>
      <c r="S467" s="921"/>
      <c r="T467" s="921"/>
      <c r="U467" s="921"/>
      <c r="V467" s="933"/>
      <c r="W467" s="926"/>
      <c r="X467" s="927"/>
      <c r="Y467" s="922"/>
      <c r="Z467" s="838"/>
      <c r="AA467" s="928"/>
      <c r="AB467" s="929"/>
      <c r="AC467" s="929"/>
      <c r="AD467" s="929"/>
      <c r="AE467" s="929"/>
      <c r="AF467" s="929"/>
      <c r="AG467" s="929"/>
      <c r="AH467" s="929"/>
      <c r="AI467" s="929"/>
      <c r="AJ467" s="929"/>
      <c r="AK467" s="929"/>
      <c r="AL467" s="929"/>
      <c r="AM467" s="929"/>
      <c r="AN467" s="929"/>
      <c r="AO467" s="930"/>
      <c r="AP467" s="929"/>
      <c r="AQ467" s="931"/>
      <c r="AR467" s="931"/>
      <c r="AS467" s="869"/>
      <c r="AT467" s="869"/>
      <c r="AU467" s="869"/>
      <c r="AV467" s="869"/>
      <c r="AW467" s="869"/>
      <c r="AX467" s="869"/>
      <c r="AY467" s="869"/>
      <c r="AZ467" s="869"/>
      <c r="BA467" s="869"/>
      <c r="BB467" s="869"/>
      <c r="BC467" s="869"/>
      <c r="BD467" s="869"/>
      <c r="BE467" s="869"/>
      <c r="BF467" s="869"/>
      <c r="BG467" s="869"/>
      <c r="BH467" s="869"/>
      <c r="BI467" s="869"/>
      <c r="BJ467" s="869"/>
      <c r="BK467" s="869"/>
      <c r="BL467" s="869"/>
      <c r="BM467" s="869"/>
    </row>
    <row r="468" spans="1:65" ht="27" customHeight="1" x14ac:dyDescent="0.2">
      <c r="A468" s="919"/>
      <c r="C468" s="869"/>
      <c r="E468" s="869"/>
      <c r="G468" s="869"/>
      <c r="H468" s="921"/>
      <c r="I468" s="838"/>
      <c r="J468" s="921"/>
      <c r="K468" s="838"/>
      <c r="L468" s="921"/>
      <c r="M468" s="838"/>
      <c r="N468" s="921"/>
      <c r="O468" s="838"/>
      <c r="P468" s="922"/>
      <c r="Q468" s="923"/>
      <c r="R468" s="924"/>
      <c r="S468" s="921"/>
      <c r="T468" s="921"/>
      <c r="U468" s="921"/>
      <c r="V468" s="933"/>
      <c r="W468" s="926"/>
      <c r="X468" s="927"/>
      <c r="Y468" s="922"/>
      <c r="Z468" s="838"/>
      <c r="AA468" s="928"/>
      <c r="AB468" s="929"/>
      <c r="AC468" s="929"/>
      <c r="AD468" s="929"/>
      <c r="AE468" s="929"/>
      <c r="AF468" s="929"/>
      <c r="AG468" s="929"/>
      <c r="AH468" s="929"/>
      <c r="AI468" s="929"/>
      <c r="AJ468" s="929"/>
      <c r="AK468" s="929"/>
      <c r="AL468" s="929"/>
      <c r="AM468" s="929"/>
      <c r="AN468" s="929"/>
      <c r="AO468" s="930"/>
      <c r="AP468" s="929"/>
      <c r="AQ468" s="931"/>
      <c r="AR468" s="931"/>
      <c r="AS468" s="869"/>
      <c r="AT468" s="869"/>
      <c r="AU468" s="869"/>
      <c r="AV468" s="869"/>
      <c r="AW468" s="869"/>
      <c r="AX468" s="869"/>
      <c r="AY468" s="869"/>
      <c r="AZ468" s="869"/>
      <c r="BA468" s="869"/>
      <c r="BB468" s="869"/>
      <c r="BC468" s="869"/>
      <c r="BD468" s="869"/>
      <c r="BE468" s="869"/>
      <c r="BF468" s="869"/>
      <c r="BG468" s="869"/>
      <c r="BH468" s="869"/>
      <c r="BI468" s="869"/>
      <c r="BJ468" s="869"/>
      <c r="BK468" s="869"/>
      <c r="BL468" s="869"/>
      <c r="BM468" s="869"/>
    </row>
    <row r="469" spans="1:65" ht="27" customHeight="1" x14ac:dyDescent="0.2">
      <c r="A469" s="919"/>
      <c r="C469" s="869"/>
      <c r="E469" s="869"/>
      <c r="G469" s="869"/>
      <c r="H469" s="921"/>
      <c r="I469" s="838"/>
      <c r="J469" s="921"/>
      <c r="K469" s="838"/>
      <c r="L469" s="921"/>
      <c r="M469" s="838"/>
      <c r="N469" s="921"/>
      <c r="O469" s="838"/>
      <c r="P469" s="922"/>
      <c r="Q469" s="923"/>
      <c r="R469" s="924"/>
      <c r="S469" s="921"/>
      <c r="T469" s="921"/>
      <c r="U469" s="921"/>
      <c r="V469" s="933"/>
      <c r="W469" s="926"/>
      <c r="X469" s="927"/>
      <c r="Y469" s="922"/>
      <c r="Z469" s="838"/>
      <c r="AA469" s="928"/>
      <c r="AB469" s="929"/>
      <c r="AC469" s="929"/>
      <c r="AD469" s="929"/>
      <c r="AE469" s="929"/>
      <c r="AF469" s="929"/>
      <c r="AG469" s="929"/>
      <c r="AH469" s="929"/>
      <c r="AI469" s="929"/>
      <c r="AJ469" s="929"/>
      <c r="AK469" s="929"/>
      <c r="AL469" s="929"/>
      <c r="AM469" s="929"/>
      <c r="AN469" s="929"/>
      <c r="AO469" s="930"/>
      <c r="AP469" s="929"/>
      <c r="AQ469" s="931"/>
      <c r="AR469" s="931"/>
      <c r="AS469" s="869"/>
      <c r="AT469" s="869"/>
      <c r="AU469" s="869"/>
      <c r="AV469" s="869"/>
      <c r="AW469" s="869"/>
      <c r="AX469" s="869"/>
      <c r="AY469" s="869"/>
      <c r="AZ469" s="869"/>
      <c r="BA469" s="869"/>
      <c r="BB469" s="869"/>
      <c r="BC469" s="869"/>
      <c r="BD469" s="869"/>
      <c r="BE469" s="869"/>
      <c r="BF469" s="869"/>
      <c r="BG469" s="869"/>
      <c r="BH469" s="869"/>
      <c r="BI469" s="869"/>
      <c r="BJ469" s="869"/>
      <c r="BK469" s="869"/>
      <c r="BL469" s="869"/>
      <c r="BM469" s="869"/>
    </row>
    <row r="470" spans="1:65" ht="27" customHeight="1" x14ac:dyDescent="0.2">
      <c r="A470" s="919"/>
      <c r="C470" s="869"/>
      <c r="E470" s="869"/>
      <c r="G470" s="869"/>
      <c r="H470" s="921"/>
      <c r="I470" s="838"/>
      <c r="J470" s="921"/>
      <c r="K470" s="838"/>
      <c r="L470" s="921"/>
      <c r="M470" s="838"/>
      <c r="N470" s="921"/>
      <c r="O470" s="838"/>
      <c r="P470" s="922"/>
      <c r="Q470" s="923"/>
      <c r="R470" s="924"/>
      <c r="S470" s="921"/>
      <c r="T470" s="921"/>
      <c r="U470" s="921"/>
      <c r="V470" s="933"/>
      <c r="W470" s="926"/>
      <c r="X470" s="927"/>
      <c r="Y470" s="922"/>
      <c r="Z470" s="838"/>
      <c r="AA470" s="928"/>
      <c r="AB470" s="929"/>
      <c r="AC470" s="929"/>
      <c r="AD470" s="929"/>
      <c r="AE470" s="929"/>
      <c r="AF470" s="929"/>
      <c r="AG470" s="929"/>
      <c r="AH470" s="929"/>
      <c r="AI470" s="929"/>
      <c r="AJ470" s="929"/>
      <c r="AK470" s="929"/>
      <c r="AL470" s="929"/>
      <c r="AM470" s="929"/>
      <c r="AN470" s="929"/>
      <c r="AO470" s="930"/>
      <c r="AP470" s="929"/>
      <c r="AQ470" s="931"/>
      <c r="AR470" s="931"/>
      <c r="AS470" s="869"/>
      <c r="AT470" s="869"/>
      <c r="AU470" s="869"/>
      <c r="AV470" s="869"/>
      <c r="AW470" s="869"/>
      <c r="AX470" s="869"/>
      <c r="AY470" s="869"/>
      <c r="AZ470" s="869"/>
      <c r="BA470" s="869"/>
      <c r="BB470" s="869"/>
      <c r="BC470" s="869"/>
      <c r="BD470" s="869"/>
      <c r="BE470" s="869"/>
      <c r="BF470" s="869"/>
      <c r="BG470" s="869"/>
      <c r="BH470" s="869"/>
      <c r="BI470" s="869"/>
      <c r="BJ470" s="869"/>
      <c r="BK470" s="869"/>
      <c r="BL470" s="869"/>
      <c r="BM470" s="869"/>
    </row>
    <row r="471" spans="1:65" ht="27" customHeight="1" x14ac:dyDescent="0.2">
      <c r="A471" s="919"/>
      <c r="C471" s="869"/>
      <c r="E471" s="869"/>
      <c r="G471" s="869"/>
      <c r="H471" s="921"/>
      <c r="I471" s="838"/>
      <c r="J471" s="921"/>
      <c r="K471" s="838"/>
      <c r="L471" s="921"/>
      <c r="M471" s="838"/>
      <c r="N471" s="921"/>
      <c r="O471" s="838"/>
      <c r="P471" s="922"/>
      <c r="Q471" s="923"/>
      <c r="R471" s="924"/>
      <c r="S471" s="921"/>
      <c r="T471" s="921"/>
      <c r="U471" s="921"/>
      <c r="V471" s="933"/>
      <c r="W471" s="926"/>
      <c r="X471" s="927"/>
      <c r="Y471" s="922"/>
      <c r="Z471" s="838"/>
      <c r="AA471" s="928"/>
      <c r="AB471" s="929"/>
      <c r="AC471" s="929"/>
      <c r="AD471" s="929"/>
      <c r="AE471" s="929"/>
      <c r="AF471" s="929"/>
      <c r="AG471" s="929"/>
      <c r="AH471" s="929"/>
      <c r="AI471" s="929"/>
      <c r="AJ471" s="929"/>
      <c r="AK471" s="929"/>
      <c r="AL471" s="929"/>
      <c r="AM471" s="929"/>
      <c r="AN471" s="929"/>
      <c r="AO471" s="930"/>
      <c r="AP471" s="929"/>
      <c r="AQ471" s="931"/>
      <c r="AR471" s="931"/>
      <c r="AS471" s="869"/>
      <c r="AT471" s="869"/>
      <c r="AU471" s="869"/>
      <c r="AV471" s="869"/>
      <c r="AW471" s="869"/>
      <c r="AX471" s="869"/>
      <c r="AY471" s="869"/>
      <c r="AZ471" s="869"/>
      <c r="BA471" s="869"/>
      <c r="BB471" s="869"/>
      <c r="BC471" s="869"/>
      <c r="BD471" s="869"/>
      <c r="BE471" s="869"/>
      <c r="BF471" s="869"/>
      <c r="BG471" s="869"/>
      <c r="BH471" s="869"/>
      <c r="BI471" s="869"/>
      <c r="BJ471" s="869"/>
      <c r="BK471" s="869"/>
      <c r="BL471" s="869"/>
      <c r="BM471" s="869"/>
    </row>
    <row r="472" spans="1:65" ht="27" customHeight="1" x14ac:dyDescent="0.2">
      <c r="A472" s="919"/>
      <c r="C472" s="869"/>
      <c r="E472" s="869"/>
      <c r="G472" s="869"/>
      <c r="H472" s="921"/>
      <c r="I472" s="838"/>
      <c r="J472" s="921"/>
      <c r="K472" s="838"/>
      <c r="L472" s="921"/>
      <c r="M472" s="838"/>
      <c r="N472" s="921"/>
      <c r="O472" s="838"/>
      <c r="P472" s="922"/>
      <c r="Q472" s="923"/>
      <c r="R472" s="924"/>
      <c r="S472" s="921"/>
      <c r="T472" s="921"/>
      <c r="U472" s="921"/>
      <c r="V472" s="933"/>
      <c r="W472" s="926"/>
      <c r="X472" s="927"/>
      <c r="Y472" s="922"/>
      <c r="Z472" s="838"/>
      <c r="AA472" s="928"/>
      <c r="AB472" s="929"/>
      <c r="AC472" s="929"/>
      <c r="AD472" s="929"/>
      <c r="AE472" s="929"/>
      <c r="AF472" s="929"/>
      <c r="AG472" s="929"/>
      <c r="AH472" s="929"/>
      <c r="AI472" s="929"/>
      <c r="AJ472" s="929"/>
      <c r="AK472" s="929"/>
      <c r="AL472" s="929"/>
      <c r="AM472" s="929"/>
      <c r="AN472" s="929"/>
      <c r="AO472" s="930"/>
      <c r="AP472" s="929"/>
      <c r="AQ472" s="931"/>
      <c r="AR472" s="931"/>
      <c r="AS472" s="869"/>
      <c r="AT472" s="869"/>
      <c r="AU472" s="869"/>
      <c r="AV472" s="869"/>
      <c r="AW472" s="869"/>
      <c r="AX472" s="869"/>
      <c r="AY472" s="869"/>
      <c r="AZ472" s="869"/>
      <c r="BA472" s="869"/>
      <c r="BB472" s="869"/>
      <c r="BC472" s="869"/>
      <c r="BD472" s="869"/>
      <c r="BE472" s="869"/>
      <c r="BF472" s="869"/>
      <c r="BG472" s="869"/>
      <c r="BH472" s="869"/>
      <c r="BI472" s="869"/>
      <c r="BJ472" s="869"/>
      <c r="BK472" s="869"/>
      <c r="BL472" s="869"/>
      <c r="BM472" s="869"/>
    </row>
    <row r="473" spans="1:65" ht="27" customHeight="1" x14ac:dyDescent="0.2">
      <c r="A473" s="919"/>
      <c r="C473" s="869"/>
      <c r="E473" s="869"/>
      <c r="G473" s="869"/>
      <c r="H473" s="921"/>
      <c r="I473" s="838"/>
      <c r="J473" s="921"/>
      <c r="K473" s="838"/>
      <c r="L473" s="921"/>
      <c r="M473" s="838"/>
      <c r="N473" s="921"/>
      <c r="O473" s="838"/>
      <c r="P473" s="922"/>
      <c r="Q473" s="923"/>
      <c r="R473" s="924"/>
      <c r="S473" s="921"/>
      <c r="T473" s="921"/>
      <c r="U473" s="921"/>
      <c r="V473" s="933"/>
      <c r="W473" s="926"/>
      <c r="X473" s="927"/>
      <c r="Y473" s="922"/>
      <c r="Z473" s="838"/>
      <c r="AA473" s="928"/>
      <c r="AB473" s="929"/>
      <c r="AC473" s="929"/>
      <c r="AD473" s="929"/>
      <c r="AE473" s="929"/>
      <c r="AF473" s="929"/>
      <c r="AG473" s="929"/>
      <c r="AH473" s="929"/>
      <c r="AI473" s="929"/>
      <c r="AJ473" s="929"/>
      <c r="AK473" s="929"/>
      <c r="AL473" s="929"/>
      <c r="AM473" s="929"/>
      <c r="AN473" s="929"/>
      <c r="AO473" s="930"/>
      <c r="AP473" s="929"/>
      <c r="AQ473" s="931"/>
      <c r="AR473" s="931"/>
      <c r="AS473" s="869"/>
      <c r="AT473" s="869"/>
      <c r="AU473" s="869"/>
      <c r="AV473" s="869"/>
      <c r="AW473" s="869"/>
      <c r="AX473" s="869"/>
      <c r="AY473" s="869"/>
      <c r="AZ473" s="869"/>
      <c r="BA473" s="869"/>
      <c r="BB473" s="869"/>
      <c r="BC473" s="869"/>
      <c r="BD473" s="869"/>
      <c r="BE473" s="869"/>
      <c r="BF473" s="869"/>
      <c r="BG473" s="869"/>
      <c r="BH473" s="869"/>
      <c r="BI473" s="869"/>
      <c r="BJ473" s="869"/>
      <c r="BK473" s="869"/>
      <c r="BL473" s="869"/>
      <c r="BM473" s="869"/>
    </row>
    <row r="474" spans="1:65" ht="27" customHeight="1" x14ac:dyDescent="0.2">
      <c r="A474" s="919"/>
      <c r="C474" s="869"/>
      <c r="E474" s="869"/>
      <c r="G474" s="869"/>
      <c r="H474" s="921"/>
      <c r="I474" s="838"/>
      <c r="J474" s="921"/>
      <c r="K474" s="838"/>
      <c r="L474" s="921"/>
      <c r="M474" s="838"/>
      <c r="N474" s="921"/>
      <c r="O474" s="838"/>
      <c r="P474" s="922"/>
      <c r="Q474" s="923"/>
      <c r="R474" s="924"/>
      <c r="S474" s="921"/>
      <c r="T474" s="921"/>
      <c r="U474" s="921"/>
      <c r="V474" s="933"/>
      <c r="W474" s="926"/>
      <c r="X474" s="927"/>
      <c r="Y474" s="922"/>
      <c r="Z474" s="838"/>
      <c r="AA474" s="928"/>
      <c r="AB474" s="929"/>
      <c r="AC474" s="929"/>
      <c r="AD474" s="929"/>
      <c r="AE474" s="929"/>
      <c r="AF474" s="929"/>
      <c r="AG474" s="929"/>
      <c r="AH474" s="929"/>
      <c r="AI474" s="929"/>
      <c r="AJ474" s="929"/>
      <c r="AK474" s="929"/>
      <c r="AL474" s="929"/>
      <c r="AM474" s="929"/>
      <c r="AN474" s="929"/>
      <c r="AO474" s="930"/>
      <c r="AP474" s="929"/>
      <c r="AQ474" s="931"/>
      <c r="AR474" s="931"/>
      <c r="AS474" s="869"/>
      <c r="AT474" s="869"/>
      <c r="AU474" s="869"/>
      <c r="AV474" s="869"/>
      <c r="AW474" s="869"/>
      <c r="AX474" s="869"/>
      <c r="AY474" s="869"/>
      <c r="AZ474" s="869"/>
      <c r="BA474" s="869"/>
      <c r="BB474" s="869"/>
      <c r="BC474" s="869"/>
      <c r="BD474" s="869"/>
      <c r="BE474" s="869"/>
      <c r="BF474" s="869"/>
      <c r="BG474" s="869"/>
      <c r="BH474" s="869"/>
      <c r="BI474" s="869"/>
      <c r="BJ474" s="869"/>
      <c r="BK474" s="869"/>
      <c r="BL474" s="869"/>
      <c r="BM474" s="869"/>
    </row>
    <row r="475" spans="1:65" ht="27" customHeight="1" x14ac:dyDescent="0.2">
      <c r="A475" s="919"/>
      <c r="C475" s="869"/>
      <c r="E475" s="869"/>
      <c r="G475" s="869"/>
      <c r="H475" s="921"/>
      <c r="I475" s="838"/>
      <c r="J475" s="921"/>
      <c r="K475" s="838"/>
      <c r="L475" s="921"/>
      <c r="M475" s="838"/>
      <c r="N475" s="921"/>
      <c r="O475" s="838"/>
      <c r="P475" s="922"/>
      <c r="Q475" s="923"/>
      <c r="R475" s="924"/>
      <c r="S475" s="921"/>
      <c r="T475" s="921"/>
      <c r="U475" s="921"/>
      <c r="V475" s="933"/>
      <c r="W475" s="926"/>
      <c r="X475" s="927"/>
      <c r="Y475" s="922"/>
      <c r="Z475" s="838"/>
      <c r="AA475" s="928"/>
      <c r="AB475" s="929"/>
      <c r="AC475" s="929"/>
      <c r="AD475" s="929"/>
      <c r="AE475" s="929"/>
      <c r="AF475" s="929"/>
      <c r="AG475" s="929"/>
      <c r="AH475" s="929"/>
      <c r="AI475" s="929"/>
      <c r="AJ475" s="929"/>
      <c r="AK475" s="929"/>
      <c r="AL475" s="929"/>
      <c r="AM475" s="929"/>
      <c r="AN475" s="929"/>
      <c r="AO475" s="930"/>
      <c r="AP475" s="929"/>
      <c r="AQ475" s="931"/>
      <c r="AR475" s="931"/>
      <c r="AS475" s="869"/>
      <c r="AT475" s="869"/>
      <c r="AU475" s="869"/>
      <c r="AV475" s="869"/>
      <c r="AW475" s="869"/>
      <c r="AX475" s="869"/>
      <c r="AY475" s="869"/>
      <c r="AZ475" s="869"/>
      <c r="BA475" s="869"/>
      <c r="BB475" s="869"/>
      <c r="BC475" s="869"/>
      <c r="BD475" s="869"/>
      <c r="BE475" s="869"/>
      <c r="BF475" s="869"/>
      <c r="BG475" s="869"/>
      <c r="BH475" s="869"/>
      <c r="BI475" s="869"/>
      <c r="BJ475" s="869"/>
      <c r="BK475" s="869"/>
      <c r="BL475" s="869"/>
      <c r="BM475" s="869"/>
    </row>
    <row r="476" spans="1:65" ht="27" customHeight="1" x14ac:dyDescent="0.2">
      <c r="A476" s="919"/>
      <c r="C476" s="869"/>
      <c r="E476" s="869"/>
      <c r="G476" s="869"/>
      <c r="H476" s="921"/>
      <c r="I476" s="838"/>
      <c r="J476" s="921"/>
      <c r="K476" s="838"/>
      <c r="L476" s="921"/>
      <c r="M476" s="838"/>
      <c r="N476" s="921"/>
      <c r="O476" s="838"/>
      <c r="P476" s="922"/>
      <c r="Q476" s="923"/>
      <c r="R476" s="924"/>
      <c r="S476" s="921"/>
      <c r="T476" s="921"/>
      <c r="U476" s="921"/>
      <c r="V476" s="933"/>
      <c r="W476" s="926"/>
      <c r="X476" s="927"/>
      <c r="Y476" s="922"/>
      <c r="Z476" s="838"/>
      <c r="AA476" s="928"/>
      <c r="AB476" s="929"/>
      <c r="AC476" s="929"/>
      <c r="AD476" s="929"/>
      <c r="AE476" s="929"/>
      <c r="AF476" s="929"/>
      <c r="AG476" s="929"/>
      <c r="AH476" s="929"/>
      <c r="AI476" s="929"/>
      <c r="AJ476" s="929"/>
      <c r="AK476" s="929"/>
      <c r="AL476" s="929"/>
      <c r="AM476" s="929"/>
      <c r="AN476" s="929"/>
      <c r="AO476" s="930"/>
      <c r="AP476" s="929"/>
      <c r="AQ476" s="931"/>
      <c r="AR476" s="931"/>
      <c r="AS476" s="869"/>
      <c r="AT476" s="869"/>
      <c r="AU476" s="869"/>
      <c r="AV476" s="869"/>
      <c r="AW476" s="869"/>
      <c r="AX476" s="869"/>
      <c r="AY476" s="869"/>
      <c r="AZ476" s="869"/>
      <c r="BA476" s="869"/>
      <c r="BB476" s="869"/>
      <c r="BC476" s="869"/>
      <c r="BD476" s="869"/>
      <c r="BE476" s="869"/>
      <c r="BF476" s="869"/>
      <c r="BG476" s="869"/>
      <c r="BH476" s="869"/>
      <c r="BI476" s="869"/>
      <c r="BJ476" s="869"/>
      <c r="BK476" s="869"/>
      <c r="BL476" s="869"/>
      <c r="BM476" s="869"/>
    </row>
    <row r="477" spans="1:65" ht="27" customHeight="1" x14ac:dyDescent="0.2">
      <c r="A477" s="919"/>
      <c r="C477" s="869"/>
      <c r="E477" s="869"/>
      <c r="G477" s="869"/>
      <c r="H477" s="921"/>
      <c r="I477" s="838"/>
      <c r="J477" s="921"/>
      <c r="K477" s="838"/>
      <c r="L477" s="921"/>
      <c r="M477" s="838"/>
      <c r="N477" s="921"/>
      <c r="O477" s="838"/>
      <c r="P477" s="922"/>
      <c r="Q477" s="923"/>
      <c r="R477" s="924"/>
      <c r="S477" s="921"/>
      <c r="T477" s="921"/>
      <c r="U477" s="921"/>
      <c r="V477" s="933"/>
      <c r="W477" s="926"/>
      <c r="X477" s="927"/>
      <c r="Y477" s="922"/>
      <c r="Z477" s="838"/>
      <c r="AA477" s="928"/>
      <c r="AB477" s="929"/>
      <c r="AC477" s="929"/>
      <c r="AD477" s="929"/>
      <c r="AE477" s="929"/>
      <c r="AF477" s="929"/>
      <c r="AG477" s="929"/>
      <c r="AH477" s="929"/>
      <c r="AI477" s="929"/>
      <c r="AJ477" s="929"/>
      <c r="AK477" s="929"/>
      <c r="AL477" s="929"/>
      <c r="AM477" s="929"/>
      <c r="AN477" s="929"/>
      <c r="AO477" s="930"/>
      <c r="AP477" s="929"/>
      <c r="AQ477" s="931"/>
      <c r="AR477" s="931"/>
      <c r="AS477" s="869"/>
      <c r="AT477" s="869"/>
      <c r="AU477" s="869"/>
      <c r="AV477" s="869"/>
      <c r="AW477" s="869"/>
      <c r="AX477" s="869"/>
      <c r="AY477" s="869"/>
      <c r="AZ477" s="869"/>
      <c r="BA477" s="869"/>
      <c r="BB477" s="869"/>
      <c r="BC477" s="869"/>
      <c r="BD477" s="869"/>
      <c r="BE477" s="869"/>
      <c r="BF477" s="869"/>
      <c r="BG477" s="869"/>
      <c r="BH477" s="869"/>
      <c r="BI477" s="869"/>
      <c r="BJ477" s="869"/>
      <c r="BK477" s="869"/>
      <c r="BL477" s="869"/>
      <c r="BM477" s="869"/>
    </row>
    <row r="478" spans="1:65" ht="27" customHeight="1" x14ac:dyDescent="0.2">
      <c r="A478" s="919"/>
      <c r="C478" s="869"/>
      <c r="E478" s="869"/>
      <c r="G478" s="869"/>
      <c r="H478" s="921"/>
      <c r="I478" s="838"/>
      <c r="J478" s="921"/>
      <c r="K478" s="838"/>
      <c r="L478" s="921"/>
      <c r="M478" s="838"/>
      <c r="N478" s="921"/>
      <c r="O478" s="838"/>
      <c r="P478" s="922"/>
      <c r="Q478" s="923"/>
      <c r="R478" s="924"/>
      <c r="S478" s="921"/>
      <c r="T478" s="921"/>
      <c r="U478" s="921"/>
      <c r="V478" s="933"/>
      <c r="W478" s="926"/>
      <c r="X478" s="927"/>
      <c r="Y478" s="922"/>
      <c r="Z478" s="838"/>
      <c r="AA478" s="928"/>
      <c r="AB478" s="929"/>
      <c r="AC478" s="929"/>
      <c r="AD478" s="929"/>
      <c r="AE478" s="929"/>
      <c r="AF478" s="929"/>
      <c r="AG478" s="929"/>
      <c r="AH478" s="929"/>
      <c r="AI478" s="929"/>
      <c r="AJ478" s="929"/>
      <c r="AK478" s="929"/>
      <c r="AL478" s="929"/>
      <c r="AM478" s="929"/>
      <c r="AN478" s="929"/>
      <c r="AO478" s="930"/>
      <c r="AP478" s="929"/>
      <c r="AQ478" s="931"/>
      <c r="AR478" s="931"/>
      <c r="AS478" s="869"/>
      <c r="AT478" s="869"/>
      <c r="AU478" s="869"/>
      <c r="AV478" s="869"/>
      <c r="AW478" s="869"/>
      <c r="AX478" s="869"/>
      <c r="AY478" s="869"/>
      <c r="AZ478" s="869"/>
      <c r="BA478" s="869"/>
      <c r="BB478" s="869"/>
      <c r="BC478" s="869"/>
      <c r="BD478" s="869"/>
      <c r="BE478" s="869"/>
      <c r="BF478" s="869"/>
      <c r="BG478" s="869"/>
      <c r="BH478" s="869"/>
      <c r="BI478" s="869"/>
      <c r="BJ478" s="869"/>
      <c r="BK478" s="869"/>
      <c r="BL478" s="869"/>
      <c r="BM478" s="869"/>
    </row>
    <row r="479" spans="1:65" ht="27" customHeight="1" x14ac:dyDescent="0.2">
      <c r="A479" s="919"/>
      <c r="C479" s="869"/>
      <c r="E479" s="869"/>
      <c r="G479" s="869"/>
      <c r="H479" s="921"/>
      <c r="I479" s="838"/>
      <c r="J479" s="921"/>
      <c r="K479" s="838"/>
      <c r="L479" s="921"/>
      <c r="M479" s="838"/>
      <c r="N479" s="921"/>
      <c r="O479" s="838"/>
      <c r="P479" s="922"/>
      <c r="Q479" s="923"/>
      <c r="R479" s="924"/>
      <c r="S479" s="921"/>
      <c r="T479" s="921"/>
      <c r="U479" s="921"/>
      <c r="V479" s="933"/>
      <c r="W479" s="926"/>
      <c r="X479" s="927"/>
      <c r="Y479" s="922"/>
      <c r="Z479" s="838"/>
      <c r="AA479" s="928"/>
      <c r="AB479" s="929"/>
      <c r="AC479" s="929"/>
      <c r="AD479" s="929"/>
      <c r="AE479" s="929"/>
      <c r="AF479" s="929"/>
      <c r="AG479" s="929"/>
      <c r="AH479" s="929"/>
      <c r="AI479" s="929"/>
      <c r="AJ479" s="929"/>
      <c r="AK479" s="929"/>
      <c r="AL479" s="929"/>
      <c r="AM479" s="929"/>
      <c r="AN479" s="929"/>
      <c r="AO479" s="930"/>
      <c r="AP479" s="929"/>
      <c r="AQ479" s="931"/>
      <c r="AR479" s="931"/>
      <c r="AS479" s="869"/>
      <c r="AT479" s="869"/>
      <c r="AU479" s="869"/>
      <c r="AV479" s="869"/>
      <c r="AW479" s="869"/>
      <c r="AX479" s="869"/>
      <c r="AY479" s="869"/>
      <c r="AZ479" s="869"/>
      <c r="BA479" s="869"/>
      <c r="BB479" s="869"/>
      <c r="BC479" s="869"/>
      <c r="BD479" s="869"/>
      <c r="BE479" s="869"/>
      <c r="BF479" s="869"/>
      <c r="BG479" s="869"/>
      <c r="BH479" s="869"/>
      <c r="BI479" s="869"/>
      <c r="BJ479" s="869"/>
      <c r="BK479" s="869"/>
      <c r="BL479" s="869"/>
      <c r="BM479" s="869"/>
    </row>
    <row r="480" spans="1:65" ht="27" customHeight="1" x14ac:dyDescent="0.2">
      <c r="A480" s="919"/>
      <c r="C480" s="869"/>
      <c r="E480" s="869"/>
      <c r="G480" s="869"/>
      <c r="H480" s="921"/>
      <c r="I480" s="838"/>
      <c r="J480" s="921"/>
      <c r="K480" s="838"/>
      <c r="L480" s="921"/>
      <c r="M480" s="838"/>
      <c r="N480" s="921"/>
      <c r="O480" s="838"/>
      <c r="P480" s="922"/>
      <c r="Q480" s="923"/>
      <c r="R480" s="924"/>
      <c r="S480" s="921"/>
      <c r="T480" s="921"/>
      <c r="U480" s="921"/>
      <c r="V480" s="933"/>
      <c r="W480" s="926"/>
      <c r="X480" s="927"/>
      <c r="Y480" s="922"/>
      <c r="Z480" s="838"/>
      <c r="AA480" s="928"/>
      <c r="AB480" s="929"/>
      <c r="AC480" s="929"/>
      <c r="AD480" s="929"/>
      <c r="AE480" s="929"/>
      <c r="AF480" s="929"/>
      <c r="AG480" s="929"/>
      <c r="AH480" s="929"/>
      <c r="AI480" s="929"/>
      <c r="AJ480" s="929"/>
      <c r="AK480" s="929"/>
      <c r="AL480" s="929"/>
      <c r="AM480" s="929"/>
      <c r="AN480" s="929"/>
      <c r="AO480" s="930"/>
      <c r="AP480" s="929"/>
      <c r="AQ480" s="931"/>
      <c r="AR480" s="931"/>
      <c r="AS480" s="869"/>
      <c r="AT480" s="869"/>
      <c r="AU480" s="869"/>
      <c r="AV480" s="869"/>
      <c r="AW480" s="869"/>
      <c r="AX480" s="869"/>
      <c r="AY480" s="869"/>
      <c r="AZ480" s="869"/>
      <c r="BA480" s="869"/>
      <c r="BB480" s="869"/>
      <c r="BC480" s="869"/>
      <c r="BD480" s="869"/>
      <c r="BE480" s="869"/>
      <c r="BF480" s="869"/>
      <c r="BG480" s="869"/>
      <c r="BH480" s="869"/>
      <c r="BI480" s="869"/>
      <c r="BJ480" s="869"/>
      <c r="BK480" s="869"/>
      <c r="BL480" s="869"/>
      <c r="BM480" s="869"/>
    </row>
    <row r="481" spans="1:65" ht="27" customHeight="1" x14ac:dyDescent="0.2">
      <c r="A481" s="919"/>
      <c r="C481" s="869"/>
      <c r="E481" s="869"/>
      <c r="G481" s="869"/>
      <c r="H481" s="921"/>
      <c r="I481" s="838"/>
      <c r="J481" s="921"/>
      <c r="K481" s="838"/>
      <c r="L481" s="921"/>
      <c r="M481" s="838"/>
      <c r="N481" s="921"/>
      <c r="O481" s="838"/>
      <c r="P481" s="922"/>
      <c r="Q481" s="923"/>
      <c r="R481" s="924"/>
      <c r="S481" s="921"/>
      <c r="T481" s="921"/>
      <c r="U481" s="921"/>
      <c r="V481" s="933"/>
      <c r="W481" s="926"/>
      <c r="X481" s="927"/>
      <c r="Y481" s="922"/>
      <c r="Z481" s="838"/>
      <c r="AA481" s="928"/>
      <c r="AB481" s="929"/>
      <c r="AC481" s="929"/>
      <c r="AD481" s="929"/>
      <c r="AE481" s="929"/>
      <c r="AF481" s="929"/>
      <c r="AG481" s="929"/>
      <c r="AH481" s="929"/>
      <c r="AI481" s="929"/>
      <c r="AJ481" s="929"/>
      <c r="AK481" s="929"/>
      <c r="AL481" s="929"/>
      <c r="AM481" s="929"/>
      <c r="AN481" s="929"/>
      <c r="AO481" s="930"/>
      <c r="AP481" s="929"/>
      <c r="AQ481" s="931"/>
      <c r="AR481" s="931"/>
      <c r="AS481" s="869"/>
      <c r="AT481" s="869"/>
      <c r="AU481" s="869"/>
      <c r="AV481" s="869"/>
      <c r="AW481" s="869"/>
      <c r="AX481" s="869"/>
      <c r="AY481" s="869"/>
      <c r="AZ481" s="869"/>
      <c r="BA481" s="869"/>
      <c r="BB481" s="869"/>
      <c r="BC481" s="869"/>
      <c r="BD481" s="869"/>
      <c r="BE481" s="869"/>
      <c r="BF481" s="869"/>
      <c r="BG481" s="869"/>
      <c r="BH481" s="869"/>
      <c r="BI481" s="869"/>
      <c r="BJ481" s="869"/>
      <c r="BK481" s="869"/>
      <c r="BL481" s="869"/>
      <c r="BM481" s="869"/>
    </row>
    <row r="482" spans="1:65" ht="27" customHeight="1" x14ac:dyDescent="0.2">
      <c r="A482" s="919"/>
      <c r="C482" s="869"/>
      <c r="E482" s="869"/>
      <c r="G482" s="869"/>
      <c r="H482" s="921"/>
      <c r="I482" s="838"/>
      <c r="J482" s="921"/>
      <c r="K482" s="838"/>
      <c r="L482" s="921"/>
      <c r="M482" s="838"/>
      <c r="N482" s="921"/>
      <c r="O482" s="838"/>
      <c r="P482" s="922"/>
      <c r="Q482" s="923"/>
      <c r="R482" s="924"/>
      <c r="S482" s="921"/>
      <c r="T482" s="921"/>
      <c r="U482" s="921"/>
      <c r="V482" s="933"/>
      <c r="W482" s="926"/>
      <c r="X482" s="927"/>
      <c r="Y482" s="922"/>
      <c r="Z482" s="838"/>
      <c r="AA482" s="928"/>
      <c r="AB482" s="929"/>
      <c r="AC482" s="929"/>
      <c r="AD482" s="929"/>
      <c r="AE482" s="929"/>
      <c r="AF482" s="929"/>
      <c r="AG482" s="929"/>
      <c r="AH482" s="929"/>
      <c r="AI482" s="929"/>
      <c r="AJ482" s="929"/>
      <c r="AK482" s="929"/>
      <c r="AL482" s="929"/>
      <c r="AM482" s="929"/>
      <c r="AN482" s="929"/>
      <c r="AO482" s="930"/>
      <c r="AP482" s="929"/>
      <c r="AQ482" s="931"/>
      <c r="AR482" s="931"/>
      <c r="AS482" s="869"/>
      <c r="AT482" s="869"/>
      <c r="AU482" s="869"/>
      <c r="AV482" s="869"/>
      <c r="AW482" s="869"/>
      <c r="AX482" s="869"/>
      <c r="AY482" s="869"/>
      <c r="AZ482" s="869"/>
      <c r="BA482" s="869"/>
      <c r="BB482" s="869"/>
      <c r="BC482" s="869"/>
      <c r="BD482" s="869"/>
      <c r="BE482" s="869"/>
      <c r="BF482" s="869"/>
      <c r="BG482" s="869"/>
      <c r="BH482" s="869"/>
      <c r="BI482" s="869"/>
      <c r="BJ482" s="869"/>
      <c r="BK482" s="869"/>
      <c r="BL482" s="869"/>
      <c r="BM482" s="869"/>
    </row>
    <row r="483" spans="1:65" ht="27" customHeight="1" x14ac:dyDescent="0.2">
      <c r="A483" s="919"/>
      <c r="C483" s="869"/>
      <c r="E483" s="869"/>
      <c r="G483" s="869"/>
      <c r="H483" s="921"/>
      <c r="I483" s="838"/>
      <c r="J483" s="921"/>
      <c r="K483" s="838"/>
      <c r="L483" s="921"/>
      <c r="M483" s="838"/>
      <c r="N483" s="921"/>
      <c r="O483" s="838"/>
      <c r="P483" s="922"/>
      <c r="Q483" s="923"/>
      <c r="R483" s="924"/>
      <c r="S483" s="921"/>
      <c r="T483" s="921"/>
      <c r="U483" s="921"/>
      <c r="V483" s="933"/>
      <c r="W483" s="926"/>
      <c r="X483" s="927"/>
      <c r="Y483" s="922"/>
      <c r="Z483" s="838"/>
      <c r="AA483" s="928"/>
      <c r="AB483" s="929"/>
      <c r="AC483" s="929"/>
      <c r="AD483" s="929"/>
      <c r="AE483" s="929"/>
      <c r="AF483" s="929"/>
      <c r="AG483" s="929"/>
      <c r="AH483" s="929"/>
      <c r="AI483" s="929"/>
      <c r="AJ483" s="929"/>
      <c r="AK483" s="929"/>
      <c r="AL483" s="929"/>
      <c r="AM483" s="929"/>
      <c r="AN483" s="929"/>
      <c r="AO483" s="930"/>
      <c r="AP483" s="929"/>
      <c r="AQ483" s="931"/>
      <c r="AR483" s="931"/>
      <c r="AS483" s="869"/>
      <c r="AT483" s="869"/>
      <c r="AU483" s="869"/>
      <c r="AV483" s="869"/>
      <c r="AW483" s="869"/>
      <c r="AX483" s="869"/>
      <c r="AY483" s="869"/>
      <c r="AZ483" s="869"/>
      <c r="BA483" s="869"/>
      <c r="BB483" s="869"/>
      <c r="BC483" s="869"/>
      <c r="BD483" s="869"/>
      <c r="BE483" s="869"/>
      <c r="BF483" s="869"/>
      <c r="BG483" s="869"/>
      <c r="BH483" s="869"/>
      <c r="BI483" s="869"/>
      <c r="BJ483" s="869"/>
      <c r="BK483" s="869"/>
      <c r="BL483" s="869"/>
      <c r="BM483" s="869"/>
    </row>
    <row r="484" spans="1:65" ht="27" customHeight="1" x14ac:dyDescent="0.2">
      <c r="A484" s="919"/>
      <c r="C484" s="869"/>
      <c r="E484" s="869"/>
      <c r="G484" s="869"/>
      <c r="H484" s="921"/>
      <c r="I484" s="838"/>
      <c r="J484" s="921"/>
      <c r="K484" s="838"/>
      <c r="L484" s="921"/>
      <c r="M484" s="838"/>
      <c r="N484" s="921"/>
      <c r="O484" s="838"/>
      <c r="P484" s="922"/>
      <c r="Q484" s="923"/>
      <c r="R484" s="924"/>
      <c r="S484" s="921"/>
      <c r="T484" s="921"/>
      <c r="U484" s="921"/>
      <c r="V484" s="933"/>
      <c r="W484" s="926"/>
      <c r="X484" s="927"/>
      <c r="Y484" s="922"/>
      <c r="Z484" s="838"/>
      <c r="AA484" s="928"/>
      <c r="AB484" s="929"/>
      <c r="AC484" s="929"/>
      <c r="AD484" s="929"/>
      <c r="AE484" s="929"/>
      <c r="AF484" s="929"/>
      <c r="AG484" s="929"/>
      <c r="AH484" s="929"/>
      <c r="AI484" s="929"/>
      <c r="AJ484" s="929"/>
      <c r="AK484" s="929"/>
      <c r="AL484" s="929"/>
      <c r="AM484" s="929"/>
      <c r="AN484" s="929"/>
      <c r="AO484" s="930"/>
      <c r="AP484" s="929"/>
      <c r="AQ484" s="931"/>
      <c r="AR484" s="931"/>
      <c r="AS484" s="869"/>
      <c r="AT484" s="869"/>
      <c r="AU484" s="869"/>
      <c r="AV484" s="869"/>
      <c r="AW484" s="869"/>
      <c r="AX484" s="869"/>
      <c r="AY484" s="869"/>
      <c r="AZ484" s="869"/>
      <c r="BA484" s="869"/>
      <c r="BB484" s="869"/>
      <c r="BC484" s="869"/>
      <c r="BD484" s="869"/>
      <c r="BE484" s="869"/>
      <c r="BF484" s="869"/>
      <c r="BG484" s="869"/>
      <c r="BH484" s="869"/>
      <c r="BI484" s="869"/>
      <c r="BJ484" s="869"/>
      <c r="BK484" s="869"/>
      <c r="BL484" s="869"/>
      <c r="BM484" s="869"/>
    </row>
    <row r="485" spans="1:65" ht="27" customHeight="1" x14ac:dyDescent="0.2">
      <c r="A485" s="919"/>
      <c r="C485" s="869"/>
      <c r="E485" s="869"/>
      <c r="G485" s="869"/>
      <c r="H485" s="921"/>
      <c r="I485" s="838"/>
      <c r="J485" s="921"/>
      <c r="K485" s="838"/>
      <c r="L485" s="921"/>
      <c r="M485" s="838"/>
      <c r="N485" s="921"/>
      <c r="O485" s="838"/>
      <c r="P485" s="922"/>
      <c r="Q485" s="923"/>
      <c r="R485" s="924"/>
      <c r="S485" s="921"/>
      <c r="T485" s="921"/>
      <c r="U485" s="921"/>
      <c r="V485" s="933"/>
      <c r="W485" s="926"/>
      <c r="X485" s="927"/>
      <c r="Y485" s="922"/>
      <c r="Z485" s="838"/>
      <c r="AA485" s="928"/>
      <c r="AB485" s="929"/>
      <c r="AC485" s="929"/>
      <c r="AD485" s="929"/>
      <c r="AE485" s="929"/>
      <c r="AF485" s="929"/>
      <c r="AG485" s="929"/>
      <c r="AH485" s="929"/>
      <c r="AI485" s="929"/>
      <c r="AJ485" s="929"/>
      <c r="AK485" s="929"/>
      <c r="AL485" s="929"/>
      <c r="AM485" s="929"/>
      <c r="AN485" s="929"/>
      <c r="AO485" s="930"/>
      <c r="AP485" s="929"/>
      <c r="AQ485" s="931"/>
      <c r="AR485" s="931"/>
      <c r="AS485" s="869"/>
      <c r="AT485" s="869"/>
      <c r="AU485" s="869"/>
      <c r="AV485" s="869"/>
      <c r="AW485" s="869"/>
      <c r="AX485" s="869"/>
      <c r="AY485" s="869"/>
      <c r="AZ485" s="869"/>
      <c r="BA485" s="869"/>
      <c r="BB485" s="869"/>
      <c r="BC485" s="869"/>
      <c r="BD485" s="869"/>
      <c r="BE485" s="869"/>
      <c r="BF485" s="869"/>
      <c r="BG485" s="869"/>
      <c r="BH485" s="869"/>
      <c r="BI485" s="869"/>
      <c r="BJ485" s="869"/>
      <c r="BK485" s="869"/>
      <c r="BL485" s="869"/>
      <c r="BM485" s="869"/>
    </row>
    <row r="486" spans="1:65" ht="27" customHeight="1" x14ac:dyDescent="0.2">
      <c r="A486" s="919"/>
      <c r="C486" s="869"/>
      <c r="E486" s="869"/>
      <c r="G486" s="869"/>
      <c r="H486" s="921"/>
      <c r="I486" s="838"/>
      <c r="J486" s="921"/>
      <c r="K486" s="838"/>
      <c r="L486" s="921"/>
      <c r="M486" s="838"/>
      <c r="N486" s="921"/>
      <c r="O486" s="838"/>
      <c r="P486" s="922"/>
      <c r="Q486" s="923"/>
      <c r="R486" s="924"/>
      <c r="S486" s="921"/>
      <c r="T486" s="921"/>
      <c r="U486" s="921"/>
      <c r="V486" s="933"/>
      <c r="W486" s="926"/>
      <c r="X486" s="927"/>
      <c r="Y486" s="922"/>
      <c r="Z486" s="838"/>
      <c r="AA486" s="928"/>
      <c r="AB486" s="929"/>
      <c r="AC486" s="929"/>
      <c r="AD486" s="929"/>
      <c r="AE486" s="929"/>
      <c r="AF486" s="929"/>
      <c r="AG486" s="929"/>
      <c r="AH486" s="929"/>
      <c r="AI486" s="929"/>
      <c r="AJ486" s="929"/>
      <c r="AK486" s="929"/>
      <c r="AL486" s="929"/>
      <c r="AM486" s="929"/>
      <c r="AN486" s="929"/>
      <c r="AO486" s="930"/>
      <c r="AP486" s="929"/>
      <c r="AQ486" s="931"/>
      <c r="AR486" s="931"/>
      <c r="AS486" s="869"/>
      <c r="AT486" s="869"/>
      <c r="AU486" s="869"/>
      <c r="AV486" s="869"/>
      <c r="AW486" s="869"/>
      <c r="AX486" s="869"/>
      <c r="AY486" s="869"/>
      <c r="AZ486" s="869"/>
      <c r="BA486" s="869"/>
      <c r="BB486" s="869"/>
      <c r="BC486" s="869"/>
      <c r="BD486" s="869"/>
      <c r="BE486" s="869"/>
      <c r="BF486" s="869"/>
      <c r="BG486" s="869"/>
      <c r="BH486" s="869"/>
      <c r="BI486" s="869"/>
      <c r="BJ486" s="869"/>
      <c r="BK486" s="869"/>
      <c r="BL486" s="869"/>
      <c r="BM486" s="869"/>
    </row>
    <row r="487" spans="1:65" ht="27" customHeight="1" x14ac:dyDescent="0.2">
      <c r="A487" s="919"/>
      <c r="C487" s="869"/>
      <c r="E487" s="869"/>
      <c r="G487" s="869"/>
      <c r="H487" s="921"/>
      <c r="I487" s="838"/>
      <c r="J487" s="921"/>
      <c r="K487" s="838"/>
      <c r="L487" s="921"/>
      <c r="M487" s="838"/>
      <c r="N487" s="921"/>
      <c r="O487" s="838"/>
      <c r="P487" s="922"/>
      <c r="Q487" s="923"/>
      <c r="R487" s="924"/>
      <c r="S487" s="921"/>
      <c r="T487" s="921"/>
      <c r="U487" s="921"/>
      <c r="V487" s="933"/>
      <c r="W487" s="926"/>
      <c r="X487" s="927"/>
      <c r="Y487" s="922"/>
      <c r="Z487" s="838"/>
      <c r="AA487" s="928"/>
      <c r="AB487" s="929"/>
      <c r="AC487" s="929"/>
      <c r="AD487" s="929"/>
      <c r="AE487" s="929"/>
      <c r="AF487" s="929"/>
      <c r="AG487" s="929"/>
      <c r="AH487" s="929"/>
      <c r="AI487" s="929"/>
      <c r="AJ487" s="929"/>
      <c r="AK487" s="929"/>
      <c r="AL487" s="929"/>
      <c r="AM487" s="929"/>
      <c r="AN487" s="929"/>
      <c r="AO487" s="930"/>
      <c r="AP487" s="929"/>
      <c r="AQ487" s="931"/>
      <c r="AR487" s="931"/>
      <c r="AS487" s="869"/>
      <c r="AT487" s="869"/>
      <c r="AU487" s="869"/>
      <c r="AV487" s="869"/>
      <c r="AW487" s="869"/>
      <c r="AX487" s="869"/>
      <c r="AY487" s="869"/>
      <c r="AZ487" s="869"/>
      <c r="BA487" s="869"/>
      <c r="BB487" s="869"/>
      <c r="BC487" s="869"/>
      <c r="BD487" s="869"/>
      <c r="BE487" s="869"/>
      <c r="BF487" s="869"/>
      <c r="BG487" s="869"/>
      <c r="BH487" s="869"/>
      <c r="BI487" s="869"/>
      <c r="BJ487" s="869"/>
      <c r="BK487" s="869"/>
      <c r="BL487" s="869"/>
      <c r="BM487" s="869"/>
    </row>
    <row r="488" spans="1:65" ht="27" customHeight="1" x14ac:dyDescent="0.2">
      <c r="A488" s="919"/>
      <c r="C488" s="869"/>
      <c r="E488" s="869"/>
      <c r="G488" s="869"/>
      <c r="H488" s="921"/>
      <c r="I488" s="838"/>
      <c r="J488" s="921"/>
      <c r="K488" s="838"/>
      <c r="L488" s="921"/>
      <c r="M488" s="838"/>
      <c r="N488" s="921"/>
      <c r="O488" s="838"/>
      <c r="P488" s="922"/>
      <c r="Q488" s="923"/>
      <c r="R488" s="924"/>
      <c r="S488" s="921"/>
      <c r="T488" s="921"/>
      <c r="U488" s="921"/>
      <c r="V488" s="933"/>
      <c r="W488" s="926"/>
      <c r="X488" s="927"/>
      <c r="Y488" s="922"/>
      <c r="Z488" s="838"/>
      <c r="AA488" s="928"/>
      <c r="AB488" s="929"/>
      <c r="AC488" s="929"/>
      <c r="AD488" s="929"/>
      <c r="AE488" s="929"/>
      <c r="AF488" s="929"/>
      <c r="AG488" s="929"/>
      <c r="AH488" s="929"/>
      <c r="AI488" s="929"/>
      <c r="AJ488" s="929"/>
      <c r="AK488" s="929"/>
      <c r="AL488" s="929"/>
      <c r="AM488" s="929"/>
      <c r="AN488" s="929"/>
      <c r="AO488" s="930"/>
      <c r="AP488" s="929"/>
      <c r="AQ488" s="931"/>
      <c r="AR488" s="931"/>
      <c r="AS488" s="869"/>
      <c r="AT488" s="869"/>
      <c r="AU488" s="869"/>
      <c r="AV488" s="869"/>
      <c r="AW488" s="869"/>
      <c r="AX488" s="869"/>
      <c r="AY488" s="869"/>
      <c r="AZ488" s="869"/>
      <c r="BA488" s="869"/>
      <c r="BB488" s="869"/>
      <c r="BC488" s="869"/>
      <c r="BD488" s="869"/>
      <c r="BE488" s="869"/>
      <c r="BF488" s="869"/>
      <c r="BG488" s="869"/>
      <c r="BH488" s="869"/>
      <c r="BI488" s="869"/>
      <c r="BJ488" s="869"/>
      <c r="BK488" s="869"/>
      <c r="BL488" s="869"/>
      <c r="BM488" s="869"/>
    </row>
    <row r="489" spans="1:65" ht="27" customHeight="1" x14ac:dyDescent="0.2">
      <c r="A489" s="919"/>
      <c r="C489" s="869"/>
      <c r="E489" s="869"/>
      <c r="G489" s="869"/>
      <c r="H489" s="921"/>
      <c r="I489" s="838"/>
      <c r="J489" s="921"/>
      <c r="K489" s="838"/>
      <c r="L489" s="921"/>
      <c r="M489" s="838"/>
      <c r="N489" s="921"/>
      <c r="O489" s="838"/>
      <c r="P489" s="922"/>
      <c r="Q489" s="923"/>
      <c r="R489" s="924"/>
      <c r="S489" s="921"/>
      <c r="T489" s="921"/>
      <c r="U489" s="921"/>
      <c r="V489" s="933"/>
      <c r="W489" s="926"/>
      <c r="X489" s="927"/>
      <c r="Y489" s="922"/>
      <c r="Z489" s="838"/>
      <c r="AA489" s="928"/>
      <c r="AB489" s="929"/>
      <c r="AC489" s="929"/>
      <c r="AD489" s="929"/>
      <c r="AE489" s="929"/>
      <c r="AF489" s="929"/>
      <c r="AG489" s="929"/>
      <c r="AH489" s="929"/>
      <c r="AI489" s="929"/>
      <c r="AJ489" s="929"/>
      <c r="AK489" s="929"/>
      <c r="AL489" s="929"/>
      <c r="AM489" s="929"/>
      <c r="AN489" s="929"/>
      <c r="AO489" s="930"/>
      <c r="AP489" s="929"/>
      <c r="AQ489" s="931"/>
      <c r="AR489" s="931"/>
      <c r="AS489" s="869"/>
      <c r="AT489" s="869"/>
      <c r="AU489" s="869"/>
      <c r="AV489" s="869"/>
      <c r="AW489" s="869"/>
      <c r="AX489" s="869"/>
      <c r="AY489" s="869"/>
      <c r="AZ489" s="869"/>
      <c r="BA489" s="869"/>
      <c r="BB489" s="869"/>
      <c r="BC489" s="869"/>
      <c r="BD489" s="869"/>
      <c r="BE489" s="869"/>
      <c r="BF489" s="869"/>
      <c r="BG489" s="869"/>
      <c r="BH489" s="869"/>
      <c r="BI489" s="869"/>
      <c r="BJ489" s="869"/>
      <c r="BK489" s="869"/>
      <c r="BL489" s="869"/>
      <c r="BM489" s="869"/>
    </row>
    <row r="490" spans="1:65" ht="27" customHeight="1" x14ac:dyDescent="0.2">
      <c r="A490" s="919"/>
      <c r="C490" s="869"/>
      <c r="E490" s="869"/>
      <c r="G490" s="869"/>
      <c r="H490" s="921"/>
      <c r="I490" s="838"/>
      <c r="J490" s="921"/>
      <c r="K490" s="838"/>
      <c r="L490" s="921"/>
      <c r="M490" s="838"/>
      <c r="N490" s="921"/>
      <c r="O490" s="838"/>
      <c r="P490" s="922"/>
      <c r="Q490" s="923"/>
      <c r="R490" s="924"/>
      <c r="S490" s="921"/>
      <c r="T490" s="921"/>
      <c r="U490" s="921"/>
      <c r="V490" s="933"/>
      <c r="W490" s="926"/>
      <c r="X490" s="927"/>
      <c r="Y490" s="922"/>
      <c r="Z490" s="838"/>
      <c r="AA490" s="928"/>
      <c r="AB490" s="929"/>
      <c r="AC490" s="929"/>
      <c r="AD490" s="929"/>
      <c r="AE490" s="929"/>
      <c r="AF490" s="929"/>
      <c r="AG490" s="929"/>
      <c r="AH490" s="929"/>
      <c r="AI490" s="929"/>
      <c r="AJ490" s="929"/>
      <c r="AK490" s="929"/>
      <c r="AL490" s="929"/>
      <c r="AM490" s="929"/>
      <c r="AN490" s="929"/>
      <c r="AO490" s="930"/>
      <c r="AP490" s="929"/>
      <c r="AQ490" s="931"/>
      <c r="AR490" s="931"/>
      <c r="AS490" s="869"/>
      <c r="AT490" s="869"/>
      <c r="AU490" s="869"/>
      <c r="AV490" s="869"/>
      <c r="AW490" s="869"/>
      <c r="AX490" s="869"/>
      <c r="AY490" s="869"/>
      <c r="AZ490" s="869"/>
      <c r="BA490" s="869"/>
      <c r="BB490" s="869"/>
      <c r="BC490" s="869"/>
      <c r="BD490" s="869"/>
      <c r="BE490" s="869"/>
      <c r="BF490" s="869"/>
      <c r="BG490" s="869"/>
      <c r="BH490" s="869"/>
      <c r="BI490" s="869"/>
      <c r="BJ490" s="869"/>
      <c r="BK490" s="869"/>
      <c r="BL490" s="869"/>
      <c r="BM490" s="869"/>
    </row>
    <row r="491" spans="1:65" ht="27" customHeight="1" x14ac:dyDescent="0.2">
      <c r="A491" s="919"/>
      <c r="C491" s="869"/>
      <c r="E491" s="869"/>
      <c r="G491" s="869"/>
      <c r="H491" s="921"/>
      <c r="I491" s="838"/>
      <c r="J491" s="921"/>
      <c r="K491" s="838"/>
      <c r="L491" s="921"/>
      <c r="M491" s="838"/>
      <c r="N491" s="921"/>
      <c r="O491" s="838"/>
      <c r="P491" s="922"/>
      <c r="Q491" s="923"/>
      <c r="R491" s="924"/>
      <c r="S491" s="921"/>
      <c r="T491" s="921"/>
      <c r="U491" s="921"/>
      <c r="V491" s="933"/>
      <c r="W491" s="926"/>
      <c r="X491" s="927"/>
      <c r="Y491" s="922"/>
      <c r="Z491" s="838"/>
      <c r="AA491" s="928"/>
      <c r="AB491" s="929"/>
      <c r="AC491" s="929"/>
      <c r="AD491" s="929"/>
      <c r="AE491" s="929"/>
      <c r="AF491" s="929"/>
      <c r="AG491" s="929"/>
      <c r="AH491" s="929"/>
      <c r="AI491" s="929"/>
      <c r="AJ491" s="929"/>
      <c r="AK491" s="929"/>
      <c r="AL491" s="929"/>
      <c r="AM491" s="929"/>
      <c r="AN491" s="929"/>
      <c r="AO491" s="930"/>
      <c r="AP491" s="929"/>
      <c r="AQ491" s="931"/>
      <c r="AR491" s="931"/>
      <c r="AS491" s="869"/>
      <c r="AT491" s="869"/>
      <c r="AU491" s="869"/>
      <c r="AV491" s="869"/>
      <c r="AW491" s="869"/>
      <c r="AX491" s="869"/>
      <c r="AY491" s="869"/>
      <c r="AZ491" s="869"/>
      <c r="BA491" s="869"/>
      <c r="BB491" s="869"/>
      <c r="BC491" s="869"/>
      <c r="BD491" s="869"/>
      <c r="BE491" s="869"/>
      <c r="BF491" s="869"/>
      <c r="BG491" s="869"/>
      <c r="BH491" s="869"/>
      <c r="BI491" s="869"/>
      <c r="BJ491" s="869"/>
      <c r="BK491" s="869"/>
      <c r="BL491" s="869"/>
      <c r="BM491" s="869"/>
    </row>
    <row r="492" spans="1:65" ht="27" customHeight="1" x14ac:dyDescent="0.2">
      <c r="A492" s="919"/>
      <c r="C492" s="869"/>
      <c r="E492" s="869"/>
      <c r="G492" s="869"/>
      <c r="H492" s="921"/>
      <c r="I492" s="838"/>
      <c r="J492" s="921"/>
      <c r="K492" s="838"/>
      <c r="L492" s="921"/>
      <c r="M492" s="838"/>
      <c r="N492" s="921"/>
      <c r="O492" s="838"/>
      <c r="P492" s="922"/>
      <c r="Q492" s="923"/>
      <c r="R492" s="924"/>
      <c r="S492" s="921"/>
      <c r="T492" s="921"/>
      <c r="U492" s="921"/>
      <c r="V492" s="933"/>
      <c r="W492" s="926"/>
      <c r="X492" s="927"/>
      <c r="Y492" s="922"/>
      <c r="Z492" s="838"/>
      <c r="AA492" s="928"/>
      <c r="AB492" s="929"/>
      <c r="AC492" s="929"/>
      <c r="AD492" s="929"/>
      <c r="AE492" s="929"/>
      <c r="AF492" s="929"/>
      <c r="AG492" s="929"/>
      <c r="AH492" s="929"/>
      <c r="AI492" s="929"/>
      <c r="AJ492" s="929"/>
      <c r="AK492" s="929"/>
      <c r="AL492" s="929"/>
      <c r="AM492" s="929"/>
      <c r="AN492" s="929"/>
      <c r="AO492" s="930"/>
      <c r="AP492" s="929"/>
      <c r="AQ492" s="931"/>
      <c r="AR492" s="931"/>
      <c r="AS492" s="869"/>
      <c r="AT492" s="869"/>
      <c r="AU492" s="869"/>
      <c r="AV492" s="869"/>
      <c r="AW492" s="869"/>
      <c r="AX492" s="869"/>
      <c r="AY492" s="869"/>
      <c r="AZ492" s="869"/>
      <c r="BA492" s="869"/>
      <c r="BB492" s="869"/>
      <c r="BC492" s="869"/>
      <c r="BD492" s="869"/>
      <c r="BE492" s="869"/>
      <c r="BF492" s="869"/>
      <c r="BG492" s="869"/>
      <c r="BH492" s="869"/>
      <c r="BI492" s="869"/>
      <c r="BJ492" s="869"/>
      <c r="BK492" s="869"/>
      <c r="BL492" s="869"/>
      <c r="BM492" s="869"/>
    </row>
    <row r="493" spans="1:65" ht="27" customHeight="1" x14ac:dyDescent="0.2">
      <c r="A493" s="919"/>
      <c r="C493" s="869"/>
      <c r="E493" s="869"/>
      <c r="G493" s="869"/>
      <c r="H493" s="921"/>
      <c r="I493" s="838"/>
      <c r="J493" s="921"/>
      <c r="K493" s="838"/>
      <c r="L493" s="921"/>
      <c r="M493" s="838"/>
      <c r="N493" s="921"/>
      <c r="O493" s="838"/>
      <c r="P493" s="922"/>
      <c r="Q493" s="923"/>
      <c r="R493" s="924"/>
      <c r="S493" s="921"/>
      <c r="T493" s="921"/>
      <c r="U493" s="921"/>
      <c r="V493" s="933"/>
      <c r="W493" s="926"/>
      <c r="X493" s="927"/>
      <c r="Y493" s="922"/>
      <c r="Z493" s="838"/>
      <c r="AA493" s="928"/>
      <c r="AB493" s="929"/>
      <c r="AC493" s="929"/>
      <c r="AD493" s="929"/>
      <c r="AE493" s="929"/>
      <c r="AF493" s="929"/>
      <c r="AG493" s="929"/>
      <c r="AH493" s="929"/>
      <c r="AI493" s="929"/>
      <c r="AJ493" s="929"/>
      <c r="AK493" s="929"/>
      <c r="AL493" s="929"/>
      <c r="AM493" s="929"/>
      <c r="AN493" s="929"/>
      <c r="AO493" s="930"/>
      <c r="AP493" s="929"/>
      <c r="AQ493" s="931"/>
      <c r="AR493" s="931"/>
      <c r="AS493" s="869"/>
      <c r="AT493" s="869"/>
      <c r="AU493" s="869"/>
      <c r="AV493" s="869"/>
      <c r="AW493" s="869"/>
      <c r="AX493" s="869"/>
      <c r="AY493" s="869"/>
      <c r="AZ493" s="869"/>
      <c r="BA493" s="869"/>
      <c r="BB493" s="869"/>
      <c r="BC493" s="869"/>
      <c r="BD493" s="869"/>
      <c r="BE493" s="869"/>
      <c r="BF493" s="869"/>
      <c r="BG493" s="869"/>
      <c r="BH493" s="869"/>
      <c r="BI493" s="869"/>
      <c r="BJ493" s="869"/>
      <c r="BK493" s="869"/>
      <c r="BL493" s="869"/>
      <c r="BM493" s="869"/>
    </row>
    <row r="494" spans="1:65" ht="27" customHeight="1" x14ac:dyDescent="0.2">
      <c r="A494" s="919"/>
      <c r="C494" s="869"/>
      <c r="E494" s="869"/>
      <c r="G494" s="869"/>
      <c r="H494" s="921"/>
      <c r="I494" s="838"/>
      <c r="J494" s="921"/>
      <c r="K494" s="838"/>
      <c r="L494" s="921"/>
      <c r="M494" s="838"/>
      <c r="N494" s="921"/>
      <c r="O494" s="838"/>
      <c r="P494" s="922"/>
      <c r="Q494" s="923"/>
      <c r="R494" s="924"/>
      <c r="S494" s="921"/>
      <c r="T494" s="921"/>
      <c r="U494" s="921"/>
      <c r="V494" s="933"/>
      <c r="W494" s="926"/>
      <c r="X494" s="927"/>
      <c r="Y494" s="922"/>
      <c r="Z494" s="838"/>
      <c r="AA494" s="928"/>
      <c r="AB494" s="929"/>
      <c r="AC494" s="929"/>
      <c r="AD494" s="929"/>
      <c r="AE494" s="929"/>
      <c r="AF494" s="929"/>
      <c r="AG494" s="929"/>
      <c r="AH494" s="929"/>
      <c r="AI494" s="929"/>
      <c r="AJ494" s="929"/>
      <c r="AK494" s="929"/>
      <c r="AL494" s="929"/>
      <c r="AM494" s="929"/>
      <c r="AN494" s="929"/>
      <c r="AO494" s="930"/>
      <c r="AP494" s="929"/>
      <c r="AQ494" s="931"/>
      <c r="AR494" s="931"/>
      <c r="AS494" s="869"/>
      <c r="AT494" s="869"/>
      <c r="AU494" s="869"/>
      <c r="AV494" s="869"/>
      <c r="AW494" s="869"/>
      <c r="AX494" s="869"/>
      <c r="AY494" s="869"/>
      <c r="AZ494" s="869"/>
      <c r="BA494" s="869"/>
      <c r="BB494" s="869"/>
      <c r="BC494" s="869"/>
      <c r="BD494" s="869"/>
      <c r="BE494" s="869"/>
      <c r="BF494" s="869"/>
      <c r="BG494" s="869"/>
      <c r="BH494" s="869"/>
      <c r="BI494" s="869"/>
      <c r="BJ494" s="869"/>
      <c r="BK494" s="869"/>
      <c r="BL494" s="869"/>
      <c r="BM494" s="869"/>
    </row>
    <row r="495" spans="1:65" ht="27" customHeight="1" x14ac:dyDescent="0.2">
      <c r="A495" s="919"/>
      <c r="C495" s="869"/>
      <c r="E495" s="869"/>
      <c r="G495" s="869"/>
      <c r="H495" s="921"/>
      <c r="I495" s="838"/>
      <c r="J495" s="921"/>
      <c r="K495" s="838"/>
      <c r="L495" s="921"/>
      <c r="M495" s="838"/>
      <c r="N495" s="921"/>
      <c r="O495" s="838"/>
      <c r="P495" s="922"/>
      <c r="Q495" s="923"/>
      <c r="R495" s="924"/>
      <c r="S495" s="921"/>
      <c r="T495" s="921"/>
      <c r="U495" s="921"/>
      <c r="V495" s="933"/>
      <c r="W495" s="926"/>
      <c r="X495" s="927"/>
      <c r="Y495" s="922"/>
      <c r="Z495" s="838"/>
      <c r="AA495" s="928"/>
      <c r="AB495" s="929"/>
      <c r="AC495" s="929"/>
      <c r="AD495" s="929"/>
      <c r="AE495" s="929"/>
      <c r="AF495" s="929"/>
      <c r="AG495" s="929"/>
      <c r="AH495" s="929"/>
      <c r="AI495" s="929"/>
      <c r="AJ495" s="929"/>
      <c r="AK495" s="929"/>
      <c r="AL495" s="929"/>
      <c r="AM495" s="929"/>
      <c r="AN495" s="929"/>
      <c r="AO495" s="930"/>
      <c r="AP495" s="929"/>
      <c r="AQ495" s="931"/>
      <c r="AR495" s="931"/>
      <c r="AS495" s="869"/>
      <c r="AT495" s="869"/>
      <c r="AU495" s="869"/>
      <c r="AV495" s="869"/>
      <c r="AW495" s="869"/>
      <c r="AX495" s="869"/>
      <c r="AY495" s="869"/>
      <c r="AZ495" s="869"/>
      <c r="BA495" s="869"/>
      <c r="BB495" s="869"/>
      <c r="BC495" s="869"/>
      <c r="BD495" s="869"/>
      <c r="BE495" s="869"/>
      <c r="BF495" s="869"/>
      <c r="BG495" s="869"/>
      <c r="BH495" s="869"/>
      <c r="BI495" s="869"/>
      <c r="BJ495" s="869"/>
      <c r="BK495" s="869"/>
      <c r="BL495" s="869"/>
      <c r="BM495" s="869"/>
    </row>
    <row r="496" spans="1:65" ht="27" customHeight="1" x14ac:dyDescent="0.2">
      <c r="A496" s="919"/>
      <c r="C496" s="869"/>
      <c r="E496" s="869"/>
      <c r="G496" s="869"/>
      <c r="H496" s="921"/>
      <c r="I496" s="838"/>
      <c r="J496" s="921"/>
      <c r="K496" s="838"/>
      <c r="L496" s="921"/>
      <c r="M496" s="838"/>
      <c r="N496" s="921"/>
      <c r="O496" s="838"/>
      <c r="P496" s="922"/>
      <c r="Q496" s="923"/>
      <c r="R496" s="924"/>
      <c r="S496" s="921"/>
      <c r="T496" s="921"/>
      <c r="U496" s="921"/>
      <c r="V496" s="933"/>
      <c r="W496" s="926"/>
      <c r="X496" s="927"/>
      <c r="Y496" s="922"/>
      <c r="Z496" s="838"/>
      <c r="AA496" s="928"/>
      <c r="AB496" s="929"/>
      <c r="AC496" s="929"/>
      <c r="AD496" s="929"/>
      <c r="AE496" s="929"/>
      <c r="AF496" s="929"/>
      <c r="AG496" s="929"/>
      <c r="AH496" s="929"/>
      <c r="AI496" s="929"/>
      <c r="AJ496" s="929"/>
      <c r="AK496" s="929"/>
      <c r="AL496" s="929"/>
      <c r="AM496" s="929"/>
      <c r="AN496" s="929"/>
      <c r="AO496" s="930"/>
      <c r="AP496" s="929"/>
      <c r="AQ496" s="931"/>
      <c r="AR496" s="931"/>
      <c r="AS496" s="869"/>
      <c r="AT496" s="869"/>
      <c r="AU496" s="869"/>
      <c r="AV496" s="869"/>
      <c r="AW496" s="869"/>
      <c r="AX496" s="869"/>
      <c r="AY496" s="869"/>
      <c r="AZ496" s="869"/>
      <c r="BA496" s="869"/>
      <c r="BB496" s="869"/>
      <c r="BC496" s="869"/>
      <c r="BD496" s="869"/>
      <c r="BE496" s="869"/>
      <c r="BF496" s="869"/>
      <c r="BG496" s="869"/>
      <c r="BH496" s="869"/>
      <c r="BI496" s="869"/>
      <c r="BJ496" s="869"/>
      <c r="BK496" s="869"/>
      <c r="BL496" s="869"/>
      <c r="BM496" s="869"/>
    </row>
    <row r="497" spans="1:65" ht="27" customHeight="1" x14ac:dyDescent="0.2">
      <c r="A497" s="919"/>
      <c r="C497" s="869"/>
      <c r="E497" s="869"/>
      <c r="G497" s="869"/>
      <c r="H497" s="921"/>
      <c r="I497" s="838"/>
      <c r="J497" s="921"/>
      <c r="K497" s="838"/>
      <c r="L497" s="921"/>
      <c r="M497" s="838"/>
      <c r="N497" s="921"/>
      <c r="O497" s="838"/>
      <c r="P497" s="922"/>
      <c r="Q497" s="923"/>
      <c r="R497" s="924"/>
      <c r="S497" s="921"/>
      <c r="T497" s="921"/>
      <c r="U497" s="921"/>
      <c r="V497" s="933"/>
      <c r="W497" s="926"/>
      <c r="X497" s="927"/>
      <c r="Y497" s="922"/>
      <c r="Z497" s="838"/>
      <c r="AA497" s="928"/>
      <c r="AB497" s="929"/>
      <c r="AC497" s="929"/>
      <c r="AD497" s="929"/>
      <c r="AE497" s="929"/>
      <c r="AF497" s="929"/>
      <c r="AG497" s="929"/>
      <c r="AH497" s="929"/>
      <c r="AI497" s="929"/>
      <c r="AJ497" s="929"/>
      <c r="AK497" s="929"/>
      <c r="AL497" s="929"/>
      <c r="AM497" s="929"/>
      <c r="AN497" s="929"/>
      <c r="AO497" s="930"/>
      <c r="AP497" s="929"/>
      <c r="AQ497" s="931"/>
      <c r="AR497" s="931"/>
      <c r="AS497" s="869"/>
      <c r="AT497" s="869"/>
      <c r="AU497" s="869"/>
      <c r="AV497" s="869"/>
      <c r="AW497" s="869"/>
      <c r="AX497" s="869"/>
      <c r="AY497" s="869"/>
      <c r="AZ497" s="869"/>
      <c r="BA497" s="869"/>
      <c r="BB497" s="869"/>
      <c r="BC497" s="869"/>
      <c r="BD497" s="869"/>
      <c r="BE497" s="869"/>
      <c r="BF497" s="869"/>
      <c r="BG497" s="869"/>
      <c r="BH497" s="869"/>
      <c r="BI497" s="869"/>
      <c r="BJ497" s="869"/>
      <c r="BK497" s="869"/>
      <c r="BL497" s="869"/>
      <c r="BM497" s="869"/>
    </row>
    <row r="498" spans="1:65" ht="27" customHeight="1" x14ac:dyDescent="0.2">
      <c r="A498" s="919"/>
      <c r="C498" s="869"/>
      <c r="E498" s="869"/>
      <c r="G498" s="869"/>
      <c r="H498" s="921"/>
      <c r="I498" s="838"/>
      <c r="J498" s="921"/>
      <c r="K498" s="838"/>
      <c r="L498" s="921"/>
      <c r="M498" s="838"/>
      <c r="N498" s="921"/>
      <c r="O498" s="838"/>
      <c r="P498" s="922"/>
      <c r="Q498" s="923"/>
      <c r="R498" s="924"/>
      <c r="S498" s="921"/>
      <c r="T498" s="921"/>
      <c r="U498" s="921"/>
      <c r="V498" s="933"/>
      <c r="W498" s="926"/>
      <c r="X498" s="927"/>
      <c r="Y498" s="922"/>
      <c r="Z498" s="838"/>
      <c r="AA498" s="928"/>
      <c r="AB498" s="929"/>
      <c r="AC498" s="929"/>
      <c r="AD498" s="929"/>
      <c r="AE498" s="929"/>
      <c r="AF498" s="929"/>
      <c r="AG498" s="929"/>
      <c r="AH498" s="929"/>
      <c r="AI498" s="929"/>
      <c r="AJ498" s="929"/>
      <c r="AK498" s="929"/>
      <c r="AL498" s="929"/>
      <c r="AM498" s="929"/>
      <c r="AN498" s="929"/>
      <c r="AO498" s="930"/>
      <c r="AP498" s="929"/>
      <c r="AQ498" s="931"/>
      <c r="AR498" s="931"/>
      <c r="AS498" s="869"/>
      <c r="AT498" s="869"/>
      <c r="AU498" s="869"/>
      <c r="AV498" s="869"/>
      <c r="AW498" s="869"/>
      <c r="AX498" s="869"/>
      <c r="AY498" s="869"/>
      <c r="AZ498" s="869"/>
      <c r="BA498" s="869"/>
      <c r="BB498" s="869"/>
      <c r="BC498" s="869"/>
      <c r="BD498" s="869"/>
      <c r="BE498" s="869"/>
      <c r="BF498" s="869"/>
      <c r="BG498" s="869"/>
      <c r="BH498" s="869"/>
      <c r="BI498" s="869"/>
      <c r="BJ498" s="869"/>
      <c r="BK498" s="869"/>
      <c r="BL498" s="869"/>
      <c r="BM498" s="869"/>
    </row>
    <row r="499" spans="1:65" ht="27" customHeight="1" x14ac:dyDescent="0.2">
      <c r="A499" s="919"/>
      <c r="C499" s="869"/>
      <c r="E499" s="869"/>
      <c r="G499" s="869"/>
      <c r="H499" s="921"/>
      <c r="I499" s="838"/>
      <c r="J499" s="921"/>
      <c r="K499" s="838"/>
      <c r="L499" s="921"/>
      <c r="M499" s="838"/>
      <c r="N499" s="921"/>
      <c r="O499" s="838"/>
      <c r="P499" s="922"/>
      <c r="Q499" s="923"/>
      <c r="R499" s="924"/>
      <c r="S499" s="921"/>
      <c r="T499" s="921"/>
      <c r="U499" s="921"/>
      <c r="V499" s="933"/>
      <c r="W499" s="926"/>
      <c r="X499" s="927"/>
      <c r="Y499" s="922"/>
      <c r="Z499" s="838"/>
      <c r="AA499" s="928"/>
      <c r="AB499" s="929"/>
      <c r="AC499" s="929"/>
      <c r="AD499" s="929"/>
      <c r="AE499" s="929"/>
      <c r="AF499" s="929"/>
      <c r="AG499" s="929"/>
      <c r="AH499" s="929"/>
      <c r="AI499" s="929"/>
      <c r="AJ499" s="929"/>
      <c r="AK499" s="929"/>
      <c r="AL499" s="929"/>
      <c r="AM499" s="929"/>
      <c r="AN499" s="929"/>
      <c r="AO499" s="930"/>
      <c r="AP499" s="929"/>
      <c r="AQ499" s="931"/>
      <c r="AR499" s="931"/>
      <c r="AS499" s="869"/>
      <c r="AT499" s="869"/>
      <c r="AU499" s="869"/>
      <c r="AV499" s="869"/>
      <c r="AW499" s="869"/>
      <c r="AX499" s="869"/>
      <c r="AY499" s="869"/>
      <c r="AZ499" s="869"/>
      <c r="BA499" s="869"/>
      <c r="BB499" s="869"/>
      <c r="BC499" s="869"/>
      <c r="BD499" s="869"/>
      <c r="BE499" s="869"/>
      <c r="BF499" s="869"/>
      <c r="BG499" s="869"/>
      <c r="BH499" s="869"/>
      <c r="BI499" s="869"/>
      <c r="BJ499" s="869"/>
      <c r="BK499" s="869"/>
      <c r="BL499" s="869"/>
      <c r="BM499" s="869"/>
    </row>
    <row r="500" spans="1:65" ht="27" customHeight="1" x14ac:dyDescent="0.2">
      <c r="A500" s="919"/>
      <c r="C500" s="869"/>
      <c r="E500" s="869"/>
      <c r="G500" s="869"/>
      <c r="H500" s="921"/>
      <c r="I500" s="838"/>
      <c r="J500" s="921"/>
      <c r="K500" s="838"/>
      <c r="L500" s="921"/>
      <c r="M500" s="838"/>
      <c r="N500" s="921"/>
      <c r="O500" s="838"/>
      <c r="P500" s="922"/>
      <c r="Q500" s="923"/>
      <c r="R500" s="924"/>
      <c r="S500" s="921"/>
      <c r="T500" s="921"/>
      <c r="U500" s="921"/>
      <c r="V500" s="933"/>
      <c r="W500" s="926"/>
      <c r="X500" s="927"/>
      <c r="Y500" s="922"/>
      <c r="Z500" s="838"/>
      <c r="AA500" s="928"/>
      <c r="AB500" s="929"/>
      <c r="AC500" s="929"/>
      <c r="AD500" s="929"/>
      <c r="AE500" s="929"/>
      <c r="AF500" s="929"/>
      <c r="AG500" s="929"/>
      <c r="AH500" s="929"/>
      <c r="AI500" s="929"/>
      <c r="AJ500" s="929"/>
      <c r="AK500" s="929"/>
      <c r="AL500" s="929"/>
      <c r="AM500" s="929"/>
      <c r="AN500" s="929"/>
      <c r="AO500" s="930"/>
      <c r="AP500" s="929"/>
      <c r="AQ500" s="931"/>
      <c r="AR500" s="931"/>
      <c r="AS500" s="869"/>
      <c r="AT500" s="869"/>
      <c r="AU500" s="869"/>
      <c r="AV500" s="869"/>
      <c r="AW500" s="869"/>
      <c r="AX500" s="869"/>
      <c r="AY500" s="869"/>
      <c r="AZ500" s="869"/>
      <c r="BA500" s="869"/>
      <c r="BB500" s="869"/>
      <c r="BC500" s="869"/>
      <c r="BD500" s="869"/>
      <c r="BE500" s="869"/>
      <c r="BF500" s="869"/>
      <c r="BG500" s="869"/>
      <c r="BH500" s="869"/>
      <c r="BI500" s="869"/>
      <c r="BJ500" s="869"/>
      <c r="BK500" s="869"/>
      <c r="BL500" s="869"/>
      <c r="BM500" s="869"/>
    </row>
    <row r="501" spans="1:65" ht="27" customHeight="1" x14ac:dyDescent="0.2">
      <c r="A501" s="919"/>
      <c r="C501" s="869"/>
      <c r="E501" s="869"/>
      <c r="G501" s="869"/>
      <c r="H501" s="921"/>
      <c r="I501" s="838"/>
      <c r="J501" s="921"/>
      <c r="K501" s="838"/>
      <c r="L501" s="921"/>
      <c r="M501" s="838"/>
      <c r="N501" s="921"/>
      <c r="O501" s="838"/>
      <c r="P501" s="922"/>
      <c r="Q501" s="923"/>
      <c r="R501" s="924"/>
      <c r="S501" s="921"/>
      <c r="T501" s="921"/>
      <c r="U501" s="921"/>
      <c r="V501" s="933"/>
      <c r="W501" s="926"/>
      <c r="X501" s="927"/>
      <c r="Y501" s="922"/>
      <c r="Z501" s="838"/>
      <c r="AA501" s="928"/>
      <c r="AB501" s="929"/>
      <c r="AC501" s="929"/>
      <c r="AD501" s="929"/>
      <c r="AE501" s="929"/>
      <c r="AF501" s="929"/>
      <c r="AG501" s="929"/>
      <c r="AH501" s="929"/>
      <c r="AI501" s="929"/>
      <c r="AJ501" s="929"/>
      <c r="AK501" s="929"/>
      <c r="AL501" s="929"/>
      <c r="AM501" s="929"/>
      <c r="AN501" s="929"/>
      <c r="AO501" s="930"/>
      <c r="AP501" s="929"/>
      <c r="AQ501" s="931"/>
      <c r="AR501" s="931"/>
      <c r="AS501" s="869"/>
      <c r="AT501" s="869"/>
      <c r="AU501" s="869"/>
      <c r="AV501" s="869"/>
      <c r="AW501" s="869"/>
      <c r="AX501" s="869"/>
      <c r="AY501" s="869"/>
      <c r="AZ501" s="869"/>
      <c r="BA501" s="869"/>
      <c r="BB501" s="869"/>
      <c r="BC501" s="869"/>
      <c r="BD501" s="869"/>
      <c r="BE501" s="869"/>
      <c r="BF501" s="869"/>
      <c r="BG501" s="869"/>
      <c r="BH501" s="869"/>
      <c r="BI501" s="869"/>
      <c r="BJ501" s="869"/>
      <c r="BK501" s="869"/>
      <c r="BL501" s="869"/>
      <c r="BM501" s="869"/>
    </row>
    <row r="502" spans="1:65" ht="27" customHeight="1" x14ac:dyDescent="0.2">
      <c r="A502" s="919"/>
      <c r="C502" s="869"/>
      <c r="E502" s="869"/>
      <c r="G502" s="869"/>
      <c r="H502" s="921"/>
      <c r="I502" s="838"/>
      <c r="J502" s="921"/>
      <c r="K502" s="838"/>
      <c r="L502" s="921"/>
      <c r="M502" s="838"/>
      <c r="N502" s="921"/>
      <c r="O502" s="838"/>
      <c r="P502" s="922"/>
      <c r="Q502" s="923"/>
      <c r="R502" s="924"/>
      <c r="S502" s="921"/>
      <c r="T502" s="921"/>
      <c r="U502" s="921"/>
      <c r="V502" s="933"/>
      <c r="W502" s="926"/>
      <c r="X502" s="927"/>
      <c r="Y502" s="922"/>
      <c r="Z502" s="838"/>
      <c r="AA502" s="928"/>
      <c r="AB502" s="929"/>
      <c r="AC502" s="929"/>
      <c r="AD502" s="929"/>
      <c r="AE502" s="929"/>
      <c r="AF502" s="929"/>
      <c r="AG502" s="929"/>
      <c r="AH502" s="929"/>
      <c r="AI502" s="929"/>
      <c r="AJ502" s="929"/>
      <c r="AK502" s="929"/>
      <c r="AL502" s="929"/>
      <c r="AM502" s="929"/>
      <c r="AN502" s="929"/>
      <c r="AO502" s="930"/>
      <c r="AP502" s="929"/>
      <c r="AQ502" s="931"/>
      <c r="AR502" s="931"/>
      <c r="AS502" s="869"/>
      <c r="AT502" s="869"/>
      <c r="AU502" s="869"/>
      <c r="AV502" s="869"/>
      <c r="AW502" s="869"/>
      <c r="AX502" s="869"/>
      <c r="AY502" s="869"/>
      <c r="AZ502" s="869"/>
      <c r="BA502" s="869"/>
      <c r="BB502" s="869"/>
      <c r="BC502" s="869"/>
      <c r="BD502" s="869"/>
      <c r="BE502" s="869"/>
      <c r="BF502" s="869"/>
      <c r="BG502" s="869"/>
      <c r="BH502" s="869"/>
      <c r="BI502" s="869"/>
      <c r="BJ502" s="869"/>
      <c r="BK502" s="869"/>
      <c r="BL502" s="869"/>
      <c r="BM502" s="869"/>
    </row>
    <row r="503" spans="1:65" ht="27" customHeight="1" x14ac:dyDescent="0.2">
      <c r="A503" s="919"/>
      <c r="C503" s="869"/>
      <c r="E503" s="869"/>
      <c r="G503" s="869"/>
      <c r="H503" s="921"/>
      <c r="I503" s="838"/>
      <c r="J503" s="921"/>
      <c r="K503" s="838"/>
      <c r="L503" s="921"/>
      <c r="M503" s="838"/>
      <c r="N503" s="921"/>
      <c r="O503" s="838"/>
      <c r="P503" s="922"/>
      <c r="Q503" s="923"/>
      <c r="R503" s="924"/>
      <c r="S503" s="921"/>
      <c r="T503" s="921"/>
      <c r="U503" s="921"/>
      <c r="V503" s="933"/>
      <c r="W503" s="926"/>
      <c r="X503" s="927"/>
      <c r="Y503" s="922"/>
      <c r="Z503" s="838"/>
      <c r="AA503" s="928"/>
      <c r="AB503" s="929"/>
      <c r="AC503" s="929"/>
      <c r="AD503" s="929"/>
      <c r="AE503" s="929"/>
      <c r="AF503" s="929"/>
      <c r="AG503" s="929"/>
      <c r="AH503" s="929"/>
      <c r="AI503" s="929"/>
      <c r="AJ503" s="929"/>
      <c r="AK503" s="929"/>
      <c r="AL503" s="929"/>
      <c r="AM503" s="929"/>
      <c r="AN503" s="929"/>
      <c r="AO503" s="930"/>
      <c r="AP503" s="929"/>
      <c r="AQ503" s="931"/>
      <c r="AR503" s="931"/>
      <c r="AS503" s="869"/>
      <c r="AT503" s="869"/>
      <c r="AU503" s="869"/>
      <c r="AV503" s="869"/>
      <c r="AW503" s="869"/>
      <c r="AX503" s="869"/>
      <c r="AY503" s="869"/>
      <c r="AZ503" s="869"/>
      <c r="BA503" s="869"/>
      <c r="BB503" s="869"/>
      <c r="BC503" s="869"/>
      <c r="BD503" s="869"/>
      <c r="BE503" s="869"/>
      <c r="BF503" s="869"/>
      <c r="BG503" s="869"/>
      <c r="BH503" s="869"/>
      <c r="BI503" s="869"/>
      <c r="BJ503" s="869"/>
      <c r="BK503" s="869"/>
      <c r="BL503" s="869"/>
      <c r="BM503" s="869"/>
    </row>
    <row r="504" spans="1:65" ht="27" customHeight="1" x14ac:dyDescent="0.2">
      <c r="A504" s="919"/>
      <c r="C504" s="869"/>
      <c r="E504" s="869"/>
      <c r="G504" s="869"/>
      <c r="H504" s="921"/>
      <c r="I504" s="838"/>
      <c r="J504" s="921"/>
      <c r="K504" s="838"/>
      <c r="L504" s="921"/>
      <c r="M504" s="838"/>
      <c r="N504" s="921"/>
      <c r="O504" s="838"/>
      <c r="P504" s="922"/>
      <c r="Q504" s="923"/>
      <c r="R504" s="924"/>
      <c r="S504" s="921"/>
      <c r="T504" s="921"/>
      <c r="U504" s="921"/>
      <c r="V504" s="933"/>
      <c r="W504" s="926"/>
      <c r="X504" s="927"/>
      <c r="Y504" s="922"/>
      <c r="Z504" s="838"/>
      <c r="AA504" s="928"/>
      <c r="AB504" s="929"/>
      <c r="AC504" s="929"/>
      <c r="AD504" s="929"/>
      <c r="AE504" s="929"/>
      <c r="AF504" s="929"/>
      <c r="AG504" s="929"/>
      <c r="AH504" s="929"/>
      <c r="AI504" s="929"/>
      <c r="AJ504" s="929"/>
      <c r="AK504" s="929"/>
      <c r="AL504" s="929"/>
      <c r="AM504" s="929"/>
      <c r="AN504" s="929"/>
      <c r="AO504" s="930"/>
      <c r="AP504" s="929"/>
      <c r="AQ504" s="931"/>
      <c r="AR504" s="931"/>
      <c r="AS504" s="869"/>
      <c r="AT504" s="869"/>
      <c r="AU504" s="869"/>
      <c r="AV504" s="869"/>
      <c r="AW504" s="869"/>
      <c r="AX504" s="869"/>
      <c r="AY504" s="869"/>
      <c r="AZ504" s="869"/>
      <c r="BA504" s="869"/>
      <c r="BB504" s="869"/>
      <c r="BC504" s="869"/>
      <c r="BD504" s="869"/>
      <c r="BE504" s="869"/>
      <c r="BF504" s="869"/>
      <c r="BG504" s="869"/>
      <c r="BH504" s="869"/>
      <c r="BI504" s="869"/>
      <c r="BJ504" s="869"/>
      <c r="BK504" s="869"/>
      <c r="BL504" s="869"/>
      <c r="BM504" s="869"/>
    </row>
    <row r="505" spans="1:65" ht="27" customHeight="1" x14ac:dyDescent="0.2">
      <c r="A505" s="919"/>
      <c r="C505" s="869"/>
      <c r="E505" s="869"/>
      <c r="G505" s="869"/>
      <c r="H505" s="921"/>
      <c r="I505" s="838"/>
      <c r="J505" s="921"/>
      <c r="K505" s="838"/>
      <c r="L505" s="921"/>
      <c r="M505" s="838"/>
      <c r="N505" s="921"/>
      <c r="O505" s="838"/>
      <c r="P505" s="922"/>
      <c r="Q505" s="923"/>
      <c r="R505" s="924"/>
      <c r="S505" s="921"/>
      <c r="T505" s="921"/>
      <c r="U505" s="921"/>
      <c r="V505" s="933"/>
      <c r="W505" s="926"/>
      <c r="X505" s="927"/>
      <c r="Y505" s="922"/>
      <c r="Z505" s="838"/>
      <c r="AA505" s="928"/>
      <c r="AB505" s="929"/>
      <c r="AC505" s="929"/>
      <c r="AD505" s="929"/>
      <c r="AE505" s="929"/>
      <c r="AF505" s="929"/>
      <c r="AG505" s="929"/>
      <c r="AH505" s="929"/>
      <c r="AI505" s="929"/>
      <c r="AJ505" s="929"/>
      <c r="AK505" s="929"/>
      <c r="AL505" s="929"/>
      <c r="AM505" s="929"/>
      <c r="AN505" s="929"/>
      <c r="AO505" s="930"/>
      <c r="AP505" s="929"/>
      <c r="AQ505" s="931"/>
      <c r="AR505" s="931"/>
      <c r="AS505" s="869"/>
      <c r="AT505" s="869"/>
      <c r="AU505" s="869"/>
      <c r="AV505" s="869"/>
      <c r="AW505" s="869"/>
      <c r="AX505" s="869"/>
      <c r="AY505" s="869"/>
      <c r="AZ505" s="869"/>
      <c r="BA505" s="869"/>
      <c r="BB505" s="869"/>
      <c r="BC505" s="869"/>
      <c r="BD505" s="869"/>
      <c r="BE505" s="869"/>
      <c r="BF505" s="869"/>
      <c r="BG505" s="869"/>
      <c r="BH505" s="869"/>
      <c r="BI505" s="869"/>
      <c r="BJ505" s="869"/>
      <c r="BK505" s="869"/>
      <c r="BL505" s="869"/>
      <c r="BM505" s="869"/>
    </row>
    <row r="506" spans="1:65" ht="27" customHeight="1" x14ac:dyDescent="0.2">
      <c r="A506" s="919"/>
      <c r="C506" s="869"/>
      <c r="E506" s="869"/>
      <c r="G506" s="869"/>
      <c r="H506" s="921"/>
      <c r="I506" s="838"/>
      <c r="J506" s="921"/>
      <c r="K506" s="838"/>
      <c r="L506" s="921"/>
      <c r="M506" s="838"/>
      <c r="N506" s="921"/>
      <c r="O506" s="838"/>
      <c r="P506" s="922"/>
      <c r="Q506" s="923"/>
      <c r="R506" s="924"/>
      <c r="S506" s="921"/>
      <c r="T506" s="921"/>
      <c r="U506" s="921"/>
      <c r="V506" s="933"/>
      <c r="W506" s="926"/>
      <c r="X506" s="927"/>
      <c r="Y506" s="922"/>
      <c r="Z506" s="838"/>
      <c r="AA506" s="928"/>
      <c r="AB506" s="929"/>
      <c r="AC506" s="929"/>
      <c r="AD506" s="929"/>
      <c r="AE506" s="929"/>
      <c r="AF506" s="929"/>
      <c r="AG506" s="929"/>
      <c r="AH506" s="929"/>
      <c r="AI506" s="929"/>
      <c r="AJ506" s="929"/>
      <c r="AK506" s="929"/>
      <c r="AL506" s="929"/>
      <c r="AM506" s="929"/>
      <c r="AN506" s="929"/>
      <c r="AO506" s="930"/>
      <c r="AP506" s="929"/>
      <c r="AQ506" s="931"/>
      <c r="AR506" s="931"/>
      <c r="AS506" s="869"/>
      <c r="AT506" s="869"/>
      <c r="AU506" s="869"/>
      <c r="AV506" s="869"/>
      <c r="AW506" s="869"/>
      <c r="AX506" s="869"/>
      <c r="AY506" s="869"/>
      <c r="AZ506" s="869"/>
      <c r="BA506" s="869"/>
      <c r="BB506" s="869"/>
      <c r="BC506" s="869"/>
      <c r="BD506" s="869"/>
      <c r="BE506" s="869"/>
      <c r="BF506" s="869"/>
      <c r="BG506" s="869"/>
      <c r="BH506" s="869"/>
      <c r="BI506" s="869"/>
      <c r="BJ506" s="869"/>
      <c r="BK506" s="869"/>
      <c r="BL506" s="869"/>
      <c r="BM506" s="869"/>
    </row>
    <row r="507" spans="1:65" ht="27" customHeight="1" x14ac:dyDescent="0.2">
      <c r="A507" s="919"/>
      <c r="C507" s="869"/>
      <c r="E507" s="869"/>
      <c r="G507" s="869"/>
      <c r="H507" s="921"/>
      <c r="I507" s="838"/>
      <c r="J507" s="921"/>
      <c r="K507" s="838"/>
      <c r="L507" s="921"/>
      <c r="M507" s="838"/>
      <c r="N507" s="921"/>
      <c r="O507" s="838"/>
      <c r="P507" s="922"/>
      <c r="Q507" s="923"/>
      <c r="R507" s="924"/>
      <c r="S507" s="921"/>
      <c r="T507" s="921"/>
      <c r="U507" s="921"/>
      <c r="V507" s="933"/>
      <c r="W507" s="926"/>
      <c r="X507" s="927"/>
      <c r="Y507" s="922"/>
      <c r="Z507" s="838"/>
      <c r="AA507" s="928"/>
      <c r="AB507" s="929"/>
      <c r="AC507" s="929"/>
      <c r="AD507" s="929"/>
      <c r="AE507" s="929"/>
      <c r="AF507" s="929"/>
      <c r="AG507" s="929"/>
      <c r="AH507" s="929"/>
      <c r="AI507" s="929"/>
      <c r="AJ507" s="929"/>
      <c r="AK507" s="929"/>
      <c r="AL507" s="929"/>
      <c r="AM507" s="929"/>
      <c r="AN507" s="929"/>
      <c r="AO507" s="930"/>
      <c r="AP507" s="929"/>
      <c r="AQ507" s="931"/>
      <c r="AR507" s="931"/>
      <c r="AS507" s="869"/>
      <c r="AT507" s="869"/>
      <c r="AU507" s="869"/>
      <c r="AV507" s="869"/>
      <c r="AW507" s="869"/>
      <c r="AX507" s="869"/>
      <c r="AY507" s="869"/>
      <c r="AZ507" s="869"/>
      <c r="BA507" s="869"/>
      <c r="BB507" s="869"/>
      <c r="BC507" s="869"/>
      <c r="BD507" s="869"/>
      <c r="BE507" s="869"/>
      <c r="BF507" s="869"/>
      <c r="BG507" s="869"/>
      <c r="BH507" s="869"/>
      <c r="BI507" s="869"/>
      <c r="BJ507" s="869"/>
      <c r="BK507" s="869"/>
      <c r="BL507" s="869"/>
      <c r="BM507" s="869"/>
    </row>
    <row r="508" spans="1:65" ht="27" customHeight="1" x14ac:dyDescent="0.2">
      <c r="A508" s="919"/>
      <c r="C508" s="869"/>
      <c r="E508" s="869"/>
      <c r="G508" s="869"/>
      <c r="H508" s="921"/>
      <c r="I508" s="838"/>
      <c r="J508" s="921"/>
      <c r="K508" s="838"/>
      <c r="L508" s="921"/>
      <c r="M508" s="838"/>
      <c r="N508" s="921"/>
      <c r="O508" s="838"/>
      <c r="P508" s="922"/>
      <c r="Q508" s="923"/>
      <c r="R508" s="924"/>
      <c r="S508" s="921"/>
      <c r="T508" s="921"/>
      <c r="U508" s="921"/>
      <c r="V508" s="933"/>
      <c r="W508" s="926"/>
      <c r="X508" s="927"/>
      <c r="Y508" s="922"/>
      <c r="Z508" s="838"/>
      <c r="AA508" s="928"/>
      <c r="AB508" s="929"/>
      <c r="AC508" s="929"/>
      <c r="AD508" s="929"/>
      <c r="AE508" s="929"/>
      <c r="AF508" s="929"/>
      <c r="AG508" s="929"/>
      <c r="AH508" s="929"/>
      <c r="AI508" s="929"/>
      <c r="AJ508" s="929"/>
      <c r="AK508" s="929"/>
      <c r="AL508" s="929"/>
      <c r="AM508" s="929"/>
      <c r="AN508" s="929"/>
      <c r="AO508" s="930"/>
      <c r="AP508" s="929"/>
      <c r="AQ508" s="931"/>
      <c r="AR508" s="931"/>
      <c r="AS508" s="869"/>
      <c r="AT508" s="869"/>
      <c r="AU508" s="869"/>
      <c r="AV508" s="869"/>
      <c r="AW508" s="869"/>
      <c r="AX508" s="869"/>
      <c r="AY508" s="869"/>
      <c r="AZ508" s="869"/>
      <c r="BA508" s="869"/>
      <c r="BB508" s="869"/>
      <c r="BC508" s="869"/>
      <c r="BD508" s="869"/>
      <c r="BE508" s="869"/>
      <c r="BF508" s="869"/>
      <c r="BG508" s="869"/>
      <c r="BH508" s="869"/>
      <c r="BI508" s="869"/>
      <c r="BJ508" s="869"/>
      <c r="BK508" s="869"/>
      <c r="BL508" s="869"/>
      <c r="BM508" s="869"/>
    </row>
    <row r="509" spans="1:65" ht="27" customHeight="1" x14ac:dyDescent="0.2">
      <c r="A509" s="919"/>
      <c r="C509" s="869"/>
      <c r="E509" s="869"/>
      <c r="G509" s="869"/>
      <c r="H509" s="921"/>
      <c r="I509" s="838"/>
      <c r="J509" s="921"/>
      <c r="K509" s="838"/>
      <c r="L509" s="921"/>
      <c r="M509" s="838"/>
      <c r="N509" s="921"/>
      <c r="O509" s="838"/>
      <c r="P509" s="922"/>
      <c r="Q509" s="923"/>
      <c r="R509" s="924"/>
      <c r="S509" s="921"/>
      <c r="T509" s="921"/>
      <c r="U509" s="921"/>
      <c r="V509" s="933"/>
      <c r="W509" s="926"/>
      <c r="X509" s="927"/>
      <c r="Y509" s="922"/>
      <c r="Z509" s="838"/>
      <c r="AA509" s="928"/>
      <c r="AB509" s="929"/>
      <c r="AC509" s="929"/>
      <c r="AD509" s="929"/>
      <c r="AE509" s="929"/>
      <c r="AF509" s="929"/>
      <c r="AG509" s="929"/>
      <c r="AH509" s="929"/>
      <c r="AI509" s="929"/>
      <c r="AJ509" s="929"/>
      <c r="AK509" s="929"/>
      <c r="AL509" s="929"/>
      <c r="AM509" s="929"/>
      <c r="AN509" s="929"/>
      <c r="AO509" s="930"/>
      <c r="AP509" s="929"/>
      <c r="AQ509" s="931"/>
      <c r="AR509" s="931"/>
      <c r="AS509" s="869"/>
      <c r="AT509" s="869"/>
      <c r="AU509" s="869"/>
      <c r="AV509" s="869"/>
      <c r="AW509" s="869"/>
      <c r="AX509" s="869"/>
      <c r="AY509" s="869"/>
      <c r="AZ509" s="869"/>
      <c r="BA509" s="869"/>
      <c r="BB509" s="869"/>
      <c r="BC509" s="869"/>
      <c r="BD509" s="869"/>
      <c r="BE509" s="869"/>
      <c r="BF509" s="869"/>
      <c r="BG509" s="869"/>
      <c r="BH509" s="869"/>
      <c r="BI509" s="869"/>
      <c r="BJ509" s="869"/>
      <c r="BK509" s="869"/>
      <c r="BL509" s="869"/>
      <c r="BM509" s="869"/>
    </row>
    <row r="510" spans="1:65" ht="27" customHeight="1" x14ac:dyDescent="0.2">
      <c r="A510" s="919"/>
      <c r="C510" s="869"/>
      <c r="E510" s="869"/>
      <c r="G510" s="869"/>
      <c r="H510" s="921"/>
      <c r="I510" s="838"/>
      <c r="J510" s="921"/>
      <c r="K510" s="838"/>
      <c r="L510" s="921"/>
      <c r="M510" s="838"/>
      <c r="N510" s="921"/>
      <c r="O510" s="838"/>
      <c r="P510" s="922"/>
      <c r="Q510" s="923"/>
      <c r="R510" s="924"/>
      <c r="S510" s="921"/>
      <c r="T510" s="921"/>
      <c r="U510" s="921"/>
      <c r="V510" s="933"/>
      <c r="W510" s="926"/>
      <c r="X510" s="927"/>
      <c r="Y510" s="922"/>
      <c r="Z510" s="838"/>
      <c r="AA510" s="928"/>
      <c r="AB510" s="929"/>
      <c r="AC510" s="929"/>
      <c r="AD510" s="929"/>
      <c r="AE510" s="929"/>
      <c r="AF510" s="929"/>
      <c r="AG510" s="929"/>
      <c r="AH510" s="929"/>
      <c r="AI510" s="929"/>
      <c r="AJ510" s="929"/>
      <c r="AK510" s="929"/>
      <c r="AL510" s="929"/>
      <c r="AM510" s="929"/>
      <c r="AN510" s="929"/>
      <c r="AO510" s="930"/>
      <c r="AP510" s="929"/>
      <c r="AQ510" s="931"/>
      <c r="AR510" s="931"/>
      <c r="AS510" s="869"/>
      <c r="AT510" s="869"/>
      <c r="AU510" s="869"/>
      <c r="AV510" s="869"/>
      <c r="AW510" s="869"/>
      <c r="AX510" s="869"/>
      <c r="AY510" s="869"/>
      <c r="AZ510" s="869"/>
      <c r="BA510" s="869"/>
      <c r="BB510" s="869"/>
      <c r="BC510" s="869"/>
      <c r="BD510" s="869"/>
      <c r="BE510" s="869"/>
      <c r="BF510" s="869"/>
      <c r="BG510" s="869"/>
      <c r="BH510" s="869"/>
      <c r="BI510" s="869"/>
      <c r="BJ510" s="869"/>
      <c r="BK510" s="869"/>
      <c r="BL510" s="869"/>
      <c r="BM510" s="869"/>
    </row>
    <row r="511" spans="1:65" ht="27" customHeight="1" x14ac:dyDescent="0.2">
      <c r="A511" s="919"/>
      <c r="C511" s="869"/>
      <c r="E511" s="869"/>
      <c r="G511" s="869"/>
      <c r="H511" s="921"/>
      <c r="I511" s="838"/>
      <c r="J511" s="921"/>
      <c r="K511" s="838"/>
      <c r="L511" s="921"/>
      <c r="M511" s="838"/>
      <c r="N511" s="921"/>
      <c r="O511" s="838"/>
      <c r="P511" s="922"/>
      <c r="Q511" s="923"/>
      <c r="R511" s="924"/>
      <c r="S511" s="921"/>
      <c r="T511" s="921"/>
      <c r="U511" s="921"/>
      <c r="V511" s="933"/>
      <c r="W511" s="926"/>
      <c r="X511" s="927"/>
      <c r="Y511" s="922"/>
      <c r="Z511" s="838"/>
      <c r="AA511" s="928"/>
      <c r="AB511" s="929"/>
      <c r="AC511" s="929"/>
      <c r="AD511" s="929"/>
      <c r="AE511" s="929"/>
      <c r="AF511" s="929"/>
      <c r="AG511" s="929"/>
      <c r="AH511" s="929"/>
      <c r="AI511" s="929"/>
      <c r="AJ511" s="929"/>
      <c r="AK511" s="929"/>
      <c r="AL511" s="929"/>
      <c r="AM511" s="929"/>
      <c r="AN511" s="929"/>
      <c r="AO511" s="930"/>
      <c r="AP511" s="929"/>
      <c r="AQ511" s="931"/>
      <c r="AR511" s="931"/>
      <c r="AS511" s="869"/>
      <c r="AT511" s="869"/>
      <c r="AU511" s="869"/>
      <c r="AV511" s="869"/>
      <c r="AW511" s="869"/>
      <c r="AX511" s="869"/>
      <c r="AY511" s="869"/>
      <c r="AZ511" s="869"/>
      <c r="BA511" s="869"/>
      <c r="BB511" s="869"/>
      <c r="BC511" s="869"/>
      <c r="BD511" s="869"/>
      <c r="BE511" s="869"/>
      <c r="BF511" s="869"/>
      <c r="BG511" s="869"/>
      <c r="BH511" s="869"/>
      <c r="BI511" s="869"/>
      <c r="BJ511" s="869"/>
      <c r="BK511" s="869"/>
      <c r="BL511" s="869"/>
      <c r="BM511" s="869"/>
    </row>
    <row r="512" spans="1:65" ht="27" customHeight="1" x14ac:dyDescent="0.2">
      <c r="A512" s="919"/>
      <c r="C512" s="869"/>
      <c r="E512" s="869"/>
      <c r="G512" s="869"/>
      <c r="H512" s="921"/>
      <c r="I512" s="838"/>
      <c r="J512" s="921"/>
      <c r="K512" s="838"/>
      <c r="L512" s="921"/>
      <c r="M512" s="838"/>
      <c r="N512" s="921"/>
      <c r="O512" s="838"/>
      <c r="P512" s="922"/>
      <c r="Q512" s="923"/>
      <c r="R512" s="924"/>
      <c r="S512" s="921"/>
      <c r="T512" s="921"/>
      <c r="U512" s="921"/>
      <c r="V512" s="933"/>
      <c r="W512" s="926"/>
      <c r="X512" s="927"/>
      <c r="Y512" s="922"/>
      <c r="Z512" s="838"/>
      <c r="AA512" s="928"/>
      <c r="AB512" s="929"/>
      <c r="AC512" s="929"/>
      <c r="AD512" s="929"/>
      <c r="AE512" s="929"/>
      <c r="AF512" s="929"/>
      <c r="AG512" s="929"/>
      <c r="AH512" s="929"/>
      <c r="AI512" s="929"/>
      <c r="AJ512" s="929"/>
      <c r="AK512" s="929"/>
      <c r="AL512" s="929"/>
      <c r="AM512" s="929"/>
      <c r="AN512" s="929"/>
      <c r="AO512" s="930"/>
      <c r="AP512" s="929"/>
      <c r="AQ512" s="931"/>
      <c r="AR512" s="931"/>
      <c r="AS512" s="869"/>
      <c r="AT512" s="869"/>
      <c r="AU512" s="869"/>
      <c r="AV512" s="869"/>
      <c r="AW512" s="869"/>
      <c r="AX512" s="869"/>
      <c r="AY512" s="869"/>
      <c r="AZ512" s="869"/>
      <c r="BA512" s="869"/>
      <c r="BB512" s="869"/>
      <c r="BC512" s="869"/>
      <c r="BD512" s="869"/>
      <c r="BE512" s="869"/>
      <c r="BF512" s="869"/>
      <c r="BG512" s="869"/>
      <c r="BH512" s="869"/>
      <c r="BI512" s="869"/>
      <c r="BJ512" s="869"/>
      <c r="BK512" s="869"/>
      <c r="BL512" s="869"/>
      <c r="BM512" s="869"/>
    </row>
    <row r="513" spans="1:65" ht="27" customHeight="1" x14ac:dyDescent="0.2">
      <c r="A513" s="919"/>
      <c r="C513" s="869"/>
      <c r="E513" s="869"/>
      <c r="G513" s="869"/>
      <c r="H513" s="921"/>
      <c r="I513" s="838"/>
      <c r="J513" s="921"/>
      <c r="K513" s="838"/>
      <c r="L513" s="921"/>
      <c r="M513" s="838"/>
      <c r="N513" s="921"/>
      <c r="O513" s="838"/>
      <c r="P513" s="922"/>
      <c r="Q513" s="923"/>
      <c r="R513" s="924"/>
      <c r="S513" s="921"/>
      <c r="T513" s="921"/>
      <c r="U513" s="921"/>
      <c r="V513" s="933"/>
      <c r="W513" s="926"/>
      <c r="X513" s="927"/>
      <c r="Y513" s="922"/>
      <c r="Z513" s="838"/>
      <c r="AA513" s="928"/>
      <c r="AB513" s="929"/>
      <c r="AC513" s="929"/>
      <c r="AD513" s="929"/>
      <c r="AE513" s="929"/>
      <c r="AF513" s="929"/>
      <c r="AG513" s="929"/>
      <c r="AH513" s="929"/>
      <c r="AI513" s="929"/>
      <c r="AJ513" s="929"/>
      <c r="AK513" s="929"/>
      <c r="AL513" s="929"/>
      <c r="AM513" s="929"/>
      <c r="AN513" s="929"/>
      <c r="AO513" s="930"/>
      <c r="AP513" s="929"/>
      <c r="AQ513" s="931"/>
      <c r="AR513" s="931"/>
      <c r="AS513" s="869"/>
      <c r="AT513" s="869"/>
      <c r="AU513" s="869"/>
      <c r="AV513" s="869"/>
      <c r="AW513" s="869"/>
      <c r="AX513" s="869"/>
      <c r="AY513" s="869"/>
      <c r="AZ513" s="869"/>
      <c r="BA513" s="869"/>
      <c r="BB513" s="869"/>
      <c r="BC513" s="869"/>
      <c r="BD513" s="869"/>
      <c r="BE513" s="869"/>
      <c r="BF513" s="869"/>
      <c r="BG513" s="869"/>
      <c r="BH513" s="869"/>
      <c r="BI513" s="869"/>
      <c r="BJ513" s="869"/>
      <c r="BK513" s="869"/>
      <c r="BL513" s="869"/>
      <c r="BM513" s="869"/>
    </row>
    <row r="514" spans="1:65" ht="27" customHeight="1" x14ac:dyDescent="0.2">
      <c r="A514" s="919"/>
      <c r="C514" s="869"/>
      <c r="E514" s="869"/>
      <c r="G514" s="869"/>
      <c r="H514" s="921"/>
      <c r="I514" s="838"/>
      <c r="J514" s="921"/>
      <c r="K514" s="838"/>
      <c r="L514" s="921"/>
      <c r="M514" s="838"/>
      <c r="N514" s="921"/>
      <c r="O514" s="838"/>
      <c r="P514" s="922"/>
      <c r="Q514" s="923"/>
      <c r="R514" s="924"/>
      <c r="S514" s="921"/>
      <c r="T514" s="921"/>
      <c r="U514" s="921"/>
      <c r="V514" s="933"/>
      <c r="W514" s="926"/>
      <c r="X514" s="927"/>
      <c r="Y514" s="922"/>
      <c r="Z514" s="838"/>
      <c r="AA514" s="928"/>
      <c r="AB514" s="929"/>
      <c r="AC514" s="929"/>
      <c r="AD514" s="929"/>
      <c r="AE514" s="929"/>
      <c r="AF514" s="929"/>
      <c r="AG514" s="929"/>
      <c r="AH514" s="929"/>
      <c r="AI514" s="929"/>
      <c r="AJ514" s="929"/>
      <c r="AK514" s="929"/>
      <c r="AL514" s="929"/>
      <c r="AM514" s="929"/>
      <c r="AN514" s="929"/>
      <c r="AO514" s="930"/>
      <c r="AP514" s="929"/>
      <c r="AQ514" s="931"/>
      <c r="AR514" s="931"/>
      <c r="AS514" s="869"/>
      <c r="AT514" s="869"/>
      <c r="AU514" s="869"/>
      <c r="AV514" s="869"/>
      <c r="AW514" s="869"/>
      <c r="AX514" s="869"/>
      <c r="AY514" s="869"/>
      <c r="AZ514" s="869"/>
      <c r="BA514" s="869"/>
      <c r="BB514" s="869"/>
      <c r="BC514" s="869"/>
      <c r="BD514" s="869"/>
      <c r="BE514" s="869"/>
      <c r="BF514" s="869"/>
      <c r="BG514" s="869"/>
      <c r="BH514" s="869"/>
      <c r="BI514" s="869"/>
      <c r="BJ514" s="869"/>
      <c r="BK514" s="869"/>
      <c r="BL514" s="869"/>
      <c r="BM514" s="869"/>
    </row>
    <row r="515" spans="1:65" ht="27" customHeight="1" x14ac:dyDescent="0.2">
      <c r="A515" s="919"/>
      <c r="C515" s="869"/>
      <c r="E515" s="869"/>
      <c r="G515" s="869"/>
      <c r="H515" s="921"/>
      <c r="I515" s="838"/>
      <c r="J515" s="921"/>
      <c r="K515" s="838"/>
      <c r="L515" s="921"/>
      <c r="M515" s="838"/>
      <c r="N515" s="921"/>
      <c r="O515" s="838"/>
      <c r="P515" s="922"/>
      <c r="Q515" s="923"/>
      <c r="R515" s="924"/>
      <c r="S515" s="921"/>
      <c r="T515" s="921"/>
      <c r="U515" s="921"/>
      <c r="V515" s="933"/>
      <c r="W515" s="926"/>
      <c r="X515" s="927"/>
      <c r="Y515" s="922"/>
      <c r="Z515" s="838"/>
      <c r="AA515" s="928"/>
      <c r="AB515" s="929"/>
      <c r="AC515" s="929"/>
      <c r="AD515" s="929"/>
      <c r="AE515" s="929"/>
      <c r="AF515" s="929"/>
      <c r="AG515" s="929"/>
      <c r="AH515" s="929"/>
      <c r="AI515" s="929"/>
      <c r="AJ515" s="929"/>
      <c r="AK515" s="929"/>
      <c r="AL515" s="929"/>
      <c r="AM515" s="929"/>
      <c r="AN515" s="929"/>
      <c r="AO515" s="930"/>
      <c r="AP515" s="929"/>
      <c r="AQ515" s="931"/>
      <c r="AR515" s="931"/>
      <c r="AS515" s="869"/>
      <c r="AT515" s="869"/>
      <c r="AU515" s="869"/>
      <c r="AV515" s="869"/>
      <c r="AW515" s="869"/>
      <c r="AX515" s="869"/>
      <c r="AY515" s="869"/>
      <c r="AZ515" s="869"/>
      <c r="BA515" s="869"/>
      <c r="BB515" s="869"/>
      <c r="BC515" s="869"/>
      <c r="BD515" s="869"/>
      <c r="BE515" s="869"/>
      <c r="BF515" s="869"/>
      <c r="BG515" s="869"/>
      <c r="BH515" s="869"/>
      <c r="BI515" s="869"/>
      <c r="BJ515" s="869"/>
      <c r="BK515" s="869"/>
      <c r="BL515" s="869"/>
      <c r="BM515" s="869"/>
    </row>
    <row r="516" spans="1:65" ht="27" customHeight="1" x14ac:dyDescent="0.2">
      <c r="A516" s="919"/>
      <c r="C516" s="869"/>
      <c r="E516" s="869"/>
      <c r="G516" s="869"/>
      <c r="H516" s="921"/>
      <c r="I516" s="838"/>
      <c r="J516" s="921"/>
      <c r="K516" s="838"/>
      <c r="L516" s="921"/>
      <c r="M516" s="838"/>
      <c r="N516" s="921"/>
      <c r="O516" s="838"/>
      <c r="P516" s="922"/>
      <c r="Q516" s="923"/>
      <c r="R516" s="924"/>
      <c r="S516" s="921"/>
      <c r="T516" s="921"/>
      <c r="U516" s="921"/>
      <c r="V516" s="933"/>
      <c r="W516" s="926"/>
      <c r="X516" s="927"/>
      <c r="Y516" s="922"/>
      <c r="Z516" s="838"/>
      <c r="AA516" s="928"/>
      <c r="AB516" s="929"/>
      <c r="AC516" s="929"/>
      <c r="AD516" s="929"/>
      <c r="AE516" s="929"/>
      <c r="AF516" s="929"/>
      <c r="AG516" s="929"/>
      <c r="AH516" s="929"/>
      <c r="AI516" s="929"/>
      <c r="AJ516" s="929"/>
      <c r="AK516" s="929"/>
      <c r="AL516" s="929"/>
      <c r="AM516" s="929"/>
      <c r="AN516" s="929"/>
      <c r="AO516" s="930"/>
      <c r="AP516" s="929"/>
      <c r="AQ516" s="931"/>
      <c r="AR516" s="931"/>
      <c r="AS516" s="869"/>
      <c r="AT516" s="869"/>
      <c r="AU516" s="869"/>
      <c r="AV516" s="869"/>
      <c r="AW516" s="869"/>
      <c r="AX516" s="869"/>
      <c r="AY516" s="869"/>
      <c r="AZ516" s="869"/>
      <c r="BA516" s="869"/>
      <c r="BB516" s="869"/>
      <c r="BC516" s="869"/>
      <c r="BD516" s="869"/>
      <c r="BE516" s="869"/>
      <c r="BF516" s="869"/>
      <c r="BG516" s="869"/>
      <c r="BH516" s="869"/>
      <c r="BI516" s="869"/>
      <c r="BJ516" s="869"/>
      <c r="BK516" s="869"/>
      <c r="BL516" s="869"/>
      <c r="BM516" s="869"/>
    </row>
    <row r="517" spans="1:65" ht="27" customHeight="1" x14ac:dyDescent="0.2">
      <c r="A517" s="919"/>
      <c r="C517" s="869"/>
      <c r="E517" s="869"/>
      <c r="G517" s="869"/>
      <c r="H517" s="921"/>
      <c r="I517" s="838"/>
      <c r="J517" s="921"/>
      <c r="K517" s="838"/>
      <c r="L517" s="921"/>
      <c r="M517" s="838"/>
      <c r="N517" s="921"/>
      <c r="O517" s="838"/>
      <c r="P517" s="922"/>
      <c r="Q517" s="923"/>
      <c r="R517" s="924"/>
      <c r="S517" s="921"/>
      <c r="T517" s="921"/>
      <c r="U517" s="921"/>
      <c r="V517" s="933"/>
      <c r="W517" s="926"/>
      <c r="X517" s="927"/>
      <c r="Y517" s="922"/>
      <c r="Z517" s="838"/>
      <c r="AA517" s="928"/>
      <c r="AB517" s="929"/>
      <c r="AC517" s="929"/>
      <c r="AD517" s="929"/>
      <c r="AE517" s="929"/>
      <c r="AF517" s="929"/>
      <c r="AG517" s="929"/>
      <c r="AH517" s="929"/>
      <c r="AI517" s="929"/>
      <c r="AJ517" s="929"/>
      <c r="AK517" s="929"/>
      <c r="AL517" s="929"/>
      <c r="AM517" s="929"/>
      <c r="AN517" s="929"/>
      <c r="AO517" s="930"/>
      <c r="AP517" s="929"/>
      <c r="AQ517" s="931"/>
      <c r="AR517" s="931"/>
      <c r="AS517" s="869"/>
      <c r="AT517" s="869"/>
      <c r="AU517" s="869"/>
      <c r="AV517" s="869"/>
      <c r="AW517" s="869"/>
      <c r="AX517" s="869"/>
      <c r="AY517" s="869"/>
      <c r="AZ517" s="869"/>
      <c r="BA517" s="869"/>
      <c r="BB517" s="869"/>
      <c r="BC517" s="869"/>
      <c r="BD517" s="869"/>
      <c r="BE517" s="869"/>
      <c r="BF517" s="869"/>
      <c r="BG517" s="869"/>
      <c r="BH517" s="869"/>
      <c r="BI517" s="869"/>
      <c r="BJ517" s="869"/>
      <c r="BK517" s="869"/>
      <c r="BL517" s="869"/>
      <c r="BM517" s="869"/>
    </row>
    <row r="518" spans="1:65" ht="27" customHeight="1" x14ac:dyDescent="0.2">
      <c r="A518" s="919"/>
      <c r="C518" s="869"/>
      <c r="E518" s="869"/>
      <c r="G518" s="869"/>
      <c r="H518" s="921"/>
      <c r="I518" s="838"/>
      <c r="J518" s="921"/>
      <c r="K518" s="838"/>
      <c r="L518" s="921"/>
      <c r="M518" s="838"/>
      <c r="N518" s="921"/>
      <c r="O518" s="838"/>
      <c r="P518" s="922"/>
      <c r="Q518" s="923"/>
      <c r="R518" s="924"/>
      <c r="S518" s="921"/>
      <c r="T518" s="921"/>
      <c r="U518" s="921"/>
      <c r="V518" s="933"/>
      <c r="W518" s="926"/>
      <c r="X518" s="927"/>
      <c r="Y518" s="922"/>
      <c r="Z518" s="838"/>
      <c r="AA518" s="928"/>
      <c r="AB518" s="929"/>
      <c r="AC518" s="929"/>
      <c r="AD518" s="929"/>
      <c r="AE518" s="929"/>
      <c r="AF518" s="929"/>
      <c r="AG518" s="929"/>
      <c r="AH518" s="929"/>
      <c r="AI518" s="929"/>
      <c r="AJ518" s="929"/>
      <c r="AK518" s="929"/>
      <c r="AL518" s="929"/>
      <c r="AM518" s="929"/>
      <c r="AN518" s="929"/>
      <c r="AO518" s="930"/>
      <c r="AP518" s="929"/>
      <c r="AQ518" s="931"/>
      <c r="AR518" s="931"/>
      <c r="AS518" s="869"/>
      <c r="AT518" s="869"/>
      <c r="AU518" s="869"/>
      <c r="AV518" s="869"/>
      <c r="AW518" s="869"/>
      <c r="AX518" s="869"/>
      <c r="AY518" s="869"/>
      <c r="AZ518" s="869"/>
      <c r="BA518" s="869"/>
      <c r="BB518" s="869"/>
      <c r="BC518" s="869"/>
      <c r="BD518" s="869"/>
      <c r="BE518" s="869"/>
      <c r="BF518" s="869"/>
      <c r="BG518" s="869"/>
      <c r="BH518" s="869"/>
      <c r="BI518" s="869"/>
      <c r="BJ518" s="869"/>
      <c r="BK518" s="869"/>
      <c r="BL518" s="869"/>
      <c r="BM518" s="869"/>
    </row>
    <row r="519" spans="1:65" ht="27" customHeight="1" x14ac:dyDescent="0.2">
      <c r="A519" s="919"/>
      <c r="C519" s="869"/>
      <c r="E519" s="869"/>
      <c r="G519" s="869"/>
      <c r="H519" s="921"/>
      <c r="I519" s="838"/>
      <c r="J519" s="921"/>
      <c r="K519" s="838"/>
      <c r="L519" s="921"/>
      <c r="M519" s="838"/>
      <c r="N519" s="921"/>
      <c r="O519" s="838"/>
      <c r="P519" s="922"/>
      <c r="Q519" s="923"/>
      <c r="R519" s="924"/>
      <c r="S519" s="921"/>
      <c r="T519" s="921"/>
      <c r="U519" s="921"/>
      <c r="V519" s="933"/>
      <c r="W519" s="926"/>
      <c r="X519" s="927"/>
      <c r="Y519" s="922"/>
      <c r="Z519" s="838"/>
      <c r="AA519" s="928"/>
      <c r="AB519" s="929"/>
      <c r="AC519" s="929"/>
      <c r="AD519" s="929"/>
      <c r="AE519" s="929"/>
      <c r="AF519" s="929"/>
      <c r="AG519" s="929"/>
      <c r="AH519" s="929"/>
      <c r="AI519" s="929"/>
      <c r="AJ519" s="929"/>
      <c r="AK519" s="929"/>
      <c r="AL519" s="929"/>
      <c r="AM519" s="929"/>
      <c r="AN519" s="929"/>
      <c r="AO519" s="930"/>
      <c r="AP519" s="929"/>
      <c r="AQ519" s="931"/>
      <c r="AR519" s="931"/>
      <c r="AS519" s="869"/>
      <c r="AT519" s="869"/>
      <c r="AU519" s="869"/>
      <c r="AV519" s="869"/>
      <c r="AW519" s="869"/>
      <c r="AX519" s="869"/>
      <c r="AY519" s="869"/>
      <c r="AZ519" s="869"/>
      <c r="BA519" s="869"/>
      <c r="BB519" s="869"/>
      <c r="BC519" s="869"/>
      <c r="BD519" s="869"/>
      <c r="BE519" s="869"/>
      <c r="BF519" s="869"/>
      <c r="BG519" s="869"/>
      <c r="BH519" s="869"/>
      <c r="BI519" s="869"/>
      <c r="BJ519" s="869"/>
      <c r="BK519" s="869"/>
      <c r="BL519" s="869"/>
      <c r="BM519" s="869"/>
    </row>
    <row r="520" spans="1:65" ht="27" customHeight="1" x14ac:dyDescent="0.2">
      <c r="A520" s="919"/>
      <c r="C520" s="869"/>
      <c r="E520" s="869"/>
      <c r="G520" s="869"/>
      <c r="H520" s="921"/>
      <c r="I520" s="838"/>
      <c r="J520" s="921"/>
      <c r="K520" s="838"/>
      <c r="L520" s="921"/>
      <c r="M520" s="838"/>
      <c r="N520" s="921"/>
      <c r="O520" s="838"/>
      <c r="P520" s="922"/>
      <c r="Q520" s="923"/>
      <c r="R520" s="924"/>
      <c r="S520" s="921"/>
      <c r="T520" s="921"/>
      <c r="U520" s="921"/>
      <c r="V520" s="933"/>
      <c r="W520" s="926"/>
      <c r="X520" s="927"/>
      <c r="Y520" s="922"/>
      <c r="Z520" s="838"/>
      <c r="AA520" s="928"/>
      <c r="AB520" s="929"/>
      <c r="AC520" s="929"/>
      <c r="AD520" s="929"/>
      <c r="AE520" s="929"/>
      <c r="AF520" s="929"/>
      <c r="AG520" s="929"/>
      <c r="AH520" s="929"/>
      <c r="AI520" s="929"/>
      <c r="AJ520" s="929"/>
      <c r="AK520" s="929"/>
      <c r="AL520" s="929"/>
      <c r="AM520" s="929"/>
      <c r="AN520" s="929"/>
      <c r="AO520" s="930"/>
      <c r="AP520" s="929"/>
      <c r="AQ520" s="931"/>
      <c r="AR520" s="931"/>
      <c r="AS520" s="869"/>
      <c r="AT520" s="869"/>
      <c r="AU520" s="869"/>
      <c r="AV520" s="869"/>
      <c r="AW520" s="869"/>
      <c r="AX520" s="869"/>
      <c r="AY520" s="869"/>
      <c r="AZ520" s="869"/>
      <c r="BA520" s="869"/>
      <c r="BB520" s="869"/>
      <c r="BC520" s="869"/>
      <c r="BD520" s="869"/>
      <c r="BE520" s="869"/>
      <c r="BF520" s="869"/>
      <c r="BG520" s="869"/>
      <c r="BH520" s="869"/>
      <c r="BI520" s="869"/>
      <c r="BJ520" s="869"/>
      <c r="BK520" s="869"/>
      <c r="BL520" s="869"/>
      <c r="BM520" s="869"/>
    </row>
    <row r="521" spans="1:65" ht="27" customHeight="1" x14ac:dyDescent="0.2">
      <c r="A521" s="919"/>
      <c r="C521" s="869"/>
      <c r="E521" s="869"/>
      <c r="G521" s="869"/>
      <c r="H521" s="921"/>
      <c r="I521" s="838"/>
      <c r="J521" s="921"/>
      <c r="K521" s="838"/>
      <c r="L521" s="921"/>
      <c r="M521" s="838"/>
      <c r="N521" s="921"/>
      <c r="O521" s="838"/>
      <c r="P521" s="922"/>
      <c r="Q521" s="923"/>
      <c r="R521" s="924"/>
      <c r="S521" s="921"/>
      <c r="T521" s="921"/>
      <c r="U521" s="921"/>
      <c r="V521" s="933"/>
      <c r="W521" s="926"/>
      <c r="X521" s="927"/>
      <c r="Y521" s="922"/>
      <c r="Z521" s="838"/>
      <c r="AA521" s="928"/>
      <c r="AB521" s="929"/>
      <c r="AC521" s="929"/>
      <c r="AD521" s="929"/>
      <c r="AE521" s="929"/>
      <c r="AF521" s="929"/>
      <c r="AG521" s="929"/>
      <c r="AH521" s="929"/>
      <c r="AI521" s="929"/>
      <c r="AJ521" s="929"/>
      <c r="AK521" s="929"/>
      <c r="AL521" s="929"/>
      <c r="AM521" s="929"/>
      <c r="AN521" s="929"/>
      <c r="AO521" s="930"/>
      <c r="AP521" s="929"/>
      <c r="AQ521" s="931"/>
      <c r="AR521" s="931"/>
      <c r="AS521" s="869"/>
      <c r="AT521" s="869"/>
      <c r="AU521" s="869"/>
      <c r="AV521" s="869"/>
      <c r="AW521" s="869"/>
      <c r="AX521" s="869"/>
      <c r="AY521" s="869"/>
      <c r="AZ521" s="869"/>
      <c r="BA521" s="869"/>
      <c r="BB521" s="869"/>
      <c r="BC521" s="869"/>
      <c r="BD521" s="869"/>
      <c r="BE521" s="869"/>
      <c r="BF521" s="869"/>
      <c r="BG521" s="869"/>
      <c r="BH521" s="869"/>
      <c r="BI521" s="869"/>
      <c r="BJ521" s="869"/>
      <c r="BK521" s="869"/>
      <c r="BL521" s="869"/>
      <c r="BM521" s="869"/>
    </row>
    <row r="522" spans="1:65" ht="27" customHeight="1" x14ac:dyDescent="0.2">
      <c r="A522" s="919"/>
      <c r="C522" s="869"/>
      <c r="E522" s="869"/>
      <c r="G522" s="869"/>
      <c r="H522" s="921"/>
      <c r="I522" s="838"/>
      <c r="J522" s="921"/>
      <c r="K522" s="838"/>
      <c r="L522" s="921"/>
      <c r="M522" s="838"/>
      <c r="N522" s="921"/>
      <c r="O522" s="838"/>
      <c r="P522" s="922"/>
      <c r="Q522" s="923"/>
      <c r="R522" s="924"/>
      <c r="S522" s="921"/>
      <c r="T522" s="921"/>
      <c r="U522" s="921"/>
      <c r="V522" s="933"/>
      <c r="W522" s="926"/>
      <c r="X522" s="927"/>
      <c r="Y522" s="922"/>
      <c r="Z522" s="838"/>
      <c r="AA522" s="928"/>
      <c r="AB522" s="929"/>
      <c r="AC522" s="929"/>
      <c r="AD522" s="929"/>
      <c r="AE522" s="929"/>
      <c r="AF522" s="929"/>
      <c r="AG522" s="929"/>
      <c r="AH522" s="929"/>
      <c r="AI522" s="929"/>
      <c r="AJ522" s="929"/>
      <c r="AK522" s="929"/>
      <c r="AL522" s="929"/>
      <c r="AM522" s="929"/>
      <c r="AN522" s="929"/>
      <c r="AO522" s="930"/>
      <c r="AP522" s="929"/>
      <c r="AQ522" s="931"/>
      <c r="AR522" s="931"/>
      <c r="AS522" s="869"/>
      <c r="AT522" s="869"/>
      <c r="AU522" s="869"/>
      <c r="AV522" s="869"/>
      <c r="AW522" s="869"/>
      <c r="AX522" s="869"/>
      <c r="AY522" s="869"/>
      <c r="AZ522" s="869"/>
      <c r="BA522" s="869"/>
      <c r="BB522" s="869"/>
      <c r="BC522" s="869"/>
      <c r="BD522" s="869"/>
      <c r="BE522" s="869"/>
      <c r="BF522" s="869"/>
      <c r="BG522" s="869"/>
      <c r="BH522" s="869"/>
      <c r="BI522" s="869"/>
      <c r="BJ522" s="869"/>
      <c r="BK522" s="869"/>
      <c r="BL522" s="869"/>
      <c r="BM522" s="869"/>
    </row>
    <row r="523" spans="1:65" ht="27" customHeight="1" x14ac:dyDescent="0.2">
      <c r="A523" s="919"/>
      <c r="C523" s="869"/>
      <c r="E523" s="869"/>
      <c r="G523" s="869"/>
      <c r="H523" s="921"/>
      <c r="I523" s="838"/>
      <c r="J523" s="921"/>
      <c r="K523" s="838"/>
      <c r="L523" s="921"/>
      <c r="M523" s="838"/>
      <c r="N523" s="921"/>
      <c r="O523" s="838"/>
      <c r="P523" s="922"/>
      <c r="Q523" s="923"/>
      <c r="R523" s="924"/>
      <c r="S523" s="921"/>
      <c r="T523" s="921"/>
      <c r="U523" s="921"/>
      <c r="V523" s="933"/>
      <c r="W523" s="926"/>
      <c r="X523" s="927"/>
      <c r="Y523" s="922"/>
      <c r="Z523" s="838"/>
      <c r="AA523" s="928"/>
      <c r="AB523" s="929"/>
      <c r="AC523" s="929"/>
      <c r="AD523" s="929"/>
      <c r="AE523" s="929"/>
      <c r="AF523" s="929"/>
      <c r="AG523" s="929"/>
      <c r="AH523" s="929"/>
      <c r="AI523" s="929"/>
      <c r="AJ523" s="929"/>
      <c r="AK523" s="929"/>
      <c r="AL523" s="929"/>
      <c r="AM523" s="929"/>
      <c r="AN523" s="929"/>
      <c r="AO523" s="930"/>
      <c r="AP523" s="929"/>
      <c r="AQ523" s="931"/>
      <c r="AR523" s="931"/>
      <c r="AS523" s="869"/>
      <c r="AT523" s="869"/>
      <c r="AU523" s="869"/>
      <c r="AV523" s="869"/>
      <c r="AW523" s="869"/>
      <c r="AX523" s="869"/>
      <c r="AY523" s="869"/>
      <c r="AZ523" s="869"/>
      <c r="BA523" s="869"/>
      <c r="BB523" s="869"/>
      <c r="BC523" s="869"/>
      <c r="BD523" s="869"/>
      <c r="BE523" s="869"/>
      <c r="BF523" s="869"/>
      <c r="BG523" s="869"/>
      <c r="BH523" s="869"/>
      <c r="BI523" s="869"/>
      <c r="BJ523" s="869"/>
      <c r="BK523" s="869"/>
      <c r="BL523" s="869"/>
      <c r="BM523" s="869"/>
    </row>
    <row r="524" spans="1:65" ht="27" customHeight="1" x14ac:dyDescent="0.2">
      <c r="A524" s="919"/>
      <c r="C524" s="869"/>
      <c r="E524" s="869"/>
      <c r="G524" s="869"/>
      <c r="H524" s="921"/>
      <c r="I524" s="838"/>
      <c r="J524" s="921"/>
      <c r="K524" s="838"/>
      <c r="L524" s="921"/>
      <c r="M524" s="838"/>
      <c r="N524" s="921"/>
      <c r="O524" s="838"/>
      <c r="P524" s="922"/>
      <c r="Q524" s="923"/>
      <c r="R524" s="924"/>
      <c r="S524" s="921"/>
      <c r="T524" s="921"/>
      <c r="U524" s="921"/>
      <c r="V524" s="933"/>
      <c r="W524" s="926"/>
      <c r="X524" s="927"/>
      <c r="Y524" s="922"/>
      <c r="Z524" s="838"/>
      <c r="AA524" s="928"/>
      <c r="AB524" s="929"/>
      <c r="AC524" s="929"/>
      <c r="AD524" s="929"/>
      <c r="AE524" s="929"/>
      <c r="AF524" s="929"/>
      <c r="AG524" s="929"/>
      <c r="AH524" s="929"/>
      <c r="AI524" s="929"/>
      <c r="AJ524" s="929"/>
      <c r="AK524" s="929"/>
      <c r="AL524" s="929"/>
      <c r="AM524" s="929"/>
      <c r="AN524" s="929"/>
      <c r="AO524" s="930"/>
      <c r="AP524" s="929"/>
      <c r="AQ524" s="931"/>
      <c r="AR524" s="931"/>
      <c r="AS524" s="869"/>
      <c r="AT524" s="869"/>
      <c r="AU524" s="869"/>
      <c r="AV524" s="869"/>
      <c r="AW524" s="869"/>
      <c r="AX524" s="869"/>
      <c r="AY524" s="869"/>
      <c r="AZ524" s="869"/>
      <c r="BA524" s="869"/>
      <c r="BB524" s="869"/>
      <c r="BC524" s="869"/>
      <c r="BD524" s="869"/>
      <c r="BE524" s="869"/>
      <c r="BF524" s="869"/>
      <c r="BG524" s="869"/>
      <c r="BH524" s="869"/>
      <c r="BI524" s="869"/>
      <c r="BJ524" s="869"/>
      <c r="BK524" s="869"/>
      <c r="BL524" s="869"/>
      <c r="BM524" s="869"/>
    </row>
    <row r="525" spans="1:65" ht="27" customHeight="1" x14ac:dyDescent="0.2">
      <c r="A525" s="919"/>
      <c r="C525" s="869"/>
      <c r="E525" s="869"/>
      <c r="G525" s="869"/>
      <c r="H525" s="921"/>
      <c r="I525" s="838"/>
      <c r="J525" s="921"/>
      <c r="K525" s="838"/>
      <c r="L525" s="921"/>
      <c r="M525" s="838"/>
      <c r="N525" s="921"/>
      <c r="O525" s="838"/>
      <c r="P525" s="922"/>
      <c r="Q525" s="923"/>
      <c r="R525" s="924"/>
      <c r="S525" s="921"/>
      <c r="T525" s="921"/>
      <c r="U525" s="921"/>
      <c r="V525" s="933"/>
      <c r="W525" s="926"/>
      <c r="X525" s="927"/>
      <c r="Y525" s="922"/>
      <c r="Z525" s="838"/>
      <c r="AA525" s="928"/>
      <c r="AB525" s="929"/>
      <c r="AC525" s="929"/>
      <c r="AD525" s="929"/>
      <c r="AE525" s="929"/>
      <c r="AF525" s="929"/>
      <c r="AG525" s="929"/>
      <c r="AH525" s="929"/>
      <c r="AI525" s="929"/>
      <c r="AJ525" s="929"/>
      <c r="AK525" s="929"/>
      <c r="AL525" s="929"/>
      <c r="AM525" s="929"/>
      <c r="AN525" s="929"/>
      <c r="AO525" s="930"/>
      <c r="AP525" s="929"/>
      <c r="AQ525" s="931"/>
      <c r="AR525" s="931"/>
      <c r="AS525" s="869"/>
      <c r="AT525" s="869"/>
      <c r="AU525" s="869"/>
      <c r="AV525" s="869"/>
      <c r="AW525" s="869"/>
      <c r="AX525" s="869"/>
      <c r="AY525" s="869"/>
      <c r="AZ525" s="869"/>
      <c r="BA525" s="869"/>
      <c r="BB525" s="869"/>
      <c r="BC525" s="869"/>
      <c r="BD525" s="869"/>
      <c r="BE525" s="869"/>
      <c r="BF525" s="869"/>
      <c r="BG525" s="869"/>
      <c r="BH525" s="869"/>
      <c r="BI525" s="869"/>
      <c r="BJ525" s="869"/>
      <c r="BK525" s="869"/>
      <c r="BL525" s="869"/>
      <c r="BM525" s="869"/>
    </row>
    <row r="526" spans="1:65" ht="27" customHeight="1" x14ac:dyDescent="0.2">
      <c r="A526" s="919"/>
      <c r="C526" s="869"/>
      <c r="E526" s="869"/>
      <c r="G526" s="869"/>
      <c r="H526" s="921"/>
      <c r="I526" s="838"/>
      <c r="J526" s="921"/>
      <c r="K526" s="838"/>
      <c r="L526" s="921"/>
      <c r="M526" s="838"/>
      <c r="N526" s="921"/>
      <c r="O526" s="838"/>
      <c r="P526" s="922"/>
      <c r="Q526" s="923"/>
      <c r="R526" s="924"/>
      <c r="S526" s="921"/>
      <c r="T526" s="921"/>
      <c r="U526" s="921"/>
      <c r="V526" s="933"/>
      <c r="W526" s="926"/>
      <c r="X526" s="927"/>
      <c r="Y526" s="922"/>
      <c r="Z526" s="838"/>
      <c r="AA526" s="928"/>
      <c r="AB526" s="929"/>
      <c r="AC526" s="929"/>
      <c r="AD526" s="929"/>
      <c r="AE526" s="929"/>
      <c r="AF526" s="929"/>
      <c r="AG526" s="929"/>
      <c r="AH526" s="929"/>
      <c r="AI526" s="929"/>
      <c r="AJ526" s="929"/>
      <c r="AK526" s="929"/>
      <c r="AL526" s="929"/>
      <c r="AM526" s="929"/>
      <c r="AN526" s="929"/>
      <c r="AO526" s="930"/>
      <c r="AP526" s="929"/>
      <c r="AQ526" s="931"/>
      <c r="AR526" s="931"/>
      <c r="AS526" s="869"/>
      <c r="AT526" s="869"/>
      <c r="AU526" s="869"/>
      <c r="AV526" s="869"/>
      <c r="AW526" s="869"/>
      <c r="AX526" s="869"/>
      <c r="AY526" s="869"/>
      <c r="AZ526" s="869"/>
      <c r="BA526" s="869"/>
      <c r="BB526" s="869"/>
      <c r="BC526" s="869"/>
      <c r="BD526" s="869"/>
      <c r="BE526" s="869"/>
      <c r="BF526" s="869"/>
      <c r="BG526" s="869"/>
      <c r="BH526" s="869"/>
      <c r="BI526" s="869"/>
      <c r="BJ526" s="869"/>
      <c r="BK526" s="869"/>
      <c r="BL526" s="869"/>
      <c r="BM526" s="869"/>
    </row>
    <row r="527" spans="1:65" ht="27" customHeight="1" x14ac:dyDescent="0.2">
      <c r="A527" s="919"/>
      <c r="C527" s="869"/>
      <c r="E527" s="869"/>
      <c r="G527" s="869"/>
      <c r="H527" s="921"/>
      <c r="I527" s="838"/>
      <c r="J527" s="921"/>
      <c r="K527" s="838"/>
      <c r="L527" s="921"/>
      <c r="M527" s="838"/>
      <c r="N527" s="921"/>
      <c r="O527" s="838"/>
      <c r="P527" s="922"/>
      <c r="Q527" s="923"/>
      <c r="R527" s="924"/>
      <c r="S527" s="921"/>
      <c r="T527" s="921"/>
      <c r="U527" s="921"/>
      <c r="V527" s="933"/>
      <c r="W527" s="926"/>
      <c r="X527" s="927"/>
      <c r="Y527" s="922"/>
      <c r="Z527" s="838"/>
      <c r="AA527" s="928"/>
      <c r="AB527" s="929"/>
      <c r="AC527" s="929"/>
      <c r="AD527" s="929"/>
      <c r="AE527" s="929"/>
      <c r="AF527" s="929"/>
      <c r="AG527" s="929"/>
      <c r="AH527" s="929"/>
      <c r="AI527" s="929"/>
      <c r="AJ527" s="929"/>
      <c r="AK527" s="929"/>
      <c r="AL527" s="929"/>
      <c r="AM527" s="929"/>
      <c r="AN527" s="929"/>
      <c r="AO527" s="930"/>
      <c r="AP527" s="929"/>
      <c r="AQ527" s="931"/>
      <c r="AR527" s="931"/>
      <c r="AS527" s="869"/>
      <c r="AT527" s="869"/>
      <c r="AU527" s="869"/>
      <c r="AV527" s="869"/>
      <c r="AW527" s="869"/>
      <c r="AX527" s="869"/>
      <c r="AY527" s="869"/>
      <c r="AZ527" s="869"/>
      <c r="BA527" s="869"/>
      <c r="BB527" s="869"/>
      <c r="BC527" s="869"/>
      <c r="BD527" s="869"/>
      <c r="BE527" s="869"/>
      <c r="BF527" s="869"/>
      <c r="BG527" s="869"/>
      <c r="BH527" s="869"/>
      <c r="BI527" s="869"/>
      <c r="BJ527" s="869"/>
      <c r="BK527" s="869"/>
      <c r="BL527" s="869"/>
      <c r="BM527" s="869"/>
    </row>
    <row r="528" spans="1:65" ht="27" customHeight="1" x14ac:dyDescent="0.2">
      <c r="A528" s="919"/>
      <c r="C528" s="869"/>
      <c r="E528" s="869"/>
      <c r="G528" s="869"/>
      <c r="H528" s="921"/>
      <c r="I528" s="838"/>
      <c r="J528" s="921"/>
      <c r="K528" s="838"/>
      <c r="L528" s="921"/>
      <c r="M528" s="838"/>
      <c r="N528" s="921"/>
      <c r="O528" s="838"/>
      <c r="P528" s="922"/>
      <c r="Q528" s="923"/>
      <c r="R528" s="924"/>
      <c r="S528" s="921"/>
      <c r="T528" s="921"/>
      <c r="U528" s="921"/>
      <c r="V528" s="933"/>
      <c r="W528" s="926"/>
      <c r="X528" s="927"/>
      <c r="Y528" s="922"/>
      <c r="Z528" s="838"/>
      <c r="AA528" s="928"/>
      <c r="AB528" s="929"/>
      <c r="AC528" s="929"/>
      <c r="AD528" s="929"/>
      <c r="AE528" s="929"/>
      <c r="AF528" s="929"/>
      <c r="AG528" s="929"/>
      <c r="AH528" s="929"/>
      <c r="AI528" s="929"/>
      <c r="AJ528" s="929"/>
      <c r="AK528" s="929"/>
      <c r="AL528" s="929"/>
      <c r="AM528" s="929"/>
      <c r="AN528" s="929"/>
      <c r="AO528" s="930"/>
      <c r="AP528" s="929"/>
      <c r="AQ528" s="931"/>
      <c r="AR528" s="931"/>
      <c r="AS528" s="869"/>
      <c r="AT528" s="869"/>
      <c r="AU528" s="869"/>
      <c r="AV528" s="869"/>
      <c r="AW528" s="869"/>
      <c r="AX528" s="869"/>
      <c r="AY528" s="869"/>
      <c r="AZ528" s="869"/>
      <c r="BA528" s="869"/>
      <c r="BB528" s="869"/>
      <c r="BC528" s="869"/>
      <c r="BD528" s="869"/>
      <c r="BE528" s="869"/>
      <c r="BF528" s="869"/>
      <c r="BG528" s="869"/>
      <c r="BH528" s="869"/>
      <c r="BI528" s="869"/>
      <c r="BJ528" s="869"/>
      <c r="BK528" s="869"/>
      <c r="BL528" s="869"/>
      <c r="BM528" s="869"/>
    </row>
    <row r="529" spans="1:65" ht="27" customHeight="1" x14ac:dyDescent="0.2">
      <c r="A529" s="919"/>
      <c r="C529" s="869"/>
      <c r="E529" s="869"/>
      <c r="G529" s="869"/>
      <c r="H529" s="921"/>
      <c r="I529" s="838"/>
      <c r="J529" s="921"/>
      <c r="K529" s="838"/>
      <c r="L529" s="921"/>
      <c r="M529" s="838"/>
      <c r="N529" s="921"/>
      <c r="O529" s="838"/>
      <c r="P529" s="922"/>
      <c r="Q529" s="923"/>
      <c r="R529" s="924"/>
      <c r="S529" s="921"/>
      <c r="T529" s="921"/>
      <c r="U529" s="921"/>
      <c r="V529" s="933"/>
      <c r="W529" s="926"/>
      <c r="X529" s="927"/>
      <c r="Y529" s="922"/>
      <c r="Z529" s="838"/>
      <c r="AA529" s="928"/>
      <c r="AB529" s="929"/>
      <c r="AC529" s="929"/>
      <c r="AD529" s="929"/>
      <c r="AE529" s="929"/>
      <c r="AF529" s="929"/>
      <c r="AG529" s="929"/>
      <c r="AH529" s="929"/>
      <c r="AI529" s="929"/>
      <c r="AJ529" s="929"/>
      <c r="AK529" s="929"/>
      <c r="AL529" s="929"/>
      <c r="AM529" s="929"/>
      <c r="AN529" s="929"/>
      <c r="AO529" s="930"/>
      <c r="AP529" s="929"/>
      <c r="AQ529" s="931"/>
      <c r="AR529" s="931"/>
      <c r="AS529" s="869"/>
      <c r="AT529" s="869"/>
      <c r="AU529" s="869"/>
      <c r="AV529" s="869"/>
      <c r="AW529" s="869"/>
      <c r="AX529" s="869"/>
      <c r="AY529" s="869"/>
      <c r="AZ529" s="869"/>
      <c r="BA529" s="869"/>
      <c r="BB529" s="869"/>
      <c r="BC529" s="869"/>
      <c r="BD529" s="869"/>
      <c r="BE529" s="869"/>
      <c r="BF529" s="869"/>
      <c r="BG529" s="869"/>
      <c r="BH529" s="869"/>
      <c r="BI529" s="869"/>
      <c r="BJ529" s="869"/>
      <c r="BK529" s="869"/>
      <c r="BL529" s="869"/>
      <c r="BM529" s="869"/>
    </row>
    <row r="530" spans="1:65" ht="27" customHeight="1" x14ac:dyDescent="0.2">
      <c r="A530" s="919"/>
      <c r="C530" s="869"/>
      <c r="E530" s="869"/>
      <c r="G530" s="869"/>
      <c r="H530" s="921"/>
      <c r="I530" s="838"/>
      <c r="J530" s="921"/>
      <c r="K530" s="838"/>
      <c r="L530" s="921"/>
      <c r="M530" s="838"/>
      <c r="N530" s="921"/>
      <c r="O530" s="838"/>
      <c r="P530" s="922"/>
      <c r="Q530" s="923"/>
      <c r="R530" s="924"/>
      <c r="S530" s="921"/>
      <c r="T530" s="921"/>
      <c r="U530" s="921"/>
      <c r="V530" s="933"/>
      <c r="W530" s="926"/>
      <c r="X530" s="927"/>
      <c r="Y530" s="922"/>
      <c r="Z530" s="838"/>
      <c r="AA530" s="928"/>
      <c r="AB530" s="929"/>
      <c r="AC530" s="929"/>
      <c r="AD530" s="929"/>
      <c r="AE530" s="929"/>
      <c r="AF530" s="929"/>
      <c r="AG530" s="929"/>
      <c r="AH530" s="929"/>
      <c r="AI530" s="929"/>
      <c r="AJ530" s="929"/>
      <c r="AK530" s="929"/>
      <c r="AL530" s="929"/>
      <c r="AM530" s="929"/>
      <c r="AN530" s="929"/>
      <c r="AO530" s="930"/>
      <c r="AP530" s="929"/>
      <c r="AQ530" s="931"/>
      <c r="AR530" s="931"/>
      <c r="AS530" s="869"/>
      <c r="AT530" s="869"/>
      <c r="AU530" s="869"/>
      <c r="AV530" s="869"/>
      <c r="AW530" s="869"/>
      <c r="AX530" s="869"/>
      <c r="AY530" s="869"/>
      <c r="AZ530" s="869"/>
      <c r="BA530" s="869"/>
      <c r="BB530" s="869"/>
      <c r="BC530" s="869"/>
      <c r="BD530" s="869"/>
      <c r="BE530" s="869"/>
      <c r="BF530" s="869"/>
      <c r="BG530" s="869"/>
      <c r="BH530" s="869"/>
      <c r="BI530" s="869"/>
      <c r="BJ530" s="869"/>
      <c r="BK530" s="869"/>
      <c r="BL530" s="869"/>
      <c r="BM530" s="869"/>
    </row>
    <row r="531" spans="1:65" ht="27" customHeight="1" x14ac:dyDescent="0.2">
      <c r="A531" s="919"/>
      <c r="C531" s="869"/>
      <c r="E531" s="869"/>
      <c r="G531" s="869"/>
      <c r="H531" s="921"/>
      <c r="I531" s="838"/>
      <c r="J531" s="921"/>
      <c r="K531" s="838"/>
      <c r="L531" s="921"/>
      <c r="M531" s="838"/>
      <c r="N531" s="921"/>
      <c r="O531" s="838"/>
      <c r="P531" s="922"/>
      <c r="Q531" s="923"/>
      <c r="R531" s="924"/>
      <c r="S531" s="921"/>
      <c r="T531" s="921"/>
      <c r="U531" s="921"/>
      <c r="V531" s="933"/>
      <c r="W531" s="926"/>
      <c r="X531" s="927"/>
      <c r="Y531" s="922"/>
      <c r="Z531" s="838"/>
      <c r="AA531" s="928"/>
      <c r="AB531" s="929"/>
      <c r="AC531" s="929"/>
      <c r="AD531" s="929"/>
      <c r="AE531" s="929"/>
      <c r="AF531" s="929"/>
      <c r="AG531" s="929"/>
      <c r="AH531" s="929"/>
      <c r="AI531" s="929"/>
      <c r="AJ531" s="929"/>
      <c r="AK531" s="929"/>
      <c r="AL531" s="929"/>
      <c r="AM531" s="929"/>
      <c r="AN531" s="929"/>
      <c r="AO531" s="930"/>
      <c r="AP531" s="929"/>
      <c r="AQ531" s="931"/>
      <c r="AR531" s="931"/>
      <c r="AS531" s="869"/>
      <c r="AT531" s="869"/>
      <c r="AU531" s="869"/>
      <c r="AV531" s="869"/>
      <c r="AW531" s="869"/>
      <c r="AX531" s="869"/>
      <c r="AY531" s="869"/>
      <c r="AZ531" s="869"/>
      <c r="BA531" s="869"/>
      <c r="BB531" s="869"/>
      <c r="BC531" s="869"/>
      <c r="BD531" s="869"/>
      <c r="BE531" s="869"/>
      <c r="BF531" s="869"/>
      <c r="BG531" s="869"/>
      <c r="BH531" s="869"/>
      <c r="BI531" s="869"/>
      <c r="BJ531" s="869"/>
      <c r="BK531" s="869"/>
      <c r="BL531" s="869"/>
      <c r="BM531" s="869"/>
    </row>
    <row r="532" spans="1:65" ht="27" customHeight="1" x14ac:dyDescent="0.2">
      <c r="A532" s="919"/>
      <c r="C532" s="869"/>
      <c r="E532" s="869"/>
      <c r="G532" s="869"/>
      <c r="H532" s="921"/>
      <c r="I532" s="838"/>
      <c r="J532" s="921"/>
      <c r="K532" s="838"/>
      <c r="L532" s="921"/>
      <c r="M532" s="838"/>
      <c r="N532" s="921"/>
      <c r="O532" s="838"/>
      <c r="P532" s="922"/>
      <c r="Q532" s="923"/>
      <c r="R532" s="924"/>
      <c r="S532" s="921"/>
      <c r="T532" s="921"/>
      <c r="U532" s="921"/>
      <c r="V532" s="933"/>
      <c r="W532" s="926"/>
      <c r="X532" s="927"/>
      <c r="Y532" s="922"/>
      <c r="Z532" s="838"/>
      <c r="AA532" s="928"/>
      <c r="AB532" s="929"/>
      <c r="AC532" s="929"/>
      <c r="AD532" s="929"/>
      <c r="AE532" s="929"/>
      <c r="AF532" s="929"/>
      <c r="AG532" s="929"/>
      <c r="AH532" s="929"/>
      <c r="AI532" s="929"/>
      <c r="AJ532" s="929"/>
      <c r="AK532" s="929"/>
      <c r="AL532" s="929"/>
      <c r="AM532" s="929"/>
      <c r="AN532" s="929"/>
      <c r="AO532" s="930"/>
      <c r="AP532" s="929"/>
      <c r="AQ532" s="931"/>
      <c r="AR532" s="931"/>
      <c r="AS532" s="869"/>
      <c r="AT532" s="869"/>
      <c r="AU532" s="869"/>
      <c r="AV532" s="869"/>
      <c r="AW532" s="869"/>
      <c r="AX532" s="869"/>
      <c r="AY532" s="869"/>
      <c r="AZ532" s="869"/>
      <c r="BA532" s="869"/>
      <c r="BB532" s="869"/>
      <c r="BC532" s="869"/>
      <c r="BD532" s="869"/>
      <c r="BE532" s="869"/>
      <c r="BF532" s="869"/>
      <c r="BG532" s="869"/>
      <c r="BH532" s="869"/>
      <c r="BI532" s="869"/>
      <c r="BJ532" s="869"/>
      <c r="BK532" s="869"/>
      <c r="BL532" s="869"/>
      <c r="BM532" s="869"/>
    </row>
    <row r="533" spans="1:65" ht="27" customHeight="1" x14ac:dyDescent="0.2">
      <c r="A533" s="919"/>
      <c r="C533" s="869"/>
      <c r="E533" s="869"/>
      <c r="G533" s="869"/>
      <c r="H533" s="921"/>
      <c r="I533" s="838"/>
      <c r="J533" s="921"/>
      <c r="K533" s="838"/>
      <c r="L533" s="921"/>
      <c r="M533" s="838"/>
      <c r="N533" s="921"/>
      <c r="O533" s="838"/>
      <c r="P533" s="922"/>
      <c r="Q533" s="923"/>
      <c r="R533" s="924"/>
      <c r="S533" s="921"/>
      <c r="T533" s="921"/>
      <c r="U533" s="921"/>
      <c r="V533" s="933"/>
      <c r="W533" s="926"/>
      <c r="X533" s="927"/>
      <c r="Y533" s="922"/>
      <c r="Z533" s="838"/>
      <c r="AA533" s="928"/>
      <c r="AB533" s="929"/>
      <c r="AC533" s="929"/>
      <c r="AD533" s="929"/>
      <c r="AE533" s="929"/>
      <c r="AF533" s="929"/>
      <c r="AG533" s="929"/>
      <c r="AH533" s="929"/>
      <c r="AI533" s="929"/>
      <c r="AJ533" s="929"/>
      <c r="AK533" s="929"/>
      <c r="AL533" s="929"/>
      <c r="AM533" s="929"/>
      <c r="AN533" s="929"/>
      <c r="AO533" s="930"/>
      <c r="AP533" s="929"/>
      <c r="AQ533" s="931"/>
      <c r="AR533" s="931"/>
      <c r="AS533" s="869"/>
      <c r="AT533" s="869"/>
      <c r="AU533" s="869"/>
      <c r="AV533" s="869"/>
      <c r="AW533" s="869"/>
      <c r="AX533" s="869"/>
      <c r="AY533" s="869"/>
      <c r="AZ533" s="869"/>
      <c r="BA533" s="869"/>
      <c r="BB533" s="869"/>
      <c r="BC533" s="869"/>
      <c r="BD533" s="869"/>
      <c r="BE533" s="869"/>
      <c r="BF533" s="869"/>
      <c r="BG533" s="869"/>
      <c r="BH533" s="869"/>
      <c r="BI533" s="869"/>
      <c r="BJ533" s="869"/>
      <c r="BK533" s="869"/>
      <c r="BL533" s="869"/>
      <c r="BM533" s="869"/>
    </row>
    <row r="534" spans="1:65" ht="27" customHeight="1" x14ac:dyDescent="0.2">
      <c r="A534" s="919"/>
      <c r="C534" s="869"/>
      <c r="E534" s="869"/>
      <c r="G534" s="869"/>
      <c r="H534" s="921"/>
      <c r="I534" s="838"/>
      <c r="J534" s="921"/>
      <c r="K534" s="838"/>
      <c r="L534" s="921"/>
      <c r="M534" s="838"/>
      <c r="N534" s="921"/>
      <c r="O534" s="838"/>
      <c r="P534" s="922"/>
      <c r="Q534" s="923"/>
      <c r="R534" s="924"/>
      <c r="S534" s="921"/>
      <c r="T534" s="921"/>
      <c r="U534" s="921"/>
      <c r="V534" s="933"/>
      <c r="W534" s="926"/>
      <c r="X534" s="927"/>
      <c r="Y534" s="922"/>
      <c r="Z534" s="838"/>
      <c r="AA534" s="928"/>
      <c r="AB534" s="929"/>
      <c r="AC534" s="929"/>
      <c r="AD534" s="929"/>
      <c r="AE534" s="929"/>
      <c r="AF534" s="929"/>
      <c r="AG534" s="929"/>
      <c r="AH534" s="929"/>
      <c r="AI534" s="929"/>
      <c r="AJ534" s="929"/>
      <c r="AK534" s="929"/>
      <c r="AL534" s="929"/>
      <c r="AM534" s="929"/>
      <c r="AN534" s="929"/>
      <c r="AO534" s="930"/>
      <c r="AP534" s="929"/>
      <c r="AQ534" s="931"/>
      <c r="AR534" s="931"/>
      <c r="AS534" s="869"/>
      <c r="AT534" s="869"/>
      <c r="AU534" s="869"/>
      <c r="AV534" s="869"/>
      <c r="AW534" s="869"/>
      <c r="AX534" s="869"/>
      <c r="AY534" s="869"/>
      <c r="AZ534" s="869"/>
      <c r="BA534" s="869"/>
      <c r="BB534" s="869"/>
      <c r="BC534" s="869"/>
      <c r="BD534" s="869"/>
      <c r="BE534" s="869"/>
      <c r="BF534" s="869"/>
      <c r="BG534" s="869"/>
      <c r="BH534" s="869"/>
      <c r="BI534" s="869"/>
      <c r="BJ534" s="869"/>
      <c r="BK534" s="869"/>
      <c r="BL534" s="869"/>
      <c r="BM534" s="869"/>
    </row>
    <row r="535" spans="1:65" ht="27" customHeight="1" x14ac:dyDescent="0.2">
      <c r="A535" s="919"/>
      <c r="C535" s="869"/>
      <c r="E535" s="869"/>
      <c r="G535" s="869"/>
      <c r="H535" s="921"/>
      <c r="I535" s="838"/>
      <c r="J535" s="921"/>
      <c r="K535" s="838"/>
      <c r="L535" s="921"/>
      <c r="M535" s="838"/>
      <c r="N535" s="921"/>
      <c r="O535" s="838"/>
      <c r="P535" s="922"/>
      <c r="Q535" s="923"/>
      <c r="R535" s="924"/>
      <c r="S535" s="921"/>
      <c r="T535" s="921"/>
      <c r="U535" s="921"/>
      <c r="V535" s="933"/>
      <c r="W535" s="926"/>
      <c r="X535" s="927"/>
      <c r="Y535" s="922"/>
      <c r="Z535" s="838"/>
      <c r="AA535" s="928"/>
      <c r="AB535" s="929"/>
      <c r="AC535" s="929"/>
      <c r="AD535" s="929"/>
      <c r="AE535" s="929"/>
      <c r="AF535" s="929"/>
      <c r="AG535" s="929"/>
      <c r="AH535" s="929"/>
      <c r="AI535" s="929"/>
      <c r="AJ535" s="929"/>
      <c r="AK535" s="929"/>
      <c r="AL535" s="929"/>
      <c r="AM535" s="929"/>
      <c r="AN535" s="929"/>
      <c r="AO535" s="930"/>
      <c r="AP535" s="929"/>
      <c r="AQ535" s="931"/>
      <c r="AR535" s="931"/>
      <c r="AS535" s="869"/>
      <c r="AT535" s="869"/>
      <c r="AU535" s="869"/>
      <c r="AV535" s="869"/>
      <c r="AW535" s="869"/>
      <c r="AX535" s="869"/>
      <c r="AY535" s="869"/>
      <c r="AZ535" s="869"/>
      <c r="BA535" s="869"/>
      <c r="BB535" s="869"/>
      <c r="BC535" s="869"/>
      <c r="BD535" s="869"/>
      <c r="BE535" s="869"/>
      <c r="BF535" s="869"/>
      <c r="BG535" s="869"/>
      <c r="BH535" s="869"/>
      <c r="BI535" s="869"/>
      <c r="BJ535" s="869"/>
      <c r="BK535" s="869"/>
      <c r="BL535" s="869"/>
      <c r="BM535" s="869"/>
    </row>
    <row r="536" spans="1:65" ht="27" customHeight="1" x14ac:dyDescent="0.2">
      <c r="A536" s="919"/>
      <c r="C536" s="869"/>
      <c r="E536" s="869"/>
      <c r="G536" s="869"/>
      <c r="H536" s="921"/>
      <c r="I536" s="838"/>
      <c r="J536" s="921"/>
      <c r="K536" s="838"/>
      <c r="L536" s="921"/>
      <c r="M536" s="838"/>
      <c r="N536" s="921"/>
      <c r="O536" s="838"/>
      <c r="P536" s="922"/>
      <c r="Q536" s="923"/>
      <c r="R536" s="924"/>
      <c r="S536" s="921"/>
      <c r="T536" s="921"/>
      <c r="U536" s="921"/>
      <c r="V536" s="933"/>
      <c r="W536" s="926"/>
      <c r="X536" s="927"/>
      <c r="Y536" s="922"/>
      <c r="Z536" s="838"/>
      <c r="AA536" s="928"/>
      <c r="AB536" s="929"/>
      <c r="AC536" s="929"/>
      <c r="AD536" s="929"/>
      <c r="AE536" s="929"/>
      <c r="AF536" s="929"/>
      <c r="AG536" s="929"/>
      <c r="AH536" s="929"/>
      <c r="AI536" s="929"/>
      <c r="AJ536" s="929"/>
      <c r="AK536" s="929"/>
      <c r="AL536" s="929"/>
      <c r="AM536" s="929"/>
      <c r="AN536" s="929"/>
      <c r="AO536" s="930"/>
      <c r="AP536" s="929"/>
      <c r="AQ536" s="931"/>
      <c r="AR536" s="931"/>
      <c r="AS536" s="869"/>
      <c r="AT536" s="869"/>
      <c r="AU536" s="869"/>
      <c r="AV536" s="869"/>
      <c r="AW536" s="869"/>
      <c r="AX536" s="869"/>
      <c r="AY536" s="869"/>
      <c r="AZ536" s="869"/>
      <c r="BA536" s="869"/>
      <c r="BB536" s="869"/>
      <c r="BC536" s="869"/>
      <c r="BD536" s="869"/>
      <c r="BE536" s="869"/>
      <c r="BF536" s="869"/>
      <c r="BG536" s="869"/>
      <c r="BH536" s="869"/>
      <c r="BI536" s="869"/>
      <c r="BJ536" s="869"/>
      <c r="BK536" s="869"/>
      <c r="BL536" s="869"/>
      <c r="BM536" s="869"/>
    </row>
    <row r="537" spans="1:65" ht="27" customHeight="1" x14ac:dyDescent="0.2">
      <c r="A537" s="919"/>
      <c r="C537" s="869"/>
      <c r="E537" s="869"/>
      <c r="G537" s="869"/>
      <c r="H537" s="921"/>
      <c r="I537" s="838"/>
      <c r="J537" s="921"/>
      <c r="K537" s="838"/>
      <c r="L537" s="921"/>
      <c r="M537" s="838"/>
      <c r="N537" s="921"/>
      <c r="O537" s="838"/>
      <c r="P537" s="922"/>
      <c r="Q537" s="923"/>
      <c r="R537" s="924"/>
      <c r="S537" s="921"/>
      <c r="T537" s="921"/>
      <c r="U537" s="921"/>
      <c r="V537" s="933"/>
      <c r="W537" s="926"/>
      <c r="X537" s="927"/>
      <c r="Y537" s="922"/>
      <c r="Z537" s="838"/>
      <c r="AA537" s="928"/>
      <c r="AB537" s="929"/>
      <c r="AC537" s="929"/>
      <c r="AD537" s="929"/>
      <c r="AE537" s="929"/>
      <c r="AF537" s="929"/>
      <c r="AG537" s="929"/>
      <c r="AH537" s="929"/>
      <c r="AI537" s="929"/>
      <c r="AJ537" s="929"/>
      <c r="AK537" s="929"/>
      <c r="AL537" s="929"/>
      <c r="AM537" s="929"/>
      <c r="AN537" s="929"/>
      <c r="AO537" s="930"/>
      <c r="AP537" s="929"/>
      <c r="AQ537" s="931"/>
      <c r="AR537" s="931"/>
      <c r="AS537" s="869"/>
      <c r="AT537" s="869"/>
      <c r="AU537" s="869"/>
      <c r="AV537" s="869"/>
      <c r="AW537" s="869"/>
      <c r="AX537" s="869"/>
      <c r="AY537" s="869"/>
      <c r="AZ537" s="869"/>
      <c r="BA537" s="869"/>
      <c r="BB537" s="869"/>
      <c r="BC537" s="869"/>
      <c r="BD537" s="869"/>
      <c r="BE537" s="869"/>
      <c r="BF537" s="869"/>
      <c r="BG537" s="869"/>
      <c r="BH537" s="869"/>
      <c r="BI537" s="869"/>
      <c r="BJ537" s="869"/>
      <c r="BK537" s="869"/>
      <c r="BL537" s="869"/>
      <c r="BM537" s="869"/>
    </row>
    <row r="538" spans="1:65" ht="27" customHeight="1" x14ac:dyDescent="0.2">
      <c r="A538" s="919"/>
      <c r="C538" s="869"/>
      <c r="E538" s="869"/>
      <c r="G538" s="869"/>
      <c r="H538" s="921"/>
      <c r="I538" s="838"/>
      <c r="J538" s="921"/>
      <c r="K538" s="838"/>
      <c r="L538" s="921"/>
      <c r="M538" s="838"/>
      <c r="N538" s="921"/>
      <c r="O538" s="838"/>
      <c r="P538" s="922"/>
      <c r="Q538" s="923"/>
      <c r="R538" s="924"/>
      <c r="S538" s="921"/>
      <c r="T538" s="921"/>
      <c r="U538" s="921"/>
      <c r="V538" s="933"/>
      <c r="W538" s="926"/>
      <c r="X538" s="927"/>
      <c r="Y538" s="922"/>
      <c r="Z538" s="838"/>
      <c r="AA538" s="928"/>
      <c r="AB538" s="929"/>
      <c r="AC538" s="929"/>
      <c r="AD538" s="929"/>
      <c r="AE538" s="929"/>
      <c r="AF538" s="929"/>
      <c r="AG538" s="929"/>
      <c r="AH538" s="929"/>
      <c r="AI538" s="929"/>
      <c r="AJ538" s="929"/>
      <c r="AK538" s="929"/>
      <c r="AL538" s="929"/>
      <c r="AM538" s="929"/>
      <c r="AN538" s="929"/>
      <c r="AO538" s="930"/>
      <c r="AP538" s="929"/>
      <c r="AQ538" s="931"/>
      <c r="AR538" s="931"/>
      <c r="AS538" s="869"/>
      <c r="AT538" s="869"/>
      <c r="AU538" s="869"/>
      <c r="AV538" s="869"/>
      <c r="AW538" s="869"/>
      <c r="AX538" s="869"/>
      <c r="AY538" s="869"/>
      <c r="AZ538" s="869"/>
      <c r="BA538" s="869"/>
      <c r="BB538" s="869"/>
      <c r="BC538" s="869"/>
      <c r="BD538" s="869"/>
      <c r="BE538" s="869"/>
      <c r="BF538" s="869"/>
      <c r="BG538" s="869"/>
      <c r="BH538" s="869"/>
      <c r="BI538" s="869"/>
      <c r="BJ538" s="869"/>
      <c r="BK538" s="869"/>
      <c r="BL538" s="869"/>
      <c r="BM538" s="869"/>
    </row>
    <row r="539" spans="1:65" ht="27" customHeight="1" x14ac:dyDescent="0.2">
      <c r="A539" s="919"/>
      <c r="C539" s="869"/>
      <c r="E539" s="869"/>
      <c r="G539" s="869"/>
      <c r="H539" s="921"/>
      <c r="I539" s="838"/>
      <c r="J539" s="921"/>
      <c r="K539" s="838"/>
      <c r="L539" s="921"/>
      <c r="M539" s="838"/>
      <c r="N539" s="921"/>
      <c r="O539" s="838"/>
      <c r="P539" s="922"/>
      <c r="Q539" s="923"/>
      <c r="R539" s="924"/>
      <c r="S539" s="921"/>
      <c r="T539" s="921"/>
      <c r="U539" s="921"/>
      <c r="V539" s="933"/>
      <c r="W539" s="926"/>
      <c r="X539" s="927"/>
      <c r="Y539" s="922"/>
      <c r="Z539" s="838"/>
      <c r="AA539" s="928"/>
      <c r="AB539" s="929"/>
      <c r="AC539" s="929"/>
      <c r="AD539" s="929"/>
      <c r="AE539" s="929"/>
      <c r="AF539" s="929"/>
      <c r="AG539" s="929"/>
      <c r="AH539" s="929"/>
      <c r="AI539" s="929"/>
      <c r="AJ539" s="929"/>
      <c r="AK539" s="929"/>
      <c r="AL539" s="929"/>
      <c r="AM539" s="929"/>
      <c r="AN539" s="929"/>
      <c r="AO539" s="930"/>
      <c r="AP539" s="929"/>
      <c r="AQ539" s="931"/>
      <c r="AR539" s="931"/>
      <c r="AS539" s="869"/>
      <c r="AT539" s="869"/>
      <c r="AU539" s="869"/>
      <c r="AV539" s="869"/>
      <c r="AW539" s="869"/>
      <c r="AX539" s="869"/>
      <c r="AY539" s="869"/>
      <c r="AZ539" s="869"/>
      <c r="BA539" s="869"/>
      <c r="BB539" s="869"/>
      <c r="BC539" s="869"/>
      <c r="BD539" s="869"/>
      <c r="BE539" s="869"/>
      <c r="BF539" s="869"/>
      <c r="BG539" s="869"/>
      <c r="BH539" s="869"/>
      <c r="BI539" s="869"/>
      <c r="BJ539" s="869"/>
      <c r="BK539" s="869"/>
      <c r="BL539" s="869"/>
      <c r="BM539" s="869"/>
    </row>
    <row r="540" spans="1:65" ht="27" customHeight="1" x14ac:dyDescent="0.2">
      <c r="A540" s="919"/>
      <c r="C540" s="869"/>
      <c r="E540" s="869"/>
      <c r="G540" s="869"/>
      <c r="H540" s="921"/>
      <c r="I540" s="838"/>
      <c r="J540" s="921"/>
      <c r="K540" s="838"/>
      <c r="L540" s="921"/>
      <c r="M540" s="838"/>
      <c r="N540" s="921"/>
      <c r="O540" s="838"/>
      <c r="P540" s="922"/>
      <c r="Q540" s="923"/>
      <c r="R540" s="924"/>
      <c r="S540" s="921"/>
      <c r="T540" s="921"/>
      <c r="U540" s="921"/>
      <c r="V540" s="933"/>
      <c r="W540" s="926"/>
      <c r="X540" s="927"/>
      <c r="Y540" s="922"/>
      <c r="Z540" s="838"/>
      <c r="AA540" s="928"/>
      <c r="AB540" s="929"/>
      <c r="AC540" s="929"/>
      <c r="AD540" s="929"/>
      <c r="AE540" s="929"/>
      <c r="AF540" s="929"/>
      <c r="AG540" s="929"/>
      <c r="AH540" s="929"/>
      <c r="AI540" s="929"/>
      <c r="AJ540" s="929"/>
      <c r="AK540" s="929"/>
      <c r="AL540" s="929"/>
      <c r="AM540" s="929"/>
      <c r="AN540" s="929"/>
      <c r="AO540" s="930"/>
      <c r="AP540" s="929"/>
      <c r="AQ540" s="931"/>
      <c r="AR540" s="931"/>
      <c r="AS540" s="869"/>
      <c r="AT540" s="869"/>
      <c r="AU540" s="869"/>
      <c r="AV540" s="869"/>
      <c r="AW540" s="869"/>
      <c r="AX540" s="869"/>
      <c r="AY540" s="869"/>
      <c r="AZ540" s="869"/>
      <c r="BA540" s="869"/>
      <c r="BB540" s="869"/>
      <c r="BC540" s="869"/>
      <c r="BD540" s="869"/>
      <c r="BE540" s="869"/>
      <c r="BF540" s="869"/>
      <c r="BG540" s="869"/>
      <c r="BH540" s="869"/>
      <c r="BI540" s="869"/>
      <c r="BJ540" s="869"/>
      <c r="BK540" s="869"/>
      <c r="BL540" s="869"/>
      <c r="BM540" s="869"/>
    </row>
    <row r="541" spans="1:65" ht="27" customHeight="1" x14ac:dyDescent="0.2">
      <c r="A541" s="919"/>
      <c r="C541" s="869"/>
      <c r="E541" s="869"/>
      <c r="G541" s="869"/>
      <c r="H541" s="921"/>
      <c r="I541" s="838"/>
      <c r="J541" s="921"/>
      <c r="K541" s="838"/>
      <c r="L541" s="921"/>
      <c r="M541" s="838"/>
      <c r="N541" s="921"/>
      <c r="O541" s="838"/>
      <c r="P541" s="922"/>
      <c r="Q541" s="923"/>
      <c r="R541" s="924"/>
      <c r="S541" s="921"/>
      <c r="T541" s="921"/>
      <c r="U541" s="921"/>
      <c r="V541" s="933"/>
      <c r="W541" s="926"/>
      <c r="X541" s="927"/>
      <c r="Y541" s="922"/>
      <c r="Z541" s="838"/>
      <c r="AA541" s="928"/>
      <c r="AB541" s="929"/>
      <c r="AC541" s="929"/>
      <c r="AD541" s="929"/>
      <c r="AE541" s="929"/>
      <c r="AF541" s="929"/>
      <c r="AG541" s="929"/>
      <c r="AH541" s="929"/>
      <c r="AI541" s="929"/>
      <c r="AJ541" s="929"/>
      <c r="AK541" s="929"/>
      <c r="AL541" s="929"/>
      <c r="AM541" s="929"/>
      <c r="AN541" s="929"/>
      <c r="AO541" s="930"/>
      <c r="AP541" s="929"/>
      <c r="AQ541" s="931"/>
      <c r="AR541" s="931"/>
      <c r="AS541" s="869"/>
      <c r="AT541" s="869"/>
      <c r="AU541" s="869"/>
      <c r="AV541" s="869"/>
      <c r="AW541" s="869"/>
      <c r="AX541" s="869"/>
      <c r="AY541" s="869"/>
      <c r="AZ541" s="869"/>
      <c r="BA541" s="869"/>
      <c r="BB541" s="869"/>
      <c r="BC541" s="869"/>
      <c r="BD541" s="869"/>
      <c r="BE541" s="869"/>
      <c r="BF541" s="869"/>
      <c r="BG541" s="869"/>
      <c r="BH541" s="869"/>
      <c r="BI541" s="869"/>
      <c r="BJ541" s="869"/>
      <c r="BK541" s="869"/>
      <c r="BL541" s="869"/>
      <c r="BM541" s="869"/>
    </row>
    <row r="542" spans="1:65" ht="27" customHeight="1" x14ac:dyDescent="0.2">
      <c r="A542" s="919"/>
      <c r="C542" s="869"/>
      <c r="E542" s="869"/>
      <c r="G542" s="869"/>
      <c r="H542" s="921"/>
      <c r="I542" s="838"/>
      <c r="J542" s="921"/>
      <c r="K542" s="838"/>
      <c r="L542" s="921"/>
      <c r="M542" s="838"/>
      <c r="N542" s="921"/>
      <c r="O542" s="838"/>
      <c r="P542" s="922"/>
      <c r="Q542" s="923"/>
      <c r="R542" s="924"/>
      <c r="S542" s="921"/>
      <c r="T542" s="921"/>
      <c r="U542" s="921"/>
      <c r="V542" s="933"/>
      <c r="W542" s="926"/>
      <c r="X542" s="927"/>
      <c r="Y542" s="922"/>
      <c r="Z542" s="838"/>
      <c r="AA542" s="928"/>
      <c r="AB542" s="929"/>
      <c r="AC542" s="929"/>
      <c r="AD542" s="929"/>
      <c r="AE542" s="929"/>
      <c r="AF542" s="929"/>
      <c r="AG542" s="929"/>
      <c r="AH542" s="929"/>
      <c r="AI542" s="929"/>
      <c r="AJ542" s="929"/>
      <c r="AK542" s="929"/>
      <c r="AL542" s="929"/>
      <c r="AM542" s="929"/>
      <c r="AN542" s="929"/>
      <c r="AO542" s="930"/>
      <c r="AP542" s="929"/>
      <c r="AQ542" s="931"/>
      <c r="AR542" s="931"/>
      <c r="AS542" s="869"/>
      <c r="AT542" s="869"/>
      <c r="AU542" s="869"/>
      <c r="AV542" s="869"/>
      <c r="AW542" s="869"/>
      <c r="AX542" s="869"/>
      <c r="AY542" s="869"/>
      <c r="AZ542" s="869"/>
      <c r="BA542" s="869"/>
      <c r="BB542" s="869"/>
      <c r="BC542" s="869"/>
      <c r="BD542" s="869"/>
      <c r="BE542" s="869"/>
      <c r="BF542" s="869"/>
      <c r="BG542" s="869"/>
      <c r="BH542" s="869"/>
      <c r="BI542" s="869"/>
      <c r="BJ542" s="869"/>
      <c r="BK542" s="869"/>
      <c r="BL542" s="869"/>
      <c r="BM542" s="869"/>
    </row>
    <row r="543" spans="1:65" ht="27" customHeight="1" x14ac:dyDescent="0.2">
      <c r="A543" s="919"/>
      <c r="C543" s="869"/>
      <c r="E543" s="869"/>
      <c r="G543" s="869"/>
      <c r="H543" s="921"/>
      <c r="I543" s="838"/>
      <c r="J543" s="921"/>
      <c r="K543" s="838"/>
      <c r="L543" s="921"/>
      <c r="M543" s="838"/>
      <c r="N543" s="921"/>
      <c r="O543" s="838"/>
      <c r="P543" s="922"/>
      <c r="Q543" s="923"/>
      <c r="R543" s="924"/>
      <c r="S543" s="921"/>
      <c r="T543" s="921"/>
      <c r="U543" s="921"/>
      <c r="V543" s="933"/>
      <c r="W543" s="926"/>
      <c r="X543" s="927"/>
      <c r="Y543" s="922"/>
      <c r="Z543" s="838"/>
      <c r="AA543" s="928"/>
      <c r="AB543" s="929"/>
      <c r="AC543" s="929"/>
      <c r="AD543" s="929"/>
      <c r="AE543" s="929"/>
      <c r="AF543" s="929"/>
      <c r="AG543" s="929"/>
      <c r="AH543" s="929"/>
      <c r="AI543" s="929"/>
      <c r="AJ543" s="929"/>
      <c r="AK543" s="929"/>
      <c r="AL543" s="929"/>
      <c r="AM543" s="929"/>
      <c r="AN543" s="929"/>
      <c r="AO543" s="930"/>
      <c r="AP543" s="929"/>
      <c r="AQ543" s="931"/>
      <c r="AR543" s="931"/>
      <c r="AS543" s="869"/>
      <c r="AT543" s="869"/>
      <c r="AU543" s="869"/>
      <c r="AV543" s="869"/>
      <c r="AW543" s="869"/>
      <c r="AX543" s="869"/>
      <c r="AY543" s="869"/>
      <c r="AZ543" s="869"/>
      <c r="BA543" s="869"/>
      <c r="BB543" s="869"/>
      <c r="BC543" s="869"/>
      <c r="BD543" s="869"/>
      <c r="BE543" s="869"/>
      <c r="BF543" s="869"/>
      <c r="BG543" s="869"/>
      <c r="BH543" s="869"/>
      <c r="BI543" s="869"/>
      <c r="BJ543" s="869"/>
      <c r="BK543" s="869"/>
      <c r="BL543" s="869"/>
      <c r="BM543" s="869"/>
    </row>
    <row r="544" spans="1:65" ht="27" customHeight="1" x14ac:dyDescent="0.2">
      <c r="A544" s="919"/>
      <c r="C544" s="869"/>
      <c r="E544" s="869"/>
      <c r="G544" s="869"/>
      <c r="H544" s="921"/>
      <c r="I544" s="838"/>
      <c r="J544" s="921"/>
      <c r="K544" s="838"/>
      <c r="L544" s="921"/>
      <c r="M544" s="838"/>
      <c r="N544" s="921"/>
      <c r="O544" s="838"/>
      <c r="P544" s="922"/>
      <c r="Q544" s="923"/>
      <c r="R544" s="924"/>
      <c r="S544" s="921"/>
      <c r="T544" s="921"/>
      <c r="U544" s="921"/>
      <c r="V544" s="933"/>
      <c r="W544" s="926"/>
      <c r="X544" s="927"/>
      <c r="Y544" s="922"/>
      <c r="Z544" s="838"/>
      <c r="AA544" s="928"/>
      <c r="AB544" s="929"/>
      <c r="AC544" s="929"/>
      <c r="AD544" s="929"/>
      <c r="AE544" s="929"/>
      <c r="AF544" s="929"/>
      <c r="AG544" s="929"/>
      <c r="AH544" s="929"/>
      <c r="AI544" s="929"/>
      <c r="AJ544" s="929"/>
      <c r="AK544" s="929"/>
      <c r="AL544" s="929"/>
      <c r="AM544" s="929"/>
      <c r="AN544" s="929"/>
      <c r="AO544" s="930"/>
      <c r="AP544" s="929"/>
      <c r="AQ544" s="931"/>
      <c r="AR544" s="931"/>
      <c r="AS544" s="869"/>
      <c r="AT544" s="869"/>
      <c r="AU544" s="869"/>
      <c r="AV544" s="869"/>
      <c r="AW544" s="869"/>
      <c r="AX544" s="869"/>
      <c r="AY544" s="869"/>
      <c r="AZ544" s="869"/>
      <c r="BA544" s="869"/>
      <c r="BB544" s="869"/>
      <c r="BC544" s="869"/>
      <c r="BD544" s="869"/>
      <c r="BE544" s="869"/>
      <c r="BF544" s="869"/>
      <c r="BG544" s="869"/>
      <c r="BH544" s="869"/>
      <c r="BI544" s="869"/>
      <c r="BJ544" s="869"/>
      <c r="BK544" s="869"/>
      <c r="BL544" s="869"/>
      <c r="BM544" s="869"/>
    </row>
    <row r="545" spans="1:65" ht="27" customHeight="1" x14ac:dyDescent="0.2">
      <c r="A545" s="919"/>
      <c r="C545" s="869"/>
      <c r="E545" s="869"/>
      <c r="G545" s="869"/>
      <c r="H545" s="921"/>
      <c r="I545" s="838"/>
      <c r="J545" s="921"/>
      <c r="K545" s="838"/>
      <c r="L545" s="921"/>
      <c r="M545" s="838"/>
      <c r="N545" s="921"/>
      <c r="O545" s="838"/>
      <c r="P545" s="922"/>
      <c r="Q545" s="923"/>
      <c r="R545" s="924"/>
      <c r="S545" s="921"/>
      <c r="T545" s="921"/>
      <c r="U545" s="921"/>
      <c r="V545" s="933"/>
      <c r="W545" s="926"/>
      <c r="X545" s="927"/>
      <c r="Y545" s="922"/>
      <c r="Z545" s="838"/>
      <c r="AA545" s="928"/>
      <c r="AB545" s="929"/>
      <c r="AC545" s="929"/>
      <c r="AD545" s="929"/>
      <c r="AE545" s="929"/>
      <c r="AF545" s="929"/>
      <c r="AG545" s="929"/>
      <c r="AH545" s="929"/>
      <c r="AI545" s="929"/>
      <c r="AJ545" s="929"/>
      <c r="AK545" s="929"/>
      <c r="AL545" s="929"/>
      <c r="AM545" s="929"/>
      <c r="AN545" s="929"/>
      <c r="AO545" s="930"/>
      <c r="AP545" s="929"/>
      <c r="AQ545" s="931"/>
      <c r="AR545" s="931"/>
      <c r="AS545" s="869"/>
      <c r="AT545" s="869"/>
      <c r="AU545" s="869"/>
      <c r="AV545" s="869"/>
      <c r="AW545" s="869"/>
      <c r="AX545" s="869"/>
      <c r="AY545" s="869"/>
      <c r="AZ545" s="869"/>
      <c r="BA545" s="869"/>
      <c r="BB545" s="869"/>
      <c r="BC545" s="869"/>
      <c r="BD545" s="869"/>
      <c r="BE545" s="869"/>
      <c r="BF545" s="869"/>
      <c r="BG545" s="869"/>
      <c r="BH545" s="869"/>
      <c r="BI545" s="869"/>
      <c r="BJ545" s="869"/>
      <c r="BK545" s="869"/>
      <c r="BL545" s="869"/>
      <c r="BM545" s="869"/>
    </row>
    <row r="546" spans="1:65" ht="27" customHeight="1" x14ac:dyDescent="0.2">
      <c r="A546" s="919"/>
      <c r="C546" s="869"/>
      <c r="E546" s="869"/>
      <c r="G546" s="869"/>
      <c r="H546" s="921"/>
      <c r="I546" s="838"/>
      <c r="J546" s="921"/>
      <c r="K546" s="838"/>
      <c r="L546" s="921"/>
      <c r="M546" s="838"/>
      <c r="N546" s="921"/>
      <c r="O546" s="838"/>
      <c r="P546" s="922"/>
      <c r="Q546" s="923"/>
      <c r="R546" s="924"/>
      <c r="S546" s="921"/>
      <c r="T546" s="921"/>
      <c r="U546" s="921"/>
      <c r="V546" s="933"/>
      <c r="W546" s="926"/>
      <c r="X546" s="927"/>
      <c r="Y546" s="922"/>
      <c r="Z546" s="838"/>
      <c r="AA546" s="928"/>
      <c r="AB546" s="929"/>
      <c r="AC546" s="929"/>
      <c r="AD546" s="929"/>
      <c r="AE546" s="929"/>
      <c r="AF546" s="929"/>
      <c r="AG546" s="929"/>
      <c r="AH546" s="929"/>
      <c r="AI546" s="929"/>
      <c r="AJ546" s="929"/>
      <c r="AK546" s="929"/>
      <c r="AL546" s="929"/>
      <c r="AM546" s="929"/>
      <c r="AN546" s="929"/>
      <c r="AO546" s="930"/>
      <c r="AP546" s="929"/>
      <c r="AQ546" s="931"/>
      <c r="AR546" s="931"/>
      <c r="AS546" s="869"/>
      <c r="AT546" s="869"/>
      <c r="AU546" s="869"/>
      <c r="AV546" s="869"/>
      <c r="AW546" s="869"/>
      <c r="AX546" s="869"/>
      <c r="AY546" s="869"/>
      <c r="AZ546" s="869"/>
      <c r="BA546" s="869"/>
      <c r="BB546" s="869"/>
      <c r="BC546" s="869"/>
      <c r="BD546" s="869"/>
      <c r="BE546" s="869"/>
      <c r="BF546" s="869"/>
      <c r="BG546" s="869"/>
      <c r="BH546" s="869"/>
      <c r="BI546" s="869"/>
      <c r="BJ546" s="869"/>
      <c r="BK546" s="869"/>
      <c r="BL546" s="869"/>
      <c r="BM546" s="869"/>
    </row>
    <row r="547" spans="1:65" ht="27" customHeight="1" x14ac:dyDescent="0.2">
      <c r="A547" s="919"/>
      <c r="C547" s="869"/>
      <c r="E547" s="869"/>
      <c r="G547" s="869"/>
      <c r="H547" s="921"/>
      <c r="I547" s="838"/>
      <c r="J547" s="921"/>
      <c r="K547" s="838"/>
      <c r="L547" s="921"/>
      <c r="M547" s="838"/>
      <c r="N547" s="921"/>
      <c r="O547" s="838"/>
      <c r="P547" s="922"/>
      <c r="Q547" s="923"/>
      <c r="R547" s="924"/>
      <c r="S547" s="921"/>
      <c r="T547" s="921"/>
      <c r="U547" s="921"/>
      <c r="V547" s="933"/>
      <c r="W547" s="926"/>
      <c r="X547" s="927"/>
      <c r="Y547" s="922"/>
      <c r="Z547" s="838"/>
      <c r="AA547" s="928"/>
      <c r="AB547" s="929"/>
      <c r="AC547" s="929"/>
      <c r="AD547" s="929"/>
      <c r="AE547" s="929"/>
      <c r="AF547" s="929"/>
      <c r="AG547" s="929"/>
      <c r="AH547" s="929"/>
      <c r="AI547" s="929"/>
      <c r="AJ547" s="929"/>
      <c r="AK547" s="929"/>
      <c r="AL547" s="929"/>
      <c r="AM547" s="929"/>
      <c r="AN547" s="929"/>
      <c r="AO547" s="930"/>
      <c r="AP547" s="929"/>
      <c r="AQ547" s="931"/>
      <c r="AR547" s="931"/>
      <c r="AS547" s="869"/>
      <c r="AT547" s="869"/>
      <c r="AU547" s="869"/>
      <c r="AV547" s="869"/>
      <c r="AW547" s="869"/>
      <c r="AX547" s="869"/>
      <c r="AY547" s="869"/>
      <c r="AZ547" s="869"/>
      <c r="BA547" s="869"/>
      <c r="BB547" s="869"/>
      <c r="BC547" s="869"/>
      <c r="BD547" s="869"/>
      <c r="BE547" s="869"/>
      <c r="BF547" s="869"/>
      <c r="BG547" s="869"/>
      <c r="BH547" s="869"/>
      <c r="BI547" s="869"/>
      <c r="BJ547" s="869"/>
      <c r="BK547" s="869"/>
      <c r="BL547" s="869"/>
      <c r="BM547" s="869"/>
    </row>
    <row r="548" spans="1:65" ht="27" customHeight="1" x14ac:dyDescent="0.2">
      <c r="A548" s="919"/>
      <c r="C548" s="869"/>
      <c r="E548" s="869"/>
      <c r="G548" s="869"/>
      <c r="H548" s="921"/>
      <c r="I548" s="838"/>
      <c r="J548" s="921"/>
      <c r="K548" s="838"/>
      <c r="L548" s="921"/>
      <c r="M548" s="838"/>
      <c r="N548" s="921"/>
      <c r="O548" s="838"/>
      <c r="P548" s="922"/>
      <c r="Q548" s="923"/>
      <c r="R548" s="924"/>
      <c r="S548" s="921"/>
      <c r="T548" s="921"/>
      <c r="U548" s="921"/>
      <c r="V548" s="933"/>
      <c r="W548" s="926"/>
      <c r="X548" s="927"/>
      <c r="Y548" s="922"/>
      <c r="Z548" s="838"/>
      <c r="AA548" s="928"/>
      <c r="AB548" s="929"/>
      <c r="AC548" s="929"/>
      <c r="AD548" s="929"/>
      <c r="AE548" s="929"/>
      <c r="AF548" s="929"/>
      <c r="AG548" s="929"/>
      <c r="AH548" s="929"/>
      <c r="AI548" s="929"/>
      <c r="AJ548" s="929"/>
      <c r="AK548" s="929"/>
      <c r="AL548" s="929"/>
      <c r="AM548" s="929"/>
      <c r="AN548" s="929"/>
      <c r="AO548" s="930"/>
      <c r="AP548" s="929"/>
      <c r="AQ548" s="931"/>
      <c r="AR548" s="931"/>
      <c r="AS548" s="869"/>
      <c r="AT548" s="869"/>
      <c r="AU548" s="869"/>
      <c r="AV548" s="869"/>
      <c r="AW548" s="869"/>
      <c r="AX548" s="869"/>
      <c r="AY548" s="869"/>
      <c r="AZ548" s="869"/>
      <c r="BA548" s="869"/>
      <c r="BB548" s="869"/>
      <c r="BC548" s="869"/>
      <c r="BD548" s="869"/>
      <c r="BE548" s="869"/>
      <c r="BF548" s="869"/>
      <c r="BG548" s="869"/>
      <c r="BH548" s="869"/>
      <c r="BI548" s="869"/>
      <c r="BJ548" s="869"/>
      <c r="BK548" s="869"/>
      <c r="BL548" s="869"/>
      <c r="BM548" s="869"/>
    </row>
    <row r="549" spans="1:65" ht="27" customHeight="1" x14ac:dyDescent="0.2">
      <c r="A549" s="919"/>
      <c r="C549" s="869"/>
      <c r="E549" s="869"/>
      <c r="G549" s="869"/>
      <c r="H549" s="921"/>
      <c r="I549" s="838"/>
      <c r="J549" s="921"/>
      <c r="K549" s="838"/>
      <c r="L549" s="921"/>
      <c r="M549" s="838"/>
      <c r="N549" s="921"/>
      <c r="O549" s="838"/>
      <c r="P549" s="922"/>
      <c r="Q549" s="923"/>
      <c r="R549" s="924"/>
      <c r="S549" s="921"/>
      <c r="T549" s="921"/>
      <c r="U549" s="921"/>
      <c r="V549" s="933"/>
      <c r="W549" s="926"/>
      <c r="X549" s="927"/>
      <c r="Y549" s="922"/>
      <c r="Z549" s="838"/>
      <c r="AA549" s="928"/>
      <c r="AB549" s="929"/>
      <c r="AC549" s="929"/>
      <c r="AD549" s="929"/>
      <c r="AE549" s="929"/>
      <c r="AF549" s="929"/>
      <c r="AG549" s="929"/>
      <c r="AH549" s="929"/>
      <c r="AI549" s="929"/>
      <c r="AJ549" s="929"/>
      <c r="AK549" s="929"/>
      <c r="AL549" s="929"/>
      <c r="AM549" s="929"/>
      <c r="AN549" s="929"/>
      <c r="AO549" s="930"/>
      <c r="AP549" s="929"/>
      <c r="AQ549" s="931"/>
      <c r="AR549" s="931"/>
      <c r="AS549" s="869"/>
      <c r="AT549" s="869"/>
      <c r="AU549" s="869"/>
      <c r="AV549" s="869"/>
      <c r="AW549" s="869"/>
      <c r="AX549" s="869"/>
      <c r="AY549" s="869"/>
      <c r="AZ549" s="869"/>
      <c r="BA549" s="869"/>
      <c r="BB549" s="869"/>
      <c r="BC549" s="869"/>
      <c r="BD549" s="869"/>
      <c r="BE549" s="869"/>
      <c r="BF549" s="869"/>
      <c r="BG549" s="869"/>
      <c r="BH549" s="869"/>
      <c r="BI549" s="869"/>
      <c r="BJ549" s="869"/>
      <c r="BK549" s="869"/>
      <c r="BL549" s="869"/>
      <c r="BM549" s="869"/>
    </row>
    <row r="550" spans="1:65" ht="27" customHeight="1" x14ac:dyDescent="0.2">
      <c r="A550" s="919"/>
      <c r="C550" s="869"/>
      <c r="E550" s="869"/>
      <c r="G550" s="869"/>
      <c r="H550" s="921"/>
      <c r="I550" s="838"/>
      <c r="J550" s="921"/>
      <c r="K550" s="838"/>
      <c r="L550" s="921"/>
      <c r="M550" s="838"/>
      <c r="N550" s="921"/>
      <c r="O550" s="838"/>
      <c r="P550" s="922"/>
      <c r="Q550" s="923"/>
      <c r="R550" s="924"/>
      <c r="S550" s="921"/>
      <c r="T550" s="921"/>
      <c r="U550" s="921"/>
      <c r="V550" s="933"/>
      <c r="W550" s="926"/>
      <c r="X550" s="927"/>
      <c r="Y550" s="922"/>
      <c r="Z550" s="838"/>
      <c r="AA550" s="928"/>
      <c r="AB550" s="929"/>
      <c r="AC550" s="929"/>
      <c r="AD550" s="929"/>
      <c r="AE550" s="929"/>
      <c r="AF550" s="929"/>
      <c r="AG550" s="929"/>
      <c r="AH550" s="929"/>
      <c r="AI550" s="929"/>
      <c r="AJ550" s="929"/>
      <c r="AK550" s="929"/>
      <c r="AL550" s="929"/>
      <c r="AM550" s="929"/>
      <c r="AN550" s="929"/>
      <c r="AO550" s="930"/>
      <c r="AP550" s="929"/>
      <c r="AQ550" s="931"/>
      <c r="AR550" s="931"/>
      <c r="AS550" s="869"/>
      <c r="AT550" s="869"/>
      <c r="AU550" s="869"/>
      <c r="AV550" s="869"/>
      <c r="AW550" s="869"/>
      <c r="AX550" s="869"/>
      <c r="AY550" s="869"/>
      <c r="AZ550" s="869"/>
      <c r="BA550" s="869"/>
      <c r="BB550" s="869"/>
      <c r="BC550" s="869"/>
      <c r="BD550" s="869"/>
      <c r="BE550" s="869"/>
      <c r="BF550" s="869"/>
      <c r="BG550" s="869"/>
      <c r="BH550" s="869"/>
      <c r="BI550" s="869"/>
      <c r="BJ550" s="869"/>
      <c r="BK550" s="869"/>
      <c r="BL550" s="869"/>
      <c r="BM550" s="869"/>
    </row>
    <row r="551" spans="1:65" ht="27" customHeight="1" x14ac:dyDescent="0.2">
      <c r="A551" s="919"/>
      <c r="C551" s="869"/>
      <c r="E551" s="869"/>
      <c r="G551" s="869"/>
      <c r="H551" s="921"/>
      <c r="I551" s="838"/>
      <c r="J551" s="921"/>
      <c r="K551" s="838"/>
      <c r="L551" s="921"/>
      <c r="M551" s="838"/>
      <c r="N551" s="921"/>
      <c r="O551" s="838"/>
      <c r="P551" s="922"/>
      <c r="Q551" s="923"/>
      <c r="R551" s="924"/>
      <c r="S551" s="921"/>
      <c r="T551" s="921"/>
      <c r="U551" s="921"/>
      <c r="V551" s="933"/>
      <c r="W551" s="926"/>
      <c r="X551" s="927"/>
      <c r="Y551" s="922"/>
      <c r="Z551" s="838"/>
      <c r="AA551" s="928"/>
      <c r="AB551" s="929"/>
      <c r="AC551" s="929"/>
      <c r="AD551" s="929"/>
      <c r="AE551" s="929"/>
      <c r="AF551" s="929"/>
      <c r="AG551" s="929"/>
      <c r="AH551" s="929"/>
      <c r="AI551" s="929"/>
      <c r="AJ551" s="929"/>
      <c r="AK551" s="929"/>
      <c r="AL551" s="929"/>
      <c r="AM551" s="929"/>
      <c r="AN551" s="929"/>
      <c r="AO551" s="930"/>
      <c r="AP551" s="929"/>
      <c r="AQ551" s="931"/>
      <c r="AR551" s="931"/>
      <c r="AS551" s="869"/>
      <c r="AT551" s="869"/>
      <c r="AU551" s="869"/>
      <c r="AV551" s="869"/>
      <c r="AW551" s="869"/>
      <c r="AX551" s="869"/>
      <c r="AY551" s="869"/>
      <c r="AZ551" s="869"/>
      <c r="BA551" s="869"/>
      <c r="BB551" s="869"/>
      <c r="BC551" s="869"/>
      <c r="BD551" s="869"/>
      <c r="BE551" s="869"/>
      <c r="BF551" s="869"/>
      <c r="BG551" s="869"/>
      <c r="BH551" s="869"/>
      <c r="BI551" s="869"/>
      <c r="BJ551" s="869"/>
      <c r="BK551" s="869"/>
      <c r="BL551" s="869"/>
      <c r="BM551" s="869"/>
    </row>
    <row r="552" spans="1:65" ht="27" customHeight="1" x14ac:dyDescent="0.2">
      <c r="A552" s="919"/>
      <c r="C552" s="869"/>
      <c r="E552" s="869"/>
      <c r="G552" s="869"/>
      <c r="H552" s="921"/>
      <c r="I552" s="838"/>
      <c r="J552" s="921"/>
      <c r="K552" s="838"/>
      <c r="L552" s="921"/>
      <c r="M552" s="838"/>
      <c r="N552" s="921"/>
      <c r="O552" s="838"/>
      <c r="P552" s="922"/>
      <c r="Q552" s="923"/>
      <c r="R552" s="924"/>
      <c r="S552" s="921"/>
      <c r="T552" s="921"/>
      <c r="U552" s="921"/>
      <c r="V552" s="933"/>
      <c r="W552" s="926"/>
      <c r="X552" s="927"/>
      <c r="Y552" s="922"/>
      <c r="Z552" s="838"/>
      <c r="AA552" s="928"/>
      <c r="AB552" s="929"/>
      <c r="AC552" s="929"/>
      <c r="AD552" s="929"/>
      <c r="AE552" s="929"/>
      <c r="AF552" s="929"/>
      <c r="AG552" s="929"/>
      <c r="AH552" s="929"/>
      <c r="AI552" s="929"/>
      <c r="AJ552" s="929"/>
      <c r="AK552" s="929"/>
      <c r="AL552" s="929"/>
      <c r="AM552" s="929"/>
      <c r="AN552" s="929"/>
      <c r="AO552" s="930"/>
      <c r="AP552" s="929"/>
      <c r="AQ552" s="931"/>
      <c r="AR552" s="931"/>
      <c r="AS552" s="869"/>
      <c r="AT552" s="869"/>
      <c r="AU552" s="869"/>
      <c r="AV552" s="869"/>
      <c r="AW552" s="869"/>
      <c r="AX552" s="869"/>
      <c r="AY552" s="869"/>
      <c r="AZ552" s="869"/>
      <c r="BA552" s="869"/>
      <c r="BB552" s="869"/>
      <c r="BC552" s="869"/>
      <c r="BD552" s="869"/>
      <c r="BE552" s="869"/>
      <c r="BF552" s="869"/>
      <c r="BG552" s="869"/>
      <c r="BH552" s="869"/>
      <c r="BI552" s="869"/>
      <c r="BJ552" s="869"/>
      <c r="BK552" s="869"/>
      <c r="BL552" s="869"/>
      <c r="BM552" s="869"/>
    </row>
    <row r="553" spans="1:65" ht="27" customHeight="1" x14ac:dyDescent="0.2">
      <c r="A553" s="919"/>
      <c r="C553" s="869"/>
      <c r="E553" s="869"/>
      <c r="G553" s="869"/>
      <c r="H553" s="921"/>
      <c r="I553" s="838"/>
      <c r="J553" s="921"/>
      <c r="K553" s="838"/>
      <c r="L553" s="921"/>
      <c r="M553" s="838"/>
      <c r="N553" s="921"/>
      <c r="O553" s="838"/>
      <c r="P553" s="922"/>
      <c r="Q553" s="923"/>
      <c r="R553" s="924"/>
      <c r="S553" s="921"/>
      <c r="T553" s="921"/>
      <c r="U553" s="921"/>
      <c r="V553" s="933"/>
      <c r="W553" s="926"/>
      <c r="X553" s="927"/>
      <c r="Y553" s="922"/>
      <c r="Z553" s="838"/>
      <c r="AA553" s="928"/>
      <c r="AB553" s="929"/>
      <c r="AC553" s="929"/>
      <c r="AD553" s="929"/>
      <c r="AE553" s="929"/>
      <c r="AF553" s="929"/>
      <c r="AG553" s="929"/>
      <c r="AH553" s="929"/>
      <c r="AI553" s="929"/>
      <c r="AJ553" s="929"/>
      <c r="AK553" s="929"/>
      <c r="AL553" s="929"/>
      <c r="AM553" s="929"/>
      <c r="AN553" s="929"/>
      <c r="AO553" s="930"/>
      <c r="AP553" s="929"/>
      <c r="AQ553" s="931"/>
      <c r="AR553" s="931"/>
      <c r="AS553" s="869"/>
      <c r="AT553" s="869"/>
      <c r="AU553" s="869"/>
      <c r="AV553" s="869"/>
      <c r="AW553" s="869"/>
      <c r="AX553" s="869"/>
      <c r="AY553" s="869"/>
      <c r="AZ553" s="869"/>
      <c r="BA553" s="869"/>
      <c r="BB553" s="869"/>
      <c r="BC553" s="869"/>
      <c r="BD553" s="869"/>
      <c r="BE553" s="869"/>
      <c r="BF553" s="869"/>
      <c r="BG553" s="869"/>
      <c r="BH553" s="869"/>
      <c r="BI553" s="869"/>
      <c r="BJ553" s="869"/>
      <c r="BK553" s="869"/>
      <c r="BL553" s="869"/>
      <c r="BM553" s="869"/>
    </row>
    <row r="554" spans="1:65" ht="27" customHeight="1" x14ac:dyDescent="0.2">
      <c r="A554" s="919"/>
      <c r="C554" s="869"/>
      <c r="E554" s="869"/>
      <c r="G554" s="869"/>
      <c r="H554" s="921"/>
      <c r="I554" s="838"/>
      <c r="J554" s="921"/>
      <c r="K554" s="838"/>
      <c r="L554" s="921"/>
      <c r="M554" s="838"/>
      <c r="N554" s="921"/>
      <c r="O554" s="838"/>
      <c r="P554" s="922"/>
      <c r="Q554" s="923"/>
      <c r="R554" s="924"/>
      <c r="S554" s="921"/>
      <c r="T554" s="921"/>
      <c r="U554" s="921"/>
      <c r="V554" s="933"/>
      <c r="W554" s="926"/>
      <c r="X554" s="927"/>
      <c r="Y554" s="922"/>
      <c r="Z554" s="838"/>
      <c r="AA554" s="928"/>
      <c r="AB554" s="929"/>
      <c r="AC554" s="929"/>
      <c r="AD554" s="929"/>
      <c r="AE554" s="929"/>
      <c r="AF554" s="929"/>
      <c r="AG554" s="929"/>
      <c r="AH554" s="929"/>
      <c r="AI554" s="929"/>
      <c r="AJ554" s="929"/>
      <c r="AK554" s="929"/>
      <c r="AL554" s="929"/>
      <c r="AM554" s="929"/>
      <c r="AN554" s="929"/>
      <c r="AO554" s="930"/>
      <c r="AP554" s="929"/>
      <c r="AQ554" s="931"/>
      <c r="AR554" s="931"/>
      <c r="AS554" s="869"/>
      <c r="AT554" s="869"/>
      <c r="AU554" s="869"/>
      <c r="AV554" s="869"/>
      <c r="AW554" s="869"/>
      <c r="AX554" s="869"/>
      <c r="AY554" s="869"/>
      <c r="AZ554" s="869"/>
      <c r="BA554" s="869"/>
      <c r="BB554" s="869"/>
      <c r="BC554" s="869"/>
      <c r="BD554" s="869"/>
      <c r="BE554" s="869"/>
      <c r="BF554" s="869"/>
      <c r="BG554" s="869"/>
      <c r="BH554" s="869"/>
      <c r="BI554" s="869"/>
      <c r="BJ554" s="869"/>
      <c r="BK554" s="869"/>
      <c r="BL554" s="869"/>
      <c r="BM554" s="869"/>
    </row>
    <row r="555" spans="1:65" ht="27" customHeight="1" x14ac:dyDescent="0.2">
      <c r="A555" s="919"/>
      <c r="C555" s="869"/>
      <c r="E555" s="869"/>
      <c r="G555" s="869"/>
      <c r="H555" s="921"/>
      <c r="I555" s="838"/>
      <c r="J555" s="921"/>
      <c r="K555" s="838"/>
      <c r="L555" s="921"/>
      <c r="M555" s="838"/>
      <c r="N555" s="921"/>
      <c r="O555" s="838"/>
      <c r="P555" s="922"/>
      <c r="Q555" s="923"/>
      <c r="R555" s="924"/>
      <c r="S555" s="921"/>
      <c r="T555" s="921"/>
      <c r="U555" s="921"/>
      <c r="V555" s="933"/>
      <c r="W555" s="926"/>
      <c r="X555" s="927"/>
      <c r="Y555" s="922"/>
      <c r="Z555" s="838"/>
      <c r="AA555" s="928"/>
      <c r="AB555" s="929"/>
      <c r="AC555" s="929"/>
      <c r="AD555" s="929"/>
      <c r="AE555" s="929"/>
      <c r="AF555" s="929"/>
      <c r="AG555" s="929"/>
      <c r="AH555" s="929"/>
      <c r="AI555" s="929"/>
      <c r="AJ555" s="929"/>
      <c r="AK555" s="929"/>
      <c r="AL555" s="929"/>
      <c r="AM555" s="929"/>
      <c r="AN555" s="929"/>
      <c r="AO555" s="930"/>
      <c r="AP555" s="929"/>
      <c r="AQ555" s="931"/>
      <c r="AR555" s="931"/>
      <c r="AS555" s="869"/>
      <c r="AT555" s="869"/>
      <c r="AU555" s="869"/>
      <c r="AV555" s="869"/>
      <c r="AW555" s="869"/>
      <c r="AX555" s="869"/>
      <c r="AY555" s="869"/>
      <c r="AZ555" s="869"/>
      <c r="BA555" s="869"/>
      <c r="BB555" s="869"/>
      <c r="BC555" s="869"/>
      <c r="BD555" s="869"/>
      <c r="BE555" s="869"/>
      <c r="BF555" s="869"/>
      <c r="BG555" s="869"/>
      <c r="BH555" s="869"/>
      <c r="BI555" s="869"/>
      <c r="BJ555" s="869"/>
      <c r="BK555" s="869"/>
      <c r="BL555" s="869"/>
      <c r="BM555" s="869"/>
    </row>
    <row r="556" spans="1:65" ht="27" customHeight="1" x14ac:dyDescent="0.2">
      <c r="A556" s="919"/>
      <c r="C556" s="869"/>
      <c r="E556" s="869"/>
      <c r="G556" s="869"/>
      <c r="H556" s="921"/>
      <c r="I556" s="838"/>
      <c r="J556" s="921"/>
      <c r="K556" s="838"/>
      <c r="L556" s="921"/>
      <c r="M556" s="838"/>
      <c r="N556" s="921"/>
      <c r="O556" s="838"/>
      <c r="P556" s="922"/>
      <c r="Q556" s="923"/>
      <c r="R556" s="924"/>
      <c r="S556" s="921"/>
      <c r="T556" s="921"/>
      <c r="U556" s="921"/>
      <c r="V556" s="933"/>
      <c r="W556" s="926"/>
      <c r="X556" s="927"/>
      <c r="Y556" s="922"/>
      <c r="Z556" s="838"/>
      <c r="AA556" s="928"/>
      <c r="AB556" s="929"/>
      <c r="AC556" s="929"/>
      <c r="AD556" s="929"/>
      <c r="AE556" s="929"/>
      <c r="AF556" s="929"/>
      <c r="AG556" s="929"/>
      <c r="AH556" s="929"/>
      <c r="AI556" s="929"/>
      <c r="AJ556" s="929"/>
      <c r="AK556" s="929"/>
      <c r="AL556" s="929"/>
      <c r="AM556" s="929"/>
      <c r="AN556" s="929"/>
      <c r="AO556" s="930"/>
      <c r="AP556" s="929"/>
      <c r="AQ556" s="931"/>
      <c r="AR556" s="931"/>
      <c r="AS556" s="869"/>
      <c r="AT556" s="869"/>
      <c r="AU556" s="869"/>
      <c r="AV556" s="869"/>
      <c r="AW556" s="869"/>
      <c r="AX556" s="869"/>
      <c r="AY556" s="869"/>
      <c r="AZ556" s="869"/>
      <c r="BA556" s="869"/>
      <c r="BB556" s="869"/>
      <c r="BC556" s="869"/>
      <c r="BD556" s="869"/>
      <c r="BE556" s="869"/>
      <c r="BF556" s="869"/>
      <c r="BG556" s="869"/>
      <c r="BH556" s="869"/>
      <c r="BI556" s="869"/>
      <c r="BJ556" s="869"/>
      <c r="BK556" s="869"/>
      <c r="BL556" s="869"/>
      <c r="BM556" s="869"/>
    </row>
    <row r="557" spans="1:65" ht="27" customHeight="1" x14ac:dyDescent="0.2">
      <c r="A557" s="919"/>
      <c r="C557" s="869"/>
      <c r="E557" s="869"/>
      <c r="G557" s="869"/>
      <c r="H557" s="921"/>
      <c r="I557" s="838"/>
      <c r="J557" s="921"/>
      <c r="K557" s="838"/>
      <c r="L557" s="921"/>
      <c r="M557" s="838"/>
      <c r="N557" s="921"/>
      <c r="O557" s="838"/>
      <c r="P557" s="922"/>
      <c r="Q557" s="923"/>
      <c r="R557" s="924"/>
      <c r="S557" s="921"/>
      <c r="T557" s="921"/>
      <c r="U557" s="921"/>
      <c r="V557" s="933"/>
      <c r="W557" s="926"/>
      <c r="X557" s="927"/>
      <c r="Y557" s="922"/>
      <c r="Z557" s="838"/>
      <c r="AA557" s="928"/>
      <c r="AB557" s="929"/>
      <c r="AC557" s="929"/>
      <c r="AD557" s="929"/>
      <c r="AE557" s="929"/>
      <c r="AF557" s="929"/>
      <c r="AG557" s="929"/>
      <c r="AH557" s="929"/>
      <c r="AI557" s="929"/>
      <c r="AJ557" s="929"/>
      <c r="AK557" s="929"/>
      <c r="AL557" s="929"/>
      <c r="AM557" s="929"/>
      <c r="AN557" s="929"/>
      <c r="AO557" s="930"/>
      <c r="AP557" s="929"/>
      <c r="AQ557" s="931"/>
      <c r="AR557" s="931"/>
      <c r="AS557" s="869"/>
      <c r="AT557" s="869"/>
      <c r="AU557" s="869"/>
      <c r="AV557" s="869"/>
      <c r="AW557" s="869"/>
      <c r="AX557" s="869"/>
      <c r="AY557" s="869"/>
      <c r="AZ557" s="869"/>
      <c r="BA557" s="869"/>
      <c r="BB557" s="869"/>
      <c r="BC557" s="869"/>
      <c r="BD557" s="869"/>
      <c r="BE557" s="869"/>
      <c r="BF557" s="869"/>
      <c r="BG557" s="869"/>
      <c r="BH557" s="869"/>
      <c r="BI557" s="869"/>
      <c r="BJ557" s="869"/>
      <c r="BK557" s="869"/>
      <c r="BL557" s="869"/>
      <c r="BM557" s="869"/>
    </row>
    <row r="558" spans="1:65" ht="27" customHeight="1" x14ac:dyDescent="0.2">
      <c r="A558" s="919"/>
      <c r="C558" s="869"/>
      <c r="E558" s="869"/>
      <c r="G558" s="869"/>
      <c r="H558" s="921"/>
      <c r="I558" s="838"/>
      <c r="J558" s="921"/>
      <c r="K558" s="838"/>
      <c r="L558" s="921"/>
      <c r="M558" s="838"/>
      <c r="N558" s="921"/>
      <c r="O558" s="838"/>
      <c r="P558" s="922"/>
      <c r="Q558" s="923"/>
      <c r="R558" s="924"/>
      <c r="S558" s="921"/>
      <c r="T558" s="921"/>
      <c r="U558" s="921"/>
      <c r="V558" s="933"/>
      <c r="W558" s="926"/>
      <c r="X558" s="927"/>
      <c r="Y558" s="922"/>
      <c r="Z558" s="838"/>
      <c r="AA558" s="928"/>
      <c r="AB558" s="929"/>
      <c r="AC558" s="929"/>
      <c r="AD558" s="929"/>
      <c r="AE558" s="929"/>
      <c r="AF558" s="929"/>
      <c r="AG558" s="929"/>
      <c r="AH558" s="929"/>
      <c r="AI558" s="929"/>
      <c r="AJ558" s="929"/>
      <c r="AK558" s="929"/>
      <c r="AL558" s="929"/>
      <c r="AM558" s="929"/>
      <c r="AN558" s="929"/>
      <c r="AO558" s="930"/>
      <c r="AP558" s="929"/>
      <c r="AQ558" s="931"/>
      <c r="AR558" s="931"/>
      <c r="AS558" s="869"/>
      <c r="AT558" s="869"/>
      <c r="AU558" s="869"/>
      <c r="AV558" s="869"/>
      <c r="AW558" s="869"/>
      <c r="AX558" s="869"/>
      <c r="AY558" s="869"/>
      <c r="AZ558" s="869"/>
      <c r="BA558" s="869"/>
      <c r="BB558" s="869"/>
      <c r="BC558" s="869"/>
      <c r="BD558" s="869"/>
      <c r="BE558" s="869"/>
      <c r="BF558" s="869"/>
      <c r="BG558" s="869"/>
      <c r="BH558" s="869"/>
      <c r="BI558" s="869"/>
      <c r="BJ558" s="869"/>
      <c r="BK558" s="869"/>
      <c r="BL558" s="869"/>
      <c r="BM558" s="869"/>
    </row>
    <row r="559" spans="1:65" ht="27" customHeight="1" x14ac:dyDescent="0.2">
      <c r="A559" s="919"/>
      <c r="C559" s="869"/>
      <c r="E559" s="869"/>
      <c r="G559" s="869"/>
      <c r="H559" s="921"/>
      <c r="I559" s="838"/>
      <c r="J559" s="921"/>
      <c r="K559" s="838"/>
      <c r="L559" s="921"/>
      <c r="M559" s="838"/>
      <c r="N559" s="921"/>
      <c r="O559" s="838"/>
      <c r="P559" s="922"/>
      <c r="Q559" s="923"/>
      <c r="R559" s="924"/>
      <c r="S559" s="921"/>
      <c r="T559" s="921"/>
      <c r="U559" s="921"/>
      <c r="V559" s="933"/>
      <c r="W559" s="926"/>
      <c r="X559" s="927"/>
      <c r="Y559" s="922"/>
      <c r="Z559" s="838"/>
      <c r="AA559" s="928"/>
      <c r="AB559" s="929"/>
      <c r="AC559" s="929"/>
      <c r="AD559" s="929"/>
      <c r="AE559" s="929"/>
      <c r="AF559" s="929"/>
      <c r="AG559" s="929"/>
      <c r="AH559" s="929"/>
      <c r="AI559" s="929"/>
      <c r="AJ559" s="929"/>
      <c r="AK559" s="929"/>
      <c r="AL559" s="929"/>
      <c r="AM559" s="929"/>
      <c r="AN559" s="929"/>
      <c r="AO559" s="930"/>
      <c r="AP559" s="929"/>
      <c r="AQ559" s="931"/>
      <c r="AR559" s="931"/>
      <c r="AS559" s="869"/>
      <c r="AT559" s="869"/>
      <c r="AU559" s="869"/>
      <c r="AV559" s="869"/>
      <c r="AW559" s="869"/>
      <c r="AX559" s="869"/>
      <c r="AY559" s="869"/>
      <c r="AZ559" s="869"/>
      <c r="BA559" s="869"/>
      <c r="BB559" s="869"/>
      <c r="BC559" s="869"/>
      <c r="BD559" s="869"/>
      <c r="BE559" s="869"/>
      <c r="BF559" s="869"/>
      <c r="BG559" s="869"/>
      <c r="BH559" s="869"/>
      <c r="BI559" s="869"/>
      <c r="BJ559" s="869"/>
      <c r="BK559" s="869"/>
      <c r="BL559" s="869"/>
      <c r="BM559" s="869"/>
    </row>
    <row r="560" spans="1:65" ht="27" customHeight="1" x14ac:dyDescent="0.2">
      <c r="A560" s="919"/>
      <c r="C560" s="869"/>
      <c r="E560" s="869"/>
      <c r="G560" s="869"/>
      <c r="H560" s="921"/>
      <c r="I560" s="838"/>
      <c r="J560" s="921"/>
      <c r="K560" s="838"/>
      <c r="L560" s="921"/>
      <c r="M560" s="838"/>
      <c r="N560" s="921"/>
      <c r="O560" s="838"/>
      <c r="P560" s="922"/>
      <c r="Q560" s="923"/>
      <c r="R560" s="924"/>
      <c r="S560" s="921"/>
      <c r="T560" s="921"/>
      <c r="U560" s="921"/>
      <c r="V560" s="933"/>
      <c r="W560" s="926"/>
      <c r="X560" s="927"/>
      <c r="Y560" s="922"/>
      <c r="Z560" s="838"/>
      <c r="AA560" s="928"/>
      <c r="AB560" s="929"/>
      <c r="AC560" s="929"/>
      <c r="AD560" s="929"/>
      <c r="AE560" s="929"/>
      <c r="AF560" s="929"/>
      <c r="AG560" s="929"/>
      <c r="AH560" s="929"/>
      <c r="AI560" s="929"/>
      <c r="AJ560" s="929"/>
      <c r="AK560" s="929"/>
      <c r="AL560" s="929"/>
      <c r="AM560" s="929"/>
      <c r="AN560" s="929"/>
      <c r="AO560" s="930"/>
      <c r="AP560" s="929"/>
      <c r="AQ560" s="931"/>
      <c r="AR560" s="931"/>
      <c r="AS560" s="869"/>
      <c r="AT560" s="869"/>
      <c r="AU560" s="869"/>
      <c r="AV560" s="869"/>
      <c r="AW560" s="869"/>
      <c r="AX560" s="869"/>
      <c r="AY560" s="869"/>
      <c r="AZ560" s="869"/>
      <c r="BA560" s="869"/>
      <c r="BB560" s="869"/>
      <c r="BC560" s="869"/>
      <c r="BD560" s="869"/>
      <c r="BE560" s="869"/>
      <c r="BF560" s="869"/>
      <c r="BG560" s="869"/>
      <c r="BH560" s="869"/>
      <c r="BI560" s="869"/>
      <c r="BJ560" s="869"/>
      <c r="BK560" s="869"/>
      <c r="BL560" s="869"/>
      <c r="BM560" s="869"/>
    </row>
    <row r="561" spans="1:65" ht="27" customHeight="1" x14ac:dyDescent="0.2">
      <c r="A561" s="919"/>
      <c r="C561" s="869"/>
      <c r="E561" s="869"/>
      <c r="G561" s="869"/>
      <c r="H561" s="921"/>
      <c r="I561" s="838"/>
      <c r="J561" s="921"/>
      <c r="K561" s="838"/>
      <c r="L561" s="921"/>
      <c r="M561" s="838"/>
      <c r="N561" s="921"/>
      <c r="O561" s="838"/>
      <c r="P561" s="922"/>
      <c r="Q561" s="923"/>
      <c r="R561" s="924"/>
      <c r="S561" s="921"/>
      <c r="T561" s="921"/>
      <c r="U561" s="921"/>
      <c r="V561" s="933"/>
      <c r="W561" s="926"/>
      <c r="X561" s="927"/>
      <c r="Y561" s="922"/>
      <c r="Z561" s="838"/>
      <c r="AA561" s="928"/>
      <c r="AB561" s="929"/>
      <c r="AC561" s="929"/>
      <c r="AD561" s="929"/>
      <c r="AE561" s="929"/>
      <c r="AF561" s="929"/>
      <c r="AG561" s="929"/>
      <c r="AH561" s="929"/>
      <c r="AI561" s="929"/>
      <c r="AJ561" s="929"/>
      <c r="AK561" s="929"/>
      <c r="AL561" s="929"/>
      <c r="AM561" s="929"/>
      <c r="AN561" s="929"/>
      <c r="AO561" s="930"/>
      <c r="AP561" s="929"/>
      <c r="AQ561" s="931"/>
      <c r="AR561" s="931"/>
      <c r="AS561" s="869"/>
      <c r="AT561" s="869"/>
      <c r="AU561" s="869"/>
      <c r="AV561" s="869"/>
      <c r="AW561" s="869"/>
      <c r="AX561" s="869"/>
      <c r="AY561" s="869"/>
      <c r="AZ561" s="869"/>
      <c r="BA561" s="869"/>
      <c r="BB561" s="869"/>
      <c r="BC561" s="869"/>
      <c r="BD561" s="869"/>
      <c r="BE561" s="869"/>
      <c r="BF561" s="869"/>
      <c r="BG561" s="869"/>
      <c r="BH561" s="869"/>
      <c r="BI561" s="869"/>
      <c r="BJ561" s="869"/>
      <c r="BK561" s="869"/>
      <c r="BL561" s="869"/>
      <c r="BM561" s="869"/>
    </row>
    <row r="562" spans="1:65" ht="27" customHeight="1" x14ac:dyDescent="0.2">
      <c r="A562" s="919"/>
      <c r="C562" s="869"/>
      <c r="E562" s="869"/>
      <c r="G562" s="869"/>
      <c r="H562" s="921"/>
      <c r="I562" s="838"/>
      <c r="J562" s="921"/>
      <c r="K562" s="838"/>
      <c r="L562" s="921"/>
      <c r="M562" s="838"/>
      <c r="N562" s="921"/>
      <c r="O562" s="838"/>
      <c r="P562" s="922"/>
      <c r="Q562" s="923"/>
      <c r="R562" s="924"/>
      <c r="S562" s="921"/>
      <c r="T562" s="921"/>
      <c r="U562" s="921"/>
      <c r="V562" s="933"/>
      <c r="W562" s="926"/>
      <c r="X562" s="927"/>
      <c r="Y562" s="922"/>
      <c r="Z562" s="838"/>
      <c r="AA562" s="928"/>
      <c r="AB562" s="929"/>
      <c r="AC562" s="929"/>
      <c r="AD562" s="929"/>
      <c r="AE562" s="929"/>
      <c r="AF562" s="929"/>
      <c r="AG562" s="929"/>
      <c r="AH562" s="929"/>
      <c r="AI562" s="929"/>
      <c r="AJ562" s="929"/>
      <c r="AK562" s="929"/>
      <c r="AL562" s="929"/>
      <c r="AM562" s="929"/>
      <c r="AN562" s="929"/>
      <c r="AO562" s="930"/>
      <c r="AP562" s="929"/>
      <c r="AQ562" s="931"/>
      <c r="AR562" s="931"/>
      <c r="AS562" s="869"/>
      <c r="AT562" s="869"/>
      <c r="AU562" s="869"/>
      <c r="AV562" s="869"/>
      <c r="AW562" s="869"/>
      <c r="AX562" s="869"/>
      <c r="AY562" s="869"/>
      <c r="AZ562" s="869"/>
      <c r="BA562" s="869"/>
      <c r="BB562" s="869"/>
      <c r="BC562" s="869"/>
      <c r="BD562" s="869"/>
      <c r="BE562" s="869"/>
      <c r="BF562" s="869"/>
      <c r="BG562" s="869"/>
      <c r="BH562" s="869"/>
      <c r="BI562" s="869"/>
      <c r="BJ562" s="869"/>
      <c r="BK562" s="869"/>
      <c r="BL562" s="869"/>
      <c r="BM562" s="869"/>
    </row>
    <row r="563" spans="1:65" ht="27" customHeight="1" x14ac:dyDescent="0.2">
      <c r="A563" s="919"/>
      <c r="C563" s="869"/>
      <c r="E563" s="869"/>
      <c r="G563" s="869"/>
      <c r="H563" s="921"/>
      <c r="I563" s="838"/>
      <c r="J563" s="921"/>
      <c r="K563" s="838"/>
      <c r="L563" s="921"/>
      <c r="M563" s="838"/>
      <c r="N563" s="921"/>
      <c r="O563" s="838"/>
      <c r="P563" s="922"/>
      <c r="Q563" s="923"/>
      <c r="R563" s="924"/>
      <c r="S563" s="921"/>
      <c r="T563" s="921"/>
      <c r="U563" s="921"/>
      <c r="V563" s="933"/>
      <c r="W563" s="926"/>
      <c r="X563" s="927"/>
      <c r="Y563" s="922"/>
      <c r="Z563" s="838"/>
      <c r="AA563" s="928"/>
      <c r="AB563" s="929"/>
      <c r="AC563" s="929"/>
      <c r="AD563" s="929"/>
      <c r="AE563" s="929"/>
      <c r="AF563" s="929"/>
      <c r="AG563" s="929"/>
      <c r="AH563" s="929"/>
      <c r="AI563" s="929"/>
      <c r="AJ563" s="929"/>
      <c r="AK563" s="929"/>
      <c r="AL563" s="929"/>
      <c r="AM563" s="929"/>
      <c r="AN563" s="929"/>
      <c r="AO563" s="930"/>
      <c r="AP563" s="929"/>
      <c r="AQ563" s="931"/>
      <c r="AR563" s="931"/>
      <c r="AS563" s="869"/>
      <c r="AT563" s="869"/>
      <c r="AU563" s="869"/>
      <c r="AV563" s="869"/>
      <c r="AW563" s="869"/>
      <c r="AX563" s="869"/>
      <c r="AY563" s="869"/>
      <c r="AZ563" s="869"/>
      <c r="BA563" s="869"/>
      <c r="BB563" s="869"/>
      <c r="BC563" s="869"/>
      <c r="BD563" s="869"/>
      <c r="BE563" s="869"/>
      <c r="BF563" s="869"/>
      <c r="BG563" s="869"/>
      <c r="BH563" s="869"/>
      <c r="BI563" s="869"/>
      <c r="BJ563" s="869"/>
      <c r="BK563" s="869"/>
      <c r="BL563" s="869"/>
      <c r="BM563" s="869"/>
    </row>
    <row r="564" spans="1:65" ht="27" customHeight="1" x14ac:dyDescent="0.2">
      <c r="A564" s="919"/>
      <c r="C564" s="869"/>
      <c r="E564" s="869"/>
      <c r="G564" s="869"/>
      <c r="H564" s="921"/>
      <c r="I564" s="838"/>
      <c r="J564" s="921"/>
      <c r="K564" s="838"/>
      <c r="L564" s="921"/>
      <c r="M564" s="838"/>
      <c r="N564" s="921"/>
      <c r="O564" s="838"/>
      <c r="P564" s="922"/>
      <c r="Q564" s="923"/>
      <c r="R564" s="924"/>
      <c r="S564" s="921"/>
      <c r="T564" s="921"/>
      <c r="U564" s="921"/>
      <c r="V564" s="933"/>
      <c r="W564" s="926"/>
      <c r="X564" s="927"/>
      <c r="Y564" s="922"/>
      <c r="Z564" s="838"/>
      <c r="AA564" s="928"/>
      <c r="AB564" s="929"/>
      <c r="AC564" s="929"/>
      <c r="AD564" s="929"/>
      <c r="AE564" s="929"/>
      <c r="AF564" s="929"/>
      <c r="AG564" s="929"/>
      <c r="AH564" s="929"/>
      <c r="AI564" s="929"/>
      <c r="AJ564" s="929"/>
      <c r="AK564" s="929"/>
      <c r="AL564" s="929"/>
      <c r="AM564" s="929"/>
      <c r="AN564" s="929"/>
      <c r="AO564" s="930"/>
      <c r="AP564" s="929"/>
      <c r="AQ564" s="931"/>
      <c r="AR564" s="931"/>
      <c r="AS564" s="869"/>
      <c r="AT564" s="869"/>
      <c r="AU564" s="869"/>
      <c r="AV564" s="869"/>
      <c r="AW564" s="869"/>
      <c r="AX564" s="869"/>
      <c r="AY564" s="869"/>
      <c r="AZ564" s="869"/>
      <c r="BA564" s="869"/>
      <c r="BB564" s="869"/>
      <c r="BC564" s="869"/>
      <c r="BD564" s="869"/>
      <c r="BE564" s="869"/>
      <c r="BF564" s="869"/>
      <c r="BG564" s="869"/>
      <c r="BH564" s="869"/>
      <c r="BI564" s="869"/>
      <c r="BJ564" s="869"/>
      <c r="BK564" s="869"/>
      <c r="BL564" s="869"/>
      <c r="BM564" s="869"/>
    </row>
    <row r="565" spans="1:65" ht="27" customHeight="1" x14ac:dyDescent="0.2">
      <c r="A565" s="919"/>
      <c r="C565" s="869"/>
      <c r="E565" s="869"/>
      <c r="G565" s="869"/>
      <c r="H565" s="921"/>
      <c r="I565" s="838"/>
      <c r="J565" s="921"/>
      <c r="K565" s="838"/>
      <c r="L565" s="921"/>
      <c r="M565" s="838"/>
      <c r="N565" s="921"/>
      <c r="O565" s="838"/>
      <c r="P565" s="922"/>
      <c r="Q565" s="923"/>
      <c r="R565" s="924"/>
      <c r="S565" s="921"/>
      <c r="T565" s="921"/>
      <c r="U565" s="921"/>
      <c r="V565" s="933"/>
      <c r="W565" s="926"/>
      <c r="X565" s="927"/>
      <c r="Y565" s="922"/>
      <c r="Z565" s="838"/>
      <c r="AA565" s="928"/>
      <c r="AB565" s="929"/>
      <c r="AC565" s="929"/>
      <c r="AD565" s="929"/>
      <c r="AE565" s="929"/>
      <c r="AF565" s="929"/>
      <c r="AG565" s="929"/>
      <c r="AH565" s="929"/>
      <c r="AI565" s="929"/>
      <c r="AJ565" s="929"/>
      <c r="AK565" s="929"/>
      <c r="AL565" s="929"/>
      <c r="AM565" s="929"/>
      <c r="AN565" s="929"/>
      <c r="AO565" s="930"/>
      <c r="AP565" s="929"/>
      <c r="AQ565" s="931"/>
      <c r="AR565" s="931"/>
      <c r="AS565" s="869"/>
      <c r="AT565" s="869"/>
      <c r="AU565" s="869"/>
      <c r="AV565" s="869"/>
      <c r="AW565" s="869"/>
      <c r="AX565" s="869"/>
      <c r="AY565" s="869"/>
      <c r="AZ565" s="869"/>
      <c r="BA565" s="869"/>
      <c r="BB565" s="869"/>
      <c r="BC565" s="869"/>
      <c r="BD565" s="869"/>
      <c r="BE565" s="869"/>
      <c r="BF565" s="869"/>
      <c r="BG565" s="869"/>
      <c r="BH565" s="869"/>
      <c r="BI565" s="869"/>
      <c r="BJ565" s="869"/>
      <c r="BK565" s="869"/>
      <c r="BL565" s="869"/>
      <c r="BM565" s="869"/>
    </row>
    <row r="566" spans="1:65" ht="27" customHeight="1" x14ac:dyDescent="0.2">
      <c r="A566" s="919"/>
      <c r="C566" s="869"/>
      <c r="E566" s="869"/>
      <c r="G566" s="869"/>
      <c r="H566" s="921"/>
      <c r="I566" s="838"/>
      <c r="J566" s="921"/>
      <c r="K566" s="838"/>
      <c r="L566" s="921"/>
      <c r="M566" s="838"/>
      <c r="N566" s="921"/>
      <c r="O566" s="838"/>
      <c r="P566" s="922"/>
      <c r="Q566" s="923"/>
      <c r="R566" s="924"/>
      <c r="S566" s="921"/>
      <c r="T566" s="921"/>
      <c r="U566" s="921"/>
      <c r="V566" s="933"/>
      <c r="W566" s="926"/>
      <c r="X566" s="927"/>
      <c r="Y566" s="922"/>
      <c r="Z566" s="838"/>
      <c r="AA566" s="928"/>
      <c r="AB566" s="929"/>
      <c r="AC566" s="929"/>
      <c r="AD566" s="929"/>
      <c r="AE566" s="929"/>
      <c r="AF566" s="929"/>
      <c r="AG566" s="929"/>
      <c r="AH566" s="929"/>
      <c r="AI566" s="929"/>
      <c r="AJ566" s="929"/>
      <c r="AK566" s="929"/>
      <c r="AL566" s="929"/>
      <c r="AM566" s="929"/>
      <c r="AN566" s="929"/>
      <c r="AO566" s="930"/>
      <c r="AP566" s="929"/>
      <c r="AQ566" s="931"/>
      <c r="AR566" s="931"/>
      <c r="AS566" s="869"/>
      <c r="AT566" s="869"/>
      <c r="AU566" s="869"/>
      <c r="AV566" s="869"/>
      <c r="AW566" s="869"/>
      <c r="AX566" s="869"/>
      <c r="AY566" s="869"/>
      <c r="AZ566" s="869"/>
      <c r="BA566" s="869"/>
      <c r="BB566" s="869"/>
      <c r="BC566" s="869"/>
      <c r="BD566" s="869"/>
      <c r="BE566" s="869"/>
      <c r="BF566" s="869"/>
      <c r="BG566" s="869"/>
      <c r="BH566" s="869"/>
      <c r="BI566" s="869"/>
      <c r="BJ566" s="869"/>
      <c r="BK566" s="869"/>
      <c r="BL566" s="869"/>
      <c r="BM566" s="869"/>
    </row>
    <row r="567" spans="1:65" ht="27" customHeight="1" x14ac:dyDescent="0.2">
      <c r="A567" s="919"/>
      <c r="C567" s="869"/>
      <c r="E567" s="869"/>
      <c r="G567" s="869"/>
      <c r="H567" s="921"/>
      <c r="I567" s="838"/>
      <c r="J567" s="921"/>
      <c r="K567" s="838"/>
      <c r="L567" s="921"/>
      <c r="M567" s="838"/>
      <c r="N567" s="921"/>
      <c r="O567" s="838"/>
      <c r="P567" s="922"/>
      <c r="Q567" s="923"/>
      <c r="R567" s="924"/>
      <c r="S567" s="921"/>
      <c r="T567" s="921"/>
      <c r="U567" s="921"/>
      <c r="V567" s="933"/>
      <c r="W567" s="926"/>
      <c r="X567" s="927"/>
      <c r="Y567" s="922"/>
      <c r="Z567" s="838"/>
      <c r="AA567" s="928"/>
      <c r="AB567" s="929"/>
      <c r="AC567" s="929"/>
      <c r="AD567" s="929"/>
      <c r="AE567" s="929"/>
      <c r="AF567" s="929"/>
      <c r="AG567" s="929"/>
      <c r="AH567" s="929"/>
      <c r="AI567" s="929"/>
      <c r="AJ567" s="929"/>
      <c r="AK567" s="929"/>
      <c r="AL567" s="929"/>
      <c r="AM567" s="929"/>
      <c r="AN567" s="929"/>
      <c r="AO567" s="930"/>
      <c r="AP567" s="929"/>
      <c r="AQ567" s="931"/>
      <c r="AR567" s="931"/>
      <c r="AS567" s="869"/>
      <c r="AT567" s="869"/>
      <c r="AU567" s="869"/>
      <c r="AV567" s="869"/>
      <c r="AW567" s="869"/>
      <c r="AX567" s="869"/>
      <c r="AY567" s="869"/>
      <c r="AZ567" s="869"/>
      <c r="BA567" s="869"/>
      <c r="BB567" s="869"/>
      <c r="BC567" s="869"/>
      <c r="BD567" s="869"/>
      <c r="BE567" s="869"/>
      <c r="BF567" s="869"/>
      <c r="BG567" s="869"/>
      <c r="BH567" s="869"/>
      <c r="BI567" s="869"/>
      <c r="BJ567" s="869"/>
      <c r="BK567" s="869"/>
      <c r="BL567" s="869"/>
      <c r="BM567" s="869"/>
    </row>
    <row r="568" spans="1:65" ht="27" customHeight="1" x14ac:dyDescent="0.2">
      <c r="A568" s="919"/>
      <c r="C568" s="869"/>
      <c r="E568" s="869"/>
      <c r="G568" s="869"/>
      <c r="H568" s="921"/>
      <c r="I568" s="838"/>
      <c r="J568" s="921"/>
      <c r="K568" s="838"/>
      <c r="L568" s="921"/>
      <c r="M568" s="838"/>
      <c r="N568" s="921"/>
      <c r="O568" s="838"/>
      <c r="P568" s="922"/>
      <c r="Q568" s="923"/>
      <c r="R568" s="924"/>
      <c r="S568" s="921"/>
      <c r="T568" s="921"/>
      <c r="U568" s="921"/>
      <c r="V568" s="933"/>
      <c r="W568" s="926"/>
      <c r="X568" s="927"/>
      <c r="Y568" s="922"/>
      <c r="Z568" s="838"/>
      <c r="AA568" s="928"/>
      <c r="AB568" s="929"/>
      <c r="AC568" s="929"/>
      <c r="AD568" s="929"/>
      <c r="AE568" s="929"/>
      <c r="AF568" s="929"/>
      <c r="AG568" s="929"/>
      <c r="AH568" s="929"/>
      <c r="AI568" s="929"/>
      <c r="AJ568" s="929"/>
      <c r="AK568" s="929"/>
      <c r="AL568" s="929"/>
      <c r="AM568" s="929"/>
      <c r="AN568" s="929"/>
      <c r="AO568" s="930"/>
      <c r="AP568" s="929"/>
      <c r="AQ568" s="931"/>
      <c r="AR568" s="931"/>
      <c r="AS568" s="869"/>
      <c r="AT568" s="869"/>
      <c r="AU568" s="869"/>
      <c r="AV568" s="869"/>
      <c r="AW568" s="869"/>
      <c r="AX568" s="869"/>
      <c r="AY568" s="869"/>
      <c r="AZ568" s="869"/>
      <c r="BA568" s="869"/>
      <c r="BB568" s="869"/>
      <c r="BC568" s="869"/>
      <c r="BD568" s="869"/>
      <c r="BE568" s="869"/>
      <c r="BF568" s="869"/>
      <c r="BG568" s="869"/>
      <c r="BH568" s="869"/>
      <c r="BI568" s="869"/>
      <c r="BJ568" s="869"/>
      <c r="BK568" s="869"/>
      <c r="BL568" s="869"/>
      <c r="BM568" s="869"/>
    </row>
    <row r="569" spans="1:65" ht="27" customHeight="1" x14ac:dyDescent="0.2">
      <c r="A569" s="919"/>
      <c r="C569" s="869"/>
      <c r="E569" s="869"/>
      <c r="G569" s="869"/>
      <c r="H569" s="921"/>
      <c r="I569" s="838"/>
      <c r="J569" s="921"/>
      <c r="K569" s="838"/>
      <c r="L569" s="921"/>
      <c r="M569" s="838"/>
      <c r="N569" s="921"/>
      <c r="O569" s="838"/>
      <c r="P569" s="922"/>
      <c r="Q569" s="923"/>
      <c r="R569" s="924"/>
      <c r="S569" s="921"/>
      <c r="T569" s="921"/>
      <c r="U569" s="921"/>
      <c r="V569" s="933"/>
      <c r="W569" s="926"/>
      <c r="X569" s="927"/>
      <c r="Y569" s="922"/>
      <c r="Z569" s="838"/>
      <c r="AA569" s="928"/>
      <c r="AB569" s="929"/>
      <c r="AC569" s="929"/>
      <c r="AD569" s="929"/>
      <c r="AE569" s="929"/>
      <c r="AF569" s="929"/>
      <c r="AG569" s="929"/>
      <c r="AH569" s="929"/>
      <c r="AI569" s="929"/>
      <c r="AJ569" s="929"/>
      <c r="AK569" s="929"/>
      <c r="AL569" s="929"/>
      <c r="AM569" s="929"/>
      <c r="AN569" s="929"/>
      <c r="AO569" s="930"/>
      <c r="AP569" s="929"/>
      <c r="AQ569" s="931"/>
      <c r="AR569" s="931"/>
      <c r="AS569" s="869"/>
      <c r="AT569" s="869"/>
      <c r="AU569" s="869"/>
      <c r="AV569" s="869"/>
      <c r="AW569" s="869"/>
      <c r="AX569" s="869"/>
      <c r="AY569" s="869"/>
      <c r="AZ569" s="869"/>
      <c r="BA569" s="869"/>
      <c r="BB569" s="869"/>
      <c r="BC569" s="869"/>
      <c r="BD569" s="869"/>
      <c r="BE569" s="869"/>
      <c r="BF569" s="869"/>
      <c r="BG569" s="869"/>
      <c r="BH569" s="869"/>
      <c r="BI569" s="869"/>
      <c r="BJ569" s="869"/>
      <c r="BK569" s="869"/>
      <c r="BL569" s="869"/>
      <c r="BM569" s="869"/>
    </row>
    <row r="570" spans="1:65" ht="27" customHeight="1" x14ac:dyDescent="0.2">
      <c r="A570" s="919"/>
      <c r="C570" s="869"/>
      <c r="E570" s="869"/>
      <c r="G570" s="869"/>
      <c r="H570" s="921"/>
      <c r="I570" s="838"/>
      <c r="J570" s="921"/>
      <c r="K570" s="838"/>
      <c r="L570" s="921"/>
      <c r="M570" s="838"/>
      <c r="N570" s="921"/>
      <c r="O570" s="838"/>
      <c r="P570" s="922"/>
      <c r="Q570" s="923"/>
      <c r="R570" s="924"/>
      <c r="S570" s="921"/>
      <c r="T570" s="921"/>
      <c r="U570" s="921"/>
      <c r="V570" s="933"/>
      <c r="W570" s="926"/>
      <c r="X570" s="927"/>
      <c r="Y570" s="922"/>
      <c r="Z570" s="838"/>
      <c r="AA570" s="928"/>
      <c r="AB570" s="929"/>
      <c r="AC570" s="929"/>
      <c r="AD570" s="929"/>
      <c r="AE570" s="929"/>
      <c r="AF570" s="929"/>
      <c r="AG570" s="929"/>
      <c r="AH570" s="929"/>
      <c r="AI570" s="929"/>
      <c r="AJ570" s="929"/>
      <c r="AK570" s="929"/>
      <c r="AL570" s="929"/>
      <c r="AM570" s="929"/>
      <c r="AN570" s="929"/>
      <c r="AO570" s="930"/>
      <c r="AP570" s="929"/>
      <c r="AQ570" s="931"/>
      <c r="AR570" s="931"/>
      <c r="AS570" s="869"/>
      <c r="AT570" s="869"/>
      <c r="AU570" s="869"/>
      <c r="AV570" s="869"/>
      <c r="AW570" s="869"/>
      <c r="AX570" s="869"/>
      <c r="AY570" s="869"/>
      <c r="AZ570" s="869"/>
      <c r="BA570" s="869"/>
      <c r="BB570" s="869"/>
      <c r="BC570" s="869"/>
      <c r="BD570" s="869"/>
      <c r="BE570" s="869"/>
      <c r="BF570" s="869"/>
      <c r="BG570" s="869"/>
      <c r="BH570" s="869"/>
      <c r="BI570" s="869"/>
      <c r="BJ570" s="869"/>
      <c r="BK570" s="869"/>
      <c r="BL570" s="869"/>
      <c r="BM570" s="869"/>
    </row>
    <row r="571" spans="1:65" ht="27" customHeight="1" x14ac:dyDescent="0.2">
      <c r="A571" s="919"/>
      <c r="C571" s="869"/>
      <c r="E571" s="869"/>
      <c r="G571" s="869"/>
      <c r="H571" s="921"/>
      <c r="I571" s="838"/>
      <c r="J571" s="921"/>
      <c r="K571" s="838"/>
      <c r="L571" s="921"/>
      <c r="M571" s="838"/>
      <c r="N571" s="921"/>
      <c r="O571" s="838"/>
      <c r="P571" s="922"/>
      <c r="Q571" s="923"/>
      <c r="R571" s="924"/>
      <c r="S571" s="921"/>
      <c r="T571" s="921"/>
      <c r="U571" s="921"/>
      <c r="V571" s="933"/>
      <c r="W571" s="926"/>
      <c r="X571" s="927"/>
      <c r="Y571" s="922"/>
      <c r="Z571" s="838"/>
      <c r="AA571" s="928"/>
      <c r="AB571" s="929"/>
      <c r="AC571" s="929"/>
      <c r="AD571" s="929"/>
      <c r="AE571" s="929"/>
      <c r="AF571" s="929"/>
      <c r="AG571" s="929"/>
      <c r="AH571" s="929"/>
      <c r="AI571" s="929"/>
      <c r="AJ571" s="929"/>
      <c r="AK571" s="929"/>
      <c r="AL571" s="929"/>
      <c r="AM571" s="929"/>
      <c r="AN571" s="929"/>
      <c r="AO571" s="930"/>
      <c r="AP571" s="929"/>
      <c r="AQ571" s="931"/>
      <c r="AR571" s="931"/>
      <c r="AS571" s="869"/>
      <c r="AT571" s="869"/>
      <c r="AU571" s="869"/>
      <c r="AV571" s="869"/>
      <c r="AW571" s="869"/>
      <c r="AX571" s="869"/>
      <c r="AY571" s="869"/>
      <c r="AZ571" s="869"/>
      <c r="BA571" s="869"/>
      <c r="BB571" s="869"/>
      <c r="BC571" s="869"/>
      <c r="BD571" s="869"/>
      <c r="BE571" s="869"/>
      <c r="BF571" s="869"/>
      <c r="BG571" s="869"/>
      <c r="BH571" s="869"/>
      <c r="BI571" s="869"/>
      <c r="BJ571" s="869"/>
      <c r="BK571" s="869"/>
      <c r="BL571" s="869"/>
      <c r="BM571" s="869"/>
    </row>
    <row r="572" spans="1:65" ht="27" customHeight="1" x14ac:dyDescent="0.2">
      <c r="A572" s="919"/>
      <c r="C572" s="869"/>
      <c r="E572" s="869"/>
      <c r="G572" s="869"/>
      <c r="H572" s="921"/>
      <c r="I572" s="838"/>
      <c r="J572" s="921"/>
      <c r="K572" s="838"/>
      <c r="L572" s="921"/>
      <c r="M572" s="838"/>
      <c r="N572" s="921"/>
      <c r="O572" s="838"/>
      <c r="P572" s="922"/>
      <c r="Q572" s="923"/>
      <c r="R572" s="924"/>
      <c r="S572" s="921"/>
      <c r="T572" s="921"/>
      <c r="U572" s="921"/>
      <c r="V572" s="933"/>
      <c r="W572" s="926"/>
      <c r="X572" s="927"/>
      <c r="Y572" s="922"/>
      <c r="Z572" s="838"/>
      <c r="AA572" s="928"/>
      <c r="AB572" s="929"/>
      <c r="AC572" s="929"/>
      <c r="AD572" s="929"/>
      <c r="AE572" s="929"/>
      <c r="AF572" s="929"/>
      <c r="AG572" s="929"/>
      <c r="AH572" s="929"/>
      <c r="AI572" s="929"/>
      <c r="AJ572" s="929"/>
      <c r="AK572" s="929"/>
      <c r="AL572" s="929"/>
      <c r="AM572" s="929"/>
      <c r="AN572" s="929"/>
      <c r="AO572" s="930"/>
      <c r="AP572" s="929"/>
      <c r="AQ572" s="931"/>
      <c r="AR572" s="931"/>
      <c r="AS572" s="869"/>
      <c r="AT572" s="869"/>
      <c r="AU572" s="869"/>
      <c r="AV572" s="869"/>
      <c r="AW572" s="869"/>
      <c r="AX572" s="869"/>
      <c r="AY572" s="869"/>
      <c r="AZ572" s="869"/>
      <c r="BA572" s="869"/>
      <c r="BB572" s="869"/>
      <c r="BC572" s="869"/>
      <c r="BD572" s="869"/>
      <c r="BE572" s="869"/>
      <c r="BF572" s="869"/>
      <c r="BG572" s="869"/>
      <c r="BH572" s="869"/>
      <c r="BI572" s="869"/>
      <c r="BJ572" s="869"/>
      <c r="BK572" s="869"/>
      <c r="BL572" s="869"/>
      <c r="BM572" s="869"/>
    </row>
    <row r="573" spans="1:65" ht="27" customHeight="1" x14ac:dyDescent="0.2">
      <c r="A573" s="919"/>
      <c r="C573" s="869"/>
      <c r="E573" s="869"/>
      <c r="G573" s="869"/>
      <c r="H573" s="921"/>
      <c r="I573" s="838"/>
      <c r="J573" s="921"/>
      <c r="K573" s="838"/>
      <c r="L573" s="921"/>
      <c r="M573" s="838"/>
      <c r="N573" s="921"/>
      <c r="O573" s="838"/>
      <c r="P573" s="922"/>
      <c r="Q573" s="923"/>
      <c r="R573" s="924"/>
      <c r="S573" s="921"/>
      <c r="T573" s="921"/>
      <c r="U573" s="921"/>
      <c r="V573" s="933"/>
      <c r="W573" s="926"/>
      <c r="X573" s="927"/>
      <c r="Y573" s="922"/>
      <c r="Z573" s="838"/>
      <c r="AA573" s="928"/>
      <c r="AB573" s="929"/>
      <c r="AC573" s="929"/>
      <c r="AD573" s="929"/>
      <c r="AE573" s="929"/>
      <c r="AF573" s="929"/>
      <c r="AG573" s="929"/>
      <c r="AH573" s="929"/>
      <c r="AI573" s="929"/>
      <c r="AJ573" s="929"/>
      <c r="AK573" s="929"/>
      <c r="AL573" s="929"/>
      <c r="AM573" s="929"/>
      <c r="AN573" s="929"/>
      <c r="AO573" s="930"/>
      <c r="AP573" s="929"/>
      <c r="AQ573" s="931"/>
      <c r="AR573" s="931"/>
      <c r="AS573" s="869"/>
      <c r="AT573" s="869"/>
      <c r="AU573" s="869"/>
      <c r="AV573" s="869"/>
      <c r="AW573" s="869"/>
      <c r="AX573" s="869"/>
      <c r="AY573" s="869"/>
      <c r="AZ573" s="869"/>
      <c r="BA573" s="869"/>
      <c r="BB573" s="869"/>
      <c r="BC573" s="869"/>
      <c r="BD573" s="869"/>
      <c r="BE573" s="869"/>
      <c r="BF573" s="869"/>
      <c r="BG573" s="869"/>
      <c r="BH573" s="869"/>
      <c r="BI573" s="869"/>
      <c r="BJ573" s="869"/>
      <c r="BK573" s="869"/>
      <c r="BL573" s="869"/>
      <c r="BM573" s="869"/>
    </row>
    <row r="574" spans="1:65" ht="27" customHeight="1" x14ac:dyDescent="0.2">
      <c r="A574" s="919"/>
      <c r="C574" s="869"/>
      <c r="E574" s="869"/>
      <c r="G574" s="869"/>
      <c r="H574" s="921"/>
      <c r="I574" s="838"/>
      <c r="J574" s="921"/>
      <c r="K574" s="838"/>
      <c r="L574" s="921"/>
      <c r="M574" s="838"/>
      <c r="N574" s="921"/>
      <c r="O574" s="838"/>
      <c r="P574" s="922"/>
      <c r="Q574" s="923"/>
      <c r="R574" s="924"/>
      <c r="S574" s="921"/>
      <c r="T574" s="921"/>
      <c r="U574" s="921"/>
      <c r="V574" s="933"/>
      <c r="W574" s="926"/>
      <c r="X574" s="927"/>
      <c r="Y574" s="922"/>
      <c r="Z574" s="838"/>
      <c r="AA574" s="928"/>
      <c r="AB574" s="929"/>
      <c r="AC574" s="929"/>
      <c r="AD574" s="929"/>
      <c r="AE574" s="929"/>
      <c r="AF574" s="929"/>
      <c r="AG574" s="929"/>
      <c r="AH574" s="929"/>
      <c r="AI574" s="929"/>
      <c r="AJ574" s="929"/>
      <c r="AK574" s="929"/>
      <c r="AL574" s="929"/>
      <c r="AM574" s="929"/>
      <c r="AN574" s="929"/>
      <c r="AO574" s="930"/>
      <c r="AP574" s="929"/>
      <c r="AQ574" s="931"/>
      <c r="AR574" s="931"/>
      <c r="AS574" s="869"/>
      <c r="AT574" s="869"/>
      <c r="AU574" s="869"/>
      <c r="AV574" s="869"/>
      <c r="AW574" s="869"/>
      <c r="AX574" s="869"/>
      <c r="AY574" s="869"/>
      <c r="AZ574" s="869"/>
      <c r="BA574" s="869"/>
      <c r="BB574" s="869"/>
      <c r="BC574" s="869"/>
      <c r="BD574" s="869"/>
      <c r="BE574" s="869"/>
      <c r="BF574" s="869"/>
      <c r="BG574" s="869"/>
      <c r="BH574" s="869"/>
      <c r="BI574" s="869"/>
      <c r="BJ574" s="869"/>
      <c r="BK574" s="869"/>
      <c r="BL574" s="869"/>
      <c r="BM574" s="869"/>
    </row>
    <row r="575" spans="1:65" ht="27" customHeight="1" x14ac:dyDescent="0.2">
      <c r="A575" s="919"/>
      <c r="C575" s="869"/>
      <c r="E575" s="869"/>
      <c r="G575" s="869"/>
      <c r="H575" s="921"/>
      <c r="I575" s="838"/>
      <c r="J575" s="921"/>
      <c r="K575" s="838"/>
      <c r="L575" s="921"/>
      <c r="M575" s="838"/>
      <c r="N575" s="921"/>
      <c r="O575" s="838"/>
      <c r="P575" s="922"/>
      <c r="Q575" s="923"/>
      <c r="R575" s="924"/>
      <c r="S575" s="921"/>
      <c r="T575" s="921"/>
      <c r="U575" s="921"/>
      <c r="V575" s="933"/>
      <c r="W575" s="926"/>
      <c r="X575" s="927"/>
      <c r="Y575" s="922"/>
      <c r="Z575" s="838"/>
      <c r="AA575" s="928"/>
      <c r="AB575" s="929"/>
      <c r="AC575" s="929"/>
      <c r="AD575" s="929"/>
      <c r="AE575" s="929"/>
      <c r="AF575" s="929"/>
      <c r="AG575" s="929"/>
      <c r="AH575" s="929"/>
      <c r="AI575" s="929"/>
      <c r="AJ575" s="929"/>
      <c r="AK575" s="929"/>
      <c r="AL575" s="929"/>
      <c r="AM575" s="929"/>
      <c r="AN575" s="929"/>
      <c r="AO575" s="930"/>
      <c r="AP575" s="929"/>
      <c r="AQ575" s="931"/>
      <c r="AR575" s="931"/>
      <c r="AS575" s="869"/>
      <c r="AT575" s="869"/>
      <c r="AU575" s="869"/>
      <c r="AV575" s="869"/>
      <c r="AW575" s="869"/>
      <c r="AX575" s="869"/>
      <c r="AY575" s="869"/>
      <c r="AZ575" s="869"/>
      <c r="BA575" s="869"/>
      <c r="BB575" s="869"/>
      <c r="BC575" s="869"/>
      <c r="BD575" s="869"/>
      <c r="BE575" s="869"/>
      <c r="BF575" s="869"/>
      <c r="BG575" s="869"/>
      <c r="BH575" s="869"/>
      <c r="BI575" s="869"/>
      <c r="BJ575" s="869"/>
      <c r="BK575" s="869"/>
      <c r="BL575" s="869"/>
      <c r="BM575" s="869"/>
    </row>
    <row r="576" spans="1:65" ht="27" customHeight="1" x14ac:dyDescent="0.2">
      <c r="A576" s="919"/>
      <c r="C576" s="869"/>
      <c r="E576" s="869"/>
      <c r="G576" s="869"/>
      <c r="H576" s="921"/>
      <c r="I576" s="838"/>
      <c r="J576" s="921"/>
      <c r="K576" s="838"/>
      <c r="L576" s="921"/>
      <c r="M576" s="838"/>
      <c r="N576" s="921"/>
      <c r="O576" s="838"/>
      <c r="P576" s="922"/>
      <c r="Q576" s="923"/>
      <c r="R576" s="924"/>
      <c r="S576" s="921"/>
      <c r="T576" s="921"/>
      <c r="U576" s="921"/>
      <c r="V576" s="933"/>
      <c r="W576" s="926"/>
      <c r="X576" s="927"/>
      <c r="Y576" s="922"/>
      <c r="Z576" s="838"/>
      <c r="AA576" s="928"/>
      <c r="AB576" s="929"/>
      <c r="AC576" s="929"/>
      <c r="AD576" s="929"/>
      <c r="AE576" s="929"/>
      <c r="AF576" s="929"/>
      <c r="AG576" s="929"/>
      <c r="AH576" s="929"/>
      <c r="AI576" s="929"/>
      <c r="AJ576" s="929"/>
      <c r="AK576" s="929"/>
      <c r="AL576" s="929"/>
      <c r="AM576" s="929"/>
      <c r="AN576" s="929"/>
      <c r="AO576" s="930"/>
      <c r="AP576" s="929"/>
      <c r="AQ576" s="931"/>
      <c r="AR576" s="931"/>
      <c r="AS576" s="869"/>
      <c r="AT576" s="869"/>
      <c r="AU576" s="869"/>
      <c r="AV576" s="869"/>
      <c r="AW576" s="869"/>
      <c r="AX576" s="869"/>
      <c r="AY576" s="869"/>
      <c r="AZ576" s="869"/>
      <c r="BA576" s="869"/>
      <c r="BB576" s="869"/>
      <c r="BC576" s="869"/>
      <c r="BD576" s="869"/>
      <c r="BE576" s="869"/>
      <c r="BF576" s="869"/>
      <c r="BG576" s="869"/>
      <c r="BH576" s="869"/>
      <c r="BI576" s="869"/>
      <c r="BJ576" s="869"/>
      <c r="BK576" s="869"/>
      <c r="BL576" s="869"/>
      <c r="BM576" s="869"/>
    </row>
    <row r="577" spans="1:65" ht="27" customHeight="1" x14ac:dyDescent="0.2">
      <c r="A577" s="919"/>
      <c r="C577" s="869"/>
      <c r="E577" s="869"/>
      <c r="G577" s="869"/>
      <c r="H577" s="921"/>
      <c r="I577" s="838"/>
      <c r="J577" s="921"/>
      <c r="K577" s="838"/>
      <c r="L577" s="921"/>
      <c r="M577" s="838"/>
      <c r="N577" s="921"/>
      <c r="O577" s="838"/>
      <c r="P577" s="922"/>
      <c r="Q577" s="923"/>
      <c r="R577" s="924"/>
      <c r="S577" s="921"/>
      <c r="T577" s="921"/>
      <c r="U577" s="921"/>
      <c r="V577" s="933"/>
      <c r="W577" s="926"/>
      <c r="X577" s="927"/>
      <c r="Y577" s="922"/>
      <c r="Z577" s="838"/>
      <c r="AA577" s="928"/>
      <c r="AB577" s="929"/>
      <c r="AC577" s="929"/>
      <c r="AD577" s="929"/>
      <c r="AE577" s="929"/>
      <c r="AF577" s="929"/>
      <c r="AG577" s="929"/>
      <c r="AH577" s="929"/>
      <c r="AI577" s="929"/>
      <c r="AJ577" s="929"/>
      <c r="AK577" s="929"/>
      <c r="AL577" s="929"/>
      <c r="AM577" s="929"/>
      <c r="AN577" s="929"/>
      <c r="AO577" s="930"/>
      <c r="AP577" s="929"/>
      <c r="AQ577" s="931"/>
      <c r="AR577" s="931"/>
      <c r="AS577" s="869"/>
      <c r="AT577" s="869"/>
      <c r="AU577" s="869"/>
      <c r="AV577" s="869"/>
      <c r="AW577" s="869"/>
      <c r="AX577" s="869"/>
      <c r="AY577" s="869"/>
      <c r="AZ577" s="869"/>
      <c r="BA577" s="869"/>
      <c r="BB577" s="869"/>
      <c r="BC577" s="869"/>
      <c r="BD577" s="869"/>
      <c r="BE577" s="869"/>
      <c r="BF577" s="869"/>
      <c r="BG577" s="869"/>
      <c r="BH577" s="869"/>
      <c r="BI577" s="869"/>
      <c r="BJ577" s="869"/>
      <c r="BK577" s="869"/>
      <c r="BL577" s="869"/>
      <c r="BM577" s="869"/>
    </row>
    <row r="578" spans="1:65" ht="27" customHeight="1" x14ac:dyDescent="0.2">
      <c r="A578" s="919"/>
      <c r="C578" s="869"/>
      <c r="E578" s="869"/>
      <c r="G578" s="869"/>
      <c r="H578" s="921"/>
      <c r="I578" s="838"/>
      <c r="J578" s="921"/>
      <c r="K578" s="838"/>
      <c r="L578" s="921"/>
      <c r="M578" s="838"/>
      <c r="N578" s="921"/>
      <c r="O578" s="838"/>
      <c r="P578" s="922"/>
      <c r="Q578" s="923"/>
      <c r="R578" s="924"/>
      <c r="S578" s="921"/>
      <c r="T578" s="921"/>
      <c r="U578" s="921"/>
      <c r="V578" s="933"/>
      <c r="W578" s="926"/>
      <c r="X578" s="927"/>
      <c r="Y578" s="922"/>
      <c r="Z578" s="838"/>
      <c r="AA578" s="928"/>
      <c r="AB578" s="929"/>
      <c r="AC578" s="929"/>
      <c r="AD578" s="929"/>
      <c r="AE578" s="929"/>
      <c r="AF578" s="929"/>
      <c r="AG578" s="929"/>
      <c r="AH578" s="929"/>
      <c r="AI578" s="929"/>
      <c r="AJ578" s="929"/>
      <c r="AK578" s="929"/>
      <c r="AL578" s="929"/>
      <c r="AM578" s="929"/>
      <c r="AN578" s="929"/>
      <c r="AO578" s="930"/>
      <c r="AP578" s="929"/>
      <c r="AQ578" s="931"/>
      <c r="AR578" s="931"/>
      <c r="AS578" s="869"/>
      <c r="AT578" s="869"/>
      <c r="AU578" s="869"/>
      <c r="AV578" s="869"/>
      <c r="AW578" s="869"/>
      <c r="AX578" s="869"/>
      <c r="AY578" s="869"/>
      <c r="AZ578" s="869"/>
      <c r="BA578" s="869"/>
      <c r="BB578" s="869"/>
      <c r="BC578" s="869"/>
      <c r="BD578" s="869"/>
      <c r="BE578" s="869"/>
      <c r="BF578" s="869"/>
      <c r="BG578" s="869"/>
      <c r="BH578" s="869"/>
      <c r="BI578" s="869"/>
      <c r="BJ578" s="869"/>
      <c r="BK578" s="869"/>
      <c r="BL578" s="869"/>
      <c r="BM578" s="869"/>
    </row>
    <row r="579" spans="1:65" ht="27" customHeight="1" x14ac:dyDescent="0.2">
      <c r="A579" s="919"/>
      <c r="C579" s="869"/>
      <c r="E579" s="869"/>
      <c r="G579" s="869"/>
      <c r="H579" s="921"/>
      <c r="I579" s="838"/>
      <c r="J579" s="921"/>
      <c r="K579" s="838"/>
      <c r="L579" s="921"/>
      <c r="M579" s="838"/>
      <c r="N579" s="921"/>
      <c r="O579" s="838"/>
      <c r="P579" s="922"/>
      <c r="Q579" s="923"/>
      <c r="R579" s="924"/>
      <c r="S579" s="921"/>
      <c r="T579" s="921"/>
      <c r="U579" s="921"/>
      <c r="V579" s="933"/>
      <c r="W579" s="926"/>
      <c r="X579" s="927"/>
      <c r="Y579" s="922"/>
      <c r="Z579" s="838"/>
      <c r="AA579" s="928"/>
      <c r="AB579" s="929"/>
      <c r="AC579" s="929"/>
      <c r="AD579" s="929"/>
      <c r="AE579" s="929"/>
      <c r="AF579" s="929"/>
      <c r="AG579" s="929"/>
      <c r="AH579" s="929"/>
      <c r="AI579" s="929"/>
      <c r="AJ579" s="929"/>
      <c r="AK579" s="929"/>
      <c r="AL579" s="929"/>
      <c r="AM579" s="929"/>
      <c r="AN579" s="929"/>
      <c r="AO579" s="930"/>
      <c r="AP579" s="929"/>
      <c r="AQ579" s="931"/>
      <c r="AR579" s="931"/>
      <c r="AS579" s="869"/>
      <c r="AT579" s="869"/>
      <c r="AU579" s="869"/>
      <c r="AV579" s="869"/>
      <c r="AW579" s="869"/>
      <c r="AX579" s="869"/>
      <c r="AY579" s="869"/>
      <c r="AZ579" s="869"/>
      <c r="BA579" s="869"/>
      <c r="BB579" s="869"/>
      <c r="BC579" s="869"/>
      <c r="BD579" s="869"/>
      <c r="BE579" s="869"/>
      <c r="BF579" s="869"/>
      <c r="BG579" s="869"/>
      <c r="BH579" s="869"/>
      <c r="BI579" s="869"/>
      <c r="BJ579" s="869"/>
      <c r="BK579" s="869"/>
      <c r="BL579" s="869"/>
      <c r="BM579" s="869"/>
    </row>
    <row r="580" spans="1:65" ht="27" customHeight="1" x14ac:dyDescent="0.2">
      <c r="A580" s="919"/>
      <c r="C580" s="869"/>
      <c r="E580" s="869"/>
      <c r="G580" s="869"/>
      <c r="H580" s="921"/>
      <c r="I580" s="838"/>
      <c r="J580" s="921"/>
      <c r="K580" s="838"/>
      <c r="L580" s="921"/>
      <c r="M580" s="838"/>
      <c r="N580" s="921"/>
      <c r="O580" s="838"/>
      <c r="P580" s="922"/>
      <c r="Q580" s="923"/>
      <c r="R580" s="924"/>
      <c r="S580" s="921"/>
      <c r="T580" s="921"/>
      <c r="U580" s="921"/>
      <c r="V580" s="933"/>
      <c r="W580" s="926"/>
      <c r="X580" s="927"/>
      <c r="Y580" s="922"/>
      <c r="Z580" s="838"/>
      <c r="AA580" s="928"/>
      <c r="AB580" s="929"/>
      <c r="AC580" s="929"/>
      <c r="AD580" s="929"/>
      <c r="AE580" s="929"/>
      <c r="AF580" s="929"/>
      <c r="AG580" s="929"/>
      <c r="AH580" s="929"/>
      <c r="AI580" s="929"/>
      <c r="AJ580" s="929"/>
      <c r="AK580" s="929"/>
      <c r="AL580" s="929"/>
      <c r="AM580" s="929"/>
      <c r="AN580" s="929"/>
      <c r="AO580" s="930"/>
      <c r="AP580" s="929"/>
      <c r="AQ580" s="931"/>
      <c r="AR580" s="931"/>
      <c r="AS580" s="869"/>
      <c r="AT580" s="869"/>
      <c r="AU580" s="869"/>
      <c r="AV580" s="869"/>
      <c r="AW580" s="869"/>
      <c r="AX580" s="869"/>
      <c r="AY580" s="869"/>
      <c r="AZ580" s="869"/>
      <c r="BA580" s="869"/>
      <c r="BB580" s="869"/>
      <c r="BC580" s="869"/>
      <c r="BD580" s="869"/>
      <c r="BE580" s="869"/>
      <c r="BF580" s="869"/>
      <c r="BG580" s="869"/>
      <c r="BH580" s="869"/>
      <c r="BI580" s="869"/>
      <c r="BJ580" s="869"/>
      <c r="BK580" s="869"/>
      <c r="BL580" s="869"/>
      <c r="BM580" s="869"/>
    </row>
    <row r="581" spans="1:65" ht="27" customHeight="1" x14ac:dyDescent="0.2">
      <c r="A581" s="919"/>
      <c r="C581" s="869"/>
      <c r="E581" s="869"/>
      <c r="G581" s="869"/>
      <c r="H581" s="921"/>
      <c r="I581" s="838"/>
      <c r="J581" s="921"/>
      <c r="K581" s="838"/>
      <c r="L581" s="921"/>
      <c r="M581" s="838"/>
      <c r="N581" s="921"/>
      <c r="O581" s="838"/>
      <c r="P581" s="922"/>
      <c r="Q581" s="923"/>
      <c r="R581" s="924"/>
      <c r="S581" s="921"/>
      <c r="T581" s="921"/>
      <c r="U581" s="921"/>
      <c r="V581" s="933"/>
      <c r="W581" s="926"/>
      <c r="X581" s="927"/>
      <c r="Y581" s="922"/>
      <c r="Z581" s="838"/>
      <c r="AA581" s="928"/>
      <c r="AB581" s="929"/>
      <c r="AC581" s="929"/>
      <c r="AD581" s="929"/>
      <c r="AE581" s="929"/>
      <c r="AF581" s="929"/>
      <c r="AG581" s="929"/>
      <c r="AH581" s="929"/>
      <c r="AI581" s="929"/>
      <c r="AJ581" s="929"/>
      <c r="AK581" s="929"/>
      <c r="AL581" s="929"/>
      <c r="AM581" s="929"/>
      <c r="AN581" s="929"/>
      <c r="AO581" s="930"/>
      <c r="AP581" s="929"/>
      <c r="AQ581" s="931"/>
      <c r="AR581" s="931"/>
      <c r="AS581" s="869"/>
      <c r="AT581" s="869"/>
      <c r="AU581" s="869"/>
      <c r="AV581" s="869"/>
      <c r="AW581" s="869"/>
      <c r="AX581" s="869"/>
      <c r="AY581" s="869"/>
      <c r="AZ581" s="869"/>
      <c r="BA581" s="869"/>
      <c r="BB581" s="869"/>
      <c r="BC581" s="869"/>
      <c r="BD581" s="869"/>
      <c r="BE581" s="869"/>
      <c r="BF581" s="869"/>
      <c r="BG581" s="869"/>
      <c r="BH581" s="869"/>
      <c r="BI581" s="869"/>
      <c r="BJ581" s="869"/>
      <c r="BK581" s="869"/>
      <c r="BL581" s="869"/>
      <c r="BM581" s="869"/>
    </row>
    <row r="582" spans="1:65" ht="27" customHeight="1" x14ac:dyDescent="0.2">
      <c r="A582" s="919"/>
      <c r="C582" s="869"/>
      <c r="E582" s="869"/>
      <c r="G582" s="869"/>
      <c r="H582" s="921"/>
      <c r="I582" s="838"/>
      <c r="J582" s="921"/>
      <c r="K582" s="838"/>
      <c r="L582" s="921"/>
      <c r="M582" s="838"/>
      <c r="N582" s="921"/>
      <c r="O582" s="838"/>
      <c r="P582" s="922"/>
      <c r="Q582" s="923"/>
      <c r="R582" s="924"/>
      <c r="S582" s="921"/>
      <c r="T582" s="921"/>
      <c r="U582" s="921"/>
      <c r="V582" s="933"/>
      <c r="W582" s="926"/>
      <c r="X582" s="927"/>
      <c r="Y582" s="922"/>
      <c r="Z582" s="838"/>
      <c r="AA582" s="928"/>
      <c r="AB582" s="929"/>
      <c r="AC582" s="929"/>
      <c r="AD582" s="929"/>
      <c r="AE582" s="929"/>
      <c r="AF582" s="929"/>
      <c r="AG582" s="929"/>
      <c r="AH582" s="929"/>
      <c r="AI582" s="929"/>
      <c r="AJ582" s="929"/>
      <c r="AK582" s="929"/>
      <c r="AL582" s="929"/>
      <c r="AM582" s="929"/>
      <c r="AN582" s="929"/>
      <c r="AO582" s="930"/>
      <c r="AP582" s="929"/>
      <c r="AQ582" s="931"/>
      <c r="AR582" s="931"/>
      <c r="AS582" s="869"/>
      <c r="AT582" s="869"/>
      <c r="AU582" s="869"/>
      <c r="AV582" s="869"/>
      <c r="AW582" s="869"/>
      <c r="AX582" s="869"/>
      <c r="AY582" s="869"/>
      <c r="AZ582" s="869"/>
      <c r="BA582" s="869"/>
      <c r="BB582" s="869"/>
      <c r="BC582" s="869"/>
      <c r="BD582" s="869"/>
      <c r="BE582" s="869"/>
      <c r="BF582" s="869"/>
      <c r="BG582" s="869"/>
      <c r="BH582" s="869"/>
      <c r="BI582" s="869"/>
      <c r="BJ582" s="869"/>
      <c r="BK582" s="869"/>
      <c r="BL582" s="869"/>
      <c r="BM582" s="869"/>
    </row>
    <row r="583" spans="1:65" ht="27" customHeight="1" x14ac:dyDescent="0.2">
      <c r="A583" s="919"/>
      <c r="C583" s="869"/>
      <c r="E583" s="869"/>
      <c r="G583" s="869"/>
      <c r="H583" s="921"/>
      <c r="I583" s="838"/>
      <c r="J583" s="921"/>
      <c r="K583" s="838"/>
      <c r="L583" s="921"/>
      <c r="M583" s="838"/>
      <c r="N583" s="921"/>
      <c r="O583" s="838"/>
      <c r="P583" s="922"/>
      <c r="Q583" s="923"/>
      <c r="R583" s="924"/>
      <c r="S583" s="921"/>
      <c r="T583" s="921"/>
      <c r="U583" s="921"/>
      <c r="V583" s="933"/>
      <c r="W583" s="926"/>
      <c r="X583" s="927"/>
      <c r="Y583" s="922"/>
      <c r="Z583" s="838"/>
      <c r="AA583" s="928"/>
      <c r="AB583" s="929"/>
      <c r="AC583" s="929"/>
      <c r="AD583" s="929"/>
      <c r="AE583" s="929"/>
      <c r="AF583" s="929"/>
      <c r="AG583" s="929"/>
      <c r="AH583" s="929"/>
      <c r="AI583" s="929"/>
      <c r="AJ583" s="929"/>
      <c r="AK583" s="929"/>
      <c r="AL583" s="929"/>
      <c r="AM583" s="929"/>
      <c r="AN583" s="929"/>
      <c r="AO583" s="930"/>
      <c r="AP583" s="929"/>
      <c r="AQ583" s="931"/>
      <c r="AR583" s="931"/>
      <c r="AS583" s="869"/>
      <c r="AT583" s="869"/>
      <c r="AU583" s="869"/>
      <c r="AV583" s="869"/>
      <c r="AW583" s="869"/>
      <c r="AX583" s="869"/>
      <c r="AY583" s="869"/>
      <c r="AZ583" s="869"/>
      <c r="BA583" s="869"/>
      <c r="BB583" s="869"/>
      <c r="BC583" s="869"/>
      <c r="BD583" s="869"/>
      <c r="BE583" s="869"/>
      <c r="BF583" s="869"/>
      <c r="BG583" s="869"/>
      <c r="BH583" s="869"/>
      <c r="BI583" s="869"/>
      <c r="BJ583" s="869"/>
      <c r="BK583" s="869"/>
      <c r="BL583" s="869"/>
      <c r="BM583" s="869"/>
    </row>
    <row r="584" spans="1:65" ht="27" customHeight="1" x14ac:dyDescent="0.2">
      <c r="A584" s="919"/>
      <c r="C584" s="869"/>
      <c r="E584" s="869"/>
      <c r="G584" s="869"/>
      <c r="H584" s="921"/>
      <c r="I584" s="838"/>
      <c r="J584" s="921"/>
      <c r="K584" s="838"/>
      <c r="L584" s="921"/>
      <c r="M584" s="838"/>
      <c r="N584" s="921"/>
      <c r="O584" s="838"/>
      <c r="P584" s="922"/>
      <c r="Q584" s="923"/>
      <c r="R584" s="924"/>
      <c r="S584" s="921"/>
      <c r="T584" s="921"/>
      <c r="U584" s="921"/>
      <c r="V584" s="933"/>
      <c r="W584" s="926"/>
      <c r="X584" s="927"/>
      <c r="Y584" s="922"/>
      <c r="Z584" s="838"/>
      <c r="AA584" s="928"/>
      <c r="AB584" s="929"/>
      <c r="AC584" s="929"/>
      <c r="AD584" s="929"/>
      <c r="AE584" s="929"/>
      <c r="AF584" s="929"/>
      <c r="AG584" s="929"/>
      <c r="AH584" s="929"/>
      <c r="AI584" s="929"/>
      <c r="AJ584" s="929"/>
      <c r="AK584" s="929"/>
      <c r="AL584" s="929"/>
      <c r="AM584" s="929"/>
      <c r="AN584" s="929"/>
      <c r="AO584" s="930"/>
      <c r="AP584" s="929"/>
      <c r="AQ584" s="931"/>
      <c r="AR584" s="931"/>
      <c r="AS584" s="869"/>
      <c r="AT584" s="869"/>
      <c r="AU584" s="869"/>
      <c r="AV584" s="869"/>
      <c r="AW584" s="869"/>
      <c r="AX584" s="869"/>
      <c r="AY584" s="869"/>
      <c r="AZ584" s="869"/>
      <c r="BA584" s="869"/>
      <c r="BB584" s="869"/>
      <c r="BC584" s="869"/>
      <c r="BD584" s="869"/>
      <c r="BE584" s="869"/>
      <c r="BF584" s="869"/>
      <c r="BG584" s="869"/>
      <c r="BH584" s="869"/>
      <c r="BI584" s="869"/>
      <c r="BJ584" s="869"/>
      <c r="BK584" s="869"/>
      <c r="BL584" s="869"/>
      <c r="BM584" s="869"/>
    </row>
    <row r="585" spans="1:65" ht="27" customHeight="1" x14ac:dyDescent="0.2">
      <c r="A585" s="919"/>
      <c r="C585" s="869"/>
      <c r="E585" s="869"/>
      <c r="G585" s="869"/>
      <c r="H585" s="921"/>
      <c r="I585" s="838"/>
      <c r="J585" s="921"/>
      <c r="K585" s="838"/>
      <c r="L585" s="921"/>
      <c r="M585" s="838"/>
      <c r="N585" s="921"/>
      <c r="O585" s="838"/>
      <c r="P585" s="922"/>
      <c r="Q585" s="923"/>
      <c r="R585" s="924"/>
      <c r="S585" s="921"/>
      <c r="T585" s="921"/>
      <c r="U585" s="921"/>
      <c r="V585" s="933"/>
      <c r="W585" s="926"/>
      <c r="X585" s="927"/>
      <c r="Y585" s="922"/>
      <c r="Z585" s="838"/>
      <c r="AA585" s="928"/>
      <c r="AB585" s="929"/>
      <c r="AC585" s="929"/>
      <c r="AD585" s="929"/>
      <c r="AE585" s="929"/>
      <c r="AF585" s="929"/>
      <c r="AG585" s="929"/>
      <c r="AH585" s="929"/>
      <c r="AI585" s="929"/>
      <c r="AJ585" s="929"/>
      <c r="AK585" s="929"/>
      <c r="AL585" s="929"/>
      <c r="AM585" s="929"/>
      <c r="AN585" s="929"/>
      <c r="AO585" s="930"/>
      <c r="AP585" s="929"/>
      <c r="AQ585" s="931"/>
      <c r="AR585" s="931"/>
      <c r="AS585" s="869"/>
      <c r="AT585" s="869"/>
      <c r="AU585" s="869"/>
      <c r="AV585" s="869"/>
      <c r="AW585" s="869"/>
      <c r="AX585" s="869"/>
      <c r="AY585" s="869"/>
      <c r="AZ585" s="869"/>
      <c r="BA585" s="869"/>
      <c r="BB585" s="869"/>
      <c r="BC585" s="869"/>
      <c r="BD585" s="869"/>
      <c r="BE585" s="869"/>
      <c r="BF585" s="869"/>
      <c r="BG585" s="869"/>
      <c r="BH585" s="869"/>
      <c r="BI585" s="869"/>
      <c r="BJ585" s="869"/>
      <c r="BK585" s="869"/>
      <c r="BL585" s="869"/>
      <c r="BM585" s="869"/>
    </row>
    <row r="586" spans="1:65" ht="27" customHeight="1" x14ac:dyDescent="0.2">
      <c r="A586" s="919"/>
      <c r="C586" s="869"/>
      <c r="E586" s="869"/>
      <c r="G586" s="869"/>
      <c r="H586" s="921"/>
      <c r="I586" s="838"/>
      <c r="J586" s="921"/>
      <c r="K586" s="838"/>
      <c r="L586" s="921"/>
      <c r="M586" s="838"/>
      <c r="N586" s="921"/>
      <c r="O586" s="838"/>
      <c r="P586" s="922"/>
      <c r="Q586" s="923"/>
      <c r="R586" s="924"/>
      <c r="S586" s="921"/>
      <c r="T586" s="921"/>
      <c r="U586" s="921"/>
      <c r="V586" s="933"/>
      <c r="W586" s="926"/>
      <c r="X586" s="927"/>
      <c r="Y586" s="922"/>
      <c r="Z586" s="838"/>
      <c r="AA586" s="928"/>
      <c r="AB586" s="929"/>
      <c r="AC586" s="929"/>
      <c r="AD586" s="929"/>
      <c r="AE586" s="929"/>
      <c r="AF586" s="929"/>
      <c r="AG586" s="929"/>
      <c r="AH586" s="929"/>
      <c r="AI586" s="929"/>
      <c r="AJ586" s="929"/>
      <c r="AK586" s="929"/>
      <c r="AL586" s="929"/>
      <c r="AM586" s="929"/>
      <c r="AN586" s="929"/>
      <c r="AO586" s="930"/>
      <c r="AP586" s="929"/>
      <c r="AQ586" s="931"/>
      <c r="AR586" s="931"/>
      <c r="AS586" s="869"/>
      <c r="AT586" s="869"/>
      <c r="AU586" s="869"/>
      <c r="AV586" s="869"/>
      <c r="AW586" s="869"/>
      <c r="AX586" s="869"/>
      <c r="AY586" s="869"/>
      <c r="AZ586" s="869"/>
      <c r="BA586" s="869"/>
      <c r="BB586" s="869"/>
      <c r="BC586" s="869"/>
      <c r="BD586" s="869"/>
      <c r="BE586" s="869"/>
      <c r="BF586" s="869"/>
      <c r="BG586" s="869"/>
      <c r="BH586" s="869"/>
      <c r="BI586" s="869"/>
      <c r="BJ586" s="869"/>
      <c r="BK586" s="869"/>
      <c r="BL586" s="869"/>
      <c r="BM586" s="869"/>
    </row>
    <row r="587" spans="1:65" ht="27" customHeight="1" x14ac:dyDescent="0.2">
      <c r="A587" s="919"/>
      <c r="C587" s="869"/>
      <c r="E587" s="869"/>
      <c r="G587" s="869"/>
      <c r="H587" s="921"/>
      <c r="I587" s="838"/>
      <c r="J587" s="921"/>
      <c r="K587" s="838"/>
      <c r="L587" s="921"/>
      <c r="M587" s="838"/>
      <c r="N587" s="921"/>
      <c r="O587" s="838"/>
      <c r="P587" s="922"/>
      <c r="Q587" s="923"/>
      <c r="R587" s="924"/>
      <c r="S587" s="921"/>
      <c r="T587" s="921"/>
      <c r="U587" s="921"/>
      <c r="V587" s="933"/>
      <c r="W587" s="926"/>
      <c r="X587" s="927"/>
      <c r="Y587" s="922"/>
      <c r="Z587" s="838"/>
      <c r="AA587" s="928"/>
      <c r="AB587" s="929"/>
      <c r="AC587" s="929"/>
      <c r="AD587" s="929"/>
      <c r="AE587" s="929"/>
      <c r="AF587" s="929"/>
      <c r="AG587" s="929"/>
      <c r="AH587" s="929"/>
      <c r="AI587" s="929"/>
      <c r="AJ587" s="929"/>
      <c r="AK587" s="929"/>
      <c r="AL587" s="929"/>
      <c r="AM587" s="929"/>
      <c r="AN587" s="929"/>
      <c r="AO587" s="930"/>
      <c r="AP587" s="929"/>
      <c r="AQ587" s="931"/>
      <c r="AR587" s="931"/>
      <c r="AS587" s="869"/>
      <c r="AT587" s="869"/>
      <c r="AU587" s="869"/>
      <c r="AV587" s="869"/>
      <c r="AW587" s="869"/>
      <c r="AX587" s="869"/>
      <c r="AY587" s="869"/>
      <c r="AZ587" s="869"/>
      <c r="BA587" s="869"/>
      <c r="BB587" s="869"/>
      <c r="BC587" s="869"/>
      <c r="BD587" s="869"/>
      <c r="BE587" s="869"/>
      <c r="BF587" s="869"/>
      <c r="BG587" s="869"/>
      <c r="BH587" s="869"/>
      <c r="BI587" s="869"/>
      <c r="BJ587" s="869"/>
      <c r="BK587" s="869"/>
      <c r="BL587" s="869"/>
      <c r="BM587" s="869"/>
    </row>
    <row r="588" spans="1:65" ht="27" customHeight="1" x14ac:dyDescent="0.2">
      <c r="A588" s="919"/>
      <c r="C588" s="869"/>
      <c r="E588" s="869"/>
      <c r="G588" s="869"/>
      <c r="H588" s="921"/>
      <c r="I588" s="838"/>
      <c r="J588" s="921"/>
      <c r="K588" s="838"/>
      <c r="L588" s="921"/>
      <c r="M588" s="838"/>
      <c r="N588" s="921"/>
      <c r="O588" s="838"/>
      <c r="P588" s="922"/>
      <c r="Q588" s="923"/>
      <c r="R588" s="924"/>
      <c r="S588" s="921"/>
      <c r="T588" s="921"/>
      <c r="U588" s="921"/>
      <c r="V588" s="933"/>
      <c r="W588" s="926"/>
      <c r="X588" s="927"/>
      <c r="Y588" s="922"/>
      <c r="Z588" s="838"/>
      <c r="AA588" s="928"/>
      <c r="AB588" s="929"/>
      <c r="AC588" s="929"/>
      <c r="AD588" s="929"/>
      <c r="AE588" s="929"/>
      <c r="AF588" s="929"/>
      <c r="AG588" s="929"/>
      <c r="AH588" s="929"/>
      <c r="AI588" s="929"/>
      <c r="AJ588" s="929"/>
      <c r="AK588" s="929"/>
      <c r="AL588" s="929"/>
      <c r="AM588" s="929"/>
      <c r="AN588" s="929"/>
      <c r="AO588" s="930"/>
      <c r="AP588" s="929"/>
      <c r="AQ588" s="931"/>
      <c r="AR588" s="931"/>
      <c r="AS588" s="869"/>
      <c r="AT588" s="869"/>
      <c r="AU588" s="869"/>
      <c r="AV588" s="869"/>
      <c r="AW588" s="869"/>
      <c r="AX588" s="869"/>
      <c r="AY588" s="869"/>
      <c r="AZ588" s="869"/>
      <c r="BA588" s="869"/>
      <c r="BB588" s="869"/>
      <c r="BC588" s="869"/>
      <c r="BD588" s="869"/>
      <c r="BE588" s="869"/>
      <c r="BF588" s="869"/>
      <c r="BG588" s="869"/>
      <c r="BH588" s="869"/>
      <c r="BI588" s="869"/>
      <c r="BJ588" s="869"/>
      <c r="BK588" s="869"/>
      <c r="BL588" s="869"/>
      <c r="BM588" s="869"/>
    </row>
    <row r="589" spans="1:65" ht="27" customHeight="1" x14ac:dyDescent="0.2">
      <c r="A589" s="919"/>
      <c r="C589" s="869"/>
      <c r="E589" s="869"/>
      <c r="G589" s="869"/>
      <c r="H589" s="921"/>
      <c r="I589" s="838"/>
      <c r="J589" s="921"/>
      <c r="K589" s="838"/>
      <c r="L589" s="921"/>
      <c r="M589" s="838"/>
      <c r="N589" s="921"/>
      <c r="O589" s="838"/>
      <c r="P589" s="922"/>
      <c r="Q589" s="923"/>
      <c r="R589" s="924"/>
      <c r="S589" s="921"/>
      <c r="T589" s="921"/>
      <c r="U589" s="921"/>
      <c r="V589" s="933"/>
      <c r="W589" s="926"/>
      <c r="X589" s="927"/>
      <c r="Y589" s="922"/>
      <c r="Z589" s="838"/>
      <c r="AA589" s="928"/>
      <c r="AB589" s="929"/>
      <c r="AC589" s="929"/>
      <c r="AD589" s="929"/>
      <c r="AE589" s="929"/>
      <c r="AF589" s="929"/>
      <c r="AG589" s="929"/>
      <c r="AH589" s="929"/>
      <c r="AI589" s="929"/>
      <c r="AJ589" s="929"/>
      <c r="AK589" s="929"/>
      <c r="AL589" s="929"/>
      <c r="AM589" s="929"/>
      <c r="AN589" s="929"/>
      <c r="AO589" s="930"/>
      <c r="AP589" s="929"/>
      <c r="AQ589" s="931"/>
      <c r="AR589" s="931"/>
      <c r="AS589" s="869"/>
      <c r="AT589" s="869"/>
      <c r="AU589" s="869"/>
      <c r="AV589" s="869"/>
      <c r="AW589" s="869"/>
      <c r="AX589" s="869"/>
      <c r="AY589" s="869"/>
      <c r="AZ589" s="869"/>
      <c r="BA589" s="869"/>
      <c r="BB589" s="869"/>
      <c r="BC589" s="869"/>
      <c r="BD589" s="869"/>
      <c r="BE589" s="869"/>
      <c r="BF589" s="869"/>
      <c r="BG589" s="869"/>
      <c r="BH589" s="869"/>
      <c r="BI589" s="869"/>
      <c r="BJ589" s="869"/>
      <c r="BK589" s="869"/>
      <c r="BL589" s="869"/>
      <c r="BM589" s="869"/>
    </row>
    <row r="590" spans="1:65" ht="27" customHeight="1" x14ac:dyDescent="0.2">
      <c r="A590" s="919"/>
      <c r="C590" s="869"/>
      <c r="E590" s="869"/>
      <c r="G590" s="869"/>
      <c r="H590" s="921"/>
      <c r="I590" s="838"/>
      <c r="J590" s="921"/>
      <c r="K590" s="838"/>
      <c r="L590" s="921"/>
      <c r="M590" s="838"/>
      <c r="N590" s="921"/>
      <c r="O590" s="838"/>
      <c r="P590" s="922"/>
      <c r="Q590" s="923"/>
      <c r="R590" s="924"/>
      <c r="S590" s="921"/>
      <c r="T590" s="921"/>
      <c r="U590" s="921"/>
      <c r="V590" s="933"/>
      <c r="W590" s="926"/>
      <c r="X590" s="927"/>
      <c r="Y590" s="922"/>
      <c r="Z590" s="838"/>
      <c r="AA590" s="928"/>
      <c r="AB590" s="929"/>
      <c r="AC590" s="929"/>
      <c r="AD590" s="929"/>
      <c r="AE590" s="929"/>
      <c r="AF590" s="929"/>
      <c r="AG590" s="929"/>
      <c r="AH590" s="929"/>
      <c r="AI590" s="929"/>
      <c r="AJ590" s="929"/>
      <c r="AK590" s="929"/>
      <c r="AL590" s="929"/>
      <c r="AM590" s="929"/>
      <c r="AN590" s="929"/>
      <c r="AO590" s="930"/>
      <c r="AP590" s="929"/>
      <c r="AQ590" s="931"/>
      <c r="AR590" s="931"/>
      <c r="AS590" s="869"/>
      <c r="AT590" s="869"/>
      <c r="AU590" s="869"/>
      <c r="AV590" s="869"/>
      <c r="AW590" s="869"/>
      <c r="AX590" s="869"/>
      <c r="AY590" s="869"/>
      <c r="AZ590" s="869"/>
      <c r="BA590" s="869"/>
      <c r="BB590" s="869"/>
      <c r="BC590" s="869"/>
      <c r="BD590" s="869"/>
      <c r="BE590" s="869"/>
      <c r="BF590" s="869"/>
      <c r="BG590" s="869"/>
      <c r="BH590" s="869"/>
      <c r="BI590" s="869"/>
      <c r="BJ590" s="869"/>
      <c r="BK590" s="869"/>
      <c r="BL590" s="869"/>
      <c r="BM590" s="869"/>
    </row>
    <row r="591" spans="1:65" ht="27" customHeight="1" x14ac:dyDescent="0.2">
      <c r="A591" s="919"/>
      <c r="C591" s="869"/>
      <c r="E591" s="869"/>
      <c r="G591" s="869"/>
      <c r="H591" s="921"/>
      <c r="I591" s="838"/>
      <c r="J591" s="921"/>
      <c r="K591" s="838"/>
      <c r="L591" s="921"/>
      <c r="M591" s="838"/>
      <c r="N591" s="921"/>
      <c r="O591" s="838"/>
      <c r="P591" s="922"/>
      <c r="Q591" s="923"/>
      <c r="R591" s="924"/>
      <c r="S591" s="921"/>
      <c r="T591" s="921"/>
      <c r="U591" s="921"/>
      <c r="V591" s="933"/>
      <c r="W591" s="926"/>
      <c r="X591" s="927"/>
      <c r="Y591" s="922"/>
      <c r="Z591" s="838"/>
      <c r="AA591" s="928"/>
      <c r="AB591" s="929"/>
      <c r="AC591" s="929"/>
      <c r="AD591" s="929"/>
      <c r="AE591" s="929"/>
      <c r="AF591" s="929"/>
      <c r="AG591" s="929"/>
      <c r="AH591" s="929"/>
      <c r="AI591" s="929"/>
      <c r="AJ591" s="929"/>
      <c r="AK591" s="929"/>
      <c r="AL591" s="929"/>
      <c r="AM591" s="929"/>
      <c r="AN591" s="929"/>
      <c r="AO591" s="930"/>
      <c r="AP591" s="929"/>
      <c r="AQ591" s="931"/>
      <c r="AR591" s="931"/>
      <c r="AS591" s="869"/>
      <c r="AT591" s="869"/>
      <c r="AU591" s="869"/>
      <c r="AV591" s="869"/>
      <c r="AW591" s="869"/>
      <c r="AX591" s="869"/>
      <c r="AY591" s="869"/>
      <c r="AZ591" s="869"/>
      <c r="BA591" s="869"/>
      <c r="BB591" s="869"/>
      <c r="BC591" s="869"/>
      <c r="BD591" s="869"/>
      <c r="BE591" s="869"/>
      <c r="BF591" s="869"/>
      <c r="BG591" s="869"/>
      <c r="BH591" s="869"/>
      <c r="BI591" s="869"/>
      <c r="BJ591" s="869"/>
      <c r="BK591" s="869"/>
      <c r="BL591" s="869"/>
      <c r="BM591" s="869"/>
    </row>
    <row r="592" spans="1:65" ht="27" customHeight="1" x14ac:dyDescent="0.2">
      <c r="A592" s="919"/>
      <c r="C592" s="869"/>
      <c r="E592" s="869"/>
      <c r="G592" s="869"/>
      <c r="H592" s="921"/>
      <c r="I592" s="838"/>
      <c r="J592" s="921"/>
      <c r="K592" s="838"/>
      <c r="L592" s="921"/>
      <c r="M592" s="838"/>
      <c r="N592" s="921"/>
      <c r="O592" s="838"/>
      <c r="P592" s="922"/>
      <c r="Q592" s="923"/>
      <c r="R592" s="924"/>
      <c r="S592" s="921"/>
      <c r="T592" s="921"/>
      <c r="U592" s="921"/>
      <c r="V592" s="933"/>
      <c r="W592" s="926"/>
      <c r="X592" s="927"/>
      <c r="Y592" s="922"/>
      <c r="Z592" s="838"/>
      <c r="AA592" s="928"/>
      <c r="AB592" s="929"/>
      <c r="AC592" s="929"/>
      <c r="AD592" s="929"/>
      <c r="AE592" s="929"/>
      <c r="AF592" s="929"/>
      <c r="AG592" s="929"/>
      <c r="AH592" s="929"/>
      <c r="AI592" s="929"/>
      <c r="AJ592" s="929"/>
      <c r="AK592" s="929"/>
      <c r="AL592" s="929"/>
      <c r="AM592" s="929"/>
      <c r="AN592" s="929"/>
      <c r="AO592" s="930"/>
      <c r="AP592" s="929"/>
      <c r="AQ592" s="931"/>
      <c r="AR592" s="931"/>
      <c r="AS592" s="869"/>
      <c r="AT592" s="869"/>
      <c r="AU592" s="869"/>
      <c r="AV592" s="869"/>
      <c r="AW592" s="869"/>
      <c r="AX592" s="869"/>
      <c r="AY592" s="869"/>
      <c r="AZ592" s="869"/>
      <c r="BA592" s="869"/>
      <c r="BB592" s="869"/>
      <c r="BC592" s="869"/>
      <c r="BD592" s="869"/>
      <c r="BE592" s="869"/>
      <c r="BF592" s="869"/>
      <c r="BG592" s="869"/>
      <c r="BH592" s="869"/>
      <c r="BI592" s="869"/>
      <c r="BJ592" s="869"/>
      <c r="BK592" s="869"/>
      <c r="BL592" s="869"/>
      <c r="BM592" s="869"/>
    </row>
    <row r="593" spans="1:65" ht="27" customHeight="1" x14ac:dyDescent="0.2">
      <c r="A593" s="919"/>
      <c r="C593" s="869"/>
      <c r="E593" s="869"/>
      <c r="G593" s="869"/>
      <c r="H593" s="921"/>
      <c r="I593" s="838"/>
      <c r="J593" s="921"/>
      <c r="K593" s="838"/>
      <c r="L593" s="921"/>
      <c r="M593" s="838"/>
      <c r="N593" s="921"/>
      <c r="O593" s="838"/>
      <c r="P593" s="922"/>
      <c r="Q593" s="923"/>
      <c r="R593" s="924"/>
      <c r="S593" s="921"/>
      <c r="T593" s="921"/>
      <c r="U593" s="921"/>
      <c r="V593" s="933"/>
      <c r="W593" s="926"/>
      <c r="X593" s="927"/>
      <c r="Y593" s="922"/>
      <c r="Z593" s="838"/>
      <c r="AA593" s="928"/>
      <c r="AB593" s="929"/>
      <c r="AC593" s="929"/>
      <c r="AD593" s="929"/>
      <c r="AE593" s="929"/>
      <c r="AF593" s="929"/>
      <c r="AG593" s="929"/>
      <c r="AH593" s="929"/>
      <c r="AI593" s="929"/>
      <c r="AJ593" s="929"/>
      <c r="AK593" s="929"/>
      <c r="AL593" s="929"/>
      <c r="AM593" s="929"/>
      <c r="AN593" s="929"/>
      <c r="AO593" s="930"/>
      <c r="AP593" s="929"/>
      <c r="AQ593" s="931"/>
      <c r="AR593" s="931"/>
      <c r="AS593" s="869"/>
      <c r="AT593" s="869"/>
      <c r="AU593" s="869"/>
      <c r="AV593" s="869"/>
      <c r="AW593" s="869"/>
      <c r="AX593" s="869"/>
      <c r="AY593" s="869"/>
      <c r="AZ593" s="869"/>
      <c r="BA593" s="869"/>
      <c r="BB593" s="869"/>
      <c r="BC593" s="869"/>
      <c r="BD593" s="869"/>
      <c r="BE593" s="869"/>
      <c r="BF593" s="869"/>
      <c r="BG593" s="869"/>
      <c r="BH593" s="869"/>
      <c r="BI593" s="869"/>
      <c r="BJ593" s="869"/>
      <c r="BK593" s="869"/>
      <c r="BL593" s="869"/>
      <c r="BM593" s="869"/>
    </row>
    <row r="594" spans="1:65" ht="27" customHeight="1" x14ac:dyDescent="0.2">
      <c r="A594" s="919"/>
      <c r="C594" s="869"/>
      <c r="E594" s="869"/>
      <c r="G594" s="869"/>
      <c r="H594" s="921"/>
      <c r="I594" s="838"/>
      <c r="J594" s="921"/>
      <c r="K594" s="838"/>
      <c r="L594" s="921"/>
      <c r="M594" s="838"/>
      <c r="N594" s="921"/>
      <c r="O594" s="838"/>
      <c r="P594" s="922"/>
      <c r="Q594" s="923"/>
      <c r="R594" s="924"/>
      <c r="S594" s="921"/>
      <c r="T594" s="921"/>
      <c r="U594" s="921"/>
      <c r="V594" s="933"/>
      <c r="W594" s="926"/>
      <c r="X594" s="927"/>
      <c r="Y594" s="922"/>
      <c r="Z594" s="838"/>
      <c r="AA594" s="928"/>
      <c r="AB594" s="929"/>
      <c r="AC594" s="929"/>
      <c r="AD594" s="929"/>
      <c r="AE594" s="929"/>
      <c r="AF594" s="929"/>
      <c r="AG594" s="929"/>
      <c r="AH594" s="929"/>
      <c r="AI594" s="929"/>
      <c r="AJ594" s="929"/>
      <c r="AK594" s="929"/>
      <c r="AL594" s="929"/>
      <c r="AM594" s="929"/>
      <c r="AN594" s="929"/>
      <c r="AO594" s="930"/>
      <c r="AP594" s="929"/>
      <c r="AQ594" s="931"/>
      <c r="AR594" s="931"/>
      <c r="AS594" s="869"/>
      <c r="AT594" s="869"/>
      <c r="AU594" s="869"/>
      <c r="AV594" s="869"/>
      <c r="AW594" s="869"/>
      <c r="AX594" s="869"/>
      <c r="AY594" s="869"/>
      <c r="AZ594" s="869"/>
      <c r="BA594" s="869"/>
      <c r="BB594" s="869"/>
      <c r="BC594" s="869"/>
      <c r="BD594" s="869"/>
      <c r="BE594" s="869"/>
      <c r="BF594" s="869"/>
      <c r="BG594" s="869"/>
      <c r="BH594" s="869"/>
      <c r="BI594" s="869"/>
      <c r="BJ594" s="869"/>
      <c r="BK594" s="869"/>
      <c r="BL594" s="869"/>
      <c r="BM594" s="869"/>
    </row>
    <row r="595" spans="1:65" ht="27" customHeight="1" x14ac:dyDescent="0.2">
      <c r="A595" s="919"/>
      <c r="C595" s="869"/>
      <c r="E595" s="869"/>
      <c r="G595" s="869"/>
      <c r="H595" s="921"/>
      <c r="I595" s="838"/>
      <c r="J595" s="921"/>
      <c r="K595" s="838"/>
      <c r="L595" s="921"/>
      <c r="M595" s="838"/>
      <c r="N595" s="921"/>
      <c r="O595" s="838"/>
      <c r="P595" s="922"/>
      <c r="Q595" s="923"/>
      <c r="R595" s="924"/>
      <c r="S595" s="921"/>
      <c r="T595" s="921"/>
      <c r="U595" s="921"/>
      <c r="V595" s="933"/>
      <c r="W595" s="926"/>
      <c r="X595" s="927"/>
      <c r="Y595" s="922"/>
      <c r="Z595" s="838"/>
      <c r="AA595" s="928"/>
      <c r="AB595" s="929"/>
      <c r="AC595" s="929"/>
      <c r="AD595" s="929"/>
      <c r="AE595" s="929"/>
      <c r="AF595" s="929"/>
      <c r="AG595" s="929"/>
      <c r="AH595" s="929"/>
      <c r="AI595" s="929"/>
      <c r="AJ595" s="929"/>
      <c r="AK595" s="929"/>
      <c r="AL595" s="929"/>
      <c r="AM595" s="929"/>
      <c r="AN595" s="929"/>
      <c r="AO595" s="930"/>
      <c r="AP595" s="929"/>
      <c r="AQ595" s="931"/>
      <c r="AR595" s="931"/>
      <c r="AS595" s="869"/>
      <c r="AT595" s="869"/>
      <c r="AU595" s="869"/>
      <c r="AV595" s="869"/>
      <c r="AW595" s="869"/>
      <c r="AX595" s="869"/>
      <c r="AY595" s="869"/>
      <c r="AZ595" s="869"/>
      <c r="BA595" s="869"/>
      <c r="BB595" s="869"/>
      <c r="BC595" s="869"/>
      <c r="BD595" s="869"/>
      <c r="BE595" s="869"/>
      <c r="BF595" s="869"/>
      <c r="BG595" s="869"/>
      <c r="BH595" s="869"/>
      <c r="BI595" s="869"/>
      <c r="BJ595" s="869"/>
      <c r="BK595" s="869"/>
      <c r="BL595" s="869"/>
      <c r="BM595" s="869"/>
    </row>
    <row r="596" spans="1:65" ht="27" customHeight="1" x14ac:dyDescent="0.2">
      <c r="A596" s="919"/>
      <c r="C596" s="869"/>
      <c r="E596" s="869"/>
      <c r="G596" s="869"/>
      <c r="H596" s="921"/>
      <c r="I596" s="838"/>
      <c r="J596" s="921"/>
      <c r="K596" s="838"/>
      <c r="L596" s="921"/>
      <c r="M596" s="838"/>
      <c r="N596" s="921"/>
      <c r="O596" s="838"/>
      <c r="P596" s="922"/>
      <c r="Q596" s="923"/>
      <c r="R596" s="924"/>
      <c r="S596" s="921"/>
      <c r="T596" s="921"/>
      <c r="U596" s="921"/>
      <c r="V596" s="933"/>
      <c r="W596" s="926"/>
      <c r="X596" s="927"/>
      <c r="Y596" s="922"/>
      <c r="Z596" s="838"/>
      <c r="AA596" s="928"/>
      <c r="AB596" s="929"/>
      <c r="AC596" s="929"/>
      <c r="AD596" s="929"/>
      <c r="AE596" s="929"/>
      <c r="AF596" s="929"/>
      <c r="AG596" s="929"/>
      <c r="AH596" s="929"/>
      <c r="AI596" s="929"/>
      <c r="AJ596" s="929"/>
      <c r="AK596" s="929"/>
      <c r="AL596" s="929"/>
      <c r="AM596" s="929"/>
      <c r="AN596" s="929"/>
      <c r="AO596" s="930"/>
      <c r="AP596" s="929"/>
      <c r="AQ596" s="931"/>
      <c r="AR596" s="931"/>
      <c r="AS596" s="869"/>
      <c r="AT596" s="869"/>
      <c r="AU596" s="869"/>
      <c r="AV596" s="869"/>
      <c r="AW596" s="869"/>
      <c r="AX596" s="869"/>
      <c r="AY596" s="869"/>
      <c r="AZ596" s="869"/>
      <c r="BA596" s="869"/>
      <c r="BB596" s="869"/>
      <c r="BC596" s="869"/>
      <c r="BD596" s="869"/>
      <c r="BE596" s="869"/>
      <c r="BF596" s="869"/>
      <c r="BG596" s="869"/>
      <c r="BH596" s="869"/>
      <c r="BI596" s="869"/>
      <c r="BJ596" s="869"/>
      <c r="BK596" s="869"/>
      <c r="BL596" s="869"/>
      <c r="BM596" s="869"/>
    </row>
    <row r="597" spans="1:65" ht="27" customHeight="1" x14ac:dyDescent="0.2">
      <c r="A597" s="919"/>
      <c r="C597" s="869"/>
      <c r="E597" s="869"/>
      <c r="G597" s="869"/>
      <c r="H597" s="921"/>
      <c r="I597" s="838"/>
      <c r="J597" s="921"/>
      <c r="K597" s="838"/>
      <c r="L597" s="921"/>
      <c r="M597" s="838"/>
      <c r="N597" s="921"/>
      <c r="O597" s="838"/>
      <c r="P597" s="922"/>
      <c r="Q597" s="923"/>
      <c r="R597" s="924"/>
      <c r="S597" s="921"/>
      <c r="T597" s="921"/>
      <c r="U597" s="921"/>
      <c r="V597" s="933"/>
      <c r="W597" s="926"/>
      <c r="X597" s="927"/>
      <c r="Y597" s="922"/>
      <c r="Z597" s="838"/>
      <c r="AA597" s="928"/>
      <c r="AB597" s="929"/>
      <c r="AC597" s="929"/>
      <c r="AD597" s="929"/>
      <c r="AE597" s="929"/>
      <c r="AF597" s="929"/>
      <c r="AG597" s="929"/>
      <c r="AH597" s="929"/>
      <c r="AI597" s="929"/>
      <c r="AJ597" s="929"/>
      <c r="AK597" s="929"/>
      <c r="AL597" s="929"/>
      <c r="AM597" s="929"/>
      <c r="AN597" s="929"/>
      <c r="AO597" s="930"/>
      <c r="AP597" s="929"/>
      <c r="AQ597" s="931"/>
      <c r="AR597" s="931"/>
      <c r="AS597" s="869"/>
      <c r="AT597" s="869"/>
      <c r="AU597" s="869"/>
      <c r="AV597" s="869"/>
      <c r="AW597" s="869"/>
      <c r="AX597" s="869"/>
      <c r="AY597" s="869"/>
      <c r="AZ597" s="869"/>
      <c r="BA597" s="869"/>
      <c r="BB597" s="869"/>
      <c r="BC597" s="869"/>
      <c r="BD597" s="869"/>
      <c r="BE597" s="869"/>
      <c r="BF597" s="869"/>
      <c r="BG597" s="869"/>
      <c r="BH597" s="869"/>
      <c r="BI597" s="869"/>
      <c r="BJ597" s="869"/>
      <c r="BK597" s="869"/>
      <c r="BL597" s="869"/>
      <c r="BM597" s="869"/>
    </row>
    <row r="598" spans="1:65" ht="27" customHeight="1" x14ac:dyDescent="0.2">
      <c r="A598" s="919"/>
      <c r="C598" s="869"/>
      <c r="E598" s="869"/>
      <c r="G598" s="869"/>
      <c r="H598" s="921"/>
      <c r="I598" s="838"/>
      <c r="J598" s="921"/>
      <c r="K598" s="838"/>
      <c r="L598" s="921"/>
      <c r="M598" s="838"/>
      <c r="N598" s="921"/>
      <c r="O598" s="838"/>
      <c r="P598" s="922"/>
      <c r="Q598" s="923"/>
      <c r="R598" s="924"/>
      <c r="S598" s="921"/>
      <c r="T598" s="921"/>
      <c r="U598" s="921"/>
      <c r="V598" s="933"/>
      <c r="W598" s="926"/>
      <c r="X598" s="927"/>
      <c r="Y598" s="922"/>
      <c r="Z598" s="838"/>
      <c r="AA598" s="928"/>
      <c r="AB598" s="929"/>
      <c r="AC598" s="929"/>
      <c r="AD598" s="929"/>
      <c r="AE598" s="929"/>
      <c r="AF598" s="929"/>
      <c r="AG598" s="929"/>
      <c r="AH598" s="929"/>
      <c r="AI598" s="929"/>
      <c r="AJ598" s="929"/>
      <c r="AK598" s="929"/>
      <c r="AL598" s="929"/>
      <c r="AM598" s="929"/>
      <c r="AN598" s="929"/>
      <c r="AO598" s="930"/>
      <c r="AP598" s="929"/>
      <c r="AQ598" s="931"/>
      <c r="AR598" s="931"/>
      <c r="AS598" s="869"/>
      <c r="AT598" s="869"/>
      <c r="AU598" s="869"/>
      <c r="AV598" s="869"/>
      <c r="AW598" s="869"/>
      <c r="AX598" s="869"/>
      <c r="AY598" s="869"/>
      <c r="AZ598" s="869"/>
      <c r="BA598" s="869"/>
      <c r="BB598" s="869"/>
      <c r="BC598" s="869"/>
      <c r="BD598" s="869"/>
      <c r="BE598" s="869"/>
      <c r="BF598" s="869"/>
      <c r="BG598" s="869"/>
      <c r="BH598" s="869"/>
      <c r="BI598" s="869"/>
      <c r="BJ598" s="869"/>
      <c r="BK598" s="869"/>
      <c r="BL598" s="869"/>
      <c r="BM598" s="869"/>
    </row>
    <row r="599" spans="1:65" ht="27" customHeight="1" x14ac:dyDescent="0.2">
      <c r="A599" s="919"/>
      <c r="C599" s="869"/>
      <c r="E599" s="869"/>
      <c r="G599" s="869"/>
      <c r="H599" s="921"/>
      <c r="I599" s="838"/>
      <c r="J599" s="921"/>
      <c r="K599" s="838"/>
      <c r="L599" s="921"/>
      <c r="M599" s="838"/>
      <c r="N599" s="921"/>
      <c r="O599" s="838"/>
      <c r="P599" s="922"/>
      <c r="Q599" s="923"/>
      <c r="R599" s="924"/>
      <c r="S599" s="921"/>
      <c r="T599" s="921"/>
      <c r="U599" s="921"/>
      <c r="V599" s="933"/>
      <c r="W599" s="926"/>
      <c r="X599" s="927"/>
      <c r="Y599" s="922"/>
      <c r="Z599" s="838"/>
      <c r="AA599" s="928"/>
      <c r="AB599" s="929"/>
      <c r="AC599" s="929"/>
      <c r="AD599" s="929"/>
      <c r="AE599" s="929"/>
      <c r="AF599" s="929"/>
      <c r="AG599" s="929"/>
      <c r="AH599" s="929"/>
      <c r="AI599" s="929"/>
      <c r="AJ599" s="929"/>
      <c r="AK599" s="929"/>
      <c r="AL599" s="929"/>
      <c r="AM599" s="929"/>
      <c r="AN599" s="929"/>
      <c r="AO599" s="930"/>
      <c r="AP599" s="929"/>
      <c r="AQ599" s="931"/>
      <c r="AR599" s="931"/>
      <c r="AS599" s="869"/>
      <c r="AT599" s="869"/>
      <c r="AU599" s="869"/>
      <c r="AV599" s="869"/>
      <c r="AW599" s="869"/>
      <c r="AX599" s="869"/>
      <c r="AY599" s="869"/>
      <c r="AZ599" s="869"/>
      <c r="BA599" s="869"/>
      <c r="BB599" s="869"/>
      <c r="BC599" s="869"/>
      <c r="BD599" s="869"/>
      <c r="BE599" s="869"/>
      <c r="BF599" s="869"/>
      <c r="BG599" s="869"/>
      <c r="BH599" s="869"/>
      <c r="BI599" s="869"/>
      <c r="BJ599" s="869"/>
      <c r="BK599" s="869"/>
      <c r="BL599" s="869"/>
      <c r="BM599" s="869"/>
    </row>
    <row r="600" spans="1:65" ht="27" customHeight="1" x14ac:dyDescent="0.2">
      <c r="A600" s="919"/>
      <c r="C600" s="869"/>
      <c r="E600" s="869"/>
      <c r="G600" s="869"/>
      <c r="H600" s="921"/>
      <c r="I600" s="838"/>
      <c r="J600" s="921"/>
      <c r="K600" s="838"/>
      <c r="L600" s="921"/>
      <c r="M600" s="838"/>
      <c r="N600" s="921"/>
      <c r="O600" s="838"/>
      <c r="P600" s="922"/>
      <c r="Q600" s="923"/>
      <c r="R600" s="924"/>
      <c r="S600" s="921"/>
      <c r="T600" s="921"/>
      <c r="U600" s="921"/>
      <c r="V600" s="933"/>
      <c r="W600" s="926"/>
      <c r="X600" s="927"/>
      <c r="Y600" s="922"/>
      <c r="Z600" s="838"/>
      <c r="AA600" s="928"/>
      <c r="AB600" s="929"/>
      <c r="AC600" s="929"/>
      <c r="AD600" s="929"/>
      <c r="AE600" s="929"/>
      <c r="AF600" s="929"/>
      <c r="AG600" s="929"/>
      <c r="AH600" s="929"/>
      <c r="AI600" s="929"/>
      <c r="AJ600" s="929"/>
      <c r="AK600" s="929"/>
      <c r="AL600" s="929"/>
      <c r="AM600" s="929"/>
      <c r="AN600" s="929"/>
      <c r="AO600" s="930"/>
      <c r="AP600" s="929"/>
      <c r="AQ600" s="931"/>
      <c r="AR600" s="931"/>
      <c r="AS600" s="869"/>
      <c r="AT600" s="869"/>
      <c r="AU600" s="869"/>
      <c r="AV600" s="869"/>
      <c r="AW600" s="869"/>
      <c r="AX600" s="869"/>
      <c r="AY600" s="869"/>
      <c r="AZ600" s="869"/>
      <c r="BA600" s="869"/>
      <c r="BB600" s="869"/>
      <c r="BC600" s="869"/>
      <c r="BD600" s="869"/>
      <c r="BE600" s="869"/>
      <c r="BF600" s="869"/>
      <c r="BG600" s="869"/>
      <c r="BH600" s="869"/>
      <c r="BI600" s="869"/>
      <c r="BJ600" s="869"/>
      <c r="BK600" s="869"/>
      <c r="BL600" s="869"/>
      <c r="BM600" s="869"/>
    </row>
    <row r="601" spans="1:65" ht="27" customHeight="1" x14ac:dyDescent="0.2">
      <c r="A601" s="919"/>
      <c r="C601" s="869"/>
      <c r="E601" s="869"/>
      <c r="G601" s="869"/>
      <c r="H601" s="921"/>
      <c r="I601" s="838"/>
      <c r="J601" s="921"/>
      <c r="K601" s="838"/>
      <c r="L601" s="921"/>
      <c r="M601" s="838"/>
      <c r="N601" s="921"/>
      <c r="O601" s="838"/>
      <c r="P601" s="922"/>
      <c r="Q601" s="923"/>
      <c r="R601" s="924"/>
      <c r="S601" s="921"/>
      <c r="T601" s="921"/>
      <c r="U601" s="921"/>
      <c r="V601" s="933"/>
      <c r="W601" s="926"/>
      <c r="X601" s="927"/>
      <c r="Y601" s="922"/>
      <c r="Z601" s="838"/>
      <c r="AA601" s="928"/>
      <c r="AB601" s="929"/>
      <c r="AC601" s="929"/>
      <c r="AD601" s="929"/>
      <c r="AE601" s="929"/>
      <c r="AF601" s="929"/>
      <c r="AG601" s="929"/>
      <c r="AH601" s="929"/>
      <c r="AI601" s="929"/>
      <c r="AJ601" s="929"/>
      <c r="AK601" s="929"/>
      <c r="AL601" s="929"/>
      <c r="AM601" s="929"/>
      <c r="AN601" s="929"/>
      <c r="AO601" s="930"/>
      <c r="AP601" s="929"/>
      <c r="AQ601" s="931"/>
      <c r="AR601" s="931"/>
      <c r="AS601" s="869"/>
      <c r="AT601" s="869"/>
      <c r="AU601" s="869"/>
      <c r="AV601" s="869"/>
      <c r="AW601" s="869"/>
      <c r="AX601" s="869"/>
      <c r="AY601" s="869"/>
      <c r="AZ601" s="869"/>
      <c r="BA601" s="869"/>
      <c r="BB601" s="869"/>
      <c r="BC601" s="869"/>
      <c r="BD601" s="869"/>
      <c r="BE601" s="869"/>
      <c r="BF601" s="869"/>
      <c r="BG601" s="869"/>
      <c r="BH601" s="869"/>
      <c r="BI601" s="869"/>
      <c r="BJ601" s="869"/>
      <c r="BK601" s="869"/>
      <c r="BL601" s="869"/>
      <c r="BM601" s="869"/>
    </row>
    <row r="602" spans="1:65" ht="27" customHeight="1" x14ac:dyDescent="0.2">
      <c r="A602" s="919"/>
      <c r="C602" s="869"/>
      <c r="E602" s="869"/>
      <c r="G602" s="869"/>
      <c r="H602" s="921"/>
      <c r="I602" s="838"/>
      <c r="J602" s="921"/>
      <c r="K602" s="838"/>
      <c r="L602" s="921"/>
      <c r="M602" s="838"/>
      <c r="N602" s="921"/>
      <c r="O602" s="838"/>
      <c r="P602" s="922"/>
      <c r="Q602" s="923"/>
      <c r="R602" s="924"/>
      <c r="S602" s="921"/>
      <c r="T602" s="921"/>
      <c r="U602" s="921"/>
      <c r="V602" s="933"/>
      <c r="W602" s="926"/>
      <c r="X602" s="927"/>
      <c r="Y602" s="922"/>
      <c r="Z602" s="838"/>
      <c r="AA602" s="928"/>
      <c r="AB602" s="929"/>
      <c r="AC602" s="929"/>
      <c r="AD602" s="929"/>
      <c r="AE602" s="929"/>
      <c r="AF602" s="929"/>
      <c r="AG602" s="929"/>
      <c r="AH602" s="929"/>
      <c r="AI602" s="929"/>
      <c r="AJ602" s="929"/>
      <c r="AK602" s="929"/>
      <c r="AL602" s="929"/>
      <c r="AM602" s="929"/>
      <c r="AN602" s="929"/>
      <c r="AO602" s="930"/>
      <c r="AP602" s="929"/>
      <c r="AQ602" s="931"/>
      <c r="AR602" s="931"/>
      <c r="AS602" s="869"/>
      <c r="AT602" s="869"/>
      <c r="AU602" s="869"/>
      <c r="AV602" s="869"/>
      <c r="AW602" s="869"/>
      <c r="AX602" s="869"/>
      <c r="AY602" s="869"/>
      <c r="AZ602" s="869"/>
      <c r="BA602" s="869"/>
      <c r="BB602" s="869"/>
      <c r="BC602" s="869"/>
      <c r="BD602" s="869"/>
      <c r="BE602" s="869"/>
      <c r="BF602" s="869"/>
      <c r="BG602" s="869"/>
      <c r="BH602" s="869"/>
      <c r="BI602" s="869"/>
      <c r="BJ602" s="869"/>
      <c r="BK602" s="869"/>
      <c r="BL602" s="869"/>
      <c r="BM602" s="869"/>
    </row>
    <row r="603" spans="1:65" ht="27" customHeight="1" x14ac:dyDescent="0.2">
      <c r="A603" s="919"/>
      <c r="C603" s="869"/>
      <c r="E603" s="869"/>
      <c r="G603" s="869"/>
      <c r="H603" s="921"/>
      <c r="I603" s="838"/>
      <c r="J603" s="921"/>
      <c r="K603" s="838"/>
      <c r="L603" s="921"/>
      <c r="M603" s="838"/>
      <c r="N603" s="921"/>
      <c r="O603" s="838"/>
      <c r="P603" s="922"/>
      <c r="Q603" s="923"/>
      <c r="R603" s="924"/>
      <c r="S603" s="921"/>
      <c r="T603" s="921"/>
      <c r="U603" s="921"/>
      <c r="V603" s="933"/>
      <c r="W603" s="926"/>
      <c r="X603" s="927"/>
      <c r="Y603" s="922"/>
      <c r="Z603" s="838"/>
      <c r="AA603" s="928"/>
      <c r="AB603" s="929"/>
      <c r="AC603" s="929"/>
      <c r="AD603" s="929"/>
      <c r="AE603" s="929"/>
      <c r="AF603" s="929"/>
      <c r="AG603" s="929"/>
      <c r="AH603" s="929"/>
      <c r="AI603" s="929"/>
      <c r="AJ603" s="929"/>
      <c r="AK603" s="929"/>
      <c r="AL603" s="929"/>
      <c r="AM603" s="929"/>
      <c r="AN603" s="929"/>
      <c r="AO603" s="930"/>
      <c r="AP603" s="929"/>
      <c r="AQ603" s="931"/>
      <c r="AR603" s="931"/>
      <c r="AS603" s="869"/>
      <c r="AT603" s="869"/>
      <c r="AU603" s="869"/>
      <c r="AV603" s="869"/>
      <c r="AW603" s="869"/>
      <c r="AX603" s="869"/>
      <c r="AY603" s="869"/>
      <c r="AZ603" s="869"/>
      <c r="BA603" s="869"/>
      <c r="BB603" s="869"/>
      <c r="BC603" s="869"/>
      <c r="BD603" s="869"/>
      <c r="BE603" s="869"/>
      <c r="BF603" s="869"/>
      <c r="BG603" s="869"/>
      <c r="BH603" s="869"/>
      <c r="BI603" s="869"/>
      <c r="BJ603" s="869"/>
      <c r="BK603" s="869"/>
      <c r="BL603" s="869"/>
      <c r="BM603" s="869"/>
    </row>
    <row r="604" spans="1:65" ht="27" customHeight="1" x14ac:dyDescent="0.2">
      <c r="A604" s="919"/>
      <c r="C604" s="869"/>
      <c r="E604" s="869"/>
      <c r="G604" s="869"/>
      <c r="H604" s="921"/>
      <c r="I604" s="838"/>
      <c r="J604" s="921"/>
      <c r="K604" s="838"/>
      <c r="L604" s="921"/>
      <c r="M604" s="838"/>
      <c r="N604" s="921"/>
      <c r="O604" s="838"/>
      <c r="P604" s="922"/>
      <c r="Q604" s="923"/>
      <c r="R604" s="924"/>
      <c r="S604" s="921"/>
      <c r="T604" s="921"/>
      <c r="U604" s="921"/>
      <c r="V604" s="933"/>
      <c r="W604" s="926"/>
      <c r="X604" s="927"/>
      <c r="Y604" s="922"/>
      <c r="Z604" s="838"/>
      <c r="AA604" s="928"/>
      <c r="AB604" s="929"/>
      <c r="AC604" s="929"/>
      <c r="AD604" s="929"/>
      <c r="AE604" s="929"/>
      <c r="AF604" s="929"/>
      <c r="AG604" s="929"/>
      <c r="AH604" s="929"/>
      <c r="AI604" s="929"/>
      <c r="AJ604" s="929"/>
      <c r="AK604" s="929"/>
      <c r="AL604" s="929"/>
      <c r="AM604" s="929"/>
      <c r="AN604" s="929"/>
      <c r="AO604" s="930"/>
      <c r="AP604" s="929"/>
      <c r="AQ604" s="931"/>
      <c r="AR604" s="931"/>
      <c r="AS604" s="869"/>
      <c r="AT604" s="869"/>
      <c r="AU604" s="869"/>
      <c r="AV604" s="869"/>
      <c r="AW604" s="869"/>
      <c r="AX604" s="869"/>
      <c r="AY604" s="869"/>
      <c r="AZ604" s="869"/>
      <c r="BA604" s="869"/>
      <c r="BB604" s="869"/>
      <c r="BC604" s="869"/>
      <c r="BD604" s="869"/>
      <c r="BE604" s="869"/>
      <c r="BF604" s="869"/>
      <c r="BG604" s="869"/>
      <c r="BH604" s="869"/>
      <c r="BI604" s="869"/>
      <c r="BJ604" s="869"/>
      <c r="BK604" s="869"/>
      <c r="BL604" s="869"/>
      <c r="BM604" s="869"/>
    </row>
    <row r="605" spans="1:65" ht="27" customHeight="1" x14ac:dyDescent="0.2">
      <c r="A605" s="919"/>
      <c r="C605" s="869"/>
      <c r="E605" s="869"/>
      <c r="G605" s="869"/>
      <c r="H605" s="921"/>
      <c r="I605" s="838"/>
      <c r="J605" s="921"/>
      <c r="K605" s="838"/>
      <c r="L605" s="921"/>
      <c r="M605" s="838"/>
      <c r="N605" s="921"/>
      <c r="O605" s="838"/>
      <c r="P605" s="922"/>
      <c r="Q605" s="923"/>
      <c r="R605" s="924"/>
      <c r="S605" s="921"/>
      <c r="T605" s="921"/>
      <c r="U605" s="921"/>
      <c r="V605" s="933"/>
      <c r="W605" s="926"/>
      <c r="X605" s="927"/>
      <c r="Y605" s="922"/>
      <c r="Z605" s="838"/>
      <c r="AA605" s="928"/>
      <c r="AB605" s="929"/>
      <c r="AC605" s="929"/>
      <c r="AD605" s="929"/>
      <c r="AE605" s="929"/>
      <c r="AF605" s="929"/>
      <c r="AG605" s="929"/>
      <c r="AH605" s="929"/>
      <c r="AI605" s="929"/>
      <c r="AJ605" s="929"/>
      <c r="AK605" s="929"/>
      <c r="AL605" s="929"/>
      <c r="AM605" s="929"/>
      <c r="AN605" s="929"/>
      <c r="AO605" s="930"/>
      <c r="AP605" s="929"/>
      <c r="AQ605" s="931"/>
      <c r="AR605" s="931"/>
      <c r="AS605" s="869"/>
      <c r="AT605" s="869"/>
      <c r="AU605" s="869"/>
      <c r="AV605" s="869"/>
      <c r="AW605" s="869"/>
      <c r="AX605" s="869"/>
      <c r="AY605" s="869"/>
      <c r="AZ605" s="869"/>
      <c r="BA605" s="869"/>
      <c r="BB605" s="869"/>
      <c r="BC605" s="869"/>
      <c r="BD605" s="869"/>
      <c r="BE605" s="869"/>
      <c r="BF605" s="869"/>
      <c r="BG605" s="869"/>
      <c r="BH605" s="869"/>
      <c r="BI605" s="869"/>
      <c r="BJ605" s="869"/>
      <c r="BK605" s="869"/>
      <c r="BL605" s="869"/>
      <c r="BM605" s="869"/>
    </row>
    <row r="606" spans="1:65" ht="27" customHeight="1" x14ac:dyDescent="0.2">
      <c r="A606" s="919"/>
      <c r="C606" s="869"/>
      <c r="E606" s="869"/>
      <c r="G606" s="869"/>
      <c r="H606" s="921"/>
      <c r="I606" s="838"/>
      <c r="J606" s="921"/>
      <c r="K606" s="838"/>
      <c r="L606" s="921"/>
      <c r="M606" s="838"/>
      <c r="N606" s="921"/>
      <c r="O606" s="838"/>
      <c r="P606" s="922"/>
      <c r="Q606" s="923"/>
      <c r="R606" s="924"/>
      <c r="S606" s="921"/>
      <c r="T606" s="921"/>
      <c r="U606" s="921"/>
      <c r="V606" s="933"/>
      <c r="W606" s="926"/>
      <c r="X606" s="927"/>
      <c r="Y606" s="922"/>
      <c r="Z606" s="838"/>
      <c r="AA606" s="928"/>
      <c r="AB606" s="929"/>
      <c r="AC606" s="929"/>
      <c r="AD606" s="929"/>
      <c r="AE606" s="929"/>
      <c r="AF606" s="929"/>
      <c r="AG606" s="929"/>
      <c r="AH606" s="929"/>
      <c r="AI606" s="929"/>
      <c r="AJ606" s="929"/>
      <c r="AK606" s="929"/>
      <c r="AL606" s="929"/>
      <c r="AM606" s="929"/>
      <c r="AN606" s="929"/>
      <c r="AO606" s="930"/>
      <c r="AP606" s="929"/>
      <c r="AQ606" s="931"/>
      <c r="AR606" s="931"/>
      <c r="AS606" s="869"/>
      <c r="AT606" s="869"/>
      <c r="AU606" s="869"/>
      <c r="AV606" s="869"/>
      <c r="AW606" s="869"/>
      <c r="AX606" s="869"/>
      <c r="AY606" s="869"/>
      <c r="AZ606" s="869"/>
      <c r="BA606" s="869"/>
      <c r="BB606" s="869"/>
      <c r="BC606" s="869"/>
      <c r="BD606" s="869"/>
      <c r="BE606" s="869"/>
      <c r="BF606" s="869"/>
      <c r="BG606" s="869"/>
      <c r="BH606" s="869"/>
      <c r="BI606" s="869"/>
      <c r="BJ606" s="869"/>
      <c r="BK606" s="869"/>
      <c r="BL606" s="869"/>
      <c r="BM606" s="869"/>
    </row>
    <row r="607" spans="1:65" ht="27" customHeight="1" x14ac:dyDescent="0.2">
      <c r="A607" s="919"/>
      <c r="C607" s="869"/>
      <c r="E607" s="869"/>
      <c r="G607" s="869"/>
      <c r="H607" s="921"/>
      <c r="I607" s="838"/>
      <c r="J607" s="921"/>
      <c r="K607" s="838"/>
      <c r="L607" s="921"/>
      <c r="M607" s="838"/>
      <c r="N607" s="921"/>
      <c r="O607" s="838"/>
      <c r="P607" s="922"/>
      <c r="Q607" s="923"/>
      <c r="R607" s="924"/>
      <c r="S607" s="921"/>
      <c r="T607" s="921"/>
      <c r="U607" s="921"/>
      <c r="V607" s="933"/>
      <c r="W607" s="926"/>
      <c r="X607" s="927"/>
      <c r="Y607" s="922"/>
      <c r="Z607" s="838"/>
      <c r="AA607" s="928"/>
      <c r="AB607" s="929"/>
      <c r="AC607" s="929"/>
      <c r="AD607" s="929"/>
      <c r="AE607" s="929"/>
      <c r="AF607" s="929"/>
      <c r="AG607" s="929"/>
      <c r="AH607" s="929"/>
      <c r="AI607" s="929"/>
      <c r="AJ607" s="929"/>
      <c r="AK607" s="929"/>
      <c r="AL607" s="929"/>
      <c r="AM607" s="929"/>
      <c r="AN607" s="929"/>
      <c r="AO607" s="930"/>
      <c r="AP607" s="929"/>
      <c r="AQ607" s="931"/>
      <c r="AR607" s="931"/>
      <c r="AS607" s="869"/>
      <c r="AT607" s="869"/>
      <c r="AU607" s="869"/>
      <c r="AV607" s="869"/>
      <c r="AW607" s="869"/>
      <c r="AX607" s="869"/>
      <c r="AY607" s="869"/>
      <c r="AZ607" s="869"/>
      <c r="BA607" s="869"/>
      <c r="BB607" s="869"/>
      <c r="BC607" s="869"/>
      <c r="BD607" s="869"/>
      <c r="BE607" s="869"/>
      <c r="BF607" s="869"/>
      <c r="BG607" s="869"/>
      <c r="BH607" s="869"/>
      <c r="BI607" s="869"/>
      <c r="BJ607" s="869"/>
      <c r="BK607" s="869"/>
      <c r="BL607" s="869"/>
      <c r="BM607" s="869"/>
    </row>
    <row r="608" spans="1:65" ht="27" customHeight="1" x14ac:dyDescent="0.2">
      <c r="A608" s="919"/>
      <c r="C608" s="869"/>
      <c r="E608" s="869"/>
      <c r="G608" s="869"/>
      <c r="H608" s="921"/>
      <c r="I608" s="838"/>
      <c r="J608" s="921"/>
      <c r="K608" s="838"/>
      <c r="L608" s="921"/>
      <c r="M608" s="838"/>
      <c r="N608" s="921"/>
      <c r="O608" s="838"/>
      <c r="P608" s="922"/>
      <c r="Q608" s="923"/>
      <c r="R608" s="924"/>
      <c r="S608" s="921"/>
      <c r="T608" s="921"/>
      <c r="U608" s="921"/>
      <c r="V608" s="933"/>
      <c r="W608" s="926"/>
      <c r="X608" s="927"/>
      <c r="Y608" s="922"/>
      <c r="Z608" s="838"/>
      <c r="AA608" s="928"/>
      <c r="AB608" s="929"/>
      <c r="AC608" s="929"/>
      <c r="AD608" s="929"/>
      <c r="AE608" s="929"/>
      <c r="AF608" s="929"/>
      <c r="AG608" s="929"/>
      <c r="AH608" s="929"/>
      <c r="AI608" s="929"/>
      <c r="AJ608" s="929"/>
      <c r="AK608" s="929"/>
      <c r="AL608" s="929"/>
      <c r="AM608" s="929"/>
      <c r="AN608" s="929"/>
      <c r="AO608" s="930"/>
      <c r="AP608" s="929"/>
      <c r="AQ608" s="931"/>
      <c r="AR608" s="931"/>
      <c r="AS608" s="869"/>
      <c r="AT608" s="869"/>
      <c r="AU608" s="869"/>
      <c r="AV608" s="869"/>
      <c r="AW608" s="869"/>
      <c r="AX608" s="869"/>
      <c r="AY608" s="869"/>
      <c r="AZ608" s="869"/>
      <c r="BA608" s="869"/>
      <c r="BB608" s="869"/>
      <c r="BC608" s="869"/>
      <c r="BD608" s="869"/>
      <c r="BE608" s="869"/>
      <c r="BF608" s="869"/>
      <c r="BG608" s="869"/>
      <c r="BH608" s="869"/>
      <c r="BI608" s="869"/>
      <c r="BJ608" s="869"/>
      <c r="BK608" s="869"/>
      <c r="BL608" s="869"/>
      <c r="BM608" s="869"/>
    </row>
    <row r="609" spans="1:65" ht="27" customHeight="1" x14ac:dyDescent="0.2">
      <c r="A609" s="919"/>
      <c r="C609" s="869"/>
      <c r="E609" s="869"/>
      <c r="G609" s="869"/>
      <c r="H609" s="921"/>
      <c r="I609" s="838"/>
      <c r="J609" s="921"/>
      <c r="K609" s="838"/>
      <c r="L609" s="921"/>
      <c r="M609" s="838"/>
      <c r="N609" s="921"/>
      <c r="O609" s="838"/>
      <c r="P609" s="922"/>
      <c r="Q609" s="923"/>
      <c r="R609" s="924"/>
      <c r="S609" s="921"/>
      <c r="T609" s="921"/>
      <c r="U609" s="921"/>
      <c r="V609" s="933"/>
      <c r="W609" s="926"/>
      <c r="X609" s="927"/>
      <c r="Y609" s="922"/>
      <c r="Z609" s="838"/>
      <c r="AA609" s="928"/>
      <c r="AB609" s="929"/>
      <c r="AC609" s="929"/>
      <c r="AD609" s="929"/>
      <c r="AE609" s="929"/>
      <c r="AF609" s="929"/>
      <c r="AG609" s="929"/>
      <c r="AH609" s="929"/>
      <c r="AI609" s="929"/>
      <c r="AJ609" s="929"/>
      <c r="AK609" s="929"/>
      <c r="AL609" s="929"/>
      <c r="AM609" s="929"/>
      <c r="AN609" s="929"/>
      <c r="AO609" s="930"/>
      <c r="AP609" s="929"/>
      <c r="AQ609" s="931"/>
      <c r="AR609" s="931"/>
      <c r="AS609" s="869"/>
      <c r="AT609" s="869"/>
      <c r="AU609" s="869"/>
      <c r="AV609" s="869"/>
      <c r="AW609" s="869"/>
      <c r="AX609" s="869"/>
      <c r="AY609" s="869"/>
      <c r="AZ609" s="869"/>
      <c r="BA609" s="869"/>
      <c r="BB609" s="869"/>
      <c r="BC609" s="869"/>
      <c r="BD609" s="869"/>
      <c r="BE609" s="869"/>
      <c r="BF609" s="869"/>
      <c r="BG609" s="869"/>
      <c r="BH609" s="869"/>
      <c r="BI609" s="869"/>
      <c r="BJ609" s="869"/>
      <c r="BK609" s="869"/>
      <c r="BL609" s="869"/>
      <c r="BM609" s="869"/>
    </row>
    <row r="610" spans="1:65" ht="27" customHeight="1" x14ac:dyDescent="0.2">
      <c r="A610" s="919"/>
      <c r="C610" s="869"/>
      <c r="E610" s="869"/>
      <c r="G610" s="869"/>
      <c r="H610" s="921"/>
      <c r="I610" s="838"/>
      <c r="J610" s="921"/>
      <c r="K610" s="838"/>
      <c r="L610" s="921"/>
      <c r="M610" s="838"/>
      <c r="N610" s="921"/>
      <c r="O610" s="838"/>
      <c r="P610" s="922"/>
      <c r="Q610" s="923"/>
      <c r="R610" s="924"/>
      <c r="S610" s="921"/>
      <c r="T610" s="921"/>
      <c r="U610" s="921"/>
      <c r="V610" s="933"/>
      <c r="W610" s="926"/>
      <c r="X610" s="927"/>
      <c r="Y610" s="922"/>
      <c r="Z610" s="838"/>
      <c r="AA610" s="928"/>
      <c r="AB610" s="929"/>
      <c r="AC610" s="929"/>
      <c r="AD610" s="929"/>
      <c r="AE610" s="929"/>
      <c r="AF610" s="929"/>
      <c r="AG610" s="929"/>
      <c r="AH610" s="929"/>
      <c r="AI610" s="929"/>
      <c r="AJ610" s="929"/>
      <c r="AK610" s="929"/>
      <c r="AL610" s="929"/>
      <c r="AM610" s="929"/>
      <c r="AN610" s="929"/>
      <c r="AO610" s="930"/>
      <c r="AP610" s="929"/>
      <c r="AQ610" s="931"/>
      <c r="AR610" s="931"/>
      <c r="AS610" s="869"/>
      <c r="AT610" s="869"/>
      <c r="AU610" s="869"/>
      <c r="AV610" s="869"/>
      <c r="AW610" s="869"/>
      <c r="AX610" s="869"/>
      <c r="AY610" s="869"/>
      <c r="AZ610" s="869"/>
      <c r="BA610" s="869"/>
      <c r="BB610" s="869"/>
      <c r="BC610" s="869"/>
      <c r="BD610" s="869"/>
      <c r="BE610" s="869"/>
      <c r="BF610" s="869"/>
      <c r="BG610" s="869"/>
      <c r="BH610" s="869"/>
      <c r="BI610" s="869"/>
      <c r="BJ610" s="869"/>
      <c r="BK610" s="869"/>
      <c r="BL610" s="869"/>
      <c r="BM610" s="869"/>
    </row>
    <row r="611" spans="1:65" ht="27" customHeight="1" x14ac:dyDescent="0.2">
      <c r="A611" s="919"/>
      <c r="C611" s="869"/>
      <c r="E611" s="869"/>
      <c r="G611" s="869"/>
      <c r="H611" s="921"/>
      <c r="I611" s="838"/>
      <c r="J611" s="921"/>
      <c r="K611" s="838"/>
      <c r="L611" s="921"/>
      <c r="M611" s="838"/>
      <c r="N611" s="921"/>
      <c r="O611" s="838"/>
      <c r="P611" s="922"/>
      <c r="Q611" s="923"/>
      <c r="R611" s="924"/>
      <c r="S611" s="921"/>
      <c r="T611" s="921"/>
      <c r="U611" s="921"/>
      <c r="V611" s="933"/>
      <c r="W611" s="926"/>
      <c r="X611" s="927"/>
      <c r="Y611" s="922"/>
      <c r="Z611" s="838"/>
      <c r="AA611" s="928"/>
      <c r="AB611" s="929"/>
      <c r="AC611" s="929"/>
      <c r="AD611" s="929"/>
      <c r="AE611" s="929"/>
      <c r="AF611" s="929"/>
      <c r="AG611" s="929"/>
      <c r="AH611" s="929"/>
      <c r="AI611" s="929"/>
      <c r="AJ611" s="929"/>
      <c r="AK611" s="929"/>
      <c r="AL611" s="929"/>
      <c r="AM611" s="929"/>
      <c r="AN611" s="929"/>
      <c r="AO611" s="930"/>
      <c r="AP611" s="929"/>
      <c r="AQ611" s="931"/>
      <c r="AR611" s="931"/>
      <c r="AS611" s="869"/>
      <c r="AT611" s="869"/>
      <c r="AU611" s="869"/>
      <c r="AV611" s="869"/>
      <c r="AW611" s="869"/>
      <c r="AX611" s="869"/>
      <c r="AY611" s="869"/>
      <c r="AZ611" s="869"/>
      <c r="BA611" s="869"/>
      <c r="BB611" s="869"/>
      <c r="BC611" s="869"/>
      <c r="BD611" s="869"/>
      <c r="BE611" s="869"/>
      <c r="BF611" s="869"/>
      <c r="BG611" s="869"/>
      <c r="BH611" s="869"/>
      <c r="BI611" s="869"/>
      <c r="BJ611" s="869"/>
      <c r="BK611" s="869"/>
      <c r="BL611" s="869"/>
      <c r="BM611" s="869"/>
    </row>
    <row r="612" spans="1:65" ht="27" customHeight="1" x14ac:dyDescent="0.2">
      <c r="A612" s="919"/>
      <c r="C612" s="869"/>
      <c r="E612" s="869"/>
      <c r="G612" s="869"/>
      <c r="H612" s="921"/>
      <c r="I612" s="838"/>
      <c r="J612" s="921"/>
      <c r="K612" s="838"/>
      <c r="L612" s="921"/>
      <c r="M612" s="838"/>
      <c r="N612" s="921"/>
      <c r="O612" s="838"/>
      <c r="P612" s="922"/>
      <c r="Q612" s="923"/>
      <c r="R612" s="924"/>
      <c r="S612" s="921"/>
      <c r="T612" s="921"/>
      <c r="U612" s="921"/>
      <c r="V612" s="933"/>
      <c r="W612" s="926"/>
      <c r="X612" s="927"/>
      <c r="Y612" s="922"/>
      <c r="Z612" s="838"/>
      <c r="AA612" s="928"/>
      <c r="AB612" s="929"/>
      <c r="AC612" s="929"/>
      <c r="AD612" s="929"/>
      <c r="AE612" s="929"/>
      <c r="AF612" s="929"/>
      <c r="AG612" s="929"/>
      <c r="AH612" s="929"/>
      <c r="AI612" s="929"/>
      <c r="AJ612" s="929"/>
      <c r="AK612" s="929"/>
      <c r="AL612" s="929"/>
      <c r="AM612" s="929"/>
      <c r="AN612" s="929"/>
      <c r="AO612" s="930"/>
      <c r="AP612" s="929"/>
      <c r="AQ612" s="931"/>
      <c r="AR612" s="931"/>
      <c r="AS612" s="869"/>
      <c r="AT612" s="869"/>
      <c r="AU612" s="869"/>
      <c r="AV612" s="869"/>
      <c r="AW612" s="869"/>
      <c r="AX612" s="869"/>
      <c r="AY612" s="869"/>
      <c r="AZ612" s="869"/>
      <c r="BA612" s="869"/>
      <c r="BB612" s="869"/>
      <c r="BC612" s="869"/>
      <c r="BD612" s="869"/>
      <c r="BE612" s="869"/>
      <c r="BF612" s="869"/>
      <c r="BG612" s="869"/>
      <c r="BH612" s="869"/>
      <c r="BI612" s="869"/>
      <c r="BJ612" s="869"/>
      <c r="BK612" s="869"/>
      <c r="BL612" s="869"/>
      <c r="BM612" s="869"/>
    </row>
    <row r="613" spans="1:65" ht="27" customHeight="1" x14ac:dyDescent="0.2">
      <c r="A613" s="919"/>
      <c r="C613" s="869"/>
      <c r="E613" s="869"/>
      <c r="G613" s="869"/>
      <c r="H613" s="921"/>
      <c r="I613" s="838"/>
      <c r="J613" s="921"/>
      <c r="K613" s="838"/>
      <c r="L613" s="921"/>
      <c r="M613" s="838"/>
      <c r="N613" s="921"/>
      <c r="O613" s="838"/>
      <c r="P613" s="922"/>
      <c r="Q613" s="923"/>
      <c r="R613" s="924"/>
      <c r="S613" s="921"/>
      <c r="T613" s="921"/>
      <c r="U613" s="921"/>
      <c r="V613" s="933"/>
      <c r="W613" s="926"/>
      <c r="X613" s="927"/>
      <c r="Y613" s="922"/>
      <c r="Z613" s="838"/>
      <c r="AA613" s="928"/>
      <c r="AB613" s="929"/>
      <c r="AC613" s="929"/>
      <c r="AD613" s="929"/>
      <c r="AE613" s="929"/>
      <c r="AF613" s="929"/>
      <c r="AG613" s="929"/>
      <c r="AH613" s="929"/>
      <c r="AI613" s="929"/>
      <c r="AJ613" s="929"/>
      <c r="AK613" s="929"/>
      <c r="AL613" s="929"/>
      <c r="AM613" s="929"/>
      <c r="AN613" s="929"/>
      <c r="AO613" s="930"/>
      <c r="AP613" s="929"/>
      <c r="AQ613" s="931"/>
      <c r="AR613" s="931"/>
      <c r="AS613" s="869"/>
      <c r="AT613" s="869"/>
      <c r="AU613" s="869"/>
      <c r="AV613" s="869"/>
      <c r="AW613" s="869"/>
      <c r="AX613" s="869"/>
      <c r="AY613" s="869"/>
      <c r="AZ613" s="869"/>
      <c r="BA613" s="869"/>
      <c r="BB613" s="869"/>
      <c r="BC613" s="869"/>
      <c r="BD613" s="869"/>
      <c r="BE613" s="869"/>
      <c r="BF613" s="869"/>
      <c r="BG613" s="869"/>
      <c r="BH613" s="869"/>
      <c r="BI613" s="869"/>
      <c r="BJ613" s="869"/>
      <c r="BK613" s="869"/>
      <c r="BL613" s="869"/>
      <c r="BM613" s="869"/>
    </row>
    <row r="614" spans="1:65" ht="27" customHeight="1" x14ac:dyDescent="0.2">
      <c r="A614" s="919"/>
      <c r="C614" s="869"/>
      <c r="E614" s="869"/>
      <c r="G614" s="869"/>
      <c r="H614" s="921"/>
      <c r="I614" s="838"/>
      <c r="J614" s="921"/>
      <c r="K614" s="838"/>
      <c r="L614" s="921"/>
      <c r="M614" s="838"/>
      <c r="N614" s="921"/>
      <c r="O614" s="838"/>
      <c r="P614" s="922"/>
      <c r="Q614" s="923"/>
      <c r="R614" s="924"/>
      <c r="S614" s="921"/>
      <c r="T614" s="921"/>
      <c r="U614" s="921"/>
      <c r="V614" s="933"/>
      <c r="W614" s="926"/>
      <c r="X614" s="927"/>
      <c r="Y614" s="922"/>
      <c r="Z614" s="838"/>
      <c r="AA614" s="928"/>
      <c r="AB614" s="929"/>
      <c r="AC614" s="929"/>
      <c r="AD614" s="929"/>
      <c r="AE614" s="929"/>
      <c r="AF614" s="929"/>
      <c r="AG614" s="929"/>
      <c r="AH614" s="929"/>
      <c r="AI614" s="929"/>
      <c r="AJ614" s="929"/>
      <c r="AK614" s="929"/>
      <c r="AL614" s="929"/>
      <c r="AM614" s="929"/>
      <c r="AN614" s="929"/>
      <c r="AO614" s="930"/>
      <c r="AP614" s="929"/>
      <c r="AQ614" s="931"/>
      <c r="AR614" s="931"/>
      <c r="AS614" s="869"/>
      <c r="AT614" s="869"/>
      <c r="AU614" s="869"/>
      <c r="AV614" s="869"/>
      <c r="AW614" s="869"/>
      <c r="AX614" s="869"/>
      <c r="AY614" s="869"/>
      <c r="AZ614" s="869"/>
      <c r="BA614" s="869"/>
      <c r="BB614" s="869"/>
      <c r="BC614" s="869"/>
      <c r="BD614" s="869"/>
      <c r="BE614" s="869"/>
      <c r="BF614" s="869"/>
      <c r="BG614" s="869"/>
      <c r="BH614" s="869"/>
      <c r="BI614" s="869"/>
      <c r="BJ614" s="869"/>
      <c r="BK614" s="869"/>
      <c r="BL614" s="869"/>
      <c r="BM614" s="869"/>
    </row>
    <row r="615" spans="1:65" ht="27" customHeight="1" x14ac:dyDescent="0.2">
      <c r="A615" s="919"/>
      <c r="C615" s="869"/>
      <c r="E615" s="869"/>
      <c r="G615" s="869"/>
      <c r="H615" s="921"/>
      <c r="I615" s="838"/>
      <c r="J615" s="921"/>
      <c r="K615" s="838"/>
      <c r="L615" s="921"/>
      <c r="M615" s="838"/>
      <c r="N615" s="921"/>
      <c r="O615" s="838"/>
      <c r="P615" s="922"/>
      <c r="Q615" s="923"/>
      <c r="R615" s="924"/>
      <c r="S615" s="921"/>
      <c r="T615" s="921"/>
      <c r="U615" s="921"/>
      <c r="V615" s="933"/>
      <c r="W615" s="926"/>
      <c r="X615" s="927"/>
      <c r="Y615" s="922"/>
      <c r="Z615" s="838"/>
      <c r="AA615" s="928"/>
      <c r="AB615" s="929"/>
      <c r="AC615" s="929"/>
      <c r="AD615" s="929"/>
      <c r="AE615" s="929"/>
      <c r="AF615" s="929"/>
      <c r="AG615" s="929"/>
      <c r="AH615" s="929"/>
      <c r="AI615" s="929"/>
      <c r="AJ615" s="929"/>
      <c r="AK615" s="929"/>
      <c r="AL615" s="929"/>
      <c r="AM615" s="929"/>
      <c r="AN615" s="929"/>
      <c r="AO615" s="930"/>
      <c r="AP615" s="929"/>
      <c r="AQ615" s="931"/>
      <c r="AR615" s="931"/>
      <c r="AS615" s="869"/>
      <c r="AT615" s="869"/>
      <c r="AU615" s="869"/>
      <c r="AV615" s="869"/>
      <c r="AW615" s="869"/>
      <c r="AX615" s="869"/>
      <c r="AY615" s="869"/>
      <c r="AZ615" s="869"/>
      <c r="BA615" s="869"/>
      <c r="BB615" s="869"/>
      <c r="BC615" s="869"/>
      <c r="BD615" s="869"/>
      <c r="BE615" s="869"/>
      <c r="BF615" s="869"/>
      <c r="BG615" s="869"/>
      <c r="BH615" s="869"/>
      <c r="BI615" s="869"/>
      <c r="BJ615" s="869"/>
      <c r="BK615" s="869"/>
      <c r="BL615" s="869"/>
      <c r="BM615" s="869"/>
    </row>
    <row r="616" spans="1:65" ht="27" customHeight="1" x14ac:dyDescent="0.2">
      <c r="A616" s="919"/>
      <c r="C616" s="869"/>
      <c r="E616" s="869"/>
      <c r="G616" s="869"/>
      <c r="H616" s="921"/>
      <c r="I616" s="838"/>
      <c r="J616" s="921"/>
      <c r="K616" s="838"/>
      <c r="L616" s="921"/>
      <c r="M616" s="838"/>
      <c r="N616" s="921"/>
      <c r="O616" s="838"/>
      <c r="P616" s="922"/>
      <c r="Q616" s="923"/>
      <c r="R616" s="924"/>
      <c r="S616" s="921"/>
      <c r="T616" s="921"/>
      <c r="U616" s="921"/>
      <c r="V616" s="933"/>
      <c r="W616" s="926"/>
      <c r="X616" s="927"/>
      <c r="Y616" s="922"/>
      <c r="Z616" s="838"/>
      <c r="AA616" s="928"/>
      <c r="AB616" s="929"/>
      <c r="AC616" s="929"/>
      <c r="AD616" s="929"/>
      <c r="AE616" s="929"/>
      <c r="AF616" s="929"/>
      <c r="AG616" s="929"/>
      <c r="AH616" s="929"/>
      <c r="AI616" s="929"/>
      <c r="AJ616" s="929"/>
      <c r="AK616" s="929"/>
      <c r="AL616" s="929"/>
      <c r="AM616" s="929"/>
      <c r="AN616" s="929"/>
      <c r="AO616" s="930"/>
      <c r="AP616" s="929"/>
      <c r="AQ616" s="931"/>
      <c r="AR616" s="931"/>
      <c r="AS616" s="869"/>
      <c r="AT616" s="869"/>
      <c r="AU616" s="869"/>
      <c r="AV616" s="869"/>
      <c r="AW616" s="869"/>
      <c r="AX616" s="869"/>
      <c r="AY616" s="869"/>
      <c r="AZ616" s="869"/>
      <c r="BA616" s="869"/>
      <c r="BB616" s="869"/>
      <c r="BC616" s="869"/>
      <c r="BD616" s="869"/>
      <c r="BE616" s="869"/>
      <c r="BF616" s="869"/>
      <c r="BG616" s="869"/>
      <c r="BH616" s="869"/>
      <c r="BI616" s="869"/>
      <c r="BJ616" s="869"/>
      <c r="BK616" s="869"/>
      <c r="BL616" s="869"/>
      <c r="BM616" s="869"/>
    </row>
    <row r="617" spans="1:65" ht="27" customHeight="1" x14ac:dyDescent="0.2">
      <c r="A617" s="919"/>
      <c r="C617" s="869"/>
      <c r="E617" s="869"/>
      <c r="G617" s="869"/>
      <c r="H617" s="921"/>
      <c r="I617" s="838"/>
      <c r="J617" s="921"/>
      <c r="K617" s="838"/>
      <c r="L617" s="921"/>
      <c r="M617" s="838"/>
      <c r="N617" s="921"/>
      <c r="O617" s="838"/>
      <c r="P617" s="922"/>
      <c r="Q617" s="923"/>
      <c r="R617" s="924"/>
      <c r="S617" s="921"/>
      <c r="T617" s="921"/>
      <c r="U617" s="921"/>
      <c r="V617" s="933"/>
      <c r="W617" s="926"/>
      <c r="X617" s="927"/>
      <c r="Y617" s="922"/>
      <c r="Z617" s="838"/>
      <c r="AA617" s="928"/>
      <c r="AB617" s="929"/>
      <c r="AC617" s="929"/>
      <c r="AD617" s="929"/>
      <c r="AE617" s="929"/>
      <c r="AF617" s="929"/>
      <c r="AG617" s="929"/>
      <c r="AH617" s="929"/>
      <c r="AI617" s="929"/>
      <c r="AJ617" s="929"/>
      <c r="AK617" s="929"/>
      <c r="AL617" s="929"/>
      <c r="AM617" s="929"/>
      <c r="AN617" s="929"/>
      <c r="AO617" s="930"/>
      <c r="AP617" s="929"/>
      <c r="AQ617" s="931"/>
      <c r="AR617" s="931"/>
      <c r="AS617" s="869"/>
      <c r="AT617" s="869"/>
      <c r="AU617" s="869"/>
      <c r="AV617" s="869"/>
      <c r="AW617" s="869"/>
      <c r="AX617" s="869"/>
      <c r="AY617" s="869"/>
      <c r="AZ617" s="869"/>
      <c r="BA617" s="869"/>
      <c r="BB617" s="869"/>
      <c r="BC617" s="869"/>
      <c r="BD617" s="869"/>
      <c r="BE617" s="869"/>
      <c r="BF617" s="869"/>
      <c r="BG617" s="869"/>
      <c r="BH617" s="869"/>
      <c r="BI617" s="869"/>
      <c r="BJ617" s="869"/>
      <c r="BK617" s="869"/>
      <c r="BL617" s="869"/>
      <c r="BM617" s="869"/>
    </row>
    <row r="618" spans="1:65" ht="27" customHeight="1" x14ac:dyDescent="0.2">
      <c r="A618" s="919"/>
      <c r="C618" s="869"/>
      <c r="E618" s="869"/>
      <c r="G618" s="869"/>
      <c r="H618" s="921"/>
      <c r="I618" s="838"/>
      <c r="J618" s="921"/>
      <c r="K618" s="838"/>
      <c r="L618" s="921"/>
      <c r="M618" s="838"/>
      <c r="N618" s="921"/>
      <c r="O618" s="838"/>
      <c r="P618" s="922"/>
      <c r="Q618" s="923"/>
      <c r="R618" s="924"/>
      <c r="S618" s="921"/>
      <c r="T618" s="921"/>
      <c r="U618" s="921"/>
      <c r="V618" s="933"/>
      <c r="W618" s="926"/>
      <c r="X618" s="927"/>
      <c r="Y618" s="922"/>
      <c r="Z618" s="838"/>
      <c r="AA618" s="928"/>
      <c r="AB618" s="929"/>
      <c r="AC618" s="929"/>
      <c r="AD618" s="929"/>
      <c r="AE618" s="929"/>
      <c r="AF618" s="929"/>
      <c r="AG618" s="929"/>
      <c r="AH618" s="929"/>
      <c r="AI618" s="929"/>
      <c r="AJ618" s="929"/>
      <c r="AK618" s="929"/>
      <c r="AL618" s="929"/>
      <c r="AM618" s="929"/>
      <c r="AN618" s="929"/>
      <c r="AO618" s="930"/>
      <c r="AP618" s="929"/>
      <c r="AQ618" s="931"/>
      <c r="AR618" s="931"/>
      <c r="AS618" s="869"/>
      <c r="AT618" s="869"/>
      <c r="AU618" s="869"/>
      <c r="AV618" s="869"/>
      <c r="AW618" s="869"/>
      <c r="AX618" s="869"/>
      <c r="AY618" s="869"/>
      <c r="AZ618" s="869"/>
      <c r="BA618" s="869"/>
      <c r="BB618" s="869"/>
      <c r="BC618" s="869"/>
      <c r="BD618" s="869"/>
      <c r="BE618" s="869"/>
      <c r="BF618" s="869"/>
      <c r="BG618" s="869"/>
      <c r="BH618" s="869"/>
      <c r="BI618" s="869"/>
      <c r="BJ618" s="869"/>
      <c r="BK618" s="869"/>
      <c r="BL618" s="869"/>
      <c r="BM618" s="869"/>
    </row>
    <row r="619" spans="1:65" ht="27" customHeight="1" x14ac:dyDescent="0.2">
      <c r="A619" s="919"/>
      <c r="C619" s="869"/>
      <c r="E619" s="869"/>
      <c r="G619" s="869"/>
      <c r="H619" s="921"/>
      <c r="I619" s="838"/>
      <c r="J619" s="921"/>
      <c r="K619" s="838"/>
      <c r="L619" s="921"/>
      <c r="M619" s="838"/>
      <c r="N619" s="921"/>
      <c r="O619" s="838"/>
      <c r="P619" s="922"/>
      <c r="Q619" s="923"/>
      <c r="R619" s="924"/>
      <c r="S619" s="921"/>
      <c r="T619" s="921"/>
      <c r="U619" s="921"/>
      <c r="V619" s="933"/>
      <c r="W619" s="926"/>
      <c r="X619" s="927"/>
      <c r="Y619" s="922"/>
      <c r="Z619" s="838"/>
      <c r="AA619" s="928"/>
      <c r="AB619" s="929"/>
      <c r="AC619" s="929"/>
      <c r="AD619" s="929"/>
      <c r="AE619" s="929"/>
      <c r="AF619" s="929"/>
      <c r="AG619" s="929"/>
      <c r="AH619" s="929"/>
      <c r="AI619" s="929"/>
      <c r="AJ619" s="929"/>
      <c r="AK619" s="929"/>
      <c r="AL619" s="929"/>
      <c r="AM619" s="929"/>
      <c r="AN619" s="929"/>
      <c r="AO619" s="930"/>
      <c r="AP619" s="929"/>
      <c r="AQ619" s="931"/>
      <c r="AR619" s="931"/>
      <c r="AS619" s="869"/>
      <c r="AT619" s="869"/>
      <c r="AU619" s="869"/>
      <c r="AV619" s="869"/>
      <c r="AW619" s="869"/>
      <c r="AX619" s="869"/>
      <c r="AY619" s="869"/>
      <c r="AZ619" s="869"/>
      <c r="BA619" s="869"/>
      <c r="BB619" s="869"/>
      <c r="BC619" s="869"/>
      <c r="BD619" s="869"/>
      <c r="BE619" s="869"/>
      <c r="BF619" s="869"/>
      <c r="BG619" s="869"/>
      <c r="BH619" s="869"/>
      <c r="BI619" s="869"/>
      <c r="BJ619" s="869"/>
      <c r="BK619" s="869"/>
      <c r="BL619" s="869"/>
      <c r="BM619" s="869"/>
    </row>
    <row r="620" spans="1:65" ht="27" customHeight="1" x14ac:dyDescent="0.2">
      <c r="A620" s="919"/>
      <c r="C620" s="869"/>
      <c r="E620" s="869"/>
      <c r="G620" s="869"/>
      <c r="H620" s="921"/>
      <c r="I620" s="838"/>
      <c r="J620" s="921"/>
      <c r="K620" s="838"/>
      <c r="L620" s="921"/>
      <c r="M620" s="838"/>
      <c r="N620" s="921"/>
      <c r="O620" s="838"/>
      <c r="P620" s="922"/>
      <c r="Q620" s="923"/>
      <c r="R620" s="924"/>
      <c r="S620" s="921"/>
      <c r="T620" s="921"/>
      <c r="U620" s="921"/>
      <c r="V620" s="933"/>
      <c r="W620" s="926"/>
      <c r="X620" s="927"/>
      <c r="Y620" s="922"/>
      <c r="Z620" s="838"/>
      <c r="AA620" s="928"/>
      <c r="AB620" s="929"/>
      <c r="AC620" s="929"/>
      <c r="AD620" s="929"/>
      <c r="AE620" s="929"/>
      <c r="AF620" s="929"/>
      <c r="AG620" s="929"/>
      <c r="AH620" s="929"/>
      <c r="AI620" s="929"/>
      <c r="AJ620" s="929"/>
      <c r="AK620" s="929"/>
      <c r="AL620" s="929"/>
      <c r="AM620" s="929"/>
      <c r="AN620" s="929"/>
      <c r="AO620" s="930"/>
      <c r="AP620" s="929"/>
      <c r="AQ620" s="931"/>
      <c r="AR620" s="931"/>
      <c r="AS620" s="869"/>
      <c r="AT620" s="869"/>
      <c r="AU620" s="869"/>
      <c r="AV620" s="869"/>
      <c r="AW620" s="869"/>
      <c r="AX620" s="869"/>
      <c r="AY620" s="869"/>
      <c r="AZ620" s="869"/>
      <c r="BA620" s="869"/>
      <c r="BB620" s="869"/>
      <c r="BC620" s="869"/>
      <c r="BD620" s="869"/>
      <c r="BE620" s="869"/>
      <c r="BF620" s="869"/>
      <c r="BG620" s="869"/>
      <c r="BH620" s="869"/>
      <c r="BI620" s="869"/>
      <c r="BJ620" s="869"/>
      <c r="BK620" s="869"/>
      <c r="BL620" s="869"/>
      <c r="BM620" s="869"/>
    </row>
    <row r="621" spans="1:65" ht="27" customHeight="1" x14ac:dyDescent="0.2">
      <c r="A621" s="919"/>
      <c r="C621" s="869"/>
      <c r="E621" s="869"/>
      <c r="G621" s="869"/>
      <c r="H621" s="921"/>
      <c r="I621" s="838"/>
      <c r="J621" s="921"/>
      <c r="K621" s="838"/>
      <c r="L621" s="921"/>
      <c r="M621" s="838"/>
      <c r="N621" s="921"/>
      <c r="O621" s="838"/>
      <c r="P621" s="922"/>
      <c r="Q621" s="923"/>
      <c r="R621" s="924"/>
      <c r="S621" s="921"/>
      <c r="T621" s="921"/>
      <c r="U621" s="921"/>
      <c r="V621" s="933"/>
      <c r="W621" s="926"/>
      <c r="X621" s="927"/>
      <c r="Y621" s="922"/>
      <c r="Z621" s="838"/>
      <c r="AA621" s="928"/>
      <c r="AB621" s="929"/>
      <c r="AC621" s="929"/>
      <c r="AD621" s="929"/>
      <c r="AE621" s="929"/>
      <c r="AF621" s="929"/>
      <c r="AG621" s="929"/>
      <c r="AH621" s="929"/>
      <c r="AI621" s="929"/>
      <c r="AJ621" s="929"/>
      <c r="AK621" s="929"/>
      <c r="AL621" s="929"/>
      <c r="AM621" s="929"/>
      <c r="AN621" s="929"/>
      <c r="AO621" s="930"/>
      <c r="AP621" s="929"/>
      <c r="AQ621" s="931"/>
      <c r="AR621" s="931"/>
      <c r="AS621" s="869"/>
      <c r="AT621" s="869"/>
      <c r="AU621" s="869"/>
      <c r="AV621" s="869"/>
      <c r="AW621" s="869"/>
      <c r="AX621" s="869"/>
      <c r="AY621" s="869"/>
      <c r="AZ621" s="869"/>
      <c r="BA621" s="869"/>
      <c r="BB621" s="869"/>
      <c r="BC621" s="869"/>
      <c r="BD621" s="869"/>
      <c r="BE621" s="869"/>
      <c r="BF621" s="869"/>
      <c r="BG621" s="869"/>
      <c r="BH621" s="869"/>
      <c r="BI621" s="869"/>
      <c r="BJ621" s="869"/>
      <c r="BK621" s="869"/>
      <c r="BL621" s="869"/>
      <c r="BM621" s="869"/>
    </row>
    <row r="622" spans="1:65" ht="27" customHeight="1" x14ac:dyDescent="0.2">
      <c r="A622" s="919"/>
      <c r="C622" s="869"/>
      <c r="E622" s="869"/>
      <c r="G622" s="869"/>
      <c r="H622" s="921"/>
      <c r="I622" s="838"/>
      <c r="J622" s="921"/>
      <c r="K622" s="838"/>
      <c r="L622" s="921"/>
      <c r="M622" s="838"/>
      <c r="N622" s="921"/>
      <c r="O622" s="838"/>
      <c r="P622" s="922"/>
      <c r="Q622" s="923"/>
      <c r="R622" s="924"/>
      <c r="S622" s="921"/>
      <c r="T622" s="921"/>
      <c r="U622" s="921"/>
      <c r="V622" s="933"/>
      <c r="W622" s="926"/>
      <c r="X622" s="927"/>
      <c r="Y622" s="922"/>
      <c r="Z622" s="838"/>
      <c r="AA622" s="928"/>
      <c r="AB622" s="929"/>
      <c r="AC622" s="929"/>
      <c r="AD622" s="929"/>
      <c r="AE622" s="929"/>
      <c r="AF622" s="929"/>
      <c r="AG622" s="929"/>
      <c r="AH622" s="929"/>
      <c r="AI622" s="929"/>
      <c r="AJ622" s="929"/>
      <c r="AK622" s="929"/>
      <c r="AL622" s="929"/>
      <c r="AM622" s="929"/>
      <c r="AN622" s="929"/>
      <c r="AO622" s="930"/>
      <c r="AP622" s="929"/>
      <c r="AQ622" s="931"/>
      <c r="AR622" s="931"/>
      <c r="AS622" s="869"/>
      <c r="AT622" s="869"/>
      <c r="AU622" s="869"/>
      <c r="AV622" s="869"/>
      <c r="AW622" s="869"/>
      <c r="AX622" s="869"/>
      <c r="AY622" s="869"/>
      <c r="AZ622" s="869"/>
      <c r="BA622" s="869"/>
      <c r="BB622" s="869"/>
      <c r="BC622" s="869"/>
      <c r="BD622" s="869"/>
      <c r="BE622" s="869"/>
      <c r="BF622" s="869"/>
      <c r="BG622" s="869"/>
      <c r="BH622" s="869"/>
      <c r="BI622" s="869"/>
      <c r="BJ622" s="869"/>
      <c r="BK622" s="869"/>
      <c r="BL622" s="869"/>
      <c r="BM622" s="869"/>
    </row>
    <row r="623" spans="1:65" ht="27" customHeight="1" x14ac:dyDescent="0.2">
      <c r="A623" s="919"/>
      <c r="C623" s="869"/>
      <c r="E623" s="869"/>
      <c r="G623" s="869"/>
      <c r="H623" s="921"/>
      <c r="I623" s="838"/>
      <c r="J623" s="921"/>
      <c r="K623" s="838"/>
      <c r="L623" s="921"/>
      <c r="M623" s="838"/>
      <c r="N623" s="921"/>
      <c r="O623" s="838"/>
      <c r="P623" s="922"/>
      <c r="Q623" s="923"/>
      <c r="R623" s="924"/>
      <c r="S623" s="921"/>
      <c r="T623" s="921"/>
      <c r="U623" s="921"/>
      <c r="V623" s="933"/>
      <c r="W623" s="926"/>
      <c r="X623" s="927"/>
      <c r="Y623" s="922"/>
      <c r="Z623" s="838"/>
      <c r="AA623" s="928"/>
      <c r="AB623" s="929"/>
      <c r="AC623" s="929"/>
      <c r="AD623" s="929"/>
      <c r="AE623" s="929"/>
      <c r="AF623" s="929"/>
      <c r="AG623" s="929"/>
      <c r="AH623" s="929"/>
      <c r="AI623" s="929"/>
      <c r="AJ623" s="929"/>
      <c r="AK623" s="929"/>
      <c r="AL623" s="929"/>
      <c r="AM623" s="929"/>
      <c r="AN623" s="929"/>
      <c r="AO623" s="930"/>
      <c r="AP623" s="929"/>
      <c r="AQ623" s="931"/>
      <c r="AR623" s="931"/>
      <c r="AS623" s="869"/>
      <c r="AT623" s="869"/>
      <c r="AU623" s="869"/>
      <c r="AV623" s="869"/>
      <c r="AW623" s="869"/>
      <c r="AX623" s="869"/>
      <c r="AY623" s="869"/>
      <c r="AZ623" s="869"/>
      <c r="BA623" s="869"/>
      <c r="BB623" s="869"/>
      <c r="BC623" s="869"/>
      <c r="BD623" s="869"/>
      <c r="BE623" s="869"/>
      <c r="BF623" s="869"/>
      <c r="BG623" s="869"/>
      <c r="BH623" s="869"/>
      <c r="BI623" s="869"/>
      <c r="BJ623" s="869"/>
      <c r="BK623" s="869"/>
      <c r="BL623" s="869"/>
      <c r="BM623" s="869"/>
    </row>
    <row r="624" spans="1:65" ht="27" customHeight="1" x14ac:dyDescent="0.2">
      <c r="A624" s="919"/>
      <c r="C624" s="869"/>
      <c r="E624" s="869"/>
      <c r="G624" s="869"/>
      <c r="H624" s="921"/>
      <c r="I624" s="838"/>
      <c r="J624" s="921"/>
      <c r="K624" s="838"/>
      <c r="L624" s="921"/>
      <c r="M624" s="838"/>
      <c r="N624" s="921"/>
      <c r="O624" s="838"/>
      <c r="P624" s="922"/>
      <c r="Q624" s="923"/>
      <c r="R624" s="924"/>
      <c r="S624" s="921"/>
      <c r="T624" s="921"/>
      <c r="U624" s="921"/>
      <c r="V624" s="933"/>
      <c r="W624" s="926"/>
      <c r="X624" s="927"/>
      <c r="Y624" s="922"/>
      <c r="Z624" s="838"/>
      <c r="AA624" s="928"/>
      <c r="AB624" s="929"/>
      <c r="AC624" s="929"/>
      <c r="AD624" s="929"/>
      <c r="AE624" s="929"/>
      <c r="AF624" s="929"/>
      <c r="AG624" s="929"/>
      <c r="AH624" s="929"/>
      <c r="AI624" s="929"/>
      <c r="AJ624" s="929"/>
      <c r="AK624" s="929"/>
      <c r="AL624" s="929"/>
      <c r="AM624" s="929"/>
      <c r="AN624" s="929"/>
      <c r="AO624" s="930"/>
      <c r="AP624" s="929"/>
      <c r="AQ624" s="931"/>
      <c r="AR624" s="931"/>
      <c r="AS624" s="869"/>
      <c r="AT624" s="869"/>
      <c r="AU624" s="869"/>
      <c r="AV624" s="869"/>
      <c r="AW624" s="869"/>
      <c r="AX624" s="869"/>
      <c r="AY624" s="869"/>
      <c r="AZ624" s="869"/>
      <c r="BA624" s="869"/>
      <c r="BB624" s="869"/>
      <c r="BC624" s="869"/>
      <c r="BD624" s="869"/>
      <c r="BE624" s="869"/>
      <c r="BF624" s="869"/>
      <c r="BG624" s="869"/>
      <c r="BH624" s="869"/>
      <c r="BI624" s="869"/>
      <c r="BJ624" s="869"/>
      <c r="BK624" s="869"/>
      <c r="BL624" s="869"/>
      <c r="BM624" s="869"/>
    </row>
    <row r="625" spans="1:65" ht="27" customHeight="1" x14ac:dyDescent="0.2">
      <c r="A625" s="919"/>
      <c r="C625" s="869"/>
      <c r="E625" s="869"/>
      <c r="G625" s="869"/>
      <c r="H625" s="921"/>
      <c r="I625" s="838"/>
      <c r="J625" s="921"/>
      <c r="K625" s="838"/>
      <c r="L625" s="921"/>
      <c r="M625" s="838"/>
      <c r="N625" s="921"/>
      <c r="O625" s="838"/>
      <c r="P625" s="922"/>
      <c r="Q625" s="923"/>
      <c r="R625" s="924"/>
      <c r="S625" s="921"/>
      <c r="T625" s="921"/>
      <c r="U625" s="921"/>
      <c r="V625" s="933"/>
      <c r="W625" s="926"/>
      <c r="X625" s="927"/>
      <c r="Y625" s="922"/>
      <c r="Z625" s="838"/>
      <c r="AA625" s="928"/>
      <c r="AB625" s="929"/>
      <c r="AC625" s="929"/>
      <c r="AD625" s="929"/>
      <c r="AE625" s="929"/>
      <c r="AF625" s="929"/>
      <c r="AG625" s="929"/>
      <c r="AH625" s="929"/>
      <c r="AI625" s="929"/>
      <c r="AJ625" s="929"/>
      <c r="AK625" s="929"/>
      <c r="AL625" s="929"/>
      <c r="AM625" s="929"/>
      <c r="AN625" s="929"/>
      <c r="AO625" s="930"/>
      <c r="AP625" s="929"/>
      <c r="AQ625" s="931"/>
      <c r="AR625" s="931"/>
      <c r="AS625" s="869"/>
      <c r="AT625" s="869"/>
      <c r="AU625" s="869"/>
      <c r="AV625" s="869"/>
      <c r="AW625" s="869"/>
      <c r="AX625" s="869"/>
      <c r="AY625" s="869"/>
      <c r="AZ625" s="869"/>
      <c r="BA625" s="869"/>
      <c r="BB625" s="869"/>
      <c r="BC625" s="869"/>
      <c r="BD625" s="869"/>
      <c r="BE625" s="869"/>
      <c r="BF625" s="869"/>
      <c r="BG625" s="869"/>
      <c r="BH625" s="869"/>
      <c r="BI625" s="869"/>
      <c r="BJ625" s="869"/>
      <c r="BK625" s="869"/>
      <c r="BL625" s="869"/>
      <c r="BM625" s="869"/>
    </row>
    <row r="626" spans="1:65" ht="27" customHeight="1" x14ac:dyDescent="0.2">
      <c r="A626" s="919"/>
      <c r="C626" s="869"/>
      <c r="E626" s="869"/>
      <c r="G626" s="869"/>
      <c r="H626" s="921"/>
      <c r="I626" s="838"/>
      <c r="J626" s="921"/>
      <c r="K626" s="838"/>
      <c r="L626" s="921"/>
      <c r="M626" s="838"/>
      <c r="N626" s="921"/>
      <c r="O626" s="838"/>
      <c r="P626" s="922"/>
      <c r="Q626" s="923"/>
      <c r="R626" s="924"/>
      <c r="S626" s="921"/>
      <c r="T626" s="921"/>
      <c r="U626" s="921"/>
      <c r="V626" s="933"/>
      <c r="W626" s="926"/>
      <c r="X626" s="927"/>
      <c r="Y626" s="922"/>
      <c r="Z626" s="838"/>
      <c r="AA626" s="928"/>
      <c r="AB626" s="929"/>
      <c r="AC626" s="929"/>
      <c r="AD626" s="929"/>
      <c r="AE626" s="929"/>
      <c r="AF626" s="929"/>
      <c r="AG626" s="929"/>
      <c r="AH626" s="929"/>
      <c r="AI626" s="929"/>
      <c r="AJ626" s="929"/>
      <c r="AK626" s="929"/>
      <c r="AL626" s="929"/>
      <c r="AM626" s="929"/>
      <c r="AN626" s="929"/>
      <c r="AO626" s="930"/>
      <c r="AP626" s="929"/>
      <c r="AQ626" s="931"/>
      <c r="AR626" s="931"/>
      <c r="AS626" s="869"/>
      <c r="AT626" s="869"/>
      <c r="AU626" s="869"/>
      <c r="AV626" s="869"/>
      <c r="AW626" s="869"/>
      <c r="AX626" s="869"/>
      <c r="AY626" s="869"/>
      <c r="AZ626" s="869"/>
      <c r="BA626" s="869"/>
      <c r="BB626" s="869"/>
      <c r="BC626" s="869"/>
      <c r="BD626" s="869"/>
      <c r="BE626" s="869"/>
      <c r="BF626" s="869"/>
      <c r="BG626" s="869"/>
      <c r="BH626" s="869"/>
      <c r="BI626" s="869"/>
      <c r="BJ626" s="869"/>
      <c r="BK626" s="869"/>
      <c r="BL626" s="869"/>
      <c r="BM626" s="869"/>
    </row>
    <row r="627" spans="1:65" ht="27" customHeight="1" x14ac:dyDescent="0.2">
      <c r="A627" s="919"/>
      <c r="C627" s="869"/>
      <c r="E627" s="869"/>
      <c r="G627" s="869"/>
      <c r="H627" s="921"/>
      <c r="I627" s="838"/>
      <c r="J627" s="921"/>
      <c r="K627" s="838"/>
      <c r="L627" s="921"/>
      <c r="M627" s="838"/>
      <c r="N627" s="921"/>
      <c r="O627" s="838"/>
      <c r="P627" s="922"/>
      <c r="Q627" s="923"/>
      <c r="R627" s="924"/>
      <c r="S627" s="921"/>
      <c r="T627" s="921"/>
      <c r="U627" s="921"/>
      <c r="V627" s="933"/>
      <c r="W627" s="926"/>
      <c r="X627" s="927"/>
      <c r="Y627" s="922"/>
      <c r="Z627" s="838"/>
      <c r="AA627" s="928"/>
      <c r="AB627" s="929"/>
      <c r="AC627" s="929"/>
      <c r="AD627" s="929"/>
      <c r="AE627" s="929"/>
      <c r="AF627" s="929"/>
      <c r="AG627" s="929"/>
      <c r="AH627" s="929"/>
      <c r="AI627" s="929"/>
      <c r="AJ627" s="929"/>
      <c r="AK627" s="929"/>
      <c r="AL627" s="929"/>
      <c r="AM627" s="929"/>
      <c r="AN627" s="929"/>
      <c r="AO627" s="930"/>
      <c r="AP627" s="929"/>
      <c r="AQ627" s="931"/>
      <c r="AR627" s="931"/>
      <c r="AS627" s="869"/>
      <c r="AT627" s="869"/>
      <c r="AU627" s="869"/>
      <c r="AV627" s="869"/>
      <c r="AW627" s="869"/>
      <c r="AX627" s="869"/>
      <c r="AY627" s="869"/>
      <c r="AZ627" s="869"/>
      <c r="BA627" s="869"/>
      <c r="BB627" s="869"/>
      <c r="BC627" s="869"/>
      <c r="BD627" s="869"/>
      <c r="BE627" s="869"/>
      <c r="BF627" s="869"/>
      <c r="BG627" s="869"/>
      <c r="BH627" s="869"/>
      <c r="BI627" s="869"/>
      <c r="BJ627" s="869"/>
      <c r="BK627" s="869"/>
      <c r="BL627" s="869"/>
      <c r="BM627" s="869"/>
    </row>
    <row r="628" spans="1:65" ht="27" customHeight="1" x14ac:dyDescent="0.2">
      <c r="A628" s="919"/>
      <c r="C628" s="869"/>
      <c r="E628" s="869"/>
      <c r="G628" s="869"/>
      <c r="H628" s="921"/>
      <c r="I628" s="838"/>
      <c r="J628" s="921"/>
      <c r="K628" s="838"/>
      <c r="L628" s="921"/>
      <c r="M628" s="838"/>
      <c r="N628" s="921"/>
      <c r="O628" s="838"/>
      <c r="P628" s="922"/>
      <c r="Q628" s="923"/>
      <c r="R628" s="924"/>
      <c r="S628" s="921"/>
      <c r="T628" s="921"/>
      <c r="U628" s="921"/>
      <c r="V628" s="933"/>
      <c r="W628" s="926"/>
      <c r="X628" s="927"/>
      <c r="Y628" s="922"/>
      <c r="Z628" s="838"/>
      <c r="AA628" s="928"/>
      <c r="AB628" s="929"/>
      <c r="AC628" s="929"/>
      <c r="AD628" s="929"/>
      <c r="AE628" s="929"/>
      <c r="AF628" s="929"/>
      <c r="AG628" s="929"/>
      <c r="AH628" s="929"/>
      <c r="AI628" s="929"/>
      <c r="AJ628" s="929"/>
      <c r="AK628" s="929"/>
      <c r="AL628" s="929"/>
      <c r="AM628" s="929"/>
      <c r="AN628" s="929"/>
      <c r="AO628" s="930"/>
      <c r="AP628" s="929"/>
      <c r="AQ628" s="931"/>
      <c r="AR628" s="931"/>
      <c r="AS628" s="869"/>
      <c r="AT628" s="869"/>
      <c r="AU628" s="869"/>
      <c r="AV628" s="869"/>
      <c r="AW628" s="869"/>
      <c r="AX628" s="869"/>
      <c r="AY628" s="869"/>
      <c r="AZ628" s="869"/>
      <c r="BA628" s="869"/>
      <c r="BB628" s="869"/>
      <c r="BC628" s="869"/>
      <c r="BD628" s="869"/>
      <c r="BE628" s="869"/>
      <c r="BF628" s="869"/>
      <c r="BG628" s="869"/>
      <c r="BH628" s="869"/>
      <c r="BI628" s="869"/>
      <c r="BJ628" s="869"/>
      <c r="BK628" s="869"/>
      <c r="BL628" s="869"/>
      <c r="BM628" s="869"/>
    </row>
    <row r="629" spans="1:65" ht="27" customHeight="1" x14ac:dyDescent="0.2">
      <c r="A629" s="919"/>
      <c r="C629" s="869"/>
      <c r="E629" s="869"/>
      <c r="G629" s="869"/>
      <c r="H629" s="921"/>
      <c r="I629" s="838"/>
      <c r="J629" s="921"/>
      <c r="K629" s="838"/>
      <c r="L629" s="921"/>
      <c r="M629" s="838"/>
      <c r="N629" s="921"/>
      <c r="O629" s="838"/>
      <c r="P629" s="922"/>
      <c r="Q629" s="923"/>
      <c r="R629" s="924"/>
      <c r="S629" s="921"/>
      <c r="T629" s="921"/>
      <c r="U629" s="921"/>
      <c r="V629" s="933"/>
      <c r="W629" s="926"/>
      <c r="X629" s="927"/>
      <c r="Y629" s="922"/>
      <c r="Z629" s="838"/>
      <c r="AA629" s="928"/>
      <c r="AB629" s="929"/>
      <c r="AC629" s="929"/>
      <c r="AD629" s="929"/>
      <c r="AE629" s="929"/>
      <c r="AF629" s="929"/>
      <c r="AG629" s="929"/>
      <c r="AH629" s="929"/>
      <c r="AI629" s="929"/>
      <c r="AJ629" s="929"/>
      <c r="AK629" s="929"/>
      <c r="AL629" s="929"/>
      <c r="AM629" s="929"/>
      <c r="AN629" s="929"/>
      <c r="AO629" s="930"/>
      <c r="AP629" s="929"/>
      <c r="AQ629" s="931"/>
      <c r="AR629" s="931"/>
      <c r="AS629" s="869"/>
      <c r="AT629" s="869"/>
      <c r="AU629" s="869"/>
      <c r="AV629" s="869"/>
      <c r="AW629" s="869"/>
      <c r="AX629" s="869"/>
      <c r="AY629" s="869"/>
      <c r="AZ629" s="869"/>
      <c r="BA629" s="869"/>
      <c r="BB629" s="869"/>
      <c r="BC629" s="869"/>
      <c r="BD629" s="869"/>
      <c r="BE629" s="869"/>
      <c r="BF629" s="869"/>
      <c r="BG629" s="869"/>
      <c r="BH629" s="869"/>
      <c r="BI629" s="869"/>
      <c r="BJ629" s="869"/>
      <c r="BK629" s="869"/>
      <c r="BL629" s="869"/>
      <c r="BM629" s="869"/>
    </row>
    <row r="630" spans="1:65" ht="27" customHeight="1" x14ac:dyDescent="0.2">
      <c r="A630" s="919"/>
      <c r="C630" s="869"/>
      <c r="E630" s="869"/>
      <c r="G630" s="869"/>
      <c r="H630" s="921"/>
      <c r="I630" s="838"/>
      <c r="J630" s="921"/>
      <c r="K630" s="838"/>
      <c r="L630" s="921"/>
      <c r="M630" s="838"/>
      <c r="N630" s="921"/>
      <c r="O630" s="838"/>
      <c r="P630" s="922"/>
      <c r="Q630" s="923"/>
      <c r="R630" s="924"/>
      <c r="S630" s="921"/>
      <c r="T630" s="921"/>
      <c r="U630" s="921"/>
      <c r="V630" s="933"/>
      <c r="W630" s="926"/>
      <c r="X630" s="927"/>
      <c r="Y630" s="922"/>
      <c r="Z630" s="838"/>
      <c r="AA630" s="928"/>
      <c r="AB630" s="929"/>
      <c r="AC630" s="929"/>
      <c r="AD630" s="929"/>
      <c r="AE630" s="929"/>
      <c r="AF630" s="929"/>
      <c r="AG630" s="929"/>
      <c r="AH630" s="929"/>
      <c r="AI630" s="929"/>
      <c r="AJ630" s="929"/>
      <c r="AK630" s="929"/>
      <c r="AL630" s="929"/>
      <c r="AM630" s="929"/>
      <c r="AN630" s="929"/>
      <c r="AO630" s="930"/>
      <c r="AP630" s="929"/>
      <c r="AQ630" s="931"/>
      <c r="AR630" s="931"/>
      <c r="AS630" s="869"/>
      <c r="AT630" s="869"/>
      <c r="AU630" s="869"/>
      <c r="AV630" s="869"/>
      <c r="AW630" s="869"/>
      <c r="AX630" s="869"/>
      <c r="AY630" s="869"/>
      <c r="AZ630" s="869"/>
      <c r="BA630" s="869"/>
      <c r="BB630" s="869"/>
      <c r="BC630" s="869"/>
      <c r="BD630" s="869"/>
      <c r="BE630" s="869"/>
      <c r="BF630" s="869"/>
      <c r="BG630" s="869"/>
      <c r="BH630" s="869"/>
      <c r="BI630" s="869"/>
      <c r="BJ630" s="869"/>
      <c r="BK630" s="869"/>
      <c r="BL630" s="869"/>
      <c r="BM630" s="869"/>
    </row>
    <row r="631" spans="1:65" ht="27" customHeight="1" x14ac:dyDescent="0.2">
      <c r="A631" s="919"/>
      <c r="C631" s="869"/>
      <c r="E631" s="869"/>
      <c r="G631" s="869"/>
      <c r="H631" s="921"/>
      <c r="I631" s="838"/>
      <c r="J631" s="921"/>
      <c r="K631" s="838"/>
      <c r="L631" s="921"/>
      <c r="M631" s="838"/>
      <c r="N631" s="921"/>
      <c r="O631" s="838"/>
      <c r="P631" s="922"/>
      <c r="Q631" s="923"/>
      <c r="R631" s="924"/>
      <c r="S631" s="921"/>
      <c r="T631" s="921"/>
      <c r="U631" s="921"/>
      <c r="V631" s="933"/>
      <c r="W631" s="926"/>
      <c r="X631" s="927"/>
      <c r="Y631" s="922"/>
      <c r="Z631" s="838"/>
      <c r="AA631" s="928"/>
      <c r="AB631" s="929"/>
      <c r="AC631" s="929"/>
      <c r="AD631" s="929"/>
      <c r="AE631" s="929"/>
      <c r="AF631" s="929"/>
      <c r="AG631" s="929"/>
      <c r="AH631" s="929"/>
      <c r="AI631" s="929"/>
      <c r="AJ631" s="929"/>
      <c r="AK631" s="929"/>
      <c r="AL631" s="929"/>
      <c r="AM631" s="929"/>
      <c r="AN631" s="929"/>
      <c r="AO631" s="930"/>
      <c r="AP631" s="929"/>
      <c r="AQ631" s="931"/>
      <c r="AR631" s="931"/>
      <c r="AS631" s="869"/>
      <c r="AT631" s="869"/>
      <c r="AU631" s="869"/>
      <c r="AV631" s="869"/>
      <c r="AW631" s="869"/>
      <c r="AX631" s="869"/>
      <c r="AY631" s="869"/>
      <c r="AZ631" s="869"/>
      <c r="BA631" s="869"/>
      <c r="BB631" s="869"/>
      <c r="BC631" s="869"/>
      <c r="BD631" s="869"/>
      <c r="BE631" s="869"/>
      <c r="BF631" s="869"/>
      <c r="BG631" s="869"/>
      <c r="BH631" s="869"/>
      <c r="BI631" s="869"/>
      <c r="BJ631" s="869"/>
      <c r="BK631" s="869"/>
      <c r="BL631" s="869"/>
      <c r="BM631" s="869"/>
    </row>
    <row r="632" spans="1:65" ht="27" customHeight="1" x14ac:dyDescent="0.2">
      <c r="A632" s="919"/>
      <c r="C632" s="869"/>
      <c r="E632" s="869"/>
      <c r="G632" s="869"/>
      <c r="H632" s="921"/>
      <c r="I632" s="838"/>
      <c r="J632" s="921"/>
      <c r="K632" s="838"/>
      <c r="L632" s="921"/>
      <c r="M632" s="838"/>
      <c r="N632" s="921"/>
      <c r="O632" s="838"/>
      <c r="P632" s="922"/>
      <c r="Q632" s="923"/>
      <c r="R632" s="924"/>
      <c r="S632" s="921"/>
      <c r="T632" s="921"/>
      <c r="U632" s="921"/>
      <c r="V632" s="933"/>
      <c r="W632" s="926"/>
      <c r="X632" s="927"/>
      <c r="Y632" s="922"/>
      <c r="Z632" s="838"/>
      <c r="AA632" s="928"/>
      <c r="AB632" s="929"/>
      <c r="AC632" s="929"/>
      <c r="AD632" s="929"/>
      <c r="AE632" s="929"/>
      <c r="AF632" s="929"/>
      <c r="AG632" s="929"/>
      <c r="AH632" s="929"/>
      <c r="AI632" s="929"/>
      <c r="AJ632" s="929"/>
      <c r="AK632" s="929"/>
      <c r="AL632" s="929"/>
      <c r="AM632" s="929"/>
      <c r="AN632" s="929"/>
      <c r="AO632" s="930"/>
      <c r="AP632" s="929"/>
      <c r="AQ632" s="931"/>
      <c r="AR632" s="931"/>
      <c r="AS632" s="869"/>
      <c r="AT632" s="869"/>
      <c r="AU632" s="869"/>
      <c r="AV632" s="869"/>
      <c r="AW632" s="869"/>
      <c r="AX632" s="869"/>
      <c r="AY632" s="869"/>
      <c r="AZ632" s="869"/>
      <c r="BA632" s="869"/>
      <c r="BB632" s="869"/>
      <c r="BC632" s="869"/>
      <c r="BD632" s="869"/>
      <c r="BE632" s="869"/>
      <c r="BF632" s="869"/>
      <c r="BG632" s="869"/>
      <c r="BH632" s="869"/>
      <c r="BI632" s="869"/>
      <c r="BJ632" s="869"/>
      <c r="BK632" s="869"/>
      <c r="BL632" s="869"/>
      <c r="BM632" s="869"/>
    </row>
    <row r="633" spans="1:65" ht="27" customHeight="1" x14ac:dyDescent="0.2">
      <c r="A633" s="919"/>
      <c r="C633" s="869"/>
      <c r="E633" s="869"/>
      <c r="G633" s="869"/>
      <c r="H633" s="921"/>
      <c r="I633" s="838"/>
      <c r="J633" s="921"/>
      <c r="K633" s="838"/>
      <c r="L633" s="921"/>
      <c r="M633" s="838"/>
      <c r="N633" s="921"/>
      <c r="O633" s="838"/>
      <c r="P633" s="922"/>
      <c r="Q633" s="923"/>
      <c r="R633" s="924"/>
      <c r="S633" s="921"/>
      <c r="T633" s="921"/>
      <c r="U633" s="921"/>
      <c r="V633" s="933"/>
      <c r="W633" s="926"/>
      <c r="X633" s="927"/>
      <c r="Y633" s="922"/>
      <c r="Z633" s="838"/>
      <c r="AA633" s="928"/>
      <c r="AB633" s="929"/>
      <c r="AC633" s="929"/>
      <c r="AD633" s="929"/>
      <c r="AE633" s="929"/>
      <c r="AF633" s="929"/>
      <c r="AG633" s="929"/>
      <c r="AH633" s="929"/>
      <c r="AI633" s="929"/>
      <c r="AJ633" s="929"/>
      <c r="AK633" s="929"/>
      <c r="AL633" s="929"/>
      <c r="AM633" s="929"/>
      <c r="AN633" s="929"/>
      <c r="AO633" s="930"/>
      <c r="AP633" s="929"/>
      <c r="AQ633" s="931"/>
      <c r="AR633" s="931"/>
      <c r="AS633" s="869"/>
      <c r="AT633" s="869"/>
      <c r="AU633" s="869"/>
      <c r="AV633" s="869"/>
      <c r="AW633" s="869"/>
      <c r="AX633" s="869"/>
      <c r="AY633" s="869"/>
      <c r="AZ633" s="869"/>
      <c r="BA633" s="869"/>
      <c r="BB633" s="869"/>
      <c r="BC633" s="869"/>
      <c r="BD633" s="869"/>
      <c r="BE633" s="869"/>
      <c r="BF633" s="869"/>
      <c r="BG633" s="869"/>
      <c r="BH633" s="869"/>
      <c r="BI633" s="869"/>
      <c r="BJ633" s="869"/>
      <c r="BK633" s="869"/>
      <c r="BL633" s="869"/>
      <c r="BM633" s="869"/>
    </row>
    <row r="634" spans="1:65" ht="27" customHeight="1" x14ac:dyDescent="0.2">
      <c r="A634" s="919"/>
      <c r="C634" s="869"/>
      <c r="E634" s="869"/>
      <c r="G634" s="869"/>
      <c r="H634" s="921"/>
      <c r="I634" s="838"/>
      <c r="J634" s="921"/>
      <c r="K634" s="838"/>
      <c r="L634" s="921"/>
      <c r="M634" s="838"/>
      <c r="N634" s="921"/>
      <c r="O634" s="838"/>
      <c r="P634" s="922"/>
      <c r="Q634" s="923"/>
      <c r="R634" s="924"/>
      <c r="S634" s="921"/>
      <c r="T634" s="921"/>
      <c r="U634" s="921"/>
      <c r="V634" s="933"/>
      <c r="W634" s="926"/>
      <c r="X634" s="927"/>
      <c r="Y634" s="922"/>
      <c r="Z634" s="838"/>
      <c r="AA634" s="928"/>
      <c r="AB634" s="929"/>
      <c r="AC634" s="929"/>
      <c r="AD634" s="929"/>
      <c r="AE634" s="929"/>
      <c r="AF634" s="929"/>
      <c r="AG634" s="929"/>
      <c r="AH634" s="929"/>
      <c r="AI634" s="929"/>
      <c r="AJ634" s="929"/>
      <c r="AK634" s="929"/>
      <c r="AL634" s="929"/>
      <c r="AM634" s="929"/>
      <c r="AN634" s="929"/>
      <c r="AO634" s="930"/>
      <c r="AP634" s="929"/>
      <c r="AQ634" s="931"/>
      <c r="AR634" s="931"/>
      <c r="AS634" s="869"/>
      <c r="AT634" s="869"/>
      <c r="AU634" s="869"/>
      <c r="AV634" s="869"/>
      <c r="AW634" s="869"/>
      <c r="AX634" s="869"/>
      <c r="AY634" s="869"/>
      <c r="AZ634" s="869"/>
      <c r="BA634" s="869"/>
      <c r="BB634" s="869"/>
      <c r="BC634" s="869"/>
      <c r="BD634" s="869"/>
      <c r="BE634" s="869"/>
      <c r="BF634" s="869"/>
      <c r="BG634" s="869"/>
      <c r="BH634" s="869"/>
      <c r="BI634" s="869"/>
      <c r="BJ634" s="869"/>
      <c r="BK634" s="869"/>
      <c r="BL634" s="869"/>
      <c r="BM634" s="869"/>
    </row>
    <row r="635" spans="1:65" ht="27" customHeight="1" x14ac:dyDescent="0.2">
      <c r="A635" s="919"/>
      <c r="C635" s="869"/>
      <c r="E635" s="869"/>
      <c r="G635" s="869"/>
      <c r="H635" s="921"/>
      <c r="I635" s="838"/>
      <c r="J635" s="921"/>
      <c r="K635" s="838"/>
      <c r="L635" s="921"/>
      <c r="M635" s="838"/>
      <c r="N635" s="921"/>
      <c r="O635" s="838"/>
      <c r="P635" s="922"/>
      <c r="Q635" s="923"/>
      <c r="R635" s="924"/>
      <c r="S635" s="921"/>
      <c r="T635" s="921"/>
      <c r="U635" s="921"/>
      <c r="V635" s="933"/>
      <c r="W635" s="926"/>
      <c r="X635" s="927"/>
      <c r="Y635" s="922"/>
      <c r="Z635" s="838"/>
      <c r="AA635" s="928"/>
      <c r="AB635" s="929"/>
      <c r="AC635" s="929"/>
      <c r="AD635" s="929"/>
      <c r="AE635" s="929"/>
      <c r="AF635" s="929"/>
      <c r="AG635" s="929"/>
      <c r="AH635" s="929"/>
      <c r="AI635" s="929"/>
      <c r="AJ635" s="929"/>
      <c r="AK635" s="929"/>
      <c r="AL635" s="929"/>
      <c r="AM635" s="929"/>
      <c r="AN635" s="929"/>
      <c r="AO635" s="930"/>
      <c r="AP635" s="929"/>
      <c r="AQ635" s="931"/>
      <c r="AR635" s="931"/>
      <c r="AS635" s="869"/>
      <c r="AT635" s="869"/>
      <c r="AU635" s="869"/>
      <c r="AV635" s="869"/>
      <c r="AW635" s="869"/>
      <c r="AX635" s="869"/>
      <c r="AY635" s="869"/>
      <c r="AZ635" s="869"/>
      <c r="BA635" s="869"/>
      <c r="BB635" s="869"/>
      <c r="BC635" s="869"/>
      <c r="BD635" s="869"/>
      <c r="BE635" s="869"/>
      <c r="BF635" s="869"/>
      <c r="BG635" s="869"/>
      <c r="BH635" s="869"/>
      <c r="BI635" s="869"/>
      <c r="BJ635" s="869"/>
      <c r="BK635" s="869"/>
      <c r="BL635" s="869"/>
      <c r="BM635" s="869"/>
    </row>
    <row r="636" spans="1:65" ht="27" customHeight="1" x14ac:dyDescent="0.2">
      <c r="A636" s="919"/>
      <c r="C636" s="869"/>
      <c r="E636" s="869"/>
      <c r="G636" s="869"/>
      <c r="H636" s="921"/>
      <c r="I636" s="838"/>
      <c r="J636" s="921"/>
      <c r="K636" s="838"/>
      <c r="L636" s="921"/>
      <c r="M636" s="838"/>
      <c r="N636" s="921"/>
      <c r="O636" s="838"/>
      <c r="P636" s="922"/>
      <c r="Q636" s="923"/>
      <c r="R636" s="924"/>
      <c r="S636" s="921"/>
      <c r="T636" s="921"/>
      <c r="U636" s="921"/>
      <c r="V636" s="933"/>
      <c r="W636" s="926"/>
      <c r="X636" s="927"/>
      <c r="Y636" s="922"/>
      <c r="Z636" s="838"/>
      <c r="AA636" s="928"/>
      <c r="AB636" s="929"/>
      <c r="AC636" s="929"/>
      <c r="AD636" s="929"/>
      <c r="AE636" s="929"/>
      <c r="AF636" s="929"/>
      <c r="AG636" s="929"/>
      <c r="AH636" s="929"/>
      <c r="AI636" s="929"/>
      <c r="AJ636" s="929"/>
      <c r="AK636" s="929"/>
      <c r="AL636" s="929"/>
      <c r="AM636" s="929"/>
      <c r="AN636" s="929"/>
      <c r="AO636" s="930"/>
      <c r="AP636" s="929"/>
      <c r="AQ636" s="931"/>
      <c r="AR636" s="931"/>
      <c r="AS636" s="869"/>
      <c r="AT636" s="869"/>
      <c r="AU636" s="869"/>
      <c r="AV636" s="869"/>
      <c r="AW636" s="869"/>
      <c r="AX636" s="869"/>
      <c r="AY636" s="869"/>
      <c r="AZ636" s="869"/>
      <c r="BA636" s="869"/>
      <c r="BB636" s="869"/>
      <c r="BC636" s="869"/>
      <c r="BD636" s="869"/>
      <c r="BE636" s="869"/>
      <c r="BF636" s="869"/>
      <c r="BG636" s="869"/>
      <c r="BH636" s="869"/>
      <c r="BI636" s="869"/>
      <c r="BJ636" s="869"/>
      <c r="BK636" s="869"/>
      <c r="BL636" s="869"/>
      <c r="BM636" s="869"/>
    </row>
    <row r="637" spans="1:65" ht="27" customHeight="1" x14ac:dyDescent="0.2">
      <c r="A637" s="919"/>
      <c r="C637" s="869"/>
      <c r="E637" s="869"/>
      <c r="G637" s="869"/>
      <c r="H637" s="921"/>
      <c r="I637" s="838"/>
      <c r="J637" s="921"/>
      <c r="K637" s="838"/>
      <c r="L637" s="921"/>
      <c r="M637" s="838"/>
      <c r="N637" s="921"/>
      <c r="O637" s="838"/>
      <c r="P637" s="922"/>
      <c r="Q637" s="923"/>
      <c r="R637" s="924"/>
      <c r="S637" s="921"/>
      <c r="T637" s="921"/>
      <c r="U637" s="921"/>
      <c r="V637" s="933"/>
      <c r="W637" s="926"/>
      <c r="X637" s="927"/>
      <c r="Y637" s="922"/>
      <c r="Z637" s="838"/>
      <c r="AA637" s="928"/>
      <c r="AB637" s="929"/>
      <c r="AC637" s="929"/>
      <c r="AD637" s="929"/>
      <c r="AE637" s="929"/>
      <c r="AF637" s="929"/>
      <c r="AG637" s="929"/>
      <c r="AH637" s="929"/>
      <c r="AI637" s="929"/>
      <c r="AJ637" s="929"/>
      <c r="AK637" s="929"/>
      <c r="AL637" s="929"/>
      <c r="AM637" s="929"/>
      <c r="AN637" s="929"/>
      <c r="AO637" s="930"/>
      <c r="AP637" s="929"/>
      <c r="AQ637" s="931"/>
      <c r="AR637" s="931"/>
      <c r="AS637" s="869"/>
      <c r="AT637" s="869"/>
      <c r="AU637" s="869"/>
      <c r="AV637" s="869"/>
      <c r="AW637" s="869"/>
      <c r="AX637" s="869"/>
      <c r="AY637" s="869"/>
      <c r="AZ637" s="869"/>
      <c r="BA637" s="869"/>
      <c r="BB637" s="869"/>
      <c r="BC637" s="869"/>
      <c r="BD637" s="869"/>
      <c r="BE637" s="869"/>
      <c r="BF637" s="869"/>
      <c r="BG637" s="869"/>
      <c r="BH637" s="869"/>
      <c r="BI637" s="869"/>
      <c r="BJ637" s="869"/>
      <c r="BK637" s="869"/>
      <c r="BL637" s="869"/>
      <c r="BM637" s="869"/>
    </row>
    <row r="638" spans="1:65" ht="27" customHeight="1" x14ac:dyDescent="0.2">
      <c r="A638" s="919"/>
      <c r="C638" s="869"/>
      <c r="E638" s="869"/>
      <c r="G638" s="869"/>
      <c r="H638" s="921"/>
      <c r="I638" s="838"/>
      <c r="J638" s="921"/>
      <c r="K638" s="838"/>
      <c r="L638" s="921"/>
      <c r="M638" s="838"/>
      <c r="N638" s="921"/>
      <c r="O638" s="838"/>
      <c r="P638" s="922"/>
      <c r="Q638" s="923"/>
      <c r="R638" s="924"/>
      <c r="S638" s="921"/>
      <c r="T638" s="921"/>
      <c r="U638" s="921"/>
      <c r="V638" s="933"/>
      <c r="W638" s="926"/>
      <c r="X638" s="927"/>
      <c r="Y638" s="922"/>
      <c r="Z638" s="838"/>
      <c r="AA638" s="928"/>
      <c r="AB638" s="929"/>
      <c r="AC638" s="929"/>
      <c r="AD638" s="929"/>
      <c r="AE638" s="929"/>
      <c r="AF638" s="929"/>
      <c r="AG638" s="929"/>
      <c r="AH638" s="929"/>
      <c r="AI638" s="929"/>
      <c r="AJ638" s="929"/>
      <c r="AK638" s="929"/>
      <c r="AL638" s="929"/>
      <c r="AM638" s="929"/>
      <c r="AN638" s="929"/>
      <c r="AO638" s="930"/>
      <c r="AP638" s="929"/>
      <c r="AQ638" s="931"/>
      <c r="AR638" s="931"/>
      <c r="AS638" s="869"/>
      <c r="AT638" s="869"/>
      <c r="AU638" s="869"/>
      <c r="AV638" s="869"/>
      <c r="AW638" s="869"/>
      <c r="AX638" s="869"/>
      <c r="AY638" s="869"/>
      <c r="AZ638" s="869"/>
      <c r="BA638" s="869"/>
      <c r="BB638" s="869"/>
      <c r="BC638" s="869"/>
      <c r="BD638" s="869"/>
      <c r="BE638" s="869"/>
      <c r="BF638" s="869"/>
      <c r="BG638" s="869"/>
      <c r="BH638" s="869"/>
      <c r="BI638" s="869"/>
      <c r="BJ638" s="869"/>
      <c r="BK638" s="869"/>
      <c r="BL638" s="869"/>
      <c r="BM638" s="869"/>
    </row>
    <row r="639" spans="1:65" ht="27" customHeight="1" x14ac:dyDescent="0.2">
      <c r="A639" s="919"/>
      <c r="C639" s="869"/>
      <c r="E639" s="869"/>
      <c r="G639" s="869"/>
      <c r="H639" s="921"/>
      <c r="I639" s="838"/>
      <c r="J639" s="921"/>
      <c r="K639" s="838"/>
      <c r="L639" s="921"/>
      <c r="M639" s="838"/>
      <c r="N639" s="921"/>
      <c r="O639" s="838"/>
      <c r="P639" s="922"/>
      <c r="Q639" s="923"/>
      <c r="R639" s="924"/>
      <c r="S639" s="921"/>
      <c r="T639" s="921"/>
      <c r="U639" s="921"/>
      <c r="V639" s="933"/>
      <c r="W639" s="926"/>
      <c r="X639" s="927"/>
      <c r="Y639" s="922"/>
      <c r="Z639" s="838"/>
      <c r="AA639" s="928"/>
      <c r="AB639" s="929"/>
      <c r="AC639" s="929"/>
      <c r="AD639" s="929"/>
      <c r="AE639" s="929"/>
      <c r="AF639" s="929"/>
      <c r="AG639" s="929"/>
      <c r="AH639" s="929"/>
      <c r="AI639" s="929"/>
      <c r="AJ639" s="929"/>
      <c r="AK639" s="929"/>
      <c r="AL639" s="929"/>
      <c r="AM639" s="929"/>
      <c r="AN639" s="929"/>
      <c r="AO639" s="930"/>
      <c r="AP639" s="929"/>
      <c r="AQ639" s="931"/>
      <c r="AR639" s="931"/>
      <c r="AS639" s="869"/>
      <c r="AT639" s="869"/>
      <c r="AU639" s="869"/>
      <c r="AV639" s="869"/>
      <c r="AW639" s="869"/>
      <c r="AX639" s="869"/>
      <c r="AY639" s="869"/>
      <c r="AZ639" s="869"/>
      <c r="BA639" s="869"/>
      <c r="BB639" s="869"/>
      <c r="BC639" s="869"/>
      <c r="BD639" s="869"/>
      <c r="BE639" s="869"/>
      <c r="BF639" s="869"/>
      <c r="BG639" s="869"/>
      <c r="BH639" s="869"/>
      <c r="BI639" s="869"/>
      <c r="BJ639" s="869"/>
      <c r="BK639" s="869"/>
      <c r="BL639" s="869"/>
      <c r="BM639" s="869"/>
    </row>
    <row r="640" spans="1:65" ht="27" customHeight="1" x14ac:dyDescent="0.2">
      <c r="A640" s="919"/>
      <c r="C640" s="869"/>
      <c r="E640" s="869"/>
      <c r="G640" s="869"/>
      <c r="H640" s="921"/>
      <c r="I640" s="838"/>
      <c r="J640" s="921"/>
      <c r="K640" s="838"/>
      <c r="L640" s="921"/>
      <c r="M640" s="838"/>
      <c r="N640" s="921"/>
      <c r="O640" s="838"/>
      <c r="P640" s="922"/>
      <c r="Q640" s="923"/>
      <c r="R640" s="924"/>
      <c r="S640" s="921"/>
      <c r="T640" s="921"/>
      <c r="U640" s="921"/>
      <c r="V640" s="933"/>
      <c r="W640" s="926"/>
      <c r="X640" s="927"/>
      <c r="Y640" s="922"/>
      <c r="Z640" s="838"/>
      <c r="AA640" s="928"/>
      <c r="AB640" s="929"/>
      <c r="AC640" s="929"/>
      <c r="AD640" s="929"/>
      <c r="AE640" s="929"/>
      <c r="AF640" s="929"/>
      <c r="AG640" s="929"/>
      <c r="AH640" s="929"/>
      <c r="AI640" s="929"/>
      <c r="AJ640" s="929"/>
      <c r="AK640" s="929"/>
      <c r="AL640" s="929"/>
      <c r="AM640" s="929"/>
      <c r="AN640" s="929"/>
      <c r="AO640" s="930"/>
      <c r="AP640" s="929"/>
      <c r="AQ640" s="931"/>
      <c r="AR640" s="931"/>
      <c r="AS640" s="869"/>
      <c r="AT640" s="869"/>
      <c r="AU640" s="869"/>
      <c r="AV640" s="869"/>
      <c r="AW640" s="869"/>
      <c r="AX640" s="869"/>
      <c r="AY640" s="869"/>
      <c r="AZ640" s="869"/>
      <c r="BA640" s="869"/>
      <c r="BB640" s="869"/>
      <c r="BC640" s="869"/>
      <c r="BD640" s="869"/>
      <c r="BE640" s="869"/>
      <c r="BF640" s="869"/>
      <c r="BG640" s="869"/>
      <c r="BH640" s="869"/>
      <c r="BI640" s="869"/>
      <c r="BJ640" s="869"/>
      <c r="BK640" s="869"/>
      <c r="BL640" s="869"/>
      <c r="BM640" s="869"/>
    </row>
    <row r="641" spans="1:65" ht="27" customHeight="1" x14ac:dyDescent="0.2">
      <c r="A641" s="919"/>
      <c r="C641" s="869"/>
      <c r="E641" s="869"/>
      <c r="G641" s="869"/>
      <c r="H641" s="921"/>
      <c r="I641" s="838"/>
      <c r="J641" s="921"/>
      <c r="K641" s="838"/>
      <c r="L641" s="921"/>
      <c r="M641" s="838"/>
      <c r="N641" s="921"/>
      <c r="O641" s="838"/>
      <c r="P641" s="922"/>
      <c r="Q641" s="923"/>
      <c r="R641" s="924"/>
      <c r="S641" s="921"/>
      <c r="T641" s="921"/>
      <c r="U641" s="921"/>
      <c r="V641" s="933"/>
      <c r="W641" s="926"/>
      <c r="X641" s="927"/>
      <c r="Y641" s="922"/>
      <c r="Z641" s="838"/>
      <c r="AA641" s="928"/>
      <c r="AB641" s="929"/>
      <c r="AC641" s="929"/>
      <c r="AD641" s="929"/>
      <c r="AE641" s="929"/>
      <c r="AF641" s="929"/>
      <c r="AG641" s="929"/>
      <c r="AH641" s="929"/>
      <c r="AI641" s="929"/>
      <c r="AJ641" s="929"/>
      <c r="AK641" s="929"/>
      <c r="AL641" s="929"/>
      <c r="AM641" s="929"/>
      <c r="AN641" s="929"/>
      <c r="AO641" s="930"/>
      <c r="AP641" s="929"/>
      <c r="AQ641" s="931"/>
      <c r="AR641" s="931"/>
      <c r="AS641" s="869"/>
      <c r="AT641" s="869"/>
      <c r="AU641" s="869"/>
      <c r="AV641" s="869"/>
      <c r="AW641" s="869"/>
      <c r="AX641" s="869"/>
      <c r="AY641" s="869"/>
      <c r="AZ641" s="869"/>
      <c r="BA641" s="869"/>
      <c r="BB641" s="869"/>
      <c r="BC641" s="869"/>
      <c r="BD641" s="869"/>
      <c r="BE641" s="869"/>
      <c r="BF641" s="869"/>
      <c r="BG641" s="869"/>
      <c r="BH641" s="869"/>
      <c r="BI641" s="869"/>
      <c r="BJ641" s="869"/>
      <c r="BK641" s="869"/>
      <c r="BL641" s="869"/>
      <c r="BM641" s="869"/>
    </row>
    <row r="642" spans="1:65" ht="27" customHeight="1" x14ac:dyDescent="0.2">
      <c r="A642" s="919"/>
      <c r="C642" s="869"/>
      <c r="E642" s="869"/>
      <c r="G642" s="869"/>
      <c r="H642" s="921"/>
      <c r="I642" s="838"/>
      <c r="J642" s="921"/>
      <c r="K642" s="838"/>
      <c r="L642" s="921"/>
      <c r="M642" s="838"/>
      <c r="N642" s="921"/>
      <c r="O642" s="838"/>
      <c r="P642" s="922"/>
      <c r="Q642" s="923"/>
      <c r="R642" s="924"/>
      <c r="S642" s="921"/>
      <c r="T642" s="921"/>
      <c r="U642" s="921"/>
      <c r="V642" s="933"/>
      <c r="W642" s="926"/>
      <c r="X642" s="927"/>
      <c r="Y642" s="922"/>
      <c r="Z642" s="838"/>
      <c r="AA642" s="928"/>
      <c r="AB642" s="929"/>
      <c r="AC642" s="929"/>
      <c r="AD642" s="929"/>
      <c r="AE642" s="929"/>
      <c r="AF642" s="929"/>
      <c r="AG642" s="929"/>
      <c r="AH642" s="929"/>
      <c r="AI642" s="929"/>
      <c r="AJ642" s="929"/>
      <c r="AK642" s="929"/>
      <c r="AL642" s="929"/>
      <c r="AM642" s="929"/>
      <c r="AN642" s="929"/>
      <c r="AO642" s="930"/>
      <c r="AP642" s="929"/>
      <c r="AQ642" s="931"/>
      <c r="AR642" s="931"/>
      <c r="AS642" s="869"/>
      <c r="AT642" s="869"/>
      <c r="AU642" s="869"/>
      <c r="AV642" s="869"/>
      <c r="AW642" s="869"/>
      <c r="AX642" s="869"/>
      <c r="AY642" s="869"/>
      <c r="AZ642" s="869"/>
      <c r="BA642" s="869"/>
      <c r="BB642" s="869"/>
      <c r="BC642" s="869"/>
      <c r="BD642" s="869"/>
      <c r="BE642" s="869"/>
      <c r="BF642" s="869"/>
      <c r="BG642" s="869"/>
      <c r="BH642" s="869"/>
      <c r="BI642" s="869"/>
      <c r="BJ642" s="869"/>
      <c r="BK642" s="869"/>
      <c r="BL642" s="869"/>
      <c r="BM642" s="869"/>
    </row>
    <row r="643" spans="1:65" ht="27" customHeight="1" x14ac:dyDescent="0.2">
      <c r="A643" s="919"/>
      <c r="C643" s="869"/>
      <c r="E643" s="869"/>
      <c r="G643" s="869"/>
      <c r="H643" s="921"/>
      <c r="I643" s="838"/>
      <c r="J643" s="921"/>
      <c r="K643" s="838"/>
      <c r="L643" s="921"/>
      <c r="M643" s="838"/>
      <c r="N643" s="921"/>
      <c r="O643" s="838"/>
      <c r="P643" s="922"/>
      <c r="Q643" s="923"/>
      <c r="R643" s="924"/>
      <c r="S643" s="921"/>
      <c r="T643" s="921"/>
      <c r="U643" s="921"/>
      <c r="V643" s="933"/>
      <c r="W643" s="926"/>
      <c r="X643" s="927"/>
      <c r="Y643" s="922"/>
      <c r="Z643" s="838"/>
      <c r="AA643" s="928"/>
      <c r="AB643" s="929"/>
      <c r="AC643" s="929"/>
      <c r="AD643" s="929"/>
      <c r="AE643" s="929"/>
      <c r="AF643" s="929"/>
      <c r="AG643" s="929"/>
      <c r="AH643" s="929"/>
      <c r="AI643" s="929"/>
      <c r="AJ643" s="929"/>
      <c r="AK643" s="929"/>
      <c r="AL643" s="929"/>
      <c r="AM643" s="929"/>
      <c r="AN643" s="929"/>
      <c r="AO643" s="930"/>
      <c r="AP643" s="929"/>
      <c r="AQ643" s="931"/>
      <c r="AR643" s="931"/>
      <c r="AS643" s="869"/>
      <c r="AT643" s="869"/>
      <c r="AU643" s="869"/>
      <c r="AV643" s="869"/>
      <c r="AW643" s="869"/>
      <c r="AX643" s="869"/>
      <c r="AY643" s="869"/>
      <c r="AZ643" s="869"/>
      <c r="BA643" s="869"/>
      <c r="BB643" s="869"/>
      <c r="BC643" s="869"/>
      <c r="BD643" s="869"/>
      <c r="BE643" s="869"/>
      <c r="BF643" s="869"/>
      <c r="BG643" s="869"/>
      <c r="BH643" s="869"/>
      <c r="BI643" s="869"/>
      <c r="BJ643" s="869"/>
      <c r="BK643" s="869"/>
      <c r="BL643" s="869"/>
      <c r="BM643" s="869"/>
    </row>
    <row r="644" spans="1:65" ht="27" customHeight="1" x14ac:dyDescent="0.2">
      <c r="A644" s="919"/>
      <c r="C644" s="869"/>
      <c r="E644" s="869"/>
      <c r="G644" s="869"/>
      <c r="H644" s="921"/>
      <c r="I644" s="838"/>
      <c r="J644" s="921"/>
      <c r="K644" s="838"/>
      <c r="L644" s="921"/>
      <c r="M644" s="838"/>
      <c r="N644" s="921"/>
      <c r="O644" s="838"/>
      <c r="P644" s="922"/>
      <c r="Q644" s="923"/>
      <c r="R644" s="924"/>
      <c r="S644" s="921"/>
      <c r="T644" s="921"/>
      <c r="U644" s="921"/>
      <c r="V644" s="933"/>
      <c r="W644" s="926"/>
      <c r="X644" s="927"/>
      <c r="Y644" s="922"/>
      <c r="Z644" s="838"/>
      <c r="AA644" s="928"/>
      <c r="AB644" s="929"/>
      <c r="AC644" s="929"/>
      <c r="AD644" s="929"/>
      <c r="AE644" s="929"/>
      <c r="AF644" s="929"/>
      <c r="AG644" s="929"/>
      <c r="AH644" s="929"/>
      <c r="AI644" s="929"/>
      <c r="AJ644" s="929"/>
      <c r="AK644" s="929"/>
      <c r="AL644" s="929"/>
      <c r="AM644" s="929"/>
      <c r="AN644" s="929"/>
      <c r="AO644" s="930"/>
      <c r="AP644" s="929"/>
      <c r="AQ644" s="931"/>
      <c r="AR644" s="931"/>
      <c r="AS644" s="869"/>
      <c r="AT644" s="869"/>
      <c r="AU644" s="869"/>
      <c r="AV644" s="869"/>
      <c r="AW644" s="869"/>
      <c r="AX644" s="869"/>
      <c r="AY644" s="869"/>
      <c r="AZ644" s="869"/>
      <c r="BA644" s="869"/>
      <c r="BB644" s="869"/>
      <c r="BC644" s="869"/>
      <c r="BD644" s="869"/>
      <c r="BE644" s="869"/>
      <c r="BF644" s="869"/>
      <c r="BG644" s="869"/>
      <c r="BH644" s="869"/>
      <c r="BI644" s="869"/>
      <c r="BJ644" s="869"/>
      <c r="BK644" s="869"/>
      <c r="BL644" s="869"/>
      <c r="BM644" s="869"/>
    </row>
    <row r="645" spans="1:65" ht="27" customHeight="1" x14ac:dyDescent="0.2">
      <c r="A645" s="919"/>
      <c r="C645" s="869"/>
      <c r="E645" s="869"/>
      <c r="G645" s="869"/>
      <c r="H645" s="921"/>
      <c r="I645" s="838"/>
      <c r="J645" s="921"/>
      <c r="K645" s="838"/>
      <c r="L645" s="921"/>
      <c r="M645" s="838"/>
      <c r="N645" s="921"/>
      <c r="O645" s="838"/>
      <c r="P645" s="922"/>
      <c r="Q645" s="923"/>
      <c r="R645" s="924"/>
      <c r="S645" s="921"/>
      <c r="T645" s="921"/>
      <c r="U645" s="921"/>
      <c r="V645" s="933"/>
      <c r="W645" s="926"/>
      <c r="X645" s="927"/>
      <c r="Y645" s="922"/>
      <c r="Z645" s="838"/>
      <c r="AA645" s="928"/>
      <c r="AB645" s="929"/>
      <c r="AC645" s="929"/>
      <c r="AD645" s="929"/>
      <c r="AE645" s="929"/>
      <c r="AF645" s="929"/>
      <c r="AG645" s="929"/>
      <c r="AH645" s="929"/>
      <c r="AI645" s="929"/>
      <c r="AJ645" s="929"/>
      <c r="AK645" s="929"/>
      <c r="AL645" s="929"/>
      <c r="AM645" s="929"/>
      <c r="AN645" s="929"/>
      <c r="AO645" s="930"/>
      <c r="AP645" s="929"/>
      <c r="AQ645" s="931"/>
      <c r="AR645" s="931"/>
      <c r="AS645" s="869"/>
      <c r="AT645" s="869"/>
      <c r="AU645" s="869"/>
      <c r="AV645" s="869"/>
      <c r="AW645" s="869"/>
      <c r="AX645" s="869"/>
      <c r="AY645" s="869"/>
      <c r="AZ645" s="869"/>
      <c r="BA645" s="869"/>
      <c r="BB645" s="869"/>
      <c r="BC645" s="869"/>
      <c r="BD645" s="869"/>
      <c r="BE645" s="869"/>
      <c r="BF645" s="869"/>
      <c r="BG645" s="869"/>
      <c r="BH645" s="869"/>
      <c r="BI645" s="869"/>
      <c r="BJ645" s="869"/>
      <c r="BK645" s="869"/>
      <c r="BL645" s="869"/>
      <c r="BM645" s="869"/>
    </row>
    <row r="646" spans="1:65" ht="27" customHeight="1" x14ac:dyDescent="0.2">
      <c r="A646" s="919"/>
      <c r="C646" s="869"/>
      <c r="E646" s="869"/>
      <c r="G646" s="869"/>
      <c r="H646" s="921"/>
      <c r="I646" s="838"/>
      <c r="J646" s="921"/>
      <c r="K646" s="838"/>
      <c r="L646" s="921"/>
      <c r="M646" s="838"/>
      <c r="N646" s="921"/>
      <c r="O646" s="838"/>
      <c r="P646" s="922"/>
      <c r="Q646" s="923"/>
      <c r="R646" s="924"/>
      <c r="S646" s="921"/>
      <c r="T646" s="921"/>
      <c r="U646" s="921"/>
      <c r="V646" s="933"/>
      <c r="W646" s="926"/>
      <c r="X646" s="927"/>
      <c r="Y646" s="922"/>
      <c r="Z646" s="838"/>
      <c r="AA646" s="928"/>
      <c r="AB646" s="929"/>
      <c r="AC646" s="929"/>
      <c r="AD646" s="929"/>
      <c r="AE646" s="929"/>
      <c r="AF646" s="929"/>
      <c r="AG646" s="929"/>
      <c r="AH646" s="929"/>
      <c r="AI646" s="929"/>
      <c r="AJ646" s="929"/>
      <c r="AK646" s="929"/>
      <c r="AL646" s="929"/>
      <c r="AM646" s="929"/>
      <c r="AN646" s="929"/>
      <c r="AO646" s="930"/>
      <c r="AP646" s="929"/>
      <c r="AQ646" s="931"/>
      <c r="AR646" s="931"/>
      <c r="AS646" s="869"/>
      <c r="AT646" s="869"/>
      <c r="AU646" s="869"/>
      <c r="AV646" s="869"/>
      <c r="AW646" s="869"/>
      <c r="AX646" s="869"/>
      <c r="AY646" s="869"/>
      <c r="AZ646" s="869"/>
      <c r="BA646" s="869"/>
      <c r="BB646" s="869"/>
      <c r="BC646" s="869"/>
      <c r="BD646" s="869"/>
      <c r="BE646" s="869"/>
      <c r="BF646" s="869"/>
      <c r="BG646" s="869"/>
      <c r="BH646" s="869"/>
      <c r="BI646" s="869"/>
      <c r="BJ646" s="869"/>
      <c r="BK646" s="869"/>
      <c r="BL646" s="869"/>
      <c r="BM646" s="869"/>
    </row>
    <row r="647" spans="1:65" ht="27" customHeight="1" x14ac:dyDescent="0.2">
      <c r="A647" s="919"/>
      <c r="C647" s="869"/>
      <c r="E647" s="869"/>
      <c r="G647" s="869"/>
      <c r="H647" s="921"/>
      <c r="I647" s="838"/>
      <c r="J647" s="921"/>
      <c r="K647" s="838"/>
      <c r="L647" s="921"/>
      <c r="M647" s="838"/>
      <c r="N647" s="921"/>
      <c r="O647" s="838"/>
      <c r="P647" s="922"/>
      <c r="Q647" s="923"/>
      <c r="R647" s="924"/>
      <c r="S647" s="921"/>
      <c r="T647" s="921"/>
      <c r="U647" s="921"/>
      <c r="V647" s="933"/>
      <c r="W647" s="926"/>
      <c r="X647" s="927"/>
      <c r="Y647" s="922"/>
      <c r="Z647" s="838"/>
      <c r="AA647" s="928"/>
      <c r="AB647" s="929"/>
      <c r="AC647" s="929"/>
      <c r="AD647" s="929"/>
      <c r="AE647" s="929"/>
      <c r="AF647" s="929"/>
      <c r="AG647" s="929"/>
      <c r="AH647" s="929"/>
      <c r="AI647" s="929"/>
      <c r="AJ647" s="929"/>
      <c r="AK647" s="929"/>
      <c r="AL647" s="929"/>
      <c r="AM647" s="929"/>
      <c r="AN647" s="929"/>
      <c r="AO647" s="930"/>
      <c r="AP647" s="929"/>
      <c r="AQ647" s="931"/>
      <c r="AR647" s="931"/>
      <c r="AS647" s="869"/>
      <c r="AT647" s="869"/>
      <c r="AU647" s="869"/>
      <c r="AV647" s="869"/>
      <c r="AW647" s="869"/>
      <c r="AX647" s="869"/>
      <c r="AY647" s="869"/>
      <c r="AZ647" s="869"/>
      <c r="BA647" s="869"/>
      <c r="BB647" s="869"/>
      <c r="BC647" s="869"/>
      <c r="BD647" s="869"/>
      <c r="BE647" s="869"/>
      <c r="BF647" s="869"/>
      <c r="BG647" s="869"/>
      <c r="BH647" s="869"/>
      <c r="BI647" s="869"/>
      <c r="BJ647" s="869"/>
      <c r="BK647" s="869"/>
      <c r="BL647" s="869"/>
      <c r="BM647" s="869"/>
    </row>
    <row r="648" spans="1:65" ht="27" customHeight="1" x14ac:dyDescent="0.2">
      <c r="A648" s="919"/>
      <c r="C648" s="869"/>
      <c r="E648" s="869"/>
      <c r="G648" s="869"/>
      <c r="H648" s="921"/>
      <c r="I648" s="838"/>
      <c r="J648" s="921"/>
      <c r="K648" s="838"/>
      <c r="L648" s="921"/>
      <c r="M648" s="838"/>
      <c r="N648" s="921"/>
      <c r="O648" s="838"/>
      <c r="P648" s="922"/>
      <c r="Q648" s="923"/>
      <c r="R648" s="924"/>
      <c r="S648" s="921"/>
      <c r="T648" s="921"/>
      <c r="U648" s="921"/>
      <c r="V648" s="933"/>
      <c r="W648" s="926"/>
      <c r="X648" s="927"/>
      <c r="Y648" s="922"/>
      <c r="Z648" s="838"/>
      <c r="AA648" s="928"/>
      <c r="AB648" s="929"/>
      <c r="AC648" s="929"/>
      <c r="AD648" s="929"/>
      <c r="AE648" s="929"/>
      <c r="AF648" s="929"/>
      <c r="AG648" s="929"/>
      <c r="AH648" s="929"/>
      <c r="AI648" s="929"/>
      <c r="AJ648" s="929"/>
      <c r="AK648" s="929"/>
      <c r="AL648" s="929"/>
      <c r="AM648" s="929"/>
      <c r="AN648" s="929"/>
      <c r="AO648" s="930"/>
      <c r="AP648" s="929"/>
      <c r="AQ648" s="931"/>
      <c r="AR648" s="931"/>
      <c r="AS648" s="869"/>
      <c r="AT648" s="869"/>
      <c r="AU648" s="869"/>
      <c r="AV648" s="869"/>
      <c r="AW648" s="869"/>
      <c r="AX648" s="869"/>
      <c r="AY648" s="869"/>
      <c r="AZ648" s="869"/>
      <c r="BA648" s="869"/>
      <c r="BB648" s="869"/>
      <c r="BC648" s="869"/>
      <c r="BD648" s="869"/>
      <c r="BE648" s="869"/>
      <c r="BF648" s="869"/>
      <c r="BG648" s="869"/>
      <c r="BH648" s="869"/>
      <c r="BI648" s="869"/>
      <c r="BJ648" s="869"/>
      <c r="BK648" s="869"/>
      <c r="BL648" s="869"/>
      <c r="BM648" s="869"/>
    </row>
    <row r="649" spans="1:65" ht="27" customHeight="1" x14ac:dyDescent="0.2">
      <c r="A649" s="919"/>
      <c r="C649" s="869"/>
      <c r="E649" s="869"/>
      <c r="G649" s="869"/>
      <c r="H649" s="921"/>
      <c r="I649" s="838"/>
      <c r="J649" s="921"/>
      <c r="K649" s="838"/>
      <c r="L649" s="921"/>
      <c r="M649" s="838"/>
      <c r="N649" s="921"/>
      <c r="O649" s="838"/>
      <c r="P649" s="922"/>
      <c r="Q649" s="923"/>
      <c r="R649" s="924"/>
      <c r="S649" s="921"/>
      <c r="T649" s="921"/>
      <c r="U649" s="921"/>
      <c r="V649" s="933"/>
      <c r="W649" s="926"/>
      <c r="X649" s="927"/>
      <c r="Y649" s="922"/>
      <c r="Z649" s="838"/>
      <c r="AA649" s="928"/>
      <c r="AB649" s="929"/>
      <c r="AC649" s="929"/>
      <c r="AD649" s="929"/>
      <c r="AE649" s="929"/>
      <c r="AF649" s="929"/>
      <c r="AG649" s="929"/>
      <c r="AH649" s="929"/>
      <c r="AI649" s="929"/>
      <c r="AJ649" s="929"/>
      <c r="AK649" s="929"/>
      <c r="AL649" s="929"/>
      <c r="AM649" s="929"/>
      <c r="AN649" s="929"/>
      <c r="AO649" s="930"/>
      <c r="AP649" s="929"/>
      <c r="AQ649" s="931"/>
      <c r="AR649" s="931"/>
      <c r="AS649" s="869"/>
      <c r="AT649" s="869"/>
      <c r="AU649" s="869"/>
      <c r="AV649" s="869"/>
      <c r="AW649" s="869"/>
      <c r="AX649" s="869"/>
      <c r="AY649" s="869"/>
      <c r="AZ649" s="869"/>
      <c r="BA649" s="869"/>
      <c r="BB649" s="869"/>
      <c r="BC649" s="869"/>
      <c r="BD649" s="869"/>
      <c r="BE649" s="869"/>
      <c r="BF649" s="869"/>
      <c r="BG649" s="869"/>
      <c r="BH649" s="869"/>
      <c r="BI649" s="869"/>
      <c r="BJ649" s="869"/>
      <c r="BK649" s="869"/>
      <c r="BL649" s="869"/>
      <c r="BM649" s="869"/>
    </row>
    <row r="650" spans="1:65" ht="27" customHeight="1" x14ac:dyDescent="0.2">
      <c r="A650" s="919"/>
      <c r="C650" s="869"/>
      <c r="E650" s="869"/>
      <c r="G650" s="869"/>
      <c r="H650" s="921"/>
      <c r="I650" s="838"/>
      <c r="J650" s="921"/>
      <c r="K650" s="838"/>
      <c r="L650" s="921"/>
      <c r="M650" s="838"/>
      <c r="N650" s="921"/>
      <c r="O650" s="838"/>
      <c r="P650" s="922"/>
      <c r="Q650" s="923"/>
      <c r="R650" s="924"/>
      <c r="S650" s="921"/>
      <c r="T650" s="921"/>
      <c r="U650" s="921"/>
      <c r="V650" s="933"/>
      <c r="W650" s="926"/>
      <c r="X650" s="927"/>
      <c r="Y650" s="922"/>
      <c r="Z650" s="838"/>
      <c r="AA650" s="928"/>
      <c r="AB650" s="929"/>
      <c r="AC650" s="929"/>
      <c r="AD650" s="929"/>
      <c r="AE650" s="929"/>
      <c r="AF650" s="929"/>
      <c r="AG650" s="929"/>
      <c r="AH650" s="929"/>
      <c r="AI650" s="929"/>
      <c r="AJ650" s="929"/>
      <c r="AK650" s="929"/>
      <c r="AL650" s="929"/>
      <c r="AM650" s="929"/>
      <c r="AN650" s="929"/>
      <c r="AO650" s="930"/>
      <c r="AP650" s="929"/>
      <c r="AQ650" s="931"/>
      <c r="AR650" s="931"/>
      <c r="AS650" s="869"/>
      <c r="AT650" s="869"/>
      <c r="AU650" s="869"/>
      <c r="AV650" s="869"/>
      <c r="AW650" s="869"/>
      <c r="AX650" s="869"/>
      <c r="AY650" s="869"/>
      <c r="AZ650" s="869"/>
      <c r="BA650" s="869"/>
      <c r="BB650" s="869"/>
      <c r="BC650" s="869"/>
      <c r="BD650" s="869"/>
      <c r="BE650" s="869"/>
      <c r="BF650" s="869"/>
      <c r="BG650" s="869"/>
      <c r="BH650" s="869"/>
      <c r="BI650" s="869"/>
      <c r="BJ650" s="869"/>
      <c r="BK650" s="869"/>
      <c r="BL650" s="869"/>
      <c r="BM650" s="869"/>
    </row>
    <row r="651" spans="1:65" ht="27" customHeight="1" x14ac:dyDescent="0.2">
      <c r="A651" s="919"/>
      <c r="C651" s="869"/>
      <c r="E651" s="869"/>
      <c r="G651" s="869"/>
      <c r="H651" s="921"/>
      <c r="I651" s="838"/>
      <c r="J651" s="921"/>
      <c r="K651" s="838"/>
      <c r="L651" s="921"/>
      <c r="M651" s="838"/>
      <c r="N651" s="921"/>
      <c r="O651" s="838"/>
      <c r="P651" s="922"/>
      <c r="Q651" s="923"/>
      <c r="R651" s="924"/>
      <c r="S651" s="921"/>
      <c r="T651" s="921"/>
      <c r="U651" s="921"/>
      <c r="V651" s="933"/>
      <c r="W651" s="926"/>
      <c r="X651" s="927"/>
      <c r="Y651" s="922"/>
      <c r="Z651" s="838"/>
      <c r="AA651" s="928"/>
      <c r="AB651" s="929"/>
      <c r="AC651" s="929"/>
      <c r="AD651" s="929"/>
      <c r="AE651" s="929"/>
      <c r="AF651" s="929"/>
      <c r="AG651" s="929"/>
      <c r="AH651" s="929"/>
      <c r="AI651" s="929"/>
      <c r="AJ651" s="929"/>
      <c r="AK651" s="929"/>
      <c r="AL651" s="929"/>
      <c r="AM651" s="929"/>
      <c r="AN651" s="929"/>
      <c r="AO651" s="930"/>
      <c r="AP651" s="929"/>
      <c r="AQ651" s="931"/>
      <c r="AR651" s="931"/>
      <c r="AS651" s="869"/>
      <c r="AT651" s="869"/>
      <c r="AU651" s="869"/>
      <c r="AV651" s="869"/>
      <c r="AW651" s="869"/>
      <c r="AX651" s="869"/>
      <c r="AY651" s="869"/>
      <c r="AZ651" s="869"/>
      <c r="BA651" s="869"/>
      <c r="BB651" s="869"/>
      <c r="BC651" s="869"/>
      <c r="BD651" s="869"/>
      <c r="BE651" s="869"/>
      <c r="BF651" s="869"/>
      <c r="BG651" s="869"/>
      <c r="BH651" s="869"/>
      <c r="BI651" s="869"/>
      <c r="BJ651" s="869"/>
      <c r="BK651" s="869"/>
      <c r="BL651" s="869"/>
      <c r="BM651" s="869"/>
    </row>
    <row r="652" spans="1:65" ht="27" customHeight="1" x14ac:dyDescent="0.2">
      <c r="A652" s="919"/>
      <c r="C652" s="869"/>
      <c r="E652" s="869"/>
      <c r="G652" s="869"/>
      <c r="H652" s="921"/>
      <c r="I652" s="838"/>
      <c r="J652" s="921"/>
      <c r="K652" s="838"/>
      <c r="L652" s="921"/>
      <c r="M652" s="838"/>
      <c r="N652" s="921"/>
      <c r="O652" s="838"/>
      <c r="P652" s="922"/>
      <c r="Q652" s="923"/>
      <c r="R652" s="924"/>
      <c r="S652" s="921"/>
      <c r="T652" s="921"/>
      <c r="U652" s="921"/>
      <c r="V652" s="933"/>
      <c r="W652" s="926"/>
      <c r="X652" s="927"/>
      <c r="Y652" s="922"/>
      <c r="Z652" s="838"/>
      <c r="AA652" s="928"/>
      <c r="AB652" s="929"/>
      <c r="AC652" s="929"/>
      <c r="AD652" s="929"/>
      <c r="AE652" s="929"/>
      <c r="AF652" s="929"/>
      <c r="AG652" s="929"/>
      <c r="AH652" s="929"/>
      <c r="AI652" s="929"/>
      <c r="AJ652" s="929"/>
      <c r="AK652" s="929"/>
      <c r="AL652" s="929"/>
      <c r="AM652" s="929"/>
      <c r="AN652" s="929"/>
      <c r="AO652" s="930"/>
      <c r="AP652" s="929"/>
      <c r="AQ652" s="931"/>
      <c r="AR652" s="931"/>
      <c r="AS652" s="869"/>
      <c r="AT652" s="869"/>
      <c r="AU652" s="869"/>
      <c r="AV652" s="869"/>
      <c r="AW652" s="869"/>
      <c r="AX652" s="869"/>
      <c r="AY652" s="869"/>
      <c r="AZ652" s="869"/>
      <c r="BA652" s="869"/>
      <c r="BB652" s="869"/>
      <c r="BC652" s="869"/>
      <c r="BD652" s="869"/>
      <c r="BE652" s="869"/>
      <c r="BF652" s="869"/>
      <c r="BG652" s="869"/>
      <c r="BH652" s="869"/>
      <c r="BI652" s="869"/>
      <c r="BJ652" s="869"/>
      <c r="BK652" s="869"/>
      <c r="BL652" s="869"/>
      <c r="BM652" s="869"/>
    </row>
    <row r="653" spans="1:65" ht="27" customHeight="1" x14ac:dyDescent="0.2">
      <c r="A653" s="919"/>
      <c r="C653" s="869"/>
      <c r="E653" s="869"/>
      <c r="G653" s="869"/>
      <c r="H653" s="921"/>
      <c r="I653" s="838"/>
      <c r="J653" s="921"/>
      <c r="K653" s="838"/>
      <c r="L653" s="921"/>
      <c r="M653" s="838"/>
      <c r="N653" s="921"/>
      <c r="O653" s="838"/>
      <c r="P653" s="922"/>
      <c r="Q653" s="923"/>
      <c r="R653" s="924"/>
      <c r="S653" s="921"/>
      <c r="T653" s="921"/>
      <c r="U653" s="921"/>
      <c r="V653" s="933"/>
      <c r="W653" s="926"/>
      <c r="X653" s="927"/>
      <c r="Y653" s="922"/>
      <c r="Z653" s="838"/>
      <c r="AA653" s="928"/>
      <c r="AB653" s="929"/>
      <c r="AC653" s="929"/>
      <c r="AD653" s="929"/>
      <c r="AE653" s="929"/>
      <c r="AF653" s="929"/>
      <c r="AG653" s="929"/>
      <c r="AH653" s="929"/>
      <c r="AI653" s="929"/>
      <c r="AJ653" s="929"/>
      <c r="AK653" s="929"/>
      <c r="AL653" s="929"/>
      <c r="AM653" s="929"/>
      <c r="AN653" s="929"/>
      <c r="AO653" s="930"/>
      <c r="AP653" s="929"/>
      <c r="AQ653" s="931"/>
      <c r="AR653" s="931"/>
      <c r="AS653" s="869"/>
      <c r="AT653" s="869"/>
      <c r="AU653" s="869"/>
      <c r="AV653" s="869"/>
      <c r="AW653" s="869"/>
      <c r="AX653" s="869"/>
      <c r="AY653" s="869"/>
      <c r="AZ653" s="869"/>
      <c r="BA653" s="869"/>
      <c r="BB653" s="869"/>
      <c r="BC653" s="869"/>
      <c r="BD653" s="869"/>
      <c r="BE653" s="869"/>
      <c r="BF653" s="869"/>
      <c r="BG653" s="869"/>
      <c r="BH653" s="869"/>
      <c r="BI653" s="869"/>
      <c r="BJ653" s="869"/>
      <c r="BK653" s="869"/>
      <c r="BL653" s="869"/>
      <c r="BM653" s="869"/>
    </row>
    <row r="654" spans="1:65" ht="27" customHeight="1" x14ac:dyDescent="0.2">
      <c r="A654" s="919"/>
      <c r="C654" s="869"/>
      <c r="E654" s="869"/>
      <c r="G654" s="869"/>
      <c r="H654" s="921"/>
      <c r="I654" s="838"/>
      <c r="J654" s="921"/>
      <c r="K654" s="838"/>
      <c r="L654" s="921"/>
      <c r="M654" s="838"/>
      <c r="N654" s="921"/>
      <c r="O654" s="838"/>
      <c r="P654" s="922"/>
      <c r="Q654" s="923"/>
      <c r="R654" s="924"/>
      <c r="S654" s="921"/>
      <c r="T654" s="921"/>
      <c r="U654" s="921"/>
      <c r="V654" s="933"/>
      <c r="W654" s="926"/>
      <c r="X654" s="927"/>
      <c r="Y654" s="922"/>
      <c r="Z654" s="838"/>
      <c r="AA654" s="928"/>
      <c r="AB654" s="929"/>
      <c r="AC654" s="929"/>
      <c r="AD654" s="929"/>
      <c r="AE654" s="929"/>
      <c r="AF654" s="929"/>
      <c r="AG654" s="929"/>
      <c r="AH654" s="929"/>
      <c r="AI654" s="929"/>
      <c r="AJ654" s="929"/>
      <c r="AK654" s="929"/>
      <c r="AL654" s="929"/>
      <c r="AM654" s="929"/>
      <c r="AN654" s="929"/>
      <c r="AO654" s="930"/>
      <c r="AP654" s="929"/>
      <c r="AQ654" s="931"/>
      <c r="AR654" s="931"/>
      <c r="AS654" s="869"/>
      <c r="AT654" s="869"/>
      <c r="AU654" s="869"/>
      <c r="AV654" s="869"/>
      <c r="AW654" s="869"/>
      <c r="AX654" s="869"/>
      <c r="AY654" s="869"/>
      <c r="AZ654" s="869"/>
      <c r="BA654" s="869"/>
      <c r="BB654" s="869"/>
      <c r="BC654" s="869"/>
      <c r="BD654" s="869"/>
      <c r="BE654" s="869"/>
      <c r="BF654" s="869"/>
      <c r="BG654" s="869"/>
      <c r="BH654" s="869"/>
      <c r="BI654" s="869"/>
      <c r="BJ654" s="869"/>
      <c r="BK654" s="869"/>
      <c r="BL654" s="869"/>
      <c r="BM654" s="869"/>
    </row>
    <row r="655" spans="1:65" ht="27" customHeight="1" x14ac:dyDescent="0.2">
      <c r="A655" s="919"/>
      <c r="C655" s="869"/>
      <c r="E655" s="869"/>
      <c r="G655" s="869"/>
      <c r="H655" s="921"/>
      <c r="I655" s="838"/>
      <c r="J655" s="921"/>
      <c r="K655" s="838"/>
      <c r="L655" s="921"/>
      <c r="M655" s="838"/>
      <c r="N655" s="921"/>
      <c r="O655" s="838"/>
      <c r="P655" s="922"/>
      <c r="Q655" s="923"/>
      <c r="R655" s="924"/>
      <c r="S655" s="921"/>
      <c r="T655" s="921"/>
      <c r="U655" s="921"/>
      <c r="V655" s="933"/>
      <c r="W655" s="926"/>
      <c r="X655" s="927"/>
      <c r="Y655" s="922"/>
      <c r="Z655" s="838"/>
      <c r="AA655" s="928"/>
      <c r="AB655" s="929"/>
      <c r="AC655" s="929"/>
      <c r="AD655" s="929"/>
      <c r="AE655" s="929"/>
      <c r="AF655" s="929"/>
      <c r="AG655" s="929"/>
      <c r="AH655" s="929"/>
      <c r="AI655" s="929"/>
      <c r="AJ655" s="929"/>
      <c r="AK655" s="929"/>
      <c r="AL655" s="929"/>
      <c r="AM655" s="929"/>
      <c r="AN655" s="929"/>
      <c r="AO655" s="930"/>
      <c r="AP655" s="929"/>
      <c r="AQ655" s="931"/>
      <c r="AR655" s="931"/>
      <c r="AS655" s="869"/>
      <c r="AT655" s="869"/>
      <c r="AU655" s="869"/>
      <c r="AV655" s="869"/>
      <c r="AW655" s="869"/>
      <c r="AX655" s="869"/>
      <c r="AY655" s="869"/>
      <c r="AZ655" s="869"/>
      <c r="BA655" s="869"/>
      <c r="BB655" s="869"/>
      <c r="BC655" s="869"/>
      <c r="BD655" s="869"/>
      <c r="BE655" s="869"/>
      <c r="BF655" s="869"/>
      <c r="BG655" s="869"/>
      <c r="BH655" s="869"/>
      <c r="BI655" s="869"/>
      <c r="BJ655" s="869"/>
      <c r="BK655" s="869"/>
      <c r="BL655" s="869"/>
      <c r="BM655" s="869"/>
    </row>
    <row r="656" spans="1:65" ht="27" customHeight="1" x14ac:dyDescent="0.2">
      <c r="A656" s="919"/>
      <c r="C656" s="869"/>
      <c r="E656" s="869"/>
      <c r="G656" s="869"/>
      <c r="H656" s="921"/>
      <c r="I656" s="838"/>
      <c r="J656" s="921"/>
      <c r="K656" s="838"/>
      <c r="L656" s="921"/>
      <c r="M656" s="838"/>
      <c r="N656" s="921"/>
      <c r="O656" s="838"/>
      <c r="P656" s="922"/>
      <c r="Q656" s="923"/>
      <c r="R656" s="924"/>
      <c r="S656" s="921"/>
      <c r="T656" s="921"/>
      <c r="U656" s="921"/>
      <c r="V656" s="933"/>
      <c r="W656" s="926"/>
      <c r="X656" s="927"/>
      <c r="Y656" s="922"/>
      <c r="Z656" s="838"/>
      <c r="AA656" s="928"/>
      <c r="AB656" s="929"/>
      <c r="AC656" s="929"/>
      <c r="AD656" s="929"/>
      <c r="AE656" s="929"/>
      <c r="AF656" s="929"/>
      <c r="AG656" s="929"/>
      <c r="AH656" s="929"/>
      <c r="AI656" s="929"/>
      <c r="AJ656" s="929"/>
      <c r="AK656" s="929"/>
      <c r="AL656" s="929"/>
      <c r="AM656" s="929"/>
      <c r="AN656" s="929"/>
      <c r="AO656" s="930"/>
      <c r="AP656" s="929"/>
      <c r="AQ656" s="931"/>
      <c r="AR656" s="931"/>
      <c r="AS656" s="869"/>
      <c r="AT656" s="869"/>
      <c r="AU656" s="869"/>
      <c r="AV656" s="869"/>
      <c r="AW656" s="869"/>
      <c r="AX656" s="869"/>
      <c r="AY656" s="869"/>
      <c r="AZ656" s="869"/>
      <c r="BA656" s="869"/>
      <c r="BB656" s="869"/>
      <c r="BC656" s="869"/>
      <c r="BD656" s="869"/>
      <c r="BE656" s="869"/>
      <c r="BF656" s="869"/>
      <c r="BG656" s="869"/>
      <c r="BH656" s="869"/>
      <c r="BI656" s="869"/>
      <c r="BJ656" s="869"/>
      <c r="BK656" s="869"/>
      <c r="BL656" s="869"/>
      <c r="BM656" s="869"/>
    </row>
    <row r="657" spans="1:65" ht="27" customHeight="1" x14ac:dyDescent="0.2">
      <c r="A657" s="919"/>
      <c r="C657" s="869"/>
      <c r="E657" s="869"/>
      <c r="G657" s="869"/>
      <c r="H657" s="921"/>
      <c r="I657" s="838"/>
      <c r="J657" s="921"/>
      <c r="K657" s="838"/>
      <c r="L657" s="921"/>
      <c r="M657" s="838"/>
      <c r="N657" s="921"/>
      <c r="O657" s="838"/>
      <c r="P657" s="922"/>
      <c r="Q657" s="923"/>
      <c r="R657" s="924"/>
      <c r="S657" s="921"/>
      <c r="T657" s="921"/>
      <c r="U657" s="921"/>
      <c r="V657" s="933"/>
      <c r="W657" s="926"/>
      <c r="X657" s="927"/>
      <c r="Y657" s="922"/>
      <c r="Z657" s="838"/>
      <c r="AA657" s="928"/>
      <c r="AB657" s="929"/>
      <c r="AC657" s="929"/>
      <c r="AD657" s="929"/>
      <c r="AE657" s="929"/>
      <c r="AF657" s="929"/>
      <c r="AG657" s="929"/>
      <c r="AH657" s="929"/>
      <c r="AI657" s="929"/>
      <c r="AJ657" s="929"/>
      <c r="AK657" s="929"/>
      <c r="AL657" s="929"/>
      <c r="AM657" s="929"/>
      <c r="AN657" s="929"/>
      <c r="AO657" s="930"/>
      <c r="AP657" s="929"/>
      <c r="AQ657" s="931"/>
      <c r="AR657" s="931"/>
      <c r="AS657" s="869"/>
      <c r="AT657" s="869"/>
      <c r="AU657" s="869"/>
      <c r="AV657" s="869"/>
      <c r="AW657" s="869"/>
      <c r="AX657" s="869"/>
      <c r="AY657" s="869"/>
      <c r="AZ657" s="869"/>
      <c r="BA657" s="869"/>
      <c r="BB657" s="869"/>
      <c r="BC657" s="869"/>
      <c r="BD657" s="869"/>
      <c r="BE657" s="869"/>
      <c r="BF657" s="869"/>
      <c r="BG657" s="869"/>
      <c r="BH657" s="869"/>
      <c r="BI657" s="869"/>
      <c r="BJ657" s="869"/>
      <c r="BK657" s="869"/>
      <c r="BL657" s="869"/>
      <c r="BM657" s="869"/>
    </row>
    <row r="658" spans="1:65" ht="27" customHeight="1" x14ac:dyDescent="0.2">
      <c r="A658" s="919"/>
      <c r="C658" s="869"/>
      <c r="E658" s="869"/>
      <c r="G658" s="869"/>
      <c r="H658" s="921"/>
      <c r="I658" s="838"/>
      <c r="J658" s="921"/>
      <c r="K658" s="838"/>
      <c r="L658" s="921"/>
      <c r="M658" s="838"/>
      <c r="N658" s="921"/>
      <c r="O658" s="838"/>
      <c r="P658" s="922"/>
      <c r="Q658" s="923"/>
      <c r="R658" s="924"/>
      <c r="S658" s="921"/>
      <c r="T658" s="921"/>
      <c r="U658" s="921"/>
      <c r="V658" s="933"/>
      <c r="W658" s="926"/>
      <c r="X658" s="927"/>
      <c r="Y658" s="922"/>
      <c r="Z658" s="838"/>
      <c r="AA658" s="928"/>
      <c r="AB658" s="929"/>
      <c r="AC658" s="929"/>
      <c r="AD658" s="929"/>
      <c r="AE658" s="929"/>
      <c r="AF658" s="929"/>
      <c r="AG658" s="929"/>
      <c r="AH658" s="929"/>
      <c r="AI658" s="929"/>
      <c r="AJ658" s="929"/>
      <c r="AK658" s="929"/>
      <c r="AL658" s="929"/>
      <c r="AM658" s="929"/>
      <c r="AN658" s="929"/>
      <c r="AO658" s="930"/>
      <c r="AP658" s="929"/>
      <c r="AQ658" s="931"/>
      <c r="AR658" s="931"/>
      <c r="AS658" s="869"/>
      <c r="AT658" s="869"/>
      <c r="AU658" s="869"/>
      <c r="AV658" s="869"/>
      <c r="AW658" s="869"/>
      <c r="AX658" s="869"/>
      <c r="AY658" s="869"/>
      <c r="AZ658" s="869"/>
      <c r="BA658" s="869"/>
      <c r="BB658" s="869"/>
      <c r="BC658" s="869"/>
      <c r="BD658" s="869"/>
      <c r="BE658" s="869"/>
      <c r="BF658" s="869"/>
      <c r="BG658" s="869"/>
      <c r="BH658" s="869"/>
      <c r="BI658" s="869"/>
      <c r="BJ658" s="869"/>
      <c r="BK658" s="869"/>
      <c r="BL658" s="869"/>
      <c r="BM658" s="869"/>
    </row>
    <row r="659" spans="1:65" ht="27" customHeight="1" x14ac:dyDescent="0.2">
      <c r="A659" s="919"/>
      <c r="C659" s="869"/>
      <c r="E659" s="869"/>
      <c r="G659" s="869"/>
      <c r="H659" s="921"/>
      <c r="I659" s="838"/>
      <c r="J659" s="921"/>
      <c r="K659" s="838"/>
      <c r="L659" s="921"/>
      <c r="M659" s="838"/>
      <c r="N659" s="921"/>
      <c r="O659" s="838"/>
      <c r="P659" s="922"/>
      <c r="Q659" s="923"/>
      <c r="R659" s="924"/>
      <c r="S659" s="921"/>
      <c r="T659" s="921"/>
      <c r="U659" s="921"/>
      <c r="V659" s="933"/>
      <c r="W659" s="926"/>
      <c r="X659" s="927"/>
      <c r="Y659" s="922"/>
      <c r="Z659" s="838"/>
      <c r="AA659" s="928"/>
      <c r="AB659" s="929"/>
      <c r="AC659" s="929"/>
      <c r="AD659" s="929"/>
      <c r="AE659" s="929"/>
      <c r="AF659" s="929"/>
      <c r="AG659" s="929"/>
      <c r="AH659" s="929"/>
      <c r="AI659" s="929"/>
      <c r="AJ659" s="929"/>
      <c r="AK659" s="929"/>
      <c r="AL659" s="929"/>
      <c r="AM659" s="929"/>
      <c r="AN659" s="929"/>
      <c r="AO659" s="930"/>
      <c r="AP659" s="929"/>
      <c r="AQ659" s="931"/>
      <c r="AR659" s="931"/>
      <c r="AS659" s="869"/>
      <c r="AT659" s="869"/>
      <c r="AU659" s="869"/>
      <c r="AV659" s="869"/>
      <c r="AW659" s="869"/>
      <c r="AX659" s="869"/>
      <c r="AY659" s="869"/>
      <c r="AZ659" s="869"/>
      <c r="BA659" s="869"/>
      <c r="BB659" s="869"/>
      <c r="BC659" s="869"/>
      <c r="BD659" s="869"/>
      <c r="BE659" s="869"/>
      <c r="BF659" s="869"/>
      <c r="BG659" s="869"/>
      <c r="BH659" s="869"/>
      <c r="BI659" s="869"/>
      <c r="BJ659" s="869"/>
      <c r="BK659" s="869"/>
      <c r="BL659" s="869"/>
      <c r="BM659" s="869"/>
    </row>
    <row r="660" spans="1:65" ht="27" customHeight="1" x14ac:dyDescent="0.2">
      <c r="A660" s="919"/>
      <c r="C660" s="869"/>
      <c r="E660" s="869"/>
      <c r="G660" s="869"/>
      <c r="H660" s="921"/>
      <c r="I660" s="838"/>
      <c r="J660" s="921"/>
      <c r="K660" s="838"/>
      <c r="L660" s="921"/>
      <c r="M660" s="838"/>
      <c r="N660" s="921"/>
      <c r="O660" s="838"/>
      <c r="P660" s="922"/>
      <c r="Q660" s="923"/>
      <c r="R660" s="924"/>
      <c r="S660" s="921"/>
      <c r="T660" s="921"/>
      <c r="U660" s="921"/>
      <c r="V660" s="933"/>
      <c r="W660" s="926"/>
      <c r="X660" s="927"/>
      <c r="Y660" s="922"/>
      <c r="Z660" s="838"/>
      <c r="AA660" s="928"/>
      <c r="AB660" s="929"/>
      <c r="AC660" s="929"/>
      <c r="AD660" s="929"/>
      <c r="AE660" s="929"/>
      <c r="AF660" s="929"/>
      <c r="AG660" s="929"/>
      <c r="AH660" s="929"/>
      <c r="AI660" s="929"/>
      <c r="AJ660" s="929"/>
      <c r="AK660" s="929"/>
      <c r="AL660" s="929"/>
      <c r="AM660" s="929"/>
      <c r="AN660" s="929"/>
      <c r="AO660" s="930"/>
      <c r="AP660" s="929"/>
      <c r="AQ660" s="931"/>
      <c r="AR660" s="931"/>
      <c r="AS660" s="869"/>
      <c r="AT660" s="869"/>
      <c r="AU660" s="869"/>
      <c r="AV660" s="869"/>
      <c r="AW660" s="869"/>
      <c r="AX660" s="869"/>
      <c r="AY660" s="869"/>
      <c r="AZ660" s="869"/>
      <c r="BA660" s="869"/>
      <c r="BB660" s="869"/>
      <c r="BC660" s="869"/>
      <c r="BD660" s="869"/>
      <c r="BE660" s="869"/>
      <c r="BF660" s="869"/>
      <c r="BG660" s="869"/>
      <c r="BH660" s="869"/>
      <c r="BI660" s="869"/>
      <c r="BJ660" s="869"/>
      <c r="BK660" s="869"/>
      <c r="BL660" s="869"/>
      <c r="BM660" s="869"/>
    </row>
    <row r="661" spans="1:65" ht="27" customHeight="1" x14ac:dyDescent="0.2">
      <c r="A661" s="919"/>
      <c r="C661" s="869"/>
      <c r="E661" s="869"/>
      <c r="G661" s="869"/>
      <c r="H661" s="921"/>
      <c r="I661" s="838"/>
      <c r="J661" s="921"/>
      <c r="K661" s="838"/>
      <c r="L661" s="921"/>
      <c r="M661" s="838"/>
      <c r="N661" s="921"/>
      <c r="O661" s="838"/>
      <c r="P661" s="922"/>
      <c r="Q661" s="923"/>
      <c r="R661" s="924"/>
      <c r="S661" s="921"/>
      <c r="T661" s="921"/>
      <c r="U661" s="921"/>
      <c r="V661" s="933"/>
      <c r="W661" s="926"/>
      <c r="X661" s="927"/>
      <c r="Y661" s="922"/>
      <c r="Z661" s="838"/>
      <c r="AA661" s="928"/>
      <c r="AB661" s="929"/>
      <c r="AC661" s="929"/>
      <c r="AD661" s="929"/>
      <c r="AE661" s="929"/>
      <c r="AF661" s="929"/>
      <c r="AG661" s="929"/>
      <c r="AH661" s="929"/>
      <c r="AI661" s="929"/>
      <c r="AJ661" s="929"/>
      <c r="AK661" s="929"/>
      <c r="AL661" s="929"/>
      <c r="AM661" s="929"/>
      <c r="AN661" s="929"/>
      <c r="AO661" s="930"/>
      <c r="AP661" s="929"/>
      <c r="AQ661" s="931"/>
      <c r="AR661" s="931"/>
      <c r="AS661" s="869"/>
      <c r="AT661" s="869"/>
      <c r="AU661" s="869"/>
      <c r="AV661" s="869"/>
      <c r="AW661" s="869"/>
      <c r="AX661" s="869"/>
      <c r="AY661" s="869"/>
      <c r="AZ661" s="869"/>
      <c r="BA661" s="869"/>
      <c r="BB661" s="869"/>
      <c r="BC661" s="869"/>
      <c r="BD661" s="869"/>
      <c r="BE661" s="869"/>
      <c r="BF661" s="869"/>
      <c r="BG661" s="869"/>
      <c r="BH661" s="869"/>
      <c r="BI661" s="869"/>
      <c r="BJ661" s="869"/>
      <c r="BK661" s="869"/>
      <c r="BL661" s="869"/>
      <c r="BM661" s="869"/>
    </row>
    <row r="662" spans="1:65" ht="27" customHeight="1" x14ac:dyDescent="0.2">
      <c r="A662" s="919"/>
      <c r="C662" s="869"/>
      <c r="E662" s="869"/>
      <c r="G662" s="869"/>
      <c r="H662" s="921"/>
      <c r="I662" s="838"/>
      <c r="J662" s="921"/>
      <c r="K662" s="838"/>
      <c r="L662" s="921"/>
      <c r="M662" s="838"/>
      <c r="N662" s="921"/>
      <c r="O662" s="838"/>
      <c r="P662" s="922"/>
      <c r="Q662" s="923"/>
      <c r="R662" s="924"/>
      <c r="S662" s="921"/>
      <c r="T662" s="921"/>
      <c r="U662" s="921"/>
      <c r="V662" s="933"/>
      <c r="W662" s="926"/>
      <c r="X662" s="927"/>
      <c r="Y662" s="922"/>
      <c r="Z662" s="838"/>
      <c r="AA662" s="928"/>
      <c r="AB662" s="929"/>
      <c r="AC662" s="929"/>
      <c r="AD662" s="929"/>
      <c r="AE662" s="929"/>
      <c r="AF662" s="929"/>
      <c r="AG662" s="929"/>
      <c r="AH662" s="929"/>
      <c r="AI662" s="929"/>
      <c r="AJ662" s="929"/>
      <c r="AK662" s="929"/>
      <c r="AL662" s="929"/>
      <c r="AM662" s="929"/>
      <c r="AN662" s="929"/>
      <c r="AO662" s="930"/>
      <c r="AP662" s="929"/>
      <c r="AQ662" s="931"/>
      <c r="AR662" s="931"/>
      <c r="AS662" s="869"/>
      <c r="AT662" s="869"/>
      <c r="AU662" s="869"/>
      <c r="AV662" s="869"/>
      <c r="AW662" s="869"/>
      <c r="AX662" s="869"/>
      <c r="AY662" s="869"/>
      <c r="AZ662" s="869"/>
      <c r="BA662" s="869"/>
      <c r="BB662" s="869"/>
      <c r="BC662" s="869"/>
      <c r="BD662" s="869"/>
      <c r="BE662" s="869"/>
      <c r="BF662" s="869"/>
      <c r="BG662" s="869"/>
      <c r="BH662" s="869"/>
      <c r="BI662" s="869"/>
      <c r="BJ662" s="869"/>
      <c r="BK662" s="869"/>
      <c r="BL662" s="869"/>
      <c r="BM662" s="869"/>
    </row>
    <row r="663" spans="1:65" ht="27" customHeight="1" x14ac:dyDescent="0.2">
      <c r="A663" s="919"/>
      <c r="C663" s="869"/>
      <c r="E663" s="869"/>
      <c r="G663" s="869"/>
      <c r="H663" s="921"/>
      <c r="I663" s="838"/>
      <c r="J663" s="921"/>
      <c r="K663" s="838"/>
      <c r="L663" s="921"/>
      <c r="M663" s="838"/>
      <c r="N663" s="921"/>
      <c r="O663" s="838"/>
      <c r="P663" s="922"/>
      <c r="Q663" s="923"/>
      <c r="R663" s="924"/>
      <c r="S663" s="921"/>
      <c r="T663" s="921"/>
      <c r="U663" s="921"/>
      <c r="V663" s="933"/>
      <c r="W663" s="926"/>
      <c r="X663" s="927"/>
      <c r="Y663" s="922"/>
      <c r="Z663" s="838"/>
      <c r="AA663" s="928"/>
      <c r="AB663" s="929"/>
      <c r="AC663" s="929"/>
      <c r="AD663" s="929"/>
      <c r="AE663" s="929"/>
      <c r="AF663" s="929"/>
      <c r="AG663" s="929"/>
      <c r="AH663" s="929"/>
      <c r="AI663" s="929"/>
      <c r="AJ663" s="929"/>
      <c r="AK663" s="929"/>
      <c r="AL663" s="929"/>
      <c r="AM663" s="929"/>
      <c r="AN663" s="929"/>
      <c r="AO663" s="930"/>
      <c r="AP663" s="929"/>
      <c r="AQ663" s="931"/>
      <c r="AR663" s="931"/>
      <c r="AS663" s="869"/>
      <c r="AT663" s="869"/>
      <c r="AU663" s="869"/>
      <c r="AV663" s="869"/>
      <c r="AW663" s="869"/>
      <c r="AX663" s="869"/>
      <c r="AY663" s="869"/>
      <c r="AZ663" s="869"/>
      <c r="BA663" s="869"/>
      <c r="BB663" s="869"/>
      <c r="BC663" s="869"/>
      <c r="BD663" s="869"/>
      <c r="BE663" s="869"/>
      <c r="BF663" s="869"/>
      <c r="BG663" s="869"/>
      <c r="BH663" s="869"/>
      <c r="BI663" s="869"/>
      <c r="BJ663" s="869"/>
      <c r="BK663" s="869"/>
      <c r="BL663" s="869"/>
      <c r="BM663" s="869"/>
    </row>
    <row r="664" spans="1:65" ht="27" customHeight="1" x14ac:dyDescent="0.2">
      <c r="A664" s="919"/>
      <c r="C664" s="869"/>
      <c r="E664" s="869"/>
      <c r="G664" s="869"/>
      <c r="H664" s="921"/>
      <c r="I664" s="838"/>
      <c r="J664" s="921"/>
      <c r="K664" s="838"/>
      <c r="L664" s="921"/>
      <c r="M664" s="838"/>
      <c r="N664" s="921"/>
      <c r="O664" s="838"/>
      <c r="P664" s="922"/>
      <c r="Q664" s="923"/>
      <c r="R664" s="924"/>
      <c r="S664" s="921"/>
      <c r="T664" s="921"/>
      <c r="U664" s="921"/>
      <c r="V664" s="933"/>
      <c r="W664" s="926"/>
      <c r="X664" s="927"/>
      <c r="Y664" s="922"/>
      <c r="Z664" s="838"/>
      <c r="AA664" s="928"/>
      <c r="AB664" s="929"/>
      <c r="AC664" s="929"/>
      <c r="AD664" s="929"/>
      <c r="AE664" s="929"/>
      <c r="AF664" s="929"/>
      <c r="AG664" s="929"/>
      <c r="AH664" s="929"/>
      <c r="AI664" s="929"/>
      <c r="AJ664" s="929"/>
      <c r="AK664" s="929"/>
      <c r="AL664" s="929"/>
      <c r="AM664" s="929"/>
      <c r="AN664" s="929"/>
      <c r="AO664" s="930"/>
      <c r="AP664" s="929"/>
      <c r="AQ664" s="931"/>
      <c r="AR664" s="931"/>
      <c r="AS664" s="869"/>
      <c r="AT664" s="869"/>
      <c r="AU664" s="869"/>
      <c r="AV664" s="869"/>
      <c r="AW664" s="869"/>
      <c r="AX664" s="869"/>
      <c r="AY664" s="869"/>
      <c r="AZ664" s="869"/>
      <c r="BA664" s="869"/>
      <c r="BB664" s="869"/>
      <c r="BC664" s="869"/>
      <c r="BD664" s="869"/>
      <c r="BE664" s="869"/>
      <c r="BF664" s="869"/>
      <c r="BG664" s="869"/>
      <c r="BH664" s="869"/>
      <c r="BI664" s="869"/>
      <c r="BJ664" s="869"/>
      <c r="BK664" s="869"/>
      <c r="BL664" s="869"/>
      <c r="BM664" s="869"/>
    </row>
    <row r="665" spans="1:65" ht="27" customHeight="1" x14ac:dyDescent="0.2">
      <c r="A665" s="919"/>
      <c r="C665" s="869"/>
      <c r="E665" s="869"/>
      <c r="G665" s="869"/>
      <c r="H665" s="921"/>
      <c r="I665" s="838"/>
      <c r="J665" s="921"/>
      <c r="K665" s="838"/>
      <c r="L665" s="921"/>
      <c r="M665" s="838"/>
      <c r="N665" s="921"/>
      <c r="O665" s="838"/>
      <c r="P665" s="922"/>
      <c r="Q665" s="923"/>
      <c r="R665" s="924"/>
      <c r="S665" s="921"/>
      <c r="T665" s="921"/>
      <c r="U665" s="921"/>
      <c r="V665" s="933"/>
      <c r="W665" s="926"/>
      <c r="X665" s="927"/>
      <c r="Y665" s="922"/>
      <c r="Z665" s="838"/>
      <c r="AA665" s="928"/>
      <c r="AB665" s="929"/>
      <c r="AC665" s="929"/>
      <c r="AD665" s="929"/>
      <c r="AE665" s="929"/>
      <c r="AF665" s="929"/>
      <c r="AG665" s="929"/>
      <c r="AH665" s="929"/>
      <c r="AI665" s="929"/>
      <c r="AJ665" s="929"/>
      <c r="AK665" s="929"/>
      <c r="AL665" s="929"/>
      <c r="AM665" s="929"/>
      <c r="AN665" s="929"/>
      <c r="AO665" s="930"/>
      <c r="AP665" s="929"/>
      <c r="AQ665" s="931"/>
      <c r="AR665" s="931"/>
      <c r="AS665" s="869"/>
      <c r="AT665" s="869"/>
      <c r="AU665" s="869"/>
      <c r="AV665" s="869"/>
      <c r="AW665" s="869"/>
      <c r="AX665" s="869"/>
      <c r="AY665" s="869"/>
      <c r="AZ665" s="869"/>
      <c r="BA665" s="869"/>
      <c r="BB665" s="869"/>
      <c r="BC665" s="869"/>
      <c r="BD665" s="869"/>
      <c r="BE665" s="869"/>
      <c r="BF665" s="869"/>
      <c r="BG665" s="869"/>
      <c r="BH665" s="869"/>
      <c r="BI665" s="869"/>
      <c r="BJ665" s="869"/>
      <c r="BK665" s="869"/>
      <c r="BL665" s="869"/>
      <c r="BM665" s="869"/>
    </row>
    <row r="666" spans="1:65" ht="27" customHeight="1" x14ac:dyDescent="0.2">
      <c r="A666" s="919"/>
      <c r="C666" s="869"/>
      <c r="E666" s="869"/>
      <c r="G666" s="869"/>
      <c r="H666" s="921"/>
      <c r="I666" s="838"/>
      <c r="J666" s="921"/>
      <c r="K666" s="838"/>
      <c r="L666" s="921"/>
      <c r="M666" s="838"/>
      <c r="N666" s="921"/>
      <c r="O666" s="838"/>
      <c r="P666" s="922"/>
      <c r="Q666" s="923"/>
      <c r="R666" s="924"/>
      <c r="S666" s="921"/>
      <c r="T666" s="921"/>
      <c r="U666" s="921"/>
      <c r="V666" s="933"/>
      <c r="W666" s="926"/>
      <c r="X666" s="927"/>
      <c r="Y666" s="922"/>
      <c r="Z666" s="838"/>
      <c r="AA666" s="928"/>
      <c r="AB666" s="929"/>
      <c r="AC666" s="929"/>
      <c r="AD666" s="929"/>
      <c r="AE666" s="929"/>
      <c r="AF666" s="929"/>
      <c r="AG666" s="929"/>
      <c r="AH666" s="929"/>
      <c r="AI666" s="929"/>
      <c r="AJ666" s="929"/>
      <c r="AK666" s="929"/>
      <c r="AL666" s="929"/>
      <c r="AM666" s="929"/>
      <c r="AN666" s="929"/>
      <c r="AO666" s="930"/>
      <c r="AP666" s="929"/>
      <c r="AQ666" s="931"/>
      <c r="AR666" s="931"/>
      <c r="AS666" s="869"/>
      <c r="AT666" s="869"/>
      <c r="AU666" s="869"/>
      <c r="AV666" s="869"/>
      <c r="AW666" s="869"/>
      <c r="AX666" s="869"/>
      <c r="AY666" s="869"/>
      <c r="AZ666" s="869"/>
      <c r="BA666" s="869"/>
      <c r="BB666" s="869"/>
      <c r="BC666" s="869"/>
      <c r="BD666" s="869"/>
      <c r="BE666" s="869"/>
      <c r="BF666" s="869"/>
      <c r="BG666" s="869"/>
      <c r="BH666" s="869"/>
      <c r="BI666" s="869"/>
      <c r="BJ666" s="869"/>
      <c r="BK666" s="869"/>
      <c r="BL666" s="869"/>
      <c r="BM666" s="869"/>
    </row>
    <row r="667" spans="1:65" ht="27" customHeight="1" x14ac:dyDescent="0.2">
      <c r="A667" s="919"/>
      <c r="C667" s="869"/>
      <c r="E667" s="869"/>
      <c r="G667" s="869"/>
      <c r="H667" s="921"/>
      <c r="I667" s="838"/>
      <c r="J667" s="921"/>
      <c r="K667" s="838"/>
      <c r="L667" s="921"/>
      <c r="M667" s="838"/>
      <c r="N667" s="921"/>
      <c r="O667" s="838"/>
      <c r="P667" s="922"/>
      <c r="Q667" s="923"/>
      <c r="R667" s="924"/>
      <c r="S667" s="921"/>
      <c r="T667" s="921"/>
      <c r="U667" s="921"/>
      <c r="V667" s="933"/>
      <c r="W667" s="926"/>
      <c r="X667" s="927"/>
      <c r="Y667" s="922"/>
      <c r="Z667" s="838"/>
      <c r="AA667" s="928"/>
      <c r="AB667" s="929"/>
      <c r="AC667" s="929"/>
      <c r="AD667" s="929"/>
      <c r="AE667" s="929"/>
      <c r="AF667" s="929"/>
      <c r="AG667" s="929"/>
      <c r="AH667" s="929"/>
      <c r="AI667" s="929"/>
      <c r="AJ667" s="929"/>
      <c r="AK667" s="929"/>
      <c r="AL667" s="929"/>
      <c r="AM667" s="929"/>
      <c r="AN667" s="929"/>
      <c r="AO667" s="930"/>
      <c r="AP667" s="929"/>
      <c r="AQ667" s="931"/>
      <c r="AR667" s="931"/>
      <c r="AS667" s="869"/>
      <c r="AT667" s="869"/>
      <c r="AU667" s="869"/>
      <c r="AV667" s="869"/>
      <c r="AW667" s="869"/>
      <c r="AX667" s="869"/>
      <c r="AY667" s="869"/>
      <c r="AZ667" s="869"/>
      <c r="BA667" s="869"/>
      <c r="BB667" s="869"/>
      <c r="BC667" s="869"/>
      <c r="BD667" s="869"/>
      <c r="BE667" s="869"/>
      <c r="BF667" s="869"/>
      <c r="BG667" s="869"/>
      <c r="BH667" s="869"/>
      <c r="BI667" s="869"/>
      <c r="BJ667" s="869"/>
      <c r="BK667" s="869"/>
      <c r="BL667" s="869"/>
      <c r="BM667" s="869"/>
    </row>
    <row r="668" spans="1:65" ht="27" customHeight="1" x14ac:dyDescent="0.2">
      <c r="A668" s="919"/>
      <c r="C668" s="869"/>
      <c r="E668" s="869"/>
      <c r="G668" s="869"/>
      <c r="H668" s="921"/>
      <c r="I668" s="838"/>
      <c r="J668" s="921"/>
      <c r="K668" s="838"/>
      <c r="L668" s="921"/>
      <c r="M668" s="838"/>
      <c r="N668" s="921"/>
      <c r="O668" s="838"/>
      <c r="P668" s="922"/>
      <c r="Q668" s="923"/>
      <c r="R668" s="924"/>
      <c r="S668" s="921"/>
      <c r="T668" s="921"/>
      <c r="U668" s="921"/>
      <c r="V668" s="933"/>
      <c r="W668" s="926"/>
      <c r="X668" s="927"/>
      <c r="Y668" s="922"/>
      <c r="Z668" s="838"/>
      <c r="AA668" s="928"/>
      <c r="AB668" s="929"/>
      <c r="AC668" s="929"/>
      <c r="AD668" s="929"/>
      <c r="AE668" s="929"/>
      <c r="AF668" s="929"/>
      <c r="AG668" s="929"/>
      <c r="AH668" s="929"/>
      <c r="AI668" s="929"/>
      <c r="AJ668" s="929"/>
      <c r="AK668" s="929"/>
      <c r="AL668" s="929"/>
      <c r="AM668" s="929"/>
      <c r="AN668" s="929"/>
      <c r="AO668" s="930"/>
      <c r="AP668" s="929"/>
      <c r="AQ668" s="931"/>
      <c r="AR668" s="931"/>
      <c r="AS668" s="869"/>
      <c r="AT668" s="869"/>
      <c r="AU668" s="869"/>
      <c r="AV668" s="869"/>
      <c r="AW668" s="869"/>
      <c r="AX668" s="869"/>
      <c r="AY668" s="869"/>
      <c r="AZ668" s="869"/>
      <c r="BA668" s="869"/>
      <c r="BB668" s="869"/>
      <c r="BC668" s="869"/>
      <c r="BD668" s="869"/>
      <c r="BE668" s="869"/>
      <c r="BF668" s="869"/>
      <c r="BG668" s="869"/>
      <c r="BH668" s="869"/>
      <c r="BI668" s="869"/>
      <c r="BJ668" s="869"/>
      <c r="BK668" s="869"/>
      <c r="BL668" s="869"/>
      <c r="BM668" s="869"/>
    </row>
    <row r="669" spans="1:65" ht="27" customHeight="1" x14ac:dyDescent="0.2">
      <c r="A669" s="919"/>
      <c r="C669" s="869"/>
      <c r="E669" s="869"/>
      <c r="G669" s="869"/>
      <c r="H669" s="921"/>
      <c r="I669" s="838"/>
      <c r="J669" s="921"/>
      <c r="K669" s="838"/>
      <c r="L669" s="921"/>
      <c r="M669" s="838"/>
      <c r="N669" s="921"/>
      <c r="O669" s="838"/>
      <c r="P669" s="922"/>
      <c r="Q669" s="923"/>
      <c r="R669" s="924"/>
      <c r="S669" s="921"/>
      <c r="T669" s="921"/>
      <c r="U669" s="921"/>
      <c r="V669" s="933"/>
      <c r="W669" s="926"/>
      <c r="X669" s="927"/>
      <c r="Y669" s="922"/>
      <c r="Z669" s="838"/>
      <c r="AA669" s="928"/>
      <c r="AB669" s="929"/>
      <c r="AC669" s="929"/>
      <c r="AD669" s="929"/>
      <c r="AE669" s="929"/>
      <c r="AF669" s="929"/>
      <c r="AG669" s="929"/>
      <c r="AH669" s="929"/>
      <c r="AI669" s="929"/>
      <c r="AJ669" s="929"/>
      <c r="AK669" s="929"/>
      <c r="AL669" s="929"/>
      <c r="AM669" s="929"/>
      <c r="AN669" s="929"/>
      <c r="AO669" s="930"/>
      <c r="AP669" s="929"/>
      <c r="AQ669" s="931"/>
      <c r="AR669" s="931"/>
      <c r="AS669" s="869"/>
      <c r="AT669" s="869"/>
      <c r="AU669" s="869"/>
      <c r="AV669" s="869"/>
      <c r="AW669" s="869"/>
      <c r="AX669" s="869"/>
      <c r="AY669" s="869"/>
      <c r="AZ669" s="869"/>
      <c r="BA669" s="869"/>
      <c r="BB669" s="869"/>
      <c r="BC669" s="869"/>
      <c r="BD669" s="869"/>
      <c r="BE669" s="869"/>
      <c r="BF669" s="869"/>
      <c r="BG669" s="869"/>
      <c r="BH669" s="869"/>
      <c r="BI669" s="869"/>
      <c r="BJ669" s="869"/>
      <c r="BK669" s="869"/>
      <c r="BL669" s="869"/>
      <c r="BM669" s="869"/>
    </row>
    <row r="670" spans="1:65" ht="27" customHeight="1" x14ac:dyDescent="0.2">
      <c r="A670" s="919"/>
      <c r="C670" s="869"/>
      <c r="E670" s="869"/>
      <c r="G670" s="869"/>
      <c r="H670" s="921"/>
      <c r="I670" s="838"/>
      <c r="J670" s="921"/>
      <c r="K670" s="838"/>
      <c r="L670" s="921"/>
      <c r="M670" s="838"/>
      <c r="N670" s="921"/>
      <c r="O670" s="838"/>
      <c r="P670" s="922"/>
      <c r="Q670" s="923"/>
      <c r="R670" s="924"/>
      <c r="S670" s="921"/>
      <c r="T670" s="921"/>
      <c r="U670" s="921"/>
      <c r="V670" s="933"/>
      <c r="W670" s="926"/>
      <c r="X670" s="927"/>
      <c r="Y670" s="922"/>
      <c r="Z670" s="838"/>
      <c r="AA670" s="928"/>
      <c r="AB670" s="929"/>
      <c r="AC670" s="929"/>
      <c r="AD670" s="929"/>
      <c r="AE670" s="929"/>
      <c r="AF670" s="929"/>
      <c r="AG670" s="929"/>
      <c r="AH670" s="929"/>
      <c r="AI670" s="929"/>
      <c r="AJ670" s="929"/>
      <c r="AK670" s="929"/>
      <c r="AL670" s="929"/>
      <c r="AM670" s="929"/>
      <c r="AN670" s="929"/>
      <c r="AO670" s="930"/>
      <c r="AP670" s="929"/>
      <c r="AQ670" s="931"/>
      <c r="AR670" s="931"/>
      <c r="AS670" s="869"/>
      <c r="AT670" s="869"/>
      <c r="AU670" s="869"/>
      <c r="AV670" s="869"/>
      <c r="AW670" s="869"/>
      <c r="AX670" s="869"/>
      <c r="AY670" s="869"/>
      <c r="AZ670" s="869"/>
      <c r="BA670" s="869"/>
      <c r="BB670" s="869"/>
      <c r="BC670" s="869"/>
      <c r="BD670" s="869"/>
      <c r="BE670" s="869"/>
      <c r="BF670" s="869"/>
      <c r="BG670" s="869"/>
      <c r="BH670" s="869"/>
      <c r="BI670" s="869"/>
      <c r="BJ670" s="869"/>
      <c r="BK670" s="869"/>
      <c r="BL670" s="869"/>
      <c r="BM670" s="869"/>
    </row>
    <row r="671" spans="1:65" ht="27" customHeight="1" x14ac:dyDescent="0.2">
      <c r="A671" s="919"/>
      <c r="C671" s="869"/>
      <c r="E671" s="869"/>
      <c r="G671" s="869"/>
      <c r="H671" s="921"/>
      <c r="I671" s="838"/>
      <c r="J671" s="921"/>
      <c r="K671" s="838"/>
      <c r="L671" s="921"/>
      <c r="M671" s="838"/>
      <c r="N671" s="921"/>
      <c r="O671" s="838"/>
      <c r="P671" s="922"/>
      <c r="Q671" s="923"/>
      <c r="R671" s="924"/>
      <c r="S671" s="921"/>
      <c r="T671" s="921"/>
      <c r="U671" s="921"/>
      <c r="V671" s="933"/>
      <c r="W671" s="926"/>
      <c r="X671" s="927"/>
      <c r="Y671" s="922"/>
      <c r="Z671" s="838"/>
      <c r="AA671" s="928"/>
      <c r="AB671" s="929"/>
      <c r="AC671" s="929"/>
      <c r="AD671" s="929"/>
      <c r="AE671" s="929"/>
      <c r="AF671" s="929"/>
      <c r="AG671" s="929"/>
      <c r="AH671" s="929"/>
      <c r="AI671" s="929"/>
      <c r="AJ671" s="929"/>
      <c r="AK671" s="929"/>
      <c r="AL671" s="929"/>
      <c r="AM671" s="929"/>
      <c r="AN671" s="929"/>
      <c r="AO671" s="930"/>
      <c r="AP671" s="929"/>
      <c r="AQ671" s="931"/>
      <c r="AR671" s="931"/>
      <c r="AS671" s="869"/>
      <c r="AT671" s="869"/>
      <c r="AU671" s="869"/>
      <c r="AV671" s="869"/>
      <c r="AW671" s="869"/>
      <c r="AX671" s="869"/>
      <c r="AY671" s="869"/>
      <c r="AZ671" s="869"/>
      <c r="BA671" s="869"/>
      <c r="BB671" s="869"/>
      <c r="BC671" s="869"/>
      <c r="BD671" s="869"/>
      <c r="BE671" s="869"/>
      <c r="BF671" s="869"/>
      <c r="BG671" s="869"/>
      <c r="BH671" s="869"/>
      <c r="BI671" s="869"/>
      <c r="BJ671" s="869"/>
      <c r="BK671" s="869"/>
      <c r="BL671" s="869"/>
      <c r="BM671" s="869"/>
    </row>
    <row r="672" spans="1:65" ht="27" customHeight="1" x14ac:dyDescent="0.2">
      <c r="A672" s="919"/>
      <c r="C672" s="869"/>
      <c r="E672" s="869"/>
      <c r="G672" s="869"/>
      <c r="H672" s="921"/>
      <c r="I672" s="838"/>
      <c r="J672" s="921"/>
      <c r="K672" s="838"/>
      <c r="L672" s="921"/>
      <c r="M672" s="838"/>
      <c r="N672" s="921"/>
      <c r="O672" s="838"/>
      <c r="P672" s="922"/>
      <c r="Q672" s="923"/>
      <c r="R672" s="924"/>
      <c r="S672" s="921"/>
      <c r="T672" s="921"/>
      <c r="U672" s="921"/>
      <c r="V672" s="933"/>
      <c r="W672" s="926"/>
      <c r="X672" s="927"/>
      <c r="Y672" s="922"/>
      <c r="Z672" s="838"/>
      <c r="AA672" s="928"/>
      <c r="AB672" s="929"/>
      <c r="AC672" s="929"/>
      <c r="AD672" s="929"/>
      <c r="AE672" s="929"/>
      <c r="AF672" s="929"/>
      <c r="AG672" s="929"/>
      <c r="AH672" s="929"/>
      <c r="AI672" s="929"/>
      <c r="AJ672" s="929"/>
      <c r="AK672" s="929"/>
      <c r="AL672" s="929"/>
      <c r="AM672" s="929"/>
      <c r="AN672" s="929"/>
      <c r="AO672" s="930"/>
      <c r="AP672" s="929"/>
      <c r="AQ672" s="931"/>
      <c r="AR672" s="931"/>
      <c r="AS672" s="869"/>
      <c r="AT672" s="869"/>
      <c r="AU672" s="869"/>
      <c r="AV672" s="869"/>
      <c r="AW672" s="869"/>
      <c r="AX672" s="869"/>
      <c r="AY672" s="869"/>
      <c r="AZ672" s="869"/>
      <c r="BA672" s="869"/>
      <c r="BB672" s="869"/>
      <c r="BC672" s="869"/>
      <c r="BD672" s="869"/>
      <c r="BE672" s="869"/>
      <c r="BF672" s="869"/>
      <c r="BG672" s="869"/>
      <c r="BH672" s="869"/>
      <c r="BI672" s="869"/>
      <c r="BJ672" s="869"/>
      <c r="BK672" s="869"/>
      <c r="BL672" s="869"/>
      <c r="BM672" s="869"/>
    </row>
    <row r="673" spans="1:65" ht="27" customHeight="1" x14ac:dyDescent="0.2">
      <c r="A673" s="919"/>
      <c r="C673" s="869"/>
      <c r="E673" s="869"/>
      <c r="G673" s="869"/>
      <c r="H673" s="921"/>
      <c r="I673" s="838"/>
      <c r="J673" s="921"/>
      <c r="K673" s="838"/>
      <c r="L673" s="921"/>
      <c r="M673" s="838"/>
      <c r="N673" s="921"/>
      <c r="O673" s="838"/>
      <c r="P673" s="922"/>
      <c r="Q673" s="923"/>
      <c r="R673" s="924"/>
      <c r="S673" s="921"/>
      <c r="T673" s="921"/>
      <c r="U673" s="921"/>
      <c r="V673" s="933"/>
      <c r="W673" s="926"/>
      <c r="X673" s="927"/>
      <c r="Y673" s="922"/>
      <c r="Z673" s="838"/>
      <c r="AA673" s="928"/>
      <c r="AB673" s="929"/>
      <c r="AC673" s="929"/>
      <c r="AD673" s="929"/>
      <c r="AE673" s="929"/>
      <c r="AF673" s="929"/>
      <c r="AG673" s="929"/>
      <c r="AH673" s="929"/>
      <c r="AI673" s="929"/>
      <c r="AJ673" s="929"/>
      <c r="AK673" s="929"/>
      <c r="AL673" s="929"/>
      <c r="AM673" s="929"/>
      <c r="AN673" s="929"/>
      <c r="AO673" s="930"/>
      <c r="AP673" s="929"/>
      <c r="AQ673" s="931"/>
      <c r="AR673" s="931"/>
      <c r="AS673" s="869"/>
      <c r="AT673" s="869"/>
      <c r="AU673" s="869"/>
      <c r="AV673" s="869"/>
      <c r="AW673" s="869"/>
      <c r="AX673" s="869"/>
      <c r="AY673" s="869"/>
      <c r="AZ673" s="869"/>
      <c r="BA673" s="869"/>
      <c r="BB673" s="869"/>
      <c r="BC673" s="869"/>
      <c r="BD673" s="869"/>
      <c r="BE673" s="869"/>
      <c r="BF673" s="869"/>
      <c r="BG673" s="869"/>
      <c r="BH673" s="869"/>
      <c r="BI673" s="869"/>
      <c r="BJ673" s="869"/>
      <c r="BK673" s="869"/>
      <c r="BL673" s="869"/>
      <c r="BM673" s="869"/>
    </row>
    <row r="674" spans="1:65" ht="27" customHeight="1" x14ac:dyDescent="0.2">
      <c r="A674" s="919"/>
      <c r="C674" s="869"/>
      <c r="E674" s="869"/>
      <c r="G674" s="869"/>
      <c r="H674" s="921"/>
      <c r="I674" s="838"/>
      <c r="J674" s="921"/>
      <c r="K674" s="838"/>
      <c r="L674" s="921"/>
      <c r="M674" s="838"/>
      <c r="N674" s="921"/>
      <c r="O674" s="838"/>
      <c r="P674" s="922"/>
      <c r="Q674" s="923"/>
      <c r="R674" s="924"/>
      <c r="S674" s="921"/>
      <c r="T674" s="921"/>
      <c r="U674" s="921"/>
      <c r="V674" s="933"/>
      <c r="W674" s="926"/>
      <c r="X674" s="927"/>
      <c r="Y674" s="922"/>
      <c r="Z674" s="838"/>
      <c r="AA674" s="928"/>
      <c r="AB674" s="929"/>
      <c r="AC674" s="929"/>
      <c r="AD674" s="929"/>
      <c r="AE674" s="929"/>
      <c r="AF674" s="929"/>
      <c r="AG674" s="929"/>
      <c r="AH674" s="929"/>
      <c r="AI674" s="929"/>
      <c r="AJ674" s="929"/>
      <c r="AK674" s="929"/>
      <c r="AL674" s="929"/>
      <c r="AM674" s="929"/>
      <c r="AN674" s="929"/>
      <c r="AO674" s="930"/>
      <c r="AP674" s="929"/>
      <c r="AQ674" s="931"/>
      <c r="AR674" s="931"/>
      <c r="AS674" s="869"/>
      <c r="AT674" s="869"/>
      <c r="AU674" s="869"/>
      <c r="AV674" s="869"/>
      <c r="AW674" s="869"/>
      <c r="AX674" s="869"/>
      <c r="AY674" s="869"/>
      <c r="AZ674" s="869"/>
      <c r="BA674" s="869"/>
      <c r="BB674" s="869"/>
      <c r="BC674" s="869"/>
      <c r="BD674" s="869"/>
      <c r="BE674" s="869"/>
      <c r="BF674" s="869"/>
      <c r="BG674" s="869"/>
      <c r="BH674" s="869"/>
      <c r="BI674" s="869"/>
      <c r="BJ674" s="869"/>
      <c r="BK674" s="869"/>
      <c r="BL674" s="869"/>
      <c r="BM674" s="869"/>
    </row>
    <row r="675" spans="1:65" ht="27" customHeight="1" x14ac:dyDescent="0.2">
      <c r="A675" s="919"/>
      <c r="C675" s="869"/>
      <c r="E675" s="869"/>
      <c r="G675" s="869"/>
      <c r="H675" s="921"/>
      <c r="I675" s="838"/>
      <c r="J675" s="921"/>
      <c r="K675" s="838"/>
      <c r="L675" s="921"/>
      <c r="M675" s="838"/>
      <c r="N675" s="921"/>
      <c r="O675" s="838"/>
      <c r="P675" s="922"/>
      <c r="Q675" s="923"/>
      <c r="R675" s="924"/>
      <c r="S675" s="921"/>
      <c r="T675" s="921"/>
      <c r="U675" s="921"/>
      <c r="V675" s="933"/>
      <c r="W675" s="926"/>
      <c r="X675" s="927"/>
      <c r="Y675" s="922"/>
      <c r="Z675" s="838"/>
      <c r="AA675" s="928"/>
      <c r="AB675" s="929"/>
      <c r="AC675" s="929"/>
      <c r="AD675" s="929"/>
      <c r="AE675" s="929"/>
      <c r="AF675" s="929"/>
      <c r="AG675" s="929"/>
      <c r="AH675" s="929"/>
      <c r="AI675" s="929"/>
      <c r="AJ675" s="929"/>
      <c r="AK675" s="929"/>
      <c r="AL675" s="929"/>
      <c r="AM675" s="929"/>
      <c r="AN675" s="929"/>
      <c r="AO675" s="930"/>
      <c r="AP675" s="929"/>
      <c r="AQ675" s="931"/>
      <c r="AR675" s="931"/>
      <c r="AS675" s="869"/>
      <c r="AT675" s="869"/>
      <c r="AU675" s="869"/>
      <c r="AV675" s="869"/>
      <c r="AW675" s="869"/>
      <c r="AX675" s="869"/>
      <c r="AY675" s="869"/>
      <c r="AZ675" s="869"/>
      <c r="BA675" s="869"/>
      <c r="BB675" s="869"/>
      <c r="BC675" s="869"/>
      <c r="BD675" s="869"/>
      <c r="BE675" s="869"/>
      <c r="BF675" s="869"/>
      <c r="BG675" s="869"/>
      <c r="BH675" s="869"/>
      <c r="BI675" s="869"/>
      <c r="BJ675" s="869"/>
      <c r="BK675" s="869"/>
      <c r="BL675" s="869"/>
      <c r="BM675" s="869"/>
    </row>
    <row r="676" spans="1:65" ht="27" customHeight="1" x14ac:dyDescent="0.2">
      <c r="A676" s="919"/>
      <c r="C676" s="869"/>
      <c r="E676" s="869"/>
      <c r="G676" s="869"/>
      <c r="H676" s="921"/>
      <c r="I676" s="838"/>
      <c r="J676" s="921"/>
      <c r="K676" s="838"/>
      <c r="L676" s="921"/>
      <c r="M676" s="838"/>
      <c r="N676" s="921"/>
      <c r="O676" s="838"/>
      <c r="P676" s="922"/>
      <c r="Q676" s="923"/>
      <c r="R676" s="924"/>
      <c r="S676" s="921"/>
      <c r="T676" s="921"/>
      <c r="U676" s="921"/>
      <c r="V676" s="933"/>
      <c r="W676" s="926"/>
      <c r="X676" s="927"/>
      <c r="Y676" s="922"/>
      <c r="Z676" s="838"/>
      <c r="AA676" s="928"/>
      <c r="AB676" s="929"/>
      <c r="AC676" s="929"/>
      <c r="AD676" s="929"/>
      <c r="AE676" s="929"/>
      <c r="AF676" s="929"/>
      <c r="AG676" s="929"/>
      <c r="AH676" s="929"/>
      <c r="AI676" s="929"/>
      <c r="AJ676" s="929"/>
      <c r="AK676" s="929"/>
      <c r="AL676" s="929"/>
      <c r="AM676" s="929"/>
      <c r="AN676" s="929"/>
      <c r="AO676" s="930"/>
      <c r="AP676" s="929"/>
      <c r="AQ676" s="931"/>
      <c r="AR676" s="931"/>
      <c r="AS676" s="869"/>
      <c r="AT676" s="869"/>
      <c r="AU676" s="869"/>
      <c r="AV676" s="869"/>
      <c r="AW676" s="869"/>
      <c r="AX676" s="869"/>
      <c r="AY676" s="869"/>
      <c r="AZ676" s="869"/>
      <c r="BA676" s="869"/>
      <c r="BB676" s="869"/>
      <c r="BC676" s="869"/>
      <c r="BD676" s="869"/>
      <c r="BE676" s="869"/>
      <c r="BF676" s="869"/>
      <c r="BG676" s="869"/>
      <c r="BH676" s="869"/>
      <c r="BI676" s="869"/>
      <c r="BJ676" s="869"/>
      <c r="BK676" s="869"/>
      <c r="BL676" s="869"/>
      <c r="BM676" s="869"/>
    </row>
    <row r="677" spans="1:65" ht="27" customHeight="1" x14ac:dyDescent="0.2">
      <c r="A677" s="919"/>
      <c r="C677" s="869"/>
      <c r="E677" s="869"/>
      <c r="G677" s="869"/>
      <c r="H677" s="921"/>
      <c r="I677" s="838"/>
      <c r="J677" s="921"/>
      <c r="K677" s="838"/>
      <c r="L677" s="921"/>
      <c r="M677" s="838"/>
      <c r="N677" s="921"/>
      <c r="O677" s="838"/>
      <c r="P677" s="922"/>
      <c r="Q677" s="923"/>
      <c r="R677" s="924"/>
      <c r="S677" s="921"/>
      <c r="T677" s="921"/>
      <c r="U677" s="921"/>
      <c r="V677" s="933"/>
      <c r="W677" s="926"/>
      <c r="X677" s="927"/>
      <c r="Y677" s="922"/>
      <c r="Z677" s="838"/>
      <c r="AA677" s="928"/>
      <c r="AB677" s="929"/>
      <c r="AC677" s="929"/>
      <c r="AD677" s="929"/>
      <c r="AE677" s="929"/>
      <c r="AF677" s="929"/>
      <c r="AG677" s="929"/>
      <c r="AH677" s="929"/>
      <c r="AI677" s="929"/>
      <c r="AJ677" s="929"/>
      <c r="AK677" s="929"/>
      <c r="AL677" s="929"/>
      <c r="AM677" s="929"/>
      <c r="AN677" s="929"/>
      <c r="AO677" s="930"/>
      <c r="AP677" s="929"/>
      <c r="AQ677" s="931"/>
      <c r="AR677" s="931"/>
      <c r="AS677" s="869"/>
      <c r="AT677" s="869"/>
      <c r="AU677" s="869"/>
      <c r="AV677" s="869"/>
      <c r="AW677" s="869"/>
      <c r="AX677" s="869"/>
      <c r="AY677" s="869"/>
      <c r="AZ677" s="869"/>
      <c r="BA677" s="869"/>
      <c r="BB677" s="869"/>
      <c r="BC677" s="869"/>
      <c r="BD677" s="869"/>
      <c r="BE677" s="869"/>
      <c r="BF677" s="869"/>
      <c r="BG677" s="869"/>
      <c r="BH677" s="869"/>
      <c r="BI677" s="869"/>
      <c r="BJ677" s="869"/>
      <c r="BK677" s="869"/>
      <c r="BL677" s="869"/>
      <c r="BM677" s="869"/>
    </row>
    <row r="678" spans="1:65" ht="27" customHeight="1" x14ac:dyDescent="0.2">
      <c r="A678" s="919"/>
      <c r="C678" s="869"/>
      <c r="E678" s="869"/>
      <c r="G678" s="869"/>
      <c r="H678" s="921"/>
      <c r="I678" s="838"/>
      <c r="J678" s="921"/>
      <c r="K678" s="838"/>
      <c r="L678" s="921"/>
      <c r="M678" s="838"/>
      <c r="N678" s="921"/>
      <c r="O678" s="838"/>
      <c r="P678" s="922"/>
      <c r="Q678" s="923"/>
      <c r="R678" s="924"/>
      <c r="S678" s="921"/>
      <c r="T678" s="921"/>
      <c r="U678" s="921"/>
      <c r="V678" s="933"/>
      <c r="W678" s="926"/>
      <c r="X678" s="927"/>
      <c r="Y678" s="922"/>
      <c r="Z678" s="838"/>
      <c r="AA678" s="928"/>
      <c r="AB678" s="929"/>
      <c r="AC678" s="929"/>
      <c r="AD678" s="929"/>
      <c r="AE678" s="929"/>
      <c r="AF678" s="929"/>
      <c r="AG678" s="929"/>
      <c r="AH678" s="929"/>
      <c r="AI678" s="929"/>
      <c r="AJ678" s="929"/>
      <c r="AK678" s="929"/>
      <c r="AL678" s="929"/>
      <c r="AM678" s="929"/>
      <c r="AN678" s="929"/>
      <c r="AO678" s="930"/>
      <c r="AP678" s="929"/>
      <c r="AQ678" s="931"/>
      <c r="AR678" s="931"/>
      <c r="AS678" s="869"/>
      <c r="AT678" s="869"/>
      <c r="AU678" s="869"/>
      <c r="AV678" s="869"/>
      <c r="AW678" s="869"/>
      <c r="AX678" s="869"/>
      <c r="AY678" s="869"/>
      <c r="AZ678" s="869"/>
      <c r="BA678" s="869"/>
      <c r="BB678" s="869"/>
      <c r="BC678" s="869"/>
      <c r="BD678" s="869"/>
      <c r="BE678" s="869"/>
      <c r="BF678" s="869"/>
      <c r="BG678" s="869"/>
      <c r="BH678" s="869"/>
      <c r="BI678" s="869"/>
      <c r="BJ678" s="869"/>
      <c r="BK678" s="869"/>
      <c r="BL678" s="869"/>
      <c r="BM678" s="869"/>
    </row>
    <row r="679" spans="1:65" ht="27" customHeight="1" x14ac:dyDescent="0.2">
      <c r="A679" s="919"/>
      <c r="C679" s="869"/>
      <c r="E679" s="869"/>
      <c r="G679" s="869"/>
      <c r="H679" s="921"/>
      <c r="I679" s="838"/>
      <c r="J679" s="921"/>
      <c r="K679" s="838"/>
      <c r="L679" s="921"/>
      <c r="M679" s="838"/>
      <c r="N679" s="921"/>
      <c r="O679" s="838"/>
      <c r="P679" s="922"/>
      <c r="Q679" s="923"/>
      <c r="R679" s="924"/>
      <c r="S679" s="921"/>
      <c r="T679" s="921"/>
      <c r="U679" s="921"/>
      <c r="V679" s="933"/>
      <c r="W679" s="926"/>
      <c r="X679" s="927"/>
      <c r="Y679" s="922"/>
      <c r="Z679" s="838"/>
      <c r="AA679" s="928"/>
      <c r="AB679" s="929"/>
      <c r="AC679" s="929"/>
      <c r="AD679" s="929"/>
      <c r="AE679" s="929"/>
      <c r="AF679" s="929"/>
      <c r="AG679" s="929"/>
      <c r="AH679" s="929"/>
      <c r="AI679" s="929"/>
      <c r="AJ679" s="929"/>
      <c r="AK679" s="929"/>
      <c r="AL679" s="929"/>
      <c r="AM679" s="929"/>
      <c r="AN679" s="929"/>
      <c r="AO679" s="930"/>
      <c r="AP679" s="929"/>
      <c r="AQ679" s="931"/>
      <c r="AR679" s="931"/>
      <c r="AS679" s="869"/>
      <c r="AT679" s="869"/>
      <c r="AU679" s="869"/>
      <c r="AV679" s="869"/>
      <c r="AW679" s="869"/>
      <c r="AX679" s="869"/>
      <c r="AY679" s="869"/>
      <c r="AZ679" s="869"/>
      <c r="BA679" s="869"/>
      <c r="BB679" s="869"/>
      <c r="BC679" s="869"/>
      <c r="BD679" s="869"/>
      <c r="BE679" s="869"/>
      <c r="BF679" s="869"/>
      <c r="BG679" s="869"/>
      <c r="BH679" s="869"/>
      <c r="BI679" s="869"/>
      <c r="BJ679" s="869"/>
      <c r="BK679" s="869"/>
      <c r="BL679" s="869"/>
      <c r="BM679" s="869"/>
    </row>
    <row r="680" spans="1:65" ht="27" customHeight="1" x14ac:dyDescent="0.2">
      <c r="A680" s="919"/>
      <c r="C680" s="869"/>
      <c r="E680" s="869"/>
      <c r="G680" s="869"/>
      <c r="H680" s="921"/>
      <c r="I680" s="838"/>
      <c r="J680" s="921"/>
      <c r="K680" s="838"/>
      <c r="L680" s="921"/>
      <c r="M680" s="838"/>
      <c r="N680" s="921"/>
      <c r="O680" s="838"/>
      <c r="P680" s="922"/>
      <c r="Q680" s="923"/>
      <c r="R680" s="924"/>
      <c r="S680" s="921"/>
      <c r="T680" s="921"/>
      <c r="U680" s="921"/>
      <c r="V680" s="933"/>
      <c r="W680" s="926"/>
      <c r="X680" s="927"/>
      <c r="Y680" s="922"/>
      <c r="Z680" s="838"/>
      <c r="AA680" s="928"/>
      <c r="AB680" s="929"/>
      <c r="AC680" s="929"/>
      <c r="AD680" s="929"/>
      <c r="AE680" s="929"/>
      <c r="AF680" s="929"/>
      <c r="AG680" s="929"/>
      <c r="AH680" s="929"/>
      <c r="AI680" s="929"/>
      <c r="AJ680" s="929"/>
      <c r="AK680" s="929"/>
      <c r="AL680" s="929"/>
      <c r="AM680" s="929"/>
      <c r="AN680" s="929"/>
      <c r="AO680" s="930"/>
      <c r="AP680" s="929"/>
      <c r="AQ680" s="931"/>
      <c r="AR680" s="931"/>
      <c r="AS680" s="869"/>
      <c r="AT680" s="869"/>
      <c r="AU680" s="869"/>
      <c r="AV680" s="869"/>
      <c r="AW680" s="869"/>
      <c r="AX680" s="869"/>
      <c r="AY680" s="869"/>
      <c r="AZ680" s="869"/>
      <c r="BA680" s="869"/>
      <c r="BB680" s="869"/>
      <c r="BC680" s="869"/>
      <c r="BD680" s="869"/>
      <c r="BE680" s="869"/>
      <c r="BF680" s="869"/>
      <c r="BG680" s="869"/>
      <c r="BH680" s="869"/>
      <c r="BI680" s="869"/>
      <c r="BJ680" s="869"/>
      <c r="BK680" s="869"/>
      <c r="BL680" s="869"/>
      <c r="BM680" s="869"/>
    </row>
    <row r="681" spans="1:65" ht="27" customHeight="1" x14ac:dyDescent="0.2">
      <c r="A681" s="919"/>
      <c r="C681" s="869"/>
      <c r="E681" s="869"/>
      <c r="G681" s="869"/>
      <c r="H681" s="921"/>
      <c r="I681" s="838"/>
      <c r="J681" s="921"/>
      <c r="K681" s="838"/>
      <c r="L681" s="921"/>
      <c r="M681" s="838"/>
      <c r="N681" s="921"/>
      <c r="O681" s="838"/>
      <c r="P681" s="922"/>
      <c r="Q681" s="923"/>
      <c r="R681" s="924"/>
      <c r="S681" s="921"/>
      <c r="T681" s="921"/>
      <c r="U681" s="921"/>
      <c r="V681" s="933"/>
      <c r="W681" s="926"/>
      <c r="X681" s="927"/>
      <c r="Y681" s="922"/>
      <c r="Z681" s="838"/>
      <c r="AA681" s="928"/>
      <c r="AB681" s="929"/>
      <c r="AC681" s="929"/>
      <c r="AD681" s="929"/>
      <c r="AE681" s="929"/>
      <c r="AF681" s="929"/>
      <c r="AG681" s="929"/>
      <c r="AH681" s="929"/>
      <c r="AI681" s="929"/>
      <c r="AJ681" s="929"/>
      <c r="AK681" s="929"/>
      <c r="AL681" s="929"/>
      <c r="AM681" s="929"/>
      <c r="AN681" s="929"/>
      <c r="AO681" s="930"/>
      <c r="AP681" s="929"/>
      <c r="AQ681" s="931"/>
      <c r="AR681" s="931"/>
      <c r="AS681" s="869"/>
      <c r="AT681" s="869"/>
      <c r="AU681" s="869"/>
      <c r="AV681" s="869"/>
      <c r="AW681" s="869"/>
      <c r="AX681" s="869"/>
      <c r="AY681" s="869"/>
      <c r="AZ681" s="869"/>
      <c r="BA681" s="869"/>
      <c r="BB681" s="869"/>
      <c r="BC681" s="869"/>
      <c r="BD681" s="869"/>
      <c r="BE681" s="869"/>
      <c r="BF681" s="869"/>
      <c r="BG681" s="869"/>
      <c r="BH681" s="869"/>
      <c r="BI681" s="869"/>
      <c r="BJ681" s="869"/>
      <c r="BK681" s="869"/>
      <c r="BL681" s="869"/>
      <c r="BM681" s="869"/>
    </row>
    <row r="682" spans="1:65" ht="27" customHeight="1" x14ac:dyDescent="0.2">
      <c r="A682" s="919"/>
      <c r="C682" s="869"/>
      <c r="E682" s="869"/>
      <c r="G682" s="869"/>
      <c r="H682" s="921"/>
      <c r="I682" s="838"/>
      <c r="J682" s="921"/>
      <c r="K682" s="838"/>
      <c r="L682" s="921"/>
      <c r="M682" s="838"/>
      <c r="N682" s="921"/>
      <c r="O682" s="838"/>
      <c r="P682" s="922"/>
      <c r="Q682" s="923"/>
      <c r="R682" s="924"/>
      <c r="S682" s="921"/>
      <c r="T682" s="921"/>
      <c r="U682" s="921"/>
      <c r="V682" s="933"/>
      <c r="W682" s="926"/>
      <c r="X682" s="927"/>
      <c r="Y682" s="922"/>
      <c r="Z682" s="838"/>
      <c r="AA682" s="928"/>
      <c r="AB682" s="929"/>
      <c r="AC682" s="929"/>
      <c r="AD682" s="929"/>
      <c r="AE682" s="929"/>
      <c r="AF682" s="929"/>
      <c r="AG682" s="929"/>
      <c r="AH682" s="929"/>
      <c r="AI682" s="929"/>
      <c r="AJ682" s="929"/>
      <c r="AK682" s="929"/>
      <c r="AL682" s="929"/>
      <c r="AM682" s="929"/>
      <c r="AN682" s="929"/>
      <c r="AO682" s="930"/>
      <c r="AP682" s="929"/>
      <c r="AQ682" s="931"/>
      <c r="AR682" s="931"/>
      <c r="AS682" s="869"/>
      <c r="AT682" s="869"/>
      <c r="AU682" s="869"/>
      <c r="AV682" s="869"/>
      <c r="AW682" s="869"/>
      <c r="AX682" s="869"/>
      <c r="AY682" s="869"/>
      <c r="AZ682" s="869"/>
      <c r="BA682" s="869"/>
      <c r="BB682" s="869"/>
      <c r="BC682" s="869"/>
      <c r="BD682" s="869"/>
      <c r="BE682" s="869"/>
      <c r="BF682" s="869"/>
      <c r="BG682" s="869"/>
      <c r="BH682" s="869"/>
      <c r="BI682" s="869"/>
      <c r="BJ682" s="869"/>
      <c r="BK682" s="869"/>
      <c r="BL682" s="869"/>
      <c r="BM682" s="869"/>
    </row>
    <row r="683" spans="1:65" ht="27" customHeight="1" x14ac:dyDescent="0.2">
      <c r="A683" s="919"/>
      <c r="C683" s="869"/>
      <c r="E683" s="869"/>
      <c r="G683" s="869"/>
      <c r="H683" s="921"/>
      <c r="I683" s="838"/>
      <c r="J683" s="921"/>
      <c r="K683" s="838"/>
      <c r="L683" s="921"/>
      <c r="M683" s="838"/>
      <c r="N683" s="921"/>
      <c r="O683" s="838"/>
      <c r="P683" s="922"/>
      <c r="Q683" s="923"/>
      <c r="R683" s="924"/>
      <c r="S683" s="921"/>
      <c r="T683" s="921"/>
      <c r="U683" s="921"/>
      <c r="V683" s="933"/>
      <c r="W683" s="926"/>
      <c r="X683" s="927"/>
      <c r="Y683" s="922"/>
      <c r="Z683" s="838"/>
      <c r="AA683" s="928"/>
      <c r="AB683" s="929"/>
      <c r="AC683" s="929"/>
      <c r="AD683" s="929"/>
      <c r="AE683" s="929"/>
      <c r="AF683" s="929"/>
      <c r="AG683" s="929"/>
      <c r="AH683" s="929"/>
      <c r="AI683" s="929"/>
      <c r="AJ683" s="929"/>
      <c r="AK683" s="929"/>
      <c r="AL683" s="929"/>
      <c r="AM683" s="929"/>
      <c r="AN683" s="929"/>
      <c r="AO683" s="930"/>
      <c r="AP683" s="929"/>
      <c r="AQ683" s="931"/>
      <c r="AR683" s="931"/>
      <c r="AS683" s="869"/>
      <c r="AT683" s="869"/>
      <c r="AU683" s="869"/>
      <c r="AV683" s="869"/>
      <c r="AW683" s="869"/>
      <c r="AX683" s="869"/>
      <c r="AY683" s="869"/>
      <c r="AZ683" s="869"/>
      <c r="BA683" s="869"/>
      <c r="BB683" s="869"/>
      <c r="BC683" s="869"/>
      <c r="BD683" s="869"/>
      <c r="BE683" s="869"/>
      <c r="BF683" s="869"/>
      <c r="BG683" s="869"/>
      <c r="BH683" s="869"/>
      <c r="BI683" s="869"/>
      <c r="BJ683" s="869"/>
      <c r="BK683" s="869"/>
      <c r="BL683" s="869"/>
      <c r="BM683" s="869"/>
    </row>
    <row r="684" spans="1:65" ht="27" customHeight="1" x14ac:dyDescent="0.2">
      <c r="A684" s="919"/>
      <c r="C684" s="869"/>
      <c r="E684" s="869"/>
      <c r="G684" s="869"/>
      <c r="H684" s="921"/>
      <c r="I684" s="838"/>
      <c r="J684" s="921"/>
      <c r="K684" s="838"/>
      <c r="L684" s="921"/>
      <c r="M684" s="838"/>
      <c r="N684" s="921"/>
      <c r="O684" s="838"/>
      <c r="P684" s="922"/>
      <c r="Q684" s="923"/>
      <c r="R684" s="924"/>
      <c r="S684" s="921"/>
      <c r="T684" s="921"/>
      <c r="U684" s="921"/>
      <c r="V684" s="933"/>
      <c r="W684" s="926"/>
      <c r="X684" s="927"/>
      <c r="Y684" s="922"/>
      <c r="Z684" s="838"/>
      <c r="AA684" s="928"/>
      <c r="AB684" s="929"/>
      <c r="AC684" s="929"/>
      <c r="AD684" s="929"/>
      <c r="AE684" s="929"/>
      <c r="AF684" s="929"/>
      <c r="AG684" s="929"/>
      <c r="AH684" s="929"/>
      <c r="AI684" s="929"/>
      <c r="AJ684" s="929"/>
      <c r="AK684" s="929"/>
      <c r="AL684" s="929"/>
      <c r="AM684" s="929"/>
      <c r="AN684" s="929"/>
      <c r="AO684" s="930"/>
      <c r="AP684" s="929"/>
      <c r="AQ684" s="931"/>
      <c r="AR684" s="931"/>
      <c r="AS684" s="869"/>
      <c r="AT684" s="869"/>
      <c r="AU684" s="869"/>
      <c r="AV684" s="869"/>
      <c r="AW684" s="869"/>
      <c r="AX684" s="869"/>
      <c r="AY684" s="869"/>
      <c r="AZ684" s="869"/>
      <c r="BA684" s="869"/>
      <c r="BB684" s="869"/>
      <c r="BC684" s="869"/>
      <c r="BD684" s="869"/>
      <c r="BE684" s="869"/>
      <c r="BF684" s="869"/>
      <c r="BG684" s="869"/>
      <c r="BH684" s="869"/>
      <c r="BI684" s="869"/>
      <c r="BJ684" s="869"/>
      <c r="BK684" s="869"/>
      <c r="BL684" s="869"/>
      <c r="BM684" s="869"/>
    </row>
    <row r="685" spans="1:65" ht="27" customHeight="1" x14ac:dyDescent="0.2">
      <c r="A685" s="919"/>
      <c r="C685" s="869"/>
      <c r="E685" s="869"/>
      <c r="G685" s="869"/>
      <c r="H685" s="921"/>
      <c r="I685" s="838"/>
      <c r="J685" s="921"/>
      <c r="K685" s="838"/>
      <c r="L685" s="921"/>
      <c r="M685" s="838"/>
      <c r="N685" s="921"/>
      <c r="O685" s="838"/>
      <c r="P685" s="922"/>
      <c r="Q685" s="923"/>
      <c r="R685" s="924"/>
      <c r="S685" s="921"/>
      <c r="T685" s="921"/>
      <c r="U685" s="921"/>
      <c r="V685" s="933"/>
      <c r="W685" s="926"/>
      <c r="X685" s="927"/>
      <c r="Y685" s="922"/>
      <c r="Z685" s="838"/>
      <c r="AA685" s="928"/>
      <c r="AB685" s="929"/>
      <c r="AC685" s="929"/>
      <c r="AD685" s="929"/>
      <c r="AE685" s="929"/>
      <c r="AF685" s="929"/>
      <c r="AG685" s="929"/>
      <c r="AH685" s="929"/>
      <c r="AI685" s="929"/>
      <c r="AJ685" s="929"/>
      <c r="AK685" s="929"/>
      <c r="AL685" s="929"/>
      <c r="AM685" s="929"/>
      <c r="AN685" s="929"/>
      <c r="AO685" s="930"/>
      <c r="AP685" s="929"/>
      <c r="AQ685" s="931"/>
      <c r="AR685" s="931"/>
      <c r="AS685" s="869"/>
      <c r="AT685" s="869"/>
      <c r="AU685" s="869"/>
      <c r="AV685" s="869"/>
      <c r="AW685" s="869"/>
      <c r="AX685" s="869"/>
      <c r="AY685" s="869"/>
      <c r="AZ685" s="869"/>
      <c r="BA685" s="869"/>
      <c r="BB685" s="869"/>
      <c r="BC685" s="869"/>
      <c r="BD685" s="869"/>
      <c r="BE685" s="869"/>
      <c r="BF685" s="869"/>
      <c r="BG685" s="869"/>
      <c r="BH685" s="869"/>
      <c r="BI685" s="869"/>
      <c r="BJ685" s="869"/>
      <c r="BK685" s="869"/>
      <c r="BL685" s="869"/>
      <c r="BM685" s="869"/>
    </row>
    <row r="686" spans="1:65" ht="27" customHeight="1" x14ac:dyDescent="0.2">
      <c r="A686" s="919"/>
      <c r="C686" s="869"/>
      <c r="E686" s="869"/>
      <c r="G686" s="869"/>
      <c r="H686" s="921"/>
      <c r="I686" s="838"/>
      <c r="J686" s="921"/>
      <c r="K686" s="838"/>
      <c r="L686" s="921"/>
      <c r="M686" s="838"/>
      <c r="N686" s="921"/>
      <c r="O686" s="838"/>
      <c r="P686" s="922"/>
      <c r="Q686" s="923"/>
      <c r="R686" s="924"/>
      <c r="S686" s="921"/>
      <c r="T686" s="921"/>
      <c r="U686" s="921"/>
      <c r="V686" s="933"/>
      <c r="W686" s="926"/>
      <c r="X686" s="927"/>
      <c r="Y686" s="922"/>
      <c r="Z686" s="838"/>
      <c r="AA686" s="928"/>
      <c r="AB686" s="929"/>
      <c r="AC686" s="929"/>
      <c r="AD686" s="929"/>
      <c r="AE686" s="929"/>
      <c r="AF686" s="929"/>
      <c r="AG686" s="929"/>
      <c r="AH686" s="929"/>
      <c r="AI686" s="929"/>
      <c r="AJ686" s="929"/>
      <c r="AK686" s="929"/>
      <c r="AL686" s="929"/>
      <c r="AM686" s="929"/>
      <c r="AN686" s="929"/>
      <c r="AO686" s="930"/>
      <c r="AP686" s="929"/>
      <c r="AQ686" s="931"/>
      <c r="AR686" s="931"/>
      <c r="AS686" s="869"/>
      <c r="AT686" s="869"/>
      <c r="AU686" s="869"/>
      <c r="AV686" s="869"/>
      <c r="AW686" s="869"/>
      <c r="AX686" s="869"/>
      <c r="AY686" s="869"/>
      <c r="AZ686" s="869"/>
      <c r="BA686" s="869"/>
      <c r="BB686" s="869"/>
      <c r="BC686" s="869"/>
      <c r="BD686" s="869"/>
      <c r="BE686" s="869"/>
      <c r="BF686" s="869"/>
      <c r="BG686" s="869"/>
      <c r="BH686" s="869"/>
      <c r="BI686" s="869"/>
      <c r="BJ686" s="869"/>
      <c r="BK686" s="869"/>
      <c r="BL686" s="869"/>
      <c r="BM686" s="869"/>
    </row>
    <row r="687" spans="1:65" ht="27" customHeight="1" x14ac:dyDescent="0.2">
      <c r="A687" s="919"/>
      <c r="C687" s="869"/>
      <c r="E687" s="869"/>
      <c r="G687" s="869"/>
      <c r="H687" s="921"/>
      <c r="I687" s="838"/>
      <c r="J687" s="921"/>
      <c r="K687" s="838"/>
      <c r="L687" s="921"/>
      <c r="M687" s="838"/>
      <c r="N687" s="921"/>
      <c r="O687" s="838"/>
      <c r="P687" s="922"/>
      <c r="Q687" s="923"/>
      <c r="R687" s="924"/>
      <c r="S687" s="921"/>
      <c r="T687" s="921"/>
      <c r="U687" s="921"/>
      <c r="V687" s="933"/>
      <c r="W687" s="926"/>
      <c r="X687" s="927"/>
      <c r="Y687" s="922"/>
      <c r="Z687" s="838"/>
      <c r="AA687" s="928"/>
      <c r="AB687" s="929"/>
      <c r="AC687" s="929"/>
      <c r="AD687" s="929"/>
      <c r="AE687" s="929"/>
      <c r="AF687" s="929"/>
      <c r="AG687" s="929"/>
      <c r="AH687" s="929"/>
      <c r="AI687" s="929"/>
      <c r="AJ687" s="929"/>
      <c r="AK687" s="929"/>
      <c r="AL687" s="929"/>
      <c r="AM687" s="929"/>
      <c r="AN687" s="929"/>
      <c r="AO687" s="930"/>
      <c r="AP687" s="929"/>
      <c r="AQ687" s="931"/>
      <c r="AR687" s="931"/>
      <c r="AS687" s="869"/>
      <c r="AT687" s="869"/>
      <c r="AU687" s="869"/>
      <c r="AV687" s="869"/>
      <c r="AW687" s="869"/>
      <c r="AX687" s="869"/>
      <c r="AY687" s="869"/>
      <c r="AZ687" s="869"/>
      <c r="BA687" s="869"/>
      <c r="BB687" s="869"/>
      <c r="BC687" s="869"/>
      <c r="BD687" s="869"/>
      <c r="BE687" s="869"/>
      <c r="BF687" s="869"/>
      <c r="BG687" s="869"/>
      <c r="BH687" s="869"/>
      <c r="BI687" s="869"/>
      <c r="BJ687" s="869"/>
      <c r="BK687" s="869"/>
      <c r="BL687" s="869"/>
      <c r="BM687" s="869"/>
    </row>
    <row r="688" spans="1:65" ht="27" customHeight="1" x14ac:dyDescent="0.2">
      <c r="A688" s="919"/>
      <c r="C688" s="869"/>
      <c r="E688" s="869"/>
      <c r="G688" s="869"/>
      <c r="H688" s="921"/>
      <c r="I688" s="838"/>
      <c r="J688" s="921"/>
      <c r="K688" s="838"/>
      <c r="L688" s="921"/>
      <c r="M688" s="838"/>
      <c r="N688" s="921"/>
      <c r="O688" s="838"/>
      <c r="P688" s="922"/>
      <c r="Q688" s="923"/>
      <c r="R688" s="924"/>
      <c r="S688" s="921"/>
      <c r="T688" s="921"/>
      <c r="U688" s="921"/>
      <c r="V688" s="933"/>
      <c r="W688" s="926"/>
      <c r="X688" s="927"/>
      <c r="Y688" s="922"/>
      <c r="Z688" s="838"/>
      <c r="AA688" s="928"/>
      <c r="AB688" s="929"/>
      <c r="AC688" s="929"/>
      <c r="AD688" s="929"/>
      <c r="AE688" s="929"/>
      <c r="AF688" s="929"/>
      <c r="AG688" s="929"/>
      <c r="AH688" s="929"/>
      <c r="AI688" s="929"/>
      <c r="AJ688" s="929"/>
      <c r="AK688" s="929"/>
      <c r="AL688" s="929"/>
      <c r="AM688" s="929"/>
      <c r="AN688" s="929"/>
      <c r="AO688" s="930"/>
      <c r="AP688" s="929"/>
      <c r="AQ688" s="931"/>
      <c r="AR688" s="931"/>
      <c r="AS688" s="869"/>
      <c r="AT688" s="869"/>
      <c r="AU688" s="869"/>
      <c r="AV688" s="869"/>
      <c r="AW688" s="869"/>
      <c r="AX688" s="869"/>
      <c r="AY688" s="869"/>
      <c r="AZ688" s="869"/>
      <c r="BA688" s="869"/>
      <c r="BB688" s="869"/>
      <c r="BC688" s="869"/>
      <c r="BD688" s="869"/>
      <c r="BE688" s="869"/>
      <c r="BF688" s="869"/>
      <c r="BG688" s="869"/>
      <c r="BH688" s="869"/>
      <c r="BI688" s="869"/>
      <c r="BJ688" s="869"/>
      <c r="BK688" s="869"/>
      <c r="BL688" s="869"/>
      <c r="BM688" s="869"/>
    </row>
    <row r="689" spans="1:65" ht="27" customHeight="1" x14ac:dyDescent="0.2">
      <c r="A689" s="919"/>
      <c r="C689" s="869"/>
      <c r="E689" s="869"/>
      <c r="G689" s="869"/>
      <c r="H689" s="921"/>
      <c r="I689" s="838"/>
      <c r="J689" s="921"/>
      <c r="K689" s="838"/>
      <c r="L689" s="921"/>
      <c r="M689" s="838"/>
      <c r="N689" s="921"/>
      <c r="O689" s="838"/>
      <c r="P689" s="922"/>
      <c r="Q689" s="923"/>
      <c r="R689" s="924"/>
      <c r="S689" s="921"/>
      <c r="T689" s="921"/>
      <c r="U689" s="921"/>
      <c r="V689" s="933"/>
      <c r="W689" s="926"/>
      <c r="X689" s="927"/>
      <c r="Y689" s="922"/>
      <c r="Z689" s="838"/>
      <c r="AA689" s="928"/>
      <c r="AB689" s="929"/>
      <c r="AC689" s="929"/>
      <c r="AD689" s="929"/>
      <c r="AE689" s="929"/>
      <c r="AF689" s="929"/>
      <c r="AG689" s="929"/>
      <c r="AH689" s="929"/>
      <c r="AI689" s="929"/>
      <c r="AJ689" s="929"/>
      <c r="AK689" s="929"/>
      <c r="AL689" s="929"/>
      <c r="AM689" s="929"/>
      <c r="AN689" s="929"/>
      <c r="AO689" s="930"/>
      <c r="AP689" s="929"/>
      <c r="AQ689" s="931"/>
      <c r="AR689" s="931"/>
      <c r="AS689" s="869"/>
      <c r="AT689" s="869"/>
      <c r="AU689" s="869"/>
      <c r="AV689" s="869"/>
      <c r="AW689" s="869"/>
      <c r="AX689" s="869"/>
      <c r="AY689" s="869"/>
      <c r="AZ689" s="869"/>
      <c r="BA689" s="869"/>
      <c r="BB689" s="869"/>
      <c r="BC689" s="869"/>
      <c r="BD689" s="869"/>
      <c r="BE689" s="869"/>
      <c r="BF689" s="869"/>
      <c r="BG689" s="869"/>
      <c r="BH689" s="869"/>
      <c r="BI689" s="869"/>
      <c r="BJ689" s="869"/>
      <c r="BK689" s="869"/>
      <c r="BL689" s="869"/>
      <c r="BM689" s="869"/>
    </row>
    <row r="690" spans="1:65" ht="27" customHeight="1" x14ac:dyDescent="0.2">
      <c r="A690" s="919"/>
      <c r="C690" s="869"/>
      <c r="E690" s="869"/>
      <c r="G690" s="869"/>
      <c r="H690" s="921"/>
      <c r="I690" s="838"/>
      <c r="J690" s="921"/>
      <c r="K690" s="838"/>
      <c r="L690" s="921"/>
      <c r="M690" s="838"/>
      <c r="N690" s="921"/>
      <c r="O690" s="838"/>
      <c r="P690" s="922"/>
      <c r="Q690" s="923"/>
      <c r="R690" s="924"/>
      <c r="S690" s="921"/>
      <c r="T690" s="921"/>
      <c r="U690" s="921"/>
      <c r="V690" s="933"/>
      <c r="W690" s="926"/>
      <c r="X690" s="927"/>
      <c r="Y690" s="922"/>
      <c r="Z690" s="838"/>
      <c r="AA690" s="928"/>
      <c r="AB690" s="929"/>
      <c r="AC690" s="929"/>
      <c r="AD690" s="929"/>
      <c r="AE690" s="929"/>
      <c r="AF690" s="929"/>
      <c r="AG690" s="929"/>
      <c r="AH690" s="929"/>
      <c r="AI690" s="929"/>
      <c r="AJ690" s="929"/>
      <c r="AK690" s="929"/>
      <c r="AL690" s="929"/>
      <c r="AM690" s="929"/>
      <c r="AN690" s="929"/>
      <c r="AO690" s="930"/>
      <c r="AP690" s="929"/>
      <c r="AQ690" s="931"/>
      <c r="AR690" s="931"/>
      <c r="AS690" s="869"/>
      <c r="AT690" s="869"/>
      <c r="AU690" s="869"/>
      <c r="AV690" s="869"/>
      <c r="AW690" s="869"/>
      <c r="AX690" s="869"/>
      <c r="AY690" s="869"/>
      <c r="AZ690" s="869"/>
      <c r="BA690" s="869"/>
      <c r="BB690" s="869"/>
      <c r="BC690" s="869"/>
      <c r="BD690" s="869"/>
      <c r="BE690" s="869"/>
      <c r="BF690" s="869"/>
      <c r="BG690" s="869"/>
      <c r="BH690" s="869"/>
      <c r="BI690" s="869"/>
      <c r="BJ690" s="869"/>
      <c r="BK690" s="869"/>
      <c r="BL690" s="869"/>
      <c r="BM690" s="869"/>
    </row>
    <row r="691" spans="1:65" ht="27" customHeight="1" x14ac:dyDescent="0.2">
      <c r="A691" s="919"/>
      <c r="C691" s="869"/>
      <c r="E691" s="869"/>
      <c r="G691" s="869"/>
      <c r="H691" s="921"/>
      <c r="I691" s="838"/>
      <c r="J691" s="921"/>
      <c r="K691" s="838"/>
      <c r="L691" s="921"/>
      <c r="M691" s="838"/>
      <c r="N691" s="921"/>
      <c r="O691" s="838"/>
      <c r="P691" s="922"/>
      <c r="Q691" s="923"/>
      <c r="R691" s="924"/>
      <c r="S691" s="921"/>
      <c r="T691" s="921"/>
      <c r="U691" s="921"/>
      <c r="V691" s="933"/>
      <c r="W691" s="926"/>
      <c r="X691" s="927"/>
      <c r="Y691" s="922"/>
      <c r="Z691" s="838"/>
      <c r="AA691" s="928"/>
      <c r="AB691" s="929"/>
      <c r="AC691" s="929"/>
      <c r="AD691" s="929"/>
      <c r="AE691" s="929"/>
      <c r="AF691" s="929"/>
      <c r="AG691" s="929"/>
      <c r="AH691" s="929"/>
      <c r="AI691" s="929"/>
      <c r="AJ691" s="929"/>
      <c r="AK691" s="929"/>
      <c r="AL691" s="929"/>
      <c r="AM691" s="929"/>
      <c r="AN691" s="929"/>
      <c r="AO691" s="930"/>
      <c r="AP691" s="929"/>
      <c r="AQ691" s="931"/>
      <c r="AR691" s="931"/>
      <c r="AS691" s="869"/>
      <c r="AT691" s="869"/>
      <c r="AU691" s="869"/>
      <c r="AV691" s="869"/>
      <c r="AW691" s="869"/>
      <c r="AX691" s="869"/>
      <c r="AY691" s="869"/>
      <c r="AZ691" s="869"/>
      <c r="BA691" s="869"/>
      <c r="BB691" s="869"/>
      <c r="BC691" s="869"/>
      <c r="BD691" s="869"/>
      <c r="BE691" s="869"/>
      <c r="BF691" s="869"/>
      <c r="BG691" s="869"/>
      <c r="BH691" s="869"/>
      <c r="BI691" s="869"/>
      <c r="BJ691" s="869"/>
      <c r="BK691" s="869"/>
      <c r="BL691" s="869"/>
      <c r="BM691" s="869"/>
    </row>
    <row r="692" spans="1:65" ht="27" customHeight="1" x14ac:dyDescent="0.2">
      <c r="A692" s="919"/>
      <c r="C692" s="869"/>
      <c r="E692" s="869"/>
      <c r="G692" s="869"/>
      <c r="H692" s="921"/>
      <c r="I692" s="838"/>
      <c r="J692" s="921"/>
      <c r="K692" s="838"/>
      <c r="L692" s="921"/>
      <c r="M692" s="838"/>
      <c r="N692" s="921"/>
      <c r="O692" s="838"/>
      <c r="P692" s="922"/>
      <c r="Q692" s="923"/>
      <c r="R692" s="924"/>
      <c r="S692" s="921"/>
      <c r="T692" s="921"/>
      <c r="U692" s="921"/>
      <c r="V692" s="933"/>
      <c r="W692" s="926"/>
      <c r="X692" s="927"/>
      <c r="Y692" s="922"/>
      <c r="Z692" s="838"/>
      <c r="AA692" s="928"/>
      <c r="AB692" s="929"/>
      <c r="AC692" s="929"/>
      <c r="AD692" s="929"/>
      <c r="AE692" s="929"/>
      <c r="AF692" s="929"/>
      <c r="AG692" s="929"/>
      <c r="AH692" s="929"/>
      <c r="AI692" s="929"/>
      <c r="AJ692" s="929"/>
      <c r="AK692" s="929"/>
      <c r="AL692" s="929"/>
      <c r="AM692" s="929"/>
      <c r="AN692" s="929"/>
      <c r="AO692" s="930"/>
      <c r="AP692" s="929"/>
      <c r="AQ692" s="931"/>
      <c r="AR692" s="931"/>
      <c r="AS692" s="869"/>
      <c r="AT692" s="869"/>
      <c r="AU692" s="869"/>
      <c r="AV692" s="869"/>
      <c r="AW692" s="869"/>
      <c r="AX692" s="869"/>
      <c r="AY692" s="869"/>
      <c r="AZ692" s="869"/>
      <c r="BA692" s="869"/>
      <c r="BB692" s="869"/>
      <c r="BC692" s="869"/>
      <c r="BD692" s="869"/>
      <c r="BE692" s="869"/>
      <c r="BF692" s="869"/>
      <c r="BG692" s="869"/>
      <c r="BH692" s="869"/>
      <c r="BI692" s="869"/>
      <c r="BJ692" s="869"/>
      <c r="BK692" s="869"/>
      <c r="BL692" s="869"/>
      <c r="BM692" s="869"/>
    </row>
    <row r="693" spans="1:65" ht="27" customHeight="1" x14ac:dyDescent="0.2">
      <c r="A693" s="919"/>
      <c r="C693" s="869"/>
      <c r="E693" s="869"/>
      <c r="G693" s="869"/>
      <c r="H693" s="921"/>
      <c r="I693" s="838"/>
      <c r="J693" s="921"/>
      <c r="K693" s="838"/>
      <c r="L693" s="921"/>
      <c r="M693" s="838"/>
      <c r="N693" s="921"/>
      <c r="O693" s="838"/>
      <c r="P693" s="922"/>
      <c r="Q693" s="923"/>
      <c r="R693" s="924"/>
      <c r="S693" s="921"/>
      <c r="T693" s="921"/>
      <c r="U693" s="921"/>
      <c r="V693" s="933"/>
      <c r="W693" s="926"/>
      <c r="X693" s="927"/>
      <c r="Y693" s="922"/>
      <c r="Z693" s="838"/>
      <c r="AA693" s="928"/>
      <c r="AB693" s="929"/>
      <c r="AC693" s="929"/>
      <c r="AD693" s="929"/>
      <c r="AE693" s="929"/>
      <c r="AF693" s="929"/>
      <c r="AG693" s="929"/>
      <c r="AH693" s="929"/>
      <c r="AI693" s="929"/>
      <c r="AJ693" s="929"/>
      <c r="AK693" s="929"/>
      <c r="AL693" s="929"/>
      <c r="AM693" s="929"/>
      <c r="AN693" s="929"/>
      <c r="AO693" s="930"/>
      <c r="AP693" s="929"/>
      <c r="AQ693" s="931"/>
      <c r="AR693" s="931"/>
      <c r="AS693" s="869"/>
      <c r="AT693" s="869"/>
      <c r="AU693" s="869"/>
      <c r="AV693" s="869"/>
      <c r="AW693" s="869"/>
      <c r="AX693" s="869"/>
      <c r="AY693" s="869"/>
      <c r="AZ693" s="869"/>
      <c r="BA693" s="869"/>
      <c r="BB693" s="869"/>
      <c r="BC693" s="869"/>
      <c r="BD693" s="869"/>
      <c r="BE693" s="869"/>
      <c r="BF693" s="869"/>
      <c r="BG693" s="869"/>
      <c r="BH693" s="869"/>
      <c r="BI693" s="869"/>
      <c r="BJ693" s="869"/>
      <c r="BK693" s="869"/>
      <c r="BL693" s="869"/>
      <c r="BM693" s="869"/>
    </row>
    <row r="694" spans="1:65" ht="27" customHeight="1" x14ac:dyDescent="0.2">
      <c r="A694" s="919"/>
      <c r="C694" s="869"/>
      <c r="E694" s="869"/>
      <c r="G694" s="869"/>
      <c r="H694" s="921"/>
      <c r="I694" s="838"/>
      <c r="J694" s="921"/>
      <c r="K694" s="838"/>
      <c r="L694" s="921"/>
      <c r="M694" s="838"/>
      <c r="N694" s="921"/>
      <c r="O694" s="838"/>
      <c r="P694" s="922"/>
      <c r="Q694" s="923"/>
      <c r="R694" s="924"/>
      <c r="S694" s="921"/>
      <c r="T694" s="921"/>
      <c r="U694" s="921"/>
      <c r="V694" s="933"/>
      <c r="W694" s="926"/>
      <c r="X694" s="927"/>
      <c r="Y694" s="922"/>
      <c r="Z694" s="838"/>
      <c r="AA694" s="928"/>
      <c r="AB694" s="929"/>
      <c r="AC694" s="929"/>
      <c r="AD694" s="929"/>
      <c r="AE694" s="929"/>
      <c r="AF694" s="929"/>
      <c r="AG694" s="929"/>
      <c r="AH694" s="929"/>
      <c r="AI694" s="929"/>
      <c r="AJ694" s="929"/>
      <c r="AK694" s="929"/>
      <c r="AL694" s="929"/>
      <c r="AM694" s="929"/>
      <c r="AN694" s="929"/>
      <c r="AO694" s="930"/>
      <c r="AP694" s="929"/>
      <c r="AQ694" s="931"/>
      <c r="AR694" s="931"/>
      <c r="AS694" s="869"/>
      <c r="AT694" s="869"/>
      <c r="AU694" s="869"/>
      <c r="AV694" s="869"/>
      <c r="AW694" s="869"/>
      <c r="AX694" s="869"/>
      <c r="AY694" s="869"/>
      <c r="AZ694" s="869"/>
      <c r="BA694" s="869"/>
      <c r="BB694" s="869"/>
      <c r="BC694" s="869"/>
      <c r="BD694" s="869"/>
      <c r="BE694" s="869"/>
      <c r="BF694" s="869"/>
      <c r="BG694" s="869"/>
      <c r="BH694" s="869"/>
      <c r="BI694" s="869"/>
      <c r="BJ694" s="869"/>
      <c r="BK694" s="869"/>
      <c r="BL694" s="869"/>
      <c r="BM694" s="869"/>
    </row>
    <row r="695" spans="1:65" ht="27" customHeight="1" x14ac:dyDescent="0.2">
      <c r="A695" s="919"/>
      <c r="C695" s="869"/>
      <c r="E695" s="869"/>
      <c r="G695" s="869"/>
      <c r="H695" s="921"/>
      <c r="I695" s="838"/>
      <c r="J695" s="921"/>
      <c r="K695" s="838"/>
      <c r="L695" s="921"/>
      <c r="M695" s="838"/>
      <c r="N695" s="921"/>
      <c r="O695" s="838"/>
      <c r="P695" s="922"/>
      <c r="Q695" s="923"/>
      <c r="R695" s="924"/>
      <c r="S695" s="921"/>
      <c r="T695" s="921"/>
      <c r="U695" s="921"/>
      <c r="V695" s="933"/>
      <c r="W695" s="926"/>
      <c r="X695" s="927"/>
      <c r="Y695" s="922"/>
      <c r="Z695" s="838"/>
      <c r="AA695" s="928"/>
      <c r="AB695" s="929"/>
      <c r="AC695" s="929"/>
      <c r="AD695" s="929"/>
      <c r="AE695" s="929"/>
      <c r="AF695" s="929"/>
      <c r="AG695" s="929"/>
      <c r="AH695" s="929"/>
      <c r="AI695" s="929"/>
      <c r="AJ695" s="929"/>
      <c r="AK695" s="929"/>
      <c r="AL695" s="929"/>
      <c r="AM695" s="929"/>
      <c r="AN695" s="929"/>
      <c r="AO695" s="930"/>
      <c r="AP695" s="929"/>
      <c r="AQ695" s="931"/>
      <c r="AR695" s="931"/>
      <c r="AS695" s="869"/>
      <c r="AT695" s="869"/>
      <c r="AU695" s="869"/>
      <c r="AV695" s="869"/>
      <c r="AW695" s="869"/>
      <c r="AX695" s="869"/>
      <c r="AY695" s="869"/>
      <c r="AZ695" s="869"/>
      <c r="BA695" s="869"/>
      <c r="BB695" s="869"/>
      <c r="BC695" s="869"/>
      <c r="BD695" s="869"/>
      <c r="BE695" s="869"/>
      <c r="BF695" s="869"/>
      <c r="BG695" s="869"/>
      <c r="BH695" s="869"/>
      <c r="BI695" s="869"/>
      <c r="BJ695" s="869"/>
      <c r="BK695" s="869"/>
      <c r="BL695" s="869"/>
      <c r="BM695" s="869"/>
    </row>
    <row r="696" spans="1:65" ht="27" customHeight="1" x14ac:dyDescent="0.2">
      <c r="A696" s="919"/>
      <c r="C696" s="869"/>
      <c r="E696" s="869"/>
      <c r="G696" s="869"/>
      <c r="H696" s="921"/>
      <c r="I696" s="838"/>
      <c r="J696" s="921"/>
      <c r="K696" s="838"/>
      <c r="L696" s="921"/>
      <c r="M696" s="838"/>
      <c r="N696" s="921"/>
      <c r="O696" s="838"/>
      <c r="P696" s="922"/>
      <c r="Q696" s="923"/>
      <c r="R696" s="924"/>
      <c r="S696" s="921"/>
      <c r="T696" s="921"/>
      <c r="U696" s="921"/>
      <c r="V696" s="933"/>
      <c r="W696" s="926"/>
      <c r="X696" s="927"/>
      <c r="Y696" s="922"/>
      <c r="Z696" s="838"/>
      <c r="AA696" s="928"/>
      <c r="AB696" s="929"/>
      <c r="AC696" s="929"/>
      <c r="AD696" s="929"/>
      <c r="AE696" s="929"/>
      <c r="AF696" s="929"/>
      <c r="AG696" s="929"/>
      <c r="AH696" s="929"/>
      <c r="AI696" s="929"/>
      <c r="AJ696" s="929"/>
      <c r="AK696" s="929"/>
      <c r="AL696" s="929"/>
      <c r="AM696" s="929"/>
      <c r="AN696" s="929"/>
      <c r="AO696" s="930"/>
      <c r="AP696" s="929"/>
      <c r="AQ696" s="931"/>
      <c r="AR696" s="931"/>
      <c r="AS696" s="869"/>
      <c r="AT696" s="869"/>
      <c r="AU696" s="869"/>
      <c r="AV696" s="869"/>
      <c r="AW696" s="869"/>
      <c r="AX696" s="869"/>
      <c r="AY696" s="869"/>
      <c r="AZ696" s="869"/>
      <c r="BA696" s="869"/>
      <c r="BB696" s="869"/>
      <c r="BC696" s="869"/>
      <c r="BD696" s="869"/>
      <c r="BE696" s="869"/>
      <c r="BF696" s="869"/>
      <c r="BG696" s="869"/>
      <c r="BH696" s="869"/>
      <c r="BI696" s="869"/>
      <c r="BJ696" s="869"/>
      <c r="BK696" s="869"/>
      <c r="BL696" s="869"/>
      <c r="BM696" s="869"/>
    </row>
    <row r="697" spans="1:65" ht="27" customHeight="1" x14ac:dyDescent="0.2">
      <c r="A697" s="919"/>
      <c r="C697" s="869"/>
      <c r="E697" s="869"/>
      <c r="G697" s="869"/>
      <c r="H697" s="921"/>
      <c r="I697" s="838"/>
      <c r="J697" s="921"/>
      <c r="K697" s="838"/>
      <c r="L697" s="921"/>
      <c r="M697" s="838"/>
      <c r="N697" s="921"/>
      <c r="O697" s="838"/>
      <c r="P697" s="922"/>
      <c r="Q697" s="923"/>
      <c r="R697" s="924"/>
      <c r="S697" s="921"/>
      <c r="T697" s="921"/>
      <c r="U697" s="921"/>
      <c r="V697" s="933"/>
      <c r="W697" s="926"/>
      <c r="X697" s="927"/>
      <c r="Y697" s="922"/>
      <c r="Z697" s="838"/>
      <c r="AA697" s="928"/>
      <c r="AB697" s="929"/>
      <c r="AC697" s="929"/>
      <c r="AD697" s="929"/>
      <c r="AE697" s="929"/>
      <c r="AF697" s="929"/>
      <c r="AG697" s="929"/>
      <c r="AH697" s="929"/>
      <c r="AI697" s="929"/>
      <c r="AJ697" s="929"/>
      <c r="AK697" s="929"/>
      <c r="AL697" s="929"/>
      <c r="AM697" s="929"/>
      <c r="AN697" s="929"/>
      <c r="AO697" s="930"/>
      <c r="AP697" s="929"/>
      <c r="AQ697" s="931"/>
      <c r="AR697" s="931"/>
      <c r="AS697" s="869"/>
      <c r="AT697" s="869"/>
      <c r="AU697" s="869"/>
      <c r="AV697" s="869"/>
      <c r="AW697" s="869"/>
      <c r="AX697" s="869"/>
      <c r="AY697" s="869"/>
      <c r="AZ697" s="869"/>
      <c r="BA697" s="869"/>
      <c r="BB697" s="869"/>
      <c r="BC697" s="869"/>
      <c r="BD697" s="869"/>
      <c r="BE697" s="869"/>
      <c r="BF697" s="869"/>
      <c r="BG697" s="869"/>
      <c r="BH697" s="869"/>
      <c r="BI697" s="869"/>
      <c r="BJ697" s="869"/>
      <c r="BK697" s="869"/>
      <c r="BL697" s="869"/>
      <c r="BM697" s="869"/>
    </row>
    <row r="698" spans="1:65" ht="27" customHeight="1" x14ac:dyDescent="0.2">
      <c r="A698" s="919"/>
      <c r="C698" s="869"/>
      <c r="E698" s="869"/>
      <c r="G698" s="869"/>
      <c r="H698" s="921"/>
      <c r="I698" s="838"/>
      <c r="J698" s="921"/>
      <c r="K698" s="838"/>
      <c r="L698" s="921"/>
      <c r="M698" s="838"/>
      <c r="N698" s="921"/>
      <c r="O698" s="838"/>
      <c r="P698" s="922"/>
      <c r="Q698" s="923"/>
      <c r="R698" s="924"/>
      <c r="S698" s="921"/>
      <c r="T698" s="921"/>
      <c r="U698" s="921"/>
      <c r="V698" s="933"/>
      <c r="W698" s="926"/>
      <c r="X698" s="927"/>
      <c r="Y698" s="922"/>
      <c r="Z698" s="838"/>
      <c r="AA698" s="928"/>
      <c r="AB698" s="929"/>
      <c r="AC698" s="929"/>
      <c r="AD698" s="929"/>
      <c r="AE698" s="929"/>
      <c r="AF698" s="929"/>
      <c r="AG698" s="929"/>
      <c r="AH698" s="929"/>
      <c r="AI698" s="929"/>
      <c r="AJ698" s="929"/>
      <c r="AK698" s="929"/>
      <c r="AL698" s="929"/>
      <c r="AM698" s="929"/>
      <c r="AN698" s="929"/>
      <c r="AO698" s="930"/>
      <c r="AP698" s="929"/>
      <c r="AQ698" s="931"/>
      <c r="AR698" s="931"/>
      <c r="AS698" s="869"/>
      <c r="AT698" s="869"/>
      <c r="AU698" s="869"/>
      <c r="AV698" s="869"/>
      <c r="AW698" s="869"/>
      <c r="AX698" s="869"/>
      <c r="AY698" s="869"/>
      <c r="AZ698" s="869"/>
      <c r="BA698" s="869"/>
      <c r="BB698" s="869"/>
      <c r="BC698" s="869"/>
      <c r="BD698" s="869"/>
      <c r="BE698" s="869"/>
      <c r="BF698" s="869"/>
      <c r="BG698" s="869"/>
      <c r="BH698" s="869"/>
      <c r="BI698" s="869"/>
      <c r="BJ698" s="869"/>
      <c r="BK698" s="869"/>
      <c r="BL698" s="869"/>
      <c r="BM698" s="869"/>
    </row>
    <row r="699" spans="1:65" ht="27" customHeight="1" x14ac:dyDescent="0.2">
      <c r="A699" s="919"/>
      <c r="C699" s="869"/>
      <c r="E699" s="869"/>
      <c r="G699" s="869"/>
      <c r="H699" s="921"/>
      <c r="I699" s="838"/>
      <c r="J699" s="921"/>
      <c r="K699" s="838"/>
      <c r="L699" s="921"/>
      <c r="M699" s="838"/>
      <c r="N699" s="921"/>
      <c r="O699" s="838"/>
      <c r="P699" s="922"/>
      <c r="Q699" s="923"/>
      <c r="R699" s="924"/>
      <c r="S699" s="921"/>
      <c r="T699" s="921"/>
      <c r="U699" s="921"/>
      <c r="V699" s="933"/>
      <c r="W699" s="926"/>
      <c r="X699" s="927"/>
      <c r="Y699" s="922"/>
      <c r="Z699" s="838"/>
      <c r="AA699" s="928"/>
      <c r="AB699" s="929"/>
      <c r="AC699" s="929"/>
      <c r="AD699" s="929"/>
      <c r="AE699" s="929"/>
      <c r="AF699" s="929"/>
      <c r="AG699" s="929"/>
      <c r="AH699" s="929"/>
      <c r="AI699" s="929"/>
      <c r="AJ699" s="929"/>
      <c r="AK699" s="929"/>
      <c r="AL699" s="929"/>
      <c r="AM699" s="929"/>
      <c r="AN699" s="929"/>
      <c r="AO699" s="930"/>
      <c r="AP699" s="929"/>
      <c r="AQ699" s="931"/>
      <c r="AR699" s="931"/>
      <c r="AS699" s="869"/>
      <c r="AT699" s="869"/>
      <c r="AU699" s="869"/>
      <c r="AV699" s="869"/>
      <c r="AW699" s="869"/>
      <c r="AX699" s="869"/>
      <c r="AY699" s="869"/>
      <c r="AZ699" s="869"/>
      <c r="BA699" s="869"/>
      <c r="BB699" s="869"/>
      <c r="BC699" s="869"/>
      <c r="BD699" s="869"/>
      <c r="BE699" s="869"/>
      <c r="BF699" s="869"/>
      <c r="BG699" s="869"/>
      <c r="BH699" s="869"/>
      <c r="BI699" s="869"/>
      <c r="BJ699" s="869"/>
      <c r="BK699" s="869"/>
      <c r="BL699" s="869"/>
      <c r="BM699" s="869"/>
    </row>
    <row r="700" spans="1:65" ht="27" customHeight="1" x14ac:dyDescent="0.2">
      <c r="A700" s="919"/>
      <c r="C700" s="869"/>
      <c r="E700" s="869"/>
      <c r="G700" s="869"/>
      <c r="H700" s="921"/>
      <c r="I700" s="838"/>
      <c r="J700" s="921"/>
      <c r="K700" s="838"/>
      <c r="L700" s="921"/>
      <c r="M700" s="838"/>
      <c r="N700" s="921"/>
      <c r="O700" s="838"/>
      <c r="P700" s="922"/>
      <c r="Q700" s="923"/>
      <c r="R700" s="924"/>
      <c r="S700" s="921"/>
      <c r="T700" s="921"/>
      <c r="U700" s="921"/>
      <c r="V700" s="933"/>
      <c r="W700" s="926"/>
      <c r="X700" s="927"/>
      <c r="Y700" s="922"/>
      <c r="Z700" s="838"/>
      <c r="AA700" s="928"/>
      <c r="AB700" s="929"/>
      <c r="AC700" s="929"/>
      <c r="AD700" s="929"/>
      <c r="AE700" s="929"/>
      <c r="AF700" s="929"/>
      <c r="AG700" s="929"/>
      <c r="AH700" s="929"/>
      <c r="AI700" s="929"/>
      <c r="AJ700" s="929"/>
      <c r="AK700" s="929"/>
      <c r="AL700" s="929"/>
      <c r="AM700" s="929"/>
      <c r="AN700" s="929"/>
      <c r="AO700" s="930"/>
      <c r="AP700" s="929"/>
      <c r="AQ700" s="931"/>
      <c r="AR700" s="931"/>
      <c r="AS700" s="869"/>
      <c r="AT700" s="869"/>
      <c r="AU700" s="869"/>
      <c r="AV700" s="869"/>
      <c r="AW700" s="869"/>
      <c r="AX700" s="869"/>
      <c r="AY700" s="869"/>
      <c r="AZ700" s="869"/>
      <c r="BA700" s="869"/>
      <c r="BB700" s="869"/>
      <c r="BC700" s="869"/>
      <c r="BD700" s="869"/>
      <c r="BE700" s="869"/>
      <c r="BF700" s="869"/>
      <c r="BG700" s="869"/>
      <c r="BH700" s="869"/>
      <c r="BI700" s="869"/>
      <c r="BJ700" s="869"/>
      <c r="BK700" s="869"/>
      <c r="BL700" s="869"/>
      <c r="BM700" s="869"/>
    </row>
    <row r="701" spans="1:65" ht="27" customHeight="1" x14ac:dyDescent="0.2">
      <c r="A701" s="919"/>
      <c r="C701" s="869"/>
      <c r="E701" s="869"/>
      <c r="G701" s="869"/>
      <c r="H701" s="921"/>
      <c r="I701" s="838"/>
      <c r="J701" s="921"/>
      <c r="K701" s="838"/>
      <c r="L701" s="921"/>
      <c r="M701" s="838"/>
      <c r="N701" s="921"/>
      <c r="O701" s="838"/>
      <c r="P701" s="922"/>
      <c r="Q701" s="923"/>
      <c r="R701" s="924"/>
      <c r="S701" s="921"/>
      <c r="T701" s="921"/>
      <c r="U701" s="921"/>
      <c r="V701" s="933"/>
      <c r="W701" s="926"/>
      <c r="X701" s="927"/>
      <c r="Y701" s="922"/>
      <c r="Z701" s="838"/>
      <c r="AA701" s="928"/>
      <c r="AB701" s="929"/>
      <c r="AC701" s="929"/>
      <c r="AD701" s="929"/>
      <c r="AE701" s="929"/>
      <c r="AF701" s="929"/>
      <c r="AG701" s="929"/>
      <c r="AH701" s="929"/>
      <c r="AI701" s="929"/>
      <c r="AJ701" s="929"/>
      <c r="AK701" s="929"/>
      <c r="AL701" s="929"/>
      <c r="AM701" s="929"/>
      <c r="AN701" s="929"/>
      <c r="AO701" s="930"/>
      <c r="AP701" s="929"/>
      <c r="AQ701" s="931"/>
      <c r="AR701" s="931"/>
      <c r="AS701" s="869"/>
      <c r="AT701" s="869"/>
      <c r="AU701" s="869"/>
      <c r="AV701" s="869"/>
      <c r="AW701" s="869"/>
      <c r="AX701" s="869"/>
      <c r="AY701" s="869"/>
      <c r="AZ701" s="869"/>
      <c r="BA701" s="869"/>
      <c r="BB701" s="869"/>
      <c r="BC701" s="869"/>
      <c r="BD701" s="869"/>
      <c r="BE701" s="869"/>
      <c r="BF701" s="869"/>
      <c r="BG701" s="869"/>
      <c r="BH701" s="869"/>
      <c r="BI701" s="869"/>
      <c r="BJ701" s="869"/>
      <c r="BK701" s="869"/>
      <c r="BL701" s="869"/>
      <c r="BM701" s="869"/>
    </row>
    <row r="702" spans="1:65" ht="27" customHeight="1" x14ac:dyDescent="0.2">
      <c r="A702" s="919"/>
      <c r="C702" s="869"/>
      <c r="E702" s="869"/>
      <c r="G702" s="869"/>
      <c r="H702" s="921"/>
      <c r="I702" s="838"/>
      <c r="J702" s="921"/>
      <c r="K702" s="838"/>
      <c r="L702" s="921"/>
      <c r="M702" s="838"/>
      <c r="N702" s="921"/>
      <c r="O702" s="838"/>
      <c r="P702" s="922"/>
      <c r="Q702" s="923"/>
      <c r="R702" s="924"/>
      <c r="S702" s="921"/>
      <c r="T702" s="921"/>
      <c r="U702" s="921"/>
      <c r="V702" s="933"/>
      <c r="W702" s="926"/>
      <c r="X702" s="927"/>
      <c r="Y702" s="922"/>
      <c r="Z702" s="838"/>
      <c r="AA702" s="928"/>
      <c r="AB702" s="929"/>
      <c r="AC702" s="929"/>
      <c r="AD702" s="929"/>
      <c r="AE702" s="929"/>
      <c r="AF702" s="929"/>
      <c r="AG702" s="929"/>
      <c r="AH702" s="929"/>
      <c r="AI702" s="929"/>
      <c r="AJ702" s="929"/>
      <c r="AK702" s="929"/>
      <c r="AL702" s="929"/>
      <c r="AM702" s="929"/>
      <c r="AN702" s="929"/>
      <c r="AO702" s="930"/>
      <c r="AP702" s="929"/>
      <c r="AQ702" s="931"/>
      <c r="AR702" s="931"/>
      <c r="AS702" s="869"/>
      <c r="AT702" s="869"/>
      <c r="AU702" s="869"/>
      <c r="AV702" s="869"/>
      <c r="AW702" s="869"/>
      <c r="AX702" s="869"/>
      <c r="AY702" s="869"/>
      <c r="AZ702" s="869"/>
      <c r="BA702" s="869"/>
      <c r="BB702" s="869"/>
      <c r="BC702" s="869"/>
      <c r="BD702" s="869"/>
      <c r="BE702" s="869"/>
      <c r="BF702" s="869"/>
      <c r="BG702" s="869"/>
      <c r="BH702" s="869"/>
      <c r="BI702" s="869"/>
      <c r="BJ702" s="869"/>
      <c r="BK702" s="869"/>
      <c r="BL702" s="869"/>
      <c r="BM702" s="869"/>
    </row>
    <row r="703" spans="1:65" ht="27" customHeight="1" x14ac:dyDescent="0.2">
      <c r="A703" s="919"/>
      <c r="C703" s="869"/>
      <c r="E703" s="869"/>
      <c r="G703" s="869"/>
      <c r="H703" s="921"/>
      <c r="I703" s="838"/>
      <c r="J703" s="921"/>
      <c r="K703" s="838"/>
      <c r="L703" s="921"/>
      <c r="M703" s="838"/>
      <c r="N703" s="921"/>
      <c r="O703" s="838"/>
      <c r="P703" s="922"/>
      <c r="Q703" s="923"/>
      <c r="R703" s="924"/>
      <c r="S703" s="921"/>
      <c r="T703" s="921"/>
      <c r="U703" s="921"/>
      <c r="V703" s="933"/>
      <c r="W703" s="926"/>
      <c r="X703" s="927"/>
      <c r="Y703" s="922"/>
      <c r="Z703" s="838"/>
      <c r="AA703" s="928"/>
      <c r="AB703" s="929"/>
      <c r="AC703" s="929"/>
      <c r="AD703" s="929"/>
      <c r="AE703" s="929"/>
      <c r="AF703" s="929"/>
      <c r="AG703" s="929"/>
      <c r="AH703" s="929"/>
      <c r="AI703" s="929"/>
      <c r="AJ703" s="929"/>
      <c r="AK703" s="929"/>
      <c r="AL703" s="929"/>
      <c r="AM703" s="929"/>
      <c r="AN703" s="929"/>
      <c r="AO703" s="930"/>
      <c r="AP703" s="929"/>
      <c r="AQ703" s="931"/>
      <c r="AR703" s="931"/>
      <c r="AS703" s="869"/>
      <c r="AT703" s="869"/>
      <c r="AU703" s="869"/>
      <c r="AV703" s="869"/>
      <c r="AW703" s="869"/>
      <c r="AX703" s="869"/>
      <c r="AY703" s="869"/>
      <c r="AZ703" s="869"/>
      <c r="BA703" s="869"/>
      <c r="BB703" s="869"/>
      <c r="BC703" s="869"/>
      <c r="BD703" s="869"/>
      <c r="BE703" s="869"/>
      <c r="BF703" s="869"/>
      <c r="BG703" s="869"/>
      <c r="BH703" s="869"/>
      <c r="BI703" s="869"/>
      <c r="BJ703" s="869"/>
      <c r="BK703" s="869"/>
      <c r="BL703" s="869"/>
      <c r="BM703" s="869"/>
    </row>
    <row r="704" spans="1:65" ht="27" customHeight="1" x14ac:dyDescent="0.2">
      <c r="A704" s="919"/>
      <c r="C704" s="869"/>
      <c r="E704" s="869"/>
      <c r="G704" s="869"/>
      <c r="H704" s="921"/>
      <c r="I704" s="838"/>
      <c r="J704" s="921"/>
      <c r="K704" s="838"/>
      <c r="L704" s="921"/>
      <c r="M704" s="838"/>
      <c r="N704" s="921"/>
      <c r="O704" s="838"/>
      <c r="P704" s="922"/>
      <c r="Q704" s="923"/>
      <c r="R704" s="924"/>
      <c r="S704" s="921"/>
      <c r="T704" s="921"/>
      <c r="U704" s="921"/>
      <c r="V704" s="933"/>
      <c r="W704" s="926"/>
      <c r="X704" s="927"/>
      <c r="Y704" s="922"/>
      <c r="Z704" s="838"/>
      <c r="AA704" s="928"/>
      <c r="AB704" s="929"/>
      <c r="AC704" s="929"/>
      <c r="AD704" s="929"/>
      <c r="AE704" s="929"/>
      <c r="AF704" s="929"/>
      <c r="AG704" s="929"/>
      <c r="AH704" s="929"/>
      <c r="AI704" s="929"/>
      <c r="AJ704" s="929"/>
      <c r="AK704" s="929"/>
      <c r="AL704" s="929"/>
      <c r="AM704" s="929"/>
      <c r="AN704" s="929"/>
      <c r="AO704" s="930"/>
      <c r="AP704" s="929"/>
      <c r="AQ704" s="931"/>
      <c r="AR704" s="931"/>
      <c r="AS704" s="869"/>
      <c r="AT704" s="869"/>
      <c r="AU704" s="869"/>
      <c r="AV704" s="869"/>
      <c r="AW704" s="869"/>
      <c r="AX704" s="869"/>
      <c r="AY704" s="869"/>
      <c r="AZ704" s="869"/>
      <c r="BA704" s="869"/>
      <c r="BB704" s="869"/>
      <c r="BC704" s="869"/>
      <c r="BD704" s="869"/>
      <c r="BE704" s="869"/>
      <c r="BF704" s="869"/>
      <c r="BG704" s="869"/>
      <c r="BH704" s="869"/>
      <c r="BI704" s="869"/>
      <c r="BJ704" s="869"/>
      <c r="BK704" s="869"/>
      <c r="BL704" s="869"/>
      <c r="BM704" s="869"/>
    </row>
    <row r="705" spans="1:65" ht="27" customHeight="1" x14ac:dyDescent="0.2">
      <c r="A705" s="919"/>
      <c r="C705" s="869"/>
      <c r="E705" s="869"/>
      <c r="G705" s="869"/>
      <c r="H705" s="921"/>
      <c r="I705" s="838"/>
      <c r="J705" s="921"/>
      <c r="K705" s="838"/>
      <c r="L705" s="921"/>
      <c r="M705" s="838"/>
      <c r="N705" s="921"/>
      <c r="O705" s="838"/>
      <c r="P705" s="922"/>
      <c r="Q705" s="923"/>
      <c r="R705" s="924"/>
      <c r="S705" s="921"/>
      <c r="T705" s="921"/>
      <c r="U705" s="921"/>
      <c r="V705" s="933"/>
      <c r="W705" s="926"/>
      <c r="X705" s="927"/>
      <c r="Y705" s="922"/>
      <c r="Z705" s="838"/>
      <c r="AA705" s="928"/>
      <c r="AB705" s="929"/>
      <c r="AC705" s="929"/>
      <c r="AD705" s="929"/>
      <c r="AE705" s="929"/>
      <c r="AF705" s="929"/>
      <c r="AG705" s="929"/>
      <c r="AH705" s="929"/>
      <c r="AI705" s="929"/>
      <c r="AJ705" s="929"/>
      <c r="AK705" s="929"/>
      <c r="AL705" s="929"/>
      <c r="AM705" s="929"/>
      <c r="AN705" s="929"/>
      <c r="AO705" s="930"/>
      <c r="AP705" s="929"/>
      <c r="AQ705" s="931"/>
      <c r="AR705" s="931"/>
      <c r="AS705" s="869"/>
      <c r="AT705" s="869"/>
      <c r="AU705" s="869"/>
      <c r="AV705" s="869"/>
      <c r="AW705" s="869"/>
      <c r="AX705" s="869"/>
      <c r="AY705" s="869"/>
      <c r="AZ705" s="869"/>
      <c r="BA705" s="869"/>
      <c r="BB705" s="869"/>
      <c r="BC705" s="869"/>
      <c r="BD705" s="869"/>
      <c r="BE705" s="869"/>
      <c r="BF705" s="869"/>
      <c r="BG705" s="869"/>
      <c r="BH705" s="869"/>
      <c r="BI705" s="869"/>
      <c r="BJ705" s="869"/>
      <c r="BK705" s="869"/>
      <c r="BL705" s="869"/>
      <c r="BM705" s="869"/>
    </row>
    <row r="706" spans="1:65" ht="27" customHeight="1" x14ac:dyDescent="0.2">
      <c r="A706" s="919"/>
      <c r="C706" s="869"/>
      <c r="E706" s="869"/>
      <c r="G706" s="869"/>
      <c r="H706" s="921"/>
      <c r="I706" s="838"/>
      <c r="J706" s="921"/>
      <c r="K706" s="838"/>
      <c r="L706" s="921"/>
      <c r="M706" s="838"/>
      <c r="N706" s="921"/>
      <c r="O706" s="838"/>
      <c r="P706" s="922"/>
      <c r="Q706" s="923"/>
      <c r="R706" s="924"/>
      <c r="S706" s="921"/>
      <c r="T706" s="921"/>
      <c r="U706" s="921"/>
      <c r="V706" s="933"/>
      <c r="W706" s="926"/>
      <c r="X706" s="927"/>
      <c r="Y706" s="922"/>
      <c r="Z706" s="838"/>
      <c r="AA706" s="928"/>
      <c r="AB706" s="929"/>
      <c r="AC706" s="929"/>
      <c r="AD706" s="929"/>
      <c r="AE706" s="929"/>
      <c r="AF706" s="929"/>
      <c r="AG706" s="929"/>
      <c r="AH706" s="929"/>
      <c r="AI706" s="929"/>
      <c r="AJ706" s="929"/>
      <c r="AK706" s="929"/>
      <c r="AL706" s="929"/>
      <c r="AM706" s="929"/>
      <c r="AN706" s="929"/>
      <c r="AO706" s="930"/>
      <c r="AP706" s="929"/>
      <c r="AQ706" s="931"/>
      <c r="AR706" s="931"/>
      <c r="AS706" s="869"/>
      <c r="AT706" s="869"/>
      <c r="AU706" s="869"/>
      <c r="AV706" s="869"/>
      <c r="AW706" s="869"/>
      <c r="AX706" s="869"/>
      <c r="AY706" s="869"/>
      <c r="AZ706" s="869"/>
      <c r="BA706" s="869"/>
      <c r="BB706" s="869"/>
      <c r="BC706" s="869"/>
      <c r="BD706" s="869"/>
      <c r="BE706" s="869"/>
      <c r="BF706" s="869"/>
      <c r="BG706" s="869"/>
      <c r="BH706" s="869"/>
      <c r="BI706" s="869"/>
      <c r="BJ706" s="869"/>
      <c r="BK706" s="869"/>
      <c r="BL706" s="869"/>
      <c r="BM706" s="869"/>
    </row>
    <row r="707" spans="1:65" ht="27" customHeight="1" x14ac:dyDescent="0.2">
      <c r="A707" s="919"/>
      <c r="C707" s="869"/>
      <c r="E707" s="869"/>
      <c r="G707" s="869"/>
      <c r="H707" s="921"/>
      <c r="I707" s="838"/>
      <c r="J707" s="921"/>
      <c r="K707" s="838"/>
      <c r="L707" s="921"/>
      <c r="M707" s="838"/>
      <c r="N707" s="921"/>
      <c r="O707" s="838"/>
      <c r="P707" s="922"/>
      <c r="Q707" s="923"/>
      <c r="R707" s="924"/>
      <c r="S707" s="921"/>
      <c r="T707" s="921"/>
      <c r="U707" s="921"/>
      <c r="V707" s="933"/>
      <c r="W707" s="926"/>
      <c r="X707" s="927"/>
      <c r="Y707" s="922"/>
      <c r="Z707" s="838"/>
      <c r="AA707" s="928"/>
      <c r="AB707" s="929"/>
      <c r="AC707" s="929"/>
      <c r="AD707" s="929"/>
      <c r="AE707" s="929"/>
      <c r="AF707" s="929"/>
      <c r="AG707" s="929"/>
      <c r="AH707" s="929"/>
      <c r="AI707" s="929"/>
      <c r="AJ707" s="929"/>
      <c r="AK707" s="929"/>
      <c r="AL707" s="929"/>
      <c r="AM707" s="929"/>
      <c r="AN707" s="929"/>
      <c r="AO707" s="930"/>
      <c r="AP707" s="929"/>
      <c r="AQ707" s="931"/>
      <c r="AR707" s="931"/>
      <c r="AS707" s="869"/>
      <c r="AT707" s="869"/>
      <c r="AU707" s="869"/>
      <c r="AV707" s="869"/>
      <c r="AW707" s="869"/>
      <c r="AX707" s="869"/>
      <c r="AY707" s="869"/>
      <c r="AZ707" s="869"/>
      <c r="BA707" s="869"/>
      <c r="BB707" s="869"/>
      <c r="BC707" s="869"/>
      <c r="BD707" s="869"/>
      <c r="BE707" s="869"/>
      <c r="BF707" s="869"/>
      <c r="BG707" s="869"/>
      <c r="BH707" s="869"/>
      <c r="BI707" s="869"/>
      <c r="BJ707" s="869"/>
      <c r="BK707" s="869"/>
      <c r="BL707" s="869"/>
      <c r="BM707" s="869"/>
    </row>
    <row r="708" spans="1:65" ht="27" customHeight="1" x14ac:dyDescent="0.2">
      <c r="A708" s="919"/>
      <c r="C708" s="869"/>
      <c r="E708" s="869"/>
      <c r="G708" s="869"/>
      <c r="H708" s="921"/>
      <c r="I708" s="838"/>
      <c r="J708" s="921"/>
      <c r="K708" s="838"/>
      <c r="L708" s="921"/>
      <c r="M708" s="838"/>
      <c r="N708" s="921"/>
      <c r="O708" s="838"/>
      <c r="P708" s="922"/>
      <c r="Q708" s="923"/>
      <c r="R708" s="924"/>
      <c r="S708" s="921"/>
      <c r="T708" s="921"/>
      <c r="U708" s="921"/>
      <c r="V708" s="933"/>
      <c r="W708" s="926"/>
      <c r="X708" s="927"/>
      <c r="Y708" s="922"/>
      <c r="Z708" s="838"/>
      <c r="AA708" s="928"/>
      <c r="AB708" s="929"/>
      <c r="AC708" s="929"/>
      <c r="AD708" s="929"/>
      <c r="AE708" s="929"/>
      <c r="AF708" s="929"/>
      <c r="AG708" s="929"/>
      <c r="AH708" s="929"/>
      <c r="AI708" s="929"/>
      <c r="AJ708" s="929"/>
      <c r="AK708" s="929"/>
      <c r="AL708" s="929"/>
      <c r="AM708" s="929"/>
      <c r="AN708" s="929"/>
      <c r="AO708" s="930"/>
      <c r="AP708" s="929"/>
      <c r="AQ708" s="931"/>
      <c r="AR708" s="931"/>
      <c r="AS708" s="869"/>
      <c r="AT708" s="869"/>
      <c r="AU708" s="869"/>
      <c r="AV708" s="869"/>
      <c r="AW708" s="869"/>
      <c r="AX708" s="869"/>
      <c r="AY708" s="869"/>
      <c r="AZ708" s="869"/>
      <c r="BA708" s="869"/>
      <c r="BB708" s="869"/>
      <c r="BC708" s="869"/>
      <c r="BD708" s="869"/>
      <c r="BE708" s="869"/>
      <c r="BF708" s="869"/>
      <c r="BG708" s="869"/>
      <c r="BH708" s="869"/>
      <c r="BI708" s="869"/>
      <c r="BJ708" s="869"/>
      <c r="BK708" s="869"/>
      <c r="BL708" s="869"/>
      <c r="BM708" s="869"/>
    </row>
    <row r="709" spans="1:65" ht="27" customHeight="1" x14ac:dyDescent="0.2">
      <c r="A709" s="919"/>
      <c r="C709" s="869"/>
      <c r="E709" s="869"/>
      <c r="G709" s="869"/>
      <c r="H709" s="921"/>
      <c r="I709" s="838"/>
      <c r="J709" s="921"/>
      <c r="K709" s="838"/>
      <c r="L709" s="921"/>
      <c r="M709" s="838"/>
      <c r="N709" s="921"/>
      <c r="O709" s="838"/>
      <c r="P709" s="922"/>
      <c r="Q709" s="923"/>
      <c r="R709" s="924"/>
      <c r="S709" s="921"/>
      <c r="T709" s="921"/>
      <c r="U709" s="921"/>
      <c r="V709" s="933"/>
      <c r="W709" s="926"/>
      <c r="X709" s="927"/>
      <c r="Y709" s="922"/>
      <c r="Z709" s="838"/>
      <c r="AA709" s="928"/>
      <c r="AB709" s="929"/>
      <c r="AC709" s="929"/>
      <c r="AD709" s="929"/>
      <c r="AE709" s="929"/>
      <c r="AF709" s="929"/>
      <c r="AG709" s="929"/>
      <c r="AH709" s="929"/>
      <c r="AI709" s="929"/>
      <c r="AJ709" s="929"/>
      <c r="AK709" s="929"/>
      <c r="AL709" s="929"/>
      <c r="AM709" s="929"/>
      <c r="AN709" s="929"/>
      <c r="AO709" s="930"/>
      <c r="AP709" s="929"/>
      <c r="AQ709" s="931"/>
      <c r="AR709" s="931"/>
      <c r="AS709" s="869"/>
      <c r="AT709" s="869"/>
      <c r="AU709" s="869"/>
      <c r="AV709" s="869"/>
      <c r="AW709" s="869"/>
      <c r="AX709" s="869"/>
      <c r="AY709" s="869"/>
      <c r="AZ709" s="869"/>
      <c r="BA709" s="869"/>
      <c r="BB709" s="869"/>
      <c r="BC709" s="869"/>
      <c r="BD709" s="869"/>
      <c r="BE709" s="869"/>
      <c r="BF709" s="869"/>
      <c r="BG709" s="869"/>
      <c r="BH709" s="869"/>
      <c r="BI709" s="869"/>
      <c r="BJ709" s="869"/>
      <c r="BK709" s="869"/>
      <c r="BL709" s="869"/>
      <c r="BM709" s="869"/>
    </row>
    <row r="710" spans="1:65" ht="27" customHeight="1" x14ac:dyDescent="0.2">
      <c r="A710" s="919"/>
      <c r="C710" s="869"/>
      <c r="E710" s="869"/>
      <c r="G710" s="869"/>
      <c r="H710" s="921"/>
      <c r="I710" s="838"/>
      <c r="J710" s="921"/>
      <c r="K710" s="838"/>
      <c r="L710" s="921"/>
      <c r="M710" s="838"/>
      <c r="N710" s="921"/>
      <c r="O710" s="838"/>
      <c r="P710" s="922"/>
      <c r="Q710" s="923"/>
      <c r="R710" s="924"/>
      <c r="S710" s="921"/>
      <c r="T710" s="921"/>
      <c r="U710" s="921"/>
      <c r="V710" s="933"/>
      <c r="W710" s="926"/>
      <c r="X710" s="927"/>
      <c r="Y710" s="922"/>
      <c r="Z710" s="838"/>
      <c r="AA710" s="928"/>
      <c r="AB710" s="929"/>
      <c r="AC710" s="929"/>
      <c r="AD710" s="929"/>
      <c r="AE710" s="929"/>
      <c r="AF710" s="929"/>
      <c r="AG710" s="929"/>
      <c r="AH710" s="929"/>
      <c r="AI710" s="929"/>
      <c r="AJ710" s="929"/>
      <c r="AK710" s="929"/>
      <c r="AL710" s="929"/>
      <c r="AM710" s="929"/>
      <c r="AN710" s="929"/>
      <c r="AO710" s="930"/>
      <c r="AP710" s="929"/>
      <c r="AQ710" s="931"/>
      <c r="AR710" s="931"/>
      <c r="AS710" s="869"/>
      <c r="AT710" s="869"/>
      <c r="AU710" s="869"/>
      <c r="AV710" s="869"/>
      <c r="AW710" s="869"/>
      <c r="AX710" s="869"/>
      <c r="AY710" s="869"/>
      <c r="AZ710" s="869"/>
      <c r="BA710" s="869"/>
      <c r="BB710" s="869"/>
      <c r="BC710" s="869"/>
      <c r="BD710" s="869"/>
      <c r="BE710" s="869"/>
      <c r="BF710" s="869"/>
      <c r="BG710" s="869"/>
      <c r="BH710" s="869"/>
      <c r="BI710" s="869"/>
      <c r="BJ710" s="869"/>
      <c r="BK710" s="869"/>
      <c r="BL710" s="869"/>
      <c r="BM710" s="869"/>
    </row>
    <row r="711" spans="1:65" ht="27" customHeight="1" x14ac:dyDescent="0.2">
      <c r="A711" s="919"/>
      <c r="C711" s="869"/>
      <c r="E711" s="869"/>
      <c r="G711" s="869"/>
      <c r="H711" s="921"/>
      <c r="I711" s="838"/>
      <c r="J711" s="921"/>
      <c r="K711" s="838"/>
      <c r="L711" s="921"/>
      <c r="M711" s="838"/>
      <c r="N711" s="921"/>
      <c r="O711" s="838"/>
      <c r="P711" s="922"/>
      <c r="Q711" s="923"/>
      <c r="R711" s="924"/>
      <c r="S711" s="921"/>
      <c r="T711" s="921"/>
      <c r="U711" s="921"/>
      <c r="V711" s="933"/>
      <c r="W711" s="926"/>
      <c r="X711" s="927"/>
      <c r="Y711" s="922"/>
      <c r="Z711" s="838"/>
      <c r="AA711" s="928"/>
      <c r="AB711" s="929"/>
      <c r="AC711" s="929"/>
      <c r="AD711" s="929"/>
      <c r="AE711" s="929"/>
      <c r="AF711" s="929"/>
      <c r="AG711" s="929"/>
      <c r="AH711" s="929"/>
      <c r="AI711" s="929"/>
      <c r="AJ711" s="929"/>
      <c r="AK711" s="929"/>
      <c r="AL711" s="929"/>
      <c r="AM711" s="929"/>
      <c r="AN711" s="929"/>
      <c r="AO711" s="930"/>
      <c r="AP711" s="929"/>
      <c r="AQ711" s="931"/>
      <c r="AR711" s="931"/>
      <c r="AS711" s="869"/>
      <c r="AT711" s="869"/>
      <c r="AU711" s="869"/>
      <c r="AV711" s="869"/>
      <c r="AW711" s="869"/>
      <c r="AX711" s="869"/>
      <c r="AY711" s="869"/>
      <c r="AZ711" s="869"/>
      <c r="BA711" s="869"/>
      <c r="BB711" s="869"/>
      <c r="BC711" s="869"/>
      <c r="BD711" s="869"/>
      <c r="BE711" s="869"/>
      <c r="BF711" s="869"/>
      <c r="BG711" s="869"/>
      <c r="BH711" s="869"/>
      <c r="BI711" s="869"/>
      <c r="BJ711" s="869"/>
      <c r="BK711" s="869"/>
      <c r="BL711" s="869"/>
      <c r="BM711" s="869"/>
    </row>
    <row r="712" spans="1:65" ht="27" customHeight="1" x14ac:dyDescent="0.2">
      <c r="A712" s="919"/>
      <c r="C712" s="869"/>
      <c r="E712" s="869"/>
      <c r="G712" s="869"/>
      <c r="H712" s="921"/>
      <c r="I712" s="838"/>
      <c r="J712" s="921"/>
      <c r="K712" s="838"/>
      <c r="L712" s="921"/>
      <c r="M712" s="838"/>
      <c r="N712" s="921"/>
      <c r="O712" s="838"/>
      <c r="P712" s="922"/>
      <c r="Q712" s="923"/>
      <c r="R712" s="924"/>
      <c r="S712" s="921"/>
      <c r="T712" s="921"/>
      <c r="U712" s="921"/>
      <c r="V712" s="933"/>
      <c r="W712" s="926"/>
      <c r="X712" s="927"/>
      <c r="Y712" s="922"/>
      <c r="Z712" s="838"/>
      <c r="AA712" s="928"/>
      <c r="AB712" s="929"/>
      <c r="AC712" s="929"/>
      <c r="AD712" s="929"/>
      <c r="AE712" s="929"/>
      <c r="AF712" s="929"/>
      <c r="AG712" s="929"/>
      <c r="AH712" s="929"/>
      <c r="AI712" s="929"/>
      <c r="AJ712" s="929"/>
      <c r="AK712" s="929"/>
      <c r="AL712" s="929"/>
      <c r="AM712" s="929"/>
      <c r="AN712" s="929"/>
      <c r="AO712" s="930"/>
      <c r="AP712" s="929"/>
      <c r="AQ712" s="931"/>
      <c r="AR712" s="931"/>
      <c r="AS712" s="869"/>
      <c r="AT712" s="869"/>
      <c r="AU712" s="869"/>
      <c r="AV712" s="869"/>
      <c r="AW712" s="869"/>
      <c r="AX712" s="869"/>
      <c r="AY712" s="869"/>
      <c r="AZ712" s="869"/>
      <c r="BA712" s="869"/>
      <c r="BB712" s="869"/>
      <c r="BC712" s="869"/>
      <c r="BD712" s="869"/>
      <c r="BE712" s="869"/>
      <c r="BF712" s="869"/>
      <c r="BG712" s="869"/>
      <c r="BH712" s="869"/>
      <c r="BI712" s="869"/>
      <c r="BJ712" s="869"/>
      <c r="BK712" s="869"/>
      <c r="BL712" s="869"/>
      <c r="BM712" s="869"/>
    </row>
    <row r="713" spans="1:65" ht="27" customHeight="1" x14ac:dyDescent="0.2">
      <c r="A713" s="919"/>
      <c r="C713" s="869"/>
      <c r="E713" s="869"/>
      <c r="G713" s="869"/>
      <c r="H713" s="921"/>
      <c r="I713" s="838"/>
      <c r="J713" s="921"/>
      <c r="K713" s="838"/>
      <c r="L713" s="921"/>
      <c r="M713" s="838"/>
      <c r="N713" s="921"/>
      <c r="O713" s="838"/>
      <c r="P713" s="922"/>
      <c r="Q713" s="923"/>
      <c r="R713" s="924"/>
      <c r="S713" s="921"/>
      <c r="T713" s="921"/>
      <c r="U713" s="921"/>
      <c r="V713" s="933"/>
      <c r="W713" s="926"/>
      <c r="X713" s="927"/>
      <c r="Y713" s="922"/>
      <c r="Z713" s="838"/>
      <c r="AA713" s="928"/>
      <c r="AB713" s="929"/>
      <c r="AC713" s="929"/>
      <c r="AD713" s="929"/>
      <c r="AE713" s="929"/>
      <c r="AF713" s="929"/>
      <c r="AG713" s="929"/>
      <c r="AH713" s="929"/>
      <c r="AI713" s="929"/>
      <c r="AJ713" s="929"/>
      <c r="AK713" s="929"/>
      <c r="AL713" s="929"/>
      <c r="AM713" s="929"/>
      <c r="AN713" s="929"/>
      <c r="AO713" s="930"/>
      <c r="AP713" s="929"/>
      <c r="AQ713" s="931"/>
      <c r="AR713" s="931"/>
      <c r="AS713" s="869"/>
      <c r="AT713" s="869"/>
      <c r="AU713" s="869"/>
      <c r="AV713" s="869"/>
      <c r="AW713" s="869"/>
      <c r="AX713" s="869"/>
      <c r="AY713" s="869"/>
      <c r="AZ713" s="869"/>
      <c r="BA713" s="869"/>
      <c r="BB713" s="869"/>
      <c r="BC713" s="869"/>
      <c r="BD713" s="869"/>
      <c r="BE713" s="869"/>
      <c r="BF713" s="869"/>
      <c r="BG713" s="869"/>
      <c r="BH713" s="869"/>
      <c r="BI713" s="869"/>
      <c r="BJ713" s="869"/>
      <c r="BK713" s="869"/>
      <c r="BL713" s="869"/>
      <c r="BM713" s="869"/>
    </row>
    <row r="714" spans="1:65" ht="27" customHeight="1" x14ac:dyDescent="0.2">
      <c r="A714" s="919"/>
      <c r="C714" s="869"/>
      <c r="E714" s="869"/>
      <c r="G714" s="869"/>
      <c r="H714" s="921"/>
      <c r="I714" s="838"/>
      <c r="J714" s="921"/>
      <c r="K714" s="838"/>
      <c r="L714" s="921"/>
      <c r="M714" s="838"/>
      <c r="N714" s="921"/>
      <c r="O714" s="838"/>
      <c r="P714" s="922"/>
      <c r="Q714" s="923"/>
      <c r="R714" s="924"/>
      <c r="S714" s="921"/>
      <c r="T714" s="921"/>
      <c r="U714" s="921"/>
      <c r="V714" s="933"/>
      <c r="W714" s="926"/>
      <c r="X714" s="927"/>
      <c r="Y714" s="922"/>
      <c r="Z714" s="838"/>
      <c r="AA714" s="928"/>
      <c r="AB714" s="929"/>
      <c r="AC714" s="929"/>
      <c r="AD714" s="929"/>
      <c r="AE714" s="929"/>
      <c r="AF714" s="929"/>
      <c r="AG714" s="929"/>
      <c r="AH714" s="929"/>
      <c r="AI714" s="929"/>
      <c r="AJ714" s="929"/>
      <c r="AK714" s="929"/>
      <c r="AL714" s="929"/>
      <c r="AM714" s="929"/>
      <c r="AN714" s="929"/>
      <c r="AO714" s="930"/>
      <c r="AP714" s="929"/>
      <c r="AQ714" s="931"/>
      <c r="AR714" s="931"/>
      <c r="AS714" s="869"/>
      <c r="AT714" s="869"/>
      <c r="AU714" s="869"/>
      <c r="AV714" s="869"/>
      <c r="AW714" s="869"/>
      <c r="AX714" s="869"/>
      <c r="AY714" s="869"/>
      <c r="AZ714" s="869"/>
      <c r="BA714" s="869"/>
      <c r="BB714" s="869"/>
      <c r="BC714" s="869"/>
      <c r="BD714" s="869"/>
      <c r="BE714" s="869"/>
      <c r="BF714" s="869"/>
      <c r="BG714" s="869"/>
      <c r="BH714" s="869"/>
      <c r="BI714" s="869"/>
      <c r="BJ714" s="869"/>
      <c r="BK714" s="869"/>
      <c r="BL714" s="869"/>
      <c r="BM714" s="869"/>
    </row>
    <row r="715" spans="1:65" ht="27" customHeight="1" x14ac:dyDescent="0.2">
      <c r="A715" s="919"/>
      <c r="C715" s="869"/>
      <c r="E715" s="869"/>
      <c r="G715" s="869"/>
      <c r="H715" s="921"/>
      <c r="I715" s="838"/>
      <c r="J715" s="921"/>
      <c r="K715" s="838"/>
      <c r="L715" s="921"/>
      <c r="M715" s="838"/>
      <c r="N715" s="921"/>
      <c r="O715" s="838"/>
      <c r="P715" s="922"/>
      <c r="Q715" s="923"/>
      <c r="R715" s="924"/>
      <c r="S715" s="921"/>
      <c r="T715" s="921"/>
      <c r="U715" s="921"/>
      <c r="V715" s="933"/>
      <c r="W715" s="926"/>
      <c r="X715" s="927"/>
      <c r="Y715" s="922"/>
      <c r="Z715" s="838"/>
      <c r="AA715" s="928"/>
      <c r="AB715" s="929"/>
      <c r="AC715" s="929"/>
      <c r="AD715" s="929"/>
      <c r="AE715" s="929"/>
      <c r="AF715" s="929"/>
      <c r="AG715" s="929"/>
      <c r="AH715" s="929"/>
      <c r="AI715" s="929"/>
      <c r="AJ715" s="929"/>
      <c r="AK715" s="929"/>
      <c r="AL715" s="929"/>
      <c r="AM715" s="929"/>
      <c r="AN715" s="929"/>
      <c r="AO715" s="930"/>
      <c r="AP715" s="929"/>
      <c r="AQ715" s="931"/>
      <c r="AR715" s="931"/>
      <c r="AS715" s="869"/>
      <c r="AT715" s="869"/>
      <c r="AU715" s="869"/>
      <c r="AV715" s="869"/>
      <c r="AW715" s="869"/>
      <c r="AX715" s="869"/>
      <c r="AY715" s="869"/>
      <c r="AZ715" s="869"/>
      <c r="BA715" s="869"/>
      <c r="BB715" s="869"/>
      <c r="BC715" s="869"/>
      <c r="BD715" s="869"/>
      <c r="BE715" s="869"/>
      <c r="BF715" s="869"/>
      <c r="BG715" s="869"/>
      <c r="BH715" s="869"/>
      <c r="BI715" s="869"/>
      <c r="BJ715" s="869"/>
      <c r="BK715" s="869"/>
      <c r="BL715" s="869"/>
      <c r="BM715" s="869"/>
    </row>
    <row r="716" spans="1:65" ht="27" customHeight="1" x14ac:dyDescent="0.2">
      <c r="A716" s="919"/>
      <c r="C716" s="869"/>
      <c r="E716" s="869"/>
      <c r="G716" s="869"/>
      <c r="H716" s="921"/>
      <c r="I716" s="838"/>
      <c r="J716" s="921"/>
      <c r="K716" s="838"/>
      <c r="L716" s="921"/>
      <c r="M716" s="838"/>
      <c r="N716" s="921"/>
      <c r="O716" s="838"/>
      <c r="P716" s="922"/>
      <c r="Q716" s="923"/>
      <c r="R716" s="924"/>
      <c r="S716" s="921"/>
      <c r="T716" s="921"/>
      <c r="U716" s="921"/>
      <c r="V716" s="933"/>
      <c r="W716" s="926"/>
      <c r="X716" s="927"/>
      <c r="Y716" s="922"/>
      <c r="Z716" s="838"/>
      <c r="AA716" s="928"/>
      <c r="AB716" s="929"/>
      <c r="AC716" s="929"/>
      <c r="AD716" s="929"/>
      <c r="AE716" s="929"/>
      <c r="AF716" s="929"/>
      <c r="AG716" s="929"/>
      <c r="AH716" s="929"/>
      <c r="AI716" s="929"/>
      <c r="AJ716" s="929"/>
      <c r="AK716" s="929"/>
      <c r="AL716" s="929"/>
      <c r="AM716" s="929"/>
      <c r="AN716" s="929"/>
      <c r="AO716" s="930"/>
      <c r="AP716" s="929"/>
      <c r="AQ716" s="931"/>
      <c r="AR716" s="931"/>
      <c r="AS716" s="869"/>
      <c r="AT716" s="869"/>
      <c r="AU716" s="869"/>
      <c r="AV716" s="869"/>
      <c r="AW716" s="869"/>
      <c r="AX716" s="869"/>
      <c r="AY716" s="869"/>
      <c r="AZ716" s="869"/>
      <c r="BA716" s="869"/>
      <c r="BB716" s="869"/>
      <c r="BC716" s="869"/>
      <c r="BD716" s="869"/>
      <c r="BE716" s="869"/>
      <c r="BF716" s="869"/>
      <c r="BG716" s="869"/>
      <c r="BH716" s="869"/>
      <c r="BI716" s="869"/>
      <c r="BJ716" s="869"/>
      <c r="BK716" s="869"/>
      <c r="BL716" s="869"/>
      <c r="BM716" s="869"/>
    </row>
    <row r="717" spans="1:65" ht="27" customHeight="1" x14ac:dyDescent="0.2">
      <c r="A717" s="919"/>
      <c r="C717" s="869"/>
      <c r="E717" s="869"/>
      <c r="G717" s="869"/>
      <c r="H717" s="921"/>
      <c r="I717" s="838"/>
      <c r="J717" s="921"/>
      <c r="K717" s="838"/>
      <c r="L717" s="921"/>
      <c r="M717" s="838"/>
      <c r="N717" s="921"/>
      <c r="O717" s="838"/>
      <c r="P717" s="922"/>
      <c r="Q717" s="923"/>
      <c r="R717" s="924"/>
      <c r="S717" s="921"/>
      <c r="T717" s="921"/>
      <c r="U717" s="921"/>
      <c r="V717" s="933"/>
      <c r="W717" s="926"/>
      <c r="X717" s="927"/>
      <c r="Y717" s="922"/>
      <c r="Z717" s="838"/>
      <c r="AA717" s="928"/>
      <c r="AB717" s="929"/>
      <c r="AC717" s="929"/>
      <c r="AD717" s="929"/>
      <c r="AE717" s="929"/>
      <c r="AF717" s="929"/>
      <c r="AG717" s="929"/>
      <c r="AH717" s="929"/>
      <c r="AI717" s="929"/>
      <c r="AJ717" s="929"/>
      <c r="AK717" s="929"/>
      <c r="AL717" s="929"/>
      <c r="AM717" s="929"/>
      <c r="AN717" s="929"/>
      <c r="AO717" s="930"/>
      <c r="AP717" s="929"/>
      <c r="AQ717" s="931"/>
      <c r="AR717" s="931"/>
      <c r="AS717" s="869"/>
      <c r="AT717" s="869"/>
      <c r="AU717" s="869"/>
      <c r="AV717" s="869"/>
      <c r="AW717" s="869"/>
      <c r="AX717" s="869"/>
      <c r="AY717" s="869"/>
      <c r="AZ717" s="869"/>
      <c r="BA717" s="869"/>
      <c r="BB717" s="869"/>
      <c r="BC717" s="869"/>
      <c r="BD717" s="869"/>
      <c r="BE717" s="869"/>
      <c r="BF717" s="869"/>
      <c r="BG717" s="869"/>
      <c r="BH717" s="869"/>
      <c r="BI717" s="869"/>
      <c r="BJ717" s="869"/>
      <c r="BK717" s="869"/>
      <c r="BL717" s="869"/>
      <c r="BM717" s="869"/>
    </row>
    <row r="718" spans="1:65" ht="27" customHeight="1" x14ac:dyDescent="0.2">
      <c r="A718" s="919"/>
      <c r="C718" s="869"/>
      <c r="E718" s="869"/>
      <c r="G718" s="869"/>
      <c r="H718" s="921"/>
      <c r="I718" s="838"/>
      <c r="J718" s="921"/>
      <c r="K718" s="838"/>
      <c r="L718" s="921"/>
      <c r="M718" s="838"/>
      <c r="N718" s="921"/>
      <c r="O718" s="838"/>
      <c r="P718" s="922"/>
      <c r="Q718" s="923"/>
      <c r="R718" s="924"/>
      <c r="S718" s="921"/>
      <c r="T718" s="921"/>
      <c r="U718" s="921"/>
      <c r="V718" s="933"/>
      <c r="W718" s="926"/>
      <c r="X718" s="927"/>
      <c r="Y718" s="922"/>
      <c r="Z718" s="838"/>
      <c r="AA718" s="928"/>
      <c r="AB718" s="929"/>
      <c r="AC718" s="929"/>
      <c r="AD718" s="929"/>
      <c r="AE718" s="929"/>
      <c r="AF718" s="929"/>
      <c r="AG718" s="929"/>
      <c r="AH718" s="929"/>
      <c r="AI718" s="929"/>
      <c r="AJ718" s="929"/>
      <c r="AK718" s="929"/>
      <c r="AL718" s="929"/>
      <c r="AM718" s="929"/>
      <c r="AN718" s="929"/>
      <c r="AO718" s="930"/>
      <c r="AP718" s="929"/>
      <c r="AQ718" s="931"/>
      <c r="AR718" s="931"/>
      <c r="AS718" s="869"/>
      <c r="AT718" s="869"/>
      <c r="AU718" s="869"/>
      <c r="AV718" s="869"/>
      <c r="AW718" s="869"/>
      <c r="AX718" s="869"/>
      <c r="AY718" s="869"/>
      <c r="AZ718" s="869"/>
      <c r="BA718" s="869"/>
      <c r="BB718" s="869"/>
      <c r="BC718" s="869"/>
      <c r="BD718" s="869"/>
      <c r="BE718" s="869"/>
      <c r="BF718" s="869"/>
      <c r="BG718" s="869"/>
      <c r="BH718" s="869"/>
      <c r="BI718" s="869"/>
      <c r="BJ718" s="869"/>
      <c r="BK718" s="869"/>
      <c r="BL718" s="869"/>
      <c r="BM718" s="869"/>
    </row>
    <row r="719" spans="1:65" ht="27" customHeight="1" x14ac:dyDescent="0.2">
      <c r="A719" s="919"/>
      <c r="C719" s="869"/>
      <c r="E719" s="869"/>
      <c r="G719" s="869"/>
      <c r="H719" s="921"/>
      <c r="I719" s="838"/>
      <c r="J719" s="921"/>
      <c r="K719" s="838"/>
      <c r="L719" s="921"/>
      <c r="M719" s="838"/>
      <c r="N719" s="921"/>
      <c r="O719" s="838"/>
      <c r="P719" s="922"/>
      <c r="Q719" s="923"/>
      <c r="R719" s="924"/>
      <c r="S719" s="921"/>
      <c r="T719" s="921"/>
      <c r="U719" s="921"/>
      <c r="V719" s="933"/>
      <c r="W719" s="926"/>
      <c r="X719" s="927"/>
      <c r="Y719" s="922"/>
      <c r="Z719" s="838"/>
      <c r="AA719" s="928"/>
      <c r="AB719" s="929"/>
      <c r="AC719" s="929"/>
      <c r="AD719" s="929"/>
      <c r="AE719" s="929"/>
      <c r="AF719" s="929"/>
      <c r="AG719" s="929"/>
      <c r="AH719" s="929"/>
      <c r="AI719" s="929"/>
      <c r="AJ719" s="929"/>
      <c r="AK719" s="929"/>
      <c r="AL719" s="929"/>
      <c r="AM719" s="929"/>
      <c r="AN719" s="929"/>
      <c r="AO719" s="930"/>
      <c r="AP719" s="929"/>
      <c r="AQ719" s="931"/>
      <c r="AR719" s="931"/>
      <c r="AS719" s="869"/>
      <c r="AT719" s="869"/>
      <c r="AU719" s="869"/>
      <c r="AV719" s="869"/>
      <c r="AW719" s="869"/>
      <c r="AX719" s="869"/>
      <c r="AY719" s="869"/>
      <c r="AZ719" s="869"/>
      <c r="BA719" s="869"/>
      <c r="BB719" s="869"/>
      <c r="BC719" s="869"/>
      <c r="BD719" s="869"/>
      <c r="BE719" s="869"/>
      <c r="BF719" s="869"/>
      <c r="BG719" s="869"/>
      <c r="BH719" s="869"/>
      <c r="BI719" s="869"/>
      <c r="BJ719" s="869"/>
      <c r="BK719" s="869"/>
      <c r="BL719" s="869"/>
      <c r="BM719" s="869"/>
    </row>
    <row r="720" spans="1:65" ht="27" customHeight="1" x14ac:dyDescent="0.2">
      <c r="A720" s="919"/>
      <c r="C720" s="869"/>
      <c r="E720" s="869"/>
      <c r="G720" s="869"/>
      <c r="H720" s="921"/>
      <c r="I720" s="838"/>
      <c r="J720" s="921"/>
      <c r="K720" s="838"/>
      <c r="L720" s="921"/>
      <c r="M720" s="838"/>
      <c r="N720" s="921"/>
      <c r="O720" s="838"/>
      <c r="P720" s="922"/>
      <c r="Q720" s="923"/>
      <c r="R720" s="924"/>
      <c r="S720" s="921"/>
      <c r="T720" s="921"/>
      <c r="U720" s="921"/>
      <c r="V720" s="933"/>
      <c r="W720" s="926"/>
      <c r="X720" s="927"/>
      <c r="Y720" s="922"/>
      <c r="Z720" s="838"/>
      <c r="AA720" s="928"/>
      <c r="AB720" s="929"/>
      <c r="AC720" s="929"/>
      <c r="AD720" s="929"/>
      <c r="AE720" s="929"/>
      <c r="AF720" s="929"/>
      <c r="AG720" s="929"/>
      <c r="AH720" s="929"/>
      <c r="AI720" s="929"/>
      <c r="AJ720" s="929"/>
      <c r="AK720" s="929"/>
      <c r="AL720" s="929"/>
      <c r="AM720" s="929"/>
      <c r="AN720" s="929"/>
      <c r="AO720" s="930"/>
      <c r="AP720" s="929"/>
      <c r="AQ720" s="931"/>
      <c r="AR720" s="931"/>
      <c r="AS720" s="869"/>
      <c r="AT720" s="869"/>
      <c r="AU720" s="869"/>
      <c r="AV720" s="869"/>
      <c r="AW720" s="869"/>
      <c r="AX720" s="869"/>
      <c r="AY720" s="869"/>
      <c r="AZ720" s="869"/>
      <c r="BA720" s="869"/>
      <c r="BB720" s="869"/>
      <c r="BC720" s="869"/>
      <c r="BD720" s="869"/>
      <c r="BE720" s="869"/>
      <c r="BF720" s="869"/>
      <c r="BG720" s="869"/>
      <c r="BH720" s="869"/>
      <c r="BI720" s="869"/>
      <c r="BJ720" s="869"/>
      <c r="BK720" s="869"/>
      <c r="BL720" s="869"/>
      <c r="BM720" s="869"/>
    </row>
    <row r="721" spans="1:65" ht="27" customHeight="1" x14ac:dyDescent="0.2">
      <c r="A721" s="919"/>
      <c r="C721" s="869"/>
      <c r="E721" s="869"/>
      <c r="G721" s="869"/>
      <c r="H721" s="921"/>
      <c r="I721" s="838"/>
      <c r="J721" s="921"/>
      <c r="K721" s="838"/>
      <c r="L721" s="921"/>
      <c r="M721" s="838"/>
      <c r="N721" s="921"/>
      <c r="O721" s="838"/>
      <c r="P721" s="922"/>
      <c r="Q721" s="923"/>
      <c r="R721" s="924"/>
      <c r="S721" s="921"/>
      <c r="T721" s="921"/>
      <c r="U721" s="921"/>
      <c r="V721" s="933"/>
      <c r="W721" s="926"/>
      <c r="X721" s="927"/>
      <c r="Y721" s="922"/>
      <c r="Z721" s="838"/>
      <c r="AA721" s="928"/>
      <c r="AB721" s="929"/>
      <c r="AC721" s="929"/>
      <c r="AD721" s="929"/>
      <c r="AE721" s="929"/>
      <c r="AF721" s="929"/>
      <c r="AG721" s="929"/>
      <c r="AH721" s="929"/>
      <c r="AI721" s="929"/>
      <c r="AJ721" s="929"/>
      <c r="AK721" s="929"/>
      <c r="AL721" s="929"/>
      <c r="AM721" s="929"/>
      <c r="AN721" s="929"/>
      <c r="AO721" s="930"/>
      <c r="AP721" s="929"/>
      <c r="AQ721" s="931"/>
      <c r="AR721" s="931"/>
      <c r="AS721" s="869"/>
      <c r="AT721" s="869"/>
      <c r="AU721" s="869"/>
      <c r="AV721" s="869"/>
      <c r="AW721" s="869"/>
      <c r="AX721" s="869"/>
      <c r="AY721" s="869"/>
      <c r="AZ721" s="869"/>
      <c r="BA721" s="869"/>
      <c r="BB721" s="869"/>
      <c r="BC721" s="869"/>
      <c r="BD721" s="869"/>
      <c r="BE721" s="869"/>
      <c r="BF721" s="869"/>
      <c r="BG721" s="869"/>
      <c r="BH721" s="869"/>
      <c r="BI721" s="869"/>
      <c r="BJ721" s="869"/>
      <c r="BK721" s="869"/>
      <c r="BL721" s="869"/>
      <c r="BM721" s="869"/>
    </row>
    <row r="722" spans="1:65" ht="27" customHeight="1" x14ac:dyDescent="0.2">
      <c r="A722" s="919"/>
      <c r="C722" s="869"/>
      <c r="E722" s="869"/>
      <c r="G722" s="869"/>
      <c r="H722" s="921"/>
      <c r="I722" s="838"/>
      <c r="J722" s="921"/>
      <c r="K722" s="838"/>
      <c r="L722" s="921"/>
      <c r="M722" s="838"/>
      <c r="N722" s="921"/>
      <c r="O722" s="838"/>
      <c r="P722" s="922"/>
      <c r="Q722" s="923"/>
      <c r="R722" s="924"/>
      <c r="S722" s="921"/>
      <c r="T722" s="921"/>
      <c r="U722" s="921"/>
      <c r="V722" s="933"/>
      <c r="W722" s="926"/>
      <c r="X722" s="927"/>
      <c r="Y722" s="922"/>
      <c r="Z722" s="838"/>
      <c r="AA722" s="928"/>
      <c r="AB722" s="929"/>
      <c r="AC722" s="929"/>
      <c r="AD722" s="929"/>
      <c r="AE722" s="929"/>
      <c r="AF722" s="929"/>
      <c r="AG722" s="929"/>
      <c r="AH722" s="929"/>
      <c r="AI722" s="929"/>
      <c r="AJ722" s="929"/>
      <c r="AK722" s="929"/>
      <c r="AL722" s="929"/>
      <c r="AM722" s="929"/>
      <c r="AN722" s="929"/>
      <c r="AO722" s="930"/>
      <c r="AP722" s="929"/>
      <c r="AQ722" s="931"/>
      <c r="AR722" s="931"/>
      <c r="AS722" s="869"/>
      <c r="AT722" s="869"/>
      <c r="AU722" s="869"/>
      <c r="AV722" s="869"/>
      <c r="AW722" s="869"/>
      <c r="AX722" s="869"/>
      <c r="AY722" s="869"/>
      <c r="AZ722" s="869"/>
      <c r="BA722" s="869"/>
      <c r="BB722" s="869"/>
      <c r="BC722" s="869"/>
      <c r="BD722" s="869"/>
      <c r="BE722" s="869"/>
      <c r="BF722" s="869"/>
      <c r="BG722" s="869"/>
      <c r="BH722" s="869"/>
      <c r="BI722" s="869"/>
      <c r="BJ722" s="869"/>
      <c r="BK722" s="869"/>
      <c r="BL722" s="869"/>
      <c r="BM722" s="869"/>
    </row>
    <row r="723" spans="1:65" ht="27" customHeight="1" x14ac:dyDescent="0.2">
      <c r="A723" s="919"/>
      <c r="C723" s="869"/>
      <c r="E723" s="869"/>
      <c r="G723" s="869"/>
      <c r="H723" s="921"/>
      <c r="I723" s="838"/>
      <c r="J723" s="921"/>
      <c r="K723" s="838"/>
      <c r="L723" s="921"/>
      <c r="M723" s="838"/>
      <c r="N723" s="921"/>
      <c r="O723" s="838"/>
      <c r="P723" s="922"/>
      <c r="Q723" s="923"/>
      <c r="R723" s="924"/>
      <c r="S723" s="921"/>
      <c r="T723" s="921"/>
      <c r="U723" s="921"/>
      <c r="V723" s="933"/>
      <c r="W723" s="926"/>
      <c r="X723" s="927"/>
      <c r="Y723" s="922"/>
      <c r="Z723" s="838"/>
      <c r="AA723" s="928"/>
      <c r="AB723" s="929"/>
      <c r="AC723" s="929"/>
      <c r="AD723" s="929"/>
      <c r="AE723" s="929"/>
      <c r="AF723" s="929"/>
      <c r="AG723" s="929"/>
      <c r="AH723" s="929"/>
      <c r="AI723" s="929"/>
      <c r="AJ723" s="929"/>
      <c r="AK723" s="929"/>
      <c r="AL723" s="929"/>
      <c r="AM723" s="929"/>
      <c r="AN723" s="929"/>
      <c r="AO723" s="930"/>
      <c r="AP723" s="929"/>
      <c r="AQ723" s="931"/>
      <c r="AR723" s="931"/>
      <c r="AS723" s="869"/>
      <c r="AT723" s="869"/>
      <c r="AU723" s="869"/>
      <c r="AV723" s="869"/>
      <c r="AW723" s="869"/>
      <c r="AX723" s="869"/>
      <c r="AY723" s="869"/>
      <c r="AZ723" s="869"/>
      <c r="BA723" s="869"/>
      <c r="BB723" s="869"/>
      <c r="BC723" s="869"/>
      <c r="BD723" s="869"/>
      <c r="BE723" s="869"/>
      <c r="BF723" s="869"/>
      <c r="BG723" s="869"/>
      <c r="BH723" s="869"/>
      <c r="BI723" s="869"/>
      <c r="BJ723" s="869"/>
      <c r="BK723" s="869"/>
      <c r="BL723" s="869"/>
      <c r="BM723" s="869"/>
    </row>
    <row r="724" spans="1:65" ht="27" customHeight="1" x14ac:dyDescent="0.2">
      <c r="A724" s="919"/>
      <c r="C724" s="869"/>
      <c r="E724" s="869"/>
      <c r="G724" s="869"/>
      <c r="H724" s="921"/>
      <c r="I724" s="838"/>
      <c r="J724" s="921"/>
      <c r="K724" s="838"/>
      <c r="L724" s="921"/>
      <c r="M724" s="838"/>
      <c r="N724" s="921"/>
      <c r="O724" s="838"/>
      <c r="P724" s="922"/>
      <c r="Q724" s="923"/>
      <c r="R724" s="924"/>
      <c r="S724" s="921"/>
      <c r="T724" s="921"/>
      <c r="U724" s="921"/>
      <c r="V724" s="933"/>
      <c r="W724" s="926"/>
      <c r="X724" s="927"/>
      <c r="Y724" s="922"/>
      <c r="Z724" s="838"/>
      <c r="AA724" s="928"/>
      <c r="AB724" s="929"/>
      <c r="AC724" s="929"/>
      <c r="AD724" s="929"/>
      <c r="AE724" s="929"/>
      <c r="AF724" s="929"/>
      <c r="AG724" s="929"/>
      <c r="AH724" s="929"/>
      <c r="AI724" s="929"/>
      <c r="AJ724" s="929"/>
      <c r="AK724" s="929"/>
      <c r="AL724" s="929"/>
      <c r="AM724" s="929"/>
      <c r="AN724" s="929"/>
      <c r="AO724" s="930"/>
      <c r="AP724" s="929"/>
      <c r="AQ724" s="931"/>
      <c r="AR724" s="931"/>
      <c r="AS724" s="869"/>
      <c r="AT724" s="869"/>
      <c r="AU724" s="869"/>
      <c r="AV724" s="869"/>
      <c r="AW724" s="869"/>
      <c r="AX724" s="869"/>
      <c r="AY724" s="869"/>
      <c r="AZ724" s="869"/>
      <c r="BA724" s="869"/>
      <c r="BB724" s="869"/>
      <c r="BC724" s="869"/>
      <c r="BD724" s="869"/>
      <c r="BE724" s="869"/>
      <c r="BF724" s="869"/>
      <c r="BG724" s="869"/>
      <c r="BH724" s="869"/>
      <c r="BI724" s="869"/>
      <c r="BJ724" s="869"/>
      <c r="BK724" s="869"/>
      <c r="BL724" s="869"/>
      <c r="BM724" s="869"/>
    </row>
    <row r="725" spans="1:65" ht="27" customHeight="1" x14ac:dyDescent="0.2">
      <c r="A725" s="919"/>
      <c r="C725" s="869"/>
      <c r="E725" s="869"/>
      <c r="G725" s="869"/>
      <c r="H725" s="921"/>
      <c r="I725" s="838"/>
      <c r="J725" s="921"/>
      <c r="K725" s="838"/>
      <c r="L725" s="921"/>
      <c r="M725" s="838"/>
      <c r="N725" s="921"/>
      <c r="O725" s="838"/>
      <c r="P725" s="922"/>
      <c r="Q725" s="923"/>
      <c r="R725" s="924"/>
      <c r="S725" s="921"/>
      <c r="T725" s="921"/>
      <c r="U725" s="921"/>
      <c r="V725" s="933"/>
      <c r="W725" s="926"/>
      <c r="X725" s="927"/>
      <c r="Y725" s="922"/>
      <c r="Z725" s="838"/>
      <c r="AA725" s="928"/>
      <c r="AB725" s="929"/>
      <c r="AC725" s="929"/>
      <c r="AD725" s="929"/>
      <c r="AE725" s="929"/>
      <c r="AF725" s="929"/>
      <c r="AG725" s="929"/>
      <c r="AH725" s="929"/>
      <c r="AI725" s="929"/>
      <c r="AJ725" s="929"/>
      <c r="AK725" s="929"/>
      <c r="AL725" s="929"/>
      <c r="AM725" s="929"/>
      <c r="AN725" s="929"/>
      <c r="AO725" s="930"/>
      <c r="AP725" s="929"/>
      <c r="AQ725" s="931"/>
      <c r="AR725" s="931"/>
      <c r="AS725" s="869"/>
      <c r="AT725" s="869"/>
      <c r="AU725" s="869"/>
      <c r="AV725" s="869"/>
      <c r="AW725" s="869"/>
      <c r="AX725" s="869"/>
      <c r="AY725" s="869"/>
      <c r="AZ725" s="869"/>
      <c r="BA725" s="869"/>
      <c r="BB725" s="869"/>
      <c r="BC725" s="869"/>
      <c r="BD725" s="869"/>
      <c r="BE725" s="869"/>
      <c r="BF725" s="869"/>
      <c r="BG725" s="869"/>
      <c r="BH725" s="869"/>
      <c r="BI725" s="869"/>
      <c r="BJ725" s="869"/>
      <c r="BK725" s="869"/>
      <c r="BL725" s="869"/>
      <c r="BM725" s="869"/>
    </row>
    <row r="726" spans="1:65" ht="27" customHeight="1" x14ac:dyDescent="0.2">
      <c r="A726" s="919"/>
      <c r="C726" s="869"/>
      <c r="E726" s="869"/>
      <c r="G726" s="869"/>
      <c r="H726" s="921"/>
      <c r="I726" s="838"/>
      <c r="J726" s="921"/>
      <c r="K726" s="838"/>
      <c r="L726" s="921"/>
      <c r="M726" s="838"/>
      <c r="N726" s="921"/>
      <c r="O726" s="838"/>
      <c r="P726" s="922"/>
      <c r="Q726" s="923"/>
      <c r="R726" s="924"/>
      <c r="S726" s="921"/>
      <c r="T726" s="921"/>
      <c r="U726" s="921"/>
      <c r="V726" s="933"/>
      <c r="W726" s="926"/>
      <c r="X726" s="927"/>
      <c r="Y726" s="922"/>
      <c r="Z726" s="838"/>
      <c r="AA726" s="928"/>
      <c r="AB726" s="929"/>
      <c r="AC726" s="929"/>
      <c r="AD726" s="929"/>
      <c r="AE726" s="929"/>
      <c r="AF726" s="929"/>
      <c r="AG726" s="929"/>
      <c r="AH726" s="929"/>
      <c r="AI726" s="929"/>
      <c r="AJ726" s="929"/>
      <c r="AK726" s="929"/>
      <c r="AL726" s="929"/>
      <c r="AM726" s="929"/>
      <c r="AN726" s="929"/>
      <c r="AO726" s="930"/>
      <c r="AP726" s="929"/>
      <c r="AQ726" s="931"/>
      <c r="AR726" s="931"/>
      <c r="AS726" s="869"/>
      <c r="AT726" s="869"/>
      <c r="AU726" s="869"/>
      <c r="AV726" s="869"/>
      <c r="AW726" s="869"/>
      <c r="AX726" s="869"/>
      <c r="AY726" s="869"/>
      <c r="AZ726" s="869"/>
      <c r="BA726" s="869"/>
      <c r="BB726" s="869"/>
      <c r="BC726" s="869"/>
      <c r="BD726" s="869"/>
      <c r="BE726" s="869"/>
      <c r="BF726" s="869"/>
      <c r="BG726" s="869"/>
      <c r="BH726" s="869"/>
      <c r="BI726" s="869"/>
      <c r="BJ726" s="869"/>
      <c r="BK726" s="869"/>
      <c r="BL726" s="869"/>
      <c r="BM726" s="869"/>
    </row>
    <row r="727" spans="1:65" ht="27" customHeight="1" x14ac:dyDescent="0.2">
      <c r="A727" s="919"/>
      <c r="C727" s="869"/>
      <c r="E727" s="869"/>
      <c r="G727" s="869"/>
      <c r="H727" s="921"/>
      <c r="I727" s="838"/>
      <c r="J727" s="921"/>
      <c r="K727" s="838"/>
      <c r="L727" s="921"/>
      <c r="M727" s="838"/>
      <c r="N727" s="921"/>
      <c r="O727" s="838"/>
      <c r="P727" s="922"/>
      <c r="Q727" s="923"/>
      <c r="R727" s="924"/>
      <c r="S727" s="921"/>
      <c r="T727" s="921"/>
      <c r="U727" s="921"/>
      <c r="V727" s="933"/>
      <c r="W727" s="926"/>
      <c r="X727" s="927"/>
      <c r="Y727" s="922"/>
      <c r="Z727" s="838"/>
      <c r="AA727" s="928"/>
      <c r="AB727" s="929"/>
      <c r="AC727" s="929"/>
      <c r="AD727" s="929"/>
      <c r="AE727" s="929"/>
      <c r="AF727" s="929"/>
      <c r="AG727" s="929"/>
      <c r="AH727" s="929"/>
      <c r="AI727" s="929"/>
      <c r="AJ727" s="929"/>
      <c r="AK727" s="929"/>
      <c r="AL727" s="929"/>
      <c r="AM727" s="929"/>
      <c r="AN727" s="929"/>
      <c r="AO727" s="930"/>
      <c r="AP727" s="929"/>
      <c r="AQ727" s="931"/>
      <c r="AR727" s="931"/>
      <c r="AS727" s="869"/>
      <c r="AT727" s="869"/>
      <c r="AU727" s="869"/>
      <c r="AV727" s="869"/>
      <c r="AW727" s="869"/>
      <c r="AX727" s="869"/>
      <c r="AY727" s="869"/>
      <c r="AZ727" s="869"/>
      <c r="BA727" s="869"/>
      <c r="BB727" s="869"/>
      <c r="BC727" s="869"/>
      <c r="BD727" s="869"/>
      <c r="BE727" s="869"/>
      <c r="BF727" s="869"/>
      <c r="BG727" s="869"/>
      <c r="BH727" s="869"/>
      <c r="BI727" s="869"/>
      <c r="BJ727" s="869"/>
      <c r="BK727" s="869"/>
      <c r="BL727" s="869"/>
      <c r="BM727" s="869"/>
    </row>
    <row r="728" spans="1:65" ht="27" customHeight="1" x14ac:dyDescent="0.2">
      <c r="A728" s="919"/>
      <c r="C728" s="869"/>
      <c r="E728" s="869"/>
      <c r="G728" s="869"/>
      <c r="H728" s="921"/>
      <c r="I728" s="838"/>
      <c r="J728" s="921"/>
      <c r="K728" s="838"/>
      <c r="L728" s="921"/>
      <c r="M728" s="838"/>
      <c r="N728" s="921"/>
      <c r="O728" s="838"/>
      <c r="P728" s="922"/>
      <c r="Q728" s="923"/>
      <c r="R728" s="924"/>
      <c r="S728" s="921"/>
      <c r="T728" s="921"/>
      <c r="U728" s="921"/>
      <c r="V728" s="933"/>
      <c r="W728" s="926"/>
      <c r="X728" s="927"/>
      <c r="Y728" s="922"/>
      <c r="Z728" s="838"/>
      <c r="AA728" s="928"/>
      <c r="AB728" s="929"/>
      <c r="AC728" s="929"/>
      <c r="AD728" s="929"/>
      <c r="AE728" s="929"/>
      <c r="AF728" s="929"/>
      <c r="AG728" s="929"/>
      <c r="AH728" s="929"/>
      <c r="AI728" s="929"/>
      <c r="AJ728" s="929"/>
      <c r="AK728" s="929"/>
      <c r="AL728" s="929"/>
      <c r="AM728" s="929"/>
      <c r="AN728" s="929"/>
      <c r="AO728" s="930"/>
      <c r="AP728" s="929"/>
      <c r="AQ728" s="931"/>
      <c r="AR728" s="931"/>
      <c r="AS728" s="869"/>
      <c r="AT728" s="869"/>
      <c r="AU728" s="869"/>
      <c r="AV728" s="869"/>
      <c r="AW728" s="869"/>
      <c r="AX728" s="869"/>
      <c r="AY728" s="869"/>
      <c r="AZ728" s="869"/>
      <c r="BA728" s="869"/>
      <c r="BB728" s="869"/>
      <c r="BC728" s="869"/>
      <c r="BD728" s="869"/>
      <c r="BE728" s="869"/>
      <c r="BF728" s="869"/>
      <c r="BG728" s="869"/>
      <c r="BH728" s="869"/>
      <c r="BI728" s="869"/>
      <c r="BJ728" s="869"/>
      <c r="BK728" s="869"/>
      <c r="BL728" s="869"/>
      <c r="BM728" s="869"/>
    </row>
    <row r="729" spans="1:65" ht="27" customHeight="1" x14ac:dyDescent="0.2">
      <c r="A729" s="919"/>
      <c r="C729" s="869"/>
      <c r="E729" s="869"/>
      <c r="G729" s="869"/>
      <c r="H729" s="921"/>
      <c r="I729" s="838"/>
      <c r="J729" s="921"/>
      <c r="K729" s="838"/>
      <c r="L729" s="921"/>
      <c r="M729" s="838"/>
      <c r="N729" s="921"/>
      <c r="O729" s="838"/>
      <c r="P729" s="922"/>
      <c r="Q729" s="923"/>
      <c r="R729" s="924"/>
      <c r="S729" s="921"/>
      <c r="T729" s="921"/>
      <c r="U729" s="921"/>
      <c r="V729" s="933"/>
      <c r="W729" s="926"/>
      <c r="X729" s="927"/>
      <c r="Y729" s="922"/>
      <c r="Z729" s="838"/>
      <c r="AA729" s="928"/>
      <c r="AB729" s="929"/>
      <c r="AC729" s="929"/>
      <c r="AD729" s="929"/>
      <c r="AE729" s="929"/>
      <c r="AF729" s="929"/>
      <c r="AG729" s="929"/>
      <c r="AH729" s="929"/>
      <c r="AI729" s="929"/>
      <c r="AJ729" s="929"/>
      <c r="AK729" s="929"/>
      <c r="AL729" s="929"/>
      <c r="AM729" s="929"/>
      <c r="AN729" s="929"/>
      <c r="AO729" s="930"/>
      <c r="AP729" s="929"/>
      <c r="AQ729" s="931"/>
      <c r="AR729" s="931"/>
      <c r="AS729" s="869"/>
      <c r="AT729" s="869"/>
      <c r="AU729" s="869"/>
      <c r="AV729" s="869"/>
      <c r="AW729" s="869"/>
      <c r="AX729" s="869"/>
      <c r="AY729" s="869"/>
      <c r="AZ729" s="869"/>
      <c r="BA729" s="869"/>
      <c r="BB729" s="869"/>
      <c r="BC729" s="869"/>
      <c r="BD729" s="869"/>
      <c r="BE729" s="869"/>
      <c r="BF729" s="869"/>
      <c r="BG729" s="869"/>
      <c r="BH729" s="869"/>
      <c r="BI729" s="869"/>
      <c r="BJ729" s="869"/>
      <c r="BK729" s="869"/>
      <c r="BL729" s="869"/>
      <c r="BM729" s="869"/>
    </row>
    <row r="730" spans="1:65" ht="27" customHeight="1" x14ac:dyDescent="0.2">
      <c r="A730" s="919"/>
      <c r="C730" s="869"/>
      <c r="E730" s="869"/>
      <c r="G730" s="869"/>
      <c r="H730" s="921"/>
      <c r="I730" s="838"/>
      <c r="J730" s="921"/>
      <c r="K730" s="838"/>
      <c r="L730" s="921"/>
      <c r="M730" s="838"/>
      <c r="N730" s="921"/>
      <c r="O730" s="838"/>
      <c r="P730" s="922"/>
      <c r="Q730" s="923"/>
      <c r="R730" s="924"/>
      <c r="S730" s="921"/>
      <c r="T730" s="921"/>
      <c r="U730" s="921"/>
      <c r="V730" s="933"/>
      <c r="W730" s="926"/>
      <c r="X730" s="927"/>
      <c r="Y730" s="922"/>
      <c r="Z730" s="838"/>
      <c r="AA730" s="928"/>
      <c r="AB730" s="929"/>
      <c r="AC730" s="929"/>
      <c r="AD730" s="929"/>
      <c r="AE730" s="929"/>
      <c r="AF730" s="929"/>
      <c r="AG730" s="929"/>
      <c r="AH730" s="929"/>
      <c r="AI730" s="929"/>
      <c r="AJ730" s="929"/>
      <c r="AK730" s="929"/>
      <c r="AL730" s="929"/>
      <c r="AM730" s="929"/>
      <c r="AN730" s="929"/>
      <c r="AO730" s="930"/>
      <c r="AP730" s="929"/>
      <c r="AQ730" s="931"/>
      <c r="AR730" s="931"/>
      <c r="AS730" s="869"/>
      <c r="AT730" s="869"/>
      <c r="AU730" s="869"/>
      <c r="AV730" s="869"/>
      <c r="AW730" s="869"/>
      <c r="AX730" s="869"/>
      <c r="AY730" s="869"/>
      <c r="AZ730" s="869"/>
      <c r="BA730" s="869"/>
      <c r="BB730" s="869"/>
      <c r="BC730" s="869"/>
      <c r="BD730" s="869"/>
      <c r="BE730" s="869"/>
      <c r="BF730" s="869"/>
      <c r="BG730" s="869"/>
      <c r="BH730" s="869"/>
      <c r="BI730" s="869"/>
      <c r="BJ730" s="869"/>
      <c r="BK730" s="869"/>
      <c r="BL730" s="869"/>
      <c r="BM730" s="869"/>
    </row>
    <row r="731" spans="1:65" ht="27" customHeight="1" x14ac:dyDescent="0.2">
      <c r="A731" s="919"/>
      <c r="C731" s="869"/>
      <c r="E731" s="869"/>
      <c r="G731" s="869"/>
      <c r="H731" s="921"/>
      <c r="I731" s="838"/>
      <c r="J731" s="921"/>
      <c r="K731" s="838"/>
      <c r="L731" s="921"/>
      <c r="M731" s="838"/>
      <c r="N731" s="921"/>
      <c r="O731" s="838"/>
      <c r="P731" s="922"/>
      <c r="Q731" s="923"/>
      <c r="R731" s="924"/>
      <c r="S731" s="921"/>
      <c r="T731" s="921"/>
      <c r="U731" s="921"/>
      <c r="V731" s="933"/>
      <c r="W731" s="926"/>
      <c r="X731" s="927"/>
      <c r="Y731" s="922"/>
      <c r="Z731" s="838"/>
      <c r="AA731" s="928"/>
      <c r="AB731" s="929"/>
      <c r="AC731" s="929"/>
      <c r="AD731" s="929"/>
      <c r="AE731" s="929"/>
      <c r="AF731" s="929"/>
      <c r="AG731" s="929"/>
      <c r="AH731" s="929"/>
      <c r="AI731" s="929"/>
      <c r="AJ731" s="929"/>
      <c r="AK731" s="929"/>
      <c r="AL731" s="929"/>
      <c r="AM731" s="929"/>
      <c r="AN731" s="929"/>
      <c r="AO731" s="930"/>
      <c r="AP731" s="929"/>
      <c r="AQ731" s="931"/>
      <c r="AR731" s="931"/>
      <c r="AS731" s="869"/>
      <c r="AT731" s="869"/>
      <c r="AU731" s="869"/>
      <c r="AV731" s="869"/>
      <c r="AW731" s="869"/>
      <c r="AX731" s="869"/>
      <c r="AY731" s="869"/>
      <c r="AZ731" s="869"/>
      <c r="BA731" s="869"/>
      <c r="BB731" s="869"/>
      <c r="BC731" s="869"/>
      <c r="BD731" s="869"/>
      <c r="BE731" s="869"/>
      <c r="BF731" s="869"/>
      <c r="BG731" s="869"/>
      <c r="BH731" s="869"/>
      <c r="BI731" s="869"/>
      <c r="BJ731" s="869"/>
      <c r="BK731" s="869"/>
      <c r="BL731" s="869"/>
      <c r="BM731" s="869"/>
    </row>
    <row r="732" spans="1:65" ht="27" customHeight="1" x14ac:dyDescent="0.2">
      <c r="A732" s="919"/>
      <c r="C732" s="869"/>
      <c r="E732" s="869"/>
      <c r="G732" s="869"/>
      <c r="H732" s="921"/>
      <c r="I732" s="838"/>
      <c r="J732" s="921"/>
      <c r="K732" s="838"/>
      <c r="L732" s="921"/>
      <c r="M732" s="838"/>
      <c r="N732" s="921"/>
      <c r="O732" s="838"/>
      <c r="P732" s="922"/>
      <c r="Q732" s="923"/>
      <c r="R732" s="924"/>
      <c r="S732" s="921"/>
      <c r="T732" s="921"/>
      <c r="U732" s="921"/>
      <c r="V732" s="933"/>
      <c r="W732" s="926"/>
      <c r="X732" s="927"/>
      <c r="Y732" s="922"/>
      <c r="Z732" s="838"/>
      <c r="AA732" s="928"/>
      <c r="AB732" s="929"/>
      <c r="AC732" s="929"/>
      <c r="AD732" s="929"/>
      <c r="AE732" s="929"/>
      <c r="AF732" s="929"/>
      <c r="AG732" s="929"/>
      <c r="AH732" s="929"/>
      <c r="AI732" s="929"/>
      <c r="AJ732" s="929"/>
      <c r="AK732" s="929"/>
      <c r="AL732" s="929"/>
      <c r="AM732" s="929"/>
      <c r="AN732" s="929"/>
      <c r="AO732" s="930"/>
      <c r="AP732" s="929"/>
      <c r="AQ732" s="931"/>
      <c r="AR732" s="931"/>
      <c r="AS732" s="869"/>
      <c r="AT732" s="869"/>
      <c r="AU732" s="869"/>
      <c r="AV732" s="869"/>
      <c r="AW732" s="869"/>
      <c r="AX732" s="869"/>
      <c r="AY732" s="869"/>
      <c r="AZ732" s="869"/>
      <c r="BA732" s="869"/>
      <c r="BB732" s="869"/>
      <c r="BC732" s="869"/>
      <c r="BD732" s="869"/>
      <c r="BE732" s="869"/>
      <c r="BF732" s="869"/>
      <c r="BG732" s="869"/>
      <c r="BH732" s="869"/>
      <c r="BI732" s="869"/>
      <c r="BJ732" s="869"/>
      <c r="BK732" s="869"/>
      <c r="BL732" s="869"/>
      <c r="BM732" s="869"/>
    </row>
    <row r="733" spans="1:65" ht="27" customHeight="1" x14ac:dyDescent="0.2">
      <c r="A733" s="919"/>
      <c r="C733" s="869"/>
      <c r="E733" s="869"/>
      <c r="G733" s="869"/>
      <c r="H733" s="921"/>
      <c r="I733" s="838"/>
      <c r="J733" s="921"/>
      <c r="K733" s="838"/>
      <c r="L733" s="921"/>
      <c r="M733" s="838"/>
      <c r="N733" s="921"/>
      <c r="O733" s="838"/>
      <c r="P733" s="922"/>
      <c r="Q733" s="923"/>
      <c r="R733" s="924"/>
      <c r="S733" s="921"/>
      <c r="T733" s="921"/>
      <c r="U733" s="921"/>
      <c r="V733" s="933"/>
      <c r="W733" s="926"/>
      <c r="X733" s="927"/>
      <c r="Y733" s="922"/>
      <c r="Z733" s="838"/>
      <c r="AA733" s="928"/>
      <c r="AB733" s="929"/>
      <c r="AC733" s="929"/>
      <c r="AD733" s="929"/>
      <c r="AE733" s="929"/>
      <c r="AF733" s="929"/>
      <c r="AG733" s="929"/>
      <c r="AH733" s="929"/>
      <c r="AI733" s="929"/>
      <c r="AJ733" s="929"/>
      <c r="AK733" s="929"/>
      <c r="AL733" s="929"/>
      <c r="AM733" s="929"/>
      <c r="AN733" s="929"/>
      <c r="AO733" s="930"/>
      <c r="AP733" s="929"/>
      <c r="AQ733" s="931"/>
      <c r="AR733" s="931"/>
      <c r="AS733" s="869"/>
      <c r="AT733" s="869"/>
      <c r="AU733" s="869"/>
      <c r="AV733" s="869"/>
      <c r="AW733" s="869"/>
      <c r="AX733" s="869"/>
      <c r="AY733" s="869"/>
      <c r="AZ733" s="869"/>
      <c r="BA733" s="869"/>
      <c r="BB733" s="869"/>
      <c r="BC733" s="869"/>
      <c r="BD733" s="869"/>
      <c r="BE733" s="869"/>
      <c r="BF733" s="869"/>
      <c r="BG733" s="869"/>
      <c r="BH733" s="869"/>
      <c r="BI733" s="869"/>
      <c r="BJ733" s="869"/>
      <c r="BK733" s="869"/>
      <c r="BL733" s="869"/>
      <c r="BM733" s="869"/>
    </row>
    <row r="734" spans="1:65" ht="27" customHeight="1" x14ac:dyDescent="0.2">
      <c r="A734" s="919"/>
      <c r="C734" s="869"/>
      <c r="E734" s="869"/>
      <c r="G734" s="869"/>
      <c r="H734" s="921"/>
      <c r="I734" s="838"/>
      <c r="J734" s="921"/>
      <c r="K734" s="838"/>
      <c r="L734" s="921"/>
      <c r="M734" s="838"/>
      <c r="N734" s="921"/>
      <c r="O734" s="838"/>
      <c r="P734" s="922"/>
      <c r="Q734" s="923"/>
      <c r="R734" s="924"/>
      <c r="S734" s="921"/>
      <c r="T734" s="921"/>
      <c r="U734" s="921"/>
      <c r="V734" s="933"/>
      <c r="W734" s="926"/>
      <c r="X734" s="927"/>
      <c r="Y734" s="922"/>
      <c r="Z734" s="838"/>
      <c r="AA734" s="928"/>
      <c r="AB734" s="929"/>
      <c r="AC734" s="929"/>
      <c r="AD734" s="929"/>
      <c r="AE734" s="929"/>
      <c r="AF734" s="929"/>
      <c r="AG734" s="929"/>
      <c r="AH734" s="929"/>
      <c r="AI734" s="929"/>
      <c r="AJ734" s="929"/>
      <c r="AK734" s="929"/>
      <c r="AL734" s="929"/>
      <c r="AM734" s="929"/>
      <c r="AN734" s="929"/>
      <c r="AO734" s="930"/>
      <c r="AP734" s="929"/>
      <c r="AQ734" s="931"/>
      <c r="AR734" s="931"/>
      <c r="AS734" s="869"/>
      <c r="AT734" s="869"/>
      <c r="AU734" s="869"/>
      <c r="AV734" s="869"/>
      <c r="AW734" s="869"/>
      <c r="AX734" s="869"/>
      <c r="AY734" s="869"/>
      <c r="AZ734" s="869"/>
      <c r="BA734" s="869"/>
      <c r="BB734" s="869"/>
      <c r="BC734" s="869"/>
      <c r="BD734" s="869"/>
      <c r="BE734" s="869"/>
      <c r="BF734" s="869"/>
      <c r="BG734" s="869"/>
      <c r="BH734" s="869"/>
      <c r="BI734" s="869"/>
      <c r="BJ734" s="869"/>
      <c r="BK734" s="869"/>
      <c r="BL734" s="869"/>
      <c r="BM734" s="869"/>
    </row>
    <row r="735" spans="1:65" ht="27" customHeight="1" x14ac:dyDescent="0.2">
      <c r="A735" s="919"/>
      <c r="C735" s="869"/>
      <c r="E735" s="869"/>
      <c r="G735" s="869"/>
      <c r="H735" s="921"/>
      <c r="I735" s="838"/>
      <c r="J735" s="921"/>
      <c r="K735" s="838"/>
      <c r="L735" s="921"/>
      <c r="M735" s="838"/>
      <c r="N735" s="921"/>
      <c r="O735" s="838"/>
      <c r="P735" s="922"/>
      <c r="Q735" s="923"/>
      <c r="R735" s="924"/>
      <c r="S735" s="921"/>
      <c r="T735" s="921"/>
      <c r="U735" s="921"/>
      <c r="V735" s="933"/>
      <c r="W735" s="926"/>
      <c r="X735" s="927"/>
      <c r="Y735" s="922"/>
      <c r="Z735" s="838"/>
      <c r="AA735" s="928"/>
      <c r="AB735" s="929"/>
      <c r="AC735" s="929"/>
      <c r="AD735" s="929"/>
      <c r="AE735" s="929"/>
      <c r="AF735" s="929"/>
      <c r="AG735" s="929"/>
      <c r="AH735" s="929"/>
      <c r="AI735" s="929"/>
      <c r="AJ735" s="929"/>
      <c r="AK735" s="929"/>
      <c r="AL735" s="929"/>
      <c r="AM735" s="929"/>
      <c r="AN735" s="929"/>
      <c r="AO735" s="930"/>
      <c r="AP735" s="929"/>
      <c r="AQ735" s="931"/>
      <c r="AR735" s="931"/>
      <c r="AS735" s="869"/>
      <c r="AT735" s="869"/>
      <c r="AU735" s="869"/>
      <c r="AV735" s="869"/>
      <c r="AW735" s="869"/>
      <c r="AX735" s="869"/>
      <c r="AY735" s="869"/>
      <c r="AZ735" s="869"/>
      <c r="BA735" s="869"/>
      <c r="BB735" s="869"/>
      <c r="BC735" s="869"/>
      <c r="BD735" s="869"/>
      <c r="BE735" s="869"/>
      <c r="BF735" s="869"/>
      <c r="BG735" s="869"/>
      <c r="BH735" s="869"/>
      <c r="BI735" s="869"/>
      <c r="BJ735" s="869"/>
      <c r="BK735" s="869"/>
      <c r="BL735" s="869"/>
      <c r="BM735" s="869"/>
    </row>
    <row r="736" spans="1:65" ht="27" customHeight="1" x14ac:dyDescent="0.2">
      <c r="A736" s="919"/>
      <c r="C736" s="869"/>
      <c r="E736" s="869"/>
      <c r="G736" s="869"/>
      <c r="H736" s="921"/>
      <c r="I736" s="838"/>
      <c r="J736" s="921"/>
      <c r="K736" s="838"/>
      <c r="L736" s="921"/>
      <c r="M736" s="838"/>
      <c r="N736" s="921"/>
      <c r="O736" s="838"/>
      <c r="P736" s="922"/>
      <c r="Q736" s="923"/>
      <c r="R736" s="924"/>
      <c r="S736" s="921"/>
      <c r="T736" s="921"/>
      <c r="U736" s="921"/>
      <c r="V736" s="933"/>
      <c r="W736" s="926"/>
      <c r="X736" s="927"/>
      <c r="Y736" s="922"/>
      <c r="Z736" s="838"/>
      <c r="AA736" s="928"/>
      <c r="AB736" s="929"/>
      <c r="AC736" s="929"/>
      <c r="AD736" s="929"/>
      <c r="AE736" s="929"/>
      <c r="AF736" s="929"/>
      <c r="AG736" s="929"/>
      <c r="AH736" s="929"/>
      <c r="AI736" s="929"/>
      <c r="AJ736" s="929"/>
      <c r="AK736" s="929"/>
      <c r="AL736" s="929"/>
      <c r="AM736" s="929"/>
      <c r="AN736" s="929"/>
      <c r="AO736" s="930"/>
      <c r="AP736" s="929"/>
      <c r="AQ736" s="931"/>
      <c r="AR736" s="931"/>
      <c r="AS736" s="869"/>
      <c r="AT736" s="869"/>
      <c r="AU736" s="869"/>
      <c r="AV736" s="869"/>
      <c r="AW736" s="869"/>
      <c r="AX736" s="869"/>
      <c r="AY736" s="869"/>
      <c r="AZ736" s="869"/>
      <c r="BA736" s="869"/>
      <c r="BB736" s="869"/>
      <c r="BC736" s="869"/>
      <c r="BD736" s="869"/>
      <c r="BE736" s="869"/>
      <c r="BF736" s="869"/>
      <c r="BG736" s="869"/>
      <c r="BH736" s="869"/>
      <c r="BI736" s="869"/>
      <c r="BJ736" s="869"/>
      <c r="BK736" s="869"/>
      <c r="BL736" s="869"/>
      <c r="BM736" s="869"/>
    </row>
    <row r="737" spans="1:65" ht="27" customHeight="1" x14ac:dyDescent="0.2">
      <c r="A737" s="919"/>
      <c r="C737" s="869"/>
      <c r="E737" s="869"/>
      <c r="G737" s="869"/>
      <c r="H737" s="921"/>
      <c r="I737" s="838"/>
      <c r="J737" s="921"/>
      <c r="K737" s="838"/>
      <c r="L737" s="921"/>
      <c r="M737" s="838"/>
      <c r="N737" s="921"/>
      <c r="O737" s="838"/>
      <c r="P737" s="922"/>
      <c r="Q737" s="923"/>
      <c r="R737" s="924"/>
      <c r="S737" s="921"/>
      <c r="T737" s="921"/>
      <c r="U737" s="921"/>
      <c r="V737" s="933"/>
      <c r="W737" s="926"/>
      <c r="X737" s="927"/>
      <c r="Y737" s="922"/>
      <c r="Z737" s="838"/>
      <c r="AA737" s="928"/>
      <c r="AB737" s="929"/>
      <c r="AC737" s="929"/>
      <c r="AD737" s="929"/>
      <c r="AE737" s="929"/>
      <c r="AF737" s="929"/>
      <c r="AG737" s="929"/>
      <c r="AH737" s="929"/>
      <c r="AI737" s="929"/>
      <c r="AJ737" s="929"/>
      <c r="AK737" s="929"/>
      <c r="AL737" s="929"/>
      <c r="AM737" s="929"/>
      <c r="AN737" s="929"/>
      <c r="AO737" s="930"/>
      <c r="AP737" s="929"/>
      <c r="AQ737" s="931"/>
      <c r="AR737" s="931"/>
      <c r="AS737" s="869"/>
      <c r="AT737" s="869"/>
      <c r="AU737" s="869"/>
      <c r="AV737" s="869"/>
      <c r="AW737" s="869"/>
      <c r="AX737" s="869"/>
      <c r="AY737" s="869"/>
      <c r="AZ737" s="869"/>
      <c r="BA737" s="869"/>
      <c r="BB737" s="869"/>
      <c r="BC737" s="869"/>
      <c r="BD737" s="869"/>
      <c r="BE737" s="869"/>
      <c r="BF737" s="869"/>
      <c r="BG737" s="869"/>
      <c r="BH737" s="869"/>
      <c r="BI737" s="869"/>
      <c r="BJ737" s="869"/>
      <c r="BK737" s="869"/>
      <c r="BL737" s="869"/>
      <c r="BM737" s="869"/>
    </row>
    <row r="738" spans="1:65" ht="27" customHeight="1" x14ac:dyDescent="0.2">
      <c r="A738" s="919"/>
      <c r="C738" s="869"/>
      <c r="E738" s="869"/>
      <c r="G738" s="869"/>
      <c r="H738" s="921"/>
      <c r="I738" s="838"/>
      <c r="J738" s="921"/>
      <c r="K738" s="838"/>
      <c r="L738" s="921"/>
      <c r="M738" s="838"/>
      <c r="N738" s="921"/>
      <c r="O738" s="838"/>
      <c r="P738" s="922"/>
      <c r="Q738" s="923"/>
      <c r="R738" s="924"/>
      <c r="S738" s="921"/>
      <c r="T738" s="921"/>
      <c r="U738" s="921"/>
      <c r="V738" s="933"/>
      <c r="W738" s="926"/>
      <c r="X738" s="927"/>
      <c r="Y738" s="922"/>
      <c r="Z738" s="838"/>
      <c r="AA738" s="928"/>
      <c r="AB738" s="929"/>
      <c r="AC738" s="929"/>
      <c r="AD738" s="929"/>
      <c r="AE738" s="929"/>
      <c r="AF738" s="929"/>
      <c r="AG738" s="929"/>
      <c r="AH738" s="929"/>
      <c r="AI738" s="929"/>
      <c r="AJ738" s="929"/>
      <c r="AK738" s="929"/>
      <c r="AL738" s="929"/>
      <c r="AM738" s="929"/>
      <c r="AN738" s="929"/>
      <c r="AO738" s="930"/>
      <c r="AP738" s="929"/>
      <c r="AQ738" s="931"/>
      <c r="AR738" s="931"/>
      <c r="AS738" s="869"/>
      <c r="AT738" s="869"/>
      <c r="AU738" s="869"/>
      <c r="AV738" s="869"/>
      <c r="AW738" s="869"/>
      <c r="AX738" s="869"/>
      <c r="AY738" s="869"/>
      <c r="AZ738" s="869"/>
      <c r="BA738" s="869"/>
      <c r="BB738" s="869"/>
      <c r="BC738" s="869"/>
      <c r="BD738" s="869"/>
      <c r="BE738" s="869"/>
      <c r="BF738" s="869"/>
      <c r="BG738" s="869"/>
      <c r="BH738" s="869"/>
      <c r="BI738" s="869"/>
      <c r="BJ738" s="869"/>
      <c r="BK738" s="869"/>
      <c r="BL738" s="869"/>
      <c r="BM738" s="869"/>
    </row>
    <row r="739" spans="1:65" ht="27" customHeight="1" x14ac:dyDescent="0.2">
      <c r="A739" s="919"/>
      <c r="C739" s="869"/>
      <c r="E739" s="869"/>
      <c r="G739" s="869"/>
      <c r="H739" s="921"/>
      <c r="I739" s="838"/>
      <c r="J739" s="921"/>
      <c r="K739" s="838"/>
      <c r="L739" s="921"/>
      <c r="M739" s="838"/>
      <c r="N739" s="921"/>
      <c r="O739" s="838"/>
      <c r="P739" s="922"/>
      <c r="Q739" s="923"/>
      <c r="R739" s="924"/>
      <c r="S739" s="921"/>
      <c r="T739" s="921"/>
      <c r="U739" s="921"/>
      <c r="V739" s="933"/>
      <c r="W739" s="926"/>
      <c r="X739" s="927"/>
      <c r="Y739" s="922"/>
      <c r="Z739" s="838"/>
      <c r="AA739" s="928"/>
      <c r="AB739" s="929"/>
      <c r="AC739" s="929"/>
      <c r="AD739" s="929"/>
      <c r="AE739" s="929"/>
      <c r="AF739" s="929"/>
      <c r="AG739" s="929"/>
      <c r="AH739" s="929"/>
      <c r="AI739" s="929"/>
      <c r="AJ739" s="929"/>
      <c r="AK739" s="929"/>
      <c r="AL739" s="929"/>
      <c r="AM739" s="929"/>
      <c r="AN739" s="929"/>
      <c r="AO739" s="930"/>
      <c r="AP739" s="929"/>
      <c r="AQ739" s="931"/>
      <c r="AR739" s="931"/>
      <c r="AS739" s="869"/>
      <c r="AT739" s="869"/>
      <c r="AU739" s="869"/>
      <c r="AV739" s="869"/>
      <c r="AW739" s="869"/>
      <c r="AX739" s="869"/>
      <c r="AY739" s="869"/>
      <c r="AZ739" s="869"/>
      <c r="BA739" s="869"/>
      <c r="BB739" s="869"/>
      <c r="BC739" s="869"/>
      <c r="BD739" s="869"/>
      <c r="BE739" s="869"/>
      <c r="BF739" s="869"/>
      <c r="BG739" s="869"/>
      <c r="BH739" s="869"/>
      <c r="BI739" s="869"/>
      <c r="BJ739" s="869"/>
      <c r="BK739" s="869"/>
      <c r="BL739" s="869"/>
      <c r="BM739" s="869"/>
    </row>
    <row r="740" spans="1:65" ht="27" customHeight="1" x14ac:dyDescent="0.2">
      <c r="A740" s="919"/>
      <c r="C740" s="869"/>
      <c r="E740" s="869"/>
      <c r="G740" s="869"/>
      <c r="H740" s="921"/>
      <c r="I740" s="838"/>
      <c r="J740" s="921"/>
      <c r="K740" s="838"/>
      <c r="L740" s="921"/>
      <c r="M740" s="838"/>
      <c r="N740" s="921"/>
      <c r="O740" s="838"/>
      <c r="P740" s="922"/>
      <c r="Q740" s="923"/>
      <c r="R740" s="924"/>
      <c r="S740" s="921"/>
      <c r="T740" s="921"/>
      <c r="U740" s="921"/>
      <c r="V740" s="933"/>
      <c r="W740" s="926"/>
      <c r="X740" s="927"/>
      <c r="Y740" s="922"/>
      <c r="Z740" s="838"/>
      <c r="AA740" s="928"/>
      <c r="AB740" s="929"/>
      <c r="AC740" s="929"/>
      <c r="AD740" s="929"/>
      <c r="AE740" s="929"/>
      <c r="AF740" s="929"/>
      <c r="AG740" s="929"/>
      <c r="AH740" s="929"/>
      <c r="AI740" s="929"/>
      <c r="AJ740" s="929"/>
      <c r="AK740" s="929"/>
      <c r="AL740" s="929"/>
      <c r="AM740" s="929"/>
      <c r="AN740" s="929"/>
      <c r="AO740" s="930"/>
      <c r="AP740" s="929"/>
      <c r="AQ740" s="931"/>
      <c r="AR740" s="931"/>
      <c r="AS740" s="869"/>
      <c r="AT740" s="869"/>
      <c r="AU740" s="869"/>
      <c r="AV740" s="869"/>
      <c r="AW740" s="869"/>
      <c r="AX740" s="869"/>
      <c r="AY740" s="869"/>
      <c r="AZ740" s="869"/>
      <c r="BA740" s="869"/>
      <c r="BB740" s="869"/>
      <c r="BC740" s="869"/>
      <c r="BD740" s="869"/>
      <c r="BE740" s="869"/>
      <c r="BF740" s="869"/>
      <c r="BG740" s="869"/>
      <c r="BH740" s="869"/>
      <c r="BI740" s="869"/>
      <c r="BJ740" s="869"/>
      <c r="BK740" s="869"/>
      <c r="BL740" s="869"/>
      <c r="BM740" s="869"/>
    </row>
    <row r="741" spans="1:65" ht="27" customHeight="1" x14ac:dyDescent="0.2">
      <c r="A741" s="919"/>
      <c r="C741" s="869"/>
      <c r="E741" s="869"/>
      <c r="G741" s="869"/>
      <c r="H741" s="921"/>
      <c r="I741" s="838"/>
      <c r="J741" s="921"/>
      <c r="K741" s="838"/>
      <c r="L741" s="921"/>
      <c r="M741" s="838"/>
      <c r="N741" s="921"/>
      <c r="O741" s="838"/>
      <c r="P741" s="922"/>
      <c r="Q741" s="923"/>
      <c r="R741" s="924"/>
      <c r="S741" s="921"/>
      <c r="T741" s="921"/>
      <c r="U741" s="921"/>
      <c r="V741" s="933"/>
      <c r="W741" s="926"/>
      <c r="X741" s="927"/>
      <c r="Y741" s="922"/>
      <c r="Z741" s="838"/>
      <c r="AA741" s="928"/>
      <c r="AB741" s="929"/>
      <c r="AC741" s="929"/>
      <c r="AD741" s="929"/>
      <c r="AE741" s="929"/>
      <c r="AF741" s="929"/>
      <c r="AG741" s="929"/>
      <c r="AH741" s="929"/>
      <c r="AI741" s="929"/>
      <c r="AJ741" s="929"/>
      <c r="AK741" s="929"/>
      <c r="AL741" s="929"/>
      <c r="AM741" s="929"/>
      <c r="AN741" s="929"/>
      <c r="AO741" s="930"/>
      <c r="AP741" s="929"/>
      <c r="AQ741" s="931"/>
      <c r="AR741" s="931"/>
      <c r="AS741" s="869"/>
      <c r="AT741" s="869"/>
      <c r="AU741" s="869"/>
      <c r="AV741" s="869"/>
      <c r="AW741" s="869"/>
      <c r="AX741" s="869"/>
      <c r="AY741" s="869"/>
      <c r="AZ741" s="869"/>
      <c r="BA741" s="869"/>
      <c r="BB741" s="869"/>
      <c r="BC741" s="869"/>
      <c r="BD741" s="869"/>
      <c r="BE741" s="869"/>
      <c r="BF741" s="869"/>
      <c r="BG741" s="869"/>
      <c r="BH741" s="869"/>
      <c r="BI741" s="869"/>
      <c r="BJ741" s="869"/>
      <c r="BK741" s="869"/>
      <c r="BL741" s="869"/>
      <c r="BM741" s="869"/>
    </row>
    <row r="742" spans="1:65" ht="27" customHeight="1" x14ac:dyDescent="0.2">
      <c r="A742" s="919"/>
      <c r="C742" s="869"/>
      <c r="E742" s="869"/>
      <c r="G742" s="869"/>
      <c r="H742" s="921"/>
      <c r="I742" s="838"/>
      <c r="J742" s="921"/>
      <c r="K742" s="838"/>
      <c r="L742" s="921"/>
      <c r="M742" s="838"/>
      <c r="N742" s="921"/>
      <c r="O742" s="838"/>
      <c r="P742" s="922"/>
      <c r="Q742" s="923"/>
      <c r="R742" s="924"/>
      <c r="S742" s="921"/>
      <c r="T742" s="921"/>
      <c r="U742" s="921"/>
      <c r="V742" s="933"/>
      <c r="W742" s="926"/>
      <c r="X742" s="927"/>
      <c r="Y742" s="922"/>
      <c r="Z742" s="838"/>
      <c r="AA742" s="928"/>
      <c r="AB742" s="929"/>
      <c r="AC742" s="929"/>
      <c r="AD742" s="929"/>
      <c r="AE742" s="929"/>
      <c r="AF742" s="929"/>
      <c r="AG742" s="929"/>
      <c r="AH742" s="929"/>
      <c r="AI742" s="929"/>
      <c r="AJ742" s="929"/>
      <c r="AK742" s="929"/>
      <c r="AL742" s="929"/>
      <c r="AM742" s="929"/>
      <c r="AN742" s="929"/>
      <c r="AO742" s="930"/>
      <c r="AP742" s="929"/>
      <c r="AQ742" s="931"/>
      <c r="AR742" s="931"/>
      <c r="AS742" s="869"/>
      <c r="AT742" s="869"/>
      <c r="AU742" s="869"/>
      <c r="AV742" s="869"/>
      <c r="AW742" s="869"/>
      <c r="AX742" s="869"/>
      <c r="AY742" s="869"/>
      <c r="AZ742" s="869"/>
      <c r="BA742" s="869"/>
      <c r="BB742" s="869"/>
      <c r="BC742" s="869"/>
      <c r="BD742" s="869"/>
      <c r="BE742" s="869"/>
      <c r="BF742" s="869"/>
      <c r="BG742" s="869"/>
      <c r="BH742" s="869"/>
      <c r="BI742" s="869"/>
      <c r="BJ742" s="869"/>
      <c r="BK742" s="869"/>
      <c r="BL742" s="869"/>
      <c r="BM742" s="869"/>
    </row>
    <row r="743" spans="1:65" ht="27" customHeight="1" x14ac:dyDescent="0.2">
      <c r="A743" s="919"/>
      <c r="C743" s="869"/>
      <c r="E743" s="869"/>
      <c r="G743" s="869"/>
      <c r="H743" s="921"/>
      <c r="I743" s="838"/>
      <c r="J743" s="921"/>
      <c r="K743" s="838"/>
      <c r="L743" s="921"/>
      <c r="M743" s="838"/>
      <c r="N743" s="921"/>
      <c r="O743" s="838"/>
      <c r="P743" s="922"/>
      <c r="Q743" s="923"/>
      <c r="R743" s="924"/>
      <c r="S743" s="921"/>
      <c r="T743" s="921"/>
      <c r="U743" s="921"/>
      <c r="V743" s="933"/>
      <c r="W743" s="926"/>
      <c r="X743" s="927"/>
      <c r="Y743" s="922"/>
      <c r="Z743" s="838"/>
      <c r="AA743" s="928"/>
      <c r="AB743" s="929"/>
      <c r="AC743" s="929"/>
      <c r="AD743" s="929"/>
      <c r="AE743" s="929"/>
      <c r="AF743" s="929"/>
      <c r="AG743" s="929"/>
      <c r="AH743" s="929"/>
      <c r="AI743" s="929"/>
      <c r="AJ743" s="929"/>
      <c r="AK743" s="929"/>
      <c r="AL743" s="929"/>
      <c r="AM743" s="929"/>
      <c r="AN743" s="929"/>
      <c r="AO743" s="930"/>
      <c r="AP743" s="929"/>
      <c r="AQ743" s="931"/>
      <c r="AR743" s="931"/>
      <c r="AS743" s="869"/>
      <c r="AT743" s="869"/>
      <c r="AU743" s="869"/>
      <c r="AV743" s="869"/>
      <c r="AW743" s="869"/>
      <c r="AX743" s="869"/>
      <c r="AY743" s="869"/>
      <c r="AZ743" s="869"/>
      <c r="BA743" s="869"/>
      <c r="BB743" s="869"/>
      <c r="BC743" s="869"/>
      <c r="BD743" s="869"/>
      <c r="BE743" s="869"/>
      <c r="BF743" s="869"/>
      <c r="BG743" s="869"/>
      <c r="BH743" s="869"/>
      <c r="BI743" s="869"/>
      <c r="BJ743" s="869"/>
      <c r="BK743" s="869"/>
      <c r="BL743" s="869"/>
      <c r="BM743" s="869"/>
    </row>
    <row r="744" spans="1:65" ht="27" customHeight="1" x14ac:dyDescent="0.2">
      <c r="A744" s="919"/>
      <c r="C744" s="869"/>
      <c r="E744" s="869"/>
      <c r="G744" s="869"/>
      <c r="H744" s="921"/>
      <c r="I744" s="838"/>
      <c r="J744" s="921"/>
      <c r="K744" s="838"/>
      <c r="L744" s="921"/>
      <c r="M744" s="838"/>
      <c r="N744" s="921"/>
      <c r="O744" s="838"/>
      <c r="P744" s="922"/>
      <c r="Q744" s="923"/>
      <c r="R744" s="924"/>
      <c r="S744" s="921"/>
      <c r="T744" s="921"/>
      <c r="U744" s="921"/>
      <c r="V744" s="933"/>
      <c r="W744" s="926"/>
      <c r="X744" s="927"/>
      <c r="Y744" s="922"/>
      <c r="Z744" s="838"/>
      <c r="AA744" s="928"/>
      <c r="AB744" s="929"/>
      <c r="AC744" s="929"/>
      <c r="AD744" s="929"/>
      <c r="AE744" s="929"/>
      <c r="AF744" s="929"/>
      <c r="AG744" s="929"/>
      <c r="AH744" s="929"/>
      <c r="AI744" s="929"/>
      <c r="AJ744" s="929"/>
      <c r="AK744" s="929"/>
      <c r="AL744" s="929"/>
      <c r="AM744" s="929"/>
      <c r="AN744" s="929"/>
      <c r="AO744" s="930"/>
      <c r="AP744" s="929"/>
      <c r="AQ744" s="931"/>
      <c r="AR744" s="931"/>
      <c r="AS744" s="869"/>
      <c r="AT744" s="869"/>
      <c r="AU744" s="869"/>
      <c r="AV744" s="869"/>
      <c r="AW744" s="869"/>
      <c r="AX744" s="869"/>
      <c r="AY744" s="869"/>
      <c r="AZ744" s="869"/>
      <c r="BA744" s="869"/>
      <c r="BB744" s="869"/>
      <c r="BC744" s="869"/>
      <c r="BD744" s="869"/>
      <c r="BE744" s="869"/>
      <c r="BF744" s="869"/>
      <c r="BG744" s="869"/>
      <c r="BH744" s="869"/>
      <c r="BI744" s="869"/>
      <c r="BJ744" s="869"/>
      <c r="BK744" s="869"/>
      <c r="BL744" s="869"/>
      <c r="BM744" s="869"/>
    </row>
    <row r="745" spans="1:65" ht="27" customHeight="1" x14ac:dyDescent="0.2">
      <c r="A745" s="919"/>
      <c r="C745" s="869"/>
      <c r="E745" s="869"/>
      <c r="G745" s="869"/>
      <c r="H745" s="921"/>
      <c r="I745" s="838"/>
      <c r="J745" s="921"/>
      <c r="K745" s="838"/>
      <c r="L745" s="921"/>
      <c r="M745" s="838"/>
      <c r="N745" s="921"/>
      <c r="O745" s="838"/>
      <c r="P745" s="922"/>
      <c r="Q745" s="923"/>
      <c r="R745" s="924"/>
      <c r="S745" s="921"/>
      <c r="T745" s="921"/>
      <c r="U745" s="921"/>
      <c r="V745" s="933"/>
      <c r="W745" s="926"/>
      <c r="X745" s="927"/>
      <c r="Y745" s="922"/>
      <c r="Z745" s="838"/>
      <c r="AA745" s="928"/>
      <c r="AB745" s="929"/>
      <c r="AC745" s="929"/>
      <c r="AD745" s="929"/>
      <c r="AE745" s="929"/>
      <c r="AF745" s="929"/>
      <c r="AG745" s="929"/>
      <c r="AH745" s="929"/>
      <c r="AI745" s="929"/>
      <c r="AJ745" s="929"/>
      <c r="AK745" s="929"/>
      <c r="AL745" s="929"/>
      <c r="AM745" s="929"/>
      <c r="AN745" s="929"/>
      <c r="AO745" s="930"/>
      <c r="AP745" s="929"/>
      <c r="AQ745" s="931"/>
      <c r="AR745" s="931"/>
      <c r="AS745" s="869"/>
      <c r="AT745" s="869"/>
      <c r="AU745" s="869"/>
      <c r="AV745" s="869"/>
      <c r="AW745" s="869"/>
      <c r="AX745" s="869"/>
      <c r="AY745" s="869"/>
      <c r="AZ745" s="869"/>
      <c r="BA745" s="869"/>
      <c r="BB745" s="869"/>
      <c r="BC745" s="869"/>
      <c r="BD745" s="869"/>
      <c r="BE745" s="869"/>
      <c r="BF745" s="869"/>
      <c r="BG745" s="869"/>
      <c r="BH745" s="869"/>
      <c r="BI745" s="869"/>
      <c r="BJ745" s="869"/>
      <c r="BK745" s="869"/>
      <c r="BL745" s="869"/>
      <c r="BM745" s="869"/>
    </row>
    <row r="746" spans="1:65" ht="27" customHeight="1" x14ac:dyDescent="0.2">
      <c r="A746" s="919"/>
      <c r="C746" s="869"/>
      <c r="E746" s="869"/>
      <c r="G746" s="869"/>
      <c r="H746" s="921"/>
      <c r="I746" s="838"/>
      <c r="J746" s="921"/>
      <c r="K746" s="838"/>
      <c r="L746" s="921"/>
      <c r="M746" s="838"/>
      <c r="N746" s="921"/>
      <c r="O746" s="838"/>
      <c r="P746" s="922"/>
      <c r="Q746" s="923"/>
      <c r="R746" s="924"/>
      <c r="S746" s="921"/>
      <c r="T746" s="921"/>
      <c r="U746" s="921"/>
      <c r="V746" s="933"/>
      <c r="W746" s="926"/>
      <c r="X746" s="927"/>
      <c r="Y746" s="922"/>
      <c r="Z746" s="838"/>
      <c r="AA746" s="928"/>
      <c r="AB746" s="929"/>
      <c r="AC746" s="929"/>
      <c r="AD746" s="929"/>
      <c r="AE746" s="929"/>
      <c r="AF746" s="929"/>
      <c r="AG746" s="929"/>
      <c r="AH746" s="929"/>
      <c r="AI746" s="929"/>
      <c r="AJ746" s="929"/>
      <c r="AK746" s="929"/>
      <c r="AL746" s="929"/>
      <c r="AM746" s="929"/>
      <c r="AN746" s="929"/>
      <c r="AO746" s="930"/>
      <c r="AP746" s="929"/>
      <c r="AQ746" s="931"/>
      <c r="AR746" s="931"/>
      <c r="AS746" s="869"/>
      <c r="AT746" s="869"/>
      <c r="AU746" s="869"/>
      <c r="AV746" s="869"/>
      <c r="AW746" s="869"/>
      <c r="AX746" s="869"/>
      <c r="AY746" s="869"/>
      <c r="AZ746" s="869"/>
      <c r="BA746" s="869"/>
      <c r="BB746" s="869"/>
      <c r="BC746" s="869"/>
      <c r="BD746" s="869"/>
      <c r="BE746" s="869"/>
      <c r="BF746" s="869"/>
      <c r="BG746" s="869"/>
      <c r="BH746" s="869"/>
      <c r="BI746" s="869"/>
      <c r="BJ746" s="869"/>
      <c r="BK746" s="869"/>
      <c r="BL746" s="869"/>
      <c r="BM746" s="869"/>
    </row>
    <row r="747" spans="1:65" ht="27" customHeight="1" x14ac:dyDescent="0.2">
      <c r="A747" s="919"/>
      <c r="C747" s="869"/>
      <c r="E747" s="869"/>
      <c r="G747" s="869"/>
      <c r="H747" s="921"/>
      <c r="I747" s="838"/>
      <c r="J747" s="921"/>
      <c r="K747" s="838"/>
      <c r="L747" s="921"/>
      <c r="M747" s="838"/>
      <c r="N747" s="921"/>
      <c r="O747" s="838"/>
      <c r="P747" s="922"/>
      <c r="Q747" s="923"/>
      <c r="R747" s="924"/>
      <c r="S747" s="921"/>
      <c r="T747" s="921"/>
      <c r="U747" s="921"/>
      <c r="V747" s="933"/>
      <c r="W747" s="926"/>
      <c r="X747" s="927"/>
      <c r="Y747" s="922"/>
      <c r="Z747" s="838"/>
      <c r="AA747" s="928"/>
      <c r="AB747" s="929"/>
      <c r="AC747" s="929"/>
      <c r="AD747" s="929"/>
      <c r="AE747" s="929"/>
      <c r="AF747" s="929"/>
      <c r="AG747" s="929"/>
      <c r="AH747" s="929"/>
      <c r="AI747" s="929"/>
      <c r="AJ747" s="929"/>
      <c r="AK747" s="929"/>
      <c r="AL747" s="929"/>
      <c r="AM747" s="929"/>
      <c r="AN747" s="929"/>
      <c r="AO747" s="930"/>
      <c r="AP747" s="929"/>
      <c r="AQ747" s="931"/>
      <c r="AR747" s="931"/>
      <c r="AS747" s="869"/>
      <c r="AT747" s="869"/>
      <c r="AU747" s="869"/>
      <c r="AV747" s="869"/>
      <c r="AW747" s="869"/>
      <c r="AX747" s="869"/>
      <c r="AY747" s="869"/>
      <c r="AZ747" s="869"/>
      <c r="BA747" s="869"/>
      <c r="BB747" s="869"/>
      <c r="BC747" s="869"/>
      <c r="BD747" s="869"/>
      <c r="BE747" s="869"/>
      <c r="BF747" s="869"/>
      <c r="BG747" s="869"/>
      <c r="BH747" s="869"/>
      <c r="BI747" s="869"/>
      <c r="BJ747" s="869"/>
      <c r="BK747" s="869"/>
      <c r="BL747" s="869"/>
      <c r="BM747" s="869"/>
    </row>
    <row r="748" spans="1:65" ht="27" customHeight="1" x14ac:dyDescent="0.2">
      <c r="A748" s="919"/>
      <c r="C748" s="869"/>
      <c r="E748" s="869"/>
      <c r="G748" s="869"/>
      <c r="H748" s="921"/>
      <c r="I748" s="838"/>
      <c r="J748" s="921"/>
      <c r="K748" s="838"/>
      <c r="L748" s="921"/>
      <c r="M748" s="838"/>
      <c r="N748" s="921"/>
      <c r="O748" s="838"/>
      <c r="P748" s="922"/>
      <c r="Q748" s="923"/>
      <c r="R748" s="924"/>
      <c r="S748" s="921"/>
      <c r="T748" s="921"/>
      <c r="U748" s="921"/>
      <c r="V748" s="933"/>
      <c r="W748" s="926"/>
      <c r="X748" s="927"/>
      <c r="Y748" s="922"/>
      <c r="Z748" s="838"/>
      <c r="AA748" s="928"/>
      <c r="AB748" s="929"/>
      <c r="AC748" s="929"/>
      <c r="AD748" s="929"/>
      <c r="AE748" s="929"/>
      <c r="AF748" s="929"/>
      <c r="AG748" s="929"/>
      <c r="AH748" s="929"/>
      <c r="AI748" s="929"/>
      <c r="AJ748" s="929"/>
      <c r="AK748" s="929"/>
      <c r="AL748" s="929"/>
      <c r="AM748" s="929"/>
      <c r="AN748" s="929"/>
      <c r="AO748" s="930"/>
      <c r="AP748" s="929"/>
      <c r="AQ748" s="931"/>
      <c r="AR748" s="931"/>
      <c r="AS748" s="869"/>
      <c r="AT748" s="869"/>
      <c r="AU748" s="869"/>
      <c r="AV748" s="869"/>
      <c r="AW748" s="869"/>
      <c r="AX748" s="869"/>
      <c r="AY748" s="869"/>
      <c r="AZ748" s="869"/>
      <c r="BA748" s="869"/>
      <c r="BB748" s="869"/>
      <c r="BC748" s="869"/>
      <c r="BD748" s="869"/>
      <c r="BE748" s="869"/>
      <c r="BF748" s="869"/>
      <c r="BG748" s="869"/>
      <c r="BH748" s="869"/>
      <c r="BI748" s="869"/>
      <c r="BJ748" s="869"/>
      <c r="BK748" s="869"/>
      <c r="BL748" s="869"/>
      <c r="BM748" s="869"/>
    </row>
    <row r="749" spans="1:65" ht="27" customHeight="1" x14ac:dyDescent="0.2">
      <c r="A749" s="919"/>
      <c r="C749" s="869"/>
      <c r="E749" s="869"/>
      <c r="G749" s="869"/>
      <c r="H749" s="921"/>
      <c r="I749" s="838"/>
      <c r="J749" s="921"/>
      <c r="K749" s="838"/>
      <c r="L749" s="921"/>
      <c r="M749" s="838"/>
      <c r="N749" s="921"/>
      <c r="O749" s="838"/>
      <c r="P749" s="922"/>
      <c r="Q749" s="923"/>
      <c r="R749" s="924"/>
      <c r="S749" s="921"/>
      <c r="T749" s="921"/>
      <c r="U749" s="921"/>
      <c r="V749" s="933"/>
      <c r="W749" s="926"/>
      <c r="X749" s="927"/>
      <c r="Y749" s="922"/>
      <c r="Z749" s="838"/>
      <c r="AA749" s="928"/>
      <c r="AB749" s="929"/>
      <c r="AC749" s="929"/>
      <c r="AD749" s="929"/>
      <c r="AE749" s="929"/>
      <c r="AF749" s="929"/>
      <c r="AG749" s="929"/>
      <c r="AH749" s="929"/>
      <c r="AI749" s="929"/>
      <c r="AJ749" s="929"/>
      <c r="AK749" s="929"/>
      <c r="AL749" s="929"/>
      <c r="AM749" s="929"/>
      <c r="AN749" s="929"/>
      <c r="AO749" s="930"/>
      <c r="AP749" s="929"/>
      <c r="AQ749" s="931"/>
      <c r="AR749" s="931"/>
      <c r="AS749" s="869"/>
      <c r="AT749" s="869"/>
      <c r="AU749" s="869"/>
      <c r="AV749" s="869"/>
      <c r="AW749" s="869"/>
      <c r="AX749" s="869"/>
      <c r="AY749" s="869"/>
      <c r="AZ749" s="869"/>
      <c r="BA749" s="869"/>
      <c r="BB749" s="869"/>
      <c r="BC749" s="869"/>
      <c r="BD749" s="869"/>
      <c r="BE749" s="869"/>
      <c r="BF749" s="869"/>
      <c r="BG749" s="869"/>
      <c r="BH749" s="869"/>
      <c r="BI749" s="869"/>
      <c r="BJ749" s="869"/>
      <c r="BK749" s="869"/>
      <c r="BL749" s="869"/>
      <c r="BM749" s="869"/>
    </row>
    <row r="750" spans="1:65" ht="27" customHeight="1" x14ac:dyDescent="0.2">
      <c r="A750" s="919"/>
      <c r="C750" s="869"/>
      <c r="E750" s="869"/>
      <c r="G750" s="869"/>
      <c r="H750" s="921"/>
      <c r="I750" s="838"/>
      <c r="J750" s="921"/>
      <c r="K750" s="838"/>
      <c r="L750" s="921"/>
      <c r="M750" s="838"/>
      <c r="N750" s="921"/>
      <c r="O750" s="838"/>
      <c r="P750" s="922"/>
      <c r="Q750" s="923"/>
      <c r="R750" s="924"/>
      <c r="S750" s="921"/>
      <c r="T750" s="921"/>
      <c r="U750" s="921"/>
      <c r="V750" s="933"/>
      <c r="W750" s="926"/>
      <c r="X750" s="927"/>
      <c r="Y750" s="922"/>
      <c r="Z750" s="838"/>
      <c r="AA750" s="928"/>
      <c r="AB750" s="929"/>
      <c r="AC750" s="929"/>
      <c r="AD750" s="929"/>
      <c r="AE750" s="929"/>
      <c r="AF750" s="929"/>
      <c r="AG750" s="929"/>
      <c r="AH750" s="929"/>
      <c r="AI750" s="929"/>
      <c r="AJ750" s="929"/>
      <c r="AK750" s="929"/>
      <c r="AL750" s="929"/>
      <c r="AM750" s="929"/>
      <c r="AN750" s="929"/>
      <c r="AO750" s="930"/>
      <c r="AP750" s="929"/>
      <c r="AQ750" s="931"/>
      <c r="AR750" s="931"/>
      <c r="AS750" s="869"/>
      <c r="AT750" s="869"/>
      <c r="AU750" s="869"/>
      <c r="AV750" s="869"/>
      <c r="AW750" s="869"/>
      <c r="AX750" s="869"/>
      <c r="AY750" s="869"/>
      <c r="AZ750" s="869"/>
      <c r="BA750" s="869"/>
      <c r="BB750" s="869"/>
      <c r="BC750" s="869"/>
      <c r="BD750" s="869"/>
      <c r="BE750" s="869"/>
      <c r="BF750" s="869"/>
      <c r="BG750" s="869"/>
      <c r="BH750" s="869"/>
      <c r="BI750" s="869"/>
      <c r="BJ750" s="869"/>
      <c r="BK750" s="869"/>
      <c r="BL750" s="869"/>
      <c r="BM750" s="869"/>
    </row>
    <row r="751" spans="1:65" ht="27" customHeight="1" x14ac:dyDescent="0.2">
      <c r="A751" s="919"/>
      <c r="C751" s="869"/>
      <c r="E751" s="869"/>
      <c r="G751" s="869"/>
      <c r="H751" s="921"/>
      <c r="I751" s="838"/>
      <c r="J751" s="921"/>
      <c r="K751" s="838"/>
      <c r="L751" s="921"/>
      <c r="M751" s="838"/>
      <c r="N751" s="921"/>
      <c r="O751" s="838"/>
      <c r="P751" s="922"/>
      <c r="Q751" s="923"/>
      <c r="R751" s="924"/>
      <c r="S751" s="921"/>
      <c r="T751" s="921"/>
      <c r="U751" s="921"/>
      <c r="V751" s="933"/>
      <c r="W751" s="926"/>
      <c r="X751" s="927"/>
      <c r="Y751" s="922"/>
      <c r="Z751" s="838"/>
      <c r="AA751" s="928"/>
      <c r="AB751" s="929"/>
      <c r="AC751" s="929"/>
      <c r="AD751" s="929"/>
      <c r="AE751" s="929"/>
      <c r="AF751" s="929"/>
      <c r="AG751" s="929"/>
      <c r="AH751" s="929"/>
      <c r="AI751" s="929"/>
      <c r="AJ751" s="929"/>
      <c r="AK751" s="929"/>
      <c r="AL751" s="929"/>
      <c r="AM751" s="929"/>
      <c r="AN751" s="929"/>
      <c r="AO751" s="930"/>
      <c r="AP751" s="929"/>
      <c r="AQ751" s="931"/>
      <c r="AR751" s="931"/>
      <c r="AS751" s="869"/>
      <c r="AT751" s="869"/>
      <c r="AU751" s="869"/>
      <c r="AV751" s="869"/>
      <c r="AW751" s="869"/>
      <c r="AX751" s="869"/>
      <c r="AY751" s="869"/>
      <c r="AZ751" s="869"/>
      <c r="BA751" s="869"/>
      <c r="BB751" s="869"/>
      <c r="BC751" s="869"/>
      <c r="BD751" s="869"/>
      <c r="BE751" s="869"/>
      <c r="BF751" s="869"/>
      <c r="BG751" s="869"/>
      <c r="BH751" s="869"/>
      <c r="BI751" s="869"/>
      <c r="BJ751" s="869"/>
      <c r="BK751" s="869"/>
      <c r="BL751" s="869"/>
      <c r="BM751" s="869"/>
    </row>
    <row r="752" spans="1:65" ht="27" customHeight="1" x14ac:dyDescent="0.2">
      <c r="A752" s="919"/>
      <c r="C752" s="869"/>
      <c r="E752" s="869"/>
      <c r="G752" s="869"/>
      <c r="H752" s="921"/>
      <c r="I752" s="838"/>
      <c r="J752" s="921"/>
      <c r="K752" s="838"/>
      <c r="L752" s="921"/>
      <c r="M752" s="838"/>
      <c r="N752" s="921"/>
      <c r="O752" s="838"/>
      <c r="P752" s="922"/>
      <c r="Q752" s="923"/>
      <c r="R752" s="924"/>
      <c r="S752" s="921"/>
      <c r="T752" s="921"/>
      <c r="U752" s="921"/>
      <c r="V752" s="933"/>
      <c r="W752" s="926"/>
      <c r="X752" s="927"/>
      <c r="Y752" s="922"/>
      <c r="Z752" s="838"/>
      <c r="AA752" s="928"/>
      <c r="AB752" s="929"/>
      <c r="AC752" s="929"/>
      <c r="AD752" s="929"/>
      <c r="AE752" s="929"/>
      <c r="AF752" s="929"/>
      <c r="AG752" s="929"/>
      <c r="AH752" s="929"/>
      <c r="AI752" s="929"/>
      <c r="AJ752" s="929"/>
      <c r="AK752" s="929"/>
      <c r="AL752" s="929"/>
      <c r="AM752" s="929"/>
      <c r="AN752" s="929"/>
      <c r="AO752" s="930"/>
      <c r="AP752" s="929"/>
      <c r="AQ752" s="931"/>
      <c r="AR752" s="931"/>
      <c r="AS752" s="869"/>
      <c r="AT752" s="869"/>
      <c r="AU752" s="869"/>
      <c r="AV752" s="869"/>
      <c r="AW752" s="869"/>
      <c r="AX752" s="869"/>
      <c r="AY752" s="869"/>
      <c r="AZ752" s="869"/>
      <c r="BA752" s="869"/>
      <c r="BB752" s="869"/>
      <c r="BC752" s="869"/>
      <c r="BD752" s="869"/>
      <c r="BE752" s="869"/>
      <c r="BF752" s="869"/>
      <c r="BG752" s="869"/>
      <c r="BH752" s="869"/>
      <c r="BI752" s="869"/>
      <c r="BJ752" s="869"/>
      <c r="BK752" s="869"/>
      <c r="BL752" s="869"/>
      <c r="BM752" s="869"/>
    </row>
    <row r="753" spans="1:65" ht="27" customHeight="1" x14ac:dyDescent="0.2">
      <c r="A753" s="919"/>
      <c r="C753" s="869"/>
      <c r="E753" s="869"/>
      <c r="G753" s="869"/>
      <c r="H753" s="921"/>
      <c r="I753" s="838"/>
      <c r="J753" s="921"/>
      <c r="K753" s="838"/>
      <c r="L753" s="921"/>
      <c r="M753" s="838"/>
      <c r="N753" s="921"/>
      <c r="O753" s="838"/>
      <c r="P753" s="922"/>
      <c r="Q753" s="923"/>
      <c r="R753" s="924"/>
      <c r="S753" s="921"/>
      <c r="T753" s="921"/>
      <c r="U753" s="921"/>
      <c r="V753" s="933"/>
      <c r="W753" s="926"/>
      <c r="X753" s="927"/>
      <c r="Y753" s="922"/>
      <c r="Z753" s="838"/>
      <c r="AA753" s="928"/>
      <c r="AB753" s="929"/>
      <c r="AC753" s="929"/>
      <c r="AD753" s="929"/>
      <c r="AE753" s="929"/>
      <c r="AF753" s="929"/>
      <c r="AG753" s="929"/>
      <c r="AH753" s="929"/>
      <c r="AI753" s="929"/>
      <c r="AJ753" s="929"/>
      <c r="AK753" s="929"/>
      <c r="AL753" s="929"/>
      <c r="AM753" s="929"/>
      <c r="AN753" s="929"/>
      <c r="AO753" s="930"/>
      <c r="AP753" s="929"/>
      <c r="AQ753" s="931"/>
      <c r="AR753" s="931"/>
      <c r="AS753" s="869"/>
      <c r="AT753" s="869"/>
      <c r="AU753" s="869"/>
      <c r="AV753" s="869"/>
      <c r="AW753" s="869"/>
      <c r="AX753" s="869"/>
      <c r="AY753" s="869"/>
      <c r="AZ753" s="869"/>
      <c r="BA753" s="869"/>
      <c r="BB753" s="869"/>
      <c r="BC753" s="869"/>
      <c r="BD753" s="869"/>
      <c r="BE753" s="869"/>
      <c r="BF753" s="869"/>
      <c r="BG753" s="869"/>
      <c r="BH753" s="869"/>
      <c r="BI753" s="869"/>
      <c r="BJ753" s="869"/>
      <c r="BK753" s="869"/>
      <c r="BL753" s="869"/>
      <c r="BM753" s="869"/>
    </row>
    <row r="754" spans="1:65" ht="27" customHeight="1" x14ac:dyDescent="0.2">
      <c r="A754" s="919"/>
      <c r="C754" s="869"/>
      <c r="E754" s="869"/>
      <c r="G754" s="869"/>
      <c r="H754" s="921"/>
      <c r="I754" s="838"/>
      <c r="J754" s="921"/>
      <c r="K754" s="838"/>
      <c r="L754" s="921"/>
      <c r="M754" s="838"/>
      <c r="N754" s="921"/>
      <c r="O754" s="838"/>
      <c r="P754" s="922"/>
      <c r="Q754" s="923"/>
      <c r="R754" s="924"/>
      <c r="S754" s="921"/>
      <c r="T754" s="921"/>
      <c r="U754" s="921"/>
      <c r="V754" s="933"/>
      <c r="W754" s="926"/>
      <c r="X754" s="927"/>
      <c r="Y754" s="922"/>
      <c r="Z754" s="838"/>
      <c r="AA754" s="928"/>
      <c r="AB754" s="929"/>
      <c r="AC754" s="929"/>
      <c r="AD754" s="929"/>
      <c r="AE754" s="929"/>
      <c r="AF754" s="929"/>
      <c r="AG754" s="929"/>
      <c r="AH754" s="929"/>
      <c r="AI754" s="929"/>
      <c r="AJ754" s="929"/>
      <c r="AK754" s="929"/>
      <c r="AL754" s="929"/>
      <c r="AM754" s="929"/>
      <c r="AN754" s="929"/>
      <c r="AO754" s="930"/>
      <c r="AP754" s="929"/>
      <c r="AQ754" s="931"/>
      <c r="AR754" s="931"/>
      <c r="AS754" s="869"/>
      <c r="AT754" s="869"/>
      <c r="AU754" s="869"/>
      <c r="AV754" s="869"/>
      <c r="AW754" s="869"/>
      <c r="AX754" s="869"/>
      <c r="AY754" s="869"/>
      <c r="AZ754" s="869"/>
      <c r="BA754" s="869"/>
      <c r="BB754" s="869"/>
      <c r="BC754" s="869"/>
      <c r="BD754" s="869"/>
      <c r="BE754" s="869"/>
      <c r="BF754" s="869"/>
      <c r="BG754" s="869"/>
      <c r="BH754" s="869"/>
      <c r="BI754" s="869"/>
      <c r="BJ754" s="869"/>
      <c r="BK754" s="869"/>
      <c r="BL754" s="869"/>
      <c r="BM754" s="869"/>
    </row>
    <row r="755" spans="1:65" ht="27" customHeight="1" x14ac:dyDescent="0.2">
      <c r="A755" s="919"/>
      <c r="C755" s="869"/>
      <c r="E755" s="869"/>
      <c r="G755" s="869"/>
      <c r="H755" s="921"/>
      <c r="I755" s="838"/>
      <c r="J755" s="921"/>
      <c r="K755" s="838"/>
      <c r="L755" s="921"/>
      <c r="M755" s="838"/>
      <c r="N755" s="921"/>
      <c r="O755" s="838"/>
      <c r="P755" s="922"/>
      <c r="Q755" s="923"/>
      <c r="R755" s="924"/>
      <c r="S755" s="921"/>
      <c r="T755" s="921"/>
      <c r="U755" s="921"/>
      <c r="V755" s="933"/>
      <c r="W755" s="926"/>
      <c r="X755" s="927"/>
      <c r="Y755" s="922"/>
      <c r="Z755" s="838"/>
      <c r="AA755" s="928"/>
      <c r="AB755" s="929"/>
      <c r="AC755" s="929"/>
      <c r="AD755" s="929"/>
      <c r="AE755" s="929"/>
      <c r="AF755" s="929"/>
      <c r="AG755" s="929"/>
      <c r="AH755" s="929"/>
      <c r="AI755" s="929"/>
      <c r="AJ755" s="929"/>
      <c r="AK755" s="929"/>
      <c r="AL755" s="929"/>
      <c r="AM755" s="929"/>
      <c r="AN755" s="929"/>
      <c r="AO755" s="930"/>
      <c r="AP755" s="929"/>
      <c r="AQ755" s="931"/>
      <c r="AR755" s="931"/>
      <c r="AS755" s="869"/>
      <c r="AT755" s="869"/>
      <c r="AU755" s="869"/>
      <c r="AV755" s="869"/>
      <c r="AW755" s="869"/>
      <c r="AX755" s="869"/>
      <c r="AY755" s="869"/>
      <c r="AZ755" s="869"/>
      <c r="BA755" s="869"/>
      <c r="BB755" s="869"/>
      <c r="BC755" s="869"/>
      <c r="BD755" s="869"/>
      <c r="BE755" s="869"/>
      <c r="BF755" s="869"/>
      <c r="BG755" s="869"/>
      <c r="BH755" s="869"/>
      <c r="BI755" s="869"/>
      <c r="BJ755" s="869"/>
      <c r="BK755" s="869"/>
      <c r="BL755" s="869"/>
      <c r="BM755" s="869"/>
    </row>
    <row r="756" spans="1:65" ht="27" customHeight="1" x14ac:dyDescent="0.2">
      <c r="A756" s="919"/>
      <c r="C756" s="869"/>
      <c r="E756" s="869"/>
      <c r="G756" s="869"/>
      <c r="H756" s="921"/>
      <c r="I756" s="838"/>
      <c r="J756" s="921"/>
      <c r="K756" s="838"/>
      <c r="L756" s="921"/>
      <c r="M756" s="838"/>
      <c r="N756" s="921"/>
      <c r="O756" s="838"/>
      <c r="P756" s="922"/>
      <c r="Q756" s="923"/>
      <c r="R756" s="924"/>
      <c r="S756" s="921"/>
      <c r="T756" s="921"/>
      <c r="U756" s="921"/>
      <c r="V756" s="933"/>
      <c r="W756" s="926"/>
      <c r="X756" s="927"/>
      <c r="Y756" s="922"/>
      <c r="Z756" s="838"/>
      <c r="AA756" s="928"/>
      <c r="AB756" s="929"/>
      <c r="AC756" s="929"/>
      <c r="AD756" s="929"/>
      <c r="AE756" s="929"/>
      <c r="AF756" s="929"/>
      <c r="AG756" s="929"/>
      <c r="AH756" s="929"/>
      <c r="AI756" s="929"/>
      <c r="AJ756" s="929"/>
      <c r="AK756" s="929"/>
      <c r="AL756" s="929"/>
      <c r="AM756" s="929"/>
      <c r="AN756" s="929"/>
      <c r="AO756" s="930"/>
      <c r="AP756" s="929"/>
      <c r="AQ756" s="931"/>
      <c r="AR756" s="931"/>
      <c r="AS756" s="869"/>
      <c r="AT756" s="869"/>
      <c r="AU756" s="869"/>
      <c r="AV756" s="869"/>
      <c r="AW756" s="869"/>
      <c r="AX756" s="869"/>
      <c r="AY756" s="869"/>
      <c r="AZ756" s="869"/>
      <c r="BA756" s="869"/>
      <c r="BB756" s="869"/>
      <c r="BC756" s="869"/>
      <c r="BD756" s="869"/>
      <c r="BE756" s="869"/>
      <c r="BF756" s="869"/>
      <c r="BG756" s="869"/>
      <c r="BH756" s="869"/>
      <c r="BI756" s="869"/>
      <c r="BJ756" s="869"/>
      <c r="BK756" s="869"/>
      <c r="BL756" s="869"/>
      <c r="BM756" s="869"/>
    </row>
    <row r="757" spans="1:65" ht="27" customHeight="1" x14ac:dyDescent="0.2">
      <c r="A757" s="919"/>
      <c r="C757" s="869"/>
      <c r="E757" s="869"/>
      <c r="G757" s="869"/>
      <c r="H757" s="921"/>
      <c r="I757" s="838"/>
      <c r="J757" s="921"/>
      <c r="K757" s="838"/>
      <c r="L757" s="921"/>
      <c r="M757" s="838"/>
      <c r="N757" s="921"/>
      <c r="O757" s="838"/>
      <c r="P757" s="922"/>
      <c r="Q757" s="923"/>
      <c r="R757" s="924"/>
      <c r="S757" s="921"/>
      <c r="T757" s="921"/>
      <c r="U757" s="921"/>
      <c r="V757" s="933"/>
      <c r="W757" s="926"/>
      <c r="X757" s="927"/>
      <c r="Y757" s="922"/>
      <c r="Z757" s="838"/>
      <c r="AA757" s="928"/>
      <c r="AB757" s="929"/>
      <c r="AC757" s="929"/>
      <c r="AD757" s="929"/>
      <c r="AE757" s="929"/>
      <c r="AF757" s="929"/>
      <c r="AG757" s="929"/>
      <c r="AH757" s="929"/>
      <c r="AI757" s="929"/>
      <c r="AJ757" s="929"/>
      <c r="AK757" s="929"/>
      <c r="AL757" s="929"/>
      <c r="AM757" s="929"/>
      <c r="AN757" s="929"/>
      <c r="AO757" s="930"/>
      <c r="AP757" s="929"/>
      <c r="AQ757" s="931"/>
      <c r="AR757" s="931"/>
      <c r="AS757" s="869"/>
      <c r="AT757" s="869"/>
      <c r="AU757" s="869"/>
      <c r="AV757" s="869"/>
      <c r="AW757" s="869"/>
      <c r="AX757" s="869"/>
      <c r="AY757" s="869"/>
      <c r="AZ757" s="869"/>
      <c r="BA757" s="869"/>
      <c r="BB757" s="869"/>
      <c r="BC757" s="869"/>
      <c r="BD757" s="869"/>
      <c r="BE757" s="869"/>
      <c r="BF757" s="869"/>
      <c r="BG757" s="869"/>
      <c r="BH757" s="869"/>
      <c r="BI757" s="869"/>
      <c r="BJ757" s="869"/>
      <c r="BK757" s="869"/>
      <c r="BL757" s="869"/>
      <c r="BM757" s="869"/>
    </row>
    <row r="758" spans="1:65" ht="27" customHeight="1" x14ac:dyDescent="0.2">
      <c r="A758" s="919"/>
      <c r="C758" s="869"/>
      <c r="E758" s="869"/>
      <c r="G758" s="869"/>
      <c r="H758" s="921"/>
      <c r="I758" s="838"/>
      <c r="J758" s="921"/>
      <c r="K758" s="838"/>
      <c r="L758" s="921"/>
      <c r="M758" s="838"/>
      <c r="N758" s="921"/>
      <c r="O758" s="838"/>
      <c r="P758" s="922"/>
      <c r="Q758" s="923"/>
      <c r="R758" s="924"/>
      <c r="S758" s="921"/>
      <c r="T758" s="921"/>
      <c r="U758" s="921"/>
      <c r="V758" s="933"/>
      <c r="W758" s="926"/>
      <c r="X758" s="927"/>
      <c r="Y758" s="922"/>
      <c r="Z758" s="838"/>
      <c r="AA758" s="928"/>
      <c r="AB758" s="929"/>
      <c r="AC758" s="929"/>
      <c r="AD758" s="929"/>
      <c r="AE758" s="929"/>
      <c r="AF758" s="929"/>
      <c r="AG758" s="929"/>
      <c r="AH758" s="929"/>
      <c r="AI758" s="929"/>
      <c r="AJ758" s="929"/>
      <c r="AK758" s="929"/>
      <c r="AL758" s="929"/>
      <c r="AM758" s="929"/>
      <c r="AN758" s="929"/>
      <c r="AO758" s="930"/>
      <c r="AP758" s="929"/>
      <c r="AQ758" s="931"/>
      <c r="AR758" s="931"/>
      <c r="AS758" s="869"/>
      <c r="AT758" s="869"/>
      <c r="AU758" s="869"/>
      <c r="AV758" s="869"/>
      <c r="AW758" s="869"/>
      <c r="AX758" s="869"/>
      <c r="AY758" s="869"/>
      <c r="AZ758" s="869"/>
      <c r="BA758" s="869"/>
      <c r="BB758" s="869"/>
      <c r="BC758" s="869"/>
      <c r="BD758" s="869"/>
      <c r="BE758" s="869"/>
      <c r="BF758" s="869"/>
      <c r="BG758" s="869"/>
      <c r="BH758" s="869"/>
      <c r="BI758" s="869"/>
      <c r="BJ758" s="869"/>
      <c r="BK758" s="869"/>
      <c r="BL758" s="869"/>
      <c r="BM758" s="869"/>
    </row>
    <row r="759" spans="1:65" ht="27" customHeight="1" x14ac:dyDescent="0.2">
      <c r="A759" s="919"/>
      <c r="C759" s="869"/>
      <c r="E759" s="869"/>
      <c r="G759" s="869"/>
      <c r="H759" s="921"/>
      <c r="I759" s="838"/>
      <c r="J759" s="921"/>
      <c r="K759" s="838"/>
      <c r="L759" s="921"/>
      <c r="M759" s="838"/>
      <c r="N759" s="921"/>
      <c r="O759" s="838"/>
      <c r="P759" s="922"/>
      <c r="Q759" s="923"/>
      <c r="R759" s="924"/>
      <c r="S759" s="921"/>
      <c r="T759" s="921"/>
      <c r="U759" s="921"/>
      <c r="V759" s="933"/>
      <c r="W759" s="926"/>
      <c r="X759" s="927"/>
      <c r="Y759" s="922"/>
      <c r="Z759" s="838"/>
      <c r="AA759" s="928"/>
      <c r="AB759" s="929"/>
      <c r="AC759" s="929"/>
      <c r="AD759" s="929"/>
      <c r="AE759" s="929"/>
      <c r="AF759" s="929"/>
      <c r="AG759" s="929"/>
      <c r="AH759" s="929"/>
      <c r="AI759" s="929"/>
      <c r="AJ759" s="929"/>
      <c r="AK759" s="929"/>
      <c r="AL759" s="929"/>
      <c r="AM759" s="929"/>
      <c r="AN759" s="929"/>
      <c r="AO759" s="930"/>
      <c r="AP759" s="929"/>
      <c r="AQ759" s="931"/>
      <c r="AR759" s="931"/>
      <c r="AS759" s="869"/>
      <c r="AT759" s="869"/>
      <c r="AU759" s="869"/>
      <c r="AV759" s="869"/>
      <c r="AW759" s="869"/>
      <c r="AX759" s="869"/>
      <c r="AY759" s="869"/>
      <c r="AZ759" s="869"/>
      <c r="BA759" s="869"/>
      <c r="BB759" s="869"/>
      <c r="BC759" s="869"/>
      <c r="BD759" s="869"/>
      <c r="BE759" s="869"/>
      <c r="BF759" s="869"/>
      <c r="BG759" s="869"/>
      <c r="BH759" s="869"/>
      <c r="BI759" s="869"/>
      <c r="BJ759" s="869"/>
      <c r="BK759" s="869"/>
      <c r="BL759" s="869"/>
      <c r="BM759" s="869"/>
    </row>
    <row r="760" spans="1:65" ht="27" customHeight="1" x14ac:dyDescent="0.2">
      <c r="A760" s="919"/>
      <c r="C760" s="869"/>
      <c r="E760" s="869"/>
      <c r="G760" s="869"/>
      <c r="H760" s="921"/>
      <c r="I760" s="838"/>
      <c r="J760" s="921"/>
      <c r="K760" s="838"/>
      <c r="L760" s="921"/>
      <c r="M760" s="838"/>
      <c r="N760" s="921"/>
      <c r="O760" s="838"/>
      <c r="P760" s="922"/>
      <c r="Q760" s="923"/>
      <c r="R760" s="924"/>
      <c r="S760" s="921"/>
      <c r="T760" s="921"/>
      <c r="U760" s="921"/>
      <c r="V760" s="933"/>
      <c r="W760" s="926"/>
      <c r="X760" s="927"/>
      <c r="Y760" s="922"/>
      <c r="Z760" s="838"/>
      <c r="AA760" s="928"/>
      <c r="AB760" s="929"/>
      <c r="AC760" s="929"/>
      <c r="AD760" s="929"/>
      <c r="AE760" s="929"/>
      <c r="AF760" s="929"/>
      <c r="AG760" s="929"/>
      <c r="AH760" s="929"/>
      <c r="AI760" s="929"/>
      <c r="AJ760" s="929"/>
      <c r="AK760" s="929"/>
      <c r="AL760" s="929"/>
      <c r="AM760" s="929"/>
      <c r="AN760" s="929"/>
      <c r="AO760" s="930"/>
      <c r="AP760" s="929"/>
      <c r="AQ760" s="931"/>
      <c r="AR760" s="931"/>
      <c r="AS760" s="869"/>
      <c r="AT760" s="869"/>
      <c r="AU760" s="869"/>
      <c r="AV760" s="869"/>
      <c r="AW760" s="869"/>
      <c r="AX760" s="869"/>
      <c r="AY760" s="869"/>
      <c r="AZ760" s="869"/>
      <c r="BA760" s="869"/>
      <c r="BB760" s="869"/>
      <c r="BC760" s="869"/>
      <c r="BD760" s="869"/>
      <c r="BE760" s="869"/>
      <c r="BF760" s="869"/>
      <c r="BG760" s="869"/>
      <c r="BH760" s="869"/>
      <c r="BI760" s="869"/>
      <c r="BJ760" s="869"/>
      <c r="BK760" s="869"/>
      <c r="BL760" s="869"/>
      <c r="BM760" s="869"/>
    </row>
    <row r="761" spans="1:65" ht="27" customHeight="1" x14ac:dyDescent="0.2">
      <c r="A761" s="919"/>
      <c r="C761" s="869"/>
      <c r="E761" s="869"/>
      <c r="G761" s="869"/>
      <c r="H761" s="921"/>
      <c r="I761" s="838"/>
      <c r="J761" s="921"/>
      <c r="K761" s="838"/>
      <c r="L761" s="921"/>
      <c r="M761" s="838"/>
      <c r="N761" s="921"/>
      <c r="O761" s="838"/>
      <c r="P761" s="922"/>
      <c r="Q761" s="923"/>
      <c r="R761" s="924"/>
      <c r="S761" s="921"/>
      <c r="T761" s="921"/>
      <c r="U761" s="921"/>
      <c r="V761" s="933"/>
      <c r="W761" s="926"/>
      <c r="X761" s="927"/>
      <c r="Y761" s="922"/>
      <c r="Z761" s="838"/>
      <c r="AA761" s="928"/>
      <c r="AB761" s="929"/>
      <c r="AC761" s="929"/>
      <c r="AD761" s="929"/>
      <c r="AE761" s="929"/>
      <c r="AF761" s="929"/>
      <c r="AG761" s="929"/>
      <c r="AH761" s="929"/>
      <c r="AI761" s="929"/>
      <c r="AJ761" s="929"/>
      <c r="AK761" s="929"/>
      <c r="AL761" s="929"/>
      <c r="AM761" s="929"/>
      <c r="AN761" s="929"/>
      <c r="AO761" s="930"/>
      <c r="AP761" s="929"/>
      <c r="AQ761" s="931"/>
      <c r="AR761" s="931"/>
      <c r="AS761" s="869"/>
      <c r="AT761" s="869"/>
      <c r="AU761" s="869"/>
      <c r="AV761" s="869"/>
      <c r="AW761" s="869"/>
      <c r="AX761" s="869"/>
      <c r="AY761" s="869"/>
      <c r="AZ761" s="869"/>
      <c r="BA761" s="869"/>
      <c r="BB761" s="869"/>
      <c r="BC761" s="869"/>
      <c r="BD761" s="869"/>
      <c r="BE761" s="869"/>
      <c r="BF761" s="869"/>
      <c r="BG761" s="869"/>
      <c r="BH761" s="869"/>
      <c r="BI761" s="869"/>
      <c r="BJ761" s="869"/>
      <c r="BK761" s="869"/>
      <c r="BL761" s="869"/>
      <c r="BM761" s="869"/>
    </row>
    <row r="762" spans="1:65" ht="27" customHeight="1" x14ac:dyDescent="0.2">
      <c r="A762" s="919"/>
      <c r="C762" s="869"/>
      <c r="E762" s="869"/>
      <c r="G762" s="869"/>
      <c r="H762" s="921"/>
      <c r="I762" s="838"/>
      <c r="J762" s="921"/>
      <c r="K762" s="838"/>
      <c r="L762" s="921"/>
      <c r="M762" s="838"/>
      <c r="N762" s="921"/>
      <c r="O762" s="838"/>
      <c r="P762" s="922"/>
      <c r="Q762" s="923"/>
      <c r="R762" s="924"/>
      <c r="S762" s="921"/>
      <c r="T762" s="921"/>
      <c r="U762" s="921"/>
      <c r="V762" s="933"/>
      <c r="W762" s="926"/>
      <c r="X762" s="927"/>
      <c r="Y762" s="922"/>
      <c r="Z762" s="838"/>
      <c r="AA762" s="928"/>
      <c r="AB762" s="929"/>
      <c r="AC762" s="929"/>
      <c r="AD762" s="929"/>
      <c r="AE762" s="929"/>
      <c r="AF762" s="929"/>
      <c r="AG762" s="929"/>
      <c r="AH762" s="929"/>
      <c r="AI762" s="929"/>
      <c r="AJ762" s="929"/>
      <c r="AK762" s="929"/>
      <c r="AL762" s="929"/>
      <c r="AM762" s="929"/>
      <c r="AN762" s="929"/>
      <c r="AO762" s="930"/>
      <c r="AP762" s="929"/>
      <c r="AQ762" s="931"/>
      <c r="AR762" s="931"/>
      <c r="AS762" s="869"/>
      <c r="AT762" s="869"/>
      <c r="AU762" s="869"/>
      <c r="AV762" s="869"/>
      <c r="AW762" s="869"/>
      <c r="AX762" s="869"/>
      <c r="AY762" s="869"/>
      <c r="AZ762" s="869"/>
      <c r="BA762" s="869"/>
      <c r="BB762" s="869"/>
      <c r="BC762" s="869"/>
      <c r="BD762" s="869"/>
      <c r="BE762" s="869"/>
      <c r="BF762" s="869"/>
      <c r="BG762" s="869"/>
      <c r="BH762" s="869"/>
      <c r="BI762" s="869"/>
      <c r="BJ762" s="869"/>
      <c r="BK762" s="869"/>
      <c r="BL762" s="869"/>
      <c r="BM762" s="869"/>
    </row>
    <row r="763" spans="1:65" ht="27" customHeight="1" x14ac:dyDescent="0.2">
      <c r="A763" s="919"/>
      <c r="C763" s="869"/>
      <c r="E763" s="869"/>
      <c r="G763" s="869"/>
      <c r="H763" s="921"/>
      <c r="I763" s="838"/>
      <c r="J763" s="921"/>
      <c r="K763" s="838"/>
      <c r="L763" s="921"/>
      <c r="M763" s="838"/>
      <c r="N763" s="921"/>
      <c r="O763" s="838"/>
      <c r="P763" s="922"/>
      <c r="Q763" s="923"/>
      <c r="R763" s="924"/>
      <c r="S763" s="921"/>
      <c r="T763" s="921"/>
      <c r="U763" s="921"/>
      <c r="V763" s="933"/>
      <c r="W763" s="926"/>
      <c r="X763" s="927"/>
      <c r="Y763" s="922"/>
      <c r="Z763" s="838"/>
      <c r="AA763" s="928"/>
      <c r="AB763" s="929"/>
      <c r="AC763" s="929"/>
      <c r="AD763" s="929"/>
      <c r="AE763" s="929"/>
      <c r="AF763" s="929"/>
      <c r="AG763" s="929"/>
      <c r="AH763" s="929"/>
      <c r="AI763" s="929"/>
      <c r="AJ763" s="929"/>
      <c r="AK763" s="929"/>
      <c r="AL763" s="929"/>
      <c r="AM763" s="929"/>
      <c r="AN763" s="929"/>
      <c r="AO763" s="930"/>
      <c r="AP763" s="929"/>
      <c r="AQ763" s="931"/>
      <c r="AR763" s="931"/>
      <c r="AS763" s="869"/>
      <c r="AT763" s="869"/>
      <c r="AU763" s="869"/>
      <c r="AV763" s="869"/>
      <c r="AW763" s="869"/>
      <c r="AX763" s="869"/>
      <c r="AY763" s="869"/>
      <c r="AZ763" s="869"/>
      <c r="BA763" s="869"/>
      <c r="BB763" s="869"/>
      <c r="BC763" s="869"/>
      <c r="BD763" s="869"/>
      <c r="BE763" s="869"/>
      <c r="BF763" s="869"/>
      <c r="BG763" s="869"/>
      <c r="BH763" s="869"/>
      <c r="BI763" s="869"/>
      <c r="BJ763" s="869"/>
      <c r="BK763" s="869"/>
      <c r="BL763" s="869"/>
      <c r="BM763" s="869"/>
    </row>
    <row r="764" spans="1:65" ht="27" customHeight="1" x14ac:dyDescent="0.2">
      <c r="A764" s="919"/>
      <c r="C764" s="869"/>
      <c r="E764" s="869"/>
      <c r="G764" s="869"/>
      <c r="H764" s="921"/>
      <c r="I764" s="838"/>
      <c r="J764" s="921"/>
      <c r="K764" s="838"/>
      <c r="L764" s="921"/>
      <c r="M764" s="838"/>
      <c r="N764" s="921"/>
      <c r="O764" s="838"/>
      <c r="P764" s="922"/>
      <c r="Q764" s="923"/>
      <c r="R764" s="924"/>
      <c r="S764" s="921"/>
      <c r="T764" s="921"/>
      <c r="U764" s="921"/>
      <c r="V764" s="933"/>
      <c r="W764" s="926"/>
      <c r="X764" s="927"/>
      <c r="Y764" s="922"/>
      <c r="Z764" s="838"/>
      <c r="AA764" s="928"/>
      <c r="AB764" s="929"/>
      <c r="AC764" s="929"/>
      <c r="AD764" s="929"/>
      <c r="AE764" s="929"/>
      <c r="AF764" s="929"/>
      <c r="AG764" s="929"/>
      <c r="AH764" s="929"/>
      <c r="AI764" s="929"/>
      <c r="AJ764" s="929"/>
      <c r="AK764" s="929"/>
      <c r="AL764" s="929"/>
      <c r="AM764" s="929"/>
      <c r="AN764" s="929"/>
      <c r="AO764" s="930"/>
      <c r="AP764" s="929"/>
      <c r="AQ764" s="931"/>
      <c r="AR764" s="931"/>
      <c r="AS764" s="869"/>
      <c r="AT764" s="869"/>
      <c r="AU764" s="869"/>
      <c r="AV764" s="869"/>
      <c r="AW764" s="869"/>
      <c r="AX764" s="869"/>
      <c r="AY764" s="869"/>
      <c r="AZ764" s="869"/>
      <c r="BA764" s="869"/>
      <c r="BB764" s="869"/>
      <c r="BC764" s="869"/>
      <c r="BD764" s="869"/>
      <c r="BE764" s="869"/>
      <c r="BF764" s="869"/>
      <c r="BG764" s="869"/>
      <c r="BH764" s="869"/>
      <c r="BI764" s="869"/>
      <c r="BJ764" s="869"/>
      <c r="BK764" s="869"/>
      <c r="BL764" s="869"/>
      <c r="BM764" s="869"/>
    </row>
    <row r="765" spans="1:65" ht="27" customHeight="1" x14ac:dyDescent="0.2">
      <c r="A765" s="919"/>
      <c r="C765" s="869"/>
      <c r="E765" s="869"/>
      <c r="G765" s="869"/>
      <c r="H765" s="921"/>
      <c r="I765" s="838"/>
      <c r="J765" s="921"/>
      <c r="K765" s="838"/>
      <c r="L765" s="921"/>
      <c r="M765" s="838"/>
      <c r="N765" s="921"/>
      <c r="O765" s="838"/>
      <c r="P765" s="922"/>
      <c r="Q765" s="923"/>
      <c r="R765" s="924"/>
      <c r="S765" s="921"/>
      <c r="T765" s="921"/>
      <c r="U765" s="921"/>
      <c r="V765" s="933"/>
      <c r="W765" s="926"/>
      <c r="X765" s="927"/>
      <c r="Y765" s="922"/>
      <c r="Z765" s="838"/>
      <c r="AA765" s="928"/>
      <c r="AB765" s="929"/>
      <c r="AC765" s="929"/>
      <c r="AD765" s="929"/>
      <c r="AE765" s="929"/>
      <c r="AF765" s="929"/>
      <c r="AG765" s="929"/>
      <c r="AH765" s="929"/>
      <c r="AI765" s="929"/>
      <c r="AJ765" s="929"/>
      <c r="AK765" s="929"/>
      <c r="AL765" s="929"/>
      <c r="AM765" s="929"/>
      <c r="AN765" s="929"/>
      <c r="AO765" s="930"/>
      <c r="AP765" s="929"/>
      <c r="AQ765" s="931"/>
      <c r="AR765" s="931"/>
      <c r="AS765" s="869"/>
      <c r="AT765" s="869"/>
      <c r="AU765" s="869"/>
      <c r="AV765" s="869"/>
      <c r="AW765" s="869"/>
      <c r="AX765" s="869"/>
      <c r="AY765" s="869"/>
      <c r="AZ765" s="869"/>
      <c r="BA765" s="869"/>
      <c r="BB765" s="869"/>
      <c r="BC765" s="869"/>
      <c r="BD765" s="869"/>
      <c r="BE765" s="869"/>
      <c r="BF765" s="869"/>
      <c r="BG765" s="869"/>
      <c r="BH765" s="869"/>
      <c r="BI765" s="869"/>
      <c r="BJ765" s="869"/>
      <c r="BK765" s="869"/>
      <c r="BL765" s="869"/>
      <c r="BM765" s="869"/>
    </row>
    <row r="766" spans="1:65" ht="27" customHeight="1" x14ac:dyDescent="0.2">
      <c r="A766" s="919"/>
      <c r="C766" s="869"/>
      <c r="E766" s="869"/>
      <c r="G766" s="869"/>
      <c r="H766" s="921"/>
      <c r="I766" s="838"/>
      <c r="J766" s="921"/>
      <c r="K766" s="838"/>
      <c r="L766" s="921"/>
      <c r="M766" s="838"/>
      <c r="N766" s="921"/>
      <c r="O766" s="838"/>
      <c r="P766" s="922"/>
      <c r="Q766" s="923"/>
      <c r="R766" s="924"/>
      <c r="S766" s="921"/>
      <c r="T766" s="921"/>
      <c r="U766" s="921"/>
      <c r="V766" s="933"/>
      <c r="W766" s="926"/>
      <c r="X766" s="927"/>
      <c r="Y766" s="922"/>
      <c r="Z766" s="838"/>
      <c r="AA766" s="928"/>
      <c r="AB766" s="929"/>
      <c r="AC766" s="929"/>
      <c r="AD766" s="929"/>
      <c r="AE766" s="929"/>
      <c r="AF766" s="929"/>
      <c r="AG766" s="929"/>
      <c r="AH766" s="929"/>
      <c r="AI766" s="929"/>
      <c r="AJ766" s="929"/>
      <c r="AK766" s="929"/>
      <c r="AL766" s="929"/>
      <c r="AM766" s="929"/>
      <c r="AN766" s="929"/>
      <c r="AO766" s="930"/>
      <c r="AP766" s="929"/>
      <c r="AQ766" s="931"/>
      <c r="AR766" s="931"/>
      <c r="AS766" s="869"/>
      <c r="AT766" s="869"/>
      <c r="AU766" s="869"/>
      <c r="AV766" s="869"/>
      <c r="AW766" s="869"/>
      <c r="AX766" s="869"/>
      <c r="AY766" s="869"/>
      <c r="AZ766" s="869"/>
      <c r="BA766" s="869"/>
      <c r="BB766" s="869"/>
      <c r="BC766" s="869"/>
      <c r="BD766" s="869"/>
      <c r="BE766" s="869"/>
      <c r="BF766" s="869"/>
      <c r="BG766" s="869"/>
      <c r="BH766" s="869"/>
      <c r="BI766" s="869"/>
      <c r="BJ766" s="869"/>
      <c r="BK766" s="869"/>
      <c r="BL766" s="869"/>
      <c r="BM766" s="869"/>
    </row>
    <row r="767" spans="1:65" ht="27" customHeight="1" x14ac:dyDescent="0.2">
      <c r="A767" s="919"/>
      <c r="C767" s="869"/>
      <c r="E767" s="869"/>
      <c r="G767" s="869"/>
      <c r="H767" s="921"/>
      <c r="I767" s="838"/>
      <c r="J767" s="921"/>
      <c r="K767" s="838"/>
      <c r="L767" s="921"/>
      <c r="M767" s="838"/>
      <c r="N767" s="921"/>
      <c r="O767" s="838"/>
      <c r="P767" s="922"/>
      <c r="Q767" s="923"/>
      <c r="R767" s="924"/>
      <c r="S767" s="921"/>
      <c r="T767" s="921"/>
      <c r="U767" s="921"/>
      <c r="V767" s="933"/>
      <c r="W767" s="926"/>
      <c r="X767" s="927"/>
      <c r="Y767" s="922"/>
      <c r="Z767" s="838"/>
      <c r="AA767" s="928"/>
      <c r="AB767" s="929"/>
      <c r="AC767" s="929"/>
      <c r="AD767" s="929"/>
      <c r="AE767" s="929"/>
      <c r="AF767" s="929"/>
      <c r="AG767" s="929"/>
      <c r="AH767" s="929"/>
      <c r="AI767" s="929"/>
      <c r="AJ767" s="929"/>
      <c r="AK767" s="929"/>
      <c r="AL767" s="929"/>
      <c r="AM767" s="929"/>
      <c r="AN767" s="929"/>
      <c r="AO767" s="930"/>
      <c r="AP767" s="929"/>
      <c r="AQ767" s="931"/>
      <c r="AR767" s="931"/>
      <c r="AS767" s="869"/>
      <c r="AT767" s="869"/>
      <c r="AU767" s="869"/>
      <c r="AV767" s="869"/>
      <c r="AW767" s="869"/>
      <c r="AX767" s="869"/>
      <c r="AY767" s="869"/>
      <c r="AZ767" s="869"/>
      <c r="BA767" s="869"/>
      <c r="BB767" s="869"/>
      <c r="BC767" s="869"/>
      <c r="BD767" s="869"/>
      <c r="BE767" s="869"/>
      <c r="BF767" s="869"/>
      <c r="BG767" s="869"/>
      <c r="BH767" s="869"/>
      <c r="BI767" s="869"/>
      <c r="BJ767" s="869"/>
      <c r="BK767" s="869"/>
      <c r="BL767" s="869"/>
      <c r="BM767" s="869"/>
    </row>
    <row r="768" spans="1:65" ht="27" customHeight="1" x14ac:dyDescent="0.2">
      <c r="A768" s="919"/>
      <c r="C768" s="869"/>
      <c r="E768" s="869"/>
      <c r="G768" s="869"/>
      <c r="H768" s="921"/>
      <c r="I768" s="838"/>
      <c r="J768" s="921"/>
      <c r="K768" s="838"/>
      <c r="L768" s="921"/>
      <c r="M768" s="838"/>
      <c r="N768" s="921"/>
      <c r="O768" s="838"/>
      <c r="P768" s="922"/>
      <c r="Q768" s="923"/>
      <c r="R768" s="924"/>
      <c r="S768" s="921"/>
      <c r="T768" s="921"/>
      <c r="U768" s="921"/>
      <c r="V768" s="933"/>
      <c r="W768" s="926"/>
      <c r="X768" s="927"/>
      <c r="Y768" s="922"/>
      <c r="Z768" s="838"/>
      <c r="AA768" s="928"/>
      <c r="AB768" s="929"/>
      <c r="AC768" s="929"/>
      <c r="AD768" s="929"/>
      <c r="AE768" s="929"/>
      <c r="AF768" s="929"/>
      <c r="AG768" s="929"/>
      <c r="AH768" s="929"/>
      <c r="AI768" s="929"/>
      <c r="AJ768" s="929"/>
      <c r="AK768" s="929"/>
      <c r="AL768" s="929"/>
      <c r="AM768" s="929"/>
      <c r="AN768" s="929"/>
      <c r="AO768" s="930"/>
      <c r="AP768" s="929"/>
      <c r="AQ768" s="931"/>
      <c r="AR768" s="931"/>
      <c r="AS768" s="869"/>
      <c r="AT768" s="869"/>
      <c r="AU768" s="869"/>
      <c r="AV768" s="869"/>
      <c r="AW768" s="869"/>
      <c r="AX768" s="869"/>
      <c r="AY768" s="869"/>
      <c r="AZ768" s="869"/>
      <c r="BA768" s="869"/>
      <c r="BB768" s="869"/>
      <c r="BC768" s="869"/>
      <c r="BD768" s="869"/>
      <c r="BE768" s="869"/>
      <c r="BF768" s="869"/>
      <c r="BG768" s="869"/>
      <c r="BH768" s="869"/>
      <c r="BI768" s="869"/>
      <c r="BJ768" s="869"/>
      <c r="BK768" s="869"/>
      <c r="BL768" s="869"/>
      <c r="BM768" s="869"/>
    </row>
    <row r="769" spans="1:65" ht="27" customHeight="1" x14ac:dyDescent="0.2">
      <c r="A769" s="919"/>
      <c r="C769" s="869"/>
      <c r="E769" s="869"/>
      <c r="G769" s="869"/>
      <c r="H769" s="921"/>
      <c r="I769" s="838"/>
      <c r="J769" s="921"/>
      <c r="K769" s="838"/>
      <c r="L769" s="921"/>
      <c r="M769" s="838"/>
      <c r="N769" s="921"/>
      <c r="O769" s="838"/>
      <c r="P769" s="922"/>
      <c r="Q769" s="923"/>
      <c r="R769" s="924"/>
      <c r="S769" s="921"/>
      <c r="T769" s="921"/>
      <c r="U769" s="921"/>
      <c r="V769" s="933"/>
      <c r="W769" s="926"/>
      <c r="X769" s="927"/>
      <c r="Y769" s="922"/>
      <c r="Z769" s="838"/>
      <c r="AA769" s="928"/>
      <c r="AB769" s="929"/>
      <c r="AC769" s="929"/>
      <c r="AD769" s="929"/>
      <c r="AE769" s="929"/>
      <c r="AF769" s="929"/>
      <c r="AG769" s="929"/>
      <c r="AH769" s="929"/>
      <c r="AI769" s="929"/>
      <c r="AJ769" s="929"/>
      <c r="AK769" s="929"/>
      <c r="AL769" s="929"/>
      <c r="AM769" s="929"/>
      <c r="AN769" s="929"/>
      <c r="AO769" s="930"/>
      <c r="AP769" s="929"/>
      <c r="AQ769" s="931"/>
      <c r="AR769" s="931"/>
      <c r="AS769" s="869"/>
      <c r="AT769" s="869"/>
      <c r="AU769" s="869"/>
      <c r="AV769" s="869"/>
      <c r="AW769" s="869"/>
      <c r="AX769" s="869"/>
      <c r="AY769" s="869"/>
      <c r="AZ769" s="869"/>
      <c r="BA769" s="869"/>
      <c r="BB769" s="869"/>
      <c r="BC769" s="869"/>
      <c r="BD769" s="869"/>
      <c r="BE769" s="869"/>
      <c r="BF769" s="869"/>
      <c r="BG769" s="869"/>
      <c r="BH769" s="869"/>
      <c r="BI769" s="869"/>
      <c r="BJ769" s="869"/>
      <c r="BK769" s="869"/>
      <c r="BL769" s="869"/>
      <c r="BM769" s="869"/>
    </row>
    <row r="770" spans="1:65" ht="27" customHeight="1" x14ac:dyDescent="0.2">
      <c r="A770" s="919"/>
      <c r="C770" s="869"/>
      <c r="E770" s="869"/>
      <c r="G770" s="869"/>
      <c r="H770" s="921"/>
      <c r="I770" s="838"/>
      <c r="J770" s="921"/>
      <c r="K770" s="838"/>
      <c r="L770" s="921"/>
      <c r="M770" s="838"/>
      <c r="N770" s="921"/>
      <c r="O770" s="838"/>
      <c r="P770" s="922"/>
      <c r="Q770" s="923"/>
      <c r="R770" s="924"/>
      <c r="S770" s="921"/>
      <c r="T770" s="921"/>
      <c r="U770" s="921"/>
      <c r="V770" s="933"/>
      <c r="W770" s="926"/>
      <c r="X770" s="927"/>
      <c r="Y770" s="922"/>
      <c r="Z770" s="838"/>
      <c r="AA770" s="928"/>
      <c r="AB770" s="929"/>
      <c r="AC770" s="929"/>
      <c r="AD770" s="929"/>
      <c r="AE770" s="929"/>
      <c r="AF770" s="929"/>
      <c r="AG770" s="929"/>
      <c r="AH770" s="929"/>
      <c r="AI770" s="929"/>
      <c r="AJ770" s="929"/>
      <c r="AK770" s="929"/>
      <c r="AL770" s="929"/>
      <c r="AM770" s="929"/>
      <c r="AN770" s="929"/>
      <c r="AO770" s="930"/>
      <c r="AP770" s="929"/>
      <c r="AQ770" s="931"/>
      <c r="AR770" s="931"/>
      <c r="AS770" s="869"/>
      <c r="AT770" s="869"/>
      <c r="AU770" s="869"/>
      <c r="AV770" s="869"/>
      <c r="AW770" s="869"/>
      <c r="AX770" s="869"/>
      <c r="AY770" s="869"/>
      <c r="AZ770" s="869"/>
      <c r="BA770" s="869"/>
      <c r="BB770" s="869"/>
      <c r="BC770" s="869"/>
      <c r="BD770" s="869"/>
      <c r="BE770" s="869"/>
      <c r="BF770" s="869"/>
      <c r="BG770" s="869"/>
      <c r="BH770" s="869"/>
      <c r="BI770" s="869"/>
      <c r="BJ770" s="869"/>
      <c r="BK770" s="869"/>
      <c r="BL770" s="869"/>
      <c r="BM770" s="869"/>
    </row>
    <row r="771" spans="1:65" ht="27" customHeight="1" x14ac:dyDescent="0.2">
      <c r="A771" s="919"/>
      <c r="C771" s="869"/>
      <c r="E771" s="869"/>
      <c r="G771" s="869"/>
      <c r="H771" s="921"/>
      <c r="I771" s="838"/>
      <c r="J771" s="921"/>
      <c r="K771" s="838"/>
      <c r="L771" s="921"/>
      <c r="M771" s="838"/>
      <c r="N771" s="921"/>
      <c r="O771" s="838"/>
      <c r="P771" s="922"/>
      <c r="Q771" s="923"/>
      <c r="R771" s="924"/>
      <c r="S771" s="921"/>
      <c r="T771" s="921"/>
      <c r="U771" s="921"/>
      <c r="V771" s="933"/>
      <c r="W771" s="926"/>
      <c r="X771" s="927"/>
      <c r="Y771" s="922"/>
      <c r="Z771" s="838"/>
      <c r="AA771" s="928"/>
      <c r="AB771" s="929"/>
      <c r="AC771" s="929"/>
      <c r="AD771" s="929"/>
      <c r="AE771" s="929"/>
      <c r="AF771" s="929"/>
      <c r="AG771" s="929"/>
      <c r="AH771" s="929"/>
      <c r="AI771" s="929"/>
      <c r="AJ771" s="929"/>
      <c r="AK771" s="929"/>
      <c r="AL771" s="929"/>
      <c r="AM771" s="929"/>
      <c r="AN771" s="929"/>
      <c r="AO771" s="930"/>
      <c r="AP771" s="929"/>
      <c r="AQ771" s="931"/>
      <c r="AR771" s="931"/>
      <c r="AS771" s="869"/>
      <c r="AT771" s="869"/>
      <c r="AU771" s="869"/>
      <c r="AV771" s="869"/>
      <c r="AW771" s="869"/>
      <c r="AX771" s="869"/>
      <c r="AY771" s="869"/>
      <c r="AZ771" s="869"/>
      <c r="BA771" s="869"/>
      <c r="BB771" s="869"/>
      <c r="BC771" s="869"/>
      <c r="BD771" s="869"/>
      <c r="BE771" s="869"/>
      <c r="BF771" s="869"/>
      <c r="BG771" s="869"/>
      <c r="BH771" s="869"/>
      <c r="BI771" s="869"/>
      <c r="BJ771" s="869"/>
      <c r="BK771" s="869"/>
      <c r="BL771" s="869"/>
      <c r="BM771" s="869"/>
    </row>
    <row r="772" spans="1:65" ht="27" customHeight="1" x14ac:dyDescent="0.2">
      <c r="A772" s="919"/>
      <c r="C772" s="869"/>
      <c r="E772" s="869"/>
      <c r="G772" s="869"/>
      <c r="H772" s="921"/>
      <c r="I772" s="838"/>
      <c r="J772" s="921"/>
      <c r="K772" s="838"/>
      <c r="L772" s="921"/>
      <c r="M772" s="838"/>
      <c r="N772" s="921"/>
      <c r="O772" s="838"/>
      <c r="P772" s="922"/>
      <c r="Q772" s="923"/>
      <c r="R772" s="924"/>
      <c r="S772" s="921"/>
      <c r="T772" s="921"/>
      <c r="U772" s="921"/>
      <c r="V772" s="933"/>
      <c r="W772" s="926"/>
      <c r="X772" s="927"/>
      <c r="Y772" s="922"/>
      <c r="Z772" s="838"/>
      <c r="AA772" s="928"/>
      <c r="AB772" s="929"/>
      <c r="AC772" s="929"/>
      <c r="AD772" s="929"/>
      <c r="AE772" s="929"/>
      <c r="AF772" s="929"/>
      <c r="AG772" s="929"/>
      <c r="AH772" s="929"/>
      <c r="AI772" s="929"/>
      <c r="AJ772" s="929"/>
      <c r="AK772" s="929"/>
      <c r="AL772" s="929"/>
      <c r="AM772" s="929"/>
      <c r="AN772" s="929"/>
      <c r="AO772" s="930"/>
      <c r="AP772" s="929"/>
      <c r="AQ772" s="931"/>
      <c r="AR772" s="931"/>
      <c r="AS772" s="869"/>
      <c r="AT772" s="869"/>
      <c r="AU772" s="869"/>
      <c r="AV772" s="869"/>
      <c r="AW772" s="869"/>
      <c r="AX772" s="869"/>
      <c r="AY772" s="869"/>
      <c r="AZ772" s="869"/>
      <c r="BA772" s="869"/>
      <c r="BB772" s="869"/>
      <c r="BC772" s="869"/>
      <c r="BD772" s="869"/>
      <c r="BE772" s="869"/>
      <c r="BF772" s="869"/>
      <c r="BG772" s="869"/>
      <c r="BH772" s="869"/>
      <c r="BI772" s="869"/>
      <c r="BJ772" s="869"/>
      <c r="BK772" s="869"/>
      <c r="BL772" s="869"/>
      <c r="BM772" s="869"/>
    </row>
    <row r="773" spans="1:65" ht="27" customHeight="1" x14ac:dyDescent="0.2">
      <c r="A773" s="919"/>
      <c r="C773" s="869"/>
      <c r="E773" s="869"/>
      <c r="G773" s="869"/>
      <c r="H773" s="921"/>
      <c r="I773" s="838"/>
      <c r="J773" s="921"/>
      <c r="K773" s="838"/>
      <c r="L773" s="921"/>
      <c r="M773" s="838"/>
      <c r="N773" s="921"/>
      <c r="O773" s="838"/>
      <c r="P773" s="922"/>
      <c r="Q773" s="923"/>
      <c r="R773" s="924"/>
      <c r="S773" s="921"/>
      <c r="T773" s="921"/>
      <c r="U773" s="921"/>
      <c r="V773" s="933"/>
      <c r="W773" s="926"/>
      <c r="X773" s="927"/>
      <c r="Y773" s="922"/>
      <c r="Z773" s="838"/>
      <c r="AA773" s="928"/>
      <c r="AB773" s="929"/>
      <c r="AC773" s="929"/>
      <c r="AD773" s="929"/>
      <c r="AE773" s="929"/>
      <c r="AF773" s="929"/>
      <c r="AG773" s="929"/>
      <c r="AH773" s="929"/>
      <c r="AI773" s="929"/>
      <c r="AJ773" s="929"/>
      <c r="AK773" s="929"/>
      <c r="AL773" s="929"/>
      <c r="AM773" s="929"/>
      <c r="AN773" s="929"/>
      <c r="AO773" s="930"/>
      <c r="AP773" s="929"/>
      <c r="AQ773" s="931"/>
      <c r="AR773" s="931"/>
      <c r="AS773" s="869"/>
      <c r="AT773" s="869"/>
      <c r="AU773" s="869"/>
      <c r="AV773" s="869"/>
      <c r="AW773" s="869"/>
      <c r="AX773" s="869"/>
      <c r="AY773" s="869"/>
      <c r="AZ773" s="869"/>
      <c r="BA773" s="869"/>
      <c r="BB773" s="869"/>
      <c r="BC773" s="869"/>
      <c r="BD773" s="869"/>
      <c r="BE773" s="869"/>
      <c r="BF773" s="869"/>
      <c r="BG773" s="869"/>
      <c r="BH773" s="869"/>
      <c r="BI773" s="869"/>
      <c r="BJ773" s="869"/>
      <c r="BK773" s="869"/>
      <c r="BL773" s="869"/>
      <c r="BM773" s="869"/>
    </row>
    <row r="774" spans="1:65" ht="27" customHeight="1" x14ac:dyDescent="0.2">
      <c r="A774" s="919"/>
      <c r="C774" s="869"/>
      <c r="E774" s="869"/>
      <c r="G774" s="869"/>
      <c r="H774" s="921"/>
      <c r="I774" s="838"/>
      <c r="J774" s="921"/>
      <c r="K774" s="838"/>
      <c r="L774" s="921"/>
      <c r="M774" s="838"/>
      <c r="N774" s="921"/>
      <c r="O774" s="838"/>
      <c r="P774" s="922"/>
      <c r="Q774" s="923"/>
      <c r="R774" s="924"/>
      <c r="S774" s="921"/>
      <c r="T774" s="921"/>
      <c r="U774" s="921"/>
      <c r="V774" s="933"/>
      <c r="W774" s="926"/>
      <c r="X774" s="927"/>
      <c r="Y774" s="922"/>
      <c r="Z774" s="838"/>
      <c r="AA774" s="928"/>
      <c r="AB774" s="929"/>
      <c r="AC774" s="929"/>
      <c r="AD774" s="929"/>
      <c r="AE774" s="929"/>
      <c r="AF774" s="929"/>
      <c r="AG774" s="929"/>
      <c r="AH774" s="929"/>
      <c r="AI774" s="929"/>
      <c r="AJ774" s="929"/>
      <c r="AK774" s="929"/>
      <c r="AL774" s="929"/>
      <c r="AM774" s="929"/>
      <c r="AN774" s="929"/>
      <c r="AO774" s="930"/>
      <c r="AP774" s="929"/>
      <c r="AQ774" s="931"/>
      <c r="AR774" s="931"/>
      <c r="AS774" s="869"/>
      <c r="AT774" s="869"/>
      <c r="AU774" s="869"/>
      <c r="AV774" s="869"/>
      <c r="AW774" s="869"/>
      <c r="AX774" s="869"/>
      <c r="AY774" s="869"/>
      <c r="AZ774" s="869"/>
      <c r="BA774" s="869"/>
      <c r="BB774" s="869"/>
      <c r="BC774" s="869"/>
      <c r="BD774" s="869"/>
      <c r="BE774" s="869"/>
      <c r="BF774" s="869"/>
      <c r="BG774" s="869"/>
      <c r="BH774" s="869"/>
      <c r="BI774" s="869"/>
      <c r="BJ774" s="869"/>
      <c r="BK774" s="869"/>
      <c r="BL774" s="869"/>
      <c r="BM774" s="869"/>
    </row>
    <row r="775" spans="1:65" ht="27" customHeight="1" x14ac:dyDescent="0.2">
      <c r="A775" s="919"/>
      <c r="C775" s="869"/>
      <c r="E775" s="869"/>
      <c r="G775" s="869"/>
      <c r="H775" s="921"/>
      <c r="I775" s="838"/>
      <c r="J775" s="921"/>
      <c r="K775" s="838"/>
      <c r="L775" s="921"/>
      <c r="M775" s="838"/>
      <c r="N775" s="921"/>
      <c r="O775" s="838"/>
      <c r="P775" s="922"/>
      <c r="Q775" s="923"/>
      <c r="R775" s="924"/>
      <c r="S775" s="921"/>
      <c r="T775" s="921"/>
      <c r="U775" s="921"/>
      <c r="V775" s="933"/>
      <c r="W775" s="926"/>
      <c r="X775" s="927"/>
      <c r="Y775" s="922"/>
      <c r="Z775" s="838"/>
      <c r="AA775" s="928"/>
      <c r="AB775" s="929"/>
      <c r="AC775" s="929"/>
      <c r="AD775" s="929"/>
      <c r="AE775" s="929"/>
      <c r="AF775" s="929"/>
      <c r="AG775" s="929"/>
      <c r="AH775" s="929"/>
      <c r="AI775" s="929"/>
      <c r="AJ775" s="929"/>
      <c r="AK775" s="929"/>
      <c r="AL775" s="929"/>
      <c r="AM775" s="929"/>
      <c r="AN775" s="929"/>
      <c r="AO775" s="930"/>
      <c r="AP775" s="929"/>
      <c r="AQ775" s="931"/>
      <c r="AR775" s="931"/>
      <c r="AS775" s="869"/>
      <c r="AT775" s="869"/>
      <c r="AU775" s="869"/>
      <c r="AV775" s="869"/>
      <c r="AW775" s="869"/>
      <c r="AX775" s="869"/>
      <c r="AY775" s="869"/>
      <c r="AZ775" s="869"/>
      <c r="BA775" s="869"/>
      <c r="BB775" s="869"/>
      <c r="BC775" s="869"/>
      <c r="BD775" s="869"/>
      <c r="BE775" s="869"/>
      <c r="BF775" s="869"/>
      <c r="BG775" s="869"/>
      <c r="BH775" s="869"/>
      <c r="BI775" s="869"/>
      <c r="BJ775" s="869"/>
      <c r="BK775" s="869"/>
      <c r="BL775" s="869"/>
      <c r="BM775" s="869"/>
    </row>
    <row r="776" spans="1:65" ht="27" customHeight="1" x14ac:dyDescent="0.2">
      <c r="A776" s="919"/>
      <c r="C776" s="869"/>
      <c r="E776" s="869"/>
      <c r="G776" s="869"/>
      <c r="H776" s="921"/>
      <c r="I776" s="838"/>
      <c r="J776" s="921"/>
      <c r="K776" s="838"/>
      <c r="L776" s="921"/>
      <c r="M776" s="838"/>
      <c r="N776" s="921"/>
      <c r="O776" s="838"/>
      <c r="P776" s="922"/>
      <c r="Q776" s="923"/>
      <c r="R776" s="924"/>
      <c r="S776" s="921"/>
      <c r="T776" s="921"/>
      <c r="U776" s="921"/>
      <c r="V776" s="933"/>
      <c r="W776" s="926"/>
      <c r="X776" s="927"/>
      <c r="Y776" s="922"/>
      <c r="Z776" s="838"/>
      <c r="AA776" s="928"/>
      <c r="AB776" s="929"/>
      <c r="AC776" s="929"/>
      <c r="AD776" s="929"/>
      <c r="AE776" s="929"/>
      <c r="AF776" s="929"/>
      <c r="AG776" s="929"/>
      <c r="AH776" s="929"/>
      <c r="AI776" s="929"/>
      <c r="AJ776" s="929"/>
      <c r="AK776" s="929"/>
      <c r="AL776" s="929"/>
      <c r="AM776" s="929"/>
      <c r="AN776" s="929"/>
      <c r="AO776" s="930"/>
      <c r="AP776" s="929"/>
      <c r="AQ776" s="931"/>
      <c r="AR776" s="931"/>
      <c r="AS776" s="869"/>
      <c r="AT776" s="869"/>
      <c r="AU776" s="869"/>
      <c r="AV776" s="869"/>
      <c r="AW776" s="869"/>
      <c r="AX776" s="869"/>
      <c r="AY776" s="869"/>
      <c r="AZ776" s="869"/>
      <c r="BA776" s="869"/>
      <c r="BB776" s="869"/>
      <c r="BC776" s="869"/>
      <c r="BD776" s="869"/>
      <c r="BE776" s="869"/>
      <c r="BF776" s="869"/>
      <c r="BG776" s="869"/>
      <c r="BH776" s="869"/>
      <c r="BI776" s="869"/>
      <c r="BJ776" s="869"/>
      <c r="BK776" s="869"/>
      <c r="BL776" s="869"/>
      <c r="BM776" s="869"/>
    </row>
    <row r="777" spans="1:65" ht="27" customHeight="1" x14ac:dyDescent="0.2">
      <c r="A777" s="919"/>
      <c r="C777" s="869"/>
      <c r="E777" s="869"/>
      <c r="G777" s="869"/>
      <c r="H777" s="921"/>
      <c r="I777" s="838"/>
      <c r="J777" s="921"/>
      <c r="K777" s="838"/>
      <c r="L777" s="921"/>
      <c r="M777" s="838"/>
      <c r="N777" s="921"/>
      <c r="O777" s="838"/>
      <c r="P777" s="922"/>
      <c r="Q777" s="923"/>
      <c r="R777" s="924"/>
      <c r="S777" s="921"/>
      <c r="T777" s="921"/>
      <c r="U777" s="921"/>
      <c r="V777" s="933"/>
      <c r="W777" s="926"/>
      <c r="X777" s="927"/>
      <c r="Y777" s="922"/>
      <c r="Z777" s="838"/>
      <c r="AA777" s="928"/>
      <c r="AB777" s="929"/>
      <c r="AC777" s="929"/>
      <c r="AD777" s="929"/>
      <c r="AE777" s="929"/>
      <c r="AF777" s="929"/>
      <c r="AG777" s="929"/>
      <c r="AH777" s="929"/>
      <c r="AI777" s="929"/>
      <c r="AJ777" s="929"/>
      <c r="AK777" s="929"/>
      <c r="AL777" s="929"/>
      <c r="AM777" s="929"/>
      <c r="AN777" s="929"/>
      <c r="AO777" s="930"/>
      <c r="AP777" s="929"/>
      <c r="AQ777" s="931"/>
      <c r="AR777" s="931"/>
      <c r="AS777" s="869"/>
      <c r="AT777" s="869"/>
      <c r="AU777" s="869"/>
      <c r="AV777" s="869"/>
      <c r="AW777" s="869"/>
      <c r="AX777" s="869"/>
      <c r="AY777" s="869"/>
      <c r="AZ777" s="869"/>
      <c r="BA777" s="869"/>
      <c r="BB777" s="869"/>
      <c r="BC777" s="869"/>
      <c r="BD777" s="869"/>
      <c r="BE777" s="869"/>
      <c r="BF777" s="869"/>
      <c r="BG777" s="869"/>
      <c r="BH777" s="869"/>
      <c r="BI777" s="869"/>
      <c r="BJ777" s="869"/>
      <c r="BK777" s="869"/>
      <c r="BL777" s="869"/>
      <c r="BM777" s="869"/>
    </row>
    <row r="778" spans="1:65" ht="27" customHeight="1" x14ac:dyDescent="0.2">
      <c r="A778" s="919"/>
      <c r="C778" s="869"/>
      <c r="E778" s="869"/>
      <c r="G778" s="869"/>
      <c r="H778" s="921"/>
      <c r="I778" s="838"/>
      <c r="J778" s="921"/>
      <c r="K778" s="838"/>
      <c r="L778" s="921"/>
      <c r="M778" s="838"/>
      <c r="N778" s="921"/>
      <c r="O778" s="838"/>
      <c r="P778" s="922"/>
      <c r="Q778" s="923"/>
      <c r="R778" s="924"/>
      <c r="S778" s="921"/>
      <c r="T778" s="921"/>
      <c r="U778" s="921"/>
      <c r="V778" s="933"/>
      <c r="W778" s="926"/>
      <c r="X778" s="927"/>
      <c r="Y778" s="922"/>
      <c r="Z778" s="838"/>
      <c r="AA778" s="928"/>
      <c r="AB778" s="929"/>
      <c r="AC778" s="929"/>
      <c r="AD778" s="929"/>
      <c r="AE778" s="929"/>
      <c r="AF778" s="929"/>
      <c r="AG778" s="929"/>
      <c r="AH778" s="929"/>
      <c r="AI778" s="929"/>
      <c r="AJ778" s="929"/>
      <c r="AK778" s="929"/>
      <c r="AL778" s="929"/>
      <c r="AM778" s="929"/>
      <c r="AN778" s="929"/>
      <c r="AO778" s="930"/>
      <c r="AP778" s="929"/>
      <c r="AQ778" s="931"/>
      <c r="AR778" s="931"/>
      <c r="AS778" s="869"/>
      <c r="AT778" s="869"/>
      <c r="AU778" s="869"/>
      <c r="AV778" s="869"/>
      <c r="AW778" s="869"/>
      <c r="AX778" s="869"/>
      <c r="AY778" s="869"/>
      <c r="AZ778" s="869"/>
      <c r="BA778" s="869"/>
      <c r="BB778" s="869"/>
      <c r="BC778" s="869"/>
      <c r="BD778" s="869"/>
      <c r="BE778" s="869"/>
      <c r="BF778" s="869"/>
      <c r="BG778" s="869"/>
      <c r="BH778" s="869"/>
      <c r="BI778" s="869"/>
      <c r="BJ778" s="869"/>
      <c r="BK778" s="869"/>
      <c r="BL778" s="869"/>
      <c r="BM778" s="869"/>
    </row>
    <row r="779" spans="1:65" ht="27" customHeight="1" x14ac:dyDescent="0.2">
      <c r="A779" s="919"/>
      <c r="C779" s="869"/>
      <c r="E779" s="869"/>
      <c r="G779" s="869"/>
      <c r="H779" s="921"/>
      <c r="I779" s="838"/>
      <c r="J779" s="921"/>
      <c r="K779" s="838"/>
      <c r="L779" s="921"/>
      <c r="M779" s="838"/>
      <c r="N779" s="921"/>
      <c r="O779" s="838"/>
      <c r="P779" s="922"/>
      <c r="Q779" s="923"/>
      <c r="R779" s="924"/>
      <c r="S779" s="921"/>
      <c r="T779" s="921"/>
      <c r="U779" s="921"/>
      <c r="V779" s="933"/>
      <c r="W779" s="926"/>
      <c r="X779" s="927"/>
      <c r="Y779" s="922"/>
      <c r="Z779" s="838"/>
      <c r="AA779" s="928"/>
      <c r="AB779" s="929"/>
      <c r="AC779" s="929"/>
      <c r="AD779" s="929"/>
      <c r="AE779" s="929"/>
      <c r="AF779" s="929"/>
      <c r="AG779" s="929"/>
      <c r="AH779" s="929"/>
      <c r="AI779" s="929"/>
      <c r="AJ779" s="929"/>
      <c r="AK779" s="929"/>
      <c r="AL779" s="929"/>
      <c r="AM779" s="929"/>
      <c r="AN779" s="929"/>
      <c r="AO779" s="930"/>
      <c r="AP779" s="929"/>
      <c r="AQ779" s="931"/>
      <c r="AR779" s="931"/>
      <c r="AS779" s="869"/>
      <c r="AT779" s="869"/>
      <c r="AU779" s="869"/>
      <c r="AV779" s="869"/>
      <c r="AW779" s="869"/>
      <c r="AX779" s="869"/>
      <c r="AY779" s="869"/>
      <c r="AZ779" s="869"/>
      <c r="BA779" s="869"/>
      <c r="BB779" s="869"/>
      <c r="BC779" s="869"/>
      <c r="BD779" s="869"/>
      <c r="BE779" s="869"/>
      <c r="BF779" s="869"/>
      <c r="BG779" s="869"/>
      <c r="BH779" s="869"/>
      <c r="BI779" s="869"/>
      <c r="BJ779" s="869"/>
      <c r="BK779" s="869"/>
      <c r="BL779" s="869"/>
      <c r="BM779" s="869"/>
    </row>
    <row r="780" spans="1:65" ht="27" customHeight="1" x14ac:dyDescent="0.2">
      <c r="A780" s="919"/>
      <c r="C780" s="869"/>
      <c r="E780" s="869"/>
      <c r="G780" s="869"/>
      <c r="H780" s="921"/>
      <c r="I780" s="838"/>
      <c r="J780" s="921"/>
      <c r="K780" s="838"/>
      <c r="L780" s="921"/>
      <c r="M780" s="838"/>
      <c r="N780" s="921"/>
      <c r="O780" s="838"/>
      <c r="P780" s="922"/>
      <c r="Q780" s="923"/>
      <c r="R780" s="924"/>
      <c r="S780" s="921"/>
      <c r="T780" s="921"/>
      <c r="U780" s="921"/>
      <c r="V780" s="933"/>
      <c r="W780" s="926"/>
      <c r="X780" s="927"/>
      <c r="Y780" s="922"/>
      <c r="Z780" s="838"/>
      <c r="AA780" s="928"/>
      <c r="AB780" s="929"/>
      <c r="AC780" s="929"/>
      <c r="AD780" s="929"/>
      <c r="AE780" s="929"/>
      <c r="AF780" s="929"/>
      <c r="AG780" s="929"/>
      <c r="AH780" s="929"/>
      <c r="AI780" s="929"/>
      <c r="AJ780" s="929"/>
      <c r="AK780" s="929"/>
      <c r="AL780" s="929"/>
      <c r="AM780" s="929"/>
      <c r="AN780" s="929"/>
      <c r="AO780" s="930"/>
      <c r="AP780" s="929"/>
      <c r="AQ780" s="931"/>
      <c r="AR780" s="931"/>
      <c r="AS780" s="869"/>
      <c r="AT780" s="869"/>
      <c r="AU780" s="869"/>
      <c r="AV780" s="869"/>
      <c r="AW780" s="869"/>
      <c r="AX780" s="869"/>
      <c r="AY780" s="869"/>
      <c r="AZ780" s="869"/>
      <c r="BA780" s="869"/>
      <c r="BB780" s="869"/>
      <c r="BC780" s="869"/>
      <c r="BD780" s="869"/>
      <c r="BE780" s="869"/>
      <c r="BF780" s="869"/>
      <c r="BG780" s="869"/>
      <c r="BH780" s="869"/>
      <c r="BI780" s="869"/>
      <c r="BJ780" s="869"/>
      <c r="BK780" s="869"/>
      <c r="BL780" s="869"/>
      <c r="BM780" s="869"/>
    </row>
    <row r="781" spans="1:65" ht="27" customHeight="1" x14ac:dyDescent="0.2">
      <c r="A781" s="919"/>
      <c r="C781" s="869"/>
      <c r="E781" s="869"/>
      <c r="G781" s="869"/>
      <c r="H781" s="921"/>
      <c r="I781" s="838"/>
      <c r="J781" s="921"/>
      <c r="K781" s="838"/>
      <c r="L781" s="921"/>
      <c r="M781" s="838"/>
      <c r="N781" s="921"/>
      <c r="O781" s="838"/>
      <c r="P781" s="922"/>
      <c r="Q781" s="923"/>
      <c r="R781" s="924"/>
      <c r="S781" s="921"/>
      <c r="T781" s="921"/>
      <c r="U781" s="921"/>
      <c r="V781" s="933"/>
      <c r="W781" s="926"/>
      <c r="X781" s="927"/>
      <c r="Y781" s="922"/>
      <c r="Z781" s="838"/>
      <c r="AA781" s="928"/>
      <c r="AB781" s="929"/>
      <c r="AC781" s="929"/>
      <c r="AD781" s="929"/>
      <c r="AE781" s="929"/>
      <c r="AF781" s="929"/>
      <c r="AG781" s="929"/>
      <c r="AH781" s="929"/>
      <c r="AI781" s="929"/>
      <c r="AJ781" s="929"/>
      <c r="AK781" s="929"/>
      <c r="AL781" s="929"/>
      <c r="AM781" s="929"/>
      <c r="AN781" s="929"/>
      <c r="AO781" s="930"/>
      <c r="AP781" s="929"/>
      <c r="AQ781" s="931"/>
      <c r="AR781" s="931"/>
      <c r="AS781" s="869"/>
      <c r="AT781" s="869"/>
      <c r="AU781" s="869"/>
      <c r="AV781" s="869"/>
      <c r="AW781" s="869"/>
      <c r="AX781" s="869"/>
      <c r="AY781" s="869"/>
      <c r="AZ781" s="869"/>
      <c r="BA781" s="869"/>
      <c r="BB781" s="869"/>
      <c r="BC781" s="869"/>
      <c r="BD781" s="869"/>
      <c r="BE781" s="869"/>
      <c r="BF781" s="869"/>
      <c r="BG781" s="869"/>
      <c r="BH781" s="869"/>
      <c r="BI781" s="869"/>
      <c r="BJ781" s="869"/>
      <c r="BK781" s="869"/>
      <c r="BL781" s="869"/>
      <c r="BM781" s="869"/>
    </row>
    <row r="782" spans="1:65" ht="27" customHeight="1" x14ac:dyDescent="0.2">
      <c r="A782" s="919"/>
      <c r="C782" s="869"/>
      <c r="E782" s="869"/>
      <c r="G782" s="869"/>
      <c r="H782" s="921"/>
      <c r="I782" s="838"/>
      <c r="J782" s="921"/>
      <c r="K782" s="838"/>
      <c r="L782" s="921"/>
      <c r="M782" s="838"/>
      <c r="N782" s="921"/>
      <c r="O782" s="838"/>
      <c r="P782" s="922"/>
      <c r="Q782" s="923"/>
      <c r="R782" s="924"/>
      <c r="S782" s="921"/>
      <c r="T782" s="921"/>
      <c r="U782" s="921"/>
      <c r="V782" s="933"/>
      <c r="W782" s="926"/>
      <c r="X782" s="927"/>
      <c r="Y782" s="922"/>
      <c r="Z782" s="838"/>
      <c r="AA782" s="928"/>
      <c r="AB782" s="929"/>
      <c r="AC782" s="929"/>
      <c r="AD782" s="929"/>
      <c r="AE782" s="929"/>
      <c r="AF782" s="929"/>
      <c r="AG782" s="929"/>
      <c r="AH782" s="929"/>
      <c r="AI782" s="929"/>
      <c r="AJ782" s="929"/>
      <c r="AK782" s="929"/>
      <c r="AL782" s="929"/>
      <c r="AM782" s="929"/>
      <c r="AN782" s="929"/>
      <c r="AO782" s="930"/>
      <c r="AP782" s="929"/>
      <c r="AQ782" s="931"/>
      <c r="AR782" s="931"/>
      <c r="AS782" s="869"/>
      <c r="AT782" s="869"/>
      <c r="AU782" s="869"/>
      <c r="AV782" s="869"/>
      <c r="AW782" s="869"/>
      <c r="AX782" s="869"/>
      <c r="AY782" s="869"/>
      <c r="AZ782" s="869"/>
      <c r="BA782" s="869"/>
      <c r="BB782" s="869"/>
      <c r="BC782" s="869"/>
      <c r="BD782" s="869"/>
      <c r="BE782" s="869"/>
      <c r="BF782" s="869"/>
      <c r="BG782" s="869"/>
      <c r="BH782" s="869"/>
      <c r="BI782" s="869"/>
      <c r="BJ782" s="869"/>
      <c r="BK782" s="869"/>
      <c r="BL782" s="869"/>
      <c r="BM782" s="869"/>
    </row>
    <row r="783" spans="1:65" ht="27" customHeight="1" x14ac:dyDescent="0.2">
      <c r="A783" s="919"/>
      <c r="C783" s="869"/>
      <c r="E783" s="869"/>
      <c r="G783" s="869"/>
      <c r="H783" s="921"/>
      <c r="I783" s="838"/>
      <c r="J783" s="921"/>
      <c r="K783" s="838"/>
      <c r="L783" s="921"/>
      <c r="M783" s="838"/>
      <c r="N783" s="921"/>
      <c r="O783" s="838"/>
      <c r="P783" s="922"/>
      <c r="Q783" s="923"/>
      <c r="R783" s="924"/>
      <c r="S783" s="921"/>
      <c r="T783" s="921"/>
      <c r="U783" s="921"/>
      <c r="V783" s="933"/>
      <c r="W783" s="926"/>
      <c r="X783" s="927"/>
      <c r="Y783" s="922"/>
      <c r="Z783" s="838"/>
      <c r="AA783" s="928"/>
      <c r="AB783" s="929"/>
      <c r="AC783" s="929"/>
      <c r="AD783" s="929"/>
      <c r="AE783" s="929"/>
      <c r="AF783" s="929"/>
      <c r="AG783" s="929"/>
      <c r="AH783" s="929"/>
      <c r="AI783" s="929"/>
      <c r="AJ783" s="929"/>
      <c r="AK783" s="929"/>
      <c r="AL783" s="929"/>
      <c r="AM783" s="929"/>
      <c r="AN783" s="929"/>
      <c r="AO783" s="930"/>
      <c r="AP783" s="929"/>
      <c r="AQ783" s="931"/>
      <c r="AR783" s="931"/>
      <c r="AS783" s="869"/>
      <c r="AT783" s="869"/>
      <c r="AU783" s="869"/>
      <c r="AV783" s="869"/>
      <c r="AW783" s="869"/>
      <c r="AX783" s="869"/>
      <c r="AY783" s="869"/>
      <c r="AZ783" s="869"/>
      <c r="BA783" s="869"/>
      <c r="BB783" s="869"/>
      <c r="BC783" s="869"/>
      <c r="BD783" s="869"/>
      <c r="BE783" s="869"/>
      <c r="BF783" s="869"/>
      <c r="BG783" s="869"/>
      <c r="BH783" s="869"/>
      <c r="BI783" s="869"/>
      <c r="BJ783" s="869"/>
      <c r="BK783" s="869"/>
      <c r="BL783" s="869"/>
      <c r="BM783" s="869"/>
    </row>
    <row r="784" spans="1:65" ht="27" customHeight="1" x14ac:dyDescent="0.2">
      <c r="A784" s="919"/>
      <c r="C784" s="869"/>
      <c r="E784" s="869"/>
      <c r="G784" s="869"/>
      <c r="H784" s="921"/>
      <c r="I784" s="838"/>
      <c r="J784" s="921"/>
      <c r="K784" s="838"/>
      <c r="L784" s="921"/>
      <c r="M784" s="838"/>
      <c r="N784" s="921"/>
      <c r="O784" s="838"/>
      <c r="P784" s="922"/>
      <c r="Q784" s="923"/>
      <c r="R784" s="924"/>
      <c r="S784" s="921"/>
      <c r="T784" s="921"/>
      <c r="U784" s="921"/>
      <c r="V784" s="933"/>
      <c r="W784" s="926"/>
      <c r="X784" s="927"/>
      <c r="Y784" s="922"/>
      <c r="Z784" s="838"/>
      <c r="AA784" s="928"/>
      <c r="AB784" s="929"/>
      <c r="AC784" s="929"/>
      <c r="AD784" s="929"/>
      <c r="AE784" s="929"/>
      <c r="AF784" s="929"/>
      <c r="AG784" s="929"/>
      <c r="AH784" s="929"/>
      <c r="AI784" s="929"/>
      <c r="AJ784" s="929"/>
      <c r="AK784" s="929"/>
      <c r="AL784" s="929"/>
      <c r="AM784" s="929"/>
      <c r="AN784" s="929"/>
      <c r="AO784" s="930"/>
      <c r="AP784" s="929"/>
      <c r="AQ784" s="931"/>
      <c r="AR784" s="931"/>
      <c r="AS784" s="869"/>
      <c r="AT784" s="869"/>
      <c r="AU784" s="869"/>
      <c r="AV784" s="869"/>
      <c r="AW784" s="869"/>
      <c r="AX784" s="869"/>
      <c r="AY784" s="869"/>
      <c r="AZ784" s="869"/>
      <c r="BA784" s="869"/>
      <c r="BB784" s="869"/>
      <c r="BC784" s="869"/>
      <c r="BD784" s="869"/>
      <c r="BE784" s="869"/>
      <c r="BF784" s="869"/>
      <c r="BG784" s="869"/>
      <c r="BH784" s="869"/>
      <c r="BI784" s="869"/>
      <c r="BJ784" s="869"/>
      <c r="BK784" s="869"/>
      <c r="BL784" s="869"/>
      <c r="BM784" s="869"/>
    </row>
    <row r="785" spans="1:65" ht="27" customHeight="1" x14ac:dyDescent="0.2">
      <c r="A785" s="919"/>
      <c r="C785" s="869"/>
      <c r="E785" s="869"/>
      <c r="G785" s="869"/>
      <c r="H785" s="921"/>
      <c r="I785" s="838"/>
      <c r="J785" s="921"/>
      <c r="K785" s="838"/>
      <c r="L785" s="921"/>
      <c r="M785" s="838"/>
      <c r="N785" s="921"/>
      <c r="O785" s="838"/>
      <c r="P785" s="922"/>
      <c r="Q785" s="923"/>
      <c r="R785" s="924"/>
      <c r="S785" s="921"/>
      <c r="T785" s="921"/>
      <c r="U785" s="921"/>
      <c r="V785" s="933"/>
      <c r="W785" s="926"/>
      <c r="X785" s="927"/>
      <c r="Y785" s="922"/>
      <c r="Z785" s="838"/>
      <c r="AA785" s="928"/>
      <c r="AB785" s="929"/>
      <c r="AC785" s="929"/>
      <c r="AD785" s="929"/>
      <c r="AE785" s="929"/>
      <c r="AF785" s="929"/>
      <c r="AG785" s="929"/>
      <c r="AH785" s="929"/>
      <c r="AI785" s="929"/>
      <c r="AJ785" s="929"/>
      <c r="AK785" s="929"/>
      <c r="AL785" s="929"/>
      <c r="AM785" s="929"/>
      <c r="AN785" s="929"/>
      <c r="AO785" s="930"/>
      <c r="AP785" s="929"/>
      <c r="AQ785" s="931"/>
      <c r="AR785" s="931"/>
      <c r="AS785" s="869"/>
      <c r="AT785" s="869"/>
      <c r="AU785" s="869"/>
      <c r="AV785" s="869"/>
      <c r="AW785" s="869"/>
      <c r="AX785" s="869"/>
      <c r="AY785" s="869"/>
      <c r="AZ785" s="869"/>
      <c r="BA785" s="869"/>
      <c r="BB785" s="869"/>
      <c r="BC785" s="869"/>
      <c r="BD785" s="869"/>
      <c r="BE785" s="869"/>
      <c r="BF785" s="869"/>
      <c r="BG785" s="869"/>
      <c r="BH785" s="869"/>
      <c r="BI785" s="869"/>
      <c r="BJ785" s="869"/>
      <c r="BK785" s="869"/>
      <c r="BL785" s="869"/>
      <c r="BM785" s="869"/>
    </row>
    <row r="786" spans="1:65" ht="27" customHeight="1" x14ac:dyDescent="0.2">
      <c r="A786" s="919"/>
      <c r="C786" s="869"/>
      <c r="E786" s="869"/>
      <c r="G786" s="869"/>
      <c r="H786" s="921"/>
      <c r="I786" s="838"/>
      <c r="J786" s="921"/>
      <c r="K786" s="838"/>
      <c r="L786" s="921"/>
      <c r="M786" s="838"/>
      <c r="N786" s="921"/>
      <c r="O786" s="838"/>
      <c r="P786" s="922"/>
      <c r="Q786" s="923"/>
      <c r="R786" s="924"/>
      <c r="S786" s="921"/>
      <c r="T786" s="921"/>
      <c r="U786" s="921"/>
      <c r="V786" s="933"/>
      <c r="W786" s="926"/>
      <c r="X786" s="927"/>
      <c r="Y786" s="922"/>
      <c r="Z786" s="838"/>
      <c r="AA786" s="928"/>
      <c r="AB786" s="929"/>
      <c r="AC786" s="929"/>
      <c r="AD786" s="929"/>
      <c r="AE786" s="929"/>
      <c r="AF786" s="929"/>
      <c r="AG786" s="929"/>
      <c r="AH786" s="929"/>
      <c r="AI786" s="929"/>
      <c r="AJ786" s="929"/>
      <c r="AK786" s="929"/>
      <c r="AL786" s="929"/>
      <c r="AM786" s="929"/>
      <c r="AN786" s="929"/>
      <c r="AO786" s="930"/>
      <c r="AP786" s="929"/>
      <c r="AQ786" s="931"/>
      <c r="AR786" s="931"/>
      <c r="AS786" s="869"/>
      <c r="AT786" s="869"/>
      <c r="AU786" s="869"/>
      <c r="AV786" s="869"/>
      <c r="AW786" s="869"/>
      <c r="AX786" s="869"/>
      <c r="AY786" s="869"/>
      <c r="AZ786" s="869"/>
      <c r="BA786" s="869"/>
      <c r="BB786" s="869"/>
      <c r="BC786" s="869"/>
      <c r="BD786" s="869"/>
      <c r="BE786" s="869"/>
      <c r="BF786" s="869"/>
      <c r="BG786" s="869"/>
      <c r="BH786" s="869"/>
      <c r="BI786" s="869"/>
      <c r="BJ786" s="869"/>
      <c r="BK786" s="869"/>
      <c r="BL786" s="869"/>
      <c r="BM786" s="869"/>
    </row>
    <row r="787" spans="1:65" ht="27" customHeight="1" x14ac:dyDescent="0.2">
      <c r="A787" s="919"/>
      <c r="C787" s="869"/>
      <c r="E787" s="869"/>
      <c r="G787" s="869"/>
      <c r="H787" s="921"/>
      <c r="I787" s="838"/>
      <c r="J787" s="921"/>
      <c r="K787" s="838"/>
      <c r="L787" s="921"/>
      <c r="M787" s="838"/>
      <c r="N787" s="921"/>
      <c r="O787" s="838"/>
      <c r="P787" s="922"/>
      <c r="Q787" s="923"/>
      <c r="R787" s="924"/>
      <c r="S787" s="921"/>
      <c r="T787" s="921"/>
      <c r="U787" s="921"/>
      <c r="V787" s="933"/>
      <c r="W787" s="926"/>
      <c r="X787" s="927"/>
      <c r="Y787" s="922"/>
      <c r="Z787" s="838"/>
      <c r="AA787" s="928"/>
      <c r="AB787" s="929"/>
      <c r="AC787" s="929"/>
      <c r="AD787" s="929"/>
      <c r="AE787" s="929"/>
      <c r="AF787" s="929"/>
      <c r="AG787" s="929"/>
      <c r="AH787" s="929"/>
      <c r="AI787" s="929"/>
      <c r="AJ787" s="929"/>
      <c r="AK787" s="929"/>
      <c r="AL787" s="929"/>
      <c r="AM787" s="929"/>
      <c r="AN787" s="929"/>
      <c r="AO787" s="930"/>
      <c r="AP787" s="929"/>
      <c r="AQ787" s="931"/>
      <c r="AR787" s="931"/>
      <c r="AS787" s="869"/>
      <c r="AT787" s="869"/>
      <c r="AU787" s="869"/>
      <c r="AV787" s="869"/>
      <c r="AW787" s="869"/>
      <c r="AX787" s="869"/>
      <c r="AY787" s="869"/>
      <c r="AZ787" s="869"/>
      <c r="BA787" s="869"/>
      <c r="BB787" s="869"/>
      <c r="BC787" s="869"/>
      <c r="BD787" s="869"/>
      <c r="BE787" s="869"/>
      <c r="BF787" s="869"/>
      <c r="BG787" s="869"/>
      <c r="BH787" s="869"/>
      <c r="BI787" s="869"/>
      <c r="BJ787" s="869"/>
      <c r="BK787" s="869"/>
      <c r="BL787" s="869"/>
      <c r="BM787" s="869"/>
    </row>
    <row r="788" spans="1:65" ht="27" customHeight="1" x14ac:dyDescent="0.2">
      <c r="A788" s="919"/>
      <c r="C788" s="869"/>
      <c r="E788" s="869"/>
      <c r="G788" s="869"/>
      <c r="H788" s="921"/>
      <c r="I788" s="838"/>
      <c r="J788" s="921"/>
      <c r="K788" s="838"/>
      <c r="L788" s="921"/>
      <c r="M788" s="838"/>
      <c r="N788" s="921"/>
      <c r="O788" s="838"/>
      <c r="P788" s="922"/>
      <c r="Q788" s="923"/>
      <c r="R788" s="924"/>
      <c r="S788" s="921"/>
      <c r="T788" s="921"/>
      <c r="U788" s="921"/>
      <c r="V788" s="933"/>
      <c r="W788" s="926"/>
      <c r="X788" s="927"/>
      <c r="Y788" s="922"/>
      <c r="Z788" s="838"/>
      <c r="AA788" s="928"/>
      <c r="AB788" s="929"/>
      <c r="AC788" s="929"/>
      <c r="AD788" s="929"/>
      <c r="AE788" s="929"/>
      <c r="AF788" s="929"/>
      <c r="AG788" s="929"/>
      <c r="AH788" s="929"/>
      <c r="AI788" s="929"/>
      <c r="AJ788" s="929"/>
      <c r="AK788" s="929"/>
      <c r="AL788" s="929"/>
      <c r="AM788" s="929"/>
      <c r="AN788" s="929"/>
      <c r="AO788" s="930"/>
      <c r="AP788" s="929"/>
      <c r="AQ788" s="931"/>
      <c r="AR788" s="931"/>
      <c r="AS788" s="869"/>
      <c r="AT788" s="869"/>
      <c r="AU788" s="869"/>
      <c r="AV788" s="869"/>
      <c r="AW788" s="869"/>
      <c r="AX788" s="869"/>
      <c r="AY788" s="869"/>
      <c r="AZ788" s="869"/>
      <c r="BA788" s="869"/>
      <c r="BB788" s="869"/>
      <c r="BC788" s="869"/>
      <c r="BD788" s="869"/>
      <c r="BE788" s="869"/>
      <c r="BF788" s="869"/>
      <c r="BG788" s="869"/>
      <c r="BH788" s="869"/>
      <c r="BI788" s="869"/>
      <c r="BJ788" s="869"/>
      <c r="BK788" s="869"/>
      <c r="BL788" s="869"/>
      <c r="BM788" s="869"/>
    </row>
    <row r="789" spans="1:65" ht="27" customHeight="1" x14ac:dyDescent="0.2">
      <c r="A789" s="919"/>
      <c r="C789" s="869"/>
      <c r="E789" s="869"/>
      <c r="G789" s="869"/>
      <c r="H789" s="921"/>
      <c r="I789" s="838"/>
      <c r="J789" s="921"/>
      <c r="K789" s="838"/>
      <c r="L789" s="921"/>
      <c r="M789" s="838"/>
      <c r="N789" s="921"/>
      <c r="O789" s="838"/>
      <c r="P789" s="922"/>
      <c r="Q789" s="923"/>
      <c r="R789" s="924"/>
      <c r="S789" s="921"/>
      <c r="T789" s="921"/>
      <c r="U789" s="921"/>
      <c r="V789" s="933"/>
      <c r="W789" s="926"/>
      <c r="X789" s="927"/>
      <c r="Y789" s="922"/>
      <c r="Z789" s="838"/>
      <c r="AA789" s="928"/>
      <c r="AB789" s="929"/>
      <c r="AC789" s="929"/>
      <c r="AD789" s="929"/>
      <c r="AE789" s="929"/>
      <c r="AF789" s="929"/>
      <c r="AG789" s="929"/>
      <c r="AH789" s="929"/>
      <c r="AI789" s="929"/>
      <c r="AJ789" s="929"/>
      <c r="AK789" s="929"/>
      <c r="AL789" s="929"/>
      <c r="AM789" s="929"/>
      <c r="AN789" s="929"/>
      <c r="AO789" s="930"/>
      <c r="AP789" s="929"/>
      <c r="AQ789" s="931"/>
      <c r="AR789" s="931"/>
      <c r="AS789" s="869"/>
      <c r="AT789" s="869"/>
      <c r="AU789" s="869"/>
      <c r="AV789" s="869"/>
      <c r="AW789" s="869"/>
      <c r="AX789" s="869"/>
      <c r="AY789" s="869"/>
      <c r="AZ789" s="869"/>
      <c r="BA789" s="869"/>
      <c r="BB789" s="869"/>
      <c r="BC789" s="869"/>
      <c r="BD789" s="869"/>
      <c r="BE789" s="869"/>
      <c r="BF789" s="869"/>
      <c r="BG789" s="869"/>
      <c r="BH789" s="869"/>
      <c r="BI789" s="869"/>
      <c r="BJ789" s="869"/>
      <c r="BK789" s="869"/>
      <c r="BL789" s="869"/>
      <c r="BM789" s="869"/>
    </row>
    <row r="790" spans="1:65" ht="27" customHeight="1" x14ac:dyDescent="0.2">
      <c r="A790" s="919"/>
      <c r="C790" s="869"/>
      <c r="E790" s="869"/>
      <c r="G790" s="869"/>
      <c r="H790" s="921"/>
      <c r="I790" s="838"/>
      <c r="J790" s="921"/>
      <c r="K790" s="838"/>
      <c r="L790" s="921"/>
      <c r="M790" s="838"/>
      <c r="N790" s="921"/>
      <c r="O790" s="838"/>
      <c r="P790" s="922"/>
      <c r="Q790" s="923"/>
      <c r="R790" s="924"/>
      <c r="S790" s="921"/>
      <c r="T790" s="921"/>
      <c r="U790" s="921"/>
      <c r="V790" s="933"/>
      <c r="W790" s="926"/>
      <c r="X790" s="927"/>
      <c r="Y790" s="922"/>
      <c r="Z790" s="838"/>
      <c r="AA790" s="928"/>
      <c r="AB790" s="929"/>
      <c r="AC790" s="929"/>
      <c r="AD790" s="929"/>
      <c r="AE790" s="929"/>
      <c r="AF790" s="929"/>
      <c r="AG790" s="929"/>
      <c r="AH790" s="929"/>
      <c r="AI790" s="929"/>
      <c r="AJ790" s="929"/>
      <c r="AK790" s="929"/>
      <c r="AL790" s="929"/>
      <c r="AM790" s="929"/>
      <c r="AN790" s="929"/>
      <c r="AO790" s="930"/>
      <c r="AP790" s="929"/>
      <c r="AQ790" s="931"/>
      <c r="AR790" s="931"/>
      <c r="AS790" s="869"/>
      <c r="AT790" s="869"/>
      <c r="AU790" s="869"/>
      <c r="AV790" s="869"/>
      <c r="AW790" s="869"/>
      <c r="AX790" s="869"/>
      <c r="AY790" s="869"/>
      <c r="AZ790" s="869"/>
      <c r="BA790" s="869"/>
      <c r="BB790" s="869"/>
      <c r="BC790" s="869"/>
      <c r="BD790" s="869"/>
      <c r="BE790" s="869"/>
      <c r="BF790" s="869"/>
      <c r="BG790" s="869"/>
      <c r="BH790" s="869"/>
      <c r="BI790" s="869"/>
      <c r="BJ790" s="869"/>
      <c r="BK790" s="869"/>
      <c r="BL790" s="869"/>
      <c r="BM790" s="869"/>
    </row>
    <row r="791" spans="1:65" ht="27" customHeight="1" x14ac:dyDescent="0.2">
      <c r="A791" s="919"/>
      <c r="C791" s="869"/>
      <c r="E791" s="869"/>
      <c r="G791" s="869"/>
      <c r="H791" s="921"/>
      <c r="I791" s="838"/>
      <c r="J791" s="921"/>
      <c r="K791" s="838"/>
      <c r="L791" s="921"/>
      <c r="M791" s="838"/>
      <c r="N791" s="921"/>
      <c r="O791" s="838"/>
      <c r="P791" s="922"/>
      <c r="Q791" s="923"/>
      <c r="R791" s="924"/>
      <c r="S791" s="921"/>
      <c r="T791" s="921"/>
      <c r="U791" s="921"/>
      <c r="V791" s="933"/>
      <c r="W791" s="926"/>
      <c r="X791" s="927"/>
      <c r="Y791" s="922"/>
      <c r="Z791" s="838"/>
      <c r="AA791" s="928"/>
      <c r="AB791" s="929"/>
      <c r="AC791" s="929"/>
      <c r="AD791" s="929"/>
      <c r="AE791" s="929"/>
      <c r="AF791" s="929"/>
      <c r="AG791" s="929"/>
      <c r="AH791" s="929"/>
      <c r="AI791" s="929"/>
      <c r="AJ791" s="929"/>
      <c r="AK791" s="929"/>
      <c r="AL791" s="929"/>
      <c r="AM791" s="929"/>
      <c r="AN791" s="929"/>
      <c r="AO791" s="930"/>
      <c r="AP791" s="929"/>
      <c r="AQ791" s="931"/>
      <c r="AR791" s="931"/>
      <c r="AS791" s="869"/>
      <c r="AT791" s="869"/>
      <c r="AU791" s="869"/>
      <c r="AV791" s="869"/>
      <c r="AW791" s="869"/>
      <c r="AX791" s="869"/>
      <c r="AY791" s="869"/>
      <c r="AZ791" s="869"/>
      <c r="BA791" s="869"/>
      <c r="BB791" s="869"/>
      <c r="BC791" s="869"/>
      <c r="BD791" s="869"/>
      <c r="BE791" s="869"/>
      <c r="BF791" s="869"/>
      <c r="BG791" s="869"/>
      <c r="BH791" s="869"/>
      <c r="BI791" s="869"/>
      <c r="BJ791" s="869"/>
      <c r="BK791" s="869"/>
      <c r="BL791" s="869"/>
      <c r="BM791" s="869"/>
    </row>
    <row r="792" spans="1:65" ht="27" customHeight="1" x14ac:dyDescent="0.2">
      <c r="A792" s="919"/>
      <c r="C792" s="869"/>
      <c r="E792" s="869"/>
      <c r="G792" s="869"/>
      <c r="H792" s="921"/>
      <c r="I792" s="838"/>
      <c r="J792" s="921"/>
      <c r="K792" s="838"/>
      <c r="L792" s="921"/>
      <c r="M792" s="838"/>
      <c r="N792" s="921"/>
      <c r="O792" s="838"/>
      <c r="P792" s="922"/>
      <c r="Q792" s="923"/>
      <c r="R792" s="924"/>
      <c r="S792" s="921"/>
      <c r="T792" s="921"/>
      <c r="U792" s="921"/>
      <c r="V792" s="933"/>
      <c r="W792" s="926"/>
      <c r="X792" s="927"/>
      <c r="Y792" s="922"/>
      <c r="Z792" s="838"/>
      <c r="AA792" s="928"/>
      <c r="AB792" s="929"/>
      <c r="AC792" s="929"/>
      <c r="AD792" s="929"/>
      <c r="AE792" s="929"/>
      <c r="AF792" s="929"/>
      <c r="AG792" s="929"/>
      <c r="AH792" s="929"/>
      <c r="AI792" s="929"/>
      <c r="AJ792" s="929"/>
      <c r="AK792" s="929"/>
      <c r="AL792" s="929"/>
      <c r="AM792" s="929"/>
      <c r="AN792" s="929"/>
      <c r="AO792" s="930"/>
      <c r="AP792" s="929"/>
      <c r="AQ792" s="931"/>
      <c r="AR792" s="931"/>
      <c r="AS792" s="869"/>
      <c r="AT792" s="869"/>
      <c r="AU792" s="869"/>
      <c r="AV792" s="869"/>
      <c r="AW792" s="869"/>
      <c r="AX792" s="869"/>
      <c r="AY792" s="869"/>
      <c r="AZ792" s="869"/>
      <c r="BA792" s="869"/>
      <c r="BB792" s="869"/>
      <c r="BC792" s="869"/>
      <c r="BD792" s="869"/>
      <c r="BE792" s="869"/>
      <c r="BF792" s="869"/>
      <c r="BG792" s="869"/>
      <c r="BH792" s="869"/>
      <c r="BI792" s="869"/>
      <c r="BJ792" s="869"/>
      <c r="BK792" s="869"/>
      <c r="BL792" s="869"/>
      <c r="BM792" s="869"/>
    </row>
    <row r="793" spans="1:65" ht="27" customHeight="1" x14ac:dyDescent="0.2">
      <c r="A793" s="919"/>
      <c r="C793" s="869"/>
      <c r="E793" s="869"/>
      <c r="G793" s="869"/>
      <c r="H793" s="921"/>
      <c r="I793" s="838"/>
      <c r="J793" s="921"/>
      <c r="K793" s="838"/>
      <c r="L793" s="921"/>
      <c r="M793" s="838"/>
      <c r="N793" s="921"/>
      <c r="O793" s="838"/>
      <c r="P793" s="922"/>
      <c r="Q793" s="923"/>
      <c r="R793" s="924"/>
      <c r="S793" s="921"/>
      <c r="T793" s="921"/>
      <c r="U793" s="921"/>
      <c r="V793" s="933"/>
      <c r="W793" s="926"/>
      <c r="X793" s="927"/>
      <c r="Y793" s="922"/>
      <c r="Z793" s="838"/>
      <c r="AA793" s="928"/>
      <c r="AB793" s="929"/>
      <c r="AC793" s="929"/>
      <c r="AD793" s="929"/>
      <c r="AE793" s="929"/>
      <c r="AF793" s="929"/>
      <c r="AG793" s="929"/>
      <c r="AH793" s="929"/>
      <c r="AI793" s="929"/>
      <c r="AJ793" s="929"/>
      <c r="AK793" s="929"/>
      <c r="AL793" s="929"/>
      <c r="AM793" s="929"/>
      <c r="AN793" s="929"/>
      <c r="AO793" s="930"/>
      <c r="AP793" s="929"/>
      <c r="AQ793" s="931"/>
      <c r="AR793" s="931"/>
      <c r="AS793" s="869"/>
      <c r="AT793" s="869"/>
      <c r="AU793" s="869"/>
      <c r="AV793" s="869"/>
      <c r="AW793" s="869"/>
      <c r="AX793" s="869"/>
      <c r="AY793" s="869"/>
      <c r="AZ793" s="869"/>
      <c r="BA793" s="869"/>
      <c r="BB793" s="869"/>
      <c r="BC793" s="869"/>
      <c r="BD793" s="869"/>
      <c r="BE793" s="869"/>
      <c r="BF793" s="869"/>
      <c r="BG793" s="869"/>
      <c r="BH793" s="869"/>
      <c r="BI793" s="869"/>
      <c r="BJ793" s="869"/>
      <c r="BK793" s="869"/>
      <c r="BL793" s="869"/>
      <c r="BM793" s="869"/>
    </row>
    <row r="794" spans="1:65" ht="27" customHeight="1" x14ac:dyDescent="0.2">
      <c r="A794" s="919"/>
      <c r="C794" s="869"/>
      <c r="E794" s="869"/>
      <c r="G794" s="869"/>
      <c r="H794" s="921"/>
      <c r="I794" s="838"/>
      <c r="J794" s="921"/>
      <c r="K794" s="838"/>
      <c r="L794" s="921"/>
      <c r="M794" s="838"/>
      <c r="N794" s="921"/>
      <c r="O794" s="838"/>
      <c r="P794" s="922"/>
      <c r="Q794" s="923"/>
      <c r="R794" s="924"/>
      <c r="S794" s="921"/>
      <c r="T794" s="921"/>
      <c r="U794" s="921"/>
      <c r="V794" s="933"/>
      <c r="W794" s="926"/>
      <c r="X794" s="927"/>
      <c r="Y794" s="922"/>
      <c r="Z794" s="838"/>
      <c r="AA794" s="928"/>
      <c r="AB794" s="929"/>
      <c r="AC794" s="929"/>
      <c r="AD794" s="929"/>
      <c r="AE794" s="929"/>
      <c r="AF794" s="929"/>
      <c r="AG794" s="929"/>
      <c r="AH794" s="929"/>
      <c r="AI794" s="929"/>
      <c r="AJ794" s="929"/>
      <c r="AK794" s="929"/>
      <c r="AL794" s="929"/>
      <c r="AM794" s="929"/>
      <c r="AN794" s="929"/>
      <c r="AO794" s="930"/>
      <c r="AP794" s="929"/>
      <c r="AQ794" s="931"/>
      <c r="AR794" s="931"/>
      <c r="AS794" s="869"/>
      <c r="AT794" s="869"/>
      <c r="AU794" s="869"/>
      <c r="AV794" s="869"/>
      <c r="AW794" s="869"/>
      <c r="AX794" s="869"/>
      <c r="AY794" s="869"/>
      <c r="AZ794" s="869"/>
      <c r="BA794" s="869"/>
      <c r="BB794" s="869"/>
      <c r="BC794" s="869"/>
      <c r="BD794" s="869"/>
      <c r="BE794" s="869"/>
      <c r="BF794" s="869"/>
      <c r="BG794" s="869"/>
      <c r="BH794" s="869"/>
      <c r="BI794" s="869"/>
      <c r="BJ794" s="869"/>
      <c r="BK794" s="869"/>
      <c r="BL794" s="869"/>
      <c r="BM794" s="869"/>
    </row>
    <row r="795" spans="1:65" ht="27" customHeight="1" x14ac:dyDescent="0.2">
      <c r="A795" s="919"/>
      <c r="C795" s="869"/>
      <c r="E795" s="869"/>
      <c r="G795" s="869"/>
      <c r="H795" s="921"/>
      <c r="I795" s="838"/>
      <c r="J795" s="921"/>
      <c r="K795" s="838"/>
      <c r="L795" s="921"/>
      <c r="M795" s="838"/>
      <c r="N795" s="921"/>
      <c r="O795" s="838"/>
      <c r="P795" s="922"/>
      <c r="Q795" s="923"/>
      <c r="R795" s="924"/>
      <c r="S795" s="921"/>
      <c r="T795" s="921"/>
      <c r="U795" s="921"/>
      <c r="V795" s="933"/>
      <c r="W795" s="926"/>
      <c r="X795" s="927"/>
      <c r="Y795" s="922"/>
      <c r="Z795" s="838"/>
      <c r="AA795" s="928"/>
      <c r="AB795" s="929"/>
      <c r="AC795" s="929"/>
      <c r="AD795" s="929"/>
      <c r="AE795" s="929"/>
      <c r="AF795" s="929"/>
      <c r="AG795" s="929"/>
      <c r="AH795" s="929"/>
      <c r="AI795" s="929"/>
      <c r="AJ795" s="929"/>
      <c r="AK795" s="929"/>
      <c r="AL795" s="929"/>
      <c r="AM795" s="929"/>
      <c r="AN795" s="929"/>
      <c r="AO795" s="930"/>
      <c r="AP795" s="929"/>
      <c r="AQ795" s="931"/>
      <c r="AR795" s="931"/>
      <c r="AS795" s="869"/>
      <c r="AT795" s="869"/>
      <c r="AU795" s="869"/>
      <c r="AV795" s="869"/>
      <c r="AW795" s="869"/>
      <c r="AX795" s="869"/>
      <c r="AY795" s="869"/>
      <c r="AZ795" s="869"/>
      <c r="BA795" s="869"/>
      <c r="BB795" s="869"/>
      <c r="BC795" s="869"/>
      <c r="BD795" s="869"/>
      <c r="BE795" s="869"/>
      <c r="BF795" s="869"/>
      <c r="BG795" s="869"/>
      <c r="BH795" s="869"/>
      <c r="BI795" s="869"/>
      <c r="BJ795" s="869"/>
      <c r="BK795" s="869"/>
      <c r="BL795" s="869"/>
      <c r="BM795" s="869"/>
    </row>
    <row r="796" spans="1:65" ht="27" customHeight="1" x14ac:dyDescent="0.2">
      <c r="A796" s="919"/>
      <c r="C796" s="869"/>
      <c r="E796" s="869"/>
      <c r="G796" s="869"/>
      <c r="H796" s="921"/>
      <c r="I796" s="838"/>
      <c r="J796" s="921"/>
      <c r="K796" s="838"/>
      <c r="L796" s="921"/>
      <c r="M796" s="838"/>
      <c r="N796" s="921"/>
      <c r="O796" s="838"/>
      <c r="P796" s="922"/>
      <c r="Q796" s="923"/>
      <c r="R796" s="924"/>
      <c r="S796" s="921"/>
      <c r="T796" s="921"/>
      <c r="U796" s="921"/>
      <c r="V796" s="933"/>
      <c r="W796" s="926"/>
      <c r="X796" s="927"/>
      <c r="Y796" s="922"/>
      <c r="Z796" s="838"/>
      <c r="AA796" s="928"/>
      <c r="AB796" s="929"/>
      <c r="AC796" s="929"/>
      <c r="AD796" s="929"/>
      <c r="AE796" s="929"/>
      <c r="AF796" s="929"/>
      <c r="AG796" s="929"/>
      <c r="AH796" s="929"/>
      <c r="AI796" s="929"/>
      <c r="AJ796" s="929"/>
      <c r="AK796" s="929"/>
      <c r="AL796" s="929"/>
      <c r="AM796" s="929"/>
      <c r="AN796" s="929"/>
      <c r="AO796" s="930"/>
      <c r="AP796" s="929"/>
      <c r="AQ796" s="931"/>
      <c r="AR796" s="931"/>
      <c r="AS796" s="869"/>
      <c r="AT796" s="869"/>
      <c r="AU796" s="869"/>
      <c r="AV796" s="869"/>
      <c r="AW796" s="869"/>
      <c r="AX796" s="869"/>
      <c r="AY796" s="869"/>
      <c r="AZ796" s="869"/>
      <c r="BA796" s="869"/>
      <c r="BB796" s="869"/>
      <c r="BC796" s="869"/>
      <c r="BD796" s="869"/>
      <c r="BE796" s="869"/>
      <c r="BF796" s="869"/>
      <c r="BG796" s="869"/>
      <c r="BH796" s="869"/>
      <c r="BI796" s="869"/>
      <c r="BJ796" s="869"/>
      <c r="BK796" s="869"/>
      <c r="BL796" s="869"/>
      <c r="BM796" s="869"/>
    </row>
    <row r="797" spans="1:65" ht="27" customHeight="1" x14ac:dyDescent="0.2">
      <c r="A797" s="919"/>
      <c r="C797" s="869"/>
      <c r="E797" s="869"/>
      <c r="G797" s="869"/>
      <c r="H797" s="921"/>
      <c r="I797" s="838"/>
      <c r="J797" s="921"/>
      <c r="K797" s="838"/>
      <c r="L797" s="921"/>
      <c r="M797" s="838"/>
      <c r="N797" s="921"/>
      <c r="O797" s="838"/>
      <c r="P797" s="922"/>
      <c r="Q797" s="923"/>
      <c r="R797" s="924"/>
      <c r="S797" s="921"/>
      <c r="T797" s="921"/>
      <c r="U797" s="921"/>
      <c r="V797" s="933"/>
      <c r="W797" s="926"/>
      <c r="X797" s="927"/>
      <c r="Y797" s="922"/>
      <c r="Z797" s="838"/>
      <c r="AA797" s="928"/>
      <c r="AB797" s="929"/>
      <c r="AC797" s="929"/>
      <c r="AD797" s="929"/>
      <c r="AE797" s="929"/>
      <c r="AF797" s="929"/>
      <c r="AG797" s="929"/>
      <c r="AH797" s="929"/>
      <c r="AI797" s="929"/>
      <c r="AJ797" s="929"/>
      <c r="AK797" s="929"/>
      <c r="AL797" s="929"/>
      <c r="AM797" s="929"/>
      <c r="AN797" s="929"/>
      <c r="AO797" s="930"/>
      <c r="AP797" s="929"/>
      <c r="AQ797" s="931"/>
      <c r="AR797" s="931"/>
      <c r="AS797" s="869"/>
      <c r="AT797" s="869"/>
      <c r="AU797" s="869"/>
      <c r="AV797" s="869"/>
      <c r="AW797" s="869"/>
      <c r="AX797" s="869"/>
      <c r="AY797" s="869"/>
      <c r="AZ797" s="869"/>
      <c r="BA797" s="869"/>
      <c r="BB797" s="869"/>
      <c r="BC797" s="869"/>
      <c r="BD797" s="869"/>
      <c r="BE797" s="869"/>
      <c r="BF797" s="869"/>
      <c r="BG797" s="869"/>
      <c r="BH797" s="869"/>
      <c r="BI797" s="869"/>
      <c r="BJ797" s="869"/>
      <c r="BK797" s="869"/>
      <c r="BL797" s="869"/>
      <c r="BM797" s="869"/>
    </row>
    <row r="798" spans="1:65" ht="27" customHeight="1" x14ac:dyDescent="0.2">
      <c r="A798" s="919"/>
      <c r="C798" s="869"/>
      <c r="E798" s="869"/>
      <c r="G798" s="869"/>
      <c r="H798" s="921"/>
      <c r="I798" s="838"/>
      <c r="J798" s="921"/>
      <c r="K798" s="838"/>
      <c r="L798" s="921"/>
      <c r="M798" s="838"/>
      <c r="N798" s="921"/>
      <c r="O798" s="838"/>
      <c r="P798" s="922"/>
      <c r="Q798" s="923"/>
      <c r="R798" s="924"/>
      <c r="S798" s="921"/>
      <c r="T798" s="921"/>
      <c r="U798" s="921"/>
      <c r="V798" s="933"/>
      <c r="W798" s="926"/>
      <c r="X798" s="927"/>
      <c r="Y798" s="922"/>
      <c r="Z798" s="838"/>
      <c r="AA798" s="928"/>
      <c r="AB798" s="929"/>
      <c r="AC798" s="929"/>
      <c r="AD798" s="929"/>
      <c r="AE798" s="929"/>
      <c r="AF798" s="929"/>
      <c r="AG798" s="929"/>
      <c r="AH798" s="929"/>
      <c r="AI798" s="929"/>
      <c r="AJ798" s="929"/>
      <c r="AK798" s="929"/>
      <c r="AL798" s="929"/>
      <c r="AM798" s="929"/>
      <c r="AN798" s="929"/>
      <c r="AO798" s="930"/>
      <c r="AP798" s="929"/>
      <c r="AQ798" s="931"/>
      <c r="AR798" s="931"/>
      <c r="AS798" s="869"/>
      <c r="AT798" s="869"/>
      <c r="AU798" s="869"/>
      <c r="AV798" s="869"/>
      <c r="AW798" s="869"/>
      <c r="AX798" s="869"/>
      <c r="AY798" s="869"/>
      <c r="AZ798" s="869"/>
      <c r="BA798" s="869"/>
      <c r="BB798" s="869"/>
      <c r="BC798" s="869"/>
      <c r="BD798" s="869"/>
      <c r="BE798" s="869"/>
      <c r="BF798" s="869"/>
      <c r="BG798" s="869"/>
      <c r="BH798" s="869"/>
      <c r="BI798" s="869"/>
      <c r="BJ798" s="869"/>
      <c r="BK798" s="869"/>
      <c r="BL798" s="869"/>
      <c r="BM798" s="869"/>
    </row>
    <row r="799" spans="1:65" ht="27" customHeight="1" x14ac:dyDescent="0.2">
      <c r="A799" s="919"/>
      <c r="C799" s="869"/>
      <c r="E799" s="869"/>
      <c r="G799" s="869"/>
      <c r="H799" s="921"/>
      <c r="I799" s="838"/>
      <c r="J799" s="921"/>
      <c r="K799" s="838"/>
      <c r="L799" s="921"/>
      <c r="M799" s="838"/>
      <c r="N799" s="921"/>
      <c r="O799" s="838"/>
      <c r="P799" s="922"/>
      <c r="Q799" s="923"/>
      <c r="R799" s="924"/>
      <c r="S799" s="921"/>
      <c r="T799" s="921"/>
      <c r="U799" s="921"/>
      <c r="V799" s="933"/>
      <c r="W799" s="926"/>
      <c r="X799" s="927"/>
      <c r="Y799" s="922"/>
      <c r="Z799" s="838"/>
      <c r="AA799" s="928"/>
      <c r="AB799" s="929"/>
      <c r="AC799" s="929"/>
      <c r="AD799" s="929"/>
      <c r="AE799" s="929"/>
      <c r="AF799" s="929"/>
      <c r="AG799" s="929"/>
      <c r="AH799" s="929"/>
      <c r="AI799" s="929"/>
      <c r="AJ799" s="929"/>
      <c r="AK799" s="929"/>
      <c r="AL799" s="929"/>
      <c r="AM799" s="929"/>
      <c r="AN799" s="929"/>
      <c r="AO799" s="930"/>
      <c r="AP799" s="929"/>
      <c r="AQ799" s="931"/>
      <c r="AR799" s="931"/>
      <c r="AS799" s="869"/>
      <c r="AT799" s="869"/>
      <c r="AU799" s="869"/>
      <c r="AV799" s="869"/>
      <c r="AW799" s="869"/>
      <c r="AX799" s="869"/>
      <c r="AY799" s="869"/>
      <c r="AZ799" s="869"/>
      <c r="BA799" s="869"/>
      <c r="BB799" s="869"/>
      <c r="BC799" s="869"/>
      <c r="BD799" s="869"/>
      <c r="BE799" s="869"/>
      <c r="BF799" s="869"/>
      <c r="BG799" s="869"/>
      <c r="BH799" s="869"/>
      <c r="BI799" s="869"/>
      <c r="BJ799" s="869"/>
      <c r="BK799" s="869"/>
      <c r="BL799" s="869"/>
      <c r="BM799" s="869"/>
    </row>
    <row r="800" spans="1:65" ht="27" customHeight="1" x14ac:dyDescent="0.2">
      <c r="A800" s="919"/>
      <c r="C800" s="869"/>
      <c r="E800" s="869"/>
      <c r="G800" s="869"/>
      <c r="H800" s="921"/>
      <c r="I800" s="838"/>
      <c r="J800" s="921"/>
      <c r="K800" s="838"/>
      <c r="L800" s="921"/>
      <c r="M800" s="838"/>
      <c r="N800" s="921"/>
      <c r="O800" s="838"/>
      <c r="P800" s="922"/>
      <c r="Q800" s="923"/>
      <c r="R800" s="924"/>
      <c r="S800" s="921"/>
      <c r="T800" s="921"/>
      <c r="U800" s="921"/>
      <c r="V800" s="933"/>
      <c r="W800" s="926"/>
      <c r="X800" s="927"/>
      <c r="Y800" s="922"/>
      <c r="Z800" s="838"/>
      <c r="AA800" s="928"/>
      <c r="AB800" s="929"/>
      <c r="AC800" s="929"/>
      <c r="AD800" s="929"/>
      <c r="AE800" s="929"/>
      <c r="AF800" s="929"/>
      <c r="AG800" s="929"/>
      <c r="AH800" s="929"/>
      <c r="AI800" s="929"/>
      <c r="AJ800" s="929"/>
      <c r="AK800" s="929"/>
      <c r="AL800" s="929"/>
      <c r="AM800" s="929"/>
      <c r="AN800" s="929"/>
      <c r="AO800" s="930"/>
      <c r="AP800" s="929"/>
      <c r="AQ800" s="931"/>
      <c r="AR800" s="931"/>
      <c r="AS800" s="869"/>
      <c r="AT800" s="869"/>
      <c r="AU800" s="869"/>
      <c r="AV800" s="869"/>
      <c r="AW800" s="869"/>
      <c r="AX800" s="869"/>
      <c r="AY800" s="869"/>
      <c r="AZ800" s="869"/>
      <c r="BA800" s="869"/>
      <c r="BB800" s="869"/>
      <c r="BC800" s="869"/>
      <c r="BD800" s="869"/>
      <c r="BE800" s="869"/>
      <c r="BF800" s="869"/>
      <c r="BG800" s="869"/>
      <c r="BH800" s="869"/>
      <c r="BI800" s="869"/>
      <c r="BJ800" s="869"/>
      <c r="BK800" s="869"/>
      <c r="BL800" s="869"/>
      <c r="BM800" s="869"/>
    </row>
    <row r="801" spans="1:65" ht="27" customHeight="1" x14ac:dyDescent="0.2">
      <c r="A801" s="919"/>
      <c r="C801" s="869"/>
      <c r="E801" s="869"/>
      <c r="G801" s="869"/>
      <c r="H801" s="921"/>
      <c r="I801" s="838"/>
      <c r="J801" s="921"/>
      <c r="K801" s="838"/>
      <c r="L801" s="921"/>
      <c r="M801" s="838"/>
      <c r="N801" s="921"/>
      <c r="O801" s="838"/>
      <c r="P801" s="922"/>
      <c r="Q801" s="923"/>
      <c r="R801" s="924"/>
      <c r="S801" s="921"/>
      <c r="T801" s="921"/>
      <c r="U801" s="921"/>
      <c r="V801" s="933"/>
      <c r="W801" s="926"/>
      <c r="X801" s="927"/>
      <c r="Y801" s="922"/>
      <c r="Z801" s="838"/>
      <c r="AA801" s="928"/>
      <c r="AB801" s="929"/>
      <c r="AC801" s="929"/>
      <c r="AD801" s="929"/>
      <c r="AE801" s="929"/>
      <c r="AF801" s="929"/>
      <c r="AG801" s="929"/>
      <c r="AH801" s="929"/>
      <c r="AI801" s="929"/>
      <c r="AJ801" s="929"/>
      <c r="AK801" s="929"/>
      <c r="AL801" s="929"/>
      <c r="AM801" s="929"/>
      <c r="AN801" s="929"/>
      <c r="AO801" s="930"/>
      <c r="AP801" s="929"/>
      <c r="AQ801" s="931"/>
      <c r="AR801" s="931"/>
      <c r="AS801" s="869"/>
      <c r="AT801" s="869"/>
      <c r="AU801" s="869"/>
      <c r="AV801" s="869"/>
      <c r="AW801" s="869"/>
      <c r="AX801" s="869"/>
      <c r="AY801" s="869"/>
      <c r="AZ801" s="869"/>
      <c r="BA801" s="869"/>
      <c r="BB801" s="869"/>
      <c r="BC801" s="869"/>
      <c r="BD801" s="869"/>
      <c r="BE801" s="869"/>
      <c r="BF801" s="869"/>
      <c r="BG801" s="869"/>
      <c r="BH801" s="869"/>
      <c r="BI801" s="869"/>
      <c r="BJ801" s="869"/>
      <c r="BK801" s="869"/>
      <c r="BL801" s="869"/>
      <c r="BM801" s="869"/>
    </row>
    <row r="802" spans="1:65" ht="27" customHeight="1" x14ac:dyDescent="0.2">
      <c r="A802" s="919"/>
      <c r="C802" s="869"/>
      <c r="E802" s="869"/>
      <c r="G802" s="869"/>
      <c r="H802" s="921"/>
      <c r="I802" s="838"/>
      <c r="J802" s="921"/>
      <c r="K802" s="838"/>
      <c r="L802" s="921"/>
      <c r="M802" s="838"/>
      <c r="N802" s="921"/>
      <c r="O802" s="838"/>
      <c r="P802" s="922"/>
      <c r="Q802" s="923"/>
      <c r="R802" s="924"/>
      <c r="S802" s="921"/>
      <c r="T802" s="921"/>
      <c r="U802" s="921"/>
      <c r="V802" s="933"/>
      <c r="W802" s="926"/>
      <c r="X802" s="927"/>
      <c r="Y802" s="922"/>
      <c r="Z802" s="838"/>
      <c r="AA802" s="928"/>
      <c r="AB802" s="929"/>
      <c r="AC802" s="929"/>
      <c r="AD802" s="929"/>
      <c r="AE802" s="929"/>
      <c r="AF802" s="929"/>
      <c r="AG802" s="929"/>
      <c r="AH802" s="929"/>
      <c r="AI802" s="929"/>
      <c r="AJ802" s="929"/>
      <c r="AK802" s="929"/>
      <c r="AL802" s="929"/>
      <c r="AM802" s="929"/>
      <c r="AN802" s="929"/>
      <c r="AO802" s="930"/>
      <c r="AP802" s="929"/>
      <c r="AQ802" s="931"/>
      <c r="AR802" s="931"/>
      <c r="AS802" s="869"/>
      <c r="AT802" s="869"/>
      <c r="AU802" s="869"/>
      <c r="AV802" s="869"/>
      <c r="AW802" s="869"/>
      <c r="AX802" s="869"/>
      <c r="AY802" s="869"/>
      <c r="AZ802" s="869"/>
      <c r="BA802" s="869"/>
      <c r="BB802" s="869"/>
      <c r="BC802" s="869"/>
      <c r="BD802" s="869"/>
      <c r="BE802" s="869"/>
      <c r="BF802" s="869"/>
      <c r="BG802" s="869"/>
      <c r="BH802" s="869"/>
      <c r="BI802" s="869"/>
      <c r="BJ802" s="869"/>
      <c r="BK802" s="869"/>
      <c r="BL802" s="869"/>
      <c r="BM802" s="869"/>
    </row>
    <row r="803" spans="1:65" ht="27" customHeight="1" x14ac:dyDescent="0.2">
      <c r="A803" s="919"/>
      <c r="C803" s="869"/>
      <c r="E803" s="869"/>
      <c r="G803" s="869"/>
      <c r="H803" s="921"/>
      <c r="I803" s="838"/>
      <c r="J803" s="921"/>
      <c r="K803" s="838"/>
      <c r="L803" s="921"/>
      <c r="M803" s="838"/>
      <c r="N803" s="921"/>
      <c r="O803" s="838"/>
      <c r="P803" s="922"/>
      <c r="Q803" s="923"/>
      <c r="R803" s="924"/>
      <c r="S803" s="921"/>
      <c r="T803" s="921"/>
      <c r="U803" s="921"/>
      <c r="V803" s="933"/>
      <c r="W803" s="926"/>
      <c r="X803" s="927"/>
      <c r="Y803" s="922"/>
      <c r="Z803" s="838"/>
      <c r="AA803" s="928"/>
      <c r="AB803" s="929"/>
      <c r="AC803" s="929"/>
      <c r="AD803" s="929"/>
      <c r="AE803" s="929"/>
      <c r="AF803" s="929"/>
      <c r="AG803" s="929"/>
      <c r="AH803" s="929"/>
      <c r="AI803" s="929"/>
      <c r="AJ803" s="929"/>
      <c r="AK803" s="929"/>
      <c r="AL803" s="929"/>
      <c r="AM803" s="929"/>
      <c r="AN803" s="929"/>
      <c r="AO803" s="930"/>
      <c r="AP803" s="929"/>
      <c r="AQ803" s="931"/>
      <c r="AR803" s="931"/>
      <c r="AS803" s="869"/>
      <c r="AT803" s="869"/>
      <c r="AU803" s="869"/>
      <c r="AV803" s="869"/>
      <c r="AW803" s="869"/>
      <c r="AX803" s="869"/>
      <c r="AY803" s="869"/>
      <c r="AZ803" s="869"/>
      <c r="BA803" s="869"/>
      <c r="BB803" s="869"/>
      <c r="BC803" s="869"/>
      <c r="BD803" s="869"/>
      <c r="BE803" s="869"/>
      <c r="BF803" s="869"/>
      <c r="BG803" s="869"/>
      <c r="BH803" s="869"/>
      <c r="BI803" s="869"/>
      <c r="BJ803" s="869"/>
      <c r="BK803" s="869"/>
      <c r="BL803" s="869"/>
      <c r="BM803" s="869"/>
    </row>
    <row r="804" spans="1:65" ht="27" customHeight="1" x14ac:dyDescent="0.2">
      <c r="A804" s="919"/>
      <c r="C804" s="869"/>
      <c r="E804" s="869"/>
      <c r="G804" s="869"/>
      <c r="H804" s="921"/>
      <c r="I804" s="838"/>
      <c r="J804" s="921"/>
      <c r="K804" s="838"/>
      <c r="L804" s="921"/>
      <c r="M804" s="838"/>
      <c r="N804" s="921"/>
      <c r="O804" s="838"/>
      <c r="P804" s="922"/>
      <c r="Q804" s="923"/>
      <c r="R804" s="924"/>
      <c r="S804" s="921"/>
      <c r="T804" s="921"/>
      <c r="U804" s="921"/>
      <c r="V804" s="933"/>
      <c r="W804" s="926"/>
      <c r="X804" s="927"/>
      <c r="Y804" s="922"/>
      <c r="Z804" s="838"/>
      <c r="AA804" s="928"/>
      <c r="AB804" s="929"/>
      <c r="AC804" s="929"/>
      <c r="AD804" s="929"/>
      <c r="AE804" s="929"/>
      <c r="AF804" s="929"/>
      <c r="AG804" s="929"/>
      <c r="AH804" s="929"/>
      <c r="AI804" s="929"/>
      <c r="AJ804" s="929"/>
      <c r="AK804" s="929"/>
      <c r="AL804" s="929"/>
      <c r="AM804" s="929"/>
      <c r="AN804" s="929"/>
      <c r="AO804" s="930"/>
      <c r="AP804" s="929"/>
      <c r="AQ804" s="931"/>
      <c r="AR804" s="931"/>
      <c r="AS804" s="869"/>
      <c r="AT804" s="869"/>
      <c r="AU804" s="869"/>
      <c r="AV804" s="869"/>
      <c r="AW804" s="869"/>
      <c r="AX804" s="869"/>
      <c r="AY804" s="869"/>
      <c r="AZ804" s="869"/>
      <c r="BA804" s="869"/>
      <c r="BB804" s="869"/>
      <c r="BC804" s="869"/>
      <c r="BD804" s="869"/>
      <c r="BE804" s="869"/>
      <c r="BF804" s="869"/>
      <c r="BG804" s="869"/>
      <c r="BH804" s="869"/>
      <c r="BI804" s="869"/>
      <c r="BJ804" s="869"/>
      <c r="BK804" s="869"/>
      <c r="BL804" s="869"/>
      <c r="BM804" s="869"/>
    </row>
    <row r="805" spans="1:65" ht="27" customHeight="1" x14ac:dyDescent="0.2">
      <c r="A805" s="919"/>
      <c r="C805" s="869"/>
      <c r="E805" s="869"/>
      <c r="G805" s="869"/>
      <c r="H805" s="921"/>
      <c r="I805" s="838"/>
      <c r="J805" s="921"/>
      <c r="K805" s="838"/>
      <c r="L805" s="921"/>
      <c r="M805" s="838"/>
      <c r="N805" s="921"/>
      <c r="O805" s="838"/>
      <c r="P805" s="922"/>
      <c r="Q805" s="923"/>
      <c r="R805" s="924"/>
      <c r="S805" s="921"/>
      <c r="T805" s="921"/>
      <c r="U805" s="921"/>
      <c r="V805" s="933"/>
      <c r="W805" s="926"/>
      <c r="X805" s="927"/>
      <c r="Y805" s="922"/>
      <c r="Z805" s="838"/>
      <c r="AA805" s="928"/>
      <c r="AB805" s="929"/>
      <c r="AC805" s="929"/>
      <c r="AD805" s="929"/>
      <c r="AE805" s="929"/>
      <c r="AF805" s="929"/>
      <c r="AG805" s="929"/>
      <c r="AH805" s="929"/>
      <c r="AI805" s="929"/>
      <c r="AJ805" s="929"/>
      <c r="AK805" s="929"/>
      <c r="AL805" s="929"/>
      <c r="AM805" s="929"/>
      <c r="AN805" s="929"/>
      <c r="AO805" s="930"/>
      <c r="AP805" s="929"/>
      <c r="AQ805" s="931"/>
      <c r="AR805" s="931"/>
      <c r="AS805" s="869"/>
      <c r="AT805" s="869"/>
      <c r="AU805" s="869"/>
      <c r="AV805" s="869"/>
      <c r="AW805" s="869"/>
      <c r="AX805" s="869"/>
      <c r="AY805" s="869"/>
      <c r="AZ805" s="869"/>
      <c r="BA805" s="869"/>
      <c r="BB805" s="869"/>
      <c r="BC805" s="869"/>
      <c r="BD805" s="869"/>
      <c r="BE805" s="869"/>
      <c r="BF805" s="869"/>
      <c r="BG805" s="869"/>
      <c r="BH805" s="869"/>
      <c r="BI805" s="869"/>
      <c r="BJ805" s="869"/>
      <c r="BK805" s="869"/>
      <c r="BL805" s="869"/>
      <c r="BM805" s="869"/>
    </row>
    <row r="806" spans="1:65" ht="27" customHeight="1" x14ac:dyDescent="0.2">
      <c r="A806" s="919"/>
      <c r="C806" s="869"/>
      <c r="E806" s="869"/>
      <c r="G806" s="869"/>
      <c r="H806" s="921"/>
      <c r="I806" s="838"/>
      <c r="J806" s="921"/>
      <c r="K806" s="838"/>
      <c r="L806" s="921"/>
      <c r="M806" s="838"/>
      <c r="N806" s="921"/>
      <c r="O806" s="838"/>
      <c r="P806" s="922"/>
      <c r="Q806" s="923"/>
      <c r="R806" s="924"/>
      <c r="S806" s="921"/>
      <c r="T806" s="921"/>
      <c r="U806" s="921"/>
      <c r="V806" s="933"/>
      <c r="W806" s="926"/>
      <c r="X806" s="927"/>
      <c r="Y806" s="922"/>
      <c r="Z806" s="838"/>
      <c r="AA806" s="928"/>
      <c r="AB806" s="929"/>
      <c r="AC806" s="929"/>
      <c r="AD806" s="929"/>
      <c r="AE806" s="929"/>
      <c r="AF806" s="929"/>
      <c r="AG806" s="929"/>
      <c r="AH806" s="929"/>
      <c r="AI806" s="929"/>
      <c r="AJ806" s="929"/>
      <c r="AK806" s="929"/>
      <c r="AL806" s="929"/>
      <c r="AM806" s="929"/>
      <c r="AN806" s="929"/>
      <c r="AO806" s="930"/>
      <c r="AP806" s="929"/>
      <c r="AQ806" s="931"/>
      <c r="AR806" s="931"/>
      <c r="AS806" s="869"/>
      <c r="AT806" s="869"/>
      <c r="AU806" s="869"/>
      <c r="AV806" s="869"/>
      <c r="AW806" s="869"/>
      <c r="AX806" s="869"/>
      <c r="AY806" s="869"/>
      <c r="AZ806" s="869"/>
      <c r="BA806" s="869"/>
      <c r="BB806" s="869"/>
      <c r="BC806" s="869"/>
      <c r="BD806" s="869"/>
      <c r="BE806" s="869"/>
      <c r="BF806" s="869"/>
      <c r="BG806" s="869"/>
      <c r="BH806" s="869"/>
      <c r="BI806" s="869"/>
      <c r="BJ806" s="869"/>
      <c r="BK806" s="869"/>
      <c r="BL806" s="869"/>
      <c r="BM806" s="869"/>
    </row>
    <row r="807" spans="1:65" ht="27" customHeight="1" x14ac:dyDescent="0.2">
      <c r="A807" s="919"/>
      <c r="C807" s="869"/>
      <c r="E807" s="869"/>
      <c r="G807" s="869"/>
      <c r="H807" s="921"/>
      <c r="I807" s="838"/>
      <c r="J807" s="921"/>
      <c r="K807" s="838"/>
      <c r="L807" s="921"/>
      <c r="M807" s="838"/>
      <c r="N807" s="921"/>
      <c r="O807" s="838"/>
      <c r="P807" s="922"/>
      <c r="Q807" s="923"/>
      <c r="R807" s="924"/>
      <c r="S807" s="921"/>
      <c r="T807" s="921"/>
      <c r="U807" s="921"/>
      <c r="V807" s="933"/>
      <c r="W807" s="926"/>
      <c r="X807" s="927"/>
      <c r="Y807" s="922"/>
      <c r="Z807" s="838"/>
      <c r="AA807" s="928"/>
      <c r="AB807" s="929"/>
      <c r="AC807" s="929"/>
      <c r="AD807" s="929"/>
      <c r="AE807" s="929"/>
      <c r="AF807" s="929"/>
      <c r="AG807" s="929"/>
      <c r="AH807" s="929"/>
      <c r="AI807" s="929"/>
      <c r="AJ807" s="929"/>
      <c r="AK807" s="929"/>
      <c r="AL807" s="929"/>
      <c r="AM807" s="929"/>
      <c r="AN807" s="929"/>
      <c r="AO807" s="930"/>
      <c r="AP807" s="929"/>
      <c r="AQ807" s="931"/>
      <c r="AR807" s="931"/>
      <c r="AS807" s="869"/>
      <c r="AT807" s="869"/>
      <c r="AU807" s="869"/>
      <c r="AV807" s="869"/>
      <c r="AW807" s="869"/>
      <c r="AX807" s="869"/>
      <c r="AY807" s="869"/>
      <c r="AZ807" s="869"/>
      <c r="BA807" s="869"/>
      <c r="BB807" s="869"/>
      <c r="BC807" s="869"/>
      <c r="BD807" s="869"/>
      <c r="BE807" s="869"/>
      <c r="BF807" s="869"/>
      <c r="BG807" s="869"/>
      <c r="BH807" s="869"/>
      <c r="BI807" s="869"/>
      <c r="BJ807" s="869"/>
      <c r="BK807" s="869"/>
      <c r="BL807" s="869"/>
      <c r="BM807" s="869"/>
    </row>
    <row r="808" spans="1:65" ht="27" customHeight="1" x14ac:dyDescent="0.2">
      <c r="A808" s="919"/>
      <c r="C808" s="869"/>
      <c r="E808" s="869"/>
      <c r="G808" s="869"/>
      <c r="H808" s="921"/>
      <c r="I808" s="838"/>
      <c r="J808" s="921"/>
      <c r="K808" s="838"/>
      <c r="L808" s="921"/>
      <c r="M808" s="838"/>
      <c r="N808" s="921"/>
      <c r="O808" s="838"/>
      <c r="P808" s="922"/>
      <c r="Q808" s="923"/>
      <c r="R808" s="924"/>
      <c r="S808" s="921"/>
      <c r="T808" s="921"/>
      <c r="U808" s="921"/>
      <c r="V808" s="933"/>
      <c r="W808" s="926"/>
      <c r="X808" s="927"/>
      <c r="Y808" s="922"/>
      <c r="Z808" s="838"/>
      <c r="AA808" s="928"/>
      <c r="AB808" s="929"/>
      <c r="AC808" s="929"/>
      <c r="AD808" s="929"/>
      <c r="AE808" s="929"/>
      <c r="AF808" s="929"/>
      <c r="AG808" s="929"/>
      <c r="AH808" s="929"/>
      <c r="AI808" s="929"/>
      <c r="AJ808" s="929"/>
      <c r="AK808" s="929"/>
      <c r="AL808" s="929"/>
      <c r="AM808" s="929"/>
      <c r="AN808" s="929"/>
      <c r="AO808" s="930"/>
      <c r="AP808" s="929"/>
      <c r="AQ808" s="931"/>
      <c r="AR808" s="931"/>
      <c r="AS808" s="869"/>
      <c r="AT808" s="869"/>
      <c r="AU808" s="869"/>
      <c r="AV808" s="869"/>
      <c r="AW808" s="869"/>
      <c r="AX808" s="869"/>
      <c r="AY808" s="869"/>
      <c r="AZ808" s="869"/>
      <c r="BA808" s="869"/>
      <c r="BB808" s="869"/>
      <c r="BC808" s="869"/>
      <c r="BD808" s="869"/>
      <c r="BE808" s="869"/>
      <c r="BF808" s="869"/>
      <c r="BG808" s="869"/>
      <c r="BH808" s="869"/>
      <c r="BI808" s="869"/>
      <c r="BJ808" s="869"/>
      <c r="BK808" s="869"/>
      <c r="BL808" s="869"/>
      <c r="BM808" s="869"/>
    </row>
    <row r="809" spans="1:65" ht="27" customHeight="1" x14ac:dyDescent="0.2">
      <c r="A809" s="919"/>
      <c r="C809" s="869"/>
      <c r="E809" s="869"/>
      <c r="G809" s="869"/>
      <c r="H809" s="921"/>
      <c r="I809" s="838"/>
      <c r="J809" s="921"/>
      <c r="K809" s="838"/>
      <c r="L809" s="921"/>
      <c r="M809" s="838"/>
      <c r="N809" s="921"/>
      <c r="O809" s="838"/>
      <c r="P809" s="922"/>
      <c r="Q809" s="923"/>
      <c r="R809" s="924"/>
      <c r="S809" s="921"/>
      <c r="T809" s="921"/>
      <c r="U809" s="921"/>
      <c r="V809" s="933"/>
      <c r="W809" s="926"/>
      <c r="X809" s="927"/>
      <c r="Y809" s="922"/>
      <c r="Z809" s="838"/>
      <c r="AA809" s="928"/>
      <c r="AB809" s="929"/>
      <c r="AC809" s="929"/>
      <c r="AD809" s="929"/>
      <c r="AE809" s="929"/>
      <c r="AF809" s="929"/>
      <c r="AG809" s="929"/>
      <c r="AH809" s="929"/>
      <c r="AI809" s="929"/>
      <c r="AJ809" s="929"/>
      <c r="AK809" s="929"/>
      <c r="AL809" s="929"/>
      <c r="AM809" s="929"/>
      <c r="AN809" s="929"/>
      <c r="AO809" s="930"/>
      <c r="AP809" s="929"/>
      <c r="AQ809" s="931"/>
      <c r="AR809" s="931"/>
      <c r="AS809" s="869"/>
      <c r="AT809" s="869"/>
      <c r="AU809" s="869"/>
      <c r="AV809" s="869"/>
      <c r="AW809" s="869"/>
      <c r="AX809" s="869"/>
      <c r="AY809" s="869"/>
      <c r="AZ809" s="869"/>
      <c r="BA809" s="869"/>
      <c r="BB809" s="869"/>
      <c r="BC809" s="869"/>
      <c r="BD809" s="869"/>
      <c r="BE809" s="869"/>
      <c r="BF809" s="869"/>
      <c r="BG809" s="869"/>
      <c r="BH809" s="869"/>
      <c r="BI809" s="869"/>
      <c r="BJ809" s="869"/>
      <c r="BK809" s="869"/>
      <c r="BL809" s="869"/>
      <c r="BM809" s="869"/>
    </row>
    <row r="810" spans="1:65" ht="27" customHeight="1" x14ac:dyDescent="0.2">
      <c r="A810" s="919"/>
      <c r="C810" s="869"/>
      <c r="E810" s="869"/>
      <c r="G810" s="869"/>
      <c r="H810" s="921"/>
      <c r="I810" s="838"/>
      <c r="J810" s="921"/>
      <c r="K810" s="838"/>
      <c r="L810" s="921"/>
      <c r="M810" s="838"/>
      <c r="N810" s="921"/>
      <c r="O810" s="838"/>
      <c r="P810" s="922"/>
      <c r="Q810" s="923"/>
      <c r="R810" s="924"/>
      <c r="S810" s="921"/>
      <c r="T810" s="921"/>
      <c r="U810" s="921"/>
      <c r="V810" s="933"/>
      <c r="W810" s="926"/>
      <c r="X810" s="927"/>
      <c r="Y810" s="922"/>
      <c r="Z810" s="838"/>
      <c r="AA810" s="928"/>
      <c r="AB810" s="929"/>
      <c r="AC810" s="929"/>
      <c r="AD810" s="929"/>
      <c r="AE810" s="929"/>
      <c r="AF810" s="929"/>
      <c r="AG810" s="929"/>
      <c r="AH810" s="929"/>
      <c r="AI810" s="929"/>
      <c r="AJ810" s="929"/>
      <c r="AK810" s="929"/>
      <c r="AL810" s="929"/>
      <c r="AM810" s="929"/>
      <c r="AN810" s="929"/>
      <c r="AO810" s="930"/>
      <c r="AP810" s="929"/>
      <c r="AQ810" s="931"/>
      <c r="AR810" s="931"/>
      <c r="AS810" s="869"/>
      <c r="AT810" s="869"/>
      <c r="AU810" s="869"/>
      <c r="AV810" s="869"/>
      <c r="AW810" s="869"/>
      <c r="AX810" s="869"/>
      <c r="AY810" s="869"/>
      <c r="AZ810" s="869"/>
      <c r="BA810" s="869"/>
      <c r="BB810" s="869"/>
      <c r="BC810" s="869"/>
      <c r="BD810" s="869"/>
      <c r="BE810" s="869"/>
      <c r="BF810" s="869"/>
      <c r="BG810" s="869"/>
      <c r="BH810" s="869"/>
      <c r="BI810" s="869"/>
      <c r="BJ810" s="869"/>
      <c r="BK810" s="869"/>
      <c r="BL810" s="869"/>
      <c r="BM810" s="869"/>
    </row>
    <row r="811" spans="1:65" ht="27" customHeight="1" x14ac:dyDescent="0.2">
      <c r="A811" s="919"/>
      <c r="C811" s="869"/>
      <c r="E811" s="869"/>
      <c r="G811" s="869"/>
      <c r="H811" s="921"/>
      <c r="I811" s="838"/>
      <c r="J811" s="921"/>
      <c r="K811" s="838"/>
      <c r="L811" s="921"/>
      <c r="M811" s="838"/>
      <c r="N811" s="921"/>
      <c r="O811" s="838"/>
      <c r="P811" s="922"/>
      <c r="Q811" s="923"/>
      <c r="R811" s="924"/>
      <c r="S811" s="921"/>
      <c r="T811" s="921"/>
      <c r="U811" s="921"/>
      <c r="V811" s="933"/>
      <c r="W811" s="926"/>
      <c r="X811" s="927"/>
      <c r="Y811" s="922"/>
      <c r="Z811" s="838"/>
      <c r="AA811" s="928"/>
      <c r="AB811" s="929"/>
      <c r="AC811" s="929"/>
      <c r="AD811" s="929"/>
      <c r="AE811" s="929"/>
      <c r="AF811" s="929"/>
      <c r="AG811" s="929"/>
      <c r="AH811" s="929"/>
      <c r="AI811" s="929"/>
      <c r="AJ811" s="929"/>
      <c r="AK811" s="929"/>
      <c r="AL811" s="929"/>
      <c r="AM811" s="929"/>
      <c r="AN811" s="929"/>
      <c r="AO811" s="930"/>
      <c r="AP811" s="929"/>
      <c r="AQ811" s="931"/>
      <c r="AR811" s="931"/>
      <c r="AS811" s="869"/>
      <c r="AT811" s="869"/>
      <c r="AU811" s="869"/>
      <c r="AV811" s="869"/>
      <c r="AW811" s="869"/>
      <c r="AX811" s="869"/>
      <c r="AY811" s="869"/>
      <c r="AZ811" s="869"/>
      <c r="BA811" s="869"/>
      <c r="BB811" s="869"/>
      <c r="BC811" s="869"/>
      <c r="BD811" s="869"/>
      <c r="BE811" s="869"/>
      <c r="BF811" s="869"/>
      <c r="BG811" s="869"/>
      <c r="BH811" s="869"/>
      <c r="BI811" s="869"/>
      <c r="BJ811" s="869"/>
      <c r="BK811" s="869"/>
      <c r="BL811" s="869"/>
      <c r="BM811" s="869"/>
    </row>
    <row r="812" spans="1:65" ht="27" customHeight="1" x14ac:dyDescent="0.2">
      <c r="A812" s="919"/>
      <c r="C812" s="869"/>
      <c r="E812" s="869"/>
      <c r="G812" s="869"/>
      <c r="H812" s="921"/>
      <c r="I812" s="838"/>
      <c r="J812" s="921"/>
      <c r="K812" s="838"/>
      <c r="L812" s="921"/>
      <c r="M812" s="838"/>
      <c r="N812" s="921"/>
      <c r="O812" s="838"/>
      <c r="P812" s="922"/>
      <c r="Q812" s="923"/>
      <c r="R812" s="924"/>
      <c r="S812" s="921"/>
      <c r="T812" s="921"/>
      <c r="U812" s="921"/>
      <c r="V812" s="933"/>
      <c r="W812" s="926"/>
      <c r="X812" s="927"/>
      <c r="Y812" s="922"/>
      <c r="Z812" s="838"/>
      <c r="AA812" s="928"/>
      <c r="AB812" s="929"/>
      <c r="AC812" s="929"/>
      <c r="AD812" s="929"/>
      <c r="AE812" s="929"/>
      <c r="AF812" s="929"/>
      <c r="AG812" s="929"/>
      <c r="AH812" s="929"/>
      <c r="AI812" s="929"/>
      <c r="AJ812" s="929"/>
      <c r="AK812" s="929"/>
      <c r="AL812" s="929"/>
      <c r="AM812" s="929"/>
      <c r="AN812" s="929"/>
      <c r="AO812" s="930"/>
      <c r="AP812" s="929"/>
      <c r="AQ812" s="931"/>
      <c r="AR812" s="931"/>
      <c r="AS812" s="869"/>
      <c r="AT812" s="869"/>
      <c r="AU812" s="869"/>
      <c r="AV812" s="869"/>
      <c r="AW812" s="869"/>
      <c r="AX812" s="869"/>
      <c r="AY812" s="869"/>
      <c r="AZ812" s="869"/>
      <c r="BA812" s="869"/>
      <c r="BB812" s="869"/>
      <c r="BC812" s="869"/>
      <c r="BD812" s="869"/>
      <c r="BE812" s="869"/>
      <c r="BF812" s="869"/>
      <c r="BG812" s="869"/>
      <c r="BH812" s="869"/>
      <c r="BI812" s="869"/>
      <c r="BJ812" s="869"/>
      <c r="BK812" s="869"/>
      <c r="BL812" s="869"/>
      <c r="BM812" s="869"/>
    </row>
    <row r="813" spans="1:65" ht="27" customHeight="1" x14ac:dyDescent="0.2">
      <c r="A813" s="919"/>
      <c r="C813" s="869"/>
      <c r="E813" s="869"/>
      <c r="G813" s="869"/>
      <c r="H813" s="921"/>
      <c r="I813" s="838"/>
      <c r="J813" s="921"/>
      <c r="K813" s="838"/>
      <c r="L813" s="921"/>
      <c r="M813" s="838"/>
      <c r="N813" s="921"/>
      <c r="O813" s="838"/>
      <c r="P813" s="922"/>
      <c r="Q813" s="923"/>
      <c r="R813" s="924"/>
      <c r="S813" s="921"/>
      <c r="T813" s="921"/>
      <c r="U813" s="921"/>
      <c r="V813" s="933"/>
      <c r="W813" s="926"/>
      <c r="X813" s="927"/>
      <c r="Y813" s="922"/>
      <c r="Z813" s="838"/>
      <c r="AA813" s="928"/>
      <c r="AB813" s="929"/>
      <c r="AC813" s="929"/>
      <c r="AD813" s="929"/>
      <c r="AE813" s="929"/>
      <c r="AF813" s="929"/>
      <c r="AG813" s="929"/>
      <c r="AH813" s="929"/>
      <c r="AI813" s="929"/>
      <c r="AJ813" s="929"/>
      <c r="AK813" s="929"/>
      <c r="AL813" s="929"/>
      <c r="AM813" s="929"/>
      <c r="AN813" s="929"/>
      <c r="AO813" s="930"/>
      <c r="AP813" s="929"/>
      <c r="AQ813" s="931"/>
      <c r="AR813" s="931"/>
      <c r="AS813" s="869"/>
      <c r="AT813" s="869"/>
      <c r="AU813" s="869"/>
      <c r="AV813" s="869"/>
      <c r="AW813" s="869"/>
      <c r="AX813" s="869"/>
      <c r="AY813" s="869"/>
      <c r="AZ813" s="869"/>
      <c r="BA813" s="869"/>
      <c r="BB813" s="869"/>
      <c r="BC813" s="869"/>
      <c r="BD813" s="869"/>
      <c r="BE813" s="869"/>
      <c r="BF813" s="869"/>
      <c r="BG813" s="869"/>
      <c r="BH813" s="869"/>
      <c r="BI813" s="869"/>
      <c r="BJ813" s="869"/>
      <c r="BK813" s="869"/>
      <c r="BL813" s="869"/>
      <c r="BM813" s="869"/>
    </row>
    <row r="814" spans="1:65" ht="27" customHeight="1" x14ac:dyDescent="0.2">
      <c r="A814" s="919"/>
      <c r="C814" s="869"/>
      <c r="E814" s="869"/>
      <c r="G814" s="869"/>
      <c r="H814" s="921"/>
      <c r="I814" s="838"/>
      <c r="J814" s="921"/>
      <c r="K814" s="838"/>
      <c r="L814" s="921"/>
      <c r="M814" s="838"/>
      <c r="N814" s="921"/>
      <c r="O814" s="838"/>
      <c r="P814" s="922"/>
      <c r="Q814" s="923"/>
      <c r="R814" s="924"/>
      <c r="S814" s="921"/>
      <c r="T814" s="921"/>
      <c r="U814" s="921"/>
      <c r="V814" s="933"/>
      <c r="W814" s="926"/>
      <c r="X814" s="927"/>
      <c r="Y814" s="922"/>
      <c r="Z814" s="838"/>
      <c r="AA814" s="928"/>
      <c r="AB814" s="929"/>
      <c r="AC814" s="929"/>
      <c r="AD814" s="929"/>
      <c r="AE814" s="929"/>
      <c r="AF814" s="929"/>
      <c r="AG814" s="929"/>
      <c r="AH814" s="929"/>
      <c r="AI814" s="929"/>
      <c r="AJ814" s="929"/>
      <c r="AK814" s="929"/>
      <c r="AL814" s="929"/>
      <c r="AM814" s="929"/>
      <c r="AN814" s="929"/>
      <c r="AO814" s="930"/>
      <c r="AP814" s="929"/>
      <c r="AQ814" s="931"/>
      <c r="AR814" s="931"/>
      <c r="AS814" s="869"/>
      <c r="AT814" s="869"/>
      <c r="AU814" s="869"/>
      <c r="AV814" s="869"/>
      <c r="AW814" s="869"/>
      <c r="AX814" s="869"/>
      <c r="AY814" s="869"/>
      <c r="AZ814" s="869"/>
      <c r="BA814" s="869"/>
      <c r="BB814" s="869"/>
      <c r="BC814" s="869"/>
      <c r="BD814" s="869"/>
      <c r="BE814" s="869"/>
      <c r="BF814" s="869"/>
      <c r="BG814" s="869"/>
      <c r="BH814" s="869"/>
      <c r="BI814" s="869"/>
      <c r="BJ814" s="869"/>
      <c r="BK814" s="869"/>
      <c r="BL814" s="869"/>
      <c r="BM814" s="869"/>
    </row>
    <row r="815" spans="1:65" ht="27" customHeight="1" x14ac:dyDescent="0.2">
      <c r="A815" s="919"/>
      <c r="C815" s="869"/>
      <c r="E815" s="869"/>
      <c r="G815" s="869"/>
      <c r="H815" s="921"/>
      <c r="I815" s="838"/>
      <c r="J815" s="921"/>
      <c r="K815" s="838"/>
      <c r="L815" s="921"/>
      <c r="M815" s="838"/>
      <c r="N815" s="921"/>
      <c r="O815" s="838"/>
      <c r="P815" s="922"/>
      <c r="Q815" s="923"/>
      <c r="R815" s="924"/>
      <c r="S815" s="921"/>
      <c r="T815" s="921"/>
      <c r="U815" s="921"/>
      <c r="V815" s="933"/>
      <c r="W815" s="926"/>
      <c r="X815" s="927"/>
      <c r="Y815" s="922"/>
      <c r="Z815" s="838"/>
      <c r="AA815" s="928"/>
      <c r="AB815" s="929"/>
      <c r="AC815" s="929"/>
      <c r="AD815" s="929"/>
      <c r="AE815" s="929"/>
      <c r="AF815" s="929"/>
      <c r="AG815" s="929"/>
      <c r="AH815" s="929"/>
      <c r="AI815" s="929"/>
      <c r="AJ815" s="929"/>
      <c r="AK815" s="929"/>
      <c r="AL815" s="929"/>
      <c r="AM815" s="929"/>
      <c r="AN815" s="929"/>
      <c r="AO815" s="930"/>
      <c r="AP815" s="929"/>
      <c r="AQ815" s="931"/>
      <c r="AR815" s="931"/>
      <c r="AS815" s="869"/>
      <c r="AT815" s="869"/>
      <c r="AU815" s="869"/>
      <c r="AV815" s="869"/>
      <c r="AW815" s="869"/>
      <c r="AX815" s="869"/>
      <c r="AY815" s="869"/>
      <c r="AZ815" s="869"/>
      <c r="BA815" s="869"/>
      <c r="BB815" s="869"/>
      <c r="BC815" s="869"/>
      <c r="BD815" s="869"/>
      <c r="BE815" s="869"/>
      <c r="BF815" s="869"/>
      <c r="BG815" s="869"/>
      <c r="BH815" s="869"/>
      <c r="BI815" s="869"/>
      <c r="BJ815" s="869"/>
      <c r="BK815" s="869"/>
      <c r="BL815" s="869"/>
      <c r="BM815" s="869"/>
    </row>
    <row r="816" spans="1:65" ht="27" customHeight="1" x14ac:dyDescent="0.2">
      <c r="A816" s="919"/>
      <c r="C816" s="869"/>
      <c r="E816" s="869"/>
      <c r="G816" s="869"/>
      <c r="H816" s="921"/>
      <c r="I816" s="838"/>
      <c r="J816" s="921"/>
      <c r="K816" s="838"/>
      <c r="L816" s="921"/>
      <c r="M816" s="838"/>
      <c r="N816" s="921"/>
      <c r="O816" s="838"/>
      <c r="P816" s="922"/>
      <c r="Q816" s="923"/>
      <c r="R816" s="924"/>
      <c r="S816" s="921"/>
      <c r="T816" s="921"/>
      <c r="U816" s="921"/>
      <c r="V816" s="933"/>
      <c r="W816" s="926"/>
      <c r="X816" s="927"/>
      <c r="Y816" s="922"/>
      <c r="Z816" s="838"/>
      <c r="AA816" s="928"/>
      <c r="AB816" s="929"/>
      <c r="AC816" s="929"/>
      <c r="AD816" s="929"/>
      <c r="AE816" s="929"/>
      <c r="AF816" s="929"/>
      <c r="AG816" s="929"/>
      <c r="AH816" s="929"/>
      <c r="AI816" s="929"/>
      <c r="AJ816" s="929"/>
      <c r="AK816" s="929"/>
      <c r="AL816" s="929"/>
      <c r="AM816" s="929"/>
      <c r="AN816" s="929"/>
      <c r="AO816" s="930"/>
      <c r="AP816" s="929"/>
      <c r="AQ816" s="931"/>
      <c r="AR816" s="931"/>
      <c r="AS816" s="869"/>
      <c r="AT816" s="869"/>
      <c r="AU816" s="869"/>
      <c r="AV816" s="869"/>
      <c r="AW816" s="869"/>
      <c r="AX816" s="869"/>
      <c r="AY816" s="869"/>
      <c r="AZ816" s="869"/>
      <c r="BA816" s="869"/>
      <c r="BB816" s="869"/>
      <c r="BC816" s="869"/>
      <c r="BD816" s="869"/>
      <c r="BE816" s="869"/>
      <c r="BF816" s="869"/>
      <c r="BG816" s="869"/>
      <c r="BH816" s="869"/>
      <c r="BI816" s="869"/>
      <c r="BJ816" s="869"/>
      <c r="BK816" s="869"/>
      <c r="BL816" s="869"/>
      <c r="BM816" s="869"/>
    </row>
    <row r="817" spans="1:65" ht="27" customHeight="1" x14ac:dyDescent="0.2">
      <c r="A817" s="919"/>
      <c r="C817" s="869"/>
      <c r="E817" s="869"/>
      <c r="G817" s="869"/>
      <c r="H817" s="921"/>
      <c r="I817" s="838"/>
      <c r="J817" s="921"/>
      <c r="K817" s="838"/>
      <c r="L817" s="921"/>
      <c r="M817" s="838"/>
      <c r="N817" s="921"/>
      <c r="O817" s="838"/>
      <c r="P817" s="922"/>
      <c r="Q817" s="923"/>
      <c r="R817" s="924"/>
      <c r="S817" s="921"/>
      <c r="T817" s="921"/>
      <c r="U817" s="921"/>
      <c r="V817" s="933"/>
      <c r="W817" s="926"/>
      <c r="X817" s="927"/>
      <c r="Y817" s="922"/>
      <c r="Z817" s="838"/>
      <c r="AA817" s="928"/>
      <c r="AB817" s="929"/>
      <c r="AC817" s="929"/>
      <c r="AD817" s="929"/>
      <c r="AE817" s="929"/>
      <c r="AF817" s="929"/>
      <c r="AG817" s="929"/>
      <c r="AH817" s="929"/>
      <c r="AI817" s="929"/>
      <c r="AJ817" s="929"/>
      <c r="AK817" s="929"/>
      <c r="AL817" s="929"/>
      <c r="AM817" s="929"/>
      <c r="AN817" s="929"/>
      <c r="AO817" s="930"/>
      <c r="AP817" s="929"/>
      <c r="AQ817" s="931"/>
      <c r="AR817" s="931"/>
      <c r="AS817" s="869"/>
      <c r="AT817" s="869"/>
      <c r="AU817" s="869"/>
      <c r="AV817" s="869"/>
      <c r="AW817" s="869"/>
      <c r="AX817" s="869"/>
      <c r="AY817" s="869"/>
      <c r="AZ817" s="869"/>
      <c r="BA817" s="869"/>
      <c r="BB817" s="869"/>
      <c r="BC817" s="869"/>
      <c r="BD817" s="869"/>
      <c r="BE817" s="869"/>
      <c r="BF817" s="869"/>
      <c r="BG817" s="869"/>
      <c r="BH817" s="869"/>
      <c r="BI817" s="869"/>
      <c r="BJ817" s="869"/>
      <c r="BK817" s="869"/>
      <c r="BL817" s="869"/>
      <c r="BM817" s="869"/>
    </row>
    <row r="818" spans="1:65" ht="27" customHeight="1" x14ac:dyDescent="0.2">
      <c r="A818" s="919"/>
      <c r="C818" s="869"/>
      <c r="E818" s="869"/>
      <c r="G818" s="869"/>
      <c r="H818" s="921"/>
      <c r="I818" s="838"/>
      <c r="J818" s="921"/>
      <c r="K818" s="838"/>
      <c r="L818" s="921"/>
      <c r="M818" s="838"/>
      <c r="N818" s="921"/>
      <c r="O818" s="838"/>
      <c r="P818" s="922"/>
      <c r="Q818" s="923"/>
      <c r="R818" s="924"/>
      <c r="S818" s="921"/>
      <c r="T818" s="921"/>
      <c r="U818" s="921"/>
      <c r="V818" s="933"/>
      <c r="W818" s="926"/>
      <c r="X818" s="927"/>
      <c r="Y818" s="922"/>
      <c r="Z818" s="838"/>
      <c r="AA818" s="928"/>
      <c r="AB818" s="929"/>
      <c r="AC818" s="929"/>
      <c r="AD818" s="929"/>
      <c r="AE818" s="929"/>
      <c r="AF818" s="929"/>
      <c r="AG818" s="929"/>
      <c r="AH818" s="929"/>
      <c r="AI818" s="929"/>
      <c r="AJ818" s="929"/>
      <c r="AK818" s="929"/>
      <c r="AL818" s="929"/>
      <c r="AM818" s="929"/>
      <c r="AN818" s="929"/>
      <c r="AO818" s="930"/>
      <c r="AP818" s="929"/>
      <c r="AQ818" s="931"/>
      <c r="AR818" s="931"/>
      <c r="AS818" s="869"/>
      <c r="AT818" s="869"/>
      <c r="AU818" s="869"/>
      <c r="AV818" s="869"/>
      <c r="AW818" s="869"/>
      <c r="AX818" s="869"/>
      <c r="AY818" s="869"/>
      <c r="AZ818" s="869"/>
      <c r="BA818" s="869"/>
      <c r="BB818" s="869"/>
      <c r="BC818" s="869"/>
      <c r="BD818" s="869"/>
      <c r="BE818" s="869"/>
      <c r="BF818" s="869"/>
      <c r="BG818" s="869"/>
      <c r="BH818" s="869"/>
      <c r="BI818" s="869"/>
      <c r="BJ818" s="869"/>
      <c r="BK818" s="869"/>
      <c r="BL818" s="869"/>
      <c r="BM818" s="869"/>
    </row>
    <row r="819" spans="1:65" ht="27" customHeight="1" x14ac:dyDescent="0.2">
      <c r="A819" s="919"/>
      <c r="C819" s="869"/>
      <c r="E819" s="869"/>
      <c r="G819" s="869"/>
      <c r="H819" s="921"/>
      <c r="I819" s="838"/>
      <c r="J819" s="921"/>
      <c r="K819" s="838"/>
      <c r="L819" s="921"/>
      <c r="M819" s="838"/>
      <c r="N819" s="921"/>
      <c r="O819" s="838"/>
      <c r="P819" s="922"/>
      <c r="Q819" s="923"/>
      <c r="R819" s="924"/>
      <c r="S819" s="921"/>
      <c r="T819" s="921"/>
      <c r="U819" s="921"/>
      <c r="V819" s="933"/>
      <c r="W819" s="926"/>
      <c r="X819" s="927"/>
      <c r="Y819" s="922"/>
      <c r="Z819" s="838"/>
      <c r="AA819" s="928"/>
      <c r="AB819" s="929"/>
      <c r="AC819" s="929"/>
      <c r="AD819" s="929"/>
      <c r="AE819" s="929"/>
      <c r="AF819" s="929"/>
      <c r="AG819" s="929"/>
      <c r="AH819" s="929"/>
      <c r="AI819" s="929"/>
      <c r="AJ819" s="929"/>
      <c r="AK819" s="929"/>
      <c r="AL819" s="929"/>
      <c r="AM819" s="929"/>
      <c r="AN819" s="929"/>
      <c r="AO819" s="930"/>
      <c r="AP819" s="929"/>
      <c r="AQ819" s="931"/>
      <c r="AR819" s="931"/>
      <c r="AS819" s="869"/>
      <c r="AT819" s="869"/>
      <c r="AU819" s="869"/>
      <c r="AV819" s="869"/>
      <c r="AW819" s="869"/>
      <c r="AX819" s="869"/>
      <c r="AY819" s="869"/>
      <c r="AZ819" s="869"/>
      <c r="BA819" s="869"/>
      <c r="BB819" s="869"/>
      <c r="BC819" s="869"/>
      <c r="BD819" s="869"/>
      <c r="BE819" s="869"/>
      <c r="BF819" s="869"/>
      <c r="BG819" s="869"/>
      <c r="BH819" s="869"/>
      <c r="BI819" s="869"/>
      <c r="BJ819" s="869"/>
      <c r="BK819" s="869"/>
      <c r="BL819" s="869"/>
      <c r="BM819" s="869"/>
    </row>
    <row r="820" spans="1:65" ht="27" customHeight="1" x14ac:dyDescent="0.2">
      <c r="A820" s="919"/>
      <c r="C820" s="869"/>
      <c r="E820" s="869"/>
      <c r="G820" s="869"/>
      <c r="H820" s="921"/>
      <c r="I820" s="838"/>
      <c r="J820" s="921"/>
      <c r="K820" s="838"/>
      <c r="L820" s="921"/>
      <c r="M820" s="838"/>
      <c r="N820" s="921"/>
      <c r="O820" s="838"/>
      <c r="P820" s="922"/>
      <c r="Q820" s="923"/>
      <c r="R820" s="924"/>
      <c r="S820" s="921"/>
      <c r="T820" s="921"/>
      <c r="U820" s="921"/>
      <c r="V820" s="933"/>
      <c r="W820" s="926"/>
      <c r="X820" s="927"/>
      <c r="Y820" s="922"/>
      <c r="Z820" s="838"/>
      <c r="AA820" s="928"/>
      <c r="AB820" s="929"/>
      <c r="AC820" s="929"/>
      <c r="AD820" s="929"/>
      <c r="AE820" s="929"/>
      <c r="AF820" s="929"/>
      <c r="AG820" s="929"/>
      <c r="AH820" s="929"/>
      <c r="AI820" s="929"/>
      <c r="AJ820" s="929"/>
      <c r="AK820" s="929"/>
      <c r="AL820" s="929"/>
      <c r="AM820" s="929"/>
      <c r="AN820" s="929"/>
      <c r="AO820" s="930"/>
      <c r="AP820" s="929"/>
      <c r="AQ820" s="931"/>
      <c r="AR820" s="931"/>
      <c r="AS820" s="869"/>
      <c r="AT820" s="869"/>
      <c r="AU820" s="869"/>
      <c r="AV820" s="869"/>
      <c r="AW820" s="869"/>
      <c r="AX820" s="869"/>
      <c r="AY820" s="869"/>
      <c r="AZ820" s="869"/>
      <c r="BA820" s="869"/>
      <c r="BB820" s="869"/>
      <c r="BC820" s="869"/>
      <c r="BD820" s="869"/>
      <c r="BE820" s="869"/>
      <c r="BF820" s="869"/>
      <c r="BG820" s="869"/>
      <c r="BH820" s="869"/>
      <c r="BI820" s="869"/>
      <c r="BJ820" s="869"/>
      <c r="BK820" s="869"/>
      <c r="BL820" s="869"/>
      <c r="BM820" s="869"/>
    </row>
    <row r="821" spans="1:65" ht="27" customHeight="1" x14ac:dyDescent="0.2">
      <c r="A821" s="919"/>
      <c r="C821" s="869"/>
      <c r="E821" s="869"/>
      <c r="G821" s="869"/>
      <c r="H821" s="921"/>
      <c r="I821" s="838"/>
      <c r="J821" s="921"/>
      <c r="K821" s="838"/>
      <c r="L821" s="921"/>
      <c r="M821" s="838"/>
      <c r="N821" s="921"/>
      <c r="O821" s="838"/>
      <c r="P821" s="922"/>
      <c r="Q821" s="923"/>
      <c r="R821" s="924"/>
      <c r="S821" s="921"/>
      <c r="T821" s="921"/>
      <c r="U821" s="921"/>
      <c r="V821" s="933"/>
      <c r="W821" s="926"/>
      <c r="X821" s="927"/>
      <c r="Y821" s="922"/>
      <c r="Z821" s="838"/>
      <c r="AA821" s="928"/>
      <c r="AB821" s="929"/>
      <c r="AC821" s="929"/>
      <c r="AD821" s="929"/>
      <c r="AE821" s="929"/>
      <c r="AF821" s="929"/>
      <c r="AG821" s="929"/>
      <c r="AH821" s="929"/>
      <c r="AI821" s="929"/>
      <c r="AJ821" s="929"/>
      <c r="AK821" s="929"/>
      <c r="AL821" s="929"/>
      <c r="AM821" s="929"/>
      <c r="AN821" s="929"/>
      <c r="AO821" s="930"/>
      <c r="AP821" s="929"/>
      <c r="AQ821" s="931"/>
      <c r="AR821" s="931"/>
      <c r="AS821" s="869"/>
      <c r="AT821" s="869"/>
      <c r="AU821" s="869"/>
      <c r="AV821" s="869"/>
      <c r="AW821" s="869"/>
      <c r="AX821" s="869"/>
      <c r="AY821" s="869"/>
      <c r="AZ821" s="869"/>
      <c r="BA821" s="869"/>
      <c r="BB821" s="869"/>
      <c r="BC821" s="869"/>
      <c r="BD821" s="869"/>
      <c r="BE821" s="869"/>
      <c r="BF821" s="869"/>
      <c r="BG821" s="869"/>
      <c r="BH821" s="869"/>
      <c r="BI821" s="869"/>
      <c r="BJ821" s="869"/>
      <c r="BK821" s="869"/>
      <c r="BL821" s="869"/>
      <c r="BM821" s="869"/>
    </row>
    <row r="822" spans="1:65" ht="27" customHeight="1" x14ac:dyDescent="0.2">
      <c r="A822" s="919"/>
      <c r="C822" s="869"/>
      <c r="E822" s="869"/>
      <c r="G822" s="869"/>
      <c r="H822" s="921"/>
      <c r="I822" s="838"/>
      <c r="J822" s="921"/>
      <c r="K822" s="838"/>
      <c r="L822" s="921"/>
      <c r="M822" s="838"/>
      <c r="N822" s="921"/>
      <c r="O822" s="838"/>
      <c r="P822" s="922"/>
      <c r="Q822" s="923"/>
      <c r="R822" s="924"/>
      <c r="S822" s="921"/>
      <c r="T822" s="921"/>
      <c r="U822" s="921"/>
      <c r="V822" s="933"/>
      <c r="W822" s="926"/>
      <c r="X822" s="927"/>
      <c r="Y822" s="922"/>
      <c r="Z822" s="838"/>
      <c r="AA822" s="928"/>
      <c r="AB822" s="929"/>
      <c r="AC822" s="929"/>
      <c r="AD822" s="929"/>
      <c r="AE822" s="929"/>
      <c r="AF822" s="929"/>
      <c r="AG822" s="929"/>
      <c r="AH822" s="929"/>
      <c r="AI822" s="929"/>
      <c r="AJ822" s="929"/>
      <c r="AK822" s="929"/>
      <c r="AL822" s="929"/>
      <c r="AM822" s="929"/>
      <c r="AN822" s="929"/>
      <c r="AO822" s="930"/>
      <c r="AP822" s="929"/>
      <c r="AQ822" s="931"/>
      <c r="AR822" s="931"/>
      <c r="AS822" s="869"/>
      <c r="AT822" s="869"/>
      <c r="AU822" s="869"/>
      <c r="AV822" s="869"/>
      <c r="AW822" s="869"/>
      <c r="AX822" s="869"/>
      <c r="AY822" s="869"/>
      <c r="AZ822" s="869"/>
      <c r="BA822" s="869"/>
      <c r="BB822" s="869"/>
      <c r="BC822" s="869"/>
      <c r="BD822" s="869"/>
      <c r="BE822" s="869"/>
      <c r="BF822" s="869"/>
      <c r="BG822" s="869"/>
      <c r="BH822" s="869"/>
      <c r="BI822" s="869"/>
      <c r="BJ822" s="869"/>
      <c r="BK822" s="869"/>
      <c r="BL822" s="869"/>
      <c r="BM822" s="869"/>
    </row>
    <row r="823" spans="1:65" ht="27" customHeight="1" x14ac:dyDescent="0.2">
      <c r="A823" s="919"/>
      <c r="C823" s="869"/>
      <c r="E823" s="869"/>
      <c r="G823" s="869"/>
      <c r="H823" s="921"/>
      <c r="I823" s="838"/>
      <c r="J823" s="921"/>
      <c r="K823" s="838"/>
      <c r="L823" s="921"/>
      <c r="M823" s="838"/>
      <c r="N823" s="921"/>
      <c r="O823" s="838"/>
      <c r="P823" s="922"/>
      <c r="Q823" s="923"/>
      <c r="R823" s="924"/>
      <c r="S823" s="921"/>
      <c r="T823" s="921"/>
      <c r="U823" s="921"/>
      <c r="V823" s="933"/>
      <c r="W823" s="926"/>
      <c r="X823" s="927"/>
      <c r="Y823" s="922"/>
      <c r="Z823" s="838"/>
      <c r="AA823" s="928"/>
      <c r="AB823" s="929"/>
      <c r="AC823" s="929"/>
      <c r="AD823" s="929"/>
      <c r="AE823" s="929"/>
      <c r="AF823" s="929"/>
      <c r="AG823" s="929"/>
      <c r="AH823" s="929"/>
      <c r="AI823" s="929"/>
      <c r="AJ823" s="929"/>
      <c r="AK823" s="929"/>
      <c r="AL823" s="929"/>
      <c r="AM823" s="929"/>
      <c r="AN823" s="929"/>
      <c r="AO823" s="930"/>
      <c r="AP823" s="929"/>
      <c r="AQ823" s="931"/>
      <c r="AR823" s="931"/>
      <c r="AS823" s="869"/>
      <c r="AT823" s="869"/>
      <c r="AU823" s="869"/>
      <c r="AV823" s="869"/>
      <c r="AW823" s="869"/>
      <c r="AX823" s="869"/>
      <c r="AY823" s="869"/>
      <c r="AZ823" s="869"/>
      <c r="BA823" s="869"/>
      <c r="BB823" s="869"/>
      <c r="BC823" s="869"/>
      <c r="BD823" s="869"/>
      <c r="BE823" s="869"/>
      <c r="BF823" s="869"/>
      <c r="BG823" s="869"/>
      <c r="BH823" s="869"/>
      <c r="BI823" s="869"/>
      <c r="BJ823" s="869"/>
      <c r="BK823" s="869"/>
      <c r="BL823" s="869"/>
      <c r="BM823" s="869"/>
    </row>
    <row r="824" spans="1:65" ht="27" customHeight="1" x14ac:dyDescent="0.2">
      <c r="A824" s="919"/>
      <c r="C824" s="869"/>
      <c r="E824" s="869"/>
      <c r="G824" s="869"/>
      <c r="H824" s="921"/>
      <c r="I824" s="838"/>
      <c r="J824" s="921"/>
      <c r="K824" s="838"/>
      <c r="L824" s="921"/>
      <c r="M824" s="838"/>
      <c r="N824" s="921"/>
      <c r="O824" s="838"/>
      <c r="P824" s="922"/>
      <c r="Q824" s="923"/>
      <c r="R824" s="924"/>
      <c r="S824" s="921"/>
      <c r="T824" s="921"/>
      <c r="U824" s="921"/>
      <c r="V824" s="933"/>
      <c r="W824" s="926"/>
      <c r="X824" s="927"/>
      <c r="Y824" s="922"/>
      <c r="Z824" s="838"/>
      <c r="AA824" s="928"/>
      <c r="AB824" s="929"/>
      <c r="AC824" s="929"/>
      <c r="AD824" s="929"/>
      <c r="AE824" s="929"/>
      <c r="AF824" s="929"/>
      <c r="AG824" s="929"/>
      <c r="AH824" s="929"/>
      <c r="AI824" s="929"/>
      <c r="AJ824" s="929"/>
      <c r="AK824" s="929"/>
      <c r="AL824" s="929"/>
      <c r="AM824" s="929"/>
      <c r="AN824" s="929"/>
      <c r="AO824" s="930"/>
      <c r="AP824" s="929"/>
      <c r="AQ824" s="931"/>
      <c r="AR824" s="931"/>
      <c r="AS824" s="869"/>
      <c r="AT824" s="869"/>
      <c r="AU824" s="869"/>
      <c r="AV824" s="869"/>
      <c r="AW824" s="869"/>
      <c r="AX824" s="869"/>
      <c r="AY824" s="869"/>
      <c r="AZ824" s="869"/>
      <c r="BA824" s="869"/>
      <c r="BB824" s="869"/>
      <c r="BC824" s="869"/>
      <c r="BD824" s="869"/>
      <c r="BE824" s="869"/>
      <c r="BF824" s="869"/>
      <c r="BG824" s="869"/>
      <c r="BH824" s="869"/>
      <c r="BI824" s="869"/>
      <c r="BJ824" s="869"/>
      <c r="BK824" s="869"/>
      <c r="BL824" s="869"/>
      <c r="BM824" s="869"/>
    </row>
    <row r="825" spans="1:65" ht="27" customHeight="1" x14ac:dyDescent="0.2">
      <c r="A825" s="919"/>
      <c r="C825" s="869"/>
      <c r="E825" s="869"/>
      <c r="G825" s="869"/>
      <c r="H825" s="921"/>
      <c r="I825" s="838"/>
      <c r="J825" s="921"/>
      <c r="K825" s="838"/>
      <c r="L825" s="921"/>
      <c r="M825" s="838"/>
      <c r="N825" s="921"/>
      <c r="O825" s="838"/>
      <c r="P825" s="922"/>
      <c r="Q825" s="923"/>
      <c r="R825" s="924"/>
      <c r="S825" s="921"/>
      <c r="T825" s="921"/>
      <c r="U825" s="921"/>
      <c r="V825" s="933"/>
      <c r="W825" s="926"/>
      <c r="X825" s="927"/>
      <c r="Y825" s="922"/>
      <c r="Z825" s="838"/>
      <c r="AA825" s="928"/>
      <c r="AB825" s="929"/>
      <c r="AC825" s="929"/>
      <c r="AD825" s="929"/>
      <c r="AE825" s="929"/>
      <c r="AF825" s="929"/>
      <c r="AG825" s="929"/>
      <c r="AH825" s="929"/>
      <c r="AI825" s="929"/>
      <c r="AJ825" s="929"/>
      <c r="AK825" s="929"/>
      <c r="AL825" s="929"/>
      <c r="AM825" s="929"/>
      <c r="AN825" s="929"/>
      <c r="AO825" s="930"/>
      <c r="AP825" s="929"/>
      <c r="AQ825" s="931"/>
      <c r="AR825" s="931"/>
      <c r="AS825" s="869"/>
      <c r="AT825" s="869"/>
      <c r="AU825" s="869"/>
      <c r="AV825" s="869"/>
      <c r="AW825" s="869"/>
      <c r="AX825" s="869"/>
      <c r="AY825" s="869"/>
      <c r="AZ825" s="869"/>
      <c r="BA825" s="869"/>
      <c r="BB825" s="869"/>
      <c r="BC825" s="869"/>
      <c r="BD825" s="869"/>
      <c r="BE825" s="869"/>
      <c r="BF825" s="869"/>
      <c r="BG825" s="869"/>
      <c r="BH825" s="869"/>
      <c r="BI825" s="869"/>
      <c r="BJ825" s="869"/>
      <c r="BK825" s="869"/>
      <c r="BL825" s="869"/>
      <c r="BM825" s="869"/>
    </row>
    <row r="826" spans="1:65" ht="27" customHeight="1" x14ac:dyDescent="0.2">
      <c r="A826" s="919"/>
      <c r="C826" s="869"/>
      <c r="E826" s="869"/>
      <c r="G826" s="869"/>
      <c r="H826" s="921"/>
      <c r="I826" s="838"/>
      <c r="J826" s="921"/>
      <c r="K826" s="838"/>
      <c r="L826" s="921"/>
      <c r="M826" s="838"/>
      <c r="N826" s="921"/>
      <c r="O826" s="838"/>
      <c r="P826" s="922"/>
      <c r="Q826" s="923"/>
      <c r="R826" s="924"/>
      <c r="S826" s="921"/>
      <c r="T826" s="921"/>
      <c r="U826" s="921"/>
      <c r="V826" s="933"/>
      <c r="W826" s="926"/>
      <c r="X826" s="927"/>
      <c r="Y826" s="922"/>
      <c r="Z826" s="838"/>
      <c r="AA826" s="928"/>
      <c r="AB826" s="929"/>
      <c r="AC826" s="929"/>
      <c r="AD826" s="929"/>
      <c r="AE826" s="929"/>
      <c r="AF826" s="929"/>
      <c r="AG826" s="929"/>
      <c r="AH826" s="929"/>
      <c r="AI826" s="929"/>
      <c r="AJ826" s="929"/>
      <c r="AK826" s="929"/>
      <c r="AL826" s="929"/>
      <c r="AM826" s="929"/>
      <c r="AN826" s="929"/>
      <c r="AO826" s="930"/>
      <c r="AP826" s="929"/>
      <c r="AQ826" s="931"/>
      <c r="AR826" s="931"/>
      <c r="AS826" s="869"/>
      <c r="AT826" s="869"/>
      <c r="AU826" s="869"/>
      <c r="AV826" s="869"/>
      <c r="AW826" s="869"/>
      <c r="AX826" s="869"/>
      <c r="AY826" s="869"/>
      <c r="AZ826" s="869"/>
      <c r="BA826" s="869"/>
      <c r="BB826" s="869"/>
      <c r="BC826" s="869"/>
      <c r="BD826" s="869"/>
      <c r="BE826" s="869"/>
      <c r="BF826" s="869"/>
      <c r="BG826" s="869"/>
      <c r="BH826" s="869"/>
      <c r="BI826" s="869"/>
      <c r="BJ826" s="869"/>
      <c r="BK826" s="869"/>
      <c r="BL826" s="869"/>
      <c r="BM826" s="869"/>
    </row>
    <row r="827" spans="1:65" ht="27" customHeight="1" x14ac:dyDescent="0.2">
      <c r="A827" s="919"/>
      <c r="C827" s="869"/>
      <c r="E827" s="869"/>
      <c r="G827" s="869"/>
      <c r="H827" s="921"/>
      <c r="I827" s="838"/>
      <c r="J827" s="921"/>
      <c r="K827" s="838"/>
      <c r="L827" s="921"/>
      <c r="M827" s="838"/>
      <c r="N827" s="921"/>
      <c r="O827" s="838"/>
      <c r="P827" s="922"/>
      <c r="Q827" s="923"/>
      <c r="R827" s="924"/>
      <c r="S827" s="921"/>
      <c r="T827" s="921"/>
      <c r="U827" s="921"/>
      <c r="V827" s="933"/>
      <c r="W827" s="926"/>
      <c r="X827" s="927"/>
      <c r="Y827" s="922"/>
      <c r="Z827" s="838"/>
      <c r="AA827" s="928"/>
      <c r="AB827" s="929"/>
      <c r="AC827" s="929"/>
      <c r="AD827" s="929"/>
      <c r="AE827" s="929"/>
      <c r="AF827" s="929"/>
      <c r="AG827" s="929"/>
      <c r="AH827" s="929"/>
      <c r="AI827" s="929"/>
      <c r="AJ827" s="929"/>
      <c r="AK827" s="929"/>
      <c r="AL827" s="929"/>
      <c r="AM827" s="929"/>
      <c r="AN827" s="929"/>
      <c r="AO827" s="930"/>
      <c r="AP827" s="929"/>
      <c r="AQ827" s="931"/>
      <c r="AR827" s="931"/>
      <c r="AS827" s="869"/>
      <c r="AT827" s="869"/>
      <c r="AU827" s="869"/>
      <c r="AV827" s="869"/>
      <c r="AW827" s="869"/>
      <c r="AX827" s="869"/>
      <c r="AY827" s="869"/>
      <c r="AZ827" s="869"/>
      <c r="BA827" s="869"/>
      <c r="BB827" s="869"/>
      <c r="BC827" s="869"/>
      <c r="BD827" s="869"/>
      <c r="BE827" s="869"/>
      <c r="BF827" s="869"/>
      <c r="BG827" s="869"/>
      <c r="BH827" s="869"/>
      <c r="BI827" s="869"/>
      <c r="BJ827" s="869"/>
      <c r="BK827" s="869"/>
      <c r="BL827" s="869"/>
      <c r="BM827" s="869"/>
    </row>
    <row r="828" spans="1:65" ht="27" customHeight="1" x14ac:dyDescent="0.2">
      <c r="A828" s="919"/>
      <c r="C828" s="869"/>
      <c r="E828" s="869"/>
      <c r="G828" s="869"/>
      <c r="H828" s="921"/>
      <c r="I828" s="838"/>
      <c r="J828" s="921"/>
      <c r="K828" s="838"/>
      <c r="L828" s="921"/>
      <c r="M828" s="838"/>
      <c r="N828" s="921"/>
      <c r="O828" s="838"/>
      <c r="P828" s="922"/>
      <c r="Q828" s="923"/>
      <c r="R828" s="924"/>
      <c r="S828" s="921"/>
      <c r="T828" s="921"/>
      <c r="U828" s="921"/>
      <c r="V828" s="933"/>
      <c r="W828" s="926"/>
      <c r="X828" s="927"/>
      <c r="Y828" s="922"/>
      <c r="Z828" s="838"/>
      <c r="AA828" s="928"/>
      <c r="AB828" s="929"/>
      <c r="AC828" s="929"/>
      <c r="AD828" s="929"/>
      <c r="AE828" s="929"/>
      <c r="AF828" s="929"/>
      <c r="AG828" s="929"/>
      <c r="AH828" s="929"/>
      <c r="AI828" s="929"/>
      <c r="AJ828" s="929"/>
      <c r="AK828" s="929"/>
      <c r="AL828" s="929"/>
      <c r="AM828" s="929"/>
      <c r="AN828" s="929"/>
      <c r="AO828" s="930"/>
      <c r="AP828" s="929"/>
      <c r="AQ828" s="931"/>
      <c r="AR828" s="931"/>
      <c r="AS828" s="869"/>
      <c r="AT828" s="869"/>
      <c r="AU828" s="869"/>
      <c r="AV828" s="869"/>
      <c r="AW828" s="869"/>
      <c r="AX828" s="869"/>
      <c r="AY828" s="869"/>
      <c r="AZ828" s="869"/>
      <c r="BA828" s="869"/>
      <c r="BB828" s="869"/>
      <c r="BC828" s="869"/>
      <c r="BD828" s="869"/>
      <c r="BE828" s="869"/>
      <c r="BF828" s="869"/>
      <c r="BG828" s="869"/>
      <c r="BH828" s="869"/>
      <c r="BI828" s="869"/>
      <c r="BJ828" s="869"/>
      <c r="BK828" s="869"/>
      <c r="BL828" s="869"/>
      <c r="BM828" s="869"/>
    </row>
    <row r="829" spans="1:65" ht="27" customHeight="1" x14ac:dyDescent="0.2">
      <c r="A829" s="919"/>
      <c r="C829" s="869"/>
      <c r="E829" s="869"/>
      <c r="G829" s="869"/>
      <c r="H829" s="921"/>
      <c r="I829" s="838"/>
      <c r="J829" s="921"/>
      <c r="K829" s="838"/>
      <c r="L829" s="921"/>
      <c r="M829" s="838"/>
      <c r="N829" s="921"/>
      <c r="O829" s="838"/>
      <c r="P829" s="922"/>
      <c r="Q829" s="923"/>
      <c r="R829" s="924"/>
      <c r="S829" s="921"/>
      <c r="T829" s="921"/>
      <c r="U829" s="921"/>
      <c r="V829" s="933"/>
      <c r="W829" s="926"/>
      <c r="X829" s="927"/>
      <c r="Y829" s="922"/>
      <c r="Z829" s="838"/>
      <c r="AA829" s="928"/>
      <c r="AB829" s="929"/>
      <c r="AC829" s="929"/>
      <c r="AD829" s="929"/>
      <c r="AE829" s="929"/>
      <c r="AF829" s="929"/>
      <c r="AG829" s="929"/>
      <c r="AH829" s="929"/>
      <c r="AI829" s="929"/>
      <c r="AJ829" s="929"/>
      <c r="AK829" s="929"/>
      <c r="AL829" s="929"/>
      <c r="AM829" s="929"/>
      <c r="AN829" s="929"/>
      <c r="AO829" s="930"/>
      <c r="AP829" s="929"/>
      <c r="AQ829" s="931"/>
      <c r="AR829" s="931"/>
      <c r="AS829" s="869"/>
      <c r="AT829" s="869"/>
      <c r="AU829" s="869"/>
      <c r="AV829" s="869"/>
      <c r="AW829" s="869"/>
      <c r="AX829" s="869"/>
      <c r="AY829" s="869"/>
      <c r="AZ829" s="869"/>
      <c r="BA829" s="869"/>
      <c r="BB829" s="869"/>
      <c r="BC829" s="869"/>
      <c r="BD829" s="869"/>
      <c r="BE829" s="869"/>
      <c r="BF829" s="869"/>
      <c r="BG829" s="869"/>
      <c r="BH829" s="869"/>
      <c r="BI829" s="869"/>
      <c r="BJ829" s="869"/>
      <c r="BK829" s="869"/>
      <c r="BL829" s="869"/>
      <c r="BM829" s="869"/>
    </row>
    <row r="830" spans="1:65" ht="27" customHeight="1" x14ac:dyDescent="0.2">
      <c r="A830" s="919"/>
      <c r="C830" s="869"/>
      <c r="E830" s="869"/>
      <c r="G830" s="869"/>
      <c r="H830" s="921"/>
      <c r="I830" s="838"/>
      <c r="J830" s="921"/>
      <c r="K830" s="838"/>
      <c r="L830" s="921"/>
      <c r="M830" s="838"/>
      <c r="N830" s="921"/>
      <c r="O830" s="838"/>
      <c r="P830" s="922"/>
      <c r="Q830" s="923"/>
      <c r="R830" s="924"/>
      <c r="S830" s="921"/>
      <c r="T830" s="921"/>
      <c r="U830" s="921"/>
      <c r="V830" s="933"/>
      <c r="W830" s="926"/>
      <c r="X830" s="927"/>
      <c r="Y830" s="922"/>
      <c r="Z830" s="838"/>
      <c r="AA830" s="928"/>
      <c r="AB830" s="929"/>
      <c r="AC830" s="929"/>
      <c r="AD830" s="929"/>
      <c r="AE830" s="929"/>
      <c r="AF830" s="929"/>
      <c r="AG830" s="929"/>
      <c r="AH830" s="929"/>
      <c r="AI830" s="929"/>
      <c r="AJ830" s="929"/>
      <c r="AK830" s="929"/>
      <c r="AL830" s="929"/>
      <c r="AM830" s="929"/>
      <c r="AN830" s="929"/>
      <c r="AO830" s="930"/>
      <c r="AP830" s="929"/>
      <c r="AQ830" s="931"/>
      <c r="AR830" s="931"/>
      <c r="AS830" s="869"/>
      <c r="AT830" s="869"/>
      <c r="AU830" s="869"/>
      <c r="AV830" s="869"/>
      <c r="AW830" s="869"/>
      <c r="AX830" s="869"/>
      <c r="AY830" s="869"/>
      <c r="AZ830" s="869"/>
      <c r="BA830" s="869"/>
      <c r="BB830" s="869"/>
      <c r="BC830" s="869"/>
      <c r="BD830" s="869"/>
      <c r="BE830" s="869"/>
      <c r="BF830" s="869"/>
      <c r="BG830" s="869"/>
      <c r="BH830" s="869"/>
      <c r="BI830" s="869"/>
      <c r="BJ830" s="869"/>
      <c r="BK830" s="869"/>
      <c r="BL830" s="869"/>
      <c r="BM830" s="869"/>
    </row>
    <row r="831" spans="1:65" ht="27" customHeight="1" x14ac:dyDescent="0.2">
      <c r="A831" s="919"/>
      <c r="C831" s="869"/>
      <c r="E831" s="869"/>
      <c r="G831" s="869"/>
      <c r="H831" s="921"/>
      <c r="I831" s="838"/>
      <c r="J831" s="921"/>
      <c r="K831" s="838"/>
      <c r="L831" s="921"/>
      <c r="M831" s="838"/>
      <c r="N831" s="921"/>
      <c r="O831" s="838"/>
      <c r="P831" s="922"/>
      <c r="Q831" s="923"/>
      <c r="R831" s="924"/>
      <c r="S831" s="921"/>
      <c r="T831" s="921"/>
      <c r="U831" s="921"/>
      <c r="V831" s="933"/>
      <c r="W831" s="926"/>
      <c r="X831" s="927"/>
      <c r="Y831" s="922"/>
      <c r="Z831" s="838"/>
      <c r="AA831" s="928"/>
      <c r="AB831" s="929"/>
      <c r="AC831" s="929"/>
      <c r="AD831" s="929"/>
      <c r="AE831" s="929"/>
      <c r="AF831" s="929"/>
      <c r="AG831" s="929"/>
      <c r="AH831" s="929"/>
      <c r="AI831" s="929"/>
      <c r="AJ831" s="929"/>
      <c r="AK831" s="929"/>
      <c r="AL831" s="929"/>
      <c r="AM831" s="929"/>
      <c r="AN831" s="929"/>
      <c r="AO831" s="930"/>
      <c r="AP831" s="929"/>
      <c r="AQ831" s="931"/>
      <c r="AR831" s="931"/>
      <c r="AS831" s="869"/>
      <c r="AT831" s="869"/>
      <c r="AU831" s="869"/>
      <c r="AV831" s="869"/>
      <c r="AW831" s="869"/>
      <c r="AX831" s="869"/>
      <c r="AY831" s="869"/>
      <c r="AZ831" s="869"/>
      <c r="BA831" s="869"/>
      <c r="BB831" s="869"/>
      <c r="BC831" s="869"/>
      <c r="BD831" s="869"/>
      <c r="BE831" s="869"/>
      <c r="BF831" s="869"/>
      <c r="BG831" s="869"/>
      <c r="BH831" s="869"/>
      <c r="BI831" s="869"/>
      <c r="BJ831" s="869"/>
      <c r="BK831" s="869"/>
      <c r="BL831" s="869"/>
      <c r="BM831" s="869"/>
    </row>
    <row r="832" spans="1:65" ht="27" customHeight="1" x14ac:dyDescent="0.2">
      <c r="A832" s="919"/>
      <c r="C832" s="869"/>
      <c r="E832" s="869"/>
      <c r="G832" s="869"/>
      <c r="H832" s="921"/>
      <c r="I832" s="838"/>
      <c r="J832" s="921"/>
      <c r="K832" s="838"/>
      <c r="L832" s="921"/>
      <c r="M832" s="838"/>
      <c r="N832" s="921"/>
      <c r="O832" s="838"/>
      <c r="P832" s="922"/>
      <c r="Q832" s="923"/>
      <c r="R832" s="924"/>
      <c r="S832" s="921"/>
      <c r="T832" s="921"/>
      <c r="U832" s="921"/>
      <c r="V832" s="933"/>
      <c r="W832" s="926"/>
      <c r="X832" s="927"/>
      <c r="Y832" s="922"/>
      <c r="Z832" s="838"/>
      <c r="AA832" s="928"/>
      <c r="AB832" s="929"/>
      <c r="AC832" s="929"/>
      <c r="AD832" s="929"/>
      <c r="AE832" s="929"/>
      <c r="AF832" s="929"/>
      <c r="AG832" s="929"/>
      <c r="AH832" s="929"/>
      <c r="AI832" s="929"/>
      <c r="AJ832" s="929"/>
      <c r="AK832" s="929"/>
      <c r="AL832" s="929"/>
      <c r="AM832" s="929"/>
      <c r="AN832" s="929"/>
      <c r="AO832" s="930"/>
      <c r="AP832" s="929"/>
      <c r="AQ832" s="931"/>
      <c r="AR832" s="931"/>
      <c r="AS832" s="869"/>
      <c r="AT832" s="869"/>
      <c r="AU832" s="869"/>
      <c r="AV832" s="869"/>
      <c r="AW832" s="869"/>
      <c r="AX832" s="869"/>
      <c r="AY832" s="869"/>
      <c r="AZ832" s="869"/>
      <c r="BA832" s="869"/>
      <c r="BB832" s="869"/>
      <c r="BC832" s="869"/>
      <c r="BD832" s="869"/>
      <c r="BE832" s="869"/>
      <c r="BF832" s="869"/>
      <c r="BG832" s="869"/>
      <c r="BH832" s="869"/>
      <c r="BI832" s="869"/>
      <c r="BJ832" s="869"/>
      <c r="BK832" s="869"/>
      <c r="BL832" s="869"/>
      <c r="BM832" s="869"/>
    </row>
    <row r="833" spans="1:65" ht="27" customHeight="1" x14ac:dyDescent="0.2">
      <c r="A833" s="919"/>
      <c r="C833" s="869"/>
      <c r="E833" s="869"/>
      <c r="G833" s="869"/>
      <c r="H833" s="921"/>
      <c r="I833" s="838"/>
      <c r="J833" s="921"/>
      <c r="K833" s="838"/>
      <c r="L833" s="921"/>
      <c r="M833" s="838"/>
      <c r="N833" s="921"/>
      <c r="O833" s="838"/>
      <c r="P833" s="922"/>
      <c r="Q833" s="923"/>
      <c r="R833" s="924"/>
      <c r="S833" s="921"/>
      <c r="T833" s="921"/>
      <c r="U833" s="921"/>
      <c r="V833" s="933"/>
      <c r="W833" s="926"/>
      <c r="X833" s="927"/>
      <c r="Y833" s="922"/>
      <c r="Z833" s="838"/>
      <c r="AA833" s="928"/>
      <c r="AB833" s="929"/>
      <c r="AC833" s="929"/>
      <c r="AD833" s="929"/>
      <c r="AE833" s="929"/>
      <c r="AF833" s="929"/>
      <c r="AG833" s="929"/>
      <c r="AH833" s="929"/>
      <c r="AI833" s="929"/>
      <c r="AJ833" s="929"/>
      <c r="AK833" s="929"/>
      <c r="AL833" s="929"/>
      <c r="AM833" s="929"/>
      <c r="AN833" s="929"/>
      <c r="AO833" s="930"/>
      <c r="AP833" s="929"/>
      <c r="AQ833" s="931"/>
      <c r="AR833" s="931"/>
      <c r="AS833" s="869"/>
      <c r="AT833" s="869"/>
      <c r="AU833" s="869"/>
      <c r="AV833" s="869"/>
      <c r="AW833" s="869"/>
      <c r="AX833" s="869"/>
      <c r="AY833" s="869"/>
      <c r="AZ833" s="869"/>
      <c r="BA833" s="869"/>
      <c r="BB833" s="869"/>
      <c r="BC833" s="869"/>
      <c r="BD833" s="869"/>
      <c r="BE833" s="869"/>
      <c r="BF833" s="869"/>
      <c r="BG833" s="869"/>
      <c r="BH833" s="869"/>
      <c r="BI833" s="869"/>
      <c r="BJ833" s="869"/>
      <c r="BK833" s="869"/>
      <c r="BL833" s="869"/>
      <c r="BM833" s="869"/>
    </row>
    <row r="834" spans="1:65" ht="27" customHeight="1" x14ac:dyDescent="0.2">
      <c r="A834" s="919"/>
      <c r="C834" s="869"/>
      <c r="E834" s="869"/>
      <c r="G834" s="869"/>
      <c r="H834" s="921"/>
      <c r="I834" s="838"/>
      <c r="J834" s="921"/>
      <c r="K834" s="838"/>
      <c r="L834" s="921"/>
      <c r="M834" s="838"/>
      <c r="N834" s="921"/>
      <c r="O834" s="838"/>
      <c r="P834" s="922"/>
      <c r="Q834" s="923"/>
      <c r="R834" s="924"/>
      <c r="S834" s="921"/>
      <c r="T834" s="921"/>
      <c r="U834" s="921"/>
      <c r="V834" s="933"/>
      <c r="W834" s="926"/>
      <c r="X834" s="927"/>
      <c r="Y834" s="922"/>
      <c r="Z834" s="838"/>
      <c r="AA834" s="928"/>
      <c r="AB834" s="929"/>
      <c r="AC834" s="929"/>
      <c r="AD834" s="929"/>
      <c r="AE834" s="929"/>
      <c r="AF834" s="929"/>
      <c r="AG834" s="929"/>
      <c r="AH834" s="929"/>
      <c r="AI834" s="929"/>
      <c r="AJ834" s="929"/>
      <c r="AK834" s="929"/>
      <c r="AL834" s="929"/>
      <c r="AM834" s="929"/>
      <c r="AN834" s="929"/>
      <c r="AO834" s="930"/>
      <c r="AP834" s="929"/>
      <c r="AQ834" s="931"/>
      <c r="AR834" s="931"/>
      <c r="AS834" s="869"/>
      <c r="AT834" s="869"/>
      <c r="AU834" s="869"/>
      <c r="AV834" s="869"/>
      <c r="AW834" s="869"/>
      <c r="AX834" s="869"/>
      <c r="AY834" s="869"/>
      <c r="AZ834" s="869"/>
      <c r="BA834" s="869"/>
      <c r="BB834" s="869"/>
      <c r="BC834" s="869"/>
      <c r="BD834" s="869"/>
      <c r="BE834" s="869"/>
      <c r="BF834" s="869"/>
      <c r="BG834" s="869"/>
      <c r="BH834" s="869"/>
      <c r="BI834" s="869"/>
      <c r="BJ834" s="869"/>
      <c r="BK834" s="869"/>
      <c r="BL834" s="869"/>
      <c r="BM834" s="869"/>
    </row>
    <row r="835" spans="1:65" ht="27" customHeight="1" x14ac:dyDescent="0.2">
      <c r="A835" s="919"/>
      <c r="C835" s="869"/>
      <c r="E835" s="869"/>
      <c r="G835" s="869"/>
      <c r="H835" s="921"/>
      <c r="I835" s="838"/>
      <c r="J835" s="921"/>
      <c r="K835" s="838"/>
      <c r="L835" s="921"/>
      <c r="M835" s="838"/>
      <c r="N835" s="921"/>
      <c r="O835" s="838"/>
      <c r="P835" s="922"/>
      <c r="Q835" s="923"/>
      <c r="R835" s="924"/>
      <c r="S835" s="921"/>
      <c r="T835" s="921"/>
      <c r="U835" s="921"/>
      <c r="V835" s="933"/>
      <c r="W835" s="926"/>
      <c r="X835" s="927"/>
      <c r="Y835" s="922"/>
      <c r="Z835" s="838"/>
      <c r="AA835" s="928"/>
      <c r="AB835" s="929"/>
      <c r="AC835" s="929"/>
      <c r="AD835" s="929"/>
      <c r="AE835" s="929"/>
      <c r="AF835" s="929"/>
      <c r="AG835" s="929"/>
      <c r="AH835" s="929"/>
      <c r="AI835" s="929"/>
      <c r="AJ835" s="929"/>
      <c r="AK835" s="929"/>
      <c r="AL835" s="929"/>
      <c r="AM835" s="929"/>
      <c r="AN835" s="929"/>
      <c r="AO835" s="930"/>
      <c r="AP835" s="929"/>
      <c r="AQ835" s="931"/>
      <c r="AR835" s="931"/>
      <c r="AS835" s="869"/>
      <c r="AT835" s="869"/>
      <c r="AU835" s="869"/>
      <c r="AV835" s="869"/>
      <c r="AW835" s="869"/>
      <c r="AX835" s="869"/>
      <c r="AY835" s="869"/>
      <c r="AZ835" s="869"/>
      <c r="BA835" s="869"/>
      <c r="BB835" s="869"/>
      <c r="BC835" s="869"/>
      <c r="BD835" s="869"/>
      <c r="BE835" s="869"/>
      <c r="BF835" s="869"/>
      <c r="BG835" s="869"/>
      <c r="BH835" s="869"/>
      <c r="BI835" s="869"/>
      <c r="BJ835" s="869"/>
      <c r="BK835" s="869"/>
      <c r="BL835" s="869"/>
      <c r="BM835" s="869"/>
    </row>
    <row r="836" spans="1:65" ht="27" customHeight="1" x14ac:dyDescent="0.2">
      <c r="A836" s="919"/>
      <c r="C836" s="869"/>
      <c r="E836" s="869"/>
      <c r="G836" s="869"/>
      <c r="H836" s="921"/>
      <c r="I836" s="838"/>
      <c r="J836" s="921"/>
      <c r="K836" s="838"/>
      <c r="L836" s="921"/>
      <c r="M836" s="838"/>
      <c r="N836" s="921"/>
      <c r="O836" s="838"/>
      <c r="P836" s="922"/>
      <c r="Q836" s="923"/>
      <c r="R836" s="924"/>
      <c r="S836" s="921"/>
      <c r="T836" s="921"/>
      <c r="U836" s="921"/>
      <c r="V836" s="933"/>
      <c r="W836" s="926"/>
      <c r="X836" s="927"/>
      <c r="Y836" s="922"/>
      <c r="Z836" s="838"/>
      <c r="AA836" s="928"/>
      <c r="AB836" s="929"/>
      <c r="AC836" s="929"/>
      <c r="AD836" s="929"/>
      <c r="AE836" s="929"/>
      <c r="AF836" s="929"/>
      <c r="AG836" s="929"/>
      <c r="AH836" s="929"/>
      <c r="AI836" s="929"/>
      <c r="AJ836" s="929"/>
      <c r="AK836" s="929"/>
      <c r="AL836" s="929"/>
      <c r="AM836" s="929"/>
      <c r="AN836" s="929"/>
      <c r="AO836" s="930"/>
      <c r="AP836" s="929"/>
      <c r="AQ836" s="931"/>
      <c r="AR836" s="931"/>
      <c r="AS836" s="869"/>
      <c r="AT836" s="869"/>
      <c r="AU836" s="869"/>
      <c r="AV836" s="869"/>
      <c r="AW836" s="869"/>
      <c r="AX836" s="869"/>
      <c r="AY836" s="869"/>
      <c r="AZ836" s="869"/>
      <c r="BA836" s="869"/>
      <c r="BB836" s="869"/>
      <c r="BC836" s="869"/>
      <c r="BD836" s="869"/>
      <c r="BE836" s="869"/>
      <c r="BF836" s="869"/>
      <c r="BG836" s="869"/>
      <c r="BH836" s="869"/>
      <c r="BI836" s="869"/>
      <c r="BJ836" s="869"/>
      <c r="BK836" s="869"/>
      <c r="BL836" s="869"/>
      <c r="BM836" s="869"/>
    </row>
    <row r="837" spans="1:65" ht="27" customHeight="1" x14ac:dyDescent="0.2">
      <c r="A837" s="919"/>
      <c r="C837" s="869"/>
      <c r="E837" s="869"/>
      <c r="G837" s="869"/>
      <c r="H837" s="921"/>
      <c r="I837" s="838"/>
      <c r="J837" s="921"/>
      <c r="K837" s="838"/>
      <c r="L837" s="921"/>
      <c r="M837" s="838"/>
      <c r="N837" s="921"/>
      <c r="O837" s="838"/>
      <c r="P837" s="922"/>
      <c r="Q837" s="923"/>
      <c r="R837" s="924"/>
      <c r="S837" s="921"/>
      <c r="T837" s="921"/>
      <c r="U837" s="921"/>
      <c r="V837" s="933"/>
      <c r="W837" s="926"/>
      <c r="X837" s="927"/>
      <c r="Y837" s="922"/>
      <c r="Z837" s="838"/>
      <c r="AA837" s="928"/>
      <c r="AB837" s="929"/>
      <c r="AC837" s="929"/>
      <c r="AD837" s="929"/>
      <c r="AE837" s="929"/>
      <c r="AF837" s="929"/>
      <c r="AG837" s="929"/>
      <c r="AH837" s="929"/>
      <c r="AI837" s="929"/>
      <c r="AJ837" s="929"/>
      <c r="AK837" s="929"/>
      <c r="AL837" s="929"/>
      <c r="AM837" s="929"/>
      <c r="AN837" s="929"/>
      <c r="AO837" s="930"/>
      <c r="AP837" s="929"/>
      <c r="AQ837" s="931"/>
      <c r="AR837" s="931"/>
      <c r="AS837" s="869"/>
      <c r="AT837" s="869"/>
      <c r="AU837" s="869"/>
      <c r="AV837" s="869"/>
      <c r="AW837" s="869"/>
      <c r="AX837" s="869"/>
      <c r="AY837" s="869"/>
      <c r="AZ837" s="869"/>
      <c r="BA837" s="869"/>
      <c r="BB837" s="869"/>
      <c r="BC837" s="869"/>
      <c r="BD837" s="869"/>
      <c r="BE837" s="869"/>
      <c r="BF837" s="869"/>
      <c r="BG837" s="869"/>
      <c r="BH837" s="869"/>
      <c r="BI837" s="869"/>
      <c r="BJ837" s="869"/>
      <c r="BK837" s="869"/>
      <c r="BL837" s="869"/>
      <c r="BM837" s="869"/>
    </row>
    <row r="838" spans="1:65" ht="27" customHeight="1" x14ac:dyDescent="0.2">
      <c r="A838" s="919"/>
      <c r="C838" s="869"/>
      <c r="E838" s="869"/>
      <c r="G838" s="869"/>
      <c r="H838" s="921"/>
      <c r="I838" s="838"/>
      <c r="J838" s="921"/>
      <c r="K838" s="838"/>
      <c r="L838" s="921"/>
      <c r="M838" s="838"/>
      <c r="N838" s="921"/>
      <c r="O838" s="838"/>
      <c r="P838" s="922"/>
      <c r="Q838" s="923"/>
      <c r="R838" s="924"/>
      <c r="S838" s="921"/>
      <c r="T838" s="921"/>
      <c r="U838" s="921"/>
      <c r="V838" s="933"/>
      <c r="W838" s="926"/>
      <c r="X838" s="927"/>
      <c r="Y838" s="922"/>
      <c r="Z838" s="838"/>
      <c r="AA838" s="928"/>
      <c r="AB838" s="929"/>
      <c r="AC838" s="929"/>
      <c r="AD838" s="929"/>
      <c r="AE838" s="929"/>
      <c r="AF838" s="929"/>
      <c r="AG838" s="929"/>
      <c r="AH838" s="929"/>
      <c r="AI838" s="929"/>
      <c r="AJ838" s="929"/>
      <c r="AK838" s="929"/>
      <c r="AL838" s="929"/>
      <c r="AM838" s="929"/>
      <c r="AN838" s="929"/>
      <c r="AO838" s="930"/>
      <c r="AP838" s="929"/>
      <c r="AQ838" s="931"/>
      <c r="AR838" s="931"/>
      <c r="AS838" s="869"/>
      <c r="AT838" s="869"/>
      <c r="AU838" s="869"/>
      <c r="AV838" s="869"/>
      <c r="AW838" s="869"/>
      <c r="AX838" s="869"/>
      <c r="AY838" s="869"/>
      <c r="AZ838" s="869"/>
      <c r="BA838" s="869"/>
      <c r="BB838" s="869"/>
      <c r="BC838" s="869"/>
      <c r="BD838" s="869"/>
      <c r="BE838" s="869"/>
      <c r="BF838" s="869"/>
      <c r="BG838" s="869"/>
      <c r="BH838" s="869"/>
      <c r="BI838" s="869"/>
      <c r="BJ838" s="869"/>
      <c r="BK838" s="869"/>
      <c r="BL838" s="869"/>
      <c r="BM838" s="869"/>
    </row>
    <row r="839" spans="1:65" ht="27" customHeight="1" x14ac:dyDescent="0.2">
      <c r="A839" s="919"/>
      <c r="C839" s="869"/>
      <c r="E839" s="869"/>
      <c r="G839" s="869"/>
      <c r="H839" s="921"/>
      <c r="I839" s="838"/>
      <c r="J839" s="921"/>
      <c r="K839" s="838"/>
      <c r="L839" s="921"/>
      <c r="M839" s="838"/>
      <c r="N839" s="921"/>
      <c r="O839" s="838"/>
      <c r="P839" s="922"/>
      <c r="Q839" s="923"/>
      <c r="R839" s="924"/>
      <c r="S839" s="921"/>
      <c r="T839" s="921"/>
      <c r="U839" s="921"/>
      <c r="V839" s="933"/>
      <c r="W839" s="926"/>
      <c r="X839" s="927"/>
      <c r="Y839" s="922"/>
      <c r="Z839" s="838"/>
      <c r="AA839" s="928"/>
      <c r="AB839" s="929"/>
      <c r="AC839" s="929"/>
      <c r="AD839" s="929"/>
      <c r="AE839" s="929"/>
      <c r="AF839" s="929"/>
      <c r="AG839" s="929"/>
      <c r="AH839" s="929"/>
      <c r="AI839" s="929"/>
      <c r="AJ839" s="929"/>
      <c r="AK839" s="929"/>
      <c r="AL839" s="929"/>
      <c r="AM839" s="929"/>
      <c r="AN839" s="929"/>
      <c r="AO839" s="930"/>
      <c r="AP839" s="929"/>
      <c r="AQ839" s="931"/>
      <c r="AR839" s="931"/>
      <c r="AS839" s="869"/>
      <c r="AT839" s="869"/>
      <c r="AU839" s="869"/>
      <c r="AV839" s="869"/>
      <c r="AW839" s="869"/>
      <c r="AX839" s="869"/>
      <c r="AY839" s="869"/>
      <c r="AZ839" s="869"/>
      <c r="BA839" s="869"/>
      <c r="BB839" s="869"/>
      <c r="BC839" s="869"/>
      <c r="BD839" s="869"/>
      <c r="BE839" s="869"/>
      <c r="BF839" s="869"/>
      <c r="BG839" s="869"/>
      <c r="BH839" s="869"/>
      <c r="BI839" s="869"/>
      <c r="BJ839" s="869"/>
      <c r="BK839" s="869"/>
      <c r="BL839" s="869"/>
      <c r="BM839" s="869"/>
    </row>
    <row r="840" spans="1:65" ht="27" customHeight="1" x14ac:dyDescent="0.2">
      <c r="A840" s="919"/>
      <c r="C840" s="869"/>
      <c r="E840" s="869"/>
      <c r="G840" s="869"/>
      <c r="H840" s="921"/>
      <c r="I840" s="838"/>
      <c r="J840" s="921"/>
      <c r="K840" s="838"/>
      <c r="L840" s="921"/>
      <c r="M840" s="838"/>
      <c r="N840" s="921"/>
      <c r="O840" s="838"/>
      <c r="P840" s="922"/>
      <c r="Q840" s="923"/>
      <c r="R840" s="924"/>
      <c r="S840" s="921"/>
      <c r="T840" s="921"/>
      <c r="U840" s="921"/>
      <c r="V840" s="933"/>
      <c r="W840" s="926"/>
      <c r="X840" s="927"/>
      <c r="Y840" s="922"/>
      <c r="Z840" s="838"/>
      <c r="AA840" s="928"/>
      <c r="AB840" s="929"/>
      <c r="AC840" s="929"/>
      <c r="AD840" s="929"/>
      <c r="AE840" s="929"/>
      <c r="AF840" s="929"/>
      <c r="AG840" s="929"/>
      <c r="AH840" s="929"/>
      <c r="AI840" s="929"/>
      <c r="AJ840" s="929"/>
      <c r="AK840" s="929"/>
      <c r="AL840" s="929"/>
      <c r="AM840" s="929"/>
      <c r="AN840" s="929"/>
      <c r="AO840" s="930"/>
      <c r="AP840" s="929"/>
      <c r="AQ840" s="931"/>
      <c r="AR840" s="931"/>
      <c r="AS840" s="869"/>
      <c r="AT840" s="869"/>
      <c r="AU840" s="869"/>
      <c r="AV840" s="869"/>
      <c r="AW840" s="869"/>
      <c r="AX840" s="869"/>
      <c r="AY840" s="869"/>
      <c r="AZ840" s="869"/>
      <c r="BA840" s="869"/>
      <c r="BB840" s="869"/>
      <c r="BC840" s="869"/>
      <c r="BD840" s="869"/>
      <c r="BE840" s="869"/>
      <c r="BF840" s="869"/>
      <c r="BG840" s="869"/>
      <c r="BH840" s="869"/>
      <c r="BI840" s="869"/>
      <c r="BJ840" s="869"/>
      <c r="BK840" s="869"/>
      <c r="BL840" s="869"/>
      <c r="BM840" s="869"/>
    </row>
    <row r="841" spans="1:65" ht="27" customHeight="1" x14ac:dyDescent="0.2">
      <c r="A841" s="919"/>
      <c r="C841" s="869"/>
      <c r="E841" s="869"/>
      <c r="G841" s="869"/>
      <c r="H841" s="921"/>
      <c r="I841" s="838"/>
      <c r="J841" s="921"/>
      <c r="K841" s="838"/>
      <c r="L841" s="921"/>
      <c r="M841" s="838"/>
      <c r="N841" s="921"/>
      <c r="O841" s="838"/>
      <c r="P841" s="922"/>
      <c r="Q841" s="923"/>
      <c r="R841" s="924"/>
      <c r="S841" s="921"/>
      <c r="T841" s="921"/>
      <c r="U841" s="921"/>
      <c r="V841" s="933"/>
      <c r="W841" s="926"/>
      <c r="X841" s="927"/>
      <c r="Y841" s="922"/>
      <c r="Z841" s="838"/>
      <c r="AA841" s="928"/>
      <c r="AB841" s="929"/>
      <c r="AC841" s="929"/>
      <c r="AD841" s="929"/>
      <c r="AE841" s="929"/>
      <c r="AF841" s="929"/>
      <c r="AG841" s="929"/>
      <c r="AH841" s="929"/>
      <c r="AI841" s="929"/>
      <c r="AJ841" s="929"/>
      <c r="AK841" s="929"/>
      <c r="AL841" s="929"/>
      <c r="AM841" s="929"/>
      <c r="AN841" s="929"/>
      <c r="AO841" s="930"/>
      <c r="AP841" s="929"/>
      <c r="AQ841" s="931"/>
      <c r="AR841" s="931"/>
      <c r="AS841" s="869"/>
      <c r="AT841" s="869"/>
      <c r="AU841" s="869"/>
      <c r="AV841" s="869"/>
      <c r="AW841" s="869"/>
      <c r="AX841" s="869"/>
      <c r="AY841" s="869"/>
      <c r="AZ841" s="869"/>
      <c r="BA841" s="869"/>
      <c r="BB841" s="869"/>
      <c r="BC841" s="869"/>
      <c r="BD841" s="869"/>
      <c r="BE841" s="869"/>
      <c r="BF841" s="869"/>
      <c r="BG841" s="869"/>
      <c r="BH841" s="869"/>
      <c r="BI841" s="869"/>
      <c r="BJ841" s="869"/>
      <c r="BK841" s="869"/>
      <c r="BL841" s="869"/>
      <c r="BM841" s="869"/>
    </row>
    <row r="842" spans="1:65" ht="27" customHeight="1" x14ac:dyDescent="0.2">
      <c r="A842" s="919"/>
      <c r="C842" s="869"/>
      <c r="E842" s="869"/>
      <c r="G842" s="869"/>
      <c r="H842" s="921"/>
      <c r="I842" s="838"/>
      <c r="J842" s="921"/>
      <c r="K842" s="838"/>
      <c r="L842" s="921"/>
      <c r="M842" s="838"/>
      <c r="N842" s="921"/>
      <c r="O842" s="838"/>
      <c r="P842" s="922"/>
      <c r="Q842" s="923"/>
      <c r="R842" s="924"/>
      <c r="S842" s="921"/>
      <c r="T842" s="921"/>
      <c r="U842" s="921"/>
      <c r="V842" s="933"/>
      <c r="W842" s="926"/>
      <c r="X842" s="927"/>
      <c r="Y842" s="922"/>
      <c r="Z842" s="838"/>
      <c r="AA842" s="928"/>
      <c r="AB842" s="929"/>
      <c r="AC842" s="929"/>
      <c r="AD842" s="929"/>
      <c r="AE842" s="929"/>
      <c r="AF842" s="929"/>
      <c r="AG842" s="929"/>
      <c r="AH842" s="929"/>
      <c r="AI842" s="929"/>
      <c r="AJ842" s="929"/>
      <c r="AK842" s="929"/>
      <c r="AL842" s="929"/>
      <c r="AM842" s="929"/>
      <c r="AN842" s="929"/>
      <c r="AO842" s="930"/>
      <c r="AP842" s="929"/>
      <c r="AQ842" s="931"/>
      <c r="AR842" s="931"/>
      <c r="AS842" s="869"/>
      <c r="AT842" s="869"/>
      <c r="AU842" s="869"/>
      <c r="AV842" s="869"/>
      <c r="AW842" s="869"/>
      <c r="AX842" s="869"/>
      <c r="AY842" s="869"/>
      <c r="AZ842" s="869"/>
      <c r="BA842" s="869"/>
      <c r="BB842" s="869"/>
      <c r="BC842" s="869"/>
      <c r="BD842" s="869"/>
      <c r="BE842" s="869"/>
      <c r="BF842" s="869"/>
      <c r="BG842" s="869"/>
      <c r="BH842" s="869"/>
      <c r="BI842" s="869"/>
      <c r="BJ842" s="869"/>
      <c r="BK842" s="869"/>
      <c r="BL842" s="869"/>
      <c r="BM842" s="869"/>
    </row>
    <row r="843" spans="1:65" ht="27" customHeight="1" x14ac:dyDescent="0.2">
      <c r="A843" s="919"/>
      <c r="C843" s="869"/>
      <c r="E843" s="869"/>
      <c r="G843" s="869"/>
      <c r="H843" s="921"/>
      <c r="I843" s="838"/>
      <c r="J843" s="921"/>
      <c r="K843" s="838"/>
      <c r="L843" s="921"/>
      <c r="M843" s="838"/>
      <c r="N843" s="921"/>
      <c r="O843" s="838"/>
      <c r="P843" s="922"/>
      <c r="Q843" s="923"/>
      <c r="R843" s="924"/>
      <c r="S843" s="921"/>
      <c r="T843" s="921"/>
      <c r="U843" s="921"/>
      <c r="V843" s="933"/>
      <c r="W843" s="926"/>
      <c r="X843" s="927"/>
      <c r="Y843" s="922"/>
      <c r="Z843" s="838"/>
      <c r="AA843" s="928"/>
      <c r="AB843" s="929"/>
      <c r="AC843" s="929"/>
      <c r="AD843" s="929"/>
      <c r="AE843" s="929"/>
      <c r="AF843" s="929"/>
      <c r="AG843" s="929"/>
      <c r="AH843" s="929"/>
      <c r="AI843" s="929"/>
      <c r="AJ843" s="929"/>
      <c r="AK843" s="929"/>
      <c r="AL843" s="929"/>
      <c r="AM843" s="929"/>
      <c r="AN843" s="929"/>
      <c r="AO843" s="930"/>
      <c r="AP843" s="929"/>
      <c r="AQ843" s="931"/>
      <c r="AR843" s="931"/>
      <c r="AS843" s="869"/>
      <c r="AT843" s="869"/>
      <c r="AU843" s="869"/>
      <c r="AV843" s="869"/>
      <c r="AW843" s="869"/>
      <c r="AX843" s="869"/>
      <c r="AY843" s="869"/>
      <c r="AZ843" s="869"/>
      <c r="BA843" s="869"/>
      <c r="BB843" s="869"/>
      <c r="BC843" s="869"/>
      <c r="BD843" s="869"/>
      <c r="BE843" s="869"/>
      <c r="BF843" s="869"/>
      <c r="BG843" s="869"/>
      <c r="BH843" s="869"/>
      <c r="BI843" s="869"/>
      <c r="BJ843" s="869"/>
      <c r="BK843" s="869"/>
      <c r="BL843" s="869"/>
      <c r="BM843" s="869"/>
    </row>
    <row r="844" spans="1:65" ht="27" customHeight="1" x14ac:dyDescent="0.2">
      <c r="A844" s="919"/>
      <c r="C844" s="869"/>
      <c r="E844" s="869"/>
      <c r="G844" s="869"/>
      <c r="H844" s="921"/>
      <c r="I844" s="838"/>
      <c r="J844" s="921"/>
      <c r="K844" s="838"/>
      <c r="L844" s="921"/>
      <c r="M844" s="838"/>
      <c r="N844" s="921"/>
      <c r="O844" s="838"/>
      <c r="P844" s="922"/>
      <c r="Q844" s="923"/>
      <c r="R844" s="924"/>
      <c r="S844" s="921"/>
      <c r="T844" s="921"/>
      <c r="U844" s="921"/>
      <c r="V844" s="933"/>
      <c r="W844" s="926"/>
      <c r="X844" s="927"/>
      <c r="Y844" s="922"/>
      <c r="Z844" s="838"/>
      <c r="AA844" s="928"/>
      <c r="AB844" s="929"/>
      <c r="AC844" s="929"/>
      <c r="AD844" s="929"/>
      <c r="AE844" s="929"/>
      <c r="AF844" s="929"/>
      <c r="AG844" s="929"/>
      <c r="AH844" s="929"/>
      <c r="AI844" s="929"/>
      <c r="AJ844" s="929"/>
      <c r="AK844" s="929"/>
      <c r="AL844" s="929"/>
      <c r="AM844" s="929"/>
      <c r="AN844" s="929"/>
      <c r="AO844" s="930"/>
      <c r="AP844" s="929"/>
      <c r="AQ844" s="931"/>
      <c r="AR844" s="931"/>
      <c r="AS844" s="869"/>
      <c r="AT844" s="869"/>
      <c r="AU844" s="869"/>
      <c r="AV844" s="869"/>
      <c r="AW844" s="869"/>
      <c r="AX844" s="869"/>
      <c r="AY844" s="869"/>
      <c r="AZ844" s="869"/>
      <c r="BA844" s="869"/>
      <c r="BB844" s="869"/>
      <c r="BC844" s="869"/>
      <c r="BD844" s="869"/>
      <c r="BE844" s="869"/>
      <c r="BF844" s="869"/>
      <c r="BG844" s="869"/>
      <c r="BH844" s="869"/>
      <c r="BI844" s="869"/>
      <c r="BJ844" s="869"/>
      <c r="BK844" s="869"/>
      <c r="BL844" s="869"/>
      <c r="BM844" s="869"/>
    </row>
    <row r="845" spans="1:65" ht="27" customHeight="1" x14ac:dyDescent="0.2">
      <c r="A845" s="919"/>
      <c r="C845" s="869"/>
      <c r="E845" s="869"/>
      <c r="G845" s="869"/>
      <c r="H845" s="921"/>
      <c r="I845" s="838"/>
      <c r="J845" s="921"/>
      <c r="K845" s="838"/>
      <c r="L845" s="921"/>
      <c r="M845" s="838"/>
      <c r="N845" s="921"/>
      <c r="O845" s="838"/>
      <c r="P845" s="922"/>
      <c r="Q845" s="923"/>
      <c r="R845" s="924"/>
      <c r="S845" s="921"/>
      <c r="T845" s="921"/>
      <c r="U845" s="921"/>
      <c r="V845" s="933"/>
      <c r="W845" s="926"/>
      <c r="X845" s="927"/>
      <c r="Y845" s="922"/>
      <c r="Z845" s="838"/>
      <c r="AA845" s="928"/>
      <c r="AB845" s="929"/>
      <c r="AC845" s="929"/>
      <c r="AD845" s="929"/>
      <c r="AE845" s="929"/>
      <c r="AF845" s="929"/>
      <c r="AG845" s="929"/>
      <c r="AH845" s="929"/>
      <c r="AI845" s="929"/>
      <c r="AJ845" s="929"/>
      <c r="AK845" s="929"/>
      <c r="AL845" s="929"/>
      <c r="AM845" s="929"/>
      <c r="AN845" s="929"/>
      <c r="AO845" s="930"/>
      <c r="AP845" s="929"/>
      <c r="AQ845" s="931"/>
      <c r="AR845" s="931"/>
      <c r="AS845" s="869"/>
      <c r="AT845" s="869"/>
      <c r="AU845" s="869"/>
      <c r="AV845" s="869"/>
      <c r="AW845" s="869"/>
      <c r="AX845" s="869"/>
      <c r="AY845" s="869"/>
      <c r="AZ845" s="869"/>
      <c r="BA845" s="869"/>
      <c r="BB845" s="869"/>
      <c r="BC845" s="869"/>
      <c r="BD845" s="869"/>
      <c r="BE845" s="869"/>
      <c r="BF845" s="869"/>
      <c r="BG845" s="869"/>
      <c r="BH845" s="869"/>
      <c r="BI845" s="869"/>
      <c r="BJ845" s="869"/>
      <c r="BK845" s="869"/>
      <c r="BL845" s="869"/>
      <c r="BM845" s="869"/>
    </row>
    <row r="846" spans="1:65" ht="27" customHeight="1" x14ac:dyDescent="0.2">
      <c r="A846" s="919"/>
      <c r="C846" s="869"/>
      <c r="E846" s="869"/>
      <c r="G846" s="869"/>
      <c r="H846" s="921"/>
      <c r="I846" s="838"/>
      <c r="J846" s="921"/>
      <c r="K846" s="838"/>
      <c r="L846" s="921"/>
      <c r="M846" s="838"/>
      <c r="N846" s="921"/>
      <c r="O846" s="838"/>
      <c r="P846" s="922"/>
      <c r="Q846" s="923"/>
      <c r="R846" s="924"/>
      <c r="S846" s="921"/>
      <c r="T846" s="921"/>
      <c r="U846" s="921"/>
      <c r="V846" s="933"/>
      <c r="W846" s="926"/>
      <c r="X846" s="927"/>
      <c r="Y846" s="922"/>
      <c r="Z846" s="838"/>
      <c r="AA846" s="928"/>
      <c r="AB846" s="929"/>
      <c r="AC846" s="929"/>
      <c r="AD846" s="929"/>
      <c r="AE846" s="929"/>
      <c r="AF846" s="929"/>
      <c r="AG846" s="929"/>
      <c r="AH846" s="929"/>
      <c r="AI846" s="929"/>
      <c r="AJ846" s="929"/>
      <c r="AK846" s="929"/>
      <c r="AL846" s="929"/>
      <c r="AM846" s="929"/>
      <c r="AN846" s="929"/>
      <c r="AO846" s="930"/>
      <c r="AP846" s="929"/>
      <c r="AQ846" s="931"/>
      <c r="AR846" s="931"/>
      <c r="AS846" s="869"/>
      <c r="AT846" s="869"/>
      <c r="AU846" s="869"/>
      <c r="AV846" s="869"/>
      <c r="AW846" s="869"/>
      <c r="AX846" s="869"/>
      <c r="AY846" s="869"/>
      <c r="AZ846" s="869"/>
      <c r="BA846" s="869"/>
      <c r="BB846" s="869"/>
      <c r="BC846" s="869"/>
      <c r="BD846" s="869"/>
      <c r="BE846" s="869"/>
      <c r="BF846" s="869"/>
      <c r="BG846" s="869"/>
      <c r="BH846" s="869"/>
      <c r="BI846" s="869"/>
      <c r="BJ846" s="869"/>
      <c r="BK846" s="869"/>
      <c r="BL846" s="869"/>
      <c r="BM846" s="869"/>
    </row>
    <row r="847" spans="1:65" ht="27" customHeight="1" x14ac:dyDescent="0.2">
      <c r="A847" s="919"/>
      <c r="C847" s="869"/>
      <c r="E847" s="869"/>
      <c r="G847" s="869"/>
      <c r="H847" s="921"/>
      <c r="I847" s="838"/>
      <c r="J847" s="921"/>
      <c r="K847" s="838"/>
      <c r="L847" s="921"/>
      <c r="M847" s="838"/>
      <c r="N847" s="921"/>
      <c r="O847" s="838"/>
      <c r="P847" s="922"/>
      <c r="Q847" s="923"/>
      <c r="R847" s="924"/>
      <c r="S847" s="921"/>
      <c r="T847" s="921"/>
      <c r="U847" s="921"/>
      <c r="V847" s="933"/>
      <c r="W847" s="926"/>
      <c r="X847" s="927"/>
      <c r="Y847" s="922"/>
      <c r="Z847" s="838"/>
      <c r="AA847" s="928"/>
      <c r="AB847" s="929"/>
      <c r="AC847" s="929"/>
      <c r="AD847" s="929"/>
      <c r="AE847" s="929"/>
      <c r="AF847" s="929"/>
      <c r="AG847" s="929"/>
      <c r="AH847" s="929"/>
      <c r="AI847" s="929"/>
      <c r="AJ847" s="929"/>
      <c r="AK847" s="929"/>
      <c r="AL847" s="929"/>
      <c r="AM847" s="929"/>
      <c r="AN847" s="929"/>
      <c r="AO847" s="930"/>
      <c r="AP847" s="929"/>
      <c r="AQ847" s="931"/>
      <c r="AR847" s="931"/>
      <c r="AS847" s="869"/>
      <c r="AT847" s="869"/>
      <c r="AU847" s="869"/>
      <c r="AV847" s="869"/>
      <c r="AW847" s="869"/>
      <c r="AX847" s="869"/>
      <c r="AY847" s="869"/>
      <c r="AZ847" s="869"/>
      <c r="BA847" s="869"/>
      <c r="BB847" s="869"/>
      <c r="BC847" s="869"/>
      <c r="BD847" s="869"/>
      <c r="BE847" s="869"/>
      <c r="BF847" s="869"/>
      <c r="BG847" s="869"/>
      <c r="BH847" s="869"/>
      <c r="BI847" s="869"/>
      <c r="BJ847" s="869"/>
      <c r="BK847" s="869"/>
      <c r="BL847" s="869"/>
      <c r="BM847" s="869"/>
    </row>
    <row r="848" spans="1:65" ht="27" customHeight="1" x14ac:dyDescent="0.2">
      <c r="A848" s="919"/>
      <c r="C848" s="869"/>
      <c r="E848" s="869"/>
      <c r="G848" s="869"/>
      <c r="H848" s="921"/>
      <c r="I848" s="838"/>
      <c r="J848" s="921"/>
      <c r="K848" s="838"/>
      <c r="L848" s="921"/>
      <c r="M848" s="838"/>
      <c r="N848" s="921"/>
      <c r="O848" s="838"/>
      <c r="P848" s="922"/>
      <c r="Q848" s="923"/>
      <c r="R848" s="924"/>
      <c r="S848" s="921"/>
      <c r="T848" s="921"/>
      <c r="U848" s="921"/>
      <c r="V848" s="933"/>
      <c r="W848" s="926"/>
      <c r="X848" s="927"/>
      <c r="Y848" s="922"/>
      <c r="Z848" s="838"/>
      <c r="AA848" s="928"/>
      <c r="AB848" s="929"/>
      <c r="AC848" s="929"/>
      <c r="AD848" s="929"/>
      <c r="AE848" s="929"/>
      <c r="AF848" s="929"/>
      <c r="AG848" s="929"/>
      <c r="AH848" s="929"/>
      <c r="AI848" s="929"/>
      <c r="AJ848" s="929"/>
      <c r="AK848" s="929"/>
      <c r="AL848" s="929"/>
      <c r="AM848" s="929"/>
      <c r="AN848" s="929"/>
      <c r="AO848" s="930"/>
      <c r="AP848" s="929"/>
      <c r="AQ848" s="931"/>
      <c r="AR848" s="931"/>
      <c r="AS848" s="869"/>
      <c r="AT848" s="869"/>
      <c r="AU848" s="869"/>
      <c r="AV848" s="869"/>
      <c r="AW848" s="869"/>
      <c r="AX848" s="869"/>
      <c r="AY848" s="869"/>
      <c r="AZ848" s="869"/>
      <c r="BA848" s="869"/>
      <c r="BB848" s="869"/>
      <c r="BC848" s="869"/>
      <c r="BD848" s="869"/>
      <c r="BE848" s="869"/>
      <c r="BF848" s="869"/>
      <c r="BG848" s="869"/>
      <c r="BH848" s="869"/>
      <c r="BI848" s="869"/>
      <c r="BJ848" s="869"/>
      <c r="BK848" s="869"/>
      <c r="BL848" s="869"/>
      <c r="BM848" s="869"/>
    </row>
    <row r="849" spans="1:65" ht="27" customHeight="1" x14ac:dyDescent="0.2">
      <c r="A849" s="919"/>
      <c r="C849" s="869"/>
      <c r="E849" s="869"/>
      <c r="G849" s="869"/>
      <c r="H849" s="921"/>
      <c r="I849" s="838"/>
      <c r="J849" s="921"/>
      <c r="K849" s="838"/>
      <c r="L849" s="921"/>
      <c r="M849" s="838"/>
      <c r="N849" s="921"/>
      <c r="O849" s="838"/>
      <c r="P849" s="922"/>
      <c r="Q849" s="923"/>
      <c r="R849" s="924"/>
      <c r="S849" s="921"/>
      <c r="T849" s="921"/>
      <c r="U849" s="921"/>
      <c r="V849" s="933"/>
      <c r="W849" s="926"/>
      <c r="X849" s="927"/>
      <c r="Y849" s="922"/>
      <c r="Z849" s="838"/>
      <c r="AA849" s="928"/>
      <c r="AB849" s="929"/>
      <c r="AC849" s="929"/>
      <c r="AD849" s="929"/>
      <c r="AE849" s="929"/>
      <c r="AF849" s="929"/>
      <c r="AG849" s="929"/>
      <c r="AH849" s="929"/>
      <c r="AI849" s="929"/>
      <c r="AJ849" s="929"/>
      <c r="AK849" s="929"/>
      <c r="AL849" s="929"/>
      <c r="AM849" s="929"/>
      <c r="AN849" s="929"/>
      <c r="AO849" s="930"/>
      <c r="AP849" s="929"/>
      <c r="AQ849" s="931"/>
      <c r="AR849" s="931"/>
      <c r="AS849" s="869"/>
      <c r="AT849" s="869"/>
      <c r="AU849" s="869"/>
      <c r="AV849" s="869"/>
      <c r="AW849" s="869"/>
      <c r="AX849" s="869"/>
      <c r="AY849" s="869"/>
      <c r="AZ849" s="869"/>
      <c r="BA849" s="869"/>
      <c r="BB849" s="869"/>
      <c r="BC849" s="869"/>
      <c r="BD849" s="869"/>
      <c r="BE849" s="869"/>
      <c r="BF849" s="869"/>
      <c r="BG849" s="869"/>
      <c r="BH849" s="869"/>
      <c r="BI849" s="869"/>
      <c r="BJ849" s="869"/>
      <c r="BK849" s="869"/>
      <c r="BL849" s="869"/>
      <c r="BM849" s="869"/>
    </row>
    <row r="850" spans="1:65" ht="27" customHeight="1" x14ac:dyDescent="0.2">
      <c r="A850" s="919"/>
      <c r="C850" s="869"/>
      <c r="E850" s="869"/>
      <c r="G850" s="869"/>
      <c r="H850" s="921"/>
      <c r="I850" s="838"/>
      <c r="J850" s="921"/>
      <c r="K850" s="838"/>
      <c r="L850" s="921"/>
      <c r="M850" s="838"/>
      <c r="N850" s="921"/>
      <c r="O850" s="838"/>
      <c r="P850" s="922"/>
      <c r="Q850" s="923"/>
      <c r="R850" s="924"/>
      <c r="S850" s="921"/>
      <c r="T850" s="921"/>
      <c r="U850" s="921"/>
      <c r="V850" s="933"/>
      <c r="W850" s="926"/>
      <c r="X850" s="927"/>
      <c r="Y850" s="922"/>
      <c r="Z850" s="838"/>
      <c r="AA850" s="928"/>
      <c r="AB850" s="929"/>
      <c r="AC850" s="929"/>
      <c r="AD850" s="929"/>
      <c r="AE850" s="929"/>
      <c r="AF850" s="929"/>
      <c r="AG850" s="929"/>
      <c r="AH850" s="929"/>
      <c r="AI850" s="929"/>
      <c r="AJ850" s="929"/>
      <c r="AK850" s="929"/>
      <c r="AL850" s="929"/>
      <c r="AM850" s="929"/>
      <c r="AN850" s="929"/>
      <c r="AO850" s="930"/>
      <c r="AP850" s="929"/>
      <c r="AQ850" s="931"/>
      <c r="AR850" s="931"/>
      <c r="AS850" s="869"/>
      <c r="AT850" s="869"/>
      <c r="AU850" s="869"/>
      <c r="AV850" s="869"/>
      <c r="AW850" s="869"/>
      <c r="AX850" s="869"/>
      <c r="AY850" s="869"/>
      <c r="AZ850" s="869"/>
      <c r="BA850" s="869"/>
      <c r="BB850" s="869"/>
      <c r="BC850" s="869"/>
      <c r="BD850" s="869"/>
      <c r="BE850" s="869"/>
      <c r="BF850" s="869"/>
      <c r="BG850" s="869"/>
      <c r="BH850" s="869"/>
      <c r="BI850" s="869"/>
      <c r="BJ850" s="869"/>
      <c r="BK850" s="869"/>
      <c r="BL850" s="869"/>
      <c r="BM850" s="869"/>
    </row>
    <row r="851" spans="1:65" ht="27" customHeight="1" x14ac:dyDescent="0.2">
      <c r="A851" s="919"/>
      <c r="C851" s="869"/>
      <c r="E851" s="869"/>
      <c r="G851" s="869"/>
      <c r="H851" s="921"/>
      <c r="I851" s="838"/>
      <c r="J851" s="921"/>
      <c r="K851" s="838"/>
      <c r="L851" s="921"/>
      <c r="M851" s="838"/>
      <c r="N851" s="921"/>
      <c r="O851" s="838"/>
      <c r="P851" s="922"/>
      <c r="Q851" s="923"/>
      <c r="R851" s="924"/>
      <c r="S851" s="921"/>
      <c r="T851" s="921"/>
      <c r="U851" s="921"/>
      <c r="V851" s="933"/>
      <c r="W851" s="926"/>
      <c r="X851" s="927"/>
      <c r="Y851" s="922"/>
      <c r="Z851" s="838"/>
      <c r="AA851" s="928"/>
      <c r="AB851" s="929"/>
      <c r="AC851" s="929"/>
      <c r="AD851" s="929"/>
      <c r="AE851" s="929"/>
      <c r="AF851" s="929"/>
      <c r="AG851" s="929"/>
      <c r="AH851" s="929"/>
      <c r="AI851" s="929"/>
      <c r="AJ851" s="929"/>
      <c r="AK851" s="929"/>
      <c r="AL851" s="929"/>
      <c r="AM851" s="929"/>
      <c r="AN851" s="929"/>
      <c r="AO851" s="930"/>
      <c r="AP851" s="929"/>
      <c r="AQ851" s="931"/>
      <c r="AR851" s="931"/>
      <c r="AS851" s="869"/>
      <c r="AT851" s="869"/>
      <c r="AU851" s="869"/>
      <c r="AV851" s="869"/>
      <c r="AW851" s="869"/>
      <c r="AX851" s="869"/>
      <c r="AY851" s="869"/>
      <c r="AZ851" s="869"/>
      <c r="BA851" s="869"/>
      <c r="BB851" s="869"/>
      <c r="BC851" s="869"/>
      <c r="BD851" s="869"/>
      <c r="BE851" s="869"/>
      <c r="BF851" s="869"/>
      <c r="BG851" s="869"/>
      <c r="BH851" s="869"/>
      <c r="BI851" s="869"/>
      <c r="BJ851" s="869"/>
      <c r="BK851" s="869"/>
      <c r="BL851" s="869"/>
      <c r="BM851" s="869"/>
    </row>
    <row r="852" spans="1:65" ht="27" customHeight="1" x14ac:dyDescent="0.2">
      <c r="A852" s="919"/>
      <c r="C852" s="869"/>
      <c r="E852" s="869"/>
      <c r="G852" s="869"/>
      <c r="H852" s="921"/>
      <c r="I852" s="838"/>
      <c r="J852" s="921"/>
      <c r="K852" s="838"/>
      <c r="L852" s="921"/>
      <c r="M852" s="838"/>
      <c r="N852" s="921"/>
      <c r="O852" s="838"/>
      <c r="P852" s="922"/>
      <c r="Q852" s="923"/>
      <c r="R852" s="924"/>
      <c r="S852" s="921"/>
      <c r="T852" s="921"/>
      <c r="U852" s="921"/>
      <c r="V852" s="933"/>
      <c r="W852" s="926"/>
      <c r="X852" s="927"/>
      <c r="Y852" s="922"/>
      <c r="Z852" s="838"/>
      <c r="AA852" s="928"/>
      <c r="AB852" s="929"/>
      <c r="AC852" s="929"/>
      <c r="AD852" s="929"/>
      <c r="AE852" s="929"/>
      <c r="AF852" s="929"/>
      <c r="AG852" s="929"/>
      <c r="AH852" s="929"/>
      <c r="AI852" s="929"/>
      <c r="AJ852" s="929"/>
      <c r="AK852" s="929"/>
      <c r="AL852" s="929"/>
      <c r="AM852" s="929"/>
      <c r="AN852" s="929"/>
      <c r="AO852" s="930"/>
      <c r="AP852" s="929"/>
      <c r="AQ852" s="931"/>
      <c r="AR852" s="931"/>
      <c r="AS852" s="869"/>
      <c r="AT852" s="869"/>
      <c r="AU852" s="869"/>
      <c r="AV852" s="869"/>
      <c r="AW852" s="869"/>
      <c r="AX852" s="869"/>
      <c r="AY852" s="869"/>
      <c r="AZ852" s="869"/>
      <c r="BA852" s="869"/>
      <c r="BB852" s="869"/>
      <c r="BC852" s="869"/>
      <c r="BD852" s="869"/>
      <c r="BE852" s="869"/>
      <c r="BF852" s="869"/>
      <c r="BG852" s="869"/>
      <c r="BH852" s="869"/>
      <c r="BI852" s="869"/>
      <c r="BJ852" s="869"/>
      <c r="BK852" s="869"/>
      <c r="BL852" s="869"/>
      <c r="BM852" s="869"/>
    </row>
    <row r="853" spans="1:65" ht="27" customHeight="1" x14ac:dyDescent="0.2">
      <c r="A853" s="919"/>
      <c r="C853" s="869"/>
      <c r="E853" s="869"/>
      <c r="G853" s="869"/>
      <c r="H853" s="921"/>
      <c r="I853" s="838"/>
      <c r="J853" s="921"/>
      <c r="K853" s="838"/>
      <c r="L853" s="921"/>
      <c r="M853" s="838"/>
      <c r="N853" s="921"/>
      <c r="O853" s="838"/>
      <c r="P853" s="922"/>
      <c r="Q853" s="923"/>
      <c r="R853" s="924"/>
      <c r="S853" s="921"/>
      <c r="T853" s="921"/>
      <c r="U853" s="921"/>
      <c r="V853" s="933"/>
      <c r="W853" s="926"/>
      <c r="X853" s="927"/>
      <c r="Y853" s="922"/>
      <c r="Z853" s="838"/>
      <c r="AA853" s="928"/>
      <c r="AB853" s="929"/>
      <c r="AC853" s="929"/>
      <c r="AD853" s="929"/>
      <c r="AE853" s="929"/>
      <c r="AF853" s="929"/>
      <c r="AG853" s="929"/>
      <c r="AH853" s="929"/>
      <c r="AI853" s="929"/>
      <c r="AJ853" s="929"/>
      <c r="AK853" s="929"/>
      <c r="AL853" s="929"/>
      <c r="AM853" s="929"/>
      <c r="AN853" s="929"/>
      <c r="AO853" s="930"/>
      <c r="AP853" s="929"/>
      <c r="AQ853" s="931"/>
      <c r="AR853" s="931"/>
      <c r="AS853" s="869"/>
      <c r="AT853" s="869"/>
      <c r="AU853" s="869"/>
      <c r="AV853" s="869"/>
      <c r="AW853" s="869"/>
      <c r="AX853" s="869"/>
      <c r="AY853" s="869"/>
      <c r="AZ853" s="869"/>
      <c r="BA853" s="869"/>
      <c r="BB853" s="869"/>
      <c r="BC853" s="869"/>
      <c r="BD853" s="869"/>
      <c r="BE853" s="869"/>
      <c r="BF853" s="869"/>
      <c r="BG853" s="869"/>
      <c r="BH853" s="869"/>
      <c r="BI853" s="869"/>
      <c r="BJ853" s="869"/>
      <c r="BK853" s="869"/>
      <c r="BL853" s="869"/>
      <c r="BM853" s="869"/>
    </row>
    <row r="854" spans="1:65" ht="27" customHeight="1" x14ac:dyDescent="0.2">
      <c r="A854" s="919"/>
      <c r="C854" s="869"/>
      <c r="E854" s="869"/>
      <c r="G854" s="869"/>
      <c r="H854" s="921"/>
      <c r="I854" s="838"/>
      <c r="J854" s="921"/>
      <c r="K854" s="838"/>
      <c r="L854" s="921"/>
      <c r="M854" s="838"/>
      <c r="N854" s="921"/>
      <c r="O854" s="838"/>
      <c r="P854" s="922"/>
      <c r="Q854" s="923"/>
      <c r="R854" s="924"/>
      <c r="S854" s="921"/>
      <c r="T854" s="921"/>
      <c r="U854" s="921"/>
      <c r="V854" s="933"/>
      <c r="W854" s="926"/>
      <c r="X854" s="927"/>
      <c r="Y854" s="922"/>
      <c r="Z854" s="838"/>
      <c r="AA854" s="928"/>
      <c r="AB854" s="929"/>
      <c r="AC854" s="929"/>
      <c r="AD854" s="929"/>
      <c r="AE854" s="929"/>
      <c r="AF854" s="929"/>
      <c r="AG854" s="929"/>
      <c r="AH854" s="929"/>
      <c r="AI854" s="929"/>
      <c r="AJ854" s="929"/>
      <c r="AK854" s="929"/>
      <c r="AL854" s="929"/>
      <c r="AM854" s="929"/>
      <c r="AN854" s="929"/>
      <c r="AO854" s="930"/>
      <c r="AP854" s="929"/>
      <c r="AQ854" s="931"/>
      <c r="AR854" s="931"/>
      <c r="AS854" s="869"/>
      <c r="AT854" s="869"/>
      <c r="AU854" s="869"/>
      <c r="AV854" s="869"/>
      <c r="AW854" s="869"/>
      <c r="AX854" s="869"/>
      <c r="AY854" s="869"/>
      <c r="AZ854" s="869"/>
      <c r="BA854" s="869"/>
      <c r="BB854" s="869"/>
      <c r="BC854" s="869"/>
      <c r="BD854" s="869"/>
      <c r="BE854" s="869"/>
      <c r="BF854" s="869"/>
      <c r="BG854" s="869"/>
      <c r="BH854" s="869"/>
      <c r="BI854" s="869"/>
      <c r="BJ854" s="869"/>
      <c r="BK854" s="869"/>
      <c r="BL854" s="869"/>
      <c r="BM854" s="869"/>
    </row>
    <row r="855" spans="1:65" ht="27" customHeight="1" x14ac:dyDescent="0.2">
      <c r="A855" s="919"/>
      <c r="C855" s="869"/>
      <c r="E855" s="869"/>
      <c r="G855" s="869"/>
      <c r="H855" s="921"/>
      <c r="I855" s="838"/>
      <c r="J855" s="921"/>
      <c r="K855" s="838"/>
      <c r="L855" s="921"/>
      <c r="M855" s="838"/>
      <c r="N855" s="921"/>
      <c r="O855" s="838"/>
      <c r="P855" s="922"/>
      <c r="Q855" s="923"/>
      <c r="R855" s="924"/>
      <c r="S855" s="921"/>
      <c r="T855" s="921"/>
      <c r="U855" s="921"/>
      <c r="V855" s="933"/>
      <c r="W855" s="926"/>
      <c r="X855" s="927"/>
      <c r="Y855" s="922"/>
      <c r="Z855" s="838"/>
      <c r="AA855" s="928"/>
      <c r="AB855" s="929"/>
      <c r="AC855" s="929"/>
      <c r="AD855" s="929"/>
      <c r="AE855" s="929"/>
      <c r="AF855" s="929"/>
      <c r="AG855" s="929"/>
      <c r="AH855" s="929"/>
      <c r="AI855" s="929"/>
      <c r="AJ855" s="929"/>
      <c r="AK855" s="929"/>
      <c r="AL855" s="929"/>
      <c r="AM855" s="929"/>
      <c r="AN855" s="929"/>
      <c r="AO855" s="930"/>
      <c r="AP855" s="929"/>
      <c r="AQ855" s="931"/>
      <c r="AR855" s="931"/>
      <c r="AS855" s="869"/>
      <c r="AT855" s="869"/>
      <c r="AU855" s="869"/>
      <c r="AV855" s="869"/>
      <c r="AW855" s="869"/>
      <c r="AX855" s="869"/>
      <c r="AY855" s="869"/>
      <c r="AZ855" s="869"/>
      <c r="BA855" s="869"/>
      <c r="BB855" s="869"/>
      <c r="BC855" s="869"/>
      <c r="BD855" s="869"/>
      <c r="BE855" s="869"/>
      <c r="BF855" s="869"/>
      <c r="BG855" s="869"/>
      <c r="BH855" s="869"/>
      <c r="BI855" s="869"/>
      <c r="BJ855" s="869"/>
      <c r="BK855" s="869"/>
      <c r="BL855" s="869"/>
      <c r="BM855" s="869"/>
    </row>
    <row r="856" spans="1:65" ht="27" customHeight="1" x14ac:dyDescent="0.2">
      <c r="A856" s="919"/>
      <c r="C856" s="869"/>
      <c r="E856" s="869"/>
      <c r="G856" s="869"/>
      <c r="H856" s="921"/>
      <c r="I856" s="838"/>
      <c r="J856" s="921"/>
      <c r="K856" s="838"/>
      <c r="L856" s="921"/>
      <c r="M856" s="838"/>
      <c r="N856" s="921"/>
      <c r="O856" s="838"/>
      <c r="P856" s="922"/>
      <c r="Q856" s="923"/>
      <c r="R856" s="924"/>
      <c r="S856" s="921"/>
      <c r="T856" s="921"/>
      <c r="U856" s="921"/>
      <c r="V856" s="933"/>
      <c r="W856" s="926"/>
      <c r="X856" s="927"/>
      <c r="Y856" s="922"/>
      <c r="Z856" s="838"/>
      <c r="AA856" s="928"/>
      <c r="AB856" s="929"/>
      <c r="AC856" s="929"/>
      <c r="AD856" s="929"/>
      <c r="AE856" s="929"/>
      <c r="AF856" s="929"/>
      <c r="AG856" s="929"/>
      <c r="AH856" s="929"/>
      <c r="AI856" s="929"/>
      <c r="AJ856" s="929"/>
      <c r="AK856" s="929"/>
      <c r="AL856" s="929"/>
      <c r="AM856" s="929"/>
      <c r="AN856" s="929"/>
      <c r="AO856" s="930"/>
      <c r="AP856" s="929"/>
      <c r="AQ856" s="931"/>
      <c r="AR856" s="931"/>
      <c r="AS856" s="869"/>
      <c r="AT856" s="869"/>
      <c r="AU856" s="869"/>
      <c r="AV856" s="869"/>
      <c r="AW856" s="869"/>
      <c r="AX856" s="869"/>
      <c r="AY856" s="869"/>
      <c r="AZ856" s="869"/>
      <c r="BA856" s="869"/>
      <c r="BB856" s="869"/>
      <c r="BC856" s="869"/>
      <c r="BD856" s="869"/>
      <c r="BE856" s="869"/>
      <c r="BF856" s="869"/>
      <c r="BG856" s="869"/>
      <c r="BH856" s="869"/>
      <c r="BI856" s="869"/>
      <c r="BJ856" s="869"/>
      <c r="BK856" s="869"/>
      <c r="BL856" s="869"/>
      <c r="BM856" s="869"/>
    </row>
    <row r="857" spans="1:65" ht="27" customHeight="1" x14ac:dyDescent="0.2">
      <c r="A857" s="919"/>
      <c r="C857" s="869"/>
      <c r="E857" s="869"/>
      <c r="G857" s="869"/>
      <c r="H857" s="921"/>
      <c r="I857" s="838"/>
      <c r="J857" s="921"/>
      <c r="K857" s="838"/>
      <c r="L857" s="921"/>
      <c r="M857" s="838"/>
      <c r="N857" s="921"/>
      <c r="O857" s="838"/>
      <c r="P857" s="922"/>
      <c r="Q857" s="923"/>
      <c r="R857" s="924"/>
      <c r="S857" s="921"/>
      <c r="T857" s="921"/>
      <c r="U857" s="921"/>
      <c r="V857" s="933"/>
      <c r="W857" s="926"/>
      <c r="X857" s="927"/>
      <c r="Y857" s="922"/>
      <c r="Z857" s="838"/>
      <c r="AA857" s="928"/>
      <c r="AB857" s="929"/>
      <c r="AC857" s="929"/>
      <c r="AD857" s="929"/>
      <c r="AE857" s="929"/>
      <c r="AF857" s="929"/>
      <c r="AG857" s="929"/>
      <c r="AH857" s="929"/>
      <c r="AI857" s="929"/>
      <c r="AJ857" s="929"/>
      <c r="AK857" s="929"/>
      <c r="AL857" s="929"/>
      <c r="AM857" s="929"/>
      <c r="AN857" s="929"/>
      <c r="AO857" s="930"/>
      <c r="AP857" s="929"/>
      <c r="AQ857" s="931"/>
      <c r="AR857" s="931"/>
      <c r="AS857" s="869"/>
      <c r="AT857" s="869"/>
      <c r="AU857" s="869"/>
      <c r="AV857" s="869"/>
      <c r="AW857" s="869"/>
      <c r="AX857" s="869"/>
      <c r="AY857" s="869"/>
      <c r="AZ857" s="869"/>
      <c r="BA857" s="869"/>
      <c r="BB857" s="869"/>
      <c r="BC857" s="869"/>
      <c r="BD857" s="869"/>
      <c r="BE857" s="869"/>
      <c r="BF857" s="869"/>
      <c r="BG857" s="869"/>
      <c r="BH857" s="869"/>
      <c r="BI857" s="869"/>
      <c r="BJ857" s="869"/>
      <c r="BK857" s="869"/>
      <c r="BL857" s="869"/>
      <c r="BM857" s="869"/>
    </row>
    <row r="858" spans="1:65" ht="27" customHeight="1" x14ac:dyDescent="0.2">
      <c r="A858" s="919"/>
      <c r="C858" s="869"/>
      <c r="E858" s="869"/>
      <c r="G858" s="869"/>
      <c r="H858" s="921"/>
      <c r="I858" s="838"/>
      <c r="J858" s="921"/>
      <c r="K858" s="838"/>
      <c r="L858" s="921"/>
      <c r="M858" s="838"/>
      <c r="N858" s="921"/>
      <c r="O858" s="838"/>
      <c r="P858" s="922"/>
      <c r="Q858" s="923"/>
      <c r="R858" s="924"/>
      <c r="S858" s="921"/>
      <c r="T858" s="921"/>
      <c r="U858" s="921"/>
      <c r="V858" s="933"/>
      <c r="W858" s="926"/>
      <c r="X858" s="927"/>
      <c r="Y858" s="922"/>
      <c r="Z858" s="838"/>
      <c r="AA858" s="928"/>
      <c r="AB858" s="929"/>
      <c r="AC858" s="929"/>
      <c r="AD858" s="929"/>
      <c r="AE858" s="929"/>
      <c r="AF858" s="929"/>
      <c r="AG858" s="929"/>
      <c r="AH858" s="929"/>
      <c r="AI858" s="929"/>
      <c r="AJ858" s="929"/>
      <c r="AK858" s="929"/>
      <c r="AL858" s="929"/>
      <c r="AM858" s="929"/>
      <c r="AN858" s="929"/>
      <c r="AO858" s="930"/>
      <c r="AP858" s="929"/>
      <c r="AQ858" s="931"/>
      <c r="AR858" s="931"/>
      <c r="AS858" s="869"/>
      <c r="AT858" s="869"/>
      <c r="AU858" s="869"/>
      <c r="AV858" s="869"/>
      <c r="AW858" s="869"/>
      <c r="AX858" s="869"/>
      <c r="AY858" s="869"/>
      <c r="AZ858" s="869"/>
      <c r="BA858" s="869"/>
      <c r="BB858" s="869"/>
      <c r="BC858" s="869"/>
      <c r="BD858" s="869"/>
      <c r="BE858" s="869"/>
      <c r="BF858" s="869"/>
      <c r="BG858" s="869"/>
      <c r="BH858" s="869"/>
      <c r="BI858" s="869"/>
      <c r="BJ858" s="869"/>
      <c r="BK858" s="869"/>
      <c r="BL858" s="869"/>
      <c r="BM858" s="869"/>
    </row>
    <row r="859" spans="1:65" ht="27" customHeight="1" x14ac:dyDescent="0.2">
      <c r="A859" s="919"/>
      <c r="C859" s="869"/>
      <c r="E859" s="869"/>
      <c r="G859" s="869"/>
      <c r="H859" s="921"/>
      <c r="I859" s="838"/>
      <c r="J859" s="921"/>
      <c r="K859" s="838"/>
      <c r="L859" s="921"/>
      <c r="M859" s="838"/>
      <c r="N859" s="921"/>
      <c r="O859" s="838"/>
      <c r="P859" s="922"/>
      <c r="Q859" s="923"/>
      <c r="R859" s="924"/>
      <c r="S859" s="921"/>
      <c r="T859" s="921"/>
      <c r="U859" s="921"/>
      <c r="V859" s="933"/>
      <c r="W859" s="926"/>
      <c r="X859" s="927"/>
      <c r="Y859" s="922"/>
      <c r="Z859" s="838"/>
      <c r="AA859" s="928"/>
      <c r="AB859" s="929"/>
      <c r="AC859" s="929"/>
      <c r="AD859" s="929"/>
      <c r="AE859" s="929"/>
      <c r="AF859" s="929"/>
      <c r="AG859" s="929"/>
      <c r="AH859" s="929"/>
      <c r="AI859" s="929"/>
      <c r="AJ859" s="929"/>
      <c r="AK859" s="929"/>
      <c r="AL859" s="929"/>
      <c r="AM859" s="929"/>
      <c r="AN859" s="929"/>
      <c r="AO859" s="930"/>
      <c r="AP859" s="929"/>
      <c r="AQ859" s="931"/>
      <c r="AR859" s="931"/>
      <c r="AS859" s="869"/>
      <c r="AT859" s="869"/>
      <c r="AU859" s="869"/>
      <c r="AV859" s="869"/>
      <c r="AW859" s="869"/>
      <c r="AX859" s="869"/>
      <c r="AY859" s="869"/>
      <c r="AZ859" s="869"/>
      <c r="BA859" s="869"/>
      <c r="BB859" s="869"/>
      <c r="BC859" s="869"/>
      <c r="BD859" s="869"/>
      <c r="BE859" s="869"/>
      <c r="BF859" s="869"/>
      <c r="BG859" s="869"/>
      <c r="BH859" s="869"/>
      <c r="BI859" s="869"/>
      <c r="BJ859" s="869"/>
      <c r="BK859" s="869"/>
      <c r="BL859" s="869"/>
      <c r="BM859" s="869"/>
    </row>
    <row r="860" spans="1:65" ht="27" customHeight="1" x14ac:dyDescent="0.2">
      <c r="A860" s="919"/>
      <c r="C860" s="869"/>
      <c r="E860" s="869"/>
      <c r="G860" s="869"/>
      <c r="H860" s="921"/>
      <c r="I860" s="838"/>
      <c r="J860" s="921"/>
      <c r="K860" s="838"/>
      <c r="L860" s="921"/>
      <c r="M860" s="838"/>
      <c r="N860" s="921"/>
      <c r="O860" s="838"/>
      <c r="P860" s="922"/>
      <c r="Q860" s="923"/>
      <c r="R860" s="924"/>
      <c r="S860" s="921"/>
      <c r="T860" s="921"/>
      <c r="U860" s="921"/>
      <c r="V860" s="933"/>
      <c r="W860" s="926"/>
      <c r="X860" s="927"/>
      <c r="Y860" s="922"/>
      <c r="Z860" s="838"/>
      <c r="AA860" s="928"/>
      <c r="AB860" s="929"/>
      <c r="AC860" s="929"/>
      <c r="AD860" s="929"/>
      <c r="AE860" s="929"/>
      <c r="AF860" s="929"/>
      <c r="AG860" s="929"/>
      <c r="AH860" s="929"/>
      <c r="AI860" s="929"/>
      <c r="AJ860" s="929"/>
      <c r="AK860" s="929"/>
      <c r="AL860" s="929"/>
      <c r="AM860" s="929"/>
      <c r="AN860" s="929"/>
      <c r="AO860" s="930"/>
      <c r="AP860" s="929"/>
      <c r="AQ860" s="931"/>
      <c r="AR860" s="931"/>
      <c r="AS860" s="869"/>
      <c r="AT860" s="869"/>
      <c r="AU860" s="869"/>
      <c r="AV860" s="869"/>
      <c r="AW860" s="869"/>
      <c r="AX860" s="869"/>
      <c r="AY860" s="869"/>
      <c r="AZ860" s="869"/>
      <c r="BA860" s="869"/>
      <c r="BB860" s="869"/>
      <c r="BC860" s="869"/>
      <c r="BD860" s="869"/>
      <c r="BE860" s="869"/>
      <c r="BF860" s="869"/>
      <c r="BG860" s="869"/>
      <c r="BH860" s="869"/>
      <c r="BI860" s="869"/>
      <c r="BJ860" s="869"/>
      <c r="BK860" s="869"/>
      <c r="BL860" s="869"/>
      <c r="BM860" s="869"/>
    </row>
    <row r="861" spans="1:65" ht="27" customHeight="1" x14ac:dyDescent="0.2">
      <c r="A861" s="919"/>
      <c r="C861" s="869"/>
      <c r="E861" s="869"/>
      <c r="G861" s="869"/>
      <c r="H861" s="921"/>
      <c r="I861" s="838"/>
      <c r="J861" s="921"/>
      <c r="K861" s="838"/>
      <c r="L861" s="921"/>
      <c r="M861" s="838"/>
      <c r="N861" s="921"/>
      <c r="O861" s="838"/>
      <c r="P861" s="922"/>
      <c r="Q861" s="923"/>
      <c r="R861" s="924"/>
      <c r="S861" s="921"/>
      <c r="T861" s="921"/>
      <c r="U861" s="921"/>
      <c r="V861" s="933"/>
      <c r="W861" s="926"/>
      <c r="X861" s="927"/>
      <c r="Y861" s="922"/>
      <c r="Z861" s="838"/>
      <c r="AA861" s="928"/>
      <c r="AB861" s="929"/>
      <c r="AC861" s="929"/>
      <c r="AD861" s="929"/>
      <c r="AE861" s="929"/>
      <c r="AF861" s="929"/>
      <c r="AG861" s="929"/>
      <c r="AH861" s="929"/>
      <c r="AI861" s="929"/>
      <c r="AJ861" s="929"/>
      <c r="AK861" s="929"/>
      <c r="AL861" s="929"/>
      <c r="AM861" s="929"/>
      <c r="AN861" s="929"/>
      <c r="AO861" s="930"/>
      <c r="AP861" s="929"/>
      <c r="AQ861" s="931"/>
      <c r="AR861" s="931"/>
      <c r="AS861" s="869"/>
      <c r="AT861" s="869"/>
      <c r="AU861" s="869"/>
      <c r="AV861" s="869"/>
      <c r="AW861" s="869"/>
      <c r="AX861" s="869"/>
      <c r="AY861" s="869"/>
      <c r="AZ861" s="869"/>
      <c r="BA861" s="869"/>
      <c r="BB861" s="869"/>
      <c r="BC861" s="869"/>
      <c r="BD861" s="869"/>
      <c r="BE861" s="869"/>
      <c r="BF861" s="869"/>
      <c r="BG861" s="869"/>
      <c r="BH861" s="869"/>
      <c r="BI861" s="869"/>
      <c r="BJ861" s="869"/>
      <c r="BK861" s="869"/>
      <c r="BL861" s="869"/>
      <c r="BM861" s="869"/>
    </row>
    <row r="862" spans="1:65" ht="27" customHeight="1" x14ac:dyDescent="0.2">
      <c r="A862" s="919"/>
      <c r="C862" s="869"/>
      <c r="E862" s="869"/>
      <c r="G862" s="869"/>
      <c r="H862" s="921"/>
      <c r="I862" s="838"/>
      <c r="J862" s="921"/>
      <c r="K862" s="838"/>
      <c r="L862" s="921"/>
      <c r="M862" s="838"/>
      <c r="N862" s="921"/>
      <c r="O862" s="838"/>
      <c r="P862" s="922"/>
      <c r="Q862" s="923"/>
      <c r="R862" s="924"/>
      <c r="S862" s="921"/>
      <c r="T862" s="921"/>
      <c r="U862" s="921"/>
      <c r="V862" s="933"/>
      <c r="W862" s="926"/>
      <c r="X862" s="927"/>
      <c r="Y862" s="922"/>
      <c r="Z862" s="838"/>
      <c r="AA862" s="928"/>
      <c r="AB862" s="929"/>
      <c r="AC862" s="929"/>
      <c r="AD862" s="929"/>
      <c r="AE862" s="929"/>
      <c r="AF862" s="929"/>
      <c r="AG862" s="929"/>
      <c r="AH862" s="929"/>
      <c r="AI862" s="929"/>
      <c r="AJ862" s="929"/>
      <c r="AK862" s="929"/>
      <c r="AL862" s="929"/>
      <c r="AM862" s="929"/>
      <c r="AN862" s="929"/>
      <c r="AO862" s="930"/>
      <c r="AP862" s="929"/>
      <c r="AQ862" s="931"/>
      <c r="AR862" s="931"/>
      <c r="AS862" s="869"/>
      <c r="AT862" s="869"/>
      <c r="AU862" s="869"/>
      <c r="AV862" s="869"/>
      <c r="AW862" s="869"/>
      <c r="AX862" s="869"/>
      <c r="AY862" s="869"/>
      <c r="AZ862" s="869"/>
      <c r="BA862" s="869"/>
      <c r="BB862" s="869"/>
      <c r="BC862" s="869"/>
      <c r="BD862" s="869"/>
      <c r="BE862" s="869"/>
      <c r="BF862" s="869"/>
      <c r="BG862" s="869"/>
      <c r="BH862" s="869"/>
      <c r="BI862" s="869"/>
      <c r="BJ862" s="869"/>
      <c r="BK862" s="869"/>
      <c r="BL862" s="869"/>
      <c r="BM862" s="869"/>
    </row>
    <row r="863" spans="1:65" ht="27" customHeight="1" x14ac:dyDescent="0.2">
      <c r="A863" s="919"/>
      <c r="C863" s="869"/>
      <c r="E863" s="869"/>
      <c r="G863" s="869"/>
      <c r="H863" s="921"/>
      <c r="I863" s="838"/>
      <c r="J863" s="921"/>
      <c r="K863" s="838"/>
      <c r="L863" s="921"/>
      <c r="M863" s="838"/>
      <c r="N863" s="921"/>
      <c r="O863" s="838"/>
      <c r="P863" s="922"/>
      <c r="Q863" s="923"/>
      <c r="R863" s="924"/>
      <c r="S863" s="921"/>
      <c r="T863" s="921"/>
      <c r="U863" s="921"/>
      <c r="V863" s="933"/>
      <c r="W863" s="926"/>
      <c r="X863" s="927"/>
      <c r="Y863" s="922"/>
      <c r="Z863" s="838"/>
      <c r="AA863" s="928"/>
      <c r="AB863" s="929"/>
      <c r="AC863" s="929"/>
      <c r="AD863" s="929"/>
      <c r="AE863" s="929"/>
      <c r="AF863" s="929"/>
      <c r="AG863" s="929"/>
      <c r="AH863" s="929"/>
      <c r="AI863" s="929"/>
      <c r="AJ863" s="929"/>
      <c r="AK863" s="929"/>
      <c r="AL863" s="929"/>
      <c r="AM863" s="929"/>
      <c r="AN863" s="929"/>
      <c r="AO863" s="930"/>
      <c r="AP863" s="929"/>
      <c r="AQ863" s="931"/>
      <c r="AR863" s="931"/>
      <c r="AS863" s="869"/>
      <c r="AT863" s="869"/>
      <c r="AU863" s="869"/>
      <c r="AV863" s="869"/>
      <c r="AW863" s="869"/>
      <c r="AX863" s="869"/>
      <c r="AY863" s="869"/>
      <c r="AZ863" s="869"/>
      <c r="BA863" s="869"/>
      <c r="BB863" s="869"/>
      <c r="BC863" s="869"/>
      <c r="BD863" s="869"/>
      <c r="BE863" s="869"/>
      <c r="BF863" s="869"/>
      <c r="BG863" s="869"/>
      <c r="BH863" s="869"/>
      <c r="BI863" s="869"/>
      <c r="BJ863" s="869"/>
      <c r="BK863" s="869"/>
      <c r="BL863" s="869"/>
      <c r="BM863" s="869"/>
    </row>
    <row r="864" spans="1:65" ht="27" customHeight="1" x14ac:dyDescent="0.2">
      <c r="A864" s="919"/>
      <c r="C864" s="869"/>
      <c r="E864" s="869"/>
      <c r="G864" s="869"/>
      <c r="H864" s="921"/>
      <c r="I864" s="838"/>
      <c r="J864" s="921"/>
      <c r="K864" s="838"/>
      <c r="L864" s="921"/>
      <c r="M864" s="838"/>
      <c r="N864" s="921"/>
      <c r="O864" s="838"/>
      <c r="P864" s="922"/>
      <c r="Q864" s="923"/>
      <c r="R864" s="924"/>
      <c r="S864" s="921"/>
      <c r="T864" s="921"/>
      <c r="U864" s="921"/>
      <c r="V864" s="933"/>
      <c r="W864" s="926"/>
      <c r="X864" s="927"/>
      <c r="Y864" s="922"/>
      <c r="Z864" s="838"/>
      <c r="AA864" s="928"/>
      <c r="AB864" s="929"/>
      <c r="AC864" s="929"/>
      <c r="AD864" s="929"/>
      <c r="AE864" s="929"/>
      <c r="AF864" s="929"/>
      <c r="AG864" s="929"/>
      <c r="AH864" s="929"/>
      <c r="AI864" s="929"/>
      <c r="AJ864" s="929"/>
      <c r="AK864" s="929"/>
      <c r="AL864" s="929"/>
      <c r="AM864" s="929"/>
      <c r="AN864" s="929"/>
      <c r="AO864" s="930"/>
      <c r="AP864" s="929"/>
      <c r="AQ864" s="931"/>
      <c r="AR864" s="931"/>
      <c r="AS864" s="869"/>
      <c r="AT864" s="869"/>
      <c r="AU864" s="869"/>
      <c r="AV864" s="869"/>
      <c r="AW864" s="869"/>
      <c r="AX864" s="869"/>
      <c r="AY864" s="869"/>
      <c r="AZ864" s="869"/>
      <c r="BA864" s="869"/>
      <c r="BB864" s="869"/>
      <c r="BC864" s="869"/>
      <c r="BD864" s="869"/>
      <c r="BE864" s="869"/>
      <c r="BF864" s="869"/>
      <c r="BG864" s="869"/>
      <c r="BH864" s="869"/>
      <c r="BI864" s="869"/>
      <c r="BJ864" s="869"/>
      <c r="BK864" s="869"/>
      <c r="BL864" s="869"/>
      <c r="BM864" s="869"/>
    </row>
    <row r="865" spans="1:65" ht="27" customHeight="1" x14ac:dyDescent="0.2">
      <c r="A865" s="919"/>
      <c r="C865" s="869"/>
      <c r="E865" s="869"/>
      <c r="G865" s="869"/>
      <c r="H865" s="921"/>
      <c r="I865" s="838"/>
      <c r="J865" s="921"/>
      <c r="K865" s="838"/>
      <c r="L865" s="921"/>
      <c r="M865" s="838"/>
      <c r="N865" s="921"/>
      <c r="O865" s="838"/>
      <c r="P865" s="922"/>
      <c r="Q865" s="923"/>
      <c r="R865" s="924"/>
      <c r="S865" s="921"/>
      <c r="T865" s="921"/>
      <c r="U865" s="921"/>
      <c r="V865" s="933"/>
      <c r="W865" s="926"/>
      <c r="X865" s="927"/>
      <c r="Y865" s="922"/>
      <c r="Z865" s="838"/>
      <c r="AA865" s="928"/>
      <c r="AB865" s="929"/>
      <c r="AC865" s="929"/>
      <c r="AD865" s="929"/>
      <c r="AE865" s="929"/>
      <c r="AF865" s="929"/>
      <c r="AG865" s="929"/>
      <c r="AH865" s="929"/>
      <c r="AI865" s="929"/>
      <c r="AJ865" s="929"/>
      <c r="AK865" s="929"/>
      <c r="AL865" s="929"/>
      <c r="AM865" s="929"/>
      <c r="AN865" s="929"/>
      <c r="AO865" s="930"/>
      <c r="AP865" s="929"/>
      <c r="AQ865" s="931"/>
      <c r="AR865" s="931"/>
      <c r="AS865" s="869"/>
      <c r="AT865" s="869"/>
      <c r="AU865" s="869"/>
      <c r="AV865" s="869"/>
      <c r="AW865" s="869"/>
      <c r="AX865" s="869"/>
      <c r="AY865" s="869"/>
      <c r="AZ865" s="869"/>
      <c r="BA865" s="869"/>
      <c r="BB865" s="869"/>
      <c r="BC865" s="869"/>
      <c r="BD865" s="869"/>
      <c r="BE865" s="869"/>
      <c r="BF865" s="869"/>
      <c r="BG865" s="869"/>
      <c r="BH865" s="869"/>
      <c r="BI865" s="869"/>
      <c r="BJ865" s="869"/>
      <c r="BK865" s="869"/>
      <c r="BL865" s="869"/>
      <c r="BM865" s="869"/>
    </row>
    <row r="866" spans="1:65" ht="27" customHeight="1" x14ac:dyDescent="0.2">
      <c r="A866" s="919"/>
      <c r="C866" s="869"/>
      <c r="E866" s="869"/>
      <c r="G866" s="869"/>
      <c r="H866" s="921"/>
      <c r="I866" s="838"/>
      <c r="J866" s="921"/>
      <c r="K866" s="838"/>
      <c r="L866" s="921"/>
      <c r="M866" s="838"/>
      <c r="N866" s="921"/>
      <c r="O866" s="838"/>
      <c r="P866" s="922"/>
      <c r="Q866" s="923"/>
      <c r="R866" s="924"/>
      <c r="S866" s="921"/>
      <c r="T866" s="921"/>
      <c r="U866" s="921"/>
      <c r="V866" s="933"/>
      <c r="W866" s="926"/>
      <c r="X866" s="927"/>
      <c r="Y866" s="922"/>
      <c r="Z866" s="838"/>
      <c r="AA866" s="928"/>
      <c r="AB866" s="929"/>
      <c r="AC866" s="929"/>
      <c r="AD866" s="929"/>
      <c r="AE866" s="929"/>
      <c r="AF866" s="929"/>
      <c r="AG866" s="929"/>
      <c r="AH866" s="929"/>
      <c r="AI866" s="929"/>
      <c r="AJ866" s="929"/>
      <c r="AK866" s="929"/>
      <c r="AL866" s="929"/>
      <c r="AM866" s="929"/>
      <c r="AN866" s="929"/>
      <c r="AO866" s="930"/>
      <c r="AP866" s="929"/>
      <c r="AQ866" s="931"/>
      <c r="AR866" s="931"/>
      <c r="AS866" s="869"/>
      <c r="AT866" s="869"/>
      <c r="AU866" s="869"/>
      <c r="AV866" s="869"/>
      <c r="AW866" s="869"/>
      <c r="AX866" s="869"/>
      <c r="AY866" s="869"/>
      <c r="AZ866" s="869"/>
      <c r="BA866" s="869"/>
      <c r="BB866" s="869"/>
      <c r="BC866" s="869"/>
      <c r="BD866" s="869"/>
      <c r="BE866" s="869"/>
      <c r="BF866" s="869"/>
      <c r="BG866" s="869"/>
      <c r="BH866" s="869"/>
      <c r="BI866" s="869"/>
      <c r="BJ866" s="869"/>
      <c r="BK866" s="869"/>
      <c r="BL866" s="869"/>
      <c r="BM866" s="869"/>
    </row>
    <row r="867" spans="1:65" ht="27" customHeight="1" x14ac:dyDescent="0.2">
      <c r="A867" s="919"/>
      <c r="C867" s="869"/>
      <c r="E867" s="869"/>
      <c r="G867" s="869"/>
      <c r="H867" s="921"/>
      <c r="I867" s="838"/>
      <c r="J867" s="921"/>
      <c r="K867" s="838"/>
      <c r="L867" s="921"/>
      <c r="M867" s="838"/>
      <c r="N867" s="921"/>
      <c r="O867" s="838"/>
      <c r="P867" s="922"/>
      <c r="Q867" s="923"/>
      <c r="R867" s="924"/>
      <c r="S867" s="921"/>
      <c r="T867" s="921"/>
      <c r="U867" s="921"/>
      <c r="V867" s="933"/>
      <c r="W867" s="926"/>
      <c r="X867" s="927"/>
      <c r="Y867" s="922"/>
      <c r="Z867" s="838"/>
      <c r="AA867" s="928"/>
      <c r="AB867" s="929"/>
      <c r="AC867" s="929"/>
      <c r="AD867" s="929"/>
      <c r="AE867" s="929"/>
      <c r="AF867" s="929"/>
      <c r="AG867" s="929"/>
      <c r="AH867" s="929"/>
      <c r="AI867" s="929"/>
      <c r="AJ867" s="929"/>
      <c r="AK867" s="929"/>
      <c r="AL867" s="929"/>
      <c r="AM867" s="929"/>
      <c r="AN867" s="929"/>
      <c r="AO867" s="930"/>
      <c r="AP867" s="929"/>
      <c r="AQ867" s="931"/>
      <c r="AR867" s="931"/>
      <c r="AS867" s="869"/>
      <c r="AT867" s="869"/>
      <c r="AU867" s="869"/>
      <c r="AV867" s="869"/>
      <c r="AW867" s="869"/>
      <c r="AX867" s="869"/>
      <c r="AY867" s="869"/>
      <c r="AZ867" s="869"/>
      <c r="BA867" s="869"/>
      <c r="BB867" s="869"/>
      <c r="BC867" s="869"/>
      <c r="BD867" s="869"/>
      <c r="BE867" s="869"/>
      <c r="BF867" s="869"/>
      <c r="BG867" s="869"/>
      <c r="BH867" s="869"/>
      <c r="BI867" s="869"/>
      <c r="BJ867" s="869"/>
      <c r="BK867" s="869"/>
      <c r="BL867" s="869"/>
      <c r="BM867" s="869"/>
    </row>
    <row r="868" spans="1:65" ht="27" customHeight="1" x14ac:dyDescent="0.2">
      <c r="A868" s="919"/>
      <c r="C868" s="869"/>
      <c r="E868" s="869"/>
      <c r="G868" s="869"/>
      <c r="H868" s="921"/>
      <c r="I868" s="838"/>
      <c r="J868" s="921"/>
      <c r="K868" s="838"/>
      <c r="L868" s="921"/>
      <c r="M868" s="838"/>
      <c r="N868" s="921"/>
      <c r="O868" s="838"/>
      <c r="P868" s="922"/>
      <c r="Q868" s="923"/>
      <c r="R868" s="924"/>
      <c r="S868" s="921"/>
      <c r="T868" s="921"/>
      <c r="U868" s="921"/>
      <c r="V868" s="933"/>
      <c r="W868" s="926"/>
      <c r="X868" s="927"/>
      <c r="Y868" s="922"/>
      <c r="Z868" s="838"/>
      <c r="AA868" s="928"/>
      <c r="AB868" s="929"/>
      <c r="AC868" s="929"/>
      <c r="AD868" s="929"/>
      <c r="AE868" s="929"/>
      <c r="AF868" s="929"/>
      <c r="AG868" s="929"/>
      <c r="AH868" s="929"/>
      <c r="AI868" s="929"/>
      <c r="AJ868" s="929"/>
      <c r="AK868" s="929"/>
      <c r="AL868" s="929"/>
      <c r="AM868" s="929"/>
      <c r="AN868" s="929"/>
      <c r="AO868" s="930"/>
      <c r="AP868" s="929"/>
      <c r="AQ868" s="931"/>
      <c r="AR868" s="931"/>
      <c r="AS868" s="869"/>
      <c r="AT868" s="869"/>
      <c r="AU868" s="869"/>
      <c r="AV868" s="869"/>
      <c r="AW868" s="869"/>
      <c r="AX868" s="869"/>
      <c r="AY868" s="869"/>
      <c r="AZ868" s="869"/>
      <c r="BA868" s="869"/>
      <c r="BB868" s="869"/>
      <c r="BC868" s="869"/>
      <c r="BD868" s="869"/>
      <c r="BE868" s="869"/>
      <c r="BF868" s="869"/>
      <c r="BG868" s="869"/>
      <c r="BH868" s="869"/>
      <c r="BI868" s="869"/>
      <c r="BJ868" s="869"/>
      <c r="BK868" s="869"/>
      <c r="BL868" s="869"/>
      <c r="BM868" s="869"/>
    </row>
    <row r="869" spans="1:65" ht="27" customHeight="1" x14ac:dyDescent="0.2">
      <c r="A869" s="919"/>
      <c r="C869" s="869"/>
      <c r="E869" s="869"/>
      <c r="G869" s="869"/>
      <c r="H869" s="921"/>
      <c r="I869" s="838"/>
      <c r="J869" s="921"/>
      <c r="K869" s="838"/>
      <c r="L869" s="921"/>
      <c r="M869" s="838"/>
      <c r="N869" s="921"/>
      <c r="O869" s="838"/>
      <c r="P869" s="922"/>
      <c r="Q869" s="923"/>
      <c r="R869" s="924"/>
      <c r="S869" s="921"/>
      <c r="T869" s="921"/>
      <c r="U869" s="921"/>
      <c r="V869" s="933"/>
      <c r="W869" s="926"/>
      <c r="X869" s="927"/>
      <c r="Y869" s="922"/>
      <c r="Z869" s="838"/>
      <c r="AA869" s="928"/>
      <c r="AB869" s="929"/>
      <c r="AC869" s="929"/>
      <c r="AD869" s="929"/>
      <c r="AE869" s="929"/>
      <c r="AF869" s="929"/>
      <c r="AG869" s="929"/>
      <c r="AH869" s="929"/>
      <c r="AI869" s="929"/>
      <c r="AJ869" s="929"/>
      <c r="AK869" s="929"/>
      <c r="AL869" s="929"/>
      <c r="AM869" s="929"/>
      <c r="AN869" s="929"/>
      <c r="AO869" s="930"/>
      <c r="AP869" s="929"/>
      <c r="AQ869" s="931"/>
      <c r="AR869" s="931"/>
      <c r="AS869" s="869"/>
      <c r="AT869" s="869"/>
      <c r="AU869" s="869"/>
      <c r="AV869" s="869"/>
      <c r="AW869" s="869"/>
      <c r="AX869" s="869"/>
      <c r="AY869" s="869"/>
      <c r="AZ869" s="869"/>
      <c r="BA869" s="869"/>
      <c r="BB869" s="869"/>
      <c r="BC869" s="869"/>
      <c r="BD869" s="869"/>
      <c r="BE869" s="869"/>
      <c r="BF869" s="869"/>
      <c r="BG869" s="869"/>
      <c r="BH869" s="869"/>
      <c r="BI869" s="869"/>
      <c r="BJ869" s="869"/>
      <c r="BK869" s="869"/>
      <c r="BL869" s="869"/>
      <c r="BM869" s="869"/>
    </row>
    <row r="870" spans="1:65" ht="27" customHeight="1" x14ac:dyDescent="0.2">
      <c r="A870" s="919"/>
      <c r="C870" s="869"/>
      <c r="E870" s="869"/>
      <c r="G870" s="869"/>
      <c r="H870" s="921"/>
      <c r="I870" s="838"/>
      <c r="J870" s="921"/>
      <c r="K870" s="838"/>
      <c r="L870" s="921"/>
      <c r="M870" s="838"/>
      <c r="N870" s="921"/>
      <c r="O870" s="838"/>
      <c r="P870" s="922"/>
      <c r="Q870" s="923"/>
      <c r="R870" s="924"/>
      <c r="S870" s="921"/>
      <c r="T870" s="921"/>
      <c r="U870" s="921"/>
      <c r="V870" s="933"/>
      <c r="W870" s="926"/>
      <c r="X870" s="927"/>
      <c r="Y870" s="922"/>
      <c r="Z870" s="838"/>
      <c r="AA870" s="928"/>
      <c r="AB870" s="929"/>
      <c r="AC870" s="929"/>
      <c r="AD870" s="929"/>
      <c r="AE870" s="929"/>
      <c r="AF870" s="929"/>
      <c r="AG870" s="929"/>
      <c r="AH870" s="929"/>
      <c r="AI870" s="929"/>
      <c r="AJ870" s="929"/>
      <c r="AK870" s="929"/>
      <c r="AL870" s="929"/>
      <c r="AM870" s="929"/>
      <c r="AN870" s="929"/>
      <c r="AO870" s="930"/>
      <c r="AP870" s="929"/>
      <c r="AQ870" s="931"/>
      <c r="AR870" s="931"/>
      <c r="AS870" s="869"/>
      <c r="AT870" s="869"/>
      <c r="AU870" s="869"/>
      <c r="AV870" s="869"/>
      <c r="AW870" s="869"/>
      <c r="AX870" s="869"/>
      <c r="AY870" s="869"/>
      <c r="AZ870" s="869"/>
      <c r="BA870" s="869"/>
      <c r="BB870" s="869"/>
      <c r="BC870" s="869"/>
      <c r="BD870" s="869"/>
      <c r="BE870" s="869"/>
      <c r="BF870" s="869"/>
      <c r="BG870" s="869"/>
      <c r="BH870" s="869"/>
      <c r="BI870" s="869"/>
      <c r="BJ870" s="869"/>
      <c r="BK870" s="869"/>
      <c r="BL870" s="869"/>
      <c r="BM870" s="869"/>
    </row>
    <row r="871" spans="1:65" ht="27" customHeight="1" x14ac:dyDescent="0.2">
      <c r="A871" s="919"/>
      <c r="C871" s="869"/>
      <c r="E871" s="869"/>
      <c r="G871" s="869"/>
      <c r="H871" s="921"/>
      <c r="I871" s="838"/>
      <c r="J871" s="921"/>
      <c r="K871" s="838"/>
      <c r="L871" s="921"/>
      <c r="M871" s="838"/>
      <c r="N871" s="921"/>
      <c r="O871" s="838"/>
      <c r="P871" s="922"/>
      <c r="Q871" s="923"/>
      <c r="R871" s="924"/>
      <c r="S871" s="921"/>
      <c r="T871" s="921"/>
      <c r="U871" s="921"/>
      <c r="V871" s="933"/>
      <c r="W871" s="926"/>
      <c r="X871" s="927"/>
      <c r="Y871" s="922"/>
      <c r="Z871" s="838"/>
      <c r="AA871" s="928"/>
      <c r="AB871" s="929"/>
      <c r="AC871" s="929"/>
      <c r="AD871" s="929"/>
      <c r="AE871" s="929"/>
      <c r="AF871" s="929"/>
      <c r="AG871" s="929"/>
      <c r="AH871" s="929"/>
      <c r="AI871" s="929"/>
      <c r="AJ871" s="929"/>
      <c r="AK871" s="929"/>
      <c r="AL871" s="929"/>
      <c r="AM871" s="929"/>
      <c r="AN871" s="929"/>
      <c r="AO871" s="930"/>
      <c r="AP871" s="929"/>
      <c r="AQ871" s="931"/>
      <c r="AR871" s="931"/>
      <c r="AS871" s="869"/>
      <c r="AT871" s="869"/>
      <c r="AU871" s="869"/>
      <c r="AV871" s="869"/>
      <c r="AW871" s="869"/>
      <c r="AX871" s="869"/>
      <c r="AY871" s="869"/>
      <c r="AZ871" s="869"/>
      <c r="BA871" s="869"/>
      <c r="BB871" s="869"/>
      <c r="BC871" s="869"/>
      <c r="BD871" s="869"/>
      <c r="BE871" s="869"/>
      <c r="BF871" s="869"/>
      <c r="BG871" s="869"/>
      <c r="BH871" s="869"/>
      <c r="BI871" s="869"/>
      <c r="BJ871" s="869"/>
      <c r="BK871" s="869"/>
      <c r="BL871" s="869"/>
      <c r="BM871" s="869"/>
    </row>
    <row r="872" spans="1:65" ht="27" customHeight="1" x14ac:dyDescent="0.2">
      <c r="A872" s="919"/>
      <c r="C872" s="869"/>
      <c r="E872" s="869"/>
      <c r="G872" s="869"/>
      <c r="H872" s="921"/>
      <c r="I872" s="838"/>
      <c r="J872" s="921"/>
      <c r="K872" s="838"/>
      <c r="L872" s="921"/>
      <c r="M872" s="838"/>
      <c r="N872" s="921"/>
      <c r="O872" s="838"/>
      <c r="P872" s="922"/>
      <c r="Q872" s="923"/>
      <c r="R872" s="924"/>
      <c r="S872" s="921"/>
      <c r="T872" s="921"/>
      <c r="U872" s="921"/>
      <c r="V872" s="933"/>
      <c r="W872" s="926"/>
      <c r="X872" s="927"/>
      <c r="Y872" s="922"/>
      <c r="Z872" s="838"/>
      <c r="AA872" s="928"/>
      <c r="AB872" s="929"/>
      <c r="AC872" s="929"/>
      <c r="AD872" s="929"/>
      <c r="AE872" s="929"/>
      <c r="AF872" s="929"/>
      <c r="AG872" s="929"/>
      <c r="AH872" s="929"/>
      <c r="AI872" s="929"/>
      <c r="AJ872" s="929"/>
      <c r="AK872" s="929"/>
      <c r="AL872" s="929"/>
      <c r="AM872" s="929"/>
      <c r="AN872" s="929"/>
      <c r="AO872" s="930"/>
      <c r="AP872" s="929"/>
      <c r="AQ872" s="931"/>
      <c r="AR872" s="931"/>
      <c r="AS872" s="869"/>
      <c r="AT872" s="869"/>
      <c r="AU872" s="869"/>
      <c r="AV872" s="869"/>
      <c r="AW872" s="869"/>
      <c r="AX872" s="869"/>
      <c r="AY872" s="869"/>
      <c r="AZ872" s="869"/>
      <c r="BA872" s="869"/>
      <c r="BB872" s="869"/>
      <c r="BC872" s="869"/>
      <c r="BD872" s="869"/>
      <c r="BE872" s="869"/>
      <c r="BF872" s="869"/>
      <c r="BG872" s="869"/>
      <c r="BH872" s="869"/>
      <c r="BI872" s="869"/>
      <c r="BJ872" s="869"/>
      <c r="BK872" s="869"/>
      <c r="BL872" s="869"/>
      <c r="BM872" s="869"/>
    </row>
    <row r="873" spans="1:65" ht="27" customHeight="1" x14ac:dyDescent="0.2">
      <c r="A873" s="919"/>
      <c r="C873" s="869"/>
      <c r="E873" s="869"/>
      <c r="G873" s="869"/>
      <c r="H873" s="921"/>
      <c r="I873" s="838"/>
      <c r="J873" s="921"/>
      <c r="K873" s="838"/>
      <c r="L873" s="921"/>
      <c r="M873" s="838"/>
      <c r="N873" s="921"/>
      <c r="O873" s="838"/>
      <c r="P873" s="922"/>
      <c r="Q873" s="923"/>
      <c r="R873" s="924"/>
      <c r="S873" s="921"/>
      <c r="T873" s="921"/>
      <c r="U873" s="921"/>
      <c r="V873" s="933"/>
      <c r="W873" s="926"/>
      <c r="X873" s="927"/>
      <c r="Y873" s="922"/>
      <c r="Z873" s="838"/>
      <c r="AA873" s="928"/>
      <c r="AB873" s="929"/>
      <c r="AC873" s="929"/>
      <c r="AD873" s="929"/>
      <c r="AE873" s="929"/>
      <c r="AF873" s="929"/>
      <c r="AG873" s="929"/>
      <c r="AH873" s="929"/>
      <c r="AI873" s="929"/>
      <c r="AJ873" s="929"/>
      <c r="AK873" s="929"/>
      <c r="AL873" s="929"/>
      <c r="AM873" s="929"/>
      <c r="AN873" s="929"/>
      <c r="AO873" s="930"/>
      <c r="AP873" s="929"/>
      <c r="AQ873" s="931"/>
      <c r="AR873" s="931"/>
      <c r="AS873" s="869"/>
      <c r="AT873" s="869"/>
      <c r="AU873" s="869"/>
      <c r="AV873" s="869"/>
      <c r="AW873" s="869"/>
      <c r="AX873" s="869"/>
      <c r="AY873" s="869"/>
      <c r="AZ873" s="869"/>
      <c r="BA873" s="869"/>
      <c r="BB873" s="869"/>
      <c r="BC873" s="869"/>
      <c r="BD873" s="869"/>
      <c r="BE873" s="869"/>
      <c r="BF873" s="869"/>
      <c r="BG873" s="869"/>
      <c r="BH873" s="869"/>
      <c r="BI873" s="869"/>
      <c r="BJ873" s="869"/>
      <c r="BK873" s="869"/>
      <c r="BL873" s="869"/>
      <c r="BM873" s="869"/>
    </row>
    <row r="874" spans="1:65" ht="27" customHeight="1" x14ac:dyDescent="0.2">
      <c r="A874" s="919"/>
      <c r="C874" s="869"/>
      <c r="E874" s="869"/>
      <c r="G874" s="869"/>
      <c r="H874" s="921"/>
      <c r="I874" s="838"/>
      <c r="J874" s="921"/>
      <c r="K874" s="838"/>
      <c r="L874" s="921"/>
      <c r="M874" s="838"/>
      <c r="N874" s="921"/>
      <c r="O874" s="838"/>
      <c r="P874" s="922"/>
      <c r="Q874" s="923"/>
      <c r="R874" s="924"/>
      <c r="S874" s="921"/>
      <c r="T874" s="921"/>
      <c r="U874" s="921"/>
      <c r="V874" s="933"/>
      <c r="W874" s="926"/>
      <c r="X874" s="927"/>
      <c r="Y874" s="922"/>
      <c r="Z874" s="838"/>
      <c r="AA874" s="928"/>
      <c r="AB874" s="929"/>
      <c r="AC874" s="929"/>
      <c r="AD874" s="929"/>
      <c r="AE874" s="929"/>
      <c r="AF874" s="929"/>
      <c r="AG874" s="929"/>
      <c r="AH874" s="929"/>
      <c r="AI874" s="929"/>
      <c r="AJ874" s="929"/>
      <c r="AK874" s="929"/>
      <c r="AL874" s="929"/>
      <c r="AM874" s="929"/>
      <c r="AN874" s="929"/>
      <c r="AO874" s="930"/>
      <c r="AP874" s="929"/>
      <c r="AQ874" s="931"/>
      <c r="AR874" s="931"/>
      <c r="AS874" s="869"/>
      <c r="AT874" s="869"/>
      <c r="AU874" s="869"/>
      <c r="AV874" s="869"/>
      <c r="AW874" s="869"/>
      <c r="AX874" s="869"/>
      <c r="AY874" s="869"/>
      <c r="AZ874" s="869"/>
      <c r="BA874" s="869"/>
      <c r="BB874" s="869"/>
      <c r="BC874" s="869"/>
      <c r="BD874" s="869"/>
      <c r="BE874" s="869"/>
      <c r="BF874" s="869"/>
      <c r="BG874" s="869"/>
      <c r="BH874" s="869"/>
      <c r="BI874" s="869"/>
      <c r="BJ874" s="869"/>
      <c r="BK874" s="869"/>
      <c r="BL874" s="869"/>
      <c r="BM874" s="869"/>
    </row>
    <row r="875" spans="1:65" ht="27" customHeight="1" x14ac:dyDescent="0.2">
      <c r="A875" s="919"/>
      <c r="C875" s="869"/>
      <c r="E875" s="869"/>
      <c r="G875" s="869"/>
      <c r="H875" s="921"/>
      <c r="I875" s="838"/>
      <c r="J875" s="921"/>
      <c r="K875" s="838"/>
      <c r="L875" s="921"/>
      <c r="M875" s="838"/>
      <c r="N875" s="921"/>
      <c r="O875" s="838"/>
      <c r="P875" s="922"/>
      <c r="Q875" s="923"/>
      <c r="R875" s="924"/>
      <c r="S875" s="921"/>
      <c r="T875" s="921"/>
      <c r="U875" s="921"/>
      <c r="V875" s="933"/>
      <c r="W875" s="926"/>
      <c r="X875" s="927"/>
      <c r="Y875" s="922"/>
      <c r="Z875" s="838"/>
      <c r="AA875" s="928"/>
      <c r="AB875" s="929"/>
      <c r="AC875" s="929"/>
      <c r="AD875" s="929"/>
      <c r="AE875" s="929"/>
      <c r="AF875" s="929"/>
      <c r="AG875" s="929"/>
      <c r="AH875" s="929"/>
      <c r="AI875" s="929"/>
      <c r="AJ875" s="929"/>
      <c r="AK875" s="929"/>
      <c r="AL875" s="929"/>
      <c r="AM875" s="929"/>
      <c r="AN875" s="929"/>
      <c r="AO875" s="930"/>
      <c r="AP875" s="929"/>
      <c r="AQ875" s="931"/>
      <c r="AR875" s="931"/>
      <c r="AS875" s="869"/>
      <c r="AT875" s="869"/>
      <c r="AU875" s="869"/>
      <c r="AV875" s="869"/>
      <c r="AW875" s="869"/>
      <c r="AX875" s="869"/>
      <c r="AY875" s="869"/>
      <c r="AZ875" s="869"/>
      <c r="BA875" s="869"/>
      <c r="BB875" s="869"/>
      <c r="BC875" s="869"/>
      <c r="BD875" s="869"/>
      <c r="BE875" s="869"/>
      <c r="BF875" s="869"/>
      <c r="BG875" s="869"/>
      <c r="BH875" s="869"/>
      <c r="BI875" s="869"/>
      <c r="BJ875" s="869"/>
      <c r="BK875" s="869"/>
      <c r="BL875" s="869"/>
      <c r="BM875" s="869"/>
    </row>
    <row r="876" spans="1:65" ht="27" customHeight="1" x14ac:dyDescent="0.2">
      <c r="A876" s="919"/>
      <c r="C876" s="869"/>
      <c r="E876" s="869"/>
      <c r="G876" s="869"/>
      <c r="H876" s="921"/>
      <c r="I876" s="838"/>
      <c r="J876" s="921"/>
      <c r="K876" s="838"/>
      <c r="L876" s="921"/>
      <c r="M876" s="838"/>
      <c r="N876" s="921"/>
      <c r="O876" s="838"/>
      <c r="P876" s="922"/>
      <c r="Q876" s="923"/>
      <c r="R876" s="924"/>
      <c r="S876" s="921"/>
      <c r="T876" s="921"/>
      <c r="U876" s="921"/>
      <c r="V876" s="933"/>
      <c r="W876" s="926"/>
      <c r="X876" s="927"/>
      <c r="Y876" s="922"/>
      <c r="Z876" s="838"/>
      <c r="AA876" s="928"/>
      <c r="AB876" s="929"/>
      <c r="AC876" s="929"/>
      <c r="AD876" s="929"/>
      <c r="AE876" s="929"/>
      <c r="AF876" s="929"/>
      <c r="AG876" s="929"/>
      <c r="AH876" s="929"/>
      <c r="AI876" s="929"/>
      <c r="AJ876" s="929"/>
      <c r="AK876" s="929"/>
      <c r="AL876" s="929"/>
      <c r="AM876" s="929"/>
      <c r="AN876" s="929"/>
      <c r="AO876" s="930"/>
      <c r="AP876" s="929"/>
      <c r="AQ876" s="931"/>
      <c r="AR876" s="931"/>
      <c r="AS876" s="869"/>
      <c r="AT876" s="869"/>
      <c r="AU876" s="869"/>
      <c r="AV876" s="869"/>
      <c r="AW876" s="869"/>
      <c r="AX876" s="869"/>
      <c r="AY876" s="869"/>
      <c r="AZ876" s="869"/>
      <c r="BA876" s="869"/>
      <c r="BB876" s="869"/>
      <c r="BC876" s="869"/>
      <c r="BD876" s="869"/>
      <c r="BE876" s="869"/>
      <c r="BF876" s="869"/>
      <c r="BG876" s="869"/>
      <c r="BH876" s="869"/>
      <c r="BI876" s="869"/>
      <c r="BJ876" s="869"/>
      <c r="BK876" s="869"/>
      <c r="BL876" s="869"/>
      <c r="BM876" s="869"/>
    </row>
    <row r="877" spans="1:65" ht="27" customHeight="1" x14ac:dyDescent="0.2">
      <c r="A877" s="919"/>
      <c r="C877" s="869"/>
      <c r="E877" s="869"/>
      <c r="G877" s="869"/>
      <c r="H877" s="921"/>
      <c r="I877" s="838"/>
      <c r="J877" s="921"/>
      <c r="K877" s="838"/>
      <c r="L877" s="921"/>
      <c r="M877" s="838"/>
      <c r="N877" s="921"/>
      <c r="O877" s="838"/>
      <c r="P877" s="922"/>
      <c r="Q877" s="923"/>
      <c r="R877" s="924"/>
      <c r="S877" s="921"/>
      <c r="T877" s="921"/>
      <c r="U877" s="921"/>
      <c r="V877" s="933"/>
      <c r="W877" s="926"/>
      <c r="X877" s="927"/>
      <c r="Y877" s="922"/>
      <c r="Z877" s="838"/>
      <c r="AA877" s="928"/>
      <c r="AB877" s="929"/>
      <c r="AC877" s="929"/>
      <c r="AD877" s="929"/>
      <c r="AE877" s="929"/>
      <c r="AF877" s="929"/>
      <c r="AG877" s="929"/>
      <c r="AH877" s="929"/>
      <c r="AI877" s="929"/>
      <c r="AJ877" s="929"/>
      <c r="AK877" s="929"/>
      <c r="AL877" s="929"/>
      <c r="AM877" s="929"/>
      <c r="AN877" s="929"/>
      <c r="AO877" s="930"/>
      <c r="AP877" s="929"/>
      <c r="AQ877" s="931"/>
      <c r="AR877" s="931"/>
      <c r="AS877" s="869"/>
      <c r="AT877" s="869"/>
      <c r="AU877" s="869"/>
      <c r="AV877" s="869"/>
      <c r="AW877" s="869"/>
      <c r="AX877" s="869"/>
      <c r="AY877" s="869"/>
      <c r="AZ877" s="869"/>
      <c r="BA877" s="869"/>
      <c r="BB877" s="869"/>
      <c r="BC877" s="869"/>
      <c r="BD877" s="869"/>
      <c r="BE877" s="869"/>
      <c r="BF877" s="869"/>
      <c r="BG877" s="869"/>
      <c r="BH877" s="869"/>
      <c r="BI877" s="869"/>
      <c r="BJ877" s="869"/>
      <c r="BK877" s="869"/>
      <c r="BL877" s="869"/>
      <c r="BM877" s="869"/>
    </row>
    <row r="878" spans="1:65" ht="27" customHeight="1" x14ac:dyDescent="0.2">
      <c r="A878" s="919"/>
      <c r="C878" s="869"/>
      <c r="E878" s="869"/>
      <c r="G878" s="869"/>
      <c r="H878" s="921"/>
      <c r="I878" s="838"/>
      <c r="J878" s="921"/>
      <c r="K878" s="838"/>
      <c r="L878" s="921"/>
      <c r="M878" s="838"/>
      <c r="N878" s="921"/>
      <c r="O878" s="838"/>
      <c r="P878" s="922"/>
      <c r="Q878" s="923"/>
      <c r="R878" s="924"/>
      <c r="S878" s="921"/>
      <c r="T878" s="921"/>
      <c r="U878" s="921"/>
      <c r="V878" s="933"/>
      <c r="W878" s="926"/>
      <c r="X878" s="927"/>
      <c r="Y878" s="922"/>
      <c r="Z878" s="838"/>
      <c r="AA878" s="928"/>
      <c r="AB878" s="929"/>
      <c r="AC878" s="929"/>
      <c r="AD878" s="929"/>
      <c r="AE878" s="929"/>
      <c r="AF878" s="929"/>
      <c r="AG878" s="929"/>
      <c r="AH878" s="929"/>
      <c r="AI878" s="929"/>
      <c r="AJ878" s="929"/>
      <c r="AK878" s="929"/>
      <c r="AL878" s="929"/>
      <c r="AM878" s="929"/>
      <c r="AN878" s="929"/>
      <c r="AO878" s="930"/>
      <c r="AP878" s="929"/>
      <c r="AQ878" s="931"/>
      <c r="AR878" s="931"/>
      <c r="AS878" s="869"/>
      <c r="AT878" s="869"/>
      <c r="AU878" s="869"/>
      <c r="AV878" s="869"/>
      <c r="AW878" s="869"/>
      <c r="AX878" s="869"/>
      <c r="AY878" s="869"/>
      <c r="AZ878" s="869"/>
      <c r="BA878" s="869"/>
      <c r="BB878" s="869"/>
      <c r="BC878" s="869"/>
      <c r="BD878" s="869"/>
      <c r="BE878" s="869"/>
      <c r="BF878" s="869"/>
      <c r="BG878" s="869"/>
      <c r="BH878" s="869"/>
      <c r="BI878" s="869"/>
      <c r="BJ878" s="869"/>
      <c r="BK878" s="869"/>
      <c r="BL878" s="869"/>
      <c r="BM878" s="869"/>
    </row>
    <row r="879" spans="1:65" ht="27" customHeight="1" x14ac:dyDescent="0.2">
      <c r="A879" s="919"/>
      <c r="C879" s="869"/>
      <c r="E879" s="869"/>
      <c r="G879" s="869"/>
      <c r="H879" s="921"/>
      <c r="I879" s="838"/>
      <c r="J879" s="921"/>
      <c r="K879" s="838"/>
      <c r="L879" s="921"/>
      <c r="M879" s="838"/>
      <c r="N879" s="921"/>
      <c r="O879" s="838"/>
      <c r="P879" s="922"/>
      <c r="Q879" s="923"/>
      <c r="R879" s="924"/>
      <c r="S879" s="921"/>
      <c r="T879" s="921"/>
      <c r="U879" s="921"/>
      <c r="V879" s="933"/>
      <c r="W879" s="926"/>
      <c r="X879" s="927"/>
      <c r="Y879" s="922"/>
      <c r="Z879" s="838"/>
      <c r="AA879" s="928"/>
      <c r="AB879" s="929"/>
      <c r="AC879" s="929"/>
      <c r="AD879" s="929"/>
      <c r="AE879" s="929"/>
      <c r="AF879" s="929"/>
      <c r="AG879" s="929"/>
      <c r="AH879" s="929"/>
      <c r="AI879" s="929"/>
      <c r="AJ879" s="929"/>
      <c r="AK879" s="929"/>
      <c r="AL879" s="929"/>
      <c r="AM879" s="929"/>
      <c r="AN879" s="929"/>
      <c r="AO879" s="930"/>
      <c r="AP879" s="929"/>
      <c r="AQ879" s="931"/>
      <c r="AR879" s="931"/>
      <c r="AS879" s="869"/>
      <c r="AT879" s="869"/>
      <c r="AU879" s="869"/>
      <c r="AV879" s="869"/>
      <c r="AW879" s="869"/>
      <c r="AX879" s="869"/>
      <c r="AY879" s="869"/>
      <c r="AZ879" s="869"/>
      <c r="BA879" s="869"/>
      <c r="BB879" s="869"/>
      <c r="BC879" s="869"/>
      <c r="BD879" s="869"/>
      <c r="BE879" s="869"/>
      <c r="BF879" s="869"/>
      <c r="BG879" s="869"/>
      <c r="BH879" s="869"/>
      <c r="BI879" s="869"/>
      <c r="BJ879" s="869"/>
      <c r="BK879" s="869"/>
      <c r="BL879" s="869"/>
      <c r="BM879" s="869"/>
    </row>
    <row r="880" spans="1:65" ht="27" customHeight="1" x14ac:dyDescent="0.2">
      <c r="A880" s="919"/>
      <c r="C880" s="869"/>
      <c r="E880" s="869"/>
      <c r="G880" s="869"/>
      <c r="H880" s="921"/>
      <c r="I880" s="838"/>
      <c r="J880" s="921"/>
      <c r="K880" s="838"/>
      <c r="L880" s="921"/>
      <c r="M880" s="838"/>
      <c r="N880" s="921"/>
      <c r="O880" s="838"/>
      <c r="P880" s="922"/>
      <c r="Q880" s="923"/>
      <c r="R880" s="924"/>
      <c r="S880" s="921"/>
      <c r="T880" s="921"/>
      <c r="U880" s="921"/>
      <c r="V880" s="933"/>
      <c r="W880" s="926"/>
      <c r="X880" s="927"/>
      <c r="Y880" s="922"/>
      <c r="Z880" s="838"/>
      <c r="AA880" s="928"/>
      <c r="AB880" s="929"/>
      <c r="AC880" s="929"/>
      <c r="AD880" s="929"/>
      <c r="AE880" s="929"/>
      <c r="AF880" s="929"/>
      <c r="AG880" s="929"/>
      <c r="AH880" s="929"/>
      <c r="AI880" s="929"/>
      <c r="AJ880" s="929"/>
      <c r="AK880" s="929"/>
      <c r="AL880" s="929"/>
      <c r="AM880" s="929"/>
      <c r="AN880" s="929"/>
      <c r="AO880" s="930"/>
      <c r="AP880" s="929"/>
      <c r="AQ880" s="931"/>
      <c r="AR880" s="931"/>
      <c r="AS880" s="869"/>
      <c r="AT880" s="869"/>
      <c r="AU880" s="869"/>
      <c r="AV880" s="869"/>
      <c r="AW880" s="869"/>
      <c r="AX880" s="869"/>
      <c r="AY880" s="869"/>
      <c r="AZ880" s="869"/>
      <c r="BA880" s="869"/>
      <c r="BB880" s="869"/>
      <c r="BC880" s="869"/>
      <c r="BD880" s="869"/>
      <c r="BE880" s="869"/>
      <c r="BF880" s="869"/>
      <c r="BG880" s="869"/>
      <c r="BH880" s="869"/>
      <c r="BI880" s="869"/>
      <c r="BJ880" s="869"/>
      <c r="BK880" s="869"/>
      <c r="BL880" s="869"/>
      <c r="BM880" s="869"/>
    </row>
    <row r="881" spans="1:65" ht="27" customHeight="1" x14ac:dyDescent="0.2">
      <c r="A881" s="919"/>
      <c r="C881" s="869"/>
      <c r="E881" s="869"/>
      <c r="G881" s="869"/>
      <c r="H881" s="921"/>
      <c r="I881" s="838"/>
      <c r="J881" s="921"/>
      <c r="K881" s="838"/>
      <c r="L881" s="921"/>
      <c r="M881" s="838"/>
      <c r="N881" s="921"/>
      <c r="O881" s="838"/>
      <c r="P881" s="922"/>
      <c r="Q881" s="923"/>
      <c r="R881" s="924"/>
      <c r="S881" s="921"/>
      <c r="T881" s="921"/>
      <c r="U881" s="921"/>
      <c r="V881" s="933"/>
      <c r="W881" s="926"/>
      <c r="X881" s="927"/>
      <c r="Y881" s="922"/>
      <c r="Z881" s="838"/>
      <c r="AA881" s="928"/>
      <c r="AB881" s="929"/>
      <c r="AC881" s="929"/>
      <c r="AD881" s="929"/>
      <c r="AE881" s="929"/>
      <c r="AF881" s="929"/>
      <c r="AG881" s="929"/>
      <c r="AH881" s="929"/>
      <c r="AI881" s="929"/>
      <c r="AJ881" s="929"/>
      <c r="AK881" s="929"/>
      <c r="AL881" s="929"/>
      <c r="AM881" s="929"/>
      <c r="AN881" s="929"/>
      <c r="AO881" s="930"/>
      <c r="AP881" s="929"/>
      <c r="AQ881" s="931"/>
      <c r="AR881" s="931"/>
      <c r="AS881" s="869"/>
      <c r="AT881" s="869"/>
      <c r="AU881" s="869"/>
      <c r="AV881" s="869"/>
      <c r="AW881" s="869"/>
      <c r="AX881" s="869"/>
      <c r="AY881" s="869"/>
      <c r="AZ881" s="869"/>
      <c r="BA881" s="869"/>
      <c r="BB881" s="869"/>
      <c r="BC881" s="869"/>
      <c r="BD881" s="869"/>
      <c r="BE881" s="869"/>
      <c r="BF881" s="869"/>
      <c r="BG881" s="869"/>
      <c r="BH881" s="869"/>
      <c r="BI881" s="869"/>
      <c r="BJ881" s="869"/>
      <c r="BK881" s="869"/>
      <c r="BL881" s="869"/>
      <c r="BM881" s="869"/>
    </row>
    <row r="882" spans="1:65" ht="27" customHeight="1" x14ac:dyDescent="0.2">
      <c r="A882" s="919"/>
      <c r="C882" s="869"/>
      <c r="E882" s="869"/>
      <c r="G882" s="869"/>
      <c r="H882" s="921"/>
      <c r="I882" s="838"/>
      <c r="J882" s="921"/>
      <c r="K882" s="838"/>
      <c r="L882" s="921"/>
      <c r="M882" s="838"/>
      <c r="N882" s="921"/>
      <c r="O882" s="838"/>
      <c r="P882" s="922"/>
      <c r="Q882" s="923"/>
      <c r="R882" s="924"/>
      <c r="S882" s="921"/>
      <c r="T882" s="921"/>
      <c r="U882" s="921"/>
      <c r="V882" s="933"/>
      <c r="W882" s="926"/>
      <c r="X882" s="927"/>
      <c r="Y882" s="922"/>
      <c r="Z882" s="838"/>
      <c r="AA882" s="928"/>
      <c r="AB882" s="929"/>
      <c r="AC882" s="929"/>
      <c r="AD882" s="929"/>
      <c r="AE882" s="929"/>
      <c r="AF882" s="929"/>
      <c r="AG882" s="929"/>
      <c r="AH882" s="929"/>
      <c r="AI882" s="929"/>
      <c r="AJ882" s="929"/>
      <c r="AK882" s="929"/>
      <c r="AL882" s="929"/>
      <c r="AM882" s="929"/>
      <c r="AN882" s="929"/>
      <c r="AO882" s="930"/>
      <c r="AP882" s="929"/>
      <c r="AQ882" s="931"/>
      <c r="AR882" s="931"/>
      <c r="AS882" s="869"/>
      <c r="AT882" s="869"/>
      <c r="AU882" s="869"/>
      <c r="AV882" s="869"/>
      <c r="AW882" s="869"/>
      <c r="AX882" s="869"/>
      <c r="AY882" s="869"/>
      <c r="AZ882" s="869"/>
      <c r="BA882" s="869"/>
      <c r="BB882" s="869"/>
      <c r="BC882" s="869"/>
      <c r="BD882" s="869"/>
      <c r="BE882" s="869"/>
      <c r="BF882" s="869"/>
      <c r="BG882" s="869"/>
      <c r="BH882" s="869"/>
      <c r="BI882" s="869"/>
      <c r="BJ882" s="869"/>
      <c r="BK882" s="869"/>
      <c r="BL882" s="869"/>
      <c r="BM882" s="869"/>
    </row>
    <row r="883" spans="1:65" ht="27" customHeight="1" x14ac:dyDescent="0.2">
      <c r="A883" s="919"/>
      <c r="C883" s="869"/>
      <c r="E883" s="869"/>
      <c r="G883" s="869"/>
      <c r="H883" s="921"/>
      <c r="I883" s="838"/>
      <c r="J883" s="921"/>
      <c r="K883" s="838"/>
      <c r="L883" s="921"/>
      <c r="M883" s="838"/>
      <c r="N883" s="921"/>
      <c r="O883" s="838"/>
      <c r="P883" s="922"/>
      <c r="Q883" s="923"/>
      <c r="R883" s="924"/>
      <c r="S883" s="921"/>
      <c r="T883" s="921"/>
      <c r="U883" s="921"/>
      <c r="V883" s="933"/>
      <c r="W883" s="926"/>
      <c r="X883" s="927"/>
      <c r="Y883" s="922"/>
      <c r="Z883" s="838"/>
      <c r="AA883" s="928"/>
      <c r="AB883" s="929"/>
      <c r="AC883" s="929"/>
      <c r="AD883" s="929"/>
      <c r="AE883" s="929"/>
      <c r="AF883" s="929"/>
      <c r="AG883" s="929"/>
      <c r="AH883" s="929"/>
      <c r="AI883" s="929"/>
      <c r="AJ883" s="929"/>
      <c r="AK883" s="929"/>
      <c r="AL883" s="929"/>
      <c r="AM883" s="929"/>
      <c r="AN883" s="929"/>
      <c r="AO883" s="930"/>
      <c r="AP883" s="929"/>
      <c r="AQ883" s="931"/>
      <c r="AR883" s="931"/>
      <c r="AS883" s="869"/>
      <c r="AT883" s="869"/>
      <c r="AU883" s="869"/>
      <c r="AV883" s="869"/>
      <c r="AW883" s="869"/>
      <c r="AX883" s="869"/>
      <c r="AY883" s="869"/>
      <c r="AZ883" s="869"/>
      <c r="BA883" s="869"/>
      <c r="BB883" s="869"/>
      <c r="BC883" s="869"/>
      <c r="BD883" s="869"/>
      <c r="BE883" s="869"/>
      <c r="BF883" s="869"/>
      <c r="BG883" s="869"/>
      <c r="BH883" s="869"/>
      <c r="BI883" s="869"/>
      <c r="BJ883" s="869"/>
      <c r="BK883" s="869"/>
      <c r="BL883" s="869"/>
      <c r="BM883" s="869"/>
    </row>
    <row r="884" spans="1:65" ht="27" customHeight="1" x14ac:dyDescent="0.2">
      <c r="A884" s="919"/>
      <c r="C884" s="869"/>
      <c r="E884" s="869"/>
      <c r="G884" s="869"/>
      <c r="H884" s="921"/>
      <c r="I884" s="838"/>
      <c r="J884" s="921"/>
      <c r="K884" s="838"/>
      <c r="L884" s="921"/>
      <c r="M884" s="838"/>
      <c r="N884" s="921"/>
      <c r="O884" s="838"/>
      <c r="P884" s="922"/>
      <c r="Q884" s="923"/>
      <c r="R884" s="924"/>
      <c r="S884" s="921"/>
      <c r="T884" s="921"/>
      <c r="U884" s="921"/>
      <c r="V884" s="933"/>
      <c r="W884" s="926"/>
      <c r="X884" s="927"/>
      <c r="Y884" s="922"/>
      <c r="Z884" s="838"/>
      <c r="AA884" s="928"/>
      <c r="AB884" s="929"/>
      <c r="AC884" s="929"/>
      <c r="AD884" s="929"/>
      <c r="AE884" s="929"/>
      <c r="AF884" s="929"/>
      <c r="AG884" s="929"/>
      <c r="AH884" s="929"/>
      <c r="AI884" s="929"/>
      <c r="AJ884" s="929"/>
      <c r="AK884" s="929"/>
      <c r="AL884" s="929"/>
      <c r="AM884" s="929"/>
      <c r="AN884" s="929"/>
      <c r="AO884" s="930"/>
      <c r="AP884" s="929"/>
      <c r="AQ884" s="931"/>
      <c r="AR884" s="931"/>
      <c r="AS884" s="869"/>
      <c r="AT884" s="869"/>
      <c r="AU884" s="869"/>
      <c r="AV884" s="869"/>
      <c r="AW884" s="869"/>
      <c r="AX884" s="869"/>
      <c r="AY884" s="869"/>
      <c r="AZ884" s="869"/>
      <c r="BA884" s="869"/>
      <c r="BB884" s="869"/>
      <c r="BC884" s="869"/>
      <c r="BD884" s="869"/>
      <c r="BE884" s="869"/>
      <c r="BF884" s="869"/>
      <c r="BG884" s="869"/>
      <c r="BH884" s="869"/>
      <c r="BI884" s="869"/>
      <c r="BJ884" s="869"/>
      <c r="BK884" s="869"/>
      <c r="BL884" s="869"/>
      <c r="BM884" s="869"/>
    </row>
    <row r="885" spans="1:65" ht="27" customHeight="1" x14ac:dyDescent="0.2">
      <c r="A885" s="919"/>
      <c r="C885" s="869"/>
      <c r="E885" s="869"/>
      <c r="G885" s="869"/>
      <c r="H885" s="921"/>
      <c r="I885" s="838"/>
      <c r="J885" s="921"/>
      <c r="K885" s="838"/>
      <c r="L885" s="921"/>
      <c r="M885" s="838"/>
      <c r="N885" s="921"/>
      <c r="O885" s="838"/>
      <c r="P885" s="922"/>
      <c r="Q885" s="923"/>
      <c r="R885" s="924"/>
      <c r="S885" s="921"/>
      <c r="T885" s="921"/>
      <c r="U885" s="921"/>
      <c r="V885" s="933"/>
      <c r="W885" s="926"/>
      <c r="X885" s="927"/>
      <c r="Y885" s="922"/>
      <c r="Z885" s="838"/>
      <c r="AA885" s="928"/>
      <c r="AB885" s="929"/>
      <c r="AC885" s="929"/>
      <c r="AD885" s="929"/>
      <c r="AE885" s="929"/>
      <c r="AF885" s="929"/>
      <c r="AG885" s="929"/>
      <c r="AH885" s="929"/>
      <c r="AI885" s="929"/>
      <c r="AJ885" s="929"/>
      <c r="AK885" s="929"/>
      <c r="AL885" s="929"/>
      <c r="AM885" s="929"/>
      <c r="AN885" s="929"/>
      <c r="AO885" s="930"/>
      <c r="AP885" s="929"/>
      <c r="AQ885" s="931"/>
      <c r="AR885" s="931"/>
      <c r="AS885" s="869"/>
      <c r="AT885" s="869"/>
      <c r="AU885" s="869"/>
      <c r="AV885" s="869"/>
      <c r="AW885" s="869"/>
      <c r="AX885" s="869"/>
      <c r="AY885" s="869"/>
      <c r="AZ885" s="869"/>
      <c r="BA885" s="869"/>
      <c r="BB885" s="869"/>
      <c r="BC885" s="869"/>
      <c r="BD885" s="869"/>
      <c r="BE885" s="869"/>
      <c r="BF885" s="869"/>
      <c r="BG885" s="869"/>
      <c r="BH885" s="869"/>
      <c r="BI885" s="869"/>
      <c r="BJ885" s="869"/>
      <c r="BK885" s="869"/>
      <c r="BL885" s="869"/>
      <c r="BM885" s="869"/>
    </row>
    <row r="886" spans="1:65" ht="27" customHeight="1" x14ac:dyDescent="0.2">
      <c r="A886" s="919"/>
      <c r="C886" s="869"/>
      <c r="E886" s="869"/>
      <c r="G886" s="869"/>
      <c r="H886" s="921"/>
      <c r="I886" s="838"/>
      <c r="J886" s="921"/>
      <c r="K886" s="838"/>
      <c r="L886" s="921"/>
      <c r="M886" s="838"/>
      <c r="N886" s="921"/>
      <c r="O886" s="838"/>
      <c r="P886" s="922"/>
      <c r="Q886" s="923"/>
      <c r="R886" s="924"/>
      <c r="S886" s="921"/>
      <c r="T886" s="921"/>
      <c r="U886" s="921"/>
      <c r="V886" s="933"/>
      <c r="W886" s="926"/>
      <c r="X886" s="927"/>
      <c r="Y886" s="922"/>
      <c r="Z886" s="838"/>
      <c r="AA886" s="928"/>
      <c r="AB886" s="929"/>
      <c r="AC886" s="929"/>
      <c r="AD886" s="929"/>
      <c r="AE886" s="929"/>
      <c r="AF886" s="929"/>
      <c r="AG886" s="929"/>
      <c r="AH886" s="929"/>
      <c r="AI886" s="929"/>
      <c r="AJ886" s="929"/>
      <c r="AK886" s="929"/>
      <c r="AL886" s="929"/>
      <c r="AM886" s="929"/>
      <c r="AN886" s="929"/>
      <c r="AO886" s="930"/>
      <c r="AP886" s="929"/>
      <c r="AQ886" s="931"/>
      <c r="AR886" s="931"/>
      <c r="AS886" s="869"/>
      <c r="AT886" s="869"/>
      <c r="AU886" s="869"/>
      <c r="AV886" s="869"/>
      <c r="AW886" s="869"/>
      <c r="AX886" s="869"/>
      <c r="AY886" s="869"/>
      <c r="AZ886" s="869"/>
      <c r="BA886" s="869"/>
      <c r="BB886" s="869"/>
      <c r="BC886" s="869"/>
      <c r="BD886" s="869"/>
      <c r="BE886" s="869"/>
      <c r="BF886" s="869"/>
      <c r="BG886" s="869"/>
      <c r="BH886" s="869"/>
      <c r="BI886" s="869"/>
      <c r="BJ886" s="869"/>
      <c r="BK886" s="869"/>
      <c r="BL886" s="869"/>
      <c r="BM886" s="869"/>
    </row>
    <row r="887" spans="1:65" ht="27" customHeight="1" x14ac:dyDescent="0.2">
      <c r="A887" s="919"/>
      <c r="C887" s="869"/>
      <c r="E887" s="869"/>
      <c r="G887" s="869"/>
      <c r="H887" s="921"/>
      <c r="I887" s="838"/>
      <c r="J887" s="921"/>
      <c r="K887" s="838"/>
      <c r="L887" s="921"/>
      <c r="M887" s="838"/>
      <c r="N887" s="921"/>
      <c r="O887" s="838"/>
      <c r="P887" s="922"/>
      <c r="Q887" s="923"/>
      <c r="R887" s="924"/>
      <c r="S887" s="921"/>
      <c r="T887" s="921"/>
      <c r="U887" s="921"/>
      <c r="V887" s="933"/>
      <c r="W887" s="926"/>
      <c r="X887" s="927"/>
      <c r="Y887" s="922"/>
      <c r="Z887" s="838"/>
      <c r="AA887" s="928"/>
      <c r="AB887" s="929"/>
      <c r="AC887" s="929"/>
      <c r="AD887" s="929"/>
      <c r="AE887" s="929"/>
      <c r="AF887" s="929"/>
      <c r="AG887" s="929"/>
      <c r="AH887" s="929"/>
      <c r="AI887" s="929"/>
      <c r="AJ887" s="929"/>
      <c r="AK887" s="929"/>
      <c r="AL887" s="929"/>
      <c r="AM887" s="929"/>
      <c r="AN887" s="929"/>
      <c r="AO887" s="930"/>
      <c r="AP887" s="929"/>
      <c r="AQ887" s="931"/>
      <c r="AR887" s="931"/>
      <c r="AS887" s="869"/>
      <c r="AT887" s="869"/>
      <c r="AU887" s="869"/>
      <c r="AV887" s="869"/>
      <c r="AW887" s="869"/>
      <c r="AX887" s="869"/>
      <c r="AY887" s="869"/>
      <c r="AZ887" s="869"/>
      <c r="BA887" s="869"/>
      <c r="BB887" s="869"/>
      <c r="BC887" s="869"/>
      <c r="BD887" s="869"/>
      <c r="BE887" s="869"/>
      <c r="BF887" s="869"/>
      <c r="BG887" s="869"/>
      <c r="BH887" s="869"/>
      <c r="BI887" s="869"/>
      <c r="BJ887" s="869"/>
      <c r="BK887" s="869"/>
      <c r="BL887" s="869"/>
      <c r="BM887" s="869"/>
    </row>
    <row r="888" spans="1:65" ht="27" customHeight="1" x14ac:dyDescent="0.2">
      <c r="A888" s="919"/>
      <c r="C888" s="869"/>
      <c r="E888" s="869"/>
      <c r="G888" s="869"/>
      <c r="H888" s="921"/>
      <c r="I888" s="838"/>
      <c r="J888" s="921"/>
      <c r="K888" s="838"/>
      <c r="L888" s="921"/>
      <c r="M888" s="838"/>
      <c r="N888" s="921"/>
      <c r="O888" s="838"/>
      <c r="P888" s="922"/>
      <c r="Q888" s="923"/>
      <c r="R888" s="924"/>
      <c r="S888" s="921"/>
      <c r="T888" s="921"/>
      <c r="U888" s="921"/>
      <c r="V888" s="933"/>
      <c r="W888" s="926"/>
      <c r="X888" s="927"/>
      <c r="Y888" s="922"/>
      <c r="Z888" s="838"/>
      <c r="AA888" s="928"/>
      <c r="AB888" s="929"/>
      <c r="AC888" s="929"/>
      <c r="AD888" s="929"/>
      <c r="AE888" s="929"/>
      <c r="AF888" s="929"/>
      <c r="AG888" s="929"/>
      <c r="AH888" s="929"/>
      <c r="AI888" s="929"/>
      <c r="AJ888" s="929"/>
      <c r="AK888" s="929"/>
      <c r="AL888" s="929"/>
      <c r="AM888" s="929"/>
      <c r="AN888" s="929"/>
      <c r="AO888" s="930"/>
      <c r="AP888" s="929"/>
      <c r="AQ888" s="931"/>
      <c r="AR888" s="931"/>
      <c r="AS888" s="869"/>
      <c r="AT888" s="869"/>
      <c r="AU888" s="869"/>
      <c r="AV888" s="869"/>
      <c r="AW888" s="869"/>
      <c r="AX888" s="869"/>
      <c r="AY888" s="869"/>
      <c r="AZ888" s="869"/>
      <c r="BA888" s="869"/>
      <c r="BB888" s="869"/>
      <c r="BC888" s="869"/>
      <c r="BD888" s="869"/>
      <c r="BE888" s="869"/>
      <c r="BF888" s="869"/>
      <c r="BG888" s="869"/>
      <c r="BH888" s="869"/>
      <c r="BI888" s="869"/>
      <c r="BJ888" s="869"/>
      <c r="BK888" s="869"/>
      <c r="BL888" s="869"/>
      <c r="BM888" s="869"/>
    </row>
    <row r="889" spans="1:65" ht="27" customHeight="1" x14ac:dyDescent="0.2">
      <c r="A889" s="919"/>
      <c r="C889" s="869"/>
      <c r="E889" s="869"/>
      <c r="G889" s="869"/>
      <c r="H889" s="921"/>
      <c r="I889" s="838"/>
      <c r="J889" s="921"/>
      <c r="K889" s="838"/>
      <c r="L889" s="921"/>
      <c r="M889" s="838"/>
      <c r="N889" s="921"/>
      <c r="O889" s="838"/>
      <c r="P889" s="922"/>
      <c r="Q889" s="923"/>
      <c r="R889" s="924"/>
      <c r="S889" s="921"/>
      <c r="T889" s="921"/>
      <c r="U889" s="921"/>
      <c r="V889" s="933"/>
      <c r="W889" s="926"/>
      <c r="X889" s="927"/>
      <c r="Y889" s="922"/>
      <c r="Z889" s="838"/>
      <c r="AA889" s="928"/>
      <c r="AB889" s="929"/>
      <c r="AC889" s="929"/>
      <c r="AD889" s="929"/>
      <c r="AE889" s="929"/>
      <c r="AF889" s="929"/>
      <c r="AG889" s="929"/>
      <c r="AH889" s="929"/>
      <c r="AI889" s="929"/>
      <c r="AJ889" s="929"/>
      <c r="AK889" s="929"/>
      <c r="AL889" s="929"/>
      <c r="AM889" s="929"/>
      <c r="AN889" s="929"/>
      <c r="AO889" s="930"/>
      <c r="AP889" s="929"/>
      <c r="AQ889" s="931"/>
      <c r="AR889" s="931"/>
      <c r="AS889" s="869"/>
      <c r="AT889" s="869"/>
      <c r="AU889" s="869"/>
      <c r="AV889" s="869"/>
      <c r="AW889" s="869"/>
      <c r="AX889" s="869"/>
      <c r="AY889" s="869"/>
      <c r="AZ889" s="869"/>
      <c r="BA889" s="869"/>
      <c r="BB889" s="869"/>
      <c r="BC889" s="869"/>
      <c r="BD889" s="869"/>
      <c r="BE889" s="869"/>
      <c r="BF889" s="869"/>
      <c r="BG889" s="869"/>
      <c r="BH889" s="869"/>
      <c r="BI889" s="869"/>
      <c r="BJ889" s="869"/>
      <c r="BK889" s="869"/>
      <c r="BL889" s="869"/>
      <c r="BM889" s="869"/>
    </row>
    <row r="890" spans="1:65" ht="27" customHeight="1" x14ac:dyDescent="0.2">
      <c r="A890" s="919"/>
      <c r="C890" s="869"/>
      <c r="E890" s="869"/>
      <c r="G890" s="869"/>
      <c r="H890" s="921"/>
      <c r="I890" s="838"/>
      <c r="J890" s="921"/>
      <c r="K890" s="838"/>
      <c r="L890" s="921"/>
      <c r="M890" s="838"/>
      <c r="N890" s="921"/>
      <c r="O890" s="838"/>
      <c r="P890" s="922"/>
      <c r="Q890" s="923"/>
      <c r="R890" s="924"/>
      <c r="S890" s="921"/>
      <c r="T890" s="921"/>
      <c r="U890" s="921"/>
      <c r="V890" s="933"/>
      <c r="W890" s="926"/>
      <c r="X890" s="927"/>
      <c r="Y890" s="922"/>
      <c r="Z890" s="838"/>
      <c r="AA890" s="928"/>
      <c r="AB890" s="929"/>
      <c r="AC890" s="929"/>
      <c r="AD890" s="929"/>
      <c r="AE890" s="929"/>
      <c r="AF890" s="929"/>
      <c r="AG890" s="929"/>
      <c r="AH890" s="929"/>
      <c r="AI890" s="929"/>
      <c r="AJ890" s="929"/>
      <c r="AK890" s="929"/>
      <c r="AL890" s="929"/>
      <c r="AM890" s="929"/>
      <c r="AN890" s="929"/>
      <c r="AO890" s="930"/>
      <c r="AP890" s="929"/>
      <c r="AQ890" s="931"/>
      <c r="AR890" s="931"/>
      <c r="AS890" s="869"/>
      <c r="AT890" s="869"/>
      <c r="AU890" s="869"/>
      <c r="AV890" s="869"/>
      <c r="AW890" s="869"/>
      <c r="AX890" s="869"/>
      <c r="AY890" s="869"/>
      <c r="AZ890" s="869"/>
      <c r="BA890" s="869"/>
      <c r="BB890" s="869"/>
      <c r="BC890" s="869"/>
      <c r="BD890" s="869"/>
      <c r="BE890" s="869"/>
      <c r="BF890" s="869"/>
      <c r="BG890" s="869"/>
      <c r="BH890" s="869"/>
      <c r="BI890" s="869"/>
      <c r="BJ890" s="869"/>
      <c r="BK890" s="869"/>
      <c r="BL890" s="869"/>
      <c r="BM890" s="869"/>
    </row>
    <row r="891" spans="1:65" ht="27" customHeight="1" x14ac:dyDescent="0.2">
      <c r="A891" s="919"/>
      <c r="C891" s="869"/>
      <c r="E891" s="869"/>
      <c r="G891" s="869"/>
      <c r="H891" s="921"/>
      <c r="I891" s="838"/>
      <c r="J891" s="921"/>
      <c r="K891" s="838"/>
      <c r="L891" s="921"/>
      <c r="M891" s="838"/>
      <c r="N891" s="921"/>
      <c r="O891" s="838"/>
      <c r="P891" s="922"/>
      <c r="Q891" s="923"/>
      <c r="R891" s="924"/>
      <c r="S891" s="921"/>
      <c r="T891" s="921"/>
      <c r="U891" s="921"/>
      <c r="V891" s="933"/>
      <c r="W891" s="926"/>
      <c r="X891" s="927"/>
      <c r="Y891" s="922"/>
      <c r="Z891" s="838"/>
      <c r="AA891" s="928"/>
      <c r="AB891" s="929"/>
      <c r="AC891" s="929"/>
      <c r="AD891" s="929"/>
      <c r="AE891" s="929"/>
      <c r="AF891" s="929"/>
      <c r="AG891" s="929"/>
      <c r="AH891" s="929"/>
      <c r="AI891" s="929"/>
      <c r="AJ891" s="929"/>
      <c r="AK891" s="929"/>
      <c r="AL891" s="929"/>
      <c r="AM891" s="929"/>
      <c r="AN891" s="929"/>
      <c r="AO891" s="930"/>
      <c r="AP891" s="929"/>
      <c r="AQ891" s="931"/>
      <c r="AR891" s="931"/>
      <c r="AS891" s="869"/>
      <c r="AT891" s="869"/>
      <c r="AU891" s="869"/>
      <c r="AV891" s="869"/>
      <c r="AW891" s="869"/>
      <c r="AX891" s="869"/>
      <c r="AY891" s="869"/>
      <c r="AZ891" s="869"/>
      <c r="BA891" s="869"/>
      <c r="BB891" s="869"/>
      <c r="BC891" s="869"/>
      <c r="BD891" s="869"/>
      <c r="BE891" s="869"/>
      <c r="BF891" s="869"/>
      <c r="BG891" s="869"/>
      <c r="BH891" s="869"/>
      <c r="BI891" s="869"/>
      <c r="BJ891" s="869"/>
      <c r="BK891" s="869"/>
      <c r="BL891" s="869"/>
      <c r="BM891" s="869"/>
    </row>
    <row r="892" spans="1:65" ht="27" customHeight="1" x14ac:dyDescent="0.2">
      <c r="A892" s="919"/>
      <c r="C892" s="869"/>
      <c r="E892" s="869"/>
      <c r="G892" s="869"/>
      <c r="H892" s="921"/>
      <c r="I892" s="838"/>
      <c r="J892" s="921"/>
      <c r="K892" s="838"/>
      <c r="L892" s="921"/>
      <c r="M892" s="838"/>
      <c r="N892" s="921"/>
      <c r="O892" s="838"/>
      <c r="P892" s="922"/>
      <c r="Q892" s="923"/>
      <c r="R892" s="924"/>
      <c r="S892" s="921"/>
      <c r="T892" s="921"/>
      <c r="U892" s="921"/>
      <c r="V892" s="933"/>
      <c r="W892" s="926"/>
      <c r="X892" s="927"/>
      <c r="Y892" s="922"/>
      <c r="Z892" s="838"/>
      <c r="AA892" s="928"/>
      <c r="AB892" s="929"/>
      <c r="AC892" s="929"/>
      <c r="AD892" s="929"/>
      <c r="AE892" s="929"/>
      <c r="AF892" s="929"/>
      <c r="AG892" s="929"/>
      <c r="AH892" s="929"/>
      <c r="AI892" s="929"/>
      <c r="AJ892" s="929"/>
      <c r="AK892" s="929"/>
      <c r="AL892" s="929"/>
      <c r="AM892" s="929"/>
      <c r="AN892" s="929"/>
      <c r="AO892" s="930"/>
      <c r="AP892" s="929"/>
      <c r="AQ892" s="931"/>
      <c r="AR892" s="931"/>
      <c r="AS892" s="869"/>
      <c r="AT892" s="869"/>
      <c r="AU892" s="869"/>
      <c r="AV892" s="869"/>
      <c r="AW892" s="869"/>
      <c r="AX892" s="869"/>
      <c r="AY892" s="869"/>
      <c r="AZ892" s="869"/>
      <c r="BA892" s="869"/>
      <c r="BB892" s="869"/>
      <c r="BC892" s="869"/>
      <c r="BD892" s="869"/>
      <c r="BE892" s="869"/>
      <c r="BF892" s="869"/>
      <c r="BG892" s="869"/>
      <c r="BH892" s="869"/>
      <c r="BI892" s="869"/>
      <c r="BJ892" s="869"/>
      <c r="BK892" s="869"/>
      <c r="BL892" s="869"/>
      <c r="BM892" s="869"/>
    </row>
    <row r="893" spans="1:65" ht="27" customHeight="1" x14ac:dyDescent="0.2">
      <c r="A893" s="919"/>
      <c r="C893" s="869"/>
      <c r="E893" s="869"/>
      <c r="G893" s="869"/>
      <c r="H893" s="921"/>
      <c r="I893" s="838"/>
      <c r="J893" s="921"/>
      <c r="K893" s="838"/>
      <c r="L893" s="921"/>
      <c r="M893" s="838"/>
      <c r="N893" s="921"/>
      <c r="O893" s="838"/>
      <c r="P893" s="922"/>
      <c r="Q893" s="923"/>
      <c r="R893" s="924"/>
      <c r="S893" s="921"/>
      <c r="T893" s="921"/>
      <c r="U893" s="921"/>
      <c r="V893" s="933"/>
      <c r="W893" s="926"/>
      <c r="X893" s="927"/>
      <c r="Y893" s="922"/>
      <c r="Z893" s="838"/>
      <c r="AA893" s="928"/>
      <c r="AB893" s="929"/>
      <c r="AC893" s="929"/>
      <c r="AD893" s="929"/>
      <c r="AE893" s="929"/>
      <c r="AF893" s="929"/>
      <c r="AG893" s="929"/>
      <c r="AH893" s="929"/>
      <c r="AI893" s="929"/>
      <c r="AJ893" s="929"/>
      <c r="AK893" s="929"/>
      <c r="AL893" s="929"/>
      <c r="AM893" s="929"/>
      <c r="AN893" s="929"/>
      <c r="AO893" s="930"/>
      <c r="AP893" s="929"/>
      <c r="AQ893" s="931"/>
      <c r="AR893" s="931"/>
      <c r="AS893" s="869"/>
      <c r="AT893" s="869"/>
      <c r="AU893" s="869"/>
      <c r="AV893" s="869"/>
      <c r="AW893" s="869"/>
      <c r="AX893" s="869"/>
      <c r="AY893" s="869"/>
      <c r="AZ893" s="869"/>
      <c r="BA893" s="869"/>
      <c r="BB893" s="869"/>
      <c r="BC893" s="869"/>
      <c r="BD893" s="869"/>
      <c r="BE893" s="869"/>
      <c r="BF893" s="869"/>
      <c r="BG893" s="869"/>
      <c r="BH893" s="869"/>
      <c r="BI893" s="869"/>
      <c r="BJ893" s="869"/>
      <c r="BK893" s="869"/>
      <c r="BL893" s="869"/>
      <c r="BM893" s="869"/>
    </row>
    <row r="894" spans="1:65" ht="27" customHeight="1" x14ac:dyDescent="0.2">
      <c r="A894" s="919"/>
      <c r="C894" s="869"/>
      <c r="E894" s="869"/>
      <c r="G894" s="869"/>
      <c r="H894" s="921"/>
      <c r="I894" s="838"/>
      <c r="J894" s="921"/>
      <c r="K894" s="838"/>
      <c r="L894" s="921"/>
      <c r="M894" s="838"/>
      <c r="N894" s="921"/>
      <c r="O894" s="838"/>
      <c r="P894" s="922"/>
      <c r="Q894" s="923"/>
      <c r="R894" s="924"/>
      <c r="S894" s="921"/>
      <c r="T894" s="921"/>
      <c r="U894" s="921"/>
      <c r="V894" s="933"/>
      <c r="W894" s="926"/>
      <c r="X894" s="927"/>
      <c r="Y894" s="922"/>
      <c r="Z894" s="838"/>
      <c r="AA894" s="928"/>
      <c r="AB894" s="929"/>
      <c r="AC894" s="929"/>
      <c r="AD894" s="929"/>
      <c r="AE894" s="929"/>
      <c r="AF894" s="929"/>
      <c r="AG894" s="929"/>
      <c r="AH894" s="929"/>
      <c r="AI894" s="929"/>
      <c r="AJ894" s="929"/>
      <c r="AK894" s="929"/>
      <c r="AL894" s="929"/>
      <c r="AM894" s="929"/>
      <c r="AN894" s="929"/>
      <c r="AO894" s="930"/>
      <c r="AP894" s="929"/>
      <c r="AQ894" s="931"/>
      <c r="AR894" s="931"/>
      <c r="AS894" s="869"/>
      <c r="AT894" s="869"/>
      <c r="AU894" s="869"/>
      <c r="AV894" s="869"/>
      <c r="AW894" s="869"/>
      <c r="AX894" s="869"/>
      <c r="AY894" s="869"/>
      <c r="AZ894" s="869"/>
      <c r="BA894" s="869"/>
      <c r="BB894" s="869"/>
      <c r="BC894" s="869"/>
      <c r="BD894" s="869"/>
      <c r="BE894" s="869"/>
      <c r="BF894" s="869"/>
      <c r="BG894" s="869"/>
      <c r="BH894" s="869"/>
      <c r="BI894" s="869"/>
      <c r="BJ894" s="869"/>
      <c r="BK894" s="869"/>
      <c r="BL894" s="869"/>
      <c r="BM894" s="869"/>
    </row>
    <row r="895" spans="1:65" ht="27" customHeight="1" x14ac:dyDescent="0.2">
      <c r="A895" s="919"/>
      <c r="C895" s="869"/>
      <c r="E895" s="869"/>
      <c r="G895" s="869"/>
      <c r="H895" s="921"/>
      <c r="I895" s="838"/>
      <c r="J895" s="921"/>
      <c r="K895" s="838"/>
      <c r="L895" s="921"/>
      <c r="M895" s="838"/>
      <c r="N895" s="921"/>
      <c r="O895" s="838"/>
      <c r="P895" s="922"/>
      <c r="Q895" s="923"/>
      <c r="R895" s="924"/>
      <c r="S895" s="921"/>
      <c r="T895" s="921"/>
      <c r="U895" s="921"/>
      <c r="V895" s="933"/>
      <c r="W895" s="926"/>
      <c r="X895" s="927"/>
      <c r="Y895" s="922"/>
      <c r="Z895" s="838"/>
      <c r="AA895" s="928"/>
      <c r="AB895" s="929"/>
      <c r="AC895" s="929"/>
      <c r="AD895" s="929"/>
      <c r="AE895" s="929"/>
      <c r="AF895" s="929"/>
      <c r="AG895" s="929"/>
      <c r="AH895" s="929"/>
      <c r="AI895" s="929"/>
      <c r="AJ895" s="929"/>
      <c r="AK895" s="929"/>
      <c r="AL895" s="929"/>
      <c r="AM895" s="929"/>
      <c r="AN895" s="929"/>
      <c r="AO895" s="930"/>
      <c r="AP895" s="929"/>
      <c r="AQ895" s="931"/>
      <c r="AR895" s="931"/>
      <c r="AS895" s="869"/>
      <c r="AT895" s="869"/>
      <c r="AU895" s="869"/>
      <c r="AV895" s="869"/>
      <c r="AW895" s="869"/>
      <c r="AX895" s="869"/>
      <c r="AY895" s="869"/>
      <c r="AZ895" s="869"/>
      <c r="BA895" s="869"/>
      <c r="BB895" s="869"/>
      <c r="BC895" s="869"/>
      <c r="BD895" s="869"/>
      <c r="BE895" s="869"/>
      <c r="BF895" s="869"/>
      <c r="BG895" s="869"/>
      <c r="BH895" s="869"/>
      <c r="BI895" s="869"/>
      <c r="BJ895" s="869"/>
      <c r="BK895" s="869"/>
      <c r="BL895" s="869"/>
      <c r="BM895" s="869"/>
    </row>
    <row r="896" spans="1:65" ht="27" customHeight="1" x14ac:dyDescent="0.2">
      <c r="A896" s="919"/>
      <c r="C896" s="869"/>
      <c r="E896" s="869"/>
      <c r="G896" s="869"/>
      <c r="H896" s="921"/>
      <c r="I896" s="838"/>
      <c r="J896" s="921"/>
      <c r="K896" s="838"/>
      <c r="L896" s="921"/>
      <c r="M896" s="838"/>
      <c r="N896" s="921"/>
      <c r="O896" s="838"/>
      <c r="P896" s="922"/>
      <c r="Q896" s="923"/>
      <c r="R896" s="924"/>
      <c r="S896" s="921"/>
      <c r="T896" s="921"/>
      <c r="U896" s="921"/>
      <c r="V896" s="933"/>
      <c r="W896" s="926"/>
      <c r="X896" s="927"/>
      <c r="Y896" s="922"/>
      <c r="Z896" s="838"/>
      <c r="AA896" s="928"/>
      <c r="AB896" s="929"/>
      <c r="AC896" s="929"/>
      <c r="AD896" s="929"/>
      <c r="AE896" s="929"/>
      <c r="AF896" s="929"/>
      <c r="AG896" s="929"/>
      <c r="AH896" s="929"/>
      <c r="AI896" s="929"/>
      <c r="AJ896" s="929"/>
      <c r="AK896" s="929"/>
      <c r="AL896" s="929"/>
      <c r="AM896" s="929"/>
      <c r="AN896" s="929"/>
      <c r="AO896" s="930"/>
      <c r="AP896" s="929"/>
      <c r="AQ896" s="931"/>
      <c r="AR896" s="931"/>
      <c r="AS896" s="869"/>
      <c r="AT896" s="869"/>
      <c r="AU896" s="869"/>
      <c r="AV896" s="869"/>
      <c r="AW896" s="869"/>
      <c r="AX896" s="869"/>
      <c r="AY896" s="869"/>
      <c r="AZ896" s="869"/>
      <c r="BA896" s="869"/>
      <c r="BB896" s="869"/>
      <c r="BC896" s="869"/>
      <c r="BD896" s="869"/>
      <c r="BE896" s="869"/>
      <c r="BF896" s="869"/>
      <c r="BG896" s="869"/>
      <c r="BH896" s="869"/>
      <c r="BI896" s="869"/>
      <c r="BJ896" s="869"/>
      <c r="BK896" s="869"/>
      <c r="BL896" s="869"/>
      <c r="BM896" s="869"/>
    </row>
    <row r="897" spans="1:65" ht="27" customHeight="1" x14ac:dyDescent="0.2">
      <c r="A897" s="919"/>
      <c r="C897" s="869"/>
      <c r="E897" s="869"/>
      <c r="G897" s="869"/>
      <c r="H897" s="921"/>
      <c r="I897" s="838"/>
      <c r="J897" s="921"/>
      <c r="K897" s="838"/>
      <c r="L897" s="921"/>
      <c r="M897" s="838"/>
      <c r="N897" s="921"/>
      <c r="O897" s="838"/>
      <c r="P897" s="922"/>
      <c r="Q897" s="923"/>
      <c r="R897" s="924"/>
      <c r="S897" s="921"/>
      <c r="T897" s="921"/>
      <c r="U897" s="921"/>
      <c r="V897" s="933"/>
      <c r="W897" s="926"/>
      <c r="X897" s="927"/>
      <c r="Y897" s="922"/>
      <c r="Z897" s="838"/>
      <c r="AA897" s="928"/>
      <c r="AB897" s="929"/>
      <c r="AC897" s="929"/>
      <c r="AD897" s="929"/>
      <c r="AE897" s="929"/>
      <c r="AF897" s="929"/>
      <c r="AG897" s="929"/>
      <c r="AH897" s="929"/>
      <c r="AI897" s="929"/>
      <c r="AJ897" s="929"/>
      <c r="AK897" s="929"/>
      <c r="AL897" s="929"/>
      <c r="AM897" s="929"/>
      <c r="AN897" s="929"/>
      <c r="AO897" s="930"/>
      <c r="AP897" s="929"/>
      <c r="AQ897" s="931"/>
      <c r="AR897" s="931"/>
      <c r="AS897" s="869"/>
      <c r="AT897" s="869"/>
      <c r="AU897" s="869"/>
      <c r="AV897" s="869"/>
      <c r="AW897" s="869"/>
      <c r="AX897" s="869"/>
      <c r="AY897" s="869"/>
      <c r="AZ897" s="869"/>
      <c r="BA897" s="869"/>
      <c r="BB897" s="869"/>
      <c r="BC897" s="869"/>
      <c r="BD897" s="869"/>
      <c r="BE897" s="869"/>
      <c r="BF897" s="869"/>
      <c r="BG897" s="869"/>
      <c r="BH897" s="869"/>
      <c r="BI897" s="869"/>
      <c r="BJ897" s="869"/>
      <c r="BK897" s="869"/>
      <c r="BL897" s="869"/>
      <c r="BM897" s="869"/>
    </row>
    <row r="898" spans="1:65" ht="27" customHeight="1" x14ac:dyDescent="0.2">
      <c r="A898" s="919"/>
      <c r="C898" s="869"/>
      <c r="E898" s="869"/>
      <c r="G898" s="869"/>
      <c r="H898" s="921"/>
      <c r="I898" s="838"/>
      <c r="J898" s="921"/>
      <c r="K898" s="838"/>
      <c r="L898" s="921"/>
      <c r="M898" s="838"/>
      <c r="N898" s="921"/>
      <c r="O898" s="838"/>
      <c r="P898" s="922"/>
      <c r="Q898" s="923"/>
      <c r="R898" s="924"/>
      <c r="S898" s="921"/>
      <c r="T898" s="921"/>
      <c r="U898" s="921"/>
      <c r="V898" s="933"/>
      <c r="W898" s="926"/>
      <c r="X898" s="927"/>
      <c r="Y898" s="922"/>
      <c r="Z898" s="838"/>
      <c r="AA898" s="928"/>
      <c r="AB898" s="929"/>
      <c r="AC898" s="929"/>
      <c r="AD898" s="929"/>
      <c r="AE898" s="929"/>
      <c r="AF898" s="929"/>
      <c r="AG898" s="929"/>
      <c r="AH898" s="929"/>
      <c r="AI898" s="929"/>
      <c r="AJ898" s="929"/>
      <c r="AK898" s="929"/>
      <c r="AL898" s="929"/>
      <c r="AM898" s="929"/>
      <c r="AN898" s="929"/>
      <c r="AO898" s="930"/>
      <c r="AP898" s="929"/>
      <c r="AQ898" s="931"/>
      <c r="AR898" s="931"/>
      <c r="AS898" s="869"/>
      <c r="AT898" s="869"/>
      <c r="AU898" s="869"/>
      <c r="AV898" s="869"/>
      <c r="AW898" s="869"/>
      <c r="AX898" s="869"/>
      <c r="AY898" s="869"/>
      <c r="AZ898" s="869"/>
      <c r="BA898" s="869"/>
      <c r="BB898" s="869"/>
      <c r="BC898" s="869"/>
      <c r="BD898" s="869"/>
      <c r="BE898" s="869"/>
      <c r="BF898" s="869"/>
      <c r="BG898" s="869"/>
      <c r="BH898" s="869"/>
      <c r="BI898" s="869"/>
      <c r="BJ898" s="869"/>
      <c r="BK898" s="869"/>
      <c r="BL898" s="869"/>
      <c r="BM898" s="869"/>
    </row>
    <row r="899" spans="1:65" ht="27" customHeight="1" x14ac:dyDescent="0.2">
      <c r="A899" s="919"/>
      <c r="C899" s="869"/>
      <c r="E899" s="869"/>
      <c r="G899" s="869"/>
      <c r="H899" s="921"/>
      <c r="I899" s="838"/>
      <c r="J899" s="921"/>
      <c r="K899" s="838"/>
      <c r="L899" s="921"/>
      <c r="M899" s="838"/>
      <c r="N899" s="921"/>
      <c r="O899" s="838"/>
      <c r="P899" s="922"/>
      <c r="Q899" s="923"/>
      <c r="R899" s="924"/>
      <c r="S899" s="921"/>
      <c r="T899" s="921"/>
      <c r="U899" s="921"/>
      <c r="V899" s="933"/>
      <c r="W899" s="926"/>
      <c r="X899" s="927"/>
      <c r="Y899" s="922"/>
      <c r="Z899" s="838"/>
      <c r="AA899" s="928"/>
      <c r="AB899" s="929"/>
      <c r="AC899" s="929"/>
      <c r="AD899" s="929"/>
      <c r="AE899" s="929"/>
      <c r="AF899" s="929"/>
      <c r="AG899" s="929"/>
      <c r="AH899" s="929"/>
      <c r="AI899" s="929"/>
      <c r="AJ899" s="929"/>
      <c r="AK899" s="929"/>
      <c r="AL899" s="929"/>
      <c r="AM899" s="929"/>
      <c r="AN899" s="929"/>
      <c r="AO899" s="930"/>
      <c r="AP899" s="929"/>
      <c r="AQ899" s="931"/>
      <c r="AR899" s="931"/>
      <c r="AS899" s="869"/>
      <c r="AT899" s="869"/>
      <c r="AU899" s="869"/>
      <c r="AV899" s="869"/>
      <c r="AW899" s="869"/>
      <c r="AX899" s="869"/>
      <c r="AY899" s="869"/>
      <c r="AZ899" s="869"/>
      <c r="BA899" s="869"/>
      <c r="BB899" s="869"/>
      <c r="BC899" s="869"/>
      <c r="BD899" s="869"/>
      <c r="BE899" s="869"/>
      <c r="BF899" s="869"/>
      <c r="BG899" s="869"/>
      <c r="BH899" s="869"/>
      <c r="BI899" s="869"/>
      <c r="BJ899" s="869"/>
      <c r="BK899" s="869"/>
      <c r="BL899" s="869"/>
      <c r="BM899" s="869"/>
    </row>
    <row r="900" spans="1:65" ht="27" customHeight="1" x14ac:dyDescent="0.2">
      <c r="A900" s="919"/>
      <c r="C900" s="869"/>
      <c r="E900" s="869"/>
      <c r="G900" s="869"/>
      <c r="H900" s="921"/>
      <c r="I900" s="838"/>
      <c r="J900" s="921"/>
      <c r="K900" s="838"/>
      <c r="L900" s="921"/>
      <c r="M900" s="838"/>
      <c r="N900" s="921"/>
      <c r="O900" s="838"/>
      <c r="P900" s="922"/>
      <c r="Q900" s="923"/>
      <c r="R900" s="924"/>
      <c r="S900" s="921"/>
      <c r="T900" s="921"/>
      <c r="U900" s="921"/>
      <c r="V900" s="933"/>
      <c r="W900" s="926"/>
      <c r="X900" s="927"/>
      <c r="Y900" s="922"/>
      <c r="Z900" s="838"/>
      <c r="AA900" s="928"/>
      <c r="AB900" s="929"/>
      <c r="AC900" s="929"/>
      <c r="AD900" s="929"/>
      <c r="AE900" s="929"/>
      <c r="AF900" s="929"/>
      <c r="AG900" s="929"/>
      <c r="AH900" s="929"/>
      <c r="AI900" s="929"/>
      <c r="AJ900" s="929"/>
      <c r="AK900" s="929"/>
      <c r="AL900" s="929"/>
      <c r="AM900" s="929"/>
      <c r="AN900" s="929"/>
      <c r="AO900" s="930"/>
      <c r="AP900" s="929"/>
      <c r="AQ900" s="931"/>
      <c r="AR900" s="931"/>
      <c r="AS900" s="869"/>
      <c r="AT900" s="869"/>
      <c r="AU900" s="869"/>
      <c r="AV900" s="869"/>
      <c r="AW900" s="869"/>
      <c r="AX900" s="869"/>
      <c r="AY900" s="869"/>
      <c r="AZ900" s="869"/>
      <c r="BA900" s="869"/>
      <c r="BB900" s="869"/>
      <c r="BC900" s="869"/>
      <c r="BD900" s="869"/>
      <c r="BE900" s="869"/>
      <c r="BF900" s="869"/>
      <c r="BG900" s="869"/>
      <c r="BH900" s="869"/>
      <c r="BI900" s="869"/>
      <c r="BJ900" s="869"/>
      <c r="BK900" s="869"/>
      <c r="BL900" s="869"/>
      <c r="BM900" s="869"/>
    </row>
    <row r="901" spans="1:65" ht="27" customHeight="1" x14ac:dyDescent="0.2">
      <c r="A901" s="919"/>
      <c r="C901" s="869"/>
      <c r="E901" s="869"/>
      <c r="G901" s="869"/>
      <c r="H901" s="921"/>
      <c r="I901" s="838"/>
      <c r="J901" s="921"/>
      <c r="K901" s="838"/>
      <c r="L901" s="921"/>
      <c r="M901" s="838"/>
      <c r="N901" s="921"/>
      <c r="O901" s="838"/>
      <c r="P901" s="922"/>
      <c r="Q901" s="923"/>
      <c r="R901" s="924"/>
      <c r="S901" s="921"/>
      <c r="T901" s="921"/>
      <c r="U901" s="921"/>
      <c r="V901" s="933"/>
      <c r="W901" s="926"/>
      <c r="X901" s="927"/>
      <c r="Y901" s="922"/>
      <c r="Z901" s="838"/>
      <c r="AA901" s="928"/>
      <c r="AB901" s="929"/>
      <c r="AC901" s="929"/>
      <c r="AD901" s="929"/>
      <c r="AE901" s="929"/>
      <c r="AF901" s="929"/>
      <c r="AG901" s="929"/>
      <c r="AH901" s="929"/>
      <c r="AI901" s="929"/>
      <c r="AJ901" s="929"/>
      <c r="AK901" s="929"/>
      <c r="AL901" s="929"/>
      <c r="AM901" s="929"/>
      <c r="AN901" s="929"/>
      <c r="AO901" s="930"/>
      <c r="AP901" s="929"/>
      <c r="AQ901" s="931"/>
      <c r="AR901" s="931"/>
      <c r="AS901" s="869"/>
      <c r="AT901" s="869"/>
      <c r="AU901" s="869"/>
      <c r="AV901" s="869"/>
      <c r="AW901" s="869"/>
      <c r="AX901" s="869"/>
      <c r="AY901" s="869"/>
      <c r="AZ901" s="869"/>
      <c r="BA901" s="869"/>
      <c r="BB901" s="869"/>
      <c r="BC901" s="869"/>
      <c r="BD901" s="869"/>
      <c r="BE901" s="869"/>
      <c r="BF901" s="869"/>
      <c r="BG901" s="869"/>
      <c r="BH901" s="869"/>
      <c r="BI901" s="869"/>
      <c r="BJ901" s="869"/>
      <c r="BK901" s="869"/>
      <c r="BL901" s="869"/>
      <c r="BM901" s="869"/>
    </row>
    <row r="902" spans="1:65" ht="27" customHeight="1" x14ac:dyDescent="0.2">
      <c r="A902" s="919"/>
      <c r="C902" s="869"/>
      <c r="E902" s="869"/>
      <c r="G902" s="869"/>
      <c r="H902" s="921"/>
      <c r="I902" s="838"/>
      <c r="J902" s="921"/>
      <c r="K902" s="838"/>
      <c r="L902" s="921"/>
      <c r="M902" s="838"/>
      <c r="N902" s="921"/>
      <c r="O902" s="838"/>
      <c r="P902" s="922"/>
      <c r="Q902" s="923"/>
      <c r="R902" s="924"/>
      <c r="S902" s="921"/>
      <c r="T902" s="921"/>
      <c r="U902" s="921"/>
      <c r="V902" s="933"/>
      <c r="W902" s="926"/>
      <c r="X902" s="927"/>
      <c r="Y902" s="922"/>
      <c r="Z902" s="838"/>
      <c r="AA902" s="928"/>
      <c r="AB902" s="929"/>
      <c r="AC902" s="929"/>
      <c r="AD902" s="929"/>
      <c r="AE902" s="929"/>
      <c r="AF902" s="929"/>
      <c r="AG902" s="929"/>
      <c r="AH902" s="929"/>
      <c r="AI902" s="929"/>
      <c r="AJ902" s="929"/>
      <c r="AK902" s="929"/>
      <c r="AL902" s="929"/>
      <c r="AM902" s="929"/>
      <c r="AN902" s="929"/>
      <c r="AO902" s="930"/>
      <c r="AP902" s="929"/>
      <c r="AQ902" s="931"/>
      <c r="AR902" s="931"/>
      <c r="AS902" s="869"/>
      <c r="AT902" s="869"/>
      <c r="AU902" s="869"/>
      <c r="AV902" s="869"/>
      <c r="AW902" s="869"/>
      <c r="AX902" s="869"/>
      <c r="AY902" s="869"/>
      <c r="AZ902" s="869"/>
      <c r="BA902" s="869"/>
      <c r="BB902" s="869"/>
      <c r="BC902" s="869"/>
      <c r="BD902" s="869"/>
      <c r="BE902" s="869"/>
      <c r="BF902" s="869"/>
      <c r="BG902" s="869"/>
      <c r="BH902" s="869"/>
      <c r="BI902" s="869"/>
      <c r="BJ902" s="869"/>
      <c r="BK902" s="869"/>
      <c r="BL902" s="869"/>
      <c r="BM902" s="869"/>
    </row>
    <row r="903" spans="1:65" ht="27" customHeight="1" x14ac:dyDescent="0.2">
      <c r="A903" s="919"/>
      <c r="C903" s="869"/>
      <c r="E903" s="869"/>
      <c r="G903" s="869"/>
      <c r="H903" s="921"/>
      <c r="I903" s="838"/>
      <c r="J903" s="921"/>
      <c r="K903" s="838"/>
      <c r="L903" s="921"/>
      <c r="M903" s="838"/>
      <c r="N903" s="921"/>
      <c r="O903" s="838"/>
      <c r="P903" s="922"/>
      <c r="Q903" s="923"/>
      <c r="R903" s="924"/>
      <c r="S903" s="921"/>
      <c r="T903" s="921"/>
      <c r="U903" s="921"/>
      <c r="V903" s="933"/>
      <c r="W903" s="926"/>
      <c r="X903" s="927"/>
      <c r="Y903" s="922"/>
      <c r="Z903" s="838"/>
      <c r="AA903" s="928"/>
      <c r="AB903" s="929"/>
      <c r="AC903" s="929"/>
      <c r="AD903" s="929"/>
      <c r="AE903" s="929"/>
      <c r="AF903" s="929"/>
      <c r="AG903" s="929"/>
      <c r="AH903" s="929"/>
      <c r="AI903" s="929"/>
      <c r="AJ903" s="929"/>
      <c r="AK903" s="929"/>
      <c r="AL903" s="929"/>
      <c r="AM903" s="929"/>
      <c r="AN903" s="929"/>
      <c r="AO903" s="930"/>
      <c r="AP903" s="929"/>
      <c r="AQ903" s="931"/>
      <c r="AR903" s="931"/>
      <c r="AS903" s="869"/>
      <c r="AT903" s="869"/>
      <c r="AU903" s="869"/>
      <c r="AV903" s="869"/>
      <c r="AW903" s="869"/>
      <c r="AX903" s="869"/>
      <c r="AY903" s="869"/>
      <c r="AZ903" s="869"/>
      <c r="BA903" s="869"/>
      <c r="BB903" s="869"/>
      <c r="BC903" s="869"/>
      <c r="BD903" s="869"/>
      <c r="BE903" s="869"/>
      <c r="BF903" s="869"/>
      <c r="BG903" s="869"/>
      <c r="BH903" s="869"/>
      <c r="BI903" s="869"/>
      <c r="BJ903" s="869"/>
      <c r="BK903" s="869"/>
      <c r="BL903" s="869"/>
      <c r="BM903" s="869"/>
    </row>
    <row r="904" spans="1:65" ht="27" customHeight="1" x14ac:dyDescent="0.2">
      <c r="A904" s="919"/>
      <c r="C904" s="869"/>
      <c r="E904" s="869"/>
      <c r="G904" s="869"/>
      <c r="H904" s="921"/>
      <c r="I904" s="838"/>
      <c r="J904" s="921"/>
      <c r="K904" s="838"/>
      <c r="L904" s="921"/>
      <c r="M904" s="838"/>
      <c r="N904" s="921"/>
      <c r="O904" s="838"/>
      <c r="P904" s="922"/>
      <c r="Q904" s="923"/>
      <c r="R904" s="924"/>
      <c r="S904" s="921"/>
      <c r="T904" s="921"/>
      <c r="U904" s="921"/>
      <c r="V904" s="933"/>
      <c r="W904" s="926"/>
      <c r="X904" s="927"/>
      <c r="Y904" s="922"/>
      <c r="Z904" s="838"/>
      <c r="AA904" s="928"/>
      <c r="AB904" s="929"/>
      <c r="AC904" s="929"/>
      <c r="AD904" s="929"/>
      <c r="AE904" s="929"/>
      <c r="AF904" s="929"/>
      <c r="AG904" s="929"/>
      <c r="AH904" s="929"/>
      <c r="AI904" s="929"/>
      <c r="AJ904" s="929"/>
      <c r="AK904" s="929"/>
      <c r="AL904" s="929"/>
      <c r="AM904" s="929"/>
      <c r="AN904" s="929"/>
      <c r="AO904" s="930"/>
      <c r="AP904" s="929"/>
      <c r="AQ904" s="931"/>
      <c r="AR904" s="931"/>
      <c r="AS904" s="869"/>
      <c r="AT904" s="869"/>
      <c r="AU904" s="869"/>
      <c r="AV904" s="869"/>
      <c r="AW904" s="869"/>
      <c r="AX904" s="869"/>
      <c r="AY904" s="869"/>
      <c r="AZ904" s="869"/>
      <c r="BA904" s="869"/>
      <c r="BB904" s="869"/>
      <c r="BC904" s="869"/>
      <c r="BD904" s="869"/>
      <c r="BE904" s="869"/>
      <c r="BF904" s="869"/>
      <c r="BG904" s="869"/>
      <c r="BH904" s="869"/>
      <c r="BI904" s="869"/>
      <c r="BJ904" s="869"/>
      <c r="BK904" s="869"/>
      <c r="BL904" s="869"/>
      <c r="BM904" s="869"/>
    </row>
    <row r="905" spans="1:65" ht="27" customHeight="1" x14ac:dyDescent="0.2">
      <c r="A905" s="919"/>
      <c r="C905" s="869"/>
      <c r="E905" s="869"/>
      <c r="G905" s="869"/>
      <c r="H905" s="921"/>
      <c r="I905" s="838"/>
      <c r="J905" s="921"/>
      <c r="K905" s="838"/>
      <c r="L905" s="921"/>
      <c r="M905" s="838"/>
      <c r="N905" s="921"/>
      <c r="O905" s="838"/>
      <c r="P905" s="922"/>
      <c r="Q905" s="923"/>
      <c r="R905" s="924"/>
      <c r="S905" s="921"/>
      <c r="T905" s="921"/>
      <c r="U905" s="921"/>
      <c r="V905" s="933"/>
      <c r="W905" s="926"/>
      <c r="X905" s="927"/>
      <c r="Y905" s="922"/>
      <c r="Z905" s="838"/>
      <c r="AA905" s="928"/>
      <c r="AB905" s="929"/>
      <c r="AC905" s="929"/>
      <c r="AD905" s="929"/>
      <c r="AE905" s="929"/>
      <c r="AF905" s="929"/>
      <c r="AG905" s="929"/>
      <c r="AH905" s="929"/>
      <c r="AI905" s="929"/>
      <c r="AJ905" s="929"/>
      <c r="AK905" s="929"/>
      <c r="AL905" s="929"/>
      <c r="AM905" s="929"/>
      <c r="AN905" s="929"/>
      <c r="AO905" s="930"/>
      <c r="AP905" s="929"/>
      <c r="AQ905" s="931"/>
      <c r="AR905" s="931"/>
      <c r="AS905" s="869"/>
      <c r="AT905" s="869"/>
      <c r="AU905" s="869"/>
      <c r="AV905" s="869"/>
      <c r="AW905" s="869"/>
      <c r="AX905" s="869"/>
      <c r="AY905" s="869"/>
      <c r="AZ905" s="869"/>
      <c r="BA905" s="869"/>
      <c r="BB905" s="869"/>
      <c r="BC905" s="869"/>
      <c r="BD905" s="869"/>
      <c r="BE905" s="869"/>
      <c r="BF905" s="869"/>
      <c r="BG905" s="869"/>
      <c r="BH905" s="869"/>
      <c r="BI905" s="869"/>
      <c r="BJ905" s="869"/>
      <c r="BK905" s="869"/>
      <c r="BL905" s="869"/>
      <c r="BM905" s="869"/>
    </row>
    <row r="906" spans="1:65" ht="27" customHeight="1" x14ac:dyDescent="0.2">
      <c r="A906" s="919"/>
      <c r="C906" s="869"/>
      <c r="E906" s="869"/>
      <c r="G906" s="869"/>
      <c r="H906" s="921"/>
      <c r="I906" s="838"/>
      <c r="J906" s="921"/>
      <c r="K906" s="838"/>
      <c r="L906" s="921"/>
      <c r="M906" s="838"/>
      <c r="N906" s="921"/>
      <c r="O906" s="838"/>
      <c r="P906" s="922"/>
      <c r="Q906" s="923"/>
      <c r="R906" s="924"/>
      <c r="S906" s="921"/>
      <c r="T906" s="921"/>
      <c r="U906" s="921"/>
      <c r="V906" s="933"/>
      <c r="W906" s="926"/>
      <c r="X906" s="927"/>
      <c r="Y906" s="922"/>
      <c r="Z906" s="838"/>
      <c r="AA906" s="928"/>
      <c r="AB906" s="929"/>
      <c r="AC906" s="929"/>
      <c r="AD906" s="929"/>
      <c r="AE906" s="929"/>
      <c r="AF906" s="929"/>
      <c r="AG906" s="929"/>
      <c r="AH906" s="929"/>
      <c r="AI906" s="929"/>
      <c r="AJ906" s="929"/>
      <c r="AK906" s="929"/>
      <c r="AL906" s="929"/>
      <c r="AM906" s="929"/>
      <c r="AN906" s="929"/>
      <c r="AO906" s="930"/>
      <c r="AP906" s="929"/>
      <c r="AQ906" s="931"/>
      <c r="AR906" s="931"/>
      <c r="AS906" s="869"/>
      <c r="AT906" s="869"/>
      <c r="AU906" s="869"/>
      <c r="AV906" s="869"/>
      <c r="AW906" s="869"/>
      <c r="AX906" s="869"/>
      <c r="AY906" s="869"/>
      <c r="AZ906" s="869"/>
      <c r="BA906" s="869"/>
      <c r="BB906" s="869"/>
      <c r="BC906" s="869"/>
      <c r="BD906" s="869"/>
      <c r="BE906" s="869"/>
      <c r="BF906" s="869"/>
      <c r="BG906" s="869"/>
      <c r="BH906" s="869"/>
      <c r="BI906" s="869"/>
      <c r="BJ906" s="869"/>
      <c r="BK906" s="869"/>
      <c r="BL906" s="869"/>
      <c r="BM906" s="869"/>
    </row>
    <row r="907" spans="1:65" ht="27" customHeight="1" x14ac:dyDescent="0.2">
      <c r="A907" s="919"/>
      <c r="C907" s="869"/>
      <c r="E907" s="869"/>
      <c r="G907" s="869"/>
      <c r="H907" s="921"/>
      <c r="I907" s="838"/>
      <c r="J907" s="921"/>
      <c r="K907" s="838"/>
      <c r="L907" s="921"/>
      <c r="M907" s="838"/>
      <c r="N907" s="921"/>
      <c r="O907" s="838"/>
      <c r="P907" s="922"/>
      <c r="Q907" s="923"/>
      <c r="R907" s="924"/>
      <c r="S907" s="921"/>
      <c r="T907" s="921"/>
      <c r="U907" s="921"/>
      <c r="V907" s="933"/>
      <c r="W907" s="926"/>
      <c r="X907" s="927"/>
      <c r="Y907" s="922"/>
      <c r="Z907" s="838"/>
      <c r="AA907" s="928"/>
      <c r="AB907" s="929"/>
      <c r="AC907" s="929"/>
      <c r="AD907" s="929"/>
      <c r="AE907" s="929"/>
      <c r="AF907" s="929"/>
      <c r="AG907" s="929"/>
      <c r="AH907" s="929"/>
      <c r="AI907" s="929"/>
      <c r="AJ907" s="929"/>
      <c r="AK907" s="929"/>
      <c r="AL907" s="929"/>
      <c r="AM907" s="929"/>
      <c r="AN907" s="929"/>
      <c r="AO907" s="930"/>
      <c r="AP907" s="929"/>
      <c r="AQ907" s="931"/>
      <c r="AR907" s="931"/>
      <c r="AS907" s="869"/>
      <c r="AT907" s="869"/>
      <c r="AU907" s="869"/>
      <c r="AV907" s="869"/>
      <c r="AW907" s="869"/>
      <c r="AX907" s="869"/>
      <c r="AY907" s="869"/>
      <c r="AZ907" s="869"/>
      <c r="BA907" s="869"/>
      <c r="BB907" s="869"/>
      <c r="BC907" s="869"/>
      <c r="BD907" s="869"/>
      <c r="BE907" s="869"/>
      <c r="BF907" s="869"/>
      <c r="BG907" s="869"/>
      <c r="BH907" s="869"/>
      <c r="BI907" s="869"/>
      <c r="BJ907" s="869"/>
      <c r="BK907" s="869"/>
      <c r="BL907" s="869"/>
      <c r="BM907" s="869"/>
    </row>
    <row r="908" spans="1:65" ht="27" customHeight="1" x14ac:dyDescent="0.2">
      <c r="A908" s="919"/>
      <c r="C908" s="869"/>
      <c r="E908" s="869"/>
      <c r="G908" s="869"/>
      <c r="H908" s="921"/>
      <c r="I908" s="838"/>
      <c r="J908" s="921"/>
      <c r="K908" s="838"/>
      <c r="L908" s="921"/>
      <c r="M908" s="838"/>
      <c r="N908" s="921"/>
      <c r="O908" s="838"/>
      <c r="P908" s="922"/>
      <c r="Q908" s="923"/>
      <c r="R908" s="924"/>
      <c r="S908" s="921"/>
      <c r="T908" s="921"/>
      <c r="U908" s="921"/>
      <c r="V908" s="933"/>
      <c r="W908" s="926"/>
      <c r="X908" s="927"/>
      <c r="Y908" s="922"/>
      <c r="Z908" s="838"/>
      <c r="AA908" s="928"/>
      <c r="AB908" s="929"/>
      <c r="AC908" s="929"/>
      <c r="AD908" s="929"/>
      <c r="AE908" s="929"/>
      <c r="AF908" s="929"/>
      <c r="AG908" s="929"/>
      <c r="AH908" s="929"/>
      <c r="AI908" s="929"/>
      <c r="AJ908" s="929"/>
      <c r="AK908" s="929"/>
      <c r="AL908" s="929"/>
      <c r="AM908" s="929"/>
      <c r="AN908" s="929"/>
      <c r="AO908" s="930"/>
      <c r="AP908" s="929"/>
      <c r="AQ908" s="931"/>
      <c r="AR908" s="931"/>
      <c r="AS908" s="869"/>
      <c r="AT908" s="869"/>
      <c r="AU908" s="869"/>
      <c r="AV908" s="869"/>
      <c r="AW908" s="869"/>
      <c r="AX908" s="869"/>
      <c r="AY908" s="869"/>
      <c r="AZ908" s="869"/>
      <c r="BA908" s="869"/>
      <c r="BB908" s="869"/>
      <c r="BC908" s="869"/>
      <c r="BD908" s="869"/>
      <c r="BE908" s="869"/>
      <c r="BF908" s="869"/>
      <c r="BG908" s="869"/>
      <c r="BH908" s="869"/>
      <c r="BI908" s="869"/>
      <c r="BJ908" s="869"/>
      <c r="BK908" s="869"/>
      <c r="BL908" s="869"/>
      <c r="BM908" s="869"/>
    </row>
    <row r="909" spans="1:65" ht="27" customHeight="1" x14ac:dyDescent="0.2">
      <c r="A909" s="919"/>
      <c r="C909" s="869"/>
      <c r="E909" s="869"/>
      <c r="G909" s="869"/>
      <c r="H909" s="921"/>
      <c r="I909" s="838"/>
      <c r="J909" s="921"/>
      <c r="K909" s="838"/>
      <c r="L909" s="921"/>
      <c r="M909" s="838"/>
      <c r="N909" s="921"/>
      <c r="O909" s="838"/>
      <c r="P909" s="922"/>
      <c r="Q909" s="923"/>
      <c r="R909" s="924"/>
      <c r="S909" s="921"/>
      <c r="T909" s="921"/>
      <c r="U909" s="921"/>
      <c r="V909" s="933"/>
      <c r="W909" s="926"/>
      <c r="X909" s="927"/>
      <c r="Y909" s="922"/>
      <c r="Z909" s="838"/>
      <c r="AA909" s="928"/>
      <c r="AB909" s="929"/>
      <c r="AC909" s="929"/>
      <c r="AD909" s="929"/>
      <c r="AE909" s="929"/>
      <c r="AF909" s="929"/>
      <c r="AG909" s="929"/>
      <c r="AH909" s="929"/>
      <c r="AI909" s="929"/>
      <c r="AJ909" s="929"/>
      <c r="AK909" s="929"/>
      <c r="AL909" s="929"/>
      <c r="AM909" s="929"/>
      <c r="AN909" s="929"/>
      <c r="AO909" s="930"/>
      <c r="AP909" s="929"/>
      <c r="AQ909" s="931"/>
      <c r="AR909" s="931"/>
      <c r="AS909" s="869"/>
      <c r="AT909" s="869"/>
      <c r="AU909" s="869"/>
      <c r="AV909" s="869"/>
      <c r="AW909" s="869"/>
      <c r="AX909" s="869"/>
      <c r="AY909" s="869"/>
      <c r="AZ909" s="869"/>
      <c r="BA909" s="869"/>
      <c r="BB909" s="869"/>
      <c r="BC909" s="869"/>
      <c r="BD909" s="869"/>
      <c r="BE909" s="869"/>
      <c r="BF909" s="869"/>
      <c r="BG909" s="869"/>
      <c r="BH909" s="869"/>
      <c r="BI909" s="869"/>
      <c r="BJ909" s="869"/>
      <c r="BK909" s="869"/>
      <c r="BL909" s="869"/>
      <c r="BM909" s="869"/>
    </row>
    <row r="910" spans="1:65" ht="27" customHeight="1" x14ac:dyDescent="0.2">
      <c r="A910" s="919"/>
      <c r="C910" s="869"/>
      <c r="E910" s="869"/>
      <c r="G910" s="869"/>
      <c r="H910" s="921"/>
      <c r="I910" s="838"/>
      <c r="J910" s="921"/>
      <c r="K910" s="838"/>
      <c r="L910" s="921"/>
      <c r="M910" s="838"/>
      <c r="N910" s="921"/>
      <c r="O910" s="838"/>
      <c r="P910" s="922"/>
      <c r="Q910" s="923"/>
      <c r="R910" s="924"/>
      <c r="S910" s="921"/>
      <c r="T910" s="921"/>
      <c r="U910" s="921"/>
      <c r="V910" s="933"/>
      <c r="W910" s="926"/>
      <c r="X910" s="927"/>
      <c r="Y910" s="922"/>
      <c r="Z910" s="838"/>
      <c r="AA910" s="928"/>
      <c r="AB910" s="929"/>
      <c r="AC910" s="929"/>
      <c r="AD910" s="929"/>
      <c r="AE910" s="929"/>
      <c r="AF910" s="929"/>
      <c r="AG910" s="929"/>
      <c r="AH910" s="929"/>
      <c r="AI910" s="929"/>
      <c r="AJ910" s="929"/>
      <c r="AK910" s="929"/>
      <c r="AL910" s="929"/>
      <c r="AM910" s="929"/>
      <c r="AN910" s="929"/>
      <c r="AO910" s="930"/>
      <c r="AP910" s="929"/>
      <c r="AQ910" s="931"/>
      <c r="AR910" s="931"/>
      <c r="AS910" s="869"/>
      <c r="AT910" s="869"/>
      <c r="AU910" s="869"/>
      <c r="AV910" s="869"/>
      <c r="AW910" s="869"/>
      <c r="AX910" s="869"/>
      <c r="AY910" s="869"/>
      <c r="AZ910" s="869"/>
      <c r="BA910" s="869"/>
      <c r="BB910" s="869"/>
      <c r="BC910" s="869"/>
      <c r="BD910" s="869"/>
      <c r="BE910" s="869"/>
      <c r="BF910" s="869"/>
      <c r="BG910" s="869"/>
      <c r="BH910" s="869"/>
      <c r="BI910" s="869"/>
      <c r="BJ910" s="869"/>
      <c r="BK910" s="869"/>
      <c r="BL910" s="869"/>
      <c r="BM910" s="869"/>
    </row>
    <row r="911" spans="1:65" ht="27" customHeight="1" x14ac:dyDescent="0.2">
      <c r="A911" s="919"/>
      <c r="C911" s="869"/>
      <c r="E911" s="869"/>
      <c r="G911" s="869"/>
      <c r="H911" s="921"/>
      <c r="I911" s="838"/>
      <c r="J911" s="921"/>
      <c r="K911" s="838"/>
      <c r="L911" s="921"/>
      <c r="M911" s="838"/>
      <c r="N911" s="921"/>
      <c r="O911" s="838"/>
      <c r="P911" s="922"/>
      <c r="Q911" s="923"/>
      <c r="R911" s="924"/>
      <c r="S911" s="921"/>
      <c r="T911" s="921"/>
      <c r="U911" s="921"/>
      <c r="V911" s="933"/>
      <c r="W911" s="926"/>
      <c r="X911" s="927"/>
      <c r="Y911" s="922"/>
      <c r="Z911" s="838"/>
      <c r="AA911" s="928"/>
      <c r="AB911" s="929"/>
      <c r="AC911" s="929"/>
      <c r="AD911" s="929"/>
      <c r="AE911" s="929"/>
      <c r="AF911" s="929"/>
      <c r="AG911" s="929"/>
      <c r="AH911" s="929"/>
      <c r="AI911" s="929"/>
      <c r="AJ911" s="929"/>
      <c r="AK911" s="929"/>
      <c r="AL911" s="929"/>
      <c r="AM911" s="929"/>
      <c r="AN911" s="929"/>
      <c r="AO911" s="930"/>
      <c r="AP911" s="929"/>
      <c r="AQ911" s="931"/>
      <c r="AR911" s="931"/>
      <c r="AS911" s="869"/>
      <c r="AT911" s="869"/>
      <c r="AU911" s="869"/>
      <c r="AV911" s="869"/>
      <c r="AW911" s="869"/>
      <c r="AX911" s="869"/>
      <c r="AY911" s="869"/>
      <c r="AZ911" s="869"/>
      <c r="BA911" s="869"/>
      <c r="BB911" s="869"/>
      <c r="BC911" s="869"/>
      <c r="BD911" s="869"/>
      <c r="BE911" s="869"/>
      <c r="BF911" s="869"/>
      <c r="BG911" s="869"/>
      <c r="BH911" s="869"/>
      <c r="BI911" s="869"/>
      <c r="BJ911" s="869"/>
      <c r="BK911" s="869"/>
      <c r="BL911" s="869"/>
      <c r="BM911" s="869"/>
    </row>
    <row r="912" spans="1:65" ht="27" customHeight="1" x14ac:dyDescent="0.2">
      <c r="A912" s="919"/>
      <c r="C912" s="869"/>
      <c r="E912" s="869"/>
      <c r="G912" s="869"/>
      <c r="H912" s="921"/>
      <c r="I912" s="838"/>
      <c r="J912" s="921"/>
      <c r="K912" s="838"/>
      <c r="L912" s="921"/>
      <c r="M912" s="838"/>
      <c r="N912" s="921"/>
      <c r="O912" s="838"/>
      <c r="P912" s="922"/>
      <c r="Q912" s="923"/>
      <c r="R912" s="924"/>
      <c r="S912" s="921"/>
      <c r="T912" s="921"/>
      <c r="U912" s="921"/>
      <c r="V912" s="933"/>
      <c r="W912" s="926"/>
      <c r="X912" s="927"/>
      <c r="Y912" s="922"/>
      <c r="Z912" s="838"/>
      <c r="AA912" s="928"/>
      <c r="AB912" s="929"/>
      <c r="AC912" s="929"/>
      <c r="AD912" s="929"/>
      <c r="AE912" s="929"/>
      <c r="AF912" s="929"/>
      <c r="AG912" s="929"/>
      <c r="AH912" s="929"/>
      <c r="AI912" s="929"/>
      <c r="AJ912" s="929"/>
      <c r="AK912" s="929"/>
      <c r="AL912" s="929"/>
      <c r="AM912" s="929"/>
      <c r="AN912" s="929"/>
      <c r="AO912" s="930"/>
      <c r="AP912" s="929"/>
      <c r="AQ912" s="931"/>
      <c r="AR912" s="931"/>
      <c r="AS912" s="869"/>
      <c r="AT912" s="869"/>
      <c r="AU912" s="869"/>
      <c r="AV912" s="869"/>
      <c r="AW912" s="869"/>
      <c r="AX912" s="869"/>
      <c r="AY912" s="869"/>
      <c r="AZ912" s="869"/>
      <c r="BA912" s="869"/>
      <c r="BB912" s="869"/>
      <c r="BC912" s="869"/>
      <c r="BD912" s="869"/>
      <c r="BE912" s="869"/>
      <c r="BF912" s="869"/>
      <c r="BG912" s="869"/>
      <c r="BH912" s="869"/>
      <c r="BI912" s="869"/>
      <c r="BJ912" s="869"/>
      <c r="BK912" s="869"/>
      <c r="BL912" s="869"/>
      <c r="BM912" s="869"/>
    </row>
    <row r="913" spans="1:65" ht="27" customHeight="1" x14ac:dyDescent="0.2">
      <c r="A913" s="919"/>
      <c r="C913" s="869"/>
      <c r="E913" s="869"/>
      <c r="G913" s="869"/>
      <c r="H913" s="921"/>
      <c r="I913" s="838"/>
      <c r="J913" s="921"/>
      <c r="K913" s="838"/>
      <c r="L913" s="921"/>
      <c r="M913" s="838"/>
      <c r="N913" s="921"/>
      <c r="O913" s="838"/>
      <c r="P913" s="922"/>
      <c r="Q913" s="923"/>
      <c r="R913" s="924"/>
      <c r="S913" s="921"/>
      <c r="T913" s="921"/>
      <c r="U913" s="921"/>
      <c r="V913" s="933"/>
      <c r="W913" s="926"/>
      <c r="X913" s="927"/>
      <c r="Y913" s="922"/>
      <c r="Z913" s="838"/>
      <c r="AA913" s="928"/>
      <c r="AB913" s="929"/>
      <c r="AC913" s="929"/>
      <c r="AD913" s="929"/>
      <c r="AE913" s="929"/>
      <c r="AF913" s="929"/>
      <c r="AG913" s="929"/>
      <c r="AH913" s="929"/>
      <c r="AI913" s="929"/>
      <c r="AJ913" s="929"/>
      <c r="AK913" s="929"/>
      <c r="AL913" s="929"/>
      <c r="AM913" s="929"/>
      <c r="AN913" s="929"/>
      <c r="AO913" s="930"/>
      <c r="AP913" s="929"/>
      <c r="AQ913" s="931"/>
      <c r="AR913" s="931"/>
      <c r="AS913" s="869"/>
      <c r="AT913" s="869"/>
      <c r="AU913" s="869"/>
      <c r="AV913" s="869"/>
      <c r="AW913" s="869"/>
      <c r="AX913" s="869"/>
      <c r="AY913" s="869"/>
      <c r="AZ913" s="869"/>
      <c r="BA913" s="869"/>
      <c r="BB913" s="869"/>
      <c r="BC913" s="869"/>
      <c r="BD913" s="869"/>
      <c r="BE913" s="869"/>
      <c r="BF913" s="869"/>
      <c r="BG913" s="869"/>
      <c r="BH913" s="869"/>
      <c r="BI913" s="869"/>
      <c r="BJ913" s="869"/>
      <c r="BK913" s="869"/>
      <c r="BL913" s="869"/>
      <c r="BM913" s="869"/>
    </row>
    <row r="914" spans="1:65" ht="27" customHeight="1" x14ac:dyDescent="0.2">
      <c r="A914" s="919"/>
      <c r="C914" s="869"/>
      <c r="E914" s="869"/>
      <c r="G914" s="869"/>
      <c r="H914" s="921"/>
      <c r="I914" s="838"/>
      <c r="J914" s="921"/>
      <c r="K914" s="838"/>
      <c r="L914" s="921"/>
      <c r="M914" s="838"/>
      <c r="N914" s="921"/>
      <c r="O914" s="838"/>
      <c r="P914" s="922"/>
      <c r="Q914" s="923"/>
      <c r="R914" s="924"/>
      <c r="S914" s="921"/>
      <c r="T914" s="921"/>
      <c r="U914" s="921"/>
      <c r="V914" s="933"/>
      <c r="W914" s="926"/>
      <c r="X914" s="927"/>
      <c r="Y914" s="922"/>
      <c r="Z914" s="838"/>
      <c r="AA914" s="928"/>
      <c r="AB914" s="929"/>
      <c r="AC914" s="929"/>
      <c r="AD914" s="929"/>
      <c r="AE914" s="929"/>
      <c r="AF914" s="929"/>
      <c r="AG914" s="929"/>
      <c r="AH914" s="929"/>
      <c r="AI914" s="929"/>
      <c r="AJ914" s="929"/>
      <c r="AK914" s="929"/>
      <c r="AL914" s="929"/>
      <c r="AM914" s="929"/>
      <c r="AN914" s="929"/>
      <c r="AO914" s="930"/>
      <c r="AP914" s="929"/>
      <c r="AQ914" s="931"/>
      <c r="AR914" s="931"/>
      <c r="AS914" s="869"/>
      <c r="AT914" s="869"/>
      <c r="AU914" s="869"/>
      <c r="AV914" s="869"/>
      <c r="AW914" s="869"/>
      <c r="AX914" s="869"/>
      <c r="AY914" s="869"/>
      <c r="AZ914" s="869"/>
      <c r="BA914" s="869"/>
      <c r="BB914" s="869"/>
      <c r="BC914" s="869"/>
      <c r="BD914" s="869"/>
      <c r="BE914" s="869"/>
      <c r="BF914" s="869"/>
      <c r="BG914" s="869"/>
      <c r="BH914" s="869"/>
      <c r="BI914" s="869"/>
      <c r="BJ914" s="869"/>
      <c r="BK914" s="869"/>
      <c r="BL914" s="869"/>
      <c r="BM914" s="869"/>
    </row>
    <row r="915" spans="1:65" ht="27" customHeight="1" x14ac:dyDescent="0.2">
      <c r="A915" s="919"/>
      <c r="C915" s="869"/>
      <c r="E915" s="869"/>
      <c r="G915" s="869"/>
      <c r="H915" s="921"/>
      <c r="I915" s="838"/>
      <c r="J915" s="921"/>
      <c r="K915" s="838"/>
      <c r="L915" s="921"/>
      <c r="M915" s="838"/>
      <c r="N915" s="921"/>
      <c r="O915" s="838"/>
      <c r="P915" s="922"/>
      <c r="Q915" s="923"/>
      <c r="R915" s="924"/>
      <c r="S915" s="921"/>
      <c r="T915" s="921"/>
      <c r="U915" s="921"/>
      <c r="V915" s="933"/>
      <c r="W915" s="926"/>
      <c r="X915" s="927"/>
      <c r="Y915" s="922"/>
      <c r="Z915" s="838"/>
      <c r="AA915" s="928"/>
      <c r="AB915" s="929"/>
      <c r="AC915" s="929"/>
      <c r="AD915" s="929"/>
      <c r="AE915" s="929"/>
      <c r="AF915" s="929"/>
      <c r="AG915" s="929"/>
      <c r="AH915" s="929"/>
      <c r="AI915" s="929"/>
      <c r="AJ915" s="929"/>
      <c r="AK915" s="929"/>
      <c r="AL915" s="929"/>
      <c r="AM915" s="929"/>
      <c r="AN915" s="929"/>
      <c r="AO915" s="930"/>
      <c r="AP915" s="929"/>
      <c r="AQ915" s="931"/>
      <c r="AR915" s="931"/>
      <c r="AS915" s="869"/>
      <c r="AT915" s="869"/>
      <c r="AU915" s="869"/>
      <c r="AV915" s="869"/>
      <c r="AW915" s="869"/>
      <c r="AX915" s="869"/>
      <c r="AY915" s="869"/>
      <c r="AZ915" s="869"/>
      <c r="BA915" s="869"/>
      <c r="BB915" s="869"/>
      <c r="BC915" s="869"/>
      <c r="BD915" s="869"/>
      <c r="BE915" s="869"/>
      <c r="BF915" s="869"/>
      <c r="BG915" s="869"/>
      <c r="BH915" s="869"/>
      <c r="BI915" s="869"/>
      <c r="BJ915" s="869"/>
      <c r="BK915" s="869"/>
      <c r="BL915" s="869"/>
      <c r="BM915" s="869"/>
    </row>
    <row r="916" spans="1:65" ht="27" customHeight="1" x14ac:dyDescent="0.2">
      <c r="A916" s="919"/>
      <c r="C916" s="869"/>
      <c r="E916" s="869"/>
      <c r="G916" s="869"/>
      <c r="H916" s="921"/>
      <c r="I916" s="838"/>
      <c r="J916" s="921"/>
      <c r="K916" s="838"/>
      <c r="L916" s="921"/>
      <c r="M916" s="838"/>
      <c r="N916" s="921"/>
      <c r="O916" s="838"/>
      <c r="P916" s="922"/>
      <c r="Q916" s="923"/>
      <c r="R916" s="924"/>
      <c r="S916" s="921"/>
      <c r="T916" s="921"/>
      <c r="U916" s="921"/>
      <c r="V916" s="933"/>
      <c r="W916" s="926"/>
      <c r="X916" s="927"/>
      <c r="Y916" s="922"/>
      <c r="Z916" s="838"/>
      <c r="AA916" s="928"/>
      <c r="AB916" s="929"/>
      <c r="AC916" s="929"/>
      <c r="AD916" s="929"/>
      <c r="AE916" s="929"/>
      <c r="AF916" s="929"/>
      <c r="AG916" s="929"/>
      <c r="AH916" s="929"/>
      <c r="AI916" s="929"/>
      <c r="AJ916" s="929"/>
      <c r="AK916" s="929"/>
      <c r="AL916" s="929"/>
      <c r="AM916" s="929"/>
      <c r="AN916" s="929"/>
      <c r="AO916" s="930"/>
      <c r="AP916" s="929"/>
      <c r="AQ916" s="931"/>
      <c r="AR916" s="931"/>
      <c r="AS916" s="869"/>
      <c r="AT916" s="869"/>
      <c r="AU916" s="869"/>
      <c r="AV916" s="869"/>
      <c r="AW916" s="869"/>
      <c r="AX916" s="869"/>
      <c r="AY916" s="869"/>
      <c r="AZ916" s="869"/>
      <c r="BA916" s="869"/>
      <c r="BB916" s="869"/>
      <c r="BC916" s="869"/>
      <c r="BD916" s="869"/>
      <c r="BE916" s="869"/>
      <c r="BF916" s="869"/>
      <c r="BG916" s="869"/>
      <c r="BH916" s="869"/>
      <c r="BI916" s="869"/>
      <c r="BJ916" s="869"/>
      <c r="BK916" s="869"/>
      <c r="BL916" s="869"/>
      <c r="BM916" s="869"/>
    </row>
    <row r="917" spans="1:65" ht="27" customHeight="1" x14ac:dyDescent="0.2">
      <c r="A917" s="919"/>
      <c r="C917" s="869"/>
      <c r="E917" s="869"/>
      <c r="G917" s="869"/>
      <c r="H917" s="921"/>
      <c r="I917" s="838"/>
      <c r="J917" s="921"/>
      <c r="K917" s="838"/>
      <c r="L917" s="921"/>
      <c r="M917" s="838"/>
      <c r="N917" s="921"/>
      <c r="O917" s="838"/>
      <c r="P917" s="922"/>
      <c r="Q917" s="923"/>
      <c r="R917" s="924"/>
      <c r="S917" s="921"/>
      <c r="T917" s="921"/>
      <c r="U917" s="921"/>
      <c r="V917" s="933"/>
      <c r="W917" s="926"/>
      <c r="X917" s="927"/>
      <c r="Y917" s="922"/>
      <c r="Z917" s="838"/>
      <c r="AA917" s="928"/>
      <c r="AB917" s="929"/>
      <c r="AC917" s="929"/>
      <c r="AD917" s="929"/>
      <c r="AE917" s="929"/>
      <c r="AF917" s="929"/>
      <c r="AG917" s="929"/>
      <c r="AH917" s="929"/>
      <c r="AI917" s="929"/>
      <c r="AJ917" s="929"/>
      <c r="AK917" s="929"/>
      <c r="AL917" s="929"/>
      <c r="AM917" s="929"/>
      <c r="AN917" s="929"/>
      <c r="AO917" s="930"/>
      <c r="AP917" s="929"/>
      <c r="AQ917" s="931"/>
      <c r="AR917" s="931"/>
      <c r="AS917" s="869"/>
      <c r="AT917" s="869"/>
      <c r="AU917" s="869"/>
      <c r="AV917" s="869"/>
      <c r="AW917" s="869"/>
      <c r="AX917" s="869"/>
      <c r="AY917" s="869"/>
      <c r="AZ917" s="869"/>
      <c r="BA917" s="869"/>
      <c r="BB917" s="869"/>
      <c r="BC917" s="869"/>
      <c r="BD917" s="869"/>
      <c r="BE917" s="869"/>
      <c r="BF917" s="869"/>
      <c r="BG917" s="869"/>
      <c r="BH917" s="869"/>
      <c r="BI917" s="869"/>
      <c r="BJ917" s="869"/>
      <c r="BK917" s="869"/>
      <c r="BL917" s="869"/>
      <c r="BM917" s="869"/>
    </row>
    <row r="918" spans="1:65" ht="27" customHeight="1" x14ac:dyDescent="0.2">
      <c r="A918" s="919"/>
      <c r="C918" s="869"/>
      <c r="E918" s="869"/>
      <c r="G918" s="869"/>
      <c r="H918" s="921"/>
      <c r="I918" s="838"/>
      <c r="J918" s="921"/>
      <c r="K918" s="838"/>
      <c r="L918" s="921"/>
      <c r="M918" s="838"/>
      <c r="N918" s="921"/>
      <c r="O918" s="838"/>
      <c r="P918" s="922"/>
      <c r="Q918" s="923"/>
      <c r="R918" s="924"/>
      <c r="S918" s="921"/>
      <c r="T918" s="921"/>
      <c r="U918" s="921"/>
      <c r="V918" s="933"/>
      <c r="W918" s="926"/>
      <c r="X918" s="927"/>
      <c r="Y918" s="922"/>
      <c r="Z918" s="838"/>
      <c r="AA918" s="928"/>
      <c r="AB918" s="929"/>
      <c r="AC918" s="929"/>
      <c r="AD918" s="929"/>
      <c r="AE918" s="929"/>
      <c r="AF918" s="929"/>
      <c r="AG918" s="929"/>
      <c r="AH918" s="929"/>
      <c r="AI918" s="929"/>
      <c r="AJ918" s="929"/>
      <c r="AK918" s="929"/>
      <c r="AL918" s="929"/>
      <c r="AM918" s="929"/>
      <c r="AN918" s="929"/>
      <c r="AO918" s="930"/>
      <c r="AP918" s="929"/>
      <c r="AQ918" s="931"/>
      <c r="AR918" s="931"/>
      <c r="AS918" s="869"/>
      <c r="AT918" s="869"/>
      <c r="AU918" s="869"/>
      <c r="AV918" s="869"/>
      <c r="AW918" s="869"/>
      <c r="AX918" s="869"/>
      <c r="AY918" s="869"/>
      <c r="AZ918" s="869"/>
      <c r="BA918" s="869"/>
      <c r="BB918" s="869"/>
      <c r="BC918" s="869"/>
      <c r="BD918" s="869"/>
      <c r="BE918" s="869"/>
      <c r="BF918" s="869"/>
      <c r="BG918" s="869"/>
      <c r="BH918" s="869"/>
      <c r="BI918" s="869"/>
      <c r="BJ918" s="869"/>
      <c r="BK918" s="869"/>
      <c r="BL918" s="869"/>
      <c r="BM918" s="869"/>
    </row>
    <row r="919" spans="1:65" ht="27" customHeight="1" x14ac:dyDescent="0.2">
      <c r="A919" s="919"/>
      <c r="C919" s="869"/>
      <c r="E919" s="869"/>
      <c r="G919" s="869"/>
      <c r="H919" s="921"/>
      <c r="I919" s="838"/>
      <c r="J919" s="921"/>
      <c r="K919" s="838"/>
      <c r="L919" s="921"/>
      <c r="M919" s="838"/>
      <c r="N919" s="921"/>
      <c r="O919" s="838"/>
      <c r="P919" s="922"/>
      <c r="Q919" s="923"/>
      <c r="R919" s="924"/>
      <c r="S919" s="921"/>
      <c r="T919" s="921"/>
      <c r="U919" s="921"/>
      <c r="V919" s="933"/>
      <c r="W919" s="926"/>
      <c r="X919" s="927"/>
      <c r="Y919" s="922"/>
      <c r="Z919" s="838"/>
      <c r="AA919" s="928"/>
      <c r="AB919" s="929"/>
      <c r="AC919" s="929"/>
      <c r="AD919" s="929"/>
      <c r="AE919" s="929"/>
      <c r="AF919" s="929"/>
      <c r="AG919" s="929"/>
      <c r="AH919" s="929"/>
      <c r="AI919" s="929"/>
      <c r="AJ919" s="929"/>
      <c r="AK919" s="929"/>
      <c r="AL919" s="929"/>
      <c r="AM919" s="929"/>
      <c r="AN919" s="929"/>
      <c r="AO919" s="930"/>
      <c r="AP919" s="929"/>
      <c r="AQ919" s="931"/>
      <c r="AR919" s="931"/>
      <c r="AS919" s="869"/>
      <c r="AT919" s="869"/>
      <c r="AU919" s="869"/>
      <c r="AV919" s="869"/>
      <c r="AW919" s="869"/>
      <c r="AX919" s="869"/>
      <c r="AY919" s="869"/>
      <c r="AZ919" s="869"/>
      <c r="BA919" s="869"/>
      <c r="BB919" s="869"/>
      <c r="BC919" s="869"/>
      <c r="BD919" s="869"/>
      <c r="BE919" s="869"/>
      <c r="BF919" s="869"/>
      <c r="BG919" s="869"/>
      <c r="BH919" s="869"/>
      <c r="BI919" s="869"/>
      <c r="BJ919" s="869"/>
      <c r="BK919" s="869"/>
      <c r="BL919" s="869"/>
      <c r="BM919" s="869"/>
    </row>
    <row r="920" spans="1:65" ht="27" customHeight="1" x14ac:dyDescent="0.2">
      <c r="A920" s="919"/>
      <c r="C920" s="869"/>
      <c r="E920" s="869"/>
      <c r="G920" s="869"/>
      <c r="H920" s="921"/>
      <c r="I920" s="838"/>
      <c r="J920" s="921"/>
      <c r="K920" s="838"/>
      <c r="L920" s="921"/>
      <c r="M920" s="838"/>
      <c r="N920" s="921"/>
      <c r="O920" s="838"/>
      <c r="P920" s="922"/>
      <c r="Q920" s="923"/>
      <c r="R920" s="924"/>
      <c r="S920" s="921"/>
      <c r="T920" s="921"/>
      <c r="U920" s="921"/>
      <c r="V920" s="933"/>
      <c r="W920" s="926"/>
      <c r="X920" s="927"/>
      <c r="Y920" s="922"/>
      <c r="Z920" s="838"/>
      <c r="AA920" s="928"/>
      <c r="AB920" s="929"/>
      <c r="AC920" s="929"/>
      <c r="AD920" s="929"/>
      <c r="AE920" s="929"/>
      <c r="AF920" s="929"/>
      <c r="AG920" s="929"/>
      <c r="AH920" s="929"/>
      <c r="AI920" s="929"/>
      <c r="AJ920" s="929"/>
      <c r="AK920" s="929"/>
      <c r="AL920" s="929"/>
      <c r="AM920" s="929"/>
      <c r="AN920" s="929"/>
      <c r="AO920" s="930"/>
      <c r="AP920" s="929"/>
      <c r="AQ920" s="931"/>
      <c r="AR920" s="931"/>
      <c r="AS920" s="869"/>
      <c r="AT920" s="869"/>
      <c r="AU920" s="869"/>
      <c r="AV920" s="869"/>
      <c r="AW920" s="869"/>
      <c r="AX920" s="869"/>
      <c r="AY920" s="869"/>
      <c r="AZ920" s="869"/>
      <c r="BA920" s="869"/>
      <c r="BB920" s="869"/>
      <c r="BC920" s="869"/>
      <c r="BD920" s="869"/>
      <c r="BE920" s="869"/>
      <c r="BF920" s="869"/>
      <c r="BG920" s="869"/>
      <c r="BH920" s="869"/>
      <c r="BI920" s="869"/>
      <c r="BJ920" s="869"/>
      <c r="BK920" s="869"/>
      <c r="BL920" s="869"/>
      <c r="BM920" s="869"/>
    </row>
    <row r="921" spans="1:65" ht="27" customHeight="1" x14ac:dyDescent="0.2">
      <c r="A921" s="919"/>
      <c r="C921" s="869"/>
      <c r="E921" s="869"/>
      <c r="G921" s="869"/>
      <c r="H921" s="921"/>
      <c r="I921" s="838"/>
      <c r="J921" s="921"/>
      <c r="K921" s="838"/>
      <c r="L921" s="921"/>
      <c r="M921" s="838"/>
      <c r="N921" s="921"/>
      <c r="O921" s="838"/>
      <c r="P921" s="922"/>
      <c r="Q921" s="923"/>
      <c r="R921" s="924"/>
      <c r="S921" s="921"/>
      <c r="T921" s="921"/>
      <c r="U921" s="921"/>
      <c r="V921" s="933"/>
      <c r="W921" s="926"/>
      <c r="X921" s="927"/>
      <c r="Y921" s="922"/>
      <c r="Z921" s="838"/>
      <c r="AA921" s="928"/>
      <c r="AB921" s="929"/>
      <c r="AC921" s="929"/>
      <c r="AD921" s="929"/>
      <c r="AE921" s="929"/>
      <c r="AF921" s="929"/>
      <c r="AG921" s="929"/>
      <c r="AH921" s="929"/>
      <c r="AI921" s="929"/>
      <c r="AJ921" s="929"/>
      <c r="AK921" s="929"/>
      <c r="AL921" s="929"/>
      <c r="AM921" s="929"/>
      <c r="AN921" s="929"/>
      <c r="AO921" s="930"/>
      <c r="AP921" s="929"/>
      <c r="AQ921" s="931"/>
      <c r="AR921" s="931"/>
      <c r="AS921" s="869"/>
      <c r="AT921" s="869"/>
      <c r="AU921" s="869"/>
      <c r="AV921" s="869"/>
      <c r="AW921" s="869"/>
      <c r="AX921" s="869"/>
      <c r="AY921" s="869"/>
      <c r="AZ921" s="869"/>
      <c r="BA921" s="869"/>
      <c r="BB921" s="869"/>
      <c r="BC921" s="869"/>
      <c r="BD921" s="869"/>
      <c r="BE921" s="869"/>
      <c r="BF921" s="869"/>
      <c r="BG921" s="869"/>
      <c r="BH921" s="869"/>
      <c r="BI921" s="869"/>
      <c r="BJ921" s="869"/>
      <c r="BK921" s="869"/>
      <c r="BL921" s="869"/>
      <c r="BM921" s="869"/>
    </row>
    <row r="922" spans="1:65" ht="27" customHeight="1" x14ac:dyDescent="0.2">
      <c r="A922" s="919"/>
      <c r="C922" s="869"/>
      <c r="E922" s="869"/>
      <c r="G922" s="869"/>
      <c r="H922" s="921"/>
      <c r="I922" s="838"/>
      <c r="J922" s="921"/>
      <c r="K922" s="838"/>
      <c r="L922" s="921"/>
      <c r="M922" s="838"/>
      <c r="N922" s="921"/>
      <c r="O922" s="838"/>
      <c r="P922" s="922"/>
      <c r="Q922" s="923"/>
      <c r="R922" s="924"/>
      <c r="S922" s="921"/>
      <c r="T922" s="921"/>
      <c r="U922" s="921"/>
      <c r="V922" s="933"/>
      <c r="W922" s="926"/>
      <c r="X922" s="927"/>
      <c r="Y922" s="922"/>
      <c r="Z922" s="838"/>
      <c r="AA922" s="928"/>
      <c r="AB922" s="929"/>
      <c r="AC922" s="929"/>
      <c r="AD922" s="929"/>
      <c r="AE922" s="929"/>
      <c r="AF922" s="929"/>
      <c r="AG922" s="929"/>
      <c r="AH922" s="929"/>
      <c r="AI922" s="929"/>
      <c r="AJ922" s="929"/>
      <c r="AK922" s="929"/>
      <c r="AL922" s="929"/>
      <c r="AM922" s="929"/>
      <c r="AN922" s="929"/>
      <c r="AO922" s="930"/>
      <c r="AP922" s="929"/>
      <c r="AQ922" s="931"/>
      <c r="AR922" s="931"/>
      <c r="AS922" s="869"/>
      <c r="AT922" s="869"/>
      <c r="AU922" s="869"/>
      <c r="AV922" s="869"/>
      <c r="AW922" s="869"/>
      <c r="AX922" s="869"/>
      <c r="AY922" s="869"/>
      <c r="AZ922" s="869"/>
      <c r="BA922" s="869"/>
      <c r="BB922" s="869"/>
      <c r="BC922" s="869"/>
      <c r="BD922" s="869"/>
      <c r="BE922" s="869"/>
      <c r="BF922" s="869"/>
      <c r="BG922" s="869"/>
      <c r="BH922" s="869"/>
      <c r="BI922" s="869"/>
      <c r="BJ922" s="869"/>
      <c r="BK922" s="869"/>
      <c r="BL922" s="869"/>
      <c r="BM922" s="869"/>
    </row>
    <row r="923" spans="1:65" ht="27" customHeight="1" x14ac:dyDescent="0.2">
      <c r="A923" s="919"/>
      <c r="C923" s="869"/>
      <c r="E923" s="869"/>
      <c r="G923" s="869"/>
      <c r="H923" s="921"/>
      <c r="I923" s="838"/>
      <c r="J923" s="921"/>
      <c r="K923" s="838"/>
      <c r="L923" s="921"/>
      <c r="M923" s="838"/>
      <c r="N923" s="921"/>
      <c r="O923" s="838"/>
      <c r="P923" s="922"/>
      <c r="Q923" s="923"/>
      <c r="R923" s="924"/>
      <c r="S923" s="921"/>
      <c r="T923" s="921"/>
      <c r="U923" s="921"/>
      <c r="V923" s="933"/>
      <c r="W923" s="926"/>
      <c r="X923" s="927"/>
      <c r="Y923" s="922"/>
      <c r="Z923" s="838"/>
      <c r="AA923" s="928"/>
      <c r="AB923" s="929"/>
      <c r="AC923" s="929"/>
      <c r="AD923" s="929"/>
      <c r="AE923" s="929"/>
      <c r="AF923" s="929"/>
      <c r="AG923" s="929"/>
      <c r="AH923" s="929"/>
      <c r="AI923" s="929"/>
      <c r="AJ923" s="929"/>
      <c r="AK923" s="929"/>
      <c r="AL923" s="929"/>
      <c r="AM923" s="929"/>
      <c r="AN923" s="929"/>
      <c r="AO923" s="930"/>
      <c r="AP923" s="929"/>
      <c r="AQ923" s="931"/>
      <c r="AR923" s="931"/>
      <c r="AS923" s="869"/>
      <c r="AT923" s="869"/>
      <c r="AU923" s="869"/>
      <c r="AV923" s="869"/>
      <c r="AW923" s="869"/>
      <c r="AX923" s="869"/>
      <c r="AY923" s="869"/>
      <c r="AZ923" s="869"/>
      <c r="BA923" s="869"/>
      <c r="BB923" s="869"/>
      <c r="BC923" s="869"/>
      <c r="BD923" s="869"/>
      <c r="BE923" s="869"/>
      <c r="BF923" s="869"/>
      <c r="BG923" s="869"/>
      <c r="BH923" s="869"/>
      <c r="BI923" s="869"/>
      <c r="BJ923" s="869"/>
      <c r="BK923" s="869"/>
      <c r="BL923" s="869"/>
      <c r="BM923" s="869"/>
    </row>
    <row r="924" spans="1:65" ht="27" customHeight="1" x14ac:dyDescent="0.2">
      <c r="A924" s="919"/>
      <c r="C924" s="869"/>
      <c r="E924" s="869"/>
      <c r="G924" s="869"/>
      <c r="H924" s="921"/>
      <c r="I924" s="838"/>
      <c r="J924" s="921"/>
      <c r="K924" s="838"/>
      <c r="L924" s="921"/>
      <c r="M924" s="838"/>
      <c r="N924" s="921"/>
      <c r="O924" s="838"/>
      <c r="P924" s="922"/>
      <c r="Q924" s="923"/>
      <c r="R924" s="924"/>
      <c r="S924" s="921"/>
      <c r="T924" s="921"/>
      <c r="U924" s="921"/>
      <c r="V924" s="933"/>
      <c r="W924" s="926"/>
      <c r="X924" s="927"/>
      <c r="Y924" s="922"/>
      <c r="Z924" s="838"/>
      <c r="AA924" s="928"/>
      <c r="AB924" s="929"/>
      <c r="AC924" s="929"/>
      <c r="AD924" s="929"/>
      <c r="AE924" s="929"/>
      <c r="AF924" s="929"/>
      <c r="AG924" s="929"/>
      <c r="AH924" s="929"/>
      <c r="AI924" s="929"/>
      <c r="AJ924" s="929"/>
      <c r="AK924" s="929"/>
      <c r="AL924" s="929"/>
      <c r="AM924" s="929"/>
      <c r="AN924" s="929"/>
      <c r="AO924" s="930"/>
      <c r="AP924" s="929"/>
      <c r="AQ924" s="931"/>
      <c r="AR924" s="931"/>
      <c r="AS924" s="869"/>
      <c r="AT924" s="869"/>
      <c r="AU924" s="869"/>
      <c r="AV924" s="869"/>
      <c r="AW924" s="869"/>
      <c r="AX924" s="869"/>
      <c r="AY924" s="869"/>
      <c r="AZ924" s="869"/>
      <c r="BA924" s="869"/>
      <c r="BB924" s="869"/>
      <c r="BC924" s="869"/>
      <c r="BD924" s="869"/>
      <c r="BE924" s="869"/>
      <c r="BF924" s="869"/>
      <c r="BG924" s="869"/>
      <c r="BH924" s="869"/>
      <c r="BI924" s="869"/>
      <c r="BJ924" s="869"/>
      <c r="BK924" s="869"/>
      <c r="BL924" s="869"/>
      <c r="BM924" s="869"/>
    </row>
    <row r="925" spans="1:65" ht="27" customHeight="1" x14ac:dyDescent="0.2">
      <c r="A925" s="919"/>
      <c r="C925" s="869"/>
      <c r="E925" s="869"/>
      <c r="G925" s="869"/>
      <c r="H925" s="921"/>
      <c r="I925" s="838"/>
      <c r="J925" s="921"/>
      <c r="K925" s="838"/>
      <c r="L925" s="921"/>
      <c r="M925" s="838"/>
      <c r="N925" s="921"/>
      <c r="O925" s="838"/>
      <c r="P925" s="922"/>
      <c r="Q925" s="923"/>
      <c r="R925" s="924"/>
      <c r="S925" s="921"/>
      <c r="T925" s="921"/>
      <c r="U925" s="921"/>
      <c r="V925" s="933"/>
      <c r="W925" s="926"/>
      <c r="X925" s="927"/>
      <c r="Y925" s="922"/>
      <c r="Z925" s="838"/>
      <c r="AA925" s="928"/>
      <c r="AB925" s="929"/>
      <c r="AC925" s="929"/>
      <c r="AD925" s="929"/>
      <c r="AE925" s="929"/>
      <c r="AF925" s="929"/>
      <c r="AG925" s="929"/>
      <c r="AH925" s="929"/>
      <c r="AI925" s="929"/>
      <c r="AJ925" s="929"/>
      <c r="AK925" s="929"/>
      <c r="AL925" s="929"/>
      <c r="AM925" s="929"/>
      <c r="AN925" s="929"/>
      <c r="AO925" s="930"/>
      <c r="AP925" s="929"/>
      <c r="AQ925" s="931"/>
      <c r="AR925" s="931"/>
      <c r="AS925" s="869"/>
      <c r="AT925" s="869"/>
      <c r="AU925" s="869"/>
      <c r="AV925" s="869"/>
      <c r="AW925" s="869"/>
      <c r="AX925" s="869"/>
      <c r="AY925" s="869"/>
      <c r="AZ925" s="869"/>
      <c r="BA925" s="869"/>
      <c r="BB925" s="869"/>
      <c r="BC925" s="869"/>
      <c r="BD925" s="869"/>
      <c r="BE925" s="869"/>
      <c r="BF925" s="869"/>
      <c r="BG925" s="869"/>
      <c r="BH925" s="869"/>
      <c r="BI925" s="869"/>
      <c r="BJ925" s="869"/>
      <c r="BK925" s="869"/>
      <c r="BL925" s="869"/>
      <c r="BM925" s="869"/>
    </row>
    <row r="926" spans="1:65" ht="27" customHeight="1" x14ac:dyDescent="0.2">
      <c r="A926" s="919"/>
      <c r="C926" s="869"/>
      <c r="E926" s="869"/>
      <c r="G926" s="869"/>
      <c r="H926" s="921"/>
      <c r="I926" s="838"/>
      <c r="J926" s="921"/>
      <c r="K926" s="838"/>
      <c r="L926" s="921"/>
      <c r="M926" s="838"/>
      <c r="N926" s="921"/>
      <c r="O926" s="838"/>
      <c r="P926" s="922"/>
      <c r="Q926" s="923"/>
      <c r="R926" s="924"/>
      <c r="S926" s="921"/>
      <c r="T926" s="921"/>
      <c r="U926" s="921"/>
      <c r="V926" s="933"/>
      <c r="W926" s="926"/>
      <c r="X926" s="927"/>
      <c r="Y926" s="922"/>
      <c r="Z926" s="838"/>
      <c r="AA926" s="928"/>
      <c r="AB926" s="929"/>
      <c r="AC926" s="929"/>
      <c r="AD926" s="929"/>
      <c r="AE926" s="929"/>
      <c r="AF926" s="929"/>
      <c r="AG926" s="929"/>
      <c r="AH926" s="929"/>
      <c r="AI926" s="929"/>
      <c r="AJ926" s="929"/>
      <c r="AK926" s="929"/>
      <c r="AL926" s="929"/>
      <c r="AM926" s="929"/>
      <c r="AN926" s="929"/>
      <c r="AO926" s="930"/>
      <c r="AP926" s="929"/>
      <c r="AQ926" s="931"/>
      <c r="AR926" s="931"/>
      <c r="AS926" s="869"/>
      <c r="AT926" s="869"/>
      <c r="AU926" s="869"/>
      <c r="AV926" s="869"/>
      <c r="AW926" s="869"/>
      <c r="AX926" s="869"/>
      <c r="AY926" s="869"/>
      <c r="AZ926" s="869"/>
      <c r="BA926" s="869"/>
      <c r="BB926" s="869"/>
      <c r="BC926" s="869"/>
      <c r="BD926" s="869"/>
      <c r="BE926" s="869"/>
      <c r="BF926" s="869"/>
      <c r="BG926" s="869"/>
      <c r="BH926" s="869"/>
      <c r="BI926" s="869"/>
      <c r="BJ926" s="869"/>
      <c r="BK926" s="869"/>
      <c r="BL926" s="869"/>
      <c r="BM926" s="869"/>
    </row>
    <row r="927" spans="1:65" ht="27" customHeight="1" x14ac:dyDescent="0.2">
      <c r="A927" s="919"/>
      <c r="C927" s="869"/>
      <c r="E927" s="869"/>
      <c r="G927" s="869"/>
      <c r="H927" s="921"/>
      <c r="I927" s="838"/>
      <c r="J927" s="921"/>
      <c r="K927" s="838"/>
      <c r="L927" s="921"/>
      <c r="M927" s="838"/>
      <c r="N927" s="921"/>
      <c r="O927" s="838"/>
      <c r="P927" s="922"/>
      <c r="Q927" s="923"/>
      <c r="R927" s="924"/>
      <c r="S927" s="921"/>
      <c r="T927" s="921"/>
      <c r="U927" s="921"/>
      <c r="V927" s="933"/>
      <c r="W927" s="926"/>
      <c r="X927" s="927"/>
      <c r="Y927" s="922"/>
      <c r="Z927" s="838"/>
      <c r="AA927" s="928"/>
      <c r="AB927" s="929"/>
      <c r="AC927" s="929"/>
      <c r="AD927" s="929"/>
      <c r="AE927" s="929"/>
      <c r="AF927" s="929"/>
      <c r="AG927" s="929"/>
      <c r="AH927" s="929"/>
      <c r="AI927" s="929"/>
      <c r="AJ927" s="929"/>
      <c r="AK927" s="929"/>
      <c r="AL927" s="929"/>
      <c r="AM927" s="929"/>
      <c r="AN927" s="929"/>
      <c r="AO927" s="930"/>
      <c r="AP927" s="929"/>
      <c r="AQ927" s="931"/>
      <c r="AR927" s="931"/>
      <c r="AS927" s="869"/>
      <c r="AT927" s="869"/>
      <c r="AU927" s="869"/>
      <c r="AV927" s="869"/>
      <c r="AW927" s="869"/>
      <c r="AX927" s="869"/>
      <c r="AY927" s="869"/>
      <c r="AZ927" s="869"/>
      <c r="BA927" s="869"/>
      <c r="BB927" s="869"/>
      <c r="BC927" s="869"/>
      <c r="BD927" s="869"/>
      <c r="BE927" s="869"/>
      <c r="BF927" s="869"/>
      <c r="BG927" s="869"/>
      <c r="BH927" s="869"/>
      <c r="BI927" s="869"/>
      <c r="BJ927" s="869"/>
      <c r="BK927" s="869"/>
      <c r="BL927" s="869"/>
      <c r="BM927" s="869"/>
    </row>
    <row r="928" spans="1:65" ht="27" customHeight="1" x14ac:dyDescent="0.2">
      <c r="A928" s="919"/>
      <c r="C928" s="869"/>
      <c r="E928" s="869"/>
      <c r="G928" s="869"/>
      <c r="H928" s="921"/>
      <c r="I928" s="838"/>
      <c r="J928" s="921"/>
      <c r="K928" s="838"/>
      <c r="L928" s="921"/>
      <c r="M928" s="838"/>
      <c r="N928" s="921"/>
      <c r="O928" s="838"/>
      <c r="P928" s="922"/>
      <c r="Q928" s="923"/>
      <c r="R928" s="924"/>
      <c r="S928" s="921"/>
      <c r="T928" s="921"/>
      <c r="U928" s="921"/>
      <c r="V928" s="933"/>
      <c r="W928" s="926"/>
      <c r="X928" s="927"/>
      <c r="Y928" s="922"/>
      <c r="Z928" s="838"/>
      <c r="AA928" s="928"/>
      <c r="AB928" s="929"/>
      <c r="AC928" s="929"/>
      <c r="AD928" s="929"/>
      <c r="AE928" s="929"/>
      <c r="AF928" s="929"/>
      <c r="AG928" s="929"/>
      <c r="AH928" s="929"/>
      <c r="AI928" s="929"/>
      <c r="AJ928" s="929"/>
      <c r="AK928" s="929"/>
      <c r="AL928" s="929"/>
      <c r="AM928" s="929"/>
      <c r="AN928" s="929"/>
      <c r="AO928" s="930"/>
      <c r="AP928" s="929"/>
      <c r="AQ928" s="931"/>
      <c r="AR928" s="931"/>
      <c r="AS928" s="869"/>
      <c r="AT928" s="869"/>
      <c r="AU928" s="869"/>
      <c r="AV928" s="869"/>
      <c r="AW928" s="869"/>
      <c r="AX928" s="869"/>
      <c r="AY928" s="869"/>
      <c r="AZ928" s="869"/>
      <c r="BA928" s="869"/>
      <c r="BB928" s="869"/>
      <c r="BC928" s="869"/>
      <c r="BD928" s="869"/>
      <c r="BE928" s="869"/>
      <c r="BF928" s="869"/>
      <c r="BG928" s="869"/>
      <c r="BH928" s="869"/>
      <c r="BI928" s="869"/>
      <c r="BJ928" s="869"/>
      <c r="BK928" s="869"/>
      <c r="BL928" s="869"/>
      <c r="BM928" s="869"/>
    </row>
    <row r="929" spans="1:65" ht="27" customHeight="1" x14ac:dyDescent="0.2">
      <c r="A929" s="919"/>
      <c r="C929" s="869"/>
      <c r="E929" s="869"/>
      <c r="G929" s="869"/>
      <c r="H929" s="921"/>
      <c r="I929" s="838"/>
      <c r="J929" s="921"/>
      <c r="K929" s="838"/>
      <c r="L929" s="921"/>
      <c r="M929" s="838"/>
      <c r="N929" s="921"/>
      <c r="O929" s="838"/>
      <c r="P929" s="922"/>
      <c r="Q929" s="923"/>
      <c r="R929" s="924"/>
      <c r="S929" s="921"/>
      <c r="T929" s="921"/>
      <c r="U929" s="921"/>
      <c r="V929" s="933"/>
      <c r="W929" s="926"/>
      <c r="X929" s="927"/>
      <c r="Y929" s="922"/>
      <c r="Z929" s="838"/>
      <c r="AA929" s="928"/>
      <c r="AB929" s="929"/>
      <c r="AC929" s="929"/>
      <c r="AD929" s="929"/>
      <c r="AE929" s="929"/>
      <c r="AF929" s="929"/>
      <c r="AG929" s="929"/>
      <c r="AH929" s="929"/>
      <c r="AI929" s="929"/>
      <c r="AJ929" s="929"/>
      <c r="AK929" s="929"/>
      <c r="AL929" s="929"/>
      <c r="AM929" s="929"/>
      <c r="AN929" s="929"/>
      <c r="AO929" s="930"/>
      <c r="AP929" s="929"/>
      <c r="AQ929" s="931"/>
      <c r="AR929" s="931"/>
      <c r="AS929" s="869"/>
      <c r="AT929" s="869"/>
      <c r="AU929" s="869"/>
      <c r="AV929" s="869"/>
      <c r="AW929" s="869"/>
      <c r="AX929" s="869"/>
      <c r="AY929" s="869"/>
      <c r="AZ929" s="869"/>
      <c r="BA929" s="869"/>
      <c r="BB929" s="869"/>
      <c r="BC929" s="869"/>
      <c r="BD929" s="869"/>
      <c r="BE929" s="869"/>
      <c r="BF929" s="869"/>
      <c r="BG929" s="869"/>
      <c r="BH929" s="869"/>
      <c r="BI929" s="869"/>
      <c r="BJ929" s="869"/>
      <c r="BK929" s="869"/>
      <c r="BL929" s="869"/>
      <c r="BM929" s="869"/>
    </row>
    <row r="930" spans="1:65" ht="27" customHeight="1" x14ac:dyDescent="0.2">
      <c r="A930" s="919"/>
      <c r="C930" s="869"/>
      <c r="E930" s="869"/>
      <c r="G930" s="869"/>
      <c r="H930" s="921"/>
      <c r="I930" s="838"/>
      <c r="J930" s="921"/>
      <c r="K930" s="838"/>
      <c r="L930" s="921"/>
      <c r="M930" s="838"/>
      <c r="N930" s="921"/>
      <c r="O930" s="838"/>
      <c r="P930" s="922"/>
      <c r="Q930" s="923"/>
      <c r="R930" s="924"/>
      <c r="S930" s="921"/>
      <c r="T930" s="921"/>
      <c r="U930" s="921"/>
      <c r="V930" s="933"/>
      <c r="W930" s="926"/>
      <c r="X930" s="927"/>
      <c r="Y930" s="922"/>
      <c r="Z930" s="838"/>
      <c r="AA930" s="928"/>
      <c r="AB930" s="929"/>
      <c r="AC930" s="929"/>
      <c r="AD930" s="929"/>
      <c r="AE930" s="929"/>
      <c r="AF930" s="929"/>
      <c r="AG930" s="929"/>
      <c r="AH930" s="929"/>
      <c r="AI930" s="929"/>
      <c r="AJ930" s="929"/>
      <c r="AK930" s="929"/>
      <c r="AL930" s="929"/>
      <c r="AM930" s="929"/>
      <c r="AN930" s="929"/>
      <c r="AO930" s="930"/>
      <c r="AP930" s="929"/>
      <c r="AQ930" s="931"/>
      <c r="AR930" s="931"/>
      <c r="AS930" s="869"/>
      <c r="AT930" s="869"/>
      <c r="AU930" s="869"/>
      <c r="AV930" s="869"/>
      <c r="AW930" s="869"/>
      <c r="AX930" s="869"/>
      <c r="AY930" s="869"/>
      <c r="AZ930" s="869"/>
      <c r="BA930" s="869"/>
      <c r="BB930" s="869"/>
      <c r="BC930" s="869"/>
      <c r="BD930" s="869"/>
      <c r="BE930" s="869"/>
      <c r="BF930" s="869"/>
      <c r="BG930" s="869"/>
      <c r="BH930" s="869"/>
      <c r="BI930" s="869"/>
      <c r="BJ930" s="869"/>
      <c r="BK930" s="869"/>
      <c r="BL930" s="869"/>
      <c r="BM930" s="869"/>
    </row>
    <row r="931" spans="1:65" ht="27" customHeight="1" x14ac:dyDescent="0.2">
      <c r="A931" s="919"/>
      <c r="C931" s="869"/>
      <c r="E931" s="869"/>
      <c r="G931" s="869"/>
      <c r="H931" s="921"/>
      <c r="I931" s="838"/>
      <c r="J931" s="921"/>
      <c r="K931" s="838"/>
      <c r="L931" s="921"/>
      <c r="M931" s="838"/>
      <c r="N931" s="921"/>
      <c r="O931" s="838"/>
      <c r="P931" s="922"/>
      <c r="Q931" s="923"/>
      <c r="R931" s="924"/>
      <c r="S931" s="921"/>
      <c r="T931" s="921"/>
      <c r="U931" s="921"/>
      <c r="V931" s="933"/>
      <c r="W931" s="926"/>
      <c r="X931" s="927"/>
      <c r="Y931" s="922"/>
      <c r="Z931" s="838"/>
      <c r="AA931" s="928"/>
      <c r="AB931" s="929"/>
      <c r="AC931" s="929"/>
      <c r="AD931" s="929"/>
      <c r="AE931" s="929"/>
      <c r="AF931" s="929"/>
      <c r="AG931" s="929"/>
      <c r="AH931" s="929"/>
      <c r="AI931" s="929"/>
      <c r="AJ931" s="929"/>
      <c r="AK931" s="929"/>
      <c r="AL931" s="929"/>
      <c r="AM931" s="929"/>
      <c r="AN931" s="929"/>
      <c r="AO931" s="930"/>
      <c r="AP931" s="929"/>
      <c r="AQ931" s="931"/>
      <c r="AR931" s="931"/>
      <c r="AS931" s="869"/>
      <c r="AT931" s="869"/>
      <c r="AU931" s="869"/>
      <c r="AV931" s="869"/>
      <c r="AW931" s="869"/>
      <c r="AX931" s="869"/>
      <c r="AY931" s="869"/>
      <c r="AZ931" s="869"/>
      <c r="BA931" s="869"/>
      <c r="BB931" s="869"/>
      <c r="BC931" s="869"/>
      <c r="BD931" s="869"/>
      <c r="BE931" s="869"/>
      <c r="BF931" s="869"/>
      <c r="BG931" s="869"/>
      <c r="BH931" s="869"/>
      <c r="BI931" s="869"/>
      <c r="BJ931" s="869"/>
      <c r="BK931" s="869"/>
      <c r="BL931" s="869"/>
      <c r="BM931" s="869"/>
    </row>
    <row r="932" spans="1:65" ht="27" customHeight="1" x14ac:dyDescent="0.2">
      <c r="A932" s="919"/>
      <c r="C932" s="869"/>
      <c r="E932" s="869"/>
      <c r="G932" s="869"/>
      <c r="H932" s="921"/>
      <c r="I932" s="838"/>
      <c r="J932" s="921"/>
      <c r="K932" s="838"/>
      <c r="L932" s="921"/>
      <c r="M932" s="838"/>
      <c r="N932" s="921"/>
      <c r="O932" s="838"/>
      <c r="P932" s="922"/>
      <c r="Q932" s="923"/>
      <c r="R932" s="924"/>
      <c r="S932" s="921"/>
      <c r="T932" s="921"/>
      <c r="U932" s="921"/>
      <c r="V932" s="933"/>
      <c r="W932" s="926"/>
      <c r="X932" s="927"/>
      <c r="Y932" s="922"/>
      <c r="Z932" s="838"/>
      <c r="AA932" s="928"/>
      <c r="AB932" s="929"/>
      <c r="AC932" s="929"/>
      <c r="AD932" s="929"/>
      <c r="AE932" s="929"/>
      <c r="AF932" s="929"/>
      <c r="AG932" s="929"/>
      <c r="AH932" s="929"/>
      <c r="AI932" s="929"/>
      <c r="AJ932" s="929"/>
      <c r="AK932" s="929"/>
      <c r="AL932" s="929"/>
      <c r="AM932" s="929"/>
      <c r="AN932" s="929"/>
      <c r="AO932" s="930"/>
      <c r="AP932" s="929"/>
      <c r="AQ932" s="931"/>
      <c r="AR932" s="931"/>
      <c r="AS932" s="869"/>
      <c r="AT932" s="869"/>
      <c r="AU932" s="869"/>
      <c r="AV932" s="869"/>
      <c r="AW932" s="869"/>
      <c r="AX932" s="869"/>
      <c r="AY932" s="869"/>
      <c r="AZ932" s="869"/>
      <c r="BA932" s="869"/>
      <c r="BB932" s="869"/>
      <c r="BC932" s="869"/>
      <c r="BD932" s="869"/>
      <c r="BE932" s="869"/>
      <c r="BF932" s="869"/>
      <c r="BG932" s="869"/>
      <c r="BH932" s="869"/>
      <c r="BI932" s="869"/>
      <c r="BJ932" s="869"/>
      <c r="BK932" s="869"/>
      <c r="BL932" s="869"/>
      <c r="BM932" s="869"/>
    </row>
    <row r="933" spans="1:65" ht="27" customHeight="1" x14ac:dyDescent="0.2">
      <c r="A933" s="919"/>
      <c r="C933" s="869"/>
      <c r="E933" s="869"/>
      <c r="G933" s="869"/>
      <c r="H933" s="921"/>
      <c r="I933" s="838"/>
      <c r="J933" s="921"/>
      <c r="K933" s="838"/>
      <c r="L933" s="921"/>
      <c r="M933" s="838"/>
      <c r="N933" s="921"/>
      <c r="O933" s="838"/>
      <c r="P933" s="922"/>
      <c r="Q933" s="923"/>
      <c r="R933" s="924"/>
      <c r="S933" s="921"/>
      <c r="T933" s="921"/>
      <c r="U933" s="921"/>
      <c r="V933" s="933"/>
      <c r="W933" s="926"/>
      <c r="X933" s="927"/>
      <c r="Y933" s="922"/>
      <c r="Z933" s="838"/>
      <c r="AA933" s="928"/>
      <c r="AB933" s="929"/>
      <c r="AC933" s="929"/>
      <c r="AD933" s="929"/>
      <c r="AE933" s="929"/>
      <c r="AF933" s="929"/>
      <c r="AG933" s="929"/>
      <c r="AH933" s="929"/>
      <c r="AI933" s="929"/>
      <c r="AJ933" s="929"/>
      <c r="AK933" s="929"/>
      <c r="AL933" s="929"/>
      <c r="AM933" s="929"/>
      <c r="AN933" s="929"/>
      <c r="AO933" s="930"/>
      <c r="AP933" s="929"/>
      <c r="AQ933" s="931"/>
      <c r="AR933" s="931"/>
      <c r="AS933" s="869"/>
      <c r="AT933" s="869"/>
      <c r="AU933" s="869"/>
      <c r="AV933" s="869"/>
      <c r="AW933" s="869"/>
      <c r="AX933" s="869"/>
      <c r="AY933" s="869"/>
      <c r="AZ933" s="869"/>
      <c r="BA933" s="869"/>
      <c r="BB933" s="869"/>
      <c r="BC933" s="869"/>
      <c r="BD933" s="869"/>
      <c r="BE933" s="869"/>
      <c r="BF933" s="869"/>
      <c r="BG933" s="869"/>
      <c r="BH933" s="869"/>
      <c r="BI933" s="869"/>
      <c r="BJ933" s="869"/>
      <c r="BK933" s="869"/>
      <c r="BL933" s="869"/>
      <c r="BM933" s="869"/>
    </row>
    <row r="934" spans="1:65" ht="27" customHeight="1" x14ac:dyDescent="0.2">
      <c r="A934" s="919"/>
      <c r="C934" s="869"/>
      <c r="E934" s="869"/>
      <c r="G934" s="869"/>
      <c r="H934" s="921"/>
      <c r="I934" s="838"/>
      <c r="J934" s="921"/>
      <c r="K934" s="838"/>
      <c r="L934" s="921"/>
      <c r="M934" s="838"/>
      <c r="N934" s="921"/>
      <c r="O934" s="838"/>
      <c r="P934" s="922"/>
      <c r="Q934" s="923"/>
      <c r="R934" s="924"/>
      <c r="S934" s="921"/>
      <c r="T934" s="921"/>
      <c r="U934" s="921"/>
      <c r="V934" s="933"/>
      <c r="W934" s="926"/>
      <c r="X934" s="927"/>
      <c r="Y934" s="922"/>
      <c r="Z934" s="838"/>
      <c r="AA934" s="928"/>
      <c r="AB934" s="929"/>
      <c r="AC934" s="929"/>
      <c r="AD934" s="929"/>
      <c r="AE934" s="929"/>
      <c r="AF934" s="929"/>
      <c r="AG934" s="929"/>
      <c r="AH934" s="929"/>
      <c r="AI934" s="929"/>
      <c r="AJ934" s="929"/>
      <c r="AK934" s="929"/>
      <c r="AL934" s="929"/>
      <c r="AM934" s="929"/>
      <c r="AN934" s="929"/>
      <c r="AO934" s="930"/>
      <c r="AP934" s="929"/>
      <c r="AQ934" s="931"/>
      <c r="AR934" s="931"/>
      <c r="AS934" s="869"/>
      <c r="AT934" s="869"/>
      <c r="AU934" s="869"/>
      <c r="AV934" s="869"/>
      <c r="AW934" s="869"/>
      <c r="AX934" s="869"/>
      <c r="AY934" s="869"/>
      <c r="AZ934" s="869"/>
      <c r="BA934" s="869"/>
      <c r="BB934" s="869"/>
      <c r="BC934" s="869"/>
      <c r="BD934" s="869"/>
      <c r="BE934" s="869"/>
      <c r="BF934" s="869"/>
      <c r="BG934" s="869"/>
      <c r="BH934" s="869"/>
      <c r="BI934" s="869"/>
      <c r="BJ934" s="869"/>
      <c r="BK934" s="869"/>
      <c r="BL934" s="869"/>
      <c r="BM934" s="869"/>
    </row>
    <row r="935" spans="1:65" ht="27" customHeight="1" x14ac:dyDescent="0.2">
      <c r="A935" s="919"/>
      <c r="C935" s="869"/>
      <c r="E935" s="869"/>
      <c r="G935" s="869"/>
      <c r="H935" s="921"/>
      <c r="I935" s="838"/>
      <c r="J935" s="921"/>
      <c r="K935" s="838"/>
      <c r="L935" s="921"/>
      <c r="M935" s="838"/>
      <c r="N935" s="921"/>
      <c r="O935" s="838"/>
      <c r="P935" s="922"/>
      <c r="Q935" s="923"/>
      <c r="R935" s="924"/>
      <c r="S935" s="921"/>
      <c r="T935" s="921"/>
      <c r="U935" s="921"/>
      <c r="V935" s="933"/>
      <c r="W935" s="926"/>
      <c r="X935" s="927"/>
      <c r="Y935" s="922"/>
      <c r="Z935" s="838"/>
      <c r="AA935" s="928"/>
      <c r="AB935" s="929"/>
      <c r="AC935" s="929"/>
      <c r="AD935" s="929"/>
      <c r="AE935" s="929"/>
      <c r="AF935" s="929"/>
      <c r="AG935" s="929"/>
      <c r="AH935" s="929"/>
      <c r="AI935" s="929"/>
      <c r="AJ935" s="929"/>
      <c r="AK935" s="929"/>
      <c r="AL935" s="929"/>
      <c r="AM935" s="929"/>
      <c r="AN935" s="929"/>
      <c r="AO935" s="930"/>
      <c r="AP935" s="929"/>
      <c r="AQ935" s="931"/>
      <c r="AR935" s="931"/>
      <c r="AS935" s="869"/>
      <c r="AT935" s="869"/>
      <c r="AU935" s="869"/>
      <c r="AV935" s="869"/>
      <c r="AW935" s="869"/>
      <c r="AX935" s="869"/>
      <c r="AY935" s="869"/>
      <c r="AZ935" s="869"/>
      <c r="BA935" s="869"/>
      <c r="BB935" s="869"/>
      <c r="BC935" s="869"/>
      <c r="BD935" s="869"/>
      <c r="BE935" s="869"/>
      <c r="BF935" s="869"/>
      <c r="BG935" s="869"/>
      <c r="BH935" s="869"/>
      <c r="BI935" s="869"/>
      <c r="BJ935" s="869"/>
      <c r="BK935" s="869"/>
      <c r="BL935" s="869"/>
      <c r="BM935" s="869"/>
    </row>
    <row r="936" spans="1:65" ht="27" customHeight="1" x14ac:dyDescent="0.2">
      <c r="A936" s="919"/>
      <c r="C936" s="869"/>
      <c r="E936" s="869"/>
      <c r="G936" s="869"/>
      <c r="H936" s="921"/>
      <c r="I936" s="838"/>
      <c r="J936" s="921"/>
      <c r="K936" s="838"/>
      <c r="L936" s="921"/>
      <c r="M936" s="838"/>
      <c r="N936" s="921"/>
      <c r="O936" s="838"/>
      <c r="P936" s="922"/>
      <c r="Q936" s="923"/>
      <c r="R936" s="924"/>
      <c r="S936" s="921"/>
      <c r="T936" s="921"/>
      <c r="U936" s="921"/>
      <c r="V936" s="933"/>
      <c r="W936" s="926"/>
      <c r="X936" s="927"/>
      <c r="Y936" s="922"/>
      <c r="Z936" s="838"/>
      <c r="AA936" s="928"/>
      <c r="AB936" s="929"/>
      <c r="AC936" s="929"/>
      <c r="AD936" s="929"/>
      <c r="AE936" s="929"/>
      <c r="AF936" s="929"/>
      <c r="AG936" s="929"/>
      <c r="AH936" s="929"/>
      <c r="AI936" s="929"/>
      <c r="AJ936" s="929"/>
      <c r="AK936" s="929"/>
      <c r="AL936" s="929"/>
      <c r="AM936" s="929"/>
      <c r="AN936" s="929"/>
      <c r="AO936" s="930"/>
      <c r="AP936" s="929"/>
      <c r="AQ936" s="931"/>
      <c r="AR936" s="931"/>
      <c r="AS936" s="869"/>
      <c r="AT936" s="869"/>
      <c r="AU936" s="869"/>
      <c r="AV936" s="869"/>
      <c r="AW936" s="869"/>
      <c r="AX936" s="869"/>
      <c r="AY936" s="869"/>
      <c r="AZ936" s="869"/>
      <c r="BA936" s="869"/>
      <c r="BB936" s="869"/>
      <c r="BC936" s="869"/>
      <c r="BD936" s="869"/>
      <c r="BE936" s="869"/>
      <c r="BF936" s="869"/>
      <c r="BG936" s="869"/>
      <c r="BH936" s="869"/>
      <c r="BI936" s="869"/>
      <c r="BJ936" s="869"/>
      <c r="BK936" s="869"/>
      <c r="BL936" s="869"/>
      <c r="BM936" s="869"/>
    </row>
    <row r="937" spans="1:65" ht="27" customHeight="1" x14ac:dyDescent="0.2">
      <c r="A937" s="919"/>
      <c r="C937" s="869"/>
      <c r="E937" s="869"/>
      <c r="G937" s="869"/>
      <c r="H937" s="921"/>
      <c r="I937" s="838"/>
      <c r="J937" s="921"/>
      <c r="K937" s="838"/>
      <c r="L937" s="921"/>
      <c r="M937" s="838"/>
      <c r="N937" s="921"/>
      <c r="O937" s="838"/>
      <c r="P937" s="922"/>
      <c r="Q937" s="923"/>
      <c r="R937" s="924"/>
      <c r="S937" s="921"/>
      <c r="T937" s="921"/>
      <c r="U937" s="921"/>
      <c r="V937" s="933"/>
      <c r="W937" s="926"/>
      <c r="X937" s="927"/>
      <c r="Y937" s="922"/>
      <c r="Z937" s="838"/>
      <c r="AA937" s="928"/>
      <c r="AB937" s="929"/>
      <c r="AC937" s="929"/>
      <c r="AD937" s="929"/>
      <c r="AE937" s="929"/>
      <c r="AF937" s="929"/>
      <c r="AG937" s="929"/>
      <c r="AH937" s="929"/>
      <c r="AI937" s="929"/>
      <c r="AJ937" s="929"/>
      <c r="AK937" s="929"/>
      <c r="AL937" s="929"/>
      <c r="AM937" s="929"/>
      <c r="AN937" s="929"/>
      <c r="AO937" s="930"/>
      <c r="AP937" s="929"/>
      <c r="AQ937" s="931"/>
      <c r="AR937" s="931"/>
      <c r="AS937" s="869"/>
      <c r="AT937" s="869"/>
      <c r="AU937" s="869"/>
      <c r="AV937" s="869"/>
      <c r="AW937" s="869"/>
      <c r="AX937" s="869"/>
      <c r="AY937" s="869"/>
      <c r="AZ937" s="869"/>
      <c r="BA937" s="869"/>
      <c r="BB937" s="869"/>
      <c r="BC937" s="869"/>
      <c r="BD937" s="869"/>
      <c r="BE937" s="869"/>
      <c r="BF937" s="869"/>
      <c r="BG937" s="869"/>
      <c r="BH937" s="869"/>
      <c r="BI937" s="869"/>
      <c r="BJ937" s="869"/>
      <c r="BK937" s="869"/>
      <c r="BL937" s="869"/>
      <c r="BM937" s="869"/>
    </row>
    <row r="938" spans="1:65" ht="27" customHeight="1" x14ac:dyDescent="0.2">
      <c r="A938" s="919"/>
      <c r="C938" s="869"/>
      <c r="E938" s="869"/>
      <c r="G938" s="869"/>
      <c r="H938" s="921"/>
      <c r="I938" s="838"/>
      <c r="J938" s="921"/>
      <c r="K938" s="838"/>
      <c r="L938" s="921"/>
      <c r="M938" s="838"/>
      <c r="N938" s="921"/>
      <c r="O938" s="838"/>
      <c r="P938" s="922"/>
      <c r="Q938" s="923"/>
      <c r="R938" s="924"/>
      <c r="S938" s="921"/>
      <c r="T938" s="921"/>
      <c r="U938" s="921"/>
      <c r="V938" s="933"/>
      <c r="W938" s="926"/>
      <c r="X938" s="927"/>
      <c r="Y938" s="922"/>
      <c r="Z938" s="838"/>
      <c r="AA938" s="928"/>
      <c r="AB938" s="929"/>
      <c r="AC938" s="929"/>
      <c r="AD938" s="929"/>
      <c r="AE938" s="929"/>
      <c r="AF938" s="929"/>
      <c r="AG938" s="929"/>
      <c r="AH938" s="929"/>
      <c r="AI938" s="929"/>
      <c r="AJ938" s="929"/>
      <c r="AK938" s="929"/>
      <c r="AL938" s="929"/>
      <c r="AM938" s="929"/>
      <c r="AN938" s="929"/>
      <c r="AO938" s="930"/>
      <c r="AP938" s="929"/>
      <c r="AQ938" s="931"/>
      <c r="AR938" s="931"/>
      <c r="AS938" s="869"/>
      <c r="AT938" s="869"/>
      <c r="AU938" s="869"/>
      <c r="AV938" s="869"/>
      <c r="AW938" s="869"/>
      <c r="AX938" s="869"/>
      <c r="AY938" s="869"/>
      <c r="AZ938" s="869"/>
      <c r="BA938" s="869"/>
      <c r="BB938" s="869"/>
      <c r="BC938" s="869"/>
      <c r="BD938" s="869"/>
      <c r="BE938" s="869"/>
      <c r="BF938" s="869"/>
      <c r="BG938" s="869"/>
      <c r="BH938" s="869"/>
      <c r="BI938" s="869"/>
      <c r="BJ938" s="869"/>
      <c r="BK938" s="869"/>
      <c r="BL938" s="869"/>
      <c r="BM938" s="869"/>
    </row>
    <row r="939" spans="1:65" ht="27" customHeight="1" x14ac:dyDescent="0.2">
      <c r="A939" s="919"/>
      <c r="C939" s="869"/>
      <c r="E939" s="869"/>
      <c r="G939" s="869"/>
      <c r="H939" s="921"/>
      <c r="I939" s="838"/>
      <c r="J939" s="921"/>
      <c r="K939" s="838"/>
      <c r="L939" s="921"/>
      <c r="M939" s="838"/>
      <c r="N939" s="921"/>
      <c r="O939" s="838"/>
      <c r="P939" s="922"/>
      <c r="Q939" s="923"/>
      <c r="R939" s="924"/>
      <c r="S939" s="921"/>
      <c r="T939" s="921"/>
      <c r="U939" s="921"/>
      <c r="V939" s="933"/>
      <c r="W939" s="926"/>
      <c r="X939" s="927"/>
      <c r="Y939" s="922"/>
      <c r="Z939" s="838"/>
      <c r="AA939" s="928"/>
      <c r="AB939" s="929"/>
      <c r="AC939" s="929"/>
      <c r="AD939" s="929"/>
      <c r="AE939" s="929"/>
      <c r="AF939" s="929"/>
      <c r="AG939" s="929"/>
      <c r="AH939" s="929"/>
      <c r="AI939" s="929"/>
      <c r="AJ939" s="929"/>
      <c r="AK939" s="929"/>
      <c r="AL939" s="929"/>
      <c r="AM939" s="929"/>
      <c r="AN939" s="929"/>
      <c r="AO939" s="930"/>
      <c r="AP939" s="929"/>
      <c r="AQ939" s="931"/>
      <c r="AR939" s="931"/>
      <c r="AS939" s="869"/>
      <c r="AT939" s="869"/>
      <c r="AU939" s="869"/>
      <c r="AV939" s="869"/>
      <c r="AW939" s="869"/>
      <c r="AX939" s="869"/>
      <c r="AY939" s="869"/>
      <c r="AZ939" s="869"/>
      <c r="BA939" s="869"/>
      <c r="BB939" s="869"/>
      <c r="BC939" s="869"/>
      <c r="BD939" s="869"/>
      <c r="BE939" s="869"/>
      <c r="BF939" s="869"/>
      <c r="BG939" s="869"/>
      <c r="BH939" s="869"/>
      <c r="BI939" s="869"/>
      <c r="BJ939" s="869"/>
      <c r="BK939" s="869"/>
      <c r="BL939" s="869"/>
      <c r="BM939" s="869"/>
    </row>
    <row r="940" spans="1:65" ht="27" customHeight="1" x14ac:dyDescent="0.2">
      <c r="A940" s="919"/>
      <c r="C940" s="869"/>
      <c r="E940" s="869"/>
      <c r="G940" s="869"/>
      <c r="H940" s="921"/>
      <c r="I940" s="838"/>
      <c r="J940" s="921"/>
      <c r="K940" s="838"/>
      <c r="L940" s="921"/>
      <c r="M940" s="838"/>
      <c r="N940" s="921"/>
      <c r="O940" s="838"/>
      <c r="P940" s="922"/>
      <c r="Q940" s="923"/>
      <c r="R940" s="924"/>
      <c r="S940" s="921"/>
      <c r="T940" s="921"/>
      <c r="U940" s="921"/>
      <c r="V940" s="933"/>
      <c r="W940" s="926"/>
      <c r="X940" s="927"/>
      <c r="Y940" s="922"/>
      <c r="Z940" s="838"/>
      <c r="AA940" s="928"/>
      <c r="AB940" s="929"/>
      <c r="AC940" s="929"/>
      <c r="AD940" s="929"/>
      <c r="AE940" s="929"/>
      <c r="AF940" s="929"/>
      <c r="AG940" s="929"/>
      <c r="AH940" s="929"/>
      <c r="AI940" s="929"/>
      <c r="AJ940" s="929"/>
      <c r="AK940" s="929"/>
      <c r="AL940" s="929"/>
      <c r="AM940" s="929"/>
      <c r="AN940" s="929"/>
      <c r="AO940" s="930"/>
      <c r="AP940" s="929"/>
      <c r="AQ940" s="931"/>
      <c r="AR940" s="931"/>
      <c r="AS940" s="869"/>
      <c r="AT940" s="869"/>
      <c r="AU940" s="869"/>
      <c r="AV940" s="869"/>
      <c r="AW940" s="869"/>
      <c r="AX940" s="869"/>
      <c r="AY940" s="869"/>
      <c r="AZ940" s="869"/>
      <c r="BA940" s="869"/>
      <c r="BB940" s="869"/>
      <c r="BC940" s="869"/>
      <c r="BD940" s="869"/>
      <c r="BE940" s="869"/>
      <c r="BF940" s="869"/>
      <c r="BG940" s="869"/>
      <c r="BH940" s="869"/>
      <c r="BI940" s="869"/>
      <c r="BJ940" s="869"/>
      <c r="BK940" s="869"/>
      <c r="BL940" s="869"/>
      <c r="BM940" s="869"/>
    </row>
    <row r="941" spans="1:65" ht="27" customHeight="1" x14ac:dyDescent="0.2">
      <c r="A941" s="919"/>
      <c r="C941" s="869"/>
      <c r="E941" s="869"/>
      <c r="G941" s="869"/>
      <c r="H941" s="921"/>
      <c r="I941" s="838"/>
      <c r="J941" s="921"/>
      <c r="K941" s="838"/>
      <c r="L941" s="921"/>
      <c r="M941" s="838"/>
      <c r="N941" s="921"/>
      <c r="O941" s="838"/>
      <c r="P941" s="922"/>
      <c r="Q941" s="923"/>
      <c r="R941" s="924"/>
      <c r="S941" s="921"/>
      <c r="T941" s="921"/>
      <c r="U941" s="921"/>
      <c r="V941" s="933"/>
      <c r="W941" s="926"/>
      <c r="X941" s="927"/>
      <c r="Y941" s="922"/>
      <c r="Z941" s="838"/>
      <c r="AA941" s="928"/>
      <c r="AB941" s="929"/>
      <c r="AC941" s="929"/>
      <c r="AD941" s="929"/>
      <c r="AE941" s="929"/>
      <c r="AF941" s="929"/>
      <c r="AG941" s="929"/>
      <c r="AH941" s="929"/>
      <c r="AI941" s="929"/>
      <c r="AJ941" s="929"/>
      <c r="AK941" s="929"/>
      <c r="AL941" s="929"/>
      <c r="AM941" s="929"/>
      <c r="AN941" s="929"/>
      <c r="AO941" s="930"/>
      <c r="AP941" s="929"/>
      <c r="AQ941" s="931"/>
      <c r="AR941" s="931"/>
      <c r="AS941" s="869"/>
      <c r="AT941" s="869"/>
      <c r="AU941" s="869"/>
      <c r="AV941" s="869"/>
      <c r="AW941" s="869"/>
      <c r="AX941" s="869"/>
      <c r="AY941" s="869"/>
      <c r="AZ941" s="869"/>
      <c r="BA941" s="869"/>
      <c r="BB941" s="869"/>
      <c r="BC941" s="869"/>
      <c r="BD941" s="869"/>
      <c r="BE941" s="869"/>
      <c r="BF941" s="869"/>
      <c r="BG941" s="869"/>
      <c r="BH941" s="869"/>
      <c r="BI941" s="869"/>
      <c r="BJ941" s="869"/>
      <c r="BK941" s="869"/>
      <c r="BL941" s="869"/>
      <c r="BM941" s="869"/>
    </row>
    <row r="942" spans="1:65" ht="27" customHeight="1" x14ac:dyDescent="0.2">
      <c r="A942" s="919"/>
      <c r="C942" s="869"/>
      <c r="E942" s="869"/>
      <c r="G942" s="869"/>
      <c r="H942" s="921"/>
      <c r="I942" s="838"/>
      <c r="J942" s="921"/>
      <c r="K942" s="838"/>
      <c r="L942" s="921"/>
      <c r="M942" s="838"/>
      <c r="N942" s="921"/>
      <c r="O942" s="838"/>
      <c r="P942" s="922"/>
      <c r="Q942" s="923"/>
      <c r="R942" s="924"/>
      <c r="S942" s="921"/>
      <c r="T942" s="921"/>
      <c r="U942" s="921"/>
      <c r="V942" s="933"/>
      <c r="W942" s="926"/>
      <c r="X942" s="927"/>
      <c r="Y942" s="922"/>
      <c r="Z942" s="838"/>
      <c r="AA942" s="928"/>
      <c r="AB942" s="929"/>
      <c r="AC942" s="929"/>
      <c r="AD942" s="929"/>
      <c r="AE942" s="929"/>
      <c r="AF942" s="929"/>
      <c r="AG942" s="929"/>
      <c r="AH942" s="929"/>
      <c r="AI942" s="929"/>
      <c r="AJ942" s="929"/>
      <c r="AK942" s="929"/>
      <c r="AL942" s="929"/>
      <c r="AM942" s="929"/>
      <c r="AN942" s="929"/>
      <c r="AO942" s="930"/>
      <c r="AP942" s="929"/>
      <c r="AQ942" s="931"/>
      <c r="AR942" s="931"/>
      <c r="AS942" s="869"/>
      <c r="AT942" s="869"/>
      <c r="AU942" s="869"/>
      <c r="AV942" s="869"/>
      <c r="AW942" s="869"/>
      <c r="AX942" s="869"/>
      <c r="AY942" s="869"/>
      <c r="AZ942" s="869"/>
      <c r="BA942" s="869"/>
      <c r="BB942" s="869"/>
      <c r="BC942" s="869"/>
      <c r="BD942" s="869"/>
      <c r="BE942" s="869"/>
      <c r="BF942" s="869"/>
      <c r="BG942" s="869"/>
      <c r="BH942" s="869"/>
      <c r="BI942" s="869"/>
      <c r="BJ942" s="869"/>
      <c r="BK942" s="869"/>
      <c r="BL942" s="869"/>
      <c r="BM942" s="869"/>
    </row>
    <row r="943" spans="1:65" ht="27" customHeight="1" x14ac:dyDescent="0.2">
      <c r="A943" s="919"/>
      <c r="C943" s="869"/>
      <c r="E943" s="869"/>
      <c r="G943" s="869"/>
      <c r="H943" s="921"/>
      <c r="I943" s="838"/>
      <c r="J943" s="921"/>
      <c r="K943" s="838"/>
      <c r="L943" s="921"/>
      <c r="M943" s="838"/>
      <c r="N943" s="921"/>
      <c r="O943" s="838"/>
      <c r="P943" s="922"/>
      <c r="Q943" s="923"/>
      <c r="R943" s="924"/>
      <c r="S943" s="921"/>
      <c r="T943" s="921"/>
      <c r="U943" s="921"/>
      <c r="V943" s="933"/>
      <c r="W943" s="926"/>
      <c r="X943" s="927"/>
      <c r="Y943" s="922"/>
      <c r="Z943" s="838"/>
      <c r="AA943" s="928"/>
      <c r="AB943" s="929"/>
      <c r="AC943" s="929"/>
      <c r="AD943" s="929"/>
      <c r="AE943" s="929"/>
      <c r="AF943" s="929"/>
      <c r="AG943" s="929"/>
      <c r="AH943" s="929"/>
      <c r="AI943" s="929"/>
      <c r="AJ943" s="929"/>
      <c r="AK943" s="929"/>
      <c r="AL943" s="929"/>
      <c r="AM943" s="929"/>
      <c r="AN943" s="929"/>
      <c r="AO943" s="930"/>
      <c r="AP943" s="929"/>
      <c r="AQ943" s="931"/>
      <c r="AR943" s="931"/>
      <c r="AS943" s="869"/>
      <c r="AT943" s="869"/>
      <c r="AU943" s="869"/>
      <c r="AV943" s="869"/>
      <c r="AW943" s="869"/>
      <c r="AX943" s="869"/>
      <c r="AY943" s="869"/>
      <c r="AZ943" s="869"/>
      <c r="BA943" s="869"/>
      <c r="BB943" s="869"/>
      <c r="BC943" s="869"/>
      <c r="BD943" s="869"/>
      <c r="BE943" s="869"/>
      <c r="BF943" s="869"/>
      <c r="BG943" s="869"/>
      <c r="BH943" s="869"/>
      <c r="BI943" s="869"/>
      <c r="BJ943" s="869"/>
      <c r="BK943" s="869"/>
      <c r="BL943" s="869"/>
      <c r="BM943" s="869"/>
    </row>
    <row r="944" spans="1:65" ht="27" customHeight="1" x14ac:dyDescent="0.2">
      <c r="A944" s="919"/>
      <c r="C944" s="869"/>
      <c r="E944" s="869"/>
      <c r="G944" s="869"/>
      <c r="H944" s="921"/>
      <c r="I944" s="838"/>
      <c r="J944" s="921"/>
      <c r="K944" s="838"/>
      <c r="L944" s="921"/>
      <c r="M944" s="838"/>
      <c r="N944" s="921"/>
      <c r="O944" s="838"/>
      <c r="P944" s="922"/>
      <c r="Q944" s="923"/>
      <c r="R944" s="924"/>
      <c r="S944" s="921"/>
      <c r="T944" s="921"/>
      <c r="U944" s="921"/>
      <c r="V944" s="933"/>
      <c r="W944" s="926"/>
      <c r="X944" s="927"/>
      <c r="Y944" s="922"/>
      <c r="Z944" s="838"/>
      <c r="AA944" s="928"/>
      <c r="AB944" s="929"/>
      <c r="AC944" s="929"/>
      <c r="AD944" s="929"/>
      <c r="AE944" s="929"/>
      <c r="AF944" s="929"/>
      <c r="AG944" s="929"/>
      <c r="AH944" s="929"/>
      <c r="AI944" s="929"/>
      <c r="AJ944" s="929"/>
      <c r="AK944" s="929"/>
      <c r="AL944" s="929"/>
      <c r="AM944" s="929"/>
      <c r="AN944" s="929"/>
      <c r="AO944" s="930"/>
      <c r="AP944" s="929"/>
      <c r="AQ944" s="931"/>
      <c r="AR944" s="931"/>
      <c r="AS944" s="869"/>
      <c r="AT944" s="869"/>
      <c r="AU944" s="869"/>
      <c r="AV944" s="869"/>
      <c r="AW944" s="869"/>
      <c r="AX944" s="869"/>
      <c r="AY944" s="869"/>
      <c r="AZ944" s="869"/>
      <c r="BA944" s="869"/>
      <c r="BB944" s="869"/>
      <c r="BC944" s="869"/>
      <c r="BD944" s="869"/>
      <c r="BE944" s="869"/>
      <c r="BF944" s="869"/>
      <c r="BG944" s="869"/>
      <c r="BH944" s="869"/>
      <c r="BI944" s="869"/>
      <c r="BJ944" s="869"/>
      <c r="BK944" s="869"/>
      <c r="BL944" s="869"/>
      <c r="BM944" s="869"/>
    </row>
    <row r="945" spans="1:65" ht="27" customHeight="1" x14ac:dyDescent="0.2">
      <c r="A945" s="919"/>
      <c r="C945" s="869"/>
      <c r="E945" s="869"/>
      <c r="G945" s="869"/>
      <c r="H945" s="921"/>
      <c r="I945" s="838"/>
      <c r="J945" s="921"/>
      <c r="K945" s="838"/>
      <c r="L945" s="921"/>
      <c r="M945" s="838"/>
      <c r="N945" s="921"/>
      <c r="O945" s="838"/>
      <c r="P945" s="922"/>
      <c r="Q945" s="923"/>
      <c r="R945" s="924"/>
      <c r="S945" s="921"/>
      <c r="T945" s="921"/>
      <c r="U945" s="921"/>
      <c r="V945" s="933"/>
      <c r="W945" s="926"/>
      <c r="X945" s="927"/>
      <c r="Y945" s="922"/>
      <c r="Z945" s="838"/>
      <c r="AA945" s="928"/>
      <c r="AB945" s="929"/>
      <c r="AC945" s="929"/>
      <c r="AD945" s="929"/>
      <c r="AE945" s="929"/>
      <c r="AF945" s="929"/>
      <c r="AG945" s="929"/>
      <c r="AH945" s="929"/>
      <c r="AI945" s="929"/>
      <c r="AJ945" s="929"/>
      <c r="AK945" s="929"/>
      <c r="AL945" s="929"/>
      <c r="AM945" s="929"/>
      <c r="AN945" s="929"/>
      <c r="AO945" s="930"/>
      <c r="AP945" s="929"/>
      <c r="AQ945" s="931"/>
      <c r="AR945" s="931"/>
      <c r="AS945" s="869"/>
      <c r="AT945" s="869"/>
      <c r="AU945" s="869"/>
      <c r="AV945" s="869"/>
      <c r="AW945" s="869"/>
      <c r="AX945" s="869"/>
      <c r="AY945" s="869"/>
      <c r="AZ945" s="869"/>
      <c r="BA945" s="869"/>
      <c r="BB945" s="869"/>
      <c r="BC945" s="869"/>
      <c r="BD945" s="869"/>
      <c r="BE945" s="869"/>
      <c r="BF945" s="869"/>
      <c r="BG945" s="869"/>
      <c r="BH945" s="869"/>
      <c r="BI945" s="869"/>
      <c r="BJ945" s="869"/>
      <c r="BK945" s="869"/>
      <c r="BL945" s="869"/>
      <c r="BM945" s="869"/>
    </row>
    <row r="946" spans="1:65" ht="27" customHeight="1" x14ac:dyDescent="0.2">
      <c r="A946" s="919"/>
      <c r="C946" s="869"/>
      <c r="E946" s="869"/>
      <c r="G946" s="869"/>
      <c r="H946" s="921"/>
      <c r="I946" s="838"/>
      <c r="J946" s="921"/>
      <c r="K946" s="838"/>
      <c r="L946" s="921"/>
      <c r="M946" s="838"/>
      <c r="N946" s="921"/>
      <c r="O946" s="838"/>
      <c r="P946" s="922"/>
      <c r="Q946" s="923"/>
      <c r="R946" s="924"/>
      <c r="S946" s="921"/>
      <c r="T946" s="921"/>
      <c r="U946" s="921"/>
      <c r="V946" s="933"/>
      <c r="W946" s="926"/>
      <c r="X946" s="927"/>
      <c r="Y946" s="922"/>
      <c r="Z946" s="838"/>
      <c r="AA946" s="928"/>
      <c r="AB946" s="929"/>
      <c r="AC946" s="929"/>
      <c r="AD946" s="929"/>
      <c r="AE946" s="929"/>
      <c r="AF946" s="929"/>
      <c r="AG946" s="929"/>
      <c r="AH946" s="929"/>
      <c r="AI946" s="929"/>
      <c r="AJ946" s="929"/>
      <c r="AK946" s="929"/>
      <c r="AL946" s="929"/>
      <c r="AM946" s="929"/>
      <c r="AN946" s="929"/>
      <c r="AO946" s="930"/>
      <c r="AP946" s="929"/>
      <c r="AQ946" s="931"/>
      <c r="AR946" s="931"/>
      <c r="AS946" s="869"/>
      <c r="AT946" s="869"/>
      <c r="AU946" s="869"/>
      <c r="AV946" s="869"/>
      <c r="AW946" s="869"/>
      <c r="AX946" s="869"/>
      <c r="AY946" s="869"/>
      <c r="AZ946" s="869"/>
      <c r="BA946" s="869"/>
      <c r="BB946" s="869"/>
      <c r="BC946" s="869"/>
      <c r="BD946" s="869"/>
      <c r="BE946" s="869"/>
      <c r="BF946" s="869"/>
      <c r="BG946" s="869"/>
      <c r="BH946" s="869"/>
      <c r="BI946" s="869"/>
      <c r="BJ946" s="869"/>
      <c r="BK946" s="869"/>
      <c r="BL946" s="869"/>
      <c r="BM946" s="869"/>
    </row>
    <row r="947" spans="1:65" ht="27" customHeight="1" x14ac:dyDescent="0.2">
      <c r="A947" s="919"/>
      <c r="C947" s="869"/>
      <c r="E947" s="869"/>
      <c r="G947" s="869"/>
      <c r="H947" s="921"/>
      <c r="I947" s="838"/>
      <c r="J947" s="921"/>
      <c r="K947" s="838"/>
      <c r="L947" s="921"/>
      <c r="M947" s="838"/>
      <c r="N947" s="921"/>
      <c r="O947" s="838"/>
      <c r="P947" s="922"/>
      <c r="Q947" s="923"/>
      <c r="R947" s="924"/>
      <c r="S947" s="921"/>
      <c r="T947" s="921"/>
      <c r="U947" s="921"/>
      <c r="V947" s="933"/>
      <c r="W947" s="926"/>
      <c r="X947" s="927"/>
      <c r="Y947" s="922"/>
      <c r="Z947" s="838"/>
      <c r="AA947" s="928"/>
      <c r="AB947" s="929"/>
      <c r="AC947" s="929"/>
      <c r="AD947" s="929"/>
      <c r="AE947" s="929"/>
      <c r="AF947" s="929"/>
      <c r="AG947" s="929"/>
      <c r="AH947" s="929"/>
      <c r="AI947" s="929"/>
      <c r="AJ947" s="929"/>
      <c r="AK947" s="929"/>
      <c r="AL947" s="929"/>
      <c r="AM947" s="929"/>
      <c r="AN947" s="929"/>
      <c r="AO947" s="930"/>
      <c r="AP947" s="929"/>
      <c r="AQ947" s="931"/>
      <c r="AR947" s="931"/>
      <c r="AS947" s="869"/>
      <c r="AT947" s="869"/>
      <c r="AU947" s="869"/>
      <c r="AV947" s="869"/>
      <c r="AW947" s="869"/>
      <c r="AX947" s="869"/>
      <c r="AY947" s="869"/>
      <c r="AZ947" s="869"/>
      <c r="BA947" s="869"/>
      <c r="BB947" s="869"/>
      <c r="BC947" s="869"/>
      <c r="BD947" s="869"/>
      <c r="BE947" s="869"/>
      <c r="BF947" s="869"/>
      <c r="BG947" s="869"/>
      <c r="BH947" s="869"/>
      <c r="BI947" s="869"/>
      <c r="BJ947" s="869"/>
      <c r="BK947" s="869"/>
      <c r="BL947" s="869"/>
      <c r="BM947" s="869"/>
    </row>
    <row r="948" spans="1:65" ht="27" customHeight="1" x14ac:dyDescent="0.2">
      <c r="A948" s="919"/>
      <c r="C948" s="869"/>
      <c r="E948" s="869"/>
      <c r="G948" s="869"/>
      <c r="H948" s="921"/>
      <c r="I948" s="838"/>
      <c r="J948" s="921"/>
      <c r="K948" s="838"/>
      <c r="L948" s="921"/>
      <c r="M948" s="838"/>
      <c r="N948" s="921"/>
      <c r="O948" s="838"/>
      <c r="P948" s="922"/>
      <c r="Q948" s="923"/>
      <c r="R948" s="924"/>
      <c r="S948" s="921"/>
      <c r="T948" s="921"/>
      <c r="U948" s="921"/>
      <c r="V948" s="933"/>
      <c r="W948" s="926"/>
      <c r="X948" s="927"/>
      <c r="Y948" s="922"/>
      <c r="Z948" s="838"/>
      <c r="AA948" s="928"/>
      <c r="AB948" s="929"/>
      <c r="AC948" s="929"/>
      <c r="AD948" s="929"/>
      <c r="AE948" s="929"/>
      <c r="AF948" s="929"/>
      <c r="AG948" s="929"/>
      <c r="AH948" s="929"/>
      <c r="AI948" s="929"/>
      <c r="AJ948" s="929"/>
      <c r="AK948" s="929"/>
      <c r="AL948" s="929"/>
      <c r="AM948" s="929"/>
      <c r="AN948" s="929"/>
      <c r="AO948" s="930"/>
      <c r="AP948" s="929"/>
      <c r="AQ948" s="931"/>
      <c r="AR948" s="931"/>
      <c r="AS948" s="869"/>
      <c r="AT948" s="869"/>
      <c r="AU948" s="869"/>
      <c r="AV948" s="869"/>
      <c r="AW948" s="869"/>
      <c r="AX948" s="869"/>
      <c r="AY948" s="869"/>
      <c r="AZ948" s="869"/>
      <c r="BA948" s="869"/>
      <c r="BB948" s="869"/>
      <c r="BC948" s="869"/>
      <c r="BD948" s="869"/>
      <c r="BE948" s="869"/>
      <c r="BF948" s="869"/>
      <c r="BG948" s="869"/>
      <c r="BH948" s="869"/>
      <c r="BI948" s="869"/>
      <c r="BJ948" s="869"/>
      <c r="BK948" s="869"/>
      <c r="BL948" s="869"/>
      <c r="BM948" s="869"/>
    </row>
    <row r="949" spans="1:65" ht="27" customHeight="1" x14ac:dyDescent="0.2">
      <c r="A949" s="919"/>
      <c r="C949" s="869"/>
      <c r="E949" s="869"/>
      <c r="G949" s="869"/>
      <c r="H949" s="921"/>
      <c r="I949" s="838"/>
      <c r="J949" s="921"/>
      <c r="K949" s="838"/>
      <c r="L949" s="921"/>
      <c r="M949" s="838"/>
      <c r="N949" s="921"/>
      <c r="O949" s="838"/>
      <c r="P949" s="922"/>
      <c r="Q949" s="923"/>
      <c r="R949" s="924"/>
      <c r="S949" s="921"/>
      <c r="T949" s="921"/>
      <c r="U949" s="921"/>
      <c r="V949" s="933"/>
      <c r="W949" s="926"/>
      <c r="X949" s="927"/>
      <c r="Y949" s="922"/>
      <c r="Z949" s="838"/>
      <c r="AA949" s="928"/>
      <c r="AB949" s="929"/>
      <c r="AC949" s="929"/>
      <c r="AD949" s="929"/>
      <c r="AE949" s="929"/>
      <c r="AF949" s="929"/>
      <c r="AG949" s="929"/>
      <c r="AH949" s="929"/>
      <c r="AI949" s="929"/>
      <c r="AJ949" s="929"/>
      <c r="AK949" s="929"/>
      <c r="AL949" s="929"/>
      <c r="AM949" s="929"/>
      <c r="AN949" s="929"/>
      <c r="AO949" s="930"/>
      <c r="AP949" s="929"/>
      <c r="AQ949" s="931"/>
      <c r="AR949" s="931"/>
      <c r="AS949" s="869"/>
      <c r="AT949" s="869"/>
      <c r="AU949" s="869"/>
      <c r="AV949" s="869"/>
      <c r="AW949" s="869"/>
      <c r="AX949" s="869"/>
      <c r="AY949" s="869"/>
      <c r="AZ949" s="869"/>
      <c r="BA949" s="869"/>
      <c r="BB949" s="869"/>
      <c r="BC949" s="869"/>
      <c r="BD949" s="869"/>
      <c r="BE949" s="869"/>
      <c r="BF949" s="869"/>
      <c r="BG949" s="869"/>
      <c r="BH949" s="869"/>
      <c r="BI949" s="869"/>
      <c r="BJ949" s="869"/>
      <c r="BK949" s="869"/>
      <c r="BL949" s="869"/>
      <c r="BM949" s="869"/>
    </row>
    <row r="950" spans="1:65" ht="27" customHeight="1" x14ac:dyDescent="0.2">
      <c r="A950" s="919"/>
      <c r="C950" s="869"/>
      <c r="E950" s="869"/>
      <c r="G950" s="869"/>
      <c r="H950" s="921"/>
      <c r="I950" s="838"/>
      <c r="J950" s="921"/>
      <c r="K950" s="838"/>
      <c r="L950" s="921"/>
      <c r="M950" s="838"/>
      <c r="N950" s="921"/>
      <c r="O950" s="838"/>
      <c r="P950" s="922"/>
      <c r="Q950" s="923"/>
      <c r="R950" s="924"/>
      <c r="S950" s="921"/>
      <c r="T950" s="921"/>
      <c r="U950" s="921"/>
      <c r="V950" s="933"/>
      <c r="W950" s="926"/>
      <c r="X950" s="927"/>
      <c r="Y950" s="922"/>
      <c r="Z950" s="838"/>
      <c r="AA950" s="928"/>
      <c r="AB950" s="929"/>
      <c r="AC950" s="929"/>
      <c r="AD950" s="929"/>
      <c r="AE950" s="929"/>
      <c r="AF950" s="929"/>
      <c r="AG950" s="929"/>
      <c r="AH950" s="929"/>
      <c r="AI950" s="929"/>
      <c r="AJ950" s="929"/>
      <c r="AK950" s="929"/>
      <c r="AL950" s="929"/>
      <c r="AM950" s="929"/>
      <c r="AN950" s="929"/>
      <c r="AO950" s="930"/>
      <c r="AP950" s="929"/>
      <c r="AQ950" s="931"/>
      <c r="AR950" s="931"/>
      <c r="AS950" s="869"/>
      <c r="AT950" s="869"/>
      <c r="AU950" s="869"/>
      <c r="AV950" s="869"/>
      <c r="AW950" s="869"/>
      <c r="AX950" s="869"/>
      <c r="AY950" s="869"/>
      <c r="AZ950" s="869"/>
      <c r="BA950" s="869"/>
      <c r="BB950" s="869"/>
      <c r="BC950" s="869"/>
      <c r="BD950" s="869"/>
      <c r="BE950" s="869"/>
      <c r="BF950" s="869"/>
      <c r="BG950" s="869"/>
      <c r="BH950" s="869"/>
      <c r="BI950" s="869"/>
      <c r="BJ950" s="869"/>
      <c r="BK950" s="869"/>
      <c r="BL950" s="869"/>
      <c r="BM950" s="869"/>
    </row>
    <row r="951" spans="1:65" ht="27" customHeight="1" x14ac:dyDescent="0.2">
      <c r="A951" s="919"/>
      <c r="C951" s="869"/>
      <c r="E951" s="869"/>
      <c r="G951" s="869"/>
      <c r="H951" s="921"/>
      <c r="I951" s="838"/>
      <c r="J951" s="921"/>
      <c r="K951" s="838"/>
      <c r="L951" s="921"/>
      <c r="M951" s="838"/>
      <c r="N951" s="921"/>
      <c r="O951" s="838"/>
      <c r="P951" s="922"/>
      <c r="Q951" s="923"/>
      <c r="R951" s="924"/>
      <c r="S951" s="921"/>
      <c r="T951" s="921"/>
      <c r="U951" s="921"/>
      <c r="V951" s="933"/>
      <c r="W951" s="926"/>
      <c r="X951" s="927"/>
      <c r="Y951" s="922"/>
      <c r="Z951" s="838"/>
      <c r="AA951" s="928"/>
      <c r="AB951" s="929"/>
      <c r="AC951" s="929"/>
      <c r="AD951" s="929"/>
      <c r="AE951" s="929"/>
      <c r="AF951" s="929"/>
      <c r="AG951" s="929"/>
      <c r="AH951" s="929"/>
      <c r="AI951" s="929"/>
      <c r="AJ951" s="929"/>
      <c r="AK951" s="929"/>
      <c r="AL951" s="929"/>
      <c r="AM951" s="929"/>
      <c r="AN951" s="929"/>
      <c r="AO951" s="930"/>
      <c r="AP951" s="929"/>
      <c r="AQ951" s="931"/>
      <c r="AR951" s="931"/>
      <c r="AS951" s="869"/>
      <c r="AT951" s="869"/>
      <c r="AU951" s="869"/>
      <c r="AV951" s="869"/>
      <c r="AW951" s="869"/>
      <c r="AX951" s="869"/>
      <c r="AY951" s="869"/>
      <c r="AZ951" s="869"/>
      <c r="BA951" s="869"/>
      <c r="BB951" s="869"/>
      <c r="BC951" s="869"/>
      <c r="BD951" s="869"/>
      <c r="BE951" s="869"/>
      <c r="BF951" s="869"/>
      <c r="BG951" s="869"/>
      <c r="BH951" s="869"/>
      <c r="BI951" s="869"/>
      <c r="BJ951" s="869"/>
      <c r="BK951" s="869"/>
      <c r="BL951" s="869"/>
      <c r="BM951" s="869"/>
    </row>
    <row r="952" spans="1:65" ht="27" customHeight="1" x14ac:dyDescent="0.2">
      <c r="A952" s="919"/>
      <c r="C952" s="869"/>
      <c r="E952" s="869"/>
      <c r="G952" s="869"/>
      <c r="H952" s="921"/>
      <c r="I952" s="838"/>
      <c r="J952" s="921"/>
      <c r="K952" s="838"/>
      <c r="L952" s="921"/>
      <c r="M952" s="838"/>
      <c r="N952" s="921"/>
      <c r="O952" s="838"/>
      <c r="P952" s="922"/>
      <c r="Q952" s="923"/>
      <c r="R952" s="924"/>
      <c r="S952" s="921"/>
      <c r="T952" s="921"/>
      <c r="U952" s="921"/>
      <c r="V952" s="933"/>
      <c r="W952" s="926"/>
      <c r="X952" s="927"/>
      <c r="Y952" s="922"/>
      <c r="Z952" s="838"/>
      <c r="AA952" s="928"/>
      <c r="AB952" s="929"/>
      <c r="AC952" s="929"/>
      <c r="AD952" s="929"/>
      <c r="AE952" s="929"/>
      <c r="AF952" s="929"/>
      <c r="AG952" s="929"/>
      <c r="AH952" s="929"/>
      <c r="AI952" s="929"/>
      <c r="AJ952" s="929"/>
      <c r="AK952" s="929"/>
      <c r="AL952" s="929"/>
      <c r="AM952" s="929"/>
      <c r="AN952" s="929"/>
      <c r="AO952" s="930"/>
      <c r="AP952" s="929"/>
      <c r="AQ952" s="931"/>
      <c r="AR952" s="931"/>
      <c r="AS952" s="869"/>
      <c r="AT952" s="869"/>
      <c r="AU952" s="869"/>
      <c r="AV952" s="869"/>
      <c r="AW952" s="869"/>
      <c r="AX952" s="869"/>
      <c r="AY952" s="869"/>
      <c r="AZ952" s="869"/>
      <c r="BA952" s="869"/>
      <c r="BB952" s="869"/>
      <c r="BC952" s="869"/>
      <c r="BD952" s="869"/>
      <c r="BE952" s="869"/>
      <c r="BF952" s="869"/>
      <c r="BG952" s="869"/>
      <c r="BH952" s="869"/>
      <c r="BI952" s="869"/>
      <c r="BJ952" s="869"/>
      <c r="BK952" s="869"/>
      <c r="BL952" s="869"/>
      <c r="BM952" s="869"/>
    </row>
    <row r="953" spans="1:65" ht="27" customHeight="1" x14ac:dyDescent="0.2">
      <c r="A953" s="919"/>
      <c r="C953" s="869"/>
      <c r="E953" s="869"/>
      <c r="G953" s="869"/>
      <c r="H953" s="921"/>
      <c r="I953" s="838"/>
      <c r="J953" s="921"/>
      <c r="K953" s="838"/>
      <c r="L953" s="921"/>
      <c r="M953" s="838"/>
      <c r="N953" s="921"/>
      <c r="O953" s="838"/>
      <c r="P953" s="922"/>
      <c r="Q953" s="923"/>
      <c r="R953" s="924"/>
      <c r="S953" s="921"/>
      <c r="T953" s="921"/>
      <c r="U953" s="921"/>
      <c r="V953" s="933"/>
      <c r="W953" s="926"/>
      <c r="X953" s="927"/>
      <c r="Y953" s="922"/>
      <c r="Z953" s="838"/>
      <c r="AA953" s="928"/>
      <c r="AB953" s="929"/>
      <c r="AC953" s="929"/>
      <c r="AD953" s="929"/>
      <c r="AE953" s="929"/>
      <c r="AF953" s="929"/>
      <c r="AG953" s="929"/>
      <c r="AH953" s="929"/>
      <c r="AI953" s="929"/>
      <c r="AJ953" s="929"/>
      <c r="AK953" s="929"/>
      <c r="AL953" s="929"/>
      <c r="AM953" s="929"/>
      <c r="AN953" s="929"/>
      <c r="AO953" s="930"/>
      <c r="AP953" s="929"/>
      <c r="AQ953" s="931"/>
      <c r="AR953" s="931"/>
      <c r="AS953" s="869"/>
      <c r="AT953" s="869"/>
      <c r="AU953" s="869"/>
      <c r="AV953" s="869"/>
      <c r="AW953" s="869"/>
      <c r="AX953" s="869"/>
      <c r="AY953" s="869"/>
      <c r="AZ953" s="869"/>
      <c r="BA953" s="869"/>
      <c r="BB953" s="869"/>
      <c r="BC953" s="869"/>
      <c r="BD953" s="869"/>
      <c r="BE953" s="869"/>
      <c r="BF953" s="869"/>
      <c r="BG953" s="869"/>
      <c r="BH953" s="869"/>
      <c r="BI953" s="869"/>
      <c r="BJ953" s="869"/>
      <c r="BK953" s="869"/>
      <c r="BL953" s="869"/>
      <c r="BM953" s="869"/>
    </row>
    <row r="954" spans="1:65" ht="27" customHeight="1" x14ac:dyDescent="0.2">
      <c r="A954" s="919"/>
      <c r="C954" s="869"/>
      <c r="E954" s="869"/>
      <c r="G954" s="869"/>
      <c r="H954" s="921"/>
      <c r="I954" s="838"/>
      <c r="J954" s="921"/>
      <c r="K954" s="838"/>
      <c r="L954" s="921"/>
      <c r="M954" s="838"/>
      <c r="N954" s="921"/>
      <c r="O954" s="838"/>
      <c r="P954" s="922"/>
      <c r="Q954" s="923"/>
      <c r="R954" s="924"/>
      <c r="S954" s="921"/>
      <c r="T954" s="921"/>
      <c r="U954" s="921"/>
      <c r="V954" s="933"/>
      <c r="W954" s="926"/>
      <c r="X954" s="927"/>
      <c r="Y954" s="922"/>
      <c r="Z954" s="838"/>
      <c r="AA954" s="928"/>
      <c r="AB954" s="929"/>
      <c r="AC954" s="929"/>
      <c r="AD954" s="929"/>
      <c r="AE954" s="929"/>
      <c r="AF954" s="929"/>
      <c r="AG954" s="929"/>
      <c r="AH954" s="929"/>
      <c r="AI954" s="929"/>
      <c r="AJ954" s="929"/>
      <c r="AK954" s="929"/>
      <c r="AL954" s="929"/>
      <c r="AM954" s="929"/>
      <c r="AN954" s="929"/>
      <c r="AO954" s="930"/>
      <c r="AP954" s="929"/>
      <c r="AQ954" s="931"/>
      <c r="AR954" s="931"/>
      <c r="AS954" s="869"/>
      <c r="AT954" s="869"/>
      <c r="AU954" s="869"/>
      <c r="AV954" s="869"/>
      <c r="AW954" s="869"/>
      <c r="AX954" s="869"/>
      <c r="AY954" s="869"/>
      <c r="AZ954" s="869"/>
      <c r="BA954" s="869"/>
      <c r="BB954" s="869"/>
      <c r="BC954" s="869"/>
      <c r="BD954" s="869"/>
      <c r="BE954" s="869"/>
      <c r="BF954" s="869"/>
      <c r="BG954" s="869"/>
      <c r="BH954" s="869"/>
      <c r="BI954" s="869"/>
      <c r="BJ954" s="869"/>
      <c r="BK954" s="869"/>
      <c r="BL954" s="869"/>
      <c r="BM954" s="869"/>
    </row>
    <row r="955" spans="1:65" ht="27" customHeight="1" x14ac:dyDescent="0.2">
      <c r="A955" s="919"/>
      <c r="C955" s="869"/>
      <c r="E955" s="869"/>
      <c r="G955" s="869"/>
      <c r="H955" s="921"/>
      <c r="I955" s="838"/>
      <c r="J955" s="921"/>
      <c r="K955" s="838"/>
      <c r="L955" s="921"/>
      <c r="M955" s="838"/>
      <c r="N955" s="921"/>
      <c r="O955" s="838"/>
      <c r="P955" s="922"/>
      <c r="Q955" s="923"/>
      <c r="R955" s="924"/>
      <c r="S955" s="921"/>
      <c r="T955" s="921"/>
      <c r="U955" s="921"/>
      <c r="V955" s="933"/>
      <c r="W955" s="926"/>
      <c r="X955" s="927"/>
      <c r="Y955" s="922"/>
      <c r="Z955" s="838"/>
      <c r="AA955" s="928"/>
      <c r="AB955" s="929"/>
      <c r="AC955" s="929"/>
      <c r="AD955" s="929"/>
      <c r="AE955" s="929"/>
      <c r="AF955" s="929"/>
      <c r="AG955" s="929"/>
      <c r="AH955" s="929"/>
      <c r="AI955" s="929"/>
      <c r="AJ955" s="929"/>
      <c r="AK955" s="929"/>
      <c r="AL955" s="929"/>
      <c r="AM955" s="929"/>
      <c r="AN955" s="929"/>
      <c r="AO955" s="930"/>
      <c r="AP955" s="929"/>
      <c r="AQ955" s="931"/>
      <c r="AR955" s="931"/>
      <c r="AS955" s="869"/>
      <c r="AT955" s="869"/>
      <c r="AU955" s="869"/>
      <c r="AV955" s="869"/>
      <c r="AW955" s="869"/>
      <c r="AX955" s="869"/>
      <c r="AY955" s="869"/>
      <c r="AZ955" s="869"/>
      <c r="BA955" s="869"/>
      <c r="BB955" s="869"/>
      <c r="BC955" s="869"/>
      <c r="BD955" s="869"/>
      <c r="BE955" s="869"/>
      <c r="BF955" s="869"/>
      <c r="BG955" s="869"/>
      <c r="BH955" s="869"/>
      <c r="BI955" s="869"/>
      <c r="BJ955" s="869"/>
      <c r="BK955" s="869"/>
      <c r="BL955" s="869"/>
      <c r="BM955" s="869"/>
    </row>
    <row r="956" spans="1:65" ht="27" customHeight="1" x14ac:dyDescent="0.2">
      <c r="A956" s="919"/>
      <c r="C956" s="869"/>
      <c r="E956" s="869"/>
      <c r="G956" s="869"/>
      <c r="H956" s="921"/>
      <c r="I956" s="838"/>
      <c r="J956" s="921"/>
      <c r="K956" s="838"/>
      <c r="L956" s="921"/>
      <c r="M956" s="838"/>
      <c r="N956" s="921"/>
      <c r="O956" s="838"/>
      <c r="P956" s="922"/>
      <c r="Q956" s="923"/>
      <c r="R956" s="924"/>
      <c r="S956" s="921"/>
      <c r="T956" s="921"/>
      <c r="U956" s="921"/>
      <c r="V956" s="933"/>
      <c r="W956" s="926"/>
      <c r="X956" s="927"/>
      <c r="Y956" s="922"/>
      <c r="Z956" s="838"/>
      <c r="AA956" s="928"/>
      <c r="AB956" s="929"/>
      <c r="AC956" s="929"/>
      <c r="AD956" s="929"/>
      <c r="AE956" s="929"/>
      <c r="AF956" s="929"/>
      <c r="AG956" s="929"/>
      <c r="AH956" s="929"/>
      <c r="AI956" s="929"/>
      <c r="AJ956" s="929"/>
      <c r="AK956" s="929"/>
      <c r="AL956" s="929"/>
      <c r="AM956" s="929"/>
      <c r="AN956" s="929"/>
      <c r="AO956" s="930"/>
      <c r="AP956" s="929"/>
      <c r="AQ956" s="931"/>
      <c r="AR956" s="931"/>
      <c r="AS956" s="869"/>
      <c r="AT956" s="869"/>
      <c r="AU956" s="869"/>
      <c r="AV956" s="869"/>
      <c r="AW956" s="869"/>
      <c r="AX956" s="869"/>
      <c r="AY956" s="869"/>
      <c r="AZ956" s="869"/>
      <c r="BA956" s="869"/>
      <c r="BB956" s="869"/>
      <c r="BC956" s="869"/>
      <c r="BD956" s="869"/>
      <c r="BE956" s="869"/>
      <c r="BF956" s="869"/>
      <c r="BG956" s="869"/>
      <c r="BH956" s="869"/>
      <c r="BI956" s="869"/>
      <c r="BJ956" s="869"/>
      <c r="BK956" s="869"/>
      <c r="BL956" s="869"/>
      <c r="BM956" s="869"/>
    </row>
    <row r="957" spans="1:65" ht="27" customHeight="1" x14ac:dyDescent="0.2">
      <c r="A957" s="919"/>
      <c r="C957" s="869"/>
      <c r="E957" s="869"/>
      <c r="G957" s="869"/>
      <c r="H957" s="921"/>
      <c r="I957" s="838"/>
      <c r="J957" s="921"/>
      <c r="K957" s="838"/>
      <c r="L957" s="921"/>
      <c r="M957" s="838"/>
      <c r="N957" s="921"/>
      <c r="O957" s="838"/>
      <c r="P957" s="922"/>
      <c r="Q957" s="923"/>
      <c r="R957" s="924"/>
      <c r="S957" s="921"/>
      <c r="T957" s="921"/>
      <c r="U957" s="921"/>
      <c r="V957" s="933"/>
      <c r="W957" s="926"/>
      <c r="X957" s="927"/>
      <c r="Y957" s="922"/>
      <c r="Z957" s="838"/>
      <c r="AA957" s="928"/>
      <c r="AB957" s="929"/>
      <c r="AC957" s="929"/>
      <c r="AD957" s="929"/>
      <c r="AE957" s="929"/>
      <c r="AF957" s="929"/>
      <c r="AG957" s="929"/>
      <c r="AH957" s="929"/>
      <c r="AI957" s="929"/>
      <c r="AJ957" s="929"/>
      <c r="AK957" s="929"/>
      <c r="AL957" s="929"/>
      <c r="AM957" s="929"/>
      <c r="AN957" s="929"/>
      <c r="AO957" s="930"/>
      <c r="AP957" s="929"/>
      <c r="AQ957" s="931"/>
      <c r="AR957" s="931"/>
      <c r="AS957" s="869"/>
      <c r="AT957" s="869"/>
      <c r="AU957" s="869"/>
      <c r="AV957" s="869"/>
      <c r="AW957" s="869"/>
      <c r="AX957" s="869"/>
      <c r="AY957" s="869"/>
      <c r="AZ957" s="869"/>
      <c r="BA957" s="869"/>
      <c r="BB957" s="869"/>
      <c r="BC957" s="869"/>
      <c r="BD957" s="869"/>
      <c r="BE957" s="869"/>
      <c r="BF957" s="869"/>
      <c r="BG957" s="869"/>
      <c r="BH957" s="869"/>
      <c r="BI957" s="869"/>
      <c r="BJ957" s="869"/>
      <c r="BK957" s="869"/>
      <c r="BL957" s="869"/>
      <c r="BM957" s="869"/>
    </row>
    <row r="958" spans="1:65" ht="27" customHeight="1" x14ac:dyDescent="0.2">
      <c r="A958" s="919"/>
      <c r="C958" s="869"/>
      <c r="E958" s="869"/>
      <c r="G958" s="869"/>
      <c r="H958" s="921"/>
      <c r="I958" s="838"/>
      <c r="J958" s="921"/>
      <c r="K958" s="838"/>
      <c r="L958" s="921"/>
      <c r="M958" s="838"/>
      <c r="N958" s="921"/>
      <c r="O958" s="838"/>
      <c r="P958" s="922"/>
      <c r="Q958" s="923"/>
      <c r="R958" s="924"/>
      <c r="S958" s="921"/>
      <c r="T958" s="921"/>
      <c r="U958" s="921"/>
      <c r="V958" s="933"/>
      <c r="W958" s="926"/>
      <c r="X958" s="927"/>
      <c r="Y958" s="922"/>
      <c r="Z958" s="838"/>
      <c r="AA958" s="928"/>
      <c r="AB958" s="929"/>
      <c r="AC958" s="929"/>
      <c r="AD958" s="929"/>
      <c r="AE958" s="929"/>
      <c r="AF958" s="929"/>
      <c r="AG958" s="929"/>
      <c r="AH958" s="929"/>
      <c r="AI958" s="929"/>
      <c r="AJ958" s="929"/>
      <c r="AK958" s="929"/>
      <c r="AL958" s="929"/>
      <c r="AM958" s="929"/>
      <c r="AN958" s="929"/>
      <c r="AO958" s="930"/>
      <c r="AP958" s="929"/>
      <c r="AQ958" s="931"/>
      <c r="AR958" s="931"/>
      <c r="AS958" s="869"/>
      <c r="AT958" s="869"/>
      <c r="AU958" s="869"/>
      <c r="AV958" s="869"/>
      <c r="AW958" s="869"/>
      <c r="AX958" s="869"/>
      <c r="AY958" s="869"/>
      <c r="AZ958" s="869"/>
      <c r="BA958" s="869"/>
      <c r="BB958" s="869"/>
      <c r="BC958" s="869"/>
      <c r="BD958" s="869"/>
      <c r="BE958" s="869"/>
      <c r="BF958" s="869"/>
      <c r="BG958" s="869"/>
      <c r="BH958" s="869"/>
      <c r="BI958" s="869"/>
      <c r="BJ958" s="869"/>
      <c r="BK958" s="869"/>
      <c r="BL958" s="869"/>
      <c r="BM958" s="869"/>
    </row>
    <row r="959" spans="1:65" ht="27" customHeight="1" x14ac:dyDescent="0.2">
      <c r="A959" s="919"/>
      <c r="C959" s="869"/>
      <c r="E959" s="869"/>
      <c r="G959" s="869"/>
      <c r="H959" s="921"/>
      <c r="I959" s="838"/>
      <c r="J959" s="921"/>
      <c r="K959" s="838"/>
      <c r="L959" s="921"/>
      <c r="M959" s="838"/>
      <c r="N959" s="921"/>
      <c r="O959" s="838"/>
      <c r="P959" s="922"/>
      <c r="Q959" s="923"/>
      <c r="R959" s="924"/>
      <c r="S959" s="921"/>
      <c r="T959" s="921"/>
      <c r="U959" s="921"/>
      <c r="V959" s="933"/>
      <c r="W959" s="926"/>
      <c r="X959" s="927"/>
      <c r="Y959" s="922"/>
      <c r="Z959" s="838"/>
      <c r="AA959" s="928"/>
      <c r="AB959" s="929"/>
      <c r="AC959" s="929"/>
      <c r="AD959" s="929"/>
      <c r="AE959" s="929"/>
      <c r="AF959" s="929"/>
      <c r="AG959" s="929"/>
      <c r="AH959" s="929"/>
      <c r="AI959" s="929"/>
      <c r="AJ959" s="929"/>
      <c r="AK959" s="929"/>
      <c r="AL959" s="929"/>
      <c r="AM959" s="929"/>
      <c r="AN959" s="929"/>
      <c r="AO959" s="930"/>
      <c r="AP959" s="929"/>
      <c r="AQ959" s="931"/>
      <c r="AR959" s="931"/>
      <c r="AS959" s="869"/>
      <c r="AT959" s="869"/>
      <c r="AU959" s="869"/>
      <c r="AV959" s="869"/>
      <c r="AW959" s="869"/>
      <c r="AX959" s="869"/>
      <c r="AY959" s="869"/>
      <c r="AZ959" s="869"/>
      <c r="BA959" s="869"/>
      <c r="BB959" s="869"/>
      <c r="BC959" s="869"/>
      <c r="BD959" s="869"/>
      <c r="BE959" s="869"/>
      <c r="BF959" s="869"/>
      <c r="BG959" s="869"/>
      <c r="BH959" s="869"/>
      <c r="BI959" s="869"/>
      <c r="BJ959" s="869"/>
      <c r="BK959" s="869"/>
      <c r="BL959" s="869"/>
      <c r="BM959" s="869"/>
    </row>
    <row r="960" spans="1:65" ht="27" customHeight="1" x14ac:dyDescent="0.2">
      <c r="A960" s="919"/>
      <c r="C960" s="869"/>
      <c r="E960" s="869"/>
      <c r="G960" s="869"/>
      <c r="H960" s="921"/>
      <c r="I960" s="838"/>
      <c r="J960" s="921"/>
      <c r="K960" s="838"/>
      <c r="L960" s="921"/>
      <c r="M960" s="838"/>
      <c r="N960" s="921"/>
      <c r="O960" s="838"/>
      <c r="P960" s="922"/>
      <c r="Q960" s="923"/>
      <c r="R960" s="924"/>
      <c r="S960" s="921"/>
      <c r="T960" s="921"/>
      <c r="U960" s="921"/>
      <c r="V960" s="933"/>
      <c r="W960" s="926"/>
      <c r="X960" s="927"/>
      <c r="Y960" s="922"/>
      <c r="Z960" s="838"/>
      <c r="AA960" s="928"/>
      <c r="AB960" s="929"/>
      <c r="AC960" s="929"/>
      <c r="AD960" s="929"/>
      <c r="AE960" s="929"/>
      <c r="AF960" s="929"/>
      <c r="AG960" s="929"/>
      <c r="AH960" s="929"/>
      <c r="AI960" s="929"/>
      <c r="AJ960" s="929"/>
      <c r="AK960" s="929"/>
      <c r="AL960" s="929"/>
      <c r="AM960" s="929"/>
      <c r="AN960" s="929"/>
      <c r="AO960" s="930"/>
      <c r="AP960" s="929"/>
      <c r="AQ960" s="931"/>
      <c r="AR960" s="931"/>
      <c r="AS960" s="869"/>
      <c r="AT960" s="869"/>
      <c r="AU960" s="869"/>
      <c r="AV960" s="869"/>
      <c r="AW960" s="869"/>
      <c r="AX960" s="869"/>
      <c r="AY960" s="869"/>
      <c r="AZ960" s="869"/>
      <c r="BA960" s="869"/>
      <c r="BB960" s="869"/>
      <c r="BC960" s="869"/>
      <c r="BD960" s="869"/>
      <c r="BE960" s="869"/>
      <c r="BF960" s="869"/>
      <c r="BG960" s="869"/>
      <c r="BH960" s="869"/>
      <c r="BI960" s="869"/>
      <c r="BJ960" s="869"/>
      <c r="BK960" s="869"/>
      <c r="BL960" s="869"/>
      <c r="BM960" s="869"/>
    </row>
    <row r="961" spans="1:65" ht="27" customHeight="1" x14ac:dyDescent="0.2">
      <c r="A961" s="919"/>
      <c r="C961" s="869"/>
      <c r="E961" s="869"/>
      <c r="G961" s="869"/>
      <c r="H961" s="921"/>
      <c r="I961" s="838"/>
      <c r="J961" s="921"/>
      <c r="K961" s="838"/>
      <c r="L961" s="921"/>
      <c r="M961" s="838"/>
      <c r="N961" s="921"/>
      <c r="O961" s="838"/>
      <c r="P961" s="922"/>
      <c r="Q961" s="923"/>
      <c r="R961" s="924"/>
      <c r="S961" s="921"/>
      <c r="T961" s="921"/>
      <c r="U961" s="921"/>
      <c r="V961" s="933"/>
      <c r="W961" s="926"/>
      <c r="X961" s="927"/>
      <c r="Y961" s="922"/>
      <c r="Z961" s="838"/>
      <c r="AA961" s="928"/>
      <c r="AB961" s="929"/>
      <c r="AC961" s="929"/>
      <c r="AD961" s="929"/>
      <c r="AE961" s="929"/>
      <c r="AF961" s="929"/>
      <c r="AG961" s="929"/>
      <c r="AH961" s="929"/>
      <c r="AI961" s="929"/>
      <c r="AJ961" s="929"/>
      <c r="AK961" s="929"/>
      <c r="AL961" s="929"/>
      <c r="AM961" s="929"/>
      <c r="AN961" s="929"/>
      <c r="AO961" s="930"/>
      <c r="AP961" s="929"/>
      <c r="AQ961" s="931"/>
      <c r="AR961" s="931"/>
      <c r="AS961" s="869"/>
      <c r="AT961" s="869"/>
      <c r="AU961" s="869"/>
      <c r="AV961" s="869"/>
      <c r="AW961" s="869"/>
      <c r="AX961" s="869"/>
      <c r="AY961" s="869"/>
      <c r="AZ961" s="869"/>
      <c r="BA961" s="869"/>
      <c r="BB961" s="869"/>
      <c r="BC961" s="869"/>
      <c r="BD961" s="869"/>
      <c r="BE961" s="869"/>
      <c r="BF961" s="869"/>
      <c r="BG961" s="869"/>
      <c r="BH961" s="869"/>
      <c r="BI961" s="869"/>
      <c r="BJ961" s="869"/>
      <c r="BK961" s="869"/>
      <c r="BL961" s="869"/>
      <c r="BM961" s="869"/>
    </row>
    <row r="962" spans="1:65" ht="27" customHeight="1" x14ac:dyDescent="0.2">
      <c r="A962" s="919"/>
      <c r="C962" s="869"/>
      <c r="E962" s="869"/>
      <c r="G962" s="869"/>
      <c r="H962" s="921"/>
      <c r="I962" s="838"/>
      <c r="J962" s="921"/>
      <c r="K962" s="838"/>
      <c r="L962" s="921"/>
      <c r="M962" s="838"/>
      <c r="N962" s="921"/>
      <c r="O962" s="838"/>
      <c r="P962" s="922"/>
      <c r="Q962" s="923"/>
      <c r="R962" s="924"/>
      <c r="S962" s="921"/>
      <c r="T962" s="921"/>
      <c r="U962" s="921"/>
      <c r="V962" s="933"/>
      <c r="W962" s="926"/>
      <c r="X962" s="927"/>
      <c r="Y962" s="922"/>
      <c r="Z962" s="838"/>
      <c r="AA962" s="928"/>
      <c r="AB962" s="929"/>
      <c r="AC962" s="929"/>
      <c r="AD962" s="929"/>
      <c r="AE962" s="929"/>
      <c r="AF962" s="929"/>
      <c r="AG962" s="929"/>
      <c r="AH962" s="929"/>
      <c r="AI962" s="929"/>
      <c r="AJ962" s="929"/>
      <c r="AK962" s="929"/>
      <c r="AL962" s="929"/>
      <c r="AM962" s="929"/>
      <c r="AN962" s="929"/>
      <c r="AO962" s="930"/>
      <c r="AP962" s="929"/>
      <c r="AQ962" s="931"/>
      <c r="AR962" s="931"/>
      <c r="AS962" s="869"/>
      <c r="AT962" s="869"/>
      <c r="AU962" s="869"/>
      <c r="AV962" s="869"/>
      <c r="AW962" s="869"/>
      <c r="AX962" s="869"/>
      <c r="AY962" s="869"/>
      <c r="AZ962" s="869"/>
      <c r="BA962" s="869"/>
      <c r="BB962" s="869"/>
      <c r="BC962" s="869"/>
      <c r="BD962" s="869"/>
      <c r="BE962" s="869"/>
      <c r="BF962" s="869"/>
      <c r="BG962" s="869"/>
      <c r="BH962" s="869"/>
      <c r="BI962" s="869"/>
      <c r="BJ962" s="869"/>
      <c r="BK962" s="869"/>
      <c r="BL962" s="869"/>
      <c r="BM962" s="869"/>
    </row>
    <row r="963" spans="1:65" ht="27" customHeight="1" x14ac:dyDescent="0.2">
      <c r="A963" s="919"/>
      <c r="C963" s="869"/>
      <c r="E963" s="869"/>
      <c r="G963" s="869"/>
      <c r="H963" s="921"/>
      <c r="I963" s="838"/>
      <c r="J963" s="921"/>
      <c r="K963" s="838"/>
      <c r="L963" s="921"/>
      <c r="M963" s="838"/>
      <c r="N963" s="921"/>
      <c r="O963" s="838"/>
      <c r="P963" s="922"/>
      <c r="Q963" s="923"/>
      <c r="R963" s="924"/>
      <c r="S963" s="921"/>
      <c r="T963" s="921"/>
      <c r="U963" s="921"/>
      <c r="V963" s="933"/>
      <c r="W963" s="926"/>
      <c r="X963" s="927"/>
      <c r="Y963" s="922"/>
      <c r="Z963" s="838"/>
      <c r="AA963" s="928"/>
      <c r="AB963" s="929"/>
      <c r="AC963" s="929"/>
      <c r="AD963" s="929"/>
      <c r="AE963" s="929"/>
      <c r="AF963" s="929"/>
      <c r="AG963" s="929"/>
      <c r="AH963" s="929"/>
      <c r="AI963" s="929"/>
      <c r="AJ963" s="929"/>
      <c r="AK963" s="929"/>
      <c r="AL963" s="929"/>
      <c r="AM963" s="929"/>
      <c r="AN963" s="929"/>
      <c r="AO963" s="930"/>
      <c r="AP963" s="929"/>
      <c r="AQ963" s="931"/>
      <c r="AR963" s="931"/>
      <c r="AS963" s="869"/>
      <c r="AT963" s="869"/>
      <c r="AU963" s="869"/>
      <c r="AV963" s="869"/>
      <c r="AW963" s="869"/>
      <c r="AX963" s="869"/>
      <c r="AY963" s="869"/>
      <c r="AZ963" s="869"/>
      <c r="BA963" s="869"/>
      <c r="BB963" s="869"/>
      <c r="BC963" s="869"/>
      <c r="BD963" s="869"/>
      <c r="BE963" s="869"/>
      <c r="BF963" s="869"/>
      <c r="BG963" s="869"/>
      <c r="BH963" s="869"/>
      <c r="BI963" s="869"/>
      <c r="BJ963" s="869"/>
      <c r="BK963" s="869"/>
      <c r="BL963" s="869"/>
      <c r="BM963" s="869"/>
    </row>
    <row r="964" spans="1:65" ht="27" customHeight="1" x14ac:dyDescent="0.2">
      <c r="A964" s="919"/>
      <c r="C964" s="869"/>
      <c r="E964" s="869"/>
      <c r="G964" s="869"/>
      <c r="H964" s="921"/>
      <c r="I964" s="838"/>
      <c r="J964" s="921"/>
      <c r="K964" s="838"/>
      <c r="L964" s="921"/>
      <c r="M964" s="838"/>
      <c r="N964" s="921"/>
      <c r="O964" s="838"/>
      <c r="P964" s="922"/>
      <c r="Q964" s="923"/>
      <c r="R964" s="924"/>
      <c r="S964" s="921"/>
      <c r="T964" s="921"/>
      <c r="U964" s="921"/>
      <c r="V964" s="933"/>
      <c r="W964" s="926"/>
      <c r="X964" s="927"/>
      <c r="Y964" s="922"/>
      <c r="Z964" s="838"/>
      <c r="AA964" s="928"/>
      <c r="AB964" s="929"/>
      <c r="AC964" s="929"/>
      <c r="AD964" s="929"/>
      <c r="AE964" s="929"/>
      <c r="AF964" s="929"/>
      <c r="AG964" s="929"/>
      <c r="AH964" s="929"/>
      <c r="AI964" s="929"/>
      <c r="AJ964" s="929"/>
      <c r="AK964" s="929"/>
      <c r="AL964" s="929"/>
      <c r="AM964" s="929"/>
      <c r="AN964" s="929"/>
      <c r="AO964" s="930"/>
      <c r="AP964" s="929"/>
      <c r="AQ964" s="931"/>
      <c r="AR964" s="931"/>
      <c r="AS964" s="869"/>
      <c r="AT964" s="869"/>
      <c r="AU964" s="869"/>
      <c r="AV964" s="869"/>
      <c r="AW964" s="869"/>
      <c r="AX964" s="869"/>
      <c r="AY964" s="869"/>
      <c r="AZ964" s="869"/>
      <c r="BA964" s="869"/>
      <c r="BB964" s="869"/>
      <c r="BC964" s="869"/>
      <c r="BD964" s="869"/>
      <c r="BE964" s="869"/>
      <c r="BF964" s="869"/>
      <c r="BG964" s="869"/>
      <c r="BH964" s="869"/>
      <c r="BI964" s="869"/>
      <c r="BJ964" s="869"/>
      <c r="BK964" s="869"/>
      <c r="BL964" s="869"/>
      <c r="BM964" s="869"/>
    </row>
    <row r="965" spans="1:65" ht="27" customHeight="1" x14ac:dyDescent="0.2">
      <c r="A965" s="919"/>
      <c r="C965" s="869"/>
      <c r="E965" s="869"/>
      <c r="G965" s="869"/>
      <c r="H965" s="921"/>
      <c r="I965" s="838"/>
      <c r="J965" s="921"/>
      <c r="K965" s="838"/>
      <c r="L965" s="921"/>
      <c r="M965" s="838"/>
      <c r="N965" s="921"/>
      <c r="O965" s="838"/>
      <c r="P965" s="922"/>
      <c r="Q965" s="923"/>
      <c r="R965" s="924"/>
      <c r="S965" s="921"/>
      <c r="T965" s="921"/>
      <c r="U965" s="921"/>
      <c r="V965" s="933"/>
      <c r="W965" s="926"/>
      <c r="X965" s="927"/>
      <c r="Y965" s="922"/>
      <c r="Z965" s="838"/>
      <c r="AA965" s="928"/>
      <c r="AB965" s="929"/>
      <c r="AC965" s="929"/>
      <c r="AD965" s="929"/>
      <c r="AE965" s="929"/>
      <c r="AF965" s="929"/>
      <c r="AG965" s="929"/>
      <c r="AH965" s="929"/>
      <c r="AI965" s="929"/>
      <c r="AJ965" s="929"/>
      <c r="AK965" s="929"/>
      <c r="AL965" s="929"/>
      <c r="AM965" s="929"/>
      <c r="AN965" s="929"/>
      <c r="AO965" s="930"/>
      <c r="AP965" s="929"/>
      <c r="AQ965" s="931"/>
      <c r="AR965" s="931"/>
      <c r="AS965" s="869"/>
      <c r="AT965" s="869"/>
      <c r="AU965" s="869"/>
      <c r="AV965" s="869"/>
      <c r="AW965" s="869"/>
      <c r="AX965" s="869"/>
      <c r="AY965" s="869"/>
      <c r="AZ965" s="869"/>
      <c r="BA965" s="869"/>
      <c r="BB965" s="869"/>
      <c r="BC965" s="869"/>
      <c r="BD965" s="869"/>
      <c r="BE965" s="869"/>
      <c r="BF965" s="869"/>
      <c r="BG965" s="869"/>
      <c r="BH965" s="869"/>
      <c r="BI965" s="869"/>
      <c r="BJ965" s="869"/>
      <c r="BK965" s="869"/>
      <c r="BL965" s="869"/>
      <c r="BM965" s="869"/>
    </row>
    <row r="966" spans="1:65" ht="27" customHeight="1" x14ac:dyDescent="0.2">
      <c r="A966" s="919"/>
      <c r="C966" s="869"/>
      <c r="E966" s="869"/>
      <c r="G966" s="869"/>
      <c r="H966" s="921"/>
      <c r="I966" s="838"/>
      <c r="J966" s="921"/>
      <c r="K966" s="838"/>
      <c r="L966" s="921"/>
      <c r="M966" s="838"/>
      <c r="N966" s="921"/>
      <c r="O966" s="838"/>
      <c r="P966" s="922"/>
      <c r="Q966" s="923"/>
      <c r="R966" s="924"/>
      <c r="S966" s="921"/>
      <c r="T966" s="921"/>
      <c r="U966" s="921"/>
      <c r="V966" s="933"/>
      <c r="W966" s="926"/>
      <c r="X966" s="927"/>
      <c r="Y966" s="922"/>
      <c r="Z966" s="838"/>
      <c r="AA966" s="928"/>
      <c r="AB966" s="929"/>
      <c r="AC966" s="929"/>
      <c r="AD966" s="929"/>
      <c r="AE966" s="929"/>
      <c r="AF966" s="929"/>
      <c r="AG966" s="929"/>
      <c r="AH966" s="929"/>
      <c r="AI966" s="929"/>
      <c r="AJ966" s="929"/>
      <c r="AK966" s="929"/>
      <c r="AL966" s="929"/>
      <c r="AM966" s="929"/>
      <c r="AN966" s="929"/>
      <c r="AO966" s="930"/>
      <c r="AP966" s="929"/>
      <c r="AQ966" s="931"/>
      <c r="AR966" s="931"/>
      <c r="AS966" s="869"/>
      <c r="AT966" s="869"/>
      <c r="AU966" s="869"/>
      <c r="AV966" s="869"/>
      <c r="AW966" s="869"/>
      <c r="AX966" s="869"/>
      <c r="AY966" s="869"/>
      <c r="AZ966" s="869"/>
      <c r="BA966" s="869"/>
      <c r="BB966" s="869"/>
      <c r="BC966" s="869"/>
      <c r="BD966" s="869"/>
      <c r="BE966" s="869"/>
      <c r="BF966" s="869"/>
      <c r="BG966" s="869"/>
      <c r="BH966" s="869"/>
      <c r="BI966" s="869"/>
      <c r="BJ966" s="869"/>
      <c r="BK966" s="869"/>
      <c r="BL966" s="869"/>
      <c r="BM966" s="869"/>
    </row>
    <row r="967" spans="1:65" ht="27" customHeight="1" x14ac:dyDescent="0.2">
      <c r="A967" s="919"/>
      <c r="C967" s="869"/>
      <c r="E967" s="869"/>
      <c r="G967" s="869"/>
      <c r="H967" s="921"/>
      <c r="I967" s="838"/>
      <c r="J967" s="921"/>
      <c r="K967" s="838"/>
      <c r="L967" s="921"/>
      <c r="M967" s="838"/>
      <c r="N967" s="921"/>
      <c r="O967" s="838"/>
      <c r="P967" s="922"/>
      <c r="Q967" s="923"/>
      <c r="R967" s="924"/>
      <c r="S967" s="921"/>
      <c r="T967" s="921"/>
      <c r="U967" s="921"/>
      <c r="V967" s="933"/>
      <c r="W967" s="926"/>
      <c r="X967" s="927"/>
      <c r="Y967" s="922"/>
      <c r="Z967" s="838"/>
      <c r="AA967" s="928"/>
      <c r="AB967" s="929"/>
      <c r="AC967" s="929"/>
      <c r="AD967" s="929"/>
      <c r="AE967" s="929"/>
      <c r="AF967" s="929"/>
      <c r="AG967" s="929"/>
      <c r="AH967" s="929"/>
      <c r="AI967" s="929"/>
      <c r="AJ967" s="929"/>
      <c r="AK967" s="929"/>
      <c r="AL967" s="929"/>
      <c r="AM967" s="929"/>
      <c r="AN967" s="929"/>
      <c r="AO967" s="930"/>
      <c r="AP967" s="929"/>
      <c r="AQ967" s="931"/>
      <c r="AR967" s="931"/>
      <c r="AS967" s="869"/>
      <c r="AT967" s="869"/>
      <c r="AU967" s="869"/>
      <c r="AV967" s="869"/>
      <c r="AW967" s="869"/>
      <c r="AX967" s="869"/>
      <c r="AY967" s="869"/>
      <c r="AZ967" s="869"/>
      <c r="BA967" s="869"/>
      <c r="BB967" s="869"/>
      <c r="BC967" s="869"/>
      <c r="BD967" s="869"/>
      <c r="BE967" s="869"/>
      <c r="BF967" s="869"/>
      <c r="BG967" s="869"/>
      <c r="BH967" s="869"/>
      <c r="BI967" s="869"/>
      <c r="BJ967" s="869"/>
      <c r="BK967" s="869"/>
      <c r="BL967" s="869"/>
      <c r="BM967" s="869"/>
    </row>
    <row r="968" spans="1:65" ht="27" customHeight="1" x14ac:dyDescent="0.2">
      <c r="A968" s="919"/>
      <c r="C968" s="869"/>
      <c r="E968" s="869"/>
      <c r="G968" s="869"/>
      <c r="H968" s="921"/>
      <c r="I968" s="838"/>
      <c r="J968" s="921"/>
      <c r="K968" s="838"/>
      <c r="L968" s="921"/>
      <c r="M968" s="838"/>
      <c r="N968" s="921"/>
      <c r="O968" s="838"/>
      <c r="P968" s="922"/>
      <c r="Q968" s="923"/>
      <c r="R968" s="924"/>
      <c r="S968" s="921"/>
      <c r="T968" s="921"/>
      <c r="U968" s="921"/>
      <c r="V968" s="933"/>
      <c r="W968" s="926"/>
      <c r="X968" s="927"/>
      <c r="Y968" s="922"/>
      <c r="Z968" s="838"/>
      <c r="AA968" s="928"/>
      <c r="AB968" s="929"/>
      <c r="AC968" s="929"/>
      <c r="AD968" s="929"/>
      <c r="AE968" s="929"/>
      <c r="AF968" s="929"/>
      <c r="AG968" s="929"/>
      <c r="AH968" s="929"/>
      <c r="AI968" s="929"/>
      <c r="AJ968" s="929"/>
      <c r="AK968" s="929"/>
      <c r="AL968" s="929"/>
      <c r="AM968" s="929"/>
      <c r="AN968" s="929"/>
      <c r="AO968" s="930"/>
      <c r="AP968" s="929"/>
      <c r="AQ968" s="931"/>
      <c r="AR968" s="931"/>
      <c r="AS968" s="869"/>
      <c r="AT968" s="869"/>
      <c r="AU968" s="869"/>
      <c r="AV968" s="869"/>
      <c r="AW968" s="869"/>
      <c r="AX968" s="869"/>
      <c r="AY968" s="869"/>
      <c r="AZ968" s="869"/>
      <c r="BA968" s="869"/>
      <c r="BB968" s="869"/>
      <c r="BC968" s="869"/>
      <c r="BD968" s="869"/>
      <c r="BE968" s="869"/>
      <c r="BF968" s="869"/>
      <c r="BG968" s="869"/>
      <c r="BH968" s="869"/>
      <c r="BI968" s="869"/>
      <c r="BJ968" s="869"/>
      <c r="BK968" s="869"/>
      <c r="BL968" s="869"/>
      <c r="BM968" s="869"/>
    </row>
    <row r="969" spans="1:65" ht="27" customHeight="1" x14ac:dyDescent="0.2">
      <c r="A969" s="919"/>
      <c r="C969" s="869"/>
      <c r="E969" s="869"/>
      <c r="G969" s="869"/>
      <c r="H969" s="921"/>
      <c r="I969" s="838"/>
      <c r="J969" s="921"/>
      <c r="K969" s="838"/>
      <c r="L969" s="921"/>
      <c r="M969" s="838"/>
      <c r="N969" s="921"/>
      <c r="O969" s="838"/>
      <c r="P969" s="922"/>
      <c r="Q969" s="923"/>
      <c r="R969" s="924"/>
      <c r="S969" s="921"/>
      <c r="T969" s="921"/>
      <c r="U969" s="921"/>
      <c r="V969" s="933"/>
      <c r="W969" s="926"/>
      <c r="X969" s="927"/>
      <c r="Y969" s="922"/>
      <c r="Z969" s="838"/>
      <c r="AA969" s="928"/>
      <c r="AB969" s="929"/>
      <c r="AC969" s="929"/>
      <c r="AD969" s="929"/>
      <c r="AE969" s="929"/>
      <c r="AF969" s="929"/>
      <c r="AG969" s="929"/>
      <c r="AH969" s="929"/>
      <c r="AI969" s="929"/>
      <c r="AJ969" s="929"/>
      <c r="AK969" s="929"/>
      <c r="AL969" s="929"/>
      <c r="AM969" s="929"/>
      <c r="AN969" s="929"/>
      <c r="AO969" s="930"/>
      <c r="AP969" s="929"/>
      <c r="AQ969" s="931"/>
      <c r="AR969" s="931"/>
      <c r="AS969" s="869"/>
      <c r="AT969" s="869"/>
      <c r="AU969" s="869"/>
      <c r="AV969" s="869"/>
      <c r="AW969" s="869"/>
      <c r="AX969" s="869"/>
      <c r="AY969" s="869"/>
      <c r="AZ969" s="869"/>
      <c r="BA969" s="869"/>
      <c r="BB969" s="869"/>
      <c r="BC969" s="869"/>
      <c r="BD969" s="869"/>
      <c r="BE969" s="869"/>
      <c r="BF969" s="869"/>
      <c r="BG969" s="869"/>
      <c r="BH969" s="869"/>
      <c r="BI969" s="869"/>
      <c r="BJ969" s="869"/>
      <c r="BK969" s="869"/>
      <c r="BL969" s="869"/>
      <c r="BM969" s="869"/>
    </row>
    <row r="970" spans="1:65" ht="27" customHeight="1" x14ac:dyDescent="0.2">
      <c r="A970" s="919"/>
      <c r="C970" s="869"/>
      <c r="E970" s="869"/>
      <c r="G970" s="869"/>
      <c r="H970" s="921"/>
      <c r="I970" s="838"/>
      <c r="J970" s="921"/>
      <c r="K970" s="838"/>
      <c r="L970" s="921"/>
      <c r="M970" s="838"/>
      <c r="N970" s="921"/>
      <c r="O970" s="838"/>
      <c r="P970" s="922"/>
      <c r="Q970" s="923"/>
      <c r="R970" s="924"/>
      <c r="S970" s="921"/>
      <c r="T970" s="921"/>
      <c r="U970" s="921"/>
      <c r="V970" s="933"/>
      <c r="W970" s="926"/>
      <c r="X970" s="927"/>
      <c r="Y970" s="922"/>
      <c r="Z970" s="838"/>
      <c r="AA970" s="928"/>
      <c r="AB970" s="929"/>
      <c r="AC970" s="929"/>
      <c r="AD970" s="929"/>
      <c r="AE970" s="929"/>
      <c r="AF970" s="929"/>
      <c r="AG970" s="929"/>
      <c r="AH970" s="929"/>
      <c r="AI970" s="929"/>
      <c r="AJ970" s="929"/>
      <c r="AK970" s="929"/>
      <c r="AL970" s="929"/>
      <c r="AM970" s="929"/>
      <c r="AN970" s="929"/>
      <c r="AO970" s="930"/>
      <c r="AP970" s="929"/>
      <c r="AQ970" s="931"/>
      <c r="AR970" s="931"/>
      <c r="AS970" s="869"/>
      <c r="AT970" s="869"/>
      <c r="AU970" s="869"/>
      <c r="AV970" s="869"/>
      <c r="AW970" s="869"/>
      <c r="AX970" s="869"/>
      <c r="AY970" s="869"/>
      <c r="AZ970" s="869"/>
      <c r="BA970" s="869"/>
      <c r="BB970" s="869"/>
      <c r="BC970" s="869"/>
      <c r="BD970" s="869"/>
      <c r="BE970" s="869"/>
      <c r="BF970" s="869"/>
      <c r="BG970" s="869"/>
      <c r="BH970" s="869"/>
      <c r="BI970" s="869"/>
      <c r="BJ970" s="869"/>
      <c r="BK970" s="869"/>
      <c r="BL970" s="869"/>
      <c r="BM970" s="869"/>
    </row>
    <row r="971" spans="1:65" ht="27" customHeight="1" x14ac:dyDescent="0.2">
      <c r="A971" s="919"/>
      <c r="C971" s="869"/>
      <c r="E971" s="869"/>
      <c r="G971" s="869"/>
      <c r="H971" s="921"/>
      <c r="I971" s="838"/>
      <c r="J971" s="921"/>
      <c r="K971" s="838"/>
      <c r="L971" s="921"/>
      <c r="M971" s="838"/>
      <c r="N971" s="921"/>
      <c r="O971" s="838"/>
      <c r="P971" s="922"/>
      <c r="Q971" s="923"/>
      <c r="R971" s="924"/>
      <c r="S971" s="921"/>
      <c r="T971" s="921"/>
      <c r="U971" s="921"/>
      <c r="V971" s="933"/>
      <c r="W971" s="926"/>
      <c r="X971" s="927"/>
      <c r="Y971" s="922"/>
      <c r="Z971" s="838"/>
      <c r="AA971" s="928"/>
      <c r="AB971" s="929"/>
      <c r="AC971" s="929"/>
      <c r="AD971" s="929"/>
      <c r="AE971" s="929"/>
      <c r="AF971" s="929"/>
      <c r="AG971" s="929"/>
      <c r="AH971" s="929"/>
      <c r="AI971" s="929"/>
      <c r="AJ971" s="929"/>
      <c r="AK971" s="929"/>
      <c r="AL971" s="929"/>
      <c r="AM971" s="929"/>
      <c r="AN971" s="929"/>
      <c r="AO971" s="930"/>
      <c r="AP971" s="929"/>
      <c r="AQ971" s="931"/>
      <c r="AR971" s="931"/>
      <c r="AS971" s="869"/>
      <c r="AT971" s="869"/>
      <c r="AU971" s="869"/>
      <c r="AV971" s="869"/>
      <c r="AW971" s="869"/>
      <c r="AX971" s="869"/>
      <c r="AY971" s="869"/>
      <c r="AZ971" s="869"/>
      <c r="BA971" s="869"/>
      <c r="BB971" s="869"/>
      <c r="BC971" s="869"/>
      <c r="BD971" s="869"/>
      <c r="BE971" s="869"/>
      <c r="BF971" s="869"/>
      <c r="BG971" s="869"/>
      <c r="BH971" s="869"/>
      <c r="BI971" s="869"/>
      <c r="BJ971" s="869"/>
      <c r="BK971" s="869"/>
      <c r="BL971" s="869"/>
      <c r="BM971" s="869"/>
    </row>
    <row r="972" spans="1:65" ht="27" customHeight="1" x14ac:dyDescent="0.2">
      <c r="A972" s="919"/>
      <c r="C972" s="869"/>
      <c r="E972" s="869"/>
      <c r="G972" s="869"/>
      <c r="H972" s="921"/>
      <c r="I972" s="838"/>
      <c r="J972" s="921"/>
      <c r="K972" s="838"/>
      <c r="L972" s="921"/>
      <c r="M972" s="838"/>
      <c r="N972" s="921"/>
      <c r="O972" s="838"/>
      <c r="P972" s="922"/>
      <c r="Q972" s="923"/>
      <c r="R972" s="924"/>
      <c r="S972" s="921"/>
      <c r="T972" s="921"/>
      <c r="U972" s="921"/>
      <c r="V972" s="933"/>
      <c r="W972" s="926"/>
      <c r="X972" s="927"/>
      <c r="Y972" s="922"/>
      <c r="Z972" s="838"/>
      <c r="AA972" s="928"/>
      <c r="AB972" s="929"/>
      <c r="AC972" s="929"/>
      <c r="AD972" s="929"/>
      <c r="AE972" s="929"/>
      <c r="AF972" s="929"/>
      <c r="AG972" s="929"/>
      <c r="AH972" s="929"/>
      <c r="AI972" s="929"/>
      <c r="AJ972" s="929"/>
      <c r="AK972" s="929"/>
      <c r="AL972" s="929"/>
      <c r="AM972" s="929"/>
      <c r="AN972" s="929"/>
      <c r="AO972" s="930"/>
      <c r="AP972" s="929"/>
      <c r="AQ972" s="931"/>
      <c r="AR972" s="931"/>
      <c r="AS972" s="869"/>
      <c r="AT972" s="869"/>
      <c r="AU972" s="869"/>
      <c r="AV972" s="869"/>
      <c r="AW972" s="869"/>
      <c r="AX972" s="869"/>
      <c r="AY972" s="869"/>
      <c r="AZ972" s="869"/>
      <c r="BA972" s="869"/>
      <c r="BB972" s="869"/>
      <c r="BC972" s="869"/>
      <c r="BD972" s="869"/>
      <c r="BE972" s="869"/>
      <c r="BF972" s="869"/>
      <c r="BG972" s="869"/>
      <c r="BH972" s="869"/>
      <c r="BI972" s="869"/>
      <c r="BJ972" s="869"/>
      <c r="BK972" s="869"/>
      <c r="BL972" s="869"/>
      <c r="BM972" s="869"/>
    </row>
    <row r="973" spans="1:65" ht="27" customHeight="1" x14ac:dyDescent="0.2">
      <c r="A973" s="919"/>
      <c r="C973" s="869"/>
      <c r="E973" s="869"/>
      <c r="G973" s="869"/>
      <c r="H973" s="921"/>
      <c r="I973" s="838"/>
      <c r="J973" s="921"/>
      <c r="K973" s="838"/>
      <c r="L973" s="921"/>
      <c r="M973" s="838"/>
      <c r="N973" s="921"/>
      <c r="O973" s="838"/>
      <c r="P973" s="922"/>
      <c r="Q973" s="923"/>
      <c r="R973" s="924"/>
      <c r="S973" s="921"/>
      <c r="T973" s="921"/>
      <c r="U973" s="921"/>
      <c r="V973" s="933"/>
      <c r="W973" s="926"/>
      <c r="X973" s="927"/>
      <c r="Y973" s="922"/>
      <c r="Z973" s="838"/>
      <c r="AA973" s="928"/>
      <c r="AB973" s="929"/>
      <c r="AC973" s="929"/>
      <c r="AD973" s="929"/>
      <c r="AE973" s="929"/>
      <c r="AF973" s="929"/>
      <c r="AG973" s="929"/>
      <c r="AH973" s="929"/>
      <c r="AI973" s="929"/>
      <c r="AJ973" s="929"/>
      <c r="AK973" s="929"/>
      <c r="AL973" s="929"/>
      <c r="AM973" s="929"/>
      <c r="AN973" s="929"/>
      <c r="AO973" s="930"/>
      <c r="AP973" s="929"/>
      <c r="AQ973" s="931"/>
      <c r="AR973" s="931"/>
      <c r="AS973" s="869"/>
      <c r="AT973" s="869"/>
      <c r="AU973" s="869"/>
      <c r="AV973" s="869"/>
      <c r="AW973" s="869"/>
      <c r="AX973" s="869"/>
      <c r="AY973" s="869"/>
      <c r="AZ973" s="869"/>
      <c r="BA973" s="869"/>
      <c r="BB973" s="869"/>
      <c r="BC973" s="869"/>
      <c r="BD973" s="869"/>
      <c r="BE973" s="869"/>
      <c r="BF973" s="869"/>
      <c r="BG973" s="869"/>
      <c r="BH973" s="869"/>
      <c r="BI973" s="869"/>
      <c r="BJ973" s="869"/>
      <c r="BK973" s="869"/>
      <c r="BL973" s="869"/>
      <c r="BM973" s="869"/>
    </row>
    <row r="974" spans="1:65" ht="27" customHeight="1" x14ac:dyDescent="0.2">
      <c r="A974" s="919"/>
      <c r="C974" s="869"/>
      <c r="E974" s="869"/>
      <c r="G974" s="869"/>
      <c r="H974" s="921"/>
      <c r="I974" s="838"/>
      <c r="J974" s="921"/>
      <c r="K974" s="838"/>
      <c r="L974" s="921"/>
      <c r="M974" s="838"/>
      <c r="N974" s="921"/>
      <c r="O974" s="838"/>
      <c r="P974" s="922"/>
      <c r="Q974" s="923"/>
      <c r="R974" s="924"/>
      <c r="S974" s="921"/>
      <c r="T974" s="921"/>
      <c r="U974" s="921"/>
      <c r="V974" s="933"/>
      <c r="W974" s="926"/>
      <c r="X974" s="927"/>
      <c r="Y974" s="922"/>
      <c r="Z974" s="838"/>
      <c r="AA974" s="928"/>
      <c r="AB974" s="929"/>
      <c r="AC974" s="929"/>
      <c r="AD974" s="929"/>
      <c r="AE974" s="929"/>
      <c r="AF974" s="929"/>
      <c r="AG974" s="929"/>
      <c r="AH974" s="929"/>
      <c r="AI974" s="929"/>
      <c r="AJ974" s="929"/>
      <c r="AK974" s="929"/>
      <c r="AL974" s="929"/>
      <c r="AM974" s="929"/>
      <c r="AN974" s="929"/>
      <c r="AO974" s="930"/>
      <c r="AP974" s="929"/>
      <c r="AQ974" s="931"/>
      <c r="AR974" s="931"/>
      <c r="AS974" s="869"/>
      <c r="AT974" s="869"/>
      <c r="AU974" s="869"/>
      <c r="AV974" s="869"/>
      <c r="AW974" s="869"/>
      <c r="AX974" s="869"/>
      <c r="AY974" s="869"/>
      <c r="AZ974" s="869"/>
      <c r="BA974" s="869"/>
      <c r="BB974" s="869"/>
      <c r="BC974" s="869"/>
      <c r="BD974" s="869"/>
      <c r="BE974" s="869"/>
      <c r="BF974" s="869"/>
      <c r="BG974" s="869"/>
      <c r="BH974" s="869"/>
      <c r="BI974" s="869"/>
      <c r="BJ974" s="869"/>
      <c r="BK974" s="869"/>
      <c r="BL974" s="869"/>
      <c r="BM974" s="869"/>
    </row>
    <row r="975" spans="1:65" ht="27" customHeight="1" x14ac:dyDescent="0.2">
      <c r="A975" s="919"/>
      <c r="C975" s="869"/>
      <c r="E975" s="869"/>
      <c r="G975" s="869"/>
      <c r="H975" s="921"/>
      <c r="I975" s="838"/>
      <c r="J975" s="921"/>
      <c r="K975" s="838"/>
      <c r="L975" s="921"/>
      <c r="M975" s="838"/>
      <c r="N975" s="921"/>
      <c r="O975" s="838"/>
      <c r="P975" s="922"/>
      <c r="Q975" s="923"/>
      <c r="R975" s="924"/>
      <c r="S975" s="921"/>
      <c r="T975" s="921"/>
      <c r="U975" s="921"/>
      <c r="V975" s="933"/>
      <c r="W975" s="926"/>
      <c r="X975" s="927"/>
      <c r="Y975" s="922"/>
      <c r="Z975" s="838"/>
      <c r="AA975" s="928"/>
      <c r="AB975" s="929"/>
      <c r="AC975" s="929"/>
      <c r="AD975" s="929"/>
      <c r="AE975" s="929"/>
      <c r="AF975" s="929"/>
      <c r="AG975" s="929"/>
      <c r="AH975" s="929"/>
      <c r="AI975" s="929"/>
      <c r="AJ975" s="929"/>
      <c r="AK975" s="929"/>
      <c r="AL975" s="929"/>
      <c r="AM975" s="929"/>
      <c r="AN975" s="929"/>
      <c r="AO975" s="930"/>
      <c r="AP975" s="929"/>
      <c r="AQ975" s="931"/>
      <c r="AR975" s="931"/>
      <c r="AS975" s="869"/>
      <c r="AT975" s="869"/>
      <c r="AU975" s="869"/>
      <c r="AV975" s="869"/>
      <c r="AW975" s="869"/>
      <c r="AX975" s="869"/>
      <c r="AY975" s="869"/>
      <c r="AZ975" s="869"/>
      <c r="BA975" s="869"/>
      <c r="BB975" s="869"/>
      <c r="BC975" s="869"/>
      <c r="BD975" s="869"/>
      <c r="BE975" s="869"/>
      <c r="BF975" s="869"/>
      <c r="BG975" s="869"/>
      <c r="BH975" s="869"/>
      <c r="BI975" s="869"/>
      <c r="BJ975" s="869"/>
      <c r="BK975" s="869"/>
      <c r="BL975" s="869"/>
      <c r="BM975" s="869"/>
    </row>
    <row r="976" spans="1:65" ht="27" customHeight="1" x14ac:dyDescent="0.2">
      <c r="A976" s="919"/>
      <c r="C976" s="869"/>
      <c r="E976" s="869"/>
      <c r="G976" s="869"/>
      <c r="H976" s="921"/>
      <c r="I976" s="838"/>
      <c r="J976" s="921"/>
      <c r="K976" s="838"/>
      <c r="L976" s="921"/>
      <c r="M976" s="838"/>
      <c r="N976" s="921"/>
      <c r="O976" s="838"/>
      <c r="P976" s="922"/>
      <c r="Q976" s="923"/>
      <c r="R976" s="924"/>
      <c r="S976" s="921"/>
      <c r="T976" s="921"/>
      <c r="U976" s="921"/>
      <c r="V976" s="933"/>
      <c r="W976" s="926"/>
      <c r="X976" s="927"/>
      <c r="Y976" s="922"/>
      <c r="Z976" s="838"/>
      <c r="AA976" s="928"/>
      <c r="AB976" s="929"/>
      <c r="AC976" s="929"/>
      <c r="AD976" s="929"/>
      <c r="AE976" s="929"/>
      <c r="AF976" s="929"/>
      <c r="AG976" s="929"/>
      <c r="AH976" s="929"/>
      <c r="AI976" s="929"/>
      <c r="AJ976" s="929"/>
      <c r="AK976" s="929"/>
      <c r="AL976" s="929"/>
      <c r="AM976" s="929"/>
      <c r="AN976" s="929"/>
      <c r="AO976" s="930"/>
      <c r="AP976" s="929"/>
      <c r="AQ976" s="931"/>
      <c r="AR976" s="931"/>
      <c r="AS976" s="869"/>
      <c r="AT976" s="869"/>
      <c r="AU976" s="869"/>
      <c r="AV976" s="869"/>
      <c r="AW976" s="869"/>
      <c r="AX976" s="869"/>
      <c r="AY976" s="869"/>
      <c r="AZ976" s="869"/>
      <c r="BA976" s="869"/>
      <c r="BB976" s="869"/>
      <c r="BC976" s="869"/>
      <c r="BD976" s="869"/>
      <c r="BE976" s="869"/>
      <c r="BF976" s="869"/>
      <c r="BG976" s="869"/>
      <c r="BH976" s="869"/>
      <c r="BI976" s="869"/>
      <c r="BJ976" s="869"/>
      <c r="BK976" s="869"/>
      <c r="BL976" s="869"/>
      <c r="BM976" s="869"/>
    </row>
    <row r="977" spans="1:65" ht="27" customHeight="1" x14ac:dyDescent="0.2">
      <c r="A977" s="919"/>
      <c r="C977" s="869"/>
      <c r="E977" s="869"/>
      <c r="G977" s="869"/>
      <c r="H977" s="921"/>
      <c r="I977" s="838"/>
      <c r="J977" s="921"/>
      <c r="K977" s="838"/>
      <c r="L977" s="921"/>
      <c r="M977" s="838"/>
      <c r="N977" s="921"/>
      <c r="O977" s="838"/>
      <c r="P977" s="922"/>
      <c r="Q977" s="923"/>
      <c r="R977" s="924"/>
      <c r="S977" s="921"/>
      <c r="T977" s="921"/>
      <c r="U977" s="921"/>
      <c r="V977" s="933"/>
      <c r="W977" s="926"/>
      <c r="X977" s="927"/>
      <c r="Y977" s="922"/>
      <c r="Z977" s="838"/>
      <c r="AA977" s="928"/>
      <c r="AB977" s="929"/>
      <c r="AC977" s="929"/>
      <c r="AD977" s="929"/>
      <c r="AE977" s="929"/>
      <c r="AF977" s="929"/>
      <c r="AG977" s="929"/>
      <c r="AH977" s="929"/>
      <c r="AI977" s="929"/>
      <c r="AJ977" s="929"/>
      <c r="AK977" s="929"/>
      <c r="AL977" s="929"/>
      <c r="AM977" s="929"/>
      <c r="AN977" s="929"/>
      <c r="AO977" s="930"/>
      <c r="AP977" s="929"/>
      <c r="AQ977" s="931"/>
      <c r="AR977" s="931"/>
      <c r="AS977" s="869"/>
      <c r="AT977" s="869"/>
      <c r="AU977" s="869"/>
      <c r="AV977" s="869"/>
      <c r="AW977" s="869"/>
      <c r="AX977" s="869"/>
      <c r="AY977" s="869"/>
      <c r="AZ977" s="869"/>
      <c r="BA977" s="869"/>
      <c r="BB977" s="869"/>
      <c r="BC977" s="869"/>
      <c r="BD977" s="869"/>
      <c r="BE977" s="869"/>
      <c r="BF977" s="869"/>
      <c r="BG977" s="869"/>
      <c r="BH977" s="869"/>
      <c r="BI977" s="869"/>
      <c r="BJ977" s="869"/>
      <c r="BK977" s="869"/>
      <c r="BL977" s="869"/>
      <c r="BM977" s="869"/>
    </row>
    <row r="978" spans="1:65" ht="27" customHeight="1" x14ac:dyDescent="0.2">
      <c r="A978" s="919"/>
      <c r="C978" s="869"/>
      <c r="E978" s="869"/>
      <c r="G978" s="869"/>
      <c r="H978" s="921"/>
      <c r="I978" s="838"/>
      <c r="J978" s="921"/>
      <c r="K978" s="838"/>
      <c r="L978" s="921"/>
      <c r="M978" s="838"/>
      <c r="N978" s="921"/>
      <c r="O978" s="838"/>
      <c r="P978" s="922"/>
      <c r="Q978" s="923"/>
      <c r="R978" s="924"/>
      <c r="S978" s="921"/>
      <c r="T978" s="921"/>
      <c r="U978" s="921"/>
      <c r="V978" s="933"/>
      <c r="W978" s="926"/>
      <c r="X978" s="927"/>
      <c r="Y978" s="922"/>
      <c r="Z978" s="838"/>
      <c r="AA978" s="928"/>
      <c r="AB978" s="929"/>
      <c r="AC978" s="929"/>
      <c r="AD978" s="929"/>
      <c r="AE978" s="929"/>
      <c r="AF978" s="929"/>
      <c r="AG978" s="929"/>
      <c r="AH978" s="929"/>
      <c r="AI978" s="929"/>
      <c r="AJ978" s="929"/>
      <c r="AK978" s="929"/>
      <c r="AL978" s="929"/>
      <c r="AM978" s="929"/>
      <c r="AN978" s="929"/>
      <c r="AO978" s="930"/>
      <c r="AP978" s="929"/>
      <c r="AQ978" s="931"/>
      <c r="AR978" s="931"/>
      <c r="AS978" s="869"/>
      <c r="AT978" s="869"/>
      <c r="AU978" s="869"/>
      <c r="AV978" s="869"/>
      <c r="AW978" s="869"/>
      <c r="AX978" s="869"/>
      <c r="AY978" s="869"/>
      <c r="AZ978" s="869"/>
      <c r="BA978" s="869"/>
      <c r="BB978" s="869"/>
      <c r="BC978" s="869"/>
      <c r="BD978" s="869"/>
      <c r="BE978" s="869"/>
      <c r="BF978" s="869"/>
      <c r="BG978" s="869"/>
      <c r="BH978" s="869"/>
      <c r="BI978" s="869"/>
      <c r="BJ978" s="869"/>
      <c r="BK978" s="869"/>
      <c r="BL978" s="869"/>
      <c r="BM978" s="869"/>
    </row>
    <row r="979" spans="1:65" ht="27" customHeight="1" x14ac:dyDescent="0.2">
      <c r="A979" s="919"/>
      <c r="C979" s="869"/>
      <c r="E979" s="869"/>
      <c r="G979" s="869"/>
      <c r="H979" s="921"/>
      <c r="I979" s="838"/>
      <c r="J979" s="921"/>
      <c r="K979" s="838"/>
      <c r="L979" s="921"/>
      <c r="M979" s="838"/>
      <c r="N979" s="921"/>
      <c r="O979" s="838"/>
      <c r="P979" s="922"/>
      <c r="Q979" s="923"/>
      <c r="R979" s="924"/>
      <c r="S979" s="921"/>
      <c r="T979" s="921"/>
      <c r="U979" s="921"/>
      <c r="V979" s="933"/>
      <c r="W979" s="926"/>
      <c r="X979" s="927"/>
      <c r="Y979" s="922"/>
      <c r="Z979" s="838"/>
      <c r="AA979" s="928"/>
      <c r="AB979" s="929"/>
      <c r="AC979" s="929"/>
      <c r="AD979" s="929"/>
      <c r="AE979" s="929"/>
      <c r="AF979" s="929"/>
      <c r="AG979" s="929"/>
      <c r="AH979" s="929"/>
      <c r="AI979" s="929"/>
      <c r="AJ979" s="929"/>
      <c r="AK979" s="929"/>
      <c r="AL979" s="929"/>
      <c r="AM979" s="929"/>
      <c r="AN979" s="929"/>
      <c r="AO979" s="930"/>
      <c r="AP979" s="929"/>
      <c r="AQ979" s="931"/>
      <c r="AR979" s="931"/>
      <c r="AS979" s="869"/>
      <c r="AT979" s="869"/>
      <c r="AU979" s="869"/>
      <c r="AV979" s="869"/>
      <c r="AW979" s="869"/>
      <c r="AX979" s="869"/>
      <c r="AY979" s="869"/>
      <c r="AZ979" s="869"/>
      <c r="BA979" s="869"/>
      <c r="BB979" s="869"/>
      <c r="BC979" s="869"/>
      <c r="BD979" s="869"/>
      <c r="BE979" s="869"/>
      <c r="BF979" s="869"/>
      <c r="BG979" s="869"/>
      <c r="BH979" s="869"/>
      <c r="BI979" s="869"/>
      <c r="BJ979" s="869"/>
      <c r="BK979" s="869"/>
      <c r="BL979" s="869"/>
      <c r="BM979" s="869"/>
    </row>
    <row r="980" spans="1:65" ht="27" customHeight="1" x14ac:dyDescent="0.2">
      <c r="A980" s="919"/>
      <c r="C980" s="869"/>
      <c r="E980" s="869"/>
      <c r="G980" s="869"/>
      <c r="H980" s="921"/>
      <c r="I980" s="838"/>
      <c r="J980" s="921"/>
      <c r="K980" s="838"/>
      <c r="L980" s="921"/>
      <c r="M980" s="838"/>
      <c r="N980" s="921"/>
      <c r="O980" s="838"/>
      <c r="P980" s="922"/>
      <c r="Q980" s="923"/>
      <c r="R980" s="924"/>
      <c r="S980" s="921"/>
      <c r="T980" s="921"/>
      <c r="U980" s="921"/>
      <c r="V980" s="933"/>
      <c r="W980" s="926"/>
      <c r="X980" s="927"/>
      <c r="Y980" s="922"/>
      <c r="Z980" s="838"/>
      <c r="AA980" s="928"/>
      <c r="AB980" s="929"/>
      <c r="AC980" s="929"/>
      <c r="AD980" s="929"/>
      <c r="AE980" s="929"/>
      <c r="AF980" s="929"/>
      <c r="AG980" s="929"/>
      <c r="AH980" s="929"/>
      <c r="AI980" s="929"/>
      <c r="AJ980" s="929"/>
      <c r="AK980" s="929"/>
      <c r="AL980" s="929"/>
      <c r="AM980" s="929"/>
      <c r="AN980" s="929"/>
      <c r="AO980" s="930"/>
      <c r="AP980" s="929"/>
      <c r="AQ980" s="931"/>
      <c r="AR980" s="931"/>
      <c r="AS980" s="869"/>
      <c r="AT980" s="869"/>
      <c r="AU980" s="869"/>
      <c r="AV980" s="869"/>
      <c r="AW980" s="869"/>
      <c r="AX980" s="869"/>
      <c r="AY980" s="869"/>
      <c r="AZ980" s="869"/>
      <c r="BA980" s="869"/>
      <c r="BB980" s="869"/>
      <c r="BC980" s="869"/>
      <c r="BD980" s="869"/>
      <c r="BE980" s="869"/>
      <c r="BF980" s="869"/>
      <c r="BG980" s="869"/>
      <c r="BH980" s="869"/>
      <c r="BI980" s="869"/>
      <c r="BJ980" s="869"/>
      <c r="BK980" s="869"/>
      <c r="BL980" s="869"/>
      <c r="BM980" s="869"/>
    </row>
    <row r="981" spans="1:65" ht="27" customHeight="1" x14ac:dyDescent="0.2">
      <c r="A981" s="919"/>
      <c r="C981" s="869"/>
      <c r="E981" s="869"/>
      <c r="G981" s="869"/>
      <c r="H981" s="921"/>
      <c r="I981" s="838"/>
      <c r="J981" s="921"/>
      <c r="K981" s="838"/>
      <c r="L981" s="921"/>
      <c r="M981" s="838"/>
      <c r="N981" s="921"/>
      <c r="O981" s="838"/>
      <c r="P981" s="922"/>
      <c r="Q981" s="923"/>
      <c r="R981" s="924"/>
      <c r="S981" s="921"/>
      <c r="T981" s="921"/>
      <c r="U981" s="921"/>
      <c r="V981" s="933"/>
      <c r="W981" s="926"/>
      <c r="X981" s="927"/>
      <c r="Y981" s="922"/>
      <c r="Z981" s="838"/>
      <c r="AA981" s="928"/>
      <c r="AB981" s="929"/>
      <c r="AC981" s="929"/>
      <c r="AD981" s="929"/>
      <c r="AE981" s="929"/>
      <c r="AF981" s="929"/>
      <c r="AG981" s="929"/>
      <c r="AH981" s="929"/>
      <c r="AI981" s="929"/>
      <c r="AJ981" s="929"/>
      <c r="AK981" s="929"/>
      <c r="AL981" s="929"/>
      <c r="AM981" s="929"/>
      <c r="AN981" s="929"/>
      <c r="AO981" s="930"/>
      <c r="AP981" s="929"/>
      <c r="AQ981" s="931"/>
      <c r="AR981" s="931"/>
      <c r="AS981" s="869"/>
      <c r="AT981" s="869"/>
      <c r="AU981" s="869"/>
      <c r="AV981" s="869"/>
      <c r="AW981" s="869"/>
      <c r="AX981" s="869"/>
      <c r="AY981" s="869"/>
      <c r="AZ981" s="869"/>
      <c r="BA981" s="869"/>
      <c r="BB981" s="869"/>
      <c r="BC981" s="869"/>
      <c r="BD981" s="869"/>
      <c r="BE981" s="869"/>
      <c r="BF981" s="869"/>
      <c r="BG981" s="869"/>
      <c r="BH981" s="869"/>
      <c r="BI981" s="869"/>
      <c r="BJ981" s="869"/>
      <c r="BK981" s="869"/>
      <c r="BL981" s="869"/>
      <c r="BM981" s="869"/>
    </row>
    <row r="982" spans="1:65" ht="27" customHeight="1" x14ac:dyDescent="0.2">
      <c r="A982" s="919"/>
      <c r="C982" s="869"/>
      <c r="E982" s="869"/>
      <c r="G982" s="869"/>
      <c r="H982" s="921"/>
      <c r="I982" s="838"/>
      <c r="J982" s="921"/>
      <c r="K982" s="838"/>
      <c r="L982" s="921"/>
      <c r="M982" s="838"/>
      <c r="N982" s="921"/>
      <c r="O982" s="838"/>
      <c r="P982" s="922"/>
      <c r="Q982" s="923"/>
      <c r="R982" s="924"/>
      <c r="S982" s="921"/>
      <c r="T982" s="921"/>
      <c r="U982" s="921"/>
      <c r="V982" s="933"/>
      <c r="W982" s="926"/>
      <c r="X982" s="927"/>
      <c r="Y982" s="922"/>
      <c r="Z982" s="838"/>
      <c r="AA982" s="928"/>
      <c r="AB982" s="929"/>
      <c r="AC982" s="929"/>
      <c r="AD982" s="929"/>
      <c r="AE982" s="929"/>
      <c r="AF982" s="929"/>
      <c r="AG982" s="929"/>
      <c r="AH982" s="929"/>
      <c r="AI982" s="929"/>
      <c r="AJ982" s="929"/>
      <c r="AK982" s="929"/>
      <c r="AL982" s="929"/>
      <c r="AM982" s="929"/>
      <c r="AN982" s="929"/>
      <c r="AO982" s="930"/>
      <c r="AP982" s="929"/>
      <c r="AQ982" s="931"/>
      <c r="AR982" s="931"/>
      <c r="AS982" s="869"/>
      <c r="AT982" s="869"/>
      <c r="AU982" s="869"/>
      <c r="AV982" s="869"/>
      <c r="AW982" s="869"/>
      <c r="AX982" s="869"/>
      <c r="AY982" s="869"/>
      <c r="AZ982" s="869"/>
      <c r="BA982" s="869"/>
      <c r="BB982" s="869"/>
      <c r="BC982" s="869"/>
      <c r="BD982" s="869"/>
      <c r="BE982" s="869"/>
      <c r="BF982" s="869"/>
      <c r="BG982" s="869"/>
      <c r="BH982" s="869"/>
      <c r="BI982" s="869"/>
      <c r="BJ982" s="869"/>
      <c r="BK982" s="869"/>
      <c r="BL982" s="869"/>
      <c r="BM982" s="869"/>
    </row>
    <row r="983" spans="1:65" ht="27" customHeight="1" x14ac:dyDescent="0.2">
      <c r="A983" s="919"/>
      <c r="C983" s="869"/>
      <c r="E983" s="869"/>
      <c r="G983" s="869"/>
      <c r="H983" s="921"/>
      <c r="I983" s="838"/>
      <c r="J983" s="921"/>
      <c r="K983" s="838"/>
      <c r="L983" s="921"/>
      <c r="M983" s="838"/>
      <c r="N983" s="921"/>
      <c r="O983" s="838"/>
      <c r="P983" s="922"/>
      <c r="Q983" s="923"/>
      <c r="R983" s="924"/>
      <c r="S983" s="921"/>
      <c r="T983" s="921"/>
      <c r="U983" s="921"/>
      <c r="V983" s="933"/>
      <c r="W983" s="926"/>
      <c r="X983" s="927"/>
      <c r="Y983" s="922"/>
      <c r="Z983" s="838"/>
      <c r="AA983" s="928"/>
      <c r="AB983" s="929"/>
      <c r="AC983" s="929"/>
      <c r="AD983" s="929"/>
      <c r="AE983" s="929"/>
      <c r="AF983" s="929"/>
      <c r="AG983" s="929"/>
      <c r="AH983" s="929"/>
      <c r="AI983" s="929"/>
      <c r="AJ983" s="929"/>
      <c r="AK983" s="929"/>
      <c r="AL983" s="929"/>
      <c r="AM983" s="929"/>
      <c r="AN983" s="929"/>
      <c r="AO983" s="930"/>
      <c r="AP983" s="929"/>
      <c r="AQ983" s="931"/>
      <c r="AR983" s="931"/>
      <c r="AS983" s="869"/>
      <c r="AT983" s="869"/>
      <c r="AU983" s="869"/>
      <c r="AV983" s="869"/>
      <c r="AW983" s="869"/>
      <c r="AX983" s="869"/>
      <c r="AY983" s="869"/>
      <c r="AZ983" s="869"/>
      <c r="BA983" s="869"/>
      <c r="BB983" s="869"/>
      <c r="BC983" s="869"/>
      <c r="BD983" s="869"/>
      <c r="BE983" s="869"/>
      <c r="BF983" s="869"/>
      <c r="BG983" s="869"/>
      <c r="BH983" s="869"/>
      <c r="BI983" s="869"/>
      <c r="BJ983" s="869"/>
      <c r="BK983" s="869"/>
      <c r="BL983" s="869"/>
      <c r="BM983" s="869"/>
    </row>
    <row r="984" spans="1:65" ht="27" customHeight="1" x14ac:dyDescent="0.2">
      <c r="A984" s="919"/>
      <c r="C984" s="869"/>
      <c r="E984" s="869"/>
      <c r="G984" s="869"/>
      <c r="H984" s="921"/>
      <c r="I984" s="838"/>
      <c r="J984" s="921"/>
      <c r="K984" s="838"/>
      <c r="L984" s="921"/>
      <c r="M984" s="838"/>
      <c r="N984" s="921"/>
      <c r="O984" s="838"/>
      <c r="P984" s="922"/>
      <c r="Q984" s="923"/>
      <c r="R984" s="924"/>
      <c r="S984" s="921"/>
      <c r="T984" s="921"/>
      <c r="U984" s="921"/>
      <c r="V984" s="933"/>
      <c r="W984" s="926"/>
      <c r="X984" s="927"/>
      <c r="Y984" s="922"/>
      <c r="Z984" s="838"/>
      <c r="AA984" s="928"/>
      <c r="AB984" s="929"/>
      <c r="AC984" s="929"/>
      <c r="AD984" s="929"/>
      <c r="AE984" s="929"/>
      <c r="AF984" s="929"/>
      <c r="AG984" s="929"/>
      <c r="AH984" s="929"/>
      <c r="AI984" s="929"/>
      <c r="AJ984" s="929"/>
      <c r="AK984" s="929"/>
      <c r="AL984" s="929"/>
      <c r="AM984" s="929"/>
      <c r="AN984" s="929"/>
      <c r="AO984" s="930"/>
      <c r="AP984" s="929"/>
      <c r="AQ984" s="931"/>
      <c r="AR984" s="931"/>
      <c r="AS984" s="869"/>
      <c r="AT984" s="869"/>
      <c r="AU984" s="869"/>
      <c r="AV984" s="869"/>
      <c r="AW984" s="869"/>
      <c r="AX984" s="869"/>
      <c r="AY984" s="869"/>
      <c r="AZ984" s="869"/>
      <c r="BA984" s="869"/>
      <c r="BB984" s="869"/>
      <c r="BC984" s="869"/>
      <c r="BD984" s="869"/>
      <c r="BE984" s="869"/>
      <c r="BF984" s="869"/>
      <c r="BG984" s="869"/>
      <c r="BH984" s="869"/>
      <c r="BI984" s="869"/>
      <c r="BJ984" s="869"/>
      <c r="BK984" s="869"/>
      <c r="BL984" s="869"/>
      <c r="BM984" s="869"/>
    </row>
    <row r="985" spans="1:65" ht="27" customHeight="1" x14ac:dyDescent="0.2">
      <c r="A985" s="919"/>
      <c r="C985" s="869"/>
      <c r="E985" s="869"/>
      <c r="G985" s="869"/>
      <c r="H985" s="921"/>
      <c r="I985" s="838"/>
      <c r="J985" s="921"/>
      <c r="K985" s="838"/>
      <c r="L985" s="921"/>
      <c r="M985" s="838"/>
      <c r="N985" s="921"/>
      <c r="O985" s="838"/>
      <c r="P985" s="922"/>
      <c r="Q985" s="923"/>
      <c r="R985" s="924"/>
      <c r="S985" s="921"/>
      <c r="T985" s="921"/>
      <c r="U985" s="921"/>
      <c r="V985" s="933"/>
      <c r="W985" s="926"/>
      <c r="X985" s="927"/>
      <c r="Y985" s="922"/>
      <c r="Z985" s="838"/>
      <c r="AA985" s="928"/>
      <c r="AB985" s="929"/>
      <c r="AC985" s="929"/>
      <c r="AD985" s="929"/>
      <c r="AE985" s="929"/>
      <c r="AF985" s="929"/>
      <c r="AG985" s="929"/>
      <c r="AH985" s="929"/>
      <c r="AI985" s="929"/>
      <c r="AJ985" s="929"/>
      <c r="AK985" s="929"/>
      <c r="AL985" s="929"/>
      <c r="AM985" s="929"/>
      <c r="AN985" s="929"/>
      <c r="AO985" s="930"/>
      <c r="AP985" s="929"/>
      <c r="AQ985" s="931"/>
      <c r="AR985" s="931"/>
      <c r="AS985" s="869"/>
      <c r="AT985" s="869"/>
      <c r="AU985" s="869"/>
      <c r="AV985" s="869"/>
      <c r="AW985" s="869"/>
      <c r="AX985" s="869"/>
      <c r="AY985" s="869"/>
      <c r="AZ985" s="869"/>
      <c r="BA985" s="869"/>
      <c r="BB985" s="869"/>
      <c r="BC985" s="869"/>
      <c r="BD985" s="869"/>
      <c r="BE985" s="869"/>
      <c r="BF985" s="869"/>
      <c r="BG985" s="869"/>
      <c r="BH985" s="869"/>
      <c r="BI985" s="869"/>
      <c r="BJ985" s="869"/>
      <c r="BK985" s="869"/>
      <c r="BL985" s="869"/>
      <c r="BM985" s="869"/>
    </row>
    <row r="986" spans="1:65" ht="27" customHeight="1" x14ac:dyDescent="0.2">
      <c r="A986" s="919"/>
      <c r="C986" s="869"/>
      <c r="E986" s="869"/>
      <c r="G986" s="869"/>
      <c r="H986" s="921"/>
      <c r="I986" s="838"/>
      <c r="J986" s="921"/>
      <c r="K986" s="838"/>
      <c r="L986" s="921"/>
      <c r="M986" s="838"/>
      <c r="N986" s="921"/>
      <c r="O986" s="838"/>
      <c r="P986" s="922"/>
      <c r="Q986" s="923"/>
      <c r="R986" s="924"/>
      <c r="S986" s="921"/>
      <c r="T986" s="921"/>
      <c r="U986" s="921"/>
      <c r="V986" s="933"/>
      <c r="W986" s="926"/>
      <c r="X986" s="927"/>
      <c r="Y986" s="922"/>
      <c r="Z986" s="838"/>
      <c r="AA986" s="928"/>
      <c r="AB986" s="929"/>
      <c r="AC986" s="929"/>
      <c r="AD986" s="929"/>
      <c r="AE986" s="929"/>
      <c r="AF986" s="929"/>
      <c r="AG986" s="929"/>
      <c r="AH986" s="929"/>
      <c r="AI986" s="929"/>
      <c r="AJ986" s="929"/>
      <c r="AK986" s="929"/>
      <c r="AL986" s="929"/>
      <c r="AM986" s="929"/>
      <c r="AN986" s="929"/>
      <c r="AO986" s="930"/>
      <c r="AP986" s="929"/>
      <c r="AQ986" s="931"/>
      <c r="AR986" s="931"/>
      <c r="AS986" s="869"/>
      <c r="AT986" s="869"/>
      <c r="AU986" s="869"/>
      <c r="AV986" s="869"/>
      <c r="AW986" s="869"/>
      <c r="AX986" s="869"/>
      <c r="AY986" s="869"/>
      <c r="AZ986" s="869"/>
      <c r="BA986" s="869"/>
      <c r="BB986" s="869"/>
      <c r="BC986" s="869"/>
      <c r="BD986" s="869"/>
      <c r="BE986" s="869"/>
      <c r="BF986" s="869"/>
      <c r="BG986" s="869"/>
      <c r="BH986" s="869"/>
      <c r="BI986" s="869"/>
      <c r="BJ986" s="869"/>
      <c r="BK986" s="869"/>
      <c r="BL986" s="869"/>
      <c r="BM986" s="869"/>
    </row>
    <row r="987" spans="1:65" ht="27" customHeight="1" x14ac:dyDescent="0.2">
      <c r="A987" s="919"/>
      <c r="C987" s="869"/>
      <c r="E987" s="869"/>
      <c r="G987" s="869"/>
      <c r="H987" s="921"/>
      <c r="I987" s="838"/>
      <c r="J987" s="921"/>
      <c r="K987" s="838"/>
      <c r="L987" s="921"/>
      <c r="M987" s="838"/>
      <c r="N987" s="921"/>
      <c r="O987" s="838"/>
      <c r="P987" s="922"/>
      <c r="Q987" s="923"/>
      <c r="R987" s="924"/>
      <c r="S987" s="921"/>
      <c r="T987" s="921"/>
      <c r="U987" s="921"/>
      <c r="V987" s="933"/>
      <c r="W987" s="926"/>
      <c r="X987" s="927"/>
      <c r="Y987" s="922"/>
      <c r="Z987" s="838"/>
      <c r="AA987" s="928"/>
      <c r="AB987" s="929"/>
      <c r="AC987" s="929"/>
      <c r="AD987" s="929"/>
      <c r="AE987" s="929"/>
      <c r="AF987" s="929"/>
      <c r="AG987" s="929"/>
      <c r="AH987" s="929"/>
      <c r="AI987" s="929"/>
      <c r="AJ987" s="929"/>
      <c r="AK987" s="929"/>
      <c r="AL987" s="929"/>
      <c r="AM987" s="929"/>
      <c r="AN987" s="929"/>
      <c r="AO987" s="930"/>
      <c r="AP987" s="929"/>
      <c r="AQ987" s="931"/>
      <c r="AR987" s="931"/>
      <c r="AS987" s="869"/>
      <c r="AT987" s="869"/>
      <c r="AU987" s="869"/>
      <c r="AV987" s="869"/>
      <c r="AW987" s="869"/>
      <c r="AX987" s="869"/>
      <c r="AY987" s="869"/>
      <c r="AZ987" s="869"/>
      <c r="BA987" s="869"/>
      <c r="BB987" s="869"/>
      <c r="BC987" s="869"/>
      <c r="BD987" s="869"/>
      <c r="BE987" s="869"/>
      <c r="BF987" s="869"/>
      <c r="BG987" s="869"/>
      <c r="BH987" s="869"/>
      <c r="BI987" s="869"/>
      <c r="BJ987" s="869"/>
      <c r="BK987" s="869"/>
      <c r="BL987" s="869"/>
      <c r="BM987" s="869"/>
    </row>
    <row r="988" spans="1:65" ht="27" customHeight="1" x14ac:dyDescent="0.2">
      <c r="A988" s="919"/>
      <c r="C988" s="869"/>
      <c r="E988" s="869"/>
      <c r="G988" s="869"/>
      <c r="H988" s="921"/>
      <c r="I988" s="838"/>
      <c r="J988" s="921"/>
      <c r="K988" s="838"/>
      <c r="L988" s="921"/>
      <c r="M988" s="838"/>
      <c r="N988" s="921"/>
      <c r="O988" s="838"/>
      <c r="P988" s="922"/>
      <c r="Q988" s="923"/>
      <c r="R988" s="924"/>
      <c r="S988" s="921"/>
      <c r="T988" s="921"/>
      <c r="U988" s="921"/>
      <c r="V988" s="933"/>
      <c r="W988" s="926"/>
      <c r="X988" s="927"/>
      <c r="Y988" s="922"/>
      <c r="Z988" s="838"/>
      <c r="AA988" s="928"/>
      <c r="AB988" s="929"/>
      <c r="AC988" s="929"/>
      <c r="AD988" s="929"/>
      <c r="AE988" s="929"/>
      <c r="AF988" s="929"/>
      <c r="AG988" s="929"/>
      <c r="AH988" s="929"/>
      <c r="AI988" s="929"/>
      <c r="AJ988" s="929"/>
      <c r="AK988" s="929"/>
      <c r="AL988" s="929"/>
      <c r="AM988" s="929"/>
      <c r="AN988" s="929"/>
      <c r="AO988" s="930"/>
      <c r="AP988" s="929"/>
      <c r="AQ988" s="931"/>
      <c r="AR988" s="931"/>
      <c r="AS988" s="869"/>
      <c r="AT988" s="869"/>
      <c r="AU988" s="869"/>
      <c r="AV988" s="869"/>
      <c r="AW988" s="869"/>
      <c r="AX988" s="869"/>
      <c r="AY988" s="869"/>
      <c r="AZ988" s="869"/>
      <c r="BA988" s="869"/>
      <c r="BB988" s="869"/>
      <c r="BC988" s="869"/>
      <c r="BD988" s="869"/>
      <c r="BE988" s="869"/>
      <c r="BF988" s="869"/>
      <c r="BG988" s="869"/>
      <c r="BH988" s="869"/>
      <c r="BI988" s="869"/>
      <c r="BJ988" s="869"/>
      <c r="BK988" s="869"/>
      <c r="BL988" s="869"/>
      <c r="BM988" s="869"/>
    </row>
    <row r="989" spans="1:65" ht="27" customHeight="1" x14ac:dyDescent="0.2">
      <c r="A989" s="919"/>
      <c r="C989" s="869"/>
      <c r="E989" s="869"/>
      <c r="G989" s="869"/>
      <c r="H989" s="921"/>
      <c r="I989" s="838"/>
      <c r="J989" s="921"/>
      <c r="K989" s="838"/>
      <c r="L989" s="921"/>
      <c r="M989" s="838"/>
      <c r="N989" s="921"/>
      <c r="O989" s="838"/>
      <c r="P989" s="922"/>
      <c r="Q989" s="923"/>
      <c r="R989" s="924"/>
      <c r="S989" s="921"/>
      <c r="T989" s="921"/>
      <c r="U989" s="921"/>
      <c r="V989" s="933"/>
      <c r="W989" s="926"/>
      <c r="X989" s="927"/>
      <c r="Y989" s="922"/>
      <c r="Z989" s="838"/>
      <c r="AA989" s="928"/>
      <c r="AB989" s="929"/>
      <c r="AC989" s="929"/>
      <c r="AD989" s="929"/>
      <c r="AE989" s="929"/>
      <c r="AF989" s="929"/>
      <c r="AG989" s="929"/>
      <c r="AH989" s="929"/>
      <c r="AI989" s="929"/>
      <c r="AJ989" s="929"/>
      <c r="AK989" s="929"/>
      <c r="AL989" s="929"/>
      <c r="AM989" s="929"/>
      <c r="AN989" s="929"/>
      <c r="AO989" s="930"/>
      <c r="AP989" s="929"/>
      <c r="AQ989" s="931"/>
      <c r="AR989" s="931"/>
      <c r="AS989" s="869"/>
      <c r="AT989" s="869"/>
      <c r="AU989" s="869"/>
      <c r="AV989" s="869"/>
      <c r="AW989" s="869"/>
      <c r="AX989" s="869"/>
      <c r="AY989" s="869"/>
      <c r="AZ989" s="869"/>
      <c r="BA989" s="869"/>
      <c r="BB989" s="869"/>
      <c r="BC989" s="869"/>
      <c r="BD989" s="869"/>
      <c r="BE989" s="869"/>
      <c r="BF989" s="869"/>
      <c r="BG989" s="869"/>
      <c r="BH989" s="869"/>
      <c r="BI989" s="869"/>
      <c r="BJ989" s="869"/>
      <c r="BK989" s="869"/>
      <c r="BL989" s="869"/>
      <c r="BM989" s="869"/>
    </row>
    <row r="990" spans="1:65" ht="27" customHeight="1" x14ac:dyDescent="0.2">
      <c r="A990" s="919"/>
      <c r="C990" s="869"/>
      <c r="E990" s="869"/>
      <c r="G990" s="869"/>
      <c r="H990" s="921"/>
      <c r="I990" s="838"/>
      <c r="J990" s="921"/>
      <c r="K990" s="838"/>
      <c r="L990" s="921"/>
      <c r="M990" s="838"/>
      <c r="N990" s="921"/>
      <c r="O990" s="838"/>
      <c r="P990" s="922"/>
      <c r="Q990" s="923"/>
      <c r="R990" s="924"/>
      <c r="S990" s="921"/>
      <c r="T990" s="921"/>
      <c r="U990" s="921"/>
      <c r="V990" s="933"/>
      <c r="W990" s="926"/>
      <c r="X990" s="927"/>
      <c r="Y990" s="922"/>
      <c r="Z990" s="838"/>
      <c r="AA990" s="928"/>
      <c r="AB990" s="929"/>
      <c r="AC990" s="929"/>
      <c r="AD990" s="929"/>
      <c r="AE990" s="929"/>
      <c r="AF990" s="929"/>
      <c r="AG990" s="929"/>
      <c r="AH990" s="929"/>
      <c r="AI990" s="929"/>
      <c r="AJ990" s="929"/>
      <c r="AK990" s="929"/>
      <c r="AL990" s="929"/>
      <c r="AM990" s="929"/>
      <c r="AN990" s="929"/>
      <c r="AO990" s="930"/>
      <c r="AP990" s="929"/>
      <c r="AQ990" s="931"/>
      <c r="AR990" s="931"/>
      <c r="AS990" s="869"/>
      <c r="AT990" s="869"/>
      <c r="AU990" s="869"/>
      <c r="AV990" s="869"/>
      <c r="AW990" s="869"/>
      <c r="AX990" s="869"/>
      <c r="AY990" s="869"/>
      <c r="AZ990" s="869"/>
      <c r="BA990" s="869"/>
      <c r="BB990" s="869"/>
      <c r="BC990" s="869"/>
      <c r="BD990" s="869"/>
      <c r="BE990" s="869"/>
      <c r="BF990" s="869"/>
      <c r="BG990" s="869"/>
      <c r="BH990" s="869"/>
      <c r="BI990" s="869"/>
      <c r="BJ990" s="869"/>
      <c r="BK990" s="869"/>
      <c r="BL990" s="869"/>
      <c r="BM990" s="869"/>
    </row>
    <row r="991" spans="1:65" ht="27" customHeight="1" x14ac:dyDescent="0.2">
      <c r="A991" s="919"/>
      <c r="C991" s="869"/>
      <c r="E991" s="869"/>
      <c r="G991" s="869"/>
      <c r="H991" s="921"/>
      <c r="I991" s="838"/>
      <c r="J991" s="921"/>
      <c r="K991" s="838"/>
      <c r="L991" s="921"/>
      <c r="M991" s="838"/>
      <c r="N991" s="921"/>
      <c r="O991" s="838"/>
      <c r="P991" s="922"/>
      <c r="Q991" s="923"/>
      <c r="R991" s="924"/>
      <c r="S991" s="921"/>
      <c r="T991" s="921"/>
      <c r="U991" s="921"/>
      <c r="V991" s="933"/>
      <c r="W991" s="926"/>
      <c r="X991" s="927"/>
      <c r="Y991" s="922"/>
      <c r="Z991" s="838"/>
      <c r="AA991" s="928"/>
      <c r="AB991" s="929"/>
      <c r="AC991" s="929"/>
      <c r="AD991" s="929"/>
      <c r="AE991" s="929"/>
      <c r="AF991" s="929"/>
      <c r="AG991" s="929"/>
      <c r="AH991" s="929"/>
      <c r="AI991" s="929"/>
      <c r="AJ991" s="929"/>
      <c r="AK991" s="929"/>
      <c r="AL991" s="929"/>
      <c r="AM991" s="929"/>
      <c r="AN991" s="929"/>
      <c r="AO991" s="930"/>
      <c r="AP991" s="929"/>
      <c r="AQ991" s="931"/>
      <c r="AR991" s="931"/>
      <c r="AS991" s="869"/>
      <c r="AT991" s="869"/>
      <c r="AU991" s="869"/>
      <c r="AV991" s="869"/>
      <c r="AW991" s="869"/>
      <c r="AX991" s="869"/>
      <c r="AY991" s="869"/>
      <c r="AZ991" s="869"/>
      <c r="BA991" s="869"/>
      <c r="BB991" s="869"/>
      <c r="BC991" s="869"/>
      <c r="BD991" s="869"/>
      <c r="BE991" s="869"/>
      <c r="BF991" s="869"/>
      <c r="BG991" s="869"/>
      <c r="BH991" s="869"/>
      <c r="BI991" s="869"/>
      <c r="BJ991" s="869"/>
      <c r="BK991" s="869"/>
      <c r="BL991" s="869"/>
      <c r="BM991" s="869"/>
    </row>
    <row r="992" spans="1:65" ht="27" customHeight="1" x14ac:dyDescent="0.2">
      <c r="A992" s="919"/>
      <c r="C992" s="869"/>
      <c r="E992" s="869"/>
      <c r="G992" s="869"/>
      <c r="H992" s="921"/>
      <c r="I992" s="838"/>
      <c r="J992" s="921"/>
      <c r="K992" s="838"/>
      <c r="L992" s="921"/>
      <c r="M992" s="838"/>
      <c r="N992" s="921"/>
      <c r="O992" s="838"/>
      <c r="P992" s="922"/>
      <c r="Q992" s="923"/>
      <c r="R992" s="924"/>
      <c r="S992" s="921"/>
      <c r="T992" s="921"/>
      <c r="U992" s="921"/>
      <c r="V992" s="933"/>
      <c r="W992" s="926"/>
      <c r="X992" s="927"/>
      <c r="Y992" s="922"/>
      <c r="Z992" s="838"/>
      <c r="AA992" s="928"/>
      <c r="AB992" s="929"/>
      <c r="AC992" s="929"/>
      <c r="AD992" s="929"/>
      <c r="AE992" s="929"/>
      <c r="AF992" s="929"/>
      <c r="AG992" s="929"/>
      <c r="AH992" s="929"/>
      <c r="AI992" s="929"/>
      <c r="AJ992" s="929"/>
      <c r="AK992" s="929"/>
      <c r="AL992" s="929"/>
      <c r="AM992" s="929"/>
      <c r="AN992" s="929"/>
      <c r="AO992" s="930"/>
      <c r="AP992" s="929"/>
      <c r="AQ992" s="931"/>
      <c r="AR992" s="931"/>
      <c r="AS992" s="869"/>
      <c r="AT992" s="869"/>
      <c r="AU992" s="869"/>
      <c r="AV992" s="869"/>
      <c r="AW992" s="869"/>
      <c r="AX992" s="869"/>
      <c r="AY992" s="869"/>
      <c r="AZ992" s="869"/>
      <c r="BA992" s="869"/>
      <c r="BB992" s="869"/>
      <c r="BC992" s="869"/>
      <c r="BD992" s="869"/>
      <c r="BE992" s="869"/>
      <c r="BF992" s="869"/>
      <c r="BG992" s="869"/>
      <c r="BH992" s="869"/>
      <c r="BI992" s="869"/>
      <c r="BJ992" s="869"/>
      <c r="BK992" s="869"/>
      <c r="BL992" s="869"/>
      <c r="BM992" s="869"/>
    </row>
    <row r="993" spans="1:65" ht="27" customHeight="1" x14ac:dyDescent="0.2">
      <c r="A993" s="919"/>
      <c r="C993" s="869"/>
      <c r="E993" s="869"/>
      <c r="G993" s="869"/>
      <c r="H993" s="921"/>
      <c r="I993" s="838"/>
      <c r="J993" s="921"/>
      <c r="K993" s="838"/>
      <c r="L993" s="921"/>
      <c r="M993" s="838"/>
      <c r="N993" s="921"/>
      <c r="O993" s="838"/>
      <c r="P993" s="922"/>
      <c r="Q993" s="923"/>
      <c r="R993" s="924"/>
      <c r="S993" s="921"/>
      <c r="T993" s="921"/>
      <c r="U993" s="921"/>
      <c r="V993" s="933"/>
      <c r="W993" s="926"/>
      <c r="X993" s="927"/>
      <c r="Y993" s="922"/>
      <c r="Z993" s="838"/>
      <c r="AA993" s="928"/>
      <c r="AB993" s="929"/>
      <c r="AC993" s="929"/>
      <c r="AD993" s="929"/>
      <c r="AE993" s="929"/>
      <c r="AF993" s="929"/>
      <c r="AG993" s="929"/>
      <c r="AH993" s="929"/>
      <c r="AI993" s="929"/>
      <c r="AJ993" s="929"/>
      <c r="AK993" s="929"/>
      <c r="AL993" s="929"/>
      <c r="AM993" s="929"/>
      <c r="AN993" s="929"/>
      <c r="AO993" s="930"/>
      <c r="AP993" s="929"/>
      <c r="AQ993" s="931"/>
      <c r="AR993" s="931"/>
      <c r="AS993" s="869"/>
      <c r="AT993" s="869"/>
      <c r="AU993" s="869"/>
      <c r="AV993" s="869"/>
      <c r="AW993" s="869"/>
      <c r="AX993" s="869"/>
      <c r="AY993" s="869"/>
      <c r="AZ993" s="869"/>
      <c r="BA993" s="869"/>
      <c r="BB993" s="869"/>
      <c r="BC993" s="869"/>
      <c r="BD993" s="869"/>
      <c r="BE993" s="869"/>
      <c r="BF993" s="869"/>
      <c r="BG993" s="869"/>
      <c r="BH993" s="869"/>
      <c r="BI993" s="869"/>
      <c r="BJ993" s="869"/>
      <c r="BK993" s="869"/>
      <c r="BL993" s="869"/>
      <c r="BM993" s="869"/>
    </row>
    <row r="994" spans="1:65" ht="27" customHeight="1" x14ac:dyDescent="0.2">
      <c r="A994" s="919"/>
      <c r="C994" s="869"/>
      <c r="E994" s="869"/>
      <c r="G994" s="869"/>
      <c r="H994" s="921"/>
      <c r="I994" s="838"/>
      <c r="J994" s="921"/>
      <c r="K994" s="838"/>
      <c r="L994" s="921"/>
      <c r="M994" s="838"/>
      <c r="N994" s="921"/>
      <c r="O994" s="838"/>
      <c r="P994" s="922"/>
      <c r="Q994" s="923"/>
      <c r="R994" s="924"/>
      <c r="S994" s="921"/>
      <c r="T994" s="921"/>
      <c r="U994" s="921"/>
      <c r="V994" s="933"/>
      <c r="W994" s="926"/>
      <c r="X994" s="927"/>
      <c r="Y994" s="922"/>
      <c r="Z994" s="838"/>
      <c r="AA994" s="928"/>
      <c r="AB994" s="929"/>
      <c r="AC994" s="929"/>
      <c r="AD994" s="929"/>
      <c r="AE994" s="929"/>
      <c r="AF994" s="929"/>
      <c r="AG994" s="929"/>
      <c r="AH994" s="929"/>
      <c r="AI994" s="929"/>
      <c r="AJ994" s="929"/>
      <c r="AK994" s="929"/>
      <c r="AL994" s="929"/>
      <c r="AM994" s="929"/>
      <c r="AN994" s="929"/>
      <c r="AO994" s="930"/>
      <c r="AP994" s="929"/>
      <c r="AQ994" s="931"/>
      <c r="AR994" s="931"/>
      <c r="AS994" s="869"/>
      <c r="AT994" s="869"/>
      <c r="AU994" s="869"/>
      <c r="AV994" s="869"/>
      <c r="AW994" s="869"/>
      <c r="AX994" s="869"/>
      <c r="AY994" s="869"/>
      <c r="AZ994" s="869"/>
      <c r="BA994" s="869"/>
      <c r="BB994" s="869"/>
      <c r="BC994" s="869"/>
      <c r="BD994" s="869"/>
      <c r="BE994" s="869"/>
      <c r="BF994" s="869"/>
      <c r="BG994" s="869"/>
      <c r="BH994" s="869"/>
      <c r="BI994" s="869"/>
      <c r="BJ994" s="869"/>
      <c r="BK994" s="869"/>
      <c r="BL994" s="869"/>
      <c r="BM994" s="869"/>
    </row>
    <row r="995" spans="1:65" ht="27" customHeight="1" x14ac:dyDescent="0.2">
      <c r="A995" s="919"/>
      <c r="C995" s="869"/>
      <c r="E995" s="869"/>
      <c r="G995" s="869"/>
      <c r="H995" s="921"/>
      <c r="I995" s="838"/>
      <c r="J995" s="921"/>
      <c r="K995" s="838"/>
      <c r="L995" s="921"/>
      <c r="M995" s="838"/>
      <c r="N995" s="921"/>
      <c r="O995" s="838"/>
      <c r="P995" s="922"/>
      <c r="Q995" s="923"/>
      <c r="R995" s="924"/>
      <c r="S995" s="921"/>
      <c r="T995" s="921"/>
      <c r="U995" s="921"/>
      <c r="V995" s="933"/>
      <c r="W995" s="926"/>
      <c r="X995" s="927"/>
      <c r="Y995" s="922"/>
      <c r="Z995" s="838"/>
      <c r="AA995" s="928"/>
      <c r="AB995" s="929"/>
      <c r="AC995" s="929"/>
      <c r="AD995" s="929"/>
      <c r="AE995" s="929"/>
      <c r="AF995" s="929"/>
      <c r="AG995" s="929"/>
      <c r="AH995" s="929"/>
      <c r="AI995" s="929"/>
      <c r="AJ995" s="929"/>
      <c r="AK995" s="929"/>
      <c r="AL995" s="929"/>
      <c r="AM995" s="929"/>
      <c r="AN995" s="929"/>
      <c r="AO995" s="930"/>
      <c r="AP995" s="929"/>
      <c r="AQ995" s="931"/>
      <c r="AR995" s="931"/>
      <c r="AS995" s="869"/>
      <c r="AT995" s="869"/>
      <c r="AU995" s="869"/>
      <c r="AV995" s="869"/>
      <c r="AW995" s="869"/>
      <c r="AX995" s="869"/>
      <c r="AY995" s="869"/>
      <c r="AZ995" s="869"/>
      <c r="BA995" s="869"/>
      <c r="BB995" s="869"/>
      <c r="BC995" s="869"/>
      <c r="BD995" s="869"/>
      <c r="BE995" s="869"/>
      <c r="BF995" s="869"/>
      <c r="BG995" s="869"/>
      <c r="BH995" s="869"/>
      <c r="BI995" s="869"/>
      <c r="BJ995" s="869"/>
      <c r="BK995" s="869"/>
      <c r="BL995" s="869"/>
      <c r="BM995" s="869"/>
    </row>
    <row r="996" spans="1:65" ht="27" customHeight="1" x14ac:dyDescent="0.2">
      <c r="A996" s="919"/>
      <c r="C996" s="869"/>
      <c r="E996" s="869"/>
      <c r="G996" s="869"/>
      <c r="H996" s="921"/>
      <c r="I996" s="838"/>
      <c r="J996" s="921"/>
      <c r="K996" s="838"/>
      <c r="L996" s="921"/>
      <c r="M996" s="838"/>
      <c r="N996" s="921"/>
      <c r="O996" s="838"/>
      <c r="P996" s="922"/>
      <c r="Q996" s="923"/>
      <c r="R996" s="924"/>
      <c r="S996" s="921"/>
      <c r="T996" s="921"/>
      <c r="U996" s="921"/>
      <c r="V996" s="933"/>
      <c r="W996" s="926"/>
      <c r="X996" s="927"/>
      <c r="Y996" s="922"/>
      <c r="Z996" s="838"/>
      <c r="AA996" s="928"/>
      <c r="AB996" s="929"/>
      <c r="AC996" s="929"/>
      <c r="AD996" s="929"/>
      <c r="AE996" s="929"/>
      <c r="AF996" s="929"/>
      <c r="AG996" s="929"/>
      <c r="AH996" s="929"/>
      <c r="AI996" s="929"/>
      <c r="AJ996" s="929"/>
      <c r="AK996" s="929"/>
      <c r="AL996" s="929"/>
      <c r="AM996" s="929"/>
      <c r="AN996" s="929"/>
      <c r="AO996" s="930"/>
      <c r="AP996" s="929"/>
      <c r="AQ996" s="931"/>
      <c r="AR996" s="931"/>
      <c r="AS996" s="869"/>
      <c r="AT996" s="869"/>
      <c r="AU996" s="869"/>
      <c r="AV996" s="869"/>
      <c r="AW996" s="869"/>
      <c r="AX996" s="869"/>
      <c r="AY996" s="869"/>
      <c r="AZ996" s="869"/>
      <c r="BA996" s="869"/>
      <c r="BB996" s="869"/>
      <c r="BC996" s="869"/>
      <c r="BD996" s="869"/>
      <c r="BE996" s="869"/>
      <c r="BF996" s="869"/>
      <c r="BG996" s="869"/>
      <c r="BH996" s="869"/>
      <c r="BI996" s="869"/>
      <c r="BJ996" s="869"/>
      <c r="BK996" s="869"/>
      <c r="BL996" s="869"/>
      <c r="BM996" s="869"/>
    </row>
    <row r="997" spans="1:65" ht="27" customHeight="1" x14ac:dyDescent="0.2">
      <c r="A997" s="919"/>
      <c r="C997" s="869"/>
      <c r="E997" s="869"/>
      <c r="G997" s="869"/>
      <c r="H997" s="921"/>
      <c r="I997" s="838"/>
      <c r="J997" s="921"/>
      <c r="K997" s="838"/>
      <c r="L997" s="921"/>
      <c r="M997" s="838"/>
      <c r="N997" s="921"/>
      <c r="O997" s="838"/>
      <c r="P997" s="922"/>
      <c r="Q997" s="923"/>
      <c r="R997" s="924"/>
      <c r="S997" s="921"/>
      <c r="T997" s="921"/>
      <c r="U997" s="921"/>
      <c r="V997" s="933"/>
      <c r="W997" s="926"/>
      <c r="X997" s="927"/>
      <c r="Y997" s="922"/>
      <c r="Z997" s="838"/>
      <c r="AA997" s="928"/>
      <c r="AB997" s="929"/>
      <c r="AC997" s="929"/>
      <c r="AD997" s="929"/>
      <c r="AE997" s="929"/>
      <c r="AF997" s="929"/>
      <c r="AG997" s="929"/>
      <c r="AH997" s="929"/>
      <c r="AI997" s="929"/>
      <c r="AJ997" s="929"/>
      <c r="AK997" s="929"/>
      <c r="AL997" s="929"/>
      <c r="AM997" s="929"/>
      <c r="AN997" s="929"/>
      <c r="AO997" s="930"/>
      <c r="AP997" s="929"/>
      <c r="AQ997" s="931"/>
      <c r="AR997" s="931"/>
      <c r="AS997" s="869"/>
      <c r="AT997" s="869"/>
      <c r="AU997" s="869"/>
      <c r="AV997" s="869"/>
      <c r="AW997" s="869"/>
      <c r="AX997" s="869"/>
      <c r="AY997" s="869"/>
      <c r="AZ997" s="869"/>
      <c r="BA997" s="869"/>
      <c r="BB997" s="869"/>
      <c r="BC997" s="869"/>
      <c r="BD997" s="869"/>
      <c r="BE997" s="869"/>
      <c r="BF997" s="869"/>
      <c r="BG997" s="869"/>
      <c r="BH997" s="869"/>
      <c r="BI997" s="869"/>
      <c r="BJ997" s="869"/>
      <c r="BK997" s="869"/>
      <c r="BL997" s="869"/>
      <c r="BM997" s="869"/>
    </row>
    <row r="998" spans="1:65" ht="27" customHeight="1" x14ac:dyDescent="0.2">
      <c r="A998" s="919"/>
      <c r="C998" s="869"/>
      <c r="E998" s="869"/>
      <c r="G998" s="869"/>
      <c r="H998" s="921"/>
      <c r="I998" s="838"/>
      <c r="J998" s="921"/>
      <c r="K998" s="838"/>
      <c r="L998" s="921"/>
      <c r="M998" s="838"/>
      <c r="N998" s="921"/>
      <c r="O998" s="838"/>
      <c r="P998" s="922"/>
      <c r="Q998" s="923"/>
      <c r="R998" s="924"/>
      <c r="S998" s="921"/>
      <c r="T998" s="921"/>
      <c r="U998" s="921"/>
      <c r="V998" s="933"/>
      <c r="W998" s="926"/>
      <c r="X998" s="927"/>
      <c r="Y998" s="922"/>
      <c r="Z998" s="838"/>
      <c r="AA998" s="928"/>
      <c r="AB998" s="929"/>
      <c r="AC998" s="929"/>
      <c r="AD998" s="929"/>
      <c r="AE998" s="929"/>
      <c r="AF998" s="929"/>
      <c r="AG998" s="929"/>
      <c r="AH998" s="929"/>
      <c r="AI998" s="929"/>
      <c r="AJ998" s="929"/>
      <c r="AK998" s="929"/>
      <c r="AL998" s="929"/>
      <c r="AM998" s="929"/>
      <c r="AN998" s="929"/>
      <c r="AO998" s="930"/>
      <c r="AP998" s="929"/>
      <c r="AQ998" s="931"/>
      <c r="AR998" s="931"/>
      <c r="AS998" s="869"/>
      <c r="AT998" s="869"/>
      <c r="AU998" s="869"/>
      <c r="AV998" s="869"/>
      <c r="AW998" s="869"/>
      <c r="AX998" s="869"/>
      <c r="AY998" s="869"/>
      <c r="AZ998" s="869"/>
      <c r="BA998" s="869"/>
      <c r="BB998" s="869"/>
      <c r="BC998" s="869"/>
      <c r="BD998" s="869"/>
      <c r="BE998" s="869"/>
      <c r="BF998" s="869"/>
      <c r="BG998" s="869"/>
      <c r="BH998" s="869"/>
      <c r="BI998" s="869"/>
      <c r="BJ998" s="869"/>
      <c r="BK998" s="869"/>
      <c r="BL998" s="869"/>
      <c r="BM998" s="869"/>
    </row>
    <row r="999" spans="1:65" ht="27" customHeight="1" x14ac:dyDescent="0.2">
      <c r="A999" s="919"/>
      <c r="C999" s="869"/>
      <c r="E999" s="869"/>
      <c r="G999" s="869"/>
      <c r="H999" s="921"/>
      <c r="I999" s="838"/>
      <c r="J999" s="921"/>
      <c r="K999" s="838"/>
      <c r="L999" s="921"/>
      <c r="M999" s="838"/>
      <c r="N999" s="921"/>
      <c r="O999" s="838"/>
      <c r="P999" s="922"/>
      <c r="Q999" s="923"/>
      <c r="R999" s="924"/>
      <c r="S999" s="921"/>
      <c r="T999" s="921"/>
      <c r="U999" s="921"/>
      <c r="V999" s="933"/>
      <c r="W999" s="926"/>
      <c r="X999" s="927"/>
      <c r="Y999" s="922"/>
      <c r="Z999" s="838"/>
      <c r="AA999" s="928"/>
      <c r="AB999" s="929"/>
      <c r="AC999" s="929"/>
      <c r="AD999" s="929"/>
      <c r="AE999" s="929"/>
      <c r="AF999" s="929"/>
      <c r="AG999" s="929"/>
      <c r="AH999" s="929"/>
      <c r="AI999" s="929"/>
      <c r="AJ999" s="929"/>
      <c r="AK999" s="929"/>
      <c r="AL999" s="929"/>
      <c r="AM999" s="929"/>
      <c r="AN999" s="929"/>
      <c r="AO999" s="930"/>
      <c r="AP999" s="929"/>
      <c r="AQ999" s="931"/>
      <c r="AR999" s="931"/>
      <c r="AS999" s="869"/>
      <c r="AT999" s="869"/>
      <c r="AU999" s="869"/>
      <c r="AV999" s="869"/>
      <c r="AW999" s="869"/>
      <c r="AX999" s="869"/>
      <c r="AY999" s="869"/>
      <c r="AZ999" s="869"/>
      <c r="BA999" s="869"/>
      <c r="BB999" s="869"/>
      <c r="BC999" s="869"/>
      <c r="BD999" s="869"/>
      <c r="BE999" s="869"/>
      <c r="BF999" s="869"/>
      <c r="BG999" s="869"/>
      <c r="BH999" s="869"/>
      <c r="BI999" s="869"/>
      <c r="BJ999" s="869"/>
      <c r="BK999" s="869"/>
      <c r="BL999" s="869"/>
      <c r="BM999" s="869"/>
    </row>
    <row r="1000" spans="1:65" ht="27" customHeight="1" x14ac:dyDescent="0.2">
      <c r="A1000" s="919"/>
      <c r="C1000" s="869"/>
      <c r="E1000" s="869"/>
      <c r="G1000" s="869"/>
      <c r="H1000" s="921"/>
      <c r="I1000" s="838"/>
      <c r="J1000" s="921"/>
      <c r="K1000" s="838"/>
      <c r="L1000" s="921"/>
      <c r="M1000" s="838"/>
      <c r="N1000" s="921"/>
      <c r="O1000" s="838"/>
      <c r="P1000" s="922"/>
      <c r="Q1000" s="923"/>
      <c r="R1000" s="924"/>
      <c r="S1000" s="921"/>
      <c r="T1000" s="921"/>
      <c r="U1000" s="921"/>
      <c r="V1000" s="933"/>
      <c r="W1000" s="926"/>
      <c r="X1000" s="927"/>
      <c r="Y1000" s="922"/>
      <c r="Z1000" s="838"/>
      <c r="AA1000" s="928"/>
      <c r="AB1000" s="929"/>
      <c r="AC1000" s="929"/>
      <c r="AD1000" s="929"/>
      <c r="AE1000" s="929"/>
      <c r="AF1000" s="929"/>
      <c r="AG1000" s="929"/>
      <c r="AH1000" s="929"/>
      <c r="AI1000" s="929"/>
      <c r="AJ1000" s="929"/>
      <c r="AK1000" s="929"/>
      <c r="AL1000" s="929"/>
      <c r="AM1000" s="929"/>
      <c r="AN1000" s="929"/>
      <c r="AO1000" s="930"/>
      <c r="AP1000" s="929"/>
      <c r="AQ1000" s="931"/>
      <c r="AR1000" s="931"/>
      <c r="AS1000" s="869"/>
      <c r="AT1000" s="869"/>
      <c r="AU1000" s="869"/>
      <c r="AV1000" s="869"/>
      <c r="AW1000" s="869"/>
      <c r="AX1000" s="869"/>
      <c r="AY1000" s="869"/>
      <c r="AZ1000" s="869"/>
      <c r="BA1000" s="869"/>
      <c r="BB1000" s="869"/>
      <c r="BC1000" s="869"/>
      <c r="BD1000" s="869"/>
      <c r="BE1000" s="869"/>
      <c r="BF1000" s="869"/>
      <c r="BG1000" s="869"/>
      <c r="BH1000" s="869"/>
      <c r="BI1000" s="869"/>
      <c r="BJ1000" s="869"/>
      <c r="BK1000" s="869"/>
      <c r="BL1000" s="869"/>
      <c r="BM1000" s="869"/>
    </row>
    <row r="1001" spans="1:65" ht="27" customHeight="1" x14ac:dyDescent="0.2">
      <c r="A1001" s="919"/>
      <c r="C1001" s="869"/>
      <c r="E1001" s="869"/>
      <c r="G1001" s="869"/>
      <c r="H1001" s="921"/>
      <c r="I1001" s="838"/>
      <c r="J1001" s="921"/>
      <c r="K1001" s="838"/>
      <c r="L1001" s="921"/>
      <c r="M1001" s="838"/>
      <c r="N1001" s="921"/>
      <c r="O1001" s="838"/>
      <c r="P1001" s="922"/>
      <c r="Q1001" s="923"/>
      <c r="R1001" s="924"/>
      <c r="S1001" s="921"/>
      <c r="T1001" s="921"/>
      <c r="U1001" s="921"/>
      <c r="V1001" s="933"/>
      <c r="W1001" s="926"/>
      <c r="X1001" s="927"/>
      <c r="Y1001" s="922"/>
      <c r="Z1001" s="838"/>
      <c r="AA1001" s="928"/>
      <c r="AB1001" s="929"/>
      <c r="AC1001" s="929"/>
      <c r="AD1001" s="929"/>
      <c r="AE1001" s="929"/>
      <c r="AF1001" s="929"/>
      <c r="AG1001" s="929"/>
      <c r="AH1001" s="929"/>
      <c r="AI1001" s="929"/>
      <c r="AJ1001" s="929"/>
      <c r="AK1001" s="929"/>
      <c r="AL1001" s="929"/>
      <c r="AM1001" s="929"/>
      <c r="AN1001" s="929"/>
      <c r="AO1001" s="930"/>
      <c r="AP1001" s="929"/>
      <c r="AQ1001" s="931"/>
      <c r="AR1001" s="931"/>
      <c r="AS1001" s="869"/>
      <c r="AT1001" s="869"/>
      <c r="AU1001" s="869"/>
      <c r="AV1001" s="869"/>
      <c r="AW1001" s="869"/>
      <c r="AX1001" s="869"/>
      <c r="AY1001" s="869"/>
      <c r="AZ1001" s="869"/>
      <c r="BA1001" s="869"/>
      <c r="BB1001" s="869"/>
      <c r="BC1001" s="869"/>
      <c r="BD1001" s="869"/>
      <c r="BE1001" s="869"/>
      <c r="BF1001" s="869"/>
      <c r="BG1001" s="869"/>
      <c r="BH1001" s="869"/>
      <c r="BI1001" s="869"/>
      <c r="BJ1001" s="869"/>
      <c r="BK1001" s="869"/>
      <c r="BL1001" s="869"/>
      <c r="BM1001" s="869"/>
    </row>
    <row r="1002" spans="1:65" ht="27" customHeight="1" x14ac:dyDescent="0.2">
      <c r="A1002" s="919"/>
      <c r="C1002" s="869"/>
      <c r="E1002" s="869"/>
      <c r="G1002" s="869"/>
      <c r="H1002" s="921"/>
      <c r="I1002" s="838"/>
      <c r="J1002" s="921"/>
      <c r="K1002" s="838"/>
      <c r="L1002" s="921"/>
      <c r="M1002" s="838"/>
      <c r="N1002" s="921"/>
      <c r="O1002" s="838"/>
      <c r="P1002" s="922"/>
      <c r="Q1002" s="923"/>
      <c r="R1002" s="924"/>
      <c r="S1002" s="921"/>
      <c r="T1002" s="921"/>
      <c r="U1002" s="921"/>
      <c r="V1002" s="933"/>
      <c r="W1002" s="926"/>
      <c r="X1002" s="927"/>
      <c r="Y1002" s="922"/>
      <c r="Z1002" s="838"/>
      <c r="AA1002" s="928"/>
      <c r="AB1002" s="929"/>
      <c r="AC1002" s="929"/>
      <c r="AD1002" s="929"/>
      <c r="AE1002" s="929"/>
      <c r="AF1002" s="929"/>
      <c r="AG1002" s="929"/>
      <c r="AH1002" s="929"/>
      <c r="AI1002" s="929"/>
      <c r="AJ1002" s="929"/>
      <c r="AK1002" s="929"/>
      <c r="AL1002" s="929"/>
      <c r="AM1002" s="929"/>
      <c r="AN1002" s="929"/>
      <c r="AO1002" s="930"/>
      <c r="AP1002" s="929"/>
      <c r="AQ1002" s="931"/>
      <c r="AR1002" s="931"/>
      <c r="AS1002" s="869"/>
      <c r="AT1002" s="869"/>
      <c r="AU1002" s="869"/>
      <c r="AV1002" s="869"/>
      <c r="AW1002" s="869"/>
      <c r="AX1002" s="869"/>
      <c r="AY1002" s="869"/>
      <c r="AZ1002" s="869"/>
      <c r="BA1002" s="869"/>
      <c r="BB1002" s="869"/>
      <c r="BC1002" s="869"/>
      <c r="BD1002" s="869"/>
      <c r="BE1002" s="869"/>
      <c r="BF1002" s="869"/>
      <c r="BG1002" s="869"/>
      <c r="BH1002" s="869"/>
      <c r="BI1002" s="869"/>
      <c r="BJ1002" s="869"/>
      <c r="BK1002" s="869"/>
      <c r="BL1002" s="869"/>
      <c r="BM1002" s="869"/>
    </row>
    <row r="1003" spans="1:65" ht="27" customHeight="1" x14ac:dyDescent="0.2">
      <c r="A1003" s="919"/>
      <c r="C1003" s="869"/>
      <c r="E1003" s="869"/>
      <c r="G1003" s="869"/>
      <c r="H1003" s="921"/>
      <c r="I1003" s="838"/>
      <c r="J1003" s="921"/>
      <c r="K1003" s="838"/>
      <c r="L1003" s="921"/>
      <c r="M1003" s="838"/>
      <c r="N1003" s="921"/>
      <c r="O1003" s="838"/>
      <c r="P1003" s="922"/>
      <c r="Q1003" s="923"/>
      <c r="R1003" s="924"/>
      <c r="S1003" s="921"/>
      <c r="T1003" s="921"/>
      <c r="U1003" s="921"/>
      <c r="V1003" s="933"/>
      <c r="W1003" s="926"/>
      <c r="X1003" s="927"/>
      <c r="Y1003" s="922"/>
      <c r="Z1003" s="838"/>
      <c r="AA1003" s="928"/>
      <c r="AB1003" s="929"/>
      <c r="AC1003" s="929"/>
      <c r="AD1003" s="929"/>
      <c r="AE1003" s="929"/>
      <c r="AF1003" s="929"/>
      <c r="AG1003" s="929"/>
      <c r="AH1003" s="929"/>
      <c r="AI1003" s="929"/>
      <c r="AJ1003" s="929"/>
      <c r="AK1003" s="929"/>
      <c r="AL1003" s="929"/>
      <c r="AM1003" s="929"/>
      <c r="AN1003" s="929"/>
      <c r="AO1003" s="930"/>
      <c r="AP1003" s="929"/>
      <c r="AQ1003" s="931"/>
      <c r="AR1003" s="931"/>
      <c r="AS1003" s="869"/>
      <c r="AT1003" s="869"/>
      <c r="AU1003" s="869"/>
      <c r="AV1003" s="869"/>
      <c r="AW1003" s="869"/>
      <c r="AX1003" s="869"/>
      <c r="AY1003" s="869"/>
      <c r="AZ1003" s="869"/>
      <c r="BA1003" s="869"/>
      <c r="BB1003" s="869"/>
      <c r="BC1003" s="869"/>
      <c r="BD1003" s="869"/>
      <c r="BE1003" s="869"/>
      <c r="BF1003" s="869"/>
      <c r="BG1003" s="869"/>
      <c r="BH1003" s="869"/>
      <c r="BI1003" s="869"/>
      <c r="BJ1003" s="869"/>
      <c r="BK1003" s="869"/>
      <c r="BL1003" s="869"/>
      <c r="BM1003" s="869"/>
    </row>
    <row r="1004" spans="1:65" ht="27" customHeight="1" x14ac:dyDescent="0.2">
      <c r="A1004" s="919"/>
      <c r="C1004" s="869"/>
      <c r="E1004" s="869"/>
      <c r="G1004" s="869"/>
      <c r="H1004" s="921"/>
      <c r="I1004" s="838"/>
      <c r="J1004" s="921"/>
      <c r="K1004" s="838"/>
      <c r="L1004" s="921"/>
      <c r="M1004" s="838"/>
      <c r="N1004" s="921"/>
      <c r="O1004" s="838"/>
      <c r="P1004" s="922"/>
      <c r="Q1004" s="923"/>
      <c r="R1004" s="924"/>
      <c r="S1004" s="921"/>
      <c r="T1004" s="921"/>
      <c r="U1004" s="921"/>
      <c r="V1004" s="933"/>
      <c r="W1004" s="926"/>
      <c r="X1004" s="927"/>
      <c r="Y1004" s="922"/>
      <c r="Z1004" s="838"/>
      <c r="AA1004" s="928"/>
      <c r="AB1004" s="929"/>
      <c r="AC1004" s="929"/>
      <c r="AD1004" s="929"/>
      <c r="AE1004" s="929"/>
      <c r="AF1004" s="929"/>
      <c r="AG1004" s="929"/>
      <c r="AH1004" s="929"/>
      <c r="AI1004" s="929"/>
      <c r="AJ1004" s="929"/>
      <c r="AK1004" s="929"/>
      <c r="AL1004" s="929"/>
      <c r="AM1004" s="929"/>
      <c r="AN1004" s="929"/>
      <c r="AO1004" s="930"/>
      <c r="AP1004" s="929"/>
      <c r="AQ1004" s="931"/>
      <c r="AR1004" s="931"/>
      <c r="AS1004" s="869"/>
      <c r="AT1004" s="869"/>
      <c r="AU1004" s="869"/>
      <c r="AV1004" s="869"/>
      <c r="AW1004" s="869"/>
      <c r="AX1004" s="869"/>
      <c r="AY1004" s="869"/>
      <c r="AZ1004" s="869"/>
      <c r="BA1004" s="869"/>
      <c r="BB1004" s="869"/>
      <c r="BC1004" s="869"/>
      <c r="BD1004" s="869"/>
      <c r="BE1004" s="869"/>
      <c r="BF1004" s="869"/>
      <c r="BG1004" s="869"/>
      <c r="BH1004" s="869"/>
      <c r="BI1004" s="869"/>
      <c r="BJ1004" s="869"/>
      <c r="BK1004" s="869"/>
      <c r="BL1004" s="869"/>
      <c r="BM1004" s="869"/>
    </row>
    <row r="1005" spans="1:65" ht="27" customHeight="1" x14ac:dyDescent="0.2">
      <c r="A1005" s="919"/>
      <c r="C1005" s="869"/>
      <c r="E1005" s="869"/>
      <c r="G1005" s="869"/>
      <c r="H1005" s="921"/>
      <c r="I1005" s="838"/>
      <c r="J1005" s="921"/>
      <c r="K1005" s="838"/>
      <c r="L1005" s="921"/>
      <c r="M1005" s="838"/>
      <c r="N1005" s="921"/>
      <c r="O1005" s="838"/>
      <c r="P1005" s="922"/>
      <c r="Q1005" s="923"/>
      <c r="R1005" s="924"/>
      <c r="S1005" s="921"/>
      <c r="T1005" s="921"/>
      <c r="U1005" s="921"/>
      <c r="V1005" s="933"/>
      <c r="W1005" s="926"/>
      <c r="X1005" s="927"/>
      <c r="Y1005" s="922"/>
      <c r="Z1005" s="838"/>
      <c r="AA1005" s="928"/>
      <c r="AB1005" s="929"/>
      <c r="AC1005" s="929"/>
      <c r="AD1005" s="929"/>
      <c r="AE1005" s="929"/>
      <c r="AF1005" s="929"/>
      <c r="AG1005" s="929"/>
      <c r="AH1005" s="929"/>
      <c r="AI1005" s="929"/>
      <c r="AJ1005" s="929"/>
      <c r="AK1005" s="929"/>
      <c r="AL1005" s="929"/>
      <c r="AM1005" s="929"/>
      <c r="AN1005" s="929"/>
      <c r="AO1005" s="930"/>
      <c r="AP1005" s="929"/>
      <c r="AQ1005" s="931"/>
      <c r="AR1005" s="931"/>
      <c r="AS1005" s="869"/>
      <c r="AT1005" s="869"/>
      <c r="AU1005" s="869"/>
      <c r="AV1005" s="869"/>
      <c r="AW1005" s="869"/>
      <c r="AX1005" s="869"/>
      <c r="AY1005" s="869"/>
      <c r="AZ1005" s="869"/>
      <c r="BA1005" s="869"/>
      <c r="BB1005" s="869"/>
      <c r="BC1005" s="869"/>
      <c r="BD1005" s="869"/>
      <c r="BE1005" s="869"/>
      <c r="BF1005" s="869"/>
      <c r="BG1005" s="869"/>
      <c r="BH1005" s="869"/>
      <c r="BI1005" s="869"/>
      <c r="BJ1005" s="869"/>
      <c r="BK1005" s="869"/>
      <c r="BL1005" s="869"/>
      <c r="BM1005" s="869"/>
    </row>
    <row r="1006" spans="1:65" ht="27" customHeight="1" x14ac:dyDescent="0.2">
      <c r="A1006" s="919"/>
      <c r="C1006" s="869"/>
      <c r="E1006" s="869"/>
      <c r="G1006" s="869"/>
      <c r="H1006" s="921"/>
      <c r="I1006" s="838"/>
      <c r="J1006" s="921"/>
      <c r="K1006" s="838"/>
      <c r="L1006" s="921"/>
      <c r="M1006" s="838"/>
      <c r="N1006" s="921"/>
      <c r="O1006" s="838"/>
      <c r="P1006" s="922"/>
      <c r="Q1006" s="923"/>
      <c r="R1006" s="924"/>
      <c r="S1006" s="921"/>
      <c r="T1006" s="921"/>
      <c r="U1006" s="921"/>
      <c r="V1006" s="933"/>
      <c r="W1006" s="926"/>
      <c r="X1006" s="927"/>
      <c r="Y1006" s="922"/>
      <c r="Z1006" s="838"/>
      <c r="AA1006" s="928"/>
      <c r="AB1006" s="929"/>
      <c r="AC1006" s="929"/>
      <c r="AD1006" s="929"/>
      <c r="AE1006" s="929"/>
      <c r="AF1006" s="929"/>
      <c r="AG1006" s="929"/>
      <c r="AH1006" s="929"/>
      <c r="AI1006" s="929"/>
      <c r="AJ1006" s="929"/>
      <c r="AK1006" s="929"/>
      <c r="AL1006" s="929"/>
      <c r="AM1006" s="929"/>
      <c r="AN1006" s="929"/>
      <c r="AO1006" s="930"/>
      <c r="AP1006" s="929"/>
      <c r="AQ1006" s="931"/>
      <c r="AR1006" s="931"/>
      <c r="AS1006" s="869"/>
      <c r="AT1006" s="869"/>
      <c r="AU1006" s="869"/>
      <c r="AV1006" s="869"/>
      <c r="AW1006" s="869"/>
      <c r="AX1006" s="869"/>
      <c r="AY1006" s="869"/>
      <c r="AZ1006" s="869"/>
      <c r="BA1006" s="869"/>
      <c r="BB1006" s="869"/>
      <c r="BC1006" s="869"/>
      <c r="BD1006" s="869"/>
      <c r="BE1006" s="869"/>
      <c r="BF1006" s="869"/>
      <c r="BG1006" s="869"/>
      <c r="BH1006" s="869"/>
      <c r="BI1006" s="869"/>
      <c r="BJ1006" s="869"/>
      <c r="BK1006" s="869"/>
      <c r="BL1006" s="869"/>
      <c r="BM1006" s="869"/>
    </row>
    <row r="1007" spans="1:65" ht="27" customHeight="1" x14ac:dyDescent="0.2">
      <c r="A1007" s="919"/>
      <c r="C1007" s="869"/>
      <c r="E1007" s="869"/>
      <c r="G1007" s="869"/>
      <c r="H1007" s="921"/>
      <c r="I1007" s="838"/>
      <c r="J1007" s="921"/>
      <c r="K1007" s="838"/>
      <c r="L1007" s="921"/>
      <c r="M1007" s="838"/>
      <c r="N1007" s="921"/>
      <c r="O1007" s="838"/>
      <c r="P1007" s="922"/>
      <c r="Q1007" s="923"/>
      <c r="R1007" s="924"/>
      <c r="S1007" s="921"/>
      <c r="T1007" s="921"/>
      <c r="U1007" s="921"/>
      <c r="V1007" s="933"/>
      <c r="W1007" s="926"/>
      <c r="X1007" s="927"/>
      <c r="Y1007" s="922"/>
      <c r="Z1007" s="838"/>
      <c r="AA1007" s="928"/>
      <c r="AB1007" s="929"/>
      <c r="AC1007" s="929"/>
      <c r="AD1007" s="929"/>
      <c r="AE1007" s="929"/>
      <c r="AF1007" s="929"/>
      <c r="AG1007" s="929"/>
      <c r="AH1007" s="929"/>
      <c r="AI1007" s="929"/>
      <c r="AJ1007" s="929"/>
      <c r="AK1007" s="929"/>
      <c r="AL1007" s="929"/>
      <c r="AM1007" s="929"/>
      <c r="AN1007" s="929"/>
      <c r="AO1007" s="930"/>
      <c r="AP1007" s="929"/>
      <c r="AQ1007" s="931"/>
      <c r="AR1007" s="931"/>
      <c r="AS1007" s="869"/>
      <c r="AT1007" s="869"/>
      <c r="AU1007" s="869"/>
      <c r="AV1007" s="869"/>
      <c r="AW1007" s="869"/>
      <c r="AX1007" s="869"/>
      <c r="AY1007" s="869"/>
      <c r="AZ1007" s="869"/>
      <c r="BA1007" s="869"/>
      <c r="BB1007" s="869"/>
      <c r="BC1007" s="869"/>
      <c r="BD1007" s="869"/>
      <c r="BE1007" s="869"/>
      <c r="BF1007" s="869"/>
      <c r="BG1007" s="869"/>
      <c r="BH1007" s="869"/>
      <c r="BI1007" s="869"/>
      <c r="BJ1007" s="869"/>
      <c r="BK1007" s="869"/>
      <c r="BL1007" s="869"/>
      <c r="BM1007" s="869"/>
    </row>
    <row r="1008" spans="1:65" ht="27" customHeight="1" x14ac:dyDescent="0.2">
      <c r="A1008" s="919"/>
      <c r="C1008" s="869"/>
      <c r="E1008" s="869"/>
      <c r="G1008" s="869"/>
      <c r="H1008" s="921"/>
      <c r="I1008" s="838"/>
      <c r="J1008" s="921"/>
      <c r="K1008" s="838"/>
      <c r="L1008" s="921"/>
      <c r="M1008" s="838"/>
      <c r="N1008" s="921"/>
      <c r="O1008" s="838"/>
      <c r="P1008" s="922"/>
      <c r="Q1008" s="923"/>
      <c r="R1008" s="924"/>
      <c r="S1008" s="921"/>
      <c r="T1008" s="921"/>
      <c r="U1008" s="921"/>
      <c r="V1008" s="933"/>
      <c r="W1008" s="926"/>
      <c r="X1008" s="927"/>
      <c r="Y1008" s="922"/>
      <c r="Z1008" s="838"/>
      <c r="AA1008" s="928"/>
      <c r="AB1008" s="929"/>
      <c r="AC1008" s="929"/>
      <c r="AD1008" s="929"/>
      <c r="AE1008" s="929"/>
      <c r="AF1008" s="929"/>
      <c r="AG1008" s="929"/>
      <c r="AH1008" s="929"/>
      <c r="AI1008" s="929"/>
      <c r="AJ1008" s="929"/>
      <c r="AK1008" s="929"/>
      <c r="AL1008" s="929"/>
      <c r="AM1008" s="929"/>
      <c r="AN1008" s="929"/>
      <c r="AO1008" s="930"/>
      <c r="AP1008" s="929"/>
      <c r="AQ1008" s="931"/>
      <c r="AR1008" s="931"/>
      <c r="AS1008" s="869"/>
      <c r="AT1008" s="869"/>
      <c r="AU1008" s="869"/>
      <c r="AV1008" s="869"/>
      <c r="AW1008" s="869"/>
      <c r="AX1008" s="869"/>
      <c r="AY1008" s="869"/>
      <c r="AZ1008" s="869"/>
      <c r="BA1008" s="869"/>
      <c r="BB1008" s="869"/>
      <c r="BC1008" s="869"/>
      <c r="BD1008" s="869"/>
      <c r="BE1008" s="869"/>
      <c r="BF1008" s="869"/>
      <c r="BG1008" s="869"/>
      <c r="BH1008" s="869"/>
      <c r="BI1008" s="869"/>
      <c r="BJ1008" s="869"/>
      <c r="BK1008" s="869"/>
      <c r="BL1008" s="869"/>
      <c r="BM1008" s="869"/>
    </row>
    <row r="1009" spans="1:65" ht="27" customHeight="1" x14ac:dyDescent="0.2">
      <c r="A1009" s="919"/>
      <c r="C1009" s="869"/>
      <c r="E1009" s="869"/>
      <c r="G1009" s="869"/>
      <c r="H1009" s="921"/>
      <c r="I1009" s="838"/>
      <c r="J1009" s="921"/>
      <c r="K1009" s="838"/>
      <c r="L1009" s="921"/>
      <c r="M1009" s="838"/>
      <c r="N1009" s="921"/>
      <c r="O1009" s="838"/>
      <c r="P1009" s="922"/>
      <c r="Q1009" s="923"/>
      <c r="R1009" s="924"/>
      <c r="S1009" s="921"/>
      <c r="T1009" s="921"/>
      <c r="U1009" s="921"/>
      <c r="V1009" s="933"/>
      <c r="W1009" s="926"/>
      <c r="X1009" s="927"/>
      <c r="Y1009" s="922"/>
      <c r="Z1009" s="838"/>
      <c r="AA1009" s="928"/>
      <c r="AB1009" s="929"/>
      <c r="AC1009" s="929"/>
      <c r="AD1009" s="929"/>
      <c r="AE1009" s="929"/>
      <c r="AF1009" s="929"/>
      <c r="AG1009" s="929"/>
      <c r="AH1009" s="929"/>
      <c r="AI1009" s="929"/>
      <c r="AJ1009" s="929"/>
      <c r="AK1009" s="929"/>
      <c r="AL1009" s="929"/>
      <c r="AM1009" s="929"/>
      <c r="AN1009" s="929"/>
      <c r="AO1009" s="930"/>
      <c r="AP1009" s="929"/>
      <c r="AQ1009" s="931"/>
      <c r="AR1009" s="931"/>
      <c r="AS1009" s="869"/>
      <c r="AT1009" s="869"/>
      <c r="AU1009" s="869"/>
      <c r="AV1009" s="869"/>
      <c r="AW1009" s="869"/>
      <c r="AX1009" s="869"/>
      <c r="AY1009" s="869"/>
      <c r="AZ1009" s="869"/>
      <c r="BA1009" s="869"/>
      <c r="BB1009" s="869"/>
      <c r="BC1009" s="869"/>
      <c r="BD1009" s="869"/>
      <c r="BE1009" s="869"/>
      <c r="BF1009" s="869"/>
      <c r="BG1009" s="869"/>
      <c r="BH1009" s="869"/>
      <c r="BI1009" s="869"/>
      <c r="BJ1009" s="869"/>
      <c r="BK1009" s="869"/>
      <c r="BL1009" s="869"/>
      <c r="BM1009" s="869"/>
    </row>
    <row r="1010" spans="1:65" ht="27" customHeight="1" x14ac:dyDescent="0.2">
      <c r="A1010" s="919"/>
      <c r="C1010" s="869"/>
      <c r="E1010" s="869"/>
      <c r="G1010" s="869"/>
      <c r="H1010" s="921"/>
      <c r="I1010" s="838"/>
      <c r="J1010" s="921"/>
      <c r="K1010" s="838"/>
      <c r="L1010" s="921"/>
      <c r="M1010" s="838"/>
      <c r="N1010" s="921"/>
      <c r="O1010" s="838"/>
      <c r="P1010" s="922"/>
      <c r="Q1010" s="923"/>
      <c r="R1010" s="924"/>
      <c r="S1010" s="921"/>
      <c r="T1010" s="921"/>
      <c r="U1010" s="921"/>
      <c r="V1010" s="933"/>
      <c r="W1010" s="926"/>
      <c r="X1010" s="927"/>
      <c r="Y1010" s="922"/>
      <c r="Z1010" s="838"/>
      <c r="AA1010" s="928"/>
      <c r="AB1010" s="929"/>
      <c r="AC1010" s="929"/>
      <c r="AD1010" s="929"/>
      <c r="AE1010" s="929"/>
      <c r="AF1010" s="929"/>
      <c r="AG1010" s="929"/>
      <c r="AH1010" s="929"/>
      <c r="AI1010" s="929"/>
      <c r="AJ1010" s="929"/>
      <c r="AK1010" s="929"/>
      <c r="AL1010" s="929"/>
      <c r="AM1010" s="929"/>
      <c r="AN1010" s="929"/>
      <c r="AO1010" s="930"/>
      <c r="AP1010" s="929"/>
      <c r="AQ1010" s="931"/>
      <c r="AR1010" s="931"/>
      <c r="AS1010" s="869"/>
      <c r="AT1010" s="869"/>
      <c r="AU1010" s="869"/>
      <c r="AV1010" s="869"/>
      <c r="AW1010" s="869"/>
      <c r="AX1010" s="869"/>
      <c r="AY1010" s="869"/>
      <c r="AZ1010" s="869"/>
      <c r="BA1010" s="869"/>
      <c r="BB1010" s="869"/>
      <c r="BC1010" s="869"/>
      <c r="BD1010" s="869"/>
      <c r="BE1010" s="869"/>
      <c r="BF1010" s="869"/>
      <c r="BG1010" s="869"/>
      <c r="BH1010" s="869"/>
      <c r="BI1010" s="869"/>
      <c r="BJ1010" s="869"/>
      <c r="BK1010" s="869"/>
      <c r="BL1010" s="869"/>
      <c r="BM1010" s="869"/>
    </row>
    <row r="1011" spans="1:65" ht="27" customHeight="1" x14ac:dyDescent="0.2">
      <c r="A1011" s="919"/>
      <c r="C1011" s="869"/>
      <c r="E1011" s="869"/>
      <c r="G1011" s="869"/>
      <c r="H1011" s="921"/>
      <c r="I1011" s="838"/>
      <c r="J1011" s="921"/>
      <c r="K1011" s="838"/>
      <c r="L1011" s="921"/>
      <c r="M1011" s="838"/>
      <c r="N1011" s="921"/>
      <c r="O1011" s="838"/>
      <c r="P1011" s="922"/>
      <c r="Q1011" s="923"/>
      <c r="R1011" s="924"/>
      <c r="S1011" s="921"/>
      <c r="T1011" s="921"/>
      <c r="U1011" s="921"/>
      <c r="V1011" s="933"/>
      <c r="W1011" s="926"/>
      <c r="X1011" s="927"/>
      <c r="Y1011" s="922"/>
      <c r="Z1011" s="838"/>
      <c r="AA1011" s="928"/>
      <c r="AB1011" s="929"/>
      <c r="AC1011" s="929"/>
      <c r="AD1011" s="929"/>
      <c r="AE1011" s="929"/>
      <c r="AF1011" s="929"/>
      <c r="AG1011" s="929"/>
      <c r="AH1011" s="929"/>
      <c r="AI1011" s="929"/>
      <c r="AJ1011" s="929"/>
      <c r="AK1011" s="929"/>
      <c r="AL1011" s="929"/>
      <c r="AM1011" s="929"/>
      <c r="AN1011" s="929"/>
      <c r="AO1011" s="930"/>
      <c r="AP1011" s="929"/>
      <c r="AQ1011" s="931"/>
      <c r="AR1011" s="931"/>
      <c r="AS1011" s="869"/>
      <c r="AT1011" s="869"/>
      <c r="AU1011" s="869"/>
      <c r="AV1011" s="869"/>
      <c r="AW1011" s="869"/>
      <c r="AX1011" s="869"/>
      <c r="AY1011" s="869"/>
      <c r="AZ1011" s="869"/>
      <c r="BA1011" s="869"/>
      <c r="BB1011" s="869"/>
      <c r="BC1011" s="869"/>
      <c r="BD1011" s="869"/>
      <c r="BE1011" s="869"/>
      <c r="BF1011" s="869"/>
      <c r="BG1011" s="869"/>
      <c r="BH1011" s="869"/>
      <c r="BI1011" s="869"/>
      <c r="BJ1011" s="869"/>
      <c r="BK1011" s="869"/>
      <c r="BL1011" s="869"/>
      <c r="BM1011" s="869"/>
    </row>
    <row r="1012" spans="1:65" ht="27" customHeight="1" x14ac:dyDescent="0.2">
      <c r="A1012" s="919"/>
      <c r="C1012" s="869"/>
      <c r="E1012" s="869"/>
      <c r="G1012" s="869"/>
      <c r="H1012" s="921"/>
      <c r="I1012" s="838"/>
      <c r="J1012" s="921"/>
      <c r="K1012" s="838"/>
      <c r="L1012" s="921"/>
      <c r="M1012" s="838"/>
      <c r="N1012" s="921"/>
      <c r="O1012" s="838"/>
      <c r="P1012" s="922"/>
      <c r="Q1012" s="923"/>
      <c r="R1012" s="924"/>
      <c r="S1012" s="921"/>
      <c r="T1012" s="921"/>
      <c r="U1012" s="921"/>
      <c r="V1012" s="933"/>
      <c r="W1012" s="926"/>
      <c r="X1012" s="927"/>
      <c r="Y1012" s="922"/>
      <c r="Z1012" s="838"/>
      <c r="AA1012" s="928"/>
      <c r="AB1012" s="929"/>
      <c r="AC1012" s="929"/>
      <c r="AD1012" s="929"/>
      <c r="AE1012" s="929"/>
      <c r="AF1012" s="929"/>
      <c r="AG1012" s="929"/>
      <c r="AH1012" s="929"/>
      <c r="AI1012" s="929"/>
      <c r="AJ1012" s="929"/>
      <c r="AK1012" s="929"/>
      <c r="AL1012" s="929"/>
      <c r="AM1012" s="929"/>
      <c r="AN1012" s="929"/>
      <c r="AO1012" s="930"/>
      <c r="AP1012" s="929"/>
      <c r="AQ1012" s="931"/>
      <c r="AR1012" s="931"/>
      <c r="AS1012" s="869"/>
      <c r="AT1012" s="869"/>
      <c r="AU1012" s="869"/>
      <c r="AV1012" s="869"/>
      <c r="AW1012" s="869"/>
      <c r="AX1012" s="869"/>
      <c r="AY1012" s="869"/>
      <c r="AZ1012" s="869"/>
      <c r="BA1012" s="869"/>
      <c r="BB1012" s="869"/>
      <c r="BC1012" s="869"/>
      <c r="BD1012" s="869"/>
      <c r="BE1012" s="869"/>
      <c r="BF1012" s="869"/>
      <c r="BG1012" s="869"/>
      <c r="BH1012" s="869"/>
      <c r="BI1012" s="869"/>
      <c r="BJ1012" s="869"/>
      <c r="BK1012" s="869"/>
      <c r="BL1012" s="869"/>
      <c r="BM1012" s="869"/>
    </row>
    <row r="1013" spans="1:65" ht="27" customHeight="1" x14ac:dyDescent="0.2">
      <c r="A1013" s="919"/>
      <c r="C1013" s="869"/>
      <c r="E1013" s="869"/>
      <c r="G1013" s="869"/>
      <c r="H1013" s="921"/>
      <c r="I1013" s="838"/>
      <c r="J1013" s="921"/>
      <c r="K1013" s="838"/>
      <c r="L1013" s="921"/>
      <c r="M1013" s="838"/>
      <c r="N1013" s="921"/>
      <c r="O1013" s="838"/>
      <c r="P1013" s="922"/>
      <c r="Q1013" s="923"/>
      <c r="R1013" s="924"/>
      <c r="S1013" s="921"/>
      <c r="T1013" s="921"/>
      <c r="U1013" s="921"/>
      <c r="V1013" s="933"/>
      <c r="W1013" s="926"/>
      <c r="X1013" s="927"/>
      <c r="Y1013" s="922"/>
      <c r="Z1013" s="838"/>
      <c r="AA1013" s="928"/>
      <c r="AB1013" s="929"/>
      <c r="AC1013" s="929"/>
      <c r="AD1013" s="929"/>
      <c r="AE1013" s="929"/>
      <c r="AF1013" s="929"/>
      <c r="AG1013" s="929"/>
      <c r="AH1013" s="929"/>
      <c r="AI1013" s="929"/>
      <c r="AJ1013" s="929"/>
      <c r="AK1013" s="929"/>
      <c r="AL1013" s="929"/>
      <c r="AM1013" s="929"/>
      <c r="AN1013" s="929"/>
      <c r="AO1013" s="930"/>
      <c r="AP1013" s="929"/>
      <c r="AQ1013" s="931"/>
      <c r="AR1013" s="931"/>
      <c r="AS1013" s="869"/>
      <c r="AT1013" s="869"/>
      <c r="AU1013" s="869"/>
      <c r="AV1013" s="869"/>
      <c r="AW1013" s="869"/>
      <c r="AX1013" s="869"/>
      <c r="AY1013" s="869"/>
      <c r="AZ1013" s="869"/>
      <c r="BA1013" s="869"/>
      <c r="BB1013" s="869"/>
      <c r="BC1013" s="869"/>
      <c r="BD1013" s="869"/>
      <c r="BE1013" s="869"/>
      <c r="BF1013" s="869"/>
      <c r="BG1013" s="869"/>
      <c r="BH1013" s="869"/>
      <c r="BI1013" s="869"/>
      <c r="BJ1013" s="869"/>
      <c r="BK1013" s="869"/>
      <c r="BL1013" s="869"/>
      <c r="BM1013" s="869"/>
    </row>
    <row r="1014" spans="1:65" ht="27" customHeight="1" x14ac:dyDescent="0.2">
      <c r="A1014" s="919"/>
      <c r="C1014" s="869"/>
      <c r="E1014" s="869"/>
      <c r="G1014" s="869"/>
      <c r="H1014" s="921"/>
      <c r="I1014" s="838"/>
      <c r="J1014" s="921"/>
      <c r="K1014" s="838"/>
      <c r="L1014" s="921"/>
      <c r="M1014" s="838"/>
      <c r="N1014" s="921"/>
      <c r="O1014" s="838"/>
      <c r="P1014" s="922"/>
      <c r="Q1014" s="923"/>
      <c r="R1014" s="924"/>
      <c r="S1014" s="921"/>
      <c r="T1014" s="921"/>
      <c r="U1014" s="921"/>
      <c r="V1014" s="933"/>
      <c r="W1014" s="926"/>
      <c r="X1014" s="927"/>
      <c r="Y1014" s="922"/>
      <c r="Z1014" s="838"/>
      <c r="AA1014" s="928"/>
      <c r="AB1014" s="929"/>
      <c r="AC1014" s="929"/>
      <c r="AD1014" s="929"/>
      <c r="AE1014" s="929"/>
      <c r="AF1014" s="929"/>
      <c r="AG1014" s="929"/>
      <c r="AH1014" s="929"/>
      <c r="AI1014" s="929"/>
      <c r="AJ1014" s="929"/>
      <c r="AK1014" s="929"/>
      <c r="AL1014" s="929"/>
      <c r="AM1014" s="929"/>
      <c r="AN1014" s="929"/>
      <c r="AO1014" s="930"/>
      <c r="AP1014" s="929"/>
      <c r="AQ1014" s="931"/>
      <c r="AR1014" s="931"/>
      <c r="AS1014" s="869"/>
      <c r="AT1014" s="869"/>
      <c r="AU1014" s="869"/>
      <c r="AV1014" s="869"/>
      <c r="AW1014" s="869"/>
      <c r="AX1014" s="869"/>
      <c r="AY1014" s="869"/>
      <c r="AZ1014" s="869"/>
      <c r="BA1014" s="869"/>
      <c r="BB1014" s="869"/>
      <c r="BC1014" s="869"/>
      <c r="BD1014" s="869"/>
      <c r="BE1014" s="869"/>
      <c r="BF1014" s="869"/>
      <c r="BG1014" s="869"/>
      <c r="BH1014" s="869"/>
      <c r="BI1014" s="869"/>
      <c r="BJ1014" s="869"/>
      <c r="BK1014" s="869"/>
      <c r="BL1014" s="869"/>
      <c r="BM1014" s="869"/>
    </row>
    <row r="1015" spans="1:65" ht="27" customHeight="1" x14ac:dyDescent="0.2">
      <c r="A1015" s="919"/>
      <c r="C1015" s="869"/>
      <c r="E1015" s="869"/>
      <c r="G1015" s="869"/>
      <c r="H1015" s="921"/>
      <c r="I1015" s="838"/>
      <c r="J1015" s="921"/>
      <c r="K1015" s="838"/>
      <c r="L1015" s="921"/>
      <c r="M1015" s="838"/>
      <c r="N1015" s="921"/>
      <c r="O1015" s="838"/>
      <c r="P1015" s="922"/>
      <c r="Q1015" s="923"/>
      <c r="R1015" s="924"/>
      <c r="S1015" s="921"/>
      <c r="T1015" s="921"/>
      <c r="U1015" s="921"/>
      <c r="V1015" s="933"/>
      <c r="W1015" s="926"/>
      <c r="X1015" s="927"/>
      <c r="Y1015" s="922"/>
      <c r="Z1015" s="838"/>
      <c r="AA1015" s="928"/>
      <c r="AB1015" s="929"/>
      <c r="AC1015" s="929"/>
      <c r="AD1015" s="929"/>
      <c r="AE1015" s="929"/>
      <c r="AF1015" s="929"/>
      <c r="AG1015" s="929"/>
      <c r="AH1015" s="929"/>
      <c r="AI1015" s="929"/>
      <c r="AJ1015" s="929"/>
      <c r="AK1015" s="929"/>
      <c r="AL1015" s="929"/>
      <c r="AM1015" s="929"/>
      <c r="AN1015" s="929"/>
      <c r="AO1015" s="930"/>
      <c r="AP1015" s="929"/>
      <c r="AQ1015" s="931"/>
      <c r="AR1015" s="931"/>
      <c r="AS1015" s="869"/>
      <c r="AT1015" s="869"/>
      <c r="AU1015" s="869"/>
      <c r="AV1015" s="869"/>
      <c r="AW1015" s="869"/>
      <c r="AX1015" s="869"/>
      <c r="AY1015" s="869"/>
      <c r="AZ1015" s="869"/>
      <c r="BA1015" s="869"/>
      <c r="BB1015" s="869"/>
      <c r="BC1015" s="869"/>
      <c r="BD1015" s="869"/>
      <c r="BE1015" s="869"/>
      <c r="BF1015" s="869"/>
      <c r="BG1015" s="869"/>
      <c r="BH1015" s="869"/>
      <c r="BI1015" s="869"/>
      <c r="BJ1015" s="869"/>
      <c r="BK1015" s="869"/>
      <c r="BL1015" s="869"/>
      <c r="BM1015" s="869"/>
    </row>
    <row r="1016" spans="1:65" ht="27" customHeight="1" x14ac:dyDescent="0.2">
      <c r="A1016" s="919"/>
      <c r="C1016" s="869"/>
      <c r="E1016" s="869"/>
      <c r="G1016" s="869"/>
      <c r="H1016" s="921"/>
      <c r="I1016" s="838"/>
      <c r="J1016" s="921"/>
      <c r="K1016" s="838"/>
      <c r="L1016" s="921"/>
      <c r="M1016" s="838"/>
      <c r="N1016" s="921"/>
      <c r="O1016" s="838"/>
      <c r="P1016" s="922"/>
      <c r="Q1016" s="923"/>
      <c r="R1016" s="924"/>
      <c r="S1016" s="921"/>
      <c r="T1016" s="921"/>
      <c r="U1016" s="921"/>
      <c r="V1016" s="933"/>
      <c r="W1016" s="926"/>
      <c r="X1016" s="927"/>
      <c r="Y1016" s="922"/>
      <c r="Z1016" s="838"/>
      <c r="AA1016" s="928"/>
      <c r="AB1016" s="929"/>
      <c r="AC1016" s="929"/>
      <c r="AD1016" s="929"/>
      <c r="AE1016" s="929"/>
      <c r="AF1016" s="929"/>
      <c r="AG1016" s="929"/>
      <c r="AH1016" s="929"/>
      <c r="AI1016" s="929"/>
      <c r="AJ1016" s="929"/>
      <c r="AK1016" s="929"/>
      <c r="AL1016" s="929"/>
      <c r="AM1016" s="929"/>
      <c r="AN1016" s="929"/>
      <c r="AO1016" s="930"/>
      <c r="AP1016" s="929"/>
      <c r="AQ1016" s="931"/>
      <c r="AR1016" s="931"/>
      <c r="AS1016" s="869"/>
      <c r="AT1016" s="869"/>
      <c r="AU1016" s="869"/>
      <c r="AV1016" s="869"/>
      <c r="AW1016" s="869"/>
      <c r="AX1016" s="869"/>
      <c r="AY1016" s="869"/>
      <c r="AZ1016" s="869"/>
      <c r="BA1016" s="869"/>
      <c r="BB1016" s="869"/>
      <c r="BC1016" s="869"/>
      <c r="BD1016" s="869"/>
      <c r="BE1016" s="869"/>
      <c r="BF1016" s="869"/>
      <c r="BG1016" s="869"/>
      <c r="BH1016" s="869"/>
      <c r="BI1016" s="869"/>
      <c r="BJ1016" s="869"/>
      <c r="BK1016" s="869"/>
      <c r="BL1016" s="869"/>
      <c r="BM1016" s="869"/>
    </row>
    <row r="1017" spans="1:65" ht="27" customHeight="1" x14ac:dyDescent="0.2">
      <c r="A1017" s="919"/>
      <c r="C1017" s="869"/>
      <c r="E1017" s="869"/>
      <c r="G1017" s="869"/>
      <c r="H1017" s="921"/>
      <c r="I1017" s="838"/>
      <c r="J1017" s="921"/>
      <c r="K1017" s="838"/>
      <c r="L1017" s="921"/>
      <c r="M1017" s="838"/>
      <c r="N1017" s="921"/>
      <c r="O1017" s="838"/>
      <c r="P1017" s="922"/>
      <c r="Q1017" s="923"/>
      <c r="R1017" s="924"/>
      <c r="S1017" s="921"/>
      <c r="T1017" s="921"/>
      <c r="U1017" s="921"/>
      <c r="V1017" s="933"/>
      <c r="W1017" s="926"/>
      <c r="X1017" s="927"/>
      <c r="Y1017" s="922"/>
      <c r="Z1017" s="838"/>
      <c r="AA1017" s="928"/>
      <c r="AB1017" s="929"/>
      <c r="AC1017" s="929"/>
      <c r="AD1017" s="929"/>
      <c r="AE1017" s="929"/>
      <c r="AF1017" s="929"/>
      <c r="AG1017" s="929"/>
      <c r="AH1017" s="929"/>
      <c r="AI1017" s="929"/>
      <c r="AJ1017" s="929"/>
      <c r="AK1017" s="929"/>
      <c r="AL1017" s="929"/>
      <c r="AM1017" s="929"/>
      <c r="AN1017" s="929"/>
      <c r="AO1017" s="930"/>
      <c r="AP1017" s="929"/>
      <c r="AQ1017" s="931"/>
      <c r="AR1017" s="931"/>
      <c r="AS1017" s="869"/>
      <c r="AT1017" s="869"/>
      <c r="AU1017" s="869"/>
      <c r="AV1017" s="869"/>
      <c r="AW1017" s="869"/>
      <c r="AX1017" s="869"/>
      <c r="AY1017" s="869"/>
      <c r="AZ1017" s="869"/>
      <c r="BA1017" s="869"/>
      <c r="BB1017" s="869"/>
      <c r="BC1017" s="869"/>
      <c r="BD1017" s="869"/>
      <c r="BE1017" s="869"/>
      <c r="BF1017" s="869"/>
      <c r="BG1017" s="869"/>
      <c r="BH1017" s="869"/>
      <c r="BI1017" s="869"/>
      <c r="BJ1017" s="869"/>
      <c r="BK1017" s="869"/>
      <c r="BL1017" s="869"/>
      <c r="BM1017" s="869"/>
    </row>
    <row r="1018" spans="1:65" ht="27" customHeight="1" x14ac:dyDescent="0.2">
      <c r="A1018" s="919"/>
      <c r="C1018" s="869"/>
      <c r="E1018" s="869"/>
      <c r="G1018" s="869"/>
      <c r="H1018" s="921"/>
      <c r="I1018" s="838"/>
      <c r="J1018" s="921"/>
      <c r="K1018" s="838"/>
      <c r="L1018" s="921"/>
      <c r="M1018" s="838"/>
      <c r="N1018" s="921"/>
      <c r="O1018" s="838"/>
      <c r="P1018" s="922"/>
      <c r="Q1018" s="923"/>
      <c r="R1018" s="924"/>
      <c r="S1018" s="921"/>
      <c r="T1018" s="921"/>
      <c r="U1018" s="921"/>
      <c r="V1018" s="933"/>
      <c r="W1018" s="926"/>
      <c r="X1018" s="927"/>
      <c r="Y1018" s="922"/>
      <c r="Z1018" s="838"/>
      <c r="AA1018" s="928"/>
      <c r="AB1018" s="929"/>
      <c r="AC1018" s="929"/>
      <c r="AD1018" s="929"/>
      <c r="AE1018" s="929"/>
      <c r="AF1018" s="929"/>
      <c r="AG1018" s="929"/>
      <c r="AH1018" s="929"/>
      <c r="AI1018" s="929"/>
      <c r="AJ1018" s="929"/>
      <c r="AK1018" s="929"/>
      <c r="AL1018" s="929"/>
      <c r="AM1018" s="929"/>
      <c r="AN1018" s="929"/>
      <c r="AO1018" s="930"/>
      <c r="AP1018" s="929"/>
      <c r="AQ1018" s="931"/>
      <c r="AR1018" s="931"/>
      <c r="AS1018" s="869"/>
      <c r="AT1018" s="869"/>
      <c r="AU1018" s="869"/>
      <c r="AV1018" s="869"/>
      <c r="AW1018" s="869"/>
      <c r="AX1018" s="869"/>
      <c r="AY1018" s="869"/>
      <c r="AZ1018" s="869"/>
      <c r="BA1018" s="869"/>
      <c r="BB1018" s="869"/>
      <c r="BC1018" s="869"/>
      <c r="BD1018" s="869"/>
      <c r="BE1018" s="869"/>
      <c r="BF1018" s="869"/>
      <c r="BG1018" s="869"/>
      <c r="BH1018" s="869"/>
      <c r="BI1018" s="869"/>
      <c r="BJ1018" s="869"/>
      <c r="BK1018" s="869"/>
      <c r="BL1018" s="869"/>
      <c r="BM1018" s="869"/>
    </row>
    <row r="1019" spans="1:65" ht="27" customHeight="1" x14ac:dyDescent="0.2">
      <c r="A1019" s="919"/>
      <c r="C1019" s="869"/>
      <c r="E1019" s="869"/>
      <c r="G1019" s="869"/>
      <c r="H1019" s="921"/>
      <c r="I1019" s="838"/>
      <c r="J1019" s="921"/>
      <c r="K1019" s="838"/>
      <c r="L1019" s="921"/>
      <c r="M1019" s="838"/>
      <c r="N1019" s="921"/>
      <c r="O1019" s="838"/>
      <c r="P1019" s="922"/>
      <c r="Q1019" s="923"/>
      <c r="R1019" s="924"/>
      <c r="S1019" s="921"/>
      <c r="T1019" s="921"/>
      <c r="U1019" s="921"/>
      <c r="V1019" s="933"/>
      <c r="W1019" s="926"/>
      <c r="X1019" s="927"/>
      <c r="Y1019" s="922"/>
      <c r="Z1019" s="838"/>
      <c r="AA1019" s="928"/>
      <c r="AB1019" s="929"/>
      <c r="AC1019" s="929"/>
      <c r="AD1019" s="929"/>
      <c r="AE1019" s="929"/>
      <c r="AF1019" s="929"/>
      <c r="AG1019" s="929"/>
      <c r="AH1019" s="929"/>
      <c r="AI1019" s="929"/>
      <c r="AJ1019" s="929"/>
      <c r="AK1019" s="929"/>
      <c r="AL1019" s="929"/>
      <c r="AM1019" s="929"/>
      <c r="AN1019" s="929"/>
      <c r="AO1019" s="930"/>
      <c r="AP1019" s="929"/>
      <c r="AQ1019" s="931"/>
      <c r="AR1019" s="931"/>
      <c r="AS1019" s="869"/>
      <c r="AT1019" s="869"/>
      <c r="AU1019" s="869"/>
      <c r="AV1019" s="869"/>
      <c r="AW1019" s="869"/>
      <c r="AX1019" s="869"/>
      <c r="AY1019" s="869"/>
      <c r="AZ1019" s="869"/>
      <c r="BA1019" s="869"/>
      <c r="BB1019" s="869"/>
      <c r="BC1019" s="869"/>
      <c r="BD1019" s="869"/>
      <c r="BE1019" s="869"/>
      <c r="BF1019" s="869"/>
      <c r="BG1019" s="869"/>
      <c r="BH1019" s="869"/>
      <c r="BI1019" s="869"/>
      <c r="BJ1019" s="869"/>
      <c r="BK1019" s="869"/>
      <c r="BL1019" s="869"/>
      <c r="BM1019" s="869"/>
    </row>
    <row r="1020" spans="1:65" ht="27" customHeight="1" x14ac:dyDescent="0.2">
      <c r="A1020" s="919"/>
      <c r="C1020" s="869"/>
      <c r="E1020" s="869"/>
      <c r="G1020" s="869"/>
      <c r="H1020" s="921"/>
      <c r="I1020" s="838"/>
      <c r="J1020" s="921"/>
      <c r="K1020" s="838"/>
      <c r="L1020" s="921"/>
      <c r="M1020" s="838"/>
      <c r="N1020" s="921"/>
      <c r="O1020" s="838"/>
      <c r="P1020" s="922"/>
      <c r="Q1020" s="923"/>
      <c r="R1020" s="924"/>
      <c r="S1020" s="921"/>
      <c r="T1020" s="921"/>
      <c r="U1020" s="921"/>
      <c r="V1020" s="933"/>
      <c r="W1020" s="926"/>
      <c r="X1020" s="927"/>
      <c r="Y1020" s="922"/>
      <c r="Z1020" s="838"/>
      <c r="AA1020" s="928"/>
      <c r="AB1020" s="929"/>
      <c r="AC1020" s="929"/>
      <c r="AD1020" s="929"/>
      <c r="AE1020" s="929"/>
      <c r="AF1020" s="929"/>
      <c r="AG1020" s="929"/>
      <c r="AH1020" s="929"/>
      <c r="AI1020" s="929"/>
      <c r="AJ1020" s="929"/>
      <c r="AK1020" s="929"/>
      <c r="AL1020" s="929"/>
      <c r="AM1020" s="929"/>
      <c r="AN1020" s="929"/>
      <c r="AO1020" s="930"/>
      <c r="AP1020" s="929"/>
      <c r="AQ1020" s="931"/>
      <c r="AR1020" s="931"/>
      <c r="AS1020" s="869"/>
      <c r="AT1020" s="869"/>
      <c r="AU1020" s="869"/>
      <c r="AV1020" s="869"/>
      <c r="AW1020" s="869"/>
      <c r="AX1020" s="869"/>
      <c r="AY1020" s="869"/>
      <c r="AZ1020" s="869"/>
      <c r="BA1020" s="869"/>
      <c r="BB1020" s="869"/>
      <c r="BC1020" s="869"/>
      <c r="BD1020" s="869"/>
      <c r="BE1020" s="869"/>
      <c r="BF1020" s="869"/>
      <c r="BG1020" s="869"/>
      <c r="BH1020" s="869"/>
      <c r="BI1020" s="869"/>
      <c r="BJ1020" s="869"/>
      <c r="BK1020" s="869"/>
      <c r="BL1020" s="869"/>
      <c r="BM1020" s="869"/>
    </row>
    <row r="1021" spans="1:65" ht="27" customHeight="1" x14ac:dyDescent="0.2">
      <c r="A1021" s="919"/>
      <c r="C1021" s="869"/>
      <c r="E1021" s="869"/>
      <c r="G1021" s="869"/>
      <c r="H1021" s="921"/>
      <c r="I1021" s="838"/>
      <c r="J1021" s="921"/>
      <c r="K1021" s="838"/>
      <c r="L1021" s="921"/>
      <c r="M1021" s="838"/>
      <c r="N1021" s="921"/>
      <c r="O1021" s="838"/>
      <c r="P1021" s="922"/>
      <c r="Q1021" s="923"/>
      <c r="R1021" s="924"/>
      <c r="S1021" s="921"/>
      <c r="T1021" s="921"/>
      <c r="U1021" s="921"/>
      <c r="V1021" s="933"/>
      <c r="W1021" s="926"/>
      <c r="X1021" s="927"/>
      <c r="Y1021" s="922"/>
      <c r="Z1021" s="838"/>
      <c r="AA1021" s="928"/>
      <c r="AB1021" s="929"/>
      <c r="AC1021" s="929"/>
      <c r="AD1021" s="929"/>
      <c r="AE1021" s="929"/>
      <c r="AF1021" s="929"/>
      <c r="AG1021" s="929"/>
      <c r="AH1021" s="929"/>
      <c r="AI1021" s="929"/>
      <c r="AJ1021" s="929"/>
      <c r="AK1021" s="929"/>
      <c r="AL1021" s="929"/>
      <c r="AM1021" s="929"/>
      <c r="AN1021" s="929"/>
      <c r="AO1021" s="930"/>
      <c r="AP1021" s="929"/>
      <c r="AQ1021" s="931"/>
      <c r="AR1021" s="931"/>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69"/>
    </row>
    <row r="1022" spans="1:65" ht="27" customHeight="1" x14ac:dyDescent="0.2">
      <c r="A1022" s="919"/>
      <c r="C1022" s="869"/>
      <c r="E1022" s="869"/>
      <c r="G1022" s="869"/>
      <c r="H1022" s="921"/>
      <c r="I1022" s="838"/>
      <c r="J1022" s="921"/>
      <c r="K1022" s="838"/>
      <c r="L1022" s="921"/>
      <c r="M1022" s="838"/>
      <c r="N1022" s="921"/>
      <c r="O1022" s="838"/>
      <c r="P1022" s="922"/>
      <c r="Q1022" s="923"/>
      <c r="R1022" s="924"/>
      <c r="S1022" s="921"/>
      <c r="T1022" s="921"/>
      <c r="U1022" s="921"/>
      <c r="V1022" s="933"/>
      <c r="W1022" s="926"/>
      <c r="X1022" s="927"/>
      <c r="Y1022" s="922"/>
      <c r="Z1022" s="838"/>
      <c r="AA1022" s="928"/>
      <c r="AB1022" s="929"/>
      <c r="AC1022" s="929"/>
      <c r="AD1022" s="929"/>
      <c r="AE1022" s="929"/>
      <c r="AF1022" s="929"/>
      <c r="AG1022" s="929"/>
      <c r="AH1022" s="929"/>
      <c r="AI1022" s="929"/>
      <c r="AJ1022" s="929"/>
      <c r="AK1022" s="929"/>
      <c r="AL1022" s="929"/>
      <c r="AM1022" s="929"/>
      <c r="AN1022" s="929"/>
      <c r="AO1022" s="930"/>
      <c r="AP1022" s="929"/>
      <c r="AQ1022" s="931"/>
      <c r="AR1022" s="931"/>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69"/>
    </row>
    <row r="1023" spans="1:65" ht="27" customHeight="1" x14ac:dyDescent="0.2">
      <c r="A1023" s="919"/>
      <c r="C1023" s="869"/>
      <c r="E1023" s="869"/>
      <c r="G1023" s="869"/>
      <c r="H1023" s="921"/>
      <c r="I1023" s="838"/>
      <c r="J1023" s="921"/>
      <c r="K1023" s="838"/>
      <c r="L1023" s="921"/>
      <c r="M1023" s="838"/>
      <c r="N1023" s="921"/>
      <c r="O1023" s="838"/>
      <c r="P1023" s="922"/>
      <c r="Q1023" s="923"/>
      <c r="R1023" s="924"/>
      <c r="S1023" s="921"/>
      <c r="T1023" s="921"/>
      <c r="U1023" s="921"/>
      <c r="V1023" s="933"/>
      <c r="W1023" s="926"/>
      <c r="X1023" s="927"/>
      <c r="Y1023" s="922"/>
      <c r="Z1023" s="838"/>
      <c r="AA1023" s="928"/>
      <c r="AB1023" s="929"/>
      <c r="AC1023" s="929"/>
      <c r="AD1023" s="929"/>
      <c r="AE1023" s="929"/>
      <c r="AF1023" s="929"/>
      <c r="AG1023" s="929"/>
      <c r="AH1023" s="929"/>
      <c r="AI1023" s="929"/>
      <c r="AJ1023" s="929"/>
      <c r="AK1023" s="929"/>
      <c r="AL1023" s="929"/>
      <c r="AM1023" s="929"/>
      <c r="AN1023" s="929"/>
      <c r="AO1023" s="930"/>
      <c r="AP1023" s="929"/>
      <c r="AQ1023" s="931"/>
      <c r="AR1023" s="931"/>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69"/>
    </row>
    <row r="1024" spans="1:65" ht="27" customHeight="1" x14ac:dyDescent="0.2">
      <c r="A1024" s="919"/>
      <c r="C1024" s="869"/>
      <c r="E1024" s="869"/>
      <c r="G1024" s="869"/>
      <c r="H1024" s="921"/>
      <c r="I1024" s="838"/>
      <c r="J1024" s="921"/>
      <c r="K1024" s="838"/>
      <c r="L1024" s="921"/>
      <c r="M1024" s="838"/>
      <c r="N1024" s="921"/>
      <c r="O1024" s="838"/>
      <c r="P1024" s="922"/>
      <c r="Q1024" s="923"/>
      <c r="R1024" s="924"/>
      <c r="S1024" s="921"/>
      <c r="T1024" s="921"/>
      <c r="U1024" s="921"/>
      <c r="V1024" s="933"/>
      <c r="W1024" s="926"/>
      <c r="X1024" s="927"/>
      <c r="Y1024" s="922"/>
      <c r="Z1024" s="838"/>
      <c r="AA1024" s="928"/>
      <c r="AB1024" s="929"/>
      <c r="AC1024" s="929"/>
      <c r="AD1024" s="929"/>
      <c r="AE1024" s="929"/>
      <c r="AF1024" s="929"/>
      <c r="AG1024" s="929"/>
      <c r="AH1024" s="929"/>
      <c r="AI1024" s="929"/>
      <c r="AJ1024" s="929"/>
      <c r="AK1024" s="929"/>
      <c r="AL1024" s="929"/>
      <c r="AM1024" s="929"/>
      <c r="AN1024" s="929"/>
      <c r="AO1024" s="930"/>
      <c r="AP1024" s="929"/>
      <c r="AQ1024" s="931"/>
      <c r="AR1024" s="931"/>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69"/>
    </row>
    <row r="1025" spans="1:65" ht="27" customHeight="1" x14ac:dyDescent="0.2">
      <c r="A1025" s="919"/>
      <c r="C1025" s="869"/>
      <c r="E1025" s="869"/>
      <c r="G1025" s="869"/>
      <c r="H1025" s="921"/>
      <c r="I1025" s="838"/>
      <c r="J1025" s="921"/>
      <c r="K1025" s="838"/>
      <c r="L1025" s="921"/>
      <c r="M1025" s="838"/>
      <c r="N1025" s="921"/>
      <c r="O1025" s="838"/>
      <c r="P1025" s="922"/>
      <c r="Q1025" s="923"/>
      <c r="R1025" s="924"/>
      <c r="S1025" s="921"/>
      <c r="T1025" s="921"/>
      <c r="U1025" s="921"/>
      <c r="V1025" s="933"/>
      <c r="W1025" s="926"/>
      <c r="X1025" s="927"/>
      <c r="Y1025" s="922"/>
      <c r="Z1025" s="838"/>
      <c r="AA1025" s="928"/>
      <c r="AB1025" s="929"/>
      <c r="AC1025" s="929"/>
      <c r="AD1025" s="929"/>
      <c r="AE1025" s="929"/>
      <c r="AF1025" s="929"/>
      <c r="AG1025" s="929"/>
      <c r="AH1025" s="929"/>
      <c r="AI1025" s="929"/>
      <c r="AJ1025" s="929"/>
      <c r="AK1025" s="929"/>
      <c r="AL1025" s="929"/>
      <c r="AM1025" s="929"/>
      <c r="AN1025" s="929"/>
      <c r="AO1025" s="930"/>
      <c r="AP1025" s="929"/>
      <c r="AQ1025" s="931"/>
      <c r="AR1025" s="931"/>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69"/>
    </row>
    <row r="1026" spans="1:65" ht="27" customHeight="1" x14ac:dyDescent="0.2">
      <c r="A1026" s="919"/>
      <c r="C1026" s="869"/>
      <c r="E1026" s="869"/>
      <c r="G1026" s="869"/>
      <c r="H1026" s="921"/>
      <c r="I1026" s="838"/>
      <c r="J1026" s="921"/>
      <c r="K1026" s="838"/>
      <c r="L1026" s="921"/>
      <c r="M1026" s="838"/>
      <c r="N1026" s="921"/>
      <c r="O1026" s="838"/>
      <c r="P1026" s="922"/>
      <c r="Q1026" s="923"/>
      <c r="R1026" s="924"/>
      <c r="S1026" s="921"/>
      <c r="T1026" s="921"/>
      <c r="U1026" s="921"/>
      <c r="V1026" s="933"/>
      <c r="W1026" s="926"/>
      <c r="X1026" s="927"/>
      <c r="Y1026" s="922"/>
      <c r="Z1026" s="838"/>
      <c r="AA1026" s="928"/>
      <c r="AB1026" s="929"/>
      <c r="AC1026" s="929"/>
      <c r="AD1026" s="929"/>
      <c r="AE1026" s="929"/>
      <c r="AF1026" s="929"/>
      <c r="AG1026" s="929"/>
      <c r="AH1026" s="929"/>
      <c r="AI1026" s="929"/>
      <c r="AJ1026" s="929"/>
      <c r="AK1026" s="929"/>
      <c r="AL1026" s="929"/>
      <c r="AM1026" s="929"/>
      <c r="AN1026" s="929"/>
      <c r="AO1026" s="930"/>
      <c r="AP1026" s="929"/>
      <c r="AQ1026" s="931"/>
      <c r="AR1026" s="931"/>
      <c r="AS1026" s="869"/>
      <c r="AT1026" s="869"/>
      <c r="AU1026" s="869"/>
      <c r="AV1026" s="869"/>
      <c r="AW1026" s="869"/>
      <c r="AX1026" s="869"/>
      <c r="AY1026" s="869"/>
      <c r="AZ1026" s="869"/>
      <c r="BA1026" s="869"/>
      <c r="BB1026" s="869"/>
      <c r="BC1026" s="869"/>
      <c r="BD1026" s="869"/>
      <c r="BE1026" s="869"/>
      <c r="BF1026" s="869"/>
      <c r="BG1026" s="869"/>
      <c r="BH1026" s="869"/>
      <c r="BI1026" s="869"/>
      <c r="BJ1026" s="869"/>
      <c r="BK1026" s="869"/>
      <c r="BL1026" s="869"/>
      <c r="BM1026" s="869"/>
    </row>
    <row r="1027" spans="1:65" ht="27" customHeight="1" x14ac:dyDescent="0.2">
      <c r="A1027" s="919"/>
      <c r="C1027" s="869"/>
      <c r="E1027" s="869"/>
      <c r="G1027" s="869"/>
      <c r="H1027" s="921"/>
      <c r="I1027" s="838"/>
      <c r="J1027" s="921"/>
      <c r="K1027" s="838"/>
      <c r="L1027" s="921"/>
      <c r="M1027" s="838"/>
      <c r="N1027" s="921"/>
      <c r="O1027" s="838"/>
      <c r="P1027" s="922"/>
      <c r="Q1027" s="923"/>
      <c r="R1027" s="924"/>
      <c r="S1027" s="921"/>
      <c r="T1027" s="921"/>
      <c r="U1027" s="921"/>
      <c r="V1027" s="933"/>
      <c r="W1027" s="926"/>
      <c r="X1027" s="927"/>
      <c r="Y1027" s="922"/>
      <c r="Z1027" s="838"/>
      <c r="AA1027" s="928"/>
      <c r="AB1027" s="929"/>
      <c r="AC1027" s="929"/>
      <c r="AD1027" s="929"/>
      <c r="AE1027" s="929"/>
      <c r="AF1027" s="929"/>
      <c r="AG1027" s="929"/>
      <c r="AH1027" s="929"/>
      <c r="AI1027" s="929"/>
      <c r="AJ1027" s="929"/>
      <c r="AK1027" s="929"/>
      <c r="AL1027" s="929"/>
      <c r="AM1027" s="929"/>
      <c r="AN1027" s="929"/>
      <c r="AO1027" s="930"/>
      <c r="AP1027" s="929"/>
      <c r="AQ1027" s="931"/>
      <c r="AR1027" s="931"/>
      <c r="AS1027" s="869"/>
      <c r="AT1027" s="869"/>
      <c r="AU1027" s="869"/>
      <c r="AV1027" s="869"/>
      <c r="AW1027" s="869"/>
      <c r="AX1027" s="869"/>
      <c r="AY1027" s="869"/>
      <c r="AZ1027" s="869"/>
      <c r="BA1027" s="869"/>
      <c r="BB1027" s="869"/>
      <c r="BC1027" s="869"/>
      <c r="BD1027" s="869"/>
      <c r="BE1027" s="869"/>
      <c r="BF1027" s="869"/>
      <c r="BG1027" s="869"/>
      <c r="BH1027" s="869"/>
      <c r="BI1027" s="869"/>
      <c r="BJ1027" s="869"/>
      <c r="BK1027" s="869"/>
      <c r="BL1027" s="869"/>
      <c r="BM1027" s="869"/>
    </row>
    <row r="1028" spans="1:65" ht="27" customHeight="1" x14ac:dyDescent="0.2">
      <c r="A1028" s="919"/>
      <c r="C1028" s="869"/>
      <c r="E1028" s="869"/>
      <c r="G1028" s="869"/>
      <c r="H1028" s="921"/>
      <c r="I1028" s="838"/>
      <c r="J1028" s="921"/>
      <c r="K1028" s="838"/>
      <c r="L1028" s="921"/>
      <c r="M1028" s="838"/>
      <c r="N1028" s="921"/>
      <c r="O1028" s="838"/>
      <c r="P1028" s="922"/>
      <c r="Q1028" s="923"/>
      <c r="R1028" s="924"/>
      <c r="S1028" s="921"/>
      <c r="T1028" s="921"/>
      <c r="U1028" s="921"/>
      <c r="V1028" s="933"/>
      <c r="W1028" s="926"/>
      <c r="X1028" s="927"/>
      <c r="Y1028" s="922"/>
      <c r="Z1028" s="838"/>
      <c r="AA1028" s="928"/>
      <c r="AB1028" s="929"/>
      <c r="AC1028" s="929"/>
      <c r="AD1028" s="929"/>
      <c r="AE1028" s="929"/>
      <c r="AF1028" s="929"/>
      <c r="AG1028" s="929"/>
      <c r="AH1028" s="929"/>
      <c r="AI1028" s="929"/>
      <c r="AJ1028" s="929"/>
      <c r="AK1028" s="929"/>
      <c r="AL1028" s="929"/>
      <c r="AM1028" s="929"/>
      <c r="AN1028" s="929"/>
      <c r="AO1028" s="930"/>
      <c r="AP1028" s="929"/>
      <c r="AQ1028" s="931"/>
      <c r="AR1028" s="931"/>
      <c r="AS1028" s="869"/>
      <c r="AT1028" s="869"/>
      <c r="AU1028" s="869"/>
      <c r="AV1028" s="869"/>
      <c r="AW1028" s="869"/>
      <c r="AX1028" s="869"/>
      <c r="AY1028" s="869"/>
      <c r="AZ1028" s="869"/>
      <c r="BA1028" s="869"/>
      <c r="BB1028" s="869"/>
      <c r="BC1028" s="869"/>
      <c r="BD1028" s="869"/>
      <c r="BE1028" s="869"/>
      <c r="BF1028" s="869"/>
      <c r="BG1028" s="869"/>
      <c r="BH1028" s="869"/>
      <c r="BI1028" s="869"/>
      <c r="BJ1028" s="869"/>
      <c r="BK1028" s="869"/>
      <c r="BL1028" s="869"/>
      <c r="BM1028" s="869"/>
    </row>
    <row r="1029" spans="1:65" ht="27" customHeight="1" x14ac:dyDescent="0.2">
      <c r="A1029" s="919"/>
      <c r="C1029" s="869"/>
      <c r="E1029" s="869"/>
      <c r="G1029" s="869"/>
      <c r="H1029" s="921"/>
      <c r="I1029" s="838"/>
      <c r="J1029" s="921"/>
      <c r="K1029" s="838"/>
      <c r="L1029" s="921"/>
      <c r="M1029" s="838"/>
      <c r="N1029" s="921"/>
      <c r="O1029" s="838"/>
      <c r="P1029" s="922"/>
      <c r="Q1029" s="923"/>
      <c r="R1029" s="924"/>
      <c r="S1029" s="921"/>
      <c r="T1029" s="921"/>
      <c r="U1029" s="921"/>
      <c r="V1029" s="933"/>
      <c r="W1029" s="926"/>
      <c r="X1029" s="927"/>
      <c r="Y1029" s="922"/>
      <c r="Z1029" s="838"/>
      <c r="AA1029" s="928"/>
      <c r="AB1029" s="929"/>
      <c r="AC1029" s="929"/>
      <c r="AD1029" s="929"/>
      <c r="AE1029" s="929"/>
      <c r="AF1029" s="929"/>
      <c r="AG1029" s="929"/>
      <c r="AH1029" s="929"/>
      <c r="AI1029" s="929"/>
      <c r="AJ1029" s="929"/>
      <c r="AK1029" s="929"/>
      <c r="AL1029" s="929"/>
      <c r="AM1029" s="929"/>
      <c r="AN1029" s="929"/>
      <c r="AO1029" s="930"/>
      <c r="AP1029" s="929"/>
      <c r="AQ1029" s="931"/>
      <c r="AR1029" s="931"/>
      <c r="AS1029" s="869"/>
      <c r="AT1029" s="869"/>
      <c r="AU1029" s="869"/>
      <c r="AV1029" s="869"/>
      <c r="AW1029" s="869"/>
      <c r="AX1029" s="869"/>
      <c r="AY1029" s="869"/>
      <c r="AZ1029" s="869"/>
      <c r="BA1029" s="869"/>
      <c r="BB1029" s="869"/>
      <c r="BC1029" s="869"/>
      <c r="BD1029" s="869"/>
      <c r="BE1029" s="869"/>
      <c r="BF1029" s="869"/>
      <c r="BG1029" s="869"/>
      <c r="BH1029" s="869"/>
      <c r="BI1029" s="869"/>
      <c r="BJ1029" s="869"/>
      <c r="BK1029" s="869"/>
      <c r="BL1029" s="869"/>
      <c r="BM1029" s="869"/>
    </row>
    <row r="1030" spans="1:65" ht="27" customHeight="1" x14ac:dyDescent="0.2">
      <c r="A1030" s="919"/>
      <c r="C1030" s="869"/>
      <c r="E1030" s="869"/>
      <c r="G1030" s="869"/>
      <c r="H1030" s="921"/>
      <c r="I1030" s="838"/>
      <c r="J1030" s="921"/>
      <c r="K1030" s="838"/>
      <c r="L1030" s="921"/>
      <c r="M1030" s="838"/>
      <c r="N1030" s="921"/>
      <c r="O1030" s="838"/>
      <c r="P1030" s="922"/>
      <c r="Q1030" s="923"/>
      <c r="R1030" s="924"/>
      <c r="S1030" s="921"/>
      <c r="T1030" s="921"/>
      <c r="U1030" s="921"/>
      <c r="V1030" s="933"/>
      <c r="W1030" s="926"/>
      <c r="X1030" s="927"/>
      <c r="Y1030" s="922"/>
      <c r="Z1030" s="838"/>
      <c r="AA1030" s="928"/>
      <c r="AB1030" s="929"/>
      <c r="AC1030" s="929"/>
      <c r="AD1030" s="929"/>
      <c r="AE1030" s="929"/>
      <c r="AF1030" s="929"/>
      <c r="AG1030" s="929"/>
      <c r="AH1030" s="929"/>
      <c r="AI1030" s="929"/>
      <c r="AJ1030" s="929"/>
      <c r="AK1030" s="929"/>
      <c r="AL1030" s="929"/>
      <c r="AM1030" s="929"/>
      <c r="AN1030" s="929"/>
      <c r="AO1030" s="930"/>
      <c r="AP1030" s="929"/>
      <c r="AQ1030" s="931"/>
      <c r="AR1030" s="931"/>
      <c r="AS1030" s="869"/>
      <c r="AT1030" s="869"/>
      <c r="AU1030" s="869"/>
      <c r="AV1030" s="869"/>
      <c r="AW1030" s="869"/>
      <c r="AX1030" s="869"/>
      <c r="AY1030" s="869"/>
      <c r="AZ1030" s="869"/>
      <c r="BA1030" s="869"/>
      <c r="BB1030" s="869"/>
      <c r="BC1030" s="869"/>
      <c r="BD1030" s="869"/>
      <c r="BE1030" s="869"/>
      <c r="BF1030" s="869"/>
      <c r="BG1030" s="869"/>
      <c r="BH1030" s="869"/>
      <c r="BI1030" s="869"/>
      <c r="BJ1030" s="869"/>
      <c r="BK1030" s="869"/>
      <c r="BL1030" s="869"/>
      <c r="BM1030" s="869"/>
    </row>
    <row r="1031" spans="1:65" ht="27" customHeight="1" x14ac:dyDescent="0.2">
      <c r="A1031" s="919"/>
      <c r="C1031" s="869"/>
      <c r="E1031" s="869"/>
      <c r="G1031" s="869"/>
      <c r="H1031" s="921"/>
      <c r="I1031" s="838"/>
      <c r="J1031" s="921"/>
      <c r="K1031" s="838"/>
      <c r="L1031" s="921"/>
      <c r="M1031" s="838"/>
      <c r="N1031" s="921"/>
      <c r="O1031" s="838"/>
      <c r="P1031" s="922"/>
      <c r="Q1031" s="923"/>
      <c r="R1031" s="924"/>
      <c r="S1031" s="921"/>
      <c r="T1031" s="921"/>
      <c r="U1031" s="921"/>
      <c r="V1031" s="933"/>
      <c r="W1031" s="926"/>
      <c r="X1031" s="927"/>
      <c r="Y1031" s="922"/>
      <c r="Z1031" s="838"/>
      <c r="AA1031" s="928"/>
      <c r="AB1031" s="929"/>
      <c r="AC1031" s="929"/>
      <c r="AD1031" s="929"/>
      <c r="AE1031" s="929"/>
      <c r="AF1031" s="929"/>
      <c r="AG1031" s="929"/>
      <c r="AH1031" s="929"/>
      <c r="AI1031" s="929"/>
      <c r="AJ1031" s="929"/>
      <c r="AK1031" s="929"/>
      <c r="AL1031" s="929"/>
      <c r="AM1031" s="929"/>
      <c r="AN1031" s="929"/>
      <c r="AO1031" s="930"/>
      <c r="AP1031" s="929"/>
      <c r="AQ1031" s="931"/>
      <c r="AR1031" s="931"/>
      <c r="AS1031" s="869"/>
      <c r="AT1031" s="869"/>
      <c r="AU1031" s="869"/>
      <c r="AV1031" s="869"/>
      <c r="AW1031" s="869"/>
      <c r="AX1031" s="869"/>
      <c r="AY1031" s="869"/>
      <c r="AZ1031" s="869"/>
      <c r="BA1031" s="869"/>
      <c r="BB1031" s="869"/>
      <c r="BC1031" s="869"/>
      <c r="BD1031" s="869"/>
      <c r="BE1031" s="869"/>
      <c r="BF1031" s="869"/>
      <c r="BG1031" s="869"/>
      <c r="BH1031" s="869"/>
      <c r="BI1031" s="869"/>
      <c r="BJ1031" s="869"/>
      <c r="BK1031" s="869"/>
      <c r="BL1031" s="869"/>
      <c r="BM1031" s="869"/>
    </row>
    <row r="1032" spans="1:65" ht="27" customHeight="1" x14ac:dyDescent="0.2">
      <c r="A1032" s="919"/>
      <c r="C1032" s="869"/>
      <c r="E1032" s="869"/>
      <c r="G1032" s="869"/>
      <c r="H1032" s="921"/>
      <c r="I1032" s="838"/>
      <c r="J1032" s="921"/>
      <c r="K1032" s="838"/>
      <c r="L1032" s="921"/>
      <c r="M1032" s="838"/>
      <c r="N1032" s="921"/>
      <c r="O1032" s="838"/>
      <c r="P1032" s="922"/>
      <c r="Q1032" s="923"/>
      <c r="R1032" s="924"/>
      <c r="S1032" s="921"/>
      <c r="T1032" s="921"/>
      <c r="U1032" s="921"/>
      <c r="V1032" s="933"/>
      <c r="W1032" s="926"/>
      <c r="X1032" s="927"/>
      <c r="Y1032" s="922"/>
      <c r="Z1032" s="838"/>
      <c r="AA1032" s="928"/>
      <c r="AB1032" s="929"/>
      <c r="AC1032" s="929"/>
      <c r="AD1032" s="929"/>
      <c r="AE1032" s="929"/>
      <c r="AF1032" s="929"/>
      <c r="AG1032" s="929"/>
      <c r="AH1032" s="929"/>
      <c r="AI1032" s="929"/>
      <c r="AJ1032" s="929"/>
      <c r="AK1032" s="929"/>
      <c r="AL1032" s="929"/>
      <c r="AM1032" s="929"/>
      <c r="AN1032" s="929"/>
      <c r="AO1032" s="930"/>
      <c r="AP1032" s="929"/>
      <c r="AQ1032" s="931"/>
      <c r="AR1032" s="931"/>
      <c r="AS1032" s="869"/>
      <c r="AT1032" s="869"/>
      <c r="AU1032" s="869"/>
      <c r="AV1032" s="869"/>
      <c r="AW1032" s="869"/>
      <c r="AX1032" s="869"/>
      <c r="AY1032" s="869"/>
      <c r="AZ1032" s="869"/>
      <c r="BA1032" s="869"/>
      <c r="BB1032" s="869"/>
      <c r="BC1032" s="869"/>
      <c r="BD1032" s="869"/>
      <c r="BE1032" s="869"/>
      <c r="BF1032" s="869"/>
      <c r="BG1032" s="869"/>
      <c r="BH1032" s="869"/>
      <c r="BI1032" s="869"/>
      <c r="BJ1032" s="869"/>
      <c r="BK1032" s="869"/>
      <c r="BL1032" s="869"/>
      <c r="BM1032" s="869"/>
    </row>
    <row r="1033" spans="1:65" ht="27" customHeight="1" x14ac:dyDescent="0.2">
      <c r="A1033" s="919"/>
      <c r="C1033" s="869"/>
      <c r="E1033" s="869"/>
      <c r="G1033" s="869"/>
      <c r="H1033" s="921"/>
      <c r="I1033" s="838"/>
      <c r="J1033" s="921"/>
      <c r="K1033" s="838"/>
      <c r="L1033" s="921"/>
      <c r="M1033" s="838"/>
      <c r="N1033" s="921"/>
      <c r="O1033" s="838"/>
      <c r="P1033" s="922"/>
      <c r="Q1033" s="923"/>
      <c r="R1033" s="924"/>
      <c r="S1033" s="921"/>
      <c r="T1033" s="921"/>
      <c r="U1033" s="921"/>
      <c r="V1033" s="933"/>
      <c r="W1033" s="926"/>
      <c r="X1033" s="927"/>
      <c r="Y1033" s="922"/>
      <c r="Z1033" s="838"/>
      <c r="AA1033" s="928"/>
      <c r="AB1033" s="929"/>
      <c r="AC1033" s="929"/>
      <c r="AD1033" s="929"/>
      <c r="AE1033" s="929"/>
      <c r="AF1033" s="929"/>
      <c r="AG1033" s="929"/>
      <c r="AH1033" s="929"/>
      <c r="AI1033" s="929"/>
      <c r="AJ1033" s="929"/>
      <c r="AK1033" s="929"/>
      <c r="AL1033" s="929"/>
      <c r="AM1033" s="929"/>
      <c r="AN1033" s="929"/>
      <c r="AO1033" s="930"/>
      <c r="AP1033" s="929"/>
      <c r="AQ1033" s="931"/>
      <c r="AR1033" s="931"/>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69"/>
    </row>
    <row r="1034" spans="1:65" ht="27" customHeight="1" x14ac:dyDescent="0.2">
      <c r="A1034" s="919"/>
      <c r="C1034" s="869"/>
      <c r="E1034" s="869"/>
      <c r="G1034" s="869"/>
      <c r="H1034" s="921"/>
      <c r="I1034" s="838"/>
      <c r="J1034" s="921"/>
      <c r="K1034" s="838"/>
      <c r="L1034" s="921"/>
      <c r="M1034" s="838"/>
      <c r="N1034" s="921"/>
      <c r="O1034" s="838"/>
      <c r="P1034" s="922"/>
      <c r="Q1034" s="923"/>
      <c r="R1034" s="924"/>
      <c r="S1034" s="921"/>
      <c r="T1034" s="921"/>
      <c r="U1034" s="921"/>
      <c r="V1034" s="933"/>
      <c r="W1034" s="926"/>
      <c r="X1034" s="927"/>
      <c r="Y1034" s="922"/>
      <c r="Z1034" s="838"/>
      <c r="AA1034" s="928"/>
      <c r="AB1034" s="929"/>
      <c r="AC1034" s="929"/>
      <c r="AD1034" s="929"/>
      <c r="AE1034" s="929"/>
      <c r="AF1034" s="929"/>
      <c r="AG1034" s="929"/>
      <c r="AH1034" s="929"/>
      <c r="AI1034" s="929"/>
      <c r="AJ1034" s="929"/>
      <c r="AK1034" s="929"/>
      <c r="AL1034" s="929"/>
      <c r="AM1034" s="929"/>
      <c r="AN1034" s="929"/>
      <c r="AO1034" s="930"/>
      <c r="AP1034" s="929"/>
      <c r="AQ1034" s="931"/>
      <c r="AR1034" s="931"/>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69"/>
    </row>
    <row r="1035" spans="1:65" ht="27" customHeight="1" x14ac:dyDescent="0.2">
      <c r="A1035" s="919"/>
      <c r="C1035" s="869"/>
      <c r="E1035" s="869"/>
      <c r="G1035" s="869"/>
      <c r="H1035" s="921"/>
      <c r="I1035" s="838"/>
      <c r="J1035" s="921"/>
      <c r="K1035" s="838"/>
      <c r="L1035" s="921"/>
      <c r="M1035" s="838"/>
      <c r="N1035" s="921"/>
      <c r="O1035" s="838"/>
      <c r="P1035" s="922"/>
      <c r="Q1035" s="923"/>
      <c r="R1035" s="924"/>
      <c r="S1035" s="921"/>
      <c r="T1035" s="921"/>
      <c r="U1035" s="921"/>
      <c r="V1035" s="933"/>
      <c r="W1035" s="926"/>
      <c r="X1035" s="927"/>
      <c r="Y1035" s="922"/>
      <c r="Z1035" s="838"/>
      <c r="AA1035" s="928"/>
      <c r="AB1035" s="929"/>
      <c r="AC1035" s="929"/>
      <c r="AD1035" s="929"/>
      <c r="AE1035" s="929"/>
      <c r="AF1035" s="929"/>
      <c r="AG1035" s="929"/>
      <c r="AH1035" s="929"/>
      <c r="AI1035" s="929"/>
      <c r="AJ1035" s="929"/>
      <c r="AK1035" s="929"/>
      <c r="AL1035" s="929"/>
      <c r="AM1035" s="929"/>
      <c r="AN1035" s="929"/>
      <c r="AO1035" s="930"/>
      <c r="AP1035" s="929"/>
      <c r="AQ1035" s="931"/>
      <c r="AR1035" s="931"/>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69"/>
    </row>
    <row r="1036" spans="1:65" ht="27" customHeight="1" x14ac:dyDescent="0.2">
      <c r="A1036" s="919"/>
      <c r="C1036" s="869"/>
      <c r="E1036" s="869"/>
      <c r="G1036" s="869"/>
      <c r="H1036" s="921"/>
      <c r="I1036" s="838"/>
      <c r="J1036" s="921"/>
      <c r="K1036" s="838"/>
      <c r="L1036" s="921"/>
      <c r="M1036" s="838"/>
      <c r="N1036" s="921"/>
      <c r="O1036" s="838"/>
      <c r="P1036" s="922"/>
      <c r="Q1036" s="923"/>
      <c r="R1036" s="924"/>
      <c r="S1036" s="921"/>
      <c r="T1036" s="921"/>
      <c r="U1036" s="921"/>
      <c r="V1036" s="933"/>
      <c r="W1036" s="926"/>
      <c r="X1036" s="927"/>
      <c r="Y1036" s="922"/>
      <c r="Z1036" s="838"/>
      <c r="AA1036" s="928"/>
      <c r="AB1036" s="929"/>
      <c r="AC1036" s="929"/>
      <c r="AD1036" s="929"/>
      <c r="AE1036" s="929"/>
      <c r="AF1036" s="929"/>
      <c r="AG1036" s="929"/>
      <c r="AH1036" s="929"/>
      <c r="AI1036" s="929"/>
      <c r="AJ1036" s="929"/>
      <c r="AK1036" s="929"/>
      <c r="AL1036" s="929"/>
      <c r="AM1036" s="929"/>
      <c r="AN1036" s="929"/>
      <c r="AO1036" s="930"/>
      <c r="AP1036" s="929"/>
      <c r="AQ1036" s="931"/>
      <c r="AR1036" s="931"/>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69"/>
    </row>
    <row r="1037" spans="1:65" ht="27" customHeight="1" x14ac:dyDescent="0.2">
      <c r="A1037" s="919"/>
      <c r="C1037" s="869"/>
      <c r="E1037" s="869"/>
      <c r="G1037" s="869"/>
      <c r="H1037" s="921"/>
      <c r="I1037" s="838"/>
      <c r="J1037" s="921"/>
      <c r="K1037" s="838"/>
      <c r="L1037" s="921"/>
      <c r="M1037" s="838"/>
      <c r="N1037" s="921"/>
      <c r="O1037" s="838"/>
      <c r="P1037" s="922"/>
      <c r="Q1037" s="923"/>
      <c r="R1037" s="924"/>
      <c r="S1037" s="921"/>
      <c r="T1037" s="921"/>
      <c r="U1037" s="921"/>
      <c r="V1037" s="933"/>
      <c r="W1037" s="926"/>
      <c r="X1037" s="927"/>
      <c r="Y1037" s="922"/>
      <c r="Z1037" s="838"/>
      <c r="AA1037" s="928"/>
      <c r="AB1037" s="929"/>
      <c r="AC1037" s="929"/>
      <c r="AD1037" s="929"/>
      <c r="AE1037" s="929"/>
      <c r="AF1037" s="929"/>
      <c r="AG1037" s="929"/>
      <c r="AH1037" s="929"/>
      <c r="AI1037" s="929"/>
      <c r="AJ1037" s="929"/>
      <c r="AK1037" s="929"/>
      <c r="AL1037" s="929"/>
      <c r="AM1037" s="929"/>
      <c r="AN1037" s="929"/>
      <c r="AO1037" s="930"/>
      <c r="AP1037" s="929"/>
      <c r="AQ1037" s="931"/>
      <c r="AR1037" s="931"/>
      <c r="AS1037" s="869"/>
      <c r="AT1037" s="869"/>
      <c r="AU1037" s="869"/>
      <c r="AV1037" s="869"/>
      <c r="AW1037" s="869"/>
      <c r="AX1037" s="869"/>
      <c r="AY1037" s="869"/>
      <c r="AZ1037" s="869"/>
      <c r="BA1037" s="869"/>
      <c r="BB1037" s="869"/>
      <c r="BC1037" s="869"/>
      <c r="BD1037" s="869"/>
      <c r="BE1037" s="869"/>
      <c r="BF1037" s="869"/>
      <c r="BG1037" s="869"/>
      <c r="BH1037" s="869"/>
      <c r="BI1037" s="869"/>
      <c r="BJ1037" s="869"/>
      <c r="BK1037" s="869"/>
      <c r="BL1037" s="869"/>
      <c r="BM1037" s="869"/>
    </row>
    <row r="1038" spans="1:65" ht="27" customHeight="1" x14ac:dyDescent="0.2">
      <c r="A1038" s="919"/>
      <c r="C1038" s="869"/>
      <c r="E1038" s="869"/>
      <c r="G1038" s="869"/>
      <c r="H1038" s="921"/>
      <c r="I1038" s="838"/>
      <c r="J1038" s="921"/>
      <c r="K1038" s="838"/>
      <c r="L1038" s="921"/>
      <c r="M1038" s="838"/>
      <c r="N1038" s="921"/>
      <c r="O1038" s="838"/>
      <c r="P1038" s="922"/>
      <c r="Q1038" s="923"/>
      <c r="R1038" s="924"/>
      <c r="S1038" s="921"/>
      <c r="T1038" s="921"/>
      <c r="U1038" s="921"/>
      <c r="V1038" s="933"/>
      <c r="W1038" s="926"/>
      <c r="X1038" s="927"/>
      <c r="Y1038" s="922"/>
      <c r="Z1038" s="838"/>
      <c r="AA1038" s="928"/>
      <c r="AB1038" s="929"/>
      <c r="AC1038" s="929"/>
      <c r="AD1038" s="929"/>
      <c r="AE1038" s="929"/>
      <c r="AF1038" s="929"/>
      <c r="AG1038" s="929"/>
      <c r="AH1038" s="929"/>
      <c r="AI1038" s="929"/>
      <c r="AJ1038" s="929"/>
      <c r="AK1038" s="929"/>
      <c r="AL1038" s="929"/>
      <c r="AM1038" s="929"/>
      <c r="AN1038" s="929"/>
      <c r="AO1038" s="930"/>
      <c r="AP1038" s="929"/>
      <c r="AQ1038" s="931"/>
      <c r="AR1038" s="931"/>
      <c r="AS1038" s="869"/>
      <c r="AT1038" s="869"/>
      <c r="AU1038" s="869"/>
      <c r="AV1038" s="869"/>
      <c r="AW1038" s="869"/>
      <c r="AX1038" s="869"/>
      <c r="AY1038" s="869"/>
      <c r="AZ1038" s="869"/>
      <c r="BA1038" s="869"/>
      <c r="BB1038" s="869"/>
      <c r="BC1038" s="869"/>
      <c r="BD1038" s="869"/>
      <c r="BE1038" s="869"/>
      <c r="BF1038" s="869"/>
      <c r="BG1038" s="869"/>
      <c r="BH1038" s="869"/>
      <c r="BI1038" s="869"/>
      <c r="BJ1038" s="869"/>
      <c r="BK1038" s="869"/>
      <c r="BL1038" s="869"/>
      <c r="BM1038" s="869"/>
    </row>
    <row r="1039" spans="1:65" ht="27" customHeight="1" x14ac:dyDescent="0.2">
      <c r="A1039" s="919"/>
      <c r="C1039" s="869"/>
      <c r="E1039" s="869"/>
      <c r="G1039" s="869"/>
      <c r="H1039" s="921"/>
      <c r="I1039" s="838"/>
      <c r="J1039" s="921"/>
      <c r="K1039" s="838"/>
      <c r="L1039" s="921"/>
      <c r="M1039" s="838"/>
      <c r="N1039" s="921"/>
      <c r="O1039" s="838"/>
      <c r="P1039" s="922"/>
      <c r="Q1039" s="923"/>
      <c r="R1039" s="924"/>
      <c r="S1039" s="921"/>
      <c r="T1039" s="921"/>
      <c r="U1039" s="921"/>
      <c r="V1039" s="933"/>
      <c r="W1039" s="926"/>
      <c r="X1039" s="927"/>
      <c r="Y1039" s="922"/>
      <c r="Z1039" s="838"/>
      <c r="AA1039" s="928"/>
      <c r="AB1039" s="929"/>
      <c r="AC1039" s="929"/>
      <c r="AD1039" s="929"/>
      <c r="AE1039" s="929"/>
      <c r="AF1039" s="929"/>
      <c r="AG1039" s="929"/>
      <c r="AH1039" s="929"/>
      <c r="AI1039" s="929"/>
      <c r="AJ1039" s="929"/>
      <c r="AK1039" s="929"/>
      <c r="AL1039" s="929"/>
      <c r="AM1039" s="929"/>
      <c r="AN1039" s="929"/>
      <c r="AO1039" s="930"/>
      <c r="AP1039" s="929"/>
      <c r="AQ1039" s="931"/>
      <c r="AR1039" s="931"/>
      <c r="AS1039" s="869"/>
      <c r="AT1039" s="869"/>
      <c r="AU1039" s="869"/>
      <c r="AV1039" s="869"/>
      <c r="AW1039" s="869"/>
      <c r="AX1039" s="869"/>
      <c r="AY1039" s="869"/>
      <c r="AZ1039" s="869"/>
      <c r="BA1039" s="869"/>
      <c r="BB1039" s="869"/>
      <c r="BC1039" s="869"/>
      <c r="BD1039" s="869"/>
      <c r="BE1039" s="869"/>
      <c r="BF1039" s="869"/>
      <c r="BG1039" s="869"/>
      <c r="BH1039" s="869"/>
      <c r="BI1039" s="869"/>
      <c r="BJ1039" s="869"/>
      <c r="BK1039" s="869"/>
      <c r="BL1039" s="869"/>
      <c r="BM1039" s="869"/>
    </row>
    <row r="1040" spans="1:65" ht="27" customHeight="1" x14ac:dyDescent="0.2">
      <c r="A1040" s="919"/>
      <c r="C1040" s="869"/>
      <c r="E1040" s="869"/>
      <c r="G1040" s="869"/>
      <c r="H1040" s="921"/>
      <c r="I1040" s="838"/>
      <c r="J1040" s="921"/>
      <c r="K1040" s="838"/>
      <c r="L1040" s="921"/>
      <c r="M1040" s="838"/>
      <c r="N1040" s="921"/>
      <c r="O1040" s="838"/>
      <c r="P1040" s="922"/>
      <c r="Q1040" s="923"/>
      <c r="R1040" s="924"/>
      <c r="S1040" s="921"/>
      <c r="T1040" s="921"/>
      <c r="U1040" s="921"/>
      <c r="V1040" s="933"/>
      <c r="W1040" s="926"/>
      <c r="X1040" s="927"/>
      <c r="Y1040" s="922"/>
      <c r="Z1040" s="838"/>
      <c r="AA1040" s="928"/>
      <c r="AB1040" s="929"/>
      <c r="AC1040" s="929"/>
      <c r="AD1040" s="929"/>
      <c r="AE1040" s="929"/>
      <c r="AF1040" s="929"/>
      <c r="AG1040" s="929"/>
      <c r="AH1040" s="929"/>
      <c r="AI1040" s="929"/>
      <c r="AJ1040" s="929"/>
      <c r="AK1040" s="929"/>
      <c r="AL1040" s="929"/>
      <c r="AM1040" s="929"/>
      <c r="AN1040" s="929"/>
      <c r="AO1040" s="930"/>
      <c r="AP1040" s="929"/>
      <c r="AQ1040" s="931"/>
      <c r="AR1040" s="931"/>
      <c r="AS1040" s="869"/>
      <c r="AT1040" s="869"/>
      <c r="AU1040" s="869"/>
      <c r="AV1040" s="869"/>
      <c r="AW1040" s="869"/>
      <c r="AX1040" s="869"/>
      <c r="AY1040" s="869"/>
      <c r="AZ1040" s="869"/>
      <c r="BA1040" s="869"/>
      <c r="BB1040" s="869"/>
      <c r="BC1040" s="869"/>
      <c r="BD1040" s="869"/>
      <c r="BE1040" s="869"/>
      <c r="BF1040" s="869"/>
      <c r="BG1040" s="869"/>
      <c r="BH1040" s="869"/>
      <c r="BI1040" s="869"/>
      <c r="BJ1040" s="869"/>
      <c r="BK1040" s="869"/>
      <c r="BL1040" s="869"/>
      <c r="BM1040" s="869"/>
    </row>
    <row r="1041" spans="1:65" ht="27" customHeight="1" x14ac:dyDescent="0.2">
      <c r="A1041" s="919"/>
      <c r="C1041" s="869"/>
      <c r="E1041" s="869"/>
      <c r="G1041" s="869"/>
      <c r="H1041" s="921"/>
      <c r="I1041" s="838"/>
      <c r="J1041" s="921"/>
      <c r="K1041" s="838"/>
      <c r="L1041" s="921"/>
      <c r="M1041" s="838"/>
      <c r="N1041" s="921"/>
      <c r="O1041" s="838"/>
      <c r="P1041" s="922"/>
      <c r="Q1041" s="923"/>
      <c r="R1041" s="924"/>
      <c r="S1041" s="921"/>
      <c r="T1041" s="921"/>
      <c r="U1041" s="921"/>
      <c r="V1041" s="933"/>
      <c r="W1041" s="926"/>
      <c r="X1041" s="927"/>
      <c r="Y1041" s="922"/>
      <c r="Z1041" s="838"/>
      <c r="AA1041" s="928"/>
      <c r="AB1041" s="929"/>
      <c r="AC1041" s="929"/>
      <c r="AD1041" s="929"/>
      <c r="AE1041" s="929"/>
      <c r="AF1041" s="929"/>
      <c r="AG1041" s="929"/>
      <c r="AH1041" s="929"/>
      <c r="AI1041" s="929"/>
      <c r="AJ1041" s="929"/>
      <c r="AK1041" s="929"/>
      <c r="AL1041" s="929"/>
      <c r="AM1041" s="929"/>
      <c r="AN1041" s="929"/>
      <c r="AO1041" s="930"/>
      <c r="AP1041" s="929"/>
      <c r="AQ1041" s="931"/>
      <c r="AR1041" s="931"/>
      <c r="AS1041" s="869"/>
      <c r="AT1041" s="869"/>
      <c r="AU1041" s="869"/>
      <c r="AV1041" s="869"/>
      <c r="AW1041" s="869"/>
      <c r="AX1041" s="869"/>
      <c r="AY1041" s="869"/>
      <c r="AZ1041" s="869"/>
      <c r="BA1041" s="869"/>
      <c r="BB1041" s="869"/>
      <c r="BC1041" s="869"/>
      <c r="BD1041" s="869"/>
      <c r="BE1041" s="869"/>
      <c r="BF1041" s="869"/>
      <c r="BG1041" s="869"/>
      <c r="BH1041" s="869"/>
      <c r="BI1041" s="869"/>
      <c r="BJ1041" s="869"/>
      <c r="BK1041" s="869"/>
      <c r="BL1041" s="869"/>
      <c r="BM1041" s="869"/>
    </row>
    <row r="1042" spans="1:65" ht="27" customHeight="1" x14ac:dyDescent="0.2">
      <c r="A1042" s="919"/>
      <c r="C1042" s="869"/>
      <c r="E1042" s="869"/>
      <c r="G1042" s="869"/>
      <c r="H1042" s="921"/>
      <c r="I1042" s="838"/>
      <c r="J1042" s="921"/>
      <c r="K1042" s="838"/>
      <c r="L1042" s="921"/>
      <c r="M1042" s="838"/>
      <c r="N1042" s="921"/>
      <c r="O1042" s="838"/>
      <c r="P1042" s="922"/>
      <c r="Q1042" s="923"/>
      <c r="R1042" s="924"/>
      <c r="S1042" s="921"/>
      <c r="T1042" s="921"/>
      <c r="U1042" s="921"/>
      <c r="V1042" s="933"/>
      <c r="Y1042" s="922"/>
      <c r="Z1042" s="838"/>
      <c r="AA1042" s="928"/>
      <c r="AB1042" s="929"/>
      <c r="AC1042" s="929"/>
      <c r="AD1042" s="929"/>
      <c r="AE1042" s="929"/>
      <c r="AF1042" s="929"/>
      <c r="AG1042" s="929"/>
      <c r="AH1042" s="929"/>
      <c r="AI1042" s="929"/>
      <c r="AJ1042" s="929"/>
      <c r="AK1042" s="929"/>
      <c r="AL1042" s="929"/>
      <c r="AM1042" s="929"/>
      <c r="AN1042" s="929"/>
      <c r="AO1042" s="930"/>
      <c r="AP1042" s="929"/>
      <c r="AQ1042" s="931"/>
      <c r="AR1042" s="931"/>
      <c r="AS1042" s="869"/>
      <c r="AT1042" s="869"/>
      <c r="AU1042" s="869"/>
      <c r="AV1042" s="869"/>
      <c r="AW1042" s="869"/>
      <c r="AX1042" s="869"/>
      <c r="AY1042" s="869"/>
      <c r="AZ1042" s="869"/>
      <c r="BA1042" s="869"/>
      <c r="BB1042" s="869"/>
      <c r="BC1042" s="869"/>
      <c r="BD1042" s="869"/>
      <c r="BE1042" s="869"/>
      <c r="BF1042" s="869"/>
      <c r="BG1042" s="869"/>
      <c r="BH1042" s="869"/>
      <c r="BI1042" s="869"/>
      <c r="BJ1042" s="869"/>
      <c r="BK1042" s="869"/>
      <c r="BL1042" s="869"/>
      <c r="BM1042" s="869"/>
    </row>
    <row r="1043" spans="1:65" ht="27" customHeight="1" x14ac:dyDescent="0.2">
      <c r="A1043" s="919"/>
      <c r="C1043" s="869"/>
      <c r="E1043" s="869"/>
      <c r="G1043" s="869"/>
      <c r="H1043" s="921"/>
      <c r="I1043" s="838"/>
      <c r="J1043" s="921"/>
      <c r="K1043" s="838"/>
      <c r="L1043" s="921"/>
      <c r="M1043" s="838"/>
      <c r="N1043" s="921"/>
      <c r="O1043" s="838"/>
      <c r="P1043" s="922"/>
      <c r="Q1043" s="923"/>
      <c r="R1043" s="924"/>
      <c r="S1043" s="921"/>
      <c r="T1043" s="921"/>
      <c r="U1043" s="921"/>
      <c r="V1043" s="933"/>
      <c r="Y1043" s="922"/>
      <c r="Z1043" s="838"/>
      <c r="AA1043" s="928"/>
      <c r="AB1043" s="929"/>
      <c r="AC1043" s="929"/>
      <c r="AD1043" s="929"/>
      <c r="AE1043" s="929"/>
      <c r="AF1043" s="929"/>
      <c r="AG1043" s="929"/>
      <c r="AH1043" s="929"/>
      <c r="AI1043" s="929"/>
      <c r="AJ1043" s="929"/>
      <c r="AK1043" s="929"/>
      <c r="AL1043" s="929"/>
      <c r="AM1043" s="929"/>
      <c r="AN1043" s="929"/>
      <c r="AO1043" s="930"/>
      <c r="AP1043" s="929"/>
      <c r="AQ1043" s="931"/>
      <c r="AR1043" s="931"/>
      <c r="AS1043" s="869"/>
      <c r="AT1043" s="869"/>
      <c r="AU1043" s="869"/>
      <c r="AV1043" s="869"/>
      <c r="AW1043" s="869"/>
      <c r="AX1043" s="869"/>
      <c r="AY1043" s="869"/>
      <c r="AZ1043" s="869"/>
      <c r="BA1043" s="869"/>
      <c r="BB1043" s="869"/>
      <c r="BC1043" s="869"/>
      <c r="BD1043" s="869"/>
      <c r="BE1043" s="869"/>
      <c r="BF1043" s="869"/>
      <c r="BG1043" s="869"/>
      <c r="BH1043" s="869"/>
      <c r="BI1043" s="869"/>
      <c r="BJ1043" s="869"/>
      <c r="BK1043" s="869"/>
      <c r="BL1043" s="869"/>
      <c r="BM1043" s="869"/>
    </row>
  </sheetData>
  <mergeCells count="20">
    <mergeCell ref="AR7:AR8"/>
    <mergeCell ref="AS7:AS8"/>
    <mergeCell ref="W7:X7"/>
    <mergeCell ref="Y7:Z7"/>
    <mergeCell ref="AA7:AB7"/>
    <mergeCell ref="AC7:AF7"/>
    <mergeCell ref="AG7:AL7"/>
    <mergeCell ref="AM7:AO7"/>
    <mergeCell ref="A1:AQ4"/>
    <mergeCell ref="A5:O6"/>
    <mergeCell ref="P5:AS5"/>
    <mergeCell ref="AA6:AO6"/>
    <mergeCell ref="A7:B7"/>
    <mergeCell ref="C7:D7"/>
    <mergeCell ref="E7:F7"/>
    <mergeCell ref="G7:J7"/>
    <mergeCell ref="K7:N7"/>
    <mergeCell ref="O7:V7"/>
    <mergeCell ref="AP7:AP8"/>
    <mergeCell ref="AQ7:AQ8"/>
  </mergeCells>
  <pageMargins left="0.7" right="0.7" top="0.75" bottom="0.75" header="0" footer="0"/>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M1034"/>
  <sheetViews>
    <sheetView showGridLines="0" topLeftCell="A2" zoomScale="70" zoomScaleNormal="70" workbookViewId="0">
      <selection activeCell="A9" sqref="A9"/>
    </sheetView>
  </sheetViews>
  <sheetFormatPr baseColWidth="10" defaultColWidth="14.42578125" defaultRowHeight="15" customHeight="1" x14ac:dyDescent="0.2"/>
  <cols>
    <col min="1" max="2" width="13.28515625" style="601" customWidth="1"/>
    <col min="3" max="3" width="12.5703125" style="601" customWidth="1"/>
    <col min="4" max="4" width="13.85546875" style="601" customWidth="1"/>
    <col min="5" max="5" width="19.5703125" style="601" customWidth="1"/>
    <col min="6" max="6" width="22.85546875" style="601" customWidth="1"/>
    <col min="7" max="7" width="12.140625" style="601" customWidth="1"/>
    <col min="8" max="8" width="34.28515625" style="601" customWidth="1"/>
    <col min="9" max="9" width="21.7109375" style="1011" customWidth="1"/>
    <col min="10" max="10" width="24.140625" style="601" customWidth="1"/>
    <col min="11" max="11" width="14.28515625" style="601" customWidth="1"/>
    <col min="12" max="12" width="22" style="601" customWidth="1"/>
    <col min="13" max="13" width="19.42578125" style="601" customWidth="1"/>
    <col min="14" max="14" width="22.85546875" style="601" customWidth="1"/>
    <col min="15" max="15" width="9.85546875" style="601" customWidth="1"/>
    <col min="16" max="16" width="17.140625" style="1010" customWidth="1"/>
    <col min="17" max="17" width="37" style="601" customWidth="1"/>
    <col min="18" max="18" width="12.7109375" style="507" customWidth="1"/>
    <col min="19" max="19" width="36" style="601" customWidth="1"/>
    <col min="20" max="20" width="38.7109375" style="601" customWidth="1"/>
    <col min="21" max="21" width="45.5703125" style="1009" customWidth="1"/>
    <col min="22" max="22" width="26.28515625" style="601" customWidth="1"/>
    <col min="23" max="23" width="56.5703125" style="601" customWidth="1"/>
    <col min="24" max="24" width="37.42578125" style="777" customWidth="1"/>
    <col min="25" max="25" width="13.7109375" style="507" customWidth="1"/>
    <col min="26" max="26" width="24.7109375" style="601" customWidth="1"/>
    <col min="27" max="27" width="13.42578125" style="601" customWidth="1"/>
    <col min="28" max="28" width="15.42578125" style="601" customWidth="1"/>
    <col min="29" max="29" width="10.85546875" style="601" customWidth="1"/>
    <col min="30" max="30" width="9.85546875" style="601" customWidth="1"/>
    <col min="31" max="31" width="13.42578125" style="601" customWidth="1"/>
    <col min="32" max="32" width="9.5703125" style="601" customWidth="1"/>
    <col min="33" max="33" width="12.42578125" style="601" customWidth="1"/>
    <col min="34" max="34" width="10.85546875" style="601" customWidth="1"/>
    <col min="35" max="35" width="7.28515625" style="601" customWidth="1"/>
    <col min="36" max="36" width="8" style="601" customWidth="1"/>
    <col min="37" max="37" width="10.28515625" style="601" customWidth="1"/>
    <col min="38" max="38" width="5.85546875" style="601" customWidth="1"/>
    <col min="39" max="39" width="10.5703125" style="601" customWidth="1"/>
    <col min="40" max="40" width="12.7109375" style="601" customWidth="1"/>
    <col min="41" max="41" width="10.85546875" style="601" customWidth="1"/>
    <col min="42" max="42" width="11.28515625" style="601" customWidth="1"/>
    <col min="43" max="43" width="14.42578125" style="601" customWidth="1"/>
    <col min="44" max="44" width="17.85546875" style="601" customWidth="1"/>
    <col min="45" max="45" width="32.7109375" style="601" customWidth="1"/>
    <col min="46" max="65" width="9.140625" style="601" customWidth="1"/>
    <col min="66" max="16384" width="14.42578125" style="601"/>
  </cols>
  <sheetData>
    <row r="1" spans="1:65" ht="31.5" customHeight="1" x14ac:dyDescent="0.2">
      <c r="A1" s="1226" t="s">
        <v>3298</v>
      </c>
      <c r="B1" s="1227"/>
      <c r="C1" s="1227"/>
      <c r="D1" s="1227"/>
      <c r="E1" s="1227"/>
      <c r="F1" s="1227"/>
      <c r="G1" s="1227"/>
      <c r="H1" s="1227"/>
      <c r="I1" s="1227"/>
      <c r="J1" s="1227"/>
      <c r="K1" s="1227"/>
      <c r="L1" s="1227"/>
      <c r="M1" s="1227"/>
      <c r="N1" s="1227"/>
      <c r="O1" s="1227"/>
      <c r="P1" s="1227"/>
      <c r="Q1" s="1227"/>
      <c r="R1" s="1228"/>
      <c r="S1" s="1227"/>
      <c r="T1" s="1227"/>
      <c r="U1" s="1229"/>
      <c r="V1" s="1227"/>
      <c r="W1" s="1227"/>
      <c r="X1" s="1227"/>
      <c r="Y1" s="1227"/>
      <c r="Z1" s="1227"/>
      <c r="AA1" s="1227"/>
      <c r="AB1" s="1227"/>
      <c r="AC1" s="1227"/>
      <c r="AD1" s="1227"/>
      <c r="AE1" s="1227"/>
      <c r="AF1" s="1227"/>
      <c r="AG1" s="1227"/>
      <c r="AH1" s="1227"/>
      <c r="AI1" s="1227"/>
      <c r="AJ1" s="1227"/>
      <c r="AK1" s="1227"/>
      <c r="AL1" s="1227"/>
      <c r="AM1" s="1227"/>
      <c r="AN1" s="1227"/>
      <c r="AO1" s="1227"/>
      <c r="AP1" s="1227"/>
      <c r="AQ1" s="1230"/>
      <c r="AR1" s="1071" t="s">
        <v>384</v>
      </c>
      <c r="AS1" s="1072" t="s">
        <v>2</v>
      </c>
      <c r="AT1" s="506"/>
      <c r="AU1" s="506"/>
      <c r="AV1" s="506"/>
      <c r="AW1" s="506"/>
      <c r="AX1" s="506"/>
      <c r="AY1" s="506"/>
      <c r="AZ1" s="506"/>
      <c r="BA1" s="506"/>
      <c r="BB1" s="506"/>
      <c r="BC1" s="506"/>
      <c r="BD1" s="506"/>
      <c r="BE1" s="506"/>
      <c r="BF1" s="506"/>
      <c r="BG1" s="506"/>
      <c r="BH1" s="506"/>
      <c r="BI1" s="506"/>
      <c r="BJ1" s="506"/>
      <c r="BK1" s="506"/>
      <c r="BL1" s="506"/>
      <c r="BM1" s="506"/>
    </row>
    <row r="2" spans="1:65" ht="31.5" customHeight="1" x14ac:dyDescent="0.2">
      <c r="A2" s="1227"/>
      <c r="B2" s="1227"/>
      <c r="C2" s="1227"/>
      <c r="D2" s="1227"/>
      <c r="E2" s="1227"/>
      <c r="F2" s="1227"/>
      <c r="G2" s="1227"/>
      <c r="H2" s="1227"/>
      <c r="I2" s="1227"/>
      <c r="J2" s="1227"/>
      <c r="K2" s="1227"/>
      <c r="L2" s="1227"/>
      <c r="M2" s="1227"/>
      <c r="N2" s="1227"/>
      <c r="O2" s="1227"/>
      <c r="P2" s="1227"/>
      <c r="Q2" s="1227"/>
      <c r="R2" s="1228"/>
      <c r="S2" s="1227"/>
      <c r="T2" s="1227"/>
      <c r="U2" s="1229"/>
      <c r="V2" s="1227"/>
      <c r="W2" s="1227"/>
      <c r="X2" s="1227"/>
      <c r="Y2" s="1227"/>
      <c r="Z2" s="1227"/>
      <c r="AA2" s="1227"/>
      <c r="AB2" s="1227"/>
      <c r="AC2" s="1227"/>
      <c r="AD2" s="1227"/>
      <c r="AE2" s="1227"/>
      <c r="AF2" s="1227"/>
      <c r="AG2" s="1227"/>
      <c r="AH2" s="1227"/>
      <c r="AI2" s="1227"/>
      <c r="AJ2" s="1227"/>
      <c r="AK2" s="1227"/>
      <c r="AL2" s="1227"/>
      <c r="AM2" s="1227"/>
      <c r="AN2" s="1227"/>
      <c r="AO2" s="1227"/>
      <c r="AP2" s="1227"/>
      <c r="AQ2" s="1230"/>
      <c r="AR2" s="1071" t="s">
        <v>385</v>
      </c>
      <c r="AS2" s="1072" t="s">
        <v>386</v>
      </c>
      <c r="AT2" s="506"/>
      <c r="AU2" s="506"/>
      <c r="AV2" s="506"/>
      <c r="AW2" s="506"/>
      <c r="AX2" s="506"/>
      <c r="AY2" s="506"/>
      <c r="AZ2" s="506"/>
      <c r="BA2" s="506"/>
      <c r="BB2" s="506"/>
      <c r="BC2" s="506"/>
      <c r="BD2" s="506"/>
      <c r="BE2" s="506"/>
      <c r="BF2" s="506"/>
      <c r="BG2" s="506"/>
      <c r="BH2" s="506"/>
      <c r="BI2" s="506"/>
      <c r="BJ2" s="506"/>
      <c r="BK2" s="506"/>
      <c r="BL2" s="506"/>
      <c r="BM2" s="506"/>
    </row>
    <row r="3" spans="1:65" ht="31.5" customHeight="1" x14ac:dyDescent="0.2">
      <c r="A3" s="1227"/>
      <c r="B3" s="1227"/>
      <c r="C3" s="1227"/>
      <c r="D3" s="1227"/>
      <c r="E3" s="1227"/>
      <c r="F3" s="1227"/>
      <c r="G3" s="1227"/>
      <c r="H3" s="1227"/>
      <c r="I3" s="1227"/>
      <c r="J3" s="1227"/>
      <c r="K3" s="1227"/>
      <c r="L3" s="1227"/>
      <c r="M3" s="1227"/>
      <c r="N3" s="1227"/>
      <c r="O3" s="1227"/>
      <c r="P3" s="1227"/>
      <c r="Q3" s="1227"/>
      <c r="R3" s="1228"/>
      <c r="S3" s="1227"/>
      <c r="T3" s="1227"/>
      <c r="U3" s="1229"/>
      <c r="V3" s="1227"/>
      <c r="W3" s="1227"/>
      <c r="X3" s="1227"/>
      <c r="Y3" s="1227"/>
      <c r="Z3" s="1227"/>
      <c r="AA3" s="1227"/>
      <c r="AB3" s="1227"/>
      <c r="AC3" s="1227"/>
      <c r="AD3" s="1227"/>
      <c r="AE3" s="1227"/>
      <c r="AF3" s="1227"/>
      <c r="AG3" s="1227"/>
      <c r="AH3" s="1227"/>
      <c r="AI3" s="1227"/>
      <c r="AJ3" s="1227"/>
      <c r="AK3" s="1227"/>
      <c r="AL3" s="1227"/>
      <c r="AM3" s="1227"/>
      <c r="AN3" s="1227"/>
      <c r="AO3" s="1227"/>
      <c r="AP3" s="1227"/>
      <c r="AQ3" s="1230"/>
      <c r="AR3" s="1071" t="s">
        <v>387</v>
      </c>
      <c r="AS3" s="1070" t="s">
        <v>2279</v>
      </c>
      <c r="AT3" s="506"/>
      <c r="AU3" s="506"/>
      <c r="AV3" s="506"/>
      <c r="AW3" s="506"/>
      <c r="AX3" s="506"/>
      <c r="AY3" s="506"/>
      <c r="AZ3" s="506"/>
      <c r="BA3" s="506"/>
      <c r="BB3" s="506"/>
      <c r="BC3" s="506"/>
      <c r="BD3" s="506"/>
      <c r="BE3" s="506"/>
      <c r="BF3" s="506"/>
      <c r="BG3" s="506"/>
      <c r="BH3" s="506"/>
      <c r="BI3" s="506"/>
      <c r="BJ3" s="506"/>
      <c r="BK3" s="506"/>
      <c r="BL3" s="506"/>
      <c r="BM3" s="506"/>
    </row>
    <row r="4" spans="1:65" ht="31.5" customHeight="1" x14ac:dyDescent="0.2">
      <c r="A4" s="1231"/>
      <c r="B4" s="1231"/>
      <c r="C4" s="1231"/>
      <c r="D4" s="1231"/>
      <c r="E4" s="1231"/>
      <c r="F4" s="1231"/>
      <c r="G4" s="1231"/>
      <c r="H4" s="1231"/>
      <c r="I4" s="1231"/>
      <c r="J4" s="1231"/>
      <c r="K4" s="1231"/>
      <c r="L4" s="1231"/>
      <c r="M4" s="1231"/>
      <c r="N4" s="1231"/>
      <c r="O4" s="1231"/>
      <c r="P4" s="1231"/>
      <c r="Q4" s="1231"/>
      <c r="R4" s="1232"/>
      <c r="S4" s="1231"/>
      <c r="T4" s="1231"/>
      <c r="U4" s="1233"/>
      <c r="V4" s="1231"/>
      <c r="W4" s="1231"/>
      <c r="X4" s="1231"/>
      <c r="Y4" s="1231"/>
      <c r="Z4" s="1231"/>
      <c r="AA4" s="1231"/>
      <c r="AB4" s="1231"/>
      <c r="AC4" s="1231"/>
      <c r="AD4" s="1231"/>
      <c r="AE4" s="1231"/>
      <c r="AF4" s="1231"/>
      <c r="AG4" s="1231"/>
      <c r="AH4" s="1231"/>
      <c r="AI4" s="1231"/>
      <c r="AJ4" s="1231"/>
      <c r="AK4" s="1231"/>
      <c r="AL4" s="1231"/>
      <c r="AM4" s="1231"/>
      <c r="AN4" s="1231"/>
      <c r="AO4" s="1231"/>
      <c r="AP4" s="1231"/>
      <c r="AQ4" s="1234"/>
      <c r="AR4" s="1069" t="s">
        <v>388</v>
      </c>
      <c r="AS4" s="1068" t="s">
        <v>6</v>
      </c>
      <c r="AT4" s="506"/>
      <c r="AU4" s="506"/>
      <c r="AV4" s="506"/>
      <c r="AW4" s="506"/>
      <c r="AX4" s="506"/>
      <c r="AY4" s="506"/>
      <c r="AZ4" s="506"/>
      <c r="BA4" s="506"/>
      <c r="BB4" s="506"/>
      <c r="BC4" s="506"/>
      <c r="BD4" s="506"/>
      <c r="BE4" s="506"/>
      <c r="BF4" s="506"/>
      <c r="BG4" s="506"/>
      <c r="BH4" s="506"/>
      <c r="BI4" s="506"/>
      <c r="BJ4" s="506"/>
      <c r="BK4" s="506"/>
      <c r="BL4" s="506"/>
      <c r="BM4" s="506"/>
    </row>
    <row r="5" spans="1:65" ht="31.5" customHeight="1" x14ac:dyDescent="0.2">
      <c r="A5" s="1235" t="s">
        <v>3297</v>
      </c>
      <c r="B5" s="1236"/>
      <c r="C5" s="1236"/>
      <c r="D5" s="1236"/>
      <c r="E5" s="1236"/>
      <c r="F5" s="1236"/>
      <c r="G5" s="1236"/>
      <c r="H5" s="1236"/>
      <c r="I5" s="1236"/>
      <c r="J5" s="1236"/>
      <c r="K5" s="1236"/>
      <c r="L5" s="1236"/>
      <c r="M5" s="1236"/>
      <c r="N5" s="1236"/>
      <c r="O5" s="1237"/>
      <c r="P5" s="1067"/>
      <c r="Q5" s="1064"/>
      <c r="R5" s="1064"/>
      <c r="S5" s="1064"/>
      <c r="T5" s="1064"/>
      <c r="U5" s="1066"/>
      <c r="V5" s="1064"/>
      <c r="W5" s="1064"/>
      <c r="X5" s="1065"/>
      <c r="Y5" s="1064"/>
      <c r="Z5" s="1064"/>
      <c r="AA5" s="1064"/>
      <c r="AB5" s="1064"/>
      <c r="AC5" s="1064"/>
      <c r="AD5" s="1064"/>
      <c r="AE5" s="1064"/>
      <c r="AF5" s="1064"/>
      <c r="AG5" s="1064"/>
      <c r="AH5" s="1064"/>
      <c r="AI5" s="1064"/>
      <c r="AJ5" s="1064"/>
      <c r="AK5" s="1064"/>
      <c r="AL5" s="1064"/>
      <c r="AM5" s="1064"/>
      <c r="AN5" s="1064"/>
      <c r="AO5" s="1064"/>
      <c r="AP5" s="1064"/>
      <c r="AQ5" s="1064"/>
      <c r="AR5" s="1064"/>
      <c r="AS5" s="1063"/>
      <c r="AT5" s="506"/>
      <c r="AU5" s="506"/>
      <c r="AV5" s="506"/>
      <c r="AW5" s="506"/>
      <c r="AX5" s="506"/>
      <c r="AY5" s="506"/>
      <c r="AZ5" s="506"/>
      <c r="BA5" s="506"/>
      <c r="BB5" s="506"/>
      <c r="BC5" s="506"/>
      <c r="BD5" s="506"/>
      <c r="BE5" s="506"/>
      <c r="BF5" s="506"/>
      <c r="BG5" s="506"/>
      <c r="BH5" s="506"/>
      <c r="BI5" s="506"/>
      <c r="BJ5" s="506"/>
      <c r="BK5" s="506"/>
      <c r="BL5" s="506"/>
      <c r="BM5" s="506"/>
    </row>
    <row r="6" spans="1:65" ht="27" customHeight="1" x14ac:dyDescent="0.2">
      <c r="A6" s="1238"/>
      <c r="B6" s="1239"/>
      <c r="C6" s="1239"/>
      <c r="D6" s="1239"/>
      <c r="E6" s="1239"/>
      <c r="F6" s="1239"/>
      <c r="G6" s="1239"/>
      <c r="H6" s="1239"/>
      <c r="I6" s="1239"/>
      <c r="J6" s="1239"/>
      <c r="K6" s="1239"/>
      <c r="L6" s="1239"/>
      <c r="M6" s="1239"/>
      <c r="N6" s="1239"/>
      <c r="O6" s="1230"/>
      <c r="P6" s="1062"/>
      <c r="Q6" s="1057"/>
      <c r="R6" s="1057"/>
      <c r="S6" s="1057"/>
      <c r="T6" s="1061"/>
      <c r="U6" s="1060"/>
      <c r="V6" s="1057"/>
      <c r="W6" s="1057"/>
      <c r="X6" s="1059"/>
      <c r="Y6" s="1057"/>
      <c r="Z6" s="1057"/>
      <c r="AA6" s="1058" t="s">
        <v>390</v>
      </c>
      <c r="AB6" s="1057"/>
      <c r="AC6" s="1057"/>
      <c r="AD6" s="1057"/>
      <c r="AE6" s="1057"/>
      <c r="AF6" s="1057"/>
      <c r="AG6" s="1057"/>
      <c r="AH6" s="1057"/>
      <c r="AI6" s="1057"/>
      <c r="AJ6" s="1057"/>
      <c r="AK6" s="1057"/>
      <c r="AL6" s="1057"/>
      <c r="AM6" s="1057"/>
      <c r="AN6" s="1057"/>
      <c r="AO6" s="1055"/>
      <c r="AP6" s="1057"/>
      <c r="AQ6" s="1056"/>
      <c r="AR6" s="1056"/>
      <c r="AS6" s="1055"/>
      <c r="AT6" s="506"/>
      <c r="AU6" s="506"/>
      <c r="AV6" s="506"/>
      <c r="AW6" s="506"/>
      <c r="AX6" s="506"/>
      <c r="AY6" s="506"/>
      <c r="AZ6" s="506"/>
      <c r="BA6" s="506"/>
      <c r="BB6" s="506"/>
      <c r="BC6" s="506"/>
      <c r="BD6" s="506"/>
      <c r="BE6" s="506"/>
      <c r="BF6" s="506"/>
      <c r="BG6" s="506"/>
      <c r="BH6" s="506"/>
      <c r="BI6" s="506"/>
      <c r="BJ6" s="506"/>
      <c r="BK6" s="506"/>
      <c r="BL6" s="506"/>
      <c r="BM6" s="506"/>
    </row>
    <row r="7" spans="1:65" ht="21" customHeight="1" x14ac:dyDescent="0.2">
      <c r="A7" s="1344" t="s">
        <v>8</v>
      </c>
      <c r="B7" s="1345"/>
      <c r="C7" s="1343" t="s">
        <v>9</v>
      </c>
      <c r="D7" s="1240"/>
      <c r="E7" s="1054" t="s">
        <v>10</v>
      </c>
      <c r="F7" s="1054"/>
      <c r="G7" s="1219" t="s">
        <v>11</v>
      </c>
      <c r="H7" s="1220"/>
      <c r="I7" s="1220"/>
      <c r="J7" s="1220"/>
      <c r="K7" s="1343" t="s">
        <v>12</v>
      </c>
      <c r="L7" s="1240"/>
      <c r="M7" s="1240"/>
      <c r="N7" s="1240"/>
      <c r="O7" s="1346" t="s">
        <v>13</v>
      </c>
      <c r="P7" s="1347"/>
      <c r="Q7" s="1347"/>
      <c r="R7" s="1347"/>
      <c r="S7" s="1347"/>
      <c r="T7" s="1347"/>
      <c r="U7" s="1347"/>
      <c r="V7" s="1348"/>
      <c r="W7" s="1343" t="s">
        <v>3300</v>
      </c>
      <c r="X7" s="1343"/>
      <c r="Y7" s="1240"/>
      <c r="Z7" s="1240"/>
      <c r="AA7" s="1349" t="s">
        <v>15</v>
      </c>
      <c r="AB7" s="1240"/>
      <c r="AC7" s="1221" t="s">
        <v>16</v>
      </c>
      <c r="AD7" s="1220"/>
      <c r="AE7" s="1220"/>
      <c r="AF7" s="1220"/>
      <c r="AG7" s="1222" t="s">
        <v>17</v>
      </c>
      <c r="AH7" s="1220"/>
      <c r="AI7" s="1220"/>
      <c r="AJ7" s="1220"/>
      <c r="AK7" s="1220"/>
      <c r="AL7" s="1220"/>
      <c r="AM7" s="1221" t="s">
        <v>18</v>
      </c>
      <c r="AN7" s="1220"/>
      <c r="AO7" s="1220"/>
      <c r="AP7" s="1223" t="s">
        <v>19</v>
      </c>
      <c r="AQ7" s="1224" t="s">
        <v>393</v>
      </c>
      <c r="AR7" s="1224" t="s">
        <v>394</v>
      </c>
      <c r="AS7" s="1053" t="s">
        <v>2783</v>
      </c>
      <c r="AT7" s="506"/>
      <c r="AU7" s="506"/>
      <c r="AV7" s="506"/>
      <c r="AW7" s="506"/>
      <c r="AX7" s="506"/>
      <c r="AY7" s="506"/>
      <c r="AZ7" s="506"/>
      <c r="BA7" s="506"/>
      <c r="BB7" s="506"/>
      <c r="BC7" s="506"/>
      <c r="BD7" s="506"/>
      <c r="BE7" s="506"/>
      <c r="BF7" s="506"/>
      <c r="BG7" s="506"/>
      <c r="BH7" s="506"/>
      <c r="BI7" s="506"/>
      <c r="BJ7" s="506"/>
      <c r="BK7" s="506"/>
      <c r="BL7" s="506"/>
      <c r="BM7" s="506"/>
    </row>
    <row r="8" spans="1:65" s="606" customFormat="1" ht="102.75" customHeight="1" x14ac:dyDescent="0.2">
      <c r="A8" s="1047" t="s">
        <v>23</v>
      </c>
      <c r="B8" s="1046" t="s">
        <v>25</v>
      </c>
      <c r="C8" s="1047" t="s">
        <v>23</v>
      </c>
      <c r="D8" s="1046" t="s">
        <v>25</v>
      </c>
      <c r="E8" s="1046" t="s">
        <v>23</v>
      </c>
      <c r="F8" s="1046" t="s">
        <v>25</v>
      </c>
      <c r="G8" s="1046" t="s">
        <v>26</v>
      </c>
      <c r="H8" s="1046" t="s">
        <v>27</v>
      </c>
      <c r="I8" s="1046" t="s">
        <v>28</v>
      </c>
      <c r="J8" s="1046" t="s">
        <v>29</v>
      </c>
      <c r="K8" s="1046" t="s">
        <v>26</v>
      </c>
      <c r="L8" s="1046" t="s">
        <v>30</v>
      </c>
      <c r="M8" s="1046" t="s">
        <v>31</v>
      </c>
      <c r="N8" s="1046" t="s">
        <v>32</v>
      </c>
      <c r="O8" s="1046" t="s">
        <v>395</v>
      </c>
      <c r="P8" s="1052" t="s">
        <v>34</v>
      </c>
      <c r="Q8" s="1046" t="s">
        <v>35</v>
      </c>
      <c r="R8" s="1051" t="s">
        <v>396</v>
      </c>
      <c r="S8" s="1046" t="s">
        <v>37</v>
      </c>
      <c r="T8" s="1046" t="s">
        <v>38</v>
      </c>
      <c r="U8" s="1046" t="s">
        <v>39</v>
      </c>
      <c r="V8" s="1050" t="s">
        <v>397</v>
      </c>
      <c r="W8" s="1049" t="s">
        <v>398</v>
      </c>
      <c r="X8" s="1048" t="s">
        <v>2282</v>
      </c>
      <c r="Y8" s="1047" t="s">
        <v>399</v>
      </c>
      <c r="Z8" s="1046" t="s">
        <v>25</v>
      </c>
      <c r="AA8" s="1043" t="s">
        <v>43</v>
      </c>
      <c r="AB8" s="1045" t="s">
        <v>44</v>
      </c>
      <c r="AC8" s="1044" t="s">
        <v>45</v>
      </c>
      <c r="AD8" s="1043" t="s">
        <v>46</v>
      </c>
      <c r="AE8" s="1043" t="s">
        <v>3296</v>
      </c>
      <c r="AF8" s="1043" t="s">
        <v>48</v>
      </c>
      <c r="AG8" s="1043" t="s">
        <v>49</v>
      </c>
      <c r="AH8" s="1043" t="s">
        <v>50</v>
      </c>
      <c r="AI8" s="1043" t="s">
        <v>51</v>
      </c>
      <c r="AJ8" s="1043" t="s">
        <v>52</v>
      </c>
      <c r="AK8" s="1043" t="s">
        <v>53</v>
      </c>
      <c r="AL8" s="1043" t="s">
        <v>54</v>
      </c>
      <c r="AM8" s="1043" t="s">
        <v>55</v>
      </c>
      <c r="AN8" s="1043" t="s">
        <v>56</v>
      </c>
      <c r="AO8" s="1043" t="s">
        <v>57</v>
      </c>
      <c r="AP8" s="1220"/>
      <c r="AQ8" s="1225"/>
      <c r="AR8" s="1225"/>
      <c r="AS8" s="1042" t="s">
        <v>2783</v>
      </c>
      <c r="AT8" s="506"/>
      <c r="AU8" s="506"/>
      <c r="AV8" s="506"/>
      <c r="AW8" s="506"/>
      <c r="AX8" s="506"/>
      <c r="AY8" s="506"/>
      <c r="AZ8" s="506"/>
      <c r="BA8" s="506"/>
      <c r="BB8" s="506"/>
      <c r="BC8" s="506"/>
      <c r="BD8" s="506"/>
      <c r="BE8" s="506"/>
      <c r="BF8" s="506"/>
      <c r="BG8" s="506"/>
      <c r="BH8" s="506"/>
      <c r="BI8" s="506"/>
      <c r="BJ8" s="506"/>
      <c r="BK8" s="506"/>
      <c r="BL8" s="506"/>
      <c r="BM8" s="506"/>
    </row>
    <row r="9" spans="1:65" ht="98.25" customHeight="1" x14ac:dyDescent="0.2">
      <c r="A9" s="495">
        <v>1</v>
      </c>
      <c r="B9" s="490" t="s">
        <v>400</v>
      </c>
      <c r="C9" s="489">
        <v>19</v>
      </c>
      <c r="D9" s="490" t="s">
        <v>617</v>
      </c>
      <c r="E9" s="489">
        <v>1903</v>
      </c>
      <c r="F9" s="490" t="s">
        <v>3137</v>
      </c>
      <c r="G9" s="489">
        <v>1903009</v>
      </c>
      <c r="H9" s="490" t="s">
        <v>3292</v>
      </c>
      <c r="I9" s="489">
        <v>1903009</v>
      </c>
      <c r="J9" s="490" t="s">
        <v>3293</v>
      </c>
      <c r="K9" s="495">
        <v>190300900</v>
      </c>
      <c r="L9" s="490" t="s">
        <v>3292</v>
      </c>
      <c r="M9" s="495">
        <v>190300900</v>
      </c>
      <c r="N9" s="490" t="s">
        <v>3291</v>
      </c>
      <c r="O9" s="502">
        <v>960</v>
      </c>
      <c r="P9" s="495">
        <v>2020003630116</v>
      </c>
      <c r="Q9" s="490" t="s">
        <v>3242</v>
      </c>
      <c r="R9" s="532">
        <f>SUM($V$9:$V$11)/SUM($V$9:$V$33)</f>
        <v>5.1587301587301584E-2</v>
      </c>
      <c r="S9" s="490" t="s">
        <v>3241</v>
      </c>
      <c r="T9" s="697" t="s">
        <v>3270</v>
      </c>
      <c r="U9" s="490" t="s">
        <v>3295</v>
      </c>
      <c r="V9" s="1351">
        <v>21000000</v>
      </c>
      <c r="W9" s="1041" t="s">
        <v>3289</v>
      </c>
      <c r="X9" s="1033" t="s">
        <v>2796</v>
      </c>
      <c r="Y9" s="495">
        <v>61</v>
      </c>
      <c r="Z9" s="1030" t="s">
        <v>2860</v>
      </c>
      <c r="AA9" s="1032">
        <v>289394</v>
      </c>
      <c r="AB9" s="1032">
        <v>279112</v>
      </c>
      <c r="AC9" s="1032">
        <v>63164</v>
      </c>
      <c r="AD9" s="1032">
        <v>45607</v>
      </c>
      <c r="AE9" s="1032">
        <v>365607</v>
      </c>
      <c r="AF9" s="1032">
        <v>75612</v>
      </c>
      <c r="AG9" s="1032">
        <v>2145</v>
      </c>
      <c r="AH9" s="1032">
        <v>12718</v>
      </c>
      <c r="AI9" s="1032">
        <v>26</v>
      </c>
      <c r="AJ9" s="1032">
        <v>37</v>
      </c>
      <c r="AK9" s="1032">
        <v>0</v>
      </c>
      <c r="AL9" s="1032">
        <v>0</v>
      </c>
      <c r="AM9" s="1032">
        <v>78</v>
      </c>
      <c r="AN9" s="1032">
        <v>16897</v>
      </c>
      <c r="AO9" s="1032">
        <v>852</v>
      </c>
      <c r="AP9" s="1032">
        <v>568506</v>
      </c>
      <c r="AQ9" s="1038">
        <v>44563</v>
      </c>
      <c r="AR9" s="1038">
        <v>44926</v>
      </c>
      <c r="AS9" s="1030" t="s">
        <v>2783</v>
      </c>
      <c r="AT9" s="521"/>
      <c r="AU9" s="507"/>
      <c r="AV9" s="507"/>
      <c r="AW9" s="507"/>
      <c r="AX9" s="507"/>
      <c r="AY9" s="507"/>
      <c r="AZ9" s="507"/>
      <c r="BA9" s="507"/>
      <c r="BB9" s="507"/>
      <c r="BC9" s="507"/>
      <c r="BD9" s="507"/>
      <c r="BE9" s="507"/>
      <c r="BF9" s="507"/>
      <c r="BG9" s="507"/>
      <c r="BH9" s="507"/>
      <c r="BI9" s="507"/>
      <c r="BJ9" s="507"/>
      <c r="BK9" s="507"/>
      <c r="BL9" s="507"/>
      <c r="BM9" s="507"/>
    </row>
    <row r="10" spans="1:65" ht="93" customHeight="1" x14ac:dyDescent="0.2">
      <c r="A10" s="495">
        <v>1</v>
      </c>
      <c r="B10" s="490" t="s">
        <v>2795</v>
      </c>
      <c r="C10" s="489">
        <v>19</v>
      </c>
      <c r="D10" s="490" t="s">
        <v>617</v>
      </c>
      <c r="E10" s="489">
        <v>1903</v>
      </c>
      <c r="F10" s="490" t="s">
        <v>3137</v>
      </c>
      <c r="G10" s="489">
        <v>1903009</v>
      </c>
      <c r="H10" s="490" t="s">
        <v>3292</v>
      </c>
      <c r="I10" s="489">
        <v>1903009</v>
      </c>
      <c r="J10" s="490" t="s">
        <v>3293</v>
      </c>
      <c r="K10" s="495">
        <v>190300900</v>
      </c>
      <c r="L10" s="490" t="s">
        <v>3292</v>
      </c>
      <c r="M10" s="495">
        <v>190300900</v>
      </c>
      <c r="N10" s="490" t="s">
        <v>3291</v>
      </c>
      <c r="O10" s="502">
        <v>960</v>
      </c>
      <c r="P10" s="495">
        <v>2020003630116</v>
      </c>
      <c r="Q10" s="490" t="s">
        <v>3242</v>
      </c>
      <c r="R10" s="532">
        <f>SUM($V$9:$V$11)/SUM($V$9:$V$33)</f>
        <v>5.1587301587301584E-2</v>
      </c>
      <c r="S10" s="490" t="s">
        <v>3241</v>
      </c>
      <c r="T10" s="697" t="s">
        <v>3270</v>
      </c>
      <c r="U10" s="490" t="s">
        <v>3294</v>
      </c>
      <c r="V10" s="1351">
        <v>21000000</v>
      </c>
      <c r="W10" s="1041" t="s">
        <v>3289</v>
      </c>
      <c r="X10" s="1033" t="s">
        <v>2796</v>
      </c>
      <c r="Y10" s="495">
        <v>61</v>
      </c>
      <c r="Z10" s="1030" t="s">
        <v>2860</v>
      </c>
      <c r="AA10" s="1032">
        <v>289394</v>
      </c>
      <c r="AB10" s="1032">
        <v>279112</v>
      </c>
      <c r="AC10" s="1032">
        <v>63164</v>
      </c>
      <c r="AD10" s="1032">
        <v>45607</v>
      </c>
      <c r="AE10" s="1032">
        <v>365607</v>
      </c>
      <c r="AF10" s="1032">
        <v>75612</v>
      </c>
      <c r="AG10" s="1032">
        <v>2145</v>
      </c>
      <c r="AH10" s="1032">
        <v>12718</v>
      </c>
      <c r="AI10" s="1032">
        <v>26</v>
      </c>
      <c r="AJ10" s="1032">
        <v>37</v>
      </c>
      <c r="AK10" s="1032">
        <v>0</v>
      </c>
      <c r="AL10" s="1032">
        <v>0</v>
      </c>
      <c r="AM10" s="1032">
        <v>78</v>
      </c>
      <c r="AN10" s="1032">
        <v>16897</v>
      </c>
      <c r="AO10" s="1032">
        <v>852</v>
      </c>
      <c r="AP10" s="1032">
        <v>568506</v>
      </c>
      <c r="AQ10" s="1038">
        <v>44563</v>
      </c>
      <c r="AR10" s="1038">
        <v>44926</v>
      </c>
      <c r="AS10" s="1030" t="s">
        <v>2783</v>
      </c>
      <c r="AT10" s="521"/>
      <c r="AU10" s="507"/>
      <c r="AV10" s="507"/>
      <c r="AW10" s="507"/>
      <c r="AX10" s="507"/>
      <c r="AY10" s="507"/>
      <c r="AZ10" s="507"/>
      <c r="BA10" s="507"/>
      <c r="BB10" s="507"/>
      <c r="BC10" s="507"/>
      <c r="BD10" s="507"/>
      <c r="BE10" s="507"/>
      <c r="BF10" s="507"/>
      <c r="BG10" s="507"/>
      <c r="BH10" s="507"/>
      <c r="BI10" s="507"/>
      <c r="BJ10" s="507"/>
      <c r="BK10" s="507"/>
      <c r="BL10" s="507"/>
      <c r="BM10" s="507"/>
    </row>
    <row r="11" spans="1:65" ht="128.25" customHeight="1" x14ac:dyDescent="0.2">
      <c r="A11" s="495">
        <v>1</v>
      </c>
      <c r="B11" s="490" t="s">
        <v>2795</v>
      </c>
      <c r="C11" s="489">
        <v>19</v>
      </c>
      <c r="D11" s="490" t="s">
        <v>617</v>
      </c>
      <c r="E11" s="489">
        <v>1903</v>
      </c>
      <c r="F11" s="490" t="s">
        <v>3137</v>
      </c>
      <c r="G11" s="489">
        <v>1903009</v>
      </c>
      <c r="H11" s="490" t="s">
        <v>3292</v>
      </c>
      <c r="I11" s="489">
        <v>1903009</v>
      </c>
      <c r="J11" s="490" t="s">
        <v>3293</v>
      </c>
      <c r="K11" s="495">
        <v>190300900</v>
      </c>
      <c r="L11" s="490" t="s">
        <v>3292</v>
      </c>
      <c r="M11" s="495">
        <v>190300900</v>
      </c>
      <c r="N11" s="490" t="s">
        <v>3291</v>
      </c>
      <c r="O11" s="502">
        <v>960</v>
      </c>
      <c r="P11" s="495">
        <v>2020003630116</v>
      </c>
      <c r="Q11" s="490" t="s">
        <v>3242</v>
      </c>
      <c r="R11" s="532">
        <f>SUM($V$9:$V$11)/SUM($V$9:$V$33)</f>
        <v>5.1587301587301584E-2</v>
      </c>
      <c r="S11" s="490" t="s">
        <v>3241</v>
      </c>
      <c r="T11" s="697" t="s">
        <v>3270</v>
      </c>
      <c r="U11" s="490" t="s">
        <v>3290</v>
      </c>
      <c r="V11" s="1351">
        <v>23000000</v>
      </c>
      <c r="W11" s="1041" t="s">
        <v>3289</v>
      </c>
      <c r="X11" s="1033" t="s">
        <v>2796</v>
      </c>
      <c r="Y11" s="495">
        <v>61</v>
      </c>
      <c r="Z11" s="1030" t="s">
        <v>2860</v>
      </c>
      <c r="AA11" s="1032">
        <v>289394</v>
      </c>
      <c r="AB11" s="1032">
        <v>279112</v>
      </c>
      <c r="AC11" s="1032">
        <v>63164</v>
      </c>
      <c r="AD11" s="1032">
        <v>45607</v>
      </c>
      <c r="AE11" s="1032">
        <v>365607</v>
      </c>
      <c r="AF11" s="1032">
        <v>75612</v>
      </c>
      <c r="AG11" s="1032">
        <v>2145</v>
      </c>
      <c r="AH11" s="1032">
        <v>12718</v>
      </c>
      <c r="AI11" s="1032">
        <v>26</v>
      </c>
      <c r="AJ11" s="1032">
        <v>37</v>
      </c>
      <c r="AK11" s="1032">
        <v>0</v>
      </c>
      <c r="AL11" s="1032">
        <v>0</v>
      </c>
      <c r="AM11" s="1032">
        <v>78</v>
      </c>
      <c r="AN11" s="1032">
        <v>16897</v>
      </c>
      <c r="AO11" s="1032">
        <v>852</v>
      </c>
      <c r="AP11" s="1032">
        <v>568506</v>
      </c>
      <c r="AQ11" s="1038">
        <v>44563</v>
      </c>
      <c r="AR11" s="1038">
        <v>44926</v>
      </c>
      <c r="AS11" s="1030" t="s">
        <v>2783</v>
      </c>
      <c r="AT11" s="521"/>
      <c r="AU11" s="507"/>
      <c r="AV11" s="507"/>
      <c r="AW11" s="507"/>
      <c r="AX11" s="507"/>
      <c r="AY11" s="507"/>
      <c r="AZ11" s="507"/>
      <c r="BA11" s="507"/>
      <c r="BB11" s="507"/>
      <c r="BC11" s="507"/>
      <c r="BD11" s="507"/>
      <c r="BE11" s="507"/>
      <c r="BF11" s="507"/>
      <c r="BG11" s="507"/>
      <c r="BH11" s="507"/>
      <c r="BI11" s="507"/>
      <c r="BJ11" s="507"/>
      <c r="BK11" s="507"/>
      <c r="BL11" s="507"/>
      <c r="BM11" s="507"/>
    </row>
    <row r="12" spans="1:65" ht="107.25" customHeight="1" x14ac:dyDescent="0.2">
      <c r="A12" s="495">
        <v>1</v>
      </c>
      <c r="B12" s="490" t="s">
        <v>2795</v>
      </c>
      <c r="C12" s="489">
        <v>19</v>
      </c>
      <c r="D12" s="490" t="s">
        <v>617</v>
      </c>
      <c r="E12" s="489">
        <v>1903</v>
      </c>
      <c r="F12" s="490" t="s">
        <v>3137</v>
      </c>
      <c r="G12" s="489">
        <v>1903031</v>
      </c>
      <c r="H12" s="490" t="s">
        <v>3286</v>
      </c>
      <c r="I12" s="489">
        <v>1903031</v>
      </c>
      <c r="J12" s="490" t="s">
        <v>3286</v>
      </c>
      <c r="K12" s="495">
        <v>190303100</v>
      </c>
      <c r="L12" s="490" t="s">
        <v>3285</v>
      </c>
      <c r="M12" s="495">
        <v>190303100</v>
      </c>
      <c r="N12" s="490" t="s">
        <v>3285</v>
      </c>
      <c r="O12" s="502">
        <v>12</v>
      </c>
      <c r="P12" s="495">
        <v>2020003630116</v>
      </c>
      <c r="Q12" s="490" t="s">
        <v>3242</v>
      </c>
      <c r="R12" s="532">
        <f>SUM($V$12:$V$14)/SUM($V$9:$V$33)</f>
        <v>5.0793650793650794E-2</v>
      </c>
      <c r="S12" s="490" t="s">
        <v>3241</v>
      </c>
      <c r="T12" s="697" t="s">
        <v>3270</v>
      </c>
      <c r="U12" s="490" t="s">
        <v>3288</v>
      </c>
      <c r="V12" s="1351">
        <v>40000000</v>
      </c>
      <c r="W12" s="1041" t="s">
        <v>3283</v>
      </c>
      <c r="X12" s="1033" t="s">
        <v>2796</v>
      </c>
      <c r="Y12" s="495">
        <v>61</v>
      </c>
      <c r="Z12" s="1030" t="s">
        <v>2860</v>
      </c>
      <c r="AA12" s="1032">
        <v>289394</v>
      </c>
      <c r="AB12" s="1032">
        <v>279112</v>
      </c>
      <c r="AC12" s="1032">
        <v>63164</v>
      </c>
      <c r="AD12" s="1032">
        <v>45607</v>
      </c>
      <c r="AE12" s="1032">
        <v>365607</v>
      </c>
      <c r="AF12" s="1032">
        <v>75612</v>
      </c>
      <c r="AG12" s="1032">
        <v>2145</v>
      </c>
      <c r="AH12" s="1032">
        <v>12718</v>
      </c>
      <c r="AI12" s="1032">
        <v>26</v>
      </c>
      <c r="AJ12" s="1032">
        <v>37</v>
      </c>
      <c r="AK12" s="1032">
        <v>0</v>
      </c>
      <c r="AL12" s="1032">
        <v>0</v>
      </c>
      <c r="AM12" s="1032">
        <v>78</v>
      </c>
      <c r="AN12" s="1032">
        <v>16897</v>
      </c>
      <c r="AO12" s="1032">
        <v>852</v>
      </c>
      <c r="AP12" s="1032">
        <v>568506</v>
      </c>
      <c r="AQ12" s="1038">
        <v>44563</v>
      </c>
      <c r="AR12" s="1038">
        <v>44926</v>
      </c>
      <c r="AS12" s="1030" t="s">
        <v>2783</v>
      </c>
      <c r="AT12" s="521"/>
      <c r="AU12" s="507"/>
      <c r="AV12" s="507"/>
      <c r="AW12" s="507"/>
      <c r="AX12" s="507"/>
      <c r="AY12" s="507"/>
      <c r="AZ12" s="507"/>
      <c r="BA12" s="507"/>
      <c r="BB12" s="507"/>
      <c r="BC12" s="507"/>
      <c r="BD12" s="507"/>
      <c r="BE12" s="507"/>
      <c r="BF12" s="507"/>
      <c r="BG12" s="507"/>
      <c r="BH12" s="507"/>
      <c r="BI12" s="507"/>
      <c r="BJ12" s="507"/>
      <c r="BK12" s="507"/>
      <c r="BL12" s="507"/>
      <c r="BM12" s="507"/>
    </row>
    <row r="13" spans="1:65" ht="146.25" customHeight="1" x14ac:dyDescent="0.2">
      <c r="A13" s="495">
        <v>1</v>
      </c>
      <c r="B13" s="490" t="s">
        <v>2795</v>
      </c>
      <c r="C13" s="489">
        <v>19</v>
      </c>
      <c r="D13" s="490" t="s">
        <v>617</v>
      </c>
      <c r="E13" s="489">
        <v>1903</v>
      </c>
      <c r="F13" s="490" t="s">
        <v>3137</v>
      </c>
      <c r="G13" s="489">
        <v>1903031</v>
      </c>
      <c r="H13" s="490" t="s">
        <v>3286</v>
      </c>
      <c r="I13" s="489">
        <v>1903031</v>
      </c>
      <c r="J13" s="490" t="s">
        <v>3286</v>
      </c>
      <c r="K13" s="495">
        <v>190303100</v>
      </c>
      <c r="L13" s="490" t="s">
        <v>3285</v>
      </c>
      <c r="M13" s="495">
        <v>190303100</v>
      </c>
      <c r="N13" s="490" t="s">
        <v>3285</v>
      </c>
      <c r="O13" s="502">
        <v>12</v>
      </c>
      <c r="P13" s="495">
        <v>2020003630116</v>
      </c>
      <c r="Q13" s="490" t="s">
        <v>3242</v>
      </c>
      <c r="R13" s="532">
        <f>SUM($V$12:$V$14)/SUM($V$9:$V$33)</f>
        <v>5.0793650793650794E-2</v>
      </c>
      <c r="S13" s="490" t="s">
        <v>3241</v>
      </c>
      <c r="T13" s="697" t="s">
        <v>3270</v>
      </c>
      <c r="U13" s="490" t="s">
        <v>3287</v>
      </c>
      <c r="V13" s="1351">
        <v>10000000</v>
      </c>
      <c r="W13" s="1041" t="s">
        <v>3283</v>
      </c>
      <c r="X13" s="1033" t="s">
        <v>2796</v>
      </c>
      <c r="Y13" s="495">
        <v>61</v>
      </c>
      <c r="Z13" s="1030" t="s">
        <v>2860</v>
      </c>
      <c r="AA13" s="1032">
        <v>289394</v>
      </c>
      <c r="AB13" s="1032">
        <v>279112</v>
      </c>
      <c r="AC13" s="1032">
        <v>63164</v>
      </c>
      <c r="AD13" s="1032">
        <v>45607</v>
      </c>
      <c r="AE13" s="1032">
        <v>365607</v>
      </c>
      <c r="AF13" s="1032">
        <v>75612</v>
      </c>
      <c r="AG13" s="1032">
        <v>2145</v>
      </c>
      <c r="AH13" s="1032">
        <v>12718</v>
      </c>
      <c r="AI13" s="1032">
        <v>26</v>
      </c>
      <c r="AJ13" s="1032">
        <v>37</v>
      </c>
      <c r="AK13" s="1032">
        <v>0</v>
      </c>
      <c r="AL13" s="1032">
        <v>0</v>
      </c>
      <c r="AM13" s="1032">
        <v>78</v>
      </c>
      <c r="AN13" s="1032">
        <v>16897</v>
      </c>
      <c r="AO13" s="1032">
        <v>852</v>
      </c>
      <c r="AP13" s="1032">
        <v>568506</v>
      </c>
      <c r="AQ13" s="1038">
        <v>44563</v>
      </c>
      <c r="AR13" s="1038">
        <v>44926</v>
      </c>
      <c r="AS13" s="1030" t="s">
        <v>2783</v>
      </c>
      <c r="AT13" s="521"/>
      <c r="AU13" s="507"/>
      <c r="AV13" s="507"/>
      <c r="AW13" s="507"/>
      <c r="AX13" s="507"/>
      <c r="AY13" s="507"/>
      <c r="AZ13" s="507"/>
      <c r="BA13" s="507"/>
      <c r="BB13" s="507"/>
      <c r="BC13" s="507"/>
      <c r="BD13" s="507"/>
      <c r="BE13" s="507"/>
      <c r="BF13" s="507"/>
      <c r="BG13" s="507"/>
      <c r="BH13" s="507"/>
      <c r="BI13" s="507"/>
      <c r="BJ13" s="507"/>
      <c r="BK13" s="507"/>
      <c r="BL13" s="507"/>
      <c r="BM13" s="507"/>
    </row>
    <row r="14" spans="1:65" ht="113.25" customHeight="1" x14ac:dyDescent="0.2">
      <c r="A14" s="495">
        <v>1</v>
      </c>
      <c r="B14" s="490" t="s">
        <v>2795</v>
      </c>
      <c r="C14" s="489">
        <v>19</v>
      </c>
      <c r="D14" s="490" t="s">
        <v>617</v>
      </c>
      <c r="E14" s="489">
        <v>1903</v>
      </c>
      <c r="F14" s="490" t="s">
        <v>3137</v>
      </c>
      <c r="G14" s="489">
        <v>1903031</v>
      </c>
      <c r="H14" s="490" t="s">
        <v>3286</v>
      </c>
      <c r="I14" s="489">
        <v>1903031</v>
      </c>
      <c r="J14" s="490" t="s">
        <v>3286</v>
      </c>
      <c r="K14" s="495">
        <v>190303100</v>
      </c>
      <c r="L14" s="490" t="s">
        <v>3285</v>
      </c>
      <c r="M14" s="495">
        <v>190303100</v>
      </c>
      <c r="N14" s="490" t="s">
        <v>3285</v>
      </c>
      <c r="O14" s="502">
        <v>12</v>
      </c>
      <c r="P14" s="495">
        <v>2020003630116</v>
      </c>
      <c r="Q14" s="490" t="s">
        <v>3242</v>
      </c>
      <c r="R14" s="532">
        <f>SUM($V$12:$V$14)/SUM($V$9:$V$33)</f>
        <v>5.0793650793650794E-2</v>
      </c>
      <c r="S14" s="490" t="s">
        <v>3241</v>
      </c>
      <c r="T14" s="697" t="s">
        <v>3270</v>
      </c>
      <c r="U14" s="490" t="s">
        <v>3284</v>
      </c>
      <c r="V14" s="1351">
        <v>14000000</v>
      </c>
      <c r="W14" s="1041" t="s">
        <v>3283</v>
      </c>
      <c r="X14" s="1033" t="s">
        <v>2796</v>
      </c>
      <c r="Y14" s="495">
        <v>61</v>
      </c>
      <c r="Z14" s="1030" t="s">
        <v>2860</v>
      </c>
      <c r="AA14" s="1032">
        <v>289394</v>
      </c>
      <c r="AB14" s="1032">
        <v>279112</v>
      </c>
      <c r="AC14" s="1032">
        <v>63164</v>
      </c>
      <c r="AD14" s="1032">
        <v>45607</v>
      </c>
      <c r="AE14" s="1032">
        <v>365607</v>
      </c>
      <c r="AF14" s="1032">
        <v>75612</v>
      </c>
      <c r="AG14" s="1032">
        <v>2145</v>
      </c>
      <c r="AH14" s="1032">
        <v>12718</v>
      </c>
      <c r="AI14" s="1032">
        <v>26</v>
      </c>
      <c r="AJ14" s="1032">
        <v>37</v>
      </c>
      <c r="AK14" s="1032">
        <v>0</v>
      </c>
      <c r="AL14" s="1032">
        <v>0</v>
      </c>
      <c r="AM14" s="1032">
        <v>78</v>
      </c>
      <c r="AN14" s="1032">
        <v>16897</v>
      </c>
      <c r="AO14" s="1032">
        <v>852</v>
      </c>
      <c r="AP14" s="1032">
        <v>568506</v>
      </c>
      <c r="AQ14" s="1038">
        <v>44563</v>
      </c>
      <c r="AR14" s="1038">
        <v>44926</v>
      </c>
      <c r="AS14" s="1030" t="s">
        <v>2783</v>
      </c>
      <c r="AT14" s="521"/>
      <c r="AU14" s="507"/>
      <c r="AV14" s="507"/>
      <c r="AW14" s="507"/>
      <c r="AX14" s="507"/>
      <c r="AY14" s="507"/>
      <c r="AZ14" s="507"/>
      <c r="BA14" s="507"/>
      <c r="BB14" s="507"/>
      <c r="BC14" s="507"/>
      <c r="BD14" s="507"/>
      <c r="BE14" s="507"/>
      <c r="BF14" s="507"/>
      <c r="BG14" s="507"/>
      <c r="BH14" s="507"/>
      <c r="BI14" s="507"/>
      <c r="BJ14" s="507"/>
      <c r="BK14" s="507"/>
      <c r="BL14" s="507"/>
      <c r="BM14" s="507"/>
    </row>
    <row r="15" spans="1:65" ht="101.25" customHeight="1" x14ac:dyDescent="0.2">
      <c r="A15" s="495">
        <v>1</v>
      </c>
      <c r="B15" s="490" t="s">
        <v>2795</v>
      </c>
      <c r="C15" s="489">
        <v>19</v>
      </c>
      <c r="D15" s="490" t="s">
        <v>617</v>
      </c>
      <c r="E15" s="489">
        <v>1903</v>
      </c>
      <c r="F15" s="490" t="s">
        <v>3137</v>
      </c>
      <c r="G15" s="489">
        <v>1903023</v>
      </c>
      <c r="H15" s="490" t="s">
        <v>3281</v>
      </c>
      <c r="I15" s="489">
        <v>1903023</v>
      </c>
      <c r="J15" s="490" t="s">
        <v>3281</v>
      </c>
      <c r="K15" s="495">
        <v>190302300</v>
      </c>
      <c r="L15" s="490" t="s">
        <v>3280</v>
      </c>
      <c r="M15" s="495">
        <v>190302300</v>
      </c>
      <c r="N15" s="490" t="s">
        <v>3280</v>
      </c>
      <c r="O15" s="502">
        <v>12</v>
      </c>
      <c r="P15" s="495">
        <v>2020003630116</v>
      </c>
      <c r="Q15" s="490" t="s">
        <v>3242</v>
      </c>
      <c r="R15" s="532">
        <f>SUM($V$15:$V$17)/SUM($V$9:$V$33)</f>
        <v>3.1746031746031744E-2</v>
      </c>
      <c r="S15" s="490" t="s">
        <v>3241</v>
      </c>
      <c r="T15" s="697" t="s">
        <v>3270</v>
      </c>
      <c r="U15" s="490" t="s">
        <v>3282</v>
      </c>
      <c r="V15" s="1351">
        <v>15000000</v>
      </c>
      <c r="W15" s="1041" t="s">
        <v>3278</v>
      </c>
      <c r="X15" s="1033" t="s">
        <v>2796</v>
      </c>
      <c r="Y15" s="495">
        <v>61</v>
      </c>
      <c r="Z15" s="1030" t="s">
        <v>2860</v>
      </c>
      <c r="AA15" s="1032">
        <v>289394</v>
      </c>
      <c r="AB15" s="1032">
        <v>279112</v>
      </c>
      <c r="AC15" s="1032">
        <v>63164</v>
      </c>
      <c r="AD15" s="1032">
        <v>45607</v>
      </c>
      <c r="AE15" s="1032">
        <v>365607</v>
      </c>
      <c r="AF15" s="1032">
        <v>75612</v>
      </c>
      <c r="AG15" s="1032">
        <v>2145</v>
      </c>
      <c r="AH15" s="1032">
        <v>12718</v>
      </c>
      <c r="AI15" s="1032">
        <v>26</v>
      </c>
      <c r="AJ15" s="1032">
        <v>37</v>
      </c>
      <c r="AK15" s="1032">
        <v>0</v>
      </c>
      <c r="AL15" s="1032">
        <v>0</v>
      </c>
      <c r="AM15" s="1032">
        <v>78</v>
      </c>
      <c r="AN15" s="1032">
        <v>16897</v>
      </c>
      <c r="AO15" s="1032">
        <v>852</v>
      </c>
      <c r="AP15" s="1032">
        <v>568506</v>
      </c>
      <c r="AQ15" s="1038">
        <v>44563</v>
      </c>
      <c r="AR15" s="1038">
        <v>44926</v>
      </c>
      <c r="AS15" s="1030" t="s">
        <v>2783</v>
      </c>
      <c r="AT15" s="521"/>
      <c r="AU15" s="507"/>
      <c r="AV15" s="507"/>
      <c r="AW15" s="507"/>
      <c r="AX15" s="507"/>
      <c r="AY15" s="507"/>
      <c r="AZ15" s="507"/>
      <c r="BA15" s="507"/>
      <c r="BB15" s="507"/>
      <c r="BC15" s="507"/>
      <c r="BD15" s="507"/>
      <c r="BE15" s="507"/>
      <c r="BF15" s="507"/>
      <c r="BG15" s="507"/>
      <c r="BH15" s="507"/>
      <c r="BI15" s="507"/>
      <c r="BJ15" s="507"/>
      <c r="BK15" s="507"/>
      <c r="BL15" s="507"/>
      <c r="BM15" s="507"/>
    </row>
    <row r="16" spans="1:65" ht="99.75" customHeight="1" x14ac:dyDescent="0.2">
      <c r="A16" s="495">
        <v>1</v>
      </c>
      <c r="B16" s="490" t="s">
        <v>2795</v>
      </c>
      <c r="C16" s="489">
        <v>19</v>
      </c>
      <c r="D16" s="490" t="s">
        <v>617</v>
      </c>
      <c r="E16" s="489">
        <v>1903</v>
      </c>
      <c r="F16" s="490" t="s">
        <v>3137</v>
      </c>
      <c r="G16" s="489">
        <v>1903023</v>
      </c>
      <c r="H16" s="490" t="s">
        <v>3281</v>
      </c>
      <c r="I16" s="489">
        <v>1903023</v>
      </c>
      <c r="J16" s="490" t="s">
        <v>3281</v>
      </c>
      <c r="K16" s="495">
        <v>190302300</v>
      </c>
      <c r="L16" s="490" t="s">
        <v>3280</v>
      </c>
      <c r="M16" s="495">
        <v>190302300</v>
      </c>
      <c r="N16" s="490" t="s">
        <v>3280</v>
      </c>
      <c r="O16" s="502">
        <v>12</v>
      </c>
      <c r="P16" s="495">
        <v>2020003630116</v>
      </c>
      <c r="Q16" s="490" t="s">
        <v>3242</v>
      </c>
      <c r="R16" s="532">
        <f>SUM($V$15:$V$17)/SUM($V$9:$V$33)</f>
        <v>3.1746031746031744E-2</v>
      </c>
      <c r="S16" s="490" t="s">
        <v>3241</v>
      </c>
      <c r="T16" s="697" t="s">
        <v>3270</v>
      </c>
      <c r="U16" s="490" t="s">
        <v>3093</v>
      </c>
      <c r="V16" s="1351">
        <v>15000000</v>
      </c>
      <c r="W16" s="1041" t="s">
        <v>3278</v>
      </c>
      <c r="X16" s="1033" t="s">
        <v>2796</v>
      </c>
      <c r="Y16" s="495">
        <v>61</v>
      </c>
      <c r="Z16" s="1030" t="s">
        <v>2860</v>
      </c>
      <c r="AA16" s="1032">
        <v>289394</v>
      </c>
      <c r="AB16" s="1032">
        <v>279112</v>
      </c>
      <c r="AC16" s="1032">
        <v>63164</v>
      </c>
      <c r="AD16" s="1032">
        <v>45607</v>
      </c>
      <c r="AE16" s="1032">
        <v>365607</v>
      </c>
      <c r="AF16" s="1032">
        <v>75612</v>
      </c>
      <c r="AG16" s="1032">
        <v>2145</v>
      </c>
      <c r="AH16" s="1032">
        <v>12718</v>
      </c>
      <c r="AI16" s="1032">
        <v>26</v>
      </c>
      <c r="AJ16" s="1032">
        <v>37</v>
      </c>
      <c r="AK16" s="1032">
        <v>0</v>
      </c>
      <c r="AL16" s="1032">
        <v>0</v>
      </c>
      <c r="AM16" s="1032">
        <v>78</v>
      </c>
      <c r="AN16" s="1032">
        <v>16897</v>
      </c>
      <c r="AO16" s="1032">
        <v>852</v>
      </c>
      <c r="AP16" s="1032">
        <v>568506</v>
      </c>
      <c r="AQ16" s="1038">
        <v>44563</v>
      </c>
      <c r="AR16" s="1038">
        <v>44926</v>
      </c>
      <c r="AS16" s="1030" t="s">
        <v>2783</v>
      </c>
      <c r="AT16" s="521"/>
      <c r="AU16" s="507"/>
      <c r="AV16" s="507"/>
      <c r="AW16" s="507"/>
      <c r="AX16" s="507"/>
      <c r="AY16" s="507"/>
      <c r="AZ16" s="507"/>
      <c r="BA16" s="507"/>
      <c r="BB16" s="507"/>
      <c r="BC16" s="507"/>
      <c r="BD16" s="507"/>
      <c r="BE16" s="507"/>
      <c r="BF16" s="507"/>
      <c r="BG16" s="507"/>
      <c r="BH16" s="507"/>
      <c r="BI16" s="507"/>
      <c r="BJ16" s="507"/>
      <c r="BK16" s="507"/>
      <c r="BL16" s="507"/>
      <c r="BM16" s="507"/>
    </row>
    <row r="17" spans="1:65" ht="94.5" customHeight="1" x14ac:dyDescent="0.2">
      <c r="A17" s="495">
        <v>1</v>
      </c>
      <c r="B17" s="490" t="s">
        <v>2795</v>
      </c>
      <c r="C17" s="489">
        <v>19</v>
      </c>
      <c r="D17" s="490" t="s">
        <v>617</v>
      </c>
      <c r="E17" s="489">
        <v>1903</v>
      </c>
      <c r="F17" s="490" t="s">
        <v>3137</v>
      </c>
      <c r="G17" s="489">
        <v>1903023</v>
      </c>
      <c r="H17" s="490" t="s">
        <v>3281</v>
      </c>
      <c r="I17" s="489">
        <v>1903023</v>
      </c>
      <c r="J17" s="490" t="s">
        <v>3281</v>
      </c>
      <c r="K17" s="495">
        <v>190302300</v>
      </c>
      <c r="L17" s="490" t="s">
        <v>3280</v>
      </c>
      <c r="M17" s="495">
        <v>190302300</v>
      </c>
      <c r="N17" s="490" t="s">
        <v>3280</v>
      </c>
      <c r="O17" s="502">
        <v>12</v>
      </c>
      <c r="P17" s="495">
        <v>2020003630116</v>
      </c>
      <c r="Q17" s="490" t="s">
        <v>3242</v>
      </c>
      <c r="R17" s="532">
        <f>SUM($V$15:$V$17)/SUM($V$9:$V$33)</f>
        <v>3.1746031746031744E-2</v>
      </c>
      <c r="S17" s="490" t="s">
        <v>3241</v>
      </c>
      <c r="T17" s="697" t="s">
        <v>3270</v>
      </c>
      <c r="U17" s="490" t="s">
        <v>3279</v>
      </c>
      <c r="V17" s="1351">
        <v>10000000</v>
      </c>
      <c r="W17" s="1041" t="s">
        <v>3278</v>
      </c>
      <c r="X17" s="1033" t="s">
        <v>2796</v>
      </c>
      <c r="Y17" s="495">
        <v>61</v>
      </c>
      <c r="Z17" s="1030" t="s">
        <v>2860</v>
      </c>
      <c r="AA17" s="1032">
        <v>289394</v>
      </c>
      <c r="AB17" s="1032">
        <v>279112</v>
      </c>
      <c r="AC17" s="1032">
        <v>63164</v>
      </c>
      <c r="AD17" s="1032">
        <v>45607</v>
      </c>
      <c r="AE17" s="1032">
        <v>365607</v>
      </c>
      <c r="AF17" s="1032">
        <v>75612</v>
      </c>
      <c r="AG17" s="1032">
        <v>2145</v>
      </c>
      <c r="AH17" s="1032">
        <v>12718</v>
      </c>
      <c r="AI17" s="1032">
        <v>26</v>
      </c>
      <c r="AJ17" s="1032">
        <v>37</v>
      </c>
      <c r="AK17" s="1032">
        <v>0</v>
      </c>
      <c r="AL17" s="1032">
        <v>0</v>
      </c>
      <c r="AM17" s="1032">
        <v>78</v>
      </c>
      <c r="AN17" s="1032">
        <v>16897</v>
      </c>
      <c r="AO17" s="1032">
        <v>852</v>
      </c>
      <c r="AP17" s="1032">
        <v>568506</v>
      </c>
      <c r="AQ17" s="1038">
        <v>44563</v>
      </c>
      <c r="AR17" s="1038">
        <v>44926</v>
      </c>
      <c r="AS17" s="1030" t="s">
        <v>2783</v>
      </c>
      <c r="AT17" s="521"/>
      <c r="AU17" s="507"/>
      <c r="AV17" s="507"/>
      <c r="AW17" s="507"/>
      <c r="AX17" s="507"/>
      <c r="AY17" s="507"/>
      <c r="AZ17" s="507"/>
      <c r="BA17" s="507"/>
      <c r="BB17" s="507"/>
      <c r="BC17" s="507"/>
      <c r="BD17" s="507"/>
      <c r="BE17" s="507"/>
      <c r="BF17" s="507"/>
      <c r="BG17" s="507"/>
      <c r="BH17" s="507"/>
      <c r="BI17" s="507"/>
      <c r="BJ17" s="507"/>
      <c r="BK17" s="507"/>
      <c r="BL17" s="507"/>
      <c r="BM17" s="507"/>
    </row>
    <row r="18" spans="1:65" ht="84.75" customHeight="1" x14ac:dyDescent="0.2">
      <c r="A18" s="495">
        <v>1</v>
      </c>
      <c r="B18" s="490" t="s">
        <v>2795</v>
      </c>
      <c r="C18" s="489">
        <v>19</v>
      </c>
      <c r="D18" s="490" t="s">
        <v>617</v>
      </c>
      <c r="E18" s="489">
        <v>1903</v>
      </c>
      <c r="F18" s="490" t="s">
        <v>3137</v>
      </c>
      <c r="G18" s="489" t="s">
        <v>64</v>
      </c>
      <c r="H18" s="490" t="s">
        <v>3274</v>
      </c>
      <c r="I18" s="489">
        <v>1903050</v>
      </c>
      <c r="J18" s="490" t="s">
        <v>3273</v>
      </c>
      <c r="K18" s="495" t="s">
        <v>64</v>
      </c>
      <c r="L18" s="490" t="s">
        <v>3272</v>
      </c>
      <c r="M18" s="495">
        <v>190305000</v>
      </c>
      <c r="N18" s="490" t="s">
        <v>3271</v>
      </c>
      <c r="O18" s="502">
        <v>12</v>
      </c>
      <c r="P18" s="495">
        <v>2020003630116</v>
      </c>
      <c r="Q18" s="490" t="s">
        <v>3242</v>
      </c>
      <c r="R18" s="532">
        <f>SUM($V$18:$V$21)/SUM($V$9:$V$33)</f>
        <v>3.1746031746031744E-2</v>
      </c>
      <c r="S18" s="490" t="s">
        <v>3241</v>
      </c>
      <c r="T18" s="697" t="s">
        <v>3270</v>
      </c>
      <c r="U18" s="490" t="s">
        <v>3277</v>
      </c>
      <c r="V18" s="1351">
        <v>10000000</v>
      </c>
      <c r="W18" s="1041" t="s">
        <v>3268</v>
      </c>
      <c r="X18" s="1033" t="s">
        <v>2796</v>
      </c>
      <c r="Y18" s="495">
        <v>61</v>
      </c>
      <c r="Z18" s="1030" t="s">
        <v>2860</v>
      </c>
      <c r="AA18" s="1032">
        <v>289394</v>
      </c>
      <c r="AB18" s="1032">
        <v>279112</v>
      </c>
      <c r="AC18" s="1032">
        <v>63164</v>
      </c>
      <c r="AD18" s="1032">
        <v>45607</v>
      </c>
      <c r="AE18" s="1032">
        <v>365607</v>
      </c>
      <c r="AF18" s="1032">
        <v>75612</v>
      </c>
      <c r="AG18" s="1032">
        <v>2145</v>
      </c>
      <c r="AH18" s="1032">
        <v>12718</v>
      </c>
      <c r="AI18" s="1032">
        <v>26</v>
      </c>
      <c r="AJ18" s="1032">
        <v>37</v>
      </c>
      <c r="AK18" s="1032">
        <v>0</v>
      </c>
      <c r="AL18" s="1032">
        <v>0</v>
      </c>
      <c r="AM18" s="1032">
        <v>78</v>
      </c>
      <c r="AN18" s="1032">
        <v>16897</v>
      </c>
      <c r="AO18" s="1032">
        <v>852</v>
      </c>
      <c r="AP18" s="1032">
        <v>568506</v>
      </c>
      <c r="AQ18" s="1038">
        <v>44563</v>
      </c>
      <c r="AR18" s="1038">
        <v>44926</v>
      </c>
      <c r="AS18" s="1030" t="s">
        <v>2783</v>
      </c>
      <c r="AT18" s="521"/>
      <c r="AU18" s="507"/>
      <c r="AV18" s="507"/>
      <c r="AW18" s="507"/>
      <c r="AX18" s="507"/>
      <c r="AY18" s="507"/>
      <c r="AZ18" s="507"/>
      <c r="BA18" s="507"/>
      <c r="BB18" s="507"/>
      <c r="BC18" s="507"/>
      <c r="BD18" s="507"/>
      <c r="BE18" s="507"/>
      <c r="BF18" s="507"/>
      <c r="BG18" s="507"/>
      <c r="BH18" s="507"/>
      <c r="BI18" s="507"/>
      <c r="BJ18" s="507"/>
      <c r="BK18" s="507"/>
      <c r="BL18" s="507"/>
      <c r="BM18" s="507"/>
    </row>
    <row r="19" spans="1:65" ht="90" customHeight="1" x14ac:dyDescent="0.2">
      <c r="A19" s="495">
        <v>1</v>
      </c>
      <c r="B19" s="490" t="s">
        <v>2795</v>
      </c>
      <c r="C19" s="489">
        <v>19</v>
      </c>
      <c r="D19" s="490" t="s">
        <v>617</v>
      </c>
      <c r="E19" s="489">
        <v>1903</v>
      </c>
      <c r="F19" s="490" t="s">
        <v>3137</v>
      </c>
      <c r="G19" s="489" t="s">
        <v>64</v>
      </c>
      <c r="H19" s="490" t="s">
        <v>3274</v>
      </c>
      <c r="I19" s="489">
        <v>1903050</v>
      </c>
      <c r="J19" s="490" t="s">
        <v>3273</v>
      </c>
      <c r="K19" s="495" t="s">
        <v>64</v>
      </c>
      <c r="L19" s="490" t="s">
        <v>3272</v>
      </c>
      <c r="M19" s="495">
        <v>190305000</v>
      </c>
      <c r="N19" s="490" t="s">
        <v>3271</v>
      </c>
      <c r="O19" s="502">
        <v>12</v>
      </c>
      <c r="P19" s="495">
        <v>2020003630116</v>
      </c>
      <c r="Q19" s="490" t="s">
        <v>3242</v>
      </c>
      <c r="R19" s="532">
        <f>SUM($V$18:$V$21)/SUM($V$9:$V$33)</f>
        <v>3.1746031746031744E-2</v>
      </c>
      <c r="S19" s="490" t="s">
        <v>3241</v>
      </c>
      <c r="T19" s="697" t="s">
        <v>3270</v>
      </c>
      <c r="U19" s="490" t="s">
        <v>3276</v>
      </c>
      <c r="V19" s="1351">
        <v>10000000</v>
      </c>
      <c r="W19" s="1041" t="s">
        <v>3268</v>
      </c>
      <c r="X19" s="1033" t="s">
        <v>2796</v>
      </c>
      <c r="Y19" s="495">
        <v>61</v>
      </c>
      <c r="Z19" s="1030" t="s">
        <v>2860</v>
      </c>
      <c r="AA19" s="1032">
        <v>289394</v>
      </c>
      <c r="AB19" s="1032">
        <v>279112</v>
      </c>
      <c r="AC19" s="1032">
        <v>63164</v>
      </c>
      <c r="AD19" s="1032">
        <v>45607</v>
      </c>
      <c r="AE19" s="1032">
        <v>365607</v>
      </c>
      <c r="AF19" s="1032">
        <v>75612</v>
      </c>
      <c r="AG19" s="1032">
        <v>2145</v>
      </c>
      <c r="AH19" s="1032">
        <v>12718</v>
      </c>
      <c r="AI19" s="1032">
        <v>26</v>
      </c>
      <c r="AJ19" s="1032">
        <v>37</v>
      </c>
      <c r="AK19" s="1032">
        <v>0</v>
      </c>
      <c r="AL19" s="1032">
        <v>0</v>
      </c>
      <c r="AM19" s="1032">
        <v>78</v>
      </c>
      <c r="AN19" s="1032">
        <v>16897</v>
      </c>
      <c r="AO19" s="1032">
        <v>852</v>
      </c>
      <c r="AP19" s="1032">
        <v>568506</v>
      </c>
      <c r="AQ19" s="1038">
        <v>44563</v>
      </c>
      <c r="AR19" s="1038">
        <v>44926</v>
      </c>
      <c r="AS19" s="1030" t="s">
        <v>2783</v>
      </c>
      <c r="AT19" s="521"/>
      <c r="AU19" s="507"/>
      <c r="AV19" s="507"/>
      <c r="AW19" s="507"/>
      <c r="AX19" s="507"/>
      <c r="AY19" s="507"/>
      <c r="AZ19" s="507"/>
      <c r="BA19" s="507"/>
      <c r="BB19" s="507"/>
      <c r="BC19" s="507"/>
      <c r="BD19" s="507"/>
      <c r="BE19" s="507"/>
      <c r="BF19" s="507"/>
      <c r="BG19" s="507"/>
      <c r="BH19" s="507"/>
      <c r="BI19" s="507"/>
      <c r="BJ19" s="507"/>
      <c r="BK19" s="507"/>
      <c r="BL19" s="507"/>
      <c r="BM19" s="507"/>
    </row>
    <row r="20" spans="1:65" ht="121.5" customHeight="1" x14ac:dyDescent="0.2">
      <c r="A20" s="495">
        <v>1</v>
      </c>
      <c r="B20" s="490" t="s">
        <v>2795</v>
      </c>
      <c r="C20" s="489">
        <v>19</v>
      </c>
      <c r="D20" s="490" t="s">
        <v>617</v>
      </c>
      <c r="E20" s="489">
        <v>1903</v>
      </c>
      <c r="F20" s="490" t="s">
        <v>3137</v>
      </c>
      <c r="G20" s="489" t="s">
        <v>64</v>
      </c>
      <c r="H20" s="490" t="s">
        <v>3274</v>
      </c>
      <c r="I20" s="489">
        <v>1903050</v>
      </c>
      <c r="J20" s="490" t="s">
        <v>3273</v>
      </c>
      <c r="K20" s="495" t="s">
        <v>64</v>
      </c>
      <c r="L20" s="490" t="s">
        <v>3272</v>
      </c>
      <c r="M20" s="495">
        <v>190305000</v>
      </c>
      <c r="N20" s="490" t="s">
        <v>3271</v>
      </c>
      <c r="O20" s="502">
        <v>12</v>
      </c>
      <c r="P20" s="495">
        <v>2020003630116</v>
      </c>
      <c r="Q20" s="490" t="s">
        <v>3242</v>
      </c>
      <c r="R20" s="532">
        <f>SUM($V$18:$V$21)/SUM($V$9:$V$33)</f>
        <v>3.1746031746031744E-2</v>
      </c>
      <c r="S20" s="490" t="s">
        <v>3241</v>
      </c>
      <c r="T20" s="697" t="s">
        <v>3270</v>
      </c>
      <c r="U20" s="490" t="s">
        <v>3275</v>
      </c>
      <c r="V20" s="1351">
        <v>10000000</v>
      </c>
      <c r="W20" s="1041" t="s">
        <v>3268</v>
      </c>
      <c r="X20" s="1033" t="s">
        <v>2796</v>
      </c>
      <c r="Y20" s="495">
        <v>61</v>
      </c>
      <c r="Z20" s="1030" t="s">
        <v>2860</v>
      </c>
      <c r="AA20" s="1032">
        <v>289394</v>
      </c>
      <c r="AB20" s="1032">
        <v>279112</v>
      </c>
      <c r="AC20" s="1032">
        <v>63164</v>
      </c>
      <c r="AD20" s="1032">
        <v>45607</v>
      </c>
      <c r="AE20" s="1032">
        <v>365607</v>
      </c>
      <c r="AF20" s="1032">
        <v>75612</v>
      </c>
      <c r="AG20" s="1032">
        <v>2145</v>
      </c>
      <c r="AH20" s="1032">
        <v>12718</v>
      </c>
      <c r="AI20" s="1032">
        <v>26</v>
      </c>
      <c r="AJ20" s="1032">
        <v>37</v>
      </c>
      <c r="AK20" s="1032">
        <v>0</v>
      </c>
      <c r="AL20" s="1032">
        <v>0</v>
      </c>
      <c r="AM20" s="1032">
        <v>78</v>
      </c>
      <c r="AN20" s="1032">
        <v>16897</v>
      </c>
      <c r="AO20" s="1032">
        <v>852</v>
      </c>
      <c r="AP20" s="1032">
        <v>568506</v>
      </c>
      <c r="AQ20" s="1038">
        <v>44563</v>
      </c>
      <c r="AR20" s="1038">
        <v>44926</v>
      </c>
      <c r="AS20" s="1030" t="s">
        <v>2783</v>
      </c>
      <c r="AT20" s="521"/>
      <c r="AU20" s="507"/>
      <c r="AV20" s="507"/>
      <c r="AW20" s="507"/>
      <c r="AX20" s="507"/>
      <c r="AY20" s="507"/>
      <c r="AZ20" s="507"/>
      <c r="BA20" s="507"/>
      <c r="BB20" s="507"/>
      <c r="BC20" s="507"/>
      <c r="BD20" s="507"/>
      <c r="BE20" s="507"/>
      <c r="BF20" s="507"/>
      <c r="BG20" s="507"/>
      <c r="BH20" s="507"/>
      <c r="BI20" s="507"/>
      <c r="BJ20" s="507"/>
      <c r="BK20" s="507"/>
      <c r="BL20" s="507"/>
      <c r="BM20" s="507"/>
    </row>
    <row r="21" spans="1:65" ht="122.25" customHeight="1" x14ac:dyDescent="0.2">
      <c r="A21" s="495">
        <v>1</v>
      </c>
      <c r="B21" s="490" t="s">
        <v>2795</v>
      </c>
      <c r="C21" s="489">
        <v>19</v>
      </c>
      <c r="D21" s="490" t="s">
        <v>617</v>
      </c>
      <c r="E21" s="489">
        <v>1903</v>
      </c>
      <c r="F21" s="490" t="s">
        <v>3137</v>
      </c>
      <c r="G21" s="489" t="s">
        <v>64</v>
      </c>
      <c r="H21" s="490" t="s">
        <v>3274</v>
      </c>
      <c r="I21" s="489">
        <v>1903050</v>
      </c>
      <c r="J21" s="490" t="s">
        <v>3273</v>
      </c>
      <c r="K21" s="495" t="s">
        <v>64</v>
      </c>
      <c r="L21" s="490" t="s">
        <v>3272</v>
      </c>
      <c r="M21" s="495">
        <v>190305000</v>
      </c>
      <c r="N21" s="490" t="s">
        <v>3271</v>
      </c>
      <c r="O21" s="502">
        <v>12</v>
      </c>
      <c r="P21" s="495">
        <v>2020003630116</v>
      </c>
      <c r="Q21" s="490" t="s">
        <v>3242</v>
      </c>
      <c r="R21" s="532">
        <f>SUM($V$18:$V$21)/SUM($V$9:$V$33)</f>
        <v>3.1746031746031744E-2</v>
      </c>
      <c r="S21" s="490" t="s">
        <v>3241</v>
      </c>
      <c r="T21" s="697" t="s">
        <v>3270</v>
      </c>
      <c r="U21" s="490" t="s">
        <v>3269</v>
      </c>
      <c r="V21" s="1351">
        <v>10000000</v>
      </c>
      <c r="W21" s="1041" t="s">
        <v>3268</v>
      </c>
      <c r="X21" s="1033" t="s">
        <v>2796</v>
      </c>
      <c r="Y21" s="495">
        <v>61</v>
      </c>
      <c r="Z21" s="1030" t="s">
        <v>2860</v>
      </c>
      <c r="AA21" s="1032">
        <v>289394</v>
      </c>
      <c r="AB21" s="1032">
        <v>279112</v>
      </c>
      <c r="AC21" s="1032">
        <v>63164</v>
      </c>
      <c r="AD21" s="1032">
        <v>45607</v>
      </c>
      <c r="AE21" s="1032">
        <v>365607</v>
      </c>
      <c r="AF21" s="1032">
        <v>75612</v>
      </c>
      <c r="AG21" s="1032">
        <v>2145</v>
      </c>
      <c r="AH21" s="1032">
        <v>12718</v>
      </c>
      <c r="AI21" s="1032">
        <v>26</v>
      </c>
      <c r="AJ21" s="1032">
        <v>37</v>
      </c>
      <c r="AK21" s="1032">
        <v>0</v>
      </c>
      <c r="AL21" s="1032">
        <v>0</v>
      </c>
      <c r="AM21" s="1032">
        <v>78</v>
      </c>
      <c r="AN21" s="1032">
        <v>16897</v>
      </c>
      <c r="AO21" s="1032">
        <v>852</v>
      </c>
      <c r="AP21" s="1032">
        <v>568506</v>
      </c>
      <c r="AQ21" s="1038">
        <v>44563</v>
      </c>
      <c r="AR21" s="1038">
        <v>44926</v>
      </c>
      <c r="AS21" s="1030" t="s">
        <v>2783</v>
      </c>
      <c r="AT21" s="521"/>
      <c r="AU21" s="507"/>
      <c r="AV21" s="507"/>
      <c r="AW21" s="507"/>
      <c r="AX21" s="507"/>
      <c r="AY21" s="507"/>
      <c r="AZ21" s="507"/>
      <c r="BA21" s="507"/>
      <c r="BB21" s="507"/>
      <c r="BC21" s="507"/>
      <c r="BD21" s="507"/>
      <c r="BE21" s="507"/>
      <c r="BF21" s="507"/>
      <c r="BG21" s="507"/>
      <c r="BH21" s="507"/>
      <c r="BI21" s="507"/>
      <c r="BJ21" s="507"/>
      <c r="BK21" s="507"/>
      <c r="BL21" s="507"/>
      <c r="BM21" s="507"/>
    </row>
    <row r="22" spans="1:65" ht="122.25" customHeight="1" x14ac:dyDescent="0.2">
      <c r="A22" s="495">
        <v>1</v>
      </c>
      <c r="B22" s="490" t="s">
        <v>2795</v>
      </c>
      <c r="C22" s="489">
        <v>19</v>
      </c>
      <c r="D22" s="490" t="s">
        <v>617</v>
      </c>
      <c r="E22" s="489">
        <v>1903</v>
      </c>
      <c r="F22" s="490" t="s">
        <v>3137</v>
      </c>
      <c r="G22" s="489" t="s">
        <v>64</v>
      </c>
      <c r="H22" s="490" t="s">
        <v>3259</v>
      </c>
      <c r="I22" s="489">
        <v>1903038</v>
      </c>
      <c r="J22" s="490" t="s">
        <v>3252</v>
      </c>
      <c r="K22" s="495" t="s">
        <v>64</v>
      </c>
      <c r="L22" s="490" t="s">
        <v>3258</v>
      </c>
      <c r="M22" s="495">
        <v>190303801</v>
      </c>
      <c r="N22" s="490" t="s">
        <v>3257</v>
      </c>
      <c r="O22" s="502">
        <v>1</v>
      </c>
      <c r="P22" s="495">
        <v>2020003630116</v>
      </c>
      <c r="Q22" s="490" t="s">
        <v>3242</v>
      </c>
      <c r="R22" s="532">
        <f t="shared" ref="R22:R30" si="0">SUM($V$22:$V$30)/SUM($V$9:$V$33)</f>
        <v>0.78650793650793649</v>
      </c>
      <c r="S22" s="490" t="s">
        <v>3241</v>
      </c>
      <c r="T22" s="697" t="s">
        <v>3240</v>
      </c>
      <c r="U22" s="490" t="s">
        <v>3267</v>
      </c>
      <c r="V22" s="1351">
        <v>30000000</v>
      </c>
      <c r="W22" s="1037" t="s">
        <v>3261</v>
      </c>
      <c r="X22" s="1033" t="s">
        <v>2796</v>
      </c>
      <c r="Y22" s="495">
        <v>63</v>
      </c>
      <c r="Z22" s="1030" t="s">
        <v>3253</v>
      </c>
      <c r="AA22" s="1032">
        <v>289394</v>
      </c>
      <c r="AB22" s="1032">
        <v>279112</v>
      </c>
      <c r="AC22" s="1032">
        <v>63164</v>
      </c>
      <c r="AD22" s="1032">
        <v>45607</v>
      </c>
      <c r="AE22" s="1032">
        <v>365607</v>
      </c>
      <c r="AF22" s="1032">
        <v>75612</v>
      </c>
      <c r="AG22" s="1032">
        <v>2145</v>
      </c>
      <c r="AH22" s="1032">
        <v>12718</v>
      </c>
      <c r="AI22" s="1032">
        <v>26</v>
      </c>
      <c r="AJ22" s="1032">
        <v>37</v>
      </c>
      <c r="AK22" s="1032">
        <v>0</v>
      </c>
      <c r="AL22" s="1032">
        <v>0</v>
      </c>
      <c r="AM22" s="1032">
        <v>78</v>
      </c>
      <c r="AN22" s="1032">
        <v>16897</v>
      </c>
      <c r="AO22" s="1032">
        <v>852</v>
      </c>
      <c r="AP22" s="1032">
        <v>568506</v>
      </c>
      <c r="AQ22" s="1038">
        <v>44563</v>
      </c>
      <c r="AR22" s="1038">
        <v>44926</v>
      </c>
      <c r="AS22" s="1030" t="s">
        <v>2783</v>
      </c>
      <c r="AT22" s="521"/>
      <c r="AU22" s="507"/>
      <c r="AV22" s="507"/>
      <c r="AW22" s="507"/>
      <c r="AX22" s="507"/>
      <c r="AY22" s="507"/>
      <c r="AZ22" s="507"/>
      <c r="BA22" s="507"/>
      <c r="BB22" s="507"/>
      <c r="BC22" s="507"/>
      <c r="BD22" s="507"/>
      <c r="BE22" s="507"/>
      <c r="BF22" s="507"/>
      <c r="BG22" s="507"/>
      <c r="BH22" s="507"/>
      <c r="BI22" s="507"/>
      <c r="BJ22" s="507"/>
      <c r="BK22" s="507"/>
      <c r="BL22" s="507"/>
      <c r="BM22" s="507"/>
    </row>
    <row r="23" spans="1:65" ht="107.25" customHeight="1" x14ac:dyDescent="0.2">
      <c r="A23" s="495">
        <v>1</v>
      </c>
      <c r="B23" s="490" t="s">
        <v>2795</v>
      </c>
      <c r="C23" s="489">
        <v>19</v>
      </c>
      <c r="D23" s="490" t="s">
        <v>617</v>
      </c>
      <c r="E23" s="489">
        <v>1903</v>
      </c>
      <c r="F23" s="490" t="s">
        <v>3137</v>
      </c>
      <c r="G23" s="489" t="s">
        <v>64</v>
      </c>
      <c r="H23" s="490" t="s">
        <v>3259</v>
      </c>
      <c r="I23" s="489">
        <v>1903038</v>
      </c>
      <c r="J23" s="490" t="s">
        <v>3252</v>
      </c>
      <c r="K23" s="495" t="s">
        <v>64</v>
      </c>
      <c r="L23" s="490" t="s">
        <v>3258</v>
      </c>
      <c r="M23" s="495">
        <v>190303801</v>
      </c>
      <c r="N23" s="490" t="s">
        <v>3257</v>
      </c>
      <c r="O23" s="502">
        <v>1</v>
      </c>
      <c r="P23" s="495">
        <v>2020003630116</v>
      </c>
      <c r="Q23" s="490" t="s">
        <v>3242</v>
      </c>
      <c r="R23" s="532">
        <f t="shared" si="0"/>
        <v>0.78650793650793649</v>
      </c>
      <c r="S23" s="490" t="s">
        <v>3241</v>
      </c>
      <c r="T23" s="697" t="s">
        <v>3240</v>
      </c>
      <c r="U23" s="490" t="s">
        <v>3266</v>
      </c>
      <c r="V23" s="1351">
        <v>111000000</v>
      </c>
      <c r="W23" s="1039" t="s">
        <v>3261</v>
      </c>
      <c r="X23" s="1033" t="s">
        <v>2796</v>
      </c>
      <c r="Y23" s="495">
        <v>63</v>
      </c>
      <c r="Z23" s="1030" t="s">
        <v>3253</v>
      </c>
      <c r="AA23" s="1032">
        <v>289394</v>
      </c>
      <c r="AB23" s="1032">
        <v>279112</v>
      </c>
      <c r="AC23" s="1032">
        <v>63164</v>
      </c>
      <c r="AD23" s="1032">
        <v>45607</v>
      </c>
      <c r="AE23" s="1032">
        <v>365607</v>
      </c>
      <c r="AF23" s="1032">
        <v>75612</v>
      </c>
      <c r="AG23" s="1032">
        <v>2145</v>
      </c>
      <c r="AH23" s="1032">
        <v>12718</v>
      </c>
      <c r="AI23" s="1032">
        <v>26</v>
      </c>
      <c r="AJ23" s="1032">
        <v>37</v>
      </c>
      <c r="AK23" s="1032">
        <v>0</v>
      </c>
      <c r="AL23" s="1032">
        <v>0</v>
      </c>
      <c r="AM23" s="1032">
        <v>78</v>
      </c>
      <c r="AN23" s="1032">
        <v>16897</v>
      </c>
      <c r="AO23" s="1032">
        <v>852</v>
      </c>
      <c r="AP23" s="1032">
        <v>568506</v>
      </c>
      <c r="AQ23" s="1038">
        <v>44563</v>
      </c>
      <c r="AR23" s="1038">
        <v>44926</v>
      </c>
      <c r="AS23" s="1030" t="s">
        <v>2783</v>
      </c>
      <c r="AT23" s="521"/>
      <c r="AU23" s="507"/>
      <c r="AV23" s="507"/>
      <c r="AW23" s="507"/>
      <c r="AX23" s="507"/>
      <c r="AY23" s="507"/>
      <c r="AZ23" s="507"/>
      <c r="BA23" s="507"/>
      <c r="BB23" s="507"/>
      <c r="BC23" s="507"/>
      <c r="BD23" s="507"/>
      <c r="BE23" s="507"/>
      <c r="BF23" s="507"/>
      <c r="BG23" s="507"/>
      <c r="BH23" s="507"/>
      <c r="BI23" s="507"/>
      <c r="BJ23" s="507"/>
      <c r="BK23" s="507"/>
      <c r="BL23" s="507"/>
      <c r="BM23" s="507"/>
    </row>
    <row r="24" spans="1:65" ht="87" customHeight="1" x14ac:dyDescent="0.2">
      <c r="A24" s="495">
        <v>1</v>
      </c>
      <c r="B24" s="490" t="s">
        <v>2795</v>
      </c>
      <c r="C24" s="489">
        <v>19</v>
      </c>
      <c r="D24" s="490" t="s">
        <v>617</v>
      </c>
      <c r="E24" s="489">
        <v>1903</v>
      </c>
      <c r="F24" s="490" t="s">
        <v>3137</v>
      </c>
      <c r="G24" s="489" t="s">
        <v>64</v>
      </c>
      <c r="H24" s="490" t="s">
        <v>3259</v>
      </c>
      <c r="I24" s="489">
        <v>1903038</v>
      </c>
      <c r="J24" s="490" t="s">
        <v>3252</v>
      </c>
      <c r="K24" s="495" t="s">
        <v>64</v>
      </c>
      <c r="L24" s="490" t="s">
        <v>3258</v>
      </c>
      <c r="M24" s="495">
        <v>190303801</v>
      </c>
      <c r="N24" s="490" t="s">
        <v>3257</v>
      </c>
      <c r="O24" s="502">
        <v>1</v>
      </c>
      <c r="P24" s="495">
        <v>2020003630116</v>
      </c>
      <c r="Q24" s="490" t="s">
        <v>3242</v>
      </c>
      <c r="R24" s="532">
        <f t="shared" si="0"/>
        <v>0.78650793650793649</v>
      </c>
      <c r="S24" s="490" t="s">
        <v>3241</v>
      </c>
      <c r="T24" s="697" t="s">
        <v>3240</v>
      </c>
      <c r="U24" s="490" t="s">
        <v>3265</v>
      </c>
      <c r="V24" s="1351">
        <v>30000000</v>
      </c>
      <c r="W24" s="1039" t="s">
        <v>3261</v>
      </c>
      <c r="X24" s="1033" t="s">
        <v>2796</v>
      </c>
      <c r="Y24" s="495">
        <v>63</v>
      </c>
      <c r="Z24" s="1030" t="s">
        <v>3253</v>
      </c>
      <c r="AA24" s="1032">
        <v>289394</v>
      </c>
      <c r="AB24" s="1032">
        <v>279112</v>
      </c>
      <c r="AC24" s="1032">
        <v>63164</v>
      </c>
      <c r="AD24" s="1032">
        <v>45607</v>
      </c>
      <c r="AE24" s="1032">
        <v>365607</v>
      </c>
      <c r="AF24" s="1032">
        <v>75612</v>
      </c>
      <c r="AG24" s="1032">
        <v>2145</v>
      </c>
      <c r="AH24" s="1032">
        <v>12718</v>
      </c>
      <c r="AI24" s="1032">
        <v>26</v>
      </c>
      <c r="AJ24" s="1032">
        <v>37</v>
      </c>
      <c r="AK24" s="1032">
        <v>0</v>
      </c>
      <c r="AL24" s="1032">
        <v>0</v>
      </c>
      <c r="AM24" s="1032">
        <v>78</v>
      </c>
      <c r="AN24" s="1032">
        <v>16897</v>
      </c>
      <c r="AO24" s="1032">
        <v>852</v>
      </c>
      <c r="AP24" s="1032">
        <v>568506</v>
      </c>
      <c r="AQ24" s="1038">
        <v>44563</v>
      </c>
      <c r="AR24" s="1038">
        <v>44926</v>
      </c>
      <c r="AS24" s="1030" t="s">
        <v>2783</v>
      </c>
      <c r="AT24" s="521"/>
      <c r="AU24" s="507"/>
      <c r="AV24" s="507"/>
      <c r="AW24" s="507"/>
      <c r="AX24" s="507"/>
      <c r="AY24" s="507"/>
      <c r="AZ24" s="507"/>
      <c r="BA24" s="507"/>
      <c r="BB24" s="507"/>
      <c r="BC24" s="507"/>
      <c r="BD24" s="507"/>
      <c r="BE24" s="507"/>
      <c r="BF24" s="507"/>
      <c r="BG24" s="507"/>
      <c r="BH24" s="507"/>
      <c r="BI24" s="507"/>
      <c r="BJ24" s="507"/>
      <c r="BK24" s="507"/>
      <c r="BL24" s="507"/>
      <c r="BM24" s="507"/>
    </row>
    <row r="25" spans="1:65" ht="81" customHeight="1" x14ac:dyDescent="0.2">
      <c r="A25" s="495">
        <v>1</v>
      </c>
      <c r="B25" s="490" t="s">
        <v>2795</v>
      </c>
      <c r="C25" s="489">
        <v>19</v>
      </c>
      <c r="D25" s="490" t="s">
        <v>617</v>
      </c>
      <c r="E25" s="489">
        <v>1903</v>
      </c>
      <c r="F25" s="490" t="s">
        <v>3137</v>
      </c>
      <c r="G25" s="489" t="s">
        <v>64</v>
      </c>
      <c r="H25" s="490" t="s">
        <v>3259</v>
      </c>
      <c r="I25" s="489">
        <v>1903038</v>
      </c>
      <c r="J25" s="490" t="s">
        <v>3252</v>
      </c>
      <c r="K25" s="495" t="s">
        <v>64</v>
      </c>
      <c r="L25" s="490" t="s">
        <v>3258</v>
      </c>
      <c r="M25" s="495">
        <v>190303801</v>
      </c>
      <c r="N25" s="490" t="s">
        <v>3257</v>
      </c>
      <c r="O25" s="502">
        <v>1</v>
      </c>
      <c r="P25" s="495">
        <v>2020003630116</v>
      </c>
      <c r="Q25" s="490" t="s">
        <v>3242</v>
      </c>
      <c r="R25" s="532">
        <f t="shared" si="0"/>
        <v>0.78650793650793649</v>
      </c>
      <c r="S25" s="490" t="s">
        <v>3241</v>
      </c>
      <c r="T25" s="697" t="s">
        <v>3240</v>
      </c>
      <c r="U25" s="490" t="s">
        <v>3264</v>
      </c>
      <c r="V25" s="1351">
        <v>30000000</v>
      </c>
      <c r="W25" s="1039" t="s">
        <v>3261</v>
      </c>
      <c r="X25" s="1033" t="s">
        <v>2796</v>
      </c>
      <c r="Y25" s="495">
        <v>63</v>
      </c>
      <c r="Z25" s="1030" t="s">
        <v>3253</v>
      </c>
      <c r="AA25" s="1032">
        <v>289394</v>
      </c>
      <c r="AB25" s="1032">
        <v>279112</v>
      </c>
      <c r="AC25" s="1032">
        <v>63164</v>
      </c>
      <c r="AD25" s="1032">
        <v>45607</v>
      </c>
      <c r="AE25" s="1032">
        <v>365607</v>
      </c>
      <c r="AF25" s="1032">
        <v>75612</v>
      </c>
      <c r="AG25" s="1032">
        <v>2145</v>
      </c>
      <c r="AH25" s="1032">
        <v>12718</v>
      </c>
      <c r="AI25" s="1032">
        <v>26</v>
      </c>
      <c r="AJ25" s="1032">
        <v>37</v>
      </c>
      <c r="AK25" s="1032">
        <v>0</v>
      </c>
      <c r="AL25" s="1032">
        <v>0</v>
      </c>
      <c r="AM25" s="1032">
        <v>78</v>
      </c>
      <c r="AN25" s="1032">
        <v>16897</v>
      </c>
      <c r="AO25" s="1032">
        <v>852</v>
      </c>
      <c r="AP25" s="1032">
        <v>568506</v>
      </c>
      <c r="AQ25" s="1038">
        <v>44563</v>
      </c>
      <c r="AR25" s="1038">
        <v>44926</v>
      </c>
      <c r="AS25" s="1030" t="s">
        <v>2783</v>
      </c>
      <c r="AT25" s="521"/>
      <c r="AU25" s="507"/>
      <c r="AV25" s="507"/>
      <c r="AW25" s="507"/>
      <c r="AX25" s="507"/>
      <c r="AY25" s="507"/>
      <c r="AZ25" s="507"/>
      <c r="BA25" s="507"/>
      <c r="BB25" s="507"/>
      <c r="BC25" s="507"/>
      <c r="BD25" s="507"/>
      <c r="BE25" s="507"/>
      <c r="BF25" s="507"/>
      <c r="BG25" s="507"/>
      <c r="BH25" s="507"/>
      <c r="BI25" s="507"/>
      <c r="BJ25" s="507"/>
      <c r="BK25" s="507"/>
      <c r="BL25" s="507"/>
      <c r="BM25" s="507"/>
    </row>
    <row r="26" spans="1:65" ht="87.75" customHeight="1" x14ac:dyDescent="0.2">
      <c r="A26" s="495">
        <v>1</v>
      </c>
      <c r="B26" s="490" t="s">
        <v>2795</v>
      </c>
      <c r="C26" s="489">
        <v>19</v>
      </c>
      <c r="D26" s="490" t="s">
        <v>617</v>
      </c>
      <c r="E26" s="489">
        <v>1903</v>
      </c>
      <c r="F26" s="490" t="s">
        <v>3137</v>
      </c>
      <c r="G26" s="489" t="s">
        <v>64</v>
      </c>
      <c r="H26" s="490" t="s">
        <v>3259</v>
      </c>
      <c r="I26" s="489">
        <v>1903038</v>
      </c>
      <c r="J26" s="490" t="s">
        <v>3252</v>
      </c>
      <c r="K26" s="495" t="s">
        <v>64</v>
      </c>
      <c r="L26" s="490" t="s">
        <v>3258</v>
      </c>
      <c r="M26" s="495">
        <v>190303801</v>
      </c>
      <c r="N26" s="490" t="s">
        <v>3257</v>
      </c>
      <c r="O26" s="502">
        <v>1</v>
      </c>
      <c r="P26" s="495">
        <v>2020003630116</v>
      </c>
      <c r="Q26" s="490" t="s">
        <v>3242</v>
      </c>
      <c r="R26" s="532">
        <f t="shared" si="0"/>
        <v>0.78650793650793649</v>
      </c>
      <c r="S26" s="490" t="s">
        <v>3241</v>
      </c>
      <c r="T26" s="697" t="s">
        <v>3240</v>
      </c>
      <c r="U26" s="490" t="s">
        <v>3263</v>
      </c>
      <c r="V26" s="1351">
        <v>42000000</v>
      </c>
      <c r="W26" s="1039" t="s">
        <v>3261</v>
      </c>
      <c r="X26" s="1033" t="s">
        <v>2796</v>
      </c>
      <c r="Y26" s="495">
        <v>63</v>
      </c>
      <c r="Z26" s="1030" t="s">
        <v>3253</v>
      </c>
      <c r="AA26" s="1032">
        <v>289394</v>
      </c>
      <c r="AB26" s="1032">
        <v>279112</v>
      </c>
      <c r="AC26" s="1032">
        <v>63164</v>
      </c>
      <c r="AD26" s="1032">
        <v>45607</v>
      </c>
      <c r="AE26" s="1032">
        <v>365607</v>
      </c>
      <c r="AF26" s="1032">
        <v>75612</v>
      </c>
      <c r="AG26" s="1032">
        <v>2145</v>
      </c>
      <c r="AH26" s="1032">
        <v>12718</v>
      </c>
      <c r="AI26" s="1032">
        <v>26</v>
      </c>
      <c r="AJ26" s="1032">
        <v>37</v>
      </c>
      <c r="AK26" s="1032">
        <v>0</v>
      </c>
      <c r="AL26" s="1032">
        <v>0</v>
      </c>
      <c r="AM26" s="1032">
        <v>78</v>
      </c>
      <c r="AN26" s="1032">
        <v>16897</v>
      </c>
      <c r="AO26" s="1032">
        <v>852</v>
      </c>
      <c r="AP26" s="1032">
        <v>568506</v>
      </c>
      <c r="AQ26" s="1038">
        <v>44563</v>
      </c>
      <c r="AR26" s="1038">
        <v>44926</v>
      </c>
      <c r="AS26" s="1030" t="s">
        <v>2783</v>
      </c>
      <c r="AT26" s="521"/>
      <c r="AU26" s="507"/>
      <c r="AV26" s="507"/>
      <c r="AW26" s="507"/>
      <c r="AX26" s="507"/>
      <c r="AY26" s="507"/>
      <c r="AZ26" s="507"/>
      <c r="BA26" s="507"/>
      <c r="BB26" s="507"/>
      <c r="BC26" s="507"/>
      <c r="BD26" s="507"/>
      <c r="BE26" s="507"/>
      <c r="BF26" s="507"/>
      <c r="BG26" s="507"/>
      <c r="BH26" s="507"/>
      <c r="BI26" s="507"/>
      <c r="BJ26" s="507"/>
      <c r="BK26" s="507"/>
      <c r="BL26" s="507"/>
      <c r="BM26" s="507"/>
    </row>
    <row r="27" spans="1:65" ht="72" customHeight="1" x14ac:dyDescent="0.2">
      <c r="A27" s="495">
        <v>1</v>
      </c>
      <c r="B27" s="490" t="s">
        <v>2795</v>
      </c>
      <c r="C27" s="489">
        <v>19</v>
      </c>
      <c r="D27" s="490" t="s">
        <v>617</v>
      </c>
      <c r="E27" s="489">
        <v>1903</v>
      </c>
      <c r="F27" s="490" t="s">
        <v>3137</v>
      </c>
      <c r="G27" s="489" t="s">
        <v>64</v>
      </c>
      <c r="H27" s="490" t="s">
        <v>3259</v>
      </c>
      <c r="I27" s="489">
        <v>1903038</v>
      </c>
      <c r="J27" s="490" t="s">
        <v>3252</v>
      </c>
      <c r="K27" s="495" t="s">
        <v>64</v>
      </c>
      <c r="L27" s="490" t="s">
        <v>3258</v>
      </c>
      <c r="M27" s="495">
        <v>190303801</v>
      </c>
      <c r="N27" s="490" t="s">
        <v>3257</v>
      </c>
      <c r="O27" s="502">
        <v>1</v>
      </c>
      <c r="P27" s="495">
        <v>2020003630116</v>
      </c>
      <c r="Q27" s="490" t="s">
        <v>3242</v>
      </c>
      <c r="R27" s="532">
        <f t="shared" si="0"/>
        <v>0.78650793650793649</v>
      </c>
      <c r="S27" s="490" t="s">
        <v>3241</v>
      </c>
      <c r="T27" s="697" t="s">
        <v>3240</v>
      </c>
      <c r="U27" s="490" t="s">
        <v>3262</v>
      </c>
      <c r="V27" s="1351">
        <v>50000000</v>
      </c>
      <c r="W27" s="1039" t="s">
        <v>3261</v>
      </c>
      <c r="X27" s="1033" t="s">
        <v>2796</v>
      </c>
      <c r="Y27" s="495">
        <v>63</v>
      </c>
      <c r="Z27" s="1030" t="s">
        <v>3253</v>
      </c>
      <c r="AA27" s="1032">
        <v>289394</v>
      </c>
      <c r="AB27" s="1032">
        <v>279112</v>
      </c>
      <c r="AC27" s="1032">
        <v>63164</v>
      </c>
      <c r="AD27" s="1032">
        <v>45607</v>
      </c>
      <c r="AE27" s="1032">
        <v>365607</v>
      </c>
      <c r="AF27" s="1032">
        <v>75612</v>
      </c>
      <c r="AG27" s="1032">
        <v>2145</v>
      </c>
      <c r="AH27" s="1032">
        <v>12718</v>
      </c>
      <c r="AI27" s="1032">
        <v>26</v>
      </c>
      <c r="AJ27" s="1032">
        <v>37</v>
      </c>
      <c r="AK27" s="1032">
        <v>0</v>
      </c>
      <c r="AL27" s="1032">
        <v>0</v>
      </c>
      <c r="AM27" s="1032">
        <v>78</v>
      </c>
      <c r="AN27" s="1032">
        <v>16897</v>
      </c>
      <c r="AO27" s="1032">
        <v>852</v>
      </c>
      <c r="AP27" s="1032">
        <v>568506</v>
      </c>
      <c r="AQ27" s="1038">
        <v>44563</v>
      </c>
      <c r="AR27" s="1038">
        <v>44926</v>
      </c>
      <c r="AS27" s="1030" t="s">
        <v>2783</v>
      </c>
      <c r="AT27" s="521"/>
      <c r="AU27" s="507"/>
      <c r="AV27" s="507"/>
      <c r="AW27" s="507"/>
      <c r="AX27" s="507"/>
      <c r="AY27" s="507"/>
      <c r="AZ27" s="507"/>
      <c r="BA27" s="507"/>
      <c r="BB27" s="507"/>
      <c r="BC27" s="507"/>
      <c r="BD27" s="507"/>
      <c r="BE27" s="507"/>
      <c r="BF27" s="507"/>
      <c r="BG27" s="507"/>
      <c r="BH27" s="507"/>
      <c r="BI27" s="507"/>
      <c r="BJ27" s="507"/>
      <c r="BK27" s="507"/>
      <c r="BL27" s="507"/>
      <c r="BM27" s="507"/>
    </row>
    <row r="28" spans="1:65" ht="71.25" customHeight="1" x14ac:dyDescent="0.2">
      <c r="A28" s="495">
        <v>1</v>
      </c>
      <c r="B28" s="490" t="s">
        <v>2795</v>
      </c>
      <c r="C28" s="489">
        <v>19</v>
      </c>
      <c r="D28" s="490" t="s">
        <v>617</v>
      </c>
      <c r="E28" s="489">
        <v>1903</v>
      </c>
      <c r="F28" s="490" t="s">
        <v>3137</v>
      </c>
      <c r="G28" s="489" t="s">
        <v>64</v>
      </c>
      <c r="H28" s="490" t="s">
        <v>3259</v>
      </c>
      <c r="I28" s="489">
        <v>1903038</v>
      </c>
      <c r="J28" s="490" t="s">
        <v>3252</v>
      </c>
      <c r="K28" s="495" t="s">
        <v>64</v>
      </c>
      <c r="L28" s="490" t="s">
        <v>3258</v>
      </c>
      <c r="M28" s="495">
        <v>190303801</v>
      </c>
      <c r="N28" s="490" t="s">
        <v>3257</v>
      </c>
      <c r="O28" s="502">
        <v>1</v>
      </c>
      <c r="P28" s="495">
        <v>2020003630116</v>
      </c>
      <c r="Q28" s="490" t="s">
        <v>3242</v>
      </c>
      <c r="R28" s="532">
        <f t="shared" si="0"/>
        <v>0.78650793650793649</v>
      </c>
      <c r="S28" s="490" t="s">
        <v>3241</v>
      </c>
      <c r="T28" s="697" t="s">
        <v>3240</v>
      </c>
      <c r="U28" s="490" t="s">
        <v>3256</v>
      </c>
      <c r="V28" s="1351">
        <v>80000000</v>
      </c>
      <c r="W28" s="1039" t="s">
        <v>3260</v>
      </c>
      <c r="X28" s="596" t="s">
        <v>1243</v>
      </c>
      <c r="Y28" s="495">
        <v>63</v>
      </c>
      <c r="Z28" s="1030" t="s">
        <v>3253</v>
      </c>
      <c r="AA28" s="1032">
        <v>289394</v>
      </c>
      <c r="AB28" s="1032">
        <v>279112</v>
      </c>
      <c r="AC28" s="1032">
        <v>63164</v>
      </c>
      <c r="AD28" s="1032">
        <v>45607</v>
      </c>
      <c r="AE28" s="1032">
        <v>365607</v>
      </c>
      <c r="AF28" s="1032">
        <v>75612</v>
      </c>
      <c r="AG28" s="1032">
        <v>2145</v>
      </c>
      <c r="AH28" s="1032">
        <v>12718</v>
      </c>
      <c r="AI28" s="1032">
        <v>26</v>
      </c>
      <c r="AJ28" s="1032">
        <v>37</v>
      </c>
      <c r="AK28" s="1032">
        <v>0</v>
      </c>
      <c r="AL28" s="1032">
        <v>0</v>
      </c>
      <c r="AM28" s="1032">
        <v>78</v>
      </c>
      <c r="AN28" s="1032">
        <v>16897</v>
      </c>
      <c r="AO28" s="1032">
        <v>852</v>
      </c>
      <c r="AP28" s="1032">
        <v>568506</v>
      </c>
      <c r="AQ28" s="1038">
        <v>44563</v>
      </c>
      <c r="AR28" s="1038">
        <v>44592</v>
      </c>
      <c r="AS28" s="1030" t="s">
        <v>2783</v>
      </c>
      <c r="AT28" s="521"/>
      <c r="AU28" s="507"/>
      <c r="AV28" s="507"/>
      <c r="AW28" s="507"/>
      <c r="AX28" s="507"/>
      <c r="AY28" s="507"/>
      <c r="AZ28" s="507"/>
      <c r="BA28" s="507"/>
      <c r="BB28" s="507"/>
      <c r="BC28" s="507"/>
      <c r="BD28" s="507"/>
      <c r="BE28" s="507"/>
      <c r="BF28" s="507"/>
      <c r="BG28" s="507"/>
      <c r="BH28" s="507"/>
      <c r="BI28" s="507"/>
      <c r="BJ28" s="507"/>
      <c r="BK28" s="507"/>
      <c r="BL28" s="507"/>
      <c r="BM28" s="507"/>
    </row>
    <row r="29" spans="1:65" ht="71.25" customHeight="1" x14ac:dyDescent="0.2">
      <c r="A29" s="495">
        <v>1</v>
      </c>
      <c r="B29" s="490" t="s">
        <v>2795</v>
      </c>
      <c r="C29" s="489">
        <v>19</v>
      </c>
      <c r="D29" s="490" t="s">
        <v>617</v>
      </c>
      <c r="E29" s="489">
        <v>1903</v>
      </c>
      <c r="F29" s="490" t="s">
        <v>3137</v>
      </c>
      <c r="G29" s="489" t="s">
        <v>64</v>
      </c>
      <c r="H29" s="490" t="s">
        <v>3259</v>
      </c>
      <c r="I29" s="489">
        <v>1903038</v>
      </c>
      <c r="J29" s="490" t="s">
        <v>3252</v>
      </c>
      <c r="K29" s="495" t="s">
        <v>64</v>
      </c>
      <c r="L29" s="490" t="s">
        <v>3258</v>
      </c>
      <c r="M29" s="495">
        <v>190303801</v>
      </c>
      <c r="N29" s="490" t="s">
        <v>3257</v>
      </c>
      <c r="O29" s="502">
        <v>1</v>
      </c>
      <c r="P29" s="495">
        <v>2020003630116</v>
      </c>
      <c r="Q29" s="490" t="s">
        <v>3242</v>
      </c>
      <c r="R29" s="532">
        <f t="shared" si="0"/>
        <v>0.78650793650793649</v>
      </c>
      <c r="S29" s="490" t="s">
        <v>3241</v>
      </c>
      <c r="T29" s="697" t="s">
        <v>3240</v>
      </c>
      <c r="U29" s="490" t="s">
        <v>3256</v>
      </c>
      <c r="V29" s="1351">
        <v>588000000</v>
      </c>
      <c r="W29" s="1039" t="s">
        <v>3255</v>
      </c>
      <c r="X29" s="596" t="s">
        <v>3254</v>
      </c>
      <c r="Y29" s="495">
        <v>63</v>
      </c>
      <c r="Z29" s="1030" t="s">
        <v>3253</v>
      </c>
      <c r="AA29" s="1032">
        <v>289394</v>
      </c>
      <c r="AB29" s="1032">
        <v>279112</v>
      </c>
      <c r="AC29" s="1032">
        <v>63164</v>
      </c>
      <c r="AD29" s="1032">
        <v>45607</v>
      </c>
      <c r="AE29" s="1032">
        <v>365607</v>
      </c>
      <c r="AF29" s="1032">
        <v>75612</v>
      </c>
      <c r="AG29" s="1032">
        <v>2145</v>
      </c>
      <c r="AH29" s="1032">
        <v>12718</v>
      </c>
      <c r="AI29" s="1032">
        <v>26</v>
      </c>
      <c r="AJ29" s="1032">
        <v>37</v>
      </c>
      <c r="AK29" s="1032">
        <v>0</v>
      </c>
      <c r="AL29" s="1032">
        <v>0</v>
      </c>
      <c r="AM29" s="1032">
        <v>78</v>
      </c>
      <c r="AN29" s="1032">
        <v>16897</v>
      </c>
      <c r="AO29" s="1032">
        <v>852</v>
      </c>
      <c r="AP29" s="1032">
        <v>568506</v>
      </c>
      <c r="AQ29" s="1038">
        <v>44563</v>
      </c>
      <c r="AR29" s="1038">
        <v>44592</v>
      </c>
      <c r="AS29" s="1030" t="s">
        <v>2783</v>
      </c>
      <c r="AT29" s="521"/>
      <c r="AU29" s="507"/>
      <c r="AV29" s="507"/>
      <c r="AW29" s="507"/>
      <c r="AX29" s="507"/>
      <c r="AY29" s="507"/>
      <c r="AZ29" s="507"/>
      <c r="BA29" s="507"/>
      <c r="BB29" s="507"/>
      <c r="BC29" s="507"/>
      <c r="BD29" s="507"/>
      <c r="BE29" s="507"/>
      <c r="BF29" s="507"/>
      <c r="BG29" s="507"/>
      <c r="BH29" s="507"/>
      <c r="BI29" s="507"/>
      <c r="BJ29" s="507"/>
      <c r="BK29" s="507"/>
      <c r="BL29" s="507"/>
      <c r="BM29" s="507"/>
    </row>
    <row r="30" spans="1:65" ht="81.75" customHeight="1" x14ac:dyDescent="0.2">
      <c r="A30" s="495">
        <v>1</v>
      </c>
      <c r="B30" s="490" t="s">
        <v>2795</v>
      </c>
      <c r="C30" s="489">
        <v>19</v>
      </c>
      <c r="D30" s="490" t="s">
        <v>617</v>
      </c>
      <c r="E30" s="489">
        <v>1903</v>
      </c>
      <c r="F30" s="490" t="s">
        <v>3137</v>
      </c>
      <c r="G30" s="489">
        <v>1903038</v>
      </c>
      <c r="H30" s="490" t="s">
        <v>3252</v>
      </c>
      <c r="I30" s="489">
        <v>1903038</v>
      </c>
      <c r="J30" s="490" t="s">
        <v>3252</v>
      </c>
      <c r="K30" s="495">
        <v>190303801</v>
      </c>
      <c r="L30" s="490" t="s">
        <v>3251</v>
      </c>
      <c r="M30" s="495">
        <v>190303801</v>
      </c>
      <c r="N30" s="490" t="s">
        <v>3251</v>
      </c>
      <c r="O30" s="502">
        <v>11</v>
      </c>
      <c r="P30" s="495">
        <v>2020003630116</v>
      </c>
      <c r="Q30" s="490" t="s">
        <v>3242</v>
      </c>
      <c r="R30" s="532">
        <f t="shared" si="0"/>
        <v>0.78650793650793649</v>
      </c>
      <c r="S30" s="490" t="s">
        <v>3241</v>
      </c>
      <c r="T30" s="697" t="s">
        <v>3240</v>
      </c>
      <c r="U30" s="490" t="s">
        <v>3250</v>
      </c>
      <c r="V30" s="1351">
        <v>30000000</v>
      </c>
      <c r="W30" s="1039" t="s">
        <v>3249</v>
      </c>
      <c r="X30" s="1033" t="s">
        <v>2796</v>
      </c>
      <c r="Y30" s="495">
        <v>61</v>
      </c>
      <c r="Z30" s="1030" t="s">
        <v>2860</v>
      </c>
      <c r="AA30" s="1032">
        <v>289394</v>
      </c>
      <c r="AB30" s="1032">
        <v>279112</v>
      </c>
      <c r="AC30" s="1032">
        <v>63164</v>
      </c>
      <c r="AD30" s="1032">
        <v>45607</v>
      </c>
      <c r="AE30" s="1032">
        <v>365607</v>
      </c>
      <c r="AF30" s="1032">
        <v>75612</v>
      </c>
      <c r="AG30" s="1032">
        <v>2145</v>
      </c>
      <c r="AH30" s="1032">
        <v>12718</v>
      </c>
      <c r="AI30" s="1032">
        <v>26</v>
      </c>
      <c r="AJ30" s="1032">
        <v>37</v>
      </c>
      <c r="AK30" s="1032">
        <v>0</v>
      </c>
      <c r="AL30" s="1032">
        <v>0</v>
      </c>
      <c r="AM30" s="1032">
        <v>78</v>
      </c>
      <c r="AN30" s="1032">
        <v>16897</v>
      </c>
      <c r="AO30" s="1032">
        <v>852</v>
      </c>
      <c r="AP30" s="1032">
        <v>568506</v>
      </c>
      <c r="AQ30" s="1038">
        <v>44563</v>
      </c>
      <c r="AR30" s="1038">
        <v>44592</v>
      </c>
      <c r="AS30" s="1030" t="s">
        <v>2783</v>
      </c>
      <c r="AT30" s="521"/>
      <c r="AU30" s="507"/>
      <c r="AV30" s="507"/>
      <c r="AW30" s="507"/>
      <c r="AX30" s="507"/>
      <c r="AY30" s="507"/>
      <c r="AZ30" s="507"/>
      <c r="BA30" s="507"/>
      <c r="BB30" s="507"/>
      <c r="BC30" s="507"/>
      <c r="BD30" s="507"/>
      <c r="BE30" s="507"/>
      <c r="BF30" s="507"/>
      <c r="BG30" s="507"/>
      <c r="BH30" s="507"/>
      <c r="BI30" s="507"/>
      <c r="BJ30" s="507"/>
      <c r="BK30" s="507"/>
      <c r="BL30" s="507"/>
      <c r="BM30" s="507"/>
    </row>
    <row r="31" spans="1:65" ht="95.25" customHeight="1" x14ac:dyDescent="0.2">
      <c r="A31" s="495">
        <v>1</v>
      </c>
      <c r="B31" s="490" t="s">
        <v>2795</v>
      </c>
      <c r="C31" s="489">
        <v>19</v>
      </c>
      <c r="D31" s="490" t="s">
        <v>617</v>
      </c>
      <c r="E31" s="489">
        <v>1903</v>
      </c>
      <c r="F31" s="490" t="s">
        <v>3137</v>
      </c>
      <c r="G31" s="489">
        <v>1903027</v>
      </c>
      <c r="H31" s="490" t="s">
        <v>3248</v>
      </c>
      <c r="I31" s="489">
        <v>1903027</v>
      </c>
      <c r="J31" s="490" t="s">
        <v>3248</v>
      </c>
      <c r="K31" s="495">
        <v>190302700</v>
      </c>
      <c r="L31" s="490" t="s">
        <v>3247</v>
      </c>
      <c r="M31" s="495">
        <v>190302700</v>
      </c>
      <c r="N31" s="490" t="s">
        <v>3247</v>
      </c>
      <c r="O31" s="502">
        <v>5</v>
      </c>
      <c r="P31" s="495">
        <v>2020003630116</v>
      </c>
      <c r="Q31" s="490" t="s">
        <v>3242</v>
      </c>
      <c r="R31" s="532">
        <f>V31/SUM($V$9:$V$33)</f>
        <v>1.5873015873015872E-2</v>
      </c>
      <c r="S31" s="490" t="s">
        <v>3241</v>
      </c>
      <c r="T31" s="697" t="s">
        <v>3240</v>
      </c>
      <c r="U31" s="490" t="s">
        <v>3246</v>
      </c>
      <c r="V31" s="1351">
        <v>20000000</v>
      </c>
      <c r="W31" s="862" t="s">
        <v>3245</v>
      </c>
      <c r="X31" s="1033" t="s">
        <v>2796</v>
      </c>
      <c r="Y31" s="495">
        <v>61</v>
      </c>
      <c r="Z31" s="1030" t="s">
        <v>2860</v>
      </c>
      <c r="AA31" s="1032">
        <v>289394</v>
      </c>
      <c r="AB31" s="1032">
        <v>279112</v>
      </c>
      <c r="AC31" s="1032">
        <v>63164</v>
      </c>
      <c r="AD31" s="1032">
        <v>45607</v>
      </c>
      <c r="AE31" s="1032">
        <v>365607</v>
      </c>
      <c r="AF31" s="1032">
        <v>75612</v>
      </c>
      <c r="AG31" s="1032">
        <v>2145</v>
      </c>
      <c r="AH31" s="1032">
        <v>12718</v>
      </c>
      <c r="AI31" s="1032">
        <v>26</v>
      </c>
      <c r="AJ31" s="1032">
        <v>37</v>
      </c>
      <c r="AK31" s="1032">
        <v>0</v>
      </c>
      <c r="AL31" s="1032">
        <v>0</v>
      </c>
      <c r="AM31" s="1032">
        <v>78</v>
      </c>
      <c r="AN31" s="1032">
        <v>16897</v>
      </c>
      <c r="AO31" s="1032">
        <v>852</v>
      </c>
      <c r="AP31" s="1032">
        <v>568506</v>
      </c>
      <c r="AQ31" s="1038">
        <v>44563</v>
      </c>
      <c r="AR31" s="1038">
        <v>44592</v>
      </c>
      <c r="AS31" s="1030" t="s">
        <v>2783</v>
      </c>
      <c r="AT31" s="521"/>
      <c r="AU31" s="507"/>
      <c r="AV31" s="507"/>
      <c r="AW31" s="507"/>
      <c r="AX31" s="507"/>
      <c r="AY31" s="507"/>
      <c r="AZ31" s="507"/>
      <c r="BA31" s="507"/>
      <c r="BB31" s="507"/>
      <c r="BC31" s="507"/>
      <c r="BD31" s="507"/>
      <c r="BE31" s="507"/>
      <c r="BF31" s="507"/>
      <c r="BG31" s="507"/>
      <c r="BH31" s="507"/>
      <c r="BI31" s="507"/>
      <c r="BJ31" s="507"/>
      <c r="BK31" s="507"/>
      <c r="BL31" s="507"/>
      <c r="BM31" s="507"/>
    </row>
    <row r="32" spans="1:65" ht="111" customHeight="1" x14ac:dyDescent="0.2">
      <c r="A32" s="495">
        <v>1</v>
      </c>
      <c r="B32" s="490" t="s">
        <v>2795</v>
      </c>
      <c r="C32" s="489">
        <v>19</v>
      </c>
      <c r="D32" s="490" t="s">
        <v>617</v>
      </c>
      <c r="E32" s="489">
        <v>1903</v>
      </c>
      <c r="F32" s="490" t="s">
        <v>3137</v>
      </c>
      <c r="G32" s="489">
        <v>1903011</v>
      </c>
      <c r="H32" s="490" t="s">
        <v>3156</v>
      </c>
      <c r="I32" s="489">
        <v>1903011</v>
      </c>
      <c r="J32" s="490" t="s">
        <v>3156</v>
      </c>
      <c r="K32" s="495">
        <v>190301100</v>
      </c>
      <c r="L32" s="490" t="s">
        <v>3243</v>
      </c>
      <c r="M32" s="495">
        <v>190301100</v>
      </c>
      <c r="N32" s="490" t="s">
        <v>3243</v>
      </c>
      <c r="O32" s="502">
        <v>140</v>
      </c>
      <c r="P32" s="495">
        <v>2020003630116</v>
      </c>
      <c r="Q32" s="490" t="s">
        <v>3242</v>
      </c>
      <c r="R32" s="532">
        <f>SUM($V$32:$V$33)/SUM($V$9:$V$33)</f>
        <v>3.1746031746031744E-2</v>
      </c>
      <c r="S32" s="490" t="s">
        <v>3241</v>
      </c>
      <c r="T32" s="697" t="s">
        <v>3240</v>
      </c>
      <c r="U32" s="490" t="s">
        <v>3244</v>
      </c>
      <c r="V32" s="1351">
        <v>20000000</v>
      </c>
      <c r="W32" s="862" t="s">
        <v>3238</v>
      </c>
      <c r="X32" s="1033" t="s">
        <v>2796</v>
      </c>
      <c r="Y32" s="495">
        <v>61</v>
      </c>
      <c r="Z32" s="1030" t="s">
        <v>2860</v>
      </c>
      <c r="AA32" s="1032">
        <v>289394</v>
      </c>
      <c r="AB32" s="1032">
        <v>279112</v>
      </c>
      <c r="AC32" s="1032">
        <v>63164</v>
      </c>
      <c r="AD32" s="1032">
        <v>45607</v>
      </c>
      <c r="AE32" s="1032">
        <v>365607</v>
      </c>
      <c r="AF32" s="1032">
        <v>75612</v>
      </c>
      <c r="AG32" s="1032">
        <v>2145</v>
      </c>
      <c r="AH32" s="1032">
        <v>12718</v>
      </c>
      <c r="AI32" s="1032">
        <v>26</v>
      </c>
      <c r="AJ32" s="1032">
        <v>37</v>
      </c>
      <c r="AK32" s="1032">
        <v>0</v>
      </c>
      <c r="AL32" s="1032">
        <v>0</v>
      </c>
      <c r="AM32" s="1032">
        <v>78</v>
      </c>
      <c r="AN32" s="1032">
        <v>16897</v>
      </c>
      <c r="AO32" s="1032">
        <v>852</v>
      </c>
      <c r="AP32" s="1032">
        <v>568506</v>
      </c>
      <c r="AQ32" s="1038">
        <v>44563</v>
      </c>
      <c r="AR32" s="1038">
        <v>44592</v>
      </c>
      <c r="AS32" s="1030" t="s">
        <v>2783</v>
      </c>
      <c r="AT32" s="521"/>
      <c r="AU32" s="507"/>
      <c r="AV32" s="507"/>
      <c r="AW32" s="507"/>
      <c r="AX32" s="507"/>
      <c r="AY32" s="507"/>
      <c r="AZ32" s="507"/>
      <c r="BA32" s="507"/>
      <c r="BB32" s="507"/>
      <c r="BC32" s="507"/>
      <c r="BD32" s="507"/>
      <c r="BE32" s="507"/>
      <c r="BF32" s="507"/>
      <c r="BG32" s="507"/>
      <c r="BH32" s="507"/>
      <c r="BI32" s="507"/>
      <c r="BJ32" s="507"/>
      <c r="BK32" s="507"/>
      <c r="BL32" s="507"/>
      <c r="BM32" s="507"/>
    </row>
    <row r="33" spans="1:65" ht="150" customHeight="1" x14ac:dyDescent="0.2">
      <c r="A33" s="495">
        <v>1</v>
      </c>
      <c r="B33" s="490" t="s">
        <v>2795</v>
      </c>
      <c r="C33" s="489">
        <v>19</v>
      </c>
      <c r="D33" s="490" t="s">
        <v>617</v>
      </c>
      <c r="E33" s="489">
        <v>1903</v>
      </c>
      <c r="F33" s="490" t="s">
        <v>3137</v>
      </c>
      <c r="G33" s="489">
        <v>1903011</v>
      </c>
      <c r="H33" s="490" t="s">
        <v>3156</v>
      </c>
      <c r="I33" s="489">
        <v>1903011</v>
      </c>
      <c r="J33" s="490" t="s">
        <v>3156</v>
      </c>
      <c r="K33" s="495">
        <v>190301100</v>
      </c>
      <c r="L33" s="490" t="s">
        <v>3243</v>
      </c>
      <c r="M33" s="495">
        <v>190301100</v>
      </c>
      <c r="N33" s="490" t="s">
        <v>3243</v>
      </c>
      <c r="O33" s="502">
        <v>140</v>
      </c>
      <c r="P33" s="495">
        <v>2020003630116</v>
      </c>
      <c r="Q33" s="490" t="s">
        <v>3242</v>
      </c>
      <c r="R33" s="532">
        <f>SUM($V$32:$V$33)/SUM($V$9:$V$33)</f>
        <v>3.1746031746031744E-2</v>
      </c>
      <c r="S33" s="490" t="s">
        <v>3241</v>
      </c>
      <c r="T33" s="697" t="s">
        <v>3240</v>
      </c>
      <c r="U33" s="490" t="s">
        <v>3239</v>
      </c>
      <c r="V33" s="1351">
        <v>20000000</v>
      </c>
      <c r="W33" s="862" t="s">
        <v>3238</v>
      </c>
      <c r="X33" s="1033" t="s">
        <v>2796</v>
      </c>
      <c r="Y33" s="495">
        <v>61</v>
      </c>
      <c r="Z33" s="1030" t="s">
        <v>2860</v>
      </c>
      <c r="AA33" s="1032">
        <v>289394</v>
      </c>
      <c r="AB33" s="1032">
        <v>279112</v>
      </c>
      <c r="AC33" s="1032">
        <v>63164</v>
      </c>
      <c r="AD33" s="1032">
        <v>45607</v>
      </c>
      <c r="AE33" s="1032">
        <v>365607</v>
      </c>
      <c r="AF33" s="1032">
        <v>75612</v>
      </c>
      <c r="AG33" s="1032">
        <v>2145</v>
      </c>
      <c r="AH33" s="1032">
        <v>12718</v>
      </c>
      <c r="AI33" s="1032">
        <v>26</v>
      </c>
      <c r="AJ33" s="1032">
        <v>37</v>
      </c>
      <c r="AK33" s="1032">
        <v>0</v>
      </c>
      <c r="AL33" s="1032">
        <v>0</v>
      </c>
      <c r="AM33" s="1032">
        <v>78</v>
      </c>
      <c r="AN33" s="1032">
        <v>16897</v>
      </c>
      <c r="AO33" s="1032">
        <v>852</v>
      </c>
      <c r="AP33" s="1032">
        <v>568506</v>
      </c>
      <c r="AQ33" s="1038">
        <v>44563</v>
      </c>
      <c r="AR33" s="1038">
        <v>44592</v>
      </c>
      <c r="AS33" s="1030" t="s">
        <v>2783</v>
      </c>
      <c r="AT33" s="521"/>
      <c r="AU33" s="507"/>
      <c r="AV33" s="507"/>
      <c r="AW33" s="507"/>
      <c r="AX33" s="507"/>
      <c r="AY33" s="507"/>
      <c r="AZ33" s="507"/>
      <c r="BA33" s="507"/>
      <c r="BB33" s="507"/>
      <c r="BC33" s="507"/>
      <c r="BD33" s="507"/>
      <c r="BE33" s="507"/>
      <c r="BF33" s="507"/>
      <c r="BG33" s="507"/>
      <c r="BH33" s="507"/>
      <c r="BI33" s="507"/>
      <c r="BJ33" s="507"/>
      <c r="BK33" s="507"/>
      <c r="BL33" s="507"/>
      <c r="BM33" s="507"/>
    </row>
    <row r="34" spans="1:65" ht="51" x14ac:dyDescent="0.2">
      <c r="A34" s="495">
        <v>1</v>
      </c>
      <c r="B34" s="490" t="s">
        <v>2795</v>
      </c>
      <c r="C34" s="489">
        <v>19</v>
      </c>
      <c r="D34" s="490" t="s">
        <v>617</v>
      </c>
      <c r="E34" s="489">
        <v>1903</v>
      </c>
      <c r="F34" s="490" t="s">
        <v>3137</v>
      </c>
      <c r="G34" s="489">
        <v>1903001</v>
      </c>
      <c r="H34" s="490" t="s">
        <v>245</v>
      </c>
      <c r="I34" s="489">
        <v>1903001</v>
      </c>
      <c r="J34" s="490" t="s">
        <v>245</v>
      </c>
      <c r="K34" s="495">
        <v>190300100</v>
      </c>
      <c r="L34" s="490" t="s">
        <v>3165</v>
      </c>
      <c r="M34" s="495">
        <v>190300100</v>
      </c>
      <c r="N34" s="490" t="s">
        <v>3165</v>
      </c>
      <c r="O34" s="502">
        <v>1</v>
      </c>
      <c r="P34" s="495">
        <v>2020003630117</v>
      </c>
      <c r="Q34" s="490" t="s">
        <v>3213</v>
      </c>
      <c r="R34" s="708">
        <f>SUM($V$34:$V$38)/SUM($V$34:$V$56)</f>
        <v>0.33394727221939197</v>
      </c>
      <c r="S34" s="490" t="s">
        <v>3212</v>
      </c>
      <c r="T34" s="697" t="s">
        <v>3233</v>
      </c>
      <c r="U34" s="490" t="s">
        <v>3237</v>
      </c>
      <c r="V34" s="1351">
        <v>40000000</v>
      </c>
      <c r="W34" s="862" t="s">
        <v>3231</v>
      </c>
      <c r="X34" s="1033" t="s">
        <v>2796</v>
      </c>
      <c r="Y34" s="495">
        <v>61</v>
      </c>
      <c r="Z34" s="1030" t="s">
        <v>2860</v>
      </c>
      <c r="AA34" s="1035">
        <v>289394</v>
      </c>
      <c r="AB34" s="1035">
        <v>279112</v>
      </c>
      <c r="AC34" s="1035">
        <v>63164</v>
      </c>
      <c r="AD34" s="1035">
        <v>45607</v>
      </c>
      <c r="AE34" s="1035">
        <v>365607</v>
      </c>
      <c r="AF34" s="1035">
        <v>75612</v>
      </c>
      <c r="AG34" s="1035">
        <v>2145</v>
      </c>
      <c r="AH34" s="1035">
        <v>12718</v>
      </c>
      <c r="AI34" s="1035">
        <v>26</v>
      </c>
      <c r="AJ34" s="1035">
        <v>37</v>
      </c>
      <c r="AK34" s="1035">
        <v>0</v>
      </c>
      <c r="AL34" s="1035">
        <v>0</v>
      </c>
      <c r="AM34" s="1035">
        <v>78</v>
      </c>
      <c r="AN34" s="1035">
        <v>16897</v>
      </c>
      <c r="AO34" s="1035">
        <v>852</v>
      </c>
      <c r="AP34" s="1035">
        <v>568506</v>
      </c>
      <c r="AQ34" s="1038">
        <v>44563</v>
      </c>
      <c r="AR34" s="1038">
        <v>44592</v>
      </c>
      <c r="AS34" s="1030" t="s">
        <v>2783</v>
      </c>
      <c r="AT34" s="521"/>
      <c r="AU34" s="507"/>
      <c r="AV34" s="507"/>
      <c r="AW34" s="507"/>
      <c r="AX34" s="507"/>
      <c r="AY34" s="507"/>
      <c r="AZ34" s="507"/>
      <c r="BA34" s="507"/>
      <c r="BB34" s="507"/>
      <c r="BC34" s="507"/>
      <c r="BD34" s="507"/>
      <c r="BE34" s="507"/>
      <c r="BF34" s="507"/>
      <c r="BG34" s="507"/>
      <c r="BH34" s="507"/>
      <c r="BI34" s="507"/>
      <c r="BJ34" s="507"/>
      <c r="BK34" s="507"/>
      <c r="BL34" s="507"/>
      <c r="BM34" s="507"/>
    </row>
    <row r="35" spans="1:65" ht="51" x14ac:dyDescent="0.2">
      <c r="A35" s="495">
        <v>1</v>
      </c>
      <c r="B35" s="490" t="s">
        <v>2795</v>
      </c>
      <c r="C35" s="489">
        <v>19</v>
      </c>
      <c r="D35" s="490" t="s">
        <v>617</v>
      </c>
      <c r="E35" s="489">
        <v>1903</v>
      </c>
      <c r="F35" s="490" t="s">
        <v>3137</v>
      </c>
      <c r="G35" s="489">
        <v>1903001</v>
      </c>
      <c r="H35" s="490" t="s">
        <v>245</v>
      </c>
      <c r="I35" s="489">
        <v>1903001</v>
      </c>
      <c r="J35" s="490" t="s">
        <v>245</v>
      </c>
      <c r="K35" s="495">
        <v>190300100</v>
      </c>
      <c r="L35" s="490" t="s">
        <v>3165</v>
      </c>
      <c r="M35" s="495">
        <v>190300100</v>
      </c>
      <c r="N35" s="490" t="s">
        <v>3165</v>
      </c>
      <c r="O35" s="502">
        <v>1</v>
      </c>
      <c r="P35" s="495">
        <v>2020003630117</v>
      </c>
      <c r="Q35" s="490" t="s">
        <v>3213</v>
      </c>
      <c r="R35" s="708">
        <f>SUM($V$34:$V$38)/SUM($V$34:$V$56)</f>
        <v>0.33394727221939197</v>
      </c>
      <c r="S35" s="490" t="s">
        <v>3212</v>
      </c>
      <c r="T35" s="697" t="s">
        <v>3233</v>
      </c>
      <c r="U35" s="490" t="s">
        <v>3237</v>
      </c>
      <c r="V35" s="1351">
        <v>20000000</v>
      </c>
      <c r="W35" s="862" t="s">
        <v>3236</v>
      </c>
      <c r="X35" s="1033" t="s">
        <v>2796</v>
      </c>
      <c r="Y35" s="495">
        <v>20</v>
      </c>
      <c r="Z35" s="1030" t="s">
        <v>2784</v>
      </c>
      <c r="AA35" s="1035">
        <v>289394</v>
      </c>
      <c r="AB35" s="1035">
        <v>279112</v>
      </c>
      <c r="AC35" s="1035">
        <v>63164</v>
      </c>
      <c r="AD35" s="1035">
        <v>45607</v>
      </c>
      <c r="AE35" s="1035">
        <v>365607</v>
      </c>
      <c r="AF35" s="1035">
        <v>75612</v>
      </c>
      <c r="AG35" s="1035">
        <v>2145</v>
      </c>
      <c r="AH35" s="1035">
        <v>12718</v>
      </c>
      <c r="AI35" s="1035">
        <v>26</v>
      </c>
      <c r="AJ35" s="1035">
        <v>37</v>
      </c>
      <c r="AK35" s="1035">
        <v>0</v>
      </c>
      <c r="AL35" s="1035">
        <v>0</v>
      </c>
      <c r="AM35" s="1035">
        <v>78</v>
      </c>
      <c r="AN35" s="1035">
        <v>16897</v>
      </c>
      <c r="AO35" s="1035">
        <v>852</v>
      </c>
      <c r="AP35" s="1035">
        <v>568506</v>
      </c>
      <c r="AQ35" s="1038">
        <v>44563</v>
      </c>
      <c r="AR35" s="1038">
        <v>44592</v>
      </c>
      <c r="AS35" s="1030" t="s">
        <v>2783</v>
      </c>
      <c r="AT35" s="521"/>
      <c r="AU35" s="507"/>
      <c r="AV35" s="507"/>
      <c r="AW35" s="507"/>
      <c r="AX35" s="507"/>
      <c r="AY35" s="507"/>
      <c r="AZ35" s="507"/>
      <c r="BA35" s="507"/>
      <c r="BB35" s="507"/>
      <c r="BC35" s="507"/>
      <c r="BD35" s="507"/>
      <c r="BE35" s="507"/>
      <c r="BF35" s="507"/>
      <c r="BG35" s="507"/>
      <c r="BH35" s="507"/>
      <c r="BI35" s="507"/>
      <c r="BJ35" s="507"/>
      <c r="BK35" s="507"/>
      <c r="BL35" s="507"/>
      <c r="BM35" s="507"/>
    </row>
    <row r="36" spans="1:65" ht="51" x14ac:dyDescent="0.2">
      <c r="A36" s="495">
        <v>1</v>
      </c>
      <c r="B36" s="490" t="s">
        <v>2795</v>
      </c>
      <c r="C36" s="489">
        <v>19</v>
      </c>
      <c r="D36" s="490" t="s">
        <v>617</v>
      </c>
      <c r="E36" s="489">
        <v>1903</v>
      </c>
      <c r="F36" s="490" t="s">
        <v>3137</v>
      </c>
      <c r="G36" s="489">
        <v>1903001</v>
      </c>
      <c r="H36" s="490" t="s">
        <v>245</v>
      </c>
      <c r="I36" s="489">
        <v>1903001</v>
      </c>
      <c r="J36" s="490" t="s">
        <v>245</v>
      </c>
      <c r="K36" s="495">
        <v>190300100</v>
      </c>
      <c r="L36" s="490" t="s">
        <v>3165</v>
      </c>
      <c r="M36" s="495">
        <v>190300100</v>
      </c>
      <c r="N36" s="490" t="s">
        <v>3165</v>
      </c>
      <c r="O36" s="502">
        <v>1</v>
      </c>
      <c r="P36" s="495">
        <v>2020003630117</v>
      </c>
      <c r="Q36" s="490" t="s">
        <v>3213</v>
      </c>
      <c r="R36" s="708">
        <f>SUM($V$34:$V$38)/SUM($V$34:$V$56)</f>
        <v>0.33394727221939197</v>
      </c>
      <c r="S36" s="490" t="s">
        <v>3212</v>
      </c>
      <c r="T36" s="697" t="s">
        <v>3233</v>
      </c>
      <c r="U36" s="490" t="s">
        <v>3235</v>
      </c>
      <c r="V36" s="1351">
        <v>20000000</v>
      </c>
      <c r="W36" s="862" t="s">
        <v>3231</v>
      </c>
      <c r="X36" s="1033" t="s">
        <v>2796</v>
      </c>
      <c r="Y36" s="495">
        <v>61</v>
      </c>
      <c r="Z36" s="1030" t="s">
        <v>2860</v>
      </c>
      <c r="AA36" s="1035">
        <v>289394</v>
      </c>
      <c r="AB36" s="1035">
        <v>279112</v>
      </c>
      <c r="AC36" s="1035">
        <v>63164</v>
      </c>
      <c r="AD36" s="1035">
        <v>45607</v>
      </c>
      <c r="AE36" s="1035">
        <v>365607</v>
      </c>
      <c r="AF36" s="1035">
        <v>75612</v>
      </c>
      <c r="AG36" s="1035">
        <v>2145</v>
      </c>
      <c r="AH36" s="1035">
        <v>12718</v>
      </c>
      <c r="AI36" s="1035">
        <v>26</v>
      </c>
      <c r="AJ36" s="1035">
        <v>37</v>
      </c>
      <c r="AK36" s="1035">
        <v>0</v>
      </c>
      <c r="AL36" s="1035">
        <v>0</v>
      </c>
      <c r="AM36" s="1035">
        <v>78</v>
      </c>
      <c r="AN36" s="1035">
        <v>16897</v>
      </c>
      <c r="AO36" s="1035">
        <v>852</v>
      </c>
      <c r="AP36" s="1035">
        <v>568506</v>
      </c>
      <c r="AQ36" s="1038">
        <v>44563</v>
      </c>
      <c r="AR36" s="1038">
        <v>44592</v>
      </c>
      <c r="AS36" s="1030" t="s">
        <v>2783</v>
      </c>
      <c r="AT36" s="521"/>
      <c r="AU36" s="507"/>
      <c r="AV36" s="507"/>
      <c r="AW36" s="507"/>
      <c r="AX36" s="507"/>
      <c r="AY36" s="507"/>
      <c r="AZ36" s="507"/>
      <c r="BA36" s="507"/>
      <c r="BB36" s="507"/>
      <c r="BC36" s="507"/>
      <c r="BD36" s="507"/>
      <c r="BE36" s="507"/>
      <c r="BF36" s="507"/>
      <c r="BG36" s="507"/>
      <c r="BH36" s="507"/>
      <c r="BI36" s="507"/>
      <c r="BJ36" s="507"/>
      <c r="BK36" s="507"/>
      <c r="BL36" s="507"/>
      <c r="BM36" s="507"/>
    </row>
    <row r="37" spans="1:65" ht="51" x14ac:dyDescent="0.2">
      <c r="A37" s="495">
        <v>1</v>
      </c>
      <c r="B37" s="490" t="s">
        <v>2795</v>
      </c>
      <c r="C37" s="489">
        <v>19</v>
      </c>
      <c r="D37" s="490" t="s">
        <v>617</v>
      </c>
      <c r="E37" s="489">
        <v>1903</v>
      </c>
      <c r="F37" s="490" t="s">
        <v>3137</v>
      </c>
      <c r="G37" s="489">
        <v>1903001</v>
      </c>
      <c r="H37" s="490" t="s">
        <v>245</v>
      </c>
      <c r="I37" s="489">
        <v>1903001</v>
      </c>
      <c r="J37" s="490" t="s">
        <v>245</v>
      </c>
      <c r="K37" s="495">
        <v>190300100</v>
      </c>
      <c r="L37" s="490" t="s">
        <v>3165</v>
      </c>
      <c r="M37" s="495">
        <v>190300100</v>
      </c>
      <c r="N37" s="490" t="s">
        <v>3165</v>
      </c>
      <c r="O37" s="502">
        <v>1</v>
      </c>
      <c r="P37" s="495">
        <v>2020003630117</v>
      </c>
      <c r="Q37" s="490" t="s">
        <v>3213</v>
      </c>
      <c r="R37" s="708">
        <f>SUM($V$34:$V$38)/SUM($V$34:$V$56)</f>
        <v>0.33394727221939197</v>
      </c>
      <c r="S37" s="490" t="s">
        <v>3212</v>
      </c>
      <c r="T37" s="697" t="s">
        <v>3233</v>
      </c>
      <c r="U37" s="490" t="s">
        <v>3234</v>
      </c>
      <c r="V37" s="1351">
        <f>20000000</f>
        <v>20000000</v>
      </c>
      <c r="W37" s="862" t="s">
        <v>3231</v>
      </c>
      <c r="X37" s="1033" t="s">
        <v>2796</v>
      </c>
      <c r="Y37" s="495">
        <v>61</v>
      </c>
      <c r="Z37" s="1030" t="s">
        <v>2860</v>
      </c>
      <c r="AA37" s="1035">
        <v>289394</v>
      </c>
      <c r="AB37" s="1035">
        <v>279112</v>
      </c>
      <c r="AC37" s="1035">
        <v>63164</v>
      </c>
      <c r="AD37" s="1035">
        <v>45607</v>
      </c>
      <c r="AE37" s="1035">
        <v>365607</v>
      </c>
      <c r="AF37" s="1035">
        <v>75612</v>
      </c>
      <c r="AG37" s="1035">
        <v>2145</v>
      </c>
      <c r="AH37" s="1035">
        <v>12718</v>
      </c>
      <c r="AI37" s="1035">
        <v>26</v>
      </c>
      <c r="AJ37" s="1035">
        <v>37</v>
      </c>
      <c r="AK37" s="1035">
        <v>0</v>
      </c>
      <c r="AL37" s="1035">
        <v>0</v>
      </c>
      <c r="AM37" s="1035">
        <v>78</v>
      </c>
      <c r="AN37" s="1035">
        <v>16897</v>
      </c>
      <c r="AO37" s="1035">
        <v>852</v>
      </c>
      <c r="AP37" s="1035">
        <v>568506</v>
      </c>
      <c r="AQ37" s="1038">
        <v>44563</v>
      </c>
      <c r="AR37" s="1038">
        <v>44592</v>
      </c>
      <c r="AS37" s="1030" t="s">
        <v>2783</v>
      </c>
      <c r="AT37" s="521"/>
      <c r="AU37" s="507"/>
      <c r="AV37" s="507"/>
      <c r="AW37" s="507"/>
      <c r="AX37" s="507"/>
      <c r="AY37" s="507"/>
      <c r="AZ37" s="507"/>
      <c r="BA37" s="507"/>
      <c r="BB37" s="507"/>
      <c r="BC37" s="507"/>
      <c r="BD37" s="507"/>
      <c r="BE37" s="507"/>
      <c r="BF37" s="507"/>
      <c r="BG37" s="507"/>
      <c r="BH37" s="507"/>
      <c r="BI37" s="507"/>
      <c r="BJ37" s="507"/>
      <c r="BK37" s="507"/>
      <c r="BL37" s="507"/>
      <c r="BM37" s="507"/>
    </row>
    <row r="38" spans="1:65" ht="51" x14ac:dyDescent="0.2">
      <c r="A38" s="495">
        <v>1</v>
      </c>
      <c r="B38" s="490" t="s">
        <v>2795</v>
      </c>
      <c r="C38" s="489">
        <v>19</v>
      </c>
      <c r="D38" s="490" t="s">
        <v>617</v>
      </c>
      <c r="E38" s="489">
        <v>1903</v>
      </c>
      <c r="F38" s="490" t="s">
        <v>3137</v>
      </c>
      <c r="G38" s="489">
        <v>1903001</v>
      </c>
      <c r="H38" s="490" t="s">
        <v>245</v>
      </c>
      <c r="I38" s="489">
        <v>1903001</v>
      </c>
      <c r="J38" s="490" t="s">
        <v>245</v>
      </c>
      <c r="K38" s="495">
        <v>190300100</v>
      </c>
      <c r="L38" s="490" t="s">
        <v>3165</v>
      </c>
      <c r="M38" s="495">
        <v>190300100</v>
      </c>
      <c r="N38" s="490" t="s">
        <v>3165</v>
      </c>
      <c r="O38" s="502">
        <v>1</v>
      </c>
      <c r="P38" s="495">
        <v>2020003630117</v>
      </c>
      <c r="Q38" s="490" t="s">
        <v>3213</v>
      </c>
      <c r="R38" s="708">
        <f>SUM($V$34:$V$38)/SUM($V$34:$V$56)</f>
        <v>0.33394727221939197</v>
      </c>
      <c r="S38" s="490" t="s">
        <v>3212</v>
      </c>
      <c r="T38" s="697" t="s">
        <v>3233</v>
      </c>
      <c r="U38" s="490" t="s">
        <v>3232</v>
      </c>
      <c r="V38" s="1351">
        <v>10000000</v>
      </c>
      <c r="W38" s="862" t="s">
        <v>3231</v>
      </c>
      <c r="X38" s="1033" t="s">
        <v>2796</v>
      </c>
      <c r="Y38" s="495">
        <v>61</v>
      </c>
      <c r="Z38" s="1030" t="s">
        <v>2860</v>
      </c>
      <c r="AA38" s="1035">
        <v>289394</v>
      </c>
      <c r="AB38" s="1035">
        <v>279112</v>
      </c>
      <c r="AC38" s="1035">
        <v>63164</v>
      </c>
      <c r="AD38" s="1035">
        <v>45607</v>
      </c>
      <c r="AE38" s="1035">
        <v>365607</v>
      </c>
      <c r="AF38" s="1035">
        <v>75612</v>
      </c>
      <c r="AG38" s="1035">
        <v>2145</v>
      </c>
      <c r="AH38" s="1035">
        <v>12718</v>
      </c>
      <c r="AI38" s="1035">
        <v>26</v>
      </c>
      <c r="AJ38" s="1035">
        <v>37</v>
      </c>
      <c r="AK38" s="1035">
        <v>0</v>
      </c>
      <c r="AL38" s="1035">
        <v>0</v>
      </c>
      <c r="AM38" s="1035">
        <v>78</v>
      </c>
      <c r="AN38" s="1035">
        <v>16897</v>
      </c>
      <c r="AO38" s="1035">
        <v>852</v>
      </c>
      <c r="AP38" s="1035">
        <v>568506</v>
      </c>
      <c r="AQ38" s="1038">
        <v>44563</v>
      </c>
      <c r="AR38" s="1038">
        <v>44592</v>
      </c>
      <c r="AS38" s="1030" t="s">
        <v>2783</v>
      </c>
      <c r="AT38" s="521"/>
      <c r="AU38" s="507"/>
      <c r="AV38" s="507"/>
      <c r="AW38" s="507"/>
      <c r="AX38" s="507"/>
      <c r="AY38" s="507"/>
      <c r="AZ38" s="507"/>
      <c r="BA38" s="507"/>
      <c r="BB38" s="507"/>
      <c r="BC38" s="507"/>
      <c r="BD38" s="507"/>
      <c r="BE38" s="507"/>
      <c r="BF38" s="507"/>
      <c r="BG38" s="507"/>
      <c r="BH38" s="507"/>
      <c r="BI38" s="507"/>
      <c r="BJ38" s="507"/>
      <c r="BK38" s="507"/>
      <c r="BL38" s="507"/>
      <c r="BM38" s="507"/>
    </row>
    <row r="39" spans="1:65" ht="51" x14ac:dyDescent="0.2">
      <c r="A39" s="495">
        <v>1</v>
      </c>
      <c r="B39" s="490" t="s">
        <v>2795</v>
      </c>
      <c r="C39" s="489">
        <v>19</v>
      </c>
      <c r="D39" s="490" t="s">
        <v>617</v>
      </c>
      <c r="E39" s="489">
        <v>1903</v>
      </c>
      <c r="F39" s="490" t="s">
        <v>3137</v>
      </c>
      <c r="G39" s="489">
        <v>1903015</v>
      </c>
      <c r="H39" s="490" t="s">
        <v>3215</v>
      </c>
      <c r="I39" s="489">
        <v>1903015</v>
      </c>
      <c r="J39" s="490" t="s">
        <v>3215</v>
      </c>
      <c r="K39" s="495">
        <v>190301500</v>
      </c>
      <c r="L39" s="490" t="s">
        <v>3214</v>
      </c>
      <c r="M39" s="495">
        <v>190301500</v>
      </c>
      <c r="N39" s="490" t="s">
        <v>3214</v>
      </c>
      <c r="O39" s="502">
        <v>12</v>
      </c>
      <c r="P39" s="495">
        <v>2020003630117</v>
      </c>
      <c r="Q39" s="490" t="s">
        <v>3213</v>
      </c>
      <c r="R39" s="708">
        <f t="shared" ref="R39:R56" si="1">SUM($V$39:$V$56)/SUM($V$34:$V$56)</f>
        <v>0.6660527277806082</v>
      </c>
      <c r="S39" s="490" t="s">
        <v>3212</v>
      </c>
      <c r="T39" s="697" t="s">
        <v>3211</v>
      </c>
      <c r="U39" s="490" t="s">
        <v>3230</v>
      </c>
      <c r="V39" s="1351">
        <v>10000000</v>
      </c>
      <c r="W39" s="862" t="s">
        <v>3209</v>
      </c>
      <c r="X39" s="1033" t="s">
        <v>2796</v>
      </c>
      <c r="Y39" s="495">
        <v>61</v>
      </c>
      <c r="Z39" s="1030" t="s">
        <v>2860</v>
      </c>
      <c r="AA39" s="1035">
        <v>289394</v>
      </c>
      <c r="AB39" s="1035">
        <v>279112</v>
      </c>
      <c r="AC39" s="1035">
        <v>63164</v>
      </c>
      <c r="AD39" s="1035">
        <v>45607</v>
      </c>
      <c r="AE39" s="1035">
        <v>365607</v>
      </c>
      <c r="AF39" s="1035">
        <v>75612</v>
      </c>
      <c r="AG39" s="1035">
        <v>2145</v>
      </c>
      <c r="AH39" s="1035">
        <v>12718</v>
      </c>
      <c r="AI39" s="1035">
        <v>26</v>
      </c>
      <c r="AJ39" s="1035">
        <v>37</v>
      </c>
      <c r="AK39" s="1035">
        <v>0</v>
      </c>
      <c r="AL39" s="1035">
        <v>0</v>
      </c>
      <c r="AM39" s="1035">
        <v>78</v>
      </c>
      <c r="AN39" s="1035">
        <v>16897</v>
      </c>
      <c r="AO39" s="1035">
        <v>852</v>
      </c>
      <c r="AP39" s="1035">
        <v>568506</v>
      </c>
      <c r="AQ39" s="1038">
        <v>44563</v>
      </c>
      <c r="AR39" s="1038">
        <v>44592</v>
      </c>
      <c r="AS39" s="1030" t="s">
        <v>2783</v>
      </c>
      <c r="AT39" s="521"/>
      <c r="AU39" s="507"/>
      <c r="AV39" s="507"/>
      <c r="AW39" s="507"/>
      <c r="AX39" s="507"/>
      <c r="AY39" s="507"/>
      <c r="AZ39" s="507"/>
      <c r="BA39" s="507"/>
      <c r="BB39" s="507"/>
      <c r="BC39" s="507"/>
      <c r="BD39" s="507"/>
      <c r="BE39" s="507"/>
      <c r="BF39" s="507"/>
      <c r="BG39" s="507"/>
      <c r="BH39" s="507"/>
      <c r="BI39" s="507"/>
      <c r="BJ39" s="507"/>
      <c r="BK39" s="507"/>
      <c r="BL39" s="507"/>
      <c r="BM39" s="507"/>
    </row>
    <row r="40" spans="1:65" ht="51" x14ac:dyDescent="0.2">
      <c r="A40" s="495">
        <v>1</v>
      </c>
      <c r="B40" s="490" t="s">
        <v>2795</v>
      </c>
      <c r="C40" s="489">
        <v>19</v>
      </c>
      <c r="D40" s="490" t="s">
        <v>617</v>
      </c>
      <c r="E40" s="489">
        <v>1903</v>
      </c>
      <c r="F40" s="490" t="s">
        <v>3137</v>
      </c>
      <c r="G40" s="489">
        <v>1903015</v>
      </c>
      <c r="H40" s="490" t="s">
        <v>3215</v>
      </c>
      <c r="I40" s="489">
        <v>1903015</v>
      </c>
      <c r="J40" s="490" t="s">
        <v>3215</v>
      </c>
      <c r="K40" s="495">
        <v>190301500</v>
      </c>
      <c r="L40" s="490" t="s">
        <v>3214</v>
      </c>
      <c r="M40" s="495">
        <v>190301500</v>
      </c>
      <c r="N40" s="490" t="s">
        <v>3214</v>
      </c>
      <c r="O40" s="502">
        <v>12</v>
      </c>
      <c r="P40" s="495">
        <v>2020003630117</v>
      </c>
      <c r="Q40" s="490" t="s">
        <v>3213</v>
      </c>
      <c r="R40" s="708">
        <f t="shared" si="1"/>
        <v>0.6660527277806082</v>
      </c>
      <c r="S40" s="490" t="s">
        <v>3212</v>
      </c>
      <c r="T40" s="697" t="s">
        <v>3211</v>
      </c>
      <c r="U40" s="490" t="s">
        <v>3230</v>
      </c>
      <c r="V40" s="1351">
        <v>5000000</v>
      </c>
      <c r="W40" s="862" t="s">
        <v>3227</v>
      </c>
      <c r="X40" s="1033" t="s">
        <v>2796</v>
      </c>
      <c r="Y40" s="495">
        <v>20</v>
      </c>
      <c r="Z40" s="1030" t="s">
        <v>2784</v>
      </c>
      <c r="AA40" s="1035">
        <v>289394</v>
      </c>
      <c r="AB40" s="1035">
        <v>279112</v>
      </c>
      <c r="AC40" s="1035">
        <v>63164</v>
      </c>
      <c r="AD40" s="1035">
        <v>45607</v>
      </c>
      <c r="AE40" s="1035">
        <v>365607</v>
      </c>
      <c r="AF40" s="1035">
        <v>75612</v>
      </c>
      <c r="AG40" s="1035">
        <v>2145</v>
      </c>
      <c r="AH40" s="1035">
        <v>12718</v>
      </c>
      <c r="AI40" s="1035">
        <v>26</v>
      </c>
      <c r="AJ40" s="1035">
        <v>37</v>
      </c>
      <c r="AK40" s="1035">
        <v>0</v>
      </c>
      <c r="AL40" s="1035">
        <v>0</v>
      </c>
      <c r="AM40" s="1035">
        <v>78</v>
      </c>
      <c r="AN40" s="1035">
        <v>16897</v>
      </c>
      <c r="AO40" s="1035">
        <v>852</v>
      </c>
      <c r="AP40" s="1035">
        <v>568506</v>
      </c>
      <c r="AQ40" s="1038">
        <v>44563</v>
      </c>
      <c r="AR40" s="1038">
        <v>44592</v>
      </c>
      <c r="AS40" s="1030" t="s">
        <v>2783</v>
      </c>
      <c r="AT40" s="521"/>
      <c r="AU40" s="507"/>
      <c r="AV40" s="507"/>
      <c r="AW40" s="507"/>
      <c r="AX40" s="507"/>
      <c r="AY40" s="507"/>
      <c r="AZ40" s="507"/>
      <c r="BA40" s="507"/>
      <c r="BB40" s="507"/>
      <c r="BC40" s="507"/>
      <c r="BD40" s="507"/>
      <c r="BE40" s="507"/>
      <c r="BF40" s="507"/>
      <c r="BG40" s="507"/>
      <c r="BH40" s="507"/>
      <c r="BI40" s="507"/>
      <c r="BJ40" s="507"/>
      <c r="BK40" s="507"/>
      <c r="BL40" s="507"/>
      <c r="BM40" s="507"/>
    </row>
    <row r="41" spans="1:65" ht="96" customHeight="1" x14ac:dyDescent="0.2">
      <c r="A41" s="495">
        <v>1</v>
      </c>
      <c r="B41" s="490" t="s">
        <v>2795</v>
      </c>
      <c r="C41" s="489">
        <v>19</v>
      </c>
      <c r="D41" s="490" t="s">
        <v>617</v>
      </c>
      <c r="E41" s="489">
        <v>1903</v>
      </c>
      <c r="F41" s="490" t="s">
        <v>3137</v>
      </c>
      <c r="G41" s="489">
        <v>1903015</v>
      </c>
      <c r="H41" s="490" t="s">
        <v>3215</v>
      </c>
      <c r="I41" s="489">
        <v>1903015</v>
      </c>
      <c r="J41" s="490" t="s">
        <v>3215</v>
      </c>
      <c r="K41" s="495">
        <v>190301500</v>
      </c>
      <c r="L41" s="490" t="s">
        <v>3214</v>
      </c>
      <c r="M41" s="495">
        <v>190301500</v>
      </c>
      <c r="N41" s="490" t="s">
        <v>3214</v>
      </c>
      <c r="O41" s="502">
        <v>12</v>
      </c>
      <c r="P41" s="495">
        <v>2020003630117</v>
      </c>
      <c r="Q41" s="490" t="s">
        <v>3213</v>
      </c>
      <c r="R41" s="708">
        <f t="shared" si="1"/>
        <v>0.6660527277806082</v>
      </c>
      <c r="S41" s="490" t="s">
        <v>3212</v>
      </c>
      <c r="T41" s="697" t="s">
        <v>3211</v>
      </c>
      <c r="U41" s="490" t="s">
        <v>3229</v>
      </c>
      <c r="V41" s="1351">
        <v>10000000</v>
      </c>
      <c r="W41" s="862" t="s">
        <v>3209</v>
      </c>
      <c r="X41" s="1033" t="s">
        <v>2796</v>
      </c>
      <c r="Y41" s="495">
        <v>61</v>
      </c>
      <c r="Z41" s="1030" t="s">
        <v>2860</v>
      </c>
      <c r="AA41" s="1035">
        <v>289394</v>
      </c>
      <c r="AB41" s="1035">
        <v>279112</v>
      </c>
      <c r="AC41" s="1035">
        <v>63164</v>
      </c>
      <c r="AD41" s="1035">
        <v>45607</v>
      </c>
      <c r="AE41" s="1035">
        <v>365607</v>
      </c>
      <c r="AF41" s="1035">
        <v>75612</v>
      </c>
      <c r="AG41" s="1035">
        <v>2145</v>
      </c>
      <c r="AH41" s="1035">
        <v>12718</v>
      </c>
      <c r="AI41" s="1035">
        <v>26</v>
      </c>
      <c r="AJ41" s="1035">
        <v>37</v>
      </c>
      <c r="AK41" s="1035">
        <v>0</v>
      </c>
      <c r="AL41" s="1035">
        <v>0</v>
      </c>
      <c r="AM41" s="1035">
        <v>78</v>
      </c>
      <c r="AN41" s="1035">
        <v>16897</v>
      </c>
      <c r="AO41" s="1035">
        <v>852</v>
      </c>
      <c r="AP41" s="1035">
        <v>568506</v>
      </c>
      <c r="AQ41" s="1038">
        <v>44563</v>
      </c>
      <c r="AR41" s="1038">
        <v>44592</v>
      </c>
      <c r="AS41" s="1030" t="s">
        <v>2783</v>
      </c>
      <c r="AT41" s="521"/>
      <c r="AU41" s="507"/>
      <c r="AV41" s="507"/>
      <c r="AW41" s="507"/>
      <c r="AX41" s="507"/>
      <c r="AY41" s="507"/>
      <c r="AZ41" s="507"/>
      <c r="BA41" s="507"/>
      <c r="BB41" s="507"/>
      <c r="BC41" s="507"/>
      <c r="BD41" s="507"/>
      <c r="BE41" s="507"/>
      <c r="BF41" s="507"/>
      <c r="BG41" s="507"/>
      <c r="BH41" s="507"/>
      <c r="BI41" s="507"/>
      <c r="BJ41" s="507"/>
      <c r="BK41" s="507"/>
      <c r="BL41" s="507"/>
      <c r="BM41" s="507"/>
    </row>
    <row r="42" spans="1:65" ht="81.75" customHeight="1" x14ac:dyDescent="0.2">
      <c r="A42" s="495">
        <v>1</v>
      </c>
      <c r="B42" s="490" t="s">
        <v>2795</v>
      </c>
      <c r="C42" s="489">
        <v>19</v>
      </c>
      <c r="D42" s="490" t="s">
        <v>617</v>
      </c>
      <c r="E42" s="489">
        <v>1903</v>
      </c>
      <c r="F42" s="490" t="s">
        <v>3137</v>
      </c>
      <c r="G42" s="489">
        <v>1903015</v>
      </c>
      <c r="H42" s="490" t="s">
        <v>3215</v>
      </c>
      <c r="I42" s="489">
        <v>1903015</v>
      </c>
      <c r="J42" s="490" t="s">
        <v>3215</v>
      </c>
      <c r="K42" s="495">
        <v>190301500</v>
      </c>
      <c r="L42" s="490" t="s">
        <v>3214</v>
      </c>
      <c r="M42" s="495">
        <v>190301500</v>
      </c>
      <c r="N42" s="490" t="s">
        <v>3214</v>
      </c>
      <c r="O42" s="502">
        <v>12</v>
      </c>
      <c r="P42" s="495">
        <v>2020003630117</v>
      </c>
      <c r="Q42" s="490" t="s">
        <v>3213</v>
      </c>
      <c r="R42" s="708">
        <f t="shared" si="1"/>
        <v>0.6660527277806082</v>
      </c>
      <c r="S42" s="490" t="s">
        <v>3212</v>
      </c>
      <c r="T42" s="697" t="s">
        <v>3211</v>
      </c>
      <c r="U42" s="490" t="s">
        <v>3229</v>
      </c>
      <c r="V42" s="1351">
        <v>10000000</v>
      </c>
      <c r="W42" s="862" t="s">
        <v>3227</v>
      </c>
      <c r="X42" s="1033" t="s">
        <v>2796</v>
      </c>
      <c r="Y42" s="495">
        <v>20</v>
      </c>
      <c r="Z42" s="1030" t="s">
        <v>2784</v>
      </c>
      <c r="AA42" s="1035">
        <v>289394</v>
      </c>
      <c r="AB42" s="1035">
        <v>279112</v>
      </c>
      <c r="AC42" s="1035">
        <v>63164</v>
      </c>
      <c r="AD42" s="1035">
        <v>45607</v>
      </c>
      <c r="AE42" s="1035">
        <v>365607</v>
      </c>
      <c r="AF42" s="1035">
        <v>75612</v>
      </c>
      <c r="AG42" s="1035">
        <v>2145</v>
      </c>
      <c r="AH42" s="1035">
        <v>12718</v>
      </c>
      <c r="AI42" s="1035">
        <v>26</v>
      </c>
      <c r="AJ42" s="1035">
        <v>37</v>
      </c>
      <c r="AK42" s="1035">
        <v>0</v>
      </c>
      <c r="AL42" s="1035">
        <v>0</v>
      </c>
      <c r="AM42" s="1035">
        <v>78</v>
      </c>
      <c r="AN42" s="1035">
        <v>16897</v>
      </c>
      <c r="AO42" s="1035">
        <v>852</v>
      </c>
      <c r="AP42" s="1035">
        <v>568506</v>
      </c>
      <c r="AQ42" s="1038">
        <v>44563</v>
      </c>
      <c r="AR42" s="1038">
        <v>44592</v>
      </c>
      <c r="AS42" s="1030" t="s">
        <v>2783</v>
      </c>
      <c r="AT42" s="521"/>
      <c r="AU42" s="507"/>
      <c r="AV42" s="507"/>
      <c r="AW42" s="507"/>
      <c r="AX42" s="507"/>
      <c r="AY42" s="507"/>
      <c r="AZ42" s="507"/>
      <c r="BA42" s="507"/>
      <c r="BB42" s="507"/>
      <c r="BC42" s="507"/>
      <c r="BD42" s="507"/>
      <c r="BE42" s="507"/>
      <c r="BF42" s="507"/>
      <c r="BG42" s="507"/>
      <c r="BH42" s="507"/>
      <c r="BI42" s="507"/>
      <c r="BJ42" s="507"/>
      <c r="BK42" s="507"/>
      <c r="BL42" s="507"/>
      <c r="BM42" s="507"/>
    </row>
    <row r="43" spans="1:65" ht="90" customHeight="1" x14ac:dyDescent="0.2">
      <c r="A43" s="495">
        <v>1</v>
      </c>
      <c r="B43" s="490" t="s">
        <v>2795</v>
      </c>
      <c r="C43" s="489">
        <v>19</v>
      </c>
      <c r="D43" s="490" t="s">
        <v>617</v>
      </c>
      <c r="E43" s="489">
        <v>1903</v>
      </c>
      <c r="F43" s="490" t="s">
        <v>3137</v>
      </c>
      <c r="G43" s="489">
        <v>1903015</v>
      </c>
      <c r="H43" s="490" t="s">
        <v>3215</v>
      </c>
      <c r="I43" s="489">
        <v>1903015</v>
      </c>
      <c r="J43" s="490" t="s">
        <v>3215</v>
      </c>
      <c r="K43" s="495">
        <v>190301500</v>
      </c>
      <c r="L43" s="490" t="s">
        <v>3214</v>
      </c>
      <c r="M43" s="495">
        <v>190301500</v>
      </c>
      <c r="N43" s="490" t="s">
        <v>3214</v>
      </c>
      <c r="O43" s="502">
        <v>12</v>
      </c>
      <c r="P43" s="495">
        <v>2020003630117</v>
      </c>
      <c r="Q43" s="490" t="s">
        <v>3213</v>
      </c>
      <c r="R43" s="708">
        <f t="shared" si="1"/>
        <v>0.6660527277806082</v>
      </c>
      <c r="S43" s="490" t="s">
        <v>3212</v>
      </c>
      <c r="T43" s="697" t="s">
        <v>3211</v>
      </c>
      <c r="U43" s="490" t="s">
        <v>3228</v>
      </c>
      <c r="V43" s="1351">
        <v>10000000</v>
      </c>
      <c r="W43" s="862" t="s">
        <v>3209</v>
      </c>
      <c r="X43" s="1033" t="s">
        <v>2796</v>
      </c>
      <c r="Y43" s="495">
        <v>61</v>
      </c>
      <c r="Z43" s="1030" t="s">
        <v>2860</v>
      </c>
      <c r="AA43" s="1035">
        <v>289394</v>
      </c>
      <c r="AB43" s="1035">
        <v>279112</v>
      </c>
      <c r="AC43" s="1035">
        <v>63164</v>
      </c>
      <c r="AD43" s="1035">
        <v>45607</v>
      </c>
      <c r="AE43" s="1035">
        <v>365607</v>
      </c>
      <c r="AF43" s="1035">
        <v>75612</v>
      </c>
      <c r="AG43" s="1035">
        <v>2145</v>
      </c>
      <c r="AH43" s="1035">
        <v>12718</v>
      </c>
      <c r="AI43" s="1035">
        <v>26</v>
      </c>
      <c r="AJ43" s="1035">
        <v>37</v>
      </c>
      <c r="AK43" s="1035">
        <v>0</v>
      </c>
      <c r="AL43" s="1035">
        <v>0</v>
      </c>
      <c r="AM43" s="1035">
        <v>78</v>
      </c>
      <c r="AN43" s="1035">
        <v>16897</v>
      </c>
      <c r="AO43" s="1035">
        <v>852</v>
      </c>
      <c r="AP43" s="1035">
        <v>568506</v>
      </c>
      <c r="AQ43" s="1038">
        <v>44563</v>
      </c>
      <c r="AR43" s="1038">
        <v>44592</v>
      </c>
      <c r="AS43" s="1030" t="s">
        <v>2783</v>
      </c>
      <c r="AT43" s="521"/>
      <c r="AU43" s="507"/>
      <c r="AV43" s="507"/>
      <c r="AW43" s="507"/>
      <c r="AX43" s="507"/>
      <c r="AY43" s="507"/>
      <c r="AZ43" s="507"/>
      <c r="BA43" s="507"/>
      <c r="BB43" s="507"/>
      <c r="BC43" s="507"/>
      <c r="BD43" s="507"/>
      <c r="BE43" s="507"/>
      <c r="BF43" s="507"/>
      <c r="BG43" s="507"/>
      <c r="BH43" s="507"/>
      <c r="BI43" s="507"/>
      <c r="BJ43" s="507"/>
      <c r="BK43" s="507"/>
      <c r="BL43" s="507"/>
      <c r="BM43" s="507"/>
    </row>
    <row r="44" spans="1:65" ht="90" customHeight="1" x14ac:dyDescent="0.2">
      <c r="A44" s="495">
        <v>1</v>
      </c>
      <c r="B44" s="490" t="s">
        <v>2795</v>
      </c>
      <c r="C44" s="489">
        <v>19</v>
      </c>
      <c r="D44" s="490" t="s">
        <v>617</v>
      </c>
      <c r="E44" s="489">
        <v>1903</v>
      </c>
      <c r="F44" s="490" t="s">
        <v>3137</v>
      </c>
      <c r="G44" s="489">
        <v>1903015</v>
      </c>
      <c r="H44" s="490" t="s">
        <v>3215</v>
      </c>
      <c r="I44" s="489">
        <v>1903015</v>
      </c>
      <c r="J44" s="490" t="s">
        <v>3215</v>
      </c>
      <c r="K44" s="495">
        <v>190301500</v>
      </c>
      <c r="L44" s="490" t="s">
        <v>3214</v>
      </c>
      <c r="M44" s="495">
        <v>190301500</v>
      </c>
      <c r="N44" s="490" t="s">
        <v>3214</v>
      </c>
      <c r="O44" s="502">
        <v>12</v>
      </c>
      <c r="P44" s="495">
        <v>2020003630117</v>
      </c>
      <c r="Q44" s="490" t="s">
        <v>3213</v>
      </c>
      <c r="R44" s="708">
        <f t="shared" si="1"/>
        <v>0.6660527277806082</v>
      </c>
      <c r="S44" s="490" t="s">
        <v>3212</v>
      </c>
      <c r="T44" s="697" t="s">
        <v>3211</v>
      </c>
      <c r="U44" s="490" t="s">
        <v>3228</v>
      </c>
      <c r="V44" s="1351">
        <v>5000000</v>
      </c>
      <c r="W44" s="862" t="s">
        <v>3227</v>
      </c>
      <c r="X44" s="1033" t="s">
        <v>2796</v>
      </c>
      <c r="Y44" s="495">
        <v>20</v>
      </c>
      <c r="Z44" s="1030" t="s">
        <v>2784</v>
      </c>
      <c r="AA44" s="1035">
        <v>289394</v>
      </c>
      <c r="AB44" s="1035">
        <v>279112</v>
      </c>
      <c r="AC44" s="1035">
        <v>63164</v>
      </c>
      <c r="AD44" s="1035">
        <v>45607</v>
      </c>
      <c r="AE44" s="1035">
        <v>365607</v>
      </c>
      <c r="AF44" s="1035">
        <v>75612</v>
      </c>
      <c r="AG44" s="1035">
        <v>2145</v>
      </c>
      <c r="AH44" s="1035">
        <v>12718</v>
      </c>
      <c r="AI44" s="1035">
        <v>26</v>
      </c>
      <c r="AJ44" s="1035">
        <v>37</v>
      </c>
      <c r="AK44" s="1035">
        <v>0</v>
      </c>
      <c r="AL44" s="1035">
        <v>0</v>
      </c>
      <c r="AM44" s="1035">
        <v>78</v>
      </c>
      <c r="AN44" s="1035">
        <v>16897</v>
      </c>
      <c r="AO44" s="1035">
        <v>852</v>
      </c>
      <c r="AP44" s="1035">
        <v>568506</v>
      </c>
      <c r="AQ44" s="1038">
        <v>44563</v>
      </c>
      <c r="AR44" s="1038">
        <v>44592</v>
      </c>
      <c r="AS44" s="1030" t="s">
        <v>2783</v>
      </c>
      <c r="AT44" s="521"/>
      <c r="AU44" s="507"/>
      <c r="AV44" s="507"/>
      <c r="AW44" s="507"/>
      <c r="AX44" s="507"/>
      <c r="AY44" s="507"/>
      <c r="AZ44" s="507"/>
      <c r="BA44" s="507"/>
      <c r="BB44" s="507"/>
      <c r="BC44" s="507"/>
      <c r="BD44" s="507"/>
      <c r="BE44" s="507"/>
      <c r="BF44" s="507"/>
      <c r="BG44" s="507"/>
      <c r="BH44" s="507"/>
      <c r="BI44" s="507"/>
      <c r="BJ44" s="507"/>
      <c r="BK44" s="507"/>
      <c r="BL44" s="507"/>
      <c r="BM44" s="507"/>
    </row>
    <row r="45" spans="1:65" ht="83.25" customHeight="1" x14ac:dyDescent="0.2">
      <c r="A45" s="495">
        <v>1</v>
      </c>
      <c r="B45" s="490" t="s">
        <v>2795</v>
      </c>
      <c r="C45" s="489">
        <v>19</v>
      </c>
      <c r="D45" s="490" t="s">
        <v>617</v>
      </c>
      <c r="E45" s="489">
        <v>1903</v>
      </c>
      <c r="F45" s="490" t="s">
        <v>3137</v>
      </c>
      <c r="G45" s="489">
        <v>1903015</v>
      </c>
      <c r="H45" s="490" t="s">
        <v>3215</v>
      </c>
      <c r="I45" s="489">
        <v>1903015</v>
      </c>
      <c r="J45" s="490" t="s">
        <v>3215</v>
      </c>
      <c r="K45" s="495">
        <v>190301500</v>
      </c>
      <c r="L45" s="490" t="s">
        <v>3214</v>
      </c>
      <c r="M45" s="495">
        <v>190301500</v>
      </c>
      <c r="N45" s="490" t="s">
        <v>3214</v>
      </c>
      <c r="O45" s="502">
        <v>12</v>
      </c>
      <c r="P45" s="495">
        <v>2020003630117</v>
      </c>
      <c r="Q45" s="490" t="s">
        <v>3213</v>
      </c>
      <c r="R45" s="708">
        <f t="shared" si="1"/>
        <v>0.6660527277806082</v>
      </c>
      <c r="S45" s="490" t="s">
        <v>3212</v>
      </c>
      <c r="T45" s="697" t="s">
        <v>3211</v>
      </c>
      <c r="U45" s="490" t="s">
        <v>3226</v>
      </c>
      <c r="V45" s="1351">
        <v>10000000</v>
      </c>
      <c r="W45" s="862" t="s">
        <v>3209</v>
      </c>
      <c r="X45" s="1033" t="s">
        <v>2796</v>
      </c>
      <c r="Y45" s="495">
        <v>61</v>
      </c>
      <c r="Z45" s="1030" t="s">
        <v>2860</v>
      </c>
      <c r="AA45" s="1035">
        <v>289394</v>
      </c>
      <c r="AB45" s="1035">
        <v>279112</v>
      </c>
      <c r="AC45" s="1035">
        <v>63164</v>
      </c>
      <c r="AD45" s="1035">
        <v>45607</v>
      </c>
      <c r="AE45" s="1035">
        <v>365607</v>
      </c>
      <c r="AF45" s="1035">
        <v>75612</v>
      </c>
      <c r="AG45" s="1035">
        <v>2145</v>
      </c>
      <c r="AH45" s="1035">
        <v>12718</v>
      </c>
      <c r="AI45" s="1035">
        <v>26</v>
      </c>
      <c r="AJ45" s="1035">
        <v>37</v>
      </c>
      <c r="AK45" s="1035">
        <v>0</v>
      </c>
      <c r="AL45" s="1035">
        <v>0</v>
      </c>
      <c r="AM45" s="1035">
        <v>78</v>
      </c>
      <c r="AN45" s="1035">
        <v>16897</v>
      </c>
      <c r="AO45" s="1035">
        <v>852</v>
      </c>
      <c r="AP45" s="1035">
        <v>568506</v>
      </c>
      <c r="AQ45" s="1038">
        <v>44563</v>
      </c>
      <c r="AR45" s="1038">
        <v>44592</v>
      </c>
      <c r="AS45" s="1030" t="s">
        <v>2783</v>
      </c>
      <c r="AT45" s="521"/>
      <c r="AU45" s="507"/>
      <c r="AV45" s="507"/>
      <c r="AW45" s="507"/>
      <c r="AX45" s="507"/>
      <c r="AY45" s="507"/>
      <c r="AZ45" s="507"/>
      <c r="BA45" s="507"/>
      <c r="BB45" s="507"/>
      <c r="BC45" s="507"/>
      <c r="BD45" s="507"/>
      <c r="BE45" s="507"/>
      <c r="BF45" s="507"/>
      <c r="BG45" s="507"/>
      <c r="BH45" s="507"/>
      <c r="BI45" s="507"/>
      <c r="BJ45" s="507"/>
      <c r="BK45" s="507"/>
      <c r="BL45" s="507"/>
      <c r="BM45" s="507"/>
    </row>
    <row r="46" spans="1:65" ht="79.5" customHeight="1" x14ac:dyDescent="0.2">
      <c r="A46" s="495">
        <v>1</v>
      </c>
      <c r="B46" s="490" t="s">
        <v>2795</v>
      </c>
      <c r="C46" s="489">
        <v>19</v>
      </c>
      <c r="D46" s="490" t="s">
        <v>617</v>
      </c>
      <c r="E46" s="489">
        <v>1903</v>
      </c>
      <c r="F46" s="490" t="s">
        <v>3137</v>
      </c>
      <c r="G46" s="489">
        <v>1903015</v>
      </c>
      <c r="H46" s="490" t="s">
        <v>3215</v>
      </c>
      <c r="I46" s="489">
        <v>1903015</v>
      </c>
      <c r="J46" s="490" t="s">
        <v>3215</v>
      </c>
      <c r="K46" s="495">
        <v>190301500</v>
      </c>
      <c r="L46" s="490" t="s">
        <v>3214</v>
      </c>
      <c r="M46" s="495">
        <v>190301500</v>
      </c>
      <c r="N46" s="490" t="s">
        <v>3214</v>
      </c>
      <c r="O46" s="502">
        <v>12</v>
      </c>
      <c r="P46" s="495">
        <v>2020003630117</v>
      </c>
      <c r="Q46" s="490" t="s">
        <v>3213</v>
      </c>
      <c r="R46" s="708">
        <f t="shared" si="1"/>
        <v>0.6660527277806082</v>
      </c>
      <c r="S46" s="490" t="s">
        <v>3212</v>
      </c>
      <c r="T46" s="697" t="s">
        <v>3211</v>
      </c>
      <c r="U46" s="490" t="s">
        <v>3225</v>
      </c>
      <c r="V46" s="1351">
        <v>10000000</v>
      </c>
      <c r="W46" s="862" t="s">
        <v>3209</v>
      </c>
      <c r="X46" s="1033" t="s">
        <v>2796</v>
      </c>
      <c r="Y46" s="495">
        <v>61</v>
      </c>
      <c r="Z46" s="1030" t="s">
        <v>2860</v>
      </c>
      <c r="AA46" s="1035">
        <v>289394</v>
      </c>
      <c r="AB46" s="1035">
        <v>279112</v>
      </c>
      <c r="AC46" s="1035">
        <v>63164</v>
      </c>
      <c r="AD46" s="1035">
        <v>45607</v>
      </c>
      <c r="AE46" s="1035">
        <v>365607</v>
      </c>
      <c r="AF46" s="1035">
        <v>75612</v>
      </c>
      <c r="AG46" s="1035">
        <v>2145</v>
      </c>
      <c r="AH46" s="1035">
        <v>12718</v>
      </c>
      <c r="AI46" s="1035">
        <v>26</v>
      </c>
      <c r="AJ46" s="1035">
        <v>37</v>
      </c>
      <c r="AK46" s="1035">
        <v>0</v>
      </c>
      <c r="AL46" s="1035">
        <v>0</v>
      </c>
      <c r="AM46" s="1035">
        <v>78</v>
      </c>
      <c r="AN46" s="1035">
        <v>16897</v>
      </c>
      <c r="AO46" s="1035">
        <v>852</v>
      </c>
      <c r="AP46" s="1035">
        <v>568506</v>
      </c>
      <c r="AQ46" s="1038">
        <v>44563</v>
      </c>
      <c r="AR46" s="1038">
        <v>44592</v>
      </c>
      <c r="AS46" s="1030" t="s">
        <v>2783</v>
      </c>
      <c r="AT46" s="521"/>
      <c r="AU46" s="507"/>
      <c r="AV46" s="507"/>
      <c r="AW46" s="507"/>
      <c r="AX46" s="507"/>
      <c r="AY46" s="507"/>
      <c r="AZ46" s="507"/>
      <c r="BA46" s="507"/>
      <c r="BB46" s="507"/>
      <c r="BC46" s="507"/>
      <c r="BD46" s="507"/>
      <c r="BE46" s="507"/>
      <c r="BF46" s="507"/>
      <c r="BG46" s="507"/>
      <c r="BH46" s="507"/>
      <c r="BI46" s="507"/>
      <c r="BJ46" s="507"/>
      <c r="BK46" s="507"/>
      <c r="BL46" s="507"/>
      <c r="BM46" s="507"/>
    </row>
    <row r="47" spans="1:65" ht="73.5" customHeight="1" x14ac:dyDescent="0.2">
      <c r="A47" s="495">
        <v>1</v>
      </c>
      <c r="B47" s="490" t="s">
        <v>2795</v>
      </c>
      <c r="C47" s="489">
        <v>19</v>
      </c>
      <c r="D47" s="490" t="s">
        <v>617</v>
      </c>
      <c r="E47" s="489">
        <v>1903</v>
      </c>
      <c r="F47" s="490" t="s">
        <v>3137</v>
      </c>
      <c r="G47" s="489">
        <v>1903015</v>
      </c>
      <c r="H47" s="490" t="s">
        <v>3215</v>
      </c>
      <c r="I47" s="489">
        <v>1903015</v>
      </c>
      <c r="J47" s="490" t="s">
        <v>3215</v>
      </c>
      <c r="K47" s="495">
        <v>190301500</v>
      </c>
      <c r="L47" s="490" t="s">
        <v>3214</v>
      </c>
      <c r="M47" s="495">
        <v>190301500</v>
      </c>
      <c r="N47" s="490" t="s">
        <v>3214</v>
      </c>
      <c r="O47" s="502">
        <v>12</v>
      </c>
      <c r="P47" s="495">
        <v>2020003630117</v>
      </c>
      <c r="Q47" s="490" t="s">
        <v>3213</v>
      </c>
      <c r="R47" s="708">
        <f t="shared" si="1"/>
        <v>0.6660527277806082</v>
      </c>
      <c r="S47" s="490" t="s">
        <v>3212</v>
      </c>
      <c r="T47" s="697" t="s">
        <v>3211</v>
      </c>
      <c r="U47" s="490" t="s">
        <v>3224</v>
      </c>
      <c r="V47" s="1351">
        <v>10000000</v>
      </c>
      <c r="W47" s="862" t="s">
        <v>3209</v>
      </c>
      <c r="X47" s="1033" t="s">
        <v>2796</v>
      </c>
      <c r="Y47" s="495">
        <v>61</v>
      </c>
      <c r="Z47" s="1030" t="s">
        <v>2860</v>
      </c>
      <c r="AA47" s="1035">
        <v>289394</v>
      </c>
      <c r="AB47" s="1035">
        <v>279112</v>
      </c>
      <c r="AC47" s="1035">
        <v>63164</v>
      </c>
      <c r="AD47" s="1035">
        <v>45607</v>
      </c>
      <c r="AE47" s="1035">
        <v>365607</v>
      </c>
      <c r="AF47" s="1035">
        <v>75612</v>
      </c>
      <c r="AG47" s="1035">
        <v>2145</v>
      </c>
      <c r="AH47" s="1035">
        <v>12718</v>
      </c>
      <c r="AI47" s="1035">
        <v>26</v>
      </c>
      <c r="AJ47" s="1035">
        <v>37</v>
      </c>
      <c r="AK47" s="1035">
        <v>0</v>
      </c>
      <c r="AL47" s="1035">
        <v>0</v>
      </c>
      <c r="AM47" s="1035">
        <v>78</v>
      </c>
      <c r="AN47" s="1035">
        <v>16897</v>
      </c>
      <c r="AO47" s="1035">
        <v>852</v>
      </c>
      <c r="AP47" s="1035">
        <v>568506</v>
      </c>
      <c r="AQ47" s="1038">
        <v>44563</v>
      </c>
      <c r="AR47" s="1038">
        <v>44592</v>
      </c>
      <c r="AS47" s="1030" t="s">
        <v>2783</v>
      </c>
      <c r="AT47" s="521"/>
      <c r="AU47" s="507"/>
      <c r="AV47" s="507"/>
      <c r="AW47" s="507"/>
      <c r="AX47" s="507"/>
      <c r="AY47" s="507"/>
      <c r="AZ47" s="507"/>
      <c r="BA47" s="507"/>
      <c r="BB47" s="507"/>
      <c r="BC47" s="507"/>
      <c r="BD47" s="507"/>
      <c r="BE47" s="507"/>
      <c r="BF47" s="507"/>
      <c r="BG47" s="507"/>
      <c r="BH47" s="507"/>
      <c r="BI47" s="507"/>
      <c r="BJ47" s="507"/>
      <c r="BK47" s="507"/>
      <c r="BL47" s="507"/>
      <c r="BM47" s="507"/>
    </row>
    <row r="48" spans="1:65" ht="129.75" customHeight="1" x14ac:dyDescent="0.2">
      <c r="A48" s="495">
        <v>1</v>
      </c>
      <c r="B48" s="490" t="s">
        <v>2795</v>
      </c>
      <c r="C48" s="489">
        <v>19</v>
      </c>
      <c r="D48" s="490" t="s">
        <v>617</v>
      </c>
      <c r="E48" s="489">
        <v>1903</v>
      </c>
      <c r="F48" s="490" t="s">
        <v>3137</v>
      </c>
      <c r="G48" s="489">
        <v>1903015</v>
      </c>
      <c r="H48" s="490" t="s">
        <v>3215</v>
      </c>
      <c r="I48" s="489">
        <v>1903015</v>
      </c>
      <c r="J48" s="490" t="s">
        <v>3215</v>
      </c>
      <c r="K48" s="495">
        <v>190301500</v>
      </c>
      <c r="L48" s="490" t="s">
        <v>3214</v>
      </c>
      <c r="M48" s="495">
        <v>190301500</v>
      </c>
      <c r="N48" s="490" t="s">
        <v>3214</v>
      </c>
      <c r="O48" s="502">
        <v>12</v>
      </c>
      <c r="P48" s="495">
        <v>2020003630117</v>
      </c>
      <c r="Q48" s="490" t="s">
        <v>3213</v>
      </c>
      <c r="R48" s="708">
        <f t="shared" si="1"/>
        <v>0.6660527277806082</v>
      </c>
      <c r="S48" s="490" t="s">
        <v>3212</v>
      </c>
      <c r="T48" s="697" t="s">
        <v>3211</v>
      </c>
      <c r="U48" s="490" t="s">
        <v>3223</v>
      </c>
      <c r="V48" s="1351">
        <v>7785000</v>
      </c>
      <c r="W48" s="862" t="s">
        <v>3209</v>
      </c>
      <c r="X48" s="1033" t="s">
        <v>2796</v>
      </c>
      <c r="Y48" s="495">
        <v>61</v>
      </c>
      <c r="Z48" s="1030" t="s">
        <v>2860</v>
      </c>
      <c r="AA48" s="1035">
        <v>289394</v>
      </c>
      <c r="AB48" s="1035">
        <v>279112</v>
      </c>
      <c r="AC48" s="1035">
        <v>63164</v>
      </c>
      <c r="AD48" s="1035">
        <v>45607</v>
      </c>
      <c r="AE48" s="1035">
        <v>365607</v>
      </c>
      <c r="AF48" s="1035">
        <v>75612</v>
      </c>
      <c r="AG48" s="1035">
        <v>2145</v>
      </c>
      <c r="AH48" s="1035">
        <v>12718</v>
      </c>
      <c r="AI48" s="1035">
        <v>26</v>
      </c>
      <c r="AJ48" s="1035">
        <v>37</v>
      </c>
      <c r="AK48" s="1035">
        <v>0</v>
      </c>
      <c r="AL48" s="1035">
        <v>0</v>
      </c>
      <c r="AM48" s="1035">
        <v>78</v>
      </c>
      <c r="AN48" s="1035">
        <v>16897</v>
      </c>
      <c r="AO48" s="1035">
        <v>852</v>
      </c>
      <c r="AP48" s="1035">
        <v>568506</v>
      </c>
      <c r="AQ48" s="1038">
        <v>44563</v>
      </c>
      <c r="AR48" s="1038">
        <v>44592</v>
      </c>
      <c r="AS48" s="1030" t="s">
        <v>2783</v>
      </c>
      <c r="AT48" s="521"/>
      <c r="AU48" s="507"/>
      <c r="AV48" s="507"/>
      <c r="AW48" s="507"/>
      <c r="AX48" s="507"/>
      <c r="AY48" s="507"/>
      <c r="AZ48" s="507"/>
      <c r="BA48" s="507"/>
      <c r="BB48" s="507"/>
      <c r="BC48" s="507"/>
      <c r="BD48" s="507"/>
      <c r="BE48" s="507"/>
      <c r="BF48" s="507"/>
      <c r="BG48" s="507"/>
      <c r="BH48" s="507"/>
      <c r="BI48" s="507"/>
      <c r="BJ48" s="507"/>
      <c r="BK48" s="507"/>
      <c r="BL48" s="507"/>
      <c r="BM48" s="507"/>
    </row>
    <row r="49" spans="1:65" ht="90.75" customHeight="1" x14ac:dyDescent="0.2">
      <c r="A49" s="495">
        <v>1</v>
      </c>
      <c r="B49" s="490" t="s">
        <v>2795</v>
      </c>
      <c r="C49" s="489">
        <v>19</v>
      </c>
      <c r="D49" s="490" t="s">
        <v>617</v>
      </c>
      <c r="E49" s="489">
        <v>1903</v>
      </c>
      <c r="F49" s="490" t="s">
        <v>3137</v>
      </c>
      <c r="G49" s="489">
        <v>1903015</v>
      </c>
      <c r="H49" s="490" t="s">
        <v>3215</v>
      </c>
      <c r="I49" s="489">
        <v>1903015</v>
      </c>
      <c r="J49" s="490" t="s">
        <v>3215</v>
      </c>
      <c r="K49" s="495">
        <v>190301500</v>
      </c>
      <c r="L49" s="490" t="s">
        <v>3214</v>
      </c>
      <c r="M49" s="495">
        <v>190301500</v>
      </c>
      <c r="N49" s="490" t="s">
        <v>3214</v>
      </c>
      <c r="O49" s="502">
        <v>12</v>
      </c>
      <c r="P49" s="495">
        <v>2020003630117</v>
      </c>
      <c r="Q49" s="490" t="s">
        <v>3213</v>
      </c>
      <c r="R49" s="708">
        <f t="shared" si="1"/>
        <v>0.6660527277806082</v>
      </c>
      <c r="S49" s="490" t="s">
        <v>3212</v>
      </c>
      <c r="T49" s="697" t="s">
        <v>3211</v>
      </c>
      <c r="U49" s="490" t="s">
        <v>3222</v>
      </c>
      <c r="V49" s="1351">
        <v>23850000</v>
      </c>
      <c r="W49" s="862" t="s">
        <v>3209</v>
      </c>
      <c r="X49" s="1033" t="s">
        <v>2796</v>
      </c>
      <c r="Y49" s="495">
        <v>61</v>
      </c>
      <c r="Z49" s="1030" t="s">
        <v>2860</v>
      </c>
      <c r="AA49" s="1035">
        <v>289394</v>
      </c>
      <c r="AB49" s="1035">
        <v>279112</v>
      </c>
      <c r="AC49" s="1035">
        <v>63164</v>
      </c>
      <c r="AD49" s="1035">
        <v>45607</v>
      </c>
      <c r="AE49" s="1035">
        <v>365607</v>
      </c>
      <c r="AF49" s="1035">
        <v>75612</v>
      </c>
      <c r="AG49" s="1035">
        <v>2145</v>
      </c>
      <c r="AH49" s="1035">
        <v>12718</v>
      </c>
      <c r="AI49" s="1035">
        <v>26</v>
      </c>
      <c r="AJ49" s="1035">
        <v>37</v>
      </c>
      <c r="AK49" s="1035">
        <v>0</v>
      </c>
      <c r="AL49" s="1035">
        <v>0</v>
      </c>
      <c r="AM49" s="1035">
        <v>78</v>
      </c>
      <c r="AN49" s="1035">
        <v>16897</v>
      </c>
      <c r="AO49" s="1035">
        <v>852</v>
      </c>
      <c r="AP49" s="1035">
        <v>568506</v>
      </c>
      <c r="AQ49" s="1038">
        <v>44563</v>
      </c>
      <c r="AR49" s="1038">
        <v>44592</v>
      </c>
      <c r="AS49" s="1030" t="s">
        <v>2783</v>
      </c>
      <c r="AT49" s="521"/>
      <c r="AU49" s="507"/>
      <c r="AV49" s="507"/>
      <c r="AW49" s="507"/>
      <c r="AX49" s="507"/>
      <c r="AY49" s="507"/>
      <c r="AZ49" s="507"/>
      <c r="BA49" s="507"/>
      <c r="BB49" s="507"/>
      <c r="BC49" s="507"/>
      <c r="BD49" s="507"/>
      <c r="BE49" s="507"/>
      <c r="BF49" s="507"/>
      <c r="BG49" s="507"/>
      <c r="BH49" s="507"/>
      <c r="BI49" s="507"/>
      <c r="BJ49" s="507"/>
      <c r="BK49" s="507"/>
      <c r="BL49" s="507"/>
      <c r="BM49" s="507"/>
    </row>
    <row r="50" spans="1:65" ht="90.75" customHeight="1" x14ac:dyDescent="0.2">
      <c r="A50" s="495">
        <v>1</v>
      </c>
      <c r="B50" s="490" t="s">
        <v>2795</v>
      </c>
      <c r="C50" s="489">
        <v>19</v>
      </c>
      <c r="D50" s="490" t="s">
        <v>617</v>
      </c>
      <c r="E50" s="489">
        <v>1903</v>
      </c>
      <c r="F50" s="490" t="s">
        <v>3137</v>
      </c>
      <c r="G50" s="489">
        <v>1903015</v>
      </c>
      <c r="H50" s="490" t="s">
        <v>3215</v>
      </c>
      <c r="I50" s="489">
        <v>1903015</v>
      </c>
      <c r="J50" s="490" t="s">
        <v>3215</v>
      </c>
      <c r="K50" s="495">
        <v>190301500</v>
      </c>
      <c r="L50" s="490" t="s">
        <v>3214</v>
      </c>
      <c r="M50" s="495">
        <v>190301500</v>
      </c>
      <c r="N50" s="490" t="s">
        <v>3214</v>
      </c>
      <c r="O50" s="502">
        <v>12</v>
      </c>
      <c r="P50" s="495">
        <v>2020003630117</v>
      </c>
      <c r="Q50" s="490" t="s">
        <v>3213</v>
      </c>
      <c r="R50" s="708">
        <f t="shared" si="1"/>
        <v>0.6660527277806082</v>
      </c>
      <c r="S50" s="490" t="s">
        <v>3212</v>
      </c>
      <c r="T50" s="697" t="s">
        <v>3211</v>
      </c>
      <c r="U50" s="490" t="s">
        <v>3222</v>
      </c>
      <c r="V50" s="1351">
        <v>10000000</v>
      </c>
      <c r="W50" s="862" t="s">
        <v>3221</v>
      </c>
      <c r="X50" s="1033" t="s">
        <v>2796</v>
      </c>
      <c r="Y50" s="495">
        <v>20</v>
      </c>
      <c r="Z50" s="1030" t="s">
        <v>2784</v>
      </c>
      <c r="AA50" s="1035">
        <v>289394</v>
      </c>
      <c r="AB50" s="1035">
        <v>279112</v>
      </c>
      <c r="AC50" s="1035">
        <v>63164</v>
      </c>
      <c r="AD50" s="1035">
        <v>45607</v>
      </c>
      <c r="AE50" s="1035">
        <v>365607</v>
      </c>
      <c r="AF50" s="1035">
        <v>75612</v>
      </c>
      <c r="AG50" s="1035">
        <v>2145</v>
      </c>
      <c r="AH50" s="1035">
        <v>12718</v>
      </c>
      <c r="AI50" s="1035">
        <v>26</v>
      </c>
      <c r="AJ50" s="1035">
        <v>37</v>
      </c>
      <c r="AK50" s="1035">
        <v>0</v>
      </c>
      <c r="AL50" s="1035">
        <v>0</v>
      </c>
      <c r="AM50" s="1035">
        <v>78</v>
      </c>
      <c r="AN50" s="1035">
        <v>16897</v>
      </c>
      <c r="AO50" s="1035">
        <v>852</v>
      </c>
      <c r="AP50" s="1035">
        <v>568506</v>
      </c>
      <c r="AQ50" s="1038">
        <v>44563</v>
      </c>
      <c r="AR50" s="1038">
        <v>44592</v>
      </c>
      <c r="AS50" s="1030" t="s">
        <v>2783</v>
      </c>
      <c r="AT50" s="521"/>
      <c r="AU50" s="507"/>
      <c r="AV50" s="507"/>
      <c r="AW50" s="507"/>
      <c r="AX50" s="507"/>
      <c r="AY50" s="507"/>
      <c r="AZ50" s="507"/>
      <c r="BA50" s="507"/>
      <c r="BB50" s="507"/>
      <c r="BC50" s="507"/>
      <c r="BD50" s="507"/>
      <c r="BE50" s="507"/>
      <c r="BF50" s="507"/>
      <c r="BG50" s="507"/>
      <c r="BH50" s="507"/>
      <c r="BI50" s="507"/>
      <c r="BJ50" s="507"/>
      <c r="BK50" s="507"/>
      <c r="BL50" s="507"/>
      <c r="BM50" s="507"/>
    </row>
    <row r="51" spans="1:65" ht="127.5" customHeight="1" x14ac:dyDescent="0.2">
      <c r="A51" s="495">
        <v>1</v>
      </c>
      <c r="B51" s="490" t="s">
        <v>2795</v>
      </c>
      <c r="C51" s="489">
        <v>19</v>
      </c>
      <c r="D51" s="490" t="s">
        <v>617</v>
      </c>
      <c r="E51" s="489">
        <v>1903</v>
      </c>
      <c r="F51" s="490" t="s">
        <v>3137</v>
      </c>
      <c r="G51" s="489">
        <v>1903015</v>
      </c>
      <c r="H51" s="490" t="s">
        <v>3215</v>
      </c>
      <c r="I51" s="489">
        <v>1903015</v>
      </c>
      <c r="J51" s="490" t="s">
        <v>3215</v>
      </c>
      <c r="K51" s="495">
        <v>190301500</v>
      </c>
      <c r="L51" s="490" t="s">
        <v>3214</v>
      </c>
      <c r="M51" s="495">
        <v>190301500</v>
      </c>
      <c r="N51" s="490" t="s">
        <v>3214</v>
      </c>
      <c r="O51" s="502">
        <v>12</v>
      </c>
      <c r="P51" s="495">
        <v>2020003630117</v>
      </c>
      <c r="Q51" s="490" t="s">
        <v>3213</v>
      </c>
      <c r="R51" s="708">
        <f t="shared" si="1"/>
        <v>0.6660527277806082</v>
      </c>
      <c r="S51" s="490" t="s">
        <v>3212</v>
      </c>
      <c r="T51" s="697" t="s">
        <v>3211</v>
      </c>
      <c r="U51" s="490" t="s">
        <v>3220</v>
      </c>
      <c r="V51" s="1351">
        <v>23850000</v>
      </c>
      <c r="W51" s="862" t="s">
        <v>3209</v>
      </c>
      <c r="X51" s="1033" t="s">
        <v>2796</v>
      </c>
      <c r="Y51" s="495">
        <v>61</v>
      </c>
      <c r="Z51" s="1030" t="s">
        <v>2860</v>
      </c>
      <c r="AA51" s="1035">
        <v>289394</v>
      </c>
      <c r="AB51" s="1035">
        <v>279112</v>
      </c>
      <c r="AC51" s="1035">
        <v>63164</v>
      </c>
      <c r="AD51" s="1035">
        <v>45607</v>
      </c>
      <c r="AE51" s="1035">
        <v>365607</v>
      </c>
      <c r="AF51" s="1035">
        <v>75612</v>
      </c>
      <c r="AG51" s="1035">
        <v>2145</v>
      </c>
      <c r="AH51" s="1035">
        <v>12718</v>
      </c>
      <c r="AI51" s="1035">
        <v>26</v>
      </c>
      <c r="AJ51" s="1035">
        <v>37</v>
      </c>
      <c r="AK51" s="1035">
        <v>0</v>
      </c>
      <c r="AL51" s="1035">
        <v>0</v>
      </c>
      <c r="AM51" s="1035">
        <v>78</v>
      </c>
      <c r="AN51" s="1035">
        <v>16897</v>
      </c>
      <c r="AO51" s="1035">
        <v>852</v>
      </c>
      <c r="AP51" s="1035">
        <v>568506</v>
      </c>
      <c r="AQ51" s="1038">
        <v>44563</v>
      </c>
      <c r="AR51" s="1038">
        <v>44592</v>
      </c>
      <c r="AS51" s="1030" t="s">
        <v>2783</v>
      </c>
      <c r="AT51" s="521"/>
      <c r="AU51" s="507"/>
      <c r="AV51" s="507"/>
      <c r="AW51" s="507"/>
      <c r="AX51" s="507"/>
      <c r="AY51" s="507"/>
      <c r="AZ51" s="507"/>
      <c r="BA51" s="507"/>
      <c r="BB51" s="507"/>
      <c r="BC51" s="507"/>
      <c r="BD51" s="507"/>
      <c r="BE51" s="507"/>
      <c r="BF51" s="507"/>
      <c r="BG51" s="507"/>
      <c r="BH51" s="507"/>
      <c r="BI51" s="507"/>
      <c r="BJ51" s="507"/>
      <c r="BK51" s="507"/>
      <c r="BL51" s="507"/>
      <c r="BM51" s="507"/>
    </row>
    <row r="52" spans="1:65" ht="83.25" customHeight="1" x14ac:dyDescent="0.2">
      <c r="A52" s="495">
        <v>1</v>
      </c>
      <c r="B52" s="490" t="s">
        <v>2795</v>
      </c>
      <c r="C52" s="489">
        <v>19</v>
      </c>
      <c r="D52" s="490" t="s">
        <v>617</v>
      </c>
      <c r="E52" s="489">
        <v>1903</v>
      </c>
      <c r="F52" s="490" t="s">
        <v>3137</v>
      </c>
      <c r="G52" s="489">
        <v>1903015</v>
      </c>
      <c r="H52" s="490" t="s">
        <v>3215</v>
      </c>
      <c r="I52" s="489">
        <v>1903015</v>
      </c>
      <c r="J52" s="490" t="s">
        <v>3215</v>
      </c>
      <c r="K52" s="495">
        <v>190301500</v>
      </c>
      <c r="L52" s="490" t="s">
        <v>3214</v>
      </c>
      <c r="M52" s="495">
        <v>190301500</v>
      </c>
      <c r="N52" s="490" t="s">
        <v>3214</v>
      </c>
      <c r="O52" s="502">
        <v>12</v>
      </c>
      <c r="P52" s="495">
        <v>2020003630117</v>
      </c>
      <c r="Q52" s="490" t="s">
        <v>3213</v>
      </c>
      <c r="R52" s="708">
        <f t="shared" si="1"/>
        <v>0.6660527277806082</v>
      </c>
      <c r="S52" s="490" t="s">
        <v>3212</v>
      </c>
      <c r="T52" s="697" t="s">
        <v>3211</v>
      </c>
      <c r="U52" s="490" t="s">
        <v>3219</v>
      </c>
      <c r="V52" s="1351">
        <v>15000000</v>
      </c>
      <c r="W52" s="862" t="s">
        <v>3209</v>
      </c>
      <c r="X52" s="1033" t="s">
        <v>2796</v>
      </c>
      <c r="Y52" s="495">
        <v>61</v>
      </c>
      <c r="Z52" s="1030" t="s">
        <v>2860</v>
      </c>
      <c r="AA52" s="1035">
        <v>289394</v>
      </c>
      <c r="AB52" s="1035">
        <v>279112</v>
      </c>
      <c r="AC52" s="1035">
        <v>63164</v>
      </c>
      <c r="AD52" s="1035">
        <v>45607</v>
      </c>
      <c r="AE52" s="1035">
        <v>365607</v>
      </c>
      <c r="AF52" s="1035">
        <v>75612</v>
      </c>
      <c r="AG52" s="1035">
        <v>2145</v>
      </c>
      <c r="AH52" s="1035">
        <v>12718</v>
      </c>
      <c r="AI52" s="1035">
        <v>26</v>
      </c>
      <c r="AJ52" s="1035">
        <v>37</v>
      </c>
      <c r="AK52" s="1035">
        <v>0</v>
      </c>
      <c r="AL52" s="1035">
        <v>0</v>
      </c>
      <c r="AM52" s="1035">
        <v>78</v>
      </c>
      <c r="AN52" s="1035">
        <v>16897</v>
      </c>
      <c r="AO52" s="1035">
        <v>852</v>
      </c>
      <c r="AP52" s="1035">
        <v>568506</v>
      </c>
      <c r="AQ52" s="1038">
        <v>44563</v>
      </c>
      <c r="AR52" s="1038">
        <v>44592</v>
      </c>
      <c r="AS52" s="1030" t="s">
        <v>2783</v>
      </c>
      <c r="AT52" s="521"/>
      <c r="AU52" s="507"/>
      <c r="AV52" s="507"/>
      <c r="AW52" s="507"/>
      <c r="AX52" s="507"/>
      <c r="AY52" s="507"/>
      <c r="AZ52" s="507"/>
      <c r="BA52" s="507"/>
      <c r="BB52" s="507"/>
      <c r="BC52" s="507"/>
      <c r="BD52" s="507"/>
      <c r="BE52" s="507"/>
      <c r="BF52" s="507"/>
      <c r="BG52" s="507"/>
      <c r="BH52" s="507"/>
      <c r="BI52" s="507"/>
      <c r="BJ52" s="507"/>
      <c r="BK52" s="507"/>
      <c r="BL52" s="507"/>
      <c r="BM52" s="507"/>
    </row>
    <row r="53" spans="1:65" ht="120" customHeight="1" x14ac:dyDescent="0.2">
      <c r="A53" s="495">
        <v>1</v>
      </c>
      <c r="B53" s="490" t="s">
        <v>2795</v>
      </c>
      <c r="C53" s="489">
        <v>19</v>
      </c>
      <c r="D53" s="490" t="s">
        <v>617</v>
      </c>
      <c r="E53" s="489">
        <v>1903</v>
      </c>
      <c r="F53" s="490" t="s">
        <v>3137</v>
      </c>
      <c r="G53" s="489">
        <v>1903015</v>
      </c>
      <c r="H53" s="490" t="s">
        <v>3215</v>
      </c>
      <c r="I53" s="489">
        <v>1903015</v>
      </c>
      <c r="J53" s="490" t="s">
        <v>3215</v>
      </c>
      <c r="K53" s="495">
        <v>190301500</v>
      </c>
      <c r="L53" s="490" t="s">
        <v>3214</v>
      </c>
      <c r="M53" s="495">
        <v>190301500</v>
      </c>
      <c r="N53" s="490" t="s">
        <v>3214</v>
      </c>
      <c r="O53" s="502">
        <v>12</v>
      </c>
      <c r="P53" s="495">
        <v>2020003630117</v>
      </c>
      <c r="Q53" s="490" t="s">
        <v>3213</v>
      </c>
      <c r="R53" s="708">
        <f t="shared" si="1"/>
        <v>0.6660527277806082</v>
      </c>
      <c r="S53" s="490" t="s">
        <v>3212</v>
      </c>
      <c r="T53" s="697" t="s">
        <v>3211</v>
      </c>
      <c r="U53" s="490" t="s">
        <v>3218</v>
      </c>
      <c r="V53" s="1351">
        <v>15000000</v>
      </c>
      <c r="W53" s="862" t="s">
        <v>3209</v>
      </c>
      <c r="X53" s="1033" t="s">
        <v>2796</v>
      </c>
      <c r="Y53" s="495">
        <v>61</v>
      </c>
      <c r="Z53" s="1030" t="s">
        <v>2860</v>
      </c>
      <c r="AA53" s="1035">
        <v>289394</v>
      </c>
      <c r="AB53" s="1035">
        <v>279112</v>
      </c>
      <c r="AC53" s="1035">
        <v>63164</v>
      </c>
      <c r="AD53" s="1035">
        <v>45607</v>
      </c>
      <c r="AE53" s="1035">
        <v>365607</v>
      </c>
      <c r="AF53" s="1035">
        <v>75612</v>
      </c>
      <c r="AG53" s="1035">
        <v>2145</v>
      </c>
      <c r="AH53" s="1035">
        <v>12718</v>
      </c>
      <c r="AI53" s="1035">
        <v>26</v>
      </c>
      <c r="AJ53" s="1035">
        <v>37</v>
      </c>
      <c r="AK53" s="1035">
        <v>0</v>
      </c>
      <c r="AL53" s="1035">
        <v>0</v>
      </c>
      <c r="AM53" s="1035">
        <v>78</v>
      </c>
      <c r="AN53" s="1035">
        <v>16897</v>
      </c>
      <c r="AO53" s="1035">
        <v>852</v>
      </c>
      <c r="AP53" s="1035">
        <v>568506</v>
      </c>
      <c r="AQ53" s="1038">
        <v>44563</v>
      </c>
      <c r="AR53" s="1038">
        <v>44592</v>
      </c>
      <c r="AS53" s="1030" t="s">
        <v>2783</v>
      </c>
      <c r="AT53" s="521"/>
      <c r="AU53" s="507"/>
      <c r="AV53" s="507"/>
      <c r="AW53" s="507"/>
      <c r="AX53" s="507"/>
      <c r="AY53" s="507"/>
      <c r="AZ53" s="507"/>
      <c r="BA53" s="507"/>
      <c r="BB53" s="507"/>
      <c r="BC53" s="507"/>
      <c r="BD53" s="507"/>
      <c r="BE53" s="507"/>
      <c r="BF53" s="507"/>
      <c r="BG53" s="507"/>
      <c r="BH53" s="507"/>
      <c r="BI53" s="507"/>
      <c r="BJ53" s="507"/>
      <c r="BK53" s="507"/>
      <c r="BL53" s="507"/>
      <c r="BM53" s="507"/>
    </row>
    <row r="54" spans="1:65" ht="108.75" customHeight="1" x14ac:dyDescent="0.2">
      <c r="A54" s="495">
        <v>1</v>
      </c>
      <c r="B54" s="490" t="s">
        <v>2795</v>
      </c>
      <c r="C54" s="489">
        <v>19</v>
      </c>
      <c r="D54" s="490" t="s">
        <v>617</v>
      </c>
      <c r="E54" s="489">
        <v>1903</v>
      </c>
      <c r="F54" s="490" t="s">
        <v>3137</v>
      </c>
      <c r="G54" s="489">
        <v>1903015</v>
      </c>
      <c r="H54" s="490" t="s">
        <v>3215</v>
      </c>
      <c r="I54" s="489">
        <v>1903015</v>
      </c>
      <c r="J54" s="490" t="s">
        <v>3215</v>
      </c>
      <c r="K54" s="495">
        <v>190301500</v>
      </c>
      <c r="L54" s="490" t="s">
        <v>3214</v>
      </c>
      <c r="M54" s="495">
        <v>190301500</v>
      </c>
      <c r="N54" s="490" t="s">
        <v>3214</v>
      </c>
      <c r="O54" s="502">
        <v>12</v>
      </c>
      <c r="P54" s="495">
        <v>2020003630117</v>
      </c>
      <c r="Q54" s="490" t="s">
        <v>3213</v>
      </c>
      <c r="R54" s="708">
        <f t="shared" si="1"/>
        <v>0.6660527277806082</v>
      </c>
      <c r="S54" s="490" t="s">
        <v>3212</v>
      </c>
      <c r="T54" s="697" t="s">
        <v>3211</v>
      </c>
      <c r="U54" s="490" t="s">
        <v>3217</v>
      </c>
      <c r="V54" s="1351">
        <v>15000000</v>
      </c>
      <c r="W54" s="862" t="s">
        <v>3209</v>
      </c>
      <c r="X54" s="1033" t="s">
        <v>2796</v>
      </c>
      <c r="Y54" s="495">
        <v>61</v>
      </c>
      <c r="Z54" s="1030" t="s">
        <v>2860</v>
      </c>
      <c r="AA54" s="1035">
        <v>289394</v>
      </c>
      <c r="AB54" s="1035">
        <v>279112</v>
      </c>
      <c r="AC54" s="1035">
        <v>63164</v>
      </c>
      <c r="AD54" s="1035">
        <v>45607</v>
      </c>
      <c r="AE54" s="1035">
        <v>365607</v>
      </c>
      <c r="AF54" s="1035">
        <v>75612</v>
      </c>
      <c r="AG54" s="1035">
        <v>2145</v>
      </c>
      <c r="AH54" s="1035">
        <v>12718</v>
      </c>
      <c r="AI54" s="1035">
        <v>26</v>
      </c>
      <c r="AJ54" s="1035">
        <v>37</v>
      </c>
      <c r="AK54" s="1035">
        <v>0</v>
      </c>
      <c r="AL54" s="1035">
        <v>0</v>
      </c>
      <c r="AM54" s="1035">
        <v>78</v>
      </c>
      <c r="AN54" s="1035">
        <v>16897</v>
      </c>
      <c r="AO54" s="1035">
        <v>852</v>
      </c>
      <c r="AP54" s="1035">
        <v>568506</v>
      </c>
      <c r="AQ54" s="1038">
        <v>44563</v>
      </c>
      <c r="AR54" s="1038">
        <v>44592</v>
      </c>
      <c r="AS54" s="1030" t="s">
        <v>2783</v>
      </c>
      <c r="AT54" s="521"/>
      <c r="AU54" s="507"/>
      <c r="AV54" s="507"/>
      <c r="AW54" s="507"/>
      <c r="AX54" s="507"/>
      <c r="AY54" s="507"/>
      <c r="AZ54" s="507"/>
      <c r="BA54" s="507"/>
      <c r="BB54" s="507"/>
      <c r="BC54" s="507"/>
      <c r="BD54" s="507"/>
      <c r="BE54" s="507"/>
      <c r="BF54" s="507"/>
      <c r="BG54" s="507"/>
      <c r="BH54" s="507"/>
      <c r="BI54" s="507"/>
      <c r="BJ54" s="507"/>
      <c r="BK54" s="507"/>
      <c r="BL54" s="507"/>
      <c r="BM54" s="507"/>
    </row>
    <row r="55" spans="1:65" ht="69.75" customHeight="1" x14ac:dyDescent="0.2">
      <c r="A55" s="495">
        <v>1</v>
      </c>
      <c r="B55" s="490" t="s">
        <v>2795</v>
      </c>
      <c r="C55" s="489">
        <v>19</v>
      </c>
      <c r="D55" s="490" t="s">
        <v>617</v>
      </c>
      <c r="E55" s="489">
        <v>1903</v>
      </c>
      <c r="F55" s="490" t="s">
        <v>3137</v>
      </c>
      <c r="G55" s="489">
        <v>1903015</v>
      </c>
      <c r="H55" s="490" t="s">
        <v>3215</v>
      </c>
      <c r="I55" s="489">
        <v>1903015</v>
      </c>
      <c r="J55" s="490" t="s">
        <v>3215</v>
      </c>
      <c r="K55" s="495">
        <v>190301500</v>
      </c>
      <c r="L55" s="490" t="s">
        <v>3214</v>
      </c>
      <c r="M55" s="495">
        <v>190301500</v>
      </c>
      <c r="N55" s="490" t="s">
        <v>3214</v>
      </c>
      <c r="O55" s="502">
        <v>12</v>
      </c>
      <c r="P55" s="495">
        <v>2020003630117</v>
      </c>
      <c r="Q55" s="490" t="s">
        <v>3213</v>
      </c>
      <c r="R55" s="708">
        <f t="shared" si="1"/>
        <v>0.6660527277806082</v>
      </c>
      <c r="S55" s="490" t="s">
        <v>3212</v>
      </c>
      <c r="T55" s="697" t="s">
        <v>3211</v>
      </c>
      <c r="U55" s="490" t="s">
        <v>3216</v>
      </c>
      <c r="V55" s="1351">
        <v>15000000</v>
      </c>
      <c r="W55" s="862" t="s">
        <v>3209</v>
      </c>
      <c r="X55" s="1033" t="s">
        <v>2796</v>
      </c>
      <c r="Y55" s="495">
        <v>61</v>
      </c>
      <c r="Z55" s="1030" t="s">
        <v>2860</v>
      </c>
      <c r="AA55" s="1035">
        <v>289394</v>
      </c>
      <c r="AB55" s="1035">
        <v>279112</v>
      </c>
      <c r="AC55" s="1035">
        <v>63164</v>
      </c>
      <c r="AD55" s="1035">
        <v>45607</v>
      </c>
      <c r="AE55" s="1035">
        <v>365607</v>
      </c>
      <c r="AF55" s="1035">
        <v>75612</v>
      </c>
      <c r="AG55" s="1035">
        <v>2145</v>
      </c>
      <c r="AH55" s="1035">
        <v>12718</v>
      </c>
      <c r="AI55" s="1035">
        <v>26</v>
      </c>
      <c r="AJ55" s="1035">
        <v>37</v>
      </c>
      <c r="AK55" s="1035">
        <v>0</v>
      </c>
      <c r="AL55" s="1035">
        <v>0</v>
      </c>
      <c r="AM55" s="1035">
        <v>78</v>
      </c>
      <c r="AN55" s="1035">
        <v>16897</v>
      </c>
      <c r="AO55" s="1035">
        <v>852</v>
      </c>
      <c r="AP55" s="1035">
        <v>568506</v>
      </c>
      <c r="AQ55" s="1038">
        <v>44563</v>
      </c>
      <c r="AR55" s="1038">
        <v>44592</v>
      </c>
      <c r="AS55" s="1030" t="s">
        <v>2783</v>
      </c>
      <c r="AT55" s="521"/>
      <c r="AU55" s="507"/>
      <c r="AV55" s="507"/>
      <c r="AW55" s="507"/>
      <c r="AX55" s="507"/>
      <c r="AY55" s="507"/>
      <c r="AZ55" s="507"/>
      <c r="BA55" s="507"/>
      <c r="BB55" s="507"/>
      <c r="BC55" s="507"/>
      <c r="BD55" s="507"/>
      <c r="BE55" s="507"/>
      <c r="BF55" s="507"/>
      <c r="BG55" s="507"/>
      <c r="BH55" s="507"/>
      <c r="BI55" s="507"/>
      <c r="BJ55" s="507"/>
      <c r="BK55" s="507"/>
      <c r="BL55" s="507"/>
      <c r="BM55" s="507"/>
    </row>
    <row r="56" spans="1:65" ht="69.75" customHeight="1" x14ac:dyDescent="0.2">
      <c r="A56" s="495">
        <v>1</v>
      </c>
      <c r="B56" s="490" t="s">
        <v>2795</v>
      </c>
      <c r="C56" s="489">
        <v>19</v>
      </c>
      <c r="D56" s="490" t="s">
        <v>617</v>
      </c>
      <c r="E56" s="489">
        <v>1903</v>
      </c>
      <c r="F56" s="490" t="s">
        <v>3137</v>
      </c>
      <c r="G56" s="489">
        <v>1903015</v>
      </c>
      <c r="H56" s="490" t="s">
        <v>3215</v>
      </c>
      <c r="I56" s="489">
        <v>1903015</v>
      </c>
      <c r="J56" s="490" t="s">
        <v>3215</v>
      </c>
      <c r="K56" s="495">
        <v>190301500</v>
      </c>
      <c r="L56" s="490" t="s">
        <v>3214</v>
      </c>
      <c r="M56" s="495">
        <v>190301500</v>
      </c>
      <c r="N56" s="490" t="s">
        <v>3214</v>
      </c>
      <c r="O56" s="502">
        <v>12</v>
      </c>
      <c r="P56" s="495">
        <v>2020003630117</v>
      </c>
      <c r="Q56" s="490" t="s">
        <v>3213</v>
      </c>
      <c r="R56" s="708">
        <f t="shared" si="1"/>
        <v>0.6660527277806082</v>
      </c>
      <c r="S56" s="490" t="s">
        <v>3212</v>
      </c>
      <c r="T56" s="697" t="s">
        <v>3211</v>
      </c>
      <c r="U56" s="490" t="s">
        <v>3210</v>
      </c>
      <c r="V56" s="1351">
        <v>13908317.9</v>
      </c>
      <c r="W56" s="862" t="s">
        <v>3209</v>
      </c>
      <c r="X56" s="1033" t="s">
        <v>2796</v>
      </c>
      <c r="Y56" s="495">
        <v>61</v>
      </c>
      <c r="Z56" s="1030" t="s">
        <v>2860</v>
      </c>
      <c r="AA56" s="1035">
        <v>289394</v>
      </c>
      <c r="AB56" s="1035">
        <v>279112</v>
      </c>
      <c r="AC56" s="1035">
        <v>63164</v>
      </c>
      <c r="AD56" s="1035">
        <v>45607</v>
      </c>
      <c r="AE56" s="1035">
        <v>365607</v>
      </c>
      <c r="AF56" s="1035">
        <v>75612</v>
      </c>
      <c r="AG56" s="1035">
        <v>2145</v>
      </c>
      <c r="AH56" s="1035">
        <v>12718</v>
      </c>
      <c r="AI56" s="1035">
        <v>26</v>
      </c>
      <c r="AJ56" s="1035">
        <v>37</v>
      </c>
      <c r="AK56" s="1035">
        <v>0</v>
      </c>
      <c r="AL56" s="1035">
        <v>0</v>
      </c>
      <c r="AM56" s="1035">
        <v>78</v>
      </c>
      <c r="AN56" s="1035">
        <v>16897</v>
      </c>
      <c r="AO56" s="1035">
        <v>852</v>
      </c>
      <c r="AP56" s="1035">
        <v>568506</v>
      </c>
      <c r="AQ56" s="1038">
        <v>44563</v>
      </c>
      <c r="AR56" s="1038">
        <v>44592</v>
      </c>
      <c r="AS56" s="1030" t="s">
        <v>2783</v>
      </c>
      <c r="AT56" s="521"/>
      <c r="AU56" s="507"/>
      <c r="AV56" s="507"/>
      <c r="AW56" s="507"/>
      <c r="AX56" s="507"/>
      <c r="AY56" s="507"/>
      <c r="AZ56" s="507"/>
      <c r="BA56" s="507"/>
      <c r="BB56" s="507"/>
      <c r="BC56" s="507"/>
      <c r="BD56" s="507"/>
      <c r="BE56" s="507"/>
      <c r="BF56" s="507"/>
      <c r="BG56" s="507"/>
      <c r="BH56" s="507"/>
      <c r="BI56" s="507"/>
      <c r="BJ56" s="507"/>
      <c r="BK56" s="507"/>
      <c r="BL56" s="507"/>
      <c r="BM56" s="507"/>
    </row>
    <row r="57" spans="1:65" ht="83.25" customHeight="1" x14ac:dyDescent="0.2">
      <c r="A57" s="495">
        <v>1</v>
      </c>
      <c r="B57" s="490" t="s">
        <v>2795</v>
      </c>
      <c r="C57" s="489">
        <v>19</v>
      </c>
      <c r="D57" s="490" t="s">
        <v>617</v>
      </c>
      <c r="E57" s="489">
        <v>1903</v>
      </c>
      <c r="F57" s="490" t="s">
        <v>3137</v>
      </c>
      <c r="G57" s="489">
        <v>1903012</v>
      </c>
      <c r="H57" s="490" t="s">
        <v>3194</v>
      </c>
      <c r="I57" s="489">
        <v>1903012</v>
      </c>
      <c r="J57" s="490" t="s">
        <v>3194</v>
      </c>
      <c r="K57" s="495">
        <v>190301200</v>
      </c>
      <c r="L57" s="490" t="s">
        <v>3193</v>
      </c>
      <c r="M57" s="495">
        <v>190301200</v>
      </c>
      <c r="N57" s="490" t="s">
        <v>3193</v>
      </c>
      <c r="O57" s="502">
        <v>4000</v>
      </c>
      <c r="P57" s="495"/>
      <c r="Q57" s="490" t="s">
        <v>3182</v>
      </c>
      <c r="R57" s="708">
        <f t="shared" ref="R57:R68" si="2">SUM($V$57:$V$68)/SUM($V$57:$V$73)</f>
        <v>0.77929795328062235</v>
      </c>
      <c r="S57" s="490" t="s">
        <v>3181</v>
      </c>
      <c r="T57" s="697" t="s">
        <v>3180</v>
      </c>
      <c r="U57" s="490" t="s">
        <v>3208</v>
      </c>
      <c r="V57" s="1351">
        <v>197700000</v>
      </c>
      <c r="W57" s="862" t="s">
        <v>3203</v>
      </c>
      <c r="X57" s="596" t="s">
        <v>3202</v>
      </c>
      <c r="Y57" s="495">
        <v>61</v>
      </c>
      <c r="Z57" s="1030" t="s">
        <v>2860</v>
      </c>
      <c r="AA57" s="1032">
        <v>289394</v>
      </c>
      <c r="AB57" s="1032">
        <v>279112</v>
      </c>
      <c r="AC57" s="1032">
        <v>63164</v>
      </c>
      <c r="AD57" s="1032">
        <v>45607</v>
      </c>
      <c r="AE57" s="1032">
        <v>365607</v>
      </c>
      <c r="AF57" s="1032">
        <v>75612</v>
      </c>
      <c r="AG57" s="1032">
        <v>2145</v>
      </c>
      <c r="AH57" s="1032">
        <v>12718</v>
      </c>
      <c r="AI57" s="1032">
        <v>26</v>
      </c>
      <c r="AJ57" s="1032">
        <v>37</v>
      </c>
      <c r="AK57" s="1032">
        <v>0</v>
      </c>
      <c r="AL57" s="1032">
        <v>0</v>
      </c>
      <c r="AM57" s="1032">
        <v>78</v>
      </c>
      <c r="AN57" s="1032">
        <v>16897</v>
      </c>
      <c r="AO57" s="1032">
        <v>852</v>
      </c>
      <c r="AP57" s="1032">
        <v>568506</v>
      </c>
      <c r="AQ57" s="1038">
        <v>44563</v>
      </c>
      <c r="AR57" s="1038">
        <v>44592</v>
      </c>
      <c r="AS57" s="1030" t="s">
        <v>2783</v>
      </c>
      <c r="AT57" s="521"/>
      <c r="AU57" s="507"/>
      <c r="AV57" s="507"/>
      <c r="AW57" s="507"/>
      <c r="AX57" s="507"/>
      <c r="AY57" s="507"/>
      <c r="AZ57" s="507"/>
      <c r="BA57" s="507"/>
      <c r="BB57" s="507"/>
      <c r="BC57" s="507"/>
      <c r="BD57" s="507"/>
      <c r="BE57" s="507"/>
      <c r="BF57" s="507"/>
      <c r="BG57" s="507"/>
      <c r="BH57" s="507"/>
      <c r="BI57" s="507"/>
      <c r="BJ57" s="507"/>
      <c r="BK57" s="507"/>
      <c r="BL57" s="507"/>
      <c r="BM57" s="507"/>
    </row>
    <row r="58" spans="1:65" ht="63.75" customHeight="1" x14ac:dyDescent="0.2">
      <c r="A58" s="495">
        <v>1</v>
      </c>
      <c r="B58" s="490" t="s">
        <v>2795</v>
      </c>
      <c r="C58" s="489">
        <v>19</v>
      </c>
      <c r="D58" s="490" t="s">
        <v>617</v>
      </c>
      <c r="E58" s="489">
        <v>1903</v>
      </c>
      <c r="F58" s="490" t="s">
        <v>3137</v>
      </c>
      <c r="G58" s="489">
        <v>1903012</v>
      </c>
      <c r="H58" s="490" t="s">
        <v>3194</v>
      </c>
      <c r="I58" s="489">
        <v>1903012</v>
      </c>
      <c r="J58" s="490" t="s">
        <v>3194</v>
      </c>
      <c r="K58" s="495">
        <v>190301200</v>
      </c>
      <c r="L58" s="490" t="s">
        <v>3193</v>
      </c>
      <c r="M58" s="495">
        <v>190301200</v>
      </c>
      <c r="N58" s="490" t="s">
        <v>3193</v>
      </c>
      <c r="O58" s="502">
        <v>4000</v>
      </c>
      <c r="P58" s="495">
        <v>2020003630118</v>
      </c>
      <c r="Q58" s="490" t="s">
        <v>3182</v>
      </c>
      <c r="R58" s="708">
        <f t="shared" si="2"/>
        <v>0.77929795328062235</v>
      </c>
      <c r="S58" s="490" t="s">
        <v>3181</v>
      </c>
      <c r="T58" s="697" t="s">
        <v>3180</v>
      </c>
      <c r="U58" s="490" t="s">
        <v>3205</v>
      </c>
      <c r="V58" s="1351">
        <v>50000000</v>
      </c>
      <c r="W58" s="862" t="s">
        <v>3207</v>
      </c>
      <c r="X58" s="596" t="s">
        <v>3206</v>
      </c>
      <c r="Y58" s="495">
        <v>61</v>
      </c>
      <c r="Z58" s="1030" t="s">
        <v>2860</v>
      </c>
      <c r="AA58" s="1032">
        <v>289394</v>
      </c>
      <c r="AB58" s="1032">
        <v>279112</v>
      </c>
      <c r="AC58" s="1032">
        <v>63164</v>
      </c>
      <c r="AD58" s="1032">
        <v>45607</v>
      </c>
      <c r="AE58" s="1032">
        <v>365607</v>
      </c>
      <c r="AF58" s="1032">
        <v>75612</v>
      </c>
      <c r="AG58" s="1032">
        <v>2145</v>
      </c>
      <c r="AH58" s="1032">
        <v>12718</v>
      </c>
      <c r="AI58" s="1032">
        <v>26</v>
      </c>
      <c r="AJ58" s="1032">
        <v>37</v>
      </c>
      <c r="AK58" s="1032">
        <v>0</v>
      </c>
      <c r="AL58" s="1032">
        <v>0</v>
      </c>
      <c r="AM58" s="1032">
        <v>78</v>
      </c>
      <c r="AN58" s="1032">
        <v>16897</v>
      </c>
      <c r="AO58" s="1032">
        <v>852</v>
      </c>
      <c r="AP58" s="1032">
        <v>568506</v>
      </c>
      <c r="AQ58" s="1038">
        <v>44563</v>
      </c>
      <c r="AR58" s="1038">
        <v>44592</v>
      </c>
      <c r="AS58" s="1030" t="s">
        <v>2783</v>
      </c>
      <c r="AT58" s="521"/>
      <c r="AU58" s="507"/>
      <c r="AV58" s="507"/>
      <c r="AW58" s="507"/>
      <c r="AX58" s="507"/>
      <c r="AY58" s="507"/>
      <c r="AZ58" s="507"/>
      <c r="BA58" s="507"/>
      <c r="BB58" s="507"/>
      <c r="BC58" s="507"/>
      <c r="BD58" s="507"/>
      <c r="BE58" s="507"/>
      <c r="BF58" s="507"/>
      <c r="BG58" s="507"/>
      <c r="BH58" s="507"/>
      <c r="BI58" s="507"/>
      <c r="BJ58" s="507"/>
      <c r="BK58" s="507"/>
      <c r="BL58" s="507"/>
      <c r="BM58" s="507"/>
    </row>
    <row r="59" spans="1:65" ht="63.75" customHeight="1" x14ac:dyDescent="0.2">
      <c r="A59" s="495">
        <v>1</v>
      </c>
      <c r="B59" s="490" t="s">
        <v>2795</v>
      </c>
      <c r="C59" s="489">
        <v>19</v>
      </c>
      <c r="D59" s="490" t="s">
        <v>617</v>
      </c>
      <c r="E59" s="489">
        <v>1903</v>
      </c>
      <c r="F59" s="490" t="s">
        <v>3137</v>
      </c>
      <c r="G59" s="489">
        <v>1903012</v>
      </c>
      <c r="H59" s="490" t="s">
        <v>3194</v>
      </c>
      <c r="I59" s="489">
        <v>1903012</v>
      </c>
      <c r="J59" s="490" t="s">
        <v>3194</v>
      </c>
      <c r="K59" s="495">
        <v>190301200</v>
      </c>
      <c r="L59" s="490" t="s">
        <v>3193</v>
      </c>
      <c r="M59" s="495">
        <v>190301200</v>
      </c>
      <c r="N59" s="490" t="s">
        <v>3193</v>
      </c>
      <c r="O59" s="502">
        <v>4000</v>
      </c>
      <c r="P59" s="495">
        <v>2020003630118</v>
      </c>
      <c r="Q59" s="490" t="s">
        <v>3182</v>
      </c>
      <c r="R59" s="708">
        <f t="shared" si="2"/>
        <v>0.77929795328062235</v>
      </c>
      <c r="S59" s="490" t="s">
        <v>3181</v>
      </c>
      <c r="T59" s="697" t="s">
        <v>3180</v>
      </c>
      <c r="U59" s="490" t="s">
        <v>3205</v>
      </c>
      <c r="V59" s="1351">
        <v>20000000</v>
      </c>
      <c r="W59" s="862" t="s">
        <v>3203</v>
      </c>
      <c r="X59" s="596" t="s">
        <v>3202</v>
      </c>
      <c r="Y59" s="495">
        <v>61</v>
      </c>
      <c r="Z59" s="1030" t="s">
        <v>2860</v>
      </c>
      <c r="AA59" s="1032">
        <v>289394</v>
      </c>
      <c r="AB59" s="1032">
        <v>279112</v>
      </c>
      <c r="AC59" s="1032">
        <v>63164</v>
      </c>
      <c r="AD59" s="1032">
        <v>45607</v>
      </c>
      <c r="AE59" s="1032">
        <v>365607</v>
      </c>
      <c r="AF59" s="1032">
        <v>75612</v>
      </c>
      <c r="AG59" s="1032">
        <v>2145</v>
      </c>
      <c r="AH59" s="1032">
        <v>12718</v>
      </c>
      <c r="AI59" s="1032">
        <v>26</v>
      </c>
      <c r="AJ59" s="1032">
        <v>37</v>
      </c>
      <c r="AK59" s="1032">
        <v>0</v>
      </c>
      <c r="AL59" s="1032">
        <v>0</v>
      </c>
      <c r="AM59" s="1032">
        <v>78</v>
      </c>
      <c r="AN59" s="1032">
        <v>16897</v>
      </c>
      <c r="AO59" s="1032">
        <v>852</v>
      </c>
      <c r="AP59" s="1032">
        <v>568506</v>
      </c>
      <c r="AQ59" s="1038">
        <v>44563</v>
      </c>
      <c r="AR59" s="1038">
        <v>44592</v>
      </c>
      <c r="AS59" s="1030" t="s">
        <v>2783</v>
      </c>
      <c r="AT59" s="521"/>
      <c r="AU59" s="507"/>
      <c r="AV59" s="507"/>
      <c r="AW59" s="507"/>
      <c r="AX59" s="507"/>
      <c r="AY59" s="507"/>
      <c r="AZ59" s="507"/>
      <c r="BA59" s="507"/>
      <c r="BB59" s="507"/>
      <c r="BC59" s="507"/>
      <c r="BD59" s="507"/>
      <c r="BE59" s="507"/>
      <c r="BF59" s="507"/>
      <c r="BG59" s="507"/>
      <c r="BH59" s="507"/>
      <c r="BI59" s="507"/>
      <c r="BJ59" s="507"/>
      <c r="BK59" s="507"/>
      <c r="BL59" s="507"/>
      <c r="BM59" s="507"/>
    </row>
    <row r="60" spans="1:65" ht="77.25" customHeight="1" x14ac:dyDescent="0.2">
      <c r="A60" s="495">
        <v>1</v>
      </c>
      <c r="B60" s="490" t="s">
        <v>2795</v>
      </c>
      <c r="C60" s="489">
        <v>19</v>
      </c>
      <c r="D60" s="490" t="s">
        <v>617</v>
      </c>
      <c r="E60" s="489">
        <v>1903</v>
      </c>
      <c r="F60" s="490" t="s">
        <v>3137</v>
      </c>
      <c r="G60" s="489">
        <v>1903012</v>
      </c>
      <c r="H60" s="490" t="s">
        <v>3194</v>
      </c>
      <c r="I60" s="489">
        <v>1903012</v>
      </c>
      <c r="J60" s="490" t="s">
        <v>3194</v>
      </c>
      <c r="K60" s="495">
        <v>190301200</v>
      </c>
      <c r="L60" s="490" t="s">
        <v>3193</v>
      </c>
      <c r="M60" s="495">
        <v>190301200</v>
      </c>
      <c r="N60" s="490" t="s">
        <v>3193</v>
      </c>
      <c r="O60" s="502">
        <v>4000</v>
      </c>
      <c r="P60" s="495">
        <v>2020003630118</v>
      </c>
      <c r="Q60" s="490" t="s">
        <v>3182</v>
      </c>
      <c r="R60" s="708">
        <f t="shared" si="2"/>
        <v>0.77929795328062235</v>
      </c>
      <c r="S60" s="490" t="s">
        <v>3181</v>
      </c>
      <c r="T60" s="697" t="s">
        <v>3180</v>
      </c>
      <c r="U60" s="490" t="s">
        <v>3201</v>
      </c>
      <c r="V60" s="1351">
        <v>9700000</v>
      </c>
      <c r="W60" s="1039" t="s">
        <v>3191</v>
      </c>
      <c r="X60" s="596" t="s">
        <v>3190</v>
      </c>
      <c r="Y60" s="495">
        <v>61</v>
      </c>
      <c r="Z60" s="1030" t="s">
        <v>2860</v>
      </c>
      <c r="AA60" s="1032">
        <v>289394</v>
      </c>
      <c r="AB60" s="1032">
        <v>279112</v>
      </c>
      <c r="AC60" s="1032">
        <v>63164</v>
      </c>
      <c r="AD60" s="1032">
        <v>45607</v>
      </c>
      <c r="AE60" s="1032">
        <v>365607</v>
      </c>
      <c r="AF60" s="1032">
        <v>75612</v>
      </c>
      <c r="AG60" s="1032">
        <v>2145</v>
      </c>
      <c r="AH60" s="1032">
        <v>12718</v>
      </c>
      <c r="AI60" s="1032">
        <v>26</v>
      </c>
      <c r="AJ60" s="1032">
        <v>37</v>
      </c>
      <c r="AK60" s="1032">
        <v>0</v>
      </c>
      <c r="AL60" s="1032">
        <v>0</v>
      </c>
      <c r="AM60" s="1032">
        <v>78</v>
      </c>
      <c r="AN60" s="1032">
        <v>16897</v>
      </c>
      <c r="AO60" s="1032">
        <v>852</v>
      </c>
      <c r="AP60" s="1032">
        <v>568506</v>
      </c>
      <c r="AQ60" s="1038">
        <v>44563</v>
      </c>
      <c r="AR60" s="1038">
        <v>44592</v>
      </c>
      <c r="AS60" s="1030" t="s">
        <v>2783</v>
      </c>
      <c r="AT60" s="521"/>
      <c r="AU60" s="507"/>
      <c r="AV60" s="507"/>
      <c r="AW60" s="507"/>
      <c r="AX60" s="507"/>
      <c r="AY60" s="507"/>
      <c r="AZ60" s="507"/>
      <c r="BA60" s="507"/>
      <c r="BB60" s="507"/>
      <c r="BC60" s="507"/>
      <c r="BD60" s="507"/>
      <c r="BE60" s="507"/>
      <c r="BF60" s="507"/>
      <c r="BG60" s="507"/>
      <c r="BH60" s="507"/>
      <c r="BI60" s="507"/>
      <c r="BJ60" s="507"/>
      <c r="BK60" s="507"/>
      <c r="BL60" s="507"/>
      <c r="BM60" s="507"/>
    </row>
    <row r="61" spans="1:65" ht="77.25" customHeight="1" x14ac:dyDescent="0.2">
      <c r="A61" s="495">
        <v>1</v>
      </c>
      <c r="B61" s="490" t="s">
        <v>2795</v>
      </c>
      <c r="C61" s="489">
        <v>19</v>
      </c>
      <c r="D61" s="490" t="s">
        <v>617</v>
      </c>
      <c r="E61" s="489">
        <v>1903</v>
      </c>
      <c r="F61" s="490" t="s">
        <v>3137</v>
      </c>
      <c r="G61" s="489">
        <v>1903012</v>
      </c>
      <c r="H61" s="490" t="s">
        <v>3194</v>
      </c>
      <c r="I61" s="489">
        <v>1903012</v>
      </c>
      <c r="J61" s="490" t="s">
        <v>3194</v>
      </c>
      <c r="K61" s="495">
        <v>190301200</v>
      </c>
      <c r="L61" s="490" t="s">
        <v>3193</v>
      </c>
      <c r="M61" s="495">
        <v>190301200</v>
      </c>
      <c r="N61" s="490" t="s">
        <v>3193</v>
      </c>
      <c r="O61" s="502">
        <v>4000</v>
      </c>
      <c r="P61" s="495">
        <v>2020003630118</v>
      </c>
      <c r="Q61" s="490" t="s">
        <v>3182</v>
      </c>
      <c r="R61" s="708">
        <f t="shared" si="2"/>
        <v>0.77929795328062235</v>
      </c>
      <c r="S61" s="490" t="s">
        <v>3181</v>
      </c>
      <c r="T61" s="697" t="s">
        <v>3180</v>
      </c>
      <c r="U61" s="490" t="s">
        <v>3201</v>
      </c>
      <c r="V61" s="1351">
        <v>53000000</v>
      </c>
      <c r="W61" s="862" t="s">
        <v>3204</v>
      </c>
      <c r="X61" s="596" t="s">
        <v>2785</v>
      </c>
      <c r="Y61" s="495">
        <v>61</v>
      </c>
      <c r="Z61" s="1030" t="s">
        <v>2860</v>
      </c>
      <c r="AA61" s="1032">
        <v>289394</v>
      </c>
      <c r="AB61" s="1032">
        <v>279112</v>
      </c>
      <c r="AC61" s="1032">
        <v>63164</v>
      </c>
      <c r="AD61" s="1032">
        <v>45607</v>
      </c>
      <c r="AE61" s="1032">
        <v>365607</v>
      </c>
      <c r="AF61" s="1032">
        <v>75612</v>
      </c>
      <c r="AG61" s="1032">
        <v>2145</v>
      </c>
      <c r="AH61" s="1032">
        <v>12718</v>
      </c>
      <c r="AI61" s="1032">
        <v>26</v>
      </c>
      <c r="AJ61" s="1032">
        <v>37</v>
      </c>
      <c r="AK61" s="1032">
        <v>0</v>
      </c>
      <c r="AL61" s="1032">
        <v>0</v>
      </c>
      <c r="AM61" s="1032">
        <v>78</v>
      </c>
      <c r="AN61" s="1032">
        <v>16897</v>
      </c>
      <c r="AO61" s="1032">
        <v>852</v>
      </c>
      <c r="AP61" s="1032">
        <v>568506</v>
      </c>
      <c r="AQ61" s="1038">
        <v>44563</v>
      </c>
      <c r="AR61" s="1038">
        <v>44592</v>
      </c>
      <c r="AS61" s="1030" t="s">
        <v>2783</v>
      </c>
      <c r="AT61" s="521"/>
      <c r="AU61" s="507"/>
      <c r="AV61" s="507"/>
      <c r="AW61" s="507"/>
      <c r="AX61" s="507"/>
      <c r="AY61" s="507"/>
      <c r="AZ61" s="507"/>
      <c r="BA61" s="507"/>
      <c r="BB61" s="507"/>
      <c r="BC61" s="507"/>
      <c r="BD61" s="507"/>
      <c r="BE61" s="507"/>
      <c r="BF61" s="507"/>
      <c r="BG61" s="507"/>
      <c r="BH61" s="507"/>
      <c r="BI61" s="507"/>
      <c r="BJ61" s="507"/>
      <c r="BK61" s="507"/>
      <c r="BL61" s="507"/>
      <c r="BM61" s="507"/>
    </row>
    <row r="62" spans="1:65" ht="77.25" customHeight="1" x14ac:dyDescent="0.2">
      <c r="A62" s="495">
        <v>1</v>
      </c>
      <c r="B62" s="490" t="s">
        <v>2795</v>
      </c>
      <c r="C62" s="489">
        <v>19</v>
      </c>
      <c r="D62" s="490" t="s">
        <v>617</v>
      </c>
      <c r="E62" s="489">
        <v>1903</v>
      </c>
      <c r="F62" s="490" t="s">
        <v>3137</v>
      </c>
      <c r="G62" s="489">
        <v>1903012</v>
      </c>
      <c r="H62" s="490" t="s">
        <v>3194</v>
      </c>
      <c r="I62" s="489">
        <v>1903012</v>
      </c>
      <c r="J62" s="490" t="s">
        <v>3194</v>
      </c>
      <c r="K62" s="495">
        <v>190301200</v>
      </c>
      <c r="L62" s="490" t="s">
        <v>3193</v>
      </c>
      <c r="M62" s="495">
        <v>190301200</v>
      </c>
      <c r="N62" s="490" t="s">
        <v>3193</v>
      </c>
      <c r="O62" s="502">
        <v>4000</v>
      </c>
      <c r="P62" s="495">
        <v>2020003630118</v>
      </c>
      <c r="Q62" s="490" t="s">
        <v>3182</v>
      </c>
      <c r="R62" s="708">
        <f t="shared" si="2"/>
        <v>0.77929795328062235</v>
      </c>
      <c r="S62" s="490" t="s">
        <v>3181</v>
      </c>
      <c r="T62" s="697" t="s">
        <v>3180</v>
      </c>
      <c r="U62" s="490" t="s">
        <v>3201</v>
      </c>
      <c r="V62" s="1351">
        <v>82300000</v>
      </c>
      <c r="W62" s="862" t="s">
        <v>3203</v>
      </c>
      <c r="X62" s="596" t="s">
        <v>3202</v>
      </c>
      <c r="Y62" s="495">
        <v>61</v>
      </c>
      <c r="Z62" s="1030" t="s">
        <v>2860</v>
      </c>
      <c r="AA62" s="1032">
        <v>289394</v>
      </c>
      <c r="AB62" s="1032">
        <v>279112</v>
      </c>
      <c r="AC62" s="1032">
        <v>63164</v>
      </c>
      <c r="AD62" s="1032">
        <v>45607</v>
      </c>
      <c r="AE62" s="1032">
        <v>365607</v>
      </c>
      <c r="AF62" s="1032">
        <v>75612</v>
      </c>
      <c r="AG62" s="1032">
        <v>2145</v>
      </c>
      <c r="AH62" s="1032">
        <v>12718</v>
      </c>
      <c r="AI62" s="1032">
        <v>26</v>
      </c>
      <c r="AJ62" s="1032">
        <v>37</v>
      </c>
      <c r="AK62" s="1032">
        <v>0</v>
      </c>
      <c r="AL62" s="1032">
        <v>0</v>
      </c>
      <c r="AM62" s="1032">
        <v>78</v>
      </c>
      <c r="AN62" s="1032">
        <v>16897</v>
      </c>
      <c r="AO62" s="1032">
        <v>852</v>
      </c>
      <c r="AP62" s="1032">
        <v>568506</v>
      </c>
      <c r="AQ62" s="1038">
        <v>44563</v>
      </c>
      <c r="AR62" s="1038">
        <v>44592</v>
      </c>
      <c r="AS62" s="1030" t="s">
        <v>2783</v>
      </c>
      <c r="AT62" s="521"/>
      <c r="AU62" s="507"/>
      <c r="AV62" s="507"/>
      <c r="AW62" s="507"/>
      <c r="AX62" s="507"/>
      <c r="AY62" s="507"/>
      <c r="AZ62" s="507"/>
      <c r="BA62" s="507"/>
      <c r="BB62" s="507"/>
      <c r="BC62" s="507"/>
      <c r="BD62" s="507"/>
      <c r="BE62" s="507"/>
      <c r="BF62" s="507"/>
      <c r="BG62" s="507"/>
      <c r="BH62" s="507"/>
      <c r="BI62" s="507"/>
      <c r="BJ62" s="507"/>
      <c r="BK62" s="507"/>
      <c r="BL62" s="507"/>
      <c r="BM62" s="507"/>
    </row>
    <row r="63" spans="1:65" ht="77.25" customHeight="1" x14ac:dyDescent="0.2">
      <c r="A63" s="495">
        <v>1</v>
      </c>
      <c r="B63" s="490" t="s">
        <v>2795</v>
      </c>
      <c r="C63" s="489">
        <v>19</v>
      </c>
      <c r="D63" s="490" t="s">
        <v>617</v>
      </c>
      <c r="E63" s="489">
        <v>1903</v>
      </c>
      <c r="F63" s="490" t="s">
        <v>3137</v>
      </c>
      <c r="G63" s="489">
        <v>1903012</v>
      </c>
      <c r="H63" s="490" t="s">
        <v>3194</v>
      </c>
      <c r="I63" s="489">
        <v>1903012</v>
      </c>
      <c r="J63" s="490" t="s">
        <v>3194</v>
      </c>
      <c r="K63" s="495">
        <v>190301200</v>
      </c>
      <c r="L63" s="490" t="s">
        <v>3193</v>
      </c>
      <c r="M63" s="495">
        <v>190301200</v>
      </c>
      <c r="N63" s="490" t="s">
        <v>3193</v>
      </c>
      <c r="O63" s="502">
        <v>4000</v>
      </c>
      <c r="P63" s="495">
        <v>2020003630118</v>
      </c>
      <c r="Q63" s="490" t="s">
        <v>3182</v>
      </c>
      <c r="R63" s="708">
        <f t="shared" si="2"/>
        <v>0.77929795328062235</v>
      </c>
      <c r="S63" s="490" t="s">
        <v>3181</v>
      </c>
      <c r="T63" s="697" t="s">
        <v>3180</v>
      </c>
      <c r="U63" s="490" t="s">
        <v>3201</v>
      </c>
      <c r="V63" s="1351">
        <v>35000000</v>
      </c>
      <c r="W63" s="1039" t="s">
        <v>3196</v>
      </c>
      <c r="X63" s="596" t="s">
        <v>3190</v>
      </c>
      <c r="Y63" s="495">
        <v>20</v>
      </c>
      <c r="Z63" s="1030" t="s">
        <v>2784</v>
      </c>
      <c r="AA63" s="1032">
        <v>289394</v>
      </c>
      <c r="AB63" s="1032">
        <v>279112</v>
      </c>
      <c r="AC63" s="1032">
        <v>63164</v>
      </c>
      <c r="AD63" s="1032">
        <v>45607</v>
      </c>
      <c r="AE63" s="1032">
        <v>365607</v>
      </c>
      <c r="AF63" s="1032">
        <v>75612</v>
      </c>
      <c r="AG63" s="1032">
        <v>2145</v>
      </c>
      <c r="AH63" s="1032">
        <v>12718</v>
      </c>
      <c r="AI63" s="1032">
        <v>26</v>
      </c>
      <c r="AJ63" s="1032">
        <v>37</v>
      </c>
      <c r="AK63" s="1032">
        <v>0</v>
      </c>
      <c r="AL63" s="1032">
        <v>0</v>
      </c>
      <c r="AM63" s="1032">
        <v>78</v>
      </c>
      <c r="AN63" s="1032">
        <v>16897</v>
      </c>
      <c r="AO63" s="1032">
        <v>852</v>
      </c>
      <c r="AP63" s="1032">
        <v>568506</v>
      </c>
      <c r="AQ63" s="1038">
        <v>44563</v>
      </c>
      <c r="AR63" s="1038">
        <v>44592</v>
      </c>
      <c r="AS63" s="1030" t="s">
        <v>2783</v>
      </c>
      <c r="AT63" s="521"/>
      <c r="AU63" s="507"/>
      <c r="AV63" s="507"/>
      <c r="AW63" s="507"/>
      <c r="AX63" s="507"/>
      <c r="AY63" s="507"/>
      <c r="AZ63" s="507"/>
      <c r="BA63" s="507"/>
      <c r="BB63" s="507"/>
      <c r="BC63" s="507"/>
      <c r="BD63" s="507"/>
      <c r="BE63" s="507"/>
      <c r="BF63" s="507"/>
      <c r="BG63" s="507"/>
      <c r="BH63" s="507"/>
      <c r="BI63" s="507"/>
      <c r="BJ63" s="507"/>
      <c r="BK63" s="507"/>
      <c r="BL63" s="507"/>
      <c r="BM63" s="507"/>
    </row>
    <row r="64" spans="1:65" ht="77.25" customHeight="1" x14ac:dyDescent="0.2">
      <c r="A64" s="495">
        <v>1</v>
      </c>
      <c r="B64" s="490" t="s">
        <v>2795</v>
      </c>
      <c r="C64" s="489">
        <v>19</v>
      </c>
      <c r="D64" s="490" t="s">
        <v>617</v>
      </c>
      <c r="E64" s="489">
        <v>1903</v>
      </c>
      <c r="F64" s="490" t="s">
        <v>3137</v>
      </c>
      <c r="G64" s="489">
        <v>1903012</v>
      </c>
      <c r="H64" s="490" t="s">
        <v>3194</v>
      </c>
      <c r="I64" s="489">
        <v>1903012</v>
      </c>
      <c r="J64" s="490" t="s">
        <v>3194</v>
      </c>
      <c r="K64" s="495">
        <v>190301200</v>
      </c>
      <c r="L64" s="490" t="s">
        <v>3193</v>
      </c>
      <c r="M64" s="495">
        <v>190301200</v>
      </c>
      <c r="N64" s="490" t="s">
        <v>3193</v>
      </c>
      <c r="O64" s="502">
        <v>4000</v>
      </c>
      <c r="P64" s="495">
        <v>2020003630118</v>
      </c>
      <c r="Q64" s="490" t="s">
        <v>3182</v>
      </c>
      <c r="R64" s="708">
        <f t="shared" si="2"/>
        <v>0.77929795328062235</v>
      </c>
      <c r="S64" s="490" t="s">
        <v>3181</v>
      </c>
      <c r="T64" s="697" t="s">
        <v>3180</v>
      </c>
      <c r="U64" s="490" t="s">
        <v>3200</v>
      </c>
      <c r="V64" s="1351">
        <v>17323100</v>
      </c>
      <c r="W64" s="1039" t="s">
        <v>3199</v>
      </c>
      <c r="X64" s="596" t="s">
        <v>3190</v>
      </c>
      <c r="Y64" s="495">
        <v>98</v>
      </c>
      <c r="Z64" s="1040" t="s">
        <v>3198</v>
      </c>
      <c r="AA64" s="1032">
        <v>289394</v>
      </c>
      <c r="AB64" s="1032">
        <v>279112</v>
      </c>
      <c r="AC64" s="1032">
        <v>63164</v>
      </c>
      <c r="AD64" s="1032">
        <v>45607</v>
      </c>
      <c r="AE64" s="1032">
        <v>365607</v>
      </c>
      <c r="AF64" s="1032">
        <v>75612</v>
      </c>
      <c r="AG64" s="1032">
        <v>2145</v>
      </c>
      <c r="AH64" s="1032">
        <v>12718</v>
      </c>
      <c r="AI64" s="1032">
        <v>26</v>
      </c>
      <c r="AJ64" s="1032">
        <v>37</v>
      </c>
      <c r="AK64" s="1032">
        <v>0</v>
      </c>
      <c r="AL64" s="1032">
        <v>0</v>
      </c>
      <c r="AM64" s="1032">
        <v>78</v>
      </c>
      <c r="AN64" s="1032">
        <v>16897</v>
      </c>
      <c r="AO64" s="1032">
        <v>852</v>
      </c>
      <c r="AP64" s="1032">
        <v>568506</v>
      </c>
      <c r="AQ64" s="1038">
        <v>44563</v>
      </c>
      <c r="AR64" s="1038">
        <v>44592</v>
      </c>
      <c r="AS64" s="1030" t="s">
        <v>2783</v>
      </c>
      <c r="AT64" s="521"/>
      <c r="AU64" s="507"/>
      <c r="AV64" s="507"/>
      <c r="AW64" s="507"/>
      <c r="AX64" s="507"/>
      <c r="AY64" s="507"/>
      <c r="AZ64" s="507"/>
      <c r="BA64" s="507"/>
      <c r="BB64" s="507"/>
      <c r="BC64" s="507"/>
      <c r="BD64" s="507"/>
      <c r="BE64" s="507"/>
      <c r="BF64" s="507"/>
      <c r="BG64" s="507"/>
      <c r="BH64" s="507"/>
      <c r="BI64" s="507"/>
      <c r="BJ64" s="507"/>
      <c r="BK64" s="507"/>
      <c r="BL64" s="507"/>
      <c r="BM64" s="507"/>
    </row>
    <row r="65" spans="1:65" ht="82.5" customHeight="1" x14ac:dyDescent="0.2">
      <c r="A65" s="495">
        <v>1</v>
      </c>
      <c r="B65" s="490" t="s">
        <v>2795</v>
      </c>
      <c r="C65" s="489">
        <v>19</v>
      </c>
      <c r="D65" s="490" t="s">
        <v>617</v>
      </c>
      <c r="E65" s="489">
        <v>1903</v>
      </c>
      <c r="F65" s="490" t="s">
        <v>3137</v>
      </c>
      <c r="G65" s="489">
        <v>1903012</v>
      </c>
      <c r="H65" s="490" t="s">
        <v>3194</v>
      </c>
      <c r="I65" s="489">
        <v>1903012</v>
      </c>
      <c r="J65" s="490" t="s">
        <v>3194</v>
      </c>
      <c r="K65" s="495">
        <v>190301200</v>
      </c>
      <c r="L65" s="490" t="s">
        <v>3193</v>
      </c>
      <c r="M65" s="495">
        <v>190301200</v>
      </c>
      <c r="N65" s="490" t="s">
        <v>3193</v>
      </c>
      <c r="O65" s="502">
        <v>4000</v>
      </c>
      <c r="P65" s="495">
        <v>2020003630118</v>
      </c>
      <c r="Q65" s="490" t="s">
        <v>3182</v>
      </c>
      <c r="R65" s="708">
        <f t="shared" si="2"/>
        <v>0.77929795328062235</v>
      </c>
      <c r="S65" s="490" t="s">
        <v>3181</v>
      </c>
      <c r="T65" s="697" t="s">
        <v>3180</v>
      </c>
      <c r="U65" s="490" t="s">
        <v>3197</v>
      </c>
      <c r="V65" s="1351">
        <v>132000000</v>
      </c>
      <c r="W65" s="1039" t="s">
        <v>3191</v>
      </c>
      <c r="X65" s="596" t="s">
        <v>3190</v>
      </c>
      <c r="Y65" s="495">
        <v>61</v>
      </c>
      <c r="Z65" s="1030" t="s">
        <v>2860</v>
      </c>
      <c r="AA65" s="1032">
        <v>289394</v>
      </c>
      <c r="AB65" s="1032">
        <v>279112</v>
      </c>
      <c r="AC65" s="1032">
        <v>63164</v>
      </c>
      <c r="AD65" s="1032">
        <v>45607</v>
      </c>
      <c r="AE65" s="1032">
        <v>365607</v>
      </c>
      <c r="AF65" s="1032">
        <v>75612</v>
      </c>
      <c r="AG65" s="1032">
        <v>2145</v>
      </c>
      <c r="AH65" s="1032">
        <v>12718</v>
      </c>
      <c r="AI65" s="1032">
        <v>26</v>
      </c>
      <c r="AJ65" s="1032">
        <v>37</v>
      </c>
      <c r="AK65" s="1032">
        <v>0</v>
      </c>
      <c r="AL65" s="1032">
        <v>0</v>
      </c>
      <c r="AM65" s="1032">
        <v>78</v>
      </c>
      <c r="AN65" s="1032">
        <v>16897</v>
      </c>
      <c r="AO65" s="1032">
        <v>852</v>
      </c>
      <c r="AP65" s="1032">
        <v>568506</v>
      </c>
      <c r="AQ65" s="1038">
        <v>44563</v>
      </c>
      <c r="AR65" s="1038">
        <v>44592</v>
      </c>
      <c r="AS65" s="1030" t="s">
        <v>2783</v>
      </c>
      <c r="AT65" s="521"/>
      <c r="AU65" s="507"/>
      <c r="AV65" s="507"/>
      <c r="AW65" s="507"/>
      <c r="AX65" s="507"/>
      <c r="AY65" s="507"/>
      <c r="AZ65" s="507"/>
      <c r="BA65" s="507"/>
      <c r="BB65" s="507"/>
      <c r="BC65" s="507"/>
      <c r="BD65" s="507"/>
      <c r="BE65" s="507"/>
      <c r="BF65" s="507"/>
      <c r="BG65" s="507"/>
      <c r="BH65" s="507"/>
      <c r="BI65" s="507"/>
      <c r="BJ65" s="507"/>
      <c r="BK65" s="507"/>
      <c r="BL65" s="507"/>
      <c r="BM65" s="507"/>
    </row>
    <row r="66" spans="1:65" ht="82.5" customHeight="1" x14ac:dyDescent="0.2">
      <c r="A66" s="495">
        <v>1</v>
      </c>
      <c r="B66" s="490" t="s">
        <v>2795</v>
      </c>
      <c r="C66" s="489">
        <v>19</v>
      </c>
      <c r="D66" s="490" t="s">
        <v>617</v>
      </c>
      <c r="E66" s="489">
        <v>1903</v>
      </c>
      <c r="F66" s="490" t="s">
        <v>3137</v>
      </c>
      <c r="G66" s="489">
        <v>1903012</v>
      </c>
      <c r="H66" s="490" t="s">
        <v>3194</v>
      </c>
      <c r="I66" s="489">
        <v>1903012</v>
      </c>
      <c r="J66" s="490" t="s">
        <v>3194</v>
      </c>
      <c r="K66" s="495">
        <v>190301200</v>
      </c>
      <c r="L66" s="490" t="s">
        <v>3193</v>
      </c>
      <c r="M66" s="495">
        <v>190301200</v>
      </c>
      <c r="N66" s="490" t="s">
        <v>3193</v>
      </c>
      <c r="O66" s="502">
        <v>4000</v>
      </c>
      <c r="P66" s="495">
        <v>2020003630118</v>
      </c>
      <c r="Q66" s="490" t="s">
        <v>3182</v>
      </c>
      <c r="R66" s="708">
        <f t="shared" si="2"/>
        <v>0.77929795328062235</v>
      </c>
      <c r="S66" s="490" t="s">
        <v>3181</v>
      </c>
      <c r="T66" s="697" t="s">
        <v>3180</v>
      </c>
      <c r="U66" s="490" t="s">
        <v>3197</v>
      </c>
      <c r="V66" s="1351">
        <v>65000000</v>
      </c>
      <c r="W66" s="1039" t="s">
        <v>3196</v>
      </c>
      <c r="X66" s="596" t="s">
        <v>3190</v>
      </c>
      <c r="Y66" s="495">
        <v>20</v>
      </c>
      <c r="Z66" s="1030" t="s">
        <v>2784</v>
      </c>
      <c r="AA66" s="1032">
        <v>289394</v>
      </c>
      <c r="AB66" s="1032">
        <v>279112</v>
      </c>
      <c r="AC66" s="1032">
        <v>63164</v>
      </c>
      <c r="AD66" s="1032">
        <v>45607</v>
      </c>
      <c r="AE66" s="1032">
        <v>365607</v>
      </c>
      <c r="AF66" s="1032">
        <v>75612</v>
      </c>
      <c r="AG66" s="1032">
        <v>2145</v>
      </c>
      <c r="AH66" s="1032">
        <v>12718</v>
      </c>
      <c r="AI66" s="1032">
        <v>26</v>
      </c>
      <c r="AJ66" s="1032">
        <v>37</v>
      </c>
      <c r="AK66" s="1032">
        <v>0</v>
      </c>
      <c r="AL66" s="1032">
        <v>0</v>
      </c>
      <c r="AM66" s="1032">
        <v>78</v>
      </c>
      <c r="AN66" s="1032">
        <v>16897</v>
      </c>
      <c r="AO66" s="1032">
        <v>852</v>
      </c>
      <c r="AP66" s="1032">
        <v>568506</v>
      </c>
      <c r="AQ66" s="1038">
        <v>44563</v>
      </c>
      <c r="AR66" s="1038">
        <v>44592</v>
      </c>
      <c r="AS66" s="1030" t="s">
        <v>2783</v>
      </c>
      <c r="AT66" s="521"/>
      <c r="AU66" s="507"/>
      <c r="AV66" s="507"/>
      <c r="AW66" s="507"/>
      <c r="AX66" s="507"/>
      <c r="AY66" s="507"/>
      <c r="AZ66" s="507"/>
      <c r="BA66" s="507"/>
      <c r="BB66" s="507"/>
      <c r="BC66" s="507"/>
      <c r="BD66" s="507"/>
      <c r="BE66" s="507"/>
      <c r="BF66" s="507"/>
      <c r="BG66" s="507"/>
      <c r="BH66" s="507"/>
      <c r="BI66" s="507"/>
      <c r="BJ66" s="507"/>
      <c r="BK66" s="507"/>
      <c r="BL66" s="507"/>
      <c r="BM66" s="507"/>
    </row>
    <row r="67" spans="1:65" ht="73.5" customHeight="1" x14ac:dyDescent="0.2">
      <c r="A67" s="495">
        <v>1</v>
      </c>
      <c r="B67" s="490" t="s">
        <v>2795</v>
      </c>
      <c r="C67" s="489">
        <v>19</v>
      </c>
      <c r="D67" s="490" t="s">
        <v>617</v>
      </c>
      <c r="E67" s="489">
        <v>1903</v>
      </c>
      <c r="F67" s="490" t="s">
        <v>3137</v>
      </c>
      <c r="G67" s="489">
        <v>1903012</v>
      </c>
      <c r="H67" s="490" t="s">
        <v>3194</v>
      </c>
      <c r="I67" s="489">
        <v>1903012</v>
      </c>
      <c r="J67" s="490" t="s">
        <v>3194</v>
      </c>
      <c r="K67" s="495">
        <v>190301200</v>
      </c>
      <c r="L67" s="490" t="s">
        <v>3193</v>
      </c>
      <c r="M67" s="495">
        <v>190301200</v>
      </c>
      <c r="N67" s="490" t="s">
        <v>3193</v>
      </c>
      <c r="O67" s="502">
        <v>4000</v>
      </c>
      <c r="P67" s="495">
        <v>2020003630118</v>
      </c>
      <c r="Q67" s="490" t="s">
        <v>3182</v>
      </c>
      <c r="R67" s="708">
        <f t="shared" si="2"/>
        <v>0.77929795328062235</v>
      </c>
      <c r="S67" s="490" t="s">
        <v>3181</v>
      </c>
      <c r="T67" s="697" t="s">
        <v>3180</v>
      </c>
      <c r="U67" s="490" t="s">
        <v>3195</v>
      </c>
      <c r="V67" s="1351">
        <v>26400000</v>
      </c>
      <c r="W67" s="1039" t="s">
        <v>3191</v>
      </c>
      <c r="X67" s="596" t="s">
        <v>3190</v>
      </c>
      <c r="Y67" s="495">
        <v>61</v>
      </c>
      <c r="Z67" s="1030" t="s">
        <v>2860</v>
      </c>
      <c r="AA67" s="1032">
        <v>289394</v>
      </c>
      <c r="AB67" s="1032">
        <v>279112</v>
      </c>
      <c r="AC67" s="1032">
        <v>63164</v>
      </c>
      <c r="AD67" s="1032">
        <v>45607</v>
      </c>
      <c r="AE67" s="1032">
        <v>365607</v>
      </c>
      <c r="AF67" s="1032">
        <v>75612</v>
      </c>
      <c r="AG67" s="1032">
        <v>2145</v>
      </c>
      <c r="AH67" s="1032">
        <v>12718</v>
      </c>
      <c r="AI67" s="1032">
        <v>26</v>
      </c>
      <c r="AJ67" s="1032">
        <v>37</v>
      </c>
      <c r="AK67" s="1032">
        <v>0</v>
      </c>
      <c r="AL67" s="1032">
        <v>0</v>
      </c>
      <c r="AM67" s="1032">
        <v>78</v>
      </c>
      <c r="AN67" s="1032">
        <v>16897</v>
      </c>
      <c r="AO67" s="1032">
        <v>852</v>
      </c>
      <c r="AP67" s="1032">
        <v>568506</v>
      </c>
      <c r="AQ67" s="1038">
        <v>44563</v>
      </c>
      <c r="AR67" s="1038">
        <v>44592</v>
      </c>
      <c r="AS67" s="1030" t="s">
        <v>2783</v>
      </c>
      <c r="AT67" s="521"/>
      <c r="AU67" s="507"/>
      <c r="AV67" s="507"/>
      <c r="AW67" s="507"/>
      <c r="AX67" s="507"/>
      <c r="AY67" s="507"/>
      <c r="AZ67" s="507"/>
      <c r="BA67" s="507"/>
      <c r="BB67" s="507"/>
      <c r="BC67" s="507"/>
      <c r="BD67" s="507"/>
      <c r="BE67" s="507"/>
      <c r="BF67" s="507"/>
      <c r="BG67" s="507"/>
      <c r="BH67" s="507"/>
      <c r="BI67" s="507"/>
      <c r="BJ67" s="507"/>
      <c r="BK67" s="507"/>
      <c r="BL67" s="507"/>
      <c r="BM67" s="507"/>
    </row>
    <row r="68" spans="1:65" ht="97.5" customHeight="1" x14ac:dyDescent="0.2">
      <c r="A68" s="495">
        <v>1</v>
      </c>
      <c r="B68" s="490" t="s">
        <v>2795</v>
      </c>
      <c r="C68" s="489">
        <v>19</v>
      </c>
      <c r="D68" s="490" t="s">
        <v>617</v>
      </c>
      <c r="E68" s="489">
        <v>1903</v>
      </c>
      <c r="F68" s="490" t="s">
        <v>3137</v>
      </c>
      <c r="G68" s="489">
        <v>1903012</v>
      </c>
      <c r="H68" s="490" t="s">
        <v>3194</v>
      </c>
      <c r="I68" s="489">
        <v>1903012</v>
      </c>
      <c r="J68" s="490" t="s">
        <v>3194</v>
      </c>
      <c r="K68" s="495">
        <v>190301200</v>
      </c>
      <c r="L68" s="490" t="s">
        <v>3193</v>
      </c>
      <c r="M68" s="495">
        <v>190301200</v>
      </c>
      <c r="N68" s="490" t="s">
        <v>3193</v>
      </c>
      <c r="O68" s="502">
        <v>4000</v>
      </c>
      <c r="P68" s="495">
        <v>2020003630118</v>
      </c>
      <c r="Q68" s="490" t="s">
        <v>3182</v>
      </c>
      <c r="R68" s="708">
        <f t="shared" si="2"/>
        <v>0.77929795328062235</v>
      </c>
      <c r="S68" s="490" t="s">
        <v>3181</v>
      </c>
      <c r="T68" s="697" t="s">
        <v>3180</v>
      </c>
      <c r="U68" s="490" t="s">
        <v>3192</v>
      </c>
      <c r="V68" s="1351">
        <v>31900000</v>
      </c>
      <c r="W68" s="1039" t="s">
        <v>3191</v>
      </c>
      <c r="X68" s="596" t="s">
        <v>3190</v>
      </c>
      <c r="Y68" s="495">
        <v>61</v>
      </c>
      <c r="Z68" s="1030" t="s">
        <v>2860</v>
      </c>
      <c r="AA68" s="1032">
        <v>289394</v>
      </c>
      <c r="AB68" s="1032">
        <v>279112</v>
      </c>
      <c r="AC68" s="1032">
        <v>63164</v>
      </c>
      <c r="AD68" s="1032">
        <v>45607</v>
      </c>
      <c r="AE68" s="1032">
        <v>365607</v>
      </c>
      <c r="AF68" s="1032">
        <v>75612</v>
      </c>
      <c r="AG68" s="1032">
        <v>2145</v>
      </c>
      <c r="AH68" s="1032">
        <v>12718</v>
      </c>
      <c r="AI68" s="1032">
        <v>26</v>
      </c>
      <c r="AJ68" s="1032">
        <v>37</v>
      </c>
      <c r="AK68" s="1032">
        <v>0</v>
      </c>
      <c r="AL68" s="1032">
        <v>0</v>
      </c>
      <c r="AM68" s="1032">
        <v>78</v>
      </c>
      <c r="AN68" s="1032">
        <v>16897</v>
      </c>
      <c r="AO68" s="1032">
        <v>852</v>
      </c>
      <c r="AP68" s="1032">
        <v>568506</v>
      </c>
      <c r="AQ68" s="1038">
        <v>44563</v>
      </c>
      <c r="AR68" s="1038">
        <v>44592</v>
      </c>
      <c r="AS68" s="1030" t="s">
        <v>2783</v>
      </c>
      <c r="AT68" s="521"/>
      <c r="AU68" s="507"/>
      <c r="AV68" s="507"/>
      <c r="AW68" s="507"/>
      <c r="AX68" s="507"/>
      <c r="AY68" s="507"/>
      <c r="AZ68" s="507"/>
      <c r="BA68" s="507"/>
      <c r="BB68" s="507"/>
      <c r="BC68" s="507"/>
      <c r="BD68" s="507"/>
      <c r="BE68" s="507"/>
      <c r="BF68" s="507"/>
      <c r="BG68" s="507"/>
      <c r="BH68" s="507"/>
      <c r="BI68" s="507"/>
      <c r="BJ68" s="507"/>
      <c r="BK68" s="507"/>
      <c r="BL68" s="507"/>
      <c r="BM68" s="507"/>
    </row>
    <row r="69" spans="1:65" ht="79.5" customHeight="1" x14ac:dyDescent="0.2">
      <c r="A69" s="495">
        <v>1</v>
      </c>
      <c r="B69" s="490" t="s">
        <v>2795</v>
      </c>
      <c r="C69" s="489">
        <v>19</v>
      </c>
      <c r="D69" s="490" t="s">
        <v>617</v>
      </c>
      <c r="E69" s="489">
        <v>1903</v>
      </c>
      <c r="F69" s="490" t="s">
        <v>3137</v>
      </c>
      <c r="G69" s="489">
        <v>1903016</v>
      </c>
      <c r="H69" s="490" t="s">
        <v>3187</v>
      </c>
      <c r="I69" s="489">
        <v>1903016</v>
      </c>
      <c r="J69" s="490" t="s">
        <v>3187</v>
      </c>
      <c r="K69" s="495">
        <v>190301600</v>
      </c>
      <c r="L69" s="490" t="s">
        <v>3186</v>
      </c>
      <c r="M69" s="495">
        <v>190301600</v>
      </c>
      <c r="N69" s="490" t="s">
        <v>3186</v>
      </c>
      <c r="O69" s="502">
        <v>240</v>
      </c>
      <c r="P69" s="495">
        <v>2020003630118</v>
      </c>
      <c r="Q69" s="490" t="s">
        <v>3182</v>
      </c>
      <c r="R69" s="708">
        <f>SUM($V$69:$V$71)/SUM($V$57:$V$73)</f>
        <v>0.10169604113539951</v>
      </c>
      <c r="S69" s="490" t="s">
        <v>3181</v>
      </c>
      <c r="T69" s="697" t="s">
        <v>3180</v>
      </c>
      <c r="U69" s="490" t="s">
        <v>3189</v>
      </c>
      <c r="V69" s="1351">
        <v>44000000</v>
      </c>
      <c r="W69" s="862" t="s">
        <v>3184</v>
      </c>
      <c r="X69" s="1033" t="s">
        <v>2796</v>
      </c>
      <c r="Y69" s="495">
        <v>61</v>
      </c>
      <c r="Z69" s="1030" t="s">
        <v>2860</v>
      </c>
      <c r="AA69" s="1032">
        <v>289394</v>
      </c>
      <c r="AB69" s="1032">
        <v>279112</v>
      </c>
      <c r="AC69" s="1032">
        <v>63164</v>
      </c>
      <c r="AD69" s="1032">
        <v>45607</v>
      </c>
      <c r="AE69" s="1032">
        <v>365607</v>
      </c>
      <c r="AF69" s="1032">
        <v>75612</v>
      </c>
      <c r="AG69" s="1032">
        <v>2145</v>
      </c>
      <c r="AH69" s="1032">
        <v>12718</v>
      </c>
      <c r="AI69" s="1032">
        <v>26</v>
      </c>
      <c r="AJ69" s="1032">
        <v>37</v>
      </c>
      <c r="AK69" s="1032">
        <v>0</v>
      </c>
      <c r="AL69" s="1032">
        <v>0</v>
      </c>
      <c r="AM69" s="1032">
        <v>78</v>
      </c>
      <c r="AN69" s="1032">
        <v>16897</v>
      </c>
      <c r="AO69" s="1032">
        <v>852</v>
      </c>
      <c r="AP69" s="1032">
        <v>568506</v>
      </c>
      <c r="AQ69" s="1038">
        <v>44563</v>
      </c>
      <c r="AR69" s="1038">
        <v>44592</v>
      </c>
      <c r="AS69" s="1030" t="s">
        <v>2783</v>
      </c>
      <c r="AT69" s="521"/>
      <c r="AU69" s="507"/>
      <c r="AV69" s="507"/>
      <c r="AW69" s="507"/>
      <c r="AX69" s="507"/>
      <c r="AY69" s="507"/>
      <c r="AZ69" s="507"/>
      <c r="BA69" s="507"/>
      <c r="BB69" s="507"/>
      <c r="BC69" s="507"/>
      <c r="BD69" s="507"/>
      <c r="BE69" s="507"/>
      <c r="BF69" s="507"/>
      <c r="BG69" s="507"/>
      <c r="BH69" s="507"/>
      <c r="BI69" s="507"/>
      <c r="BJ69" s="507"/>
      <c r="BK69" s="507"/>
      <c r="BL69" s="507"/>
      <c r="BM69" s="507"/>
    </row>
    <row r="70" spans="1:65" ht="113.25" customHeight="1" x14ac:dyDescent="0.2">
      <c r="A70" s="495">
        <v>1</v>
      </c>
      <c r="B70" s="490" t="s">
        <v>2795</v>
      </c>
      <c r="C70" s="489">
        <v>19</v>
      </c>
      <c r="D70" s="490" t="s">
        <v>617</v>
      </c>
      <c r="E70" s="489">
        <v>1903</v>
      </c>
      <c r="F70" s="490" t="s">
        <v>3137</v>
      </c>
      <c r="G70" s="489">
        <v>1903016</v>
      </c>
      <c r="H70" s="490" t="s">
        <v>3187</v>
      </c>
      <c r="I70" s="489">
        <v>1903016</v>
      </c>
      <c r="J70" s="490" t="s">
        <v>3187</v>
      </c>
      <c r="K70" s="495">
        <v>190301600</v>
      </c>
      <c r="L70" s="490" t="s">
        <v>3186</v>
      </c>
      <c r="M70" s="495">
        <v>190301600</v>
      </c>
      <c r="N70" s="490" t="s">
        <v>3186</v>
      </c>
      <c r="O70" s="502">
        <v>240</v>
      </c>
      <c r="P70" s="495">
        <v>2020003630118</v>
      </c>
      <c r="Q70" s="490" t="s">
        <v>3182</v>
      </c>
      <c r="R70" s="708">
        <f>SUM($V$69:$V$71)/SUM($V$57:$V$73)</f>
        <v>0.10169604113539951</v>
      </c>
      <c r="S70" s="490" t="s">
        <v>3181</v>
      </c>
      <c r="T70" s="697" t="s">
        <v>3180</v>
      </c>
      <c r="U70" s="490" t="s">
        <v>3188</v>
      </c>
      <c r="V70" s="1351">
        <v>29100000</v>
      </c>
      <c r="W70" s="862" t="s">
        <v>3184</v>
      </c>
      <c r="X70" s="1033" t="s">
        <v>2796</v>
      </c>
      <c r="Y70" s="495">
        <v>61</v>
      </c>
      <c r="Z70" s="1030" t="s">
        <v>2860</v>
      </c>
      <c r="AA70" s="1032">
        <v>289394</v>
      </c>
      <c r="AB70" s="1032">
        <v>279112</v>
      </c>
      <c r="AC70" s="1032">
        <v>63164</v>
      </c>
      <c r="AD70" s="1032">
        <v>45607</v>
      </c>
      <c r="AE70" s="1032">
        <v>365607</v>
      </c>
      <c r="AF70" s="1032">
        <v>75612</v>
      </c>
      <c r="AG70" s="1032">
        <v>2145</v>
      </c>
      <c r="AH70" s="1032">
        <v>12718</v>
      </c>
      <c r="AI70" s="1032">
        <v>26</v>
      </c>
      <c r="AJ70" s="1032">
        <v>37</v>
      </c>
      <c r="AK70" s="1032">
        <v>0</v>
      </c>
      <c r="AL70" s="1032">
        <v>0</v>
      </c>
      <c r="AM70" s="1032">
        <v>78</v>
      </c>
      <c r="AN70" s="1032">
        <v>16897</v>
      </c>
      <c r="AO70" s="1032">
        <v>852</v>
      </c>
      <c r="AP70" s="1032">
        <v>568506</v>
      </c>
      <c r="AQ70" s="1038">
        <v>44563</v>
      </c>
      <c r="AR70" s="1038">
        <v>44592</v>
      </c>
      <c r="AS70" s="1030" t="s">
        <v>2783</v>
      </c>
      <c r="AT70" s="521"/>
      <c r="AU70" s="507"/>
      <c r="AV70" s="507"/>
      <c r="AW70" s="507"/>
      <c r="AX70" s="507"/>
      <c r="AY70" s="507"/>
      <c r="AZ70" s="507"/>
      <c r="BA70" s="507"/>
      <c r="BB70" s="507"/>
      <c r="BC70" s="507"/>
      <c r="BD70" s="507"/>
      <c r="BE70" s="507"/>
      <c r="BF70" s="507"/>
      <c r="BG70" s="507"/>
      <c r="BH70" s="507"/>
      <c r="BI70" s="507"/>
      <c r="BJ70" s="507"/>
      <c r="BK70" s="507"/>
      <c r="BL70" s="507"/>
      <c r="BM70" s="507"/>
    </row>
    <row r="71" spans="1:65" ht="117" customHeight="1" x14ac:dyDescent="0.2">
      <c r="A71" s="495">
        <v>1</v>
      </c>
      <c r="B71" s="490" t="s">
        <v>2795</v>
      </c>
      <c r="C71" s="489">
        <v>19</v>
      </c>
      <c r="D71" s="490" t="s">
        <v>617</v>
      </c>
      <c r="E71" s="489">
        <v>1903</v>
      </c>
      <c r="F71" s="490" t="s">
        <v>3137</v>
      </c>
      <c r="G71" s="489">
        <v>1903016</v>
      </c>
      <c r="H71" s="490" t="s">
        <v>3187</v>
      </c>
      <c r="I71" s="489">
        <v>1903016</v>
      </c>
      <c r="J71" s="490" t="s">
        <v>3187</v>
      </c>
      <c r="K71" s="495">
        <v>190301600</v>
      </c>
      <c r="L71" s="490" t="s">
        <v>3186</v>
      </c>
      <c r="M71" s="495">
        <v>190301600</v>
      </c>
      <c r="N71" s="490" t="s">
        <v>3186</v>
      </c>
      <c r="O71" s="502">
        <v>240</v>
      </c>
      <c r="P71" s="495">
        <v>2020003630118</v>
      </c>
      <c r="Q71" s="490" t="s">
        <v>3182</v>
      </c>
      <c r="R71" s="708">
        <f>SUM($V$69:$V$71)/SUM($V$57:$V$73)</f>
        <v>0.10169604113539951</v>
      </c>
      <c r="S71" s="490" t="s">
        <v>3181</v>
      </c>
      <c r="T71" s="697" t="s">
        <v>3180</v>
      </c>
      <c r="U71" s="490" t="s">
        <v>3185</v>
      </c>
      <c r="V71" s="1351">
        <v>20900000</v>
      </c>
      <c r="W71" s="862" t="s">
        <v>3184</v>
      </c>
      <c r="X71" s="1033" t="s">
        <v>2796</v>
      </c>
      <c r="Y71" s="495">
        <v>61</v>
      </c>
      <c r="Z71" s="1030" t="s">
        <v>2860</v>
      </c>
      <c r="AA71" s="1032">
        <v>289394</v>
      </c>
      <c r="AB71" s="1032">
        <v>279112</v>
      </c>
      <c r="AC71" s="1032">
        <v>63164</v>
      </c>
      <c r="AD71" s="1032">
        <v>45607</v>
      </c>
      <c r="AE71" s="1032">
        <v>365607</v>
      </c>
      <c r="AF71" s="1032">
        <v>75612</v>
      </c>
      <c r="AG71" s="1032">
        <v>2145</v>
      </c>
      <c r="AH71" s="1032">
        <v>12718</v>
      </c>
      <c r="AI71" s="1032">
        <v>26</v>
      </c>
      <c r="AJ71" s="1032">
        <v>37</v>
      </c>
      <c r="AK71" s="1032">
        <v>0</v>
      </c>
      <c r="AL71" s="1032">
        <v>0</v>
      </c>
      <c r="AM71" s="1032">
        <v>78</v>
      </c>
      <c r="AN71" s="1032">
        <v>16897</v>
      </c>
      <c r="AO71" s="1032">
        <v>852</v>
      </c>
      <c r="AP71" s="1032">
        <v>568506</v>
      </c>
      <c r="AQ71" s="1038">
        <v>44563</v>
      </c>
      <c r="AR71" s="1038">
        <v>44592</v>
      </c>
      <c r="AS71" s="1030" t="s">
        <v>2783</v>
      </c>
      <c r="AT71" s="521"/>
      <c r="AU71" s="507"/>
      <c r="AV71" s="507"/>
      <c r="AW71" s="507"/>
      <c r="AX71" s="507"/>
      <c r="AY71" s="507"/>
      <c r="AZ71" s="507"/>
      <c r="BA71" s="507"/>
      <c r="BB71" s="507"/>
      <c r="BC71" s="507"/>
      <c r="BD71" s="507"/>
      <c r="BE71" s="507"/>
      <c r="BF71" s="507"/>
      <c r="BG71" s="507"/>
      <c r="BH71" s="507"/>
      <c r="BI71" s="507"/>
      <c r="BJ71" s="507"/>
      <c r="BK71" s="507"/>
      <c r="BL71" s="507"/>
      <c r="BM71" s="507"/>
    </row>
    <row r="72" spans="1:65" ht="108.75" customHeight="1" x14ac:dyDescent="0.2">
      <c r="A72" s="495">
        <v>1</v>
      </c>
      <c r="B72" s="490" t="s">
        <v>2795</v>
      </c>
      <c r="C72" s="489">
        <v>19</v>
      </c>
      <c r="D72" s="490" t="s">
        <v>617</v>
      </c>
      <c r="E72" s="489">
        <v>1903</v>
      </c>
      <c r="F72" s="490" t="s">
        <v>3137</v>
      </c>
      <c r="G72" s="489">
        <v>1903011</v>
      </c>
      <c r="H72" s="490" t="s">
        <v>3156</v>
      </c>
      <c r="I72" s="489">
        <v>1903011</v>
      </c>
      <c r="J72" s="490" t="s">
        <v>3156</v>
      </c>
      <c r="K72" s="495">
        <v>190301101</v>
      </c>
      <c r="L72" s="490" t="s">
        <v>3155</v>
      </c>
      <c r="M72" s="495">
        <v>190301101</v>
      </c>
      <c r="N72" s="490" t="s">
        <v>3155</v>
      </c>
      <c r="O72" s="502">
        <v>12</v>
      </c>
      <c r="P72" s="495">
        <v>2020003630118</v>
      </c>
      <c r="Q72" s="490" t="s">
        <v>3182</v>
      </c>
      <c r="R72" s="708">
        <f>SUM($V$72:$V$73)/SUM($V$57:$V$73)</f>
        <v>0.11900600558397816</v>
      </c>
      <c r="S72" s="490" t="s">
        <v>3181</v>
      </c>
      <c r="T72" s="697" t="s">
        <v>3180</v>
      </c>
      <c r="U72" s="490" t="s">
        <v>3183</v>
      </c>
      <c r="V72" s="1351">
        <v>60000000</v>
      </c>
      <c r="W72" s="862" t="s">
        <v>3178</v>
      </c>
      <c r="X72" s="1033" t="s">
        <v>2796</v>
      </c>
      <c r="Y72" s="495">
        <v>61</v>
      </c>
      <c r="Z72" s="1030" t="s">
        <v>2860</v>
      </c>
      <c r="AA72" s="1032">
        <v>289394</v>
      </c>
      <c r="AB72" s="1032">
        <v>279112</v>
      </c>
      <c r="AC72" s="1032">
        <v>63164</v>
      </c>
      <c r="AD72" s="1032">
        <v>45607</v>
      </c>
      <c r="AE72" s="1032">
        <v>365607</v>
      </c>
      <c r="AF72" s="1032">
        <v>75612</v>
      </c>
      <c r="AG72" s="1032">
        <v>2145</v>
      </c>
      <c r="AH72" s="1032">
        <v>12718</v>
      </c>
      <c r="AI72" s="1032">
        <v>26</v>
      </c>
      <c r="AJ72" s="1032">
        <v>37</v>
      </c>
      <c r="AK72" s="1032">
        <v>0</v>
      </c>
      <c r="AL72" s="1032">
        <v>0</v>
      </c>
      <c r="AM72" s="1032">
        <v>78</v>
      </c>
      <c r="AN72" s="1032">
        <v>16897</v>
      </c>
      <c r="AO72" s="1032">
        <v>852</v>
      </c>
      <c r="AP72" s="1032">
        <v>568506</v>
      </c>
      <c r="AQ72" s="1038">
        <v>44563</v>
      </c>
      <c r="AR72" s="1038">
        <v>44592</v>
      </c>
      <c r="AS72" s="1030" t="s">
        <v>2783</v>
      </c>
      <c r="AT72" s="521"/>
      <c r="AU72" s="507"/>
      <c r="AV72" s="507"/>
      <c r="AW72" s="507"/>
      <c r="AX72" s="507"/>
      <c r="AY72" s="507"/>
      <c r="AZ72" s="507"/>
      <c r="BA72" s="507"/>
      <c r="BB72" s="507"/>
      <c r="BC72" s="507"/>
      <c r="BD72" s="507"/>
      <c r="BE72" s="507"/>
      <c r="BF72" s="507"/>
      <c r="BG72" s="507"/>
      <c r="BH72" s="507"/>
      <c r="BI72" s="507"/>
      <c r="BJ72" s="507"/>
      <c r="BK72" s="507"/>
      <c r="BL72" s="507"/>
      <c r="BM72" s="507"/>
    </row>
    <row r="73" spans="1:65" ht="127.5" customHeight="1" x14ac:dyDescent="0.2">
      <c r="A73" s="495">
        <v>1</v>
      </c>
      <c r="B73" s="490" t="s">
        <v>2795</v>
      </c>
      <c r="C73" s="489">
        <v>19</v>
      </c>
      <c r="D73" s="490" t="s">
        <v>617</v>
      </c>
      <c r="E73" s="489">
        <v>1903</v>
      </c>
      <c r="F73" s="490" t="s">
        <v>3137</v>
      </c>
      <c r="G73" s="489">
        <v>1903011</v>
      </c>
      <c r="H73" s="490" t="s">
        <v>3156</v>
      </c>
      <c r="I73" s="489">
        <v>1903011</v>
      </c>
      <c r="J73" s="490" t="s">
        <v>3156</v>
      </c>
      <c r="K73" s="495">
        <v>190301101</v>
      </c>
      <c r="L73" s="490" t="s">
        <v>3155</v>
      </c>
      <c r="M73" s="495">
        <v>190301101</v>
      </c>
      <c r="N73" s="490" t="s">
        <v>3155</v>
      </c>
      <c r="O73" s="502">
        <v>12</v>
      </c>
      <c r="P73" s="495">
        <v>2020003630118</v>
      </c>
      <c r="Q73" s="490" t="s">
        <v>3182</v>
      </c>
      <c r="R73" s="708">
        <f>SUM($V$72:$V$73)/SUM($V$57:$V$73)</f>
        <v>0.11900600558397816</v>
      </c>
      <c r="S73" s="490" t="s">
        <v>3181</v>
      </c>
      <c r="T73" s="697" t="s">
        <v>3180</v>
      </c>
      <c r="U73" s="490" t="s">
        <v>3179</v>
      </c>
      <c r="V73" s="1351">
        <v>50000000</v>
      </c>
      <c r="W73" s="862" t="s">
        <v>3178</v>
      </c>
      <c r="X73" s="1033" t="s">
        <v>2796</v>
      </c>
      <c r="Y73" s="495">
        <v>61</v>
      </c>
      <c r="Z73" s="1030" t="s">
        <v>2860</v>
      </c>
      <c r="AA73" s="1032">
        <v>289394</v>
      </c>
      <c r="AB73" s="1032">
        <v>279112</v>
      </c>
      <c r="AC73" s="1032">
        <v>63164</v>
      </c>
      <c r="AD73" s="1032">
        <v>45607</v>
      </c>
      <c r="AE73" s="1032">
        <v>365607</v>
      </c>
      <c r="AF73" s="1032">
        <v>75612</v>
      </c>
      <c r="AG73" s="1032">
        <v>2145</v>
      </c>
      <c r="AH73" s="1032">
        <v>12718</v>
      </c>
      <c r="AI73" s="1032">
        <v>26</v>
      </c>
      <c r="AJ73" s="1032">
        <v>37</v>
      </c>
      <c r="AK73" s="1032">
        <v>0</v>
      </c>
      <c r="AL73" s="1032">
        <v>0</v>
      </c>
      <c r="AM73" s="1032">
        <v>78</v>
      </c>
      <c r="AN73" s="1032">
        <v>16897</v>
      </c>
      <c r="AO73" s="1032">
        <v>852</v>
      </c>
      <c r="AP73" s="1032">
        <v>568506</v>
      </c>
      <c r="AQ73" s="1038">
        <v>44563</v>
      </c>
      <c r="AR73" s="1038">
        <v>44592</v>
      </c>
      <c r="AS73" s="1030" t="s">
        <v>2783</v>
      </c>
      <c r="AT73" s="521"/>
      <c r="AU73" s="507"/>
      <c r="AV73" s="507"/>
      <c r="AW73" s="507"/>
      <c r="AX73" s="507"/>
      <c r="AY73" s="507"/>
      <c r="AZ73" s="507"/>
      <c r="BA73" s="507"/>
      <c r="BB73" s="507"/>
      <c r="BC73" s="507"/>
      <c r="BD73" s="507"/>
      <c r="BE73" s="507"/>
      <c r="BF73" s="507"/>
      <c r="BG73" s="507"/>
      <c r="BH73" s="507"/>
      <c r="BI73" s="507"/>
      <c r="BJ73" s="507"/>
      <c r="BK73" s="507"/>
      <c r="BL73" s="507"/>
      <c r="BM73" s="507"/>
    </row>
    <row r="74" spans="1:65" ht="73.5" customHeight="1" x14ac:dyDescent="0.2">
      <c r="A74" s="495">
        <v>1</v>
      </c>
      <c r="B74" s="490" t="s">
        <v>2795</v>
      </c>
      <c r="C74" s="489">
        <v>19</v>
      </c>
      <c r="D74" s="490" t="s">
        <v>617</v>
      </c>
      <c r="E74" s="489">
        <v>1903</v>
      </c>
      <c r="F74" s="490" t="s">
        <v>3137</v>
      </c>
      <c r="G74" s="489">
        <v>1903034</v>
      </c>
      <c r="H74" s="490" t="s">
        <v>292</v>
      </c>
      <c r="I74" s="489">
        <v>1903034</v>
      </c>
      <c r="J74" s="490" t="s">
        <v>292</v>
      </c>
      <c r="K74" s="495">
        <v>190303400</v>
      </c>
      <c r="L74" s="490" t="s">
        <v>3175</v>
      </c>
      <c r="M74" s="495">
        <v>190303400</v>
      </c>
      <c r="N74" s="490" t="s">
        <v>3175</v>
      </c>
      <c r="O74" s="502">
        <v>12</v>
      </c>
      <c r="P74" s="495">
        <v>2020003630119</v>
      </c>
      <c r="Q74" s="490" t="s">
        <v>3174</v>
      </c>
      <c r="R74" s="708">
        <f>SUM($V$74:$V$76)/SUM($V$74:$V$76)</f>
        <v>1</v>
      </c>
      <c r="S74" s="490" t="s">
        <v>3173</v>
      </c>
      <c r="T74" s="697" t="s">
        <v>3172</v>
      </c>
      <c r="U74" s="490" t="s">
        <v>3177</v>
      </c>
      <c r="V74" s="1351">
        <v>25000000</v>
      </c>
      <c r="W74" s="862" t="s">
        <v>3170</v>
      </c>
      <c r="X74" s="1033" t="s">
        <v>2796</v>
      </c>
      <c r="Y74" s="495">
        <v>20</v>
      </c>
      <c r="Z74" s="1030" t="s">
        <v>2784</v>
      </c>
      <c r="AA74" s="1032">
        <v>292684</v>
      </c>
      <c r="AB74" s="1032">
        <v>282326</v>
      </c>
      <c r="AC74" s="1032">
        <v>135912</v>
      </c>
      <c r="AD74" s="1032">
        <v>45122</v>
      </c>
      <c r="AE74" s="1032">
        <v>365607</v>
      </c>
      <c r="AF74" s="1032">
        <v>86875</v>
      </c>
      <c r="AG74" s="1032">
        <v>2145</v>
      </c>
      <c r="AH74" s="1032">
        <v>12718</v>
      </c>
      <c r="AI74" s="1032">
        <v>26</v>
      </c>
      <c r="AJ74" s="1032">
        <v>37</v>
      </c>
      <c r="AK74" s="1032" t="s">
        <v>3073</v>
      </c>
      <c r="AL74" s="1032" t="s">
        <v>3073</v>
      </c>
      <c r="AM74" s="1032">
        <v>53164</v>
      </c>
      <c r="AN74" s="1032">
        <v>16982</v>
      </c>
      <c r="AO74" s="1032">
        <v>60013</v>
      </c>
      <c r="AP74" s="1032">
        <v>575010</v>
      </c>
      <c r="AQ74" s="1038">
        <v>44563</v>
      </c>
      <c r="AR74" s="1038">
        <v>44592</v>
      </c>
      <c r="AS74" s="1030" t="s">
        <v>2783</v>
      </c>
      <c r="AT74" s="521"/>
      <c r="AU74" s="507"/>
      <c r="AV74" s="507"/>
      <c r="AW74" s="507"/>
      <c r="AX74" s="507"/>
      <c r="AY74" s="507"/>
      <c r="AZ74" s="507"/>
      <c r="BA74" s="507"/>
      <c r="BB74" s="507"/>
      <c r="BC74" s="507"/>
      <c r="BD74" s="507"/>
      <c r="BE74" s="507"/>
      <c r="BF74" s="507"/>
      <c r="BG74" s="507"/>
      <c r="BH74" s="507"/>
      <c r="BI74" s="507"/>
      <c r="BJ74" s="507"/>
      <c r="BK74" s="507"/>
      <c r="BL74" s="507"/>
      <c r="BM74" s="507"/>
    </row>
    <row r="75" spans="1:65" ht="83.25" customHeight="1" x14ac:dyDescent="0.2">
      <c r="A75" s="495">
        <v>1</v>
      </c>
      <c r="B75" s="490" t="s">
        <v>2795</v>
      </c>
      <c r="C75" s="489">
        <v>19</v>
      </c>
      <c r="D75" s="490" t="s">
        <v>617</v>
      </c>
      <c r="E75" s="489">
        <v>1903</v>
      </c>
      <c r="F75" s="490" t="s">
        <v>3137</v>
      </c>
      <c r="G75" s="489">
        <v>1903034</v>
      </c>
      <c r="H75" s="490" t="s">
        <v>292</v>
      </c>
      <c r="I75" s="489">
        <v>1903034</v>
      </c>
      <c r="J75" s="490" t="s">
        <v>292</v>
      </c>
      <c r="K75" s="495">
        <v>190303400</v>
      </c>
      <c r="L75" s="490" t="s">
        <v>3175</v>
      </c>
      <c r="M75" s="495">
        <v>190303400</v>
      </c>
      <c r="N75" s="490" t="s">
        <v>3175</v>
      </c>
      <c r="O75" s="502">
        <v>12</v>
      </c>
      <c r="P75" s="495">
        <v>2020003630119</v>
      </c>
      <c r="Q75" s="490" t="s">
        <v>3174</v>
      </c>
      <c r="R75" s="708">
        <f>SUM($V$74:$V$76)/SUM($V$74:$V$76)</f>
        <v>1</v>
      </c>
      <c r="S75" s="490" t="s">
        <v>3173</v>
      </c>
      <c r="T75" s="697" t="s">
        <v>3172</v>
      </c>
      <c r="U75" s="490" t="s">
        <v>3176</v>
      </c>
      <c r="V75" s="1351">
        <v>46954000</v>
      </c>
      <c r="W75" s="862" t="s">
        <v>3170</v>
      </c>
      <c r="X75" s="1033" t="s">
        <v>2796</v>
      </c>
      <c r="Y75" s="495">
        <v>20</v>
      </c>
      <c r="Z75" s="1030" t="s">
        <v>2784</v>
      </c>
      <c r="AA75" s="1032">
        <v>292684</v>
      </c>
      <c r="AB75" s="1032">
        <v>282326</v>
      </c>
      <c r="AC75" s="1032">
        <v>135912</v>
      </c>
      <c r="AD75" s="1032">
        <v>45122</v>
      </c>
      <c r="AE75" s="1032">
        <v>365607</v>
      </c>
      <c r="AF75" s="1032">
        <v>86875</v>
      </c>
      <c r="AG75" s="1032">
        <v>2145</v>
      </c>
      <c r="AH75" s="1032">
        <v>12718</v>
      </c>
      <c r="AI75" s="1032">
        <v>26</v>
      </c>
      <c r="AJ75" s="1032">
        <v>37</v>
      </c>
      <c r="AK75" s="1032" t="s">
        <v>3073</v>
      </c>
      <c r="AL75" s="1032" t="s">
        <v>3073</v>
      </c>
      <c r="AM75" s="1032">
        <v>53164</v>
      </c>
      <c r="AN75" s="1032">
        <v>16982</v>
      </c>
      <c r="AO75" s="1032">
        <v>60013</v>
      </c>
      <c r="AP75" s="1032">
        <v>575010</v>
      </c>
      <c r="AQ75" s="1038">
        <v>44563</v>
      </c>
      <c r="AR75" s="1038">
        <v>44592</v>
      </c>
      <c r="AS75" s="1030" t="s">
        <v>2783</v>
      </c>
      <c r="AT75" s="521"/>
      <c r="AU75" s="507"/>
      <c r="AV75" s="507"/>
      <c r="AW75" s="507"/>
      <c r="AX75" s="507"/>
      <c r="AY75" s="507"/>
      <c r="AZ75" s="507"/>
      <c r="BA75" s="507"/>
      <c r="BB75" s="507"/>
      <c r="BC75" s="507"/>
      <c r="BD75" s="507"/>
      <c r="BE75" s="507"/>
      <c r="BF75" s="507"/>
      <c r="BG75" s="507"/>
      <c r="BH75" s="507"/>
      <c r="BI75" s="507"/>
      <c r="BJ75" s="507"/>
      <c r="BK75" s="507"/>
      <c r="BL75" s="507"/>
      <c r="BM75" s="507"/>
    </row>
    <row r="76" spans="1:65" ht="84" customHeight="1" x14ac:dyDescent="0.2">
      <c r="A76" s="495">
        <v>1</v>
      </c>
      <c r="B76" s="490" t="s">
        <v>2795</v>
      </c>
      <c r="C76" s="489">
        <v>19</v>
      </c>
      <c r="D76" s="490" t="s">
        <v>617</v>
      </c>
      <c r="E76" s="489">
        <v>1903</v>
      </c>
      <c r="F76" s="490" t="s">
        <v>3137</v>
      </c>
      <c r="G76" s="489">
        <v>1903034</v>
      </c>
      <c r="H76" s="490" t="s">
        <v>292</v>
      </c>
      <c r="I76" s="489">
        <v>1903034</v>
      </c>
      <c r="J76" s="490" t="s">
        <v>292</v>
      </c>
      <c r="K76" s="495">
        <v>190303400</v>
      </c>
      <c r="L76" s="490" t="s">
        <v>3175</v>
      </c>
      <c r="M76" s="495">
        <v>190303400</v>
      </c>
      <c r="N76" s="490" t="s">
        <v>3175</v>
      </c>
      <c r="O76" s="502">
        <v>12</v>
      </c>
      <c r="P76" s="495">
        <v>2020003630119</v>
      </c>
      <c r="Q76" s="490" t="s">
        <v>3174</v>
      </c>
      <c r="R76" s="708">
        <f>SUM($V$74:$V$76)/SUM($V$74:$V$76)</f>
        <v>1</v>
      </c>
      <c r="S76" s="490" t="s">
        <v>3173</v>
      </c>
      <c r="T76" s="697" t="s">
        <v>3172</v>
      </c>
      <c r="U76" s="490" t="s">
        <v>3171</v>
      </c>
      <c r="V76" s="1352">
        <v>25000000</v>
      </c>
      <c r="W76" s="862" t="s">
        <v>3170</v>
      </c>
      <c r="X76" s="1033" t="s">
        <v>2796</v>
      </c>
      <c r="Y76" s="495">
        <v>20</v>
      </c>
      <c r="Z76" s="1030" t="s">
        <v>2784</v>
      </c>
      <c r="AA76" s="1032">
        <v>292684</v>
      </c>
      <c r="AB76" s="1032">
        <v>282326</v>
      </c>
      <c r="AC76" s="1032">
        <v>135912</v>
      </c>
      <c r="AD76" s="1032">
        <v>45122</v>
      </c>
      <c r="AE76" s="1032">
        <v>365607</v>
      </c>
      <c r="AF76" s="1032">
        <v>86875</v>
      </c>
      <c r="AG76" s="1032">
        <v>2145</v>
      </c>
      <c r="AH76" s="1032">
        <v>12718</v>
      </c>
      <c r="AI76" s="1032">
        <v>26</v>
      </c>
      <c r="AJ76" s="1032">
        <v>37</v>
      </c>
      <c r="AK76" s="1032" t="s">
        <v>3073</v>
      </c>
      <c r="AL76" s="1032" t="s">
        <v>3073</v>
      </c>
      <c r="AM76" s="1032">
        <v>53164</v>
      </c>
      <c r="AN76" s="1032">
        <v>16982</v>
      </c>
      <c r="AO76" s="1032">
        <v>60013</v>
      </c>
      <c r="AP76" s="1032">
        <v>575010</v>
      </c>
      <c r="AQ76" s="1038">
        <v>44563</v>
      </c>
      <c r="AR76" s="1038">
        <v>44592</v>
      </c>
      <c r="AS76" s="1030" t="s">
        <v>2783</v>
      </c>
      <c r="AT76" s="521"/>
      <c r="AU76" s="507"/>
      <c r="AV76" s="507"/>
      <c r="AW76" s="507"/>
      <c r="AX76" s="507"/>
      <c r="AY76" s="507"/>
      <c r="AZ76" s="507"/>
      <c r="BA76" s="507"/>
      <c r="BB76" s="507"/>
      <c r="BC76" s="507"/>
      <c r="BD76" s="507"/>
      <c r="BE76" s="507"/>
      <c r="BF76" s="507"/>
      <c r="BG76" s="507"/>
      <c r="BH76" s="507"/>
      <c r="BI76" s="507"/>
      <c r="BJ76" s="507"/>
      <c r="BK76" s="507"/>
      <c r="BL76" s="507"/>
      <c r="BM76" s="507"/>
    </row>
    <row r="77" spans="1:65" ht="161.25" customHeight="1" x14ac:dyDescent="0.2">
      <c r="A77" s="495">
        <v>1</v>
      </c>
      <c r="B77" s="490" t="s">
        <v>2795</v>
      </c>
      <c r="C77" s="489">
        <v>19</v>
      </c>
      <c r="D77" s="490" t="s">
        <v>617</v>
      </c>
      <c r="E77" s="489">
        <v>1903</v>
      </c>
      <c r="F77" s="490" t="s">
        <v>3137</v>
      </c>
      <c r="G77" s="489">
        <v>1903045</v>
      </c>
      <c r="H77" s="490" t="s">
        <v>3169</v>
      </c>
      <c r="I77" s="489">
        <v>1903045</v>
      </c>
      <c r="J77" s="490" t="s">
        <v>3169</v>
      </c>
      <c r="K77" s="495">
        <v>190304500</v>
      </c>
      <c r="L77" s="490" t="s">
        <v>3168</v>
      </c>
      <c r="M77" s="495">
        <v>190304500</v>
      </c>
      <c r="N77" s="490" t="s">
        <v>3168</v>
      </c>
      <c r="O77" s="502">
        <v>1057</v>
      </c>
      <c r="P77" s="495">
        <v>2020003630120</v>
      </c>
      <c r="Q77" s="490" t="s">
        <v>3154</v>
      </c>
      <c r="R77" s="708">
        <f>V77/SUM($V$77:$V$82)</f>
        <v>0.49796956579945556</v>
      </c>
      <c r="S77" s="490" t="s">
        <v>3153</v>
      </c>
      <c r="T77" s="490" t="s">
        <v>3152</v>
      </c>
      <c r="U77" s="490" t="s">
        <v>3167</v>
      </c>
      <c r="V77" s="1351">
        <f>19636000+25000000</f>
        <v>44636000</v>
      </c>
      <c r="W77" s="862" t="s">
        <v>3166</v>
      </c>
      <c r="X77" s="1033" t="s">
        <v>2796</v>
      </c>
      <c r="Y77" s="495">
        <v>20</v>
      </c>
      <c r="Z77" s="1030" t="s">
        <v>2784</v>
      </c>
      <c r="AA77" s="1032">
        <v>292684</v>
      </c>
      <c r="AB77" s="1032">
        <v>282326</v>
      </c>
      <c r="AC77" s="1032">
        <v>135912</v>
      </c>
      <c r="AD77" s="1032">
        <v>45122</v>
      </c>
      <c r="AE77" s="1032">
        <v>365607</v>
      </c>
      <c r="AF77" s="1032">
        <v>86875</v>
      </c>
      <c r="AG77" s="1032">
        <v>2145</v>
      </c>
      <c r="AH77" s="1032">
        <v>12718</v>
      </c>
      <c r="AI77" s="1032">
        <v>26</v>
      </c>
      <c r="AJ77" s="1032">
        <v>37</v>
      </c>
      <c r="AK77" s="1032" t="s">
        <v>3073</v>
      </c>
      <c r="AL77" s="1032" t="s">
        <v>3073</v>
      </c>
      <c r="AM77" s="1032">
        <v>53164</v>
      </c>
      <c r="AN77" s="1032">
        <v>16982</v>
      </c>
      <c r="AO77" s="1032">
        <v>60013</v>
      </c>
      <c r="AP77" s="1032">
        <v>575010</v>
      </c>
      <c r="AQ77" s="1038">
        <v>44563</v>
      </c>
      <c r="AR77" s="1038">
        <v>44592</v>
      </c>
      <c r="AS77" s="1030" t="s">
        <v>2783</v>
      </c>
      <c r="AT77" s="521"/>
      <c r="AU77" s="507"/>
      <c r="AV77" s="507"/>
      <c r="AW77" s="507"/>
      <c r="AX77" s="507"/>
      <c r="AY77" s="507"/>
      <c r="AZ77" s="507"/>
      <c r="BA77" s="507"/>
      <c r="BB77" s="507"/>
      <c r="BC77" s="507"/>
      <c r="BD77" s="507"/>
      <c r="BE77" s="507"/>
      <c r="BF77" s="507"/>
      <c r="BG77" s="507"/>
      <c r="BH77" s="507"/>
      <c r="BI77" s="507"/>
      <c r="BJ77" s="507"/>
      <c r="BK77" s="507"/>
      <c r="BL77" s="507"/>
      <c r="BM77" s="507"/>
    </row>
    <row r="78" spans="1:65" ht="143.25" customHeight="1" x14ac:dyDescent="0.2">
      <c r="A78" s="495">
        <v>1</v>
      </c>
      <c r="B78" s="490" t="s">
        <v>2795</v>
      </c>
      <c r="C78" s="489">
        <v>19</v>
      </c>
      <c r="D78" s="490" t="s">
        <v>617</v>
      </c>
      <c r="E78" s="489">
        <v>1903</v>
      </c>
      <c r="F78" s="490" t="s">
        <v>3137</v>
      </c>
      <c r="G78" s="489">
        <v>1903001</v>
      </c>
      <c r="H78" s="490" t="s">
        <v>245</v>
      </c>
      <c r="I78" s="489">
        <v>1903001</v>
      </c>
      <c r="J78" s="490" t="s">
        <v>245</v>
      </c>
      <c r="K78" s="495">
        <v>190300100</v>
      </c>
      <c r="L78" s="490" t="s">
        <v>3165</v>
      </c>
      <c r="M78" s="495">
        <v>190300100</v>
      </c>
      <c r="N78" s="490" t="s">
        <v>3165</v>
      </c>
      <c r="O78" s="502">
        <v>1</v>
      </c>
      <c r="P78" s="495">
        <v>2020003630120</v>
      </c>
      <c r="Q78" s="490" t="s">
        <v>3154</v>
      </c>
      <c r="R78" s="708">
        <f>V78/SUM($V$77:$V$82)</f>
        <v>0.16734347806684813</v>
      </c>
      <c r="S78" s="490" t="s">
        <v>3153</v>
      </c>
      <c r="T78" s="490" t="s">
        <v>3152</v>
      </c>
      <c r="U78" s="490" t="s">
        <v>3164</v>
      </c>
      <c r="V78" s="1351">
        <v>15000000</v>
      </c>
      <c r="W78" s="862" t="s">
        <v>3163</v>
      </c>
      <c r="X78" s="1033" t="s">
        <v>2796</v>
      </c>
      <c r="Y78" s="495">
        <v>20</v>
      </c>
      <c r="Z78" s="1030" t="s">
        <v>2784</v>
      </c>
      <c r="AA78" s="1032">
        <v>292684</v>
      </c>
      <c r="AB78" s="1032">
        <v>282326</v>
      </c>
      <c r="AC78" s="1032">
        <v>135912</v>
      </c>
      <c r="AD78" s="1032">
        <v>45122</v>
      </c>
      <c r="AE78" s="1032">
        <v>365607</v>
      </c>
      <c r="AF78" s="1032">
        <v>86875</v>
      </c>
      <c r="AG78" s="1032">
        <v>2145</v>
      </c>
      <c r="AH78" s="1032">
        <v>12718</v>
      </c>
      <c r="AI78" s="1032">
        <v>26</v>
      </c>
      <c r="AJ78" s="1032">
        <v>37</v>
      </c>
      <c r="AK78" s="1032" t="s">
        <v>3073</v>
      </c>
      <c r="AL78" s="1032" t="s">
        <v>3073</v>
      </c>
      <c r="AM78" s="1032">
        <v>53164</v>
      </c>
      <c r="AN78" s="1032">
        <v>16982</v>
      </c>
      <c r="AO78" s="1032">
        <v>60013</v>
      </c>
      <c r="AP78" s="1032">
        <v>575010</v>
      </c>
      <c r="AQ78" s="1038">
        <v>44563</v>
      </c>
      <c r="AR78" s="1038">
        <v>44592</v>
      </c>
      <c r="AS78" s="1030" t="s">
        <v>2783</v>
      </c>
      <c r="AT78" s="521"/>
      <c r="AU78" s="507"/>
      <c r="AV78" s="507"/>
      <c r="AW78" s="507"/>
      <c r="AX78" s="507"/>
      <c r="AY78" s="507"/>
      <c r="AZ78" s="507"/>
      <c r="BA78" s="507"/>
      <c r="BB78" s="507"/>
      <c r="BC78" s="507"/>
      <c r="BD78" s="507"/>
      <c r="BE78" s="507"/>
      <c r="BF78" s="507"/>
      <c r="BG78" s="507"/>
      <c r="BH78" s="507"/>
      <c r="BI78" s="507"/>
      <c r="BJ78" s="507"/>
      <c r="BK78" s="507"/>
      <c r="BL78" s="507"/>
      <c r="BM78" s="507"/>
    </row>
    <row r="79" spans="1:65" ht="90" customHeight="1" x14ac:dyDescent="0.2">
      <c r="A79" s="495">
        <v>1</v>
      </c>
      <c r="B79" s="490" t="s">
        <v>2795</v>
      </c>
      <c r="C79" s="489">
        <v>19</v>
      </c>
      <c r="D79" s="490" t="s">
        <v>617</v>
      </c>
      <c r="E79" s="489">
        <v>1903</v>
      </c>
      <c r="F79" s="490" t="s">
        <v>3137</v>
      </c>
      <c r="G79" s="489">
        <v>1903010</v>
      </c>
      <c r="H79" s="490" t="s">
        <v>3161</v>
      </c>
      <c r="I79" s="489">
        <v>1903010</v>
      </c>
      <c r="J79" s="490" t="s">
        <v>3161</v>
      </c>
      <c r="K79" s="495">
        <v>190301000</v>
      </c>
      <c r="L79" s="490" t="s">
        <v>3160</v>
      </c>
      <c r="M79" s="495">
        <v>190301000</v>
      </c>
      <c r="N79" s="490" t="s">
        <v>3160</v>
      </c>
      <c r="O79" s="502">
        <v>12</v>
      </c>
      <c r="P79" s="495">
        <v>2020003630120</v>
      </c>
      <c r="Q79" s="490" t="s">
        <v>3154</v>
      </c>
      <c r="R79" s="708">
        <f>SUM($V$79:$V$80)/SUM($V$77:$V$82)</f>
        <v>0.16734347806684813</v>
      </c>
      <c r="S79" s="490" t="s">
        <v>3153</v>
      </c>
      <c r="T79" s="490" t="s">
        <v>3152</v>
      </c>
      <c r="U79" s="490" t="s">
        <v>3162</v>
      </c>
      <c r="V79" s="1351">
        <v>7500000</v>
      </c>
      <c r="W79" s="862" t="s">
        <v>3158</v>
      </c>
      <c r="X79" s="1033" t="s">
        <v>2796</v>
      </c>
      <c r="Y79" s="495">
        <v>20</v>
      </c>
      <c r="Z79" s="1030" t="s">
        <v>2784</v>
      </c>
      <c r="AA79" s="1032">
        <v>292684</v>
      </c>
      <c r="AB79" s="1032">
        <v>282326</v>
      </c>
      <c r="AC79" s="1032">
        <v>135912</v>
      </c>
      <c r="AD79" s="1032">
        <v>45122</v>
      </c>
      <c r="AE79" s="1032">
        <v>365607</v>
      </c>
      <c r="AF79" s="1032">
        <v>86875</v>
      </c>
      <c r="AG79" s="1032">
        <v>2145</v>
      </c>
      <c r="AH79" s="1032">
        <v>12718</v>
      </c>
      <c r="AI79" s="1032">
        <v>26</v>
      </c>
      <c r="AJ79" s="1032">
        <v>37</v>
      </c>
      <c r="AK79" s="1032" t="s">
        <v>3073</v>
      </c>
      <c r="AL79" s="1032" t="s">
        <v>3073</v>
      </c>
      <c r="AM79" s="1032">
        <v>53164</v>
      </c>
      <c r="AN79" s="1032">
        <v>16982</v>
      </c>
      <c r="AO79" s="1032">
        <v>60013</v>
      </c>
      <c r="AP79" s="1032">
        <v>575010</v>
      </c>
      <c r="AQ79" s="1038">
        <v>44563</v>
      </c>
      <c r="AR79" s="1038">
        <v>44592</v>
      </c>
      <c r="AS79" s="1030" t="s">
        <v>2783</v>
      </c>
      <c r="AT79" s="521"/>
      <c r="AU79" s="507"/>
      <c r="AV79" s="507"/>
      <c r="AW79" s="507"/>
      <c r="AX79" s="507"/>
      <c r="AY79" s="507"/>
      <c r="AZ79" s="507"/>
      <c r="BA79" s="507"/>
      <c r="BB79" s="507"/>
      <c r="BC79" s="507"/>
      <c r="BD79" s="507"/>
      <c r="BE79" s="507"/>
      <c r="BF79" s="507"/>
      <c r="BG79" s="507"/>
      <c r="BH79" s="507"/>
      <c r="BI79" s="507"/>
      <c r="BJ79" s="507"/>
      <c r="BK79" s="507"/>
      <c r="BL79" s="507"/>
      <c r="BM79" s="507"/>
    </row>
    <row r="80" spans="1:65" ht="83.25" customHeight="1" x14ac:dyDescent="0.2">
      <c r="A80" s="495">
        <v>1</v>
      </c>
      <c r="B80" s="490" t="s">
        <v>2795</v>
      </c>
      <c r="C80" s="489">
        <v>19</v>
      </c>
      <c r="D80" s="490" t="s">
        <v>617</v>
      </c>
      <c r="E80" s="489">
        <v>1903</v>
      </c>
      <c r="F80" s="490" t="s">
        <v>3137</v>
      </c>
      <c r="G80" s="489">
        <v>1903010</v>
      </c>
      <c r="H80" s="490" t="s">
        <v>3161</v>
      </c>
      <c r="I80" s="489">
        <v>1903010</v>
      </c>
      <c r="J80" s="490" t="s">
        <v>3161</v>
      </c>
      <c r="K80" s="495">
        <v>190301000</v>
      </c>
      <c r="L80" s="490" t="s">
        <v>3160</v>
      </c>
      <c r="M80" s="495">
        <v>190301000</v>
      </c>
      <c r="N80" s="490" t="s">
        <v>3160</v>
      </c>
      <c r="O80" s="502">
        <v>12</v>
      </c>
      <c r="P80" s="495">
        <v>2020003630120</v>
      </c>
      <c r="Q80" s="490" t="s">
        <v>3154</v>
      </c>
      <c r="R80" s="708">
        <f>SUM($V$79:$V$80)/SUM($V$77:$V$82)</f>
        <v>0.16734347806684813</v>
      </c>
      <c r="S80" s="490" t="s">
        <v>3153</v>
      </c>
      <c r="T80" s="490" t="s">
        <v>3152</v>
      </c>
      <c r="U80" s="490" t="s">
        <v>3159</v>
      </c>
      <c r="V80" s="1351">
        <v>7500000</v>
      </c>
      <c r="W80" s="862" t="s">
        <v>3158</v>
      </c>
      <c r="X80" s="1033" t="s">
        <v>2796</v>
      </c>
      <c r="Y80" s="495">
        <v>20</v>
      </c>
      <c r="Z80" s="1030" t="s">
        <v>2784</v>
      </c>
      <c r="AA80" s="1032">
        <v>292684</v>
      </c>
      <c r="AB80" s="1032">
        <v>282326</v>
      </c>
      <c r="AC80" s="1032">
        <v>135912</v>
      </c>
      <c r="AD80" s="1032">
        <v>45122</v>
      </c>
      <c r="AE80" s="1032">
        <v>365607</v>
      </c>
      <c r="AF80" s="1032">
        <v>86875</v>
      </c>
      <c r="AG80" s="1032">
        <v>2145</v>
      </c>
      <c r="AH80" s="1032">
        <v>12718</v>
      </c>
      <c r="AI80" s="1032">
        <v>26</v>
      </c>
      <c r="AJ80" s="1032">
        <v>37</v>
      </c>
      <c r="AK80" s="1032" t="s">
        <v>3073</v>
      </c>
      <c r="AL80" s="1032" t="s">
        <v>3073</v>
      </c>
      <c r="AM80" s="1032">
        <v>53164</v>
      </c>
      <c r="AN80" s="1032">
        <v>16982</v>
      </c>
      <c r="AO80" s="1032">
        <v>60013</v>
      </c>
      <c r="AP80" s="1032">
        <v>575010</v>
      </c>
      <c r="AQ80" s="1038">
        <v>44563</v>
      </c>
      <c r="AR80" s="1038">
        <v>44592</v>
      </c>
      <c r="AS80" s="1030" t="s">
        <v>2783</v>
      </c>
      <c r="AT80" s="521"/>
      <c r="AU80" s="507"/>
      <c r="AV80" s="507"/>
      <c r="AW80" s="507"/>
      <c r="AX80" s="507"/>
      <c r="AY80" s="507"/>
      <c r="AZ80" s="507"/>
      <c r="BA80" s="507"/>
      <c r="BB80" s="507"/>
      <c r="BC80" s="507"/>
      <c r="BD80" s="507"/>
      <c r="BE80" s="507"/>
      <c r="BF80" s="507"/>
      <c r="BG80" s="507"/>
      <c r="BH80" s="507"/>
      <c r="BI80" s="507"/>
      <c r="BJ80" s="507"/>
      <c r="BK80" s="507"/>
      <c r="BL80" s="507"/>
      <c r="BM80" s="507"/>
    </row>
    <row r="81" spans="1:65" ht="157.5" customHeight="1" x14ac:dyDescent="0.2">
      <c r="A81" s="495">
        <v>1</v>
      </c>
      <c r="B81" s="490" t="s">
        <v>2795</v>
      </c>
      <c r="C81" s="489">
        <v>19</v>
      </c>
      <c r="D81" s="490" t="s">
        <v>617</v>
      </c>
      <c r="E81" s="489">
        <v>1903</v>
      </c>
      <c r="F81" s="490" t="s">
        <v>3137</v>
      </c>
      <c r="G81" s="489">
        <v>1903011</v>
      </c>
      <c r="H81" s="490" t="s">
        <v>3156</v>
      </c>
      <c r="I81" s="489">
        <v>1903011</v>
      </c>
      <c r="J81" s="490" t="s">
        <v>3156</v>
      </c>
      <c r="K81" s="495">
        <v>190301101</v>
      </c>
      <c r="L81" s="490" t="s">
        <v>3155</v>
      </c>
      <c r="M81" s="495">
        <v>190301101</v>
      </c>
      <c r="N81" s="490" t="s">
        <v>3155</v>
      </c>
      <c r="O81" s="502">
        <v>12</v>
      </c>
      <c r="P81" s="495">
        <v>2020003630120</v>
      </c>
      <c r="Q81" s="490" t="s">
        <v>3154</v>
      </c>
      <c r="R81" s="708">
        <f>SUM($V$81:$V$82)/SUM($V$77:$V$82)</f>
        <v>0.16734347806684813</v>
      </c>
      <c r="S81" s="490" t="s">
        <v>3153</v>
      </c>
      <c r="T81" s="490" t="s">
        <v>3152</v>
      </c>
      <c r="U81" s="490" t="s">
        <v>3157</v>
      </c>
      <c r="V81" s="1351">
        <v>7500000</v>
      </c>
      <c r="W81" s="862" t="s">
        <v>3150</v>
      </c>
      <c r="X81" s="1033" t="s">
        <v>2796</v>
      </c>
      <c r="Y81" s="495">
        <v>20</v>
      </c>
      <c r="Z81" s="1030" t="s">
        <v>2784</v>
      </c>
      <c r="AA81" s="1032">
        <v>292684</v>
      </c>
      <c r="AB81" s="1032">
        <v>282326</v>
      </c>
      <c r="AC81" s="1032">
        <v>135912</v>
      </c>
      <c r="AD81" s="1032">
        <v>45122</v>
      </c>
      <c r="AE81" s="1032">
        <v>365607</v>
      </c>
      <c r="AF81" s="1032">
        <v>86875</v>
      </c>
      <c r="AG81" s="1032">
        <v>2145</v>
      </c>
      <c r="AH81" s="1032">
        <v>12718</v>
      </c>
      <c r="AI81" s="1032">
        <v>26</v>
      </c>
      <c r="AJ81" s="1032">
        <v>37</v>
      </c>
      <c r="AK81" s="1032" t="s">
        <v>3073</v>
      </c>
      <c r="AL81" s="1032" t="s">
        <v>3073</v>
      </c>
      <c r="AM81" s="1032">
        <v>53164</v>
      </c>
      <c r="AN81" s="1032">
        <v>16982</v>
      </c>
      <c r="AO81" s="1032">
        <v>60013</v>
      </c>
      <c r="AP81" s="1032">
        <v>575010</v>
      </c>
      <c r="AQ81" s="1038">
        <v>44563</v>
      </c>
      <c r="AR81" s="1038">
        <v>44592</v>
      </c>
      <c r="AS81" s="1030" t="s">
        <v>2783</v>
      </c>
      <c r="AT81" s="521"/>
      <c r="AU81" s="507"/>
      <c r="AV81" s="507"/>
      <c r="AW81" s="507"/>
      <c r="AX81" s="507"/>
      <c r="AY81" s="507"/>
      <c r="AZ81" s="507"/>
      <c r="BA81" s="507"/>
      <c r="BB81" s="507"/>
      <c r="BC81" s="507"/>
      <c r="BD81" s="507"/>
      <c r="BE81" s="507"/>
      <c r="BF81" s="507"/>
      <c r="BG81" s="507"/>
      <c r="BH81" s="507"/>
      <c r="BI81" s="507"/>
      <c r="BJ81" s="507"/>
      <c r="BK81" s="507"/>
      <c r="BL81" s="507"/>
      <c r="BM81" s="507"/>
    </row>
    <row r="82" spans="1:65" ht="143.25" customHeight="1" x14ac:dyDescent="0.2">
      <c r="A82" s="495">
        <v>1</v>
      </c>
      <c r="B82" s="490" t="s">
        <v>2795</v>
      </c>
      <c r="C82" s="489">
        <v>19</v>
      </c>
      <c r="D82" s="490" t="s">
        <v>617</v>
      </c>
      <c r="E82" s="489">
        <v>1903</v>
      </c>
      <c r="F82" s="490" t="s">
        <v>3137</v>
      </c>
      <c r="G82" s="489">
        <v>1903011</v>
      </c>
      <c r="H82" s="490" t="s">
        <v>3156</v>
      </c>
      <c r="I82" s="489">
        <v>1903011</v>
      </c>
      <c r="J82" s="490" t="s">
        <v>3156</v>
      </c>
      <c r="K82" s="495">
        <v>190301101</v>
      </c>
      <c r="L82" s="490" t="s">
        <v>3155</v>
      </c>
      <c r="M82" s="495">
        <v>190301101</v>
      </c>
      <c r="N82" s="490" t="s">
        <v>3155</v>
      </c>
      <c r="O82" s="502">
        <v>12</v>
      </c>
      <c r="P82" s="495">
        <v>2020003630120</v>
      </c>
      <c r="Q82" s="490" t="s">
        <v>3154</v>
      </c>
      <c r="R82" s="708">
        <f>SUM($V$81:$V$82)/SUM($V$77:$V$82)</f>
        <v>0.16734347806684813</v>
      </c>
      <c r="S82" s="490" t="s">
        <v>3153</v>
      </c>
      <c r="T82" s="490" t="s">
        <v>3152</v>
      </c>
      <c r="U82" s="490" t="s">
        <v>3151</v>
      </c>
      <c r="V82" s="1351">
        <v>7500000</v>
      </c>
      <c r="W82" s="862" t="s">
        <v>3150</v>
      </c>
      <c r="X82" s="1033" t="s">
        <v>2796</v>
      </c>
      <c r="Y82" s="495">
        <v>20</v>
      </c>
      <c r="Z82" s="1030" t="s">
        <v>2784</v>
      </c>
      <c r="AA82" s="1032">
        <v>292684</v>
      </c>
      <c r="AB82" s="1032">
        <v>282326</v>
      </c>
      <c r="AC82" s="1032">
        <v>135912</v>
      </c>
      <c r="AD82" s="1032">
        <v>45122</v>
      </c>
      <c r="AE82" s="1032">
        <v>365607</v>
      </c>
      <c r="AF82" s="1032">
        <v>86875</v>
      </c>
      <c r="AG82" s="1032">
        <v>2145</v>
      </c>
      <c r="AH82" s="1032">
        <v>12718</v>
      </c>
      <c r="AI82" s="1032">
        <v>26</v>
      </c>
      <c r="AJ82" s="1032">
        <v>37</v>
      </c>
      <c r="AK82" s="1032" t="s">
        <v>3073</v>
      </c>
      <c r="AL82" s="1032" t="s">
        <v>3073</v>
      </c>
      <c r="AM82" s="1032">
        <v>53164</v>
      </c>
      <c r="AN82" s="1032">
        <v>16982</v>
      </c>
      <c r="AO82" s="1032">
        <v>60013</v>
      </c>
      <c r="AP82" s="1032">
        <v>575010</v>
      </c>
      <c r="AQ82" s="1038">
        <v>44563</v>
      </c>
      <c r="AR82" s="1038">
        <v>44592</v>
      </c>
      <c r="AS82" s="1030" t="s">
        <v>2783</v>
      </c>
      <c r="AT82" s="521"/>
      <c r="AU82" s="507"/>
      <c r="AV82" s="507"/>
      <c r="AW82" s="507"/>
      <c r="AX82" s="507"/>
      <c r="AY82" s="507"/>
      <c r="AZ82" s="507"/>
      <c r="BA82" s="507"/>
      <c r="BB82" s="507"/>
      <c r="BC82" s="507"/>
      <c r="BD82" s="507"/>
      <c r="BE82" s="507"/>
      <c r="BF82" s="507"/>
      <c r="BG82" s="507"/>
      <c r="BH82" s="507"/>
      <c r="BI82" s="507"/>
      <c r="BJ82" s="507"/>
      <c r="BK82" s="507"/>
      <c r="BL82" s="507"/>
      <c r="BM82" s="507"/>
    </row>
    <row r="83" spans="1:65" ht="109.5" customHeight="1" x14ac:dyDescent="0.2">
      <c r="A83" s="495">
        <v>1</v>
      </c>
      <c r="B83" s="490" t="s">
        <v>2795</v>
      </c>
      <c r="C83" s="495">
        <v>19</v>
      </c>
      <c r="D83" s="491" t="s">
        <v>617</v>
      </c>
      <c r="E83" s="489">
        <v>1903</v>
      </c>
      <c r="F83" s="490" t="s">
        <v>3137</v>
      </c>
      <c r="G83" s="489">
        <v>1903047</v>
      </c>
      <c r="H83" s="490" t="s">
        <v>3149</v>
      </c>
      <c r="I83" s="489">
        <v>1903047</v>
      </c>
      <c r="J83" s="490" t="s">
        <v>3149</v>
      </c>
      <c r="K83" s="495">
        <v>190304701</v>
      </c>
      <c r="L83" s="490" t="s">
        <v>3148</v>
      </c>
      <c r="M83" s="495">
        <v>190304701</v>
      </c>
      <c r="N83" s="490" t="s">
        <v>3148</v>
      </c>
      <c r="O83" s="502">
        <v>1</v>
      </c>
      <c r="P83" s="495">
        <v>2020003630121</v>
      </c>
      <c r="Q83" s="490" t="s">
        <v>3134</v>
      </c>
      <c r="R83" s="708">
        <f>V83/SUM($V$83:$V$86)</f>
        <v>0.12567945455116725</v>
      </c>
      <c r="S83" s="490" t="s">
        <v>3133</v>
      </c>
      <c r="T83" s="697" t="s">
        <v>3132</v>
      </c>
      <c r="U83" s="490" t="s">
        <v>3147</v>
      </c>
      <c r="V83" s="1351">
        <v>20000000</v>
      </c>
      <c r="W83" s="862" t="s">
        <v>3146</v>
      </c>
      <c r="X83" s="1033" t="s">
        <v>2796</v>
      </c>
      <c r="Y83" s="495">
        <v>72</v>
      </c>
      <c r="Z83" s="1030" t="s">
        <v>3129</v>
      </c>
      <c r="AA83" s="1032">
        <v>292684</v>
      </c>
      <c r="AB83" s="1032">
        <v>282326</v>
      </c>
      <c r="AC83" s="1032">
        <v>135912</v>
      </c>
      <c r="AD83" s="1032">
        <v>45122</v>
      </c>
      <c r="AE83" s="1032">
        <v>365607</v>
      </c>
      <c r="AF83" s="1032">
        <v>86875</v>
      </c>
      <c r="AG83" s="1032">
        <v>2145</v>
      </c>
      <c r="AH83" s="1032">
        <v>12718</v>
      </c>
      <c r="AI83" s="1032">
        <v>26</v>
      </c>
      <c r="AJ83" s="1032">
        <v>37</v>
      </c>
      <c r="AK83" s="1032" t="s">
        <v>3073</v>
      </c>
      <c r="AL83" s="1032" t="s">
        <v>3073</v>
      </c>
      <c r="AM83" s="1032">
        <v>53164</v>
      </c>
      <c r="AN83" s="1032">
        <v>16982</v>
      </c>
      <c r="AO83" s="1032">
        <v>60013</v>
      </c>
      <c r="AP83" s="1032">
        <v>575010</v>
      </c>
      <c r="AQ83" s="1038">
        <v>44197</v>
      </c>
      <c r="AR83" s="1038">
        <v>44561</v>
      </c>
      <c r="AS83" s="1030" t="s">
        <v>2783</v>
      </c>
      <c r="AT83" s="521"/>
      <c r="AU83" s="507"/>
      <c r="AV83" s="507"/>
      <c r="AW83" s="507"/>
      <c r="AX83" s="507"/>
      <c r="AY83" s="507"/>
      <c r="AZ83" s="507"/>
      <c r="BA83" s="507"/>
      <c r="BB83" s="507"/>
      <c r="BC83" s="507"/>
      <c r="BD83" s="507"/>
      <c r="BE83" s="507"/>
      <c r="BF83" s="507"/>
      <c r="BG83" s="507"/>
      <c r="BH83" s="507"/>
      <c r="BI83" s="507"/>
      <c r="BJ83" s="507"/>
      <c r="BK83" s="507"/>
      <c r="BL83" s="507"/>
      <c r="BM83" s="507"/>
    </row>
    <row r="84" spans="1:65" ht="109.5" customHeight="1" x14ac:dyDescent="0.2">
      <c r="A84" s="495">
        <v>1</v>
      </c>
      <c r="B84" s="490" t="s">
        <v>2795</v>
      </c>
      <c r="C84" s="495">
        <v>19</v>
      </c>
      <c r="D84" s="491" t="s">
        <v>617</v>
      </c>
      <c r="E84" s="489">
        <v>1903</v>
      </c>
      <c r="F84" s="490" t="s">
        <v>3137</v>
      </c>
      <c r="G84" s="489">
        <v>1903019</v>
      </c>
      <c r="H84" s="490" t="s">
        <v>3145</v>
      </c>
      <c r="I84" s="489">
        <v>1903019</v>
      </c>
      <c r="J84" s="490" t="s">
        <v>3145</v>
      </c>
      <c r="K84" s="495">
        <v>190301900</v>
      </c>
      <c r="L84" s="490" t="s">
        <v>3144</v>
      </c>
      <c r="M84" s="495">
        <v>190301900</v>
      </c>
      <c r="N84" s="490" t="s">
        <v>3144</v>
      </c>
      <c r="O84" s="502">
        <v>75</v>
      </c>
      <c r="P84" s="495">
        <v>2020003630121</v>
      </c>
      <c r="Q84" s="490" t="s">
        <v>3134</v>
      </c>
      <c r="R84" s="708">
        <f>V84/SUM($V$83:$V$86)</f>
        <v>0.31419863637791812</v>
      </c>
      <c r="S84" s="490" t="s">
        <v>3133</v>
      </c>
      <c r="T84" s="697" t="s">
        <v>3132</v>
      </c>
      <c r="U84" s="490" t="s">
        <v>3143</v>
      </c>
      <c r="V84" s="1351">
        <f>50000000</f>
        <v>50000000</v>
      </c>
      <c r="W84" s="862" t="s">
        <v>3142</v>
      </c>
      <c r="X84" s="1033" t="s">
        <v>2796</v>
      </c>
      <c r="Y84" s="495">
        <v>72</v>
      </c>
      <c r="Z84" s="1030" t="s">
        <v>3129</v>
      </c>
      <c r="AA84" s="1032">
        <v>292684</v>
      </c>
      <c r="AB84" s="1032">
        <v>282326</v>
      </c>
      <c r="AC84" s="1032">
        <v>135912</v>
      </c>
      <c r="AD84" s="1032">
        <v>45122</v>
      </c>
      <c r="AE84" s="1032">
        <v>365607</v>
      </c>
      <c r="AF84" s="1032">
        <v>86875</v>
      </c>
      <c r="AG84" s="1032">
        <v>2145</v>
      </c>
      <c r="AH84" s="1032">
        <v>12718</v>
      </c>
      <c r="AI84" s="1032">
        <v>26</v>
      </c>
      <c r="AJ84" s="1032">
        <v>37</v>
      </c>
      <c r="AK84" s="1032" t="s">
        <v>3073</v>
      </c>
      <c r="AL84" s="1032" t="s">
        <v>3073</v>
      </c>
      <c r="AM84" s="1032">
        <v>53164</v>
      </c>
      <c r="AN84" s="1032">
        <v>16982</v>
      </c>
      <c r="AO84" s="1032">
        <v>60013</v>
      </c>
      <c r="AP84" s="1032">
        <v>575010</v>
      </c>
      <c r="AQ84" s="1038">
        <v>44197</v>
      </c>
      <c r="AR84" s="1038">
        <v>44561</v>
      </c>
      <c r="AS84" s="1030" t="s">
        <v>2783</v>
      </c>
      <c r="AT84" s="521"/>
      <c r="AU84" s="507"/>
      <c r="AV84" s="507"/>
      <c r="AW84" s="507"/>
      <c r="AX84" s="507"/>
      <c r="AY84" s="507"/>
      <c r="AZ84" s="507"/>
      <c r="BA84" s="507"/>
      <c r="BB84" s="507"/>
      <c r="BC84" s="507"/>
      <c r="BD84" s="507"/>
      <c r="BE84" s="507"/>
      <c r="BF84" s="507"/>
      <c r="BG84" s="507"/>
      <c r="BH84" s="507"/>
      <c r="BI84" s="507"/>
      <c r="BJ84" s="507"/>
      <c r="BK84" s="507"/>
      <c r="BL84" s="507"/>
      <c r="BM84" s="507"/>
    </row>
    <row r="85" spans="1:65" ht="109.5" customHeight="1" x14ac:dyDescent="0.2">
      <c r="A85" s="495">
        <v>1</v>
      </c>
      <c r="B85" s="490" t="s">
        <v>2795</v>
      </c>
      <c r="C85" s="495">
        <v>19</v>
      </c>
      <c r="D85" s="491" t="s">
        <v>617</v>
      </c>
      <c r="E85" s="489">
        <v>1903</v>
      </c>
      <c r="F85" s="490" t="s">
        <v>3137</v>
      </c>
      <c r="G85" s="489">
        <v>1903028</v>
      </c>
      <c r="H85" s="490" t="s">
        <v>3141</v>
      </c>
      <c r="I85" s="489">
        <v>1903028</v>
      </c>
      <c r="J85" s="490" t="s">
        <v>3141</v>
      </c>
      <c r="K85" s="495">
        <v>190302800</v>
      </c>
      <c r="L85" s="490" t="s">
        <v>3140</v>
      </c>
      <c r="M85" s="495">
        <v>190302800</v>
      </c>
      <c r="N85" s="490" t="s">
        <v>3140</v>
      </c>
      <c r="O85" s="502">
        <v>250</v>
      </c>
      <c r="P85" s="495">
        <v>2020003630121</v>
      </c>
      <c r="Q85" s="490" t="s">
        <v>3134</v>
      </c>
      <c r="R85" s="708">
        <f>V85/SUM($V$83:$V$86)</f>
        <v>0.25135890910233449</v>
      </c>
      <c r="S85" s="490" t="s">
        <v>3133</v>
      </c>
      <c r="T85" s="697" t="s">
        <v>3132</v>
      </c>
      <c r="U85" s="490" t="s">
        <v>3139</v>
      </c>
      <c r="V85" s="1351">
        <v>40000000</v>
      </c>
      <c r="W85" s="862" t="s">
        <v>3138</v>
      </c>
      <c r="X85" s="1033" t="s">
        <v>2796</v>
      </c>
      <c r="Y85" s="495">
        <v>72</v>
      </c>
      <c r="Z85" s="1030" t="s">
        <v>3129</v>
      </c>
      <c r="AA85" s="1032">
        <v>292684</v>
      </c>
      <c r="AB85" s="1032">
        <v>282326</v>
      </c>
      <c r="AC85" s="1032">
        <v>135912</v>
      </c>
      <c r="AD85" s="1032">
        <v>45122</v>
      </c>
      <c r="AE85" s="1032">
        <v>365607</v>
      </c>
      <c r="AF85" s="1032">
        <v>86875</v>
      </c>
      <c r="AG85" s="1032">
        <v>2145</v>
      </c>
      <c r="AH85" s="1032">
        <v>12718</v>
      </c>
      <c r="AI85" s="1032">
        <v>26</v>
      </c>
      <c r="AJ85" s="1032">
        <v>37</v>
      </c>
      <c r="AK85" s="1032" t="s">
        <v>3073</v>
      </c>
      <c r="AL85" s="1032" t="s">
        <v>3073</v>
      </c>
      <c r="AM85" s="1032">
        <v>53164</v>
      </c>
      <c r="AN85" s="1032">
        <v>16982</v>
      </c>
      <c r="AO85" s="1032">
        <v>60013</v>
      </c>
      <c r="AP85" s="1032">
        <v>575010</v>
      </c>
      <c r="AQ85" s="1038">
        <v>44197</v>
      </c>
      <c r="AR85" s="1038">
        <v>44561</v>
      </c>
      <c r="AS85" s="1030" t="s">
        <v>2783</v>
      </c>
      <c r="AT85" s="521"/>
      <c r="AU85" s="507"/>
      <c r="AV85" s="507"/>
      <c r="AW85" s="507"/>
      <c r="AX85" s="507"/>
      <c r="AY85" s="507"/>
      <c r="AZ85" s="507"/>
      <c r="BA85" s="507"/>
      <c r="BB85" s="507"/>
      <c r="BC85" s="507"/>
      <c r="BD85" s="507"/>
      <c r="BE85" s="507"/>
      <c r="BF85" s="507"/>
      <c r="BG85" s="507"/>
      <c r="BH85" s="507"/>
      <c r="BI85" s="507"/>
      <c r="BJ85" s="507"/>
      <c r="BK85" s="507"/>
      <c r="BL85" s="507"/>
      <c r="BM85" s="507"/>
    </row>
    <row r="86" spans="1:65" ht="109.5" customHeight="1" x14ac:dyDescent="0.2">
      <c r="A86" s="495">
        <v>1</v>
      </c>
      <c r="B86" s="490" t="s">
        <v>2795</v>
      </c>
      <c r="C86" s="495">
        <v>19</v>
      </c>
      <c r="D86" s="491" t="s">
        <v>617</v>
      </c>
      <c r="E86" s="489">
        <v>1903</v>
      </c>
      <c r="F86" s="490" t="s">
        <v>3137</v>
      </c>
      <c r="G86" s="489">
        <v>1903025</v>
      </c>
      <c r="H86" s="490" t="s">
        <v>3136</v>
      </c>
      <c r="I86" s="489">
        <v>1903025</v>
      </c>
      <c r="J86" s="490" t="s">
        <v>3136</v>
      </c>
      <c r="K86" s="495">
        <v>190302500</v>
      </c>
      <c r="L86" s="490" t="s">
        <v>3135</v>
      </c>
      <c r="M86" s="495">
        <v>190302500</v>
      </c>
      <c r="N86" s="490" t="s">
        <v>3135</v>
      </c>
      <c r="O86" s="502">
        <v>12</v>
      </c>
      <c r="P86" s="495">
        <v>2020003630121</v>
      </c>
      <c r="Q86" s="490" t="s">
        <v>3134</v>
      </c>
      <c r="R86" s="708">
        <f>V86/SUM($V$83:$V$86)</f>
        <v>0.30876299996858014</v>
      </c>
      <c r="S86" s="490" t="s">
        <v>3133</v>
      </c>
      <c r="T86" s="697" t="s">
        <v>3132</v>
      </c>
      <c r="U86" s="490" t="s">
        <v>3131</v>
      </c>
      <c r="V86" s="1351">
        <f>20000000+29135000</f>
        <v>49135000</v>
      </c>
      <c r="W86" s="862" t="s">
        <v>3130</v>
      </c>
      <c r="X86" s="1033" t="s">
        <v>2796</v>
      </c>
      <c r="Y86" s="495">
        <v>72</v>
      </c>
      <c r="Z86" s="1030" t="s">
        <v>3129</v>
      </c>
      <c r="AA86" s="1032">
        <v>292684</v>
      </c>
      <c r="AB86" s="1032">
        <v>282326</v>
      </c>
      <c r="AC86" s="1032">
        <v>135912</v>
      </c>
      <c r="AD86" s="1032">
        <v>45122</v>
      </c>
      <c r="AE86" s="1032">
        <v>365607</v>
      </c>
      <c r="AF86" s="1032">
        <v>86875</v>
      </c>
      <c r="AG86" s="1032">
        <v>2145</v>
      </c>
      <c r="AH86" s="1032">
        <v>12718</v>
      </c>
      <c r="AI86" s="1032">
        <v>26</v>
      </c>
      <c r="AJ86" s="1032">
        <v>37</v>
      </c>
      <c r="AK86" s="1032" t="s">
        <v>3073</v>
      </c>
      <c r="AL86" s="1032" t="s">
        <v>3073</v>
      </c>
      <c r="AM86" s="1032">
        <v>53164</v>
      </c>
      <c r="AN86" s="1032">
        <v>16982</v>
      </c>
      <c r="AO86" s="1032">
        <v>60013</v>
      </c>
      <c r="AP86" s="1032">
        <v>575010</v>
      </c>
      <c r="AQ86" s="1038">
        <v>44197</v>
      </c>
      <c r="AR86" s="1038">
        <v>44561</v>
      </c>
      <c r="AS86" s="1030" t="s">
        <v>2783</v>
      </c>
      <c r="AT86" s="521"/>
      <c r="AU86" s="507"/>
      <c r="AV86" s="507"/>
      <c r="AW86" s="507"/>
      <c r="AX86" s="507"/>
      <c r="AY86" s="507"/>
      <c r="AZ86" s="507"/>
      <c r="BA86" s="507"/>
      <c r="BB86" s="507"/>
      <c r="BC86" s="507"/>
      <c r="BD86" s="507"/>
      <c r="BE86" s="507"/>
      <c r="BF86" s="507"/>
      <c r="BG86" s="507"/>
      <c r="BH86" s="507"/>
      <c r="BI86" s="507"/>
      <c r="BJ86" s="507"/>
      <c r="BK86" s="507"/>
      <c r="BL86" s="507"/>
      <c r="BM86" s="507"/>
    </row>
    <row r="87" spans="1:65" ht="120.75" customHeight="1" x14ac:dyDescent="0.2">
      <c r="A87" s="495">
        <v>1</v>
      </c>
      <c r="B87" s="490" t="s">
        <v>2795</v>
      </c>
      <c r="C87" s="489">
        <v>19</v>
      </c>
      <c r="D87" s="490" t="s">
        <v>617</v>
      </c>
      <c r="E87" s="489">
        <v>1905</v>
      </c>
      <c r="F87" s="490" t="s">
        <v>2283</v>
      </c>
      <c r="G87" s="489">
        <v>1905028</v>
      </c>
      <c r="H87" s="490" t="s">
        <v>3125</v>
      </c>
      <c r="I87" s="489">
        <v>1905028</v>
      </c>
      <c r="J87" s="490" t="s">
        <v>3125</v>
      </c>
      <c r="K87" s="495">
        <v>190502800</v>
      </c>
      <c r="L87" s="490" t="s">
        <v>3124</v>
      </c>
      <c r="M87" s="495">
        <v>190502800</v>
      </c>
      <c r="N87" s="490" t="s">
        <v>3124</v>
      </c>
      <c r="O87" s="502">
        <v>12</v>
      </c>
      <c r="P87" s="495">
        <v>2020003630122</v>
      </c>
      <c r="Q87" s="490" t="s">
        <v>3116</v>
      </c>
      <c r="R87" s="708">
        <f>SUM($V$87:$V$90)/SUM($V$87:$V$95)</f>
        <v>0.5</v>
      </c>
      <c r="S87" s="490" t="s">
        <v>3115</v>
      </c>
      <c r="T87" s="490" t="s">
        <v>3123</v>
      </c>
      <c r="U87" s="490" t="s">
        <v>3128</v>
      </c>
      <c r="V87" s="1351">
        <f>14000000</f>
        <v>14000000</v>
      </c>
      <c r="W87" s="862" t="s">
        <v>3121</v>
      </c>
      <c r="X87" s="1033" t="s">
        <v>2796</v>
      </c>
      <c r="Y87" s="1036">
        <v>61</v>
      </c>
      <c r="Z87" s="1030" t="s">
        <v>2860</v>
      </c>
      <c r="AA87" s="1035" t="s">
        <v>3073</v>
      </c>
      <c r="AB87" s="1035" t="s">
        <v>3073</v>
      </c>
      <c r="AC87" s="1035">
        <v>64149</v>
      </c>
      <c r="AD87" s="1035" t="s">
        <v>3073</v>
      </c>
      <c r="AE87" s="1035" t="s">
        <v>3073</v>
      </c>
      <c r="AF87" s="1035" t="s">
        <v>3073</v>
      </c>
      <c r="AG87" s="1035" t="s">
        <v>3073</v>
      </c>
      <c r="AH87" s="1035" t="s">
        <v>3073</v>
      </c>
      <c r="AI87" s="1035" t="s">
        <v>3073</v>
      </c>
      <c r="AJ87" s="1035" t="s">
        <v>3073</v>
      </c>
      <c r="AK87" s="1035" t="s">
        <v>3073</v>
      </c>
      <c r="AL87" s="1035" t="s">
        <v>3073</v>
      </c>
      <c r="AM87" s="1035" t="s">
        <v>3073</v>
      </c>
      <c r="AN87" s="1035" t="s">
        <v>3073</v>
      </c>
      <c r="AO87" s="1035" t="s">
        <v>3073</v>
      </c>
      <c r="AP87" s="1035" t="s">
        <v>3073</v>
      </c>
      <c r="AQ87" s="1031">
        <v>44563</v>
      </c>
      <c r="AR87" s="1031">
        <v>44926</v>
      </c>
      <c r="AS87" s="1030" t="s">
        <v>2783</v>
      </c>
      <c r="AT87" s="521"/>
      <c r="AU87" s="507"/>
      <c r="AV87" s="507"/>
      <c r="AW87" s="507"/>
      <c r="AX87" s="507"/>
      <c r="AY87" s="507"/>
      <c r="AZ87" s="507"/>
      <c r="BA87" s="507"/>
      <c r="BB87" s="507"/>
      <c r="BC87" s="507"/>
      <c r="BD87" s="507"/>
      <c r="BE87" s="507"/>
      <c r="BF87" s="507"/>
      <c r="BG87" s="507"/>
      <c r="BH87" s="507"/>
      <c r="BI87" s="507"/>
      <c r="BJ87" s="507"/>
      <c r="BK87" s="507"/>
      <c r="BL87" s="507"/>
      <c r="BM87" s="507"/>
    </row>
    <row r="88" spans="1:65" ht="82.5" customHeight="1" x14ac:dyDescent="0.2">
      <c r="A88" s="495">
        <v>1</v>
      </c>
      <c r="B88" s="490" t="s">
        <v>2795</v>
      </c>
      <c r="C88" s="489">
        <v>19</v>
      </c>
      <c r="D88" s="490" t="s">
        <v>617</v>
      </c>
      <c r="E88" s="489">
        <v>1905</v>
      </c>
      <c r="F88" s="490" t="s">
        <v>2283</v>
      </c>
      <c r="G88" s="489">
        <v>1905028</v>
      </c>
      <c r="H88" s="490" t="s">
        <v>3125</v>
      </c>
      <c r="I88" s="489">
        <v>1905028</v>
      </c>
      <c r="J88" s="490" t="s">
        <v>3125</v>
      </c>
      <c r="K88" s="495">
        <v>190502800</v>
      </c>
      <c r="L88" s="490" t="s">
        <v>3124</v>
      </c>
      <c r="M88" s="495">
        <v>190502800</v>
      </c>
      <c r="N88" s="490" t="s">
        <v>3124</v>
      </c>
      <c r="O88" s="502">
        <v>12</v>
      </c>
      <c r="P88" s="495">
        <v>2020003630122</v>
      </c>
      <c r="Q88" s="490" t="s">
        <v>3116</v>
      </c>
      <c r="R88" s="708">
        <f>SUM($V$87:$V$90)/SUM($V$87:$V$95)</f>
        <v>0.5</v>
      </c>
      <c r="S88" s="490" t="s">
        <v>3115</v>
      </c>
      <c r="T88" s="490" t="s">
        <v>3123</v>
      </c>
      <c r="U88" s="490" t="s">
        <v>3127</v>
      </c>
      <c r="V88" s="1351">
        <f>14000000</f>
        <v>14000000</v>
      </c>
      <c r="W88" s="862" t="s">
        <v>3121</v>
      </c>
      <c r="X88" s="1033" t="s">
        <v>2796</v>
      </c>
      <c r="Y88" s="1036">
        <v>61</v>
      </c>
      <c r="Z88" s="1030" t="s">
        <v>2860</v>
      </c>
      <c r="AA88" s="1035" t="s">
        <v>3073</v>
      </c>
      <c r="AB88" s="1035" t="s">
        <v>3073</v>
      </c>
      <c r="AC88" s="1035">
        <v>64149</v>
      </c>
      <c r="AD88" s="1035" t="s">
        <v>3073</v>
      </c>
      <c r="AE88" s="1035" t="s">
        <v>3073</v>
      </c>
      <c r="AF88" s="1035" t="s">
        <v>3073</v>
      </c>
      <c r="AG88" s="1035" t="s">
        <v>3073</v>
      </c>
      <c r="AH88" s="1035" t="s">
        <v>3073</v>
      </c>
      <c r="AI88" s="1035" t="s">
        <v>3073</v>
      </c>
      <c r="AJ88" s="1035" t="s">
        <v>3073</v>
      </c>
      <c r="AK88" s="1035" t="s">
        <v>3073</v>
      </c>
      <c r="AL88" s="1035" t="s">
        <v>3073</v>
      </c>
      <c r="AM88" s="1035" t="s">
        <v>3073</v>
      </c>
      <c r="AN88" s="1035" t="s">
        <v>3073</v>
      </c>
      <c r="AO88" s="1035" t="s">
        <v>3073</v>
      </c>
      <c r="AP88" s="1035" t="s">
        <v>3073</v>
      </c>
      <c r="AQ88" s="1031">
        <v>44563</v>
      </c>
      <c r="AR88" s="1031">
        <v>44926</v>
      </c>
      <c r="AS88" s="1030" t="s">
        <v>2783</v>
      </c>
      <c r="AT88" s="521"/>
      <c r="AU88" s="507"/>
      <c r="AV88" s="507"/>
      <c r="AW88" s="507"/>
      <c r="AX88" s="507"/>
      <c r="AY88" s="507"/>
      <c r="AZ88" s="507"/>
      <c r="BA88" s="507"/>
      <c r="BB88" s="507"/>
      <c r="BC88" s="507"/>
      <c r="BD88" s="507"/>
      <c r="BE88" s="507"/>
      <c r="BF88" s="507"/>
      <c r="BG88" s="507"/>
      <c r="BH88" s="507"/>
      <c r="BI88" s="507"/>
      <c r="BJ88" s="507"/>
      <c r="BK88" s="507"/>
      <c r="BL88" s="507"/>
      <c r="BM88" s="507"/>
    </row>
    <row r="89" spans="1:65" ht="158.25" customHeight="1" x14ac:dyDescent="0.2">
      <c r="A89" s="495">
        <v>1</v>
      </c>
      <c r="B89" s="490" t="s">
        <v>2795</v>
      </c>
      <c r="C89" s="489">
        <v>19</v>
      </c>
      <c r="D89" s="490" t="s">
        <v>617</v>
      </c>
      <c r="E89" s="489">
        <v>1905</v>
      </c>
      <c r="F89" s="490" t="s">
        <v>2283</v>
      </c>
      <c r="G89" s="489">
        <v>1905028</v>
      </c>
      <c r="H89" s="490" t="s">
        <v>3125</v>
      </c>
      <c r="I89" s="489">
        <v>1905028</v>
      </c>
      <c r="J89" s="490" t="s">
        <v>3125</v>
      </c>
      <c r="K89" s="495">
        <v>190502800</v>
      </c>
      <c r="L89" s="490" t="s">
        <v>3124</v>
      </c>
      <c r="M89" s="495">
        <v>190502800</v>
      </c>
      <c r="N89" s="490" t="s">
        <v>3124</v>
      </c>
      <c r="O89" s="502">
        <v>12</v>
      </c>
      <c r="P89" s="495">
        <v>2020003630122</v>
      </c>
      <c r="Q89" s="490" t="s">
        <v>3116</v>
      </c>
      <c r="R89" s="708">
        <f>SUM($V$87:$V$90)/SUM($V$87:$V$95)</f>
        <v>0.5</v>
      </c>
      <c r="S89" s="490" t="s">
        <v>3115</v>
      </c>
      <c r="T89" s="490" t="s">
        <v>3123</v>
      </c>
      <c r="U89" s="490" t="s">
        <v>3126</v>
      </c>
      <c r="V89" s="1351">
        <v>14000000</v>
      </c>
      <c r="W89" s="862" t="s">
        <v>3121</v>
      </c>
      <c r="X89" s="1033" t="s">
        <v>2796</v>
      </c>
      <c r="Y89" s="1036">
        <v>61</v>
      </c>
      <c r="Z89" s="1030" t="s">
        <v>2860</v>
      </c>
      <c r="AA89" s="1035" t="s">
        <v>3073</v>
      </c>
      <c r="AB89" s="1035" t="s">
        <v>3073</v>
      </c>
      <c r="AC89" s="1035">
        <v>64149</v>
      </c>
      <c r="AD89" s="1035" t="s">
        <v>3073</v>
      </c>
      <c r="AE89" s="1035" t="s">
        <v>3073</v>
      </c>
      <c r="AF89" s="1035" t="s">
        <v>3073</v>
      </c>
      <c r="AG89" s="1035" t="s">
        <v>3073</v>
      </c>
      <c r="AH89" s="1035" t="s">
        <v>3073</v>
      </c>
      <c r="AI89" s="1035" t="s">
        <v>3073</v>
      </c>
      <c r="AJ89" s="1035" t="s">
        <v>3073</v>
      </c>
      <c r="AK89" s="1035" t="s">
        <v>3073</v>
      </c>
      <c r="AL89" s="1035" t="s">
        <v>3073</v>
      </c>
      <c r="AM89" s="1035" t="s">
        <v>3073</v>
      </c>
      <c r="AN89" s="1035" t="s">
        <v>3073</v>
      </c>
      <c r="AO89" s="1035" t="s">
        <v>3073</v>
      </c>
      <c r="AP89" s="1035" t="s">
        <v>3073</v>
      </c>
      <c r="AQ89" s="1031">
        <v>44563</v>
      </c>
      <c r="AR89" s="1031">
        <v>44926</v>
      </c>
      <c r="AS89" s="1030" t="s">
        <v>2783</v>
      </c>
      <c r="AT89" s="521"/>
      <c r="AU89" s="507"/>
      <c r="AV89" s="507"/>
      <c r="AW89" s="507"/>
      <c r="AX89" s="507"/>
      <c r="AY89" s="507"/>
      <c r="AZ89" s="507"/>
      <c r="BA89" s="507"/>
      <c r="BB89" s="507"/>
      <c r="BC89" s="507"/>
      <c r="BD89" s="507"/>
      <c r="BE89" s="507"/>
      <c r="BF89" s="507"/>
      <c r="BG89" s="507"/>
      <c r="BH89" s="507"/>
      <c r="BI89" s="507"/>
      <c r="BJ89" s="507"/>
      <c r="BK89" s="507"/>
      <c r="BL89" s="507"/>
      <c r="BM89" s="507"/>
    </row>
    <row r="90" spans="1:65" ht="168.75" customHeight="1" x14ac:dyDescent="0.2">
      <c r="A90" s="495">
        <v>1</v>
      </c>
      <c r="B90" s="490" t="s">
        <v>2795</v>
      </c>
      <c r="C90" s="489">
        <v>19</v>
      </c>
      <c r="D90" s="490" t="s">
        <v>617</v>
      </c>
      <c r="E90" s="489">
        <v>1905</v>
      </c>
      <c r="F90" s="490" t="s">
        <v>2283</v>
      </c>
      <c r="G90" s="489">
        <v>1905028</v>
      </c>
      <c r="H90" s="490" t="s">
        <v>3125</v>
      </c>
      <c r="I90" s="489">
        <v>1905028</v>
      </c>
      <c r="J90" s="490" t="s">
        <v>3125</v>
      </c>
      <c r="K90" s="495">
        <v>190502800</v>
      </c>
      <c r="L90" s="490" t="s">
        <v>3124</v>
      </c>
      <c r="M90" s="495">
        <v>190502800</v>
      </c>
      <c r="N90" s="490" t="s">
        <v>3124</v>
      </c>
      <c r="O90" s="502">
        <v>12</v>
      </c>
      <c r="P90" s="495">
        <v>2020003630122</v>
      </c>
      <c r="Q90" s="490" t="s">
        <v>3116</v>
      </c>
      <c r="R90" s="708">
        <f>SUM($V$87:$V$90)/SUM($V$87:$V$95)</f>
        <v>0.5</v>
      </c>
      <c r="S90" s="490" t="s">
        <v>3115</v>
      </c>
      <c r="T90" s="490" t="s">
        <v>3123</v>
      </c>
      <c r="U90" s="490" t="s">
        <v>3122</v>
      </c>
      <c r="V90" s="1351">
        <v>3000000</v>
      </c>
      <c r="W90" s="862" t="s">
        <v>3121</v>
      </c>
      <c r="X90" s="1033" t="s">
        <v>2796</v>
      </c>
      <c r="Y90" s="1036">
        <v>61</v>
      </c>
      <c r="Z90" s="1030" t="s">
        <v>2860</v>
      </c>
      <c r="AA90" s="1035" t="s">
        <v>3073</v>
      </c>
      <c r="AB90" s="1035" t="s">
        <v>3073</v>
      </c>
      <c r="AC90" s="1035">
        <v>64149</v>
      </c>
      <c r="AD90" s="1035" t="s">
        <v>3073</v>
      </c>
      <c r="AE90" s="1035" t="s">
        <v>3073</v>
      </c>
      <c r="AF90" s="1035" t="s">
        <v>3073</v>
      </c>
      <c r="AG90" s="1035" t="s">
        <v>3073</v>
      </c>
      <c r="AH90" s="1035" t="s">
        <v>3073</v>
      </c>
      <c r="AI90" s="1035" t="s">
        <v>3073</v>
      </c>
      <c r="AJ90" s="1035" t="s">
        <v>3073</v>
      </c>
      <c r="AK90" s="1035" t="s">
        <v>3073</v>
      </c>
      <c r="AL90" s="1035" t="s">
        <v>3073</v>
      </c>
      <c r="AM90" s="1035" t="s">
        <v>3073</v>
      </c>
      <c r="AN90" s="1035" t="s">
        <v>3073</v>
      </c>
      <c r="AO90" s="1035" t="s">
        <v>3073</v>
      </c>
      <c r="AP90" s="1035" t="s">
        <v>3073</v>
      </c>
      <c r="AQ90" s="1031">
        <v>44563</v>
      </c>
      <c r="AR90" s="1037" t="s">
        <v>3072</v>
      </c>
      <c r="AS90" s="1030" t="s">
        <v>2783</v>
      </c>
      <c r="AT90" s="521"/>
      <c r="AU90" s="507"/>
      <c r="AV90" s="507"/>
      <c r="AW90" s="507"/>
      <c r="AX90" s="507"/>
      <c r="AY90" s="507"/>
      <c r="AZ90" s="507"/>
      <c r="BA90" s="507"/>
      <c r="BB90" s="507"/>
      <c r="BC90" s="507"/>
      <c r="BD90" s="507"/>
      <c r="BE90" s="507"/>
      <c r="BF90" s="507"/>
      <c r="BG90" s="507"/>
      <c r="BH90" s="507"/>
      <c r="BI90" s="507"/>
      <c r="BJ90" s="507"/>
      <c r="BK90" s="507"/>
      <c r="BL90" s="507"/>
      <c r="BM90" s="507"/>
    </row>
    <row r="91" spans="1:65" ht="139.5" customHeight="1" x14ac:dyDescent="0.2">
      <c r="A91" s="495">
        <v>1</v>
      </c>
      <c r="B91" s="490" t="s">
        <v>2795</v>
      </c>
      <c r="C91" s="489">
        <v>19</v>
      </c>
      <c r="D91" s="490" t="s">
        <v>617</v>
      </c>
      <c r="E91" s="489">
        <v>1905</v>
      </c>
      <c r="F91" s="490" t="s">
        <v>2283</v>
      </c>
      <c r="G91" s="489">
        <v>1905031</v>
      </c>
      <c r="H91" s="490" t="s">
        <v>2867</v>
      </c>
      <c r="I91" s="489">
        <v>1905031</v>
      </c>
      <c r="J91" s="490" t="s">
        <v>2867</v>
      </c>
      <c r="K91" s="495">
        <v>190503100</v>
      </c>
      <c r="L91" s="490" t="s">
        <v>2866</v>
      </c>
      <c r="M91" s="495">
        <v>190503100</v>
      </c>
      <c r="N91" s="490" t="s">
        <v>2866</v>
      </c>
      <c r="O91" s="502">
        <v>12</v>
      </c>
      <c r="P91" s="495">
        <v>2020003630122</v>
      </c>
      <c r="Q91" s="490" t="s">
        <v>3116</v>
      </c>
      <c r="R91" s="708">
        <f>SUM($V$91:$V$95)/SUM($V$87:$V$95)</f>
        <v>0.5</v>
      </c>
      <c r="S91" s="490" t="s">
        <v>3115</v>
      </c>
      <c r="T91" s="490" t="s">
        <v>3114</v>
      </c>
      <c r="U91" s="490" t="s">
        <v>3120</v>
      </c>
      <c r="V91" s="1351">
        <v>9000000</v>
      </c>
      <c r="W91" s="862" t="s">
        <v>3112</v>
      </c>
      <c r="X91" s="1033" t="s">
        <v>2796</v>
      </c>
      <c r="Y91" s="1036">
        <v>61</v>
      </c>
      <c r="Z91" s="1030" t="s">
        <v>2860</v>
      </c>
      <c r="AA91" s="1035" t="s">
        <v>3073</v>
      </c>
      <c r="AB91" s="1035" t="s">
        <v>3073</v>
      </c>
      <c r="AC91" s="1035">
        <v>64149</v>
      </c>
      <c r="AD91" s="1035" t="s">
        <v>3073</v>
      </c>
      <c r="AE91" s="1035" t="s">
        <v>3073</v>
      </c>
      <c r="AF91" s="1035" t="s">
        <v>3073</v>
      </c>
      <c r="AG91" s="1035" t="s">
        <v>3073</v>
      </c>
      <c r="AH91" s="1035" t="s">
        <v>3073</v>
      </c>
      <c r="AI91" s="1035" t="s">
        <v>3073</v>
      </c>
      <c r="AJ91" s="1035" t="s">
        <v>3073</v>
      </c>
      <c r="AK91" s="1035" t="s">
        <v>3073</v>
      </c>
      <c r="AL91" s="1035" t="s">
        <v>3073</v>
      </c>
      <c r="AM91" s="1035" t="s">
        <v>3073</v>
      </c>
      <c r="AN91" s="1035" t="s">
        <v>3073</v>
      </c>
      <c r="AO91" s="1035" t="s">
        <v>3073</v>
      </c>
      <c r="AP91" s="1035" t="s">
        <v>3073</v>
      </c>
      <c r="AQ91" s="1031">
        <v>44563</v>
      </c>
      <c r="AR91" s="1031">
        <v>44926</v>
      </c>
      <c r="AS91" s="1030" t="s">
        <v>2783</v>
      </c>
      <c r="AT91" s="521"/>
      <c r="AU91" s="507"/>
      <c r="AV91" s="507"/>
      <c r="AW91" s="507"/>
      <c r="AX91" s="507"/>
      <c r="AY91" s="507"/>
      <c r="AZ91" s="507"/>
      <c r="BA91" s="507"/>
      <c r="BB91" s="507"/>
      <c r="BC91" s="507"/>
      <c r="BD91" s="507"/>
      <c r="BE91" s="507"/>
      <c r="BF91" s="507"/>
      <c r="BG91" s="507"/>
      <c r="BH91" s="507"/>
      <c r="BI91" s="507"/>
      <c r="BJ91" s="507"/>
      <c r="BK91" s="507"/>
      <c r="BL91" s="507"/>
      <c r="BM91" s="507"/>
    </row>
    <row r="92" spans="1:65" ht="96" customHeight="1" x14ac:dyDescent="0.2">
      <c r="A92" s="495">
        <v>1</v>
      </c>
      <c r="B92" s="490" t="s">
        <v>2795</v>
      </c>
      <c r="C92" s="489">
        <v>19</v>
      </c>
      <c r="D92" s="490" t="s">
        <v>617</v>
      </c>
      <c r="E92" s="489">
        <v>1905</v>
      </c>
      <c r="F92" s="490" t="s">
        <v>2283</v>
      </c>
      <c r="G92" s="489">
        <v>1905031</v>
      </c>
      <c r="H92" s="490" t="s">
        <v>2867</v>
      </c>
      <c r="I92" s="489">
        <v>1905031</v>
      </c>
      <c r="J92" s="490" t="s">
        <v>2867</v>
      </c>
      <c r="K92" s="495">
        <v>190503100</v>
      </c>
      <c r="L92" s="490" t="s">
        <v>2866</v>
      </c>
      <c r="M92" s="495">
        <v>190503100</v>
      </c>
      <c r="N92" s="490" t="s">
        <v>2866</v>
      </c>
      <c r="O92" s="502">
        <v>12</v>
      </c>
      <c r="P92" s="495">
        <v>2020003630122</v>
      </c>
      <c r="Q92" s="490" t="s">
        <v>3116</v>
      </c>
      <c r="R92" s="708">
        <f>SUM($V$91:$V$95)/SUM($V$87:$V$95)</f>
        <v>0.5</v>
      </c>
      <c r="S92" s="490" t="s">
        <v>3115</v>
      </c>
      <c r="T92" s="490" t="s">
        <v>3114</v>
      </c>
      <c r="U92" s="490" t="s">
        <v>3119</v>
      </c>
      <c r="V92" s="1351">
        <v>9000000</v>
      </c>
      <c r="W92" s="862" t="s">
        <v>3112</v>
      </c>
      <c r="X92" s="1033" t="s">
        <v>2796</v>
      </c>
      <c r="Y92" s="1036">
        <v>61</v>
      </c>
      <c r="Z92" s="1030" t="s">
        <v>2860</v>
      </c>
      <c r="AA92" s="1035" t="s">
        <v>3073</v>
      </c>
      <c r="AB92" s="1035" t="s">
        <v>3073</v>
      </c>
      <c r="AC92" s="1035">
        <v>64149</v>
      </c>
      <c r="AD92" s="1035" t="s">
        <v>3073</v>
      </c>
      <c r="AE92" s="1035" t="s">
        <v>3073</v>
      </c>
      <c r="AF92" s="1035" t="s">
        <v>3073</v>
      </c>
      <c r="AG92" s="1035" t="s">
        <v>3073</v>
      </c>
      <c r="AH92" s="1035" t="s">
        <v>3073</v>
      </c>
      <c r="AI92" s="1035" t="s">
        <v>3073</v>
      </c>
      <c r="AJ92" s="1035" t="s">
        <v>3073</v>
      </c>
      <c r="AK92" s="1035" t="s">
        <v>3073</v>
      </c>
      <c r="AL92" s="1035" t="s">
        <v>3073</v>
      </c>
      <c r="AM92" s="1035" t="s">
        <v>3073</v>
      </c>
      <c r="AN92" s="1035" t="s">
        <v>3073</v>
      </c>
      <c r="AO92" s="1035" t="s">
        <v>3073</v>
      </c>
      <c r="AP92" s="1035" t="s">
        <v>3073</v>
      </c>
      <c r="AQ92" s="1031">
        <v>44563</v>
      </c>
      <c r="AR92" s="1031">
        <v>44926</v>
      </c>
      <c r="AS92" s="1030" t="s">
        <v>2783</v>
      </c>
      <c r="AT92" s="521"/>
      <c r="AU92" s="507"/>
      <c r="AV92" s="507"/>
      <c r="AW92" s="507"/>
      <c r="AX92" s="507"/>
      <c r="AY92" s="507"/>
      <c r="AZ92" s="507"/>
      <c r="BA92" s="507"/>
      <c r="BB92" s="507"/>
      <c r="BC92" s="507"/>
      <c r="BD92" s="507"/>
      <c r="BE92" s="507"/>
      <c r="BF92" s="507"/>
      <c r="BG92" s="507"/>
      <c r="BH92" s="507"/>
      <c r="BI92" s="507"/>
      <c r="BJ92" s="507"/>
      <c r="BK92" s="507"/>
      <c r="BL92" s="507"/>
      <c r="BM92" s="507"/>
    </row>
    <row r="93" spans="1:65" ht="83.25" customHeight="1" x14ac:dyDescent="0.2">
      <c r="A93" s="495">
        <v>1</v>
      </c>
      <c r="B93" s="490" t="s">
        <v>2795</v>
      </c>
      <c r="C93" s="489">
        <v>19</v>
      </c>
      <c r="D93" s="490" t="s">
        <v>617</v>
      </c>
      <c r="E93" s="489">
        <v>1905</v>
      </c>
      <c r="F93" s="490" t="s">
        <v>2283</v>
      </c>
      <c r="G93" s="489">
        <v>1905031</v>
      </c>
      <c r="H93" s="490" t="s">
        <v>2867</v>
      </c>
      <c r="I93" s="489">
        <v>1905031</v>
      </c>
      <c r="J93" s="490" t="s">
        <v>2867</v>
      </c>
      <c r="K93" s="495">
        <v>190503100</v>
      </c>
      <c r="L93" s="490" t="s">
        <v>2866</v>
      </c>
      <c r="M93" s="495">
        <v>190503100</v>
      </c>
      <c r="N93" s="490" t="s">
        <v>2866</v>
      </c>
      <c r="O93" s="502">
        <v>12</v>
      </c>
      <c r="P93" s="495">
        <v>2020003630122</v>
      </c>
      <c r="Q93" s="490" t="s">
        <v>3116</v>
      </c>
      <c r="R93" s="708">
        <f>SUM($V$91:$V$95)/SUM($V$87:$V$95)</f>
        <v>0.5</v>
      </c>
      <c r="S93" s="490" t="s">
        <v>3115</v>
      </c>
      <c r="T93" s="490" t="s">
        <v>3114</v>
      </c>
      <c r="U93" s="490" t="s">
        <v>3118</v>
      </c>
      <c r="V93" s="1351">
        <v>9000000</v>
      </c>
      <c r="W93" s="862" t="s">
        <v>3112</v>
      </c>
      <c r="X93" s="1033" t="s">
        <v>2796</v>
      </c>
      <c r="Y93" s="1036">
        <v>61</v>
      </c>
      <c r="Z93" s="1030" t="s">
        <v>2860</v>
      </c>
      <c r="AA93" s="1035" t="s">
        <v>3073</v>
      </c>
      <c r="AB93" s="1035" t="s">
        <v>3073</v>
      </c>
      <c r="AC93" s="1035">
        <v>64149</v>
      </c>
      <c r="AD93" s="1035" t="s">
        <v>3073</v>
      </c>
      <c r="AE93" s="1035" t="s">
        <v>3073</v>
      </c>
      <c r="AF93" s="1035" t="s">
        <v>3073</v>
      </c>
      <c r="AG93" s="1035" t="s">
        <v>3073</v>
      </c>
      <c r="AH93" s="1035" t="s">
        <v>3073</v>
      </c>
      <c r="AI93" s="1035" t="s">
        <v>3073</v>
      </c>
      <c r="AJ93" s="1035" t="s">
        <v>3073</v>
      </c>
      <c r="AK93" s="1035" t="s">
        <v>3073</v>
      </c>
      <c r="AL93" s="1035" t="s">
        <v>3073</v>
      </c>
      <c r="AM93" s="1035" t="s">
        <v>3073</v>
      </c>
      <c r="AN93" s="1035" t="s">
        <v>3073</v>
      </c>
      <c r="AO93" s="1035" t="s">
        <v>3073</v>
      </c>
      <c r="AP93" s="1035" t="s">
        <v>3073</v>
      </c>
      <c r="AQ93" s="1031">
        <v>44563</v>
      </c>
      <c r="AR93" s="1031">
        <v>44926</v>
      </c>
      <c r="AS93" s="1030" t="s">
        <v>2783</v>
      </c>
      <c r="AT93" s="521"/>
      <c r="AU93" s="507"/>
      <c r="AV93" s="507"/>
      <c r="AW93" s="507"/>
      <c r="AX93" s="507"/>
      <c r="AY93" s="507"/>
      <c r="AZ93" s="507"/>
      <c r="BA93" s="507"/>
      <c r="BB93" s="507"/>
      <c r="BC93" s="507"/>
      <c r="BD93" s="507"/>
      <c r="BE93" s="507"/>
      <c r="BF93" s="507"/>
      <c r="BG93" s="507"/>
      <c r="BH93" s="507"/>
      <c r="BI93" s="507"/>
      <c r="BJ93" s="507"/>
      <c r="BK93" s="507"/>
      <c r="BL93" s="507"/>
      <c r="BM93" s="507"/>
    </row>
    <row r="94" spans="1:65" ht="96" customHeight="1" x14ac:dyDescent="0.2">
      <c r="A94" s="495">
        <v>1</v>
      </c>
      <c r="B94" s="490" t="s">
        <v>2795</v>
      </c>
      <c r="C94" s="489">
        <v>19</v>
      </c>
      <c r="D94" s="490" t="s">
        <v>617</v>
      </c>
      <c r="E94" s="489">
        <v>1905</v>
      </c>
      <c r="F94" s="490" t="s">
        <v>2283</v>
      </c>
      <c r="G94" s="489">
        <v>1905031</v>
      </c>
      <c r="H94" s="490" t="s">
        <v>2867</v>
      </c>
      <c r="I94" s="489">
        <v>1905031</v>
      </c>
      <c r="J94" s="490" t="s">
        <v>2867</v>
      </c>
      <c r="K94" s="495">
        <v>190503100</v>
      </c>
      <c r="L94" s="490" t="s">
        <v>2866</v>
      </c>
      <c r="M94" s="495">
        <v>190503100</v>
      </c>
      <c r="N94" s="490" t="s">
        <v>2866</v>
      </c>
      <c r="O94" s="502">
        <v>12</v>
      </c>
      <c r="P94" s="495">
        <v>2020003630122</v>
      </c>
      <c r="Q94" s="490" t="s">
        <v>3116</v>
      </c>
      <c r="R94" s="708">
        <f>SUM($V$91:$V$95)/SUM($V$87:$V$95)</f>
        <v>0.5</v>
      </c>
      <c r="S94" s="490" t="s">
        <v>3115</v>
      </c>
      <c r="T94" s="490" t="s">
        <v>3114</v>
      </c>
      <c r="U94" s="490" t="s">
        <v>3117</v>
      </c>
      <c r="V94" s="1351">
        <v>9000000</v>
      </c>
      <c r="W94" s="862" t="s">
        <v>3112</v>
      </c>
      <c r="X94" s="1033" t="s">
        <v>2796</v>
      </c>
      <c r="Y94" s="1036">
        <v>61</v>
      </c>
      <c r="Z94" s="1030" t="s">
        <v>2860</v>
      </c>
      <c r="AA94" s="1035" t="s">
        <v>3073</v>
      </c>
      <c r="AB94" s="1035" t="s">
        <v>3073</v>
      </c>
      <c r="AC94" s="1035">
        <v>64149</v>
      </c>
      <c r="AD94" s="1035" t="s">
        <v>3073</v>
      </c>
      <c r="AE94" s="1035" t="s">
        <v>3073</v>
      </c>
      <c r="AF94" s="1035" t="s">
        <v>3073</v>
      </c>
      <c r="AG94" s="1035" t="s">
        <v>3073</v>
      </c>
      <c r="AH94" s="1035" t="s">
        <v>3073</v>
      </c>
      <c r="AI94" s="1035" t="s">
        <v>3073</v>
      </c>
      <c r="AJ94" s="1035" t="s">
        <v>3073</v>
      </c>
      <c r="AK94" s="1035" t="s">
        <v>3073</v>
      </c>
      <c r="AL94" s="1035" t="s">
        <v>3073</v>
      </c>
      <c r="AM94" s="1035" t="s">
        <v>3073</v>
      </c>
      <c r="AN94" s="1035" t="s">
        <v>3073</v>
      </c>
      <c r="AO94" s="1035" t="s">
        <v>3073</v>
      </c>
      <c r="AP94" s="1035" t="s">
        <v>3073</v>
      </c>
      <c r="AQ94" s="1031">
        <v>44563</v>
      </c>
      <c r="AR94" s="1037" t="s">
        <v>3072</v>
      </c>
      <c r="AS94" s="1030" t="s">
        <v>2783</v>
      </c>
      <c r="AT94" s="521"/>
      <c r="AU94" s="507"/>
      <c r="AV94" s="507"/>
      <c r="AW94" s="507"/>
      <c r="AX94" s="507"/>
      <c r="AY94" s="507"/>
      <c r="AZ94" s="507"/>
      <c r="BA94" s="507"/>
      <c r="BB94" s="507"/>
      <c r="BC94" s="507"/>
      <c r="BD94" s="507"/>
      <c r="BE94" s="507"/>
      <c r="BF94" s="507"/>
      <c r="BG94" s="507"/>
      <c r="BH94" s="507"/>
      <c r="BI94" s="507"/>
      <c r="BJ94" s="507"/>
      <c r="BK94" s="507"/>
      <c r="BL94" s="507"/>
      <c r="BM94" s="507"/>
    </row>
    <row r="95" spans="1:65" ht="107.25" customHeight="1" x14ac:dyDescent="0.2">
      <c r="A95" s="495">
        <v>1</v>
      </c>
      <c r="B95" s="490" t="s">
        <v>2795</v>
      </c>
      <c r="C95" s="489">
        <v>19</v>
      </c>
      <c r="D95" s="490" t="s">
        <v>617</v>
      </c>
      <c r="E95" s="489">
        <v>1905</v>
      </c>
      <c r="F95" s="490" t="s">
        <v>2283</v>
      </c>
      <c r="G95" s="489">
        <v>1905031</v>
      </c>
      <c r="H95" s="490" t="s">
        <v>2867</v>
      </c>
      <c r="I95" s="489">
        <v>1905031</v>
      </c>
      <c r="J95" s="490" t="s">
        <v>2867</v>
      </c>
      <c r="K95" s="495">
        <v>190503100</v>
      </c>
      <c r="L95" s="490" t="s">
        <v>2866</v>
      </c>
      <c r="M95" s="495">
        <v>190503100</v>
      </c>
      <c r="N95" s="490" t="s">
        <v>2866</v>
      </c>
      <c r="O95" s="502">
        <v>12</v>
      </c>
      <c r="P95" s="495">
        <v>2020003630122</v>
      </c>
      <c r="Q95" s="490" t="s">
        <v>3116</v>
      </c>
      <c r="R95" s="708">
        <f>SUM($V$91:$V$95)/SUM($V$87:$V$95)</f>
        <v>0.5</v>
      </c>
      <c r="S95" s="490" t="s">
        <v>3115</v>
      </c>
      <c r="T95" s="490" t="s">
        <v>3114</v>
      </c>
      <c r="U95" s="490" t="s">
        <v>3113</v>
      </c>
      <c r="V95" s="1351">
        <v>9000000</v>
      </c>
      <c r="W95" s="862" t="s">
        <v>3112</v>
      </c>
      <c r="X95" s="1033" t="s">
        <v>2796</v>
      </c>
      <c r="Y95" s="1036">
        <v>61</v>
      </c>
      <c r="Z95" s="1030" t="s">
        <v>2860</v>
      </c>
      <c r="AA95" s="1035" t="s">
        <v>3073</v>
      </c>
      <c r="AB95" s="1035" t="s">
        <v>3073</v>
      </c>
      <c r="AC95" s="1035">
        <v>64149</v>
      </c>
      <c r="AD95" s="1035" t="s">
        <v>3073</v>
      </c>
      <c r="AE95" s="1035" t="s">
        <v>3073</v>
      </c>
      <c r="AF95" s="1035" t="s">
        <v>3073</v>
      </c>
      <c r="AG95" s="1035" t="s">
        <v>3073</v>
      </c>
      <c r="AH95" s="1035" t="s">
        <v>3073</v>
      </c>
      <c r="AI95" s="1035" t="s">
        <v>3073</v>
      </c>
      <c r="AJ95" s="1035" t="s">
        <v>3073</v>
      </c>
      <c r="AK95" s="1035" t="s">
        <v>3073</v>
      </c>
      <c r="AL95" s="1035" t="s">
        <v>3073</v>
      </c>
      <c r="AM95" s="1035" t="s">
        <v>3073</v>
      </c>
      <c r="AN95" s="1035" t="s">
        <v>3073</v>
      </c>
      <c r="AO95" s="1035" t="s">
        <v>3073</v>
      </c>
      <c r="AP95" s="1035" t="s">
        <v>3073</v>
      </c>
      <c r="AQ95" s="1031">
        <v>44563</v>
      </c>
      <c r="AR95" s="1031">
        <v>44926</v>
      </c>
      <c r="AS95" s="1030" t="s">
        <v>2783</v>
      </c>
      <c r="AT95" s="521"/>
      <c r="AU95" s="507"/>
      <c r="AV95" s="507"/>
      <c r="AW95" s="507"/>
      <c r="AX95" s="507"/>
      <c r="AY95" s="507"/>
      <c r="AZ95" s="507"/>
      <c r="BA95" s="507"/>
      <c r="BB95" s="507"/>
      <c r="BC95" s="507"/>
      <c r="BD95" s="507"/>
      <c r="BE95" s="507"/>
      <c r="BF95" s="507"/>
      <c r="BG95" s="507"/>
      <c r="BH95" s="507"/>
      <c r="BI95" s="507"/>
      <c r="BJ95" s="507"/>
      <c r="BK95" s="507"/>
      <c r="BL95" s="507"/>
      <c r="BM95" s="507"/>
    </row>
    <row r="96" spans="1:65" ht="197.25" customHeight="1" x14ac:dyDescent="0.2">
      <c r="A96" s="495">
        <v>1</v>
      </c>
      <c r="B96" s="490" t="s">
        <v>2795</v>
      </c>
      <c r="C96" s="489">
        <v>19</v>
      </c>
      <c r="D96" s="490" t="s">
        <v>617</v>
      </c>
      <c r="E96" s="489">
        <v>1905</v>
      </c>
      <c r="F96" s="490" t="s">
        <v>2283</v>
      </c>
      <c r="G96" s="489">
        <v>1905019</v>
      </c>
      <c r="H96" s="490" t="s">
        <v>3111</v>
      </c>
      <c r="I96" s="489">
        <v>1905019</v>
      </c>
      <c r="J96" s="490" t="s">
        <v>3111</v>
      </c>
      <c r="K96" s="495">
        <v>190501900</v>
      </c>
      <c r="L96" s="490" t="s">
        <v>485</v>
      </c>
      <c r="M96" s="495">
        <v>190501900</v>
      </c>
      <c r="N96" s="490" t="s">
        <v>485</v>
      </c>
      <c r="O96" s="698">
        <v>60</v>
      </c>
      <c r="P96" s="495">
        <v>2020003630123</v>
      </c>
      <c r="Q96" s="490" t="s">
        <v>3078</v>
      </c>
      <c r="R96" s="708">
        <f>V96/SUM($V$96:$V$112)</f>
        <v>0.10909090909090909</v>
      </c>
      <c r="S96" s="490" t="s">
        <v>3077</v>
      </c>
      <c r="T96" s="490" t="s">
        <v>3106</v>
      </c>
      <c r="U96" s="490" t="s">
        <v>3110</v>
      </c>
      <c r="V96" s="1352">
        <v>30000000</v>
      </c>
      <c r="W96" s="862" t="s">
        <v>3109</v>
      </c>
      <c r="X96" s="1033" t="s">
        <v>2796</v>
      </c>
      <c r="Y96" s="1036">
        <v>61</v>
      </c>
      <c r="Z96" s="1030" t="s">
        <v>2860</v>
      </c>
      <c r="AA96" s="1032">
        <v>292684</v>
      </c>
      <c r="AB96" s="1032">
        <v>282326</v>
      </c>
      <c r="AC96" s="1032">
        <v>135912</v>
      </c>
      <c r="AD96" s="1032">
        <v>45122</v>
      </c>
      <c r="AE96" s="1032">
        <v>307101</v>
      </c>
      <c r="AF96" s="1032">
        <v>86875</v>
      </c>
      <c r="AG96" s="1032">
        <v>2145</v>
      </c>
      <c r="AH96" s="1032">
        <v>12718</v>
      </c>
      <c r="AI96" s="1032">
        <v>26</v>
      </c>
      <c r="AJ96" s="1032">
        <v>37</v>
      </c>
      <c r="AK96" s="1032">
        <v>16897</v>
      </c>
      <c r="AL96" s="1032" t="s">
        <v>3073</v>
      </c>
      <c r="AM96" s="1032">
        <v>53164</v>
      </c>
      <c r="AN96" s="1032">
        <v>16982</v>
      </c>
      <c r="AO96" s="1032">
        <v>60013</v>
      </c>
      <c r="AP96" s="1032">
        <v>575010</v>
      </c>
      <c r="AQ96" s="1031">
        <v>44563</v>
      </c>
      <c r="AR96" s="1031">
        <v>44926</v>
      </c>
      <c r="AS96" s="1030" t="s">
        <v>2783</v>
      </c>
      <c r="AT96" s="521"/>
      <c r="AU96" s="507"/>
      <c r="AV96" s="507"/>
      <c r="AW96" s="507"/>
      <c r="AX96" s="507"/>
      <c r="AY96" s="507"/>
      <c r="AZ96" s="507"/>
      <c r="BA96" s="507"/>
      <c r="BB96" s="507"/>
      <c r="BC96" s="507"/>
      <c r="BD96" s="507"/>
      <c r="BE96" s="507"/>
      <c r="BF96" s="507"/>
      <c r="BG96" s="507"/>
      <c r="BH96" s="507"/>
      <c r="BI96" s="507"/>
      <c r="BJ96" s="507"/>
      <c r="BK96" s="507"/>
      <c r="BL96" s="507"/>
      <c r="BM96" s="507"/>
    </row>
    <row r="97" spans="1:65" ht="131.25" customHeight="1" x14ac:dyDescent="0.2">
      <c r="A97" s="495">
        <v>1</v>
      </c>
      <c r="B97" s="490" t="s">
        <v>2795</v>
      </c>
      <c r="C97" s="489">
        <v>19</v>
      </c>
      <c r="D97" s="490" t="s">
        <v>617</v>
      </c>
      <c r="E97" s="489">
        <v>1905</v>
      </c>
      <c r="F97" s="490" t="s">
        <v>2283</v>
      </c>
      <c r="G97" s="489" t="s">
        <v>64</v>
      </c>
      <c r="H97" s="490" t="s">
        <v>3107</v>
      </c>
      <c r="I97" s="489">
        <v>1905031</v>
      </c>
      <c r="J97" s="490" t="s">
        <v>3107</v>
      </c>
      <c r="K97" s="495" t="s">
        <v>64</v>
      </c>
      <c r="L97" s="490" t="s">
        <v>3054</v>
      </c>
      <c r="M97" s="495">
        <v>190503100</v>
      </c>
      <c r="N97" s="490" t="s">
        <v>3054</v>
      </c>
      <c r="O97" s="698">
        <v>11</v>
      </c>
      <c r="P97" s="495">
        <v>2020003630123</v>
      </c>
      <c r="Q97" s="490" t="s">
        <v>3078</v>
      </c>
      <c r="R97" s="708">
        <f>SUM($V$97:$V$98)/SUM(V$96:V$112)</f>
        <v>0.18181818181818182</v>
      </c>
      <c r="S97" s="490" t="s">
        <v>3077</v>
      </c>
      <c r="T97" s="490" t="s">
        <v>3106</v>
      </c>
      <c r="U97" s="490" t="s">
        <v>3108</v>
      </c>
      <c r="V97" s="1352">
        <v>25000000</v>
      </c>
      <c r="W97" s="862" t="s">
        <v>3104</v>
      </c>
      <c r="X97" s="1033" t="s">
        <v>2796</v>
      </c>
      <c r="Y97" s="1036">
        <v>61</v>
      </c>
      <c r="Z97" s="1030" t="s">
        <v>2860</v>
      </c>
      <c r="AA97" s="1032">
        <v>292684</v>
      </c>
      <c r="AB97" s="1032">
        <v>282326</v>
      </c>
      <c r="AC97" s="1032">
        <v>135912</v>
      </c>
      <c r="AD97" s="1032">
        <v>45122</v>
      </c>
      <c r="AE97" s="1032">
        <v>307101</v>
      </c>
      <c r="AF97" s="1032">
        <v>86875</v>
      </c>
      <c r="AG97" s="1032">
        <v>2145</v>
      </c>
      <c r="AH97" s="1032">
        <v>12718</v>
      </c>
      <c r="AI97" s="1032">
        <v>26</v>
      </c>
      <c r="AJ97" s="1032">
        <v>37</v>
      </c>
      <c r="AK97" s="1032">
        <v>16897</v>
      </c>
      <c r="AL97" s="1032" t="s">
        <v>3073</v>
      </c>
      <c r="AM97" s="1032">
        <v>53164</v>
      </c>
      <c r="AN97" s="1032">
        <v>16982</v>
      </c>
      <c r="AO97" s="1032">
        <v>60013</v>
      </c>
      <c r="AP97" s="1032">
        <v>575010</v>
      </c>
      <c r="AQ97" s="1031">
        <v>44563</v>
      </c>
      <c r="AR97" s="1037" t="s">
        <v>3072</v>
      </c>
      <c r="AS97" s="1030" t="s">
        <v>2783</v>
      </c>
      <c r="AT97" s="521"/>
      <c r="AU97" s="507"/>
      <c r="AV97" s="507"/>
      <c r="AW97" s="507"/>
      <c r="AX97" s="507"/>
      <c r="AY97" s="507"/>
      <c r="AZ97" s="507"/>
      <c r="BA97" s="507"/>
      <c r="BB97" s="507"/>
      <c r="BC97" s="507"/>
      <c r="BD97" s="507"/>
      <c r="BE97" s="507"/>
      <c r="BF97" s="507"/>
      <c r="BG97" s="507"/>
      <c r="BH97" s="507"/>
      <c r="BI97" s="507"/>
      <c r="BJ97" s="507"/>
      <c r="BK97" s="507"/>
      <c r="BL97" s="507"/>
      <c r="BM97" s="507"/>
    </row>
    <row r="98" spans="1:65" ht="182.25" customHeight="1" x14ac:dyDescent="0.2">
      <c r="A98" s="495">
        <v>1</v>
      </c>
      <c r="B98" s="490" t="s">
        <v>2795</v>
      </c>
      <c r="C98" s="489">
        <v>19</v>
      </c>
      <c r="D98" s="490" t="s">
        <v>617</v>
      </c>
      <c r="E98" s="489">
        <v>1905</v>
      </c>
      <c r="F98" s="490" t="s">
        <v>2283</v>
      </c>
      <c r="G98" s="489" t="s">
        <v>64</v>
      </c>
      <c r="H98" s="490" t="s">
        <v>3107</v>
      </c>
      <c r="I98" s="489">
        <v>1905031</v>
      </c>
      <c r="J98" s="490" t="s">
        <v>3107</v>
      </c>
      <c r="K98" s="495" t="s">
        <v>64</v>
      </c>
      <c r="L98" s="490" t="s">
        <v>3054</v>
      </c>
      <c r="M98" s="495">
        <v>190503100</v>
      </c>
      <c r="N98" s="490" t="s">
        <v>3054</v>
      </c>
      <c r="O98" s="698">
        <v>11</v>
      </c>
      <c r="P98" s="495">
        <v>2020003630123</v>
      </c>
      <c r="Q98" s="490" t="s">
        <v>3078</v>
      </c>
      <c r="R98" s="708">
        <f>SUM($V$97:$V$98)/SUM(V$96:V$112)</f>
        <v>0.18181818181818182</v>
      </c>
      <c r="S98" s="490" t="s">
        <v>3077</v>
      </c>
      <c r="T98" s="490" t="s">
        <v>3106</v>
      </c>
      <c r="U98" s="490" t="s">
        <v>3105</v>
      </c>
      <c r="V98" s="1352">
        <v>25000000</v>
      </c>
      <c r="W98" s="862" t="s">
        <v>3104</v>
      </c>
      <c r="X98" s="1033" t="s">
        <v>2796</v>
      </c>
      <c r="Y98" s="1036">
        <v>61</v>
      </c>
      <c r="Z98" s="1030" t="s">
        <v>2860</v>
      </c>
      <c r="AA98" s="1032">
        <v>292684</v>
      </c>
      <c r="AB98" s="1032">
        <v>282326</v>
      </c>
      <c r="AC98" s="1032">
        <v>135912</v>
      </c>
      <c r="AD98" s="1032">
        <v>45122</v>
      </c>
      <c r="AE98" s="1032">
        <v>307101</v>
      </c>
      <c r="AF98" s="1032">
        <v>86875</v>
      </c>
      <c r="AG98" s="1032">
        <v>2145</v>
      </c>
      <c r="AH98" s="1032">
        <v>12718</v>
      </c>
      <c r="AI98" s="1032">
        <v>26</v>
      </c>
      <c r="AJ98" s="1032">
        <v>37</v>
      </c>
      <c r="AK98" s="1032">
        <v>16897</v>
      </c>
      <c r="AL98" s="1032" t="s">
        <v>3073</v>
      </c>
      <c r="AM98" s="1032">
        <v>53164</v>
      </c>
      <c r="AN98" s="1032">
        <v>16982</v>
      </c>
      <c r="AO98" s="1032">
        <v>60013</v>
      </c>
      <c r="AP98" s="1032">
        <v>575010</v>
      </c>
      <c r="AQ98" s="1031">
        <v>44563</v>
      </c>
      <c r="AR98" s="1031">
        <v>44926</v>
      </c>
      <c r="AS98" s="1030" t="s">
        <v>2783</v>
      </c>
      <c r="AT98" s="521"/>
      <c r="AU98" s="507"/>
      <c r="AV98" s="507"/>
      <c r="AW98" s="507"/>
      <c r="AX98" s="507"/>
      <c r="AY98" s="507"/>
      <c r="AZ98" s="507"/>
      <c r="BA98" s="507"/>
      <c r="BB98" s="507"/>
      <c r="BC98" s="507"/>
      <c r="BD98" s="507"/>
      <c r="BE98" s="507"/>
      <c r="BF98" s="507"/>
      <c r="BG98" s="507"/>
      <c r="BH98" s="507"/>
      <c r="BI98" s="507"/>
      <c r="BJ98" s="507"/>
      <c r="BK98" s="507"/>
      <c r="BL98" s="507"/>
      <c r="BM98" s="507"/>
    </row>
    <row r="99" spans="1:65" ht="184.5" customHeight="1" x14ac:dyDescent="0.2">
      <c r="A99" s="495">
        <v>1</v>
      </c>
      <c r="B99" s="490" t="s">
        <v>2795</v>
      </c>
      <c r="C99" s="489">
        <v>19</v>
      </c>
      <c r="D99" s="490" t="s">
        <v>617</v>
      </c>
      <c r="E99" s="489">
        <v>1905</v>
      </c>
      <c r="F99" s="490" t="s">
        <v>2283</v>
      </c>
      <c r="G99" s="489" t="s">
        <v>64</v>
      </c>
      <c r="H99" s="490" t="s">
        <v>3102</v>
      </c>
      <c r="I99" s="489">
        <v>1905015</v>
      </c>
      <c r="J99" s="490" t="s">
        <v>947</v>
      </c>
      <c r="K99" s="495" t="s">
        <v>64</v>
      </c>
      <c r="L99" s="490" t="s">
        <v>3101</v>
      </c>
      <c r="M99" s="495">
        <v>190501500</v>
      </c>
      <c r="N99" s="490" t="s">
        <v>3022</v>
      </c>
      <c r="O99" s="698">
        <v>1</v>
      </c>
      <c r="P99" s="495">
        <v>2020003630123</v>
      </c>
      <c r="Q99" s="490" t="s">
        <v>3078</v>
      </c>
      <c r="R99" s="708">
        <f>SUM($V$99:$V$102)/SUM($V$96:$V$112)</f>
        <v>0.23636363636363636</v>
      </c>
      <c r="S99" s="490" t="s">
        <v>3077</v>
      </c>
      <c r="T99" s="490" t="s">
        <v>3076</v>
      </c>
      <c r="U99" s="490" t="s">
        <v>3103</v>
      </c>
      <c r="V99" s="1352">
        <v>20000000</v>
      </c>
      <c r="W99" s="862" t="s">
        <v>3096</v>
      </c>
      <c r="X99" s="1033" t="s">
        <v>2796</v>
      </c>
      <c r="Y99" s="1036">
        <v>61</v>
      </c>
      <c r="Z99" s="1030" t="s">
        <v>2860</v>
      </c>
      <c r="AA99" s="1032">
        <v>292684</v>
      </c>
      <c r="AB99" s="1032">
        <v>282326</v>
      </c>
      <c r="AC99" s="1032">
        <v>135912</v>
      </c>
      <c r="AD99" s="1032">
        <v>45122</v>
      </c>
      <c r="AE99" s="1032">
        <v>307101</v>
      </c>
      <c r="AF99" s="1032">
        <v>86875</v>
      </c>
      <c r="AG99" s="1032">
        <v>2145</v>
      </c>
      <c r="AH99" s="1032">
        <v>12718</v>
      </c>
      <c r="AI99" s="1032">
        <v>26</v>
      </c>
      <c r="AJ99" s="1032">
        <v>37</v>
      </c>
      <c r="AK99" s="1032">
        <v>16897</v>
      </c>
      <c r="AL99" s="1032" t="s">
        <v>3073</v>
      </c>
      <c r="AM99" s="1032">
        <v>53164</v>
      </c>
      <c r="AN99" s="1032">
        <v>16982</v>
      </c>
      <c r="AO99" s="1032">
        <v>60013</v>
      </c>
      <c r="AP99" s="1032">
        <v>575010</v>
      </c>
      <c r="AQ99" s="1031">
        <v>44563</v>
      </c>
      <c r="AR99" s="1031">
        <v>44926</v>
      </c>
      <c r="AS99" s="1030" t="s">
        <v>2783</v>
      </c>
      <c r="AT99" s="521"/>
      <c r="AU99" s="507"/>
      <c r="AV99" s="507"/>
      <c r="AW99" s="507"/>
      <c r="AX99" s="507"/>
      <c r="AY99" s="507"/>
      <c r="AZ99" s="507"/>
      <c r="BA99" s="507"/>
      <c r="BB99" s="507"/>
      <c r="BC99" s="507"/>
      <c r="BD99" s="507"/>
      <c r="BE99" s="507"/>
      <c r="BF99" s="507"/>
      <c r="BG99" s="507"/>
      <c r="BH99" s="507"/>
      <c r="BI99" s="507"/>
      <c r="BJ99" s="507"/>
      <c r="BK99" s="507"/>
      <c r="BL99" s="507"/>
      <c r="BM99" s="507"/>
    </row>
    <row r="100" spans="1:65" ht="168.75" customHeight="1" x14ac:dyDescent="0.2">
      <c r="A100" s="495">
        <v>1</v>
      </c>
      <c r="B100" s="490" t="s">
        <v>2795</v>
      </c>
      <c r="C100" s="489">
        <v>19</v>
      </c>
      <c r="D100" s="490" t="s">
        <v>617</v>
      </c>
      <c r="E100" s="489">
        <v>1905</v>
      </c>
      <c r="F100" s="490" t="s">
        <v>2283</v>
      </c>
      <c r="G100" s="489" t="s">
        <v>64</v>
      </c>
      <c r="H100" s="490" t="s">
        <v>3102</v>
      </c>
      <c r="I100" s="489">
        <v>1905015</v>
      </c>
      <c r="J100" s="490" t="s">
        <v>947</v>
      </c>
      <c r="K100" s="495" t="s">
        <v>64</v>
      </c>
      <c r="L100" s="490" t="s">
        <v>3101</v>
      </c>
      <c r="M100" s="495">
        <v>190501500</v>
      </c>
      <c r="N100" s="490" t="s">
        <v>3022</v>
      </c>
      <c r="O100" s="698">
        <v>1</v>
      </c>
      <c r="P100" s="495">
        <v>2020003630123</v>
      </c>
      <c r="Q100" s="490" t="s">
        <v>3078</v>
      </c>
      <c r="R100" s="708">
        <f>SUM($V$99:$V$102)/SUM($V$96:$V$112)</f>
        <v>0.23636363636363636</v>
      </c>
      <c r="S100" s="490" t="s">
        <v>3077</v>
      </c>
      <c r="T100" s="490" t="s">
        <v>3076</v>
      </c>
      <c r="U100" s="490" t="s">
        <v>3100</v>
      </c>
      <c r="V100" s="1352">
        <v>15000000</v>
      </c>
      <c r="W100" s="862" t="s">
        <v>3096</v>
      </c>
      <c r="X100" s="1033" t="s">
        <v>2796</v>
      </c>
      <c r="Y100" s="1036">
        <v>61</v>
      </c>
      <c r="Z100" s="1030" t="s">
        <v>2860</v>
      </c>
      <c r="AA100" s="1032">
        <v>292684</v>
      </c>
      <c r="AB100" s="1032">
        <v>282326</v>
      </c>
      <c r="AC100" s="1032">
        <v>135912</v>
      </c>
      <c r="AD100" s="1032">
        <v>45122</v>
      </c>
      <c r="AE100" s="1032">
        <v>307101</v>
      </c>
      <c r="AF100" s="1032">
        <v>86875</v>
      </c>
      <c r="AG100" s="1032">
        <v>2145</v>
      </c>
      <c r="AH100" s="1032">
        <v>12718</v>
      </c>
      <c r="AI100" s="1032">
        <v>26</v>
      </c>
      <c r="AJ100" s="1032">
        <v>37</v>
      </c>
      <c r="AK100" s="1032">
        <v>16897</v>
      </c>
      <c r="AL100" s="1032" t="s">
        <v>3073</v>
      </c>
      <c r="AM100" s="1032">
        <v>53164</v>
      </c>
      <c r="AN100" s="1032">
        <v>16982</v>
      </c>
      <c r="AO100" s="1032">
        <v>60013</v>
      </c>
      <c r="AP100" s="1032">
        <v>575010</v>
      </c>
      <c r="AQ100" s="1031">
        <v>44563</v>
      </c>
      <c r="AR100" s="1037" t="s">
        <v>3072</v>
      </c>
      <c r="AS100" s="1030" t="s">
        <v>2783</v>
      </c>
      <c r="AT100" s="521"/>
      <c r="AU100" s="507"/>
      <c r="AV100" s="507"/>
      <c r="AW100" s="507"/>
      <c r="AX100" s="507"/>
      <c r="AY100" s="507"/>
      <c r="AZ100" s="507"/>
      <c r="BA100" s="507"/>
      <c r="BB100" s="507"/>
      <c r="BC100" s="507"/>
      <c r="BD100" s="507"/>
      <c r="BE100" s="507"/>
      <c r="BF100" s="507"/>
      <c r="BG100" s="507"/>
      <c r="BH100" s="507"/>
      <c r="BI100" s="507"/>
      <c r="BJ100" s="507"/>
      <c r="BK100" s="507"/>
      <c r="BL100" s="507"/>
      <c r="BM100" s="507"/>
    </row>
    <row r="101" spans="1:65" ht="135.75" customHeight="1" x14ac:dyDescent="0.2">
      <c r="A101" s="495">
        <v>1</v>
      </c>
      <c r="B101" s="490" t="s">
        <v>2795</v>
      </c>
      <c r="C101" s="489">
        <v>19</v>
      </c>
      <c r="D101" s="490" t="s">
        <v>617</v>
      </c>
      <c r="E101" s="489">
        <v>1905</v>
      </c>
      <c r="F101" s="490" t="s">
        <v>2283</v>
      </c>
      <c r="G101" s="489" t="s">
        <v>64</v>
      </c>
      <c r="H101" s="490" t="s">
        <v>3098</v>
      </c>
      <c r="I101" s="489">
        <v>1905015</v>
      </c>
      <c r="J101" s="490" t="s">
        <v>947</v>
      </c>
      <c r="K101" s="495" t="s">
        <v>64</v>
      </c>
      <c r="L101" s="490" t="s">
        <v>2965</v>
      </c>
      <c r="M101" s="495">
        <v>190501500</v>
      </c>
      <c r="N101" s="490" t="s">
        <v>3022</v>
      </c>
      <c r="O101" s="698">
        <v>4</v>
      </c>
      <c r="P101" s="495">
        <v>2020003630123</v>
      </c>
      <c r="Q101" s="490" t="s">
        <v>3078</v>
      </c>
      <c r="R101" s="708">
        <f>SUM($V$99:$V$102)/SUM($V$96:$V$112)</f>
        <v>0.23636363636363636</v>
      </c>
      <c r="S101" s="490" t="s">
        <v>3077</v>
      </c>
      <c r="T101" s="490" t="s">
        <v>3076</v>
      </c>
      <c r="U101" s="490" t="s">
        <v>3099</v>
      </c>
      <c r="V101" s="1352">
        <v>15000000</v>
      </c>
      <c r="W101" s="862" t="s">
        <v>3096</v>
      </c>
      <c r="X101" s="1033" t="s">
        <v>2796</v>
      </c>
      <c r="Y101" s="1036">
        <v>61</v>
      </c>
      <c r="Z101" s="1030" t="s">
        <v>2860</v>
      </c>
      <c r="AA101" s="1032">
        <v>292684</v>
      </c>
      <c r="AB101" s="1032">
        <v>282326</v>
      </c>
      <c r="AC101" s="1032">
        <v>135912</v>
      </c>
      <c r="AD101" s="1032">
        <v>45122</v>
      </c>
      <c r="AE101" s="1032">
        <v>307101</v>
      </c>
      <c r="AF101" s="1032">
        <v>86875</v>
      </c>
      <c r="AG101" s="1032">
        <v>2145</v>
      </c>
      <c r="AH101" s="1032">
        <v>12718</v>
      </c>
      <c r="AI101" s="1032">
        <v>26</v>
      </c>
      <c r="AJ101" s="1032">
        <v>37</v>
      </c>
      <c r="AK101" s="1032">
        <v>16897</v>
      </c>
      <c r="AL101" s="1032" t="s">
        <v>3073</v>
      </c>
      <c r="AM101" s="1032">
        <v>53164</v>
      </c>
      <c r="AN101" s="1032">
        <v>16982</v>
      </c>
      <c r="AO101" s="1032">
        <v>60013</v>
      </c>
      <c r="AP101" s="1032">
        <v>575010</v>
      </c>
      <c r="AQ101" s="1031">
        <v>44563</v>
      </c>
      <c r="AR101" s="1037" t="s">
        <v>3072</v>
      </c>
      <c r="AS101" s="1030" t="s">
        <v>2783</v>
      </c>
      <c r="AT101" s="521"/>
      <c r="AU101" s="507"/>
      <c r="AV101" s="507"/>
      <c r="AW101" s="507"/>
      <c r="AX101" s="507"/>
      <c r="AY101" s="507"/>
      <c r="AZ101" s="507"/>
      <c r="BA101" s="507"/>
      <c r="BB101" s="507"/>
      <c r="BC101" s="507"/>
      <c r="BD101" s="507"/>
      <c r="BE101" s="507"/>
      <c r="BF101" s="507"/>
      <c r="BG101" s="507"/>
      <c r="BH101" s="507"/>
      <c r="BI101" s="507"/>
      <c r="BJ101" s="507"/>
      <c r="BK101" s="507"/>
      <c r="BL101" s="507"/>
      <c r="BM101" s="507"/>
    </row>
    <row r="102" spans="1:65" ht="212.25" customHeight="1" x14ac:dyDescent="0.2">
      <c r="A102" s="495">
        <v>1</v>
      </c>
      <c r="B102" s="490" t="s">
        <v>2795</v>
      </c>
      <c r="C102" s="489">
        <v>19</v>
      </c>
      <c r="D102" s="490" t="s">
        <v>617</v>
      </c>
      <c r="E102" s="489">
        <v>1905</v>
      </c>
      <c r="F102" s="490" t="s">
        <v>2283</v>
      </c>
      <c r="G102" s="489" t="s">
        <v>64</v>
      </c>
      <c r="H102" s="490" t="s">
        <v>3098</v>
      </c>
      <c r="I102" s="489">
        <v>1905015</v>
      </c>
      <c r="J102" s="490" t="s">
        <v>947</v>
      </c>
      <c r="K102" s="495" t="s">
        <v>64</v>
      </c>
      <c r="L102" s="490" t="s">
        <v>2965</v>
      </c>
      <c r="M102" s="495">
        <v>190501500</v>
      </c>
      <c r="N102" s="490" t="s">
        <v>3022</v>
      </c>
      <c r="O102" s="698">
        <v>4</v>
      </c>
      <c r="P102" s="495">
        <v>2020003630123</v>
      </c>
      <c r="Q102" s="490" t="s">
        <v>3078</v>
      </c>
      <c r="R102" s="708">
        <f>SUM($V$99:$V$102)/SUM($V$96:$V$112)</f>
        <v>0.23636363636363636</v>
      </c>
      <c r="S102" s="490" t="s">
        <v>3077</v>
      </c>
      <c r="T102" s="490" t="s">
        <v>3076</v>
      </c>
      <c r="U102" s="490" t="s">
        <v>3097</v>
      </c>
      <c r="V102" s="1352">
        <v>15000000</v>
      </c>
      <c r="W102" s="862" t="s">
        <v>3096</v>
      </c>
      <c r="X102" s="1033" t="s">
        <v>2796</v>
      </c>
      <c r="Y102" s="1036">
        <v>61</v>
      </c>
      <c r="Z102" s="1030" t="s">
        <v>2860</v>
      </c>
      <c r="AA102" s="1032">
        <v>292684</v>
      </c>
      <c r="AB102" s="1032">
        <v>282326</v>
      </c>
      <c r="AC102" s="1032">
        <v>135912</v>
      </c>
      <c r="AD102" s="1032">
        <v>45122</v>
      </c>
      <c r="AE102" s="1032">
        <v>307101</v>
      </c>
      <c r="AF102" s="1032">
        <v>86875</v>
      </c>
      <c r="AG102" s="1032">
        <v>2145</v>
      </c>
      <c r="AH102" s="1032">
        <v>12718</v>
      </c>
      <c r="AI102" s="1032">
        <v>26</v>
      </c>
      <c r="AJ102" s="1032">
        <v>37</v>
      </c>
      <c r="AK102" s="1032">
        <v>16897</v>
      </c>
      <c r="AL102" s="1032" t="s">
        <v>3073</v>
      </c>
      <c r="AM102" s="1032">
        <v>53164</v>
      </c>
      <c r="AN102" s="1032">
        <v>16982</v>
      </c>
      <c r="AO102" s="1032">
        <v>60013</v>
      </c>
      <c r="AP102" s="1032">
        <v>575010</v>
      </c>
      <c r="AQ102" s="1031">
        <v>44563</v>
      </c>
      <c r="AR102" s="1031">
        <v>44926</v>
      </c>
      <c r="AS102" s="1030" t="s">
        <v>2783</v>
      </c>
      <c r="AT102" s="521"/>
      <c r="AU102" s="507"/>
      <c r="AV102" s="507"/>
      <c r="AW102" s="507"/>
      <c r="AX102" s="507"/>
      <c r="AY102" s="507"/>
      <c r="AZ102" s="507"/>
      <c r="BA102" s="507"/>
      <c r="BB102" s="507"/>
      <c r="BC102" s="507"/>
      <c r="BD102" s="507"/>
      <c r="BE102" s="507"/>
      <c r="BF102" s="507"/>
      <c r="BG102" s="507"/>
      <c r="BH102" s="507"/>
      <c r="BI102" s="507"/>
      <c r="BJ102" s="507"/>
      <c r="BK102" s="507"/>
      <c r="BL102" s="507"/>
      <c r="BM102" s="507"/>
    </row>
    <row r="103" spans="1:65" ht="116.25" customHeight="1" x14ac:dyDescent="0.2">
      <c r="A103" s="495">
        <v>1</v>
      </c>
      <c r="B103" s="490" t="s">
        <v>2795</v>
      </c>
      <c r="C103" s="489">
        <v>19</v>
      </c>
      <c r="D103" s="490" t="s">
        <v>617</v>
      </c>
      <c r="E103" s="489">
        <v>1905</v>
      </c>
      <c r="F103" s="490" t="s">
        <v>2283</v>
      </c>
      <c r="G103" s="489" t="s">
        <v>64</v>
      </c>
      <c r="H103" s="490" t="s">
        <v>3091</v>
      </c>
      <c r="I103" s="489">
        <v>1905024</v>
      </c>
      <c r="J103" s="490" t="s">
        <v>3080</v>
      </c>
      <c r="K103" s="495" t="s">
        <v>64</v>
      </c>
      <c r="L103" s="490" t="s">
        <v>3090</v>
      </c>
      <c r="M103" s="495">
        <v>190502400</v>
      </c>
      <c r="N103" s="490" t="s">
        <v>3084</v>
      </c>
      <c r="O103" s="698">
        <v>4</v>
      </c>
      <c r="P103" s="495">
        <v>2020003630123</v>
      </c>
      <c r="Q103" s="490" t="s">
        <v>3078</v>
      </c>
      <c r="R103" s="708">
        <f t="shared" ref="R103:R112" si="3">SUM($V$103:$V$112)/SUM($V$96:$V$112)</f>
        <v>0.47272727272727272</v>
      </c>
      <c r="S103" s="490" t="s">
        <v>3077</v>
      </c>
      <c r="T103" s="490" t="s">
        <v>3076</v>
      </c>
      <c r="U103" s="490" t="s">
        <v>3095</v>
      </c>
      <c r="V103" s="1351">
        <v>10000000</v>
      </c>
      <c r="W103" s="862" t="s">
        <v>3074</v>
      </c>
      <c r="X103" s="1033" t="s">
        <v>2796</v>
      </c>
      <c r="Y103" s="1036">
        <v>61</v>
      </c>
      <c r="Z103" s="1030" t="s">
        <v>2860</v>
      </c>
      <c r="AA103" s="1032">
        <v>292684</v>
      </c>
      <c r="AB103" s="1032">
        <v>282326</v>
      </c>
      <c r="AC103" s="1032">
        <v>135912</v>
      </c>
      <c r="AD103" s="1032">
        <v>45122</v>
      </c>
      <c r="AE103" s="1032">
        <v>307101</v>
      </c>
      <c r="AF103" s="1032">
        <v>86875</v>
      </c>
      <c r="AG103" s="1032">
        <v>2145</v>
      </c>
      <c r="AH103" s="1032">
        <v>12718</v>
      </c>
      <c r="AI103" s="1032">
        <v>26</v>
      </c>
      <c r="AJ103" s="1032">
        <v>37</v>
      </c>
      <c r="AK103" s="1032">
        <v>16897</v>
      </c>
      <c r="AL103" s="1032" t="s">
        <v>3073</v>
      </c>
      <c r="AM103" s="1032">
        <v>53164</v>
      </c>
      <c r="AN103" s="1032">
        <v>16982</v>
      </c>
      <c r="AO103" s="1032">
        <v>60013</v>
      </c>
      <c r="AP103" s="1032">
        <v>575010</v>
      </c>
      <c r="AQ103" s="1031">
        <v>44563</v>
      </c>
      <c r="AR103" s="1031">
        <v>44926</v>
      </c>
      <c r="AS103" s="1030" t="s">
        <v>2783</v>
      </c>
      <c r="AT103" s="521"/>
      <c r="AU103" s="507"/>
      <c r="AV103" s="507"/>
      <c r="AW103" s="507"/>
      <c r="AX103" s="507"/>
      <c r="AY103" s="507"/>
      <c r="AZ103" s="507"/>
      <c r="BA103" s="507"/>
      <c r="BB103" s="507"/>
      <c r="BC103" s="507"/>
      <c r="BD103" s="507"/>
      <c r="BE103" s="507"/>
      <c r="BF103" s="507"/>
      <c r="BG103" s="507"/>
      <c r="BH103" s="507"/>
      <c r="BI103" s="507"/>
      <c r="BJ103" s="507"/>
      <c r="BK103" s="507"/>
      <c r="BL103" s="507"/>
      <c r="BM103" s="507"/>
    </row>
    <row r="104" spans="1:65" ht="105.75" customHeight="1" x14ac:dyDescent="0.2">
      <c r="A104" s="495">
        <v>1</v>
      </c>
      <c r="B104" s="490" t="s">
        <v>2795</v>
      </c>
      <c r="C104" s="489">
        <v>19</v>
      </c>
      <c r="D104" s="490" t="s">
        <v>617</v>
      </c>
      <c r="E104" s="489">
        <v>1905</v>
      </c>
      <c r="F104" s="490" t="s">
        <v>2283</v>
      </c>
      <c r="G104" s="489" t="s">
        <v>64</v>
      </c>
      <c r="H104" s="490" t="s">
        <v>3091</v>
      </c>
      <c r="I104" s="489">
        <v>1905024</v>
      </c>
      <c r="J104" s="490" t="s">
        <v>3080</v>
      </c>
      <c r="K104" s="495" t="s">
        <v>64</v>
      </c>
      <c r="L104" s="490" t="s">
        <v>3090</v>
      </c>
      <c r="M104" s="495">
        <v>190502400</v>
      </c>
      <c r="N104" s="490" t="s">
        <v>3084</v>
      </c>
      <c r="O104" s="698">
        <v>4</v>
      </c>
      <c r="P104" s="495">
        <v>2020003630123</v>
      </c>
      <c r="Q104" s="490" t="s">
        <v>3078</v>
      </c>
      <c r="R104" s="708">
        <f t="shared" si="3"/>
        <v>0.47272727272727272</v>
      </c>
      <c r="S104" s="490" t="s">
        <v>3077</v>
      </c>
      <c r="T104" s="490" t="s">
        <v>3076</v>
      </c>
      <c r="U104" s="490" t="s">
        <v>3094</v>
      </c>
      <c r="V104" s="1351">
        <v>10000000</v>
      </c>
      <c r="W104" s="862" t="s">
        <v>3074</v>
      </c>
      <c r="X104" s="1033" t="s">
        <v>2796</v>
      </c>
      <c r="Y104" s="1036">
        <v>61</v>
      </c>
      <c r="Z104" s="1030" t="s">
        <v>2860</v>
      </c>
      <c r="AA104" s="1032">
        <v>292684</v>
      </c>
      <c r="AB104" s="1032">
        <v>282326</v>
      </c>
      <c r="AC104" s="1032">
        <v>135912</v>
      </c>
      <c r="AD104" s="1032">
        <v>45122</v>
      </c>
      <c r="AE104" s="1032">
        <v>307101</v>
      </c>
      <c r="AF104" s="1032">
        <v>86875</v>
      </c>
      <c r="AG104" s="1032">
        <v>2145</v>
      </c>
      <c r="AH104" s="1032">
        <v>12718</v>
      </c>
      <c r="AI104" s="1032">
        <v>26</v>
      </c>
      <c r="AJ104" s="1032">
        <v>37</v>
      </c>
      <c r="AK104" s="1032">
        <v>16897</v>
      </c>
      <c r="AL104" s="1032" t="s">
        <v>3073</v>
      </c>
      <c r="AM104" s="1032">
        <v>53164</v>
      </c>
      <c r="AN104" s="1032">
        <v>16982</v>
      </c>
      <c r="AO104" s="1032">
        <v>60013</v>
      </c>
      <c r="AP104" s="1032">
        <v>575010</v>
      </c>
      <c r="AQ104" s="1031">
        <v>44563</v>
      </c>
      <c r="AR104" s="1031">
        <v>44926</v>
      </c>
      <c r="AS104" s="1030" t="s">
        <v>2783</v>
      </c>
      <c r="AT104" s="521"/>
      <c r="AU104" s="507"/>
      <c r="AV104" s="507"/>
      <c r="AW104" s="507"/>
      <c r="AX104" s="507"/>
      <c r="AY104" s="507"/>
      <c r="AZ104" s="507"/>
      <c r="BA104" s="507"/>
      <c r="BB104" s="507"/>
      <c r="BC104" s="507"/>
      <c r="BD104" s="507"/>
      <c r="BE104" s="507"/>
      <c r="BF104" s="507"/>
      <c r="BG104" s="507"/>
      <c r="BH104" s="507"/>
      <c r="BI104" s="507"/>
      <c r="BJ104" s="507"/>
      <c r="BK104" s="507"/>
      <c r="BL104" s="507"/>
      <c r="BM104" s="507"/>
    </row>
    <row r="105" spans="1:65" ht="99.75" customHeight="1" x14ac:dyDescent="0.2">
      <c r="A105" s="495">
        <v>1</v>
      </c>
      <c r="B105" s="490" t="s">
        <v>2795</v>
      </c>
      <c r="C105" s="489">
        <v>19</v>
      </c>
      <c r="D105" s="490" t="s">
        <v>617</v>
      </c>
      <c r="E105" s="489">
        <v>1905</v>
      </c>
      <c r="F105" s="490" t="s">
        <v>2283</v>
      </c>
      <c r="G105" s="489" t="s">
        <v>64</v>
      </c>
      <c r="H105" s="490" t="s">
        <v>3091</v>
      </c>
      <c r="I105" s="489">
        <v>1905024</v>
      </c>
      <c r="J105" s="490" t="s">
        <v>3080</v>
      </c>
      <c r="K105" s="495" t="s">
        <v>64</v>
      </c>
      <c r="L105" s="490" t="s">
        <v>3090</v>
      </c>
      <c r="M105" s="495">
        <v>190502400</v>
      </c>
      <c r="N105" s="490" t="s">
        <v>3084</v>
      </c>
      <c r="O105" s="698">
        <v>4</v>
      </c>
      <c r="P105" s="495">
        <v>2020003630123</v>
      </c>
      <c r="Q105" s="490" t="s">
        <v>3078</v>
      </c>
      <c r="R105" s="708">
        <f t="shared" si="3"/>
        <v>0.47272727272727272</v>
      </c>
      <c r="S105" s="490" t="s">
        <v>3077</v>
      </c>
      <c r="T105" s="490" t="s">
        <v>3076</v>
      </c>
      <c r="U105" s="490" t="s">
        <v>3093</v>
      </c>
      <c r="V105" s="1351">
        <v>20000000</v>
      </c>
      <c r="W105" s="862" t="s">
        <v>3074</v>
      </c>
      <c r="X105" s="1033" t="s">
        <v>2796</v>
      </c>
      <c r="Y105" s="1036">
        <v>61</v>
      </c>
      <c r="Z105" s="1030" t="s">
        <v>2860</v>
      </c>
      <c r="AA105" s="1032">
        <v>292684</v>
      </c>
      <c r="AB105" s="1032">
        <v>282326</v>
      </c>
      <c r="AC105" s="1032">
        <v>135912</v>
      </c>
      <c r="AD105" s="1032">
        <v>45122</v>
      </c>
      <c r="AE105" s="1032">
        <v>307101</v>
      </c>
      <c r="AF105" s="1032">
        <v>86875</v>
      </c>
      <c r="AG105" s="1032">
        <v>2145</v>
      </c>
      <c r="AH105" s="1032">
        <v>12718</v>
      </c>
      <c r="AI105" s="1032">
        <v>26</v>
      </c>
      <c r="AJ105" s="1032">
        <v>37</v>
      </c>
      <c r="AK105" s="1032">
        <v>16897</v>
      </c>
      <c r="AL105" s="1032" t="s">
        <v>3073</v>
      </c>
      <c r="AM105" s="1032">
        <v>53164</v>
      </c>
      <c r="AN105" s="1032">
        <v>16982</v>
      </c>
      <c r="AO105" s="1032">
        <v>60013</v>
      </c>
      <c r="AP105" s="1032">
        <v>575010</v>
      </c>
      <c r="AQ105" s="1031">
        <v>44563</v>
      </c>
      <c r="AR105" s="1037" t="s">
        <v>3072</v>
      </c>
      <c r="AS105" s="1030" t="s">
        <v>2783</v>
      </c>
      <c r="AT105" s="521"/>
      <c r="AU105" s="507"/>
      <c r="AV105" s="507"/>
      <c r="AW105" s="507"/>
      <c r="AX105" s="507"/>
      <c r="AY105" s="507"/>
      <c r="AZ105" s="507"/>
      <c r="BA105" s="507"/>
      <c r="BB105" s="507"/>
      <c r="BC105" s="507"/>
      <c r="BD105" s="507"/>
      <c r="BE105" s="507"/>
      <c r="BF105" s="507"/>
      <c r="BG105" s="507"/>
      <c r="BH105" s="507"/>
      <c r="BI105" s="507"/>
      <c r="BJ105" s="507"/>
      <c r="BK105" s="507"/>
      <c r="BL105" s="507"/>
      <c r="BM105" s="507"/>
    </row>
    <row r="106" spans="1:65" ht="114.75" customHeight="1" x14ac:dyDescent="0.2">
      <c r="A106" s="495">
        <v>1</v>
      </c>
      <c r="B106" s="490" t="s">
        <v>2795</v>
      </c>
      <c r="C106" s="489">
        <v>19</v>
      </c>
      <c r="D106" s="490" t="s">
        <v>617</v>
      </c>
      <c r="E106" s="489">
        <v>1905</v>
      </c>
      <c r="F106" s="490" t="s">
        <v>2283</v>
      </c>
      <c r="G106" s="489" t="s">
        <v>64</v>
      </c>
      <c r="H106" s="490" t="s">
        <v>3091</v>
      </c>
      <c r="I106" s="489">
        <v>1905024</v>
      </c>
      <c r="J106" s="490" t="s">
        <v>3080</v>
      </c>
      <c r="K106" s="495" t="s">
        <v>64</v>
      </c>
      <c r="L106" s="490" t="s">
        <v>3090</v>
      </c>
      <c r="M106" s="495">
        <v>190502400</v>
      </c>
      <c r="N106" s="490" t="s">
        <v>3084</v>
      </c>
      <c r="O106" s="698">
        <v>4</v>
      </c>
      <c r="P106" s="495">
        <v>2020003630123</v>
      </c>
      <c r="Q106" s="490" t="s">
        <v>3078</v>
      </c>
      <c r="R106" s="708">
        <f t="shared" si="3"/>
        <v>0.47272727272727272</v>
      </c>
      <c r="S106" s="490" t="s">
        <v>3077</v>
      </c>
      <c r="T106" s="490" t="s">
        <v>3076</v>
      </c>
      <c r="U106" s="490" t="s">
        <v>3092</v>
      </c>
      <c r="V106" s="1351">
        <v>15000000</v>
      </c>
      <c r="W106" s="862" t="s">
        <v>3074</v>
      </c>
      <c r="X106" s="1033" t="s">
        <v>2796</v>
      </c>
      <c r="Y106" s="1036">
        <v>61</v>
      </c>
      <c r="Z106" s="1030" t="s">
        <v>2860</v>
      </c>
      <c r="AA106" s="1032">
        <v>292684</v>
      </c>
      <c r="AB106" s="1032">
        <v>282326</v>
      </c>
      <c r="AC106" s="1032">
        <v>135912</v>
      </c>
      <c r="AD106" s="1032">
        <v>45122</v>
      </c>
      <c r="AE106" s="1032">
        <v>307101</v>
      </c>
      <c r="AF106" s="1032">
        <v>86875</v>
      </c>
      <c r="AG106" s="1032">
        <v>2145</v>
      </c>
      <c r="AH106" s="1032">
        <v>12718</v>
      </c>
      <c r="AI106" s="1032">
        <v>26</v>
      </c>
      <c r="AJ106" s="1032">
        <v>37</v>
      </c>
      <c r="AK106" s="1032">
        <v>16897</v>
      </c>
      <c r="AL106" s="1032" t="s">
        <v>3073</v>
      </c>
      <c r="AM106" s="1032">
        <v>53164</v>
      </c>
      <c r="AN106" s="1032">
        <v>16982</v>
      </c>
      <c r="AO106" s="1032">
        <v>60013</v>
      </c>
      <c r="AP106" s="1032">
        <v>575010</v>
      </c>
      <c r="AQ106" s="1031">
        <v>44563</v>
      </c>
      <c r="AR106" s="1031">
        <v>44926</v>
      </c>
      <c r="AS106" s="1030" t="s">
        <v>2783</v>
      </c>
      <c r="AT106" s="521"/>
      <c r="AU106" s="507"/>
      <c r="AV106" s="507"/>
      <c r="AW106" s="507"/>
      <c r="AX106" s="507"/>
      <c r="AY106" s="507"/>
      <c r="AZ106" s="507"/>
      <c r="BA106" s="507"/>
      <c r="BB106" s="507"/>
      <c r="BC106" s="507"/>
      <c r="BD106" s="507"/>
      <c r="BE106" s="507"/>
      <c r="BF106" s="507"/>
      <c r="BG106" s="507"/>
      <c r="BH106" s="507"/>
      <c r="BI106" s="507"/>
      <c r="BJ106" s="507"/>
      <c r="BK106" s="507"/>
      <c r="BL106" s="507"/>
      <c r="BM106" s="507"/>
    </row>
    <row r="107" spans="1:65" ht="114.75" customHeight="1" x14ac:dyDescent="0.2">
      <c r="A107" s="495">
        <v>1</v>
      </c>
      <c r="B107" s="490" t="s">
        <v>2795</v>
      </c>
      <c r="C107" s="489">
        <v>19</v>
      </c>
      <c r="D107" s="490" t="s">
        <v>617</v>
      </c>
      <c r="E107" s="489">
        <v>1905</v>
      </c>
      <c r="F107" s="490" t="s">
        <v>2283</v>
      </c>
      <c r="G107" s="489" t="s">
        <v>64</v>
      </c>
      <c r="H107" s="490" t="s">
        <v>3091</v>
      </c>
      <c r="I107" s="489">
        <v>1905024</v>
      </c>
      <c r="J107" s="490" t="s">
        <v>3080</v>
      </c>
      <c r="K107" s="495" t="s">
        <v>64</v>
      </c>
      <c r="L107" s="490" t="s">
        <v>3090</v>
      </c>
      <c r="M107" s="495">
        <v>190502400</v>
      </c>
      <c r="N107" s="490" t="s">
        <v>3084</v>
      </c>
      <c r="O107" s="698">
        <v>4</v>
      </c>
      <c r="P107" s="495">
        <v>2020003630123</v>
      </c>
      <c r="Q107" s="490" t="s">
        <v>3078</v>
      </c>
      <c r="R107" s="708">
        <f t="shared" si="3"/>
        <v>0.47272727272727272</v>
      </c>
      <c r="S107" s="490" t="s">
        <v>3077</v>
      </c>
      <c r="T107" s="490" t="s">
        <v>3076</v>
      </c>
      <c r="U107" s="490" t="s">
        <v>3089</v>
      </c>
      <c r="V107" s="1351">
        <v>15000000</v>
      </c>
      <c r="W107" s="862" t="s">
        <v>3074</v>
      </c>
      <c r="X107" s="1033" t="s">
        <v>2796</v>
      </c>
      <c r="Y107" s="1036">
        <v>61</v>
      </c>
      <c r="Z107" s="1030" t="s">
        <v>2860</v>
      </c>
      <c r="AA107" s="1032">
        <v>292684</v>
      </c>
      <c r="AB107" s="1032">
        <v>282326</v>
      </c>
      <c r="AC107" s="1032">
        <v>135912</v>
      </c>
      <c r="AD107" s="1032">
        <v>45122</v>
      </c>
      <c r="AE107" s="1032">
        <v>307101</v>
      </c>
      <c r="AF107" s="1032">
        <v>86875</v>
      </c>
      <c r="AG107" s="1032">
        <v>2145</v>
      </c>
      <c r="AH107" s="1032">
        <v>12718</v>
      </c>
      <c r="AI107" s="1032">
        <v>26</v>
      </c>
      <c r="AJ107" s="1032">
        <v>37</v>
      </c>
      <c r="AK107" s="1032">
        <v>16897</v>
      </c>
      <c r="AL107" s="1032" t="s">
        <v>3073</v>
      </c>
      <c r="AM107" s="1032">
        <v>53164</v>
      </c>
      <c r="AN107" s="1032">
        <v>16982</v>
      </c>
      <c r="AO107" s="1032">
        <v>60013</v>
      </c>
      <c r="AP107" s="1032">
        <v>575010</v>
      </c>
      <c r="AQ107" s="1031">
        <v>44563</v>
      </c>
      <c r="AR107" s="1031">
        <v>44926</v>
      </c>
      <c r="AS107" s="1030" t="s">
        <v>2783</v>
      </c>
      <c r="AT107" s="521"/>
      <c r="AU107" s="507"/>
      <c r="AV107" s="507"/>
      <c r="AW107" s="507"/>
      <c r="AX107" s="507"/>
      <c r="AY107" s="507"/>
      <c r="AZ107" s="507"/>
      <c r="BA107" s="507"/>
      <c r="BB107" s="507"/>
      <c r="BC107" s="507"/>
      <c r="BD107" s="507"/>
      <c r="BE107" s="507"/>
      <c r="BF107" s="507"/>
      <c r="BG107" s="507"/>
      <c r="BH107" s="507"/>
      <c r="BI107" s="507"/>
      <c r="BJ107" s="507"/>
      <c r="BK107" s="507"/>
      <c r="BL107" s="507"/>
      <c r="BM107" s="507"/>
    </row>
    <row r="108" spans="1:65" ht="129.75" customHeight="1" x14ac:dyDescent="0.2">
      <c r="A108" s="495">
        <v>1</v>
      </c>
      <c r="B108" s="490" t="s">
        <v>2795</v>
      </c>
      <c r="C108" s="489">
        <v>19</v>
      </c>
      <c r="D108" s="490" t="s">
        <v>617</v>
      </c>
      <c r="E108" s="489">
        <v>1905</v>
      </c>
      <c r="F108" s="490" t="s">
        <v>2283</v>
      </c>
      <c r="G108" s="489" t="s">
        <v>64</v>
      </c>
      <c r="H108" s="490" t="s">
        <v>3086</v>
      </c>
      <c r="I108" s="489">
        <v>1905024</v>
      </c>
      <c r="J108" s="490" t="s">
        <v>3080</v>
      </c>
      <c r="K108" s="495" t="s">
        <v>64</v>
      </c>
      <c r="L108" s="490" t="s">
        <v>3085</v>
      </c>
      <c r="M108" s="495">
        <v>190502400</v>
      </c>
      <c r="N108" s="490" t="s">
        <v>3084</v>
      </c>
      <c r="O108" s="698">
        <v>12</v>
      </c>
      <c r="P108" s="495">
        <v>2020003630123</v>
      </c>
      <c r="Q108" s="490" t="s">
        <v>3078</v>
      </c>
      <c r="R108" s="708">
        <f t="shared" si="3"/>
        <v>0.47272727272727272</v>
      </c>
      <c r="S108" s="490" t="s">
        <v>3077</v>
      </c>
      <c r="T108" s="490" t="s">
        <v>3076</v>
      </c>
      <c r="U108" s="490" t="s">
        <v>3088</v>
      </c>
      <c r="V108" s="1351">
        <v>10000000</v>
      </c>
      <c r="W108" s="862" t="s">
        <v>3074</v>
      </c>
      <c r="X108" s="1033" t="s">
        <v>2796</v>
      </c>
      <c r="Y108" s="1036">
        <v>61</v>
      </c>
      <c r="Z108" s="1030" t="s">
        <v>2860</v>
      </c>
      <c r="AA108" s="1032">
        <v>292684</v>
      </c>
      <c r="AB108" s="1032">
        <v>282326</v>
      </c>
      <c r="AC108" s="1032">
        <v>135912</v>
      </c>
      <c r="AD108" s="1032">
        <v>45122</v>
      </c>
      <c r="AE108" s="1032">
        <v>307101</v>
      </c>
      <c r="AF108" s="1032">
        <v>86875</v>
      </c>
      <c r="AG108" s="1032">
        <v>2145</v>
      </c>
      <c r="AH108" s="1032">
        <v>12718</v>
      </c>
      <c r="AI108" s="1032">
        <v>26</v>
      </c>
      <c r="AJ108" s="1032">
        <v>37</v>
      </c>
      <c r="AK108" s="1032">
        <v>16897</v>
      </c>
      <c r="AL108" s="1032" t="s">
        <v>3073</v>
      </c>
      <c r="AM108" s="1032">
        <v>53164</v>
      </c>
      <c r="AN108" s="1032">
        <v>16982</v>
      </c>
      <c r="AO108" s="1032">
        <v>60013</v>
      </c>
      <c r="AP108" s="1032">
        <v>575010</v>
      </c>
      <c r="AQ108" s="1031">
        <v>44563</v>
      </c>
      <c r="AR108" s="1031">
        <v>44926</v>
      </c>
      <c r="AS108" s="1030" t="s">
        <v>2783</v>
      </c>
      <c r="AT108" s="521"/>
      <c r="AU108" s="507"/>
      <c r="AV108" s="507"/>
      <c r="AW108" s="507"/>
      <c r="AX108" s="507"/>
      <c r="AY108" s="507"/>
      <c r="AZ108" s="507"/>
      <c r="BA108" s="507"/>
      <c r="BB108" s="507"/>
      <c r="BC108" s="507"/>
      <c r="BD108" s="507"/>
      <c r="BE108" s="507"/>
      <c r="BF108" s="507"/>
      <c r="BG108" s="507"/>
      <c r="BH108" s="507"/>
      <c r="BI108" s="507"/>
      <c r="BJ108" s="507"/>
      <c r="BK108" s="507"/>
      <c r="BL108" s="507"/>
      <c r="BM108" s="507"/>
    </row>
    <row r="109" spans="1:65" ht="178.5" customHeight="1" x14ac:dyDescent="0.2">
      <c r="A109" s="495">
        <v>1</v>
      </c>
      <c r="B109" s="490" t="s">
        <v>2795</v>
      </c>
      <c r="C109" s="489">
        <v>19</v>
      </c>
      <c r="D109" s="490" t="s">
        <v>617</v>
      </c>
      <c r="E109" s="489">
        <v>1905</v>
      </c>
      <c r="F109" s="490" t="s">
        <v>2283</v>
      </c>
      <c r="G109" s="489" t="s">
        <v>64</v>
      </c>
      <c r="H109" s="490" t="s">
        <v>3086</v>
      </c>
      <c r="I109" s="489">
        <v>1905024</v>
      </c>
      <c r="J109" s="490" t="s">
        <v>3080</v>
      </c>
      <c r="K109" s="495" t="s">
        <v>64</v>
      </c>
      <c r="L109" s="490" t="s">
        <v>3085</v>
      </c>
      <c r="M109" s="495">
        <v>190502400</v>
      </c>
      <c r="N109" s="490" t="s">
        <v>3084</v>
      </c>
      <c r="O109" s="698">
        <v>12</v>
      </c>
      <c r="P109" s="495">
        <v>2020003630123</v>
      </c>
      <c r="Q109" s="490" t="s">
        <v>3078</v>
      </c>
      <c r="R109" s="708">
        <f t="shared" si="3"/>
        <v>0.47272727272727272</v>
      </c>
      <c r="S109" s="490" t="s">
        <v>3077</v>
      </c>
      <c r="T109" s="490" t="s">
        <v>3076</v>
      </c>
      <c r="U109" s="490" t="s">
        <v>3087</v>
      </c>
      <c r="V109" s="1351">
        <v>10000000</v>
      </c>
      <c r="W109" s="862" t="s">
        <v>3074</v>
      </c>
      <c r="X109" s="1033" t="s">
        <v>2796</v>
      </c>
      <c r="Y109" s="1036">
        <v>61</v>
      </c>
      <c r="Z109" s="1030" t="s">
        <v>2860</v>
      </c>
      <c r="AA109" s="1032">
        <v>292684</v>
      </c>
      <c r="AB109" s="1032">
        <v>282326</v>
      </c>
      <c r="AC109" s="1032">
        <v>135912</v>
      </c>
      <c r="AD109" s="1032">
        <v>45122</v>
      </c>
      <c r="AE109" s="1032">
        <v>307101</v>
      </c>
      <c r="AF109" s="1032">
        <v>86875</v>
      </c>
      <c r="AG109" s="1032">
        <v>2145</v>
      </c>
      <c r="AH109" s="1032">
        <v>12718</v>
      </c>
      <c r="AI109" s="1032">
        <v>26</v>
      </c>
      <c r="AJ109" s="1032">
        <v>37</v>
      </c>
      <c r="AK109" s="1032">
        <v>16897</v>
      </c>
      <c r="AL109" s="1032" t="s">
        <v>3073</v>
      </c>
      <c r="AM109" s="1032">
        <v>53164</v>
      </c>
      <c r="AN109" s="1032">
        <v>16982</v>
      </c>
      <c r="AO109" s="1032">
        <v>60013</v>
      </c>
      <c r="AP109" s="1032">
        <v>575010</v>
      </c>
      <c r="AQ109" s="1031">
        <v>44563</v>
      </c>
      <c r="AR109" s="1037" t="s">
        <v>3072</v>
      </c>
      <c r="AS109" s="1030" t="s">
        <v>2783</v>
      </c>
      <c r="AT109" s="521"/>
      <c r="AU109" s="507"/>
      <c r="AV109" s="507"/>
      <c r="AW109" s="507"/>
      <c r="AX109" s="507"/>
      <c r="AY109" s="507"/>
      <c r="AZ109" s="507"/>
      <c r="BA109" s="507"/>
      <c r="BB109" s="507"/>
      <c r="BC109" s="507"/>
      <c r="BD109" s="507"/>
      <c r="BE109" s="507"/>
      <c r="BF109" s="507"/>
      <c r="BG109" s="507"/>
      <c r="BH109" s="507"/>
      <c r="BI109" s="507"/>
      <c r="BJ109" s="507"/>
      <c r="BK109" s="507"/>
      <c r="BL109" s="507"/>
      <c r="BM109" s="507"/>
    </row>
    <row r="110" spans="1:65" ht="165.75" customHeight="1" x14ac:dyDescent="0.2">
      <c r="A110" s="495">
        <v>1</v>
      </c>
      <c r="B110" s="490" t="s">
        <v>2795</v>
      </c>
      <c r="C110" s="489">
        <v>19</v>
      </c>
      <c r="D110" s="490" t="s">
        <v>617</v>
      </c>
      <c r="E110" s="489">
        <v>1905</v>
      </c>
      <c r="F110" s="490" t="s">
        <v>2283</v>
      </c>
      <c r="G110" s="489" t="s">
        <v>64</v>
      </c>
      <c r="H110" s="490" t="s">
        <v>3086</v>
      </c>
      <c r="I110" s="489">
        <v>1905024</v>
      </c>
      <c r="J110" s="490" t="s">
        <v>3080</v>
      </c>
      <c r="K110" s="495" t="s">
        <v>64</v>
      </c>
      <c r="L110" s="490" t="s">
        <v>3085</v>
      </c>
      <c r="M110" s="495">
        <v>190502400</v>
      </c>
      <c r="N110" s="490" t="s">
        <v>3084</v>
      </c>
      <c r="O110" s="698">
        <v>12</v>
      </c>
      <c r="P110" s="495">
        <v>2020003630123</v>
      </c>
      <c r="Q110" s="490" t="s">
        <v>3078</v>
      </c>
      <c r="R110" s="708">
        <f t="shared" si="3"/>
        <v>0.47272727272727272</v>
      </c>
      <c r="S110" s="490" t="s">
        <v>3077</v>
      </c>
      <c r="T110" s="490" t="s">
        <v>3076</v>
      </c>
      <c r="U110" s="490" t="s">
        <v>3083</v>
      </c>
      <c r="V110" s="1351">
        <v>10000000</v>
      </c>
      <c r="W110" s="862" t="s">
        <v>3074</v>
      </c>
      <c r="X110" s="1033" t="s">
        <v>2796</v>
      </c>
      <c r="Y110" s="1036">
        <v>61</v>
      </c>
      <c r="Z110" s="1030" t="s">
        <v>2860</v>
      </c>
      <c r="AA110" s="1032">
        <v>292684</v>
      </c>
      <c r="AB110" s="1032">
        <v>282326</v>
      </c>
      <c r="AC110" s="1032">
        <v>135912</v>
      </c>
      <c r="AD110" s="1032">
        <v>45122</v>
      </c>
      <c r="AE110" s="1032">
        <v>307101</v>
      </c>
      <c r="AF110" s="1032">
        <v>86875</v>
      </c>
      <c r="AG110" s="1032">
        <v>2145</v>
      </c>
      <c r="AH110" s="1032">
        <v>12718</v>
      </c>
      <c r="AI110" s="1032">
        <v>26</v>
      </c>
      <c r="AJ110" s="1032">
        <v>37</v>
      </c>
      <c r="AK110" s="1032">
        <v>16897</v>
      </c>
      <c r="AL110" s="1032" t="s">
        <v>3073</v>
      </c>
      <c r="AM110" s="1032">
        <v>53164</v>
      </c>
      <c r="AN110" s="1032">
        <v>16982</v>
      </c>
      <c r="AO110" s="1032">
        <v>60013</v>
      </c>
      <c r="AP110" s="1032">
        <v>575010</v>
      </c>
      <c r="AQ110" s="1031">
        <v>44563</v>
      </c>
      <c r="AR110" s="1031">
        <v>44926</v>
      </c>
      <c r="AS110" s="1030" t="s">
        <v>2783</v>
      </c>
      <c r="AT110" s="521"/>
      <c r="AU110" s="507"/>
      <c r="AV110" s="507"/>
      <c r="AW110" s="507"/>
      <c r="AX110" s="507"/>
      <c r="AY110" s="507"/>
      <c r="AZ110" s="507"/>
      <c r="BA110" s="507"/>
      <c r="BB110" s="507"/>
      <c r="BC110" s="507"/>
      <c r="BD110" s="507"/>
      <c r="BE110" s="507"/>
      <c r="BF110" s="507"/>
      <c r="BG110" s="507"/>
      <c r="BH110" s="507"/>
      <c r="BI110" s="507"/>
      <c r="BJ110" s="507"/>
      <c r="BK110" s="507"/>
      <c r="BL110" s="507"/>
      <c r="BM110" s="507"/>
    </row>
    <row r="111" spans="1:65" ht="169.5" customHeight="1" x14ac:dyDescent="0.2">
      <c r="A111" s="495">
        <v>1</v>
      </c>
      <c r="B111" s="490" t="s">
        <v>2795</v>
      </c>
      <c r="C111" s="489">
        <v>19</v>
      </c>
      <c r="D111" s="490" t="s">
        <v>617</v>
      </c>
      <c r="E111" s="489">
        <v>1905</v>
      </c>
      <c r="F111" s="490" t="s">
        <v>2283</v>
      </c>
      <c r="G111" s="489" t="s">
        <v>64</v>
      </c>
      <c r="H111" s="490" t="s">
        <v>3081</v>
      </c>
      <c r="I111" s="489">
        <v>1905024</v>
      </c>
      <c r="J111" s="490" t="s">
        <v>3080</v>
      </c>
      <c r="K111" s="495" t="s">
        <v>64</v>
      </c>
      <c r="L111" s="490" t="s">
        <v>2254</v>
      </c>
      <c r="M111" s="495">
        <v>190502401</v>
      </c>
      <c r="N111" s="490" t="s">
        <v>3079</v>
      </c>
      <c r="O111" s="698">
        <v>4</v>
      </c>
      <c r="P111" s="495">
        <v>2020003630123</v>
      </c>
      <c r="Q111" s="490" t="s">
        <v>3078</v>
      </c>
      <c r="R111" s="708">
        <f t="shared" si="3"/>
        <v>0.47272727272727272</v>
      </c>
      <c r="S111" s="490" t="s">
        <v>3077</v>
      </c>
      <c r="T111" s="490" t="s">
        <v>3076</v>
      </c>
      <c r="U111" s="490" t="s">
        <v>3082</v>
      </c>
      <c r="V111" s="1351">
        <v>15000000</v>
      </c>
      <c r="W111" s="862" t="s">
        <v>3074</v>
      </c>
      <c r="X111" s="1033" t="s">
        <v>2796</v>
      </c>
      <c r="Y111" s="1036">
        <v>61</v>
      </c>
      <c r="Z111" s="1030" t="s">
        <v>2860</v>
      </c>
      <c r="AA111" s="1032">
        <v>292684</v>
      </c>
      <c r="AB111" s="1032">
        <v>282326</v>
      </c>
      <c r="AC111" s="1032">
        <v>135912</v>
      </c>
      <c r="AD111" s="1032">
        <v>45122</v>
      </c>
      <c r="AE111" s="1032">
        <v>307101</v>
      </c>
      <c r="AF111" s="1032">
        <v>86875</v>
      </c>
      <c r="AG111" s="1032">
        <v>2145</v>
      </c>
      <c r="AH111" s="1032">
        <v>12718</v>
      </c>
      <c r="AI111" s="1032">
        <v>26</v>
      </c>
      <c r="AJ111" s="1032">
        <v>37</v>
      </c>
      <c r="AK111" s="1032">
        <v>16897</v>
      </c>
      <c r="AL111" s="1032" t="s">
        <v>3073</v>
      </c>
      <c r="AM111" s="1032">
        <v>53164</v>
      </c>
      <c r="AN111" s="1032">
        <v>16982</v>
      </c>
      <c r="AO111" s="1032">
        <v>60013</v>
      </c>
      <c r="AP111" s="1032">
        <v>575010</v>
      </c>
      <c r="AQ111" s="1031">
        <v>44563</v>
      </c>
      <c r="AR111" s="1031">
        <v>44926</v>
      </c>
      <c r="AS111" s="1030" t="s">
        <v>2783</v>
      </c>
      <c r="AT111" s="521"/>
      <c r="AU111" s="507"/>
      <c r="AV111" s="507"/>
      <c r="AW111" s="507"/>
      <c r="AX111" s="507"/>
      <c r="AY111" s="507"/>
      <c r="AZ111" s="507"/>
      <c r="BA111" s="507"/>
      <c r="BB111" s="507"/>
      <c r="BC111" s="507"/>
      <c r="BD111" s="507"/>
      <c r="BE111" s="507"/>
      <c r="BF111" s="507"/>
      <c r="BG111" s="507"/>
      <c r="BH111" s="507"/>
      <c r="BI111" s="507"/>
      <c r="BJ111" s="507"/>
      <c r="BK111" s="507"/>
      <c r="BL111" s="507"/>
      <c r="BM111" s="507"/>
    </row>
    <row r="112" spans="1:65" ht="96" customHeight="1" x14ac:dyDescent="0.2">
      <c r="A112" s="495">
        <v>1</v>
      </c>
      <c r="B112" s="490" t="s">
        <v>2795</v>
      </c>
      <c r="C112" s="489">
        <v>19</v>
      </c>
      <c r="D112" s="490" t="s">
        <v>617</v>
      </c>
      <c r="E112" s="489">
        <v>1905</v>
      </c>
      <c r="F112" s="490" t="s">
        <v>2283</v>
      </c>
      <c r="G112" s="489" t="s">
        <v>64</v>
      </c>
      <c r="H112" s="490" t="s">
        <v>3081</v>
      </c>
      <c r="I112" s="489">
        <v>1905024</v>
      </c>
      <c r="J112" s="490" t="s">
        <v>3080</v>
      </c>
      <c r="K112" s="495" t="s">
        <v>64</v>
      </c>
      <c r="L112" s="490" t="s">
        <v>2254</v>
      </c>
      <c r="M112" s="495">
        <v>190502401</v>
      </c>
      <c r="N112" s="490" t="s">
        <v>3079</v>
      </c>
      <c r="O112" s="698">
        <v>4</v>
      </c>
      <c r="P112" s="495">
        <v>2020003630123</v>
      </c>
      <c r="Q112" s="490" t="s">
        <v>3078</v>
      </c>
      <c r="R112" s="708">
        <f t="shared" si="3"/>
        <v>0.47272727272727272</v>
      </c>
      <c r="S112" s="490" t="s">
        <v>3077</v>
      </c>
      <c r="T112" s="490" t="s">
        <v>3076</v>
      </c>
      <c r="U112" s="490" t="s">
        <v>3075</v>
      </c>
      <c r="V112" s="1352">
        <v>15000000</v>
      </c>
      <c r="W112" s="862" t="s">
        <v>3074</v>
      </c>
      <c r="X112" s="1033" t="s">
        <v>2796</v>
      </c>
      <c r="Y112" s="1036">
        <v>61</v>
      </c>
      <c r="Z112" s="1030" t="s">
        <v>2860</v>
      </c>
      <c r="AA112" s="1032">
        <v>292684</v>
      </c>
      <c r="AB112" s="1032">
        <v>282326</v>
      </c>
      <c r="AC112" s="1032">
        <v>135912</v>
      </c>
      <c r="AD112" s="1032">
        <v>45122</v>
      </c>
      <c r="AE112" s="1032">
        <v>307101</v>
      </c>
      <c r="AF112" s="1032">
        <v>86875</v>
      </c>
      <c r="AG112" s="1032">
        <v>2145</v>
      </c>
      <c r="AH112" s="1032">
        <v>12718</v>
      </c>
      <c r="AI112" s="1032">
        <v>26</v>
      </c>
      <c r="AJ112" s="1032">
        <v>37</v>
      </c>
      <c r="AK112" s="1032">
        <v>16897</v>
      </c>
      <c r="AL112" s="1032" t="s">
        <v>3073</v>
      </c>
      <c r="AM112" s="1032">
        <v>53164</v>
      </c>
      <c r="AN112" s="1032">
        <v>16982</v>
      </c>
      <c r="AO112" s="1032">
        <v>60013</v>
      </c>
      <c r="AP112" s="1032">
        <v>575010</v>
      </c>
      <c r="AQ112" s="1031">
        <v>44563</v>
      </c>
      <c r="AR112" s="1037" t="s">
        <v>3072</v>
      </c>
      <c r="AS112" s="1030" t="s">
        <v>2783</v>
      </c>
      <c r="AT112" s="521"/>
      <c r="AU112" s="507"/>
      <c r="AV112" s="507"/>
      <c r="AW112" s="507"/>
      <c r="AX112" s="507"/>
      <c r="AY112" s="507"/>
      <c r="AZ112" s="507"/>
      <c r="BA112" s="507"/>
      <c r="BB112" s="507"/>
      <c r="BC112" s="507"/>
      <c r="BD112" s="507"/>
      <c r="BE112" s="507"/>
      <c r="BF112" s="507"/>
      <c r="BG112" s="507"/>
      <c r="BH112" s="507"/>
      <c r="BI112" s="507"/>
      <c r="BJ112" s="507"/>
      <c r="BK112" s="507"/>
      <c r="BL112" s="507"/>
      <c r="BM112" s="507"/>
    </row>
    <row r="113" spans="1:65" ht="82.5" customHeight="1" x14ac:dyDescent="0.2">
      <c r="A113" s="495">
        <v>1</v>
      </c>
      <c r="B113" s="490" t="s">
        <v>2795</v>
      </c>
      <c r="C113" s="489">
        <v>19</v>
      </c>
      <c r="D113" s="490" t="s">
        <v>617</v>
      </c>
      <c r="E113" s="489">
        <v>1905</v>
      </c>
      <c r="F113" s="490" t="s">
        <v>2283</v>
      </c>
      <c r="G113" s="489">
        <v>1905021</v>
      </c>
      <c r="H113" s="490" t="s">
        <v>2284</v>
      </c>
      <c r="I113" s="489">
        <v>1905021</v>
      </c>
      <c r="J113" s="490" t="s">
        <v>2284</v>
      </c>
      <c r="K113" s="495">
        <v>190502100</v>
      </c>
      <c r="L113" s="490" t="s">
        <v>2285</v>
      </c>
      <c r="M113" s="495">
        <v>190502100</v>
      </c>
      <c r="N113" s="490" t="s">
        <v>2285</v>
      </c>
      <c r="O113" s="502">
        <v>12</v>
      </c>
      <c r="P113" s="495">
        <v>2020003630124</v>
      </c>
      <c r="Q113" s="490" t="s">
        <v>3049</v>
      </c>
      <c r="R113" s="708">
        <f t="shared" ref="R113:R133" si="4">SUM($V$113:$V$133)/SUM($V$113:$V$133)</f>
        <v>1</v>
      </c>
      <c r="S113" s="490" t="s">
        <v>3048</v>
      </c>
      <c r="T113" s="490" t="s">
        <v>3047</v>
      </c>
      <c r="U113" s="490" t="s">
        <v>3071</v>
      </c>
      <c r="V113" s="1351">
        <v>10000000</v>
      </c>
      <c r="W113" s="862" t="s">
        <v>3045</v>
      </c>
      <c r="X113" s="1033" t="s">
        <v>2796</v>
      </c>
      <c r="Y113" s="1036">
        <v>61</v>
      </c>
      <c r="Z113" s="1030" t="s">
        <v>2860</v>
      </c>
      <c r="AA113" s="1032">
        <v>289394</v>
      </c>
      <c r="AB113" s="1032">
        <v>279112</v>
      </c>
      <c r="AC113" s="1032">
        <v>63164</v>
      </c>
      <c r="AD113" s="1032">
        <v>45607</v>
      </c>
      <c r="AE113" s="1032">
        <v>365607</v>
      </c>
      <c r="AF113" s="1032">
        <v>75612</v>
      </c>
      <c r="AG113" s="1032">
        <v>2145</v>
      </c>
      <c r="AH113" s="1032">
        <v>12718</v>
      </c>
      <c r="AI113" s="1032">
        <v>26</v>
      </c>
      <c r="AJ113" s="1032">
        <v>37</v>
      </c>
      <c r="AK113" s="1032">
        <v>0</v>
      </c>
      <c r="AL113" s="1032">
        <v>0</v>
      </c>
      <c r="AM113" s="1032">
        <v>78</v>
      </c>
      <c r="AN113" s="1032">
        <v>16897</v>
      </c>
      <c r="AO113" s="1032">
        <v>852</v>
      </c>
      <c r="AP113" s="1032">
        <v>568506</v>
      </c>
      <c r="AQ113" s="1031">
        <v>44563</v>
      </c>
      <c r="AR113" s="1031">
        <v>44926</v>
      </c>
      <c r="AS113" s="1030" t="s">
        <v>2783</v>
      </c>
      <c r="AT113" s="521"/>
      <c r="AU113" s="507"/>
      <c r="AV113" s="507"/>
      <c r="AW113" s="507"/>
      <c r="AX113" s="507"/>
      <c r="AY113" s="507"/>
      <c r="AZ113" s="507"/>
      <c r="BA113" s="507"/>
      <c r="BB113" s="507"/>
      <c r="BC113" s="507"/>
      <c r="BD113" s="507"/>
      <c r="BE113" s="507"/>
      <c r="BF113" s="507"/>
      <c r="BG113" s="507"/>
      <c r="BH113" s="507"/>
      <c r="BI113" s="507"/>
      <c r="BJ113" s="507"/>
      <c r="BK113" s="507"/>
      <c r="BL113" s="507"/>
      <c r="BM113" s="507"/>
    </row>
    <row r="114" spans="1:65" ht="108.75" customHeight="1" x14ac:dyDescent="0.2">
      <c r="A114" s="495">
        <v>1</v>
      </c>
      <c r="B114" s="490" t="s">
        <v>2795</v>
      </c>
      <c r="C114" s="489">
        <v>19</v>
      </c>
      <c r="D114" s="490" t="s">
        <v>617</v>
      </c>
      <c r="E114" s="489">
        <v>1905</v>
      </c>
      <c r="F114" s="490" t="s">
        <v>2283</v>
      </c>
      <c r="G114" s="489">
        <v>1905021</v>
      </c>
      <c r="H114" s="490" t="s">
        <v>2284</v>
      </c>
      <c r="I114" s="489">
        <v>1905021</v>
      </c>
      <c r="J114" s="490" t="s">
        <v>2284</v>
      </c>
      <c r="K114" s="495">
        <v>190502100</v>
      </c>
      <c r="L114" s="490" t="s">
        <v>2285</v>
      </c>
      <c r="M114" s="495">
        <v>190502100</v>
      </c>
      <c r="N114" s="490" t="s">
        <v>2285</v>
      </c>
      <c r="O114" s="502">
        <v>12</v>
      </c>
      <c r="P114" s="495">
        <v>2020003630124</v>
      </c>
      <c r="Q114" s="490" t="s">
        <v>3049</v>
      </c>
      <c r="R114" s="708">
        <f t="shared" si="4"/>
        <v>1</v>
      </c>
      <c r="S114" s="490" t="s">
        <v>3048</v>
      </c>
      <c r="T114" s="490" t="s">
        <v>3047</v>
      </c>
      <c r="U114" s="490" t="s">
        <v>3070</v>
      </c>
      <c r="V114" s="1351">
        <v>5000000</v>
      </c>
      <c r="W114" s="862" t="s">
        <v>3045</v>
      </c>
      <c r="X114" s="1033" t="s">
        <v>2796</v>
      </c>
      <c r="Y114" s="1036">
        <v>61</v>
      </c>
      <c r="Z114" s="1030" t="s">
        <v>2860</v>
      </c>
      <c r="AA114" s="1032">
        <v>289394</v>
      </c>
      <c r="AB114" s="1032">
        <v>279112</v>
      </c>
      <c r="AC114" s="1032">
        <v>63164</v>
      </c>
      <c r="AD114" s="1032">
        <v>45607</v>
      </c>
      <c r="AE114" s="1032">
        <v>365607</v>
      </c>
      <c r="AF114" s="1032">
        <v>75612</v>
      </c>
      <c r="AG114" s="1032">
        <v>2145</v>
      </c>
      <c r="AH114" s="1032">
        <v>12718</v>
      </c>
      <c r="AI114" s="1032">
        <v>26</v>
      </c>
      <c r="AJ114" s="1032">
        <v>37</v>
      </c>
      <c r="AK114" s="1032">
        <v>0</v>
      </c>
      <c r="AL114" s="1032">
        <v>0</v>
      </c>
      <c r="AM114" s="1032">
        <v>78</v>
      </c>
      <c r="AN114" s="1032">
        <v>16897</v>
      </c>
      <c r="AO114" s="1032">
        <v>852</v>
      </c>
      <c r="AP114" s="1032">
        <v>568506</v>
      </c>
      <c r="AQ114" s="1031">
        <v>44563</v>
      </c>
      <c r="AR114" s="1031">
        <v>44926</v>
      </c>
      <c r="AS114" s="1030" t="s">
        <v>2783</v>
      </c>
      <c r="AT114" s="521"/>
      <c r="AU114" s="507"/>
      <c r="AV114" s="507"/>
      <c r="AW114" s="507"/>
      <c r="AX114" s="507"/>
      <c r="AY114" s="507"/>
      <c r="AZ114" s="507"/>
      <c r="BA114" s="507"/>
      <c r="BB114" s="507"/>
      <c r="BC114" s="507"/>
      <c r="BD114" s="507"/>
      <c r="BE114" s="507"/>
      <c r="BF114" s="507"/>
      <c r="BG114" s="507"/>
      <c r="BH114" s="507"/>
      <c r="BI114" s="507"/>
      <c r="BJ114" s="507"/>
      <c r="BK114" s="507"/>
      <c r="BL114" s="507"/>
      <c r="BM114" s="507"/>
    </row>
    <row r="115" spans="1:65" ht="90.75" customHeight="1" x14ac:dyDescent="0.2">
      <c r="A115" s="495">
        <v>1</v>
      </c>
      <c r="B115" s="490" t="s">
        <v>2795</v>
      </c>
      <c r="C115" s="489">
        <v>19</v>
      </c>
      <c r="D115" s="490" t="s">
        <v>617</v>
      </c>
      <c r="E115" s="489">
        <v>1905</v>
      </c>
      <c r="F115" s="490" t="s">
        <v>2283</v>
      </c>
      <c r="G115" s="489">
        <v>1905021</v>
      </c>
      <c r="H115" s="490" t="s">
        <v>2284</v>
      </c>
      <c r="I115" s="489">
        <v>1905021</v>
      </c>
      <c r="J115" s="490" t="s">
        <v>2284</v>
      </c>
      <c r="K115" s="495">
        <v>190502100</v>
      </c>
      <c r="L115" s="490" t="s">
        <v>2285</v>
      </c>
      <c r="M115" s="495">
        <v>190502100</v>
      </c>
      <c r="N115" s="490" t="s">
        <v>2285</v>
      </c>
      <c r="O115" s="502">
        <v>12</v>
      </c>
      <c r="P115" s="495">
        <v>2020003630124</v>
      </c>
      <c r="Q115" s="490" t="s">
        <v>3049</v>
      </c>
      <c r="R115" s="708">
        <f t="shared" si="4"/>
        <v>1</v>
      </c>
      <c r="S115" s="490" t="s">
        <v>3048</v>
      </c>
      <c r="T115" s="490" t="s">
        <v>3047</v>
      </c>
      <c r="U115" s="490" t="s">
        <v>3069</v>
      </c>
      <c r="V115" s="1351">
        <v>7500000</v>
      </c>
      <c r="W115" s="862" t="s">
        <v>3045</v>
      </c>
      <c r="X115" s="1033" t="s">
        <v>2796</v>
      </c>
      <c r="Y115" s="1036">
        <v>61</v>
      </c>
      <c r="Z115" s="1030" t="s">
        <v>2860</v>
      </c>
      <c r="AA115" s="1032">
        <v>289394</v>
      </c>
      <c r="AB115" s="1032">
        <v>279112</v>
      </c>
      <c r="AC115" s="1032">
        <v>63164</v>
      </c>
      <c r="AD115" s="1032">
        <v>45607</v>
      </c>
      <c r="AE115" s="1032">
        <v>365607</v>
      </c>
      <c r="AF115" s="1032">
        <v>75612</v>
      </c>
      <c r="AG115" s="1032">
        <v>2145</v>
      </c>
      <c r="AH115" s="1032">
        <v>12718</v>
      </c>
      <c r="AI115" s="1032">
        <v>26</v>
      </c>
      <c r="AJ115" s="1032">
        <v>37</v>
      </c>
      <c r="AK115" s="1032">
        <v>0</v>
      </c>
      <c r="AL115" s="1032">
        <v>0</v>
      </c>
      <c r="AM115" s="1032">
        <v>78</v>
      </c>
      <c r="AN115" s="1032">
        <v>16897</v>
      </c>
      <c r="AO115" s="1032">
        <v>852</v>
      </c>
      <c r="AP115" s="1032">
        <v>568506</v>
      </c>
      <c r="AQ115" s="1031">
        <v>44563</v>
      </c>
      <c r="AR115" s="1031">
        <v>44926</v>
      </c>
      <c r="AS115" s="1030" t="s">
        <v>2783</v>
      </c>
      <c r="AT115" s="521"/>
      <c r="AU115" s="507"/>
      <c r="AV115" s="507"/>
      <c r="AW115" s="507"/>
      <c r="AX115" s="507"/>
      <c r="AY115" s="507"/>
      <c r="AZ115" s="507"/>
      <c r="BA115" s="507"/>
      <c r="BB115" s="507"/>
      <c r="BC115" s="507"/>
      <c r="BD115" s="507"/>
      <c r="BE115" s="507"/>
      <c r="BF115" s="507"/>
      <c r="BG115" s="507"/>
      <c r="BH115" s="507"/>
      <c r="BI115" s="507"/>
      <c r="BJ115" s="507"/>
      <c r="BK115" s="507"/>
      <c r="BL115" s="507"/>
      <c r="BM115" s="507"/>
    </row>
    <row r="116" spans="1:65" ht="81.75" customHeight="1" x14ac:dyDescent="0.2">
      <c r="A116" s="495">
        <v>1</v>
      </c>
      <c r="B116" s="490" t="s">
        <v>2795</v>
      </c>
      <c r="C116" s="489">
        <v>19</v>
      </c>
      <c r="D116" s="490" t="s">
        <v>617</v>
      </c>
      <c r="E116" s="489">
        <v>1905</v>
      </c>
      <c r="F116" s="490" t="s">
        <v>2283</v>
      </c>
      <c r="G116" s="489">
        <v>1905021</v>
      </c>
      <c r="H116" s="490" t="s">
        <v>2284</v>
      </c>
      <c r="I116" s="489">
        <v>1905021</v>
      </c>
      <c r="J116" s="490" t="s">
        <v>2284</v>
      </c>
      <c r="K116" s="495">
        <v>190502100</v>
      </c>
      <c r="L116" s="490" t="s">
        <v>2285</v>
      </c>
      <c r="M116" s="495">
        <v>190502100</v>
      </c>
      <c r="N116" s="490" t="s">
        <v>2285</v>
      </c>
      <c r="O116" s="502">
        <v>12</v>
      </c>
      <c r="P116" s="495">
        <v>2020003630124</v>
      </c>
      <c r="Q116" s="490" t="s">
        <v>3049</v>
      </c>
      <c r="R116" s="708">
        <f t="shared" si="4"/>
        <v>1</v>
      </c>
      <c r="S116" s="490" t="s">
        <v>3048</v>
      </c>
      <c r="T116" s="490" t="s">
        <v>3047</v>
      </c>
      <c r="U116" s="490" t="s">
        <v>3068</v>
      </c>
      <c r="V116" s="1351">
        <v>7500000</v>
      </c>
      <c r="W116" s="862" t="s">
        <v>3045</v>
      </c>
      <c r="X116" s="1033" t="s">
        <v>2796</v>
      </c>
      <c r="Y116" s="1036">
        <v>61</v>
      </c>
      <c r="Z116" s="1030" t="s">
        <v>2860</v>
      </c>
      <c r="AA116" s="1032">
        <v>289394</v>
      </c>
      <c r="AB116" s="1032">
        <v>279112</v>
      </c>
      <c r="AC116" s="1032">
        <v>63164</v>
      </c>
      <c r="AD116" s="1032">
        <v>45607</v>
      </c>
      <c r="AE116" s="1032">
        <v>365607</v>
      </c>
      <c r="AF116" s="1032">
        <v>75612</v>
      </c>
      <c r="AG116" s="1032">
        <v>2145</v>
      </c>
      <c r="AH116" s="1032">
        <v>12718</v>
      </c>
      <c r="AI116" s="1032">
        <v>26</v>
      </c>
      <c r="AJ116" s="1032">
        <v>37</v>
      </c>
      <c r="AK116" s="1032">
        <v>0</v>
      </c>
      <c r="AL116" s="1032">
        <v>0</v>
      </c>
      <c r="AM116" s="1032">
        <v>78</v>
      </c>
      <c r="AN116" s="1032">
        <v>16897</v>
      </c>
      <c r="AO116" s="1032">
        <v>852</v>
      </c>
      <c r="AP116" s="1032">
        <v>568506</v>
      </c>
      <c r="AQ116" s="1031">
        <v>44563</v>
      </c>
      <c r="AR116" s="1031">
        <v>44926</v>
      </c>
      <c r="AS116" s="1030" t="s">
        <v>2783</v>
      </c>
      <c r="AT116" s="521"/>
      <c r="AU116" s="507"/>
      <c r="AV116" s="507"/>
      <c r="AW116" s="507"/>
      <c r="AX116" s="507"/>
      <c r="AY116" s="507"/>
      <c r="AZ116" s="507"/>
      <c r="BA116" s="507"/>
      <c r="BB116" s="507"/>
      <c r="BC116" s="507"/>
      <c r="BD116" s="507"/>
      <c r="BE116" s="507"/>
      <c r="BF116" s="507"/>
      <c r="BG116" s="507"/>
      <c r="BH116" s="507"/>
      <c r="BI116" s="507"/>
      <c r="BJ116" s="507"/>
      <c r="BK116" s="507"/>
      <c r="BL116" s="507"/>
      <c r="BM116" s="507"/>
    </row>
    <row r="117" spans="1:65" ht="90" customHeight="1" x14ac:dyDescent="0.2">
      <c r="A117" s="495">
        <v>1</v>
      </c>
      <c r="B117" s="490" t="s">
        <v>2795</v>
      </c>
      <c r="C117" s="489">
        <v>19</v>
      </c>
      <c r="D117" s="490" t="s">
        <v>617</v>
      </c>
      <c r="E117" s="489">
        <v>1905</v>
      </c>
      <c r="F117" s="490" t="s">
        <v>2283</v>
      </c>
      <c r="G117" s="489">
        <v>1905021</v>
      </c>
      <c r="H117" s="490" t="s">
        <v>2284</v>
      </c>
      <c r="I117" s="489">
        <v>1905021</v>
      </c>
      <c r="J117" s="490" t="s">
        <v>2284</v>
      </c>
      <c r="K117" s="495">
        <v>190502100</v>
      </c>
      <c r="L117" s="490" t="s">
        <v>2285</v>
      </c>
      <c r="M117" s="495">
        <v>190502100</v>
      </c>
      <c r="N117" s="490" t="s">
        <v>2285</v>
      </c>
      <c r="O117" s="502">
        <v>12</v>
      </c>
      <c r="P117" s="495">
        <v>2020003630124</v>
      </c>
      <c r="Q117" s="490" t="s">
        <v>3049</v>
      </c>
      <c r="R117" s="708">
        <f t="shared" si="4"/>
        <v>1</v>
      </c>
      <c r="S117" s="490" t="s">
        <v>3048</v>
      </c>
      <c r="T117" s="490" t="s">
        <v>3047</v>
      </c>
      <c r="U117" s="490" t="s">
        <v>3067</v>
      </c>
      <c r="V117" s="1351">
        <v>10000000</v>
      </c>
      <c r="W117" s="862" t="s">
        <v>3045</v>
      </c>
      <c r="X117" s="1033" t="s">
        <v>2796</v>
      </c>
      <c r="Y117" s="1036">
        <v>61</v>
      </c>
      <c r="Z117" s="1030" t="s">
        <v>2860</v>
      </c>
      <c r="AA117" s="1032">
        <v>289394</v>
      </c>
      <c r="AB117" s="1032">
        <v>279112</v>
      </c>
      <c r="AC117" s="1032">
        <v>63164</v>
      </c>
      <c r="AD117" s="1032">
        <v>45607</v>
      </c>
      <c r="AE117" s="1032">
        <v>365607</v>
      </c>
      <c r="AF117" s="1032">
        <v>75612</v>
      </c>
      <c r="AG117" s="1032">
        <v>2145</v>
      </c>
      <c r="AH117" s="1032">
        <v>12718</v>
      </c>
      <c r="AI117" s="1032">
        <v>26</v>
      </c>
      <c r="AJ117" s="1032">
        <v>37</v>
      </c>
      <c r="AK117" s="1032">
        <v>0</v>
      </c>
      <c r="AL117" s="1032">
        <v>0</v>
      </c>
      <c r="AM117" s="1032">
        <v>78</v>
      </c>
      <c r="AN117" s="1032">
        <v>16897</v>
      </c>
      <c r="AO117" s="1032">
        <v>852</v>
      </c>
      <c r="AP117" s="1032">
        <v>568506</v>
      </c>
      <c r="AQ117" s="1031">
        <v>44563</v>
      </c>
      <c r="AR117" s="1031">
        <v>44926</v>
      </c>
      <c r="AS117" s="1030" t="s">
        <v>2783</v>
      </c>
      <c r="AT117" s="521"/>
      <c r="AU117" s="507"/>
      <c r="AV117" s="507"/>
      <c r="AW117" s="507"/>
      <c r="AX117" s="507"/>
      <c r="AY117" s="507"/>
      <c r="AZ117" s="507"/>
      <c r="BA117" s="507"/>
      <c r="BB117" s="507"/>
      <c r="BC117" s="507"/>
      <c r="BD117" s="507"/>
      <c r="BE117" s="507"/>
      <c r="BF117" s="507"/>
      <c r="BG117" s="507"/>
      <c r="BH117" s="507"/>
      <c r="BI117" s="507"/>
      <c r="BJ117" s="507"/>
      <c r="BK117" s="507"/>
      <c r="BL117" s="507"/>
      <c r="BM117" s="507"/>
    </row>
    <row r="118" spans="1:65" ht="81" customHeight="1" x14ac:dyDescent="0.2">
      <c r="A118" s="495">
        <v>1</v>
      </c>
      <c r="B118" s="490" t="s">
        <v>2795</v>
      </c>
      <c r="C118" s="489">
        <v>19</v>
      </c>
      <c r="D118" s="490" t="s">
        <v>617</v>
      </c>
      <c r="E118" s="489">
        <v>1905</v>
      </c>
      <c r="F118" s="490" t="s">
        <v>2283</v>
      </c>
      <c r="G118" s="489">
        <v>1905021</v>
      </c>
      <c r="H118" s="490" t="s">
        <v>2284</v>
      </c>
      <c r="I118" s="489">
        <v>1905021</v>
      </c>
      <c r="J118" s="490" t="s">
        <v>2284</v>
      </c>
      <c r="K118" s="495">
        <v>190502100</v>
      </c>
      <c r="L118" s="490" t="s">
        <v>2285</v>
      </c>
      <c r="M118" s="495">
        <v>190502100</v>
      </c>
      <c r="N118" s="490" t="s">
        <v>2285</v>
      </c>
      <c r="O118" s="502">
        <v>12</v>
      </c>
      <c r="P118" s="495">
        <v>2020003630124</v>
      </c>
      <c r="Q118" s="490" t="s">
        <v>3049</v>
      </c>
      <c r="R118" s="708">
        <f t="shared" si="4"/>
        <v>1</v>
      </c>
      <c r="S118" s="490" t="s">
        <v>3048</v>
      </c>
      <c r="T118" s="490" t="s">
        <v>3047</v>
      </c>
      <c r="U118" s="490" t="s">
        <v>3066</v>
      </c>
      <c r="V118" s="1351">
        <v>10000000</v>
      </c>
      <c r="W118" s="862" t="s">
        <v>3045</v>
      </c>
      <c r="X118" s="1033" t="s">
        <v>2796</v>
      </c>
      <c r="Y118" s="1036">
        <v>61</v>
      </c>
      <c r="Z118" s="1030" t="s">
        <v>2860</v>
      </c>
      <c r="AA118" s="1032">
        <v>289394</v>
      </c>
      <c r="AB118" s="1032">
        <v>279112</v>
      </c>
      <c r="AC118" s="1032">
        <v>63164</v>
      </c>
      <c r="AD118" s="1032">
        <v>45607</v>
      </c>
      <c r="AE118" s="1032">
        <v>365607</v>
      </c>
      <c r="AF118" s="1032">
        <v>75612</v>
      </c>
      <c r="AG118" s="1032">
        <v>2145</v>
      </c>
      <c r="AH118" s="1032">
        <v>12718</v>
      </c>
      <c r="AI118" s="1032">
        <v>26</v>
      </c>
      <c r="AJ118" s="1032">
        <v>37</v>
      </c>
      <c r="AK118" s="1032">
        <v>0</v>
      </c>
      <c r="AL118" s="1032">
        <v>0</v>
      </c>
      <c r="AM118" s="1032">
        <v>78</v>
      </c>
      <c r="AN118" s="1032">
        <v>16897</v>
      </c>
      <c r="AO118" s="1032">
        <v>852</v>
      </c>
      <c r="AP118" s="1032">
        <v>568506</v>
      </c>
      <c r="AQ118" s="1031">
        <v>44563</v>
      </c>
      <c r="AR118" s="1031">
        <v>44926</v>
      </c>
      <c r="AS118" s="1030" t="s">
        <v>2783</v>
      </c>
      <c r="AT118" s="521"/>
      <c r="AU118" s="507"/>
      <c r="AV118" s="507"/>
      <c r="AW118" s="507"/>
      <c r="AX118" s="507"/>
      <c r="AY118" s="507"/>
      <c r="AZ118" s="507"/>
      <c r="BA118" s="507"/>
      <c r="BB118" s="507"/>
      <c r="BC118" s="507"/>
      <c r="BD118" s="507"/>
      <c r="BE118" s="507"/>
      <c r="BF118" s="507"/>
      <c r="BG118" s="507"/>
      <c r="BH118" s="507"/>
      <c r="BI118" s="507"/>
      <c r="BJ118" s="507"/>
      <c r="BK118" s="507"/>
      <c r="BL118" s="507"/>
      <c r="BM118" s="507"/>
    </row>
    <row r="119" spans="1:65" ht="57.75" customHeight="1" x14ac:dyDescent="0.2">
      <c r="A119" s="495">
        <v>1</v>
      </c>
      <c r="B119" s="490" t="s">
        <v>2795</v>
      </c>
      <c r="C119" s="489">
        <v>19</v>
      </c>
      <c r="D119" s="490" t="s">
        <v>617</v>
      </c>
      <c r="E119" s="489">
        <v>1905</v>
      </c>
      <c r="F119" s="490" t="s">
        <v>2283</v>
      </c>
      <c r="G119" s="489">
        <v>1905021</v>
      </c>
      <c r="H119" s="490" t="s">
        <v>2284</v>
      </c>
      <c r="I119" s="489">
        <v>1905021</v>
      </c>
      <c r="J119" s="490" t="s">
        <v>2284</v>
      </c>
      <c r="K119" s="495">
        <v>190502100</v>
      </c>
      <c r="L119" s="490" t="s">
        <v>2285</v>
      </c>
      <c r="M119" s="495">
        <v>190502100</v>
      </c>
      <c r="N119" s="490" t="s">
        <v>2285</v>
      </c>
      <c r="O119" s="502">
        <v>12</v>
      </c>
      <c r="P119" s="495">
        <v>2020003630124</v>
      </c>
      <c r="Q119" s="490" t="s">
        <v>3049</v>
      </c>
      <c r="R119" s="708">
        <f t="shared" si="4"/>
        <v>1</v>
      </c>
      <c r="S119" s="490" t="s">
        <v>3048</v>
      </c>
      <c r="T119" s="490" t="s">
        <v>3047</v>
      </c>
      <c r="U119" s="490" t="s">
        <v>3065</v>
      </c>
      <c r="V119" s="1351">
        <v>10000000</v>
      </c>
      <c r="W119" s="862" t="s">
        <v>3045</v>
      </c>
      <c r="X119" s="1033" t="s">
        <v>2796</v>
      </c>
      <c r="Y119" s="1036">
        <v>61</v>
      </c>
      <c r="Z119" s="1030" t="s">
        <v>2860</v>
      </c>
      <c r="AA119" s="1032">
        <v>289394</v>
      </c>
      <c r="AB119" s="1032">
        <v>279112</v>
      </c>
      <c r="AC119" s="1032">
        <v>63164</v>
      </c>
      <c r="AD119" s="1032">
        <v>45607</v>
      </c>
      <c r="AE119" s="1032">
        <v>365607</v>
      </c>
      <c r="AF119" s="1032">
        <v>75612</v>
      </c>
      <c r="AG119" s="1032">
        <v>2145</v>
      </c>
      <c r="AH119" s="1032">
        <v>12718</v>
      </c>
      <c r="AI119" s="1032">
        <v>26</v>
      </c>
      <c r="AJ119" s="1032">
        <v>37</v>
      </c>
      <c r="AK119" s="1032">
        <v>0</v>
      </c>
      <c r="AL119" s="1032">
        <v>0</v>
      </c>
      <c r="AM119" s="1032">
        <v>78</v>
      </c>
      <c r="AN119" s="1032">
        <v>16897</v>
      </c>
      <c r="AO119" s="1032">
        <v>852</v>
      </c>
      <c r="AP119" s="1032">
        <v>568506</v>
      </c>
      <c r="AQ119" s="1031">
        <v>44563</v>
      </c>
      <c r="AR119" s="1031">
        <v>44926</v>
      </c>
      <c r="AS119" s="1030" t="s">
        <v>2783</v>
      </c>
      <c r="AT119" s="521"/>
      <c r="AU119" s="507"/>
      <c r="AV119" s="507"/>
      <c r="AW119" s="507"/>
      <c r="AX119" s="507"/>
      <c r="AY119" s="507"/>
      <c r="AZ119" s="507"/>
      <c r="BA119" s="507"/>
      <c r="BB119" s="507"/>
      <c r="BC119" s="507"/>
      <c r="BD119" s="507"/>
      <c r="BE119" s="507"/>
      <c r="BF119" s="507"/>
      <c r="BG119" s="507"/>
      <c r="BH119" s="507"/>
      <c r="BI119" s="507"/>
      <c r="BJ119" s="507"/>
      <c r="BK119" s="507"/>
      <c r="BL119" s="507"/>
      <c r="BM119" s="507"/>
    </row>
    <row r="120" spans="1:65" ht="161.25" customHeight="1" x14ac:dyDescent="0.2">
      <c r="A120" s="495">
        <v>1</v>
      </c>
      <c r="B120" s="490" t="s">
        <v>2795</v>
      </c>
      <c r="C120" s="489">
        <v>19</v>
      </c>
      <c r="D120" s="490" t="s">
        <v>617</v>
      </c>
      <c r="E120" s="489">
        <v>1905</v>
      </c>
      <c r="F120" s="490" t="s">
        <v>2283</v>
      </c>
      <c r="G120" s="489" t="s">
        <v>64</v>
      </c>
      <c r="H120" s="490" t="s">
        <v>3055</v>
      </c>
      <c r="I120" s="489">
        <v>1905021</v>
      </c>
      <c r="J120" s="490" t="s">
        <v>3055</v>
      </c>
      <c r="K120" s="495" t="s">
        <v>64</v>
      </c>
      <c r="L120" s="490" t="s">
        <v>3054</v>
      </c>
      <c r="M120" s="495">
        <v>190502100</v>
      </c>
      <c r="N120" s="490" t="s">
        <v>3054</v>
      </c>
      <c r="O120" s="502">
        <v>11</v>
      </c>
      <c r="P120" s="495">
        <v>2020003630124</v>
      </c>
      <c r="Q120" s="490" t="s">
        <v>3049</v>
      </c>
      <c r="R120" s="708">
        <f t="shared" si="4"/>
        <v>1</v>
      </c>
      <c r="S120" s="490" t="s">
        <v>3048</v>
      </c>
      <c r="T120" s="490" t="s">
        <v>3047</v>
      </c>
      <c r="U120" s="490" t="s">
        <v>3064</v>
      </c>
      <c r="V120" s="1351">
        <v>8000000</v>
      </c>
      <c r="W120" s="862" t="s">
        <v>3045</v>
      </c>
      <c r="X120" s="1033" t="s">
        <v>2796</v>
      </c>
      <c r="Y120" s="1036">
        <v>61</v>
      </c>
      <c r="Z120" s="1030" t="s">
        <v>2860</v>
      </c>
      <c r="AA120" s="1032">
        <v>289394</v>
      </c>
      <c r="AB120" s="1032">
        <v>279112</v>
      </c>
      <c r="AC120" s="1032">
        <v>63164</v>
      </c>
      <c r="AD120" s="1032">
        <v>45607</v>
      </c>
      <c r="AE120" s="1032">
        <v>365607</v>
      </c>
      <c r="AF120" s="1032">
        <v>75612</v>
      </c>
      <c r="AG120" s="1032">
        <v>2145</v>
      </c>
      <c r="AH120" s="1032">
        <v>12718</v>
      </c>
      <c r="AI120" s="1032">
        <v>26</v>
      </c>
      <c r="AJ120" s="1032">
        <v>37</v>
      </c>
      <c r="AK120" s="1032">
        <v>0</v>
      </c>
      <c r="AL120" s="1032">
        <v>0</v>
      </c>
      <c r="AM120" s="1032">
        <v>78</v>
      </c>
      <c r="AN120" s="1032">
        <v>16897</v>
      </c>
      <c r="AO120" s="1032">
        <v>852</v>
      </c>
      <c r="AP120" s="1032">
        <v>568506</v>
      </c>
      <c r="AQ120" s="1031">
        <v>44563</v>
      </c>
      <c r="AR120" s="1031">
        <v>44926</v>
      </c>
      <c r="AS120" s="1030" t="s">
        <v>2783</v>
      </c>
      <c r="AT120" s="521"/>
      <c r="AU120" s="507"/>
      <c r="AV120" s="507"/>
      <c r="AW120" s="507"/>
      <c r="AX120" s="507"/>
      <c r="AY120" s="507"/>
      <c r="AZ120" s="507"/>
      <c r="BA120" s="507"/>
      <c r="BB120" s="507"/>
      <c r="BC120" s="507"/>
      <c r="BD120" s="507"/>
      <c r="BE120" s="507"/>
      <c r="BF120" s="507"/>
      <c r="BG120" s="507"/>
      <c r="BH120" s="507"/>
      <c r="BI120" s="507"/>
      <c r="BJ120" s="507"/>
      <c r="BK120" s="507"/>
      <c r="BL120" s="507"/>
      <c r="BM120" s="507"/>
    </row>
    <row r="121" spans="1:65" ht="137.25" customHeight="1" x14ac:dyDescent="0.2">
      <c r="A121" s="495">
        <v>1</v>
      </c>
      <c r="B121" s="490" t="s">
        <v>2795</v>
      </c>
      <c r="C121" s="489">
        <v>19</v>
      </c>
      <c r="D121" s="490" t="s">
        <v>617</v>
      </c>
      <c r="E121" s="489">
        <v>1905</v>
      </c>
      <c r="F121" s="490" t="s">
        <v>2283</v>
      </c>
      <c r="G121" s="489" t="s">
        <v>64</v>
      </c>
      <c r="H121" s="490" t="s">
        <v>3055</v>
      </c>
      <c r="I121" s="489">
        <v>1905021</v>
      </c>
      <c r="J121" s="490" t="s">
        <v>3055</v>
      </c>
      <c r="K121" s="495" t="s">
        <v>64</v>
      </c>
      <c r="L121" s="490" t="s">
        <v>3054</v>
      </c>
      <c r="M121" s="495">
        <v>190502100</v>
      </c>
      <c r="N121" s="490" t="s">
        <v>3054</v>
      </c>
      <c r="O121" s="502">
        <v>11</v>
      </c>
      <c r="P121" s="495">
        <v>2020003630124</v>
      </c>
      <c r="Q121" s="490" t="s">
        <v>3049</v>
      </c>
      <c r="R121" s="708">
        <f t="shared" si="4"/>
        <v>1</v>
      </c>
      <c r="S121" s="490" t="s">
        <v>3048</v>
      </c>
      <c r="T121" s="490" t="s">
        <v>3047</v>
      </c>
      <c r="U121" s="490" t="s">
        <v>3063</v>
      </c>
      <c r="V121" s="1351">
        <v>8000000</v>
      </c>
      <c r="W121" s="862" t="s">
        <v>3045</v>
      </c>
      <c r="X121" s="1033" t="s">
        <v>2796</v>
      </c>
      <c r="Y121" s="1036">
        <v>61</v>
      </c>
      <c r="Z121" s="1030" t="s">
        <v>2860</v>
      </c>
      <c r="AA121" s="1032">
        <v>289394</v>
      </c>
      <c r="AB121" s="1032">
        <v>279112</v>
      </c>
      <c r="AC121" s="1032">
        <v>63164</v>
      </c>
      <c r="AD121" s="1032">
        <v>45607</v>
      </c>
      <c r="AE121" s="1032">
        <v>365607</v>
      </c>
      <c r="AF121" s="1032">
        <v>75612</v>
      </c>
      <c r="AG121" s="1032">
        <v>2145</v>
      </c>
      <c r="AH121" s="1032">
        <v>12718</v>
      </c>
      <c r="AI121" s="1032">
        <v>26</v>
      </c>
      <c r="AJ121" s="1032">
        <v>37</v>
      </c>
      <c r="AK121" s="1032">
        <v>0</v>
      </c>
      <c r="AL121" s="1032">
        <v>0</v>
      </c>
      <c r="AM121" s="1032">
        <v>78</v>
      </c>
      <c r="AN121" s="1032">
        <v>16897</v>
      </c>
      <c r="AO121" s="1032">
        <v>852</v>
      </c>
      <c r="AP121" s="1032">
        <v>568506</v>
      </c>
      <c r="AQ121" s="1031">
        <v>44563</v>
      </c>
      <c r="AR121" s="1031">
        <v>44926</v>
      </c>
      <c r="AS121" s="1030" t="s">
        <v>2783</v>
      </c>
      <c r="AT121" s="521"/>
      <c r="AU121" s="507"/>
      <c r="AV121" s="507"/>
      <c r="AW121" s="507"/>
      <c r="AX121" s="507"/>
      <c r="AY121" s="507"/>
      <c r="AZ121" s="507"/>
      <c r="BA121" s="507"/>
      <c r="BB121" s="507"/>
      <c r="BC121" s="507"/>
      <c r="BD121" s="507"/>
      <c r="BE121" s="507"/>
      <c r="BF121" s="507"/>
      <c r="BG121" s="507"/>
      <c r="BH121" s="507"/>
      <c r="BI121" s="507"/>
      <c r="BJ121" s="507"/>
      <c r="BK121" s="507"/>
      <c r="BL121" s="507"/>
      <c r="BM121" s="507"/>
    </row>
    <row r="122" spans="1:65" ht="150.75" customHeight="1" x14ac:dyDescent="0.2">
      <c r="A122" s="495">
        <v>1</v>
      </c>
      <c r="B122" s="490" t="s">
        <v>2795</v>
      </c>
      <c r="C122" s="489">
        <v>19</v>
      </c>
      <c r="D122" s="490" t="s">
        <v>617</v>
      </c>
      <c r="E122" s="489">
        <v>1905</v>
      </c>
      <c r="F122" s="490" t="s">
        <v>2283</v>
      </c>
      <c r="G122" s="489" t="s">
        <v>64</v>
      </c>
      <c r="H122" s="490" t="s">
        <v>3055</v>
      </c>
      <c r="I122" s="489">
        <v>1905021</v>
      </c>
      <c r="J122" s="490" t="s">
        <v>3055</v>
      </c>
      <c r="K122" s="495" t="s">
        <v>64</v>
      </c>
      <c r="L122" s="490" t="s">
        <v>3054</v>
      </c>
      <c r="M122" s="495">
        <v>190502100</v>
      </c>
      <c r="N122" s="490" t="s">
        <v>3054</v>
      </c>
      <c r="O122" s="502">
        <v>11</v>
      </c>
      <c r="P122" s="495">
        <v>2020003630124</v>
      </c>
      <c r="Q122" s="490" t="s">
        <v>3049</v>
      </c>
      <c r="R122" s="708">
        <f t="shared" si="4"/>
        <v>1</v>
      </c>
      <c r="S122" s="490" t="s">
        <v>3048</v>
      </c>
      <c r="T122" s="490" t="s">
        <v>3047</v>
      </c>
      <c r="U122" s="490" t="s">
        <v>3062</v>
      </c>
      <c r="V122" s="1351">
        <v>8000000</v>
      </c>
      <c r="W122" s="862" t="s">
        <v>3045</v>
      </c>
      <c r="X122" s="1033" t="s">
        <v>2796</v>
      </c>
      <c r="Y122" s="1036">
        <v>61</v>
      </c>
      <c r="Z122" s="1030" t="s">
        <v>2860</v>
      </c>
      <c r="AA122" s="1032">
        <v>289394</v>
      </c>
      <c r="AB122" s="1032">
        <v>279112</v>
      </c>
      <c r="AC122" s="1032">
        <v>63164</v>
      </c>
      <c r="AD122" s="1032">
        <v>45607</v>
      </c>
      <c r="AE122" s="1032">
        <v>365607</v>
      </c>
      <c r="AF122" s="1032">
        <v>75612</v>
      </c>
      <c r="AG122" s="1032">
        <v>2145</v>
      </c>
      <c r="AH122" s="1032">
        <v>12718</v>
      </c>
      <c r="AI122" s="1032">
        <v>26</v>
      </c>
      <c r="AJ122" s="1032">
        <v>37</v>
      </c>
      <c r="AK122" s="1032">
        <v>0</v>
      </c>
      <c r="AL122" s="1032">
        <v>0</v>
      </c>
      <c r="AM122" s="1032">
        <v>78</v>
      </c>
      <c r="AN122" s="1032">
        <v>16897</v>
      </c>
      <c r="AO122" s="1032">
        <v>852</v>
      </c>
      <c r="AP122" s="1032">
        <v>568506</v>
      </c>
      <c r="AQ122" s="1031">
        <v>44563</v>
      </c>
      <c r="AR122" s="1031">
        <v>44926</v>
      </c>
      <c r="AS122" s="1030" t="s">
        <v>2783</v>
      </c>
      <c r="AT122" s="521"/>
      <c r="AU122" s="507"/>
      <c r="AV122" s="507"/>
      <c r="AW122" s="507"/>
      <c r="AX122" s="507"/>
      <c r="AY122" s="507"/>
      <c r="AZ122" s="507"/>
      <c r="BA122" s="507"/>
      <c r="BB122" s="507"/>
      <c r="BC122" s="507"/>
      <c r="BD122" s="507"/>
      <c r="BE122" s="507"/>
      <c r="BF122" s="507"/>
      <c r="BG122" s="507"/>
      <c r="BH122" s="507"/>
      <c r="BI122" s="507"/>
      <c r="BJ122" s="507"/>
      <c r="BK122" s="507"/>
      <c r="BL122" s="507"/>
      <c r="BM122" s="507"/>
    </row>
    <row r="123" spans="1:65" ht="138.75" customHeight="1" x14ac:dyDescent="0.2">
      <c r="A123" s="495">
        <v>1</v>
      </c>
      <c r="B123" s="490" t="s">
        <v>2795</v>
      </c>
      <c r="C123" s="489">
        <v>19</v>
      </c>
      <c r="D123" s="490" t="s">
        <v>617</v>
      </c>
      <c r="E123" s="489">
        <v>1905</v>
      </c>
      <c r="F123" s="490" t="s">
        <v>2283</v>
      </c>
      <c r="G123" s="489" t="s">
        <v>64</v>
      </c>
      <c r="H123" s="490" t="s">
        <v>3055</v>
      </c>
      <c r="I123" s="489">
        <v>1905021</v>
      </c>
      <c r="J123" s="490" t="s">
        <v>3055</v>
      </c>
      <c r="K123" s="495" t="s">
        <v>64</v>
      </c>
      <c r="L123" s="490" t="s">
        <v>3054</v>
      </c>
      <c r="M123" s="495">
        <v>190502100</v>
      </c>
      <c r="N123" s="490" t="s">
        <v>3054</v>
      </c>
      <c r="O123" s="502">
        <v>11</v>
      </c>
      <c r="P123" s="495">
        <v>2020003630124</v>
      </c>
      <c r="Q123" s="490" t="s">
        <v>3049</v>
      </c>
      <c r="R123" s="708">
        <f t="shared" si="4"/>
        <v>1</v>
      </c>
      <c r="S123" s="490" t="s">
        <v>3048</v>
      </c>
      <c r="T123" s="490" t="s">
        <v>3047</v>
      </c>
      <c r="U123" s="490" t="s">
        <v>3061</v>
      </c>
      <c r="V123" s="1351">
        <v>8000000</v>
      </c>
      <c r="W123" s="862" t="s">
        <v>3045</v>
      </c>
      <c r="X123" s="1033" t="s">
        <v>2796</v>
      </c>
      <c r="Y123" s="1036">
        <v>61</v>
      </c>
      <c r="Z123" s="1030" t="s">
        <v>2860</v>
      </c>
      <c r="AA123" s="1032">
        <v>289394</v>
      </c>
      <c r="AB123" s="1032">
        <v>279112</v>
      </c>
      <c r="AC123" s="1032">
        <v>63164</v>
      </c>
      <c r="AD123" s="1032">
        <v>45607</v>
      </c>
      <c r="AE123" s="1032">
        <v>365607</v>
      </c>
      <c r="AF123" s="1032">
        <v>75612</v>
      </c>
      <c r="AG123" s="1032">
        <v>2145</v>
      </c>
      <c r="AH123" s="1032">
        <v>12718</v>
      </c>
      <c r="AI123" s="1032">
        <v>26</v>
      </c>
      <c r="AJ123" s="1032">
        <v>37</v>
      </c>
      <c r="AK123" s="1032">
        <v>0</v>
      </c>
      <c r="AL123" s="1032">
        <v>0</v>
      </c>
      <c r="AM123" s="1032">
        <v>78</v>
      </c>
      <c r="AN123" s="1032">
        <v>16897</v>
      </c>
      <c r="AO123" s="1032">
        <v>852</v>
      </c>
      <c r="AP123" s="1032">
        <v>568506</v>
      </c>
      <c r="AQ123" s="1031">
        <v>44563</v>
      </c>
      <c r="AR123" s="1031">
        <v>44926</v>
      </c>
      <c r="AS123" s="1030" t="s">
        <v>2783</v>
      </c>
      <c r="AT123" s="521"/>
      <c r="AU123" s="507"/>
      <c r="AV123" s="507"/>
      <c r="AW123" s="507"/>
      <c r="AX123" s="507"/>
      <c r="AY123" s="507"/>
      <c r="AZ123" s="507"/>
      <c r="BA123" s="507"/>
      <c r="BB123" s="507"/>
      <c r="BC123" s="507"/>
      <c r="BD123" s="507"/>
      <c r="BE123" s="507"/>
      <c r="BF123" s="507"/>
      <c r="BG123" s="507"/>
      <c r="BH123" s="507"/>
      <c r="BI123" s="507"/>
      <c r="BJ123" s="507"/>
      <c r="BK123" s="507"/>
      <c r="BL123" s="507"/>
      <c r="BM123" s="507"/>
    </row>
    <row r="124" spans="1:65" ht="131.25" customHeight="1" x14ac:dyDescent="0.2">
      <c r="A124" s="495">
        <v>1</v>
      </c>
      <c r="B124" s="490" t="s">
        <v>2795</v>
      </c>
      <c r="C124" s="489">
        <v>19</v>
      </c>
      <c r="D124" s="490" t="s">
        <v>617</v>
      </c>
      <c r="E124" s="489">
        <v>1905</v>
      </c>
      <c r="F124" s="490" t="s">
        <v>2283</v>
      </c>
      <c r="G124" s="489" t="s">
        <v>64</v>
      </c>
      <c r="H124" s="490" t="s">
        <v>3055</v>
      </c>
      <c r="I124" s="489">
        <v>1905021</v>
      </c>
      <c r="J124" s="490" t="s">
        <v>3055</v>
      </c>
      <c r="K124" s="495" t="s">
        <v>64</v>
      </c>
      <c r="L124" s="490" t="s">
        <v>3054</v>
      </c>
      <c r="M124" s="495">
        <v>190502100</v>
      </c>
      <c r="N124" s="490" t="s">
        <v>3054</v>
      </c>
      <c r="O124" s="502">
        <v>11</v>
      </c>
      <c r="P124" s="495">
        <v>2020003630124</v>
      </c>
      <c r="Q124" s="490" t="s">
        <v>3049</v>
      </c>
      <c r="R124" s="708">
        <f t="shared" si="4"/>
        <v>1</v>
      </c>
      <c r="S124" s="490" t="s">
        <v>3048</v>
      </c>
      <c r="T124" s="490" t="s">
        <v>3047</v>
      </c>
      <c r="U124" s="490" t="s">
        <v>3060</v>
      </c>
      <c r="V124" s="1351">
        <v>8000000</v>
      </c>
      <c r="W124" s="862" t="s">
        <v>3045</v>
      </c>
      <c r="X124" s="1033" t="s">
        <v>2796</v>
      </c>
      <c r="Y124" s="1036">
        <v>61</v>
      </c>
      <c r="Z124" s="1030" t="s">
        <v>2860</v>
      </c>
      <c r="AA124" s="1032">
        <v>289394</v>
      </c>
      <c r="AB124" s="1032">
        <v>279112</v>
      </c>
      <c r="AC124" s="1032">
        <v>63164</v>
      </c>
      <c r="AD124" s="1032">
        <v>45607</v>
      </c>
      <c r="AE124" s="1032">
        <v>365607</v>
      </c>
      <c r="AF124" s="1032">
        <v>75612</v>
      </c>
      <c r="AG124" s="1032">
        <v>2145</v>
      </c>
      <c r="AH124" s="1032">
        <v>12718</v>
      </c>
      <c r="AI124" s="1032">
        <v>26</v>
      </c>
      <c r="AJ124" s="1032">
        <v>37</v>
      </c>
      <c r="AK124" s="1032">
        <v>0</v>
      </c>
      <c r="AL124" s="1032">
        <v>0</v>
      </c>
      <c r="AM124" s="1032">
        <v>78</v>
      </c>
      <c r="AN124" s="1032">
        <v>16897</v>
      </c>
      <c r="AO124" s="1032">
        <v>852</v>
      </c>
      <c r="AP124" s="1032">
        <v>568506</v>
      </c>
      <c r="AQ124" s="1031">
        <v>44563</v>
      </c>
      <c r="AR124" s="1031">
        <v>44926</v>
      </c>
      <c r="AS124" s="1030" t="s">
        <v>2783</v>
      </c>
      <c r="AT124" s="521"/>
      <c r="AU124" s="507"/>
      <c r="AV124" s="507"/>
      <c r="AW124" s="507"/>
      <c r="AX124" s="507"/>
      <c r="AY124" s="507"/>
      <c r="AZ124" s="507"/>
      <c r="BA124" s="507"/>
      <c r="BB124" s="507"/>
      <c r="BC124" s="507"/>
      <c r="BD124" s="507"/>
      <c r="BE124" s="507"/>
      <c r="BF124" s="507"/>
      <c r="BG124" s="507"/>
      <c r="BH124" s="507"/>
      <c r="BI124" s="507"/>
      <c r="BJ124" s="507"/>
      <c r="BK124" s="507"/>
      <c r="BL124" s="507"/>
      <c r="BM124" s="507"/>
    </row>
    <row r="125" spans="1:65" ht="135.75" customHeight="1" x14ac:dyDescent="0.2">
      <c r="A125" s="495">
        <v>1</v>
      </c>
      <c r="B125" s="490" t="s">
        <v>2795</v>
      </c>
      <c r="C125" s="489">
        <v>19</v>
      </c>
      <c r="D125" s="490" t="s">
        <v>617</v>
      </c>
      <c r="E125" s="489">
        <v>1905</v>
      </c>
      <c r="F125" s="490" t="s">
        <v>2283</v>
      </c>
      <c r="G125" s="489" t="s">
        <v>64</v>
      </c>
      <c r="H125" s="490" t="s">
        <v>3055</v>
      </c>
      <c r="I125" s="489">
        <v>1905021</v>
      </c>
      <c r="J125" s="490" t="s">
        <v>3055</v>
      </c>
      <c r="K125" s="495" t="s">
        <v>64</v>
      </c>
      <c r="L125" s="490" t="s">
        <v>3054</v>
      </c>
      <c r="M125" s="495">
        <v>190502100</v>
      </c>
      <c r="N125" s="490" t="s">
        <v>3054</v>
      </c>
      <c r="O125" s="502">
        <v>11</v>
      </c>
      <c r="P125" s="495">
        <v>2020003630124</v>
      </c>
      <c r="Q125" s="490" t="s">
        <v>3049</v>
      </c>
      <c r="R125" s="708">
        <f t="shared" si="4"/>
        <v>1</v>
      </c>
      <c r="S125" s="490" t="s">
        <v>3048</v>
      </c>
      <c r="T125" s="490" t="s">
        <v>3047</v>
      </c>
      <c r="U125" s="490" t="s">
        <v>3059</v>
      </c>
      <c r="V125" s="1351">
        <v>8000000</v>
      </c>
      <c r="W125" s="862" t="s">
        <v>3045</v>
      </c>
      <c r="X125" s="1033" t="s">
        <v>2796</v>
      </c>
      <c r="Y125" s="1036">
        <v>61</v>
      </c>
      <c r="Z125" s="1030" t="s">
        <v>2860</v>
      </c>
      <c r="AA125" s="1032">
        <v>289394</v>
      </c>
      <c r="AB125" s="1032">
        <v>279112</v>
      </c>
      <c r="AC125" s="1032">
        <v>63164</v>
      </c>
      <c r="AD125" s="1032">
        <v>45607</v>
      </c>
      <c r="AE125" s="1032">
        <v>365607</v>
      </c>
      <c r="AF125" s="1032">
        <v>75612</v>
      </c>
      <c r="AG125" s="1032">
        <v>2145</v>
      </c>
      <c r="AH125" s="1032">
        <v>12718</v>
      </c>
      <c r="AI125" s="1032">
        <v>26</v>
      </c>
      <c r="AJ125" s="1032">
        <v>37</v>
      </c>
      <c r="AK125" s="1032">
        <v>0</v>
      </c>
      <c r="AL125" s="1032">
        <v>0</v>
      </c>
      <c r="AM125" s="1032">
        <v>78</v>
      </c>
      <c r="AN125" s="1032">
        <v>16897</v>
      </c>
      <c r="AO125" s="1032">
        <v>852</v>
      </c>
      <c r="AP125" s="1032">
        <v>568506</v>
      </c>
      <c r="AQ125" s="1031">
        <v>44563</v>
      </c>
      <c r="AR125" s="1031">
        <v>44926</v>
      </c>
      <c r="AS125" s="1030" t="s">
        <v>2783</v>
      </c>
      <c r="AT125" s="521"/>
      <c r="AU125" s="507"/>
      <c r="AV125" s="507"/>
      <c r="AW125" s="507"/>
      <c r="AX125" s="507"/>
      <c r="AY125" s="507"/>
      <c r="AZ125" s="507"/>
      <c r="BA125" s="507"/>
      <c r="BB125" s="507"/>
      <c r="BC125" s="507"/>
      <c r="BD125" s="507"/>
      <c r="BE125" s="507"/>
      <c r="BF125" s="507"/>
      <c r="BG125" s="507"/>
      <c r="BH125" s="507"/>
      <c r="BI125" s="507"/>
      <c r="BJ125" s="507"/>
      <c r="BK125" s="507"/>
      <c r="BL125" s="507"/>
      <c r="BM125" s="507"/>
    </row>
    <row r="126" spans="1:65" ht="135.75" customHeight="1" x14ac:dyDescent="0.2">
      <c r="A126" s="495">
        <v>1</v>
      </c>
      <c r="B126" s="490" t="s">
        <v>2795</v>
      </c>
      <c r="C126" s="489">
        <v>19</v>
      </c>
      <c r="D126" s="490" t="s">
        <v>617</v>
      </c>
      <c r="E126" s="489">
        <v>1905</v>
      </c>
      <c r="F126" s="490" t="s">
        <v>2283</v>
      </c>
      <c r="G126" s="489" t="s">
        <v>64</v>
      </c>
      <c r="H126" s="490" t="s">
        <v>3055</v>
      </c>
      <c r="I126" s="489">
        <v>1905021</v>
      </c>
      <c r="J126" s="490" t="s">
        <v>3055</v>
      </c>
      <c r="K126" s="495" t="s">
        <v>64</v>
      </c>
      <c r="L126" s="490" t="s">
        <v>3054</v>
      </c>
      <c r="M126" s="495">
        <v>190502100</v>
      </c>
      <c r="N126" s="490" t="s">
        <v>3054</v>
      </c>
      <c r="O126" s="502">
        <v>11</v>
      </c>
      <c r="P126" s="495">
        <v>2020003630124</v>
      </c>
      <c r="Q126" s="490" t="s">
        <v>3049</v>
      </c>
      <c r="R126" s="708">
        <f t="shared" si="4"/>
        <v>1</v>
      </c>
      <c r="S126" s="490" t="s">
        <v>3048</v>
      </c>
      <c r="T126" s="490" t="s">
        <v>3047</v>
      </c>
      <c r="U126" s="490" t="s">
        <v>3058</v>
      </c>
      <c r="V126" s="1351">
        <v>8000000</v>
      </c>
      <c r="W126" s="862" t="s">
        <v>3045</v>
      </c>
      <c r="X126" s="1033" t="s">
        <v>2796</v>
      </c>
      <c r="Y126" s="1036">
        <v>61</v>
      </c>
      <c r="Z126" s="1030" t="s">
        <v>2860</v>
      </c>
      <c r="AA126" s="1032">
        <v>289394</v>
      </c>
      <c r="AB126" s="1032">
        <v>279112</v>
      </c>
      <c r="AC126" s="1032">
        <v>63164</v>
      </c>
      <c r="AD126" s="1032">
        <v>45607</v>
      </c>
      <c r="AE126" s="1032">
        <v>365607</v>
      </c>
      <c r="AF126" s="1032">
        <v>75612</v>
      </c>
      <c r="AG126" s="1032">
        <v>2145</v>
      </c>
      <c r="AH126" s="1032">
        <v>12718</v>
      </c>
      <c r="AI126" s="1032">
        <v>26</v>
      </c>
      <c r="AJ126" s="1032">
        <v>37</v>
      </c>
      <c r="AK126" s="1032">
        <v>0</v>
      </c>
      <c r="AL126" s="1032">
        <v>0</v>
      </c>
      <c r="AM126" s="1032">
        <v>78</v>
      </c>
      <c r="AN126" s="1032">
        <v>16897</v>
      </c>
      <c r="AO126" s="1032">
        <v>852</v>
      </c>
      <c r="AP126" s="1032">
        <v>568506</v>
      </c>
      <c r="AQ126" s="1031">
        <v>44563</v>
      </c>
      <c r="AR126" s="1031">
        <v>44926</v>
      </c>
      <c r="AS126" s="1030" t="s">
        <v>2783</v>
      </c>
      <c r="AT126" s="521"/>
      <c r="AU126" s="507"/>
      <c r="AV126" s="507"/>
      <c r="AW126" s="507"/>
      <c r="AX126" s="507"/>
      <c r="AY126" s="507"/>
      <c r="AZ126" s="507"/>
      <c r="BA126" s="507"/>
      <c r="BB126" s="507"/>
      <c r="BC126" s="507"/>
      <c r="BD126" s="507"/>
      <c r="BE126" s="507"/>
      <c r="BF126" s="507"/>
      <c r="BG126" s="507"/>
      <c r="BH126" s="507"/>
      <c r="BI126" s="507"/>
      <c r="BJ126" s="507"/>
      <c r="BK126" s="507"/>
      <c r="BL126" s="507"/>
      <c r="BM126" s="507"/>
    </row>
    <row r="127" spans="1:65" ht="128.25" customHeight="1" x14ac:dyDescent="0.2">
      <c r="A127" s="495">
        <v>1</v>
      </c>
      <c r="B127" s="490" t="s">
        <v>2795</v>
      </c>
      <c r="C127" s="489">
        <v>19</v>
      </c>
      <c r="D127" s="490" t="s">
        <v>617</v>
      </c>
      <c r="E127" s="489">
        <v>1905</v>
      </c>
      <c r="F127" s="490" t="s">
        <v>2283</v>
      </c>
      <c r="G127" s="489" t="s">
        <v>64</v>
      </c>
      <c r="H127" s="490" t="s">
        <v>3055</v>
      </c>
      <c r="I127" s="489">
        <v>1905021</v>
      </c>
      <c r="J127" s="490" t="s">
        <v>3055</v>
      </c>
      <c r="K127" s="495" t="s">
        <v>64</v>
      </c>
      <c r="L127" s="490" t="s">
        <v>3054</v>
      </c>
      <c r="M127" s="495">
        <v>190502100</v>
      </c>
      <c r="N127" s="490" t="s">
        <v>3054</v>
      </c>
      <c r="O127" s="502">
        <v>11</v>
      </c>
      <c r="P127" s="495">
        <v>2020003630124</v>
      </c>
      <c r="Q127" s="490" t="s">
        <v>3049</v>
      </c>
      <c r="R127" s="708">
        <f t="shared" si="4"/>
        <v>1</v>
      </c>
      <c r="S127" s="490" t="s">
        <v>3048</v>
      </c>
      <c r="T127" s="490" t="s">
        <v>3047</v>
      </c>
      <c r="U127" s="490" t="s">
        <v>3057</v>
      </c>
      <c r="V127" s="1351">
        <v>8000000</v>
      </c>
      <c r="W127" s="862" t="s">
        <v>3045</v>
      </c>
      <c r="X127" s="1033" t="s">
        <v>2796</v>
      </c>
      <c r="Y127" s="1036">
        <v>61</v>
      </c>
      <c r="Z127" s="1030" t="s">
        <v>2860</v>
      </c>
      <c r="AA127" s="1032">
        <v>289394</v>
      </c>
      <c r="AB127" s="1032">
        <v>279112</v>
      </c>
      <c r="AC127" s="1032">
        <v>63164</v>
      </c>
      <c r="AD127" s="1032">
        <v>45607</v>
      </c>
      <c r="AE127" s="1032">
        <v>365607</v>
      </c>
      <c r="AF127" s="1032">
        <v>75612</v>
      </c>
      <c r="AG127" s="1032">
        <v>2145</v>
      </c>
      <c r="AH127" s="1032">
        <v>12718</v>
      </c>
      <c r="AI127" s="1032">
        <v>26</v>
      </c>
      <c r="AJ127" s="1032">
        <v>37</v>
      </c>
      <c r="AK127" s="1032">
        <v>0</v>
      </c>
      <c r="AL127" s="1032">
        <v>0</v>
      </c>
      <c r="AM127" s="1032">
        <v>78</v>
      </c>
      <c r="AN127" s="1032">
        <v>16897</v>
      </c>
      <c r="AO127" s="1032">
        <v>852</v>
      </c>
      <c r="AP127" s="1032">
        <v>568506</v>
      </c>
      <c r="AQ127" s="1031">
        <v>44563</v>
      </c>
      <c r="AR127" s="1031">
        <v>44926</v>
      </c>
      <c r="AS127" s="1030" t="s">
        <v>2783</v>
      </c>
      <c r="AT127" s="521"/>
      <c r="AU127" s="507"/>
      <c r="AV127" s="507"/>
      <c r="AW127" s="507"/>
      <c r="AX127" s="507"/>
      <c r="AY127" s="507"/>
      <c r="AZ127" s="507"/>
      <c r="BA127" s="507"/>
      <c r="BB127" s="507"/>
      <c r="BC127" s="507"/>
      <c r="BD127" s="507"/>
      <c r="BE127" s="507"/>
      <c r="BF127" s="507"/>
      <c r="BG127" s="507"/>
      <c r="BH127" s="507"/>
      <c r="BI127" s="507"/>
      <c r="BJ127" s="507"/>
      <c r="BK127" s="507"/>
      <c r="BL127" s="507"/>
      <c r="BM127" s="507"/>
    </row>
    <row r="128" spans="1:65" ht="135.75" customHeight="1" x14ac:dyDescent="0.2">
      <c r="A128" s="495">
        <v>1</v>
      </c>
      <c r="B128" s="490" t="s">
        <v>2795</v>
      </c>
      <c r="C128" s="489">
        <v>19</v>
      </c>
      <c r="D128" s="490" t="s">
        <v>617</v>
      </c>
      <c r="E128" s="489">
        <v>1905</v>
      </c>
      <c r="F128" s="490" t="s">
        <v>2283</v>
      </c>
      <c r="G128" s="489" t="s">
        <v>64</v>
      </c>
      <c r="H128" s="490" t="s">
        <v>3055</v>
      </c>
      <c r="I128" s="489">
        <v>1905021</v>
      </c>
      <c r="J128" s="490" t="s">
        <v>3055</v>
      </c>
      <c r="K128" s="495" t="s">
        <v>64</v>
      </c>
      <c r="L128" s="490" t="s">
        <v>3054</v>
      </c>
      <c r="M128" s="495">
        <v>190502100</v>
      </c>
      <c r="N128" s="490" t="s">
        <v>3054</v>
      </c>
      <c r="O128" s="502">
        <v>11</v>
      </c>
      <c r="P128" s="495">
        <v>2020003630124</v>
      </c>
      <c r="Q128" s="490" t="s">
        <v>3049</v>
      </c>
      <c r="R128" s="708">
        <f t="shared" si="4"/>
        <v>1</v>
      </c>
      <c r="S128" s="490" t="s">
        <v>3048</v>
      </c>
      <c r="T128" s="490" t="s">
        <v>3047</v>
      </c>
      <c r="U128" s="490" t="s">
        <v>3056</v>
      </c>
      <c r="V128" s="1351">
        <v>8000000</v>
      </c>
      <c r="W128" s="862" t="s">
        <v>3045</v>
      </c>
      <c r="X128" s="1033" t="s">
        <v>2796</v>
      </c>
      <c r="Y128" s="1036">
        <v>61</v>
      </c>
      <c r="Z128" s="1030" t="s">
        <v>2860</v>
      </c>
      <c r="AA128" s="1032">
        <v>289394</v>
      </c>
      <c r="AB128" s="1032">
        <v>279112</v>
      </c>
      <c r="AC128" s="1032">
        <v>63164</v>
      </c>
      <c r="AD128" s="1032">
        <v>45607</v>
      </c>
      <c r="AE128" s="1032">
        <v>365607</v>
      </c>
      <c r="AF128" s="1032">
        <v>75612</v>
      </c>
      <c r="AG128" s="1032">
        <v>2145</v>
      </c>
      <c r="AH128" s="1032">
        <v>12718</v>
      </c>
      <c r="AI128" s="1032">
        <v>26</v>
      </c>
      <c r="AJ128" s="1032">
        <v>37</v>
      </c>
      <c r="AK128" s="1032">
        <v>0</v>
      </c>
      <c r="AL128" s="1032">
        <v>0</v>
      </c>
      <c r="AM128" s="1032">
        <v>78</v>
      </c>
      <c r="AN128" s="1032">
        <v>16897</v>
      </c>
      <c r="AO128" s="1032">
        <v>852</v>
      </c>
      <c r="AP128" s="1032">
        <v>568506</v>
      </c>
      <c r="AQ128" s="1031">
        <v>44563</v>
      </c>
      <c r="AR128" s="1031">
        <v>44926</v>
      </c>
      <c r="AS128" s="1030" t="s">
        <v>2783</v>
      </c>
      <c r="AT128" s="521"/>
      <c r="AU128" s="507"/>
      <c r="AV128" s="507"/>
      <c r="AW128" s="507"/>
      <c r="AX128" s="507"/>
      <c r="AY128" s="507"/>
      <c r="AZ128" s="507"/>
      <c r="BA128" s="507"/>
      <c r="BB128" s="507"/>
      <c r="BC128" s="507"/>
      <c r="BD128" s="507"/>
      <c r="BE128" s="507"/>
      <c r="BF128" s="507"/>
      <c r="BG128" s="507"/>
      <c r="BH128" s="507"/>
      <c r="BI128" s="507"/>
      <c r="BJ128" s="507"/>
      <c r="BK128" s="507"/>
      <c r="BL128" s="507"/>
      <c r="BM128" s="507"/>
    </row>
    <row r="129" spans="1:65" ht="158.25" customHeight="1" x14ac:dyDescent="0.2">
      <c r="A129" s="495">
        <v>1</v>
      </c>
      <c r="B129" s="490" t="s">
        <v>2795</v>
      </c>
      <c r="C129" s="489">
        <v>19</v>
      </c>
      <c r="D129" s="490" t="s">
        <v>617</v>
      </c>
      <c r="E129" s="489">
        <v>1905</v>
      </c>
      <c r="F129" s="490" t="s">
        <v>2283</v>
      </c>
      <c r="G129" s="489" t="s">
        <v>64</v>
      </c>
      <c r="H129" s="490" t="s">
        <v>3055</v>
      </c>
      <c r="I129" s="489">
        <v>1905021</v>
      </c>
      <c r="J129" s="490" t="s">
        <v>3055</v>
      </c>
      <c r="K129" s="495" t="s">
        <v>64</v>
      </c>
      <c r="L129" s="490" t="s">
        <v>3054</v>
      </c>
      <c r="M129" s="495">
        <v>190502100</v>
      </c>
      <c r="N129" s="490" t="s">
        <v>3054</v>
      </c>
      <c r="O129" s="502">
        <v>11</v>
      </c>
      <c r="P129" s="495">
        <v>2020003630124</v>
      </c>
      <c r="Q129" s="490" t="s">
        <v>3049</v>
      </c>
      <c r="R129" s="708">
        <f t="shared" si="4"/>
        <v>1</v>
      </c>
      <c r="S129" s="490" t="s">
        <v>3048</v>
      </c>
      <c r="T129" s="490" t="s">
        <v>3047</v>
      </c>
      <c r="U129" s="490" t="s">
        <v>3053</v>
      </c>
      <c r="V129" s="1351">
        <v>8000000</v>
      </c>
      <c r="W129" s="862" t="s">
        <v>3045</v>
      </c>
      <c r="X129" s="1033" t="s">
        <v>2796</v>
      </c>
      <c r="Y129" s="1036">
        <v>61</v>
      </c>
      <c r="Z129" s="1030" t="s">
        <v>2860</v>
      </c>
      <c r="AA129" s="1032">
        <v>289394</v>
      </c>
      <c r="AB129" s="1032">
        <v>279112</v>
      </c>
      <c r="AC129" s="1032">
        <v>63164</v>
      </c>
      <c r="AD129" s="1032">
        <v>45607</v>
      </c>
      <c r="AE129" s="1032">
        <v>365607</v>
      </c>
      <c r="AF129" s="1032">
        <v>75612</v>
      </c>
      <c r="AG129" s="1032">
        <v>2145</v>
      </c>
      <c r="AH129" s="1032">
        <v>12718</v>
      </c>
      <c r="AI129" s="1032">
        <v>26</v>
      </c>
      <c r="AJ129" s="1032">
        <v>37</v>
      </c>
      <c r="AK129" s="1032">
        <v>0</v>
      </c>
      <c r="AL129" s="1032">
        <v>0</v>
      </c>
      <c r="AM129" s="1032">
        <v>78</v>
      </c>
      <c r="AN129" s="1032">
        <v>16897</v>
      </c>
      <c r="AO129" s="1032">
        <v>852</v>
      </c>
      <c r="AP129" s="1032">
        <v>568506</v>
      </c>
      <c r="AQ129" s="1031">
        <v>44563</v>
      </c>
      <c r="AR129" s="1031">
        <v>44926</v>
      </c>
      <c r="AS129" s="1030" t="s">
        <v>2783</v>
      </c>
      <c r="AT129" s="521"/>
      <c r="AU129" s="507"/>
      <c r="AV129" s="507"/>
      <c r="AW129" s="507"/>
      <c r="AX129" s="507"/>
      <c r="AY129" s="507"/>
      <c r="AZ129" s="507"/>
      <c r="BA129" s="507"/>
      <c r="BB129" s="507"/>
      <c r="BC129" s="507"/>
      <c r="BD129" s="507"/>
      <c r="BE129" s="507"/>
      <c r="BF129" s="507"/>
      <c r="BG129" s="507"/>
      <c r="BH129" s="507"/>
      <c r="BI129" s="507"/>
      <c r="BJ129" s="507"/>
      <c r="BK129" s="507"/>
      <c r="BL129" s="507"/>
      <c r="BM129" s="507"/>
    </row>
    <row r="130" spans="1:65" ht="99.75" customHeight="1" x14ac:dyDescent="0.2">
      <c r="A130" s="495">
        <v>1</v>
      </c>
      <c r="B130" s="490" t="s">
        <v>2795</v>
      </c>
      <c r="C130" s="489">
        <v>19</v>
      </c>
      <c r="D130" s="490" t="s">
        <v>617</v>
      </c>
      <c r="E130" s="489">
        <v>1905</v>
      </c>
      <c r="F130" s="490" t="s">
        <v>2283</v>
      </c>
      <c r="G130" s="489">
        <v>1905021</v>
      </c>
      <c r="H130" s="490" t="s">
        <v>2284</v>
      </c>
      <c r="I130" s="489">
        <v>1905021</v>
      </c>
      <c r="J130" s="490" t="s">
        <v>2284</v>
      </c>
      <c r="K130" s="495">
        <v>190502100</v>
      </c>
      <c r="L130" s="490" t="s">
        <v>2285</v>
      </c>
      <c r="M130" s="495">
        <v>190502100</v>
      </c>
      <c r="N130" s="490" t="s">
        <v>2285</v>
      </c>
      <c r="O130" s="502">
        <v>12</v>
      </c>
      <c r="P130" s="495">
        <v>2020003630124</v>
      </c>
      <c r="Q130" s="490" t="s">
        <v>3049</v>
      </c>
      <c r="R130" s="708">
        <f t="shared" si="4"/>
        <v>1</v>
      </c>
      <c r="S130" s="490" t="s">
        <v>3048</v>
      </c>
      <c r="T130" s="490" t="s">
        <v>3047</v>
      </c>
      <c r="U130" s="490" t="s">
        <v>3052</v>
      </c>
      <c r="V130" s="1351">
        <v>10000000</v>
      </c>
      <c r="W130" s="862" t="s">
        <v>3045</v>
      </c>
      <c r="X130" s="1033" t="s">
        <v>2796</v>
      </c>
      <c r="Y130" s="1036">
        <v>61</v>
      </c>
      <c r="Z130" s="1030" t="s">
        <v>2860</v>
      </c>
      <c r="AA130" s="1032">
        <v>289394</v>
      </c>
      <c r="AB130" s="1032">
        <v>279112</v>
      </c>
      <c r="AC130" s="1032">
        <v>63164</v>
      </c>
      <c r="AD130" s="1032">
        <v>45607</v>
      </c>
      <c r="AE130" s="1032">
        <v>365607</v>
      </c>
      <c r="AF130" s="1032">
        <v>75612</v>
      </c>
      <c r="AG130" s="1032">
        <v>2145</v>
      </c>
      <c r="AH130" s="1032">
        <v>12718</v>
      </c>
      <c r="AI130" s="1032">
        <v>26</v>
      </c>
      <c r="AJ130" s="1032">
        <v>37</v>
      </c>
      <c r="AK130" s="1032">
        <v>0</v>
      </c>
      <c r="AL130" s="1032">
        <v>0</v>
      </c>
      <c r="AM130" s="1032">
        <v>78</v>
      </c>
      <c r="AN130" s="1032">
        <v>16897</v>
      </c>
      <c r="AO130" s="1032">
        <v>852</v>
      </c>
      <c r="AP130" s="1032">
        <v>568506</v>
      </c>
      <c r="AQ130" s="1031">
        <v>44563</v>
      </c>
      <c r="AR130" s="1031">
        <v>44926</v>
      </c>
      <c r="AS130" s="1030" t="s">
        <v>2783</v>
      </c>
      <c r="AT130" s="521"/>
      <c r="AU130" s="507"/>
      <c r="AV130" s="507"/>
      <c r="AW130" s="507"/>
      <c r="AX130" s="507"/>
      <c r="AY130" s="507"/>
      <c r="AZ130" s="507"/>
      <c r="BA130" s="507"/>
      <c r="BB130" s="507"/>
      <c r="BC130" s="507"/>
      <c r="BD130" s="507"/>
      <c r="BE130" s="507"/>
      <c r="BF130" s="507"/>
      <c r="BG130" s="507"/>
      <c r="BH130" s="507"/>
      <c r="BI130" s="507"/>
      <c r="BJ130" s="507"/>
      <c r="BK130" s="507"/>
      <c r="BL130" s="507"/>
      <c r="BM130" s="507"/>
    </row>
    <row r="131" spans="1:65" ht="93.75" customHeight="1" x14ac:dyDescent="0.2">
      <c r="A131" s="495">
        <v>1</v>
      </c>
      <c r="B131" s="490" t="s">
        <v>2795</v>
      </c>
      <c r="C131" s="489">
        <v>19</v>
      </c>
      <c r="D131" s="490" t="s">
        <v>617</v>
      </c>
      <c r="E131" s="489">
        <v>1905</v>
      </c>
      <c r="F131" s="490" t="s">
        <v>2283</v>
      </c>
      <c r="G131" s="489">
        <v>1905021</v>
      </c>
      <c r="H131" s="490" t="s">
        <v>2284</v>
      </c>
      <c r="I131" s="489">
        <v>1905021</v>
      </c>
      <c r="J131" s="490" t="s">
        <v>2284</v>
      </c>
      <c r="K131" s="495">
        <v>190502100</v>
      </c>
      <c r="L131" s="490" t="s">
        <v>2285</v>
      </c>
      <c r="M131" s="495">
        <v>190502100</v>
      </c>
      <c r="N131" s="490" t="s">
        <v>2285</v>
      </c>
      <c r="O131" s="502">
        <v>12</v>
      </c>
      <c r="P131" s="495">
        <v>2020003630124</v>
      </c>
      <c r="Q131" s="490" t="s">
        <v>3049</v>
      </c>
      <c r="R131" s="708">
        <f t="shared" si="4"/>
        <v>1</v>
      </c>
      <c r="S131" s="490" t="s">
        <v>3048</v>
      </c>
      <c r="T131" s="490" t="s">
        <v>3047</v>
      </c>
      <c r="U131" s="490" t="s">
        <v>3051</v>
      </c>
      <c r="V131" s="1351">
        <v>5000000</v>
      </c>
      <c r="W131" s="862" t="s">
        <v>3045</v>
      </c>
      <c r="X131" s="1033" t="s">
        <v>2796</v>
      </c>
      <c r="Y131" s="1036">
        <v>61</v>
      </c>
      <c r="Z131" s="1030" t="s">
        <v>2860</v>
      </c>
      <c r="AA131" s="1032">
        <v>289394</v>
      </c>
      <c r="AB131" s="1032">
        <v>279112</v>
      </c>
      <c r="AC131" s="1032">
        <v>63164</v>
      </c>
      <c r="AD131" s="1032">
        <v>45607</v>
      </c>
      <c r="AE131" s="1032">
        <v>365607</v>
      </c>
      <c r="AF131" s="1032">
        <v>75612</v>
      </c>
      <c r="AG131" s="1032">
        <v>2145</v>
      </c>
      <c r="AH131" s="1032">
        <v>12718</v>
      </c>
      <c r="AI131" s="1032">
        <v>26</v>
      </c>
      <c r="AJ131" s="1032">
        <v>37</v>
      </c>
      <c r="AK131" s="1032">
        <v>0</v>
      </c>
      <c r="AL131" s="1032">
        <v>0</v>
      </c>
      <c r="AM131" s="1032">
        <v>78</v>
      </c>
      <c r="AN131" s="1032">
        <v>16897</v>
      </c>
      <c r="AO131" s="1032">
        <v>852</v>
      </c>
      <c r="AP131" s="1032">
        <v>568506</v>
      </c>
      <c r="AQ131" s="1031">
        <v>44563</v>
      </c>
      <c r="AR131" s="1031">
        <v>44926</v>
      </c>
      <c r="AS131" s="1030" t="s">
        <v>2783</v>
      </c>
      <c r="AT131" s="521"/>
      <c r="AU131" s="507"/>
      <c r="AV131" s="507"/>
      <c r="AW131" s="507"/>
      <c r="AX131" s="507"/>
      <c r="AY131" s="507"/>
      <c r="AZ131" s="507"/>
      <c r="BA131" s="507"/>
      <c r="BB131" s="507"/>
      <c r="BC131" s="507"/>
      <c r="BD131" s="507"/>
      <c r="BE131" s="507"/>
      <c r="BF131" s="507"/>
      <c r="BG131" s="507"/>
      <c r="BH131" s="507"/>
      <c r="BI131" s="507"/>
      <c r="BJ131" s="507"/>
      <c r="BK131" s="507"/>
      <c r="BL131" s="507"/>
      <c r="BM131" s="507"/>
    </row>
    <row r="132" spans="1:65" ht="81" customHeight="1" x14ac:dyDescent="0.2">
      <c r="A132" s="495">
        <v>1</v>
      </c>
      <c r="B132" s="490" t="s">
        <v>2795</v>
      </c>
      <c r="C132" s="489">
        <v>19</v>
      </c>
      <c r="D132" s="490" t="s">
        <v>617</v>
      </c>
      <c r="E132" s="489">
        <v>1905</v>
      </c>
      <c r="F132" s="490" t="s">
        <v>2283</v>
      </c>
      <c r="G132" s="489">
        <v>1905021</v>
      </c>
      <c r="H132" s="490" t="s">
        <v>2284</v>
      </c>
      <c r="I132" s="489">
        <v>1905021</v>
      </c>
      <c r="J132" s="490" t="s">
        <v>2284</v>
      </c>
      <c r="K132" s="495">
        <v>190502100</v>
      </c>
      <c r="L132" s="490" t="s">
        <v>2285</v>
      </c>
      <c r="M132" s="495">
        <v>190502100</v>
      </c>
      <c r="N132" s="490" t="s">
        <v>2285</v>
      </c>
      <c r="O132" s="502">
        <v>12</v>
      </c>
      <c r="P132" s="495">
        <v>2020003630124</v>
      </c>
      <c r="Q132" s="490" t="s">
        <v>3049</v>
      </c>
      <c r="R132" s="708">
        <f t="shared" si="4"/>
        <v>1</v>
      </c>
      <c r="S132" s="490" t="s">
        <v>3048</v>
      </c>
      <c r="T132" s="490" t="s">
        <v>3047</v>
      </c>
      <c r="U132" s="490" t="s">
        <v>3050</v>
      </c>
      <c r="V132" s="1351">
        <v>10000000</v>
      </c>
      <c r="W132" s="862" t="s">
        <v>3045</v>
      </c>
      <c r="X132" s="1033" t="s">
        <v>2796</v>
      </c>
      <c r="Y132" s="1036">
        <v>61</v>
      </c>
      <c r="Z132" s="1030" t="s">
        <v>2860</v>
      </c>
      <c r="AA132" s="1032">
        <v>289394</v>
      </c>
      <c r="AB132" s="1032">
        <v>279112</v>
      </c>
      <c r="AC132" s="1032">
        <v>63164</v>
      </c>
      <c r="AD132" s="1032">
        <v>45607</v>
      </c>
      <c r="AE132" s="1032">
        <v>365607</v>
      </c>
      <c r="AF132" s="1032">
        <v>75612</v>
      </c>
      <c r="AG132" s="1032">
        <v>2145</v>
      </c>
      <c r="AH132" s="1032">
        <v>12718</v>
      </c>
      <c r="AI132" s="1032">
        <v>26</v>
      </c>
      <c r="AJ132" s="1032">
        <v>37</v>
      </c>
      <c r="AK132" s="1032">
        <v>0</v>
      </c>
      <c r="AL132" s="1032">
        <v>0</v>
      </c>
      <c r="AM132" s="1032">
        <v>78</v>
      </c>
      <c r="AN132" s="1032">
        <v>16897</v>
      </c>
      <c r="AO132" s="1032">
        <v>852</v>
      </c>
      <c r="AP132" s="1032">
        <v>568506</v>
      </c>
      <c r="AQ132" s="1031">
        <v>44563</v>
      </c>
      <c r="AR132" s="1031">
        <v>44926</v>
      </c>
      <c r="AS132" s="1030" t="s">
        <v>2783</v>
      </c>
      <c r="AT132" s="521"/>
      <c r="AU132" s="507"/>
      <c r="AV132" s="507"/>
      <c r="AW132" s="507"/>
      <c r="AX132" s="507"/>
      <c r="AY132" s="507"/>
      <c r="AZ132" s="507"/>
      <c r="BA132" s="507"/>
      <c r="BB132" s="507"/>
      <c r="BC132" s="507"/>
      <c r="BD132" s="507"/>
      <c r="BE132" s="507"/>
      <c r="BF132" s="507"/>
      <c r="BG132" s="507"/>
      <c r="BH132" s="507"/>
      <c r="BI132" s="507"/>
      <c r="BJ132" s="507"/>
      <c r="BK132" s="507"/>
      <c r="BL132" s="507"/>
      <c r="BM132" s="507"/>
    </row>
    <row r="133" spans="1:65" ht="93.75" customHeight="1" x14ac:dyDescent="0.2">
      <c r="A133" s="495">
        <v>1</v>
      </c>
      <c r="B133" s="490" t="s">
        <v>2795</v>
      </c>
      <c r="C133" s="489">
        <v>19</v>
      </c>
      <c r="D133" s="490" t="s">
        <v>617</v>
      </c>
      <c r="E133" s="489">
        <v>1905</v>
      </c>
      <c r="F133" s="490" t="s">
        <v>2283</v>
      </c>
      <c r="G133" s="489">
        <v>1905021</v>
      </c>
      <c r="H133" s="490" t="s">
        <v>2284</v>
      </c>
      <c r="I133" s="489">
        <v>1905021</v>
      </c>
      <c r="J133" s="490" t="s">
        <v>2284</v>
      </c>
      <c r="K133" s="495">
        <v>190502100</v>
      </c>
      <c r="L133" s="490" t="s">
        <v>2285</v>
      </c>
      <c r="M133" s="495">
        <v>190502100</v>
      </c>
      <c r="N133" s="490" t="s">
        <v>2285</v>
      </c>
      <c r="O133" s="502">
        <v>12</v>
      </c>
      <c r="P133" s="495">
        <v>2020003630124</v>
      </c>
      <c r="Q133" s="490" t="s">
        <v>3049</v>
      </c>
      <c r="R133" s="708">
        <f t="shared" si="4"/>
        <v>1</v>
      </c>
      <c r="S133" s="490" t="s">
        <v>3048</v>
      </c>
      <c r="T133" s="490" t="s">
        <v>3047</v>
      </c>
      <c r="U133" s="490" t="s">
        <v>3046</v>
      </c>
      <c r="V133" s="1351">
        <v>5000000</v>
      </c>
      <c r="W133" s="862" t="s">
        <v>3045</v>
      </c>
      <c r="X133" s="1033" t="s">
        <v>2796</v>
      </c>
      <c r="Y133" s="1036">
        <v>61</v>
      </c>
      <c r="Z133" s="1030" t="s">
        <v>2860</v>
      </c>
      <c r="AA133" s="1032">
        <v>289394</v>
      </c>
      <c r="AB133" s="1032">
        <v>279112</v>
      </c>
      <c r="AC133" s="1032">
        <v>63164</v>
      </c>
      <c r="AD133" s="1032">
        <v>45607</v>
      </c>
      <c r="AE133" s="1032">
        <v>365607</v>
      </c>
      <c r="AF133" s="1032">
        <v>75612</v>
      </c>
      <c r="AG133" s="1032">
        <v>2145</v>
      </c>
      <c r="AH133" s="1032">
        <v>12718</v>
      </c>
      <c r="AI133" s="1032">
        <v>26</v>
      </c>
      <c r="AJ133" s="1032">
        <v>37</v>
      </c>
      <c r="AK133" s="1032">
        <v>0</v>
      </c>
      <c r="AL133" s="1032">
        <v>0</v>
      </c>
      <c r="AM133" s="1032">
        <v>78</v>
      </c>
      <c r="AN133" s="1032">
        <v>16897</v>
      </c>
      <c r="AO133" s="1032">
        <v>852</v>
      </c>
      <c r="AP133" s="1032">
        <v>568506</v>
      </c>
      <c r="AQ133" s="1031">
        <v>44563</v>
      </c>
      <c r="AR133" s="1031">
        <v>44926</v>
      </c>
      <c r="AS133" s="1030" t="s">
        <v>2783</v>
      </c>
      <c r="AT133" s="521"/>
      <c r="AU133" s="507"/>
      <c r="AV133" s="507"/>
      <c r="AW133" s="507"/>
      <c r="AX133" s="507"/>
      <c r="AY133" s="507"/>
      <c r="AZ133" s="507"/>
      <c r="BA133" s="507"/>
      <c r="BB133" s="507"/>
      <c r="BC133" s="507"/>
      <c r="BD133" s="507"/>
      <c r="BE133" s="507"/>
      <c r="BF133" s="507"/>
      <c r="BG133" s="507"/>
      <c r="BH133" s="507"/>
      <c r="BI133" s="507"/>
      <c r="BJ133" s="507"/>
      <c r="BK133" s="507"/>
      <c r="BL133" s="507"/>
      <c r="BM133" s="507"/>
    </row>
    <row r="134" spans="1:65" ht="54" customHeight="1" x14ac:dyDescent="0.2">
      <c r="A134" s="495">
        <v>1</v>
      </c>
      <c r="B134" s="490" t="s">
        <v>2795</v>
      </c>
      <c r="C134" s="489">
        <v>19</v>
      </c>
      <c r="D134" s="490" t="s">
        <v>617</v>
      </c>
      <c r="E134" s="489">
        <v>1905</v>
      </c>
      <c r="F134" s="490" t="s">
        <v>2283</v>
      </c>
      <c r="G134" s="489">
        <v>1905020</v>
      </c>
      <c r="H134" s="490" t="s">
        <v>3041</v>
      </c>
      <c r="I134" s="489">
        <v>1905020</v>
      </c>
      <c r="J134" s="490" t="s">
        <v>3041</v>
      </c>
      <c r="K134" s="495">
        <v>190502000</v>
      </c>
      <c r="L134" s="490" t="s">
        <v>3040</v>
      </c>
      <c r="M134" s="495">
        <v>190502000</v>
      </c>
      <c r="N134" s="490" t="s">
        <v>3040</v>
      </c>
      <c r="O134" s="502">
        <v>12</v>
      </c>
      <c r="P134" s="495">
        <v>2020003630125</v>
      </c>
      <c r="Q134" s="490" t="s">
        <v>3021</v>
      </c>
      <c r="R134" s="708">
        <f>SUM($V$134:$V$137)/SUM($V$134:$V$147)</f>
        <v>0.25</v>
      </c>
      <c r="S134" s="490" t="s">
        <v>3020</v>
      </c>
      <c r="T134" s="490" t="s">
        <v>3039</v>
      </c>
      <c r="U134" s="490" t="s">
        <v>3044</v>
      </c>
      <c r="V134" s="1351">
        <v>12000000</v>
      </c>
      <c r="W134" s="862" t="s">
        <v>3037</v>
      </c>
      <c r="X134" s="1033" t="s">
        <v>2796</v>
      </c>
      <c r="Y134" s="1036">
        <v>61</v>
      </c>
      <c r="Z134" s="1030" t="s">
        <v>2860</v>
      </c>
      <c r="AA134" s="1032">
        <v>283947</v>
      </c>
      <c r="AB134" s="1032">
        <v>294321</v>
      </c>
      <c r="AC134" s="1032">
        <v>135754</v>
      </c>
      <c r="AD134" s="1032">
        <v>44640</v>
      </c>
      <c r="AE134" s="1032">
        <v>308178</v>
      </c>
      <c r="AF134" s="1032">
        <v>89696</v>
      </c>
      <c r="AG134" s="1032">
        <v>2145</v>
      </c>
      <c r="AH134" s="1032">
        <v>12718</v>
      </c>
      <c r="AI134" s="1032">
        <v>26</v>
      </c>
      <c r="AJ134" s="1032">
        <v>37</v>
      </c>
      <c r="AK134" s="1032">
        <v>0</v>
      </c>
      <c r="AL134" s="1032">
        <v>0</v>
      </c>
      <c r="AM134" s="1032">
        <v>88560</v>
      </c>
      <c r="AN134" s="1032">
        <v>24486</v>
      </c>
      <c r="AO134" s="1032">
        <v>0</v>
      </c>
      <c r="AP134" s="1032">
        <v>578268</v>
      </c>
      <c r="AQ134" s="1031">
        <v>44563</v>
      </c>
      <c r="AR134" s="1031">
        <v>44926</v>
      </c>
      <c r="AS134" s="1030" t="s">
        <v>2783</v>
      </c>
      <c r="AT134" s="521"/>
      <c r="AU134" s="507"/>
      <c r="AV134" s="507"/>
      <c r="AW134" s="507"/>
      <c r="AX134" s="507"/>
      <c r="AY134" s="507"/>
      <c r="AZ134" s="507"/>
      <c r="BA134" s="507"/>
      <c r="BB134" s="507"/>
      <c r="BC134" s="507"/>
      <c r="BD134" s="507"/>
      <c r="BE134" s="507"/>
      <c r="BF134" s="507"/>
      <c r="BG134" s="507"/>
      <c r="BH134" s="507"/>
      <c r="BI134" s="507"/>
      <c r="BJ134" s="507"/>
      <c r="BK134" s="507"/>
      <c r="BL134" s="507"/>
      <c r="BM134" s="507"/>
    </row>
    <row r="135" spans="1:65" ht="84.75" customHeight="1" x14ac:dyDescent="0.2">
      <c r="A135" s="495">
        <v>1</v>
      </c>
      <c r="B135" s="490" t="s">
        <v>2795</v>
      </c>
      <c r="C135" s="489">
        <v>19</v>
      </c>
      <c r="D135" s="490" t="s">
        <v>617</v>
      </c>
      <c r="E135" s="489">
        <v>1905</v>
      </c>
      <c r="F135" s="490" t="s">
        <v>2283</v>
      </c>
      <c r="G135" s="489">
        <v>1905020</v>
      </c>
      <c r="H135" s="490" t="s">
        <v>3041</v>
      </c>
      <c r="I135" s="489">
        <v>1905020</v>
      </c>
      <c r="J135" s="490" t="s">
        <v>3041</v>
      </c>
      <c r="K135" s="495">
        <v>190502000</v>
      </c>
      <c r="L135" s="490" t="s">
        <v>3040</v>
      </c>
      <c r="M135" s="495">
        <v>190502000</v>
      </c>
      <c r="N135" s="490" t="s">
        <v>3040</v>
      </c>
      <c r="O135" s="502">
        <v>12</v>
      </c>
      <c r="P135" s="495">
        <v>2020003630125</v>
      </c>
      <c r="Q135" s="490" t="s">
        <v>3021</v>
      </c>
      <c r="R135" s="708">
        <f>SUM($V$134:$V$137)/SUM($V$134:$V$147)</f>
        <v>0.25</v>
      </c>
      <c r="S135" s="490" t="s">
        <v>3020</v>
      </c>
      <c r="T135" s="490" t="s">
        <v>3039</v>
      </c>
      <c r="U135" s="490" t="s">
        <v>3043</v>
      </c>
      <c r="V135" s="1351">
        <v>5500000</v>
      </c>
      <c r="W135" s="862" t="s">
        <v>3037</v>
      </c>
      <c r="X135" s="1033" t="s">
        <v>2796</v>
      </c>
      <c r="Y135" s="1036">
        <v>61</v>
      </c>
      <c r="Z135" s="1030" t="s">
        <v>2860</v>
      </c>
      <c r="AA135" s="1032">
        <v>283947</v>
      </c>
      <c r="AB135" s="1032">
        <v>294321</v>
      </c>
      <c r="AC135" s="1032">
        <v>135754</v>
      </c>
      <c r="AD135" s="1032">
        <v>44640</v>
      </c>
      <c r="AE135" s="1032">
        <v>308178</v>
      </c>
      <c r="AF135" s="1032">
        <v>89696</v>
      </c>
      <c r="AG135" s="1032">
        <v>2145</v>
      </c>
      <c r="AH135" s="1032">
        <v>12718</v>
      </c>
      <c r="AI135" s="1032">
        <v>26</v>
      </c>
      <c r="AJ135" s="1032">
        <v>37</v>
      </c>
      <c r="AK135" s="1032">
        <v>0</v>
      </c>
      <c r="AL135" s="1032">
        <v>0</v>
      </c>
      <c r="AM135" s="1032">
        <v>88560</v>
      </c>
      <c r="AN135" s="1032">
        <v>24486</v>
      </c>
      <c r="AO135" s="1032">
        <v>0</v>
      </c>
      <c r="AP135" s="1032">
        <v>578268</v>
      </c>
      <c r="AQ135" s="1031">
        <v>44563</v>
      </c>
      <c r="AR135" s="1031">
        <v>44926</v>
      </c>
      <c r="AS135" s="1030" t="s">
        <v>2783</v>
      </c>
      <c r="AT135" s="521"/>
      <c r="AU135" s="507"/>
      <c r="AV135" s="507"/>
      <c r="AW135" s="507"/>
      <c r="AX135" s="507"/>
      <c r="AY135" s="507"/>
      <c r="AZ135" s="507"/>
      <c r="BA135" s="507"/>
      <c r="BB135" s="507"/>
      <c r="BC135" s="507"/>
      <c r="BD135" s="507"/>
      <c r="BE135" s="507"/>
      <c r="BF135" s="507"/>
      <c r="BG135" s="507"/>
      <c r="BH135" s="507"/>
      <c r="BI135" s="507"/>
      <c r="BJ135" s="507"/>
      <c r="BK135" s="507"/>
      <c r="BL135" s="507"/>
      <c r="BM135" s="507"/>
    </row>
    <row r="136" spans="1:65" ht="69.75" customHeight="1" x14ac:dyDescent="0.2">
      <c r="A136" s="495">
        <v>1</v>
      </c>
      <c r="B136" s="490" t="s">
        <v>2795</v>
      </c>
      <c r="C136" s="489">
        <v>19</v>
      </c>
      <c r="D136" s="490" t="s">
        <v>617</v>
      </c>
      <c r="E136" s="489">
        <v>1905</v>
      </c>
      <c r="F136" s="490" t="s">
        <v>2283</v>
      </c>
      <c r="G136" s="489">
        <v>1905020</v>
      </c>
      <c r="H136" s="490" t="s">
        <v>3041</v>
      </c>
      <c r="I136" s="489">
        <v>1905020</v>
      </c>
      <c r="J136" s="490" t="s">
        <v>3041</v>
      </c>
      <c r="K136" s="495">
        <v>190502000</v>
      </c>
      <c r="L136" s="490" t="s">
        <v>3040</v>
      </c>
      <c r="M136" s="495">
        <v>190502000</v>
      </c>
      <c r="N136" s="490" t="s">
        <v>3040</v>
      </c>
      <c r="O136" s="502">
        <v>12</v>
      </c>
      <c r="P136" s="495">
        <v>2020003630125</v>
      </c>
      <c r="Q136" s="490" t="s">
        <v>3021</v>
      </c>
      <c r="R136" s="708">
        <f>SUM($V$134:$V$137)/SUM($V$134:$V$147)</f>
        <v>0.25</v>
      </c>
      <c r="S136" s="490" t="s">
        <v>3020</v>
      </c>
      <c r="T136" s="490" t="s">
        <v>3039</v>
      </c>
      <c r="U136" s="490" t="s">
        <v>3042</v>
      </c>
      <c r="V136" s="1351">
        <v>16000000</v>
      </c>
      <c r="W136" s="862" t="s">
        <v>3037</v>
      </c>
      <c r="X136" s="1033" t="s">
        <v>2796</v>
      </c>
      <c r="Y136" s="1036">
        <v>61</v>
      </c>
      <c r="Z136" s="1030" t="s">
        <v>2860</v>
      </c>
      <c r="AA136" s="1032">
        <v>283947</v>
      </c>
      <c r="AB136" s="1032">
        <v>294321</v>
      </c>
      <c r="AC136" s="1032">
        <v>135754</v>
      </c>
      <c r="AD136" s="1032">
        <v>44640</v>
      </c>
      <c r="AE136" s="1032">
        <v>308178</v>
      </c>
      <c r="AF136" s="1032">
        <v>89696</v>
      </c>
      <c r="AG136" s="1032">
        <v>2145</v>
      </c>
      <c r="AH136" s="1032">
        <v>12718</v>
      </c>
      <c r="AI136" s="1032">
        <v>26</v>
      </c>
      <c r="AJ136" s="1032">
        <v>37</v>
      </c>
      <c r="AK136" s="1032">
        <v>0</v>
      </c>
      <c r="AL136" s="1032">
        <v>0</v>
      </c>
      <c r="AM136" s="1032">
        <v>88560</v>
      </c>
      <c r="AN136" s="1032">
        <v>24486</v>
      </c>
      <c r="AO136" s="1032">
        <v>0</v>
      </c>
      <c r="AP136" s="1032">
        <v>578268</v>
      </c>
      <c r="AQ136" s="1031">
        <v>44563</v>
      </c>
      <c r="AR136" s="1031">
        <v>44926</v>
      </c>
      <c r="AS136" s="1030" t="s">
        <v>2783</v>
      </c>
      <c r="AT136" s="521"/>
      <c r="AU136" s="507"/>
      <c r="AV136" s="507"/>
      <c r="AW136" s="507"/>
      <c r="AX136" s="507"/>
      <c r="AY136" s="507"/>
      <c r="AZ136" s="507"/>
      <c r="BA136" s="507"/>
      <c r="BB136" s="507"/>
      <c r="BC136" s="507"/>
      <c r="BD136" s="507"/>
      <c r="BE136" s="507"/>
      <c r="BF136" s="507"/>
      <c r="BG136" s="507"/>
      <c r="BH136" s="507"/>
      <c r="BI136" s="507"/>
      <c r="BJ136" s="507"/>
      <c r="BK136" s="507"/>
      <c r="BL136" s="507"/>
      <c r="BM136" s="507"/>
    </row>
    <row r="137" spans="1:65" ht="69" customHeight="1" x14ac:dyDescent="0.2">
      <c r="A137" s="495">
        <v>1</v>
      </c>
      <c r="B137" s="490" t="s">
        <v>2795</v>
      </c>
      <c r="C137" s="489">
        <v>19</v>
      </c>
      <c r="D137" s="490" t="s">
        <v>617</v>
      </c>
      <c r="E137" s="489">
        <v>1905</v>
      </c>
      <c r="F137" s="490" t="s">
        <v>2283</v>
      </c>
      <c r="G137" s="489">
        <v>1905020</v>
      </c>
      <c r="H137" s="490" t="s">
        <v>3041</v>
      </c>
      <c r="I137" s="489">
        <v>1905020</v>
      </c>
      <c r="J137" s="490" t="s">
        <v>3041</v>
      </c>
      <c r="K137" s="495">
        <v>190502000</v>
      </c>
      <c r="L137" s="490" t="s">
        <v>3040</v>
      </c>
      <c r="M137" s="495">
        <v>190502000</v>
      </c>
      <c r="N137" s="490" t="s">
        <v>3040</v>
      </c>
      <c r="O137" s="502">
        <v>12</v>
      </c>
      <c r="P137" s="495">
        <v>2020003630125</v>
      </c>
      <c r="Q137" s="490" t="s">
        <v>3021</v>
      </c>
      <c r="R137" s="708">
        <f>SUM($V$134:$V$137)/SUM($V$134:$V$147)</f>
        <v>0.25</v>
      </c>
      <c r="S137" s="490" t="s">
        <v>3020</v>
      </c>
      <c r="T137" s="490" t="s">
        <v>3039</v>
      </c>
      <c r="U137" s="490" t="s">
        <v>3038</v>
      </c>
      <c r="V137" s="1351">
        <v>6500000</v>
      </c>
      <c r="W137" s="862" t="s">
        <v>3037</v>
      </c>
      <c r="X137" s="1033" t="s">
        <v>2796</v>
      </c>
      <c r="Y137" s="1036">
        <v>61</v>
      </c>
      <c r="Z137" s="1030" t="s">
        <v>2860</v>
      </c>
      <c r="AA137" s="1032">
        <v>283947</v>
      </c>
      <c r="AB137" s="1032">
        <v>294321</v>
      </c>
      <c r="AC137" s="1032">
        <v>135754</v>
      </c>
      <c r="AD137" s="1032">
        <v>44640</v>
      </c>
      <c r="AE137" s="1032">
        <v>308178</v>
      </c>
      <c r="AF137" s="1032">
        <v>89696</v>
      </c>
      <c r="AG137" s="1032">
        <v>2145</v>
      </c>
      <c r="AH137" s="1032">
        <v>12718</v>
      </c>
      <c r="AI137" s="1032">
        <v>26</v>
      </c>
      <c r="AJ137" s="1032">
        <v>37</v>
      </c>
      <c r="AK137" s="1032">
        <v>0</v>
      </c>
      <c r="AL137" s="1032">
        <v>0</v>
      </c>
      <c r="AM137" s="1032">
        <v>88560</v>
      </c>
      <c r="AN137" s="1032">
        <v>24486</v>
      </c>
      <c r="AO137" s="1032">
        <v>0</v>
      </c>
      <c r="AP137" s="1032">
        <v>578268</v>
      </c>
      <c r="AQ137" s="1031">
        <v>44563</v>
      </c>
      <c r="AR137" s="1031">
        <v>44926</v>
      </c>
      <c r="AS137" s="1030" t="s">
        <v>2783</v>
      </c>
      <c r="AT137" s="521"/>
      <c r="AU137" s="507"/>
      <c r="AV137" s="507"/>
      <c r="AW137" s="507"/>
      <c r="AX137" s="507"/>
      <c r="AY137" s="507"/>
      <c r="AZ137" s="507"/>
      <c r="BA137" s="507"/>
      <c r="BB137" s="507"/>
      <c r="BC137" s="507"/>
      <c r="BD137" s="507"/>
      <c r="BE137" s="507"/>
      <c r="BF137" s="507"/>
      <c r="BG137" s="507"/>
      <c r="BH137" s="507"/>
      <c r="BI137" s="507"/>
      <c r="BJ137" s="507"/>
      <c r="BK137" s="507"/>
      <c r="BL137" s="507"/>
      <c r="BM137" s="507"/>
    </row>
    <row r="138" spans="1:65" ht="92.25" customHeight="1" x14ac:dyDescent="0.2">
      <c r="A138" s="495">
        <v>1</v>
      </c>
      <c r="B138" s="490" t="s">
        <v>2795</v>
      </c>
      <c r="C138" s="489">
        <v>19</v>
      </c>
      <c r="D138" s="490" t="s">
        <v>617</v>
      </c>
      <c r="E138" s="489">
        <v>1905</v>
      </c>
      <c r="F138" s="490" t="s">
        <v>2283</v>
      </c>
      <c r="G138" s="489">
        <v>1905022</v>
      </c>
      <c r="H138" s="490" t="s">
        <v>2294</v>
      </c>
      <c r="I138" s="489">
        <v>1905022</v>
      </c>
      <c r="J138" s="490" t="s">
        <v>2294</v>
      </c>
      <c r="K138" s="495">
        <v>190502200</v>
      </c>
      <c r="L138" s="490" t="s">
        <v>2295</v>
      </c>
      <c r="M138" s="495">
        <v>190502200</v>
      </c>
      <c r="N138" s="490" t="s">
        <v>2295</v>
      </c>
      <c r="O138" s="698">
        <v>12</v>
      </c>
      <c r="P138" s="495">
        <v>2020003630125</v>
      </c>
      <c r="Q138" s="490" t="s">
        <v>3021</v>
      </c>
      <c r="R138" s="708">
        <f>SUM($V$138:$V$141)/SUM($V$134:$V$147)</f>
        <v>0.4375</v>
      </c>
      <c r="S138" s="490" t="s">
        <v>3020</v>
      </c>
      <c r="T138" s="490" t="s">
        <v>3033</v>
      </c>
      <c r="U138" s="490" t="s">
        <v>3036</v>
      </c>
      <c r="V138" s="1351">
        <v>6000000</v>
      </c>
      <c r="W138" s="862" t="s">
        <v>3031</v>
      </c>
      <c r="X138" s="1033" t="s">
        <v>2796</v>
      </c>
      <c r="Y138" s="1036">
        <v>61</v>
      </c>
      <c r="Z138" s="1030" t="s">
        <v>2860</v>
      </c>
      <c r="AA138" s="1032">
        <v>283947</v>
      </c>
      <c r="AB138" s="1032">
        <v>294321</v>
      </c>
      <c r="AC138" s="1032">
        <v>135754</v>
      </c>
      <c r="AD138" s="1032">
        <v>44640</v>
      </c>
      <c r="AE138" s="1032">
        <v>308178</v>
      </c>
      <c r="AF138" s="1032">
        <v>89696</v>
      </c>
      <c r="AG138" s="1032">
        <v>2145</v>
      </c>
      <c r="AH138" s="1032">
        <v>12718</v>
      </c>
      <c r="AI138" s="1032">
        <v>26</v>
      </c>
      <c r="AJ138" s="1032">
        <v>37</v>
      </c>
      <c r="AK138" s="1032">
        <v>0</v>
      </c>
      <c r="AL138" s="1032">
        <v>0</v>
      </c>
      <c r="AM138" s="1032">
        <v>88560</v>
      </c>
      <c r="AN138" s="1032">
        <v>24486</v>
      </c>
      <c r="AO138" s="1032">
        <v>0</v>
      </c>
      <c r="AP138" s="1032">
        <v>578268</v>
      </c>
      <c r="AQ138" s="1031">
        <v>44563</v>
      </c>
      <c r="AR138" s="1031">
        <v>44926</v>
      </c>
      <c r="AS138" s="1030" t="s">
        <v>2783</v>
      </c>
      <c r="AT138" s="521"/>
      <c r="AU138" s="507"/>
      <c r="AV138" s="507"/>
      <c r="AW138" s="507"/>
      <c r="AX138" s="507"/>
      <c r="AY138" s="507"/>
      <c r="AZ138" s="507"/>
      <c r="BA138" s="507"/>
      <c r="BB138" s="507"/>
      <c r="BC138" s="507"/>
      <c r="BD138" s="507"/>
      <c r="BE138" s="507"/>
      <c r="BF138" s="507"/>
      <c r="BG138" s="507"/>
      <c r="BH138" s="507"/>
      <c r="BI138" s="507"/>
      <c r="BJ138" s="507"/>
      <c r="BK138" s="507"/>
      <c r="BL138" s="507"/>
      <c r="BM138" s="507"/>
    </row>
    <row r="139" spans="1:65" ht="105.75" customHeight="1" x14ac:dyDescent="0.2">
      <c r="A139" s="495">
        <v>1</v>
      </c>
      <c r="B139" s="490" t="s">
        <v>2795</v>
      </c>
      <c r="C139" s="489">
        <v>19</v>
      </c>
      <c r="D139" s="490" t="s">
        <v>617</v>
      </c>
      <c r="E139" s="489">
        <v>1905</v>
      </c>
      <c r="F139" s="490" t="s">
        <v>2283</v>
      </c>
      <c r="G139" s="489">
        <v>1905022</v>
      </c>
      <c r="H139" s="490" t="s">
        <v>2294</v>
      </c>
      <c r="I139" s="489">
        <v>1905022</v>
      </c>
      <c r="J139" s="490" t="s">
        <v>2294</v>
      </c>
      <c r="K139" s="495">
        <v>190502200</v>
      </c>
      <c r="L139" s="490" t="s">
        <v>2295</v>
      </c>
      <c r="M139" s="495">
        <v>190502200</v>
      </c>
      <c r="N139" s="490" t="s">
        <v>2295</v>
      </c>
      <c r="O139" s="698">
        <v>12</v>
      </c>
      <c r="P139" s="495">
        <v>2020003630125</v>
      </c>
      <c r="Q139" s="490" t="s">
        <v>3021</v>
      </c>
      <c r="R139" s="708">
        <f>SUM($V$138:$V$141)/SUM($V$134:$V$147)</f>
        <v>0.4375</v>
      </c>
      <c r="S139" s="490" t="s">
        <v>3020</v>
      </c>
      <c r="T139" s="490" t="s">
        <v>3033</v>
      </c>
      <c r="U139" s="490" t="s">
        <v>3035</v>
      </c>
      <c r="V139" s="1351">
        <v>32000000</v>
      </c>
      <c r="W139" s="862" t="s">
        <v>3031</v>
      </c>
      <c r="X139" s="1033" t="s">
        <v>2796</v>
      </c>
      <c r="Y139" s="1036">
        <v>61</v>
      </c>
      <c r="Z139" s="1030" t="s">
        <v>2860</v>
      </c>
      <c r="AA139" s="1032">
        <v>283947</v>
      </c>
      <c r="AB139" s="1032">
        <v>294321</v>
      </c>
      <c r="AC139" s="1032">
        <v>135754</v>
      </c>
      <c r="AD139" s="1032">
        <v>44640</v>
      </c>
      <c r="AE139" s="1032">
        <v>308178</v>
      </c>
      <c r="AF139" s="1032">
        <v>89696</v>
      </c>
      <c r="AG139" s="1032">
        <v>2145</v>
      </c>
      <c r="AH139" s="1032">
        <v>12718</v>
      </c>
      <c r="AI139" s="1032">
        <v>26</v>
      </c>
      <c r="AJ139" s="1032">
        <v>37</v>
      </c>
      <c r="AK139" s="1032">
        <v>0</v>
      </c>
      <c r="AL139" s="1032">
        <v>0</v>
      </c>
      <c r="AM139" s="1032">
        <v>88560</v>
      </c>
      <c r="AN139" s="1032">
        <v>24486</v>
      </c>
      <c r="AO139" s="1032">
        <v>0</v>
      </c>
      <c r="AP139" s="1032">
        <v>578268</v>
      </c>
      <c r="AQ139" s="1031">
        <v>44563</v>
      </c>
      <c r="AR139" s="1031">
        <v>44926</v>
      </c>
      <c r="AS139" s="1030" t="s">
        <v>2783</v>
      </c>
      <c r="AT139" s="521"/>
      <c r="AU139" s="507"/>
      <c r="AV139" s="507"/>
      <c r="AW139" s="507"/>
      <c r="AX139" s="507"/>
      <c r="AY139" s="507"/>
      <c r="AZ139" s="507"/>
      <c r="BA139" s="507"/>
      <c r="BB139" s="507"/>
      <c r="BC139" s="507"/>
      <c r="BD139" s="507"/>
      <c r="BE139" s="507"/>
      <c r="BF139" s="507"/>
      <c r="BG139" s="507"/>
      <c r="BH139" s="507"/>
      <c r="BI139" s="507"/>
      <c r="BJ139" s="507"/>
      <c r="BK139" s="507"/>
      <c r="BL139" s="507"/>
      <c r="BM139" s="507"/>
    </row>
    <row r="140" spans="1:65" ht="124.5" customHeight="1" x14ac:dyDescent="0.2">
      <c r="A140" s="495">
        <v>1</v>
      </c>
      <c r="B140" s="490" t="s">
        <v>2795</v>
      </c>
      <c r="C140" s="489">
        <v>19</v>
      </c>
      <c r="D140" s="490" t="s">
        <v>617</v>
      </c>
      <c r="E140" s="489">
        <v>1905</v>
      </c>
      <c r="F140" s="490" t="s">
        <v>2283</v>
      </c>
      <c r="G140" s="489">
        <v>1905022</v>
      </c>
      <c r="H140" s="490" t="s">
        <v>2294</v>
      </c>
      <c r="I140" s="489">
        <v>1905022</v>
      </c>
      <c r="J140" s="490" t="s">
        <v>2294</v>
      </c>
      <c r="K140" s="495">
        <v>190502200</v>
      </c>
      <c r="L140" s="490" t="s">
        <v>2295</v>
      </c>
      <c r="M140" s="495">
        <v>190502200</v>
      </c>
      <c r="N140" s="490" t="s">
        <v>2295</v>
      </c>
      <c r="O140" s="698">
        <v>12</v>
      </c>
      <c r="P140" s="495">
        <v>2020003630125</v>
      </c>
      <c r="Q140" s="490" t="s">
        <v>3021</v>
      </c>
      <c r="R140" s="708">
        <f>SUM($V$138:$V$141)/SUM($V$134:$V$147)</f>
        <v>0.4375</v>
      </c>
      <c r="S140" s="490" t="s">
        <v>3020</v>
      </c>
      <c r="T140" s="490" t="s">
        <v>3033</v>
      </c>
      <c r="U140" s="490" t="s">
        <v>3034</v>
      </c>
      <c r="V140" s="1351">
        <v>12000000</v>
      </c>
      <c r="W140" s="862" t="s">
        <v>3031</v>
      </c>
      <c r="X140" s="1033" t="s">
        <v>2796</v>
      </c>
      <c r="Y140" s="1036">
        <v>61</v>
      </c>
      <c r="Z140" s="1030" t="s">
        <v>2860</v>
      </c>
      <c r="AA140" s="1032">
        <v>283947</v>
      </c>
      <c r="AB140" s="1032">
        <v>294321</v>
      </c>
      <c r="AC140" s="1032">
        <v>135754</v>
      </c>
      <c r="AD140" s="1032">
        <v>44640</v>
      </c>
      <c r="AE140" s="1032">
        <v>308178</v>
      </c>
      <c r="AF140" s="1032">
        <v>89696</v>
      </c>
      <c r="AG140" s="1032">
        <v>2145</v>
      </c>
      <c r="AH140" s="1032">
        <v>12718</v>
      </c>
      <c r="AI140" s="1032">
        <v>26</v>
      </c>
      <c r="AJ140" s="1032">
        <v>37</v>
      </c>
      <c r="AK140" s="1032">
        <v>0</v>
      </c>
      <c r="AL140" s="1032">
        <v>0</v>
      </c>
      <c r="AM140" s="1032">
        <v>88560</v>
      </c>
      <c r="AN140" s="1032">
        <v>24486</v>
      </c>
      <c r="AO140" s="1032">
        <v>0</v>
      </c>
      <c r="AP140" s="1032">
        <v>578268</v>
      </c>
      <c r="AQ140" s="1031">
        <v>44563</v>
      </c>
      <c r="AR140" s="1031">
        <v>44926</v>
      </c>
      <c r="AS140" s="1030" t="s">
        <v>2783</v>
      </c>
      <c r="AT140" s="521"/>
      <c r="AU140" s="507"/>
      <c r="AV140" s="507"/>
      <c r="AW140" s="507"/>
      <c r="AX140" s="507"/>
      <c r="AY140" s="507"/>
      <c r="AZ140" s="507"/>
      <c r="BA140" s="507"/>
      <c r="BB140" s="507"/>
      <c r="BC140" s="507"/>
      <c r="BD140" s="507"/>
      <c r="BE140" s="507"/>
      <c r="BF140" s="507"/>
      <c r="BG140" s="507"/>
      <c r="BH140" s="507"/>
      <c r="BI140" s="507"/>
      <c r="BJ140" s="507"/>
      <c r="BK140" s="507"/>
      <c r="BL140" s="507"/>
      <c r="BM140" s="507"/>
    </row>
    <row r="141" spans="1:65" ht="105.75" customHeight="1" x14ac:dyDescent="0.2">
      <c r="A141" s="495">
        <v>1</v>
      </c>
      <c r="B141" s="490" t="s">
        <v>2795</v>
      </c>
      <c r="C141" s="489">
        <v>19</v>
      </c>
      <c r="D141" s="490" t="s">
        <v>617</v>
      </c>
      <c r="E141" s="489">
        <v>1905</v>
      </c>
      <c r="F141" s="490" t="s">
        <v>2283</v>
      </c>
      <c r="G141" s="489">
        <v>1905022</v>
      </c>
      <c r="H141" s="490" t="s">
        <v>2294</v>
      </c>
      <c r="I141" s="489">
        <v>1905022</v>
      </c>
      <c r="J141" s="490" t="s">
        <v>2294</v>
      </c>
      <c r="K141" s="495">
        <v>190502200</v>
      </c>
      <c r="L141" s="490" t="s">
        <v>2295</v>
      </c>
      <c r="M141" s="495">
        <v>190502200</v>
      </c>
      <c r="N141" s="490" t="s">
        <v>2295</v>
      </c>
      <c r="O141" s="698">
        <v>12</v>
      </c>
      <c r="P141" s="495">
        <v>2020003630125</v>
      </c>
      <c r="Q141" s="490" t="s">
        <v>3021</v>
      </c>
      <c r="R141" s="708">
        <f>SUM($V$138:$V$141)/SUM($V$134:$V$147)</f>
        <v>0.4375</v>
      </c>
      <c r="S141" s="490" t="s">
        <v>3020</v>
      </c>
      <c r="T141" s="490" t="s">
        <v>3033</v>
      </c>
      <c r="U141" s="490" t="s">
        <v>3032</v>
      </c>
      <c r="V141" s="1351">
        <v>20000000</v>
      </c>
      <c r="W141" s="862" t="s">
        <v>3031</v>
      </c>
      <c r="X141" s="1033" t="s">
        <v>2796</v>
      </c>
      <c r="Y141" s="1036">
        <v>61</v>
      </c>
      <c r="Z141" s="1030" t="s">
        <v>2860</v>
      </c>
      <c r="AA141" s="1032">
        <v>283947</v>
      </c>
      <c r="AB141" s="1032">
        <v>294321</v>
      </c>
      <c r="AC141" s="1032">
        <v>135754</v>
      </c>
      <c r="AD141" s="1032">
        <v>44640</v>
      </c>
      <c r="AE141" s="1032">
        <v>308178</v>
      </c>
      <c r="AF141" s="1032">
        <v>89696</v>
      </c>
      <c r="AG141" s="1032">
        <v>2145</v>
      </c>
      <c r="AH141" s="1032">
        <v>12718</v>
      </c>
      <c r="AI141" s="1032">
        <v>26</v>
      </c>
      <c r="AJ141" s="1032">
        <v>37</v>
      </c>
      <c r="AK141" s="1032">
        <v>0</v>
      </c>
      <c r="AL141" s="1032">
        <v>0</v>
      </c>
      <c r="AM141" s="1032">
        <v>88560</v>
      </c>
      <c r="AN141" s="1032">
        <v>24486</v>
      </c>
      <c r="AO141" s="1032">
        <v>0</v>
      </c>
      <c r="AP141" s="1032">
        <v>578268</v>
      </c>
      <c r="AQ141" s="1031">
        <v>44563</v>
      </c>
      <c r="AR141" s="1031">
        <v>44926</v>
      </c>
      <c r="AS141" s="1030" t="s">
        <v>2783</v>
      </c>
      <c r="AT141" s="521"/>
      <c r="AU141" s="507"/>
      <c r="AV141" s="507"/>
      <c r="AW141" s="507"/>
      <c r="AX141" s="507"/>
      <c r="AY141" s="507"/>
      <c r="AZ141" s="507"/>
      <c r="BA141" s="507"/>
      <c r="BB141" s="507"/>
      <c r="BC141" s="507"/>
      <c r="BD141" s="507"/>
      <c r="BE141" s="507"/>
      <c r="BF141" s="507"/>
      <c r="BG141" s="507"/>
      <c r="BH141" s="507"/>
      <c r="BI141" s="507"/>
      <c r="BJ141" s="507"/>
      <c r="BK141" s="507"/>
      <c r="BL141" s="507"/>
      <c r="BM141" s="507"/>
    </row>
    <row r="142" spans="1:65" ht="82.5" customHeight="1" x14ac:dyDescent="0.2">
      <c r="A142" s="495">
        <v>1</v>
      </c>
      <c r="B142" s="490" t="s">
        <v>2795</v>
      </c>
      <c r="C142" s="489">
        <v>19</v>
      </c>
      <c r="D142" s="490" t="s">
        <v>617</v>
      </c>
      <c r="E142" s="489">
        <v>1905</v>
      </c>
      <c r="F142" s="490" t="s">
        <v>2283</v>
      </c>
      <c r="G142" s="489" t="s">
        <v>64</v>
      </c>
      <c r="H142" s="490" t="s">
        <v>3025</v>
      </c>
      <c r="I142" s="489">
        <v>1905015</v>
      </c>
      <c r="J142" s="490" t="s">
        <v>947</v>
      </c>
      <c r="K142" s="495" t="s">
        <v>64</v>
      </c>
      <c r="L142" s="490" t="s">
        <v>3024</v>
      </c>
      <c r="M142" s="495" t="s">
        <v>3023</v>
      </c>
      <c r="N142" s="490" t="s">
        <v>3022</v>
      </c>
      <c r="O142" s="502">
        <v>1</v>
      </c>
      <c r="P142" s="495">
        <v>2020003630125</v>
      </c>
      <c r="Q142" s="490" t="s">
        <v>3021</v>
      </c>
      <c r="R142" s="708">
        <f t="shared" ref="R142:R147" si="5">SUM($V$142:$V$147)/SUM($V$134:$V$147)</f>
        <v>0.3125</v>
      </c>
      <c r="S142" s="490" t="s">
        <v>3020</v>
      </c>
      <c r="T142" s="490" t="s">
        <v>3019</v>
      </c>
      <c r="U142" s="490" t="s">
        <v>3030</v>
      </c>
      <c r="V142" s="1351">
        <v>10000000</v>
      </c>
      <c r="W142" s="862" t="s">
        <v>3017</v>
      </c>
      <c r="X142" s="1033" t="s">
        <v>2796</v>
      </c>
      <c r="Y142" s="1036">
        <v>61</v>
      </c>
      <c r="Z142" s="1030" t="s">
        <v>2860</v>
      </c>
      <c r="AA142" s="1032">
        <v>283947</v>
      </c>
      <c r="AB142" s="1032">
        <v>294321</v>
      </c>
      <c r="AC142" s="1032">
        <v>135754</v>
      </c>
      <c r="AD142" s="1032">
        <v>44640</v>
      </c>
      <c r="AE142" s="1032">
        <v>308178</v>
      </c>
      <c r="AF142" s="1032">
        <v>89696</v>
      </c>
      <c r="AG142" s="1032">
        <v>2145</v>
      </c>
      <c r="AH142" s="1032">
        <v>12718</v>
      </c>
      <c r="AI142" s="1032">
        <v>26</v>
      </c>
      <c r="AJ142" s="1032">
        <v>37</v>
      </c>
      <c r="AK142" s="1032">
        <v>0</v>
      </c>
      <c r="AL142" s="1032">
        <v>0</v>
      </c>
      <c r="AM142" s="1032">
        <v>88560</v>
      </c>
      <c r="AN142" s="1032">
        <v>24486</v>
      </c>
      <c r="AO142" s="1032">
        <v>0</v>
      </c>
      <c r="AP142" s="1032">
        <v>578268</v>
      </c>
      <c r="AQ142" s="1031">
        <v>44563</v>
      </c>
      <c r="AR142" s="1031">
        <v>44926</v>
      </c>
      <c r="AS142" s="1030" t="s">
        <v>2783</v>
      </c>
      <c r="AT142" s="521"/>
      <c r="AU142" s="507"/>
      <c r="AV142" s="507"/>
      <c r="AW142" s="507"/>
      <c r="AX142" s="507"/>
      <c r="AY142" s="507"/>
      <c r="AZ142" s="507"/>
      <c r="BA142" s="507"/>
      <c r="BB142" s="507"/>
      <c r="BC142" s="507"/>
      <c r="BD142" s="507"/>
      <c r="BE142" s="507"/>
      <c r="BF142" s="507"/>
      <c r="BG142" s="507"/>
      <c r="BH142" s="507"/>
      <c r="BI142" s="507"/>
      <c r="BJ142" s="507"/>
      <c r="BK142" s="507"/>
      <c r="BL142" s="507"/>
      <c r="BM142" s="507"/>
    </row>
    <row r="143" spans="1:65" ht="92.25" customHeight="1" x14ac:dyDescent="0.2">
      <c r="A143" s="495">
        <v>1</v>
      </c>
      <c r="B143" s="490" t="s">
        <v>2795</v>
      </c>
      <c r="C143" s="489">
        <v>19</v>
      </c>
      <c r="D143" s="490" t="s">
        <v>617</v>
      </c>
      <c r="E143" s="489">
        <v>1905</v>
      </c>
      <c r="F143" s="490" t="s">
        <v>2283</v>
      </c>
      <c r="G143" s="489" t="s">
        <v>64</v>
      </c>
      <c r="H143" s="490" t="s">
        <v>3025</v>
      </c>
      <c r="I143" s="489">
        <v>1905015</v>
      </c>
      <c r="J143" s="490" t="s">
        <v>947</v>
      </c>
      <c r="K143" s="495" t="s">
        <v>64</v>
      </c>
      <c r="L143" s="490" t="s">
        <v>3024</v>
      </c>
      <c r="M143" s="495" t="s">
        <v>3023</v>
      </c>
      <c r="N143" s="490" t="s">
        <v>3022</v>
      </c>
      <c r="O143" s="502">
        <v>1</v>
      </c>
      <c r="P143" s="495">
        <v>2020003630125</v>
      </c>
      <c r="Q143" s="490" t="s">
        <v>3021</v>
      </c>
      <c r="R143" s="708">
        <f t="shared" si="5"/>
        <v>0.3125</v>
      </c>
      <c r="S143" s="490" t="s">
        <v>3020</v>
      </c>
      <c r="T143" s="490" t="s">
        <v>3019</v>
      </c>
      <c r="U143" s="490" t="s">
        <v>3029</v>
      </c>
      <c r="V143" s="1351">
        <v>4500000</v>
      </c>
      <c r="W143" s="862" t="s">
        <v>3017</v>
      </c>
      <c r="X143" s="1033" t="s">
        <v>2796</v>
      </c>
      <c r="Y143" s="1036">
        <v>61</v>
      </c>
      <c r="Z143" s="1030" t="s">
        <v>2860</v>
      </c>
      <c r="AA143" s="1032">
        <v>283947</v>
      </c>
      <c r="AB143" s="1032">
        <v>294321</v>
      </c>
      <c r="AC143" s="1032">
        <v>135754</v>
      </c>
      <c r="AD143" s="1032">
        <v>44640</v>
      </c>
      <c r="AE143" s="1032">
        <v>308178</v>
      </c>
      <c r="AF143" s="1032">
        <v>89696</v>
      </c>
      <c r="AG143" s="1032">
        <v>2145</v>
      </c>
      <c r="AH143" s="1032">
        <v>12718</v>
      </c>
      <c r="AI143" s="1032">
        <v>26</v>
      </c>
      <c r="AJ143" s="1032">
        <v>37</v>
      </c>
      <c r="AK143" s="1032">
        <v>0</v>
      </c>
      <c r="AL143" s="1032">
        <v>0</v>
      </c>
      <c r="AM143" s="1032">
        <v>88560</v>
      </c>
      <c r="AN143" s="1032">
        <v>24486</v>
      </c>
      <c r="AO143" s="1032">
        <v>0</v>
      </c>
      <c r="AP143" s="1032">
        <v>578268</v>
      </c>
      <c r="AQ143" s="1031">
        <v>44563</v>
      </c>
      <c r="AR143" s="1031">
        <v>44926</v>
      </c>
      <c r="AS143" s="1030" t="s">
        <v>2783</v>
      </c>
      <c r="AT143" s="521"/>
      <c r="AU143" s="507"/>
      <c r="AV143" s="507"/>
      <c r="AW143" s="507"/>
      <c r="AX143" s="507"/>
      <c r="AY143" s="507"/>
      <c r="AZ143" s="507"/>
      <c r="BA143" s="507"/>
      <c r="BB143" s="507"/>
      <c r="BC143" s="507"/>
      <c r="BD143" s="507"/>
      <c r="BE143" s="507"/>
      <c r="BF143" s="507"/>
      <c r="BG143" s="507"/>
      <c r="BH143" s="507"/>
      <c r="BI143" s="507"/>
      <c r="BJ143" s="507"/>
      <c r="BK143" s="507"/>
      <c r="BL143" s="507"/>
      <c r="BM143" s="507"/>
    </row>
    <row r="144" spans="1:65" ht="78.75" customHeight="1" x14ac:dyDescent="0.2">
      <c r="A144" s="495">
        <v>1</v>
      </c>
      <c r="B144" s="490" t="s">
        <v>2795</v>
      </c>
      <c r="C144" s="489">
        <v>19</v>
      </c>
      <c r="D144" s="490" t="s">
        <v>617</v>
      </c>
      <c r="E144" s="489">
        <v>1905</v>
      </c>
      <c r="F144" s="490" t="s">
        <v>2283</v>
      </c>
      <c r="G144" s="489" t="s">
        <v>64</v>
      </c>
      <c r="H144" s="490" t="s">
        <v>3025</v>
      </c>
      <c r="I144" s="489">
        <v>1905015</v>
      </c>
      <c r="J144" s="490" t="s">
        <v>947</v>
      </c>
      <c r="K144" s="495" t="s">
        <v>64</v>
      </c>
      <c r="L144" s="490" t="s">
        <v>3024</v>
      </c>
      <c r="M144" s="495" t="s">
        <v>3023</v>
      </c>
      <c r="N144" s="490" t="s">
        <v>3022</v>
      </c>
      <c r="O144" s="502">
        <v>1</v>
      </c>
      <c r="P144" s="495">
        <v>2020003630125</v>
      </c>
      <c r="Q144" s="490" t="s">
        <v>3021</v>
      </c>
      <c r="R144" s="708">
        <f t="shared" si="5"/>
        <v>0.3125</v>
      </c>
      <c r="S144" s="490" t="s">
        <v>3020</v>
      </c>
      <c r="T144" s="490" t="s">
        <v>3019</v>
      </c>
      <c r="U144" s="490" t="s">
        <v>3028</v>
      </c>
      <c r="V144" s="1351">
        <v>8000000</v>
      </c>
      <c r="W144" s="862" t="s">
        <v>3017</v>
      </c>
      <c r="X144" s="1033" t="s">
        <v>2796</v>
      </c>
      <c r="Y144" s="1036">
        <v>61</v>
      </c>
      <c r="Z144" s="1030" t="s">
        <v>2860</v>
      </c>
      <c r="AA144" s="1032">
        <v>283947</v>
      </c>
      <c r="AB144" s="1032">
        <v>294321</v>
      </c>
      <c r="AC144" s="1032">
        <v>135754</v>
      </c>
      <c r="AD144" s="1032">
        <v>44640</v>
      </c>
      <c r="AE144" s="1032">
        <v>308178</v>
      </c>
      <c r="AF144" s="1032">
        <v>89696</v>
      </c>
      <c r="AG144" s="1032">
        <v>2145</v>
      </c>
      <c r="AH144" s="1032">
        <v>12718</v>
      </c>
      <c r="AI144" s="1032">
        <v>26</v>
      </c>
      <c r="AJ144" s="1032">
        <v>37</v>
      </c>
      <c r="AK144" s="1032">
        <v>0</v>
      </c>
      <c r="AL144" s="1032">
        <v>0</v>
      </c>
      <c r="AM144" s="1032">
        <v>88560</v>
      </c>
      <c r="AN144" s="1032">
        <v>24486</v>
      </c>
      <c r="AO144" s="1032">
        <v>0</v>
      </c>
      <c r="AP144" s="1032">
        <v>578268</v>
      </c>
      <c r="AQ144" s="1031">
        <v>44563</v>
      </c>
      <c r="AR144" s="1031">
        <v>44926</v>
      </c>
      <c r="AS144" s="1030" t="s">
        <v>2783</v>
      </c>
      <c r="AT144" s="521"/>
      <c r="AU144" s="507"/>
      <c r="AV144" s="507"/>
      <c r="AW144" s="507"/>
      <c r="AX144" s="507"/>
      <c r="AY144" s="507"/>
      <c r="AZ144" s="507"/>
      <c r="BA144" s="507"/>
      <c r="BB144" s="507"/>
      <c r="BC144" s="507"/>
      <c r="BD144" s="507"/>
      <c r="BE144" s="507"/>
      <c r="BF144" s="507"/>
      <c r="BG144" s="507"/>
      <c r="BH144" s="507"/>
      <c r="BI144" s="507"/>
      <c r="BJ144" s="507"/>
      <c r="BK144" s="507"/>
      <c r="BL144" s="507"/>
      <c r="BM144" s="507"/>
    </row>
    <row r="145" spans="1:65" ht="88.5" customHeight="1" x14ac:dyDescent="0.2">
      <c r="A145" s="495">
        <v>1</v>
      </c>
      <c r="B145" s="490" t="s">
        <v>2795</v>
      </c>
      <c r="C145" s="489">
        <v>19</v>
      </c>
      <c r="D145" s="490" t="s">
        <v>617</v>
      </c>
      <c r="E145" s="489">
        <v>1905</v>
      </c>
      <c r="F145" s="490" t="s">
        <v>2283</v>
      </c>
      <c r="G145" s="489" t="s">
        <v>64</v>
      </c>
      <c r="H145" s="490" t="s">
        <v>3025</v>
      </c>
      <c r="I145" s="489">
        <v>1905015</v>
      </c>
      <c r="J145" s="490" t="s">
        <v>947</v>
      </c>
      <c r="K145" s="495" t="s">
        <v>64</v>
      </c>
      <c r="L145" s="490" t="s">
        <v>3024</v>
      </c>
      <c r="M145" s="495" t="s">
        <v>3023</v>
      </c>
      <c r="N145" s="490" t="s">
        <v>3022</v>
      </c>
      <c r="O145" s="502">
        <v>1</v>
      </c>
      <c r="P145" s="495">
        <v>2020003630125</v>
      </c>
      <c r="Q145" s="490" t="s">
        <v>3021</v>
      </c>
      <c r="R145" s="708">
        <f t="shared" si="5"/>
        <v>0.3125</v>
      </c>
      <c r="S145" s="490" t="s">
        <v>3020</v>
      </c>
      <c r="T145" s="490" t="s">
        <v>3019</v>
      </c>
      <c r="U145" s="490" t="s">
        <v>3027</v>
      </c>
      <c r="V145" s="1351">
        <v>10000000</v>
      </c>
      <c r="W145" s="862" t="s">
        <v>3017</v>
      </c>
      <c r="X145" s="1033" t="s">
        <v>2796</v>
      </c>
      <c r="Y145" s="1036">
        <v>61</v>
      </c>
      <c r="Z145" s="1030" t="s">
        <v>2860</v>
      </c>
      <c r="AA145" s="1032">
        <v>283947</v>
      </c>
      <c r="AB145" s="1032">
        <v>294321</v>
      </c>
      <c r="AC145" s="1032">
        <v>135754</v>
      </c>
      <c r="AD145" s="1032">
        <v>44640</v>
      </c>
      <c r="AE145" s="1032">
        <v>308178</v>
      </c>
      <c r="AF145" s="1032">
        <v>89696</v>
      </c>
      <c r="AG145" s="1032">
        <v>2145</v>
      </c>
      <c r="AH145" s="1032">
        <v>12718</v>
      </c>
      <c r="AI145" s="1032">
        <v>26</v>
      </c>
      <c r="AJ145" s="1032">
        <v>37</v>
      </c>
      <c r="AK145" s="1032">
        <v>0</v>
      </c>
      <c r="AL145" s="1032">
        <v>0</v>
      </c>
      <c r="AM145" s="1032">
        <v>88560</v>
      </c>
      <c r="AN145" s="1032">
        <v>24486</v>
      </c>
      <c r="AO145" s="1032">
        <v>0</v>
      </c>
      <c r="AP145" s="1032">
        <v>578268</v>
      </c>
      <c r="AQ145" s="1031">
        <v>44563</v>
      </c>
      <c r="AR145" s="1031">
        <v>44926</v>
      </c>
      <c r="AS145" s="1030" t="s">
        <v>2783</v>
      </c>
      <c r="AT145" s="521"/>
      <c r="AU145" s="507"/>
      <c r="AV145" s="507"/>
      <c r="AW145" s="507"/>
      <c r="AX145" s="507"/>
      <c r="AY145" s="507"/>
      <c r="AZ145" s="507"/>
      <c r="BA145" s="507"/>
      <c r="BB145" s="507"/>
      <c r="BC145" s="507"/>
      <c r="BD145" s="507"/>
      <c r="BE145" s="507"/>
      <c r="BF145" s="507"/>
      <c r="BG145" s="507"/>
      <c r="BH145" s="507"/>
      <c r="BI145" s="507"/>
      <c r="BJ145" s="507"/>
      <c r="BK145" s="507"/>
      <c r="BL145" s="507"/>
      <c r="BM145" s="507"/>
    </row>
    <row r="146" spans="1:65" ht="111" customHeight="1" x14ac:dyDescent="0.2">
      <c r="A146" s="495">
        <v>1</v>
      </c>
      <c r="B146" s="490" t="s">
        <v>2795</v>
      </c>
      <c r="C146" s="489">
        <v>19</v>
      </c>
      <c r="D146" s="490" t="s">
        <v>617</v>
      </c>
      <c r="E146" s="489">
        <v>1905</v>
      </c>
      <c r="F146" s="490" t="s">
        <v>2283</v>
      </c>
      <c r="G146" s="489" t="s">
        <v>64</v>
      </c>
      <c r="H146" s="490" t="s">
        <v>3025</v>
      </c>
      <c r="I146" s="489">
        <v>1905015</v>
      </c>
      <c r="J146" s="490" t="s">
        <v>947</v>
      </c>
      <c r="K146" s="495" t="s">
        <v>64</v>
      </c>
      <c r="L146" s="490" t="s">
        <v>3024</v>
      </c>
      <c r="M146" s="495" t="s">
        <v>3023</v>
      </c>
      <c r="N146" s="490" t="s">
        <v>3022</v>
      </c>
      <c r="O146" s="502">
        <v>1</v>
      </c>
      <c r="P146" s="495">
        <v>2020003630125</v>
      </c>
      <c r="Q146" s="490" t="s">
        <v>3021</v>
      </c>
      <c r="R146" s="708">
        <f t="shared" si="5"/>
        <v>0.3125</v>
      </c>
      <c r="S146" s="490" t="s">
        <v>3020</v>
      </c>
      <c r="T146" s="490" t="s">
        <v>3019</v>
      </c>
      <c r="U146" s="490" t="s">
        <v>3026</v>
      </c>
      <c r="V146" s="1351">
        <v>8000000</v>
      </c>
      <c r="W146" s="862" t="s">
        <v>3017</v>
      </c>
      <c r="X146" s="1033" t="s">
        <v>2796</v>
      </c>
      <c r="Y146" s="1036">
        <v>61</v>
      </c>
      <c r="Z146" s="1030" t="s">
        <v>2860</v>
      </c>
      <c r="AA146" s="1032">
        <v>283947</v>
      </c>
      <c r="AB146" s="1032">
        <v>294321</v>
      </c>
      <c r="AC146" s="1032">
        <v>135754</v>
      </c>
      <c r="AD146" s="1032">
        <v>44640</v>
      </c>
      <c r="AE146" s="1032">
        <v>308178</v>
      </c>
      <c r="AF146" s="1032">
        <v>89696</v>
      </c>
      <c r="AG146" s="1032">
        <v>2145</v>
      </c>
      <c r="AH146" s="1032">
        <v>12718</v>
      </c>
      <c r="AI146" s="1032">
        <v>26</v>
      </c>
      <c r="AJ146" s="1032">
        <v>37</v>
      </c>
      <c r="AK146" s="1032">
        <v>0</v>
      </c>
      <c r="AL146" s="1032">
        <v>0</v>
      </c>
      <c r="AM146" s="1032">
        <v>88560</v>
      </c>
      <c r="AN146" s="1032">
        <v>24486</v>
      </c>
      <c r="AO146" s="1032">
        <v>0</v>
      </c>
      <c r="AP146" s="1032">
        <v>578268</v>
      </c>
      <c r="AQ146" s="1031">
        <v>44563</v>
      </c>
      <c r="AR146" s="1031">
        <v>44926</v>
      </c>
      <c r="AS146" s="1030" t="s">
        <v>2783</v>
      </c>
      <c r="AT146" s="521"/>
      <c r="AU146" s="507"/>
      <c r="AV146" s="507"/>
      <c r="AW146" s="507"/>
      <c r="AX146" s="507"/>
      <c r="AY146" s="507"/>
      <c r="AZ146" s="507"/>
      <c r="BA146" s="507"/>
      <c r="BB146" s="507"/>
      <c r="BC146" s="507"/>
      <c r="BD146" s="507"/>
      <c r="BE146" s="507"/>
      <c r="BF146" s="507"/>
      <c r="BG146" s="507"/>
      <c r="BH146" s="507"/>
      <c r="BI146" s="507"/>
      <c r="BJ146" s="507"/>
      <c r="BK146" s="507"/>
      <c r="BL146" s="507"/>
      <c r="BM146" s="507"/>
    </row>
    <row r="147" spans="1:65" ht="82.5" customHeight="1" x14ac:dyDescent="0.2">
      <c r="A147" s="495">
        <v>1</v>
      </c>
      <c r="B147" s="490" t="s">
        <v>2795</v>
      </c>
      <c r="C147" s="489">
        <v>19</v>
      </c>
      <c r="D147" s="490" t="s">
        <v>617</v>
      </c>
      <c r="E147" s="489">
        <v>1905</v>
      </c>
      <c r="F147" s="490" t="s">
        <v>2283</v>
      </c>
      <c r="G147" s="489" t="s">
        <v>64</v>
      </c>
      <c r="H147" s="490" t="s">
        <v>3025</v>
      </c>
      <c r="I147" s="489">
        <v>1905015</v>
      </c>
      <c r="J147" s="490" t="s">
        <v>947</v>
      </c>
      <c r="K147" s="495" t="s">
        <v>64</v>
      </c>
      <c r="L147" s="490" t="s">
        <v>3024</v>
      </c>
      <c r="M147" s="495" t="s">
        <v>3023</v>
      </c>
      <c r="N147" s="490" t="s">
        <v>3022</v>
      </c>
      <c r="O147" s="502">
        <v>1</v>
      </c>
      <c r="P147" s="495">
        <v>2020003630125</v>
      </c>
      <c r="Q147" s="490" t="s">
        <v>3021</v>
      </c>
      <c r="R147" s="708">
        <f t="shared" si="5"/>
        <v>0.3125</v>
      </c>
      <c r="S147" s="490" t="s">
        <v>3020</v>
      </c>
      <c r="T147" s="490" t="s">
        <v>3019</v>
      </c>
      <c r="U147" s="490" t="s">
        <v>3018</v>
      </c>
      <c r="V147" s="1351">
        <v>9500000</v>
      </c>
      <c r="W147" s="862" t="s">
        <v>3017</v>
      </c>
      <c r="X147" s="1033" t="s">
        <v>2796</v>
      </c>
      <c r="Y147" s="1036">
        <v>61</v>
      </c>
      <c r="Z147" s="1030" t="s">
        <v>2860</v>
      </c>
      <c r="AA147" s="1032">
        <v>283947</v>
      </c>
      <c r="AB147" s="1032">
        <v>294321</v>
      </c>
      <c r="AC147" s="1032">
        <v>135754</v>
      </c>
      <c r="AD147" s="1032">
        <v>44640</v>
      </c>
      <c r="AE147" s="1032">
        <v>308178</v>
      </c>
      <c r="AF147" s="1032">
        <v>89696</v>
      </c>
      <c r="AG147" s="1032">
        <v>2145</v>
      </c>
      <c r="AH147" s="1032">
        <v>12718</v>
      </c>
      <c r="AI147" s="1032">
        <v>26</v>
      </c>
      <c r="AJ147" s="1032">
        <v>37</v>
      </c>
      <c r="AK147" s="1032">
        <v>0</v>
      </c>
      <c r="AL147" s="1032">
        <v>0</v>
      </c>
      <c r="AM147" s="1032">
        <v>88560</v>
      </c>
      <c r="AN147" s="1032">
        <v>24486</v>
      </c>
      <c r="AO147" s="1032">
        <v>0</v>
      </c>
      <c r="AP147" s="1032">
        <v>578268</v>
      </c>
      <c r="AQ147" s="1031">
        <v>44563</v>
      </c>
      <c r="AR147" s="1031">
        <v>44926</v>
      </c>
      <c r="AS147" s="1030" t="s">
        <v>2783</v>
      </c>
      <c r="AT147" s="521"/>
      <c r="AU147" s="507"/>
      <c r="AV147" s="507"/>
      <c r="AW147" s="507"/>
      <c r="AX147" s="507"/>
      <c r="AY147" s="507"/>
      <c r="AZ147" s="507"/>
      <c r="BA147" s="507"/>
      <c r="BB147" s="507"/>
      <c r="BC147" s="507"/>
      <c r="BD147" s="507"/>
      <c r="BE147" s="507"/>
      <c r="BF147" s="507"/>
      <c r="BG147" s="507"/>
      <c r="BH147" s="507"/>
      <c r="BI147" s="507"/>
      <c r="BJ147" s="507"/>
      <c r="BK147" s="507"/>
      <c r="BL147" s="507"/>
      <c r="BM147" s="507"/>
    </row>
    <row r="148" spans="1:65" ht="108.75" customHeight="1" x14ac:dyDescent="0.2">
      <c r="A148" s="495">
        <v>1</v>
      </c>
      <c r="B148" s="490" t="s">
        <v>2795</v>
      </c>
      <c r="C148" s="489">
        <v>19</v>
      </c>
      <c r="D148" s="490" t="s">
        <v>617</v>
      </c>
      <c r="E148" s="489">
        <v>1905</v>
      </c>
      <c r="F148" s="490" t="s">
        <v>2283</v>
      </c>
      <c r="G148" s="489">
        <v>1905023</v>
      </c>
      <c r="H148" s="490" t="s">
        <v>3011</v>
      </c>
      <c r="I148" s="489">
        <v>1905023</v>
      </c>
      <c r="J148" s="490" t="s">
        <v>3011</v>
      </c>
      <c r="K148" s="495">
        <v>190502300</v>
      </c>
      <c r="L148" s="490" t="s">
        <v>3010</v>
      </c>
      <c r="M148" s="495">
        <v>190502300</v>
      </c>
      <c r="N148" s="490" t="s">
        <v>3010</v>
      </c>
      <c r="O148" s="502">
        <v>12</v>
      </c>
      <c r="P148" s="495">
        <v>2020003630126</v>
      </c>
      <c r="Q148" s="490" t="s">
        <v>3003</v>
      </c>
      <c r="R148" s="708">
        <f t="shared" ref="R148:R154" si="6">SUM($V$148:$V$154)/SUM($V$148:$V$158)</f>
        <v>0.60096725537297591</v>
      </c>
      <c r="S148" s="490" t="s">
        <v>3002</v>
      </c>
      <c r="T148" s="490" t="s">
        <v>3009</v>
      </c>
      <c r="U148" s="490" t="s">
        <v>3016</v>
      </c>
      <c r="V148" s="1351">
        <v>21000000</v>
      </c>
      <c r="W148" s="862" t="s">
        <v>3007</v>
      </c>
      <c r="X148" s="1033" t="s">
        <v>2796</v>
      </c>
      <c r="Y148" s="1036">
        <v>61</v>
      </c>
      <c r="Z148" s="1030" t="s">
        <v>2860</v>
      </c>
      <c r="AA148" s="1032">
        <v>289394</v>
      </c>
      <c r="AB148" s="1032">
        <v>279112</v>
      </c>
      <c r="AC148" s="1032">
        <v>63164</v>
      </c>
      <c r="AD148" s="1032">
        <v>45607</v>
      </c>
      <c r="AE148" s="1032">
        <v>365607</v>
      </c>
      <c r="AF148" s="1032">
        <v>75612</v>
      </c>
      <c r="AG148" s="1032">
        <v>2145</v>
      </c>
      <c r="AH148" s="1032">
        <v>12718</v>
      </c>
      <c r="AI148" s="1032">
        <v>26</v>
      </c>
      <c r="AJ148" s="1032">
        <v>37</v>
      </c>
      <c r="AK148" s="1032">
        <v>0</v>
      </c>
      <c r="AL148" s="1032">
        <v>0</v>
      </c>
      <c r="AM148" s="1032">
        <v>78</v>
      </c>
      <c r="AN148" s="1032">
        <v>16897</v>
      </c>
      <c r="AO148" s="1032">
        <v>852</v>
      </c>
      <c r="AP148" s="1032">
        <v>568506</v>
      </c>
      <c r="AQ148" s="1031">
        <v>44563</v>
      </c>
      <c r="AR148" s="1031">
        <v>44926</v>
      </c>
      <c r="AS148" s="1030" t="s">
        <v>2783</v>
      </c>
      <c r="AT148" s="521"/>
      <c r="AU148" s="507"/>
      <c r="AV148" s="507"/>
      <c r="AW148" s="507"/>
      <c r="AX148" s="507"/>
      <c r="AY148" s="507"/>
      <c r="AZ148" s="507"/>
      <c r="BA148" s="507"/>
      <c r="BB148" s="507"/>
      <c r="BC148" s="507"/>
      <c r="BD148" s="507"/>
      <c r="BE148" s="507"/>
      <c r="BF148" s="507"/>
      <c r="BG148" s="507"/>
      <c r="BH148" s="507"/>
      <c r="BI148" s="507"/>
      <c r="BJ148" s="507"/>
      <c r="BK148" s="507"/>
      <c r="BL148" s="507"/>
      <c r="BM148" s="507"/>
    </row>
    <row r="149" spans="1:65" ht="108.75" customHeight="1" x14ac:dyDescent="0.2">
      <c r="A149" s="495">
        <v>1</v>
      </c>
      <c r="B149" s="490" t="s">
        <v>2795</v>
      </c>
      <c r="C149" s="489">
        <v>19</v>
      </c>
      <c r="D149" s="490" t="s">
        <v>617</v>
      </c>
      <c r="E149" s="489">
        <v>1905</v>
      </c>
      <c r="F149" s="490" t="s">
        <v>2283</v>
      </c>
      <c r="G149" s="489">
        <v>1905023</v>
      </c>
      <c r="H149" s="490" t="s">
        <v>3011</v>
      </c>
      <c r="I149" s="489">
        <v>1905023</v>
      </c>
      <c r="J149" s="490" t="s">
        <v>3011</v>
      </c>
      <c r="K149" s="495">
        <v>190502300</v>
      </c>
      <c r="L149" s="490" t="s">
        <v>3010</v>
      </c>
      <c r="M149" s="495">
        <v>190502300</v>
      </c>
      <c r="N149" s="490" t="s">
        <v>3010</v>
      </c>
      <c r="O149" s="502">
        <v>12</v>
      </c>
      <c r="P149" s="495">
        <v>2020003630126</v>
      </c>
      <c r="Q149" s="490" t="s">
        <v>3003</v>
      </c>
      <c r="R149" s="708">
        <f t="shared" si="6"/>
        <v>0.60096725537297591</v>
      </c>
      <c r="S149" s="490" t="s">
        <v>3002</v>
      </c>
      <c r="T149" s="490" t="s">
        <v>3009</v>
      </c>
      <c r="U149" s="490" t="s">
        <v>3016</v>
      </c>
      <c r="V149" s="1351">
        <v>15484800</v>
      </c>
      <c r="W149" s="862" t="s">
        <v>3015</v>
      </c>
      <c r="X149" s="1033" t="s">
        <v>2796</v>
      </c>
      <c r="Y149" s="1036">
        <v>20</v>
      </c>
      <c r="Z149" s="1030" t="s">
        <v>2784</v>
      </c>
      <c r="AA149" s="1032">
        <v>289394</v>
      </c>
      <c r="AB149" s="1032">
        <v>279112</v>
      </c>
      <c r="AC149" s="1032">
        <v>63164</v>
      </c>
      <c r="AD149" s="1032">
        <v>45607</v>
      </c>
      <c r="AE149" s="1032">
        <v>365607</v>
      </c>
      <c r="AF149" s="1032">
        <v>75612</v>
      </c>
      <c r="AG149" s="1032">
        <v>2145</v>
      </c>
      <c r="AH149" s="1032">
        <v>12718</v>
      </c>
      <c r="AI149" s="1032">
        <v>26</v>
      </c>
      <c r="AJ149" s="1032">
        <v>37</v>
      </c>
      <c r="AK149" s="1032">
        <v>0</v>
      </c>
      <c r="AL149" s="1032">
        <v>0</v>
      </c>
      <c r="AM149" s="1032">
        <v>78</v>
      </c>
      <c r="AN149" s="1032">
        <v>16897</v>
      </c>
      <c r="AO149" s="1032">
        <v>852</v>
      </c>
      <c r="AP149" s="1032">
        <v>568506</v>
      </c>
      <c r="AQ149" s="1031">
        <v>44563</v>
      </c>
      <c r="AR149" s="1031">
        <v>44926</v>
      </c>
      <c r="AS149" s="1030" t="s">
        <v>2783</v>
      </c>
      <c r="AT149" s="521"/>
      <c r="AU149" s="507"/>
      <c r="AV149" s="507"/>
      <c r="AW149" s="507"/>
      <c r="AX149" s="507"/>
      <c r="AY149" s="507"/>
      <c r="AZ149" s="507"/>
      <c r="BA149" s="507"/>
      <c r="BB149" s="507"/>
      <c r="BC149" s="507"/>
      <c r="BD149" s="507"/>
      <c r="BE149" s="507"/>
      <c r="BF149" s="507"/>
      <c r="BG149" s="507"/>
      <c r="BH149" s="507"/>
      <c r="BI149" s="507"/>
      <c r="BJ149" s="507"/>
      <c r="BK149" s="507"/>
      <c r="BL149" s="507"/>
      <c r="BM149" s="507"/>
    </row>
    <row r="150" spans="1:65" ht="85.5" customHeight="1" x14ac:dyDescent="0.2">
      <c r="A150" s="495">
        <v>1</v>
      </c>
      <c r="B150" s="490" t="s">
        <v>2795</v>
      </c>
      <c r="C150" s="489">
        <v>19</v>
      </c>
      <c r="D150" s="490" t="s">
        <v>617</v>
      </c>
      <c r="E150" s="489">
        <v>1905</v>
      </c>
      <c r="F150" s="490" t="s">
        <v>2283</v>
      </c>
      <c r="G150" s="489">
        <v>1905023</v>
      </c>
      <c r="H150" s="490" t="s">
        <v>3011</v>
      </c>
      <c r="I150" s="489">
        <v>1905023</v>
      </c>
      <c r="J150" s="490" t="s">
        <v>3011</v>
      </c>
      <c r="K150" s="495">
        <v>190502300</v>
      </c>
      <c r="L150" s="490" t="s">
        <v>3010</v>
      </c>
      <c r="M150" s="495">
        <v>190502300</v>
      </c>
      <c r="N150" s="490" t="s">
        <v>3010</v>
      </c>
      <c r="O150" s="502">
        <v>12</v>
      </c>
      <c r="P150" s="495">
        <v>2020003630126</v>
      </c>
      <c r="Q150" s="490" t="s">
        <v>3003</v>
      </c>
      <c r="R150" s="708">
        <f t="shared" si="6"/>
        <v>0.60096725537297591</v>
      </c>
      <c r="S150" s="490" t="s">
        <v>3002</v>
      </c>
      <c r="T150" s="490" t="s">
        <v>3009</v>
      </c>
      <c r="U150" s="490" t="s">
        <v>3005</v>
      </c>
      <c r="V150" s="1351">
        <v>15000000</v>
      </c>
      <c r="W150" s="862" t="s">
        <v>3007</v>
      </c>
      <c r="X150" s="1033" t="s">
        <v>2796</v>
      </c>
      <c r="Y150" s="1036">
        <v>61</v>
      </c>
      <c r="Z150" s="1030" t="s">
        <v>2860</v>
      </c>
      <c r="AA150" s="1032">
        <v>289394</v>
      </c>
      <c r="AB150" s="1032">
        <v>279112</v>
      </c>
      <c r="AC150" s="1032">
        <v>63164</v>
      </c>
      <c r="AD150" s="1032">
        <v>45607</v>
      </c>
      <c r="AE150" s="1032">
        <v>365607</v>
      </c>
      <c r="AF150" s="1032">
        <v>75612</v>
      </c>
      <c r="AG150" s="1032">
        <v>2145</v>
      </c>
      <c r="AH150" s="1032">
        <v>12718</v>
      </c>
      <c r="AI150" s="1032">
        <v>26</v>
      </c>
      <c r="AJ150" s="1032">
        <v>37</v>
      </c>
      <c r="AK150" s="1032">
        <v>0</v>
      </c>
      <c r="AL150" s="1032">
        <v>0</v>
      </c>
      <c r="AM150" s="1032">
        <v>78</v>
      </c>
      <c r="AN150" s="1032">
        <v>16897</v>
      </c>
      <c r="AO150" s="1032">
        <v>852</v>
      </c>
      <c r="AP150" s="1032">
        <v>568506</v>
      </c>
      <c r="AQ150" s="1031">
        <v>44563</v>
      </c>
      <c r="AR150" s="1031">
        <v>44926</v>
      </c>
      <c r="AS150" s="1030" t="s">
        <v>2783</v>
      </c>
      <c r="AT150" s="521"/>
      <c r="AU150" s="507"/>
      <c r="AV150" s="507"/>
      <c r="AW150" s="507"/>
      <c r="AX150" s="507"/>
      <c r="AY150" s="507"/>
      <c r="AZ150" s="507"/>
      <c r="BA150" s="507"/>
      <c r="BB150" s="507"/>
      <c r="BC150" s="507"/>
      <c r="BD150" s="507"/>
      <c r="BE150" s="507"/>
      <c r="BF150" s="507"/>
      <c r="BG150" s="507"/>
      <c r="BH150" s="507"/>
      <c r="BI150" s="507"/>
      <c r="BJ150" s="507"/>
      <c r="BK150" s="507"/>
      <c r="BL150" s="507"/>
      <c r="BM150" s="507"/>
    </row>
    <row r="151" spans="1:65" ht="90.75" customHeight="1" x14ac:dyDescent="0.2">
      <c r="A151" s="495">
        <v>1</v>
      </c>
      <c r="B151" s="490" t="s">
        <v>2795</v>
      </c>
      <c r="C151" s="489">
        <v>19</v>
      </c>
      <c r="D151" s="490" t="s">
        <v>617</v>
      </c>
      <c r="E151" s="489">
        <v>1905</v>
      </c>
      <c r="F151" s="490" t="s">
        <v>2283</v>
      </c>
      <c r="G151" s="489">
        <v>1905023</v>
      </c>
      <c r="H151" s="490" t="s">
        <v>3011</v>
      </c>
      <c r="I151" s="489">
        <v>1905023</v>
      </c>
      <c r="J151" s="490" t="s">
        <v>3011</v>
      </c>
      <c r="K151" s="495">
        <v>190502300</v>
      </c>
      <c r="L151" s="490" t="s">
        <v>3010</v>
      </c>
      <c r="M151" s="495">
        <v>190502300</v>
      </c>
      <c r="N151" s="490" t="s">
        <v>3010</v>
      </c>
      <c r="O151" s="502">
        <v>12</v>
      </c>
      <c r="P151" s="495">
        <v>2020003630126</v>
      </c>
      <c r="Q151" s="490" t="s">
        <v>3003</v>
      </c>
      <c r="R151" s="708">
        <f t="shared" si="6"/>
        <v>0.60096725537297591</v>
      </c>
      <c r="S151" s="490" t="s">
        <v>3002</v>
      </c>
      <c r="T151" s="490" t="s">
        <v>3009</v>
      </c>
      <c r="U151" s="490" t="s">
        <v>3005</v>
      </c>
      <c r="V151" s="1351">
        <v>15000000</v>
      </c>
      <c r="W151" s="862" t="s">
        <v>3014</v>
      </c>
      <c r="X151" s="1033" t="s">
        <v>2796</v>
      </c>
      <c r="Y151" s="1036">
        <v>20</v>
      </c>
      <c r="Z151" s="1030" t="s">
        <v>2784</v>
      </c>
      <c r="AA151" s="1032">
        <v>289394</v>
      </c>
      <c r="AB151" s="1032">
        <v>279112</v>
      </c>
      <c r="AC151" s="1032">
        <v>63164</v>
      </c>
      <c r="AD151" s="1032">
        <v>45607</v>
      </c>
      <c r="AE151" s="1032">
        <v>365607</v>
      </c>
      <c r="AF151" s="1032">
        <v>75612</v>
      </c>
      <c r="AG151" s="1032">
        <v>2145</v>
      </c>
      <c r="AH151" s="1032">
        <v>12718</v>
      </c>
      <c r="AI151" s="1032">
        <v>26</v>
      </c>
      <c r="AJ151" s="1032">
        <v>37</v>
      </c>
      <c r="AK151" s="1032">
        <v>0</v>
      </c>
      <c r="AL151" s="1032">
        <v>0</v>
      </c>
      <c r="AM151" s="1032">
        <v>78</v>
      </c>
      <c r="AN151" s="1032">
        <v>16897</v>
      </c>
      <c r="AO151" s="1032">
        <v>852</v>
      </c>
      <c r="AP151" s="1032">
        <v>568506</v>
      </c>
      <c r="AQ151" s="1031">
        <v>44563</v>
      </c>
      <c r="AR151" s="1031">
        <v>44926</v>
      </c>
      <c r="AS151" s="1030" t="s">
        <v>2783</v>
      </c>
      <c r="AT151" s="521"/>
      <c r="AU151" s="507"/>
      <c r="AV151" s="507"/>
      <c r="AW151" s="507"/>
      <c r="AX151" s="507"/>
      <c r="AY151" s="507"/>
      <c r="AZ151" s="507"/>
      <c r="BA151" s="507"/>
      <c r="BB151" s="507"/>
      <c r="BC151" s="507"/>
      <c r="BD151" s="507"/>
      <c r="BE151" s="507"/>
      <c r="BF151" s="507"/>
      <c r="BG151" s="507"/>
      <c r="BH151" s="507"/>
      <c r="BI151" s="507"/>
      <c r="BJ151" s="507"/>
      <c r="BK151" s="507"/>
      <c r="BL151" s="507"/>
      <c r="BM151" s="507"/>
    </row>
    <row r="152" spans="1:65" ht="78.75" customHeight="1" x14ac:dyDescent="0.2">
      <c r="A152" s="495">
        <v>1</v>
      </c>
      <c r="B152" s="490" t="s">
        <v>2795</v>
      </c>
      <c r="C152" s="489">
        <v>19</v>
      </c>
      <c r="D152" s="490" t="s">
        <v>617</v>
      </c>
      <c r="E152" s="489">
        <v>1905</v>
      </c>
      <c r="F152" s="490" t="s">
        <v>2283</v>
      </c>
      <c r="G152" s="489">
        <v>1905023</v>
      </c>
      <c r="H152" s="490" t="s">
        <v>3011</v>
      </c>
      <c r="I152" s="489">
        <v>1905023</v>
      </c>
      <c r="J152" s="490" t="s">
        <v>3011</v>
      </c>
      <c r="K152" s="495">
        <v>190502300</v>
      </c>
      <c r="L152" s="490" t="s">
        <v>3010</v>
      </c>
      <c r="M152" s="495">
        <v>190502300</v>
      </c>
      <c r="N152" s="490" t="s">
        <v>3010</v>
      </c>
      <c r="O152" s="502">
        <v>12</v>
      </c>
      <c r="P152" s="495">
        <v>2020003630126</v>
      </c>
      <c r="Q152" s="490" t="s">
        <v>3003</v>
      </c>
      <c r="R152" s="708">
        <f t="shared" si="6"/>
        <v>0.60096725537297591</v>
      </c>
      <c r="S152" s="490" t="s">
        <v>3002</v>
      </c>
      <c r="T152" s="490" t="s">
        <v>3009</v>
      </c>
      <c r="U152" s="490" t="s">
        <v>3013</v>
      </c>
      <c r="V152" s="1351">
        <v>17000000</v>
      </c>
      <c r="W152" s="862" t="s">
        <v>3007</v>
      </c>
      <c r="X152" s="1033" t="s">
        <v>2796</v>
      </c>
      <c r="Y152" s="1036">
        <v>61</v>
      </c>
      <c r="Z152" s="1030" t="s">
        <v>2860</v>
      </c>
      <c r="AA152" s="1032">
        <v>289394</v>
      </c>
      <c r="AB152" s="1032">
        <v>279112</v>
      </c>
      <c r="AC152" s="1032">
        <v>63164</v>
      </c>
      <c r="AD152" s="1032">
        <v>45607</v>
      </c>
      <c r="AE152" s="1032">
        <v>365607</v>
      </c>
      <c r="AF152" s="1032">
        <v>75612</v>
      </c>
      <c r="AG152" s="1032">
        <v>2145</v>
      </c>
      <c r="AH152" s="1032">
        <v>12718</v>
      </c>
      <c r="AI152" s="1032">
        <v>26</v>
      </c>
      <c r="AJ152" s="1032">
        <v>37</v>
      </c>
      <c r="AK152" s="1032">
        <v>0</v>
      </c>
      <c r="AL152" s="1032">
        <v>0</v>
      </c>
      <c r="AM152" s="1032">
        <v>78</v>
      </c>
      <c r="AN152" s="1032">
        <v>16897</v>
      </c>
      <c r="AO152" s="1032">
        <v>852</v>
      </c>
      <c r="AP152" s="1032">
        <v>568506</v>
      </c>
      <c r="AQ152" s="1031">
        <v>44563</v>
      </c>
      <c r="AR152" s="1031">
        <v>44926</v>
      </c>
      <c r="AS152" s="1030" t="s">
        <v>2783</v>
      </c>
      <c r="AT152" s="521"/>
      <c r="AU152" s="507"/>
      <c r="AV152" s="507"/>
      <c r="AW152" s="507"/>
      <c r="AX152" s="507"/>
      <c r="AY152" s="507"/>
      <c r="AZ152" s="507"/>
      <c r="BA152" s="507"/>
      <c r="BB152" s="507"/>
      <c r="BC152" s="507"/>
      <c r="BD152" s="507"/>
      <c r="BE152" s="507"/>
      <c r="BF152" s="507"/>
      <c r="BG152" s="507"/>
      <c r="BH152" s="507"/>
      <c r="BI152" s="507"/>
      <c r="BJ152" s="507"/>
      <c r="BK152" s="507"/>
      <c r="BL152" s="507"/>
      <c r="BM152" s="507"/>
    </row>
    <row r="153" spans="1:65" ht="94.5" customHeight="1" x14ac:dyDescent="0.2">
      <c r="A153" s="495">
        <v>1</v>
      </c>
      <c r="B153" s="490" t="s">
        <v>2795</v>
      </c>
      <c r="C153" s="489">
        <v>19</v>
      </c>
      <c r="D153" s="490" t="s">
        <v>617</v>
      </c>
      <c r="E153" s="489">
        <v>1905</v>
      </c>
      <c r="F153" s="490" t="s">
        <v>2283</v>
      </c>
      <c r="G153" s="489">
        <v>1905023</v>
      </c>
      <c r="H153" s="490" t="s">
        <v>3011</v>
      </c>
      <c r="I153" s="489">
        <v>1905023</v>
      </c>
      <c r="J153" s="490" t="s">
        <v>3011</v>
      </c>
      <c r="K153" s="495">
        <v>190502300</v>
      </c>
      <c r="L153" s="490" t="s">
        <v>3010</v>
      </c>
      <c r="M153" s="495">
        <v>190502300</v>
      </c>
      <c r="N153" s="490" t="s">
        <v>3010</v>
      </c>
      <c r="O153" s="502">
        <v>12</v>
      </c>
      <c r="P153" s="495">
        <v>2020003630126</v>
      </c>
      <c r="Q153" s="490" t="s">
        <v>3003</v>
      </c>
      <c r="R153" s="708">
        <f t="shared" si="6"/>
        <v>0.60096725537297591</v>
      </c>
      <c r="S153" s="490" t="s">
        <v>3002</v>
      </c>
      <c r="T153" s="490" t="s">
        <v>3009</v>
      </c>
      <c r="U153" s="490" t="s">
        <v>3012</v>
      </c>
      <c r="V153" s="1351">
        <v>17000000</v>
      </c>
      <c r="W153" s="862" t="s">
        <v>3007</v>
      </c>
      <c r="X153" s="1033" t="s">
        <v>2796</v>
      </c>
      <c r="Y153" s="1036">
        <v>61</v>
      </c>
      <c r="Z153" s="1030" t="s">
        <v>2860</v>
      </c>
      <c r="AA153" s="1032">
        <v>289394</v>
      </c>
      <c r="AB153" s="1032">
        <v>279112</v>
      </c>
      <c r="AC153" s="1032">
        <v>63164</v>
      </c>
      <c r="AD153" s="1032">
        <v>45607</v>
      </c>
      <c r="AE153" s="1032">
        <v>365607</v>
      </c>
      <c r="AF153" s="1032">
        <v>75612</v>
      </c>
      <c r="AG153" s="1032">
        <v>2145</v>
      </c>
      <c r="AH153" s="1032">
        <v>12718</v>
      </c>
      <c r="AI153" s="1032">
        <v>26</v>
      </c>
      <c r="AJ153" s="1032">
        <v>37</v>
      </c>
      <c r="AK153" s="1032">
        <v>0</v>
      </c>
      <c r="AL153" s="1032">
        <v>0</v>
      </c>
      <c r="AM153" s="1032">
        <v>78</v>
      </c>
      <c r="AN153" s="1032">
        <v>16897</v>
      </c>
      <c r="AO153" s="1032">
        <v>852</v>
      </c>
      <c r="AP153" s="1032">
        <v>568506</v>
      </c>
      <c r="AQ153" s="1031">
        <v>44563</v>
      </c>
      <c r="AR153" s="1031">
        <v>44926</v>
      </c>
      <c r="AS153" s="1030" t="s">
        <v>2783</v>
      </c>
      <c r="AT153" s="521"/>
      <c r="AU153" s="507"/>
      <c r="AV153" s="507"/>
      <c r="AW153" s="507"/>
      <c r="AX153" s="507"/>
      <c r="AY153" s="507"/>
      <c r="AZ153" s="507"/>
      <c r="BA153" s="507"/>
      <c r="BB153" s="507"/>
      <c r="BC153" s="507"/>
      <c r="BD153" s="507"/>
      <c r="BE153" s="507"/>
      <c r="BF153" s="507"/>
      <c r="BG153" s="507"/>
      <c r="BH153" s="507"/>
      <c r="BI153" s="507"/>
      <c r="BJ153" s="507"/>
      <c r="BK153" s="507"/>
      <c r="BL153" s="507"/>
      <c r="BM153" s="507"/>
    </row>
    <row r="154" spans="1:65" ht="114.75" customHeight="1" x14ac:dyDescent="0.2">
      <c r="A154" s="495">
        <v>1</v>
      </c>
      <c r="B154" s="490" t="s">
        <v>2795</v>
      </c>
      <c r="C154" s="489">
        <v>19</v>
      </c>
      <c r="D154" s="490" t="s">
        <v>617</v>
      </c>
      <c r="E154" s="489">
        <v>1905</v>
      </c>
      <c r="F154" s="490" t="s">
        <v>2283</v>
      </c>
      <c r="G154" s="489">
        <v>1905023</v>
      </c>
      <c r="H154" s="490" t="s">
        <v>3011</v>
      </c>
      <c r="I154" s="489">
        <v>1905023</v>
      </c>
      <c r="J154" s="490" t="s">
        <v>3011</v>
      </c>
      <c r="K154" s="495">
        <v>190502300</v>
      </c>
      <c r="L154" s="490" t="s">
        <v>3010</v>
      </c>
      <c r="M154" s="495">
        <v>190502300</v>
      </c>
      <c r="N154" s="490" t="s">
        <v>3010</v>
      </c>
      <c r="O154" s="502">
        <v>12</v>
      </c>
      <c r="P154" s="495">
        <v>2020003630126</v>
      </c>
      <c r="Q154" s="490" t="s">
        <v>3003</v>
      </c>
      <c r="R154" s="708">
        <f t="shared" si="6"/>
        <v>0.60096725537297591</v>
      </c>
      <c r="S154" s="490" t="s">
        <v>3002</v>
      </c>
      <c r="T154" s="490" t="s">
        <v>3009</v>
      </c>
      <c r="U154" s="490" t="s">
        <v>3008</v>
      </c>
      <c r="V154" s="1351">
        <v>20000000</v>
      </c>
      <c r="W154" s="862" t="s">
        <v>3007</v>
      </c>
      <c r="X154" s="1033" t="s">
        <v>2796</v>
      </c>
      <c r="Y154" s="1036">
        <v>61</v>
      </c>
      <c r="Z154" s="1030" t="s">
        <v>2860</v>
      </c>
      <c r="AA154" s="1032">
        <v>289394</v>
      </c>
      <c r="AB154" s="1032">
        <v>279112</v>
      </c>
      <c r="AC154" s="1032">
        <v>63164</v>
      </c>
      <c r="AD154" s="1032">
        <v>45607</v>
      </c>
      <c r="AE154" s="1032">
        <v>365607</v>
      </c>
      <c r="AF154" s="1032">
        <v>75612</v>
      </c>
      <c r="AG154" s="1032">
        <v>2145</v>
      </c>
      <c r="AH154" s="1032">
        <v>12718</v>
      </c>
      <c r="AI154" s="1032">
        <v>26</v>
      </c>
      <c r="AJ154" s="1032">
        <v>37</v>
      </c>
      <c r="AK154" s="1032">
        <v>0</v>
      </c>
      <c r="AL154" s="1032">
        <v>0</v>
      </c>
      <c r="AM154" s="1032">
        <v>78</v>
      </c>
      <c r="AN154" s="1032">
        <v>16897</v>
      </c>
      <c r="AO154" s="1032">
        <v>852</v>
      </c>
      <c r="AP154" s="1032">
        <v>568506</v>
      </c>
      <c r="AQ154" s="1031">
        <v>44563</v>
      </c>
      <c r="AR154" s="1031">
        <v>44926</v>
      </c>
      <c r="AS154" s="1030" t="s">
        <v>2783</v>
      </c>
      <c r="AT154" s="521"/>
      <c r="AU154" s="507"/>
      <c r="AV154" s="507"/>
      <c r="AW154" s="507"/>
      <c r="AX154" s="507"/>
      <c r="AY154" s="507"/>
      <c r="AZ154" s="507"/>
      <c r="BA154" s="507"/>
      <c r="BB154" s="507"/>
      <c r="BC154" s="507"/>
      <c r="BD154" s="507"/>
      <c r="BE154" s="507"/>
      <c r="BF154" s="507"/>
      <c r="BG154" s="507"/>
      <c r="BH154" s="507"/>
      <c r="BI154" s="507"/>
      <c r="BJ154" s="507"/>
      <c r="BK154" s="507"/>
      <c r="BL154" s="507"/>
      <c r="BM154" s="507"/>
    </row>
    <row r="155" spans="1:65" ht="76.5" x14ac:dyDescent="0.2">
      <c r="A155" s="495">
        <v>1</v>
      </c>
      <c r="B155" s="490" t="s">
        <v>2795</v>
      </c>
      <c r="C155" s="489">
        <v>19</v>
      </c>
      <c r="D155" s="490" t="s">
        <v>617</v>
      </c>
      <c r="E155" s="489">
        <v>1905</v>
      </c>
      <c r="F155" s="490" t="s">
        <v>2283</v>
      </c>
      <c r="G155" s="489">
        <v>1905031</v>
      </c>
      <c r="H155" s="490" t="s">
        <v>2867</v>
      </c>
      <c r="I155" s="489">
        <v>1905031</v>
      </c>
      <c r="J155" s="490" t="s">
        <v>2867</v>
      </c>
      <c r="K155" s="495">
        <v>190503100</v>
      </c>
      <c r="L155" s="490" t="s">
        <v>2866</v>
      </c>
      <c r="M155" s="495">
        <v>190503100</v>
      </c>
      <c r="N155" s="490" t="s">
        <v>2866</v>
      </c>
      <c r="O155" s="502">
        <v>12</v>
      </c>
      <c r="P155" s="495">
        <v>2020003630126</v>
      </c>
      <c r="Q155" s="490" t="s">
        <v>3003</v>
      </c>
      <c r="R155" s="708">
        <f>SUM($V$155:$V$158)/SUM($V$148:$V$158)</f>
        <v>0.39903274462702409</v>
      </c>
      <c r="S155" s="490" t="s">
        <v>3002</v>
      </c>
      <c r="T155" s="490" t="s">
        <v>3001</v>
      </c>
      <c r="U155" s="490" t="s">
        <v>3006</v>
      </c>
      <c r="V155" s="1351">
        <v>26000000</v>
      </c>
      <c r="W155" s="862" t="s">
        <v>2999</v>
      </c>
      <c r="X155" s="1033" t="s">
        <v>2796</v>
      </c>
      <c r="Y155" s="1036">
        <v>61</v>
      </c>
      <c r="Z155" s="1030" t="s">
        <v>2860</v>
      </c>
      <c r="AA155" s="1032">
        <v>289394</v>
      </c>
      <c r="AB155" s="1032">
        <v>279112</v>
      </c>
      <c r="AC155" s="1032">
        <v>63164</v>
      </c>
      <c r="AD155" s="1032">
        <v>45607</v>
      </c>
      <c r="AE155" s="1032">
        <v>365607</v>
      </c>
      <c r="AF155" s="1032">
        <v>75612</v>
      </c>
      <c r="AG155" s="1032">
        <v>2145</v>
      </c>
      <c r="AH155" s="1032">
        <v>12718</v>
      </c>
      <c r="AI155" s="1032">
        <v>26</v>
      </c>
      <c r="AJ155" s="1032">
        <v>37</v>
      </c>
      <c r="AK155" s="1032">
        <v>0</v>
      </c>
      <c r="AL155" s="1032">
        <v>0</v>
      </c>
      <c r="AM155" s="1032">
        <v>78</v>
      </c>
      <c r="AN155" s="1032">
        <v>16897</v>
      </c>
      <c r="AO155" s="1032">
        <v>852</v>
      </c>
      <c r="AP155" s="1032">
        <v>568506</v>
      </c>
      <c r="AQ155" s="1031">
        <v>44563</v>
      </c>
      <c r="AR155" s="1031">
        <v>44926</v>
      </c>
      <c r="AS155" s="1030" t="s">
        <v>2783</v>
      </c>
      <c r="AT155" s="521"/>
      <c r="AU155" s="507"/>
      <c r="AV155" s="507"/>
      <c r="AW155" s="507"/>
      <c r="AX155" s="507"/>
      <c r="AY155" s="507"/>
      <c r="AZ155" s="507"/>
      <c r="BA155" s="507"/>
      <c r="BB155" s="507"/>
      <c r="BC155" s="507"/>
      <c r="BD155" s="507"/>
      <c r="BE155" s="507"/>
      <c r="BF155" s="507"/>
      <c r="BG155" s="507"/>
      <c r="BH155" s="507"/>
      <c r="BI155" s="507"/>
      <c r="BJ155" s="507"/>
      <c r="BK155" s="507"/>
      <c r="BL155" s="507"/>
      <c r="BM155" s="507"/>
    </row>
    <row r="156" spans="1:65" ht="76.5" x14ac:dyDescent="0.2">
      <c r="A156" s="495">
        <v>1</v>
      </c>
      <c r="B156" s="490" t="s">
        <v>2795</v>
      </c>
      <c r="C156" s="489">
        <v>19</v>
      </c>
      <c r="D156" s="490" t="s">
        <v>617</v>
      </c>
      <c r="E156" s="489">
        <v>1905</v>
      </c>
      <c r="F156" s="490" t="s">
        <v>2283</v>
      </c>
      <c r="G156" s="489">
        <v>1905031</v>
      </c>
      <c r="H156" s="490" t="s">
        <v>2867</v>
      </c>
      <c r="I156" s="489">
        <v>1905031</v>
      </c>
      <c r="J156" s="490" t="s">
        <v>2867</v>
      </c>
      <c r="K156" s="495">
        <v>190503100</v>
      </c>
      <c r="L156" s="490" t="s">
        <v>2866</v>
      </c>
      <c r="M156" s="495">
        <v>190503100</v>
      </c>
      <c r="N156" s="490" t="s">
        <v>2866</v>
      </c>
      <c r="O156" s="502">
        <v>12</v>
      </c>
      <c r="P156" s="495">
        <v>2020003630126</v>
      </c>
      <c r="Q156" s="490" t="s">
        <v>3003</v>
      </c>
      <c r="R156" s="708">
        <f>SUM($V$155:$V$158)/SUM($V$148:$V$158)</f>
        <v>0.39903274462702409</v>
      </c>
      <c r="S156" s="490" t="s">
        <v>3002</v>
      </c>
      <c r="T156" s="490" t="s">
        <v>3001</v>
      </c>
      <c r="U156" s="490" t="s">
        <v>3005</v>
      </c>
      <c r="V156" s="1351">
        <v>29000000</v>
      </c>
      <c r="W156" s="862" t="s">
        <v>2999</v>
      </c>
      <c r="X156" s="1033" t="s">
        <v>2796</v>
      </c>
      <c r="Y156" s="1036">
        <v>61</v>
      </c>
      <c r="Z156" s="1030" t="s">
        <v>2860</v>
      </c>
      <c r="AA156" s="1032">
        <v>289394</v>
      </c>
      <c r="AB156" s="1032">
        <v>279112</v>
      </c>
      <c r="AC156" s="1032">
        <v>63164</v>
      </c>
      <c r="AD156" s="1032">
        <v>45607</v>
      </c>
      <c r="AE156" s="1032">
        <v>365607</v>
      </c>
      <c r="AF156" s="1032">
        <v>75612</v>
      </c>
      <c r="AG156" s="1032">
        <v>2145</v>
      </c>
      <c r="AH156" s="1032">
        <v>12718</v>
      </c>
      <c r="AI156" s="1032">
        <v>26</v>
      </c>
      <c r="AJ156" s="1032">
        <v>37</v>
      </c>
      <c r="AK156" s="1032">
        <v>0</v>
      </c>
      <c r="AL156" s="1032">
        <v>0</v>
      </c>
      <c r="AM156" s="1032">
        <v>78</v>
      </c>
      <c r="AN156" s="1032">
        <v>16897</v>
      </c>
      <c r="AO156" s="1032">
        <v>852</v>
      </c>
      <c r="AP156" s="1032">
        <v>568506</v>
      </c>
      <c r="AQ156" s="1031">
        <v>44563</v>
      </c>
      <c r="AR156" s="1031">
        <v>44926</v>
      </c>
      <c r="AS156" s="1030" t="s">
        <v>2783</v>
      </c>
      <c r="AT156" s="521"/>
      <c r="AU156" s="507"/>
      <c r="AV156" s="507"/>
      <c r="AW156" s="507"/>
      <c r="AX156" s="507"/>
      <c r="AY156" s="507"/>
      <c r="AZ156" s="507"/>
      <c r="BA156" s="507"/>
      <c r="BB156" s="507"/>
      <c r="BC156" s="507"/>
      <c r="BD156" s="507"/>
      <c r="BE156" s="507"/>
      <c r="BF156" s="507"/>
      <c r="BG156" s="507"/>
      <c r="BH156" s="507"/>
      <c r="BI156" s="507"/>
      <c r="BJ156" s="507"/>
      <c r="BK156" s="507"/>
      <c r="BL156" s="507"/>
      <c r="BM156" s="507"/>
    </row>
    <row r="157" spans="1:65" ht="76.5" x14ac:dyDescent="0.2">
      <c r="A157" s="495">
        <v>1</v>
      </c>
      <c r="B157" s="490" t="s">
        <v>2795</v>
      </c>
      <c r="C157" s="489">
        <v>19</v>
      </c>
      <c r="D157" s="490" t="s">
        <v>617</v>
      </c>
      <c r="E157" s="489">
        <v>1905</v>
      </c>
      <c r="F157" s="490" t="s">
        <v>2283</v>
      </c>
      <c r="G157" s="489">
        <v>1905031</v>
      </c>
      <c r="H157" s="490" t="s">
        <v>2867</v>
      </c>
      <c r="I157" s="489">
        <v>1905031</v>
      </c>
      <c r="J157" s="490" t="s">
        <v>2867</v>
      </c>
      <c r="K157" s="495">
        <v>190503100</v>
      </c>
      <c r="L157" s="490" t="s">
        <v>2866</v>
      </c>
      <c r="M157" s="495">
        <v>190503100</v>
      </c>
      <c r="N157" s="490" t="s">
        <v>2866</v>
      </c>
      <c r="O157" s="502">
        <v>12</v>
      </c>
      <c r="P157" s="495">
        <v>2020003630126</v>
      </c>
      <c r="Q157" s="490" t="s">
        <v>3003</v>
      </c>
      <c r="R157" s="708">
        <f>SUM($V$155:$V$158)/SUM($V$148:$V$158)</f>
        <v>0.39903274462702409</v>
      </c>
      <c r="S157" s="490" t="s">
        <v>3002</v>
      </c>
      <c r="T157" s="490" t="s">
        <v>3001</v>
      </c>
      <c r="U157" s="490" t="s">
        <v>3004</v>
      </c>
      <c r="V157" s="1351">
        <v>5000000</v>
      </c>
      <c r="W157" s="862" t="s">
        <v>2999</v>
      </c>
      <c r="X157" s="1033" t="s">
        <v>2796</v>
      </c>
      <c r="Y157" s="1036">
        <v>61</v>
      </c>
      <c r="Z157" s="1030" t="s">
        <v>2860</v>
      </c>
      <c r="AA157" s="1032">
        <v>289394</v>
      </c>
      <c r="AB157" s="1032">
        <v>279112</v>
      </c>
      <c r="AC157" s="1032">
        <v>63164</v>
      </c>
      <c r="AD157" s="1032">
        <v>45607</v>
      </c>
      <c r="AE157" s="1032">
        <v>365607</v>
      </c>
      <c r="AF157" s="1032">
        <v>75612</v>
      </c>
      <c r="AG157" s="1032">
        <v>2145</v>
      </c>
      <c r="AH157" s="1032">
        <v>12718</v>
      </c>
      <c r="AI157" s="1032">
        <v>26</v>
      </c>
      <c r="AJ157" s="1032">
        <v>37</v>
      </c>
      <c r="AK157" s="1032">
        <v>0</v>
      </c>
      <c r="AL157" s="1032">
        <v>0</v>
      </c>
      <c r="AM157" s="1032">
        <v>78</v>
      </c>
      <c r="AN157" s="1032">
        <v>16897</v>
      </c>
      <c r="AO157" s="1032">
        <v>852</v>
      </c>
      <c r="AP157" s="1032">
        <v>568506</v>
      </c>
      <c r="AQ157" s="1031">
        <v>44563</v>
      </c>
      <c r="AR157" s="1031">
        <v>44926</v>
      </c>
      <c r="AS157" s="1030" t="s">
        <v>2783</v>
      </c>
      <c r="AT157" s="521"/>
      <c r="AU157" s="507"/>
      <c r="AV157" s="507"/>
      <c r="AW157" s="507"/>
      <c r="AX157" s="507"/>
      <c r="AY157" s="507"/>
      <c r="AZ157" s="507"/>
      <c r="BA157" s="507"/>
      <c r="BB157" s="507"/>
      <c r="BC157" s="507"/>
      <c r="BD157" s="507"/>
      <c r="BE157" s="507"/>
      <c r="BF157" s="507"/>
      <c r="BG157" s="507"/>
      <c r="BH157" s="507"/>
      <c r="BI157" s="507"/>
      <c r="BJ157" s="507"/>
      <c r="BK157" s="507"/>
      <c r="BL157" s="507"/>
      <c r="BM157" s="507"/>
    </row>
    <row r="158" spans="1:65" ht="76.5" x14ac:dyDescent="0.2">
      <c r="A158" s="495">
        <v>1</v>
      </c>
      <c r="B158" s="490" t="s">
        <v>2795</v>
      </c>
      <c r="C158" s="489">
        <v>19</v>
      </c>
      <c r="D158" s="490" t="s">
        <v>617</v>
      </c>
      <c r="E158" s="489">
        <v>1905</v>
      </c>
      <c r="F158" s="490" t="s">
        <v>2283</v>
      </c>
      <c r="G158" s="489">
        <v>1905031</v>
      </c>
      <c r="H158" s="490" t="s">
        <v>2867</v>
      </c>
      <c r="I158" s="489">
        <v>1905031</v>
      </c>
      <c r="J158" s="490" t="s">
        <v>2867</v>
      </c>
      <c r="K158" s="495">
        <v>190503100</v>
      </c>
      <c r="L158" s="490" t="s">
        <v>2866</v>
      </c>
      <c r="M158" s="495">
        <v>190503100</v>
      </c>
      <c r="N158" s="490" t="s">
        <v>2866</v>
      </c>
      <c r="O158" s="502">
        <v>12</v>
      </c>
      <c r="P158" s="495">
        <v>2020003630126</v>
      </c>
      <c r="Q158" s="490" t="s">
        <v>3003</v>
      </c>
      <c r="R158" s="708">
        <f>SUM($V$155:$V$158)/SUM($V$148:$V$158)</f>
        <v>0.39903274462702409</v>
      </c>
      <c r="S158" s="490" t="s">
        <v>3002</v>
      </c>
      <c r="T158" s="490" t="s">
        <v>3001</v>
      </c>
      <c r="U158" s="490" t="s">
        <v>3000</v>
      </c>
      <c r="V158" s="1351">
        <v>20000000</v>
      </c>
      <c r="W158" s="862" t="s">
        <v>2999</v>
      </c>
      <c r="X158" s="1033" t="s">
        <v>2796</v>
      </c>
      <c r="Y158" s="1036">
        <v>61</v>
      </c>
      <c r="Z158" s="1030" t="s">
        <v>2860</v>
      </c>
      <c r="AA158" s="1032">
        <v>289394</v>
      </c>
      <c r="AB158" s="1032">
        <v>279112</v>
      </c>
      <c r="AC158" s="1032">
        <v>63164</v>
      </c>
      <c r="AD158" s="1032">
        <v>45607</v>
      </c>
      <c r="AE158" s="1032">
        <v>365607</v>
      </c>
      <c r="AF158" s="1032">
        <v>75612</v>
      </c>
      <c r="AG158" s="1032">
        <v>2145</v>
      </c>
      <c r="AH158" s="1032">
        <v>12718</v>
      </c>
      <c r="AI158" s="1032">
        <v>26</v>
      </c>
      <c r="AJ158" s="1032">
        <v>37</v>
      </c>
      <c r="AK158" s="1032">
        <v>0</v>
      </c>
      <c r="AL158" s="1032">
        <v>0</v>
      </c>
      <c r="AM158" s="1032">
        <v>78</v>
      </c>
      <c r="AN158" s="1032">
        <v>16897</v>
      </c>
      <c r="AO158" s="1032">
        <v>852</v>
      </c>
      <c r="AP158" s="1032">
        <v>568506</v>
      </c>
      <c r="AQ158" s="1031">
        <v>44563</v>
      </c>
      <c r="AR158" s="1031">
        <v>44926</v>
      </c>
      <c r="AS158" s="1030" t="s">
        <v>2783</v>
      </c>
      <c r="AT158" s="521"/>
      <c r="AU158" s="507"/>
      <c r="AV158" s="507"/>
      <c r="AW158" s="507"/>
      <c r="AX158" s="507"/>
      <c r="AY158" s="507"/>
      <c r="AZ158" s="507"/>
      <c r="BA158" s="507"/>
      <c r="BB158" s="507"/>
      <c r="BC158" s="507"/>
      <c r="BD158" s="507"/>
      <c r="BE158" s="507"/>
      <c r="BF158" s="507"/>
      <c r="BG158" s="507"/>
      <c r="BH158" s="507"/>
      <c r="BI158" s="507"/>
      <c r="BJ158" s="507"/>
      <c r="BK158" s="507"/>
      <c r="BL158" s="507"/>
      <c r="BM158" s="507"/>
    </row>
    <row r="159" spans="1:65" ht="63.75" x14ac:dyDescent="0.2">
      <c r="A159" s="495">
        <v>1</v>
      </c>
      <c r="B159" s="490" t="s">
        <v>2795</v>
      </c>
      <c r="C159" s="489">
        <v>19</v>
      </c>
      <c r="D159" s="490" t="s">
        <v>617</v>
      </c>
      <c r="E159" s="489">
        <v>1905</v>
      </c>
      <c r="F159" s="490" t="s">
        <v>2283</v>
      </c>
      <c r="G159" s="489">
        <v>1905012</v>
      </c>
      <c r="H159" s="490" t="s">
        <v>2992</v>
      </c>
      <c r="I159" s="489">
        <v>1905012</v>
      </c>
      <c r="J159" s="490" t="s">
        <v>2992</v>
      </c>
      <c r="K159" s="495">
        <v>190501200</v>
      </c>
      <c r="L159" s="490" t="s">
        <v>2992</v>
      </c>
      <c r="M159" s="495">
        <v>190501200</v>
      </c>
      <c r="N159" s="490" t="s">
        <v>2992</v>
      </c>
      <c r="O159" s="502">
        <v>1</v>
      </c>
      <c r="P159" s="495">
        <v>2020003630127</v>
      </c>
      <c r="Q159" s="490" t="s">
        <v>2976</v>
      </c>
      <c r="R159" s="708">
        <f>SUM($V$159:$V$163)/SUM($V$159:$V$174)</f>
        <v>0.13578420324143148</v>
      </c>
      <c r="S159" s="490" t="s">
        <v>2975</v>
      </c>
      <c r="T159" s="490" t="s">
        <v>2991</v>
      </c>
      <c r="U159" s="490" t="s">
        <v>2998</v>
      </c>
      <c r="V159" s="1351">
        <v>5000000</v>
      </c>
      <c r="W159" s="862" t="s">
        <v>2989</v>
      </c>
      <c r="X159" s="1033" t="s">
        <v>2796</v>
      </c>
      <c r="Y159" s="1036">
        <v>61</v>
      </c>
      <c r="Z159" s="1030" t="s">
        <v>2860</v>
      </c>
      <c r="AA159" s="1032">
        <v>289394</v>
      </c>
      <c r="AB159" s="1032">
        <v>279112</v>
      </c>
      <c r="AC159" s="1032">
        <v>63164</v>
      </c>
      <c r="AD159" s="1032">
        <v>45607</v>
      </c>
      <c r="AE159" s="1032">
        <v>365607</v>
      </c>
      <c r="AF159" s="1032">
        <v>75612</v>
      </c>
      <c r="AG159" s="1032">
        <v>2145</v>
      </c>
      <c r="AH159" s="1032">
        <v>12718</v>
      </c>
      <c r="AI159" s="1032">
        <v>26</v>
      </c>
      <c r="AJ159" s="1032">
        <v>37</v>
      </c>
      <c r="AK159" s="1032">
        <v>0</v>
      </c>
      <c r="AL159" s="1032">
        <v>0</v>
      </c>
      <c r="AM159" s="1032">
        <v>78</v>
      </c>
      <c r="AN159" s="1032">
        <v>16897</v>
      </c>
      <c r="AO159" s="1032">
        <v>852</v>
      </c>
      <c r="AP159" s="1032">
        <v>568506</v>
      </c>
      <c r="AQ159" s="1031">
        <v>44563</v>
      </c>
      <c r="AR159" s="1031">
        <v>44926</v>
      </c>
      <c r="AS159" s="1030" t="s">
        <v>2783</v>
      </c>
      <c r="AT159" s="521"/>
      <c r="AU159" s="507"/>
      <c r="AV159" s="507"/>
      <c r="AW159" s="507"/>
      <c r="AX159" s="507"/>
      <c r="AY159" s="507"/>
      <c r="AZ159" s="507"/>
      <c r="BA159" s="507"/>
      <c r="BB159" s="507"/>
      <c r="BC159" s="507"/>
      <c r="BD159" s="507"/>
      <c r="BE159" s="507"/>
      <c r="BF159" s="507"/>
      <c r="BG159" s="507"/>
      <c r="BH159" s="507"/>
      <c r="BI159" s="507"/>
      <c r="BJ159" s="507"/>
      <c r="BK159" s="507"/>
      <c r="BL159" s="507"/>
      <c r="BM159" s="507"/>
    </row>
    <row r="160" spans="1:65" ht="63.75" x14ac:dyDescent="0.2">
      <c r="A160" s="495">
        <v>1</v>
      </c>
      <c r="B160" s="490" t="s">
        <v>2795</v>
      </c>
      <c r="C160" s="489">
        <v>19</v>
      </c>
      <c r="D160" s="490" t="s">
        <v>617</v>
      </c>
      <c r="E160" s="489">
        <v>1905</v>
      </c>
      <c r="F160" s="490" t="s">
        <v>2283</v>
      </c>
      <c r="G160" s="489">
        <v>1905012</v>
      </c>
      <c r="H160" s="490" t="s">
        <v>2992</v>
      </c>
      <c r="I160" s="489">
        <v>1905012</v>
      </c>
      <c r="J160" s="490" t="s">
        <v>2992</v>
      </c>
      <c r="K160" s="495">
        <v>190501200</v>
      </c>
      <c r="L160" s="490" t="s">
        <v>2992</v>
      </c>
      <c r="M160" s="495">
        <v>190501200</v>
      </c>
      <c r="N160" s="490" t="s">
        <v>2992</v>
      </c>
      <c r="O160" s="502">
        <v>1</v>
      </c>
      <c r="P160" s="495">
        <v>2020003630127</v>
      </c>
      <c r="Q160" s="490" t="s">
        <v>2976</v>
      </c>
      <c r="R160" s="708">
        <f>SUM($V$159:$V$163)/SUM($V$159:$V$174)</f>
        <v>0.13578420324143148</v>
      </c>
      <c r="S160" s="490" t="s">
        <v>2975</v>
      </c>
      <c r="T160" s="490" t="s">
        <v>2991</v>
      </c>
      <c r="U160" s="490" t="s">
        <v>2997</v>
      </c>
      <c r="V160" s="1351">
        <v>2782168</v>
      </c>
      <c r="W160" s="862" t="s">
        <v>2996</v>
      </c>
      <c r="X160" s="1033" t="s">
        <v>2796</v>
      </c>
      <c r="Y160" s="1036">
        <v>98</v>
      </c>
      <c r="Z160" s="1030" t="s">
        <v>2995</v>
      </c>
      <c r="AA160" s="1032">
        <v>289394</v>
      </c>
      <c r="AB160" s="1032">
        <v>279112</v>
      </c>
      <c r="AC160" s="1032">
        <v>63164</v>
      </c>
      <c r="AD160" s="1032">
        <v>45607</v>
      </c>
      <c r="AE160" s="1032">
        <v>365607</v>
      </c>
      <c r="AF160" s="1032">
        <v>75612</v>
      </c>
      <c r="AG160" s="1032">
        <v>2145</v>
      </c>
      <c r="AH160" s="1032">
        <v>12718</v>
      </c>
      <c r="AI160" s="1032">
        <v>26</v>
      </c>
      <c r="AJ160" s="1032">
        <v>37</v>
      </c>
      <c r="AK160" s="1032">
        <v>0</v>
      </c>
      <c r="AL160" s="1032">
        <v>0</v>
      </c>
      <c r="AM160" s="1032">
        <v>78</v>
      </c>
      <c r="AN160" s="1032">
        <v>16897</v>
      </c>
      <c r="AO160" s="1032">
        <v>852</v>
      </c>
      <c r="AP160" s="1032">
        <v>568506</v>
      </c>
      <c r="AQ160" s="1031">
        <v>44563</v>
      </c>
      <c r="AR160" s="1031">
        <v>44926</v>
      </c>
      <c r="AS160" s="1030" t="s">
        <v>2783</v>
      </c>
      <c r="AT160" s="521"/>
      <c r="AU160" s="507"/>
      <c r="AV160" s="507"/>
      <c r="AW160" s="507"/>
      <c r="AX160" s="507"/>
      <c r="AY160" s="507"/>
      <c r="AZ160" s="507"/>
      <c r="BA160" s="507"/>
      <c r="BB160" s="507"/>
      <c r="BC160" s="507"/>
      <c r="BD160" s="507"/>
      <c r="BE160" s="507"/>
      <c r="BF160" s="507"/>
      <c r="BG160" s="507"/>
      <c r="BH160" s="507"/>
      <c r="BI160" s="507"/>
      <c r="BJ160" s="507"/>
      <c r="BK160" s="507"/>
      <c r="BL160" s="507"/>
      <c r="BM160" s="507"/>
    </row>
    <row r="161" spans="1:65" ht="63.75" x14ac:dyDescent="0.2">
      <c r="A161" s="495">
        <v>1</v>
      </c>
      <c r="B161" s="490" t="s">
        <v>2795</v>
      </c>
      <c r="C161" s="489">
        <v>19</v>
      </c>
      <c r="D161" s="490" t="s">
        <v>617</v>
      </c>
      <c r="E161" s="489">
        <v>1905</v>
      </c>
      <c r="F161" s="490" t="s">
        <v>2283</v>
      </c>
      <c r="G161" s="489">
        <v>1905012</v>
      </c>
      <c r="H161" s="490" t="s">
        <v>2992</v>
      </c>
      <c r="I161" s="489">
        <v>1905012</v>
      </c>
      <c r="J161" s="490" t="s">
        <v>2992</v>
      </c>
      <c r="K161" s="495">
        <v>190501200</v>
      </c>
      <c r="L161" s="490" t="s">
        <v>2992</v>
      </c>
      <c r="M161" s="495">
        <v>190501200</v>
      </c>
      <c r="N161" s="490" t="s">
        <v>2992</v>
      </c>
      <c r="O161" s="502">
        <v>1</v>
      </c>
      <c r="P161" s="495">
        <v>2020003630127</v>
      </c>
      <c r="Q161" s="490" t="s">
        <v>2976</v>
      </c>
      <c r="R161" s="708">
        <f>SUM($V$159:$V$163)/SUM($V$159:$V$174)</f>
        <v>0.13578420324143148</v>
      </c>
      <c r="S161" s="490" t="s">
        <v>2975</v>
      </c>
      <c r="T161" s="490" t="s">
        <v>2991</v>
      </c>
      <c r="U161" s="490" t="s">
        <v>2994</v>
      </c>
      <c r="V161" s="1351">
        <v>5000000</v>
      </c>
      <c r="W161" s="862" t="s">
        <v>2989</v>
      </c>
      <c r="X161" s="1033" t="s">
        <v>2796</v>
      </c>
      <c r="Y161" s="1036">
        <v>61</v>
      </c>
      <c r="Z161" s="1030" t="s">
        <v>2860</v>
      </c>
      <c r="AA161" s="1032">
        <v>289394</v>
      </c>
      <c r="AB161" s="1032">
        <v>279112</v>
      </c>
      <c r="AC161" s="1032">
        <v>63164</v>
      </c>
      <c r="AD161" s="1032">
        <v>45607</v>
      </c>
      <c r="AE161" s="1032">
        <v>365607</v>
      </c>
      <c r="AF161" s="1032">
        <v>75612</v>
      </c>
      <c r="AG161" s="1032">
        <v>2145</v>
      </c>
      <c r="AH161" s="1032">
        <v>12718</v>
      </c>
      <c r="AI161" s="1032">
        <v>26</v>
      </c>
      <c r="AJ161" s="1032">
        <v>37</v>
      </c>
      <c r="AK161" s="1032">
        <v>0</v>
      </c>
      <c r="AL161" s="1032">
        <v>0</v>
      </c>
      <c r="AM161" s="1032">
        <v>78</v>
      </c>
      <c r="AN161" s="1032">
        <v>16897</v>
      </c>
      <c r="AO161" s="1032">
        <v>852</v>
      </c>
      <c r="AP161" s="1032">
        <v>568506</v>
      </c>
      <c r="AQ161" s="1031">
        <v>44563</v>
      </c>
      <c r="AR161" s="1031">
        <v>44926</v>
      </c>
      <c r="AS161" s="1030" t="s">
        <v>2783</v>
      </c>
      <c r="AT161" s="521"/>
      <c r="AU161" s="507"/>
      <c r="AV161" s="507"/>
      <c r="AW161" s="507"/>
      <c r="AX161" s="507"/>
      <c r="AY161" s="507"/>
      <c r="AZ161" s="507"/>
      <c r="BA161" s="507"/>
      <c r="BB161" s="507"/>
      <c r="BC161" s="507"/>
      <c r="BD161" s="507"/>
      <c r="BE161" s="507"/>
      <c r="BF161" s="507"/>
      <c r="BG161" s="507"/>
      <c r="BH161" s="507"/>
      <c r="BI161" s="507"/>
      <c r="BJ161" s="507"/>
      <c r="BK161" s="507"/>
      <c r="BL161" s="507"/>
      <c r="BM161" s="507"/>
    </row>
    <row r="162" spans="1:65" ht="112.5" customHeight="1" x14ac:dyDescent="0.2">
      <c r="A162" s="495">
        <v>1</v>
      </c>
      <c r="B162" s="490" t="s">
        <v>2795</v>
      </c>
      <c r="C162" s="489">
        <v>19</v>
      </c>
      <c r="D162" s="490" t="s">
        <v>617</v>
      </c>
      <c r="E162" s="489">
        <v>1905</v>
      </c>
      <c r="F162" s="490" t="s">
        <v>2283</v>
      </c>
      <c r="G162" s="489">
        <v>1905012</v>
      </c>
      <c r="H162" s="490" t="s">
        <v>2992</v>
      </c>
      <c r="I162" s="489">
        <v>1905012</v>
      </c>
      <c r="J162" s="490" t="s">
        <v>2992</v>
      </c>
      <c r="K162" s="495">
        <v>190501200</v>
      </c>
      <c r="L162" s="490" t="s">
        <v>2992</v>
      </c>
      <c r="M162" s="495">
        <v>190501200</v>
      </c>
      <c r="N162" s="490" t="s">
        <v>2992</v>
      </c>
      <c r="O162" s="502">
        <v>1</v>
      </c>
      <c r="P162" s="495">
        <v>2020003630127</v>
      </c>
      <c r="Q162" s="490" t="s">
        <v>2976</v>
      </c>
      <c r="R162" s="708">
        <f>SUM($V$159:$V$163)/SUM($V$159:$V$174)</f>
        <v>0.13578420324143148</v>
      </c>
      <c r="S162" s="490" t="s">
        <v>2975</v>
      </c>
      <c r="T162" s="490" t="s">
        <v>2991</v>
      </c>
      <c r="U162" s="490" t="s">
        <v>2993</v>
      </c>
      <c r="V162" s="1351">
        <v>5000000</v>
      </c>
      <c r="W162" s="862" t="s">
        <v>2989</v>
      </c>
      <c r="X162" s="1033" t="s">
        <v>2796</v>
      </c>
      <c r="Y162" s="1036">
        <v>61</v>
      </c>
      <c r="Z162" s="1030" t="s">
        <v>2860</v>
      </c>
      <c r="AA162" s="1032">
        <v>289394</v>
      </c>
      <c r="AB162" s="1032">
        <v>279112</v>
      </c>
      <c r="AC162" s="1032">
        <v>63164</v>
      </c>
      <c r="AD162" s="1032">
        <v>45607</v>
      </c>
      <c r="AE162" s="1032">
        <v>365607</v>
      </c>
      <c r="AF162" s="1032">
        <v>75612</v>
      </c>
      <c r="AG162" s="1032">
        <v>2145</v>
      </c>
      <c r="AH162" s="1032">
        <v>12718</v>
      </c>
      <c r="AI162" s="1032">
        <v>26</v>
      </c>
      <c r="AJ162" s="1032">
        <v>37</v>
      </c>
      <c r="AK162" s="1032">
        <v>0</v>
      </c>
      <c r="AL162" s="1032">
        <v>0</v>
      </c>
      <c r="AM162" s="1032">
        <v>78</v>
      </c>
      <c r="AN162" s="1032">
        <v>16897</v>
      </c>
      <c r="AO162" s="1032">
        <v>852</v>
      </c>
      <c r="AP162" s="1032">
        <v>568506</v>
      </c>
      <c r="AQ162" s="1031">
        <v>44563</v>
      </c>
      <c r="AR162" s="1031">
        <v>44926</v>
      </c>
      <c r="AS162" s="1030" t="s">
        <v>2783</v>
      </c>
      <c r="AT162" s="521"/>
      <c r="AU162" s="507"/>
      <c r="AV162" s="507"/>
      <c r="AW162" s="507"/>
      <c r="AX162" s="507"/>
      <c r="AY162" s="507"/>
      <c r="AZ162" s="507"/>
      <c r="BA162" s="507"/>
      <c r="BB162" s="507"/>
      <c r="BC162" s="507"/>
      <c r="BD162" s="507"/>
      <c r="BE162" s="507"/>
      <c r="BF162" s="507"/>
      <c r="BG162" s="507"/>
      <c r="BH162" s="507"/>
      <c r="BI162" s="507"/>
      <c r="BJ162" s="507"/>
      <c r="BK162" s="507"/>
      <c r="BL162" s="507"/>
      <c r="BM162" s="507"/>
    </row>
    <row r="163" spans="1:65" ht="154.5" customHeight="1" x14ac:dyDescent="0.2">
      <c r="A163" s="495">
        <v>1</v>
      </c>
      <c r="B163" s="490" t="s">
        <v>2795</v>
      </c>
      <c r="C163" s="489">
        <v>19</v>
      </c>
      <c r="D163" s="490" t="s">
        <v>617</v>
      </c>
      <c r="E163" s="489">
        <v>1905</v>
      </c>
      <c r="F163" s="490" t="s">
        <v>2283</v>
      </c>
      <c r="G163" s="489">
        <v>1905012</v>
      </c>
      <c r="H163" s="490" t="s">
        <v>2992</v>
      </c>
      <c r="I163" s="489">
        <v>1905012</v>
      </c>
      <c r="J163" s="490" t="s">
        <v>2992</v>
      </c>
      <c r="K163" s="495">
        <v>190501200</v>
      </c>
      <c r="L163" s="490" t="s">
        <v>2992</v>
      </c>
      <c r="M163" s="495">
        <v>190501200</v>
      </c>
      <c r="N163" s="490" t="s">
        <v>2992</v>
      </c>
      <c r="O163" s="502">
        <v>1</v>
      </c>
      <c r="P163" s="495">
        <v>2020003630127</v>
      </c>
      <c r="Q163" s="490" t="s">
        <v>2976</v>
      </c>
      <c r="R163" s="708">
        <f>SUM($V$159:$V$163)/SUM($V$159:$V$174)</f>
        <v>0.13578420324143148</v>
      </c>
      <c r="S163" s="490" t="s">
        <v>2975</v>
      </c>
      <c r="T163" s="490" t="s">
        <v>2991</v>
      </c>
      <c r="U163" s="490" t="s">
        <v>2990</v>
      </c>
      <c r="V163" s="1351">
        <v>5000000</v>
      </c>
      <c r="W163" s="862" t="s">
        <v>2989</v>
      </c>
      <c r="X163" s="1033" t="s">
        <v>2796</v>
      </c>
      <c r="Y163" s="1036">
        <v>61</v>
      </c>
      <c r="Z163" s="1030" t="s">
        <v>2860</v>
      </c>
      <c r="AA163" s="1032">
        <v>289394</v>
      </c>
      <c r="AB163" s="1032">
        <v>279112</v>
      </c>
      <c r="AC163" s="1032">
        <v>63164</v>
      </c>
      <c r="AD163" s="1032">
        <v>45607</v>
      </c>
      <c r="AE163" s="1032">
        <v>365607</v>
      </c>
      <c r="AF163" s="1032">
        <v>75612</v>
      </c>
      <c r="AG163" s="1032">
        <v>2145</v>
      </c>
      <c r="AH163" s="1032">
        <v>12718</v>
      </c>
      <c r="AI163" s="1032">
        <v>26</v>
      </c>
      <c r="AJ163" s="1032">
        <v>37</v>
      </c>
      <c r="AK163" s="1032">
        <v>0</v>
      </c>
      <c r="AL163" s="1032">
        <v>0</v>
      </c>
      <c r="AM163" s="1032">
        <v>78</v>
      </c>
      <c r="AN163" s="1032">
        <v>16897</v>
      </c>
      <c r="AO163" s="1032">
        <v>852</v>
      </c>
      <c r="AP163" s="1032">
        <v>568506</v>
      </c>
      <c r="AQ163" s="1031">
        <v>44563</v>
      </c>
      <c r="AR163" s="1031">
        <v>44926</v>
      </c>
      <c r="AS163" s="1030" t="s">
        <v>2783</v>
      </c>
      <c r="AT163" s="521"/>
      <c r="AU163" s="507"/>
      <c r="AV163" s="507"/>
      <c r="AW163" s="507"/>
      <c r="AX163" s="507"/>
      <c r="AY163" s="507"/>
      <c r="AZ163" s="507"/>
      <c r="BA163" s="507"/>
      <c r="BB163" s="507"/>
      <c r="BC163" s="507"/>
      <c r="BD163" s="507"/>
      <c r="BE163" s="507"/>
      <c r="BF163" s="507"/>
      <c r="BG163" s="507"/>
      <c r="BH163" s="507"/>
      <c r="BI163" s="507"/>
      <c r="BJ163" s="507"/>
      <c r="BK163" s="507"/>
      <c r="BL163" s="507"/>
      <c r="BM163" s="507"/>
    </row>
    <row r="164" spans="1:65" ht="138.75" customHeight="1" x14ac:dyDescent="0.2">
      <c r="A164" s="495">
        <v>1</v>
      </c>
      <c r="B164" s="490" t="s">
        <v>2795</v>
      </c>
      <c r="C164" s="489">
        <v>19</v>
      </c>
      <c r="D164" s="490" t="s">
        <v>617</v>
      </c>
      <c r="E164" s="489">
        <v>1905</v>
      </c>
      <c r="F164" s="490" t="s">
        <v>2283</v>
      </c>
      <c r="G164" s="489">
        <v>1905026</v>
      </c>
      <c r="H164" s="490" t="s">
        <v>2929</v>
      </c>
      <c r="I164" s="489">
        <v>1905026</v>
      </c>
      <c r="J164" s="490" t="s">
        <v>2929</v>
      </c>
      <c r="K164" s="495">
        <v>190502600</v>
      </c>
      <c r="L164" s="490" t="s">
        <v>2928</v>
      </c>
      <c r="M164" s="495">
        <v>190502600</v>
      </c>
      <c r="N164" s="490" t="s">
        <v>2928</v>
      </c>
      <c r="O164" s="502">
        <v>12</v>
      </c>
      <c r="P164" s="495">
        <v>2020003630127</v>
      </c>
      <c r="Q164" s="490" t="s">
        <v>2976</v>
      </c>
      <c r="R164" s="708">
        <f t="shared" ref="R164:R169" si="7">SUM($V$164:$V$169)/SUM($V$159:$V$174)</f>
        <v>0.4172076260213779</v>
      </c>
      <c r="S164" s="490" t="s">
        <v>2975</v>
      </c>
      <c r="T164" s="490" t="s">
        <v>2974</v>
      </c>
      <c r="U164" s="490" t="s">
        <v>2988</v>
      </c>
      <c r="V164" s="1351">
        <v>11666667</v>
      </c>
      <c r="W164" s="862" t="s">
        <v>2983</v>
      </c>
      <c r="X164" s="1033" t="s">
        <v>2796</v>
      </c>
      <c r="Y164" s="1036">
        <v>61</v>
      </c>
      <c r="Z164" s="1030" t="s">
        <v>2860</v>
      </c>
      <c r="AA164" s="1032">
        <v>289394</v>
      </c>
      <c r="AB164" s="1032">
        <v>279112</v>
      </c>
      <c r="AC164" s="1032">
        <v>63164</v>
      </c>
      <c r="AD164" s="1032">
        <v>45607</v>
      </c>
      <c r="AE164" s="1032">
        <v>365607</v>
      </c>
      <c r="AF164" s="1032">
        <v>75612</v>
      </c>
      <c r="AG164" s="1032">
        <v>2145</v>
      </c>
      <c r="AH164" s="1032">
        <v>12718</v>
      </c>
      <c r="AI164" s="1032">
        <v>26</v>
      </c>
      <c r="AJ164" s="1032">
        <v>37</v>
      </c>
      <c r="AK164" s="1032">
        <v>0</v>
      </c>
      <c r="AL164" s="1032">
        <v>0</v>
      </c>
      <c r="AM164" s="1032">
        <v>78</v>
      </c>
      <c r="AN164" s="1032">
        <v>16897</v>
      </c>
      <c r="AO164" s="1032">
        <v>852</v>
      </c>
      <c r="AP164" s="1032">
        <v>568506</v>
      </c>
      <c r="AQ164" s="1031">
        <v>44563</v>
      </c>
      <c r="AR164" s="1031">
        <v>44926</v>
      </c>
      <c r="AS164" s="1030" t="s">
        <v>2783</v>
      </c>
      <c r="AT164" s="521"/>
      <c r="AU164" s="507"/>
      <c r="AV164" s="507"/>
      <c r="AW164" s="507"/>
      <c r="AX164" s="507"/>
      <c r="AY164" s="507"/>
      <c r="AZ164" s="507"/>
      <c r="BA164" s="507"/>
      <c r="BB164" s="507"/>
      <c r="BC164" s="507"/>
      <c r="BD164" s="507"/>
      <c r="BE164" s="507"/>
      <c r="BF164" s="507"/>
      <c r="BG164" s="507"/>
      <c r="BH164" s="507"/>
      <c r="BI164" s="507"/>
      <c r="BJ164" s="507"/>
      <c r="BK164" s="507"/>
      <c r="BL164" s="507"/>
      <c r="BM164" s="507"/>
    </row>
    <row r="165" spans="1:65" ht="122.25" customHeight="1" x14ac:dyDescent="0.2">
      <c r="A165" s="495">
        <v>1</v>
      </c>
      <c r="B165" s="490" t="s">
        <v>2795</v>
      </c>
      <c r="C165" s="489">
        <v>19</v>
      </c>
      <c r="D165" s="490" t="s">
        <v>617</v>
      </c>
      <c r="E165" s="489">
        <v>1905</v>
      </c>
      <c r="F165" s="490" t="s">
        <v>2283</v>
      </c>
      <c r="G165" s="489">
        <v>1905026</v>
      </c>
      <c r="H165" s="490" t="s">
        <v>2929</v>
      </c>
      <c r="I165" s="489">
        <v>1905026</v>
      </c>
      <c r="J165" s="490" t="s">
        <v>2929</v>
      </c>
      <c r="K165" s="495">
        <v>190502600</v>
      </c>
      <c r="L165" s="490" t="s">
        <v>2928</v>
      </c>
      <c r="M165" s="495">
        <v>190502600</v>
      </c>
      <c r="N165" s="490" t="s">
        <v>2928</v>
      </c>
      <c r="O165" s="502">
        <v>12</v>
      </c>
      <c r="P165" s="495">
        <v>2020003630127</v>
      </c>
      <c r="Q165" s="490" t="s">
        <v>2976</v>
      </c>
      <c r="R165" s="708">
        <f t="shared" si="7"/>
        <v>0.4172076260213779</v>
      </c>
      <c r="S165" s="490" t="s">
        <v>2975</v>
      </c>
      <c r="T165" s="490" t="s">
        <v>2974</v>
      </c>
      <c r="U165" s="490" t="s">
        <v>2987</v>
      </c>
      <c r="V165" s="1351">
        <v>11666667</v>
      </c>
      <c r="W165" s="862" t="s">
        <v>2983</v>
      </c>
      <c r="X165" s="1033" t="s">
        <v>2796</v>
      </c>
      <c r="Y165" s="1036">
        <v>61</v>
      </c>
      <c r="Z165" s="1030" t="s">
        <v>2860</v>
      </c>
      <c r="AA165" s="1032">
        <v>289394</v>
      </c>
      <c r="AB165" s="1032">
        <v>279112</v>
      </c>
      <c r="AC165" s="1032">
        <v>63164</v>
      </c>
      <c r="AD165" s="1032">
        <v>45607</v>
      </c>
      <c r="AE165" s="1032">
        <v>365607</v>
      </c>
      <c r="AF165" s="1032">
        <v>75612</v>
      </c>
      <c r="AG165" s="1032">
        <v>2145</v>
      </c>
      <c r="AH165" s="1032">
        <v>12718</v>
      </c>
      <c r="AI165" s="1032">
        <v>26</v>
      </c>
      <c r="AJ165" s="1032">
        <v>37</v>
      </c>
      <c r="AK165" s="1032">
        <v>0</v>
      </c>
      <c r="AL165" s="1032">
        <v>0</v>
      </c>
      <c r="AM165" s="1032">
        <v>78</v>
      </c>
      <c r="AN165" s="1032">
        <v>16897</v>
      </c>
      <c r="AO165" s="1032">
        <v>852</v>
      </c>
      <c r="AP165" s="1032">
        <v>568506</v>
      </c>
      <c r="AQ165" s="1031">
        <v>44563</v>
      </c>
      <c r="AR165" s="1031">
        <v>44926</v>
      </c>
      <c r="AS165" s="1030" t="s">
        <v>2783</v>
      </c>
      <c r="AT165" s="521"/>
      <c r="AU165" s="507"/>
      <c r="AV165" s="507"/>
      <c r="AW165" s="507"/>
      <c r="AX165" s="507"/>
      <c r="AY165" s="507"/>
      <c r="AZ165" s="507"/>
      <c r="BA165" s="507"/>
      <c r="BB165" s="507"/>
      <c r="BC165" s="507"/>
      <c r="BD165" s="507"/>
      <c r="BE165" s="507"/>
      <c r="BF165" s="507"/>
      <c r="BG165" s="507"/>
      <c r="BH165" s="507"/>
      <c r="BI165" s="507"/>
      <c r="BJ165" s="507"/>
      <c r="BK165" s="507"/>
      <c r="BL165" s="507"/>
      <c r="BM165" s="507"/>
    </row>
    <row r="166" spans="1:65" ht="135.75" customHeight="1" x14ac:dyDescent="0.2">
      <c r="A166" s="495">
        <v>1</v>
      </c>
      <c r="B166" s="490" t="s">
        <v>2795</v>
      </c>
      <c r="C166" s="489">
        <v>19</v>
      </c>
      <c r="D166" s="490" t="s">
        <v>617</v>
      </c>
      <c r="E166" s="489">
        <v>1905</v>
      </c>
      <c r="F166" s="490" t="s">
        <v>2283</v>
      </c>
      <c r="G166" s="489">
        <v>1905026</v>
      </c>
      <c r="H166" s="490" t="s">
        <v>2929</v>
      </c>
      <c r="I166" s="489">
        <v>1905026</v>
      </c>
      <c r="J166" s="490" t="s">
        <v>2929</v>
      </c>
      <c r="K166" s="495">
        <v>190502600</v>
      </c>
      <c r="L166" s="490" t="s">
        <v>2928</v>
      </c>
      <c r="M166" s="495">
        <v>190502600</v>
      </c>
      <c r="N166" s="490" t="s">
        <v>2928</v>
      </c>
      <c r="O166" s="502">
        <v>12</v>
      </c>
      <c r="P166" s="495">
        <v>2020003630127</v>
      </c>
      <c r="Q166" s="490" t="s">
        <v>2976</v>
      </c>
      <c r="R166" s="708">
        <f t="shared" si="7"/>
        <v>0.4172076260213779</v>
      </c>
      <c r="S166" s="490" t="s">
        <v>2975</v>
      </c>
      <c r="T166" s="490" t="s">
        <v>2974</v>
      </c>
      <c r="U166" s="490" t="s">
        <v>2986</v>
      </c>
      <c r="V166" s="1351">
        <v>11666667</v>
      </c>
      <c r="W166" s="862" t="s">
        <v>2983</v>
      </c>
      <c r="X166" s="1033" t="s">
        <v>2796</v>
      </c>
      <c r="Y166" s="1036">
        <v>61</v>
      </c>
      <c r="Z166" s="1030" t="s">
        <v>2860</v>
      </c>
      <c r="AA166" s="1032">
        <v>289394</v>
      </c>
      <c r="AB166" s="1032">
        <v>279112</v>
      </c>
      <c r="AC166" s="1032">
        <v>63164</v>
      </c>
      <c r="AD166" s="1032">
        <v>45607</v>
      </c>
      <c r="AE166" s="1032">
        <v>365607</v>
      </c>
      <c r="AF166" s="1032">
        <v>75612</v>
      </c>
      <c r="AG166" s="1032">
        <v>2145</v>
      </c>
      <c r="AH166" s="1032">
        <v>12718</v>
      </c>
      <c r="AI166" s="1032">
        <v>26</v>
      </c>
      <c r="AJ166" s="1032">
        <v>37</v>
      </c>
      <c r="AK166" s="1032">
        <v>0</v>
      </c>
      <c r="AL166" s="1032">
        <v>0</v>
      </c>
      <c r="AM166" s="1032">
        <v>78</v>
      </c>
      <c r="AN166" s="1032">
        <v>16897</v>
      </c>
      <c r="AO166" s="1032">
        <v>852</v>
      </c>
      <c r="AP166" s="1032">
        <v>568506</v>
      </c>
      <c r="AQ166" s="1031">
        <v>44563</v>
      </c>
      <c r="AR166" s="1031">
        <v>44926</v>
      </c>
      <c r="AS166" s="1030" t="s">
        <v>2783</v>
      </c>
      <c r="AT166" s="521"/>
      <c r="AU166" s="507"/>
      <c r="AV166" s="507"/>
      <c r="AW166" s="507"/>
      <c r="AX166" s="507"/>
      <c r="AY166" s="507"/>
      <c r="AZ166" s="507"/>
      <c r="BA166" s="507"/>
      <c r="BB166" s="507"/>
      <c r="BC166" s="507"/>
      <c r="BD166" s="507"/>
      <c r="BE166" s="507"/>
      <c r="BF166" s="507"/>
      <c r="BG166" s="507"/>
      <c r="BH166" s="507"/>
      <c r="BI166" s="507"/>
      <c r="BJ166" s="507"/>
      <c r="BK166" s="507"/>
      <c r="BL166" s="507"/>
      <c r="BM166" s="507"/>
    </row>
    <row r="167" spans="1:65" ht="138.75" customHeight="1" x14ac:dyDescent="0.2">
      <c r="A167" s="495">
        <v>1</v>
      </c>
      <c r="B167" s="490" t="s">
        <v>2795</v>
      </c>
      <c r="C167" s="489">
        <v>19</v>
      </c>
      <c r="D167" s="490" t="s">
        <v>617</v>
      </c>
      <c r="E167" s="489">
        <v>1905</v>
      </c>
      <c r="F167" s="490" t="s">
        <v>2283</v>
      </c>
      <c r="G167" s="489">
        <v>1905026</v>
      </c>
      <c r="H167" s="490" t="s">
        <v>2929</v>
      </c>
      <c r="I167" s="489">
        <v>1905026</v>
      </c>
      <c r="J167" s="490" t="s">
        <v>2929</v>
      </c>
      <c r="K167" s="495">
        <v>190502600</v>
      </c>
      <c r="L167" s="490" t="s">
        <v>2928</v>
      </c>
      <c r="M167" s="495">
        <v>190502600</v>
      </c>
      <c r="N167" s="490" t="s">
        <v>2928</v>
      </c>
      <c r="O167" s="502">
        <v>12</v>
      </c>
      <c r="P167" s="495">
        <v>2020003630127</v>
      </c>
      <c r="Q167" s="490" t="s">
        <v>2976</v>
      </c>
      <c r="R167" s="708">
        <f t="shared" si="7"/>
        <v>0.4172076260213779</v>
      </c>
      <c r="S167" s="490" t="s">
        <v>2975</v>
      </c>
      <c r="T167" s="490" t="s">
        <v>2974</v>
      </c>
      <c r="U167" s="490" t="s">
        <v>2985</v>
      </c>
      <c r="V167" s="1351">
        <v>11666666</v>
      </c>
      <c r="W167" s="862" t="s">
        <v>2983</v>
      </c>
      <c r="X167" s="1033" t="s">
        <v>2796</v>
      </c>
      <c r="Y167" s="1036">
        <v>61</v>
      </c>
      <c r="Z167" s="1030" t="s">
        <v>2860</v>
      </c>
      <c r="AA167" s="1032">
        <v>289394</v>
      </c>
      <c r="AB167" s="1032">
        <v>279112</v>
      </c>
      <c r="AC167" s="1032">
        <v>63164</v>
      </c>
      <c r="AD167" s="1032">
        <v>45607</v>
      </c>
      <c r="AE167" s="1032">
        <v>365607</v>
      </c>
      <c r="AF167" s="1032">
        <v>75612</v>
      </c>
      <c r="AG167" s="1032">
        <v>2145</v>
      </c>
      <c r="AH167" s="1032">
        <v>12718</v>
      </c>
      <c r="AI167" s="1032">
        <v>26</v>
      </c>
      <c r="AJ167" s="1032">
        <v>37</v>
      </c>
      <c r="AK167" s="1032">
        <v>0</v>
      </c>
      <c r="AL167" s="1032">
        <v>0</v>
      </c>
      <c r="AM167" s="1032">
        <v>78</v>
      </c>
      <c r="AN167" s="1032">
        <v>16897</v>
      </c>
      <c r="AO167" s="1032">
        <v>852</v>
      </c>
      <c r="AP167" s="1032">
        <v>568506</v>
      </c>
      <c r="AQ167" s="1031">
        <v>44563</v>
      </c>
      <c r="AR167" s="1031">
        <v>44926</v>
      </c>
      <c r="AS167" s="1030" t="s">
        <v>2783</v>
      </c>
      <c r="AT167" s="521"/>
      <c r="AU167" s="507"/>
      <c r="AV167" s="507"/>
      <c r="AW167" s="507"/>
      <c r="AX167" s="507"/>
      <c r="AY167" s="507"/>
      <c r="AZ167" s="507"/>
      <c r="BA167" s="507"/>
      <c r="BB167" s="507"/>
      <c r="BC167" s="507"/>
      <c r="BD167" s="507"/>
      <c r="BE167" s="507"/>
      <c r="BF167" s="507"/>
      <c r="BG167" s="507"/>
      <c r="BH167" s="507"/>
      <c r="BI167" s="507"/>
      <c r="BJ167" s="507"/>
      <c r="BK167" s="507"/>
      <c r="BL167" s="507"/>
      <c r="BM167" s="507"/>
    </row>
    <row r="168" spans="1:65" ht="102" customHeight="1" x14ac:dyDescent="0.2">
      <c r="A168" s="495">
        <v>1</v>
      </c>
      <c r="B168" s="490" t="s">
        <v>2795</v>
      </c>
      <c r="C168" s="489">
        <v>19</v>
      </c>
      <c r="D168" s="490" t="s">
        <v>617</v>
      </c>
      <c r="E168" s="489">
        <v>1905</v>
      </c>
      <c r="F168" s="490" t="s">
        <v>2283</v>
      </c>
      <c r="G168" s="489">
        <v>1905026</v>
      </c>
      <c r="H168" s="490" t="s">
        <v>2929</v>
      </c>
      <c r="I168" s="489">
        <v>1905026</v>
      </c>
      <c r="J168" s="490" t="s">
        <v>2929</v>
      </c>
      <c r="K168" s="495">
        <v>190502600</v>
      </c>
      <c r="L168" s="490" t="s">
        <v>2928</v>
      </c>
      <c r="M168" s="495">
        <v>190502600</v>
      </c>
      <c r="N168" s="490" t="s">
        <v>2928</v>
      </c>
      <c r="O168" s="502">
        <v>12</v>
      </c>
      <c r="P168" s="495">
        <v>2020003630127</v>
      </c>
      <c r="Q168" s="490" t="s">
        <v>2976</v>
      </c>
      <c r="R168" s="708">
        <f t="shared" si="7"/>
        <v>0.4172076260213779</v>
      </c>
      <c r="S168" s="490" t="s">
        <v>2975</v>
      </c>
      <c r="T168" s="490" t="s">
        <v>2974</v>
      </c>
      <c r="U168" s="490" t="s">
        <v>2984</v>
      </c>
      <c r="V168" s="1351">
        <v>11666666</v>
      </c>
      <c r="W168" s="862" t="s">
        <v>2983</v>
      </c>
      <c r="X168" s="1033" t="s">
        <v>2796</v>
      </c>
      <c r="Y168" s="1036">
        <v>61</v>
      </c>
      <c r="Z168" s="1030" t="s">
        <v>2860</v>
      </c>
      <c r="AA168" s="1032">
        <v>289394</v>
      </c>
      <c r="AB168" s="1032">
        <v>279112</v>
      </c>
      <c r="AC168" s="1032">
        <v>63164</v>
      </c>
      <c r="AD168" s="1032">
        <v>45607</v>
      </c>
      <c r="AE168" s="1032">
        <v>365607</v>
      </c>
      <c r="AF168" s="1032">
        <v>75612</v>
      </c>
      <c r="AG168" s="1032">
        <v>2145</v>
      </c>
      <c r="AH168" s="1032">
        <v>12718</v>
      </c>
      <c r="AI168" s="1032">
        <v>26</v>
      </c>
      <c r="AJ168" s="1032">
        <v>37</v>
      </c>
      <c r="AK168" s="1032">
        <v>0</v>
      </c>
      <c r="AL168" s="1032">
        <v>0</v>
      </c>
      <c r="AM168" s="1032">
        <v>78</v>
      </c>
      <c r="AN168" s="1032">
        <v>16897</v>
      </c>
      <c r="AO168" s="1032">
        <v>852</v>
      </c>
      <c r="AP168" s="1032">
        <v>568506</v>
      </c>
      <c r="AQ168" s="1031">
        <v>44563</v>
      </c>
      <c r="AR168" s="1031">
        <v>44926</v>
      </c>
      <c r="AS168" s="1030" t="s">
        <v>2783</v>
      </c>
      <c r="AT168" s="521"/>
      <c r="AU168" s="507"/>
      <c r="AV168" s="507"/>
      <c r="AW168" s="507"/>
      <c r="AX168" s="507"/>
      <c r="AY168" s="507"/>
      <c r="AZ168" s="507"/>
      <c r="BA168" s="507"/>
      <c r="BB168" s="507"/>
      <c r="BC168" s="507"/>
      <c r="BD168" s="507"/>
      <c r="BE168" s="507"/>
      <c r="BF168" s="507"/>
      <c r="BG168" s="507"/>
      <c r="BH168" s="507"/>
      <c r="BI168" s="507"/>
      <c r="BJ168" s="507"/>
      <c r="BK168" s="507"/>
      <c r="BL168" s="507"/>
      <c r="BM168" s="507"/>
    </row>
    <row r="169" spans="1:65" ht="105.75" customHeight="1" x14ac:dyDescent="0.2">
      <c r="A169" s="495">
        <v>1</v>
      </c>
      <c r="B169" s="490" t="s">
        <v>2795</v>
      </c>
      <c r="C169" s="489">
        <v>19</v>
      </c>
      <c r="D169" s="490" t="s">
        <v>617</v>
      </c>
      <c r="E169" s="489">
        <v>1905</v>
      </c>
      <c r="F169" s="490" t="s">
        <v>2283</v>
      </c>
      <c r="G169" s="489">
        <v>1905026</v>
      </c>
      <c r="H169" s="490" t="s">
        <v>2929</v>
      </c>
      <c r="I169" s="489">
        <v>1905026</v>
      </c>
      <c r="J169" s="490" t="s">
        <v>2929</v>
      </c>
      <c r="K169" s="495">
        <v>190502600</v>
      </c>
      <c r="L169" s="490" t="s">
        <v>2928</v>
      </c>
      <c r="M169" s="495">
        <v>190502600</v>
      </c>
      <c r="N169" s="490" t="s">
        <v>2928</v>
      </c>
      <c r="O169" s="502">
        <v>12</v>
      </c>
      <c r="P169" s="495">
        <v>2020003630127</v>
      </c>
      <c r="Q169" s="490" t="s">
        <v>2976</v>
      </c>
      <c r="R169" s="708">
        <f t="shared" si="7"/>
        <v>0.4172076260213779</v>
      </c>
      <c r="S169" s="490" t="s">
        <v>2975</v>
      </c>
      <c r="T169" s="490" t="s">
        <v>2974</v>
      </c>
      <c r="U169" s="490" t="s">
        <v>2979</v>
      </c>
      <c r="V169" s="1351">
        <v>11666667</v>
      </c>
      <c r="W169" s="862" t="s">
        <v>2983</v>
      </c>
      <c r="X169" s="1033" t="s">
        <v>2796</v>
      </c>
      <c r="Y169" s="1036">
        <v>61</v>
      </c>
      <c r="Z169" s="1030" t="s">
        <v>2860</v>
      </c>
      <c r="AA169" s="1032">
        <v>289394</v>
      </c>
      <c r="AB169" s="1032">
        <v>279112</v>
      </c>
      <c r="AC169" s="1032">
        <v>63164</v>
      </c>
      <c r="AD169" s="1032">
        <v>45607</v>
      </c>
      <c r="AE169" s="1032">
        <v>365607</v>
      </c>
      <c r="AF169" s="1032">
        <v>75612</v>
      </c>
      <c r="AG169" s="1032">
        <v>2145</v>
      </c>
      <c r="AH169" s="1032">
        <v>12718</v>
      </c>
      <c r="AI169" s="1032">
        <v>26</v>
      </c>
      <c r="AJ169" s="1032">
        <v>37</v>
      </c>
      <c r="AK169" s="1032">
        <v>0</v>
      </c>
      <c r="AL169" s="1032">
        <v>0</v>
      </c>
      <c r="AM169" s="1032">
        <v>78</v>
      </c>
      <c r="AN169" s="1032">
        <v>16897</v>
      </c>
      <c r="AO169" s="1032">
        <v>852</v>
      </c>
      <c r="AP169" s="1032">
        <v>568506</v>
      </c>
      <c r="AQ169" s="1031">
        <v>44563</v>
      </c>
      <c r="AR169" s="1031">
        <v>44926</v>
      </c>
      <c r="AS169" s="1030" t="s">
        <v>2783</v>
      </c>
      <c r="AT169" s="521"/>
      <c r="AU169" s="507"/>
      <c r="AV169" s="507"/>
      <c r="AW169" s="507"/>
      <c r="AX169" s="507"/>
      <c r="AY169" s="507"/>
      <c r="AZ169" s="507"/>
      <c r="BA169" s="507"/>
      <c r="BB169" s="507"/>
      <c r="BC169" s="507"/>
      <c r="BD169" s="507"/>
      <c r="BE169" s="507"/>
      <c r="BF169" s="507"/>
      <c r="BG169" s="507"/>
      <c r="BH169" s="507"/>
      <c r="BI169" s="507"/>
      <c r="BJ169" s="507"/>
      <c r="BK169" s="507"/>
      <c r="BL169" s="507"/>
      <c r="BM169" s="507"/>
    </row>
    <row r="170" spans="1:65" ht="118.5" customHeight="1" x14ac:dyDescent="0.2">
      <c r="A170" s="495">
        <v>1</v>
      </c>
      <c r="B170" s="490" t="s">
        <v>2795</v>
      </c>
      <c r="C170" s="489">
        <v>19</v>
      </c>
      <c r="D170" s="490" t="s">
        <v>617</v>
      </c>
      <c r="E170" s="489">
        <v>1905</v>
      </c>
      <c r="F170" s="490" t="s">
        <v>2283</v>
      </c>
      <c r="G170" s="489">
        <v>1905027</v>
      </c>
      <c r="H170" s="490" t="s">
        <v>2978</v>
      </c>
      <c r="I170" s="489">
        <v>1905027</v>
      </c>
      <c r="J170" s="490" t="s">
        <v>2978</v>
      </c>
      <c r="K170" s="495">
        <v>190502700</v>
      </c>
      <c r="L170" s="490" t="s">
        <v>2977</v>
      </c>
      <c r="M170" s="495">
        <v>190502700</v>
      </c>
      <c r="N170" s="490" t="s">
        <v>2977</v>
      </c>
      <c r="O170" s="502">
        <v>12</v>
      </c>
      <c r="P170" s="495">
        <v>2020003630127</v>
      </c>
      <c r="Q170" s="490" t="s">
        <v>2976</v>
      </c>
      <c r="R170" s="708">
        <f>SUM($V$170:$V$174)/SUM($V$159:$V$174)</f>
        <v>0.44700817073719062</v>
      </c>
      <c r="S170" s="490" t="s">
        <v>2975</v>
      </c>
      <c r="T170" s="490" t="s">
        <v>2974</v>
      </c>
      <c r="U170" s="490" t="s">
        <v>2982</v>
      </c>
      <c r="V170" s="1351">
        <v>15000000</v>
      </c>
      <c r="W170" s="862" t="s">
        <v>2972</v>
      </c>
      <c r="X170" s="1033" t="s">
        <v>2796</v>
      </c>
      <c r="Y170" s="1036">
        <v>61</v>
      </c>
      <c r="Z170" s="1030" t="s">
        <v>2860</v>
      </c>
      <c r="AA170" s="1032">
        <v>289394</v>
      </c>
      <c r="AB170" s="1032">
        <v>279112</v>
      </c>
      <c r="AC170" s="1032">
        <v>63164</v>
      </c>
      <c r="AD170" s="1032">
        <v>45607</v>
      </c>
      <c r="AE170" s="1032">
        <v>365607</v>
      </c>
      <c r="AF170" s="1032">
        <v>75612</v>
      </c>
      <c r="AG170" s="1032">
        <v>2145</v>
      </c>
      <c r="AH170" s="1032">
        <v>12718</v>
      </c>
      <c r="AI170" s="1032">
        <v>26</v>
      </c>
      <c r="AJ170" s="1032">
        <v>37</v>
      </c>
      <c r="AK170" s="1032">
        <v>0</v>
      </c>
      <c r="AL170" s="1032">
        <v>0</v>
      </c>
      <c r="AM170" s="1032">
        <v>78</v>
      </c>
      <c r="AN170" s="1032">
        <v>16897</v>
      </c>
      <c r="AO170" s="1032">
        <v>852</v>
      </c>
      <c r="AP170" s="1032">
        <v>568506</v>
      </c>
      <c r="AQ170" s="1031">
        <v>44563</v>
      </c>
      <c r="AR170" s="1031">
        <v>44926</v>
      </c>
      <c r="AS170" s="1030" t="s">
        <v>2783</v>
      </c>
      <c r="AT170" s="521"/>
      <c r="AU170" s="507"/>
      <c r="AV170" s="507"/>
      <c r="AW170" s="507"/>
      <c r="AX170" s="507"/>
      <c r="AY170" s="507"/>
      <c r="AZ170" s="507"/>
      <c r="BA170" s="507"/>
      <c r="BB170" s="507"/>
      <c r="BC170" s="507"/>
      <c r="BD170" s="507"/>
      <c r="BE170" s="507"/>
      <c r="BF170" s="507"/>
      <c r="BG170" s="507"/>
      <c r="BH170" s="507"/>
      <c r="BI170" s="507"/>
      <c r="BJ170" s="507"/>
      <c r="BK170" s="507"/>
      <c r="BL170" s="507"/>
      <c r="BM170" s="507"/>
    </row>
    <row r="171" spans="1:65" ht="108.75" customHeight="1" x14ac:dyDescent="0.2">
      <c r="A171" s="495">
        <v>1</v>
      </c>
      <c r="B171" s="490" t="s">
        <v>2795</v>
      </c>
      <c r="C171" s="489">
        <v>19</v>
      </c>
      <c r="D171" s="490" t="s">
        <v>617</v>
      </c>
      <c r="E171" s="489">
        <v>1905</v>
      </c>
      <c r="F171" s="490" t="s">
        <v>2283</v>
      </c>
      <c r="G171" s="489">
        <v>1905027</v>
      </c>
      <c r="H171" s="490" t="s">
        <v>2978</v>
      </c>
      <c r="I171" s="489">
        <v>1905027</v>
      </c>
      <c r="J171" s="490" t="s">
        <v>2978</v>
      </c>
      <c r="K171" s="495">
        <v>190502700</v>
      </c>
      <c r="L171" s="490" t="s">
        <v>2977</v>
      </c>
      <c r="M171" s="495">
        <v>190502700</v>
      </c>
      <c r="N171" s="490" t="s">
        <v>2977</v>
      </c>
      <c r="O171" s="502">
        <v>12</v>
      </c>
      <c r="P171" s="495">
        <v>2020003630127</v>
      </c>
      <c r="Q171" s="490" t="s">
        <v>2976</v>
      </c>
      <c r="R171" s="708">
        <f>SUM($V$170:$V$174)/SUM($V$159:$V$174)</f>
        <v>0.44700817073719062</v>
      </c>
      <c r="S171" s="490" t="s">
        <v>2975</v>
      </c>
      <c r="T171" s="490" t="s">
        <v>2974</v>
      </c>
      <c r="U171" s="490" t="s">
        <v>2981</v>
      </c>
      <c r="V171" s="1351">
        <v>15000000</v>
      </c>
      <c r="W171" s="862" t="s">
        <v>2972</v>
      </c>
      <c r="X171" s="1033" t="s">
        <v>2796</v>
      </c>
      <c r="Y171" s="1036">
        <v>61</v>
      </c>
      <c r="Z171" s="1030" t="s">
        <v>2860</v>
      </c>
      <c r="AA171" s="1032">
        <v>289394</v>
      </c>
      <c r="AB171" s="1032">
        <v>279112</v>
      </c>
      <c r="AC171" s="1032">
        <v>63164</v>
      </c>
      <c r="AD171" s="1032">
        <v>45607</v>
      </c>
      <c r="AE171" s="1032">
        <v>365607</v>
      </c>
      <c r="AF171" s="1032">
        <v>75612</v>
      </c>
      <c r="AG171" s="1032">
        <v>2145</v>
      </c>
      <c r="AH171" s="1032">
        <v>12718</v>
      </c>
      <c r="AI171" s="1032">
        <v>26</v>
      </c>
      <c r="AJ171" s="1032">
        <v>37</v>
      </c>
      <c r="AK171" s="1032">
        <v>0</v>
      </c>
      <c r="AL171" s="1032">
        <v>0</v>
      </c>
      <c r="AM171" s="1032">
        <v>78</v>
      </c>
      <c r="AN171" s="1032">
        <v>16897</v>
      </c>
      <c r="AO171" s="1032">
        <v>852</v>
      </c>
      <c r="AP171" s="1032">
        <v>568506</v>
      </c>
      <c r="AQ171" s="1031">
        <v>44563</v>
      </c>
      <c r="AR171" s="1031">
        <v>44926</v>
      </c>
      <c r="AS171" s="1030" t="s">
        <v>2783</v>
      </c>
      <c r="AT171" s="521"/>
      <c r="AU171" s="507"/>
      <c r="AV171" s="507"/>
      <c r="AW171" s="507"/>
      <c r="AX171" s="507"/>
      <c r="AY171" s="507"/>
      <c r="AZ171" s="507"/>
      <c r="BA171" s="507"/>
      <c r="BB171" s="507"/>
      <c r="BC171" s="507"/>
      <c r="BD171" s="507"/>
      <c r="BE171" s="507"/>
      <c r="BF171" s="507"/>
      <c r="BG171" s="507"/>
      <c r="BH171" s="507"/>
      <c r="BI171" s="507"/>
      <c r="BJ171" s="507"/>
      <c r="BK171" s="507"/>
      <c r="BL171" s="507"/>
      <c r="BM171" s="507"/>
    </row>
    <row r="172" spans="1:65" ht="105" customHeight="1" x14ac:dyDescent="0.2">
      <c r="A172" s="495">
        <v>1</v>
      </c>
      <c r="B172" s="490" t="s">
        <v>2795</v>
      </c>
      <c r="C172" s="489">
        <v>19</v>
      </c>
      <c r="D172" s="490" t="s">
        <v>617</v>
      </c>
      <c r="E172" s="489">
        <v>1905</v>
      </c>
      <c r="F172" s="490" t="s">
        <v>2283</v>
      </c>
      <c r="G172" s="489">
        <v>1905027</v>
      </c>
      <c r="H172" s="490" t="s">
        <v>2978</v>
      </c>
      <c r="I172" s="489">
        <v>1905027</v>
      </c>
      <c r="J172" s="490" t="s">
        <v>2978</v>
      </c>
      <c r="K172" s="495">
        <v>190502700</v>
      </c>
      <c r="L172" s="490" t="s">
        <v>2977</v>
      </c>
      <c r="M172" s="495">
        <v>190502700</v>
      </c>
      <c r="N172" s="490" t="s">
        <v>2977</v>
      </c>
      <c r="O172" s="502">
        <v>12</v>
      </c>
      <c r="P172" s="495">
        <v>2020003630127</v>
      </c>
      <c r="Q172" s="490" t="s">
        <v>2976</v>
      </c>
      <c r="R172" s="708">
        <f>SUM($V$170:$V$174)/SUM($V$159:$V$174)</f>
        <v>0.44700817073719062</v>
      </c>
      <c r="S172" s="490" t="s">
        <v>2975</v>
      </c>
      <c r="T172" s="490" t="s">
        <v>2974</v>
      </c>
      <c r="U172" s="490" t="s">
        <v>2980</v>
      </c>
      <c r="V172" s="1351">
        <v>15000000</v>
      </c>
      <c r="W172" s="862" t="s">
        <v>2972</v>
      </c>
      <c r="X172" s="1033" t="s">
        <v>2796</v>
      </c>
      <c r="Y172" s="1036">
        <v>61</v>
      </c>
      <c r="Z172" s="1030" t="s">
        <v>2860</v>
      </c>
      <c r="AA172" s="1032">
        <v>289394</v>
      </c>
      <c r="AB172" s="1032">
        <v>279112</v>
      </c>
      <c r="AC172" s="1032">
        <v>63164</v>
      </c>
      <c r="AD172" s="1032">
        <v>45607</v>
      </c>
      <c r="AE172" s="1032">
        <v>365607</v>
      </c>
      <c r="AF172" s="1032">
        <v>75612</v>
      </c>
      <c r="AG172" s="1032">
        <v>2145</v>
      </c>
      <c r="AH172" s="1032">
        <v>12718</v>
      </c>
      <c r="AI172" s="1032">
        <v>26</v>
      </c>
      <c r="AJ172" s="1032">
        <v>37</v>
      </c>
      <c r="AK172" s="1032">
        <v>0</v>
      </c>
      <c r="AL172" s="1032">
        <v>0</v>
      </c>
      <c r="AM172" s="1032">
        <v>78</v>
      </c>
      <c r="AN172" s="1032">
        <v>16897</v>
      </c>
      <c r="AO172" s="1032">
        <v>852</v>
      </c>
      <c r="AP172" s="1032">
        <v>568506</v>
      </c>
      <c r="AQ172" s="1031">
        <v>44563</v>
      </c>
      <c r="AR172" s="1031">
        <v>44926</v>
      </c>
      <c r="AS172" s="1030" t="s">
        <v>2783</v>
      </c>
      <c r="AT172" s="521"/>
      <c r="AU172" s="507"/>
      <c r="AV172" s="507"/>
      <c r="AW172" s="507"/>
      <c r="AX172" s="507"/>
      <c r="AY172" s="507"/>
      <c r="AZ172" s="507"/>
      <c r="BA172" s="507"/>
      <c r="BB172" s="507"/>
      <c r="BC172" s="507"/>
      <c r="BD172" s="507"/>
      <c r="BE172" s="507"/>
      <c r="BF172" s="507"/>
      <c r="BG172" s="507"/>
      <c r="BH172" s="507"/>
      <c r="BI172" s="507"/>
      <c r="BJ172" s="507"/>
      <c r="BK172" s="507"/>
      <c r="BL172" s="507"/>
      <c r="BM172" s="507"/>
    </row>
    <row r="173" spans="1:65" ht="173.25" customHeight="1" x14ac:dyDescent="0.2">
      <c r="A173" s="495">
        <v>1</v>
      </c>
      <c r="B173" s="490" t="s">
        <v>2795</v>
      </c>
      <c r="C173" s="489">
        <v>19</v>
      </c>
      <c r="D173" s="490" t="s">
        <v>617</v>
      </c>
      <c r="E173" s="489">
        <v>1905</v>
      </c>
      <c r="F173" s="490" t="s">
        <v>2283</v>
      </c>
      <c r="G173" s="489">
        <v>1905027</v>
      </c>
      <c r="H173" s="490" t="s">
        <v>2978</v>
      </c>
      <c r="I173" s="489">
        <v>1905027</v>
      </c>
      <c r="J173" s="490" t="s">
        <v>2978</v>
      </c>
      <c r="K173" s="495">
        <v>190502700</v>
      </c>
      <c r="L173" s="490" t="s">
        <v>2977</v>
      </c>
      <c r="M173" s="495">
        <v>190502700</v>
      </c>
      <c r="N173" s="490" t="s">
        <v>2977</v>
      </c>
      <c r="O173" s="502">
        <v>12</v>
      </c>
      <c r="P173" s="495">
        <v>2020003630127</v>
      </c>
      <c r="Q173" s="490" t="s">
        <v>2976</v>
      </c>
      <c r="R173" s="708">
        <f>SUM($V$170:$V$174)/SUM($V$159:$V$174)</f>
        <v>0.44700817073719062</v>
      </c>
      <c r="S173" s="490" t="s">
        <v>2975</v>
      </c>
      <c r="T173" s="490" t="s">
        <v>2974</v>
      </c>
      <c r="U173" s="490" t="s">
        <v>2979</v>
      </c>
      <c r="V173" s="1351">
        <v>15000000</v>
      </c>
      <c r="W173" s="862" t="s">
        <v>2972</v>
      </c>
      <c r="X173" s="1033" t="s">
        <v>2796</v>
      </c>
      <c r="Y173" s="1036">
        <v>61</v>
      </c>
      <c r="Z173" s="1030" t="s">
        <v>2860</v>
      </c>
      <c r="AA173" s="1032">
        <v>289394</v>
      </c>
      <c r="AB173" s="1032">
        <v>279112</v>
      </c>
      <c r="AC173" s="1032">
        <v>63164</v>
      </c>
      <c r="AD173" s="1032">
        <v>45607</v>
      </c>
      <c r="AE173" s="1032">
        <v>365607</v>
      </c>
      <c r="AF173" s="1032">
        <v>75612</v>
      </c>
      <c r="AG173" s="1032">
        <v>2145</v>
      </c>
      <c r="AH173" s="1032">
        <v>12718</v>
      </c>
      <c r="AI173" s="1032">
        <v>26</v>
      </c>
      <c r="AJ173" s="1032">
        <v>37</v>
      </c>
      <c r="AK173" s="1032">
        <v>0</v>
      </c>
      <c r="AL173" s="1032">
        <v>0</v>
      </c>
      <c r="AM173" s="1032">
        <v>78</v>
      </c>
      <c r="AN173" s="1032">
        <v>16897</v>
      </c>
      <c r="AO173" s="1032">
        <v>852</v>
      </c>
      <c r="AP173" s="1032">
        <v>568506</v>
      </c>
      <c r="AQ173" s="1031">
        <v>44563</v>
      </c>
      <c r="AR173" s="1031">
        <v>44926</v>
      </c>
      <c r="AS173" s="1030" t="s">
        <v>2783</v>
      </c>
      <c r="AT173" s="521"/>
      <c r="AU173" s="507"/>
      <c r="AV173" s="507"/>
      <c r="AW173" s="507"/>
      <c r="AX173" s="507"/>
      <c r="AY173" s="507"/>
      <c r="AZ173" s="507"/>
      <c r="BA173" s="507"/>
      <c r="BB173" s="507"/>
      <c r="BC173" s="507"/>
      <c r="BD173" s="507"/>
      <c r="BE173" s="507"/>
      <c r="BF173" s="507"/>
      <c r="BG173" s="507"/>
      <c r="BH173" s="507"/>
      <c r="BI173" s="507"/>
      <c r="BJ173" s="507"/>
      <c r="BK173" s="507"/>
      <c r="BL173" s="507"/>
      <c r="BM173" s="507"/>
    </row>
    <row r="174" spans="1:65" ht="128.25" customHeight="1" x14ac:dyDescent="0.2">
      <c r="A174" s="495">
        <v>1</v>
      </c>
      <c r="B174" s="490" t="s">
        <v>2795</v>
      </c>
      <c r="C174" s="489">
        <v>19</v>
      </c>
      <c r="D174" s="490" t="s">
        <v>617</v>
      </c>
      <c r="E174" s="489">
        <v>1905</v>
      </c>
      <c r="F174" s="490" t="s">
        <v>2283</v>
      </c>
      <c r="G174" s="489">
        <v>1905027</v>
      </c>
      <c r="H174" s="490" t="s">
        <v>2978</v>
      </c>
      <c r="I174" s="489">
        <v>1905027</v>
      </c>
      <c r="J174" s="490" t="s">
        <v>2978</v>
      </c>
      <c r="K174" s="495">
        <v>190502700</v>
      </c>
      <c r="L174" s="490" t="s">
        <v>2977</v>
      </c>
      <c r="M174" s="495">
        <v>190502700</v>
      </c>
      <c r="N174" s="490" t="s">
        <v>2977</v>
      </c>
      <c r="O174" s="502">
        <v>12</v>
      </c>
      <c r="P174" s="495">
        <v>2020003630127</v>
      </c>
      <c r="Q174" s="490" t="s">
        <v>2976</v>
      </c>
      <c r="R174" s="708">
        <f>SUM($V$170:$V$174)/SUM($V$159:$V$174)</f>
        <v>0.44700817073719062</v>
      </c>
      <c r="S174" s="490" t="s">
        <v>2975</v>
      </c>
      <c r="T174" s="490" t="s">
        <v>2974</v>
      </c>
      <c r="U174" s="490" t="s">
        <v>2973</v>
      </c>
      <c r="V174" s="1351">
        <v>15000000</v>
      </c>
      <c r="W174" s="862" t="s">
        <v>2972</v>
      </c>
      <c r="X174" s="1033" t="s">
        <v>2796</v>
      </c>
      <c r="Y174" s="1036">
        <v>61</v>
      </c>
      <c r="Z174" s="1030" t="s">
        <v>2860</v>
      </c>
      <c r="AA174" s="1032">
        <v>289394</v>
      </c>
      <c r="AB174" s="1032">
        <v>279112</v>
      </c>
      <c r="AC174" s="1032">
        <v>63164</v>
      </c>
      <c r="AD174" s="1032">
        <v>45607</v>
      </c>
      <c r="AE174" s="1032">
        <v>365607</v>
      </c>
      <c r="AF174" s="1032">
        <v>75612</v>
      </c>
      <c r="AG174" s="1032">
        <v>2145</v>
      </c>
      <c r="AH174" s="1032">
        <v>12718</v>
      </c>
      <c r="AI174" s="1032">
        <v>26</v>
      </c>
      <c r="AJ174" s="1032">
        <v>37</v>
      </c>
      <c r="AK174" s="1032">
        <v>0</v>
      </c>
      <c r="AL174" s="1032">
        <v>0</v>
      </c>
      <c r="AM174" s="1032">
        <v>78</v>
      </c>
      <c r="AN174" s="1032">
        <v>16897</v>
      </c>
      <c r="AO174" s="1032">
        <v>852</v>
      </c>
      <c r="AP174" s="1032">
        <v>568506</v>
      </c>
      <c r="AQ174" s="1031">
        <v>44563</v>
      </c>
      <c r="AR174" s="1031">
        <v>44926</v>
      </c>
      <c r="AS174" s="1030" t="s">
        <v>2783</v>
      </c>
      <c r="AT174" s="521"/>
      <c r="AU174" s="507"/>
      <c r="AV174" s="507"/>
      <c r="AW174" s="507"/>
      <c r="AX174" s="507"/>
      <c r="AY174" s="507"/>
      <c r="AZ174" s="507"/>
      <c r="BA174" s="507"/>
      <c r="BB174" s="507"/>
      <c r="BC174" s="507"/>
      <c r="BD174" s="507"/>
      <c r="BE174" s="507"/>
      <c r="BF174" s="507"/>
      <c r="BG174" s="507"/>
      <c r="BH174" s="507"/>
      <c r="BI174" s="507"/>
      <c r="BJ174" s="507"/>
      <c r="BK174" s="507"/>
      <c r="BL174" s="507"/>
      <c r="BM174" s="507"/>
    </row>
    <row r="175" spans="1:65" ht="53.25" customHeight="1" x14ac:dyDescent="0.2">
      <c r="A175" s="495">
        <v>1</v>
      </c>
      <c r="B175" s="490" t="s">
        <v>2795</v>
      </c>
      <c r="C175" s="489">
        <v>19</v>
      </c>
      <c r="D175" s="490" t="s">
        <v>617</v>
      </c>
      <c r="E175" s="489">
        <v>1905</v>
      </c>
      <c r="F175" s="490" t="s">
        <v>2283</v>
      </c>
      <c r="G175" s="489" t="s">
        <v>64</v>
      </c>
      <c r="H175" s="490" t="s">
        <v>2967</v>
      </c>
      <c r="I175" s="489" t="s">
        <v>2966</v>
      </c>
      <c r="J175" s="490" t="s">
        <v>2049</v>
      </c>
      <c r="K175" s="495" t="s">
        <v>64</v>
      </c>
      <c r="L175" s="490" t="s">
        <v>2965</v>
      </c>
      <c r="M175" s="495" t="s">
        <v>2964</v>
      </c>
      <c r="N175" s="490" t="s">
        <v>949</v>
      </c>
      <c r="O175" s="698">
        <v>4</v>
      </c>
      <c r="P175" s="495">
        <v>2020003630128</v>
      </c>
      <c r="Q175" s="490" t="s">
        <v>2954</v>
      </c>
      <c r="R175" s="708">
        <f t="shared" ref="R175:R182" si="8">SUM($V$175:$V$181)/SUM($V$175:$V$186)</f>
        <v>0.18386857198836287</v>
      </c>
      <c r="S175" s="490" t="s">
        <v>2953</v>
      </c>
      <c r="T175" s="490" t="s">
        <v>2963</v>
      </c>
      <c r="U175" s="490" t="s">
        <v>2971</v>
      </c>
      <c r="V175" s="1351">
        <v>20000000</v>
      </c>
      <c r="W175" s="862" t="s">
        <v>2968</v>
      </c>
      <c r="X175" s="1033" t="s">
        <v>2796</v>
      </c>
      <c r="Y175" s="1036">
        <v>61</v>
      </c>
      <c r="Z175" s="1030" t="s">
        <v>2860</v>
      </c>
      <c r="AA175" s="1032">
        <v>292684</v>
      </c>
      <c r="AB175" s="1032">
        <v>282326</v>
      </c>
      <c r="AC175" s="1032">
        <v>135912</v>
      </c>
      <c r="AD175" s="1032">
        <v>45122</v>
      </c>
      <c r="AE175" s="1032">
        <v>307101</v>
      </c>
      <c r="AF175" s="1032">
        <v>86875</v>
      </c>
      <c r="AG175" s="1032">
        <v>2145</v>
      </c>
      <c r="AH175" s="1032">
        <v>12718</v>
      </c>
      <c r="AI175" s="1032">
        <v>26</v>
      </c>
      <c r="AJ175" s="1032">
        <v>37</v>
      </c>
      <c r="AK175" s="1032">
        <v>0</v>
      </c>
      <c r="AL175" s="1032">
        <v>0</v>
      </c>
      <c r="AM175" s="1032">
        <v>53164</v>
      </c>
      <c r="AN175" s="1032">
        <v>16982</v>
      </c>
      <c r="AO175" s="1032">
        <v>60013</v>
      </c>
      <c r="AP175" s="1032">
        <v>575010</v>
      </c>
      <c r="AQ175" s="1031">
        <v>44563</v>
      </c>
      <c r="AR175" s="1031">
        <v>44926</v>
      </c>
      <c r="AS175" s="1030" t="s">
        <v>2783</v>
      </c>
      <c r="AT175" s="521"/>
      <c r="AU175" s="507"/>
      <c r="AV175" s="507"/>
      <c r="AW175" s="507"/>
      <c r="AX175" s="507"/>
      <c r="AY175" s="507"/>
      <c r="AZ175" s="507"/>
      <c r="BA175" s="507"/>
      <c r="BB175" s="507"/>
      <c r="BC175" s="507"/>
      <c r="BD175" s="507"/>
      <c r="BE175" s="507"/>
      <c r="BF175" s="507"/>
      <c r="BG175" s="507"/>
      <c r="BH175" s="507"/>
      <c r="BI175" s="507"/>
      <c r="BJ175" s="507"/>
      <c r="BK175" s="507"/>
      <c r="BL175" s="507"/>
      <c r="BM175" s="507"/>
    </row>
    <row r="176" spans="1:65" ht="53.25" customHeight="1" x14ac:dyDescent="0.2">
      <c r="A176" s="495">
        <v>1</v>
      </c>
      <c r="B176" s="490" t="s">
        <v>2795</v>
      </c>
      <c r="C176" s="489">
        <v>19</v>
      </c>
      <c r="D176" s="490" t="s">
        <v>617</v>
      </c>
      <c r="E176" s="489">
        <v>1905</v>
      </c>
      <c r="F176" s="490" t="s">
        <v>2283</v>
      </c>
      <c r="G176" s="489" t="s">
        <v>64</v>
      </c>
      <c r="H176" s="490" t="s">
        <v>2967</v>
      </c>
      <c r="I176" s="489" t="s">
        <v>2966</v>
      </c>
      <c r="J176" s="490" t="s">
        <v>2049</v>
      </c>
      <c r="K176" s="495" t="s">
        <v>64</v>
      </c>
      <c r="L176" s="490" t="s">
        <v>2965</v>
      </c>
      <c r="M176" s="495" t="s">
        <v>2964</v>
      </c>
      <c r="N176" s="490" t="s">
        <v>949</v>
      </c>
      <c r="O176" s="698">
        <v>4</v>
      </c>
      <c r="P176" s="495">
        <v>2020003630128</v>
      </c>
      <c r="Q176" s="490" t="s">
        <v>2954</v>
      </c>
      <c r="R176" s="708">
        <f t="shared" si="8"/>
        <v>0.18386857198836287</v>
      </c>
      <c r="S176" s="490" t="s">
        <v>2953</v>
      </c>
      <c r="T176" s="490" t="s">
        <v>2963</v>
      </c>
      <c r="U176" s="490" t="s">
        <v>2971</v>
      </c>
      <c r="V176" s="1351">
        <v>10000000</v>
      </c>
      <c r="W176" s="862" t="s">
        <v>2961</v>
      </c>
      <c r="X176" s="1033" t="s">
        <v>2796</v>
      </c>
      <c r="Y176" s="1036">
        <v>20</v>
      </c>
      <c r="Z176" s="1030" t="s">
        <v>2784</v>
      </c>
      <c r="AA176" s="1032">
        <v>292684</v>
      </c>
      <c r="AB176" s="1032">
        <v>282326</v>
      </c>
      <c r="AC176" s="1032">
        <v>135912</v>
      </c>
      <c r="AD176" s="1032">
        <v>45122</v>
      </c>
      <c r="AE176" s="1032">
        <v>307101</v>
      </c>
      <c r="AF176" s="1032">
        <v>86875</v>
      </c>
      <c r="AG176" s="1032">
        <v>2145</v>
      </c>
      <c r="AH176" s="1032">
        <v>12718</v>
      </c>
      <c r="AI176" s="1032">
        <v>26</v>
      </c>
      <c r="AJ176" s="1032">
        <v>37</v>
      </c>
      <c r="AK176" s="1032">
        <v>0</v>
      </c>
      <c r="AL176" s="1032">
        <v>0</v>
      </c>
      <c r="AM176" s="1032">
        <v>53164</v>
      </c>
      <c r="AN176" s="1032">
        <v>16982</v>
      </c>
      <c r="AO176" s="1032">
        <v>60013</v>
      </c>
      <c r="AP176" s="1032">
        <v>575010</v>
      </c>
      <c r="AQ176" s="1031">
        <v>44563</v>
      </c>
      <c r="AR176" s="1031">
        <v>44926</v>
      </c>
      <c r="AS176" s="1030" t="s">
        <v>2783</v>
      </c>
      <c r="AT176" s="521"/>
      <c r="AU176" s="507"/>
      <c r="AV176" s="507"/>
      <c r="AW176" s="507"/>
      <c r="AX176" s="507"/>
      <c r="AY176" s="507"/>
      <c r="AZ176" s="507"/>
      <c r="BA176" s="507"/>
      <c r="BB176" s="507"/>
      <c r="BC176" s="507"/>
      <c r="BD176" s="507"/>
      <c r="BE176" s="507"/>
      <c r="BF176" s="507"/>
      <c r="BG176" s="507"/>
      <c r="BH176" s="507"/>
      <c r="BI176" s="507"/>
      <c r="BJ176" s="507"/>
      <c r="BK176" s="507"/>
      <c r="BL176" s="507"/>
      <c r="BM176" s="507"/>
    </row>
    <row r="177" spans="1:65" ht="78" customHeight="1" x14ac:dyDescent="0.2">
      <c r="A177" s="495">
        <v>1</v>
      </c>
      <c r="B177" s="490" t="s">
        <v>2795</v>
      </c>
      <c r="C177" s="489">
        <v>19</v>
      </c>
      <c r="D177" s="490" t="s">
        <v>617</v>
      </c>
      <c r="E177" s="489">
        <v>1905</v>
      </c>
      <c r="F177" s="490" t="s">
        <v>2283</v>
      </c>
      <c r="G177" s="489" t="s">
        <v>64</v>
      </c>
      <c r="H177" s="490" t="s">
        <v>2967</v>
      </c>
      <c r="I177" s="489" t="s">
        <v>2966</v>
      </c>
      <c r="J177" s="490" t="s">
        <v>2049</v>
      </c>
      <c r="K177" s="495" t="s">
        <v>64</v>
      </c>
      <c r="L177" s="490" t="s">
        <v>2965</v>
      </c>
      <c r="M177" s="495" t="s">
        <v>2964</v>
      </c>
      <c r="N177" s="490" t="s">
        <v>949</v>
      </c>
      <c r="O177" s="698">
        <v>4</v>
      </c>
      <c r="P177" s="495">
        <v>2020003630128</v>
      </c>
      <c r="Q177" s="490" t="s">
        <v>2954</v>
      </c>
      <c r="R177" s="708">
        <f t="shared" si="8"/>
        <v>0.18386857198836287</v>
      </c>
      <c r="S177" s="490" t="s">
        <v>2953</v>
      </c>
      <c r="T177" s="490" t="s">
        <v>2963</v>
      </c>
      <c r="U177" s="490" t="s">
        <v>2970</v>
      </c>
      <c r="V177" s="1351">
        <v>20000000</v>
      </c>
      <c r="W177" s="862" t="s">
        <v>2968</v>
      </c>
      <c r="X177" s="1033" t="s">
        <v>2796</v>
      </c>
      <c r="Y177" s="1036">
        <v>61</v>
      </c>
      <c r="Z177" s="1030" t="s">
        <v>2860</v>
      </c>
      <c r="AA177" s="1032">
        <v>292684</v>
      </c>
      <c r="AB177" s="1032">
        <v>282326</v>
      </c>
      <c r="AC177" s="1032">
        <v>135912</v>
      </c>
      <c r="AD177" s="1032">
        <v>45122</v>
      </c>
      <c r="AE177" s="1032">
        <v>307101</v>
      </c>
      <c r="AF177" s="1032">
        <v>86875</v>
      </c>
      <c r="AG177" s="1032">
        <v>2145</v>
      </c>
      <c r="AH177" s="1032">
        <v>12718</v>
      </c>
      <c r="AI177" s="1032">
        <v>26</v>
      </c>
      <c r="AJ177" s="1032">
        <v>37</v>
      </c>
      <c r="AK177" s="1032">
        <v>0</v>
      </c>
      <c r="AL177" s="1032">
        <v>0</v>
      </c>
      <c r="AM177" s="1032">
        <v>53164</v>
      </c>
      <c r="AN177" s="1032">
        <v>16982</v>
      </c>
      <c r="AO177" s="1032">
        <v>60013</v>
      </c>
      <c r="AP177" s="1032">
        <v>575010</v>
      </c>
      <c r="AQ177" s="1031">
        <v>44563</v>
      </c>
      <c r="AR177" s="1031">
        <v>44926</v>
      </c>
      <c r="AS177" s="1030" t="s">
        <v>2783</v>
      </c>
      <c r="AT177" s="521"/>
      <c r="AU177" s="507"/>
      <c r="AV177" s="507"/>
      <c r="AW177" s="507"/>
      <c r="AX177" s="507"/>
      <c r="AY177" s="507"/>
      <c r="AZ177" s="507"/>
      <c r="BA177" s="507"/>
      <c r="BB177" s="507"/>
      <c r="BC177" s="507"/>
      <c r="BD177" s="507"/>
      <c r="BE177" s="507"/>
      <c r="BF177" s="507"/>
      <c r="BG177" s="507"/>
      <c r="BH177" s="507"/>
      <c r="BI177" s="507"/>
      <c r="BJ177" s="507"/>
      <c r="BK177" s="507"/>
      <c r="BL177" s="507"/>
      <c r="BM177" s="507"/>
    </row>
    <row r="178" spans="1:65" ht="75.75" customHeight="1" x14ac:dyDescent="0.2">
      <c r="A178" s="495">
        <v>1</v>
      </c>
      <c r="B178" s="490" t="s">
        <v>2795</v>
      </c>
      <c r="C178" s="489">
        <v>19</v>
      </c>
      <c r="D178" s="490" t="s">
        <v>617</v>
      </c>
      <c r="E178" s="489">
        <v>1905</v>
      </c>
      <c r="F178" s="490" t="s">
        <v>2283</v>
      </c>
      <c r="G178" s="489" t="s">
        <v>64</v>
      </c>
      <c r="H178" s="490" t="s">
        <v>2967</v>
      </c>
      <c r="I178" s="489" t="s">
        <v>2966</v>
      </c>
      <c r="J178" s="490" t="s">
        <v>2049</v>
      </c>
      <c r="K178" s="495" t="s">
        <v>64</v>
      </c>
      <c r="L178" s="490" t="s">
        <v>2965</v>
      </c>
      <c r="M178" s="495" t="s">
        <v>2964</v>
      </c>
      <c r="N178" s="490" t="s">
        <v>949</v>
      </c>
      <c r="O178" s="698">
        <v>4</v>
      </c>
      <c r="P178" s="495">
        <v>2020003630128</v>
      </c>
      <c r="Q178" s="490" t="s">
        <v>2954</v>
      </c>
      <c r="R178" s="708">
        <f t="shared" si="8"/>
        <v>0.18386857198836287</v>
      </c>
      <c r="S178" s="490" t="s">
        <v>2953</v>
      </c>
      <c r="T178" s="490" t="s">
        <v>2963</v>
      </c>
      <c r="U178" s="490" t="s">
        <v>2970</v>
      </c>
      <c r="V178" s="1351">
        <v>10000000</v>
      </c>
      <c r="W178" s="862" t="s">
        <v>2961</v>
      </c>
      <c r="X178" s="1033" t="s">
        <v>2796</v>
      </c>
      <c r="Y178" s="1036">
        <v>20</v>
      </c>
      <c r="Z178" s="1030" t="s">
        <v>2784</v>
      </c>
      <c r="AA178" s="1032">
        <v>292684</v>
      </c>
      <c r="AB178" s="1032">
        <v>282326</v>
      </c>
      <c r="AC178" s="1032">
        <v>135912</v>
      </c>
      <c r="AD178" s="1032">
        <v>45122</v>
      </c>
      <c r="AE178" s="1032">
        <v>307101</v>
      </c>
      <c r="AF178" s="1032">
        <v>86875</v>
      </c>
      <c r="AG178" s="1032">
        <v>2145</v>
      </c>
      <c r="AH178" s="1032">
        <v>12718</v>
      </c>
      <c r="AI178" s="1032">
        <v>26</v>
      </c>
      <c r="AJ178" s="1032">
        <v>37</v>
      </c>
      <c r="AK178" s="1032">
        <v>0</v>
      </c>
      <c r="AL178" s="1032">
        <v>0</v>
      </c>
      <c r="AM178" s="1032">
        <v>53164</v>
      </c>
      <c r="AN178" s="1032">
        <v>16982</v>
      </c>
      <c r="AO178" s="1032">
        <v>60013</v>
      </c>
      <c r="AP178" s="1032">
        <v>575010</v>
      </c>
      <c r="AQ178" s="1031">
        <v>44563</v>
      </c>
      <c r="AR178" s="1031">
        <v>44926</v>
      </c>
      <c r="AS178" s="1030" t="s">
        <v>2783</v>
      </c>
      <c r="AT178" s="521"/>
      <c r="AU178" s="507"/>
      <c r="AV178" s="507"/>
      <c r="AW178" s="507"/>
      <c r="AX178" s="507"/>
      <c r="AY178" s="507"/>
      <c r="AZ178" s="507"/>
      <c r="BA178" s="507"/>
      <c r="BB178" s="507"/>
      <c r="BC178" s="507"/>
      <c r="BD178" s="507"/>
      <c r="BE178" s="507"/>
      <c r="BF178" s="507"/>
      <c r="BG178" s="507"/>
      <c r="BH178" s="507"/>
      <c r="BI178" s="507"/>
      <c r="BJ178" s="507"/>
      <c r="BK178" s="507"/>
      <c r="BL178" s="507"/>
      <c r="BM178" s="507"/>
    </row>
    <row r="179" spans="1:65" ht="71.25" customHeight="1" x14ac:dyDescent="0.2">
      <c r="A179" s="495">
        <v>1</v>
      </c>
      <c r="B179" s="490" t="s">
        <v>2795</v>
      </c>
      <c r="C179" s="489">
        <v>19</v>
      </c>
      <c r="D179" s="490" t="s">
        <v>617</v>
      </c>
      <c r="E179" s="489">
        <v>1905</v>
      </c>
      <c r="F179" s="490" t="s">
        <v>2283</v>
      </c>
      <c r="G179" s="489" t="s">
        <v>64</v>
      </c>
      <c r="H179" s="490" t="s">
        <v>2967</v>
      </c>
      <c r="I179" s="489" t="s">
        <v>2966</v>
      </c>
      <c r="J179" s="490" t="s">
        <v>2049</v>
      </c>
      <c r="K179" s="495" t="s">
        <v>64</v>
      </c>
      <c r="L179" s="490" t="s">
        <v>2965</v>
      </c>
      <c r="M179" s="495" t="s">
        <v>2964</v>
      </c>
      <c r="N179" s="490" t="s">
        <v>949</v>
      </c>
      <c r="O179" s="698">
        <v>4</v>
      </c>
      <c r="P179" s="495">
        <v>2020003630128</v>
      </c>
      <c r="Q179" s="490" t="s">
        <v>2954</v>
      </c>
      <c r="R179" s="708">
        <f t="shared" si="8"/>
        <v>0.18386857198836287</v>
      </c>
      <c r="S179" s="490" t="s">
        <v>2953</v>
      </c>
      <c r="T179" s="490" t="s">
        <v>2963</v>
      </c>
      <c r="U179" s="490" t="s">
        <v>2969</v>
      </c>
      <c r="V179" s="1351">
        <v>20000000</v>
      </c>
      <c r="W179" s="862" t="s">
        <v>2968</v>
      </c>
      <c r="X179" s="1033" t="s">
        <v>2796</v>
      </c>
      <c r="Y179" s="1036">
        <v>61</v>
      </c>
      <c r="Z179" s="1030" t="s">
        <v>2860</v>
      </c>
      <c r="AA179" s="1032">
        <v>292684</v>
      </c>
      <c r="AB179" s="1032">
        <v>282326</v>
      </c>
      <c r="AC179" s="1032">
        <v>135912</v>
      </c>
      <c r="AD179" s="1032">
        <v>45122</v>
      </c>
      <c r="AE179" s="1032">
        <v>307101</v>
      </c>
      <c r="AF179" s="1032">
        <v>86875</v>
      </c>
      <c r="AG179" s="1032">
        <v>2145</v>
      </c>
      <c r="AH179" s="1032">
        <v>12718</v>
      </c>
      <c r="AI179" s="1032">
        <v>26</v>
      </c>
      <c r="AJ179" s="1032">
        <v>37</v>
      </c>
      <c r="AK179" s="1032">
        <v>0</v>
      </c>
      <c r="AL179" s="1032">
        <v>0</v>
      </c>
      <c r="AM179" s="1032">
        <v>53164</v>
      </c>
      <c r="AN179" s="1032">
        <v>16982</v>
      </c>
      <c r="AO179" s="1032">
        <v>60013</v>
      </c>
      <c r="AP179" s="1032">
        <v>575010</v>
      </c>
      <c r="AQ179" s="1031">
        <v>44563</v>
      </c>
      <c r="AR179" s="1031">
        <v>44926</v>
      </c>
      <c r="AS179" s="1030" t="s">
        <v>2783</v>
      </c>
      <c r="AT179" s="521"/>
      <c r="AU179" s="507"/>
      <c r="AV179" s="507"/>
      <c r="AW179" s="507"/>
      <c r="AX179" s="507"/>
      <c r="AY179" s="507"/>
      <c r="AZ179" s="507"/>
      <c r="BA179" s="507"/>
      <c r="BB179" s="507"/>
      <c r="BC179" s="507"/>
      <c r="BD179" s="507"/>
      <c r="BE179" s="507"/>
      <c r="BF179" s="507"/>
      <c r="BG179" s="507"/>
      <c r="BH179" s="507"/>
      <c r="BI179" s="507"/>
      <c r="BJ179" s="507"/>
      <c r="BK179" s="507"/>
      <c r="BL179" s="507"/>
      <c r="BM179" s="507"/>
    </row>
    <row r="180" spans="1:65" ht="71.25" customHeight="1" x14ac:dyDescent="0.2">
      <c r="A180" s="495">
        <v>1</v>
      </c>
      <c r="B180" s="490" t="s">
        <v>2795</v>
      </c>
      <c r="C180" s="489">
        <v>19</v>
      </c>
      <c r="D180" s="490" t="s">
        <v>617</v>
      </c>
      <c r="E180" s="489">
        <v>1905</v>
      </c>
      <c r="F180" s="490" t="s">
        <v>2283</v>
      </c>
      <c r="G180" s="489" t="s">
        <v>64</v>
      </c>
      <c r="H180" s="490" t="s">
        <v>2967</v>
      </c>
      <c r="I180" s="489" t="s">
        <v>2966</v>
      </c>
      <c r="J180" s="490" t="s">
        <v>2049</v>
      </c>
      <c r="K180" s="495" t="s">
        <v>64</v>
      </c>
      <c r="L180" s="490" t="s">
        <v>2965</v>
      </c>
      <c r="M180" s="495" t="s">
        <v>2964</v>
      </c>
      <c r="N180" s="490" t="s">
        <v>949</v>
      </c>
      <c r="O180" s="698">
        <v>4</v>
      </c>
      <c r="P180" s="495">
        <v>2020003630128</v>
      </c>
      <c r="Q180" s="490" t="s">
        <v>2954</v>
      </c>
      <c r="R180" s="708">
        <f t="shared" si="8"/>
        <v>0.18386857198836287</v>
      </c>
      <c r="S180" s="490" t="s">
        <v>2953</v>
      </c>
      <c r="T180" s="490" t="s">
        <v>2963</v>
      </c>
      <c r="U180" s="490" t="s">
        <v>2969</v>
      </c>
      <c r="V180" s="1351">
        <v>10000000</v>
      </c>
      <c r="W180" s="862" t="s">
        <v>2961</v>
      </c>
      <c r="X180" s="1033" t="s">
        <v>2796</v>
      </c>
      <c r="Y180" s="1036">
        <v>20</v>
      </c>
      <c r="Z180" s="1030" t="s">
        <v>2784</v>
      </c>
      <c r="AA180" s="1034">
        <v>292684</v>
      </c>
      <c r="AB180" s="1034">
        <v>282326</v>
      </c>
      <c r="AC180" s="1034">
        <v>135912</v>
      </c>
      <c r="AD180" s="1034">
        <v>45122</v>
      </c>
      <c r="AE180" s="1034">
        <v>307101</v>
      </c>
      <c r="AF180" s="1034">
        <v>86875</v>
      </c>
      <c r="AG180" s="1034">
        <v>2145</v>
      </c>
      <c r="AH180" s="1034">
        <v>12718</v>
      </c>
      <c r="AI180" s="1034">
        <v>26</v>
      </c>
      <c r="AJ180" s="1034">
        <v>37</v>
      </c>
      <c r="AK180" s="1034">
        <v>0</v>
      </c>
      <c r="AL180" s="1034">
        <v>0</v>
      </c>
      <c r="AM180" s="1034">
        <v>53164</v>
      </c>
      <c r="AN180" s="1034">
        <v>16982</v>
      </c>
      <c r="AO180" s="1034">
        <v>60013</v>
      </c>
      <c r="AP180" s="1034">
        <v>575010</v>
      </c>
      <c r="AQ180" s="1031">
        <v>44563</v>
      </c>
      <c r="AR180" s="1031">
        <v>44926</v>
      </c>
      <c r="AS180" s="1030" t="s">
        <v>2783</v>
      </c>
      <c r="AT180" s="507"/>
      <c r="AU180" s="507"/>
      <c r="AV180" s="507"/>
      <c r="AW180" s="507"/>
      <c r="AX180" s="507"/>
      <c r="AY180" s="507"/>
      <c r="AZ180" s="507"/>
      <c r="BA180" s="507"/>
      <c r="BB180" s="507"/>
      <c r="BC180" s="507"/>
      <c r="BD180" s="507"/>
      <c r="BE180" s="507"/>
      <c r="BF180" s="507"/>
      <c r="BG180" s="507"/>
      <c r="BH180" s="507"/>
      <c r="BI180" s="507"/>
      <c r="BJ180" s="507"/>
      <c r="BK180" s="507"/>
      <c r="BL180" s="507"/>
      <c r="BM180" s="507"/>
    </row>
    <row r="181" spans="1:65" ht="82.5" customHeight="1" x14ac:dyDescent="0.2">
      <c r="A181" s="495">
        <v>1</v>
      </c>
      <c r="B181" s="490" t="s">
        <v>2795</v>
      </c>
      <c r="C181" s="489">
        <v>19</v>
      </c>
      <c r="D181" s="490" t="s">
        <v>617</v>
      </c>
      <c r="E181" s="489">
        <v>1905</v>
      </c>
      <c r="F181" s="490" t="s">
        <v>2283</v>
      </c>
      <c r="G181" s="489" t="s">
        <v>64</v>
      </c>
      <c r="H181" s="490" t="s">
        <v>2967</v>
      </c>
      <c r="I181" s="489" t="s">
        <v>2966</v>
      </c>
      <c r="J181" s="490" t="s">
        <v>2049</v>
      </c>
      <c r="K181" s="495" t="s">
        <v>64</v>
      </c>
      <c r="L181" s="490" t="s">
        <v>2965</v>
      </c>
      <c r="M181" s="495" t="s">
        <v>2964</v>
      </c>
      <c r="N181" s="490" t="s">
        <v>949</v>
      </c>
      <c r="O181" s="698">
        <v>4</v>
      </c>
      <c r="P181" s="495">
        <v>2020003630128</v>
      </c>
      <c r="Q181" s="490" t="s">
        <v>2954</v>
      </c>
      <c r="R181" s="708">
        <f t="shared" si="8"/>
        <v>0.18386857198836287</v>
      </c>
      <c r="S181" s="490" t="s">
        <v>2953</v>
      </c>
      <c r="T181" s="490" t="s">
        <v>2963</v>
      </c>
      <c r="U181" s="490" t="s">
        <v>2962</v>
      </c>
      <c r="V181" s="1351">
        <v>20000000</v>
      </c>
      <c r="W181" s="862" t="s">
        <v>2968</v>
      </c>
      <c r="X181" s="1033" t="s">
        <v>2796</v>
      </c>
      <c r="Y181" s="1036">
        <v>61</v>
      </c>
      <c r="Z181" s="1030" t="s">
        <v>2860</v>
      </c>
      <c r="AA181" s="1032">
        <v>292684</v>
      </c>
      <c r="AB181" s="1032">
        <v>282326</v>
      </c>
      <c r="AC181" s="1032">
        <v>135912</v>
      </c>
      <c r="AD181" s="1032">
        <v>45122</v>
      </c>
      <c r="AE181" s="1032">
        <v>307101</v>
      </c>
      <c r="AF181" s="1032">
        <v>86875</v>
      </c>
      <c r="AG181" s="1032">
        <v>2145</v>
      </c>
      <c r="AH181" s="1032">
        <v>12718</v>
      </c>
      <c r="AI181" s="1032">
        <v>26</v>
      </c>
      <c r="AJ181" s="1032">
        <v>37</v>
      </c>
      <c r="AK181" s="1032">
        <v>0</v>
      </c>
      <c r="AL181" s="1032">
        <v>0</v>
      </c>
      <c r="AM181" s="1032">
        <v>53164</v>
      </c>
      <c r="AN181" s="1032">
        <v>16982</v>
      </c>
      <c r="AO181" s="1032">
        <v>60013</v>
      </c>
      <c r="AP181" s="1032">
        <v>575010</v>
      </c>
      <c r="AQ181" s="1031">
        <v>44563</v>
      </c>
      <c r="AR181" s="1031">
        <v>44926</v>
      </c>
      <c r="AS181" s="1030" t="s">
        <v>2783</v>
      </c>
      <c r="AT181" s="521"/>
      <c r="AU181" s="507"/>
      <c r="AV181" s="507"/>
      <c r="AW181" s="507"/>
      <c r="AX181" s="507"/>
      <c r="AY181" s="507"/>
      <c r="AZ181" s="507"/>
      <c r="BA181" s="507"/>
      <c r="BB181" s="507"/>
      <c r="BC181" s="507"/>
      <c r="BD181" s="507"/>
      <c r="BE181" s="507"/>
      <c r="BF181" s="507"/>
      <c r="BG181" s="507"/>
      <c r="BH181" s="507"/>
      <c r="BI181" s="507"/>
      <c r="BJ181" s="507"/>
      <c r="BK181" s="507"/>
      <c r="BL181" s="507"/>
      <c r="BM181" s="507"/>
    </row>
    <row r="182" spans="1:65" ht="82.5" customHeight="1" x14ac:dyDescent="0.2">
      <c r="A182" s="495">
        <v>1</v>
      </c>
      <c r="B182" s="490" t="s">
        <v>2795</v>
      </c>
      <c r="C182" s="489">
        <v>19</v>
      </c>
      <c r="D182" s="490" t="s">
        <v>617</v>
      </c>
      <c r="E182" s="489">
        <v>1905</v>
      </c>
      <c r="F182" s="490" t="s">
        <v>2283</v>
      </c>
      <c r="G182" s="489" t="s">
        <v>64</v>
      </c>
      <c r="H182" s="490" t="s">
        <v>2967</v>
      </c>
      <c r="I182" s="489" t="s">
        <v>2966</v>
      </c>
      <c r="J182" s="490" t="s">
        <v>2049</v>
      </c>
      <c r="K182" s="495" t="s">
        <v>64</v>
      </c>
      <c r="L182" s="490" t="s">
        <v>2965</v>
      </c>
      <c r="M182" s="495" t="s">
        <v>2964</v>
      </c>
      <c r="N182" s="490" t="s">
        <v>949</v>
      </c>
      <c r="O182" s="698">
        <v>4</v>
      </c>
      <c r="P182" s="495">
        <v>2020003630128</v>
      </c>
      <c r="Q182" s="490" t="s">
        <v>2954</v>
      </c>
      <c r="R182" s="708">
        <f t="shared" si="8"/>
        <v>0.18386857198836287</v>
      </c>
      <c r="S182" s="490" t="s">
        <v>2953</v>
      </c>
      <c r="T182" s="490" t="s">
        <v>2963</v>
      </c>
      <c r="U182" s="490" t="s">
        <v>2962</v>
      </c>
      <c r="V182" s="1351">
        <v>10000000</v>
      </c>
      <c r="W182" s="862" t="s">
        <v>2961</v>
      </c>
      <c r="X182" s="1033" t="s">
        <v>2796</v>
      </c>
      <c r="Y182" s="1036">
        <v>20</v>
      </c>
      <c r="Z182" s="1030" t="s">
        <v>2784</v>
      </c>
      <c r="AA182" s="1034">
        <v>292684</v>
      </c>
      <c r="AB182" s="1034">
        <v>282326</v>
      </c>
      <c r="AC182" s="1034">
        <v>135912</v>
      </c>
      <c r="AD182" s="1034">
        <v>45122</v>
      </c>
      <c r="AE182" s="1034">
        <v>307101</v>
      </c>
      <c r="AF182" s="1034">
        <v>86875</v>
      </c>
      <c r="AG182" s="1034">
        <v>2145</v>
      </c>
      <c r="AH182" s="1034">
        <v>12718</v>
      </c>
      <c r="AI182" s="1034">
        <v>26</v>
      </c>
      <c r="AJ182" s="1034">
        <v>37</v>
      </c>
      <c r="AK182" s="1034">
        <v>0</v>
      </c>
      <c r="AL182" s="1034">
        <v>0</v>
      </c>
      <c r="AM182" s="1034">
        <v>53164</v>
      </c>
      <c r="AN182" s="1034">
        <v>16982</v>
      </c>
      <c r="AO182" s="1034">
        <v>60013</v>
      </c>
      <c r="AP182" s="1034">
        <v>575010</v>
      </c>
      <c r="AQ182" s="1031">
        <v>44563</v>
      </c>
      <c r="AR182" s="1031">
        <v>44926</v>
      </c>
      <c r="AS182" s="1030" t="s">
        <v>2783</v>
      </c>
      <c r="AT182" s="507"/>
      <c r="AU182" s="507"/>
      <c r="AV182" s="507"/>
      <c r="AW182" s="507"/>
      <c r="AX182" s="507"/>
      <c r="AY182" s="507"/>
      <c r="AZ182" s="507"/>
      <c r="BA182" s="507"/>
      <c r="BB182" s="507"/>
      <c r="BC182" s="507"/>
      <c r="BD182" s="507"/>
      <c r="BE182" s="507"/>
      <c r="BF182" s="507"/>
      <c r="BG182" s="507"/>
      <c r="BH182" s="507"/>
      <c r="BI182" s="507"/>
      <c r="BJ182" s="507"/>
      <c r="BK182" s="507"/>
      <c r="BL182" s="507"/>
      <c r="BM182" s="507"/>
    </row>
    <row r="183" spans="1:65" ht="123.75" customHeight="1" x14ac:dyDescent="0.2">
      <c r="A183" s="495">
        <v>1</v>
      </c>
      <c r="B183" s="490" t="s">
        <v>2795</v>
      </c>
      <c r="C183" s="489">
        <v>19</v>
      </c>
      <c r="D183" s="490" t="s">
        <v>617</v>
      </c>
      <c r="E183" s="489">
        <v>1905</v>
      </c>
      <c r="F183" s="490" t="s">
        <v>2283</v>
      </c>
      <c r="G183" s="489">
        <v>1905026</v>
      </c>
      <c r="H183" s="490" t="s">
        <v>2929</v>
      </c>
      <c r="I183" s="489">
        <v>1905026</v>
      </c>
      <c r="J183" s="490" t="s">
        <v>2929</v>
      </c>
      <c r="K183" s="495">
        <v>190502600</v>
      </c>
      <c r="L183" s="490" t="s">
        <v>2928</v>
      </c>
      <c r="M183" s="495">
        <v>190502600</v>
      </c>
      <c r="N183" s="490" t="s">
        <v>2928</v>
      </c>
      <c r="O183" s="698">
        <v>12</v>
      </c>
      <c r="P183" s="495">
        <v>2020003630128</v>
      </c>
      <c r="Q183" s="490" t="s">
        <v>2954</v>
      </c>
      <c r="R183" s="708">
        <f>SUM($V$183:$V$186)/SUM($V$175:$V$186)</f>
        <v>0.79941610328542234</v>
      </c>
      <c r="S183" s="490" t="s">
        <v>2953</v>
      </c>
      <c r="T183" s="490" t="s">
        <v>2952</v>
      </c>
      <c r="U183" s="490" t="s">
        <v>2957</v>
      </c>
      <c r="V183" s="1351">
        <v>130000000</v>
      </c>
      <c r="W183" s="862" t="s">
        <v>2960</v>
      </c>
      <c r="X183" s="1033" t="s">
        <v>2796</v>
      </c>
      <c r="Y183" s="495" t="s">
        <v>2959</v>
      </c>
      <c r="Z183" s="1030" t="s">
        <v>2784</v>
      </c>
      <c r="AA183" s="1032">
        <v>292684</v>
      </c>
      <c r="AB183" s="1032">
        <v>282326</v>
      </c>
      <c r="AC183" s="1032">
        <v>135912</v>
      </c>
      <c r="AD183" s="1032">
        <v>45122</v>
      </c>
      <c r="AE183" s="1032">
        <v>307101</v>
      </c>
      <c r="AF183" s="1032">
        <v>86875</v>
      </c>
      <c r="AG183" s="1032">
        <v>2145</v>
      </c>
      <c r="AH183" s="1032">
        <v>12718</v>
      </c>
      <c r="AI183" s="1032">
        <v>26</v>
      </c>
      <c r="AJ183" s="1032">
        <v>37</v>
      </c>
      <c r="AK183" s="1032">
        <v>0</v>
      </c>
      <c r="AL183" s="1032">
        <v>0</v>
      </c>
      <c r="AM183" s="1032">
        <v>53164</v>
      </c>
      <c r="AN183" s="1032">
        <v>16982</v>
      </c>
      <c r="AO183" s="1032">
        <v>60013</v>
      </c>
      <c r="AP183" s="1032">
        <v>575010</v>
      </c>
      <c r="AQ183" s="1031">
        <v>44563</v>
      </c>
      <c r="AR183" s="1031">
        <v>44926</v>
      </c>
      <c r="AS183" s="1030" t="s">
        <v>2783</v>
      </c>
      <c r="AT183" s="521"/>
      <c r="AU183" s="507"/>
      <c r="AV183" s="507"/>
      <c r="AW183" s="507"/>
      <c r="AX183" s="507"/>
      <c r="AY183" s="507"/>
      <c r="AZ183" s="507"/>
      <c r="BA183" s="507"/>
      <c r="BB183" s="507"/>
      <c r="BC183" s="507"/>
      <c r="BD183" s="507"/>
      <c r="BE183" s="507"/>
      <c r="BF183" s="507"/>
      <c r="BG183" s="507"/>
      <c r="BH183" s="507"/>
      <c r="BI183" s="507"/>
      <c r="BJ183" s="507"/>
      <c r="BK183" s="507"/>
      <c r="BL183" s="507"/>
      <c r="BM183" s="507"/>
    </row>
    <row r="184" spans="1:65" ht="123.75" customHeight="1" x14ac:dyDescent="0.2">
      <c r="A184" s="495">
        <v>1</v>
      </c>
      <c r="B184" s="490" t="s">
        <v>2795</v>
      </c>
      <c r="C184" s="489">
        <v>19</v>
      </c>
      <c r="D184" s="490" t="s">
        <v>617</v>
      </c>
      <c r="E184" s="489">
        <v>1905</v>
      </c>
      <c r="F184" s="490" t="s">
        <v>2283</v>
      </c>
      <c r="G184" s="489">
        <v>1905026</v>
      </c>
      <c r="H184" s="490" t="s">
        <v>2929</v>
      </c>
      <c r="I184" s="489">
        <v>1905026</v>
      </c>
      <c r="J184" s="490" t="s">
        <v>2929</v>
      </c>
      <c r="K184" s="495">
        <v>190502600</v>
      </c>
      <c r="L184" s="490" t="s">
        <v>2928</v>
      </c>
      <c r="M184" s="495">
        <v>190502600</v>
      </c>
      <c r="N184" s="490" t="s">
        <v>2928</v>
      </c>
      <c r="O184" s="698">
        <v>12</v>
      </c>
      <c r="P184" s="495">
        <v>2020003630128</v>
      </c>
      <c r="Q184" s="490" t="s">
        <v>2954</v>
      </c>
      <c r="R184" s="708">
        <f>SUM($V$183:$V$186)/SUM($V$175:$V$186)</f>
        <v>0.79941610328542234</v>
      </c>
      <c r="S184" s="490" t="s">
        <v>2953</v>
      </c>
      <c r="T184" s="490" t="s">
        <v>2952</v>
      </c>
      <c r="U184" s="490" t="s">
        <v>2957</v>
      </c>
      <c r="V184" s="1351">
        <v>15000000</v>
      </c>
      <c r="W184" s="862" t="s">
        <v>2950</v>
      </c>
      <c r="X184" s="1033" t="s">
        <v>2796</v>
      </c>
      <c r="Y184" s="495">
        <v>61</v>
      </c>
      <c r="Z184" s="1030" t="s">
        <v>2958</v>
      </c>
      <c r="AA184" s="1032">
        <v>292684</v>
      </c>
      <c r="AB184" s="1032">
        <v>282326</v>
      </c>
      <c r="AC184" s="1032">
        <v>135912</v>
      </c>
      <c r="AD184" s="1032">
        <v>45122</v>
      </c>
      <c r="AE184" s="1032">
        <v>307101</v>
      </c>
      <c r="AF184" s="1032">
        <v>86875</v>
      </c>
      <c r="AG184" s="1032">
        <v>2145</v>
      </c>
      <c r="AH184" s="1032">
        <v>12718</v>
      </c>
      <c r="AI184" s="1032">
        <v>26</v>
      </c>
      <c r="AJ184" s="1032">
        <v>37</v>
      </c>
      <c r="AK184" s="1032">
        <v>0</v>
      </c>
      <c r="AL184" s="1032">
        <v>0</v>
      </c>
      <c r="AM184" s="1032">
        <v>53164</v>
      </c>
      <c r="AN184" s="1032">
        <v>16982</v>
      </c>
      <c r="AO184" s="1032">
        <v>60013</v>
      </c>
      <c r="AP184" s="1032">
        <v>575010</v>
      </c>
      <c r="AQ184" s="1031">
        <v>44563</v>
      </c>
      <c r="AR184" s="1031">
        <v>44926</v>
      </c>
      <c r="AS184" s="1030" t="s">
        <v>2783</v>
      </c>
      <c r="AT184" s="521"/>
      <c r="AU184" s="507"/>
      <c r="AV184" s="507"/>
      <c r="AW184" s="507"/>
      <c r="AX184" s="507"/>
      <c r="AY184" s="507"/>
      <c r="AZ184" s="507"/>
      <c r="BA184" s="507"/>
      <c r="BB184" s="507"/>
      <c r="BC184" s="507"/>
      <c r="BD184" s="507"/>
      <c r="BE184" s="507"/>
      <c r="BF184" s="507"/>
      <c r="BG184" s="507"/>
      <c r="BH184" s="507"/>
      <c r="BI184" s="507"/>
      <c r="BJ184" s="507"/>
      <c r="BK184" s="507"/>
      <c r="BL184" s="507"/>
      <c r="BM184" s="507"/>
    </row>
    <row r="185" spans="1:65" ht="123.75" customHeight="1" x14ac:dyDescent="0.2">
      <c r="A185" s="495">
        <v>1</v>
      </c>
      <c r="B185" s="490" t="s">
        <v>2795</v>
      </c>
      <c r="C185" s="489">
        <v>19</v>
      </c>
      <c r="D185" s="490" t="s">
        <v>617</v>
      </c>
      <c r="E185" s="489">
        <v>1905</v>
      </c>
      <c r="F185" s="490" t="s">
        <v>2283</v>
      </c>
      <c r="G185" s="489">
        <v>1905026</v>
      </c>
      <c r="H185" s="490" t="s">
        <v>2929</v>
      </c>
      <c r="I185" s="489">
        <v>1905026</v>
      </c>
      <c r="J185" s="490" t="s">
        <v>2929</v>
      </c>
      <c r="K185" s="495">
        <v>190502600</v>
      </c>
      <c r="L185" s="490" t="s">
        <v>2928</v>
      </c>
      <c r="M185" s="495">
        <v>190502600</v>
      </c>
      <c r="N185" s="490" t="s">
        <v>2928</v>
      </c>
      <c r="O185" s="698">
        <v>12</v>
      </c>
      <c r="P185" s="495">
        <v>2020003630128</v>
      </c>
      <c r="Q185" s="490" t="s">
        <v>2954</v>
      </c>
      <c r="R185" s="708">
        <f>SUM($V$183:$V$186)/SUM($V$175:$V$186)</f>
        <v>0.79941610328542234</v>
      </c>
      <c r="S185" s="490" t="s">
        <v>2953</v>
      </c>
      <c r="T185" s="490" t="s">
        <v>2952</v>
      </c>
      <c r="U185" s="490" t="s">
        <v>2957</v>
      </c>
      <c r="V185" s="1351">
        <v>318253409</v>
      </c>
      <c r="W185" s="862" t="s">
        <v>2956</v>
      </c>
      <c r="X185" s="1033" t="s">
        <v>2796</v>
      </c>
      <c r="Y185" s="495">
        <v>111</v>
      </c>
      <c r="Z185" s="1030" t="s">
        <v>2955</v>
      </c>
      <c r="AA185" s="1032">
        <v>292684</v>
      </c>
      <c r="AB185" s="1032">
        <v>282326</v>
      </c>
      <c r="AC185" s="1032">
        <v>135912</v>
      </c>
      <c r="AD185" s="1032">
        <v>45122</v>
      </c>
      <c r="AE185" s="1032">
        <v>307101</v>
      </c>
      <c r="AF185" s="1032">
        <v>86875</v>
      </c>
      <c r="AG185" s="1032">
        <v>2145</v>
      </c>
      <c r="AH185" s="1032">
        <v>12718</v>
      </c>
      <c r="AI185" s="1032">
        <v>26</v>
      </c>
      <c r="AJ185" s="1032">
        <v>37</v>
      </c>
      <c r="AK185" s="1032">
        <v>0</v>
      </c>
      <c r="AL185" s="1032">
        <v>0</v>
      </c>
      <c r="AM185" s="1032">
        <v>53164</v>
      </c>
      <c r="AN185" s="1032">
        <v>16982</v>
      </c>
      <c r="AO185" s="1032">
        <v>60013</v>
      </c>
      <c r="AP185" s="1032">
        <v>575010</v>
      </c>
      <c r="AQ185" s="1031">
        <v>44563</v>
      </c>
      <c r="AR185" s="1031">
        <v>44926</v>
      </c>
      <c r="AS185" s="1030" t="s">
        <v>2783</v>
      </c>
      <c r="AT185" s="521"/>
      <c r="AU185" s="507"/>
      <c r="AV185" s="507"/>
      <c r="AW185" s="507"/>
      <c r="AX185" s="507"/>
      <c r="AY185" s="507"/>
      <c r="AZ185" s="507"/>
      <c r="BA185" s="507"/>
      <c r="BB185" s="507"/>
      <c r="BC185" s="507"/>
      <c r="BD185" s="507"/>
      <c r="BE185" s="507"/>
      <c r="BF185" s="507"/>
      <c r="BG185" s="507"/>
      <c r="BH185" s="507"/>
      <c r="BI185" s="507"/>
      <c r="BJ185" s="507"/>
      <c r="BK185" s="507"/>
      <c r="BL185" s="507"/>
      <c r="BM185" s="507"/>
    </row>
    <row r="186" spans="1:65" ht="137.25" customHeight="1" x14ac:dyDescent="0.2">
      <c r="A186" s="495">
        <v>1</v>
      </c>
      <c r="B186" s="490" t="s">
        <v>2795</v>
      </c>
      <c r="C186" s="489">
        <v>19</v>
      </c>
      <c r="D186" s="490" t="s">
        <v>617</v>
      </c>
      <c r="E186" s="489">
        <v>1905</v>
      </c>
      <c r="F186" s="490" t="s">
        <v>2283</v>
      </c>
      <c r="G186" s="489">
        <v>1905026</v>
      </c>
      <c r="H186" s="490" t="s">
        <v>2929</v>
      </c>
      <c r="I186" s="489">
        <v>1905026</v>
      </c>
      <c r="J186" s="490" t="s">
        <v>2929</v>
      </c>
      <c r="K186" s="495">
        <v>190502600</v>
      </c>
      <c r="L186" s="490" t="s">
        <v>2928</v>
      </c>
      <c r="M186" s="495">
        <v>190502600</v>
      </c>
      <c r="N186" s="490" t="s">
        <v>2928</v>
      </c>
      <c r="O186" s="698">
        <v>12</v>
      </c>
      <c r="P186" s="495">
        <v>2020003630128</v>
      </c>
      <c r="Q186" s="490" t="s">
        <v>2954</v>
      </c>
      <c r="R186" s="708">
        <f>SUM($V$183:$V$186)/SUM($V$175:$V$186)</f>
        <v>0.79941610328542234</v>
      </c>
      <c r="S186" s="490" t="s">
        <v>2953</v>
      </c>
      <c r="T186" s="490" t="s">
        <v>2952</v>
      </c>
      <c r="U186" s="490" t="s">
        <v>2951</v>
      </c>
      <c r="V186" s="1351">
        <v>15000000</v>
      </c>
      <c r="W186" s="862" t="s">
        <v>2950</v>
      </c>
      <c r="X186" s="1033" t="s">
        <v>2796</v>
      </c>
      <c r="Y186" s="1036">
        <v>61</v>
      </c>
      <c r="Z186" s="1030" t="s">
        <v>2860</v>
      </c>
      <c r="AA186" s="1032">
        <v>292684</v>
      </c>
      <c r="AB186" s="1032">
        <v>282326</v>
      </c>
      <c r="AC186" s="1032">
        <v>135912</v>
      </c>
      <c r="AD186" s="1032">
        <v>45122</v>
      </c>
      <c r="AE186" s="1032">
        <v>307101</v>
      </c>
      <c r="AF186" s="1032">
        <v>86875</v>
      </c>
      <c r="AG186" s="1032">
        <v>2145</v>
      </c>
      <c r="AH186" s="1032">
        <v>12718</v>
      </c>
      <c r="AI186" s="1032">
        <v>26</v>
      </c>
      <c r="AJ186" s="1032">
        <v>37</v>
      </c>
      <c r="AK186" s="1032">
        <v>0</v>
      </c>
      <c r="AL186" s="1032">
        <v>0</v>
      </c>
      <c r="AM186" s="1032">
        <v>53164</v>
      </c>
      <c r="AN186" s="1032">
        <v>16982</v>
      </c>
      <c r="AO186" s="1032">
        <v>60013</v>
      </c>
      <c r="AP186" s="1032">
        <v>575010</v>
      </c>
      <c r="AQ186" s="1031">
        <v>44563</v>
      </c>
      <c r="AR186" s="1031">
        <v>44926</v>
      </c>
      <c r="AS186" s="1030" t="s">
        <v>2783</v>
      </c>
      <c r="AT186" s="521"/>
      <c r="AU186" s="507"/>
      <c r="AV186" s="507"/>
      <c r="AW186" s="507"/>
      <c r="AX186" s="507"/>
      <c r="AY186" s="507"/>
      <c r="AZ186" s="507"/>
      <c r="BA186" s="507"/>
      <c r="BB186" s="507"/>
      <c r="BC186" s="507"/>
      <c r="BD186" s="507"/>
      <c r="BE186" s="507"/>
      <c r="BF186" s="507"/>
      <c r="BG186" s="507"/>
      <c r="BH186" s="507"/>
      <c r="BI186" s="507"/>
      <c r="BJ186" s="507"/>
      <c r="BK186" s="507"/>
      <c r="BL186" s="507"/>
      <c r="BM186" s="507"/>
    </row>
    <row r="187" spans="1:65" ht="99.75" customHeight="1" x14ac:dyDescent="0.2">
      <c r="A187" s="495">
        <v>1</v>
      </c>
      <c r="B187" s="490" t="s">
        <v>2795</v>
      </c>
      <c r="C187" s="489">
        <v>19</v>
      </c>
      <c r="D187" s="490" t="s">
        <v>617</v>
      </c>
      <c r="E187" s="489">
        <v>1905</v>
      </c>
      <c r="F187" s="490" t="s">
        <v>2283</v>
      </c>
      <c r="G187" s="489">
        <v>1905014</v>
      </c>
      <c r="H187" s="490" t="s">
        <v>245</v>
      </c>
      <c r="I187" s="489">
        <v>1905014</v>
      </c>
      <c r="J187" s="490" t="s">
        <v>245</v>
      </c>
      <c r="K187" s="495">
        <v>190501400</v>
      </c>
      <c r="L187" s="490" t="s">
        <v>1602</v>
      </c>
      <c r="M187" s="495">
        <v>190501400</v>
      </c>
      <c r="N187" s="490" t="s">
        <v>1602</v>
      </c>
      <c r="O187" s="698">
        <v>12</v>
      </c>
      <c r="P187" s="495">
        <v>2020003630129</v>
      </c>
      <c r="Q187" s="490" t="s">
        <v>2936</v>
      </c>
      <c r="R187" s="708">
        <f>SUM($V$187:$V$188)/SUM($V$187:$V$196)</f>
        <v>0.12388046164213699</v>
      </c>
      <c r="S187" s="490" t="s">
        <v>2935</v>
      </c>
      <c r="T187" s="490" t="s">
        <v>2948</v>
      </c>
      <c r="U187" s="490" t="s">
        <v>2949</v>
      </c>
      <c r="V187" s="1351">
        <v>35000000</v>
      </c>
      <c r="W187" s="862" t="s">
        <v>2947</v>
      </c>
      <c r="X187" s="1033" t="s">
        <v>2796</v>
      </c>
      <c r="Y187" s="489">
        <v>61</v>
      </c>
      <c r="Z187" s="1030" t="s">
        <v>2860</v>
      </c>
      <c r="AA187" s="1032">
        <v>292684</v>
      </c>
      <c r="AB187" s="1032">
        <v>282326</v>
      </c>
      <c r="AC187" s="1032">
        <v>135912</v>
      </c>
      <c r="AD187" s="1032">
        <v>45122</v>
      </c>
      <c r="AE187" s="1032">
        <v>307101</v>
      </c>
      <c r="AF187" s="1032">
        <v>86875</v>
      </c>
      <c r="AG187" s="1032">
        <v>2145</v>
      </c>
      <c r="AH187" s="1032">
        <v>12718</v>
      </c>
      <c r="AI187" s="1032">
        <v>26</v>
      </c>
      <c r="AJ187" s="1032">
        <v>37</v>
      </c>
      <c r="AK187" s="1032">
        <v>0</v>
      </c>
      <c r="AL187" s="1032">
        <v>0</v>
      </c>
      <c r="AM187" s="1032">
        <v>53164</v>
      </c>
      <c r="AN187" s="1032">
        <v>16982</v>
      </c>
      <c r="AO187" s="1032">
        <v>60013</v>
      </c>
      <c r="AP187" s="1032">
        <v>575010</v>
      </c>
      <c r="AQ187" s="1031">
        <v>44563</v>
      </c>
      <c r="AR187" s="1031">
        <v>44926</v>
      </c>
      <c r="AS187" s="1030" t="s">
        <v>2783</v>
      </c>
      <c r="AT187" s="521"/>
      <c r="AU187" s="507"/>
      <c r="AV187" s="507"/>
      <c r="AW187" s="507"/>
      <c r="AX187" s="507"/>
      <c r="AY187" s="507"/>
      <c r="AZ187" s="507"/>
      <c r="BA187" s="507"/>
      <c r="BB187" s="507"/>
      <c r="BC187" s="507"/>
      <c r="BD187" s="507"/>
      <c r="BE187" s="507"/>
      <c r="BF187" s="507"/>
      <c r="BG187" s="507"/>
      <c r="BH187" s="507"/>
      <c r="BI187" s="507"/>
      <c r="BJ187" s="507"/>
      <c r="BK187" s="507"/>
      <c r="BL187" s="507"/>
      <c r="BM187" s="507"/>
    </row>
    <row r="188" spans="1:65" ht="98.25" customHeight="1" x14ac:dyDescent="0.2">
      <c r="A188" s="495">
        <v>1</v>
      </c>
      <c r="B188" s="490" t="s">
        <v>2795</v>
      </c>
      <c r="C188" s="489">
        <v>19</v>
      </c>
      <c r="D188" s="490" t="s">
        <v>617</v>
      </c>
      <c r="E188" s="489">
        <v>1905</v>
      </c>
      <c r="F188" s="490" t="s">
        <v>2283</v>
      </c>
      <c r="G188" s="489">
        <v>1905014</v>
      </c>
      <c r="H188" s="490" t="s">
        <v>245</v>
      </c>
      <c r="I188" s="489">
        <v>1905014</v>
      </c>
      <c r="J188" s="490" t="s">
        <v>245</v>
      </c>
      <c r="K188" s="495">
        <v>190501400</v>
      </c>
      <c r="L188" s="490" t="s">
        <v>1602</v>
      </c>
      <c r="M188" s="495">
        <v>190501400</v>
      </c>
      <c r="N188" s="490" t="s">
        <v>1602</v>
      </c>
      <c r="O188" s="698">
        <v>12</v>
      </c>
      <c r="P188" s="495">
        <v>2020003630129</v>
      </c>
      <c r="Q188" s="490" t="s">
        <v>2936</v>
      </c>
      <c r="R188" s="708">
        <f>SUM($V$187:$V$188)/SUM($V$187:$V$196)</f>
        <v>0.12388046164213699</v>
      </c>
      <c r="S188" s="490" t="s">
        <v>2935</v>
      </c>
      <c r="T188" s="490" t="s">
        <v>2948</v>
      </c>
      <c r="U188" s="490" t="s">
        <v>2933</v>
      </c>
      <c r="V188" s="1351">
        <v>10000000</v>
      </c>
      <c r="W188" s="862" t="s">
        <v>2947</v>
      </c>
      <c r="X188" s="1033" t="s">
        <v>2796</v>
      </c>
      <c r="Y188" s="489">
        <v>61</v>
      </c>
      <c r="Z188" s="1030" t="s">
        <v>2860</v>
      </c>
      <c r="AA188" s="1032">
        <v>292684</v>
      </c>
      <c r="AB188" s="1032">
        <v>282326</v>
      </c>
      <c r="AC188" s="1032">
        <v>135912</v>
      </c>
      <c r="AD188" s="1032">
        <v>45122</v>
      </c>
      <c r="AE188" s="1032">
        <v>307101</v>
      </c>
      <c r="AF188" s="1032">
        <v>86875</v>
      </c>
      <c r="AG188" s="1032">
        <v>2145</v>
      </c>
      <c r="AH188" s="1032">
        <v>12718</v>
      </c>
      <c r="AI188" s="1032">
        <v>26</v>
      </c>
      <c r="AJ188" s="1032">
        <v>37</v>
      </c>
      <c r="AK188" s="1032">
        <v>0</v>
      </c>
      <c r="AL188" s="1032">
        <v>0</v>
      </c>
      <c r="AM188" s="1032">
        <v>53164</v>
      </c>
      <c r="AN188" s="1032">
        <v>16982</v>
      </c>
      <c r="AO188" s="1032">
        <v>60013</v>
      </c>
      <c r="AP188" s="1032">
        <v>575010</v>
      </c>
      <c r="AQ188" s="1031">
        <v>44563</v>
      </c>
      <c r="AR188" s="1031">
        <v>44926</v>
      </c>
      <c r="AS188" s="1030" t="s">
        <v>2783</v>
      </c>
      <c r="AT188" s="521"/>
      <c r="AU188" s="507"/>
      <c r="AV188" s="507"/>
      <c r="AW188" s="507"/>
      <c r="AX188" s="507"/>
      <c r="AY188" s="507"/>
      <c r="AZ188" s="507"/>
      <c r="BA188" s="507"/>
      <c r="BB188" s="507"/>
      <c r="BC188" s="507"/>
      <c r="BD188" s="507"/>
      <c r="BE188" s="507"/>
      <c r="BF188" s="507"/>
      <c r="BG188" s="507"/>
      <c r="BH188" s="507"/>
      <c r="BI188" s="507"/>
      <c r="BJ188" s="507"/>
      <c r="BK188" s="507"/>
      <c r="BL188" s="507"/>
      <c r="BM188" s="507"/>
    </row>
    <row r="189" spans="1:65" ht="96" customHeight="1" x14ac:dyDescent="0.2">
      <c r="A189" s="495">
        <v>1</v>
      </c>
      <c r="B189" s="490" t="s">
        <v>2795</v>
      </c>
      <c r="C189" s="489">
        <v>19</v>
      </c>
      <c r="D189" s="490" t="s">
        <v>617</v>
      </c>
      <c r="E189" s="489">
        <v>1905</v>
      </c>
      <c r="F189" s="490" t="s">
        <v>2283</v>
      </c>
      <c r="G189" s="489">
        <v>1905026</v>
      </c>
      <c r="H189" s="490" t="s">
        <v>2937</v>
      </c>
      <c r="I189" s="489">
        <v>1905026</v>
      </c>
      <c r="J189" s="490" t="s">
        <v>2937</v>
      </c>
      <c r="K189" s="495">
        <v>190502600</v>
      </c>
      <c r="L189" s="490" t="s">
        <v>2928</v>
      </c>
      <c r="M189" s="495">
        <v>190502600</v>
      </c>
      <c r="N189" s="490" t="s">
        <v>2928</v>
      </c>
      <c r="O189" s="698">
        <v>12</v>
      </c>
      <c r="P189" s="495">
        <v>2020003630129</v>
      </c>
      <c r="Q189" s="490" t="s">
        <v>2936</v>
      </c>
      <c r="R189" s="708">
        <f t="shared" ref="R189:R196" si="9">SUM($V$189:$V$196)/SUM($V$187:$V$196)</f>
        <v>0.87611953835786305</v>
      </c>
      <c r="S189" s="490" t="s">
        <v>2935</v>
      </c>
      <c r="T189" s="490" t="s">
        <v>2934</v>
      </c>
      <c r="U189" s="490" t="s">
        <v>2946</v>
      </c>
      <c r="V189" s="1351">
        <v>100000000</v>
      </c>
      <c r="W189" s="862" t="s">
        <v>2939</v>
      </c>
      <c r="X189" s="1033" t="s">
        <v>2796</v>
      </c>
      <c r="Y189" s="489">
        <v>113</v>
      </c>
      <c r="Z189" s="1030" t="s">
        <v>2938</v>
      </c>
      <c r="AA189" s="1032">
        <v>292684</v>
      </c>
      <c r="AB189" s="1032">
        <v>282326</v>
      </c>
      <c r="AC189" s="1032">
        <v>135912</v>
      </c>
      <c r="AD189" s="1032">
        <v>45122</v>
      </c>
      <c r="AE189" s="1032">
        <v>307101</v>
      </c>
      <c r="AF189" s="1032">
        <v>86875</v>
      </c>
      <c r="AG189" s="1032">
        <v>2145</v>
      </c>
      <c r="AH189" s="1032">
        <v>12718</v>
      </c>
      <c r="AI189" s="1032">
        <v>26</v>
      </c>
      <c r="AJ189" s="1032">
        <v>37</v>
      </c>
      <c r="AK189" s="1032">
        <v>0</v>
      </c>
      <c r="AL189" s="1032">
        <v>0</v>
      </c>
      <c r="AM189" s="1032">
        <v>53164</v>
      </c>
      <c r="AN189" s="1032">
        <v>16982</v>
      </c>
      <c r="AO189" s="1032">
        <v>60013</v>
      </c>
      <c r="AP189" s="1032">
        <v>575010</v>
      </c>
      <c r="AQ189" s="1031">
        <v>44563</v>
      </c>
      <c r="AR189" s="1031">
        <v>44926</v>
      </c>
      <c r="AS189" s="1030" t="s">
        <v>2783</v>
      </c>
      <c r="AT189" s="521"/>
      <c r="AU189" s="507"/>
      <c r="AV189" s="507"/>
      <c r="AW189" s="507"/>
      <c r="AX189" s="507"/>
      <c r="AY189" s="507"/>
      <c r="AZ189" s="507"/>
      <c r="BA189" s="507"/>
      <c r="BB189" s="507"/>
      <c r="BC189" s="507"/>
      <c r="BD189" s="507"/>
      <c r="BE189" s="507"/>
      <c r="BF189" s="507"/>
      <c r="BG189" s="507"/>
      <c r="BH189" s="507"/>
      <c r="BI189" s="507"/>
      <c r="BJ189" s="507"/>
      <c r="BK189" s="507"/>
      <c r="BL189" s="507"/>
      <c r="BM189" s="507"/>
    </row>
    <row r="190" spans="1:65" ht="60.75" customHeight="1" x14ac:dyDescent="0.2">
      <c r="A190" s="495">
        <v>1</v>
      </c>
      <c r="B190" s="490" t="s">
        <v>2795</v>
      </c>
      <c r="C190" s="489">
        <v>19</v>
      </c>
      <c r="D190" s="490" t="s">
        <v>617</v>
      </c>
      <c r="E190" s="489">
        <v>1905</v>
      </c>
      <c r="F190" s="490" t="s">
        <v>2283</v>
      </c>
      <c r="G190" s="489">
        <v>1905026</v>
      </c>
      <c r="H190" s="490" t="s">
        <v>2937</v>
      </c>
      <c r="I190" s="489">
        <v>1905026</v>
      </c>
      <c r="J190" s="490" t="s">
        <v>2937</v>
      </c>
      <c r="K190" s="495">
        <v>190502600</v>
      </c>
      <c r="L190" s="490" t="s">
        <v>2928</v>
      </c>
      <c r="M190" s="495">
        <v>190502600</v>
      </c>
      <c r="N190" s="490" t="s">
        <v>2928</v>
      </c>
      <c r="O190" s="698">
        <v>12</v>
      </c>
      <c r="P190" s="495">
        <v>2020003630129</v>
      </c>
      <c r="Q190" s="490" t="s">
        <v>2936</v>
      </c>
      <c r="R190" s="708">
        <f t="shared" si="9"/>
        <v>0.87611953835786305</v>
      </c>
      <c r="S190" s="490" t="s">
        <v>2935</v>
      </c>
      <c r="T190" s="490" t="s">
        <v>2934</v>
      </c>
      <c r="U190" s="490" t="s">
        <v>2945</v>
      </c>
      <c r="V190" s="1351">
        <v>40000000</v>
      </c>
      <c r="W190" s="862" t="s">
        <v>2939</v>
      </c>
      <c r="X190" s="1033" t="s">
        <v>2796</v>
      </c>
      <c r="Y190" s="489">
        <v>113</v>
      </c>
      <c r="Z190" s="1030" t="s">
        <v>2938</v>
      </c>
      <c r="AA190" s="1032">
        <v>292684</v>
      </c>
      <c r="AB190" s="1032">
        <v>282326</v>
      </c>
      <c r="AC190" s="1032">
        <v>135912</v>
      </c>
      <c r="AD190" s="1032">
        <v>45122</v>
      </c>
      <c r="AE190" s="1032">
        <v>307101</v>
      </c>
      <c r="AF190" s="1032">
        <v>86875</v>
      </c>
      <c r="AG190" s="1032">
        <v>2145</v>
      </c>
      <c r="AH190" s="1032">
        <v>12718</v>
      </c>
      <c r="AI190" s="1032">
        <v>26</v>
      </c>
      <c r="AJ190" s="1032">
        <v>37</v>
      </c>
      <c r="AK190" s="1032">
        <v>0</v>
      </c>
      <c r="AL190" s="1032">
        <v>0</v>
      </c>
      <c r="AM190" s="1032">
        <v>53164</v>
      </c>
      <c r="AN190" s="1032">
        <v>16982</v>
      </c>
      <c r="AO190" s="1032">
        <v>60013</v>
      </c>
      <c r="AP190" s="1032">
        <v>575010</v>
      </c>
      <c r="AQ190" s="1031">
        <v>44563</v>
      </c>
      <c r="AR190" s="1031">
        <v>44926</v>
      </c>
      <c r="AS190" s="1030" t="s">
        <v>2783</v>
      </c>
      <c r="AT190" s="521"/>
      <c r="AU190" s="507"/>
      <c r="AV190" s="507"/>
      <c r="AW190" s="507"/>
      <c r="AX190" s="507"/>
      <c r="AY190" s="507"/>
      <c r="AZ190" s="507"/>
      <c r="BA190" s="507"/>
      <c r="BB190" s="507"/>
      <c r="BC190" s="507"/>
      <c r="BD190" s="507"/>
      <c r="BE190" s="507"/>
      <c r="BF190" s="507"/>
      <c r="BG190" s="507"/>
      <c r="BH190" s="507"/>
      <c r="BI190" s="507"/>
      <c r="BJ190" s="507"/>
      <c r="BK190" s="507"/>
      <c r="BL190" s="507"/>
      <c r="BM190" s="507"/>
    </row>
    <row r="191" spans="1:65" ht="87" customHeight="1" x14ac:dyDescent="0.2">
      <c r="A191" s="495">
        <v>1</v>
      </c>
      <c r="B191" s="490" t="s">
        <v>2795</v>
      </c>
      <c r="C191" s="489">
        <v>19</v>
      </c>
      <c r="D191" s="490" t="s">
        <v>617</v>
      </c>
      <c r="E191" s="489">
        <v>1905</v>
      </c>
      <c r="F191" s="490" t="s">
        <v>2283</v>
      </c>
      <c r="G191" s="489">
        <v>1905026</v>
      </c>
      <c r="H191" s="490" t="s">
        <v>2937</v>
      </c>
      <c r="I191" s="489">
        <v>1905026</v>
      </c>
      <c r="J191" s="490" t="s">
        <v>2937</v>
      </c>
      <c r="K191" s="495">
        <v>190502600</v>
      </c>
      <c r="L191" s="490" t="s">
        <v>2928</v>
      </c>
      <c r="M191" s="495">
        <v>190502600</v>
      </c>
      <c r="N191" s="490" t="s">
        <v>2928</v>
      </c>
      <c r="O191" s="698">
        <v>12</v>
      </c>
      <c r="P191" s="495">
        <v>2020003630129</v>
      </c>
      <c r="Q191" s="490" t="s">
        <v>2936</v>
      </c>
      <c r="R191" s="708">
        <f t="shared" si="9"/>
        <v>0.87611953835786305</v>
      </c>
      <c r="S191" s="490" t="s">
        <v>2935</v>
      </c>
      <c r="T191" s="490" t="s">
        <v>2934</v>
      </c>
      <c r="U191" s="490" t="s">
        <v>2944</v>
      </c>
      <c r="V191" s="1351">
        <v>30000000</v>
      </c>
      <c r="W191" s="862" t="s">
        <v>2939</v>
      </c>
      <c r="X191" s="1033" t="s">
        <v>2796</v>
      </c>
      <c r="Y191" s="489">
        <v>113</v>
      </c>
      <c r="Z191" s="1030" t="s">
        <v>2938</v>
      </c>
      <c r="AA191" s="1032">
        <v>292684</v>
      </c>
      <c r="AB191" s="1032">
        <v>282326</v>
      </c>
      <c r="AC191" s="1032">
        <v>135912</v>
      </c>
      <c r="AD191" s="1032">
        <v>45122</v>
      </c>
      <c r="AE191" s="1032">
        <v>307101</v>
      </c>
      <c r="AF191" s="1032">
        <v>86875</v>
      </c>
      <c r="AG191" s="1032">
        <v>2145</v>
      </c>
      <c r="AH191" s="1032">
        <v>12718</v>
      </c>
      <c r="AI191" s="1032">
        <v>26</v>
      </c>
      <c r="AJ191" s="1032">
        <v>37</v>
      </c>
      <c r="AK191" s="1032">
        <v>0</v>
      </c>
      <c r="AL191" s="1032">
        <v>0</v>
      </c>
      <c r="AM191" s="1032">
        <v>53164</v>
      </c>
      <c r="AN191" s="1032">
        <v>16982</v>
      </c>
      <c r="AO191" s="1032">
        <v>60013</v>
      </c>
      <c r="AP191" s="1032">
        <v>575010</v>
      </c>
      <c r="AQ191" s="1031">
        <v>44563</v>
      </c>
      <c r="AR191" s="1031">
        <v>44926</v>
      </c>
      <c r="AS191" s="1030" t="s">
        <v>2783</v>
      </c>
      <c r="AT191" s="521"/>
      <c r="AU191" s="507"/>
      <c r="AV191" s="507"/>
      <c r="AW191" s="507"/>
      <c r="AX191" s="507"/>
      <c r="AY191" s="507"/>
      <c r="AZ191" s="507"/>
      <c r="BA191" s="507"/>
      <c r="BB191" s="507"/>
      <c r="BC191" s="507"/>
      <c r="BD191" s="507"/>
      <c r="BE191" s="507"/>
      <c r="BF191" s="507"/>
      <c r="BG191" s="507"/>
      <c r="BH191" s="507"/>
      <c r="BI191" s="507"/>
      <c r="BJ191" s="507"/>
      <c r="BK191" s="507"/>
      <c r="BL191" s="507"/>
      <c r="BM191" s="507"/>
    </row>
    <row r="192" spans="1:65" ht="58.5" customHeight="1" x14ac:dyDescent="0.2">
      <c r="A192" s="495">
        <v>1</v>
      </c>
      <c r="B192" s="490" t="s">
        <v>2795</v>
      </c>
      <c r="C192" s="489">
        <v>19</v>
      </c>
      <c r="D192" s="490" t="s">
        <v>617</v>
      </c>
      <c r="E192" s="489">
        <v>1905</v>
      </c>
      <c r="F192" s="490" t="s">
        <v>2283</v>
      </c>
      <c r="G192" s="489">
        <v>1905026</v>
      </c>
      <c r="H192" s="490" t="s">
        <v>2937</v>
      </c>
      <c r="I192" s="489">
        <v>1905026</v>
      </c>
      <c r="J192" s="490" t="s">
        <v>2937</v>
      </c>
      <c r="K192" s="495">
        <v>190502600</v>
      </c>
      <c r="L192" s="490" t="s">
        <v>2928</v>
      </c>
      <c r="M192" s="495">
        <v>190502600</v>
      </c>
      <c r="N192" s="490" t="s">
        <v>2928</v>
      </c>
      <c r="O192" s="698">
        <v>12</v>
      </c>
      <c r="P192" s="495">
        <v>2020003630129</v>
      </c>
      <c r="Q192" s="490" t="s">
        <v>2936</v>
      </c>
      <c r="R192" s="708">
        <f t="shared" si="9"/>
        <v>0.87611953835786305</v>
      </c>
      <c r="S192" s="490" t="s">
        <v>2935</v>
      </c>
      <c r="T192" s="490" t="s">
        <v>2934</v>
      </c>
      <c r="U192" s="490" t="s">
        <v>2943</v>
      </c>
      <c r="V192" s="1351">
        <v>15000000</v>
      </c>
      <c r="W192" s="862" t="s">
        <v>2932</v>
      </c>
      <c r="X192" s="1033" t="s">
        <v>2796</v>
      </c>
      <c r="Y192" s="489">
        <v>114</v>
      </c>
      <c r="Z192" s="1030" t="s">
        <v>2931</v>
      </c>
      <c r="AA192" s="1032">
        <v>292684</v>
      </c>
      <c r="AB192" s="1032">
        <v>282326</v>
      </c>
      <c r="AC192" s="1032">
        <v>135912</v>
      </c>
      <c r="AD192" s="1032">
        <v>45122</v>
      </c>
      <c r="AE192" s="1032">
        <v>307101</v>
      </c>
      <c r="AF192" s="1032">
        <v>86875</v>
      </c>
      <c r="AG192" s="1032">
        <v>2145</v>
      </c>
      <c r="AH192" s="1032">
        <v>12718</v>
      </c>
      <c r="AI192" s="1032">
        <v>26</v>
      </c>
      <c r="AJ192" s="1032">
        <v>37</v>
      </c>
      <c r="AK192" s="1032">
        <v>0</v>
      </c>
      <c r="AL192" s="1032">
        <v>0</v>
      </c>
      <c r="AM192" s="1032">
        <v>53164</v>
      </c>
      <c r="AN192" s="1032">
        <v>16982</v>
      </c>
      <c r="AO192" s="1032">
        <v>60013</v>
      </c>
      <c r="AP192" s="1032">
        <v>575010</v>
      </c>
      <c r="AQ192" s="1031">
        <v>44563</v>
      </c>
      <c r="AR192" s="1031">
        <v>44926</v>
      </c>
      <c r="AS192" s="1030" t="s">
        <v>2783</v>
      </c>
      <c r="AT192" s="521"/>
      <c r="AU192" s="507"/>
      <c r="AV192" s="507"/>
      <c r="AW192" s="507"/>
      <c r="AX192" s="507"/>
      <c r="AY192" s="507"/>
      <c r="AZ192" s="507"/>
      <c r="BA192" s="507"/>
      <c r="BB192" s="507"/>
      <c r="BC192" s="507"/>
      <c r="BD192" s="507"/>
      <c r="BE192" s="507"/>
      <c r="BF192" s="507"/>
      <c r="BG192" s="507"/>
      <c r="BH192" s="507"/>
      <c r="BI192" s="507"/>
      <c r="BJ192" s="507"/>
      <c r="BK192" s="507"/>
      <c r="BL192" s="507"/>
      <c r="BM192" s="507"/>
    </row>
    <row r="193" spans="1:65" ht="75" customHeight="1" x14ac:dyDescent="0.2">
      <c r="A193" s="495">
        <v>1</v>
      </c>
      <c r="B193" s="490" t="s">
        <v>2795</v>
      </c>
      <c r="C193" s="489">
        <v>19</v>
      </c>
      <c r="D193" s="490" t="s">
        <v>617</v>
      </c>
      <c r="E193" s="489">
        <v>1905</v>
      </c>
      <c r="F193" s="490" t="s">
        <v>2283</v>
      </c>
      <c r="G193" s="489">
        <v>1905026</v>
      </c>
      <c r="H193" s="490" t="s">
        <v>2937</v>
      </c>
      <c r="I193" s="489">
        <v>1905026</v>
      </c>
      <c r="J193" s="490" t="s">
        <v>2937</v>
      </c>
      <c r="K193" s="495">
        <v>190502600</v>
      </c>
      <c r="L193" s="490" t="s">
        <v>2928</v>
      </c>
      <c r="M193" s="495">
        <v>190502600</v>
      </c>
      <c r="N193" s="490" t="s">
        <v>2928</v>
      </c>
      <c r="O193" s="698">
        <v>12</v>
      </c>
      <c r="P193" s="495">
        <v>2020003630129</v>
      </c>
      <c r="Q193" s="490" t="s">
        <v>2936</v>
      </c>
      <c r="R193" s="708">
        <f t="shared" si="9"/>
        <v>0.87611953835786305</v>
      </c>
      <c r="S193" s="490" t="s">
        <v>2935</v>
      </c>
      <c r="T193" s="490" t="s">
        <v>2934</v>
      </c>
      <c r="U193" s="490" t="s">
        <v>2942</v>
      </c>
      <c r="V193" s="1351">
        <v>30000000</v>
      </c>
      <c r="W193" s="862" t="s">
        <v>2939</v>
      </c>
      <c r="X193" s="1033" t="s">
        <v>2796</v>
      </c>
      <c r="Y193" s="489">
        <v>113</v>
      </c>
      <c r="Z193" s="1030" t="s">
        <v>2938</v>
      </c>
      <c r="AA193" s="1032">
        <v>292684</v>
      </c>
      <c r="AB193" s="1032">
        <v>282326</v>
      </c>
      <c r="AC193" s="1032">
        <v>135912</v>
      </c>
      <c r="AD193" s="1032">
        <v>45122</v>
      </c>
      <c r="AE193" s="1032">
        <v>307101</v>
      </c>
      <c r="AF193" s="1032">
        <v>86875</v>
      </c>
      <c r="AG193" s="1032">
        <v>2145</v>
      </c>
      <c r="AH193" s="1032">
        <v>12718</v>
      </c>
      <c r="AI193" s="1032">
        <v>26</v>
      </c>
      <c r="AJ193" s="1032">
        <v>37</v>
      </c>
      <c r="AK193" s="1032">
        <v>0</v>
      </c>
      <c r="AL193" s="1032">
        <v>0</v>
      </c>
      <c r="AM193" s="1032">
        <v>53164</v>
      </c>
      <c r="AN193" s="1032">
        <v>16982</v>
      </c>
      <c r="AO193" s="1032">
        <v>60013</v>
      </c>
      <c r="AP193" s="1032">
        <v>575010</v>
      </c>
      <c r="AQ193" s="1031">
        <v>44563</v>
      </c>
      <c r="AR193" s="1031">
        <v>44926</v>
      </c>
      <c r="AS193" s="1030" t="s">
        <v>2783</v>
      </c>
      <c r="AT193" s="521"/>
      <c r="AU193" s="507"/>
      <c r="AV193" s="507"/>
      <c r="AW193" s="507"/>
      <c r="AX193" s="507"/>
      <c r="AY193" s="507"/>
      <c r="AZ193" s="507"/>
      <c r="BA193" s="507"/>
      <c r="BB193" s="507"/>
      <c r="BC193" s="507"/>
      <c r="BD193" s="507"/>
      <c r="BE193" s="507"/>
      <c r="BF193" s="507"/>
      <c r="BG193" s="507"/>
      <c r="BH193" s="507"/>
      <c r="BI193" s="507"/>
      <c r="BJ193" s="507"/>
      <c r="BK193" s="507"/>
      <c r="BL193" s="507"/>
      <c r="BM193" s="507"/>
    </row>
    <row r="194" spans="1:65" ht="59.25" customHeight="1" x14ac:dyDescent="0.2">
      <c r="A194" s="495">
        <v>1</v>
      </c>
      <c r="B194" s="490" t="s">
        <v>2795</v>
      </c>
      <c r="C194" s="489">
        <v>19</v>
      </c>
      <c r="D194" s="490" t="s">
        <v>617</v>
      </c>
      <c r="E194" s="489">
        <v>1905</v>
      </c>
      <c r="F194" s="490" t="s">
        <v>2283</v>
      </c>
      <c r="G194" s="489">
        <v>1905026</v>
      </c>
      <c r="H194" s="490" t="s">
        <v>2937</v>
      </c>
      <c r="I194" s="489">
        <v>1905026</v>
      </c>
      <c r="J194" s="490" t="s">
        <v>2937</v>
      </c>
      <c r="K194" s="495">
        <v>190502600</v>
      </c>
      <c r="L194" s="490" t="s">
        <v>2928</v>
      </c>
      <c r="M194" s="495">
        <v>190502600</v>
      </c>
      <c r="N194" s="490" t="s">
        <v>2928</v>
      </c>
      <c r="O194" s="698">
        <v>12</v>
      </c>
      <c r="P194" s="495">
        <v>2020003630129</v>
      </c>
      <c r="Q194" s="490" t="s">
        <v>2936</v>
      </c>
      <c r="R194" s="708">
        <f t="shared" si="9"/>
        <v>0.87611953835786305</v>
      </c>
      <c r="S194" s="490" t="s">
        <v>2935</v>
      </c>
      <c r="T194" s="490" t="s">
        <v>2934</v>
      </c>
      <c r="U194" s="490" t="s">
        <v>2941</v>
      </c>
      <c r="V194" s="1351">
        <v>20000000</v>
      </c>
      <c r="W194" s="862" t="s">
        <v>2932</v>
      </c>
      <c r="X194" s="1033" t="s">
        <v>2796</v>
      </c>
      <c r="Y194" s="489">
        <v>114</v>
      </c>
      <c r="Z194" s="1030" t="s">
        <v>2931</v>
      </c>
      <c r="AA194" s="1032">
        <v>292684</v>
      </c>
      <c r="AB194" s="1032">
        <v>282326</v>
      </c>
      <c r="AC194" s="1032">
        <v>135912</v>
      </c>
      <c r="AD194" s="1032">
        <v>45122</v>
      </c>
      <c r="AE194" s="1032">
        <v>307101</v>
      </c>
      <c r="AF194" s="1032">
        <v>86875</v>
      </c>
      <c r="AG194" s="1032">
        <v>2145</v>
      </c>
      <c r="AH194" s="1032">
        <v>12718</v>
      </c>
      <c r="AI194" s="1032">
        <v>26</v>
      </c>
      <c r="AJ194" s="1032">
        <v>37</v>
      </c>
      <c r="AK194" s="1032">
        <v>0</v>
      </c>
      <c r="AL194" s="1032">
        <v>0</v>
      </c>
      <c r="AM194" s="1032">
        <v>53164</v>
      </c>
      <c r="AN194" s="1032">
        <v>16982</v>
      </c>
      <c r="AO194" s="1032">
        <v>60013</v>
      </c>
      <c r="AP194" s="1032">
        <v>575010</v>
      </c>
      <c r="AQ194" s="1031">
        <v>44563</v>
      </c>
      <c r="AR194" s="1031">
        <v>44926</v>
      </c>
      <c r="AS194" s="1030" t="s">
        <v>2783</v>
      </c>
      <c r="AT194" s="521"/>
      <c r="AU194" s="507"/>
      <c r="AV194" s="507"/>
      <c r="AW194" s="507"/>
      <c r="AX194" s="507"/>
      <c r="AY194" s="507"/>
      <c r="AZ194" s="507"/>
      <c r="BA194" s="507"/>
      <c r="BB194" s="507"/>
      <c r="BC194" s="507"/>
      <c r="BD194" s="507"/>
      <c r="BE194" s="507"/>
      <c r="BF194" s="507"/>
      <c r="BG194" s="507"/>
      <c r="BH194" s="507"/>
      <c r="BI194" s="507"/>
      <c r="BJ194" s="507"/>
      <c r="BK194" s="507"/>
      <c r="BL194" s="507"/>
      <c r="BM194" s="507"/>
    </row>
    <row r="195" spans="1:65" ht="56.25" customHeight="1" x14ac:dyDescent="0.2">
      <c r="A195" s="495">
        <v>1</v>
      </c>
      <c r="B195" s="490" t="s">
        <v>2795</v>
      </c>
      <c r="C195" s="489">
        <v>19</v>
      </c>
      <c r="D195" s="490" t="s">
        <v>617</v>
      </c>
      <c r="E195" s="489">
        <v>1905</v>
      </c>
      <c r="F195" s="490" t="s">
        <v>2283</v>
      </c>
      <c r="G195" s="489">
        <v>1905026</v>
      </c>
      <c r="H195" s="490" t="s">
        <v>2937</v>
      </c>
      <c r="I195" s="489">
        <v>1905026</v>
      </c>
      <c r="J195" s="490" t="s">
        <v>2937</v>
      </c>
      <c r="K195" s="495">
        <v>190502600</v>
      </c>
      <c r="L195" s="490" t="s">
        <v>2928</v>
      </c>
      <c r="M195" s="495">
        <v>190502600</v>
      </c>
      <c r="N195" s="490" t="s">
        <v>2928</v>
      </c>
      <c r="O195" s="698">
        <v>12</v>
      </c>
      <c r="P195" s="495">
        <v>2020003630129</v>
      </c>
      <c r="Q195" s="490" t="s">
        <v>2936</v>
      </c>
      <c r="R195" s="708">
        <f t="shared" si="9"/>
        <v>0.87611953835786305</v>
      </c>
      <c r="S195" s="490" t="s">
        <v>2935</v>
      </c>
      <c r="T195" s="490" t="s">
        <v>2934</v>
      </c>
      <c r="U195" s="490" t="s">
        <v>2940</v>
      </c>
      <c r="V195" s="1351">
        <v>12168939.6</v>
      </c>
      <c r="W195" s="862" t="s">
        <v>2939</v>
      </c>
      <c r="X195" s="1033" t="s">
        <v>2796</v>
      </c>
      <c r="Y195" s="489">
        <v>113</v>
      </c>
      <c r="Z195" s="1030" t="s">
        <v>2938</v>
      </c>
      <c r="AA195" s="1032">
        <v>292684</v>
      </c>
      <c r="AB195" s="1032">
        <v>282326</v>
      </c>
      <c r="AC195" s="1032">
        <v>135912</v>
      </c>
      <c r="AD195" s="1032">
        <v>45122</v>
      </c>
      <c r="AE195" s="1032">
        <v>307101</v>
      </c>
      <c r="AF195" s="1032">
        <v>86875</v>
      </c>
      <c r="AG195" s="1032">
        <v>2145</v>
      </c>
      <c r="AH195" s="1032">
        <v>12718</v>
      </c>
      <c r="AI195" s="1032">
        <v>26</v>
      </c>
      <c r="AJ195" s="1032">
        <v>37</v>
      </c>
      <c r="AK195" s="1032">
        <v>0</v>
      </c>
      <c r="AL195" s="1032">
        <v>0</v>
      </c>
      <c r="AM195" s="1032">
        <v>53164</v>
      </c>
      <c r="AN195" s="1032">
        <v>16982</v>
      </c>
      <c r="AO195" s="1032">
        <v>60013</v>
      </c>
      <c r="AP195" s="1032">
        <v>575010</v>
      </c>
      <c r="AQ195" s="1031">
        <v>44563</v>
      </c>
      <c r="AR195" s="1031">
        <v>44926</v>
      </c>
      <c r="AS195" s="1030" t="s">
        <v>2783</v>
      </c>
      <c r="AT195" s="521"/>
      <c r="AU195" s="507"/>
      <c r="AV195" s="507"/>
      <c r="AW195" s="507"/>
      <c r="AX195" s="507"/>
      <c r="AY195" s="507"/>
      <c r="AZ195" s="507"/>
      <c r="BA195" s="507"/>
      <c r="BB195" s="507"/>
      <c r="BC195" s="507"/>
      <c r="BD195" s="507"/>
      <c r="BE195" s="507"/>
      <c r="BF195" s="507"/>
      <c r="BG195" s="507"/>
      <c r="BH195" s="507"/>
      <c r="BI195" s="507"/>
      <c r="BJ195" s="507"/>
      <c r="BK195" s="507"/>
      <c r="BL195" s="507"/>
      <c r="BM195" s="507"/>
    </row>
    <row r="196" spans="1:65" ht="100.5" customHeight="1" x14ac:dyDescent="0.2">
      <c r="A196" s="495">
        <v>1</v>
      </c>
      <c r="B196" s="490" t="s">
        <v>2795</v>
      </c>
      <c r="C196" s="489">
        <v>19</v>
      </c>
      <c r="D196" s="490" t="s">
        <v>617</v>
      </c>
      <c r="E196" s="489">
        <v>1905</v>
      </c>
      <c r="F196" s="490" t="s">
        <v>2283</v>
      </c>
      <c r="G196" s="489">
        <v>1905026</v>
      </c>
      <c r="H196" s="490" t="s">
        <v>2937</v>
      </c>
      <c r="I196" s="489">
        <v>1905026</v>
      </c>
      <c r="J196" s="490" t="s">
        <v>2937</v>
      </c>
      <c r="K196" s="495">
        <v>190502600</v>
      </c>
      <c r="L196" s="490" t="s">
        <v>2928</v>
      </c>
      <c r="M196" s="495">
        <v>190502600</v>
      </c>
      <c r="N196" s="490" t="s">
        <v>2928</v>
      </c>
      <c r="O196" s="698">
        <v>12</v>
      </c>
      <c r="P196" s="495">
        <v>2020003630129</v>
      </c>
      <c r="Q196" s="490" t="s">
        <v>2936</v>
      </c>
      <c r="R196" s="708">
        <f t="shared" si="9"/>
        <v>0.87611953835786305</v>
      </c>
      <c r="S196" s="490" t="s">
        <v>2935</v>
      </c>
      <c r="T196" s="490" t="s">
        <v>2934</v>
      </c>
      <c r="U196" s="490" t="s">
        <v>2933</v>
      </c>
      <c r="V196" s="1351">
        <v>71084469.400000006</v>
      </c>
      <c r="W196" s="862" t="s">
        <v>2932</v>
      </c>
      <c r="X196" s="1033" t="s">
        <v>2796</v>
      </c>
      <c r="Y196" s="489">
        <v>114</v>
      </c>
      <c r="Z196" s="1030" t="s">
        <v>2931</v>
      </c>
      <c r="AA196" s="1032">
        <v>292684</v>
      </c>
      <c r="AB196" s="1032">
        <v>282326</v>
      </c>
      <c r="AC196" s="1032">
        <v>135912</v>
      </c>
      <c r="AD196" s="1032">
        <v>45122</v>
      </c>
      <c r="AE196" s="1032">
        <v>307101</v>
      </c>
      <c r="AF196" s="1032">
        <v>86875</v>
      </c>
      <c r="AG196" s="1032">
        <v>2145</v>
      </c>
      <c r="AH196" s="1032">
        <v>12718</v>
      </c>
      <c r="AI196" s="1032">
        <v>26</v>
      </c>
      <c r="AJ196" s="1032">
        <v>37</v>
      </c>
      <c r="AK196" s="1032">
        <v>0</v>
      </c>
      <c r="AL196" s="1032">
        <v>0</v>
      </c>
      <c r="AM196" s="1032">
        <v>53164</v>
      </c>
      <c r="AN196" s="1032">
        <v>16982</v>
      </c>
      <c r="AO196" s="1032">
        <v>60013</v>
      </c>
      <c r="AP196" s="1032">
        <v>575010</v>
      </c>
      <c r="AQ196" s="1031">
        <v>44563</v>
      </c>
      <c r="AR196" s="1031">
        <v>44926</v>
      </c>
      <c r="AS196" s="1030" t="s">
        <v>2783</v>
      </c>
      <c r="AT196" s="521"/>
      <c r="AU196" s="507"/>
      <c r="AV196" s="507"/>
      <c r="AW196" s="507"/>
      <c r="AX196" s="507"/>
      <c r="AY196" s="507"/>
      <c r="AZ196" s="507"/>
      <c r="BA196" s="507"/>
      <c r="BB196" s="507"/>
      <c r="BC196" s="507"/>
      <c r="BD196" s="507"/>
      <c r="BE196" s="507"/>
      <c r="BF196" s="507"/>
      <c r="BG196" s="507"/>
      <c r="BH196" s="507"/>
      <c r="BI196" s="507"/>
      <c r="BJ196" s="507"/>
      <c r="BK196" s="507"/>
      <c r="BL196" s="507"/>
      <c r="BM196" s="507"/>
    </row>
    <row r="197" spans="1:65" ht="82.5" customHeight="1" x14ac:dyDescent="0.2">
      <c r="A197" s="495">
        <v>1</v>
      </c>
      <c r="B197" s="490" t="s">
        <v>2795</v>
      </c>
      <c r="C197" s="489">
        <v>19</v>
      </c>
      <c r="D197" s="490" t="s">
        <v>617</v>
      </c>
      <c r="E197" s="489">
        <v>1905</v>
      </c>
      <c r="F197" s="490" t="s">
        <v>2283</v>
      </c>
      <c r="G197" s="489">
        <v>1905026</v>
      </c>
      <c r="H197" s="490" t="s">
        <v>2929</v>
      </c>
      <c r="I197" s="489">
        <v>1905026</v>
      </c>
      <c r="J197" s="490" t="s">
        <v>2929</v>
      </c>
      <c r="K197" s="495">
        <v>190502600</v>
      </c>
      <c r="L197" s="490" t="s">
        <v>2928</v>
      </c>
      <c r="M197" s="495">
        <v>190502600</v>
      </c>
      <c r="N197" s="490" t="s">
        <v>2928</v>
      </c>
      <c r="O197" s="502">
        <v>12</v>
      </c>
      <c r="P197" s="495">
        <v>2020003630130</v>
      </c>
      <c r="Q197" s="490" t="s">
        <v>2927</v>
      </c>
      <c r="R197" s="708">
        <f>SUM($V$197:$V$198)/SUM($V$197:$V$198)</f>
        <v>1</v>
      </c>
      <c r="S197" s="490" t="s">
        <v>2926</v>
      </c>
      <c r="T197" s="490" t="s">
        <v>2925</v>
      </c>
      <c r="U197" s="490" t="s">
        <v>2930</v>
      </c>
      <c r="V197" s="1351">
        <v>50000000</v>
      </c>
      <c r="W197" s="862" t="s">
        <v>2923</v>
      </c>
      <c r="X197" s="1033" t="s">
        <v>2796</v>
      </c>
      <c r="Y197" s="489">
        <v>20</v>
      </c>
      <c r="Z197" s="1030" t="s">
        <v>2784</v>
      </c>
      <c r="AA197" s="1035">
        <v>295972</v>
      </c>
      <c r="AB197" s="1035">
        <v>285580</v>
      </c>
      <c r="AC197" s="1035">
        <v>135545</v>
      </c>
      <c r="AD197" s="1035">
        <v>44254</v>
      </c>
      <c r="AE197" s="1035">
        <v>309146</v>
      </c>
      <c r="AF197" s="1035">
        <v>92607</v>
      </c>
      <c r="AG197" s="1035">
        <v>2145</v>
      </c>
      <c r="AH197" s="1035">
        <v>12718</v>
      </c>
      <c r="AI197" s="1035">
        <v>26</v>
      </c>
      <c r="AJ197" s="1035">
        <v>37</v>
      </c>
      <c r="AK197" s="1035">
        <v>0</v>
      </c>
      <c r="AL197" s="1035">
        <v>0</v>
      </c>
      <c r="AM197" s="1035">
        <v>44350</v>
      </c>
      <c r="AN197" s="1035">
        <v>21944</v>
      </c>
      <c r="AO197" s="1035">
        <v>75687</v>
      </c>
      <c r="AP197" s="1035">
        <f>SUM(AA197:AB197)</f>
        <v>581552</v>
      </c>
      <c r="AQ197" s="1031">
        <v>44563</v>
      </c>
      <c r="AR197" s="1031">
        <v>44926</v>
      </c>
      <c r="AS197" s="1030" t="s">
        <v>2783</v>
      </c>
      <c r="AT197" s="521"/>
      <c r="AU197" s="507"/>
      <c r="AV197" s="507"/>
      <c r="AW197" s="507"/>
      <c r="AX197" s="507"/>
      <c r="AY197" s="507"/>
      <c r="AZ197" s="507"/>
      <c r="BA197" s="507"/>
      <c r="BB197" s="507"/>
      <c r="BC197" s="507"/>
      <c r="BD197" s="507"/>
      <c r="BE197" s="507"/>
      <c r="BF197" s="507"/>
      <c r="BG197" s="507"/>
      <c r="BH197" s="507"/>
      <c r="BI197" s="507"/>
      <c r="BJ197" s="507"/>
      <c r="BK197" s="507"/>
      <c r="BL197" s="507"/>
      <c r="BM197" s="507"/>
    </row>
    <row r="198" spans="1:65" ht="90" customHeight="1" x14ac:dyDescent="0.2">
      <c r="A198" s="495">
        <v>1</v>
      </c>
      <c r="B198" s="490" t="s">
        <v>2795</v>
      </c>
      <c r="C198" s="489">
        <v>19</v>
      </c>
      <c r="D198" s="490" t="s">
        <v>617</v>
      </c>
      <c r="E198" s="489">
        <v>1905</v>
      </c>
      <c r="F198" s="490" t="s">
        <v>2283</v>
      </c>
      <c r="G198" s="489">
        <v>1905026</v>
      </c>
      <c r="H198" s="490" t="s">
        <v>2929</v>
      </c>
      <c r="I198" s="489">
        <v>1905026</v>
      </c>
      <c r="J198" s="490" t="s">
        <v>2929</v>
      </c>
      <c r="K198" s="495">
        <v>190502600</v>
      </c>
      <c r="L198" s="490" t="s">
        <v>2928</v>
      </c>
      <c r="M198" s="495">
        <v>190502600</v>
      </c>
      <c r="N198" s="490" t="s">
        <v>2928</v>
      </c>
      <c r="O198" s="502">
        <v>12</v>
      </c>
      <c r="P198" s="495">
        <v>2020003630130</v>
      </c>
      <c r="Q198" s="490" t="s">
        <v>2927</v>
      </c>
      <c r="R198" s="708">
        <f>SUM($V$197:$V$198)/SUM($V$197:$V$198)</f>
        <v>1</v>
      </c>
      <c r="S198" s="490" t="s">
        <v>2926</v>
      </c>
      <c r="T198" s="490" t="s">
        <v>2925</v>
      </c>
      <c r="U198" s="490" t="s">
        <v>2924</v>
      </c>
      <c r="V198" s="1351">
        <v>450000000</v>
      </c>
      <c r="W198" s="862" t="s">
        <v>2923</v>
      </c>
      <c r="X198" s="1033" t="s">
        <v>2796</v>
      </c>
      <c r="Y198" s="489">
        <v>20</v>
      </c>
      <c r="Z198" s="1030" t="s">
        <v>2784</v>
      </c>
      <c r="AA198" s="1035">
        <v>295972</v>
      </c>
      <c r="AB198" s="1035">
        <v>285580</v>
      </c>
      <c r="AC198" s="1035">
        <v>135545</v>
      </c>
      <c r="AD198" s="1035">
        <v>44254</v>
      </c>
      <c r="AE198" s="1035">
        <v>309146</v>
      </c>
      <c r="AF198" s="1035">
        <v>92607</v>
      </c>
      <c r="AG198" s="1035">
        <v>2145</v>
      </c>
      <c r="AH198" s="1035">
        <v>12718</v>
      </c>
      <c r="AI198" s="1035">
        <v>26</v>
      </c>
      <c r="AJ198" s="1035">
        <v>37</v>
      </c>
      <c r="AK198" s="1035">
        <v>0</v>
      </c>
      <c r="AL198" s="1035">
        <v>0</v>
      </c>
      <c r="AM198" s="1035">
        <v>44350</v>
      </c>
      <c r="AN198" s="1035">
        <v>21944</v>
      </c>
      <c r="AO198" s="1035">
        <v>75687</v>
      </c>
      <c r="AP198" s="1035">
        <f>SUM(AA198:AB198)</f>
        <v>581552</v>
      </c>
      <c r="AQ198" s="1031">
        <v>44563</v>
      </c>
      <c r="AR198" s="1031">
        <v>44926</v>
      </c>
      <c r="AS198" s="1030" t="s">
        <v>2783</v>
      </c>
      <c r="AT198" s="521"/>
      <c r="AU198" s="507"/>
      <c r="AV198" s="507"/>
      <c r="AW198" s="507"/>
      <c r="AX198" s="507"/>
      <c r="AY198" s="507"/>
      <c r="AZ198" s="507"/>
      <c r="BA198" s="507"/>
      <c r="BB198" s="507"/>
      <c r="BC198" s="507"/>
      <c r="BD198" s="507"/>
      <c r="BE198" s="507"/>
      <c r="BF198" s="507"/>
      <c r="BG198" s="507"/>
      <c r="BH198" s="507"/>
      <c r="BI198" s="507"/>
      <c r="BJ198" s="507"/>
      <c r="BK198" s="507"/>
      <c r="BL198" s="507"/>
      <c r="BM198" s="507"/>
    </row>
    <row r="199" spans="1:65" ht="119.25" customHeight="1" x14ac:dyDescent="0.2">
      <c r="A199" s="495">
        <v>1</v>
      </c>
      <c r="B199" s="490" t="s">
        <v>2795</v>
      </c>
      <c r="C199" s="489">
        <v>19</v>
      </c>
      <c r="D199" s="490" t="s">
        <v>617</v>
      </c>
      <c r="E199" s="489">
        <v>1905</v>
      </c>
      <c r="F199" s="490" t="s">
        <v>2283</v>
      </c>
      <c r="G199" s="489">
        <v>1905029</v>
      </c>
      <c r="H199" s="490" t="s">
        <v>2922</v>
      </c>
      <c r="I199" s="489">
        <v>1905030</v>
      </c>
      <c r="J199" s="490" t="s">
        <v>2922</v>
      </c>
      <c r="K199" s="495">
        <v>190502900</v>
      </c>
      <c r="L199" s="490" t="s">
        <v>2921</v>
      </c>
      <c r="M199" s="495">
        <v>190503000</v>
      </c>
      <c r="N199" s="490" t="s">
        <v>2921</v>
      </c>
      <c r="O199" s="698">
        <v>60</v>
      </c>
      <c r="P199" s="495">
        <v>2020003630131</v>
      </c>
      <c r="Q199" s="490" t="s">
        <v>2920</v>
      </c>
      <c r="R199" s="708">
        <f>V199/SUM(V199)</f>
        <v>1</v>
      </c>
      <c r="S199" s="490" t="s">
        <v>2919</v>
      </c>
      <c r="T199" s="490" t="s">
        <v>2918</v>
      </c>
      <c r="U199" s="490" t="s">
        <v>2917</v>
      </c>
      <c r="V199" s="1351">
        <v>20000000</v>
      </c>
      <c r="W199" s="862" t="s">
        <v>2916</v>
      </c>
      <c r="X199" s="1033" t="s">
        <v>2796</v>
      </c>
      <c r="Y199" s="489">
        <v>61</v>
      </c>
      <c r="Z199" s="1030" t="s">
        <v>2860</v>
      </c>
      <c r="AA199" s="1032">
        <v>292684</v>
      </c>
      <c r="AB199" s="1032">
        <v>282326</v>
      </c>
      <c r="AC199" s="1032">
        <v>135912</v>
      </c>
      <c r="AD199" s="1032">
        <v>45122</v>
      </c>
      <c r="AE199" s="1032">
        <v>307101</v>
      </c>
      <c r="AF199" s="1032">
        <v>86875</v>
      </c>
      <c r="AG199" s="1032">
        <v>2145</v>
      </c>
      <c r="AH199" s="1032">
        <v>12718</v>
      </c>
      <c r="AI199" s="1032">
        <v>26</v>
      </c>
      <c r="AJ199" s="1032">
        <v>37</v>
      </c>
      <c r="AK199" s="1032">
        <v>0</v>
      </c>
      <c r="AL199" s="1032">
        <v>0</v>
      </c>
      <c r="AM199" s="1032">
        <v>0</v>
      </c>
      <c r="AN199" s="1032">
        <v>41.542999999999999</v>
      </c>
      <c r="AO199" s="1032">
        <v>88.56</v>
      </c>
      <c r="AP199" s="1032">
        <v>575010</v>
      </c>
      <c r="AQ199" s="1031">
        <v>44563</v>
      </c>
      <c r="AR199" s="1031">
        <v>44926</v>
      </c>
      <c r="AS199" s="1030" t="s">
        <v>2783</v>
      </c>
      <c r="AT199" s="521"/>
      <c r="AU199" s="507"/>
      <c r="AV199" s="507"/>
      <c r="AW199" s="507"/>
      <c r="AX199" s="507"/>
      <c r="AY199" s="507"/>
      <c r="AZ199" s="507"/>
      <c r="BA199" s="507"/>
      <c r="BB199" s="507"/>
      <c r="BC199" s="507"/>
      <c r="BD199" s="507"/>
      <c r="BE199" s="507"/>
      <c r="BF199" s="507"/>
      <c r="BG199" s="507"/>
      <c r="BH199" s="507"/>
      <c r="BI199" s="507"/>
      <c r="BJ199" s="507"/>
      <c r="BK199" s="507"/>
      <c r="BL199" s="507"/>
      <c r="BM199" s="507"/>
    </row>
    <row r="200" spans="1:65" ht="57.75" customHeight="1" x14ac:dyDescent="0.2">
      <c r="A200" s="495">
        <v>1</v>
      </c>
      <c r="B200" s="490" t="s">
        <v>2795</v>
      </c>
      <c r="C200" s="489">
        <v>19</v>
      </c>
      <c r="D200" s="490" t="s">
        <v>617</v>
      </c>
      <c r="E200" s="489">
        <v>1905</v>
      </c>
      <c r="F200" s="490" t="s">
        <v>2283</v>
      </c>
      <c r="G200" s="489">
        <v>1905025</v>
      </c>
      <c r="H200" s="490" t="s">
        <v>2910</v>
      </c>
      <c r="I200" s="489">
        <v>1905025</v>
      </c>
      <c r="J200" s="490" t="s">
        <v>2910</v>
      </c>
      <c r="K200" s="495">
        <v>190502500</v>
      </c>
      <c r="L200" s="490" t="s">
        <v>2909</v>
      </c>
      <c r="M200" s="495">
        <v>190502500</v>
      </c>
      <c r="N200" s="490" t="s">
        <v>2909</v>
      </c>
      <c r="O200" s="698">
        <v>12</v>
      </c>
      <c r="P200" s="495">
        <v>2020003630132</v>
      </c>
      <c r="Q200" s="490" t="s">
        <v>2908</v>
      </c>
      <c r="R200" s="708">
        <f t="shared" ref="R200:R205" si="10">SUM($V$200:$V$205)/SUM($V$200:$V$205)</f>
        <v>1</v>
      </c>
      <c r="S200" s="490" t="s">
        <v>2907</v>
      </c>
      <c r="T200" s="490" t="s">
        <v>2906</v>
      </c>
      <c r="U200" s="490" t="s">
        <v>2915</v>
      </c>
      <c r="V200" s="1351">
        <f>7000000+7000000</f>
        <v>14000000</v>
      </c>
      <c r="W200" s="862" t="s">
        <v>2904</v>
      </c>
      <c r="X200" s="1033" t="s">
        <v>2796</v>
      </c>
      <c r="Y200" s="489">
        <v>61</v>
      </c>
      <c r="Z200" s="1030" t="s">
        <v>2860</v>
      </c>
      <c r="AA200" s="1032">
        <v>292684</v>
      </c>
      <c r="AB200" s="1032">
        <v>282326</v>
      </c>
      <c r="AC200" s="1032">
        <v>135912</v>
      </c>
      <c r="AD200" s="1032">
        <v>45122</v>
      </c>
      <c r="AE200" s="1032">
        <v>0</v>
      </c>
      <c r="AF200" s="1032">
        <v>0</v>
      </c>
      <c r="AG200" s="1032">
        <v>2145</v>
      </c>
      <c r="AH200" s="1032">
        <v>12718</v>
      </c>
      <c r="AI200" s="1032">
        <v>26</v>
      </c>
      <c r="AJ200" s="1032">
        <v>37</v>
      </c>
      <c r="AK200" s="1032">
        <v>0</v>
      </c>
      <c r="AL200" s="1032">
        <v>0</v>
      </c>
      <c r="AM200" s="1032">
        <v>53164</v>
      </c>
      <c r="AN200" s="1032">
        <v>16982</v>
      </c>
      <c r="AO200" s="1032">
        <v>60013</v>
      </c>
      <c r="AP200" s="1032">
        <v>575010</v>
      </c>
      <c r="AQ200" s="1031">
        <v>44563</v>
      </c>
      <c r="AR200" s="1031">
        <v>44926</v>
      </c>
      <c r="AS200" s="1030" t="s">
        <v>2783</v>
      </c>
      <c r="AT200" s="521"/>
      <c r="AU200" s="507"/>
      <c r="AV200" s="507"/>
      <c r="AW200" s="507"/>
      <c r="AX200" s="507"/>
      <c r="AY200" s="507"/>
      <c r="AZ200" s="507"/>
      <c r="BA200" s="507"/>
      <c r="BB200" s="507"/>
      <c r="BC200" s="507"/>
      <c r="BD200" s="507"/>
      <c r="BE200" s="507"/>
      <c r="BF200" s="507"/>
      <c r="BG200" s="507"/>
      <c r="BH200" s="507"/>
      <c r="BI200" s="507"/>
      <c r="BJ200" s="507"/>
      <c r="BK200" s="507"/>
      <c r="BL200" s="507"/>
      <c r="BM200" s="507"/>
    </row>
    <row r="201" spans="1:65" ht="88.5" customHeight="1" x14ac:dyDescent="0.2">
      <c r="A201" s="495">
        <v>1</v>
      </c>
      <c r="B201" s="490" t="s">
        <v>2795</v>
      </c>
      <c r="C201" s="489">
        <v>19</v>
      </c>
      <c r="D201" s="490" t="s">
        <v>617</v>
      </c>
      <c r="E201" s="489">
        <v>1905</v>
      </c>
      <c r="F201" s="490" t="s">
        <v>2283</v>
      </c>
      <c r="G201" s="489">
        <v>1905025</v>
      </c>
      <c r="H201" s="490" t="s">
        <v>2910</v>
      </c>
      <c r="I201" s="489">
        <v>1905025</v>
      </c>
      <c r="J201" s="490" t="s">
        <v>2910</v>
      </c>
      <c r="K201" s="495">
        <v>190502500</v>
      </c>
      <c r="L201" s="490" t="s">
        <v>2909</v>
      </c>
      <c r="M201" s="495">
        <v>190502500</v>
      </c>
      <c r="N201" s="490" t="s">
        <v>2909</v>
      </c>
      <c r="O201" s="698">
        <v>12</v>
      </c>
      <c r="P201" s="495">
        <v>2020003630132</v>
      </c>
      <c r="Q201" s="490" t="s">
        <v>2908</v>
      </c>
      <c r="R201" s="708">
        <f t="shared" si="10"/>
        <v>1</v>
      </c>
      <c r="S201" s="490" t="s">
        <v>2907</v>
      </c>
      <c r="T201" s="490" t="s">
        <v>2906</v>
      </c>
      <c r="U201" s="490" t="s">
        <v>2914</v>
      </c>
      <c r="V201" s="1351">
        <f>14000000+7000000+7000000</f>
        <v>28000000</v>
      </c>
      <c r="W201" s="862" t="s">
        <v>2904</v>
      </c>
      <c r="X201" s="1033" t="s">
        <v>2796</v>
      </c>
      <c r="Y201" s="489">
        <v>61</v>
      </c>
      <c r="Z201" s="1030" t="s">
        <v>2860</v>
      </c>
      <c r="AA201" s="1032">
        <v>292684</v>
      </c>
      <c r="AB201" s="1032">
        <v>282326</v>
      </c>
      <c r="AC201" s="1032">
        <v>135912</v>
      </c>
      <c r="AD201" s="1032">
        <v>45122</v>
      </c>
      <c r="AE201" s="1032">
        <v>0</v>
      </c>
      <c r="AF201" s="1032">
        <v>0</v>
      </c>
      <c r="AG201" s="1032">
        <v>2145</v>
      </c>
      <c r="AH201" s="1032">
        <v>12718</v>
      </c>
      <c r="AI201" s="1032">
        <v>26</v>
      </c>
      <c r="AJ201" s="1032">
        <v>37</v>
      </c>
      <c r="AK201" s="1032">
        <v>0</v>
      </c>
      <c r="AL201" s="1032">
        <v>0</v>
      </c>
      <c r="AM201" s="1032">
        <v>53164</v>
      </c>
      <c r="AN201" s="1032">
        <v>16982</v>
      </c>
      <c r="AO201" s="1032">
        <v>60013</v>
      </c>
      <c r="AP201" s="1032">
        <v>575010</v>
      </c>
      <c r="AQ201" s="1031">
        <v>44563</v>
      </c>
      <c r="AR201" s="1031">
        <v>44926</v>
      </c>
      <c r="AS201" s="1030" t="s">
        <v>2783</v>
      </c>
      <c r="AT201" s="521"/>
      <c r="AU201" s="507"/>
      <c r="AV201" s="507"/>
      <c r="AW201" s="507"/>
      <c r="AX201" s="507"/>
      <c r="AY201" s="507"/>
      <c r="AZ201" s="507"/>
      <c r="BA201" s="507"/>
      <c r="BB201" s="507"/>
      <c r="BC201" s="507"/>
      <c r="BD201" s="507"/>
      <c r="BE201" s="507"/>
      <c r="BF201" s="507"/>
      <c r="BG201" s="507"/>
      <c r="BH201" s="507"/>
      <c r="BI201" s="507"/>
      <c r="BJ201" s="507"/>
      <c r="BK201" s="507"/>
      <c r="BL201" s="507"/>
      <c r="BM201" s="507"/>
    </row>
    <row r="202" spans="1:65" ht="59.25" customHeight="1" x14ac:dyDescent="0.2">
      <c r="A202" s="495">
        <v>1</v>
      </c>
      <c r="B202" s="490" t="s">
        <v>2795</v>
      </c>
      <c r="C202" s="489">
        <v>19</v>
      </c>
      <c r="D202" s="490" t="s">
        <v>617</v>
      </c>
      <c r="E202" s="489">
        <v>1905</v>
      </c>
      <c r="F202" s="490" t="s">
        <v>2283</v>
      </c>
      <c r="G202" s="489">
        <v>1905025</v>
      </c>
      <c r="H202" s="490" t="s">
        <v>2910</v>
      </c>
      <c r="I202" s="489">
        <v>1905025</v>
      </c>
      <c r="J202" s="490" t="s">
        <v>2910</v>
      </c>
      <c r="K202" s="495">
        <v>190502500</v>
      </c>
      <c r="L202" s="490" t="s">
        <v>2909</v>
      </c>
      <c r="M202" s="495">
        <v>190502500</v>
      </c>
      <c r="N202" s="490" t="s">
        <v>2909</v>
      </c>
      <c r="O202" s="698">
        <v>12</v>
      </c>
      <c r="P202" s="495">
        <v>2020003630132</v>
      </c>
      <c r="Q202" s="490" t="s">
        <v>2908</v>
      </c>
      <c r="R202" s="708">
        <f t="shared" si="10"/>
        <v>1</v>
      </c>
      <c r="S202" s="490" t="s">
        <v>2907</v>
      </c>
      <c r="T202" s="490" t="s">
        <v>2906</v>
      </c>
      <c r="U202" s="490" t="s">
        <v>2913</v>
      </c>
      <c r="V202" s="1351">
        <v>7000000</v>
      </c>
      <c r="W202" s="862" t="s">
        <v>2904</v>
      </c>
      <c r="X202" s="1033" t="s">
        <v>2796</v>
      </c>
      <c r="Y202" s="489">
        <v>61</v>
      </c>
      <c r="Z202" s="1030" t="s">
        <v>2860</v>
      </c>
      <c r="AA202" s="1032">
        <v>292684</v>
      </c>
      <c r="AB202" s="1032">
        <v>282326</v>
      </c>
      <c r="AC202" s="1032">
        <v>135912</v>
      </c>
      <c r="AD202" s="1032">
        <v>45122</v>
      </c>
      <c r="AE202" s="1032">
        <v>0</v>
      </c>
      <c r="AF202" s="1032">
        <v>0</v>
      </c>
      <c r="AG202" s="1032">
        <v>2145</v>
      </c>
      <c r="AH202" s="1032">
        <v>12718</v>
      </c>
      <c r="AI202" s="1032">
        <v>26</v>
      </c>
      <c r="AJ202" s="1032">
        <v>37</v>
      </c>
      <c r="AK202" s="1032">
        <v>0</v>
      </c>
      <c r="AL202" s="1032">
        <v>0</v>
      </c>
      <c r="AM202" s="1032">
        <v>53164</v>
      </c>
      <c r="AN202" s="1032">
        <v>16982</v>
      </c>
      <c r="AO202" s="1032">
        <v>60013</v>
      </c>
      <c r="AP202" s="1032">
        <v>575010</v>
      </c>
      <c r="AQ202" s="1031">
        <v>44563</v>
      </c>
      <c r="AR202" s="1031">
        <v>44926</v>
      </c>
      <c r="AS202" s="1030" t="s">
        <v>2783</v>
      </c>
      <c r="AT202" s="521"/>
      <c r="AU202" s="507"/>
      <c r="AV202" s="507"/>
      <c r="AW202" s="507"/>
      <c r="AX202" s="507"/>
      <c r="AY202" s="507"/>
      <c r="AZ202" s="507"/>
      <c r="BA202" s="507"/>
      <c r="BB202" s="507"/>
      <c r="BC202" s="507"/>
      <c r="BD202" s="507"/>
      <c r="BE202" s="507"/>
      <c r="BF202" s="507"/>
      <c r="BG202" s="507"/>
      <c r="BH202" s="507"/>
      <c r="BI202" s="507"/>
      <c r="BJ202" s="507"/>
      <c r="BK202" s="507"/>
      <c r="BL202" s="507"/>
      <c r="BM202" s="507"/>
    </row>
    <row r="203" spans="1:65" ht="48" customHeight="1" x14ac:dyDescent="0.2">
      <c r="A203" s="495">
        <v>1</v>
      </c>
      <c r="B203" s="490" t="s">
        <v>2795</v>
      </c>
      <c r="C203" s="489">
        <v>19</v>
      </c>
      <c r="D203" s="490" t="s">
        <v>617</v>
      </c>
      <c r="E203" s="489">
        <v>1905</v>
      </c>
      <c r="F203" s="490" t="s">
        <v>2283</v>
      </c>
      <c r="G203" s="489">
        <v>1905025</v>
      </c>
      <c r="H203" s="490" t="s">
        <v>2910</v>
      </c>
      <c r="I203" s="489">
        <v>1905025</v>
      </c>
      <c r="J203" s="490" t="s">
        <v>2910</v>
      </c>
      <c r="K203" s="495">
        <v>190502500</v>
      </c>
      <c r="L203" s="490" t="s">
        <v>2909</v>
      </c>
      <c r="M203" s="495">
        <v>190502500</v>
      </c>
      <c r="N203" s="490" t="s">
        <v>2909</v>
      </c>
      <c r="O203" s="698">
        <v>12</v>
      </c>
      <c r="P203" s="495">
        <v>2020003630132</v>
      </c>
      <c r="Q203" s="490" t="s">
        <v>2908</v>
      </c>
      <c r="R203" s="708">
        <f t="shared" si="10"/>
        <v>1</v>
      </c>
      <c r="S203" s="490" t="s">
        <v>2907</v>
      </c>
      <c r="T203" s="490" t="s">
        <v>2906</v>
      </c>
      <c r="U203" s="490" t="s">
        <v>2912</v>
      </c>
      <c r="V203" s="1351">
        <f>7414100+7000000</f>
        <v>14414100</v>
      </c>
      <c r="W203" s="862" t="s">
        <v>2904</v>
      </c>
      <c r="X203" s="1033" t="s">
        <v>2796</v>
      </c>
      <c r="Y203" s="489">
        <v>61</v>
      </c>
      <c r="Z203" s="1030" t="s">
        <v>2860</v>
      </c>
      <c r="AA203" s="1032">
        <v>292684</v>
      </c>
      <c r="AB203" s="1032">
        <v>282326</v>
      </c>
      <c r="AC203" s="1032">
        <v>135912</v>
      </c>
      <c r="AD203" s="1032">
        <v>45122</v>
      </c>
      <c r="AE203" s="1032">
        <v>0</v>
      </c>
      <c r="AF203" s="1032">
        <v>0</v>
      </c>
      <c r="AG203" s="1032">
        <v>2145</v>
      </c>
      <c r="AH203" s="1032">
        <v>12718</v>
      </c>
      <c r="AI203" s="1032">
        <v>26</v>
      </c>
      <c r="AJ203" s="1032">
        <v>37</v>
      </c>
      <c r="AK203" s="1032">
        <v>0</v>
      </c>
      <c r="AL203" s="1032">
        <v>0</v>
      </c>
      <c r="AM203" s="1032">
        <v>53164</v>
      </c>
      <c r="AN203" s="1032">
        <v>16982</v>
      </c>
      <c r="AO203" s="1032">
        <v>60013</v>
      </c>
      <c r="AP203" s="1032">
        <v>575010</v>
      </c>
      <c r="AQ203" s="1031">
        <v>44563</v>
      </c>
      <c r="AR203" s="1031">
        <v>44926</v>
      </c>
      <c r="AS203" s="1030" t="s">
        <v>2783</v>
      </c>
      <c r="AT203" s="521"/>
      <c r="AU203" s="507"/>
      <c r="AV203" s="507"/>
      <c r="AW203" s="507"/>
      <c r="AX203" s="507"/>
      <c r="AY203" s="507"/>
      <c r="AZ203" s="507"/>
      <c r="BA203" s="507"/>
      <c r="BB203" s="507"/>
      <c r="BC203" s="507"/>
      <c r="BD203" s="507"/>
      <c r="BE203" s="507"/>
      <c r="BF203" s="507"/>
      <c r="BG203" s="507"/>
      <c r="BH203" s="507"/>
      <c r="BI203" s="507"/>
      <c r="BJ203" s="507"/>
      <c r="BK203" s="507"/>
      <c r="BL203" s="507"/>
      <c r="BM203" s="507"/>
    </row>
    <row r="204" spans="1:65" ht="108" customHeight="1" x14ac:dyDescent="0.2">
      <c r="A204" s="495">
        <v>1</v>
      </c>
      <c r="B204" s="490" t="s">
        <v>2795</v>
      </c>
      <c r="C204" s="489">
        <v>19</v>
      </c>
      <c r="D204" s="490" t="s">
        <v>617</v>
      </c>
      <c r="E204" s="489">
        <v>1905</v>
      </c>
      <c r="F204" s="490" t="s">
        <v>2283</v>
      </c>
      <c r="G204" s="489">
        <v>1905025</v>
      </c>
      <c r="H204" s="490" t="s">
        <v>2910</v>
      </c>
      <c r="I204" s="489">
        <v>1905025</v>
      </c>
      <c r="J204" s="490" t="s">
        <v>2910</v>
      </c>
      <c r="K204" s="495">
        <v>190502500</v>
      </c>
      <c r="L204" s="490" t="s">
        <v>2909</v>
      </c>
      <c r="M204" s="495">
        <v>190502500</v>
      </c>
      <c r="N204" s="490" t="s">
        <v>2909</v>
      </c>
      <c r="O204" s="698">
        <v>12</v>
      </c>
      <c r="P204" s="495">
        <v>2020003630132</v>
      </c>
      <c r="Q204" s="490" t="s">
        <v>2908</v>
      </c>
      <c r="R204" s="708">
        <f t="shared" si="10"/>
        <v>1</v>
      </c>
      <c r="S204" s="490" t="s">
        <v>2907</v>
      </c>
      <c r="T204" s="490" t="s">
        <v>2906</v>
      </c>
      <c r="U204" s="490" t="s">
        <v>2911</v>
      </c>
      <c r="V204" s="1351">
        <f>7000000+7000000</f>
        <v>14000000</v>
      </c>
      <c r="W204" s="862" t="s">
        <v>2904</v>
      </c>
      <c r="X204" s="1033" t="s">
        <v>2796</v>
      </c>
      <c r="Y204" s="489">
        <v>61</v>
      </c>
      <c r="Z204" s="1030" t="s">
        <v>2860</v>
      </c>
      <c r="AA204" s="1032">
        <v>292684</v>
      </c>
      <c r="AB204" s="1032">
        <v>282326</v>
      </c>
      <c r="AC204" s="1032">
        <v>135912</v>
      </c>
      <c r="AD204" s="1032">
        <v>45122</v>
      </c>
      <c r="AE204" s="1032">
        <v>0</v>
      </c>
      <c r="AF204" s="1032">
        <v>0</v>
      </c>
      <c r="AG204" s="1032">
        <v>2145</v>
      </c>
      <c r="AH204" s="1032">
        <v>12718</v>
      </c>
      <c r="AI204" s="1032">
        <v>26</v>
      </c>
      <c r="AJ204" s="1032">
        <v>37</v>
      </c>
      <c r="AK204" s="1032">
        <v>0</v>
      </c>
      <c r="AL204" s="1032">
        <v>0</v>
      </c>
      <c r="AM204" s="1032">
        <v>53164</v>
      </c>
      <c r="AN204" s="1032">
        <v>16982</v>
      </c>
      <c r="AO204" s="1032">
        <v>60013</v>
      </c>
      <c r="AP204" s="1032">
        <v>575010</v>
      </c>
      <c r="AQ204" s="1031">
        <v>44563</v>
      </c>
      <c r="AR204" s="1031">
        <v>44926</v>
      </c>
      <c r="AS204" s="1030" t="s">
        <v>2783</v>
      </c>
      <c r="AT204" s="521"/>
      <c r="AU204" s="507"/>
      <c r="AV204" s="507"/>
      <c r="AW204" s="507"/>
      <c r="AX204" s="507"/>
      <c r="AY204" s="507"/>
      <c r="AZ204" s="507"/>
      <c r="BA204" s="507"/>
      <c r="BB204" s="507"/>
      <c r="BC204" s="507"/>
      <c r="BD204" s="507"/>
      <c r="BE204" s="507"/>
      <c r="BF204" s="507"/>
      <c r="BG204" s="507"/>
      <c r="BH204" s="507"/>
      <c r="BI204" s="507"/>
      <c r="BJ204" s="507"/>
      <c r="BK204" s="507"/>
      <c r="BL204" s="507"/>
      <c r="BM204" s="507"/>
    </row>
    <row r="205" spans="1:65" ht="67.5" customHeight="1" x14ac:dyDescent="0.2">
      <c r="A205" s="495">
        <v>1</v>
      </c>
      <c r="B205" s="490" t="s">
        <v>2795</v>
      </c>
      <c r="C205" s="489">
        <v>19</v>
      </c>
      <c r="D205" s="490" t="s">
        <v>617</v>
      </c>
      <c r="E205" s="489">
        <v>1905</v>
      </c>
      <c r="F205" s="490" t="s">
        <v>2283</v>
      </c>
      <c r="G205" s="489">
        <v>1905025</v>
      </c>
      <c r="H205" s="490" t="s">
        <v>2910</v>
      </c>
      <c r="I205" s="489">
        <v>1905025</v>
      </c>
      <c r="J205" s="490" t="s">
        <v>2910</v>
      </c>
      <c r="K205" s="495">
        <v>190502500</v>
      </c>
      <c r="L205" s="490" t="s">
        <v>2909</v>
      </c>
      <c r="M205" s="495">
        <v>190502500</v>
      </c>
      <c r="N205" s="490" t="s">
        <v>2909</v>
      </c>
      <c r="O205" s="698">
        <v>12</v>
      </c>
      <c r="P205" s="495">
        <v>2020003630132</v>
      </c>
      <c r="Q205" s="490" t="s">
        <v>2908</v>
      </c>
      <c r="R205" s="708">
        <f t="shared" si="10"/>
        <v>1</v>
      </c>
      <c r="S205" s="490" t="s">
        <v>2907</v>
      </c>
      <c r="T205" s="490" t="s">
        <v>2906</v>
      </c>
      <c r="U205" s="490" t="s">
        <v>2905</v>
      </c>
      <c r="V205" s="1351">
        <v>7585900</v>
      </c>
      <c r="W205" s="862" t="s">
        <v>2904</v>
      </c>
      <c r="X205" s="1033" t="s">
        <v>2796</v>
      </c>
      <c r="Y205" s="489">
        <v>61</v>
      </c>
      <c r="Z205" s="1030" t="s">
        <v>2860</v>
      </c>
      <c r="AA205" s="1032">
        <v>292684</v>
      </c>
      <c r="AB205" s="1032">
        <v>282326</v>
      </c>
      <c r="AC205" s="1032">
        <v>135912</v>
      </c>
      <c r="AD205" s="1032">
        <v>45122</v>
      </c>
      <c r="AE205" s="1032">
        <v>0</v>
      </c>
      <c r="AF205" s="1032">
        <v>0</v>
      </c>
      <c r="AG205" s="1032">
        <v>2145</v>
      </c>
      <c r="AH205" s="1032">
        <v>12718</v>
      </c>
      <c r="AI205" s="1032">
        <v>26</v>
      </c>
      <c r="AJ205" s="1032">
        <v>37</v>
      </c>
      <c r="AK205" s="1032">
        <v>0</v>
      </c>
      <c r="AL205" s="1032">
        <v>0</v>
      </c>
      <c r="AM205" s="1032">
        <v>53164</v>
      </c>
      <c r="AN205" s="1032">
        <v>16982</v>
      </c>
      <c r="AO205" s="1032">
        <v>60013</v>
      </c>
      <c r="AP205" s="1032">
        <v>575010</v>
      </c>
      <c r="AQ205" s="1031">
        <v>44563</v>
      </c>
      <c r="AR205" s="1031">
        <v>44926</v>
      </c>
      <c r="AS205" s="1030" t="s">
        <v>2783</v>
      </c>
      <c r="AT205" s="521"/>
      <c r="AU205" s="507"/>
      <c r="AV205" s="507"/>
      <c r="AW205" s="507"/>
      <c r="AX205" s="507"/>
      <c r="AY205" s="507"/>
      <c r="AZ205" s="507"/>
      <c r="BA205" s="507"/>
      <c r="BB205" s="507"/>
      <c r="BC205" s="507"/>
      <c r="BD205" s="507"/>
      <c r="BE205" s="507"/>
      <c r="BF205" s="507"/>
      <c r="BG205" s="507"/>
      <c r="BH205" s="507"/>
      <c r="BI205" s="507"/>
      <c r="BJ205" s="507"/>
      <c r="BK205" s="507"/>
      <c r="BL205" s="507"/>
      <c r="BM205" s="507"/>
    </row>
    <row r="206" spans="1:65" ht="55.5" customHeight="1" x14ac:dyDescent="0.2">
      <c r="A206" s="495">
        <v>1</v>
      </c>
      <c r="B206" s="490" t="s">
        <v>2795</v>
      </c>
      <c r="C206" s="489">
        <v>19</v>
      </c>
      <c r="D206" s="490" t="s">
        <v>617</v>
      </c>
      <c r="E206" s="489">
        <v>1905</v>
      </c>
      <c r="F206" s="490" t="s">
        <v>2283</v>
      </c>
      <c r="G206" s="489">
        <v>1905015</v>
      </c>
      <c r="H206" s="490" t="s">
        <v>947</v>
      </c>
      <c r="I206" s="489">
        <v>1905015</v>
      </c>
      <c r="J206" s="490" t="s">
        <v>947</v>
      </c>
      <c r="K206" s="495">
        <v>190501503</v>
      </c>
      <c r="L206" s="490" t="s">
        <v>2895</v>
      </c>
      <c r="M206" s="495">
        <v>190501503</v>
      </c>
      <c r="N206" s="490" t="s">
        <v>2895</v>
      </c>
      <c r="O206" s="698">
        <v>15</v>
      </c>
      <c r="P206" s="495">
        <v>2020003630133</v>
      </c>
      <c r="Q206" s="490" t="s">
        <v>2894</v>
      </c>
      <c r="R206" s="708">
        <f t="shared" ref="R206:R218" si="11">SUM($V$206:$V$218)/SUM($V$206:$V$218)</f>
        <v>1</v>
      </c>
      <c r="S206" s="490" t="s">
        <v>2893</v>
      </c>
      <c r="T206" s="490" t="s">
        <v>2892</v>
      </c>
      <c r="U206" s="490" t="s">
        <v>2903</v>
      </c>
      <c r="V206" s="1351">
        <v>20000000</v>
      </c>
      <c r="W206" s="862" t="s">
        <v>2890</v>
      </c>
      <c r="X206" s="1033" t="s">
        <v>2796</v>
      </c>
      <c r="Y206" s="489">
        <v>61</v>
      </c>
      <c r="Z206" s="1030" t="s">
        <v>2860</v>
      </c>
      <c r="AA206" s="1032">
        <v>292684</v>
      </c>
      <c r="AB206" s="1032">
        <v>282326</v>
      </c>
      <c r="AC206" s="1032">
        <v>135912</v>
      </c>
      <c r="AD206" s="1032">
        <v>45122</v>
      </c>
      <c r="AE206" s="1032">
        <v>0</v>
      </c>
      <c r="AF206" s="1032">
        <v>0</v>
      </c>
      <c r="AG206" s="1032">
        <v>2145</v>
      </c>
      <c r="AH206" s="1032">
        <v>12718</v>
      </c>
      <c r="AI206" s="1032">
        <v>26</v>
      </c>
      <c r="AJ206" s="1032">
        <v>37</v>
      </c>
      <c r="AK206" s="1032">
        <v>0</v>
      </c>
      <c r="AL206" s="1032">
        <v>0</v>
      </c>
      <c r="AM206" s="1032">
        <v>53164</v>
      </c>
      <c r="AN206" s="1032">
        <v>16982</v>
      </c>
      <c r="AO206" s="1032">
        <v>60013</v>
      </c>
      <c r="AP206" s="1032">
        <v>575010</v>
      </c>
      <c r="AQ206" s="1031">
        <v>44563</v>
      </c>
      <c r="AR206" s="1031">
        <v>44926</v>
      </c>
      <c r="AS206" s="1030" t="s">
        <v>2783</v>
      </c>
      <c r="AT206" s="521"/>
      <c r="AU206" s="507"/>
      <c r="AV206" s="507"/>
      <c r="AW206" s="507"/>
      <c r="AX206" s="507"/>
      <c r="AY206" s="507"/>
      <c r="AZ206" s="507"/>
      <c r="BA206" s="507"/>
      <c r="BB206" s="507"/>
      <c r="BC206" s="507"/>
      <c r="BD206" s="507"/>
      <c r="BE206" s="507"/>
      <c r="BF206" s="507"/>
      <c r="BG206" s="507"/>
      <c r="BH206" s="507"/>
      <c r="BI206" s="507"/>
      <c r="BJ206" s="507"/>
      <c r="BK206" s="507"/>
      <c r="BL206" s="507"/>
      <c r="BM206" s="507"/>
    </row>
    <row r="207" spans="1:65" ht="55.5" customHeight="1" x14ac:dyDescent="0.2">
      <c r="A207" s="495">
        <v>1</v>
      </c>
      <c r="B207" s="490" t="s">
        <v>2795</v>
      </c>
      <c r="C207" s="489">
        <v>19</v>
      </c>
      <c r="D207" s="490" t="s">
        <v>617</v>
      </c>
      <c r="E207" s="489">
        <v>1905</v>
      </c>
      <c r="F207" s="490" t="s">
        <v>2283</v>
      </c>
      <c r="G207" s="489">
        <v>1905015</v>
      </c>
      <c r="H207" s="490" t="s">
        <v>947</v>
      </c>
      <c r="I207" s="489">
        <v>1905015</v>
      </c>
      <c r="J207" s="490" t="s">
        <v>947</v>
      </c>
      <c r="K207" s="495">
        <v>190501503</v>
      </c>
      <c r="L207" s="490" t="s">
        <v>2895</v>
      </c>
      <c r="M207" s="495">
        <v>190501503</v>
      </c>
      <c r="N207" s="490" t="s">
        <v>2895</v>
      </c>
      <c r="O207" s="698">
        <v>15</v>
      </c>
      <c r="P207" s="495">
        <v>2020003630133</v>
      </c>
      <c r="Q207" s="490" t="s">
        <v>2894</v>
      </c>
      <c r="R207" s="708">
        <f t="shared" si="11"/>
        <v>1</v>
      </c>
      <c r="S207" s="490" t="s">
        <v>2893</v>
      </c>
      <c r="T207" s="490" t="s">
        <v>2892</v>
      </c>
      <c r="U207" s="490" t="s">
        <v>2903</v>
      </c>
      <c r="V207" s="1351">
        <v>5000000</v>
      </c>
      <c r="W207" s="862" t="s">
        <v>2896</v>
      </c>
      <c r="X207" s="1033" t="s">
        <v>2796</v>
      </c>
      <c r="Y207" s="489">
        <v>20</v>
      </c>
      <c r="Z207" s="1030" t="s">
        <v>2784</v>
      </c>
      <c r="AA207" s="1032">
        <v>292684</v>
      </c>
      <c r="AB207" s="1032">
        <v>282326</v>
      </c>
      <c r="AC207" s="1032">
        <v>135912</v>
      </c>
      <c r="AD207" s="1032">
        <v>45122</v>
      </c>
      <c r="AE207" s="1032">
        <v>0</v>
      </c>
      <c r="AF207" s="1032">
        <v>0</v>
      </c>
      <c r="AG207" s="1032">
        <v>2145</v>
      </c>
      <c r="AH207" s="1032">
        <v>12718</v>
      </c>
      <c r="AI207" s="1032">
        <v>26</v>
      </c>
      <c r="AJ207" s="1032">
        <v>37</v>
      </c>
      <c r="AK207" s="1032">
        <v>0</v>
      </c>
      <c r="AL207" s="1032">
        <v>0</v>
      </c>
      <c r="AM207" s="1032">
        <v>53164</v>
      </c>
      <c r="AN207" s="1032">
        <v>16982</v>
      </c>
      <c r="AO207" s="1032">
        <v>60013</v>
      </c>
      <c r="AP207" s="1032">
        <v>575010</v>
      </c>
      <c r="AQ207" s="1031">
        <v>44563</v>
      </c>
      <c r="AR207" s="1031">
        <v>44926</v>
      </c>
      <c r="AS207" s="1030" t="s">
        <v>2783</v>
      </c>
      <c r="AT207" s="521"/>
      <c r="AU207" s="507"/>
      <c r="AV207" s="507"/>
      <c r="AW207" s="507"/>
      <c r="AX207" s="507"/>
      <c r="AY207" s="507"/>
      <c r="AZ207" s="507"/>
      <c r="BA207" s="507"/>
      <c r="BB207" s="507"/>
      <c r="BC207" s="507"/>
      <c r="BD207" s="507"/>
      <c r="BE207" s="507"/>
      <c r="BF207" s="507"/>
      <c r="BG207" s="507"/>
      <c r="BH207" s="507"/>
      <c r="BI207" s="507"/>
      <c r="BJ207" s="507"/>
      <c r="BK207" s="507"/>
      <c r="BL207" s="507"/>
      <c r="BM207" s="507"/>
    </row>
    <row r="208" spans="1:65" ht="80.25" customHeight="1" x14ac:dyDescent="0.2">
      <c r="A208" s="495">
        <v>1</v>
      </c>
      <c r="B208" s="490" t="s">
        <v>2795</v>
      </c>
      <c r="C208" s="489">
        <v>19</v>
      </c>
      <c r="D208" s="490" t="s">
        <v>617</v>
      </c>
      <c r="E208" s="489">
        <v>1905</v>
      </c>
      <c r="F208" s="490" t="s">
        <v>2283</v>
      </c>
      <c r="G208" s="489">
        <v>1905015</v>
      </c>
      <c r="H208" s="490" t="s">
        <v>947</v>
      </c>
      <c r="I208" s="489">
        <v>1905015</v>
      </c>
      <c r="J208" s="490" t="s">
        <v>947</v>
      </c>
      <c r="K208" s="495">
        <v>190501503</v>
      </c>
      <c r="L208" s="490" t="s">
        <v>2895</v>
      </c>
      <c r="M208" s="495">
        <v>190501503</v>
      </c>
      <c r="N208" s="490" t="s">
        <v>2895</v>
      </c>
      <c r="O208" s="698">
        <v>15</v>
      </c>
      <c r="P208" s="495">
        <v>2020003630133</v>
      </c>
      <c r="Q208" s="490" t="s">
        <v>2894</v>
      </c>
      <c r="R208" s="708">
        <f t="shared" si="11"/>
        <v>1</v>
      </c>
      <c r="S208" s="490" t="s">
        <v>2893</v>
      </c>
      <c r="T208" s="490" t="s">
        <v>2892</v>
      </c>
      <c r="U208" s="490" t="s">
        <v>2902</v>
      </c>
      <c r="V208" s="1351">
        <v>50000000</v>
      </c>
      <c r="W208" s="862" t="s">
        <v>2890</v>
      </c>
      <c r="X208" s="1033" t="s">
        <v>2796</v>
      </c>
      <c r="Y208" s="489">
        <v>61</v>
      </c>
      <c r="Z208" s="1030" t="s">
        <v>2860</v>
      </c>
      <c r="AA208" s="1032">
        <v>292684</v>
      </c>
      <c r="AB208" s="1032">
        <v>282326</v>
      </c>
      <c r="AC208" s="1032">
        <v>135912</v>
      </c>
      <c r="AD208" s="1032">
        <v>45122</v>
      </c>
      <c r="AE208" s="1032">
        <v>0</v>
      </c>
      <c r="AF208" s="1032">
        <v>0</v>
      </c>
      <c r="AG208" s="1032">
        <v>2145</v>
      </c>
      <c r="AH208" s="1032">
        <v>12718</v>
      </c>
      <c r="AI208" s="1032">
        <v>26</v>
      </c>
      <c r="AJ208" s="1032">
        <v>37</v>
      </c>
      <c r="AK208" s="1032">
        <v>0</v>
      </c>
      <c r="AL208" s="1032">
        <v>0</v>
      </c>
      <c r="AM208" s="1032">
        <v>53164</v>
      </c>
      <c r="AN208" s="1032">
        <v>16982</v>
      </c>
      <c r="AO208" s="1032">
        <v>60013</v>
      </c>
      <c r="AP208" s="1032">
        <v>575010</v>
      </c>
      <c r="AQ208" s="1031">
        <v>44563</v>
      </c>
      <c r="AR208" s="1031">
        <v>44926</v>
      </c>
      <c r="AS208" s="1030" t="s">
        <v>2783</v>
      </c>
      <c r="AT208" s="521"/>
      <c r="AU208" s="507"/>
      <c r="AV208" s="507"/>
      <c r="AW208" s="507"/>
      <c r="AX208" s="507"/>
      <c r="AY208" s="507"/>
      <c r="AZ208" s="507"/>
      <c r="BA208" s="507"/>
      <c r="BB208" s="507"/>
      <c r="BC208" s="507"/>
      <c r="BD208" s="507"/>
      <c r="BE208" s="507"/>
      <c r="BF208" s="507"/>
      <c r="BG208" s="507"/>
      <c r="BH208" s="507"/>
      <c r="BI208" s="507"/>
      <c r="BJ208" s="507"/>
      <c r="BK208" s="507"/>
      <c r="BL208" s="507"/>
      <c r="BM208" s="507"/>
    </row>
    <row r="209" spans="1:65" ht="80.25" customHeight="1" x14ac:dyDescent="0.2">
      <c r="A209" s="495">
        <v>1</v>
      </c>
      <c r="B209" s="490" t="s">
        <v>2795</v>
      </c>
      <c r="C209" s="489">
        <v>19</v>
      </c>
      <c r="D209" s="490" t="s">
        <v>617</v>
      </c>
      <c r="E209" s="489">
        <v>1905</v>
      </c>
      <c r="F209" s="490" t="s">
        <v>2283</v>
      </c>
      <c r="G209" s="489">
        <v>1905015</v>
      </c>
      <c r="H209" s="490" t="s">
        <v>947</v>
      </c>
      <c r="I209" s="489">
        <v>1905015</v>
      </c>
      <c r="J209" s="490" t="s">
        <v>947</v>
      </c>
      <c r="K209" s="495">
        <v>190501503</v>
      </c>
      <c r="L209" s="490" t="s">
        <v>2895</v>
      </c>
      <c r="M209" s="495">
        <v>190501503</v>
      </c>
      <c r="N209" s="490" t="s">
        <v>2895</v>
      </c>
      <c r="O209" s="698">
        <v>15</v>
      </c>
      <c r="P209" s="495">
        <v>2020003630133</v>
      </c>
      <c r="Q209" s="490" t="s">
        <v>2894</v>
      </c>
      <c r="R209" s="708">
        <f t="shared" si="11"/>
        <v>1</v>
      </c>
      <c r="S209" s="490" t="s">
        <v>2893</v>
      </c>
      <c r="T209" s="490" t="s">
        <v>2892</v>
      </c>
      <c r="U209" s="490" t="s">
        <v>2902</v>
      </c>
      <c r="V209" s="1351">
        <v>30000000</v>
      </c>
      <c r="W209" s="862" t="s">
        <v>2896</v>
      </c>
      <c r="X209" s="1033" t="s">
        <v>2796</v>
      </c>
      <c r="Y209" s="489">
        <v>20</v>
      </c>
      <c r="Z209" s="1030" t="s">
        <v>2784</v>
      </c>
      <c r="AA209" s="1032">
        <v>292684</v>
      </c>
      <c r="AB209" s="1032">
        <v>282326</v>
      </c>
      <c r="AC209" s="1032">
        <v>135912</v>
      </c>
      <c r="AD209" s="1032">
        <v>45122</v>
      </c>
      <c r="AE209" s="1032">
        <v>0</v>
      </c>
      <c r="AF209" s="1032">
        <v>0</v>
      </c>
      <c r="AG209" s="1032">
        <v>2145</v>
      </c>
      <c r="AH209" s="1032">
        <v>12718</v>
      </c>
      <c r="AI209" s="1032">
        <v>26</v>
      </c>
      <c r="AJ209" s="1032">
        <v>37</v>
      </c>
      <c r="AK209" s="1032">
        <v>0</v>
      </c>
      <c r="AL209" s="1032">
        <v>0</v>
      </c>
      <c r="AM209" s="1032">
        <v>53164</v>
      </c>
      <c r="AN209" s="1032">
        <v>16982</v>
      </c>
      <c r="AO209" s="1032">
        <v>60013</v>
      </c>
      <c r="AP209" s="1032">
        <v>575010</v>
      </c>
      <c r="AQ209" s="1031">
        <v>44563</v>
      </c>
      <c r="AR209" s="1031">
        <v>44926</v>
      </c>
      <c r="AS209" s="1030" t="s">
        <v>2783</v>
      </c>
      <c r="AT209" s="521"/>
      <c r="AU209" s="507"/>
      <c r="AV209" s="507"/>
      <c r="AW209" s="507"/>
      <c r="AX209" s="507"/>
      <c r="AY209" s="507"/>
      <c r="AZ209" s="507"/>
      <c r="BA209" s="507"/>
      <c r="BB209" s="507"/>
      <c r="BC209" s="507"/>
      <c r="BD209" s="507"/>
      <c r="BE209" s="507"/>
      <c r="BF209" s="507"/>
      <c r="BG209" s="507"/>
      <c r="BH209" s="507"/>
      <c r="BI209" s="507"/>
      <c r="BJ209" s="507"/>
      <c r="BK209" s="507"/>
      <c r="BL209" s="507"/>
      <c r="BM209" s="507"/>
    </row>
    <row r="210" spans="1:65" ht="84.75" customHeight="1" x14ac:dyDescent="0.2">
      <c r="A210" s="495">
        <v>1</v>
      </c>
      <c r="B210" s="490" t="s">
        <v>2795</v>
      </c>
      <c r="C210" s="489">
        <v>19</v>
      </c>
      <c r="D210" s="490" t="s">
        <v>617</v>
      </c>
      <c r="E210" s="489">
        <v>1905</v>
      </c>
      <c r="F210" s="490" t="s">
        <v>2283</v>
      </c>
      <c r="G210" s="489">
        <v>1905015</v>
      </c>
      <c r="H210" s="490" t="s">
        <v>947</v>
      </c>
      <c r="I210" s="489">
        <v>1905015</v>
      </c>
      <c r="J210" s="490" t="s">
        <v>947</v>
      </c>
      <c r="K210" s="495">
        <v>190501503</v>
      </c>
      <c r="L210" s="490" t="s">
        <v>2895</v>
      </c>
      <c r="M210" s="495">
        <v>190501503</v>
      </c>
      <c r="N210" s="490" t="s">
        <v>2895</v>
      </c>
      <c r="O210" s="698">
        <v>15</v>
      </c>
      <c r="P210" s="495">
        <v>2020003630133</v>
      </c>
      <c r="Q210" s="490" t="s">
        <v>2894</v>
      </c>
      <c r="R210" s="708">
        <f t="shared" si="11"/>
        <v>1</v>
      </c>
      <c r="S210" s="490" t="s">
        <v>2893</v>
      </c>
      <c r="T210" s="490" t="s">
        <v>2892</v>
      </c>
      <c r="U210" s="490" t="s">
        <v>2901</v>
      </c>
      <c r="V210" s="1351">
        <v>30000000</v>
      </c>
      <c r="W210" s="862" t="s">
        <v>2890</v>
      </c>
      <c r="X210" s="1033" t="s">
        <v>2796</v>
      </c>
      <c r="Y210" s="489">
        <v>61</v>
      </c>
      <c r="Z210" s="1030" t="s">
        <v>2860</v>
      </c>
      <c r="AA210" s="1032">
        <v>292684</v>
      </c>
      <c r="AB210" s="1032">
        <v>282326</v>
      </c>
      <c r="AC210" s="1032">
        <v>135912</v>
      </c>
      <c r="AD210" s="1032">
        <v>45122</v>
      </c>
      <c r="AE210" s="1032">
        <v>0</v>
      </c>
      <c r="AF210" s="1032">
        <v>0</v>
      </c>
      <c r="AG210" s="1032">
        <v>2145</v>
      </c>
      <c r="AH210" s="1032">
        <v>12718</v>
      </c>
      <c r="AI210" s="1032">
        <v>26</v>
      </c>
      <c r="AJ210" s="1032">
        <v>37</v>
      </c>
      <c r="AK210" s="1032">
        <v>0</v>
      </c>
      <c r="AL210" s="1032">
        <v>0</v>
      </c>
      <c r="AM210" s="1032">
        <v>53164</v>
      </c>
      <c r="AN210" s="1032">
        <v>16982</v>
      </c>
      <c r="AO210" s="1032">
        <v>60013</v>
      </c>
      <c r="AP210" s="1032">
        <v>575010</v>
      </c>
      <c r="AQ210" s="1031">
        <v>44563</v>
      </c>
      <c r="AR210" s="1031">
        <v>44926</v>
      </c>
      <c r="AS210" s="1030" t="s">
        <v>2783</v>
      </c>
      <c r="AT210" s="521"/>
      <c r="AU210" s="507"/>
      <c r="AV210" s="507"/>
      <c r="AW210" s="507"/>
      <c r="AX210" s="507"/>
      <c r="AY210" s="507"/>
      <c r="AZ210" s="507"/>
      <c r="BA210" s="507"/>
      <c r="BB210" s="507"/>
      <c r="BC210" s="507"/>
      <c r="BD210" s="507"/>
      <c r="BE210" s="507"/>
      <c r="BF210" s="507"/>
      <c r="BG210" s="507"/>
      <c r="BH210" s="507"/>
      <c r="BI210" s="507"/>
      <c r="BJ210" s="507"/>
      <c r="BK210" s="507"/>
      <c r="BL210" s="507"/>
      <c r="BM210" s="507"/>
    </row>
    <row r="211" spans="1:65" ht="84.75" customHeight="1" x14ac:dyDescent="0.2">
      <c r="A211" s="495">
        <v>1</v>
      </c>
      <c r="B211" s="490" t="s">
        <v>2795</v>
      </c>
      <c r="C211" s="489">
        <v>19</v>
      </c>
      <c r="D211" s="490" t="s">
        <v>617</v>
      </c>
      <c r="E211" s="489">
        <v>1905</v>
      </c>
      <c r="F211" s="490" t="s">
        <v>2283</v>
      </c>
      <c r="G211" s="489">
        <v>1905015</v>
      </c>
      <c r="H211" s="490" t="s">
        <v>947</v>
      </c>
      <c r="I211" s="489">
        <v>1905015</v>
      </c>
      <c r="J211" s="490" t="s">
        <v>947</v>
      </c>
      <c r="K211" s="495">
        <v>190501503</v>
      </c>
      <c r="L211" s="490" t="s">
        <v>2895</v>
      </c>
      <c r="M211" s="495">
        <v>190501503</v>
      </c>
      <c r="N211" s="490" t="s">
        <v>2895</v>
      </c>
      <c r="O211" s="698">
        <v>15</v>
      </c>
      <c r="P211" s="495">
        <v>2020003630133</v>
      </c>
      <c r="Q211" s="490" t="s">
        <v>2894</v>
      </c>
      <c r="R211" s="708">
        <f t="shared" si="11"/>
        <v>1</v>
      </c>
      <c r="S211" s="490" t="s">
        <v>2893</v>
      </c>
      <c r="T211" s="490" t="s">
        <v>2892</v>
      </c>
      <c r="U211" s="490" t="s">
        <v>2901</v>
      </c>
      <c r="V211" s="1351">
        <v>5000000</v>
      </c>
      <c r="W211" s="862" t="s">
        <v>2896</v>
      </c>
      <c r="X211" s="1033" t="s">
        <v>2796</v>
      </c>
      <c r="Y211" s="489">
        <v>20</v>
      </c>
      <c r="Z211" s="1030" t="s">
        <v>2784</v>
      </c>
      <c r="AA211" s="1032">
        <v>292684</v>
      </c>
      <c r="AB211" s="1032">
        <v>282326</v>
      </c>
      <c r="AC211" s="1032">
        <v>135912</v>
      </c>
      <c r="AD211" s="1032">
        <v>45122</v>
      </c>
      <c r="AE211" s="1032">
        <v>0</v>
      </c>
      <c r="AF211" s="1032">
        <v>0</v>
      </c>
      <c r="AG211" s="1032">
        <v>2145</v>
      </c>
      <c r="AH211" s="1032">
        <v>12718</v>
      </c>
      <c r="AI211" s="1032">
        <v>26</v>
      </c>
      <c r="AJ211" s="1032">
        <v>37</v>
      </c>
      <c r="AK211" s="1032">
        <v>0</v>
      </c>
      <c r="AL211" s="1032">
        <v>0</v>
      </c>
      <c r="AM211" s="1032">
        <v>53164</v>
      </c>
      <c r="AN211" s="1032">
        <v>16982</v>
      </c>
      <c r="AO211" s="1032">
        <v>60013</v>
      </c>
      <c r="AP211" s="1032">
        <v>575010</v>
      </c>
      <c r="AQ211" s="1031">
        <v>44563</v>
      </c>
      <c r="AR211" s="1031">
        <v>44926</v>
      </c>
      <c r="AS211" s="1030" t="s">
        <v>2783</v>
      </c>
      <c r="AT211" s="521"/>
      <c r="AU211" s="507"/>
      <c r="AV211" s="507"/>
      <c r="AW211" s="507"/>
      <c r="AX211" s="507"/>
      <c r="AY211" s="507"/>
      <c r="AZ211" s="507"/>
      <c r="BA211" s="507"/>
      <c r="BB211" s="507"/>
      <c r="BC211" s="507"/>
      <c r="BD211" s="507"/>
      <c r="BE211" s="507"/>
      <c r="BF211" s="507"/>
      <c r="BG211" s="507"/>
      <c r="BH211" s="507"/>
      <c r="BI211" s="507"/>
      <c r="BJ211" s="507"/>
      <c r="BK211" s="507"/>
      <c r="BL211" s="507"/>
      <c r="BM211" s="507"/>
    </row>
    <row r="212" spans="1:65" ht="90.75" customHeight="1" x14ac:dyDescent="0.2">
      <c r="A212" s="495">
        <v>1</v>
      </c>
      <c r="B212" s="490" t="s">
        <v>2795</v>
      </c>
      <c r="C212" s="489">
        <v>19</v>
      </c>
      <c r="D212" s="490" t="s">
        <v>617</v>
      </c>
      <c r="E212" s="489">
        <v>1905</v>
      </c>
      <c r="F212" s="490" t="s">
        <v>2283</v>
      </c>
      <c r="G212" s="489">
        <v>1905015</v>
      </c>
      <c r="H212" s="490" t="s">
        <v>947</v>
      </c>
      <c r="I212" s="489">
        <v>1905015</v>
      </c>
      <c r="J212" s="490" t="s">
        <v>947</v>
      </c>
      <c r="K212" s="495">
        <v>190501503</v>
      </c>
      <c r="L212" s="490" t="s">
        <v>2895</v>
      </c>
      <c r="M212" s="495">
        <v>190501503</v>
      </c>
      <c r="N212" s="490" t="s">
        <v>2895</v>
      </c>
      <c r="O212" s="698">
        <v>15</v>
      </c>
      <c r="P212" s="495">
        <v>2020003630133</v>
      </c>
      <c r="Q212" s="490" t="s">
        <v>2894</v>
      </c>
      <c r="R212" s="708">
        <f t="shared" si="11"/>
        <v>1</v>
      </c>
      <c r="S212" s="490" t="s">
        <v>2893</v>
      </c>
      <c r="T212" s="490" t="s">
        <v>2892</v>
      </c>
      <c r="U212" s="490" t="s">
        <v>2900</v>
      </c>
      <c r="V212" s="1351">
        <v>59000000</v>
      </c>
      <c r="W212" s="862" t="s">
        <v>2890</v>
      </c>
      <c r="X212" s="1033" t="s">
        <v>2796</v>
      </c>
      <c r="Y212" s="489">
        <v>61</v>
      </c>
      <c r="Z212" s="1030" t="s">
        <v>2860</v>
      </c>
      <c r="AA212" s="1032">
        <v>292684</v>
      </c>
      <c r="AB212" s="1032">
        <v>282326</v>
      </c>
      <c r="AC212" s="1032">
        <v>135912</v>
      </c>
      <c r="AD212" s="1032">
        <v>45122</v>
      </c>
      <c r="AE212" s="1032">
        <v>0</v>
      </c>
      <c r="AF212" s="1032">
        <v>0</v>
      </c>
      <c r="AG212" s="1032">
        <v>2145</v>
      </c>
      <c r="AH212" s="1032">
        <v>12718</v>
      </c>
      <c r="AI212" s="1032">
        <v>26</v>
      </c>
      <c r="AJ212" s="1032">
        <v>37</v>
      </c>
      <c r="AK212" s="1032">
        <v>0</v>
      </c>
      <c r="AL212" s="1032">
        <v>0</v>
      </c>
      <c r="AM212" s="1032">
        <v>53164</v>
      </c>
      <c r="AN212" s="1032">
        <v>16982</v>
      </c>
      <c r="AO212" s="1032">
        <v>60013</v>
      </c>
      <c r="AP212" s="1032">
        <v>575010</v>
      </c>
      <c r="AQ212" s="1031">
        <v>44563</v>
      </c>
      <c r="AR212" s="1031">
        <v>44926</v>
      </c>
      <c r="AS212" s="1030" t="s">
        <v>2783</v>
      </c>
      <c r="AT212" s="521"/>
      <c r="AU212" s="507"/>
      <c r="AV212" s="507"/>
      <c r="AW212" s="507"/>
      <c r="AX212" s="507"/>
      <c r="AY212" s="507"/>
      <c r="AZ212" s="507"/>
      <c r="BA212" s="507"/>
      <c r="BB212" s="507"/>
      <c r="BC212" s="507"/>
      <c r="BD212" s="507"/>
      <c r="BE212" s="507"/>
      <c r="BF212" s="507"/>
      <c r="BG212" s="507"/>
      <c r="BH212" s="507"/>
      <c r="BI212" s="507"/>
      <c r="BJ212" s="507"/>
      <c r="BK212" s="507"/>
      <c r="BL212" s="507"/>
      <c r="BM212" s="507"/>
    </row>
    <row r="213" spans="1:65" ht="65.25" customHeight="1" x14ac:dyDescent="0.2">
      <c r="A213" s="495">
        <v>1</v>
      </c>
      <c r="B213" s="490" t="s">
        <v>2795</v>
      </c>
      <c r="C213" s="489">
        <v>19</v>
      </c>
      <c r="D213" s="490" t="s">
        <v>617</v>
      </c>
      <c r="E213" s="489">
        <v>1905</v>
      </c>
      <c r="F213" s="490" t="s">
        <v>2283</v>
      </c>
      <c r="G213" s="489">
        <v>1905015</v>
      </c>
      <c r="H213" s="490" t="s">
        <v>947</v>
      </c>
      <c r="I213" s="489">
        <v>1905015</v>
      </c>
      <c r="J213" s="490" t="s">
        <v>947</v>
      </c>
      <c r="K213" s="495">
        <v>190501503</v>
      </c>
      <c r="L213" s="490" t="s">
        <v>2895</v>
      </c>
      <c r="M213" s="495">
        <v>190501503</v>
      </c>
      <c r="N213" s="490" t="s">
        <v>2895</v>
      </c>
      <c r="O213" s="698">
        <v>15</v>
      </c>
      <c r="P213" s="495">
        <v>2020003630133</v>
      </c>
      <c r="Q213" s="490" t="s">
        <v>2894</v>
      </c>
      <c r="R213" s="708">
        <f t="shared" si="11"/>
        <v>1</v>
      </c>
      <c r="S213" s="490" t="s">
        <v>2893</v>
      </c>
      <c r="T213" s="490" t="s">
        <v>2892</v>
      </c>
      <c r="U213" s="490" t="s">
        <v>2899</v>
      </c>
      <c r="V213" s="1351">
        <v>20000000</v>
      </c>
      <c r="W213" s="862" t="s">
        <v>2890</v>
      </c>
      <c r="X213" s="1033" t="s">
        <v>2796</v>
      </c>
      <c r="Y213" s="489">
        <v>61</v>
      </c>
      <c r="Z213" s="1030" t="s">
        <v>2860</v>
      </c>
      <c r="AA213" s="1032">
        <v>292684</v>
      </c>
      <c r="AB213" s="1032">
        <v>282326</v>
      </c>
      <c r="AC213" s="1032">
        <v>135912</v>
      </c>
      <c r="AD213" s="1032">
        <v>45122</v>
      </c>
      <c r="AE213" s="1032">
        <v>0</v>
      </c>
      <c r="AF213" s="1032">
        <v>0</v>
      </c>
      <c r="AG213" s="1032">
        <v>2145</v>
      </c>
      <c r="AH213" s="1032">
        <v>12718</v>
      </c>
      <c r="AI213" s="1032">
        <v>26</v>
      </c>
      <c r="AJ213" s="1032">
        <v>37</v>
      </c>
      <c r="AK213" s="1032">
        <v>0</v>
      </c>
      <c r="AL213" s="1032">
        <v>0</v>
      </c>
      <c r="AM213" s="1032">
        <v>53164</v>
      </c>
      <c r="AN213" s="1032">
        <v>16982</v>
      </c>
      <c r="AO213" s="1032">
        <v>60013</v>
      </c>
      <c r="AP213" s="1032">
        <v>575010</v>
      </c>
      <c r="AQ213" s="1031">
        <v>44563</v>
      </c>
      <c r="AR213" s="1031">
        <v>44926</v>
      </c>
      <c r="AS213" s="1030" t="s">
        <v>2783</v>
      </c>
      <c r="AT213" s="521"/>
      <c r="AU213" s="507"/>
      <c r="AV213" s="507"/>
      <c r="AW213" s="507"/>
      <c r="AX213" s="507"/>
      <c r="AY213" s="507"/>
      <c r="AZ213" s="507"/>
      <c r="BA213" s="507"/>
      <c r="BB213" s="507"/>
      <c r="BC213" s="507"/>
      <c r="BD213" s="507"/>
      <c r="BE213" s="507"/>
      <c r="BF213" s="507"/>
      <c r="BG213" s="507"/>
      <c r="BH213" s="507"/>
      <c r="BI213" s="507"/>
      <c r="BJ213" s="507"/>
      <c r="BK213" s="507"/>
      <c r="BL213" s="507"/>
      <c r="BM213" s="507"/>
    </row>
    <row r="214" spans="1:65" ht="99.75" customHeight="1" x14ac:dyDescent="0.2">
      <c r="A214" s="495">
        <v>1</v>
      </c>
      <c r="B214" s="490" t="s">
        <v>2795</v>
      </c>
      <c r="C214" s="489">
        <v>19</v>
      </c>
      <c r="D214" s="490" t="s">
        <v>617</v>
      </c>
      <c r="E214" s="489">
        <v>1905</v>
      </c>
      <c r="F214" s="490" t="s">
        <v>2283</v>
      </c>
      <c r="G214" s="489">
        <v>1905015</v>
      </c>
      <c r="H214" s="490" t="s">
        <v>947</v>
      </c>
      <c r="I214" s="489">
        <v>1905015</v>
      </c>
      <c r="J214" s="490" t="s">
        <v>947</v>
      </c>
      <c r="K214" s="495">
        <v>190501503</v>
      </c>
      <c r="L214" s="490" t="s">
        <v>2895</v>
      </c>
      <c r="M214" s="495">
        <v>190501503</v>
      </c>
      <c r="N214" s="490" t="s">
        <v>2895</v>
      </c>
      <c r="O214" s="698">
        <v>15</v>
      </c>
      <c r="P214" s="495">
        <v>2020003630133</v>
      </c>
      <c r="Q214" s="490" t="s">
        <v>2894</v>
      </c>
      <c r="R214" s="708">
        <f t="shared" si="11"/>
        <v>1</v>
      </c>
      <c r="S214" s="490" t="s">
        <v>2893</v>
      </c>
      <c r="T214" s="490" t="s">
        <v>2892</v>
      </c>
      <c r="U214" s="490" t="s">
        <v>2898</v>
      </c>
      <c r="V214" s="1351">
        <v>52000000</v>
      </c>
      <c r="W214" s="862" t="s">
        <v>2890</v>
      </c>
      <c r="X214" s="1033" t="s">
        <v>2796</v>
      </c>
      <c r="Y214" s="489">
        <v>61</v>
      </c>
      <c r="Z214" s="1030" t="s">
        <v>2860</v>
      </c>
      <c r="AA214" s="1032">
        <v>292684</v>
      </c>
      <c r="AB214" s="1032">
        <v>282326</v>
      </c>
      <c r="AC214" s="1032">
        <v>135912</v>
      </c>
      <c r="AD214" s="1032">
        <v>45122</v>
      </c>
      <c r="AE214" s="1032">
        <v>0</v>
      </c>
      <c r="AF214" s="1032">
        <v>0</v>
      </c>
      <c r="AG214" s="1032">
        <v>2145</v>
      </c>
      <c r="AH214" s="1032">
        <v>12718</v>
      </c>
      <c r="AI214" s="1032">
        <v>26</v>
      </c>
      <c r="AJ214" s="1032">
        <v>37</v>
      </c>
      <c r="AK214" s="1032">
        <v>0</v>
      </c>
      <c r="AL214" s="1032">
        <v>0</v>
      </c>
      <c r="AM214" s="1032">
        <v>53164</v>
      </c>
      <c r="AN214" s="1032">
        <v>16982</v>
      </c>
      <c r="AO214" s="1032">
        <v>60013</v>
      </c>
      <c r="AP214" s="1032">
        <v>575010</v>
      </c>
      <c r="AQ214" s="1031">
        <v>44563</v>
      </c>
      <c r="AR214" s="1031">
        <v>44926</v>
      </c>
      <c r="AS214" s="1030" t="s">
        <v>2783</v>
      </c>
      <c r="AT214" s="521"/>
      <c r="AU214" s="507"/>
      <c r="AV214" s="507"/>
      <c r="AW214" s="507"/>
      <c r="AX214" s="507"/>
      <c r="AY214" s="507"/>
      <c r="AZ214" s="507"/>
      <c r="BA214" s="507"/>
      <c r="BB214" s="507"/>
      <c r="BC214" s="507"/>
      <c r="BD214" s="507"/>
      <c r="BE214" s="507"/>
      <c r="BF214" s="507"/>
      <c r="BG214" s="507"/>
      <c r="BH214" s="507"/>
      <c r="BI214" s="507"/>
      <c r="BJ214" s="507"/>
      <c r="BK214" s="507"/>
      <c r="BL214" s="507"/>
      <c r="BM214" s="507"/>
    </row>
    <row r="215" spans="1:65" ht="99.75" customHeight="1" x14ac:dyDescent="0.2">
      <c r="A215" s="495">
        <v>1</v>
      </c>
      <c r="B215" s="490" t="s">
        <v>2795</v>
      </c>
      <c r="C215" s="489">
        <v>19</v>
      </c>
      <c r="D215" s="490" t="s">
        <v>617</v>
      </c>
      <c r="E215" s="489">
        <v>1905</v>
      </c>
      <c r="F215" s="490" t="s">
        <v>2283</v>
      </c>
      <c r="G215" s="489">
        <v>1905015</v>
      </c>
      <c r="H215" s="490" t="s">
        <v>947</v>
      </c>
      <c r="I215" s="489">
        <v>1905015</v>
      </c>
      <c r="J215" s="490" t="s">
        <v>947</v>
      </c>
      <c r="K215" s="495">
        <v>190501503</v>
      </c>
      <c r="L215" s="490" t="s">
        <v>2895</v>
      </c>
      <c r="M215" s="495">
        <v>190501503</v>
      </c>
      <c r="N215" s="490" t="s">
        <v>2895</v>
      </c>
      <c r="O215" s="698">
        <v>15</v>
      </c>
      <c r="P215" s="495">
        <v>2020003630133</v>
      </c>
      <c r="Q215" s="490" t="s">
        <v>2894</v>
      </c>
      <c r="R215" s="708">
        <f t="shared" si="11"/>
        <v>1</v>
      </c>
      <c r="S215" s="490" t="s">
        <v>2893</v>
      </c>
      <c r="T215" s="490" t="s">
        <v>2892</v>
      </c>
      <c r="U215" s="490" t="s">
        <v>2898</v>
      </c>
      <c r="V215" s="1351">
        <v>30000000</v>
      </c>
      <c r="W215" s="862" t="s">
        <v>2896</v>
      </c>
      <c r="X215" s="1033" t="s">
        <v>2796</v>
      </c>
      <c r="Y215" s="489">
        <v>20</v>
      </c>
      <c r="Z215" s="1030" t="s">
        <v>2784</v>
      </c>
      <c r="AA215" s="1032">
        <v>292684</v>
      </c>
      <c r="AB215" s="1032">
        <v>282326</v>
      </c>
      <c r="AC215" s="1032">
        <v>135912</v>
      </c>
      <c r="AD215" s="1032">
        <v>45122</v>
      </c>
      <c r="AE215" s="1032">
        <v>0</v>
      </c>
      <c r="AF215" s="1032">
        <v>0</v>
      </c>
      <c r="AG215" s="1032">
        <v>2145</v>
      </c>
      <c r="AH215" s="1032">
        <v>12718</v>
      </c>
      <c r="AI215" s="1032">
        <v>26</v>
      </c>
      <c r="AJ215" s="1032">
        <v>37</v>
      </c>
      <c r="AK215" s="1032">
        <v>0</v>
      </c>
      <c r="AL215" s="1032">
        <v>0</v>
      </c>
      <c r="AM215" s="1032">
        <v>53164</v>
      </c>
      <c r="AN215" s="1032">
        <v>16982</v>
      </c>
      <c r="AO215" s="1032">
        <v>60013</v>
      </c>
      <c r="AP215" s="1032">
        <v>575010</v>
      </c>
      <c r="AQ215" s="1031">
        <v>44563</v>
      </c>
      <c r="AR215" s="1031">
        <v>44926</v>
      </c>
      <c r="AS215" s="1030" t="s">
        <v>2783</v>
      </c>
      <c r="AT215" s="521"/>
      <c r="AU215" s="507"/>
      <c r="AV215" s="507"/>
      <c r="AW215" s="507"/>
      <c r="AX215" s="507"/>
      <c r="AY215" s="507"/>
      <c r="AZ215" s="507"/>
      <c r="BA215" s="507"/>
      <c r="BB215" s="507"/>
      <c r="BC215" s="507"/>
      <c r="BD215" s="507"/>
      <c r="BE215" s="507"/>
      <c r="BF215" s="507"/>
      <c r="BG215" s="507"/>
      <c r="BH215" s="507"/>
      <c r="BI215" s="507"/>
      <c r="BJ215" s="507"/>
      <c r="BK215" s="507"/>
      <c r="BL215" s="507"/>
      <c r="BM215" s="507"/>
    </row>
    <row r="216" spans="1:65" ht="56.25" customHeight="1" x14ac:dyDescent="0.2">
      <c r="A216" s="495">
        <v>1</v>
      </c>
      <c r="B216" s="490" t="s">
        <v>2795</v>
      </c>
      <c r="C216" s="489">
        <v>19</v>
      </c>
      <c r="D216" s="490" t="s">
        <v>617</v>
      </c>
      <c r="E216" s="489">
        <v>1905</v>
      </c>
      <c r="F216" s="490" t="s">
        <v>2283</v>
      </c>
      <c r="G216" s="489">
        <v>1905015</v>
      </c>
      <c r="H216" s="490" t="s">
        <v>947</v>
      </c>
      <c r="I216" s="489">
        <v>1905015</v>
      </c>
      <c r="J216" s="490" t="s">
        <v>947</v>
      </c>
      <c r="K216" s="495">
        <v>190501503</v>
      </c>
      <c r="L216" s="490" t="s">
        <v>2895</v>
      </c>
      <c r="M216" s="495">
        <v>190501503</v>
      </c>
      <c r="N216" s="490" t="s">
        <v>2895</v>
      </c>
      <c r="O216" s="698">
        <v>15</v>
      </c>
      <c r="P216" s="495">
        <v>2020003630133</v>
      </c>
      <c r="Q216" s="490" t="s">
        <v>2894</v>
      </c>
      <c r="R216" s="708">
        <f t="shared" si="11"/>
        <v>1</v>
      </c>
      <c r="S216" s="490" t="s">
        <v>2893</v>
      </c>
      <c r="T216" s="490" t="s">
        <v>2892</v>
      </c>
      <c r="U216" s="490" t="s">
        <v>2897</v>
      </c>
      <c r="V216" s="1351">
        <v>54000000</v>
      </c>
      <c r="W216" s="862" t="s">
        <v>2890</v>
      </c>
      <c r="X216" s="1033" t="s">
        <v>2796</v>
      </c>
      <c r="Y216" s="489">
        <v>61</v>
      </c>
      <c r="Z216" s="1030" t="s">
        <v>2860</v>
      </c>
      <c r="AA216" s="1032">
        <v>292684</v>
      </c>
      <c r="AB216" s="1032">
        <v>282326</v>
      </c>
      <c r="AC216" s="1032">
        <v>135912</v>
      </c>
      <c r="AD216" s="1032">
        <v>45122</v>
      </c>
      <c r="AE216" s="1032">
        <v>0</v>
      </c>
      <c r="AF216" s="1032">
        <v>0</v>
      </c>
      <c r="AG216" s="1032">
        <v>2145</v>
      </c>
      <c r="AH216" s="1032">
        <v>12718</v>
      </c>
      <c r="AI216" s="1032">
        <v>26</v>
      </c>
      <c r="AJ216" s="1032">
        <v>37</v>
      </c>
      <c r="AK216" s="1032">
        <v>0</v>
      </c>
      <c r="AL216" s="1032">
        <v>0</v>
      </c>
      <c r="AM216" s="1032">
        <v>53164</v>
      </c>
      <c r="AN216" s="1032">
        <v>16982</v>
      </c>
      <c r="AO216" s="1032">
        <v>60013</v>
      </c>
      <c r="AP216" s="1032">
        <v>575010</v>
      </c>
      <c r="AQ216" s="1031">
        <v>44563</v>
      </c>
      <c r="AR216" s="1031">
        <v>44926</v>
      </c>
      <c r="AS216" s="1030" t="s">
        <v>2783</v>
      </c>
      <c r="AT216" s="521"/>
      <c r="AU216" s="507"/>
      <c r="AV216" s="507"/>
      <c r="AW216" s="507"/>
      <c r="AX216" s="507"/>
      <c r="AY216" s="507"/>
      <c r="AZ216" s="507"/>
      <c r="BA216" s="507"/>
      <c r="BB216" s="507"/>
      <c r="BC216" s="507"/>
      <c r="BD216" s="507"/>
      <c r="BE216" s="507"/>
      <c r="BF216" s="507"/>
      <c r="BG216" s="507"/>
      <c r="BH216" s="507"/>
      <c r="BI216" s="507"/>
      <c r="BJ216" s="507"/>
      <c r="BK216" s="507"/>
      <c r="BL216" s="507"/>
      <c r="BM216" s="507"/>
    </row>
    <row r="217" spans="1:65" ht="56.25" customHeight="1" x14ac:dyDescent="0.2">
      <c r="A217" s="495">
        <v>1</v>
      </c>
      <c r="B217" s="490" t="s">
        <v>2795</v>
      </c>
      <c r="C217" s="489">
        <v>19</v>
      </c>
      <c r="D217" s="490" t="s">
        <v>617</v>
      </c>
      <c r="E217" s="489">
        <v>1905</v>
      </c>
      <c r="F217" s="490" t="s">
        <v>2283</v>
      </c>
      <c r="G217" s="489">
        <v>1905015</v>
      </c>
      <c r="H217" s="490" t="s">
        <v>947</v>
      </c>
      <c r="I217" s="489">
        <v>1905015</v>
      </c>
      <c r="J217" s="490" t="s">
        <v>947</v>
      </c>
      <c r="K217" s="495">
        <v>190501503</v>
      </c>
      <c r="L217" s="490" t="s">
        <v>2895</v>
      </c>
      <c r="M217" s="495">
        <v>190501503</v>
      </c>
      <c r="N217" s="490" t="s">
        <v>2895</v>
      </c>
      <c r="O217" s="698">
        <v>15</v>
      </c>
      <c r="P217" s="495">
        <v>2020003630133</v>
      </c>
      <c r="Q217" s="490" t="s">
        <v>2894</v>
      </c>
      <c r="R217" s="708">
        <f t="shared" si="11"/>
        <v>1</v>
      </c>
      <c r="S217" s="490" t="s">
        <v>2893</v>
      </c>
      <c r="T217" s="490" t="s">
        <v>2892</v>
      </c>
      <c r="U217" s="490" t="s">
        <v>2897</v>
      </c>
      <c r="V217" s="1351">
        <v>10000000</v>
      </c>
      <c r="W217" s="862" t="s">
        <v>2896</v>
      </c>
      <c r="X217" s="1033" t="s">
        <v>2796</v>
      </c>
      <c r="Y217" s="489">
        <v>20</v>
      </c>
      <c r="Z217" s="1030" t="s">
        <v>2784</v>
      </c>
      <c r="AA217" s="1032">
        <v>292684</v>
      </c>
      <c r="AB217" s="1032">
        <v>282326</v>
      </c>
      <c r="AC217" s="1032">
        <v>135912</v>
      </c>
      <c r="AD217" s="1032">
        <v>45122</v>
      </c>
      <c r="AE217" s="1032">
        <v>0</v>
      </c>
      <c r="AF217" s="1032">
        <v>0</v>
      </c>
      <c r="AG217" s="1032">
        <v>2145</v>
      </c>
      <c r="AH217" s="1032">
        <v>12718</v>
      </c>
      <c r="AI217" s="1032">
        <v>26</v>
      </c>
      <c r="AJ217" s="1032">
        <v>37</v>
      </c>
      <c r="AK217" s="1032">
        <v>0</v>
      </c>
      <c r="AL217" s="1032">
        <v>0</v>
      </c>
      <c r="AM217" s="1032">
        <v>53164</v>
      </c>
      <c r="AN217" s="1032">
        <v>16982</v>
      </c>
      <c r="AO217" s="1032">
        <v>60013</v>
      </c>
      <c r="AP217" s="1032">
        <v>575010</v>
      </c>
      <c r="AQ217" s="1031">
        <v>44563</v>
      </c>
      <c r="AR217" s="1031">
        <v>44926</v>
      </c>
      <c r="AS217" s="1030" t="s">
        <v>2783</v>
      </c>
      <c r="AT217" s="521"/>
      <c r="AU217" s="507"/>
      <c r="AV217" s="507"/>
      <c r="AW217" s="507"/>
      <c r="AX217" s="507"/>
      <c r="AY217" s="507"/>
      <c r="AZ217" s="507"/>
      <c r="BA217" s="507"/>
      <c r="BB217" s="507"/>
      <c r="BC217" s="507"/>
      <c r="BD217" s="507"/>
      <c r="BE217" s="507"/>
      <c r="BF217" s="507"/>
      <c r="BG217" s="507"/>
      <c r="BH217" s="507"/>
      <c r="BI217" s="507"/>
      <c r="BJ217" s="507"/>
      <c r="BK217" s="507"/>
      <c r="BL217" s="507"/>
      <c r="BM217" s="507"/>
    </row>
    <row r="218" spans="1:65" ht="60.75" customHeight="1" x14ac:dyDescent="0.2">
      <c r="A218" s="495">
        <v>1</v>
      </c>
      <c r="B218" s="490" t="s">
        <v>2795</v>
      </c>
      <c r="C218" s="489">
        <v>19</v>
      </c>
      <c r="D218" s="490" t="s">
        <v>617</v>
      </c>
      <c r="E218" s="489">
        <v>1905</v>
      </c>
      <c r="F218" s="490" t="s">
        <v>2283</v>
      </c>
      <c r="G218" s="489">
        <v>1905015</v>
      </c>
      <c r="H218" s="490" t="s">
        <v>947</v>
      </c>
      <c r="I218" s="489">
        <v>1905015</v>
      </c>
      <c r="J218" s="490" t="s">
        <v>947</v>
      </c>
      <c r="K218" s="495">
        <v>190501503</v>
      </c>
      <c r="L218" s="490" t="s">
        <v>2895</v>
      </c>
      <c r="M218" s="495">
        <v>190501503</v>
      </c>
      <c r="N218" s="490" t="s">
        <v>2895</v>
      </c>
      <c r="O218" s="698">
        <v>15</v>
      </c>
      <c r="P218" s="495">
        <v>2020003630133</v>
      </c>
      <c r="Q218" s="490" t="s">
        <v>2894</v>
      </c>
      <c r="R218" s="708">
        <f t="shared" si="11"/>
        <v>1</v>
      </c>
      <c r="S218" s="490" t="s">
        <v>2893</v>
      </c>
      <c r="T218" s="490" t="s">
        <v>2892</v>
      </c>
      <c r="U218" s="490" t="s">
        <v>2891</v>
      </c>
      <c r="V218" s="1351">
        <v>35000000</v>
      </c>
      <c r="W218" s="862" t="s">
        <v>2890</v>
      </c>
      <c r="X218" s="1033" t="s">
        <v>2796</v>
      </c>
      <c r="Y218" s="489">
        <v>61</v>
      </c>
      <c r="Z218" s="1030" t="s">
        <v>2860</v>
      </c>
      <c r="AA218" s="1032">
        <v>292684</v>
      </c>
      <c r="AB218" s="1032">
        <v>282326</v>
      </c>
      <c r="AC218" s="1032">
        <v>135912</v>
      </c>
      <c r="AD218" s="1032">
        <v>45122</v>
      </c>
      <c r="AE218" s="1032">
        <v>0</v>
      </c>
      <c r="AF218" s="1032">
        <v>0</v>
      </c>
      <c r="AG218" s="1032">
        <v>2145</v>
      </c>
      <c r="AH218" s="1032">
        <v>12718</v>
      </c>
      <c r="AI218" s="1032">
        <v>26</v>
      </c>
      <c r="AJ218" s="1032">
        <v>37</v>
      </c>
      <c r="AK218" s="1032">
        <v>0</v>
      </c>
      <c r="AL218" s="1032">
        <v>0</v>
      </c>
      <c r="AM218" s="1032">
        <v>53164</v>
      </c>
      <c r="AN218" s="1032">
        <v>16982</v>
      </c>
      <c r="AO218" s="1032">
        <v>60013</v>
      </c>
      <c r="AP218" s="1032">
        <v>575010</v>
      </c>
      <c r="AQ218" s="1031">
        <v>44563</v>
      </c>
      <c r="AR218" s="1031">
        <v>44926</v>
      </c>
      <c r="AS218" s="1030" t="s">
        <v>2783</v>
      </c>
      <c r="AT218" s="521"/>
      <c r="AU218" s="507"/>
      <c r="AV218" s="507"/>
      <c r="AW218" s="507"/>
      <c r="AX218" s="507"/>
      <c r="AY218" s="507"/>
      <c r="AZ218" s="507"/>
      <c r="BA218" s="507"/>
      <c r="BB218" s="507"/>
      <c r="BC218" s="507"/>
      <c r="BD218" s="507"/>
      <c r="BE218" s="507"/>
      <c r="BF218" s="507"/>
      <c r="BG218" s="507"/>
      <c r="BH218" s="507"/>
      <c r="BI218" s="507"/>
      <c r="BJ218" s="507"/>
      <c r="BK218" s="507"/>
      <c r="BL218" s="507"/>
      <c r="BM218" s="507"/>
    </row>
    <row r="219" spans="1:65" ht="78.75" customHeight="1" x14ac:dyDescent="0.2">
      <c r="A219" s="495">
        <v>1</v>
      </c>
      <c r="B219" s="490" t="s">
        <v>2795</v>
      </c>
      <c r="C219" s="489">
        <v>19</v>
      </c>
      <c r="D219" s="490" t="s">
        <v>617</v>
      </c>
      <c r="E219" s="489">
        <v>1905</v>
      </c>
      <c r="F219" s="490" t="s">
        <v>2283</v>
      </c>
      <c r="G219" s="489" t="s">
        <v>2343</v>
      </c>
      <c r="H219" s="490" t="s">
        <v>2886</v>
      </c>
      <c r="I219" s="489" t="s">
        <v>2885</v>
      </c>
      <c r="J219" s="490" t="s">
        <v>2884</v>
      </c>
      <c r="K219" s="495" t="s">
        <v>2343</v>
      </c>
      <c r="L219" s="490" t="s">
        <v>2883</v>
      </c>
      <c r="M219" s="495" t="s">
        <v>2882</v>
      </c>
      <c r="N219" s="490" t="s">
        <v>2881</v>
      </c>
      <c r="O219" s="502">
        <v>1</v>
      </c>
      <c r="P219" s="495">
        <v>2020003630134</v>
      </c>
      <c r="Q219" s="490" t="s">
        <v>2880</v>
      </c>
      <c r="R219" s="708">
        <f>SUM($V$219:$V$222)/SUM($V$219:$V$222)</f>
        <v>1</v>
      </c>
      <c r="S219" s="490" t="s">
        <v>2879</v>
      </c>
      <c r="T219" s="490" t="s">
        <v>2878</v>
      </c>
      <c r="U219" s="490" t="s">
        <v>2889</v>
      </c>
      <c r="V219" s="1351">
        <f>212500000+54900000</f>
        <v>267400000</v>
      </c>
      <c r="W219" s="862" t="s">
        <v>2876</v>
      </c>
      <c r="X219" s="1033" t="s">
        <v>2796</v>
      </c>
      <c r="Y219" s="495">
        <v>20</v>
      </c>
      <c r="Z219" s="1030" t="s">
        <v>2784</v>
      </c>
      <c r="AA219" s="1032">
        <v>292684</v>
      </c>
      <c r="AB219" s="1032">
        <v>282326</v>
      </c>
      <c r="AC219" s="1032">
        <v>135912</v>
      </c>
      <c r="AD219" s="1032">
        <v>45122</v>
      </c>
      <c r="AE219" s="1032">
        <v>365607</v>
      </c>
      <c r="AF219" s="1032">
        <v>86875</v>
      </c>
      <c r="AG219" s="1032">
        <v>2145</v>
      </c>
      <c r="AH219" s="1032">
        <v>12718</v>
      </c>
      <c r="AI219" s="1032">
        <v>26</v>
      </c>
      <c r="AJ219" s="1032">
        <v>37</v>
      </c>
      <c r="AK219" s="1032">
        <v>0</v>
      </c>
      <c r="AL219" s="1032">
        <v>0</v>
      </c>
      <c r="AM219" s="1032">
        <v>53164</v>
      </c>
      <c r="AN219" s="1032">
        <v>16982</v>
      </c>
      <c r="AO219" s="1032">
        <v>60013</v>
      </c>
      <c r="AP219" s="1032">
        <v>575010</v>
      </c>
      <c r="AQ219" s="1031">
        <v>44563</v>
      </c>
      <c r="AR219" s="1031">
        <v>44926</v>
      </c>
      <c r="AS219" s="1030" t="s">
        <v>2783</v>
      </c>
      <c r="AT219" s="521"/>
      <c r="AU219" s="507"/>
      <c r="AV219" s="507"/>
      <c r="AW219" s="507"/>
      <c r="AX219" s="507"/>
      <c r="AY219" s="507"/>
      <c r="AZ219" s="507"/>
      <c r="BA219" s="507"/>
      <c r="BB219" s="507"/>
      <c r="BC219" s="507"/>
      <c r="BD219" s="507"/>
      <c r="BE219" s="507"/>
      <c r="BF219" s="507"/>
      <c r="BG219" s="507"/>
      <c r="BH219" s="507"/>
      <c r="BI219" s="507"/>
      <c r="BJ219" s="507"/>
      <c r="BK219" s="507"/>
      <c r="BL219" s="507"/>
      <c r="BM219" s="507"/>
    </row>
    <row r="220" spans="1:65" ht="77.25" customHeight="1" x14ac:dyDescent="0.2">
      <c r="A220" s="495">
        <v>1</v>
      </c>
      <c r="B220" s="490" t="s">
        <v>2795</v>
      </c>
      <c r="C220" s="489">
        <v>19</v>
      </c>
      <c r="D220" s="490" t="s">
        <v>617</v>
      </c>
      <c r="E220" s="489">
        <v>1905</v>
      </c>
      <c r="F220" s="490" t="s">
        <v>2283</v>
      </c>
      <c r="G220" s="489" t="s">
        <v>2343</v>
      </c>
      <c r="H220" s="490" t="s">
        <v>2886</v>
      </c>
      <c r="I220" s="489" t="s">
        <v>2885</v>
      </c>
      <c r="J220" s="490" t="s">
        <v>2884</v>
      </c>
      <c r="K220" s="495" t="s">
        <v>2343</v>
      </c>
      <c r="L220" s="490" t="s">
        <v>2883</v>
      </c>
      <c r="M220" s="495" t="s">
        <v>2882</v>
      </c>
      <c r="N220" s="490" t="s">
        <v>2881</v>
      </c>
      <c r="O220" s="502">
        <v>1</v>
      </c>
      <c r="P220" s="495">
        <v>2020003630134</v>
      </c>
      <c r="Q220" s="490" t="s">
        <v>2880</v>
      </c>
      <c r="R220" s="708">
        <f>SUM($V$219:$V$222)/SUM($V$219:$V$222)</f>
        <v>1</v>
      </c>
      <c r="S220" s="490" t="s">
        <v>2879</v>
      </c>
      <c r="T220" s="490" t="s">
        <v>2878</v>
      </c>
      <c r="U220" s="490" t="s">
        <v>2888</v>
      </c>
      <c r="V220" s="1351">
        <v>36000000</v>
      </c>
      <c r="W220" s="862" t="s">
        <v>2876</v>
      </c>
      <c r="X220" s="1033" t="s">
        <v>2796</v>
      </c>
      <c r="Y220" s="495">
        <v>20</v>
      </c>
      <c r="Z220" s="1030" t="s">
        <v>2784</v>
      </c>
      <c r="AA220" s="1032">
        <v>292684</v>
      </c>
      <c r="AB220" s="1032">
        <v>282326</v>
      </c>
      <c r="AC220" s="1032">
        <v>135912</v>
      </c>
      <c r="AD220" s="1032">
        <v>45122</v>
      </c>
      <c r="AE220" s="1032">
        <v>365607</v>
      </c>
      <c r="AF220" s="1032">
        <v>86875</v>
      </c>
      <c r="AG220" s="1032">
        <v>2145</v>
      </c>
      <c r="AH220" s="1032">
        <v>12718</v>
      </c>
      <c r="AI220" s="1032">
        <v>26</v>
      </c>
      <c r="AJ220" s="1032">
        <v>37</v>
      </c>
      <c r="AK220" s="1032">
        <v>0</v>
      </c>
      <c r="AL220" s="1032">
        <v>0</v>
      </c>
      <c r="AM220" s="1032">
        <v>53164</v>
      </c>
      <c r="AN220" s="1032">
        <v>16982</v>
      </c>
      <c r="AO220" s="1032">
        <v>60013</v>
      </c>
      <c r="AP220" s="1032">
        <v>575010</v>
      </c>
      <c r="AQ220" s="1031">
        <v>44563</v>
      </c>
      <c r="AR220" s="1031">
        <v>44926</v>
      </c>
      <c r="AS220" s="1030" t="s">
        <v>2783</v>
      </c>
      <c r="AT220" s="521"/>
      <c r="AU220" s="507"/>
      <c r="AV220" s="507"/>
      <c r="AW220" s="507"/>
      <c r="AX220" s="507"/>
      <c r="AY220" s="507"/>
      <c r="AZ220" s="507"/>
      <c r="BA220" s="507"/>
      <c r="BB220" s="507"/>
      <c r="BC220" s="507"/>
      <c r="BD220" s="507"/>
      <c r="BE220" s="507"/>
      <c r="BF220" s="507"/>
      <c r="BG220" s="507"/>
      <c r="BH220" s="507"/>
      <c r="BI220" s="507"/>
      <c r="BJ220" s="507"/>
      <c r="BK220" s="507"/>
      <c r="BL220" s="507"/>
      <c r="BM220" s="507"/>
    </row>
    <row r="221" spans="1:65" ht="90" customHeight="1" x14ac:dyDescent="0.2">
      <c r="A221" s="495">
        <v>1</v>
      </c>
      <c r="B221" s="490" t="s">
        <v>2795</v>
      </c>
      <c r="C221" s="489">
        <v>19</v>
      </c>
      <c r="D221" s="490" t="s">
        <v>617</v>
      </c>
      <c r="E221" s="489">
        <v>1905</v>
      </c>
      <c r="F221" s="490" t="s">
        <v>2283</v>
      </c>
      <c r="G221" s="489" t="s">
        <v>2343</v>
      </c>
      <c r="H221" s="490" t="s">
        <v>2886</v>
      </c>
      <c r="I221" s="489" t="s">
        <v>2885</v>
      </c>
      <c r="J221" s="490" t="s">
        <v>2884</v>
      </c>
      <c r="K221" s="495" t="s">
        <v>2343</v>
      </c>
      <c r="L221" s="490" t="s">
        <v>2883</v>
      </c>
      <c r="M221" s="495" t="s">
        <v>2882</v>
      </c>
      <c r="N221" s="490" t="s">
        <v>2881</v>
      </c>
      <c r="O221" s="502">
        <v>1</v>
      </c>
      <c r="P221" s="495">
        <v>2020003630134</v>
      </c>
      <c r="Q221" s="490" t="s">
        <v>2880</v>
      </c>
      <c r="R221" s="708">
        <f>SUM($V$219:$V$222)/SUM($V$219:$V$222)</f>
        <v>1</v>
      </c>
      <c r="S221" s="490" t="s">
        <v>2879</v>
      </c>
      <c r="T221" s="490" t="s">
        <v>2878</v>
      </c>
      <c r="U221" s="490" t="s">
        <v>2887</v>
      </c>
      <c r="V221" s="1351">
        <v>50000000</v>
      </c>
      <c r="W221" s="862" t="s">
        <v>2876</v>
      </c>
      <c r="X221" s="1033" t="s">
        <v>2796</v>
      </c>
      <c r="Y221" s="495">
        <v>20</v>
      </c>
      <c r="Z221" s="1030" t="s">
        <v>2784</v>
      </c>
      <c r="AA221" s="1032">
        <v>292684</v>
      </c>
      <c r="AB221" s="1032">
        <v>282326</v>
      </c>
      <c r="AC221" s="1032">
        <v>135912</v>
      </c>
      <c r="AD221" s="1032">
        <v>45122</v>
      </c>
      <c r="AE221" s="1032">
        <v>365607</v>
      </c>
      <c r="AF221" s="1032">
        <v>86875</v>
      </c>
      <c r="AG221" s="1032">
        <v>2145</v>
      </c>
      <c r="AH221" s="1032">
        <v>12718</v>
      </c>
      <c r="AI221" s="1032">
        <v>26</v>
      </c>
      <c r="AJ221" s="1032">
        <v>37</v>
      </c>
      <c r="AK221" s="1032">
        <v>0</v>
      </c>
      <c r="AL221" s="1032">
        <v>0</v>
      </c>
      <c r="AM221" s="1032">
        <v>53164</v>
      </c>
      <c r="AN221" s="1032">
        <v>16982</v>
      </c>
      <c r="AO221" s="1032">
        <v>60013</v>
      </c>
      <c r="AP221" s="1032">
        <v>575010</v>
      </c>
      <c r="AQ221" s="1031">
        <v>44563</v>
      </c>
      <c r="AR221" s="1031">
        <v>44926</v>
      </c>
      <c r="AS221" s="1030" t="s">
        <v>2783</v>
      </c>
      <c r="AT221" s="521"/>
      <c r="AU221" s="507"/>
      <c r="AV221" s="507"/>
      <c r="AW221" s="507"/>
      <c r="AX221" s="507"/>
      <c r="AY221" s="507"/>
      <c r="AZ221" s="507"/>
      <c r="BA221" s="507"/>
      <c r="BB221" s="507"/>
      <c r="BC221" s="507"/>
      <c r="BD221" s="507"/>
      <c r="BE221" s="507"/>
      <c r="BF221" s="507"/>
      <c r="BG221" s="507"/>
      <c r="BH221" s="507"/>
      <c r="BI221" s="507"/>
      <c r="BJ221" s="507"/>
      <c r="BK221" s="507"/>
      <c r="BL221" s="507"/>
      <c r="BM221" s="507"/>
    </row>
    <row r="222" spans="1:65" ht="107.25" customHeight="1" x14ac:dyDescent="0.2">
      <c r="A222" s="495">
        <v>1</v>
      </c>
      <c r="B222" s="490" t="s">
        <v>2795</v>
      </c>
      <c r="C222" s="489">
        <v>19</v>
      </c>
      <c r="D222" s="490" t="s">
        <v>617</v>
      </c>
      <c r="E222" s="489">
        <v>1905</v>
      </c>
      <c r="F222" s="490" t="s">
        <v>2283</v>
      </c>
      <c r="G222" s="489" t="s">
        <v>2343</v>
      </c>
      <c r="H222" s="490" t="s">
        <v>2886</v>
      </c>
      <c r="I222" s="489" t="s">
        <v>2885</v>
      </c>
      <c r="J222" s="490" t="s">
        <v>2884</v>
      </c>
      <c r="K222" s="495" t="s">
        <v>2343</v>
      </c>
      <c r="L222" s="490" t="s">
        <v>2883</v>
      </c>
      <c r="M222" s="495" t="s">
        <v>2882</v>
      </c>
      <c r="N222" s="490" t="s">
        <v>2881</v>
      </c>
      <c r="O222" s="502">
        <v>1</v>
      </c>
      <c r="P222" s="495">
        <v>2020003630134</v>
      </c>
      <c r="Q222" s="490" t="s">
        <v>2880</v>
      </c>
      <c r="R222" s="708">
        <f>SUM($V$219:$V$222)/SUM($V$219:$V$222)</f>
        <v>1</v>
      </c>
      <c r="S222" s="490" t="s">
        <v>2879</v>
      </c>
      <c r="T222" s="490" t="s">
        <v>2878</v>
      </c>
      <c r="U222" s="490" t="s">
        <v>2877</v>
      </c>
      <c r="V222" s="1351">
        <v>1500000</v>
      </c>
      <c r="W222" s="862" t="s">
        <v>2876</v>
      </c>
      <c r="X222" s="1033" t="s">
        <v>2796</v>
      </c>
      <c r="Y222" s="495">
        <v>20</v>
      </c>
      <c r="Z222" s="1030" t="s">
        <v>2784</v>
      </c>
      <c r="AA222" s="1032">
        <v>292684</v>
      </c>
      <c r="AB222" s="1032">
        <v>282326</v>
      </c>
      <c r="AC222" s="1032">
        <v>135912</v>
      </c>
      <c r="AD222" s="1032">
        <v>45122</v>
      </c>
      <c r="AE222" s="1032">
        <v>365607</v>
      </c>
      <c r="AF222" s="1032">
        <v>86875</v>
      </c>
      <c r="AG222" s="1032">
        <v>2145</v>
      </c>
      <c r="AH222" s="1032">
        <v>12718</v>
      </c>
      <c r="AI222" s="1032">
        <v>26</v>
      </c>
      <c r="AJ222" s="1032">
        <v>37</v>
      </c>
      <c r="AK222" s="1032">
        <v>0</v>
      </c>
      <c r="AL222" s="1032">
        <v>0</v>
      </c>
      <c r="AM222" s="1032">
        <v>53164</v>
      </c>
      <c r="AN222" s="1032">
        <v>16982</v>
      </c>
      <c r="AO222" s="1032">
        <v>60013</v>
      </c>
      <c r="AP222" s="1032">
        <v>575010</v>
      </c>
      <c r="AQ222" s="1031">
        <v>44563</v>
      </c>
      <c r="AR222" s="1031">
        <v>44926</v>
      </c>
      <c r="AS222" s="1030" t="s">
        <v>2783</v>
      </c>
      <c r="AT222" s="521"/>
      <c r="AU222" s="507"/>
      <c r="AV222" s="507"/>
      <c r="AW222" s="507"/>
      <c r="AX222" s="507"/>
      <c r="AY222" s="507"/>
      <c r="AZ222" s="507"/>
      <c r="BA222" s="507"/>
      <c r="BB222" s="507"/>
      <c r="BC222" s="507"/>
      <c r="BD222" s="507"/>
      <c r="BE222" s="507"/>
      <c r="BF222" s="507"/>
      <c r="BG222" s="507"/>
      <c r="BH222" s="507"/>
      <c r="BI222" s="507"/>
      <c r="BJ222" s="507"/>
      <c r="BK222" s="507"/>
      <c r="BL222" s="507"/>
      <c r="BM222" s="507"/>
    </row>
    <row r="223" spans="1:65" ht="83.25" customHeight="1" x14ac:dyDescent="0.2">
      <c r="A223" s="495">
        <v>1</v>
      </c>
      <c r="B223" s="490" t="s">
        <v>2795</v>
      </c>
      <c r="C223" s="489">
        <v>19</v>
      </c>
      <c r="D223" s="490" t="s">
        <v>617</v>
      </c>
      <c r="E223" s="489">
        <v>1905</v>
      </c>
      <c r="F223" s="490" t="s">
        <v>2283</v>
      </c>
      <c r="G223" s="489">
        <v>1905031</v>
      </c>
      <c r="H223" s="490" t="s">
        <v>2867</v>
      </c>
      <c r="I223" s="489">
        <v>1905031</v>
      </c>
      <c r="J223" s="490" t="s">
        <v>2867</v>
      </c>
      <c r="K223" s="495">
        <v>190503100</v>
      </c>
      <c r="L223" s="490" t="s">
        <v>2866</v>
      </c>
      <c r="M223" s="495">
        <v>190503100</v>
      </c>
      <c r="N223" s="490" t="s">
        <v>2866</v>
      </c>
      <c r="O223" s="698">
        <v>12</v>
      </c>
      <c r="P223" s="495">
        <v>2020003630135</v>
      </c>
      <c r="Q223" s="490" t="s">
        <v>2865</v>
      </c>
      <c r="R223" s="708">
        <f t="shared" ref="R223:R229" si="12">SUM($V$223:$V$229)/SUM($V$223:$V$229)</f>
        <v>1</v>
      </c>
      <c r="S223" s="490" t="s">
        <v>2864</v>
      </c>
      <c r="T223" s="490" t="s">
        <v>2863</v>
      </c>
      <c r="U223" s="490" t="s">
        <v>2875</v>
      </c>
      <c r="V223" s="1351">
        <v>582454279.10000002</v>
      </c>
      <c r="W223" s="862" t="s">
        <v>2861</v>
      </c>
      <c r="X223" s="1033" t="s">
        <v>2796</v>
      </c>
      <c r="Y223" s="489">
        <v>61</v>
      </c>
      <c r="Z223" s="1030" t="s">
        <v>2860</v>
      </c>
      <c r="AA223" s="1032">
        <v>289394</v>
      </c>
      <c r="AB223" s="1032">
        <v>279112</v>
      </c>
      <c r="AC223" s="1032">
        <v>63164</v>
      </c>
      <c r="AD223" s="1032">
        <v>45607</v>
      </c>
      <c r="AE223" s="1032">
        <v>365607</v>
      </c>
      <c r="AF223" s="1032">
        <v>75612</v>
      </c>
      <c r="AG223" s="1032">
        <v>2145</v>
      </c>
      <c r="AH223" s="1032">
        <v>12718</v>
      </c>
      <c r="AI223" s="1032">
        <v>26</v>
      </c>
      <c r="AJ223" s="1032">
        <v>37</v>
      </c>
      <c r="AK223" s="1032">
        <v>0</v>
      </c>
      <c r="AL223" s="1032">
        <v>0</v>
      </c>
      <c r="AM223" s="1032">
        <v>78</v>
      </c>
      <c r="AN223" s="1032">
        <v>16897</v>
      </c>
      <c r="AO223" s="1032">
        <v>852</v>
      </c>
      <c r="AP223" s="1032">
        <v>568506</v>
      </c>
      <c r="AQ223" s="1031">
        <v>44563</v>
      </c>
      <c r="AR223" s="1031">
        <v>44926</v>
      </c>
      <c r="AS223" s="1030" t="s">
        <v>2783</v>
      </c>
      <c r="AT223" s="521"/>
      <c r="AU223" s="507"/>
      <c r="AV223" s="507"/>
      <c r="AW223" s="507"/>
      <c r="AX223" s="507"/>
      <c r="AY223" s="507"/>
      <c r="AZ223" s="507"/>
      <c r="BA223" s="507"/>
      <c r="BB223" s="507"/>
      <c r="BC223" s="507"/>
      <c r="BD223" s="507"/>
      <c r="BE223" s="507"/>
      <c r="BF223" s="507"/>
      <c r="BG223" s="507"/>
      <c r="BH223" s="507"/>
      <c r="BI223" s="507"/>
      <c r="BJ223" s="507"/>
      <c r="BK223" s="507"/>
      <c r="BL223" s="507"/>
      <c r="BM223" s="507"/>
    </row>
    <row r="224" spans="1:65" ht="83.25" customHeight="1" x14ac:dyDescent="0.2">
      <c r="A224" s="495">
        <v>1</v>
      </c>
      <c r="B224" s="490" t="s">
        <v>2795</v>
      </c>
      <c r="C224" s="489">
        <v>19</v>
      </c>
      <c r="D224" s="490" t="s">
        <v>617</v>
      </c>
      <c r="E224" s="489">
        <v>1905</v>
      </c>
      <c r="F224" s="490" t="s">
        <v>2283</v>
      </c>
      <c r="G224" s="489">
        <v>1905031</v>
      </c>
      <c r="H224" s="490" t="s">
        <v>2867</v>
      </c>
      <c r="I224" s="489">
        <v>1905031</v>
      </c>
      <c r="J224" s="490" t="s">
        <v>2867</v>
      </c>
      <c r="K224" s="495">
        <v>190503100</v>
      </c>
      <c r="L224" s="490" t="s">
        <v>2866</v>
      </c>
      <c r="M224" s="495">
        <v>190503100</v>
      </c>
      <c r="N224" s="490" t="s">
        <v>2866</v>
      </c>
      <c r="O224" s="698">
        <v>12</v>
      </c>
      <c r="P224" s="495">
        <v>2020003630135</v>
      </c>
      <c r="Q224" s="490" t="s">
        <v>2865</v>
      </c>
      <c r="R224" s="708">
        <f t="shared" si="12"/>
        <v>1</v>
      </c>
      <c r="S224" s="490" t="s">
        <v>2864</v>
      </c>
      <c r="T224" s="490" t="s">
        <v>2863</v>
      </c>
      <c r="U224" s="490" t="s">
        <v>2874</v>
      </c>
      <c r="V224" s="1351">
        <f>302759625-78000000</f>
        <v>224759625</v>
      </c>
      <c r="W224" s="862" t="s">
        <v>2872</v>
      </c>
      <c r="X224" s="1033" t="s">
        <v>2796</v>
      </c>
      <c r="Y224" s="489">
        <v>98</v>
      </c>
      <c r="Z224" s="1030" t="s">
        <v>2871</v>
      </c>
      <c r="AA224" s="1032">
        <v>289394</v>
      </c>
      <c r="AB224" s="1032">
        <v>279112</v>
      </c>
      <c r="AC224" s="1032">
        <v>63164</v>
      </c>
      <c r="AD224" s="1032">
        <v>45607</v>
      </c>
      <c r="AE224" s="1032">
        <v>365607</v>
      </c>
      <c r="AF224" s="1032">
        <v>75612</v>
      </c>
      <c r="AG224" s="1032">
        <v>2145</v>
      </c>
      <c r="AH224" s="1032">
        <v>12718</v>
      </c>
      <c r="AI224" s="1032">
        <v>26</v>
      </c>
      <c r="AJ224" s="1032">
        <v>37</v>
      </c>
      <c r="AK224" s="1032">
        <v>0</v>
      </c>
      <c r="AL224" s="1032">
        <v>0</v>
      </c>
      <c r="AM224" s="1032">
        <v>78</v>
      </c>
      <c r="AN224" s="1032">
        <v>16897</v>
      </c>
      <c r="AO224" s="1032">
        <v>852</v>
      </c>
      <c r="AP224" s="1032">
        <v>568506</v>
      </c>
      <c r="AQ224" s="1031">
        <v>44563</v>
      </c>
      <c r="AR224" s="1031">
        <v>44926</v>
      </c>
      <c r="AS224" s="1030" t="s">
        <v>2783</v>
      </c>
      <c r="AT224" s="521"/>
      <c r="AU224" s="507"/>
      <c r="AV224" s="507"/>
      <c r="AW224" s="507"/>
      <c r="AX224" s="507"/>
      <c r="AY224" s="507"/>
      <c r="AZ224" s="507"/>
      <c r="BA224" s="507"/>
      <c r="BB224" s="507"/>
      <c r="BC224" s="507"/>
      <c r="BD224" s="507"/>
      <c r="BE224" s="507"/>
      <c r="BF224" s="507"/>
      <c r="BG224" s="507"/>
      <c r="BH224" s="507"/>
      <c r="BI224" s="507"/>
      <c r="BJ224" s="507"/>
      <c r="BK224" s="507"/>
      <c r="BL224" s="507"/>
      <c r="BM224" s="507"/>
    </row>
    <row r="225" spans="1:65" ht="83.25" customHeight="1" x14ac:dyDescent="0.2">
      <c r="A225" s="495">
        <v>1</v>
      </c>
      <c r="B225" s="490" t="s">
        <v>2795</v>
      </c>
      <c r="C225" s="489">
        <v>19</v>
      </c>
      <c r="D225" s="490" t="s">
        <v>617</v>
      </c>
      <c r="E225" s="489">
        <v>1905</v>
      </c>
      <c r="F225" s="490" t="s">
        <v>2283</v>
      </c>
      <c r="G225" s="489">
        <v>1905031</v>
      </c>
      <c r="H225" s="490" t="s">
        <v>2867</v>
      </c>
      <c r="I225" s="489">
        <v>1905031</v>
      </c>
      <c r="J225" s="490" t="s">
        <v>2867</v>
      </c>
      <c r="K225" s="495">
        <v>190503100</v>
      </c>
      <c r="L225" s="490" t="s">
        <v>2866</v>
      </c>
      <c r="M225" s="495">
        <v>190503100</v>
      </c>
      <c r="N225" s="490" t="s">
        <v>2866</v>
      </c>
      <c r="O225" s="698">
        <v>12</v>
      </c>
      <c r="P225" s="495">
        <v>2020003630135</v>
      </c>
      <c r="Q225" s="490" t="s">
        <v>2865</v>
      </c>
      <c r="R225" s="708">
        <f t="shared" si="12"/>
        <v>1</v>
      </c>
      <c r="S225" s="490" t="s">
        <v>2864</v>
      </c>
      <c r="T225" s="490" t="s">
        <v>2863</v>
      </c>
      <c r="U225" s="490" t="s">
        <v>2873</v>
      </c>
      <c r="V225" s="1351">
        <v>78000000</v>
      </c>
      <c r="W225" s="862" t="s">
        <v>2872</v>
      </c>
      <c r="X225" s="1033" t="s">
        <v>2796</v>
      </c>
      <c r="Y225" s="489">
        <v>98</v>
      </c>
      <c r="Z225" s="1030" t="s">
        <v>2871</v>
      </c>
      <c r="AA225" s="1034">
        <v>289394</v>
      </c>
      <c r="AB225" s="1034">
        <v>279112</v>
      </c>
      <c r="AC225" s="1034">
        <v>63164</v>
      </c>
      <c r="AD225" s="1034">
        <v>45607</v>
      </c>
      <c r="AE225" s="1034">
        <v>365607</v>
      </c>
      <c r="AF225" s="1034">
        <v>75612</v>
      </c>
      <c r="AG225" s="1034">
        <v>2145</v>
      </c>
      <c r="AH225" s="1034">
        <v>12718</v>
      </c>
      <c r="AI225" s="1034">
        <v>26</v>
      </c>
      <c r="AJ225" s="1034">
        <v>37</v>
      </c>
      <c r="AK225" s="1034">
        <v>0</v>
      </c>
      <c r="AL225" s="1034">
        <v>0</v>
      </c>
      <c r="AM225" s="1034">
        <v>78</v>
      </c>
      <c r="AN225" s="1034">
        <v>16897</v>
      </c>
      <c r="AO225" s="1034">
        <v>852</v>
      </c>
      <c r="AP225" s="1034">
        <v>568506</v>
      </c>
      <c r="AQ225" s="1031">
        <v>44563</v>
      </c>
      <c r="AR225" s="1031">
        <v>44926</v>
      </c>
      <c r="AS225" s="1030" t="s">
        <v>2783</v>
      </c>
      <c r="AT225" s="507"/>
      <c r="AU225" s="507"/>
      <c r="AV225" s="507"/>
      <c r="AW225" s="507"/>
      <c r="AX225" s="507"/>
      <c r="AY225" s="507"/>
      <c r="AZ225" s="507"/>
      <c r="BA225" s="507"/>
      <c r="BB225" s="507"/>
      <c r="BC225" s="507"/>
      <c r="BD225" s="507"/>
      <c r="BE225" s="507"/>
      <c r="BF225" s="507"/>
      <c r="BG225" s="507"/>
      <c r="BH225" s="507"/>
      <c r="BI225" s="507"/>
      <c r="BJ225" s="507"/>
      <c r="BK225" s="507"/>
      <c r="BL225" s="507"/>
      <c r="BM225" s="507"/>
    </row>
    <row r="226" spans="1:65" ht="82.5" customHeight="1" x14ac:dyDescent="0.2">
      <c r="A226" s="495">
        <v>1</v>
      </c>
      <c r="B226" s="490" t="s">
        <v>2795</v>
      </c>
      <c r="C226" s="489">
        <v>19</v>
      </c>
      <c r="D226" s="490" t="s">
        <v>617</v>
      </c>
      <c r="E226" s="489">
        <v>1905</v>
      </c>
      <c r="F226" s="490" t="s">
        <v>2283</v>
      </c>
      <c r="G226" s="489">
        <v>1905031</v>
      </c>
      <c r="H226" s="490" t="s">
        <v>2867</v>
      </c>
      <c r="I226" s="489">
        <v>1905031</v>
      </c>
      <c r="J226" s="490" t="s">
        <v>2867</v>
      </c>
      <c r="K226" s="495">
        <v>190503100</v>
      </c>
      <c r="L226" s="490" t="s">
        <v>2866</v>
      </c>
      <c r="M226" s="495">
        <v>190503100</v>
      </c>
      <c r="N226" s="490" t="s">
        <v>2866</v>
      </c>
      <c r="O226" s="698">
        <v>12</v>
      </c>
      <c r="P226" s="495">
        <v>2020003630135</v>
      </c>
      <c r="Q226" s="490" t="s">
        <v>2865</v>
      </c>
      <c r="R226" s="708">
        <f t="shared" si="12"/>
        <v>1</v>
      </c>
      <c r="S226" s="490" t="s">
        <v>2864</v>
      </c>
      <c r="T226" s="490" t="s">
        <v>2863</v>
      </c>
      <c r="U226" s="490" t="s">
        <v>2870</v>
      </c>
      <c r="V226" s="1351">
        <v>20000000</v>
      </c>
      <c r="W226" s="862" t="s">
        <v>2861</v>
      </c>
      <c r="X226" s="1033" t="s">
        <v>2796</v>
      </c>
      <c r="Y226" s="489">
        <v>61</v>
      </c>
      <c r="Z226" s="1030" t="s">
        <v>2860</v>
      </c>
      <c r="AA226" s="1032">
        <v>289394</v>
      </c>
      <c r="AB226" s="1032">
        <v>279112</v>
      </c>
      <c r="AC226" s="1032">
        <v>63164</v>
      </c>
      <c r="AD226" s="1032">
        <v>45607</v>
      </c>
      <c r="AE226" s="1032">
        <v>365607</v>
      </c>
      <c r="AF226" s="1032">
        <v>75612</v>
      </c>
      <c r="AG226" s="1032">
        <v>2145</v>
      </c>
      <c r="AH226" s="1032">
        <v>12718</v>
      </c>
      <c r="AI226" s="1032">
        <v>26</v>
      </c>
      <c r="AJ226" s="1032">
        <v>37</v>
      </c>
      <c r="AK226" s="1032">
        <v>0</v>
      </c>
      <c r="AL226" s="1032">
        <v>0</v>
      </c>
      <c r="AM226" s="1032">
        <v>78</v>
      </c>
      <c r="AN226" s="1032">
        <v>16897</v>
      </c>
      <c r="AO226" s="1032">
        <v>852</v>
      </c>
      <c r="AP226" s="1032">
        <v>568506</v>
      </c>
      <c r="AQ226" s="1031">
        <v>44563</v>
      </c>
      <c r="AR226" s="1031">
        <v>44926</v>
      </c>
      <c r="AS226" s="1030" t="s">
        <v>2783</v>
      </c>
      <c r="AT226" s="521"/>
      <c r="AU226" s="507"/>
      <c r="AV226" s="507"/>
      <c r="AW226" s="507"/>
      <c r="AX226" s="507"/>
      <c r="AY226" s="507"/>
      <c r="AZ226" s="507"/>
      <c r="BA226" s="507"/>
      <c r="BB226" s="507"/>
      <c r="BC226" s="507"/>
      <c r="BD226" s="507"/>
      <c r="BE226" s="507"/>
      <c r="BF226" s="507"/>
      <c r="BG226" s="507"/>
      <c r="BH226" s="507"/>
      <c r="BI226" s="507"/>
      <c r="BJ226" s="507"/>
      <c r="BK226" s="507"/>
      <c r="BL226" s="507"/>
      <c r="BM226" s="507"/>
    </row>
    <row r="227" spans="1:65" ht="86.25" customHeight="1" x14ac:dyDescent="0.2">
      <c r="A227" s="495">
        <v>1</v>
      </c>
      <c r="B227" s="490" t="s">
        <v>2795</v>
      </c>
      <c r="C227" s="489">
        <v>19</v>
      </c>
      <c r="D227" s="490" t="s">
        <v>617</v>
      </c>
      <c r="E227" s="489">
        <v>1905</v>
      </c>
      <c r="F227" s="490" t="s">
        <v>2283</v>
      </c>
      <c r="G227" s="489">
        <v>1905031</v>
      </c>
      <c r="H227" s="490" t="s">
        <v>2867</v>
      </c>
      <c r="I227" s="489">
        <v>1905031</v>
      </c>
      <c r="J227" s="490" t="s">
        <v>2867</v>
      </c>
      <c r="K227" s="495">
        <v>190503100</v>
      </c>
      <c r="L227" s="490" t="s">
        <v>2866</v>
      </c>
      <c r="M227" s="495">
        <v>190503100</v>
      </c>
      <c r="N227" s="490" t="s">
        <v>2866</v>
      </c>
      <c r="O227" s="698">
        <v>12</v>
      </c>
      <c r="P227" s="495">
        <v>2020003630135</v>
      </c>
      <c r="Q227" s="490" t="s">
        <v>2865</v>
      </c>
      <c r="R227" s="708">
        <f t="shared" si="12"/>
        <v>1</v>
      </c>
      <c r="S227" s="490" t="s">
        <v>2864</v>
      </c>
      <c r="T227" s="490" t="s">
        <v>2863</v>
      </c>
      <c r="U227" s="490" t="s">
        <v>2869</v>
      </c>
      <c r="V227" s="1351">
        <v>350000000</v>
      </c>
      <c r="W227" s="862" t="s">
        <v>2861</v>
      </c>
      <c r="X227" s="1033" t="s">
        <v>2796</v>
      </c>
      <c r="Y227" s="489">
        <v>61</v>
      </c>
      <c r="Z227" s="1030" t="s">
        <v>2860</v>
      </c>
      <c r="AA227" s="1032">
        <v>289394</v>
      </c>
      <c r="AB227" s="1032">
        <v>279112</v>
      </c>
      <c r="AC227" s="1032">
        <v>63164</v>
      </c>
      <c r="AD227" s="1032">
        <v>45607</v>
      </c>
      <c r="AE227" s="1032">
        <v>365607</v>
      </c>
      <c r="AF227" s="1032">
        <v>75612</v>
      </c>
      <c r="AG227" s="1032">
        <v>2145</v>
      </c>
      <c r="AH227" s="1032">
        <v>12718</v>
      </c>
      <c r="AI227" s="1032">
        <v>26</v>
      </c>
      <c r="AJ227" s="1032">
        <v>37</v>
      </c>
      <c r="AK227" s="1032">
        <v>0</v>
      </c>
      <c r="AL227" s="1032">
        <v>0</v>
      </c>
      <c r="AM227" s="1032">
        <v>78</v>
      </c>
      <c r="AN227" s="1032">
        <v>16897</v>
      </c>
      <c r="AO227" s="1032">
        <v>852</v>
      </c>
      <c r="AP227" s="1032">
        <v>568506</v>
      </c>
      <c r="AQ227" s="1031">
        <v>44563</v>
      </c>
      <c r="AR227" s="1031">
        <v>44926</v>
      </c>
      <c r="AS227" s="1030" t="s">
        <v>2783</v>
      </c>
      <c r="AT227" s="521"/>
      <c r="AU227" s="507"/>
      <c r="AV227" s="507"/>
      <c r="AW227" s="507"/>
      <c r="AX227" s="507"/>
      <c r="AY227" s="507"/>
      <c r="AZ227" s="507"/>
      <c r="BA227" s="507"/>
      <c r="BB227" s="507"/>
      <c r="BC227" s="507"/>
      <c r="BD227" s="507"/>
      <c r="BE227" s="507"/>
      <c r="BF227" s="507"/>
      <c r="BG227" s="507"/>
      <c r="BH227" s="507"/>
      <c r="BI227" s="507"/>
      <c r="BJ227" s="507"/>
      <c r="BK227" s="507"/>
      <c r="BL227" s="507"/>
      <c r="BM227" s="507"/>
    </row>
    <row r="228" spans="1:65" ht="86.25" customHeight="1" x14ac:dyDescent="0.2">
      <c r="A228" s="495">
        <v>1</v>
      </c>
      <c r="B228" s="490" t="s">
        <v>2795</v>
      </c>
      <c r="C228" s="489">
        <v>19</v>
      </c>
      <c r="D228" s="490" t="s">
        <v>617</v>
      </c>
      <c r="E228" s="489">
        <v>1905</v>
      </c>
      <c r="F228" s="490" t="s">
        <v>2283</v>
      </c>
      <c r="G228" s="489">
        <v>1905031</v>
      </c>
      <c r="H228" s="490" t="s">
        <v>2867</v>
      </c>
      <c r="I228" s="489">
        <v>1905031</v>
      </c>
      <c r="J228" s="490" t="s">
        <v>2867</v>
      </c>
      <c r="K228" s="495">
        <v>190503100</v>
      </c>
      <c r="L228" s="490" t="s">
        <v>2866</v>
      </c>
      <c r="M228" s="495">
        <v>190503100</v>
      </c>
      <c r="N228" s="490" t="s">
        <v>2866</v>
      </c>
      <c r="O228" s="698">
        <v>12</v>
      </c>
      <c r="P228" s="495">
        <v>2020003630135</v>
      </c>
      <c r="Q228" s="490" t="s">
        <v>2865</v>
      </c>
      <c r="R228" s="708">
        <f t="shared" si="12"/>
        <v>1</v>
      </c>
      <c r="S228" s="490" t="s">
        <v>2864</v>
      </c>
      <c r="T228" s="490" t="s">
        <v>2863</v>
      </c>
      <c r="U228" s="490" t="s">
        <v>2868</v>
      </c>
      <c r="V228" s="1351">
        <v>130000000</v>
      </c>
      <c r="W228" s="862" t="s">
        <v>2861</v>
      </c>
      <c r="X228" s="1033" t="s">
        <v>2796</v>
      </c>
      <c r="Y228" s="489">
        <v>61</v>
      </c>
      <c r="Z228" s="1030" t="s">
        <v>2860</v>
      </c>
      <c r="AA228" s="1032">
        <v>289394</v>
      </c>
      <c r="AB228" s="1032">
        <v>279112</v>
      </c>
      <c r="AC228" s="1032">
        <v>63164</v>
      </c>
      <c r="AD228" s="1032">
        <v>45607</v>
      </c>
      <c r="AE228" s="1032">
        <v>365607</v>
      </c>
      <c r="AF228" s="1032">
        <v>75612</v>
      </c>
      <c r="AG228" s="1032">
        <v>2145</v>
      </c>
      <c r="AH228" s="1032">
        <v>12718</v>
      </c>
      <c r="AI228" s="1032">
        <v>26</v>
      </c>
      <c r="AJ228" s="1032">
        <v>37</v>
      </c>
      <c r="AK228" s="1032">
        <v>0</v>
      </c>
      <c r="AL228" s="1032">
        <v>0</v>
      </c>
      <c r="AM228" s="1032">
        <v>78</v>
      </c>
      <c r="AN228" s="1032">
        <v>16897</v>
      </c>
      <c r="AO228" s="1032">
        <v>852</v>
      </c>
      <c r="AP228" s="1032">
        <v>568506</v>
      </c>
      <c r="AQ228" s="1031">
        <v>44563</v>
      </c>
      <c r="AR228" s="1031">
        <v>44926</v>
      </c>
      <c r="AS228" s="1030" t="s">
        <v>2783</v>
      </c>
      <c r="AT228" s="521"/>
      <c r="AU228" s="507"/>
      <c r="AV228" s="507"/>
      <c r="AW228" s="507"/>
      <c r="AX228" s="507"/>
      <c r="AY228" s="507"/>
      <c r="AZ228" s="507"/>
      <c r="BA228" s="507"/>
      <c r="BB228" s="507"/>
      <c r="BC228" s="507"/>
      <c r="BD228" s="507"/>
      <c r="BE228" s="507"/>
      <c r="BF228" s="507"/>
      <c r="BG228" s="507"/>
      <c r="BH228" s="507"/>
      <c r="BI228" s="507"/>
      <c r="BJ228" s="507"/>
      <c r="BK228" s="507"/>
      <c r="BL228" s="507"/>
      <c r="BM228" s="507"/>
    </row>
    <row r="229" spans="1:65" ht="81" customHeight="1" x14ac:dyDescent="0.2">
      <c r="A229" s="495">
        <v>1</v>
      </c>
      <c r="B229" s="490" t="s">
        <v>2795</v>
      </c>
      <c r="C229" s="489">
        <v>19</v>
      </c>
      <c r="D229" s="490" t="s">
        <v>617</v>
      </c>
      <c r="E229" s="489">
        <v>1905</v>
      </c>
      <c r="F229" s="490" t="s">
        <v>2283</v>
      </c>
      <c r="G229" s="489">
        <v>1905031</v>
      </c>
      <c r="H229" s="490" t="s">
        <v>2867</v>
      </c>
      <c r="I229" s="489">
        <v>1905031</v>
      </c>
      <c r="J229" s="490" t="s">
        <v>2867</v>
      </c>
      <c r="K229" s="495">
        <v>190503100</v>
      </c>
      <c r="L229" s="490" t="s">
        <v>2866</v>
      </c>
      <c r="M229" s="495">
        <v>190503100</v>
      </c>
      <c r="N229" s="490" t="s">
        <v>2866</v>
      </c>
      <c r="O229" s="698">
        <v>12</v>
      </c>
      <c r="P229" s="495">
        <v>2020003630135</v>
      </c>
      <c r="Q229" s="490" t="s">
        <v>2865</v>
      </c>
      <c r="R229" s="708">
        <f t="shared" si="12"/>
        <v>1</v>
      </c>
      <c r="S229" s="490" t="s">
        <v>2864</v>
      </c>
      <c r="T229" s="490" t="s">
        <v>2863</v>
      </c>
      <c r="U229" s="490" t="s">
        <v>2862</v>
      </c>
      <c r="V229" s="1351">
        <v>200000000</v>
      </c>
      <c r="W229" s="862" t="s">
        <v>2861</v>
      </c>
      <c r="X229" s="1033" t="s">
        <v>2796</v>
      </c>
      <c r="Y229" s="489">
        <v>61</v>
      </c>
      <c r="Z229" s="1030" t="s">
        <v>2860</v>
      </c>
      <c r="AA229" s="1032">
        <v>289394</v>
      </c>
      <c r="AB229" s="1032">
        <v>279112</v>
      </c>
      <c r="AC229" s="1032">
        <v>63164</v>
      </c>
      <c r="AD229" s="1032">
        <v>45607</v>
      </c>
      <c r="AE229" s="1032">
        <v>365607</v>
      </c>
      <c r="AF229" s="1032">
        <v>75612</v>
      </c>
      <c r="AG229" s="1032">
        <v>2145</v>
      </c>
      <c r="AH229" s="1032">
        <v>12718</v>
      </c>
      <c r="AI229" s="1032">
        <v>26</v>
      </c>
      <c r="AJ229" s="1032">
        <v>37</v>
      </c>
      <c r="AK229" s="1032">
        <v>0</v>
      </c>
      <c r="AL229" s="1032">
        <v>0</v>
      </c>
      <c r="AM229" s="1032">
        <v>78</v>
      </c>
      <c r="AN229" s="1032">
        <v>16897</v>
      </c>
      <c r="AO229" s="1032">
        <v>852</v>
      </c>
      <c r="AP229" s="1032">
        <v>568506</v>
      </c>
      <c r="AQ229" s="1031">
        <v>44563</v>
      </c>
      <c r="AR229" s="1031">
        <v>44926</v>
      </c>
      <c r="AS229" s="1030" t="s">
        <v>2783</v>
      </c>
      <c r="AT229" s="521"/>
      <c r="AU229" s="507"/>
      <c r="AV229" s="507"/>
      <c r="AW229" s="507"/>
      <c r="AX229" s="507"/>
      <c r="AY229" s="507"/>
      <c r="AZ229" s="507"/>
      <c r="BA229" s="507"/>
      <c r="BB229" s="507"/>
      <c r="BC229" s="507"/>
      <c r="BD229" s="507"/>
      <c r="BE229" s="507"/>
      <c r="BF229" s="507"/>
      <c r="BG229" s="507"/>
      <c r="BH229" s="507"/>
      <c r="BI229" s="507"/>
      <c r="BJ229" s="507"/>
      <c r="BK229" s="507"/>
      <c r="BL229" s="507"/>
      <c r="BM229" s="507"/>
    </row>
    <row r="230" spans="1:65" ht="81" customHeight="1" x14ac:dyDescent="0.2">
      <c r="A230" s="495">
        <v>1</v>
      </c>
      <c r="B230" s="490" t="s">
        <v>2795</v>
      </c>
      <c r="C230" s="489">
        <v>19</v>
      </c>
      <c r="D230" s="490" t="s">
        <v>617</v>
      </c>
      <c r="E230" s="489">
        <v>1906</v>
      </c>
      <c r="F230" s="490" t="s">
        <v>2794</v>
      </c>
      <c r="G230" s="489" t="s">
        <v>64</v>
      </c>
      <c r="H230" s="490" t="s">
        <v>2848</v>
      </c>
      <c r="I230" s="489">
        <v>1906023</v>
      </c>
      <c r="J230" s="490" t="s">
        <v>2840</v>
      </c>
      <c r="K230" s="495" t="s">
        <v>64</v>
      </c>
      <c r="L230" s="490" t="s">
        <v>2847</v>
      </c>
      <c r="M230" s="495">
        <v>190602300</v>
      </c>
      <c r="N230" s="490" t="s">
        <v>2838</v>
      </c>
      <c r="O230" s="698">
        <v>19899</v>
      </c>
      <c r="P230" s="495">
        <v>2020003630136</v>
      </c>
      <c r="Q230" s="490" t="s">
        <v>2846</v>
      </c>
      <c r="R230" s="708">
        <f t="shared" ref="R230:R241" si="13">SUM($V$230:$V$241)/SUM($V$230:$V$241)</f>
        <v>1</v>
      </c>
      <c r="S230" s="490" t="s">
        <v>2845</v>
      </c>
      <c r="T230" s="490" t="s">
        <v>2844</v>
      </c>
      <c r="U230" s="490" t="s">
        <v>2843</v>
      </c>
      <c r="V230" s="1352">
        <v>2960587988.04</v>
      </c>
      <c r="W230" s="862" t="s">
        <v>2859</v>
      </c>
      <c r="X230" s="1033" t="s">
        <v>2796</v>
      </c>
      <c r="Y230" s="489">
        <v>154</v>
      </c>
      <c r="Z230" s="1030" t="s">
        <v>2841</v>
      </c>
      <c r="AA230" s="1032">
        <v>292684</v>
      </c>
      <c r="AB230" s="1032">
        <v>282326</v>
      </c>
      <c r="AC230" s="1032">
        <v>135912</v>
      </c>
      <c r="AD230" s="1032">
        <v>45122</v>
      </c>
      <c r="AE230" s="1032">
        <v>365607</v>
      </c>
      <c r="AF230" s="1032">
        <v>75612</v>
      </c>
      <c r="AG230" s="1032">
        <v>2145</v>
      </c>
      <c r="AH230" s="1032">
        <v>12718</v>
      </c>
      <c r="AI230" s="1032">
        <v>26</v>
      </c>
      <c r="AJ230" s="1032">
        <v>37</v>
      </c>
      <c r="AK230" s="1032">
        <v>0</v>
      </c>
      <c r="AL230" s="1032">
        <v>0</v>
      </c>
      <c r="AM230" s="1032">
        <v>53164</v>
      </c>
      <c r="AN230" s="1032">
        <v>16982</v>
      </c>
      <c r="AO230" s="1032">
        <v>60013</v>
      </c>
      <c r="AP230" s="1032">
        <v>575010</v>
      </c>
      <c r="AQ230" s="1031">
        <v>44563</v>
      </c>
      <c r="AR230" s="1031">
        <v>44926</v>
      </c>
      <c r="AS230" s="1030" t="s">
        <v>2783</v>
      </c>
      <c r="AT230" s="521"/>
      <c r="AU230" s="507"/>
      <c r="AV230" s="507"/>
      <c r="AW230" s="507"/>
      <c r="AX230" s="507"/>
      <c r="AY230" s="507"/>
      <c r="AZ230" s="507"/>
      <c r="BA230" s="507"/>
      <c r="BB230" s="507"/>
      <c r="BC230" s="507"/>
      <c r="BD230" s="507"/>
      <c r="BE230" s="507"/>
      <c r="BF230" s="507"/>
      <c r="BG230" s="507"/>
      <c r="BH230" s="507"/>
      <c r="BI230" s="507"/>
      <c r="BJ230" s="507"/>
      <c r="BK230" s="507"/>
      <c r="BL230" s="507"/>
      <c r="BM230" s="507"/>
    </row>
    <row r="231" spans="1:65" ht="81" customHeight="1" x14ac:dyDescent="0.2">
      <c r="A231" s="495">
        <v>1</v>
      </c>
      <c r="B231" s="490" t="s">
        <v>2795</v>
      </c>
      <c r="C231" s="489">
        <v>19</v>
      </c>
      <c r="D231" s="490" t="s">
        <v>617</v>
      </c>
      <c r="E231" s="489">
        <v>1906</v>
      </c>
      <c r="F231" s="490" t="s">
        <v>2794</v>
      </c>
      <c r="G231" s="489" t="s">
        <v>64</v>
      </c>
      <c r="H231" s="490" t="s">
        <v>2848</v>
      </c>
      <c r="I231" s="489">
        <v>1906023</v>
      </c>
      <c r="J231" s="490" t="s">
        <v>2840</v>
      </c>
      <c r="K231" s="495" t="s">
        <v>64</v>
      </c>
      <c r="L231" s="490" t="s">
        <v>2847</v>
      </c>
      <c r="M231" s="495">
        <v>190602300</v>
      </c>
      <c r="N231" s="490" t="s">
        <v>2838</v>
      </c>
      <c r="O231" s="698">
        <v>19899</v>
      </c>
      <c r="P231" s="495">
        <v>2020003630136</v>
      </c>
      <c r="Q231" s="490" t="s">
        <v>2846</v>
      </c>
      <c r="R231" s="708">
        <f t="shared" si="13"/>
        <v>1</v>
      </c>
      <c r="S231" s="490" t="s">
        <v>2845</v>
      </c>
      <c r="T231" s="490" t="s">
        <v>2844</v>
      </c>
      <c r="U231" s="490" t="s">
        <v>2843</v>
      </c>
      <c r="V231" s="1352">
        <v>11526451178.93</v>
      </c>
      <c r="W231" s="862" t="s">
        <v>2858</v>
      </c>
      <c r="X231" s="1033" t="s">
        <v>2796</v>
      </c>
      <c r="Y231" s="489">
        <v>154</v>
      </c>
      <c r="Z231" s="1030" t="s">
        <v>2841</v>
      </c>
      <c r="AA231" s="1032">
        <v>292684</v>
      </c>
      <c r="AB231" s="1032">
        <v>282326</v>
      </c>
      <c r="AC231" s="1032">
        <v>135912</v>
      </c>
      <c r="AD231" s="1032">
        <v>45122</v>
      </c>
      <c r="AE231" s="1032">
        <v>365607</v>
      </c>
      <c r="AF231" s="1032">
        <v>75612</v>
      </c>
      <c r="AG231" s="1032">
        <v>2145</v>
      </c>
      <c r="AH231" s="1032">
        <v>12718</v>
      </c>
      <c r="AI231" s="1032">
        <v>26</v>
      </c>
      <c r="AJ231" s="1032">
        <v>37</v>
      </c>
      <c r="AK231" s="1032">
        <v>0</v>
      </c>
      <c r="AL231" s="1032">
        <v>0</v>
      </c>
      <c r="AM231" s="1032">
        <v>53164</v>
      </c>
      <c r="AN231" s="1032">
        <v>16982</v>
      </c>
      <c r="AO231" s="1032">
        <v>60013</v>
      </c>
      <c r="AP231" s="1032">
        <v>575010</v>
      </c>
      <c r="AQ231" s="1031">
        <v>44563</v>
      </c>
      <c r="AR231" s="1031">
        <v>44926</v>
      </c>
      <c r="AS231" s="1030" t="s">
        <v>2783</v>
      </c>
      <c r="AT231" s="521"/>
      <c r="AU231" s="507"/>
      <c r="AV231" s="507"/>
      <c r="AW231" s="507"/>
      <c r="AX231" s="507"/>
      <c r="AY231" s="507"/>
      <c r="AZ231" s="507"/>
      <c r="BA231" s="507"/>
      <c r="BB231" s="507"/>
      <c r="BC231" s="507"/>
      <c r="BD231" s="507"/>
      <c r="BE231" s="507"/>
      <c r="BF231" s="507"/>
      <c r="BG231" s="507"/>
      <c r="BH231" s="507"/>
      <c r="BI231" s="507"/>
      <c r="BJ231" s="507"/>
      <c r="BK231" s="507"/>
      <c r="BL231" s="507"/>
      <c r="BM231" s="507"/>
    </row>
    <row r="232" spans="1:65" ht="81" customHeight="1" x14ac:dyDescent="0.2">
      <c r="A232" s="495">
        <v>1</v>
      </c>
      <c r="B232" s="490" t="s">
        <v>2795</v>
      </c>
      <c r="C232" s="489">
        <v>19</v>
      </c>
      <c r="D232" s="490" t="s">
        <v>617</v>
      </c>
      <c r="E232" s="489">
        <v>1906</v>
      </c>
      <c r="F232" s="490" t="s">
        <v>2794</v>
      </c>
      <c r="G232" s="489" t="s">
        <v>64</v>
      </c>
      <c r="H232" s="490" t="s">
        <v>2848</v>
      </c>
      <c r="I232" s="489">
        <v>1906023</v>
      </c>
      <c r="J232" s="490" t="s">
        <v>2840</v>
      </c>
      <c r="K232" s="495" t="s">
        <v>64</v>
      </c>
      <c r="L232" s="490" t="s">
        <v>2847</v>
      </c>
      <c r="M232" s="495">
        <v>190602300</v>
      </c>
      <c r="N232" s="490" t="s">
        <v>2838</v>
      </c>
      <c r="O232" s="698">
        <v>19899</v>
      </c>
      <c r="P232" s="495">
        <v>2020003630136</v>
      </c>
      <c r="Q232" s="490" t="s">
        <v>2846</v>
      </c>
      <c r="R232" s="708">
        <f t="shared" si="13"/>
        <v>1</v>
      </c>
      <c r="S232" s="490" t="s">
        <v>2845</v>
      </c>
      <c r="T232" s="490" t="s">
        <v>2844</v>
      </c>
      <c r="U232" s="490" t="s">
        <v>2843</v>
      </c>
      <c r="V232" s="1352">
        <v>453889194.08999997</v>
      </c>
      <c r="W232" s="862" t="s">
        <v>2857</v>
      </c>
      <c r="X232" s="1033" t="s">
        <v>2796</v>
      </c>
      <c r="Y232" s="489">
        <v>154</v>
      </c>
      <c r="Z232" s="1030" t="s">
        <v>2841</v>
      </c>
      <c r="AA232" s="1032">
        <v>292684</v>
      </c>
      <c r="AB232" s="1032">
        <v>282326</v>
      </c>
      <c r="AC232" s="1032">
        <v>135912</v>
      </c>
      <c r="AD232" s="1032">
        <v>45122</v>
      </c>
      <c r="AE232" s="1032">
        <v>365607</v>
      </c>
      <c r="AF232" s="1032">
        <v>75612</v>
      </c>
      <c r="AG232" s="1032">
        <v>2145</v>
      </c>
      <c r="AH232" s="1032">
        <v>12718</v>
      </c>
      <c r="AI232" s="1032">
        <v>26</v>
      </c>
      <c r="AJ232" s="1032">
        <v>37</v>
      </c>
      <c r="AK232" s="1032">
        <v>0</v>
      </c>
      <c r="AL232" s="1032">
        <v>0</v>
      </c>
      <c r="AM232" s="1032">
        <v>53164</v>
      </c>
      <c r="AN232" s="1032">
        <v>16982</v>
      </c>
      <c r="AO232" s="1032">
        <v>60013</v>
      </c>
      <c r="AP232" s="1032">
        <v>575010</v>
      </c>
      <c r="AQ232" s="1031">
        <v>44563</v>
      </c>
      <c r="AR232" s="1031">
        <v>44926</v>
      </c>
      <c r="AS232" s="1030" t="s">
        <v>2783</v>
      </c>
      <c r="AT232" s="521"/>
      <c r="AU232" s="507"/>
      <c r="AV232" s="507"/>
      <c r="AW232" s="507"/>
      <c r="AX232" s="507"/>
      <c r="AY232" s="507"/>
      <c r="AZ232" s="507"/>
      <c r="BA232" s="507"/>
      <c r="BB232" s="507"/>
      <c r="BC232" s="507"/>
      <c r="BD232" s="507"/>
      <c r="BE232" s="507"/>
      <c r="BF232" s="507"/>
      <c r="BG232" s="507"/>
      <c r="BH232" s="507"/>
      <c r="BI232" s="507"/>
      <c r="BJ232" s="507"/>
      <c r="BK232" s="507"/>
      <c r="BL232" s="507"/>
      <c r="BM232" s="507"/>
    </row>
    <row r="233" spans="1:65" ht="81" customHeight="1" x14ac:dyDescent="0.2">
      <c r="A233" s="495">
        <v>1</v>
      </c>
      <c r="B233" s="490" t="s">
        <v>2795</v>
      </c>
      <c r="C233" s="489">
        <v>19</v>
      </c>
      <c r="D233" s="490" t="s">
        <v>617</v>
      </c>
      <c r="E233" s="489">
        <v>1906</v>
      </c>
      <c r="F233" s="490" t="s">
        <v>2794</v>
      </c>
      <c r="G233" s="489" t="s">
        <v>64</v>
      </c>
      <c r="H233" s="490" t="s">
        <v>2848</v>
      </c>
      <c r="I233" s="489">
        <v>1906023</v>
      </c>
      <c r="J233" s="490" t="s">
        <v>2840</v>
      </c>
      <c r="K233" s="495" t="s">
        <v>64</v>
      </c>
      <c r="L233" s="490" t="s">
        <v>2847</v>
      </c>
      <c r="M233" s="495">
        <v>190602300</v>
      </c>
      <c r="N233" s="490" t="s">
        <v>2838</v>
      </c>
      <c r="O233" s="698">
        <v>19899</v>
      </c>
      <c r="P233" s="495">
        <v>2020003630136</v>
      </c>
      <c r="Q233" s="490" t="s">
        <v>2846</v>
      </c>
      <c r="R233" s="708">
        <f t="shared" si="13"/>
        <v>1</v>
      </c>
      <c r="S233" s="490" t="s">
        <v>2845</v>
      </c>
      <c r="T233" s="490" t="s">
        <v>2844</v>
      </c>
      <c r="U233" s="490" t="s">
        <v>2843</v>
      </c>
      <c r="V233" s="1352">
        <v>804368882.25</v>
      </c>
      <c r="W233" s="862" t="s">
        <v>2856</v>
      </c>
      <c r="X233" s="1033" t="s">
        <v>2796</v>
      </c>
      <c r="Y233" s="489">
        <v>154</v>
      </c>
      <c r="Z233" s="1030" t="s">
        <v>2841</v>
      </c>
      <c r="AA233" s="1032">
        <v>292684</v>
      </c>
      <c r="AB233" s="1032">
        <v>282326</v>
      </c>
      <c r="AC233" s="1032">
        <v>135912</v>
      </c>
      <c r="AD233" s="1032">
        <v>45122</v>
      </c>
      <c r="AE233" s="1032">
        <v>365607</v>
      </c>
      <c r="AF233" s="1032">
        <v>75612</v>
      </c>
      <c r="AG233" s="1032">
        <v>2145</v>
      </c>
      <c r="AH233" s="1032">
        <v>12718</v>
      </c>
      <c r="AI233" s="1032">
        <v>26</v>
      </c>
      <c r="AJ233" s="1032">
        <v>37</v>
      </c>
      <c r="AK233" s="1032">
        <v>0</v>
      </c>
      <c r="AL233" s="1032">
        <v>0</v>
      </c>
      <c r="AM233" s="1032">
        <v>53164</v>
      </c>
      <c r="AN233" s="1032">
        <v>16982</v>
      </c>
      <c r="AO233" s="1032">
        <v>60013</v>
      </c>
      <c r="AP233" s="1032">
        <v>575010</v>
      </c>
      <c r="AQ233" s="1031">
        <v>44563</v>
      </c>
      <c r="AR233" s="1031">
        <v>44926</v>
      </c>
      <c r="AS233" s="1030" t="s">
        <v>2783</v>
      </c>
      <c r="AT233" s="521"/>
      <c r="AU233" s="507"/>
      <c r="AV233" s="507"/>
      <c r="AW233" s="507"/>
      <c r="AX233" s="507"/>
      <c r="AY233" s="507"/>
      <c r="AZ233" s="507"/>
      <c r="BA233" s="507"/>
      <c r="BB233" s="507"/>
      <c r="BC233" s="507"/>
      <c r="BD233" s="507"/>
      <c r="BE233" s="507"/>
      <c r="BF233" s="507"/>
      <c r="BG233" s="507"/>
      <c r="BH233" s="507"/>
      <c r="BI233" s="507"/>
      <c r="BJ233" s="507"/>
      <c r="BK233" s="507"/>
      <c r="BL233" s="507"/>
      <c r="BM233" s="507"/>
    </row>
    <row r="234" spans="1:65" ht="81" customHeight="1" x14ac:dyDescent="0.2">
      <c r="A234" s="495">
        <v>1</v>
      </c>
      <c r="B234" s="490" t="s">
        <v>2795</v>
      </c>
      <c r="C234" s="489">
        <v>19</v>
      </c>
      <c r="D234" s="490" t="s">
        <v>617</v>
      </c>
      <c r="E234" s="489">
        <v>1906</v>
      </c>
      <c r="F234" s="490" t="s">
        <v>2794</v>
      </c>
      <c r="G234" s="489" t="s">
        <v>64</v>
      </c>
      <c r="H234" s="490" t="s">
        <v>2848</v>
      </c>
      <c r="I234" s="489">
        <v>1906023</v>
      </c>
      <c r="J234" s="490" t="s">
        <v>2840</v>
      </c>
      <c r="K234" s="495" t="s">
        <v>64</v>
      </c>
      <c r="L234" s="490" t="s">
        <v>2847</v>
      </c>
      <c r="M234" s="495">
        <v>190602300</v>
      </c>
      <c r="N234" s="490" t="s">
        <v>2838</v>
      </c>
      <c r="O234" s="698">
        <v>19899</v>
      </c>
      <c r="P234" s="495">
        <v>2020003630136</v>
      </c>
      <c r="Q234" s="490" t="s">
        <v>2846</v>
      </c>
      <c r="R234" s="708">
        <f t="shared" si="13"/>
        <v>1</v>
      </c>
      <c r="S234" s="490" t="s">
        <v>2845</v>
      </c>
      <c r="T234" s="490" t="s">
        <v>2844</v>
      </c>
      <c r="U234" s="490" t="s">
        <v>2843</v>
      </c>
      <c r="V234" s="1352">
        <v>192311139.15000001</v>
      </c>
      <c r="W234" s="862" t="s">
        <v>2855</v>
      </c>
      <c r="X234" s="1033" t="s">
        <v>2796</v>
      </c>
      <c r="Y234" s="489">
        <v>154</v>
      </c>
      <c r="Z234" s="1030" t="s">
        <v>2841</v>
      </c>
      <c r="AA234" s="1032">
        <v>292684</v>
      </c>
      <c r="AB234" s="1032">
        <v>282326</v>
      </c>
      <c r="AC234" s="1032">
        <v>135912</v>
      </c>
      <c r="AD234" s="1032">
        <v>45122</v>
      </c>
      <c r="AE234" s="1032">
        <v>365607</v>
      </c>
      <c r="AF234" s="1032">
        <v>75612</v>
      </c>
      <c r="AG234" s="1032">
        <v>2145</v>
      </c>
      <c r="AH234" s="1032">
        <v>12718</v>
      </c>
      <c r="AI234" s="1032">
        <v>26</v>
      </c>
      <c r="AJ234" s="1032">
        <v>37</v>
      </c>
      <c r="AK234" s="1032">
        <v>0</v>
      </c>
      <c r="AL234" s="1032">
        <v>0</v>
      </c>
      <c r="AM234" s="1032">
        <v>53164</v>
      </c>
      <c r="AN234" s="1032">
        <v>16982</v>
      </c>
      <c r="AO234" s="1032">
        <v>60013</v>
      </c>
      <c r="AP234" s="1032">
        <v>575010</v>
      </c>
      <c r="AQ234" s="1031">
        <v>44563</v>
      </c>
      <c r="AR234" s="1031">
        <v>44926</v>
      </c>
      <c r="AS234" s="1030" t="s">
        <v>2783</v>
      </c>
      <c r="AT234" s="521"/>
      <c r="AU234" s="507"/>
      <c r="AV234" s="507"/>
      <c r="AW234" s="507"/>
      <c r="AX234" s="507"/>
      <c r="AY234" s="507"/>
      <c r="AZ234" s="507"/>
      <c r="BA234" s="507"/>
      <c r="BB234" s="507"/>
      <c r="BC234" s="507"/>
      <c r="BD234" s="507"/>
      <c r="BE234" s="507"/>
      <c r="BF234" s="507"/>
      <c r="BG234" s="507"/>
      <c r="BH234" s="507"/>
      <c r="BI234" s="507"/>
      <c r="BJ234" s="507"/>
      <c r="BK234" s="507"/>
      <c r="BL234" s="507"/>
      <c r="BM234" s="507"/>
    </row>
    <row r="235" spans="1:65" ht="81" customHeight="1" x14ac:dyDescent="0.2">
      <c r="A235" s="495">
        <v>1</v>
      </c>
      <c r="B235" s="490" t="s">
        <v>2795</v>
      </c>
      <c r="C235" s="489">
        <v>19</v>
      </c>
      <c r="D235" s="490" t="s">
        <v>617</v>
      </c>
      <c r="E235" s="489">
        <v>1906</v>
      </c>
      <c r="F235" s="490" t="s">
        <v>2794</v>
      </c>
      <c r="G235" s="489" t="s">
        <v>64</v>
      </c>
      <c r="H235" s="490" t="s">
        <v>2848</v>
      </c>
      <c r="I235" s="489">
        <v>1906023</v>
      </c>
      <c r="J235" s="490" t="s">
        <v>2840</v>
      </c>
      <c r="K235" s="495" t="s">
        <v>64</v>
      </c>
      <c r="L235" s="490" t="s">
        <v>2847</v>
      </c>
      <c r="M235" s="495">
        <v>190602300</v>
      </c>
      <c r="N235" s="490" t="s">
        <v>2838</v>
      </c>
      <c r="O235" s="698">
        <v>19899</v>
      </c>
      <c r="P235" s="495">
        <v>2020003630136</v>
      </c>
      <c r="Q235" s="490" t="s">
        <v>2846</v>
      </c>
      <c r="R235" s="708">
        <f t="shared" si="13"/>
        <v>1</v>
      </c>
      <c r="S235" s="490" t="s">
        <v>2845</v>
      </c>
      <c r="T235" s="490" t="s">
        <v>2844</v>
      </c>
      <c r="U235" s="490" t="s">
        <v>2843</v>
      </c>
      <c r="V235" s="1352">
        <v>2353329862.27</v>
      </c>
      <c r="W235" s="862" t="s">
        <v>2854</v>
      </c>
      <c r="X235" s="1033" t="s">
        <v>2796</v>
      </c>
      <c r="Y235" s="489">
        <v>154</v>
      </c>
      <c r="Z235" s="1030" t="s">
        <v>2841</v>
      </c>
      <c r="AA235" s="1032">
        <v>292684</v>
      </c>
      <c r="AB235" s="1032">
        <v>282326</v>
      </c>
      <c r="AC235" s="1032">
        <v>135912</v>
      </c>
      <c r="AD235" s="1032">
        <v>45122</v>
      </c>
      <c r="AE235" s="1032">
        <v>365607</v>
      </c>
      <c r="AF235" s="1032">
        <v>75612</v>
      </c>
      <c r="AG235" s="1032">
        <v>2145</v>
      </c>
      <c r="AH235" s="1032">
        <v>12718</v>
      </c>
      <c r="AI235" s="1032">
        <v>26</v>
      </c>
      <c r="AJ235" s="1032">
        <v>37</v>
      </c>
      <c r="AK235" s="1032">
        <v>0</v>
      </c>
      <c r="AL235" s="1032">
        <v>0</v>
      </c>
      <c r="AM235" s="1032">
        <v>53164</v>
      </c>
      <c r="AN235" s="1032">
        <v>16982</v>
      </c>
      <c r="AO235" s="1032">
        <v>60013</v>
      </c>
      <c r="AP235" s="1032">
        <v>575010</v>
      </c>
      <c r="AQ235" s="1031">
        <v>44563</v>
      </c>
      <c r="AR235" s="1031">
        <v>44926</v>
      </c>
      <c r="AS235" s="1030" t="s">
        <v>2783</v>
      </c>
      <c r="AT235" s="521"/>
      <c r="AU235" s="507"/>
      <c r="AV235" s="507"/>
      <c r="AW235" s="507"/>
      <c r="AX235" s="507"/>
      <c r="AY235" s="507"/>
      <c r="AZ235" s="507"/>
      <c r="BA235" s="507"/>
      <c r="BB235" s="507"/>
      <c r="BC235" s="507"/>
      <c r="BD235" s="507"/>
      <c r="BE235" s="507"/>
      <c r="BF235" s="507"/>
      <c r="BG235" s="507"/>
      <c r="BH235" s="507"/>
      <c r="BI235" s="507"/>
      <c r="BJ235" s="507"/>
      <c r="BK235" s="507"/>
      <c r="BL235" s="507"/>
      <c r="BM235" s="507"/>
    </row>
    <row r="236" spans="1:65" ht="81" customHeight="1" x14ac:dyDescent="0.2">
      <c r="A236" s="495">
        <v>1</v>
      </c>
      <c r="B236" s="490" t="s">
        <v>2795</v>
      </c>
      <c r="C236" s="489">
        <v>19</v>
      </c>
      <c r="D236" s="490" t="s">
        <v>617</v>
      </c>
      <c r="E236" s="489">
        <v>1906</v>
      </c>
      <c r="F236" s="490" t="s">
        <v>2794</v>
      </c>
      <c r="G236" s="489" t="s">
        <v>64</v>
      </c>
      <c r="H236" s="490" t="s">
        <v>2848</v>
      </c>
      <c r="I236" s="489">
        <v>1906023</v>
      </c>
      <c r="J236" s="490" t="s">
        <v>2840</v>
      </c>
      <c r="K236" s="495" t="s">
        <v>64</v>
      </c>
      <c r="L236" s="490" t="s">
        <v>2847</v>
      </c>
      <c r="M236" s="495">
        <v>190602300</v>
      </c>
      <c r="N236" s="490" t="s">
        <v>2838</v>
      </c>
      <c r="O236" s="698">
        <v>19899</v>
      </c>
      <c r="P236" s="495">
        <v>2020003630136</v>
      </c>
      <c r="Q236" s="490" t="s">
        <v>2846</v>
      </c>
      <c r="R236" s="708">
        <f t="shared" si="13"/>
        <v>1</v>
      </c>
      <c r="S236" s="490" t="s">
        <v>2845</v>
      </c>
      <c r="T236" s="490" t="s">
        <v>2844</v>
      </c>
      <c r="U236" s="490" t="s">
        <v>2843</v>
      </c>
      <c r="V236" s="1352">
        <v>3627622936.6100001</v>
      </c>
      <c r="W236" s="862" t="s">
        <v>2853</v>
      </c>
      <c r="X236" s="1033" t="s">
        <v>2796</v>
      </c>
      <c r="Y236" s="489">
        <v>154</v>
      </c>
      <c r="Z236" s="1030" t="s">
        <v>2841</v>
      </c>
      <c r="AA236" s="1032">
        <v>292684</v>
      </c>
      <c r="AB236" s="1032">
        <v>282326</v>
      </c>
      <c r="AC236" s="1032">
        <v>135912</v>
      </c>
      <c r="AD236" s="1032">
        <v>45122</v>
      </c>
      <c r="AE236" s="1032">
        <v>365607</v>
      </c>
      <c r="AF236" s="1032">
        <v>75612</v>
      </c>
      <c r="AG236" s="1032">
        <v>2145</v>
      </c>
      <c r="AH236" s="1032">
        <v>12718</v>
      </c>
      <c r="AI236" s="1032">
        <v>26</v>
      </c>
      <c r="AJ236" s="1032">
        <v>37</v>
      </c>
      <c r="AK236" s="1032">
        <v>0</v>
      </c>
      <c r="AL236" s="1032">
        <v>0</v>
      </c>
      <c r="AM236" s="1032">
        <v>53164</v>
      </c>
      <c r="AN236" s="1032">
        <v>16982</v>
      </c>
      <c r="AO236" s="1032">
        <v>60013</v>
      </c>
      <c r="AP236" s="1032">
        <v>575010</v>
      </c>
      <c r="AQ236" s="1031">
        <v>44563</v>
      </c>
      <c r="AR236" s="1031">
        <v>44926</v>
      </c>
      <c r="AS236" s="1030" t="s">
        <v>2783</v>
      </c>
      <c r="AT236" s="521"/>
      <c r="AU236" s="507"/>
      <c r="AV236" s="507"/>
      <c r="AW236" s="507"/>
      <c r="AX236" s="507"/>
      <c r="AY236" s="507"/>
      <c r="AZ236" s="507"/>
      <c r="BA236" s="507"/>
      <c r="BB236" s="507"/>
      <c r="BC236" s="507"/>
      <c r="BD236" s="507"/>
      <c r="BE236" s="507"/>
      <c r="BF236" s="507"/>
      <c r="BG236" s="507"/>
      <c r="BH236" s="507"/>
      <c r="BI236" s="507"/>
      <c r="BJ236" s="507"/>
      <c r="BK236" s="507"/>
      <c r="BL236" s="507"/>
      <c r="BM236" s="507"/>
    </row>
    <row r="237" spans="1:65" ht="81" customHeight="1" x14ac:dyDescent="0.2">
      <c r="A237" s="495">
        <v>1</v>
      </c>
      <c r="B237" s="490" t="s">
        <v>2795</v>
      </c>
      <c r="C237" s="489">
        <v>19</v>
      </c>
      <c r="D237" s="490" t="s">
        <v>617</v>
      </c>
      <c r="E237" s="489">
        <v>1906</v>
      </c>
      <c r="F237" s="490" t="s">
        <v>2794</v>
      </c>
      <c r="G237" s="489" t="s">
        <v>64</v>
      </c>
      <c r="H237" s="490" t="s">
        <v>2848</v>
      </c>
      <c r="I237" s="489">
        <v>1906023</v>
      </c>
      <c r="J237" s="490" t="s">
        <v>2840</v>
      </c>
      <c r="K237" s="495" t="s">
        <v>64</v>
      </c>
      <c r="L237" s="490" t="s">
        <v>2847</v>
      </c>
      <c r="M237" s="495">
        <v>190602300</v>
      </c>
      <c r="N237" s="490" t="s">
        <v>2838</v>
      </c>
      <c r="O237" s="698">
        <v>19899</v>
      </c>
      <c r="P237" s="495">
        <v>2020003630136</v>
      </c>
      <c r="Q237" s="490" t="s">
        <v>2846</v>
      </c>
      <c r="R237" s="708">
        <f t="shared" si="13"/>
        <v>1</v>
      </c>
      <c r="S237" s="490" t="s">
        <v>2845</v>
      </c>
      <c r="T237" s="490" t="s">
        <v>2844</v>
      </c>
      <c r="U237" s="490" t="s">
        <v>2843</v>
      </c>
      <c r="V237" s="1352">
        <v>367714605.01999998</v>
      </c>
      <c r="W237" s="862" t="s">
        <v>2852</v>
      </c>
      <c r="X237" s="1033" t="s">
        <v>2796</v>
      </c>
      <c r="Y237" s="489">
        <v>154</v>
      </c>
      <c r="Z237" s="1030" t="s">
        <v>2841</v>
      </c>
      <c r="AA237" s="1032">
        <v>292684</v>
      </c>
      <c r="AB237" s="1032">
        <v>282326</v>
      </c>
      <c r="AC237" s="1032">
        <v>135912</v>
      </c>
      <c r="AD237" s="1032">
        <v>45122</v>
      </c>
      <c r="AE237" s="1032">
        <v>365607</v>
      </c>
      <c r="AF237" s="1032">
        <v>75612</v>
      </c>
      <c r="AG237" s="1032">
        <v>2145</v>
      </c>
      <c r="AH237" s="1032">
        <v>12718</v>
      </c>
      <c r="AI237" s="1032">
        <v>26</v>
      </c>
      <c r="AJ237" s="1032">
        <v>37</v>
      </c>
      <c r="AK237" s="1032">
        <v>0</v>
      </c>
      <c r="AL237" s="1032">
        <v>0</v>
      </c>
      <c r="AM237" s="1032">
        <v>53164</v>
      </c>
      <c r="AN237" s="1032">
        <v>16982</v>
      </c>
      <c r="AO237" s="1032">
        <v>60013</v>
      </c>
      <c r="AP237" s="1032">
        <v>575010</v>
      </c>
      <c r="AQ237" s="1031">
        <v>44563</v>
      </c>
      <c r="AR237" s="1031">
        <v>44926</v>
      </c>
      <c r="AS237" s="1030" t="s">
        <v>2783</v>
      </c>
      <c r="AT237" s="521"/>
      <c r="AU237" s="507"/>
      <c r="AV237" s="507"/>
      <c r="AW237" s="507"/>
      <c r="AX237" s="507"/>
      <c r="AY237" s="507"/>
      <c r="AZ237" s="507"/>
      <c r="BA237" s="507"/>
      <c r="BB237" s="507"/>
      <c r="BC237" s="507"/>
      <c r="BD237" s="507"/>
      <c r="BE237" s="507"/>
      <c r="BF237" s="507"/>
      <c r="BG237" s="507"/>
      <c r="BH237" s="507"/>
      <c r="BI237" s="507"/>
      <c r="BJ237" s="507"/>
      <c r="BK237" s="507"/>
      <c r="BL237" s="507"/>
      <c r="BM237" s="507"/>
    </row>
    <row r="238" spans="1:65" ht="81" customHeight="1" x14ac:dyDescent="0.2">
      <c r="A238" s="495">
        <v>1</v>
      </c>
      <c r="B238" s="490" t="s">
        <v>2795</v>
      </c>
      <c r="C238" s="489">
        <v>19</v>
      </c>
      <c r="D238" s="490" t="s">
        <v>617</v>
      </c>
      <c r="E238" s="489">
        <v>1906</v>
      </c>
      <c r="F238" s="490" t="s">
        <v>2794</v>
      </c>
      <c r="G238" s="489" t="s">
        <v>64</v>
      </c>
      <c r="H238" s="490" t="s">
        <v>2848</v>
      </c>
      <c r="I238" s="489">
        <v>1906023</v>
      </c>
      <c r="J238" s="490" t="s">
        <v>2840</v>
      </c>
      <c r="K238" s="495" t="s">
        <v>64</v>
      </c>
      <c r="L238" s="490" t="s">
        <v>2847</v>
      </c>
      <c r="M238" s="495">
        <v>190602300</v>
      </c>
      <c r="N238" s="490" t="s">
        <v>2838</v>
      </c>
      <c r="O238" s="698">
        <v>19899</v>
      </c>
      <c r="P238" s="495">
        <v>2020003630136</v>
      </c>
      <c r="Q238" s="490" t="s">
        <v>2846</v>
      </c>
      <c r="R238" s="708">
        <f t="shared" si="13"/>
        <v>1</v>
      </c>
      <c r="S238" s="490" t="s">
        <v>2845</v>
      </c>
      <c r="T238" s="490" t="s">
        <v>2844</v>
      </c>
      <c r="U238" s="490" t="s">
        <v>2843</v>
      </c>
      <c r="V238" s="1352">
        <v>642273389.99000001</v>
      </c>
      <c r="W238" s="862" t="s">
        <v>2851</v>
      </c>
      <c r="X238" s="1033" t="s">
        <v>2796</v>
      </c>
      <c r="Y238" s="489">
        <v>154</v>
      </c>
      <c r="Z238" s="1030" t="s">
        <v>2841</v>
      </c>
      <c r="AA238" s="1032">
        <v>292684</v>
      </c>
      <c r="AB238" s="1032">
        <v>282326</v>
      </c>
      <c r="AC238" s="1032">
        <v>135912</v>
      </c>
      <c r="AD238" s="1032">
        <v>45122</v>
      </c>
      <c r="AE238" s="1032">
        <v>365607</v>
      </c>
      <c r="AF238" s="1032">
        <v>75612</v>
      </c>
      <c r="AG238" s="1032">
        <v>2145</v>
      </c>
      <c r="AH238" s="1032">
        <v>12718</v>
      </c>
      <c r="AI238" s="1032">
        <v>26</v>
      </c>
      <c r="AJ238" s="1032">
        <v>37</v>
      </c>
      <c r="AK238" s="1032">
        <v>0</v>
      </c>
      <c r="AL238" s="1032">
        <v>0</v>
      </c>
      <c r="AM238" s="1032">
        <v>53164</v>
      </c>
      <c r="AN238" s="1032">
        <v>16982</v>
      </c>
      <c r="AO238" s="1032">
        <v>60013</v>
      </c>
      <c r="AP238" s="1032">
        <v>575010</v>
      </c>
      <c r="AQ238" s="1031">
        <v>44563</v>
      </c>
      <c r="AR238" s="1031">
        <v>44926</v>
      </c>
      <c r="AS238" s="1030" t="s">
        <v>2783</v>
      </c>
      <c r="AT238" s="521"/>
      <c r="AU238" s="507"/>
      <c r="AV238" s="507"/>
      <c r="AW238" s="507"/>
      <c r="AX238" s="507"/>
      <c r="AY238" s="507"/>
      <c r="AZ238" s="507"/>
      <c r="BA238" s="507"/>
      <c r="BB238" s="507"/>
      <c r="BC238" s="507"/>
      <c r="BD238" s="507"/>
      <c r="BE238" s="507"/>
      <c r="BF238" s="507"/>
      <c r="BG238" s="507"/>
      <c r="BH238" s="507"/>
      <c r="BI238" s="507"/>
      <c r="BJ238" s="507"/>
      <c r="BK238" s="507"/>
      <c r="BL238" s="507"/>
      <c r="BM238" s="507"/>
    </row>
    <row r="239" spans="1:65" ht="81" customHeight="1" x14ac:dyDescent="0.2">
      <c r="A239" s="495">
        <v>1</v>
      </c>
      <c r="B239" s="490" t="s">
        <v>2795</v>
      </c>
      <c r="C239" s="489">
        <v>19</v>
      </c>
      <c r="D239" s="490" t="s">
        <v>617</v>
      </c>
      <c r="E239" s="489">
        <v>1906</v>
      </c>
      <c r="F239" s="490" t="s">
        <v>2794</v>
      </c>
      <c r="G239" s="489" t="s">
        <v>64</v>
      </c>
      <c r="H239" s="490" t="s">
        <v>2848</v>
      </c>
      <c r="I239" s="489">
        <v>1906023</v>
      </c>
      <c r="J239" s="490" t="s">
        <v>2840</v>
      </c>
      <c r="K239" s="495" t="s">
        <v>64</v>
      </c>
      <c r="L239" s="490" t="s">
        <v>2847</v>
      </c>
      <c r="M239" s="495">
        <v>190602300</v>
      </c>
      <c r="N239" s="490" t="s">
        <v>2838</v>
      </c>
      <c r="O239" s="698">
        <v>19899</v>
      </c>
      <c r="P239" s="495">
        <v>2020003630136</v>
      </c>
      <c r="Q239" s="490" t="s">
        <v>2846</v>
      </c>
      <c r="R239" s="708">
        <f t="shared" si="13"/>
        <v>1</v>
      </c>
      <c r="S239" s="490" t="s">
        <v>2845</v>
      </c>
      <c r="T239" s="490" t="s">
        <v>2844</v>
      </c>
      <c r="U239" s="490" t="s">
        <v>2843</v>
      </c>
      <c r="V239" s="1352">
        <v>1541216154.97</v>
      </c>
      <c r="W239" s="862" t="s">
        <v>2850</v>
      </c>
      <c r="X239" s="1033" t="s">
        <v>2796</v>
      </c>
      <c r="Y239" s="489">
        <v>154</v>
      </c>
      <c r="Z239" s="1030" t="s">
        <v>2841</v>
      </c>
      <c r="AA239" s="1032">
        <v>292684</v>
      </c>
      <c r="AB239" s="1032">
        <v>282326</v>
      </c>
      <c r="AC239" s="1032">
        <v>135912</v>
      </c>
      <c r="AD239" s="1032">
        <v>45122</v>
      </c>
      <c r="AE239" s="1032">
        <v>365607</v>
      </c>
      <c r="AF239" s="1032">
        <v>75612</v>
      </c>
      <c r="AG239" s="1032">
        <v>2145</v>
      </c>
      <c r="AH239" s="1032">
        <v>12718</v>
      </c>
      <c r="AI239" s="1032">
        <v>26</v>
      </c>
      <c r="AJ239" s="1032">
        <v>37</v>
      </c>
      <c r="AK239" s="1032">
        <v>0</v>
      </c>
      <c r="AL239" s="1032">
        <v>0</v>
      </c>
      <c r="AM239" s="1032">
        <v>53164</v>
      </c>
      <c r="AN239" s="1032">
        <v>16982</v>
      </c>
      <c r="AO239" s="1032">
        <v>60013</v>
      </c>
      <c r="AP239" s="1032">
        <v>575010</v>
      </c>
      <c r="AQ239" s="1031">
        <v>44563</v>
      </c>
      <c r="AR239" s="1031">
        <v>44926</v>
      </c>
      <c r="AS239" s="1030" t="s">
        <v>2783</v>
      </c>
      <c r="AT239" s="521"/>
      <c r="AU239" s="507"/>
      <c r="AV239" s="507"/>
      <c r="AW239" s="507"/>
      <c r="AX239" s="507"/>
      <c r="AY239" s="507"/>
      <c r="AZ239" s="507"/>
      <c r="BA239" s="507"/>
      <c r="BB239" s="507"/>
      <c r="BC239" s="507"/>
      <c r="BD239" s="507"/>
      <c r="BE239" s="507"/>
      <c r="BF239" s="507"/>
      <c r="BG239" s="507"/>
      <c r="BH239" s="507"/>
      <c r="BI239" s="507"/>
      <c r="BJ239" s="507"/>
      <c r="BK239" s="507"/>
      <c r="BL239" s="507"/>
      <c r="BM239" s="507"/>
    </row>
    <row r="240" spans="1:65" ht="81" customHeight="1" x14ac:dyDescent="0.2">
      <c r="A240" s="495">
        <v>1</v>
      </c>
      <c r="B240" s="490" t="s">
        <v>2795</v>
      </c>
      <c r="C240" s="489">
        <v>19</v>
      </c>
      <c r="D240" s="490" t="s">
        <v>617</v>
      </c>
      <c r="E240" s="489">
        <v>1906</v>
      </c>
      <c r="F240" s="490" t="s">
        <v>2794</v>
      </c>
      <c r="G240" s="489" t="s">
        <v>64</v>
      </c>
      <c r="H240" s="490" t="s">
        <v>2848</v>
      </c>
      <c r="I240" s="489">
        <v>1906023</v>
      </c>
      <c r="J240" s="490" t="s">
        <v>2840</v>
      </c>
      <c r="K240" s="495" t="s">
        <v>64</v>
      </c>
      <c r="L240" s="490" t="s">
        <v>2847</v>
      </c>
      <c r="M240" s="495">
        <v>190602300</v>
      </c>
      <c r="N240" s="490" t="s">
        <v>2838</v>
      </c>
      <c r="O240" s="698">
        <v>19899</v>
      </c>
      <c r="P240" s="495">
        <v>2020003630136</v>
      </c>
      <c r="Q240" s="490" t="s">
        <v>2846</v>
      </c>
      <c r="R240" s="708">
        <f t="shared" si="13"/>
        <v>1</v>
      </c>
      <c r="S240" s="490" t="s">
        <v>2845</v>
      </c>
      <c r="T240" s="490" t="s">
        <v>2844</v>
      </c>
      <c r="U240" s="490" t="s">
        <v>2843</v>
      </c>
      <c r="V240" s="1352">
        <v>413310780.13</v>
      </c>
      <c r="W240" s="862" t="s">
        <v>2849</v>
      </c>
      <c r="X240" s="1033" t="s">
        <v>2796</v>
      </c>
      <c r="Y240" s="489">
        <v>154</v>
      </c>
      <c r="Z240" s="1030" t="s">
        <v>2841</v>
      </c>
      <c r="AA240" s="1032">
        <v>292684</v>
      </c>
      <c r="AB240" s="1032">
        <v>282326</v>
      </c>
      <c r="AC240" s="1032">
        <v>135912</v>
      </c>
      <c r="AD240" s="1032">
        <v>45122</v>
      </c>
      <c r="AE240" s="1032">
        <v>365607</v>
      </c>
      <c r="AF240" s="1032">
        <v>75612</v>
      </c>
      <c r="AG240" s="1032">
        <v>2145</v>
      </c>
      <c r="AH240" s="1032">
        <v>12718</v>
      </c>
      <c r="AI240" s="1032">
        <v>26</v>
      </c>
      <c r="AJ240" s="1032">
        <v>37</v>
      </c>
      <c r="AK240" s="1032">
        <v>0</v>
      </c>
      <c r="AL240" s="1032">
        <v>0</v>
      </c>
      <c r="AM240" s="1032">
        <v>53164</v>
      </c>
      <c r="AN240" s="1032">
        <v>16982</v>
      </c>
      <c r="AO240" s="1032">
        <v>60013</v>
      </c>
      <c r="AP240" s="1032">
        <v>575010</v>
      </c>
      <c r="AQ240" s="1031">
        <v>44563</v>
      </c>
      <c r="AR240" s="1031">
        <v>44926</v>
      </c>
      <c r="AS240" s="1030" t="s">
        <v>2783</v>
      </c>
      <c r="AT240" s="521"/>
      <c r="AU240" s="507"/>
      <c r="AV240" s="507"/>
      <c r="AW240" s="507"/>
      <c r="AX240" s="507"/>
      <c r="AY240" s="507"/>
      <c r="AZ240" s="507"/>
      <c r="BA240" s="507"/>
      <c r="BB240" s="507"/>
      <c r="BC240" s="507"/>
      <c r="BD240" s="507"/>
      <c r="BE240" s="507"/>
      <c r="BF240" s="507"/>
      <c r="BG240" s="507"/>
      <c r="BH240" s="507"/>
      <c r="BI240" s="507"/>
      <c r="BJ240" s="507"/>
      <c r="BK240" s="507"/>
      <c r="BL240" s="507"/>
      <c r="BM240" s="507"/>
    </row>
    <row r="241" spans="1:65" ht="87.75" customHeight="1" x14ac:dyDescent="0.2">
      <c r="A241" s="495">
        <v>1</v>
      </c>
      <c r="B241" s="490" t="s">
        <v>2795</v>
      </c>
      <c r="C241" s="489">
        <v>19</v>
      </c>
      <c r="D241" s="490" t="s">
        <v>617</v>
      </c>
      <c r="E241" s="489">
        <v>1906</v>
      </c>
      <c r="F241" s="490" t="s">
        <v>2794</v>
      </c>
      <c r="G241" s="489" t="s">
        <v>64</v>
      </c>
      <c r="H241" s="490" t="s">
        <v>2848</v>
      </c>
      <c r="I241" s="489">
        <v>1906023</v>
      </c>
      <c r="J241" s="490" t="s">
        <v>2840</v>
      </c>
      <c r="K241" s="495" t="s">
        <v>64</v>
      </c>
      <c r="L241" s="490" t="s">
        <v>2847</v>
      </c>
      <c r="M241" s="495">
        <v>190602300</v>
      </c>
      <c r="N241" s="490" t="s">
        <v>2838</v>
      </c>
      <c r="O241" s="698">
        <v>19899</v>
      </c>
      <c r="P241" s="495">
        <v>2020003630136</v>
      </c>
      <c r="Q241" s="490" t="s">
        <v>2846</v>
      </c>
      <c r="R241" s="708">
        <f t="shared" si="13"/>
        <v>1</v>
      </c>
      <c r="S241" s="490" t="s">
        <v>2845</v>
      </c>
      <c r="T241" s="490" t="s">
        <v>2844</v>
      </c>
      <c r="U241" s="490" t="s">
        <v>2843</v>
      </c>
      <c r="V241" s="1352">
        <v>2364128935.5500002</v>
      </c>
      <c r="W241" s="862" t="s">
        <v>2842</v>
      </c>
      <c r="X241" s="1033" t="s">
        <v>2796</v>
      </c>
      <c r="Y241" s="489">
        <v>154</v>
      </c>
      <c r="Z241" s="1030" t="s">
        <v>2841</v>
      </c>
      <c r="AA241" s="1032">
        <v>292684</v>
      </c>
      <c r="AB241" s="1032">
        <v>282326</v>
      </c>
      <c r="AC241" s="1032">
        <v>135912</v>
      </c>
      <c r="AD241" s="1032">
        <v>45122</v>
      </c>
      <c r="AE241" s="1032">
        <v>365607</v>
      </c>
      <c r="AF241" s="1032">
        <v>75612</v>
      </c>
      <c r="AG241" s="1032">
        <v>2145</v>
      </c>
      <c r="AH241" s="1032">
        <v>12718</v>
      </c>
      <c r="AI241" s="1032">
        <v>26</v>
      </c>
      <c r="AJ241" s="1032">
        <v>37</v>
      </c>
      <c r="AK241" s="1032">
        <v>0</v>
      </c>
      <c r="AL241" s="1032">
        <v>0</v>
      </c>
      <c r="AM241" s="1032">
        <v>53164</v>
      </c>
      <c r="AN241" s="1032">
        <v>16982</v>
      </c>
      <c r="AO241" s="1032">
        <v>60013</v>
      </c>
      <c r="AP241" s="1032">
        <v>575010</v>
      </c>
      <c r="AQ241" s="1031">
        <v>44563</v>
      </c>
      <c r="AR241" s="1031">
        <v>44926</v>
      </c>
      <c r="AS241" s="1030" t="s">
        <v>2783</v>
      </c>
      <c r="AT241" s="521"/>
      <c r="AU241" s="507"/>
      <c r="AV241" s="507"/>
      <c r="AW241" s="507"/>
      <c r="AX241" s="507"/>
      <c r="AY241" s="507"/>
      <c r="AZ241" s="507"/>
      <c r="BA241" s="507"/>
      <c r="BB241" s="507"/>
      <c r="BC241" s="507"/>
      <c r="BD241" s="507"/>
      <c r="BE241" s="507"/>
      <c r="BF241" s="507"/>
      <c r="BG241" s="507"/>
      <c r="BH241" s="507"/>
      <c r="BI241" s="507"/>
      <c r="BJ241" s="507"/>
      <c r="BK241" s="507"/>
      <c r="BL241" s="507"/>
      <c r="BM241" s="507"/>
    </row>
    <row r="242" spans="1:65" ht="123.75" customHeight="1" x14ac:dyDescent="0.2">
      <c r="A242" s="495">
        <v>1</v>
      </c>
      <c r="B242" s="490" t="s">
        <v>2795</v>
      </c>
      <c r="C242" s="489">
        <v>19</v>
      </c>
      <c r="D242" s="490" t="s">
        <v>617</v>
      </c>
      <c r="E242" s="489">
        <v>1906</v>
      </c>
      <c r="F242" s="490" t="s">
        <v>2794</v>
      </c>
      <c r="G242" s="489" t="s">
        <v>64</v>
      </c>
      <c r="H242" s="490" t="s">
        <v>2793</v>
      </c>
      <c r="I242" s="489">
        <v>1906023</v>
      </c>
      <c r="J242" s="490" t="s">
        <v>2840</v>
      </c>
      <c r="K242" s="495" t="s">
        <v>64</v>
      </c>
      <c r="L242" s="490" t="s">
        <v>2839</v>
      </c>
      <c r="M242" s="495">
        <v>190602301</v>
      </c>
      <c r="N242" s="490" t="s">
        <v>2838</v>
      </c>
      <c r="O242" s="502">
        <v>60</v>
      </c>
      <c r="P242" s="495">
        <v>2020003630137</v>
      </c>
      <c r="Q242" s="490" t="s">
        <v>2823</v>
      </c>
      <c r="R242" s="532">
        <f>SUM(V242)/SUM($V$242:$V$245)</f>
        <v>0.20244574465233087</v>
      </c>
      <c r="S242" s="490" t="s">
        <v>2822</v>
      </c>
      <c r="T242" s="490" t="s">
        <v>2821</v>
      </c>
      <c r="U242" s="490" t="s">
        <v>2837</v>
      </c>
      <c r="V242" s="1351">
        <v>1485182578</v>
      </c>
      <c r="W242" s="862" t="s">
        <v>2836</v>
      </c>
      <c r="X242" s="1033" t="s">
        <v>2796</v>
      </c>
      <c r="Y242" s="489">
        <v>110</v>
      </c>
      <c r="Z242" s="1030" t="s">
        <v>2835</v>
      </c>
      <c r="AA242" s="1032">
        <v>292684</v>
      </c>
      <c r="AB242" s="1032">
        <v>282326</v>
      </c>
      <c r="AC242" s="1032">
        <v>135912</v>
      </c>
      <c r="AD242" s="1032">
        <v>45122</v>
      </c>
      <c r="AE242" s="1032">
        <v>365607</v>
      </c>
      <c r="AF242" s="1032">
        <v>75612</v>
      </c>
      <c r="AG242" s="1032">
        <v>2145</v>
      </c>
      <c r="AH242" s="1032">
        <v>12718</v>
      </c>
      <c r="AI242" s="1032">
        <v>26</v>
      </c>
      <c r="AJ242" s="1032">
        <v>37</v>
      </c>
      <c r="AK242" s="1032">
        <v>0</v>
      </c>
      <c r="AL242" s="1032">
        <v>0</v>
      </c>
      <c r="AM242" s="1032">
        <v>53164</v>
      </c>
      <c r="AN242" s="1032">
        <v>16982</v>
      </c>
      <c r="AO242" s="1032">
        <v>60013</v>
      </c>
      <c r="AP242" s="1032">
        <v>575010</v>
      </c>
      <c r="AQ242" s="1031">
        <v>44563</v>
      </c>
      <c r="AR242" s="1031">
        <v>44926</v>
      </c>
      <c r="AS242" s="1030" t="s">
        <v>2783</v>
      </c>
      <c r="AT242" s="521"/>
      <c r="AU242" s="507"/>
      <c r="AV242" s="507"/>
      <c r="AW242" s="507"/>
      <c r="AX242" s="507"/>
      <c r="AY242" s="507"/>
      <c r="AZ242" s="507"/>
      <c r="BA242" s="507"/>
      <c r="BB242" s="507"/>
      <c r="BC242" s="507"/>
      <c r="BD242" s="507"/>
      <c r="BE242" s="507"/>
      <c r="BF242" s="507"/>
      <c r="BG242" s="507"/>
      <c r="BH242" s="507"/>
      <c r="BI242" s="507"/>
      <c r="BJ242" s="507"/>
      <c r="BK242" s="507"/>
      <c r="BL242" s="507"/>
      <c r="BM242" s="507"/>
    </row>
    <row r="243" spans="1:65" ht="109.5" customHeight="1" x14ac:dyDescent="0.2">
      <c r="A243" s="495">
        <v>1</v>
      </c>
      <c r="B243" s="490" t="s">
        <v>2795</v>
      </c>
      <c r="C243" s="489">
        <v>19</v>
      </c>
      <c r="D243" s="490" t="s">
        <v>617</v>
      </c>
      <c r="E243" s="489">
        <v>1906</v>
      </c>
      <c r="F243" s="490" t="s">
        <v>2794</v>
      </c>
      <c r="G243" s="489" t="s">
        <v>64</v>
      </c>
      <c r="H243" s="490" t="s">
        <v>2832</v>
      </c>
      <c r="I243" s="489">
        <v>1906025</v>
      </c>
      <c r="J243" s="490" t="s">
        <v>2826</v>
      </c>
      <c r="K243" s="495" t="s">
        <v>64</v>
      </c>
      <c r="L243" s="490" t="s">
        <v>2831</v>
      </c>
      <c r="M243" s="495">
        <v>190602500</v>
      </c>
      <c r="N243" s="490" t="s">
        <v>2824</v>
      </c>
      <c r="O243" s="502">
        <v>100</v>
      </c>
      <c r="P243" s="495">
        <v>2020003630137</v>
      </c>
      <c r="Q243" s="490" t="s">
        <v>2823</v>
      </c>
      <c r="R243" s="532">
        <f>SUM($V$243:$V$245)/SUM($V$242:$V$245)</f>
        <v>0.79755425534766911</v>
      </c>
      <c r="S243" s="490" t="s">
        <v>2822</v>
      </c>
      <c r="T243" s="490" t="s">
        <v>2821</v>
      </c>
      <c r="U243" s="490" t="s">
        <v>2830</v>
      </c>
      <c r="V243" s="1351">
        <v>1725393294</v>
      </c>
      <c r="W243" s="862" t="s">
        <v>2834</v>
      </c>
      <c r="X243" s="1033" t="s">
        <v>2796</v>
      </c>
      <c r="Y243" s="489">
        <v>171</v>
      </c>
      <c r="Z243" s="1030" t="s">
        <v>2833</v>
      </c>
      <c r="AA243" s="1032">
        <v>292684</v>
      </c>
      <c r="AB243" s="1032">
        <v>282326</v>
      </c>
      <c r="AC243" s="1032">
        <v>135912</v>
      </c>
      <c r="AD243" s="1032">
        <v>45122</v>
      </c>
      <c r="AE243" s="1032">
        <v>365607</v>
      </c>
      <c r="AF243" s="1032">
        <v>75612</v>
      </c>
      <c r="AG243" s="1032">
        <v>2145</v>
      </c>
      <c r="AH243" s="1032">
        <v>12718</v>
      </c>
      <c r="AI243" s="1032">
        <v>26</v>
      </c>
      <c r="AJ243" s="1032">
        <v>37</v>
      </c>
      <c r="AK243" s="1032">
        <v>0</v>
      </c>
      <c r="AL243" s="1032">
        <v>0</v>
      </c>
      <c r="AM243" s="1032">
        <v>53164</v>
      </c>
      <c r="AN243" s="1032">
        <v>16982</v>
      </c>
      <c r="AO243" s="1032">
        <v>60013</v>
      </c>
      <c r="AP243" s="1032">
        <v>575010</v>
      </c>
      <c r="AQ243" s="1031">
        <v>44563</v>
      </c>
      <c r="AR243" s="1031">
        <v>44926</v>
      </c>
      <c r="AS243" s="1030" t="s">
        <v>2783</v>
      </c>
      <c r="AT243" s="521"/>
      <c r="AU243" s="507"/>
      <c r="AV243" s="507"/>
      <c r="AW243" s="507"/>
      <c r="AX243" s="507"/>
      <c r="AY243" s="507"/>
      <c r="AZ243" s="507"/>
      <c r="BA243" s="507"/>
      <c r="BB243" s="507"/>
      <c r="BC243" s="507"/>
      <c r="BD243" s="507"/>
      <c r="BE243" s="507"/>
      <c r="BF243" s="507"/>
      <c r="BG243" s="507"/>
      <c r="BH243" s="507"/>
      <c r="BI243" s="507"/>
      <c r="BJ243" s="507"/>
      <c r="BK243" s="507"/>
      <c r="BL243" s="507"/>
      <c r="BM243" s="507"/>
    </row>
    <row r="244" spans="1:65" ht="109.5" customHeight="1" x14ac:dyDescent="0.2">
      <c r="A244" s="495">
        <v>1</v>
      </c>
      <c r="B244" s="490" t="s">
        <v>2795</v>
      </c>
      <c r="C244" s="489">
        <v>19</v>
      </c>
      <c r="D244" s="490" t="s">
        <v>617</v>
      </c>
      <c r="E244" s="489">
        <v>1906</v>
      </c>
      <c r="F244" s="490" t="s">
        <v>2794</v>
      </c>
      <c r="G244" s="489" t="s">
        <v>64</v>
      </c>
      <c r="H244" s="490" t="s">
        <v>2832</v>
      </c>
      <c r="I244" s="489">
        <v>1906025</v>
      </c>
      <c r="J244" s="490" t="s">
        <v>2826</v>
      </c>
      <c r="K244" s="495" t="s">
        <v>64</v>
      </c>
      <c r="L244" s="490" t="s">
        <v>2831</v>
      </c>
      <c r="M244" s="495">
        <v>190602500</v>
      </c>
      <c r="N244" s="490" t="s">
        <v>2824</v>
      </c>
      <c r="O244" s="502">
        <v>100</v>
      </c>
      <c r="P244" s="495">
        <v>2020003630137</v>
      </c>
      <c r="Q244" s="490" t="s">
        <v>2823</v>
      </c>
      <c r="R244" s="532">
        <f>SUM($V$243:$V$245)/SUM($V$242:$V$245)</f>
        <v>0.79755425534766911</v>
      </c>
      <c r="S244" s="490" t="s">
        <v>2822</v>
      </c>
      <c r="T244" s="490" t="s">
        <v>2821</v>
      </c>
      <c r="U244" s="490" t="s">
        <v>2830</v>
      </c>
      <c r="V244" s="1351">
        <v>500000000</v>
      </c>
      <c r="W244" s="862" t="s">
        <v>2829</v>
      </c>
      <c r="X244" s="1033" t="s">
        <v>2796</v>
      </c>
      <c r="Y244" s="489">
        <v>35</v>
      </c>
      <c r="Z244" s="1030" t="s">
        <v>2828</v>
      </c>
      <c r="AA244" s="1032">
        <v>292684</v>
      </c>
      <c r="AB244" s="1032">
        <v>282326</v>
      </c>
      <c r="AC244" s="1032">
        <v>135912</v>
      </c>
      <c r="AD244" s="1032">
        <v>45122</v>
      </c>
      <c r="AE244" s="1032">
        <v>365607</v>
      </c>
      <c r="AF244" s="1032">
        <v>75612</v>
      </c>
      <c r="AG244" s="1032">
        <v>2145</v>
      </c>
      <c r="AH244" s="1032">
        <v>12718</v>
      </c>
      <c r="AI244" s="1032">
        <v>26</v>
      </c>
      <c r="AJ244" s="1032">
        <v>37</v>
      </c>
      <c r="AK244" s="1032">
        <v>0</v>
      </c>
      <c r="AL244" s="1032">
        <v>0</v>
      </c>
      <c r="AM244" s="1032">
        <v>53164</v>
      </c>
      <c r="AN244" s="1032">
        <v>16982</v>
      </c>
      <c r="AO244" s="1032">
        <v>60013</v>
      </c>
      <c r="AP244" s="1032">
        <v>575010</v>
      </c>
      <c r="AQ244" s="1031">
        <v>44563</v>
      </c>
      <c r="AR244" s="1031">
        <v>44926</v>
      </c>
      <c r="AS244" s="1030" t="s">
        <v>2783</v>
      </c>
      <c r="AT244" s="521"/>
      <c r="AU244" s="507"/>
      <c r="AV244" s="507"/>
      <c r="AW244" s="507"/>
      <c r="AX244" s="507"/>
      <c r="AY244" s="507"/>
      <c r="AZ244" s="507"/>
      <c r="BA244" s="507"/>
      <c r="BB244" s="507"/>
      <c r="BC244" s="507"/>
      <c r="BD244" s="507"/>
      <c r="BE244" s="507"/>
      <c r="BF244" s="507"/>
      <c r="BG244" s="507"/>
      <c r="BH244" s="507"/>
      <c r="BI244" s="507"/>
      <c r="BJ244" s="507"/>
      <c r="BK244" s="507"/>
      <c r="BL244" s="507"/>
      <c r="BM244" s="507"/>
    </row>
    <row r="245" spans="1:65" ht="88.5" customHeight="1" x14ac:dyDescent="0.2">
      <c r="A245" s="495">
        <v>1</v>
      </c>
      <c r="B245" s="490" t="s">
        <v>2795</v>
      </c>
      <c r="C245" s="489">
        <v>19</v>
      </c>
      <c r="D245" s="490" t="s">
        <v>617</v>
      </c>
      <c r="E245" s="489">
        <v>1906</v>
      </c>
      <c r="F245" s="490" t="s">
        <v>2794</v>
      </c>
      <c r="G245" s="489" t="s">
        <v>64</v>
      </c>
      <c r="H245" s="490" t="s">
        <v>2827</v>
      </c>
      <c r="I245" s="489">
        <v>1906025</v>
      </c>
      <c r="J245" s="490" t="s">
        <v>2826</v>
      </c>
      <c r="K245" s="495" t="s">
        <v>64</v>
      </c>
      <c r="L245" s="490" t="s">
        <v>2825</v>
      </c>
      <c r="M245" s="495">
        <v>190602500</v>
      </c>
      <c r="N245" s="490" t="s">
        <v>2824</v>
      </c>
      <c r="O245" s="502">
        <v>100</v>
      </c>
      <c r="P245" s="495">
        <v>2020003630137</v>
      </c>
      <c r="Q245" s="490" t="s">
        <v>2823</v>
      </c>
      <c r="R245" s="532">
        <f>SUM($V$243:$V$245)/SUM($V$242:$V$245)</f>
        <v>0.79755425534766911</v>
      </c>
      <c r="S245" s="490" t="s">
        <v>2822</v>
      </c>
      <c r="T245" s="490" t="s">
        <v>2821</v>
      </c>
      <c r="U245" s="490" t="s">
        <v>2820</v>
      </c>
      <c r="V245" s="1351">
        <v>3625624652</v>
      </c>
      <c r="W245" s="862" t="s">
        <v>2819</v>
      </c>
      <c r="X245" s="1033" t="s">
        <v>2796</v>
      </c>
      <c r="Y245" s="489">
        <v>58</v>
      </c>
      <c r="Z245" s="1030" t="s">
        <v>2818</v>
      </c>
      <c r="AA245" s="1032">
        <v>292684</v>
      </c>
      <c r="AB245" s="1032">
        <v>282326</v>
      </c>
      <c r="AC245" s="1032">
        <v>135912</v>
      </c>
      <c r="AD245" s="1032">
        <v>45122</v>
      </c>
      <c r="AE245" s="1032">
        <v>365607</v>
      </c>
      <c r="AF245" s="1032">
        <v>75612</v>
      </c>
      <c r="AG245" s="1032">
        <v>2145</v>
      </c>
      <c r="AH245" s="1032">
        <v>12718</v>
      </c>
      <c r="AI245" s="1032">
        <v>26</v>
      </c>
      <c r="AJ245" s="1032">
        <v>37</v>
      </c>
      <c r="AK245" s="1032">
        <v>0</v>
      </c>
      <c r="AL245" s="1032">
        <v>0</v>
      </c>
      <c r="AM245" s="1032">
        <v>53164</v>
      </c>
      <c r="AN245" s="1032">
        <v>16982</v>
      </c>
      <c r="AO245" s="1032">
        <v>60013</v>
      </c>
      <c r="AP245" s="1032">
        <v>575010</v>
      </c>
      <c r="AQ245" s="1031">
        <v>44563</v>
      </c>
      <c r="AR245" s="1031">
        <v>44926</v>
      </c>
      <c r="AS245" s="1030" t="s">
        <v>2783</v>
      </c>
      <c r="AT245" s="521"/>
      <c r="AU245" s="507"/>
      <c r="AV245" s="507"/>
      <c r="AW245" s="507"/>
      <c r="AX245" s="507"/>
      <c r="AY245" s="507"/>
      <c r="AZ245" s="507"/>
      <c r="BA245" s="507"/>
      <c r="BB245" s="507"/>
      <c r="BC245" s="507"/>
      <c r="BD245" s="507"/>
      <c r="BE245" s="507"/>
      <c r="BF245" s="507"/>
      <c r="BG245" s="507"/>
      <c r="BH245" s="507"/>
      <c r="BI245" s="507"/>
      <c r="BJ245" s="507"/>
      <c r="BK245" s="507"/>
      <c r="BL245" s="507"/>
      <c r="BM245" s="507"/>
    </row>
    <row r="246" spans="1:65" ht="78.75" customHeight="1" x14ac:dyDescent="0.2">
      <c r="A246" s="495">
        <v>1</v>
      </c>
      <c r="B246" s="490" t="s">
        <v>2795</v>
      </c>
      <c r="C246" s="489">
        <v>19</v>
      </c>
      <c r="D246" s="490" t="s">
        <v>617</v>
      </c>
      <c r="E246" s="694">
        <v>1906</v>
      </c>
      <c r="F246" s="490" t="s">
        <v>2794</v>
      </c>
      <c r="G246" s="489">
        <v>1906029</v>
      </c>
      <c r="H246" s="490" t="s">
        <v>2812</v>
      </c>
      <c r="I246" s="489">
        <v>1906029</v>
      </c>
      <c r="J246" s="490" t="s">
        <v>2812</v>
      </c>
      <c r="K246" s="495">
        <v>190602900</v>
      </c>
      <c r="L246" s="490" t="s">
        <v>2811</v>
      </c>
      <c r="M246" s="495">
        <v>190602900</v>
      </c>
      <c r="N246" s="490" t="s">
        <v>2811</v>
      </c>
      <c r="O246" s="698">
        <v>40</v>
      </c>
      <c r="P246" s="495">
        <v>2020003630138</v>
      </c>
      <c r="Q246" s="490" t="s">
        <v>2790</v>
      </c>
      <c r="R246" s="708">
        <f t="shared" ref="R246:R251" si="14">SUM($V$246:$V$251)/SUM($V$246:$V$256)</f>
        <v>0.68675359254473545</v>
      </c>
      <c r="S246" s="490" t="s">
        <v>2789</v>
      </c>
      <c r="T246" s="490" t="s">
        <v>2810</v>
      </c>
      <c r="U246" s="490" t="s">
        <v>2817</v>
      </c>
      <c r="V246" s="1351">
        <v>25390000</v>
      </c>
      <c r="W246" s="862" t="s">
        <v>2808</v>
      </c>
      <c r="X246" s="1033" t="s">
        <v>2796</v>
      </c>
      <c r="Y246" s="495">
        <v>20</v>
      </c>
      <c r="Z246" s="1030" t="s">
        <v>2784</v>
      </c>
      <c r="AA246" s="1032">
        <v>292684</v>
      </c>
      <c r="AB246" s="1032">
        <v>282326</v>
      </c>
      <c r="AC246" s="1032">
        <v>135912</v>
      </c>
      <c r="AD246" s="1032">
        <v>45122</v>
      </c>
      <c r="AE246" s="1032">
        <v>365607</v>
      </c>
      <c r="AF246" s="1032">
        <v>86875</v>
      </c>
      <c r="AG246" s="1032">
        <v>2145</v>
      </c>
      <c r="AH246" s="1032">
        <v>12718</v>
      </c>
      <c r="AI246" s="1032">
        <v>26</v>
      </c>
      <c r="AJ246" s="1032">
        <v>37</v>
      </c>
      <c r="AK246" s="1032">
        <v>0</v>
      </c>
      <c r="AL246" s="1032">
        <v>0</v>
      </c>
      <c r="AM246" s="1032">
        <v>53164</v>
      </c>
      <c r="AN246" s="1032">
        <v>16982</v>
      </c>
      <c r="AO246" s="1032">
        <v>60013</v>
      </c>
      <c r="AP246" s="1032">
        <v>575010</v>
      </c>
      <c r="AQ246" s="1031">
        <v>44563</v>
      </c>
      <c r="AR246" s="1031">
        <v>44926</v>
      </c>
      <c r="AS246" s="1030" t="s">
        <v>2783</v>
      </c>
      <c r="AT246" s="521"/>
      <c r="AU246" s="521"/>
      <c r="AV246" s="521"/>
      <c r="AW246" s="521"/>
      <c r="AX246" s="521"/>
      <c r="AY246" s="521"/>
      <c r="AZ246" s="521"/>
      <c r="BA246" s="521"/>
      <c r="BB246" s="521"/>
      <c r="BC246" s="521"/>
      <c r="BD246" s="521"/>
      <c r="BE246" s="521"/>
      <c r="BF246" s="521"/>
      <c r="BG246" s="521"/>
      <c r="BH246" s="521"/>
      <c r="BI246" s="521"/>
      <c r="BJ246" s="521"/>
      <c r="BK246" s="521"/>
      <c r="BL246" s="521"/>
      <c r="BM246" s="521"/>
    </row>
    <row r="247" spans="1:65" ht="84" customHeight="1" x14ac:dyDescent="0.2">
      <c r="A247" s="495">
        <v>1</v>
      </c>
      <c r="B247" s="490" t="s">
        <v>2795</v>
      </c>
      <c r="C247" s="489">
        <v>19</v>
      </c>
      <c r="D247" s="490" t="s">
        <v>617</v>
      </c>
      <c r="E247" s="694">
        <v>1906</v>
      </c>
      <c r="F247" s="490" t="s">
        <v>2794</v>
      </c>
      <c r="G247" s="489">
        <v>1906029</v>
      </c>
      <c r="H247" s="490" t="s">
        <v>2812</v>
      </c>
      <c r="I247" s="489">
        <v>1906029</v>
      </c>
      <c r="J247" s="490" t="s">
        <v>2812</v>
      </c>
      <c r="K247" s="495">
        <v>190602900</v>
      </c>
      <c r="L247" s="490" t="s">
        <v>2811</v>
      </c>
      <c r="M247" s="495">
        <v>190602900</v>
      </c>
      <c r="N247" s="490" t="s">
        <v>2811</v>
      </c>
      <c r="O247" s="698">
        <v>40</v>
      </c>
      <c r="P247" s="495">
        <v>2020003630138</v>
      </c>
      <c r="Q247" s="490" t="s">
        <v>2790</v>
      </c>
      <c r="R247" s="708">
        <f t="shared" si="14"/>
        <v>0.68675359254473545</v>
      </c>
      <c r="S247" s="490" t="s">
        <v>2789</v>
      </c>
      <c r="T247" s="490" t="s">
        <v>2810</v>
      </c>
      <c r="U247" s="490" t="s">
        <v>2816</v>
      </c>
      <c r="V247" s="1351">
        <f>20000000+10000000</f>
        <v>30000000</v>
      </c>
      <c r="W247" s="862" t="s">
        <v>2808</v>
      </c>
      <c r="X247" s="1033" t="s">
        <v>2796</v>
      </c>
      <c r="Y247" s="495">
        <v>20</v>
      </c>
      <c r="Z247" s="1030" t="s">
        <v>2784</v>
      </c>
      <c r="AA247" s="1032">
        <v>292684</v>
      </c>
      <c r="AB247" s="1032">
        <v>282326</v>
      </c>
      <c r="AC247" s="1032">
        <v>135912</v>
      </c>
      <c r="AD247" s="1032">
        <v>45122</v>
      </c>
      <c r="AE247" s="1032">
        <v>365607</v>
      </c>
      <c r="AF247" s="1032">
        <v>86875</v>
      </c>
      <c r="AG247" s="1032">
        <v>2145</v>
      </c>
      <c r="AH247" s="1032">
        <v>12718</v>
      </c>
      <c r="AI247" s="1032">
        <v>26</v>
      </c>
      <c r="AJ247" s="1032">
        <v>37</v>
      </c>
      <c r="AK247" s="1032">
        <v>0</v>
      </c>
      <c r="AL247" s="1032">
        <v>0</v>
      </c>
      <c r="AM247" s="1032">
        <v>53164</v>
      </c>
      <c r="AN247" s="1032">
        <v>16982</v>
      </c>
      <c r="AO247" s="1032">
        <v>60013</v>
      </c>
      <c r="AP247" s="1032">
        <v>575010</v>
      </c>
      <c r="AQ247" s="1031">
        <v>44563</v>
      </c>
      <c r="AR247" s="1031">
        <v>44926</v>
      </c>
      <c r="AS247" s="1030" t="s">
        <v>2783</v>
      </c>
      <c r="AT247" s="521"/>
      <c r="AU247" s="507"/>
      <c r="AV247" s="507"/>
      <c r="AW247" s="507"/>
      <c r="AX247" s="507"/>
      <c r="AY247" s="507"/>
      <c r="AZ247" s="507"/>
      <c r="BA247" s="507"/>
      <c r="BB247" s="507"/>
      <c r="BC247" s="507"/>
      <c r="BD247" s="507"/>
      <c r="BE247" s="507"/>
      <c r="BF247" s="507"/>
      <c r="BG247" s="507"/>
      <c r="BH247" s="507"/>
      <c r="BI247" s="507"/>
      <c r="BJ247" s="507"/>
      <c r="BK247" s="507"/>
      <c r="BL247" s="507"/>
      <c r="BM247" s="507"/>
    </row>
    <row r="248" spans="1:65" ht="93" customHeight="1" x14ac:dyDescent="0.2">
      <c r="A248" s="495">
        <v>1</v>
      </c>
      <c r="B248" s="490" t="s">
        <v>2795</v>
      </c>
      <c r="C248" s="489">
        <v>19</v>
      </c>
      <c r="D248" s="490" t="s">
        <v>617</v>
      </c>
      <c r="E248" s="694">
        <v>1906</v>
      </c>
      <c r="F248" s="490" t="s">
        <v>2794</v>
      </c>
      <c r="G248" s="489">
        <v>1906029</v>
      </c>
      <c r="H248" s="490" t="s">
        <v>2812</v>
      </c>
      <c r="I248" s="489">
        <v>1906029</v>
      </c>
      <c r="J248" s="490" t="s">
        <v>2812</v>
      </c>
      <c r="K248" s="495">
        <v>190602900</v>
      </c>
      <c r="L248" s="490" t="s">
        <v>2811</v>
      </c>
      <c r="M248" s="495">
        <v>190602900</v>
      </c>
      <c r="N248" s="490" t="s">
        <v>2811</v>
      </c>
      <c r="O248" s="698">
        <v>40</v>
      </c>
      <c r="P248" s="495">
        <v>2020003630138</v>
      </c>
      <c r="Q248" s="490" t="s">
        <v>2790</v>
      </c>
      <c r="R248" s="708">
        <f t="shared" si="14"/>
        <v>0.68675359254473545</v>
      </c>
      <c r="S248" s="490" t="s">
        <v>2789</v>
      </c>
      <c r="T248" s="490" t="s">
        <v>2810</v>
      </c>
      <c r="U248" s="490" t="s">
        <v>2815</v>
      </c>
      <c r="V248" s="1351">
        <f>20000000+15000000</f>
        <v>35000000</v>
      </c>
      <c r="W248" s="862" t="s">
        <v>2808</v>
      </c>
      <c r="X248" s="1033" t="s">
        <v>2796</v>
      </c>
      <c r="Y248" s="495">
        <v>20</v>
      </c>
      <c r="Z248" s="1030" t="s">
        <v>2784</v>
      </c>
      <c r="AA248" s="1032">
        <v>292684</v>
      </c>
      <c r="AB248" s="1032">
        <v>282326</v>
      </c>
      <c r="AC248" s="1032">
        <v>135912</v>
      </c>
      <c r="AD248" s="1032">
        <v>45122</v>
      </c>
      <c r="AE248" s="1032">
        <v>365607</v>
      </c>
      <c r="AF248" s="1032">
        <v>86875</v>
      </c>
      <c r="AG248" s="1032">
        <v>2145</v>
      </c>
      <c r="AH248" s="1032">
        <v>12718</v>
      </c>
      <c r="AI248" s="1032">
        <v>26</v>
      </c>
      <c r="AJ248" s="1032">
        <v>37</v>
      </c>
      <c r="AK248" s="1032">
        <v>0</v>
      </c>
      <c r="AL248" s="1032">
        <v>0</v>
      </c>
      <c r="AM248" s="1032">
        <v>53164</v>
      </c>
      <c r="AN248" s="1032">
        <v>16982</v>
      </c>
      <c r="AO248" s="1032">
        <v>60013</v>
      </c>
      <c r="AP248" s="1032">
        <v>575010</v>
      </c>
      <c r="AQ248" s="1031">
        <v>44563</v>
      </c>
      <c r="AR248" s="1031">
        <v>44926</v>
      </c>
      <c r="AS248" s="1030" t="s">
        <v>2783</v>
      </c>
      <c r="AT248" s="521"/>
      <c r="AU248" s="507"/>
      <c r="AV248" s="507"/>
      <c r="AW248" s="507"/>
      <c r="AX248" s="507"/>
      <c r="AY248" s="507"/>
      <c r="AZ248" s="507"/>
      <c r="BA248" s="507"/>
      <c r="BB248" s="507"/>
      <c r="BC248" s="507"/>
      <c r="BD248" s="507"/>
      <c r="BE248" s="507"/>
      <c r="BF248" s="507"/>
      <c r="BG248" s="507"/>
      <c r="BH248" s="507"/>
      <c r="BI248" s="507"/>
      <c r="BJ248" s="507"/>
      <c r="BK248" s="507"/>
      <c r="BL248" s="507"/>
      <c r="BM248" s="507"/>
    </row>
    <row r="249" spans="1:65" ht="85.5" customHeight="1" x14ac:dyDescent="0.2">
      <c r="A249" s="495">
        <v>1</v>
      </c>
      <c r="B249" s="490" t="s">
        <v>2795</v>
      </c>
      <c r="C249" s="489">
        <v>19</v>
      </c>
      <c r="D249" s="490" t="s">
        <v>617</v>
      </c>
      <c r="E249" s="694">
        <v>1906</v>
      </c>
      <c r="F249" s="490" t="s">
        <v>2794</v>
      </c>
      <c r="G249" s="489">
        <v>1906029</v>
      </c>
      <c r="H249" s="490" t="s">
        <v>2812</v>
      </c>
      <c r="I249" s="489">
        <v>1906029</v>
      </c>
      <c r="J249" s="490" t="s">
        <v>2812</v>
      </c>
      <c r="K249" s="495">
        <v>190602900</v>
      </c>
      <c r="L249" s="490" t="s">
        <v>2811</v>
      </c>
      <c r="M249" s="495">
        <v>190602900</v>
      </c>
      <c r="N249" s="490" t="s">
        <v>2811</v>
      </c>
      <c r="O249" s="698">
        <v>40</v>
      </c>
      <c r="P249" s="495">
        <v>2020003630138</v>
      </c>
      <c r="Q249" s="490" t="s">
        <v>2790</v>
      </c>
      <c r="R249" s="708">
        <f t="shared" si="14"/>
        <v>0.68675359254473545</v>
      </c>
      <c r="S249" s="490" t="s">
        <v>2789</v>
      </c>
      <c r="T249" s="490" t="s">
        <v>2810</v>
      </c>
      <c r="U249" s="490" t="s">
        <v>2814</v>
      </c>
      <c r="V249" s="1351">
        <v>20000000</v>
      </c>
      <c r="W249" s="862" t="s">
        <v>2808</v>
      </c>
      <c r="X249" s="1033" t="s">
        <v>2796</v>
      </c>
      <c r="Y249" s="495">
        <v>20</v>
      </c>
      <c r="Z249" s="1030" t="s">
        <v>2784</v>
      </c>
      <c r="AA249" s="1032">
        <v>292684</v>
      </c>
      <c r="AB249" s="1032">
        <v>282326</v>
      </c>
      <c r="AC249" s="1032">
        <v>135912</v>
      </c>
      <c r="AD249" s="1032">
        <v>45122</v>
      </c>
      <c r="AE249" s="1032">
        <v>365607</v>
      </c>
      <c r="AF249" s="1032">
        <v>86875</v>
      </c>
      <c r="AG249" s="1032">
        <v>2145</v>
      </c>
      <c r="AH249" s="1032">
        <v>12718</v>
      </c>
      <c r="AI249" s="1032">
        <v>26</v>
      </c>
      <c r="AJ249" s="1032">
        <v>37</v>
      </c>
      <c r="AK249" s="1032">
        <v>0</v>
      </c>
      <c r="AL249" s="1032">
        <v>0</v>
      </c>
      <c r="AM249" s="1032">
        <v>53164</v>
      </c>
      <c r="AN249" s="1032">
        <v>16982</v>
      </c>
      <c r="AO249" s="1032">
        <v>60013</v>
      </c>
      <c r="AP249" s="1032">
        <v>575010</v>
      </c>
      <c r="AQ249" s="1031">
        <v>44563</v>
      </c>
      <c r="AR249" s="1031">
        <v>44926</v>
      </c>
      <c r="AS249" s="1030" t="s">
        <v>2783</v>
      </c>
      <c r="AT249" s="521"/>
      <c r="AU249" s="507"/>
      <c r="AV249" s="507"/>
      <c r="AW249" s="507"/>
      <c r="AX249" s="507"/>
      <c r="AY249" s="507"/>
      <c r="AZ249" s="507"/>
      <c r="BA249" s="507"/>
      <c r="BB249" s="507"/>
      <c r="BC249" s="507"/>
      <c r="BD249" s="507"/>
      <c r="BE249" s="507"/>
      <c r="BF249" s="507"/>
      <c r="BG249" s="507"/>
      <c r="BH249" s="507"/>
      <c r="BI249" s="507"/>
      <c r="BJ249" s="507"/>
      <c r="BK249" s="507"/>
      <c r="BL249" s="507"/>
      <c r="BM249" s="507"/>
    </row>
    <row r="250" spans="1:65" ht="69.75" customHeight="1" x14ac:dyDescent="0.2">
      <c r="A250" s="495">
        <v>1</v>
      </c>
      <c r="B250" s="490" t="s">
        <v>2795</v>
      </c>
      <c r="C250" s="489">
        <v>19</v>
      </c>
      <c r="D250" s="490" t="s">
        <v>617</v>
      </c>
      <c r="E250" s="694">
        <v>1906</v>
      </c>
      <c r="F250" s="490" t="s">
        <v>2794</v>
      </c>
      <c r="G250" s="489">
        <v>1906029</v>
      </c>
      <c r="H250" s="490" t="s">
        <v>2812</v>
      </c>
      <c r="I250" s="489">
        <v>1906029</v>
      </c>
      <c r="J250" s="490" t="s">
        <v>2812</v>
      </c>
      <c r="K250" s="495">
        <v>190602900</v>
      </c>
      <c r="L250" s="490" t="s">
        <v>2811</v>
      </c>
      <c r="M250" s="495">
        <v>190602900</v>
      </c>
      <c r="N250" s="490" t="s">
        <v>2811</v>
      </c>
      <c r="O250" s="698">
        <v>40</v>
      </c>
      <c r="P250" s="495">
        <v>2020003630138</v>
      </c>
      <c r="Q250" s="490" t="s">
        <v>2790</v>
      </c>
      <c r="R250" s="708">
        <f t="shared" si="14"/>
        <v>0.68675359254473545</v>
      </c>
      <c r="S250" s="490" t="s">
        <v>2789</v>
      </c>
      <c r="T250" s="490" t="s">
        <v>2810</v>
      </c>
      <c r="U250" s="490" t="s">
        <v>2813</v>
      </c>
      <c r="V250" s="1351">
        <v>15000000</v>
      </c>
      <c r="W250" s="862" t="s">
        <v>2808</v>
      </c>
      <c r="X250" s="1033" t="s">
        <v>2796</v>
      </c>
      <c r="Y250" s="495">
        <v>20</v>
      </c>
      <c r="Z250" s="1030" t="s">
        <v>2784</v>
      </c>
      <c r="AA250" s="1032">
        <v>292684</v>
      </c>
      <c r="AB250" s="1032">
        <v>282326</v>
      </c>
      <c r="AC250" s="1032">
        <v>135912</v>
      </c>
      <c r="AD250" s="1032">
        <v>45122</v>
      </c>
      <c r="AE250" s="1032">
        <v>365607</v>
      </c>
      <c r="AF250" s="1032">
        <v>86875</v>
      </c>
      <c r="AG250" s="1032">
        <v>2145</v>
      </c>
      <c r="AH250" s="1032">
        <v>12718</v>
      </c>
      <c r="AI250" s="1032">
        <v>26</v>
      </c>
      <c r="AJ250" s="1032">
        <v>37</v>
      </c>
      <c r="AK250" s="1032">
        <v>0</v>
      </c>
      <c r="AL250" s="1032">
        <v>0</v>
      </c>
      <c r="AM250" s="1032">
        <v>53164</v>
      </c>
      <c r="AN250" s="1032">
        <v>16982</v>
      </c>
      <c r="AO250" s="1032">
        <v>60013</v>
      </c>
      <c r="AP250" s="1032">
        <v>575010</v>
      </c>
      <c r="AQ250" s="1031">
        <v>44563</v>
      </c>
      <c r="AR250" s="1031">
        <v>44926</v>
      </c>
      <c r="AS250" s="1030" t="s">
        <v>2783</v>
      </c>
      <c r="AT250" s="521"/>
      <c r="AU250" s="507"/>
      <c r="AV250" s="507"/>
      <c r="AW250" s="507"/>
      <c r="AX250" s="507"/>
      <c r="AY250" s="507"/>
      <c r="AZ250" s="507"/>
      <c r="BA250" s="507"/>
      <c r="BB250" s="507"/>
      <c r="BC250" s="507"/>
      <c r="BD250" s="507"/>
      <c r="BE250" s="507"/>
      <c r="BF250" s="507"/>
      <c r="BG250" s="507"/>
      <c r="BH250" s="507"/>
      <c r="BI250" s="507"/>
      <c r="BJ250" s="507"/>
      <c r="BK250" s="507"/>
      <c r="BL250" s="507"/>
      <c r="BM250" s="507"/>
    </row>
    <row r="251" spans="1:65" ht="69.75" customHeight="1" x14ac:dyDescent="0.2">
      <c r="A251" s="495">
        <v>1</v>
      </c>
      <c r="B251" s="490" t="s">
        <v>2795</v>
      </c>
      <c r="C251" s="489">
        <v>19</v>
      </c>
      <c r="D251" s="490" t="s">
        <v>617</v>
      </c>
      <c r="E251" s="694">
        <v>1906</v>
      </c>
      <c r="F251" s="490" t="s">
        <v>2794</v>
      </c>
      <c r="G251" s="489">
        <v>1906029</v>
      </c>
      <c r="H251" s="490" t="s">
        <v>2812</v>
      </c>
      <c r="I251" s="489">
        <v>1906029</v>
      </c>
      <c r="J251" s="490" t="s">
        <v>2812</v>
      </c>
      <c r="K251" s="495">
        <v>190602900</v>
      </c>
      <c r="L251" s="490" t="s">
        <v>2811</v>
      </c>
      <c r="M251" s="495">
        <v>190602900</v>
      </c>
      <c r="N251" s="490" t="s">
        <v>2811</v>
      </c>
      <c r="O251" s="698">
        <v>40</v>
      </c>
      <c r="P251" s="495">
        <v>2020003630138</v>
      </c>
      <c r="Q251" s="490" t="s">
        <v>2790</v>
      </c>
      <c r="R251" s="708">
        <f t="shared" si="14"/>
        <v>0.68675359254473545</v>
      </c>
      <c r="S251" s="490" t="s">
        <v>2789</v>
      </c>
      <c r="T251" s="490" t="s">
        <v>2810</v>
      </c>
      <c r="U251" s="490" t="s">
        <v>2809</v>
      </c>
      <c r="V251" s="1352">
        <v>50000000</v>
      </c>
      <c r="W251" s="862" t="s">
        <v>2808</v>
      </c>
      <c r="X251" s="1033" t="s">
        <v>2796</v>
      </c>
      <c r="Y251" s="495">
        <v>20</v>
      </c>
      <c r="Z251" s="1030" t="s">
        <v>2784</v>
      </c>
      <c r="AA251" s="1032">
        <v>292684</v>
      </c>
      <c r="AB251" s="1032">
        <v>282326</v>
      </c>
      <c r="AC251" s="1032">
        <v>135912</v>
      </c>
      <c r="AD251" s="1032">
        <v>45122</v>
      </c>
      <c r="AE251" s="1032">
        <v>365607</v>
      </c>
      <c r="AF251" s="1032">
        <v>86875</v>
      </c>
      <c r="AG251" s="1032">
        <v>2145</v>
      </c>
      <c r="AH251" s="1032">
        <v>12718</v>
      </c>
      <c r="AI251" s="1032">
        <v>26</v>
      </c>
      <c r="AJ251" s="1032">
        <v>37</v>
      </c>
      <c r="AK251" s="1032">
        <v>0</v>
      </c>
      <c r="AL251" s="1032">
        <v>0</v>
      </c>
      <c r="AM251" s="1032">
        <v>53164</v>
      </c>
      <c r="AN251" s="1032">
        <v>16982</v>
      </c>
      <c r="AO251" s="1032">
        <v>60013</v>
      </c>
      <c r="AP251" s="1032">
        <v>575010</v>
      </c>
      <c r="AQ251" s="1031">
        <v>44563</v>
      </c>
      <c r="AR251" s="1031">
        <v>44926</v>
      </c>
      <c r="AS251" s="1030" t="s">
        <v>2783</v>
      </c>
      <c r="AT251" s="521"/>
      <c r="AU251" s="507"/>
      <c r="AV251" s="507"/>
      <c r="AW251" s="507"/>
      <c r="AX251" s="507"/>
      <c r="AY251" s="507"/>
      <c r="AZ251" s="507"/>
      <c r="BA251" s="507"/>
      <c r="BB251" s="507"/>
      <c r="BC251" s="507"/>
      <c r="BD251" s="507"/>
      <c r="BE251" s="507"/>
      <c r="BF251" s="507"/>
      <c r="BG251" s="507"/>
      <c r="BH251" s="507"/>
      <c r="BI251" s="507"/>
      <c r="BJ251" s="507"/>
      <c r="BK251" s="507"/>
      <c r="BL251" s="507"/>
      <c r="BM251" s="507"/>
    </row>
    <row r="252" spans="1:65" ht="138" customHeight="1" x14ac:dyDescent="0.2">
      <c r="A252" s="495">
        <v>1</v>
      </c>
      <c r="B252" s="490" t="s">
        <v>2795</v>
      </c>
      <c r="C252" s="489">
        <v>19</v>
      </c>
      <c r="D252" s="490" t="s">
        <v>617</v>
      </c>
      <c r="E252" s="694">
        <v>1906</v>
      </c>
      <c r="F252" s="490" t="s">
        <v>2794</v>
      </c>
      <c r="G252" s="489">
        <v>1906005</v>
      </c>
      <c r="H252" s="490" t="s">
        <v>2806</v>
      </c>
      <c r="I252" s="489">
        <v>1906005</v>
      </c>
      <c r="J252" s="490" t="s">
        <v>2806</v>
      </c>
      <c r="K252" s="495">
        <v>190600500</v>
      </c>
      <c r="L252" s="490" t="s">
        <v>2806</v>
      </c>
      <c r="M252" s="495">
        <v>190600500</v>
      </c>
      <c r="N252" s="490" t="s">
        <v>2806</v>
      </c>
      <c r="O252" s="502">
        <v>4</v>
      </c>
      <c r="P252" s="495">
        <v>2020003630138</v>
      </c>
      <c r="Q252" s="490" t="s">
        <v>2790</v>
      </c>
      <c r="R252" s="708">
        <f>SUM(V252)/SUM($V$246:$V$256)</f>
        <v>0</v>
      </c>
      <c r="S252" s="490" t="s">
        <v>2789</v>
      </c>
      <c r="T252" s="490" t="s">
        <v>2788</v>
      </c>
      <c r="U252" s="490" t="s">
        <v>2805</v>
      </c>
      <c r="V252" s="1352">
        <f>40000000-40000000</f>
        <v>0</v>
      </c>
      <c r="W252" s="862" t="s">
        <v>2807</v>
      </c>
      <c r="X252" s="596" t="s">
        <v>2803</v>
      </c>
      <c r="Y252" s="495">
        <v>20</v>
      </c>
      <c r="Z252" s="1030" t="s">
        <v>2784</v>
      </c>
      <c r="AA252" s="1032">
        <v>292684</v>
      </c>
      <c r="AB252" s="1032">
        <v>282326</v>
      </c>
      <c r="AC252" s="1032">
        <v>135912</v>
      </c>
      <c r="AD252" s="1032">
        <v>45122</v>
      </c>
      <c r="AE252" s="1032">
        <v>365607</v>
      </c>
      <c r="AF252" s="1032">
        <v>86875</v>
      </c>
      <c r="AG252" s="1032">
        <v>2145</v>
      </c>
      <c r="AH252" s="1032">
        <v>12718</v>
      </c>
      <c r="AI252" s="1032">
        <v>26</v>
      </c>
      <c r="AJ252" s="1032">
        <v>37</v>
      </c>
      <c r="AK252" s="1032">
        <v>0</v>
      </c>
      <c r="AL252" s="1032">
        <v>0</v>
      </c>
      <c r="AM252" s="1032">
        <v>53164</v>
      </c>
      <c r="AN252" s="1032">
        <v>16982</v>
      </c>
      <c r="AO252" s="1032">
        <v>60013</v>
      </c>
      <c r="AP252" s="1032">
        <v>575010</v>
      </c>
      <c r="AQ252" s="1031">
        <v>44563</v>
      </c>
      <c r="AR252" s="1031">
        <v>44926</v>
      </c>
      <c r="AS252" s="1030" t="s">
        <v>2783</v>
      </c>
      <c r="AT252" s="521"/>
      <c r="AU252" s="507"/>
      <c r="AV252" s="507"/>
      <c r="AW252" s="507"/>
      <c r="AX252" s="507"/>
      <c r="AY252" s="507"/>
      <c r="AZ252" s="507"/>
      <c r="BA252" s="507"/>
      <c r="BB252" s="507"/>
      <c r="BC252" s="507"/>
      <c r="BD252" s="507"/>
      <c r="BE252" s="507"/>
      <c r="BF252" s="507"/>
      <c r="BG252" s="507"/>
      <c r="BH252" s="507"/>
      <c r="BI252" s="507"/>
      <c r="BJ252" s="507"/>
      <c r="BK252" s="507"/>
      <c r="BL252" s="507"/>
      <c r="BM252" s="507"/>
    </row>
    <row r="253" spans="1:65" ht="84" customHeight="1" x14ac:dyDescent="0.2">
      <c r="A253" s="495">
        <v>1</v>
      </c>
      <c r="B253" s="490" t="s">
        <v>2795</v>
      </c>
      <c r="C253" s="489">
        <v>19</v>
      </c>
      <c r="D253" s="490" t="s">
        <v>617</v>
      </c>
      <c r="E253" s="694">
        <v>1906</v>
      </c>
      <c r="F253" s="490" t="s">
        <v>2794</v>
      </c>
      <c r="G253" s="489">
        <v>1906005</v>
      </c>
      <c r="H253" s="490" t="s">
        <v>2806</v>
      </c>
      <c r="I253" s="489">
        <v>1906005</v>
      </c>
      <c r="J253" s="490" t="s">
        <v>2806</v>
      </c>
      <c r="K253" s="495">
        <v>190600500</v>
      </c>
      <c r="L253" s="490" t="s">
        <v>2806</v>
      </c>
      <c r="M253" s="495">
        <v>190600500</v>
      </c>
      <c r="N253" s="490" t="s">
        <v>2806</v>
      </c>
      <c r="O253" s="502">
        <v>4</v>
      </c>
      <c r="P253" s="495">
        <v>2020003630138</v>
      </c>
      <c r="Q253" s="490" t="s">
        <v>2790</v>
      </c>
      <c r="R253" s="708">
        <f>SUM(V253)/SUM($V$246:$V$256)</f>
        <v>0.15662320372763225</v>
      </c>
      <c r="S253" s="490" t="s">
        <v>2789</v>
      </c>
      <c r="T253" s="490" t="s">
        <v>2788</v>
      </c>
      <c r="U253" s="490" t="s">
        <v>2805</v>
      </c>
      <c r="V253" s="1352">
        <v>40000000</v>
      </c>
      <c r="W253" s="862" t="s">
        <v>2804</v>
      </c>
      <c r="X253" s="596" t="s">
        <v>2803</v>
      </c>
      <c r="Y253" s="495">
        <v>20</v>
      </c>
      <c r="Z253" s="1030" t="s">
        <v>2784</v>
      </c>
      <c r="AA253" s="1032">
        <v>292684</v>
      </c>
      <c r="AB253" s="1032">
        <v>282326</v>
      </c>
      <c r="AC253" s="1032">
        <v>135912</v>
      </c>
      <c r="AD253" s="1032">
        <v>45122</v>
      </c>
      <c r="AE253" s="1032">
        <v>365607</v>
      </c>
      <c r="AF253" s="1032">
        <v>86875</v>
      </c>
      <c r="AG253" s="1032">
        <v>2145</v>
      </c>
      <c r="AH253" s="1032">
        <v>12718</v>
      </c>
      <c r="AI253" s="1032">
        <v>26</v>
      </c>
      <c r="AJ253" s="1032">
        <v>37</v>
      </c>
      <c r="AK253" s="1032">
        <v>0</v>
      </c>
      <c r="AL253" s="1032">
        <v>0</v>
      </c>
      <c r="AM253" s="1032">
        <v>53164</v>
      </c>
      <c r="AN253" s="1032">
        <v>16982</v>
      </c>
      <c r="AO253" s="1032">
        <v>60013</v>
      </c>
      <c r="AP253" s="1032">
        <v>575010</v>
      </c>
      <c r="AQ253" s="1031">
        <v>44563</v>
      </c>
      <c r="AR253" s="1031">
        <v>44926</v>
      </c>
      <c r="AS253" s="1030" t="s">
        <v>2783</v>
      </c>
      <c r="AT253" s="521"/>
      <c r="AU253" s="507"/>
      <c r="AV253" s="507"/>
      <c r="AW253" s="507"/>
      <c r="AX253" s="507"/>
      <c r="AY253" s="507"/>
      <c r="AZ253" s="507"/>
      <c r="BA253" s="507"/>
      <c r="BB253" s="507"/>
      <c r="BC253" s="507"/>
      <c r="BD253" s="507"/>
      <c r="BE253" s="507"/>
      <c r="BF253" s="507"/>
      <c r="BG253" s="507"/>
      <c r="BH253" s="507"/>
      <c r="BI253" s="507"/>
      <c r="BJ253" s="507"/>
      <c r="BK253" s="507"/>
      <c r="BL253" s="507"/>
      <c r="BM253" s="507"/>
    </row>
    <row r="254" spans="1:65" ht="124.5" customHeight="1" x14ac:dyDescent="0.2">
      <c r="A254" s="495">
        <v>1</v>
      </c>
      <c r="B254" s="490" t="s">
        <v>2795</v>
      </c>
      <c r="C254" s="489">
        <v>19</v>
      </c>
      <c r="D254" s="490" t="s">
        <v>617</v>
      </c>
      <c r="E254" s="694">
        <v>1906</v>
      </c>
      <c r="F254" s="490" t="s">
        <v>2794</v>
      </c>
      <c r="G254" s="489">
        <v>1906022</v>
      </c>
      <c r="H254" s="490" t="s">
        <v>2802</v>
      </c>
      <c r="I254" s="489">
        <v>1906022</v>
      </c>
      <c r="J254" s="490" t="s">
        <v>2802</v>
      </c>
      <c r="K254" s="495">
        <v>190602200</v>
      </c>
      <c r="L254" s="490" t="s">
        <v>2801</v>
      </c>
      <c r="M254" s="495">
        <v>190602200</v>
      </c>
      <c r="N254" s="490" t="s">
        <v>2801</v>
      </c>
      <c r="O254" s="502">
        <v>3</v>
      </c>
      <c r="P254" s="495">
        <v>2020003630138</v>
      </c>
      <c r="Q254" s="490" t="s">
        <v>2790</v>
      </c>
      <c r="R254" s="708">
        <f>SUM($V$254:$V$256)/SUM($V$246:$V$256)</f>
        <v>0.15662320372763225</v>
      </c>
      <c r="S254" s="490" t="s">
        <v>2789</v>
      </c>
      <c r="T254" s="490" t="s">
        <v>2788</v>
      </c>
      <c r="U254" s="490" t="s">
        <v>2800</v>
      </c>
      <c r="V254" s="1352">
        <v>20000000</v>
      </c>
      <c r="W254" s="862" t="s">
        <v>2799</v>
      </c>
      <c r="X254" s="596" t="s">
        <v>2798</v>
      </c>
      <c r="Y254" s="495">
        <v>20</v>
      </c>
      <c r="Z254" s="1030" t="s">
        <v>2784</v>
      </c>
      <c r="AA254" s="1032">
        <v>292684</v>
      </c>
      <c r="AB254" s="1032">
        <v>282326</v>
      </c>
      <c r="AC254" s="1032">
        <v>135912</v>
      </c>
      <c r="AD254" s="1032">
        <v>45122</v>
      </c>
      <c r="AE254" s="1032">
        <v>365607</v>
      </c>
      <c r="AF254" s="1032">
        <v>86875</v>
      </c>
      <c r="AG254" s="1032">
        <v>2145</v>
      </c>
      <c r="AH254" s="1032">
        <v>12718</v>
      </c>
      <c r="AI254" s="1032">
        <v>26</v>
      </c>
      <c r="AJ254" s="1032">
        <v>37</v>
      </c>
      <c r="AK254" s="1032">
        <v>0</v>
      </c>
      <c r="AL254" s="1032">
        <v>0</v>
      </c>
      <c r="AM254" s="1032">
        <v>53164</v>
      </c>
      <c r="AN254" s="1032">
        <v>16982</v>
      </c>
      <c r="AO254" s="1032">
        <v>60013</v>
      </c>
      <c r="AP254" s="1032">
        <v>575010</v>
      </c>
      <c r="AQ254" s="1031">
        <v>44563</v>
      </c>
      <c r="AR254" s="1031">
        <v>44926</v>
      </c>
      <c r="AS254" s="1030" t="s">
        <v>2783</v>
      </c>
      <c r="AT254" s="521"/>
      <c r="AU254" s="507"/>
      <c r="AV254" s="507"/>
      <c r="AW254" s="507"/>
      <c r="AX254" s="507"/>
      <c r="AY254" s="507"/>
      <c r="AZ254" s="507"/>
      <c r="BA254" s="507"/>
      <c r="BB254" s="507"/>
      <c r="BC254" s="507"/>
      <c r="BD254" s="507"/>
      <c r="BE254" s="507"/>
      <c r="BF254" s="507"/>
      <c r="BG254" s="507"/>
      <c r="BH254" s="507"/>
      <c r="BI254" s="507"/>
      <c r="BJ254" s="507"/>
      <c r="BK254" s="507"/>
      <c r="BL254" s="507"/>
      <c r="BM254" s="507"/>
    </row>
    <row r="255" spans="1:65" ht="88.5" customHeight="1" x14ac:dyDescent="0.2">
      <c r="A255" s="495">
        <v>1</v>
      </c>
      <c r="B255" s="490" t="s">
        <v>2795</v>
      </c>
      <c r="C255" s="489">
        <v>19</v>
      </c>
      <c r="D255" s="490" t="s">
        <v>617</v>
      </c>
      <c r="E255" s="694">
        <v>1906</v>
      </c>
      <c r="F255" s="490" t="s">
        <v>2794</v>
      </c>
      <c r="G255" s="489" t="s">
        <v>64</v>
      </c>
      <c r="H255" s="490" t="s">
        <v>2793</v>
      </c>
      <c r="I255" s="489">
        <v>1906023</v>
      </c>
      <c r="J255" s="490" t="s">
        <v>2793</v>
      </c>
      <c r="K255" s="495" t="s">
        <v>64</v>
      </c>
      <c r="L255" s="490" t="s">
        <v>2792</v>
      </c>
      <c r="M255" s="495">
        <v>190602301</v>
      </c>
      <c r="N255" s="490" t="s">
        <v>2791</v>
      </c>
      <c r="O255" s="502">
        <v>40</v>
      </c>
      <c r="P255" s="495">
        <v>2020003630138</v>
      </c>
      <c r="Q255" s="490" t="s">
        <v>2790</v>
      </c>
      <c r="R255" s="708">
        <f>SUM($V$254:$V$256)/SUM($V$246:$V$256)</f>
        <v>0.15662320372763225</v>
      </c>
      <c r="S255" s="490" t="s">
        <v>2789</v>
      </c>
      <c r="T255" s="490" t="s">
        <v>2788</v>
      </c>
      <c r="U255" s="490" t="s">
        <v>2787</v>
      </c>
      <c r="V255" s="1352">
        <f>20000000-15000000</f>
        <v>5000000</v>
      </c>
      <c r="W255" s="862" t="s">
        <v>2797</v>
      </c>
      <c r="X255" s="1033" t="s">
        <v>2796</v>
      </c>
      <c r="Y255" s="495">
        <v>20</v>
      </c>
      <c r="Z255" s="1030" t="s">
        <v>2784</v>
      </c>
      <c r="AA255" s="1032">
        <v>292684</v>
      </c>
      <c r="AB255" s="1032">
        <v>282326</v>
      </c>
      <c r="AC255" s="1032">
        <v>135912</v>
      </c>
      <c r="AD255" s="1032">
        <v>45122</v>
      </c>
      <c r="AE255" s="1032">
        <v>365607</v>
      </c>
      <c r="AF255" s="1032">
        <v>86875</v>
      </c>
      <c r="AG255" s="1032">
        <v>2145</v>
      </c>
      <c r="AH255" s="1032">
        <v>12718</v>
      </c>
      <c r="AI255" s="1032">
        <v>26</v>
      </c>
      <c r="AJ255" s="1032">
        <v>37</v>
      </c>
      <c r="AK255" s="1032">
        <v>0</v>
      </c>
      <c r="AL255" s="1032">
        <v>0</v>
      </c>
      <c r="AM255" s="1032">
        <v>53164</v>
      </c>
      <c r="AN255" s="1032">
        <v>16982</v>
      </c>
      <c r="AO255" s="1032">
        <v>60013</v>
      </c>
      <c r="AP255" s="1032">
        <v>575010</v>
      </c>
      <c r="AQ255" s="1031">
        <v>44563</v>
      </c>
      <c r="AR255" s="1031">
        <v>44926</v>
      </c>
      <c r="AS255" s="1030" t="s">
        <v>2783</v>
      </c>
      <c r="AT255" s="521"/>
      <c r="AU255" s="507"/>
      <c r="AV255" s="507"/>
      <c r="AW255" s="507"/>
      <c r="AX255" s="507"/>
      <c r="AY255" s="507"/>
      <c r="AZ255" s="507"/>
      <c r="BA255" s="507"/>
      <c r="BB255" s="507"/>
      <c r="BC255" s="507"/>
      <c r="BD255" s="507"/>
      <c r="BE255" s="507"/>
      <c r="BF255" s="507"/>
      <c r="BG255" s="507"/>
      <c r="BH255" s="507"/>
      <c r="BI255" s="507"/>
      <c r="BJ255" s="507"/>
      <c r="BK255" s="507"/>
      <c r="BL255" s="507"/>
      <c r="BM255" s="507"/>
    </row>
    <row r="256" spans="1:65" ht="88.5" customHeight="1" x14ac:dyDescent="0.2">
      <c r="A256" s="495">
        <v>1</v>
      </c>
      <c r="B256" s="490" t="s">
        <v>2795</v>
      </c>
      <c r="C256" s="489">
        <v>19</v>
      </c>
      <c r="D256" s="490" t="s">
        <v>617</v>
      </c>
      <c r="E256" s="694">
        <v>1906</v>
      </c>
      <c r="F256" s="490" t="s">
        <v>2794</v>
      </c>
      <c r="G256" s="489" t="s">
        <v>64</v>
      </c>
      <c r="H256" s="490" t="s">
        <v>2793</v>
      </c>
      <c r="I256" s="489">
        <v>1906023</v>
      </c>
      <c r="J256" s="490" t="s">
        <v>2793</v>
      </c>
      <c r="K256" s="495" t="s">
        <v>64</v>
      </c>
      <c r="L256" s="490" t="s">
        <v>2792</v>
      </c>
      <c r="M256" s="495">
        <v>190602301</v>
      </c>
      <c r="N256" s="490" t="s">
        <v>2791</v>
      </c>
      <c r="O256" s="502">
        <v>40</v>
      </c>
      <c r="P256" s="495">
        <v>2020003630138</v>
      </c>
      <c r="Q256" s="490" t="s">
        <v>2790</v>
      </c>
      <c r="R256" s="708">
        <f>SUM($V$254:$V$256)/SUM($V$246:$V$256)</f>
        <v>0.15662320372763225</v>
      </c>
      <c r="S256" s="490" t="s">
        <v>2789</v>
      </c>
      <c r="T256" s="490" t="s">
        <v>2788</v>
      </c>
      <c r="U256" s="490" t="s">
        <v>2787</v>
      </c>
      <c r="V256" s="1352">
        <v>15000000</v>
      </c>
      <c r="W256" s="862" t="s">
        <v>2786</v>
      </c>
      <c r="X256" s="596" t="s">
        <v>2785</v>
      </c>
      <c r="Y256" s="495">
        <v>20</v>
      </c>
      <c r="Z256" s="1030" t="s">
        <v>2784</v>
      </c>
      <c r="AA256" s="1032">
        <v>292684</v>
      </c>
      <c r="AB256" s="1032">
        <v>282326</v>
      </c>
      <c r="AC256" s="1032">
        <v>135912</v>
      </c>
      <c r="AD256" s="1032">
        <v>45122</v>
      </c>
      <c r="AE256" s="1032">
        <v>365607</v>
      </c>
      <c r="AF256" s="1032">
        <v>86875</v>
      </c>
      <c r="AG256" s="1032">
        <v>2145</v>
      </c>
      <c r="AH256" s="1032">
        <v>12718</v>
      </c>
      <c r="AI256" s="1032">
        <v>26</v>
      </c>
      <c r="AJ256" s="1032">
        <v>37</v>
      </c>
      <c r="AK256" s="1032">
        <v>0</v>
      </c>
      <c r="AL256" s="1032">
        <v>0</v>
      </c>
      <c r="AM256" s="1032">
        <v>53164</v>
      </c>
      <c r="AN256" s="1032">
        <v>16982</v>
      </c>
      <c r="AO256" s="1032">
        <v>60013</v>
      </c>
      <c r="AP256" s="1032">
        <v>575010</v>
      </c>
      <c r="AQ256" s="1031">
        <v>44563</v>
      </c>
      <c r="AR256" s="1031">
        <v>44926</v>
      </c>
      <c r="AS256" s="1030" t="s">
        <v>2783</v>
      </c>
      <c r="AT256" s="521"/>
      <c r="AU256" s="507"/>
      <c r="AV256" s="507"/>
      <c r="AW256" s="507"/>
      <c r="AX256" s="507"/>
      <c r="AY256" s="507"/>
      <c r="AZ256" s="507"/>
      <c r="BA256" s="507"/>
      <c r="BB256" s="507"/>
      <c r="BC256" s="507"/>
      <c r="BD256" s="507"/>
      <c r="BE256" s="507"/>
      <c r="BF256" s="507"/>
      <c r="BG256" s="507"/>
      <c r="BH256" s="507"/>
      <c r="BI256" s="507"/>
      <c r="BJ256" s="507"/>
      <c r="BK256" s="507"/>
      <c r="BL256" s="507"/>
      <c r="BM256" s="507"/>
    </row>
    <row r="257" spans="1:65" ht="27" customHeight="1" x14ac:dyDescent="0.2">
      <c r="A257" s="1028"/>
      <c r="B257" s="1021"/>
      <c r="C257" s="1021"/>
      <c r="D257" s="1021"/>
      <c r="E257" s="1021"/>
      <c r="F257" s="1021"/>
      <c r="G257" s="1021"/>
      <c r="H257" s="1021"/>
      <c r="I257" s="1029"/>
      <c r="J257" s="1021"/>
      <c r="K257" s="1028"/>
      <c r="L257" s="1021"/>
      <c r="M257" s="1021"/>
      <c r="N257" s="1021"/>
      <c r="O257" s="1021"/>
      <c r="P257" s="1027"/>
      <c r="Q257" s="1021"/>
      <c r="R257" s="1026"/>
      <c r="S257" s="1021"/>
      <c r="T257" s="1025"/>
      <c r="U257" s="1024" t="s">
        <v>114</v>
      </c>
      <c r="V257" s="1350">
        <f>SUM(V9:V256)</f>
        <v>42668124679.000008</v>
      </c>
      <c r="W257" s="1023"/>
      <c r="X257" s="1022"/>
      <c r="Y257" s="546"/>
      <c r="Z257" s="1021"/>
      <c r="AA257" s="1019"/>
      <c r="AB257" s="1019"/>
      <c r="AC257" s="1020"/>
      <c r="AD257" s="1019"/>
      <c r="AE257" s="1019"/>
      <c r="AF257" s="1019"/>
      <c r="AG257" s="1019"/>
      <c r="AH257" s="1019"/>
      <c r="AI257" s="1019"/>
      <c r="AJ257" s="1019"/>
      <c r="AK257" s="1019"/>
      <c r="AL257" s="1019"/>
      <c r="AM257" s="1019"/>
      <c r="AN257" s="1019"/>
      <c r="AO257" s="1019"/>
      <c r="AP257" s="1019"/>
      <c r="AQ257" s="1019"/>
      <c r="AR257" s="1019"/>
      <c r="AS257" s="1019"/>
      <c r="AT257" s="521"/>
      <c r="AU257" s="507"/>
      <c r="AV257" s="507"/>
      <c r="AW257" s="507"/>
      <c r="AX257" s="507"/>
      <c r="AY257" s="507"/>
      <c r="AZ257" s="507"/>
      <c r="BA257" s="507"/>
      <c r="BB257" s="507"/>
      <c r="BC257" s="507"/>
      <c r="BD257" s="507"/>
      <c r="BE257" s="507"/>
      <c r="BF257" s="507"/>
      <c r="BG257" s="507"/>
      <c r="BH257" s="507"/>
      <c r="BI257" s="507"/>
      <c r="BJ257" s="507"/>
      <c r="BK257" s="507"/>
      <c r="BL257" s="507"/>
      <c r="BM257" s="507"/>
    </row>
    <row r="258" spans="1:65" ht="27" customHeight="1" x14ac:dyDescent="0.2">
      <c r="A258" s="554"/>
      <c r="B258" s="521"/>
      <c r="C258" s="521"/>
      <c r="D258" s="521"/>
      <c r="E258" s="521"/>
      <c r="F258" s="521"/>
      <c r="G258" s="521"/>
      <c r="H258" s="521"/>
      <c r="I258" s="1018"/>
      <c r="J258" s="521"/>
      <c r="K258" s="554"/>
      <c r="L258" s="521"/>
      <c r="M258" s="521"/>
      <c r="N258" s="521"/>
      <c r="O258" s="521"/>
      <c r="P258" s="1017"/>
      <c r="Q258" s="521"/>
      <c r="R258" s="1016"/>
      <c r="S258" s="521"/>
      <c r="T258" s="521"/>
      <c r="U258" s="1015"/>
      <c r="V258" s="605"/>
      <c r="W258" s="506"/>
      <c r="X258" s="742"/>
      <c r="Y258" s="554"/>
      <c r="Z258" s="521"/>
      <c r="AA258" s="521"/>
      <c r="AB258" s="521"/>
      <c r="AC258" s="554"/>
      <c r="AD258" s="521"/>
      <c r="AE258" s="521"/>
      <c r="AF258" s="521"/>
      <c r="AG258" s="521"/>
      <c r="AH258" s="521"/>
      <c r="AI258" s="521"/>
      <c r="AJ258" s="521"/>
      <c r="AK258" s="521"/>
      <c r="AL258" s="521"/>
      <c r="AM258" s="521"/>
      <c r="AN258" s="521"/>
      <c r="AO258" s="521"/>
      <c r="AP258" s="521"/>
      <c r="AQ258" s="603"/>
      <c r="AR258" s="603"/>
      <c r="AS258" s="521"/>
      <c r="AT258" s="507"/>
      <c r="AU258" s="507"/>
      <c r="AV258" s="507"/>
      <c r="AW258" s="507"/>
      <c r="AX258" s="507"/>
      <c r="AY258" s="507"/>
      <c r="AZ258" s="507"/>
      <c r="BA258" s="507"/>
      <c r="BB258" s="507"/>
      <c r="BC258" s="507"/>
      <c r="BD258" s="507"/>
      <c r="BE258" s="507"/>
      <c r="BF258" s="507"/>
      <c r="BG258" s="507"/>
      <c r="BH258" s="507"/>
      <c r="BI258" s="507"/>
      <c r="BJ258" s="507"/>
      <c r="BK258" s="507"/>
      <c r="BL258" s="507"/>
      <c r="BM258" s="507"/>
    </row>
    <row r="259" spans="1:65" ht="27" customHeight="1" x14ac:dyDescent="0.2">
      <c r="A259" s="564"/>
      <c r="B259" s="507"/>
      <c r="C259" s="507"/>
      <c r="D259" s="507"/>
      <c r="E259" s="507"/>
      <c r="F259" s="507"/>
      <c r="G259" s="507"/>
      <c r="H259" s="506"/>
      <c r="I259" s="1014"/>
      <c r="J259" s="506"/>
      <c r="K259" s="557"/>
      <c r="L259" s="506"/>
      <c r="M259" s="506"/>
      <c r="N259" s="506"/>
      <c r="O259" s="506"/>
      <c r="P259" s="1013"/>
      <c r="Q259" s="506"/>
      <c r="R259" s="558"/>
      <c r="S259" s="506"/>
      <c r="T259" s="506"/>
      <c r="U259" s="1012"/>
      <c r="V259" s="743"/>
      <c r="W259" s="506"/>
      <c r="X259" s="742"/>
      <c r="Y259" s="557"/>
      <c r="Z259" s="506"/>
      <c r="AA259" s="507"/>
      <c r="AB259" s="507"/>
      <c r="AC259" s="564"/>
      <c r="AD259" s="507"/>
      <c r="AE259" s="507"/>
      <c r="AF259" s="507"/>
      <c r="AG259" s="507"/>
      <c r="AH259" s="507"/>
      <c r="AI259" s="507"/>
      <c r="AJ259" s="507"/>
      <c r="AK259" s="507"/>
      <c r="AL259" s="507"/>
      <c r="AM259" s="507"/>
      <c r="AN259" s="507"/>
      <c r="AO259" s="507"/>
      <c r="AP259" s="507"/>
      <c r="AQ259" s="563"/>
      <c r="AR259" s="563"/>
      <c r="AS259" s="507"/>
      <c r="AT259" s="507"/>
      <c r="AU259" s="507"/>
      <c r="AV259" s="507"/>
      <c r="AW259" s="507"/>
      <c r="AX259" s="507"/>
      <c r="AY259" s="507"/>
      <c r="AZ259" s="507"/>
      <c r="BA259" s="507"/>
      <c r="BB259" s="507"/>
      <c r="BC259" s="507"/>
      <c r="BD259" s="507"/>
      <c r="BE259" s="507"/>
      <c r="BF259" s="507"/>
      <c r="BG259" s="507"/>
      <c r="BH259" s="507"/>
      <c r="BI259" s="507"/>
      <c r="BJ259" s="507"/>
      <c r="BK259" s="507"/>
      <c r="BL259" s="507"/>
      <c r="BM259" s="507"/>
    </row>
    <row r="260" spans="1:65" ht="27" customHeight="1" x14ac:dyDescent="0.2">
      <c r="A260" s="564"/>
      <c r="B260" s="507"/>
      <c r="C260" s="507"/>
      <c r="D260" s="507"/>
      <c r="E260" s="507"/>
      <c r="F260" s="507"/>
      <c r="G260" s="507"/>
      <c r="H260" s="506"/>
      <c r="I260" s="1014"/>
      <c r="J260" s="506"/>
      <c r="K260" s="557"/>
      <c r="L260" s="506"/>
      <c r="M260" s="506"/>
      <c r="N260" s="506"/>
      <c r="O260" s="506"/>
      <c r="P260" s="1013"/>
      <c r="Q260" s="506"/>
      <c r="R260" s="558"/>
      <c r="S260" s="506"/>
      <c r="T260" s="506"/>
      <c r="U260" s="1012"/>
      <c r="V260" s="743"/>
      <c r="W260" s="506"/>
      <c r="X260" s="742"/>
      <c r="Y260" s="557"/>
      <c r="Z260" s="506"/>
      <c r="AA260" s="507"/>
      <c r="AB260" s="507"/>
      <c r="AC260" s="564"/>
      <c r="AD260" s="507"/>
      <c r="AE260" s="507"/>
      <c r="AF260" s="507"/>
      <c r="AG260" s="507"/>
      <c r="AH260" s="507"/>
      <c r="AI260" s="507"/>
      <c r="AJ260" s="507"/>
      <c r="AK260" s="507"/>
      <c r="AL260" s="507"/>
      <c r="AM260" s="507"/>
      <c r="AN260" s="507"/>
      <c r="AO260" s="507"/>
      <c r="AP260" s="507"/>
      <c r="AQ260" s="563"/>
      <c r="AR260" s="563"/>
      <c r="AS260" s="507"/>
      <c r="AT260" s="507"/>
      <c r="AU260" s="507"/>
      <c r="AV260" s="507"/>
      <c r="AW260" s="507"/>
      <c r="AX260" s="507"/>
      <c r="AY260" s="507"/>
      <c r="AZ260" s="507"/>
      <c r="BA260" s="507"/>
      <c r="BB260" s="507"/>
      <c r="BC260" s="507"/>
      <c r="BD260" s="507"/>
      <c r="BE260" s="507"/>
      <c r="BF260" s="507"/>
      <c r="BG260" s="507"/>
      <c r="BH260" s="507"/>
      <c r="BI260" s="507"/>
      <c r="BJ260" s="507"/>
      <c r="BK260" s="507"/>
      <c r="BL260" s="507"/>
      <c r="BM260" s="507"/>
    </row>
    <row r="261" spans="1:65" ht="27" customHeight="1" x14ac:dyDescent="0.2">
      <c r="A261" s="564"/>
      <c r="B261" s="507"/>
      <c r="C261" s="507"/>
      <c r="D261" s="507"/>
      <c r="E261" s="507"/>
      <c r="F261" s="507"/>
      <c r="G261" s="507"/>
      <c r="H261" s="506"/>
      <c r="I261" s="1014"/>
      <c r="J261" s="506"/>
      <c r="K261" s="557"/>
      <c r="L261" s="506"/>
      <c r="M261" s="506"/>
      <c r="N261" s="506"/>
      <c r="O261" s="506"/>
      <c r="P261" s="1013"/>
      <c r="Q261" s="506"/>
      <c r="R261" s="558"/>
      <c r="S261" s="506"/>
      <c r="T261" s="506"/>
      <c r="U261" s="1012"/>
      <c r="V261" s="743"/>
      <c r="W261" s="506"/>
      <c r="X261" s="742"/>
      <c r="Y261" s="557"/>
      <c r="Z261" s="506"/>
      <c r="AA261" s="507"/>
      <c r="AB261" s="507"/>
      <c r="AC261" s="564"/>
      <c r="AD261" s="507"/>
      <c r="AE261" s="507"/>
      <c r="AF261" s="507"/>
      <c r="AG261" s="507"/>
      <c r="AH261" s="507"/>
      <c r="AI261" s="507"/>
      <c r="AJ261" s="507"/>
      <c r="AK261" s="507"/>
      <c r="AL261" s="507"/>
      <c r="AM261" s="507"/>
      <c r="AN261" s="507"/>
      <c r="AO261" s="507"/>
      <c r="AP261" s="507"/>
      <c r="AQ261" s="563"/>
      <c r="AR261" s="563"/>
      <c r="AS261" s="507"/>
      <c r="AT261" s="507"/>
      <c r="AU261" s="507"/>
      <c r="AV261" s="507"/>
      <c r="AW261" s="507"/>
      <c r="AX261" s="507"/>
      <c r="AY261" s="507"/>
      <c r="AZ261" s="507"/>
      <c r="BA261" s="507"/>
      <c r="BB261" s="507"/>
      <c r="BC261" s="507"/>
      <c r="BD261" s="507"/>
      <c r="BE261" s="507"/>
      <c r="BF261" s="507"/>
      <c r="BG261" s="507"/>
      <c r="BH261" s="507"/>
      <c r="BI261" s="507"/>
      <c r="BJ261" s="507"/>
      <c r="BK261" s="507"/>
      <c r="BL261" s="507"/>
      <c r="BM261" s="507"/>
    </row>
    <row r="262" spans="1:65" ht="27" customHeight="1" x14ac:dyDescent="0.2">
      <c r="A262" s="564"/>
      <c r="B262" s="507"/>
      <c r="C262" s="507"/>
      <c r="D262" s="507"/>
      <c r="E262" s="507"/>
      <c r="F262" s="507"/>
      <c r="G262" s="507"/>
      <c r="H262" s="506"/>
      <c r="I262" s="1014"/>
      <c r="J262" s="506"/>
      <c r="K262" s="557"/>
      <c r="L262" s="506"/>
      <c r="M262" s="506"/>
      <c r="N262" s="506"/>
      <c r="O262" s="506"/>
      <c r="P262" s="1013"/>
      <c r="Q262" s="506"/>
      <c r="R262" s="558"/>
      <c r="S262" s="506"/>
      <c r="T262" s="506"/>
      <c r="U262" s="1012"/>
      <c r="V262" s="743"/>
      <c r="W262" s="506"/>
      <c r="X262" s="742"/>
      <c r="Y262" s="557"/>
      <c r="Z262" s="506"/>
      <c r="AA262" s="507"/>
      <c r="AB262" s="507"/>
      <c r="AC262" s="564"/>
      <c r="AD262" s="507"/>
      <c r="AE262" s="507"/>
      <c r="AF262" s="507"/>
      <c r="AG262" s="507"/>
      <c r="AH262" s="507"/>
      <c r="AI262" s="507"/>
      <c r="AJ262" s="507"/>
      <c r="AK262" s="507"/>
      <c r="AL262" s="507"/>
      <c r="AM262" s="507"/>
      <c r="AN262" s="507"/>
      <c r="AO262" s="507"/>
      <c r="AP262" s="507"/>
      <c r="AQ262" s="563"/>
      <c r="AR262" s="563"/>
      <c r="AS262" s="507"/>
      <c r="AT262" s="507"/>
      <c r="AU262" s="507"/>
      <c r="AV262" s="507"/>
      <c r="AW262" s="507"/>
      <c r="AX262" s="507"/>
      <c r="AY262" s="507"/>
      <c r="AZ262" s="507"/>
      <c r="BA262" s="507"/>
      <c r="BB262" s="507"/>
      <c r="BC262" s="507"/>
      <c r="BD262" s="507"/>
      <c r="BE262" s="507"/>
      <c r="BF262" s="507"/>
      <c r="BG262" s="507"/>
      <c r="BH262" s="507"/>
      <c r="BI262" s="507"/>
      <c r="BJ262" s="507"/>
      <c r="BK262" s="507"/>
      <c r="BL262" s="507"/>
      <c r="BM262" s="507"/>
    </row>
    <row r="263" spans="1:65" ht="27" customHeight="1" x14ac:dyDescent="0.2">
      <c r="A263" s="564"/>
      <c r="B263" s="507"/>
      <c r="C263" s="507"/>
      <c r="D263" s="507"/>
      <c r="E263" s="507"/>
      <c r="F263" s="507"/>
      <c r="G263" s="507"/>
      <c r="H263" s="506"/>
      <c r="I263" s="1014"/>
      <c r="J263" s="506"/>
      <c r="K263" s="557"/>
      <c r="L263" s="506"/>
      <c r="M263" s="506"/>
      <c r="N263" s="506"/>
      <c r="O263" s="506"/>
      <c r="P263" s="1013"/>
      <c r="Q263" s="506"/>
      <c r="R263" s="558"/>
      <c r="S263" s="506"/>
      <c r="T263" s="506"/>
      <c r="U263" s="1012"/>
      <c r="V263" s="743"/>
      <c r="W263" s="506"/>
      <c r="X263" s="742"/>
      <c r="Y263" s="557"/>
      <c r="Z263" s="506"/>
      <c r="AA263" s="507"/>
      <c r="AB263" s="507"/>
      <c r="AC263" s="564"/>
      <c r="AD263" s="507"/>
      <c r="AE263" s="507"/>
      <c r="AF263" s="507"/>
      <c r="AG263" s="507"/>
      <c r="AH263" s="507"/>
      <c r="AI263" s="507"/>
      <c r="AJ263" s="507"/>
      <c r="AK263" s="507"/>
      <c r="AL263" s="507"/>
      <c r="AM263" s="507"/>
      <c r="AN263" s="507"/>
      <c r="AO263" s="507"/>
      <c r="AP263" s="507"/>
      <c r="AQ263" s="563"/>
      <c r="AR263" s="563"/>
      <c r="AS263" s="507"/>
      <c r="AT263" s="507"/>
      <c r="AU263" s="507"/>
      <c r="AV263" s="507"/>
      <c r="AW263" s="507"/>
      <c r="AX263" s="507"/>
      <c r="AY263" s="507"/>
      <c r="AZ263" s="507"/>
      <c r="BA263" s="507"/>
      <c r="BB263" s="507"/>
      <c r="BC263" s="507"/>
      <c r="BD263" s="507"/>
      <c r="BE263" s="507"/>
      <c r="BF263" s="507"/>
      <c r="BG263" s="507"/>
      <c r="BH263" s="507"/>
      <c r="BI263" s="507"/>
      <c r="BJ263" s="507"/>
      <c r="BK263" s="507"/>
      <c r="BL263" s="507"/>
      <c r="BM263" s="507"/>
    </row>
    <row r="264" spans="1:65" ht="27" customHeight="1" x14ac:dyDescent="0.2">
      <c r="A264" s="564"/>
      <c r="B264" s="507"/>
      <c r="C264" s="507"/>
      <c r="D264" s="507"/>
      <c r="E264" s="507"/>
      <c r="F264" s="507"/>
      <c r="G264" s="507"/>
      <c r="H264" s="506"/>
      <c r="I264" s="1014"/>
      <c r="J264" s="506"/>
      <c r="K264" s="557"/>
      <c r="L264" s="506"/>
      <c r="M264" s="506"/>
      <c r="N264" s="506"/>
      <c r="O264" s="506"/>
      <c r="P264" s="1013"/>
      <c r="Q264" s="506"/>
      <c r="R264" s="558"/>
      <c r="S264" s="506"/>
      <c r="T264" s="506"/>
      <c r="U264" s="1012"/>
      <c r="V264" s="743"/>
      <c r="W264" s="506"/>
      <c r="X264" s="742"/>
      <c r="Y264" s="557"/>
      <c r="Z264" s="506"/>
      <c r="AA264" s="507"/>
      <c r="AB264" s="507"/>
      <c r="AC264" s="564"/>
      <c r="AD264" s="507"/>
      <c r="AE264" s="507"/>
      <c r="AF264" s="507"/>
      <c r="AG264" s="507"/>
      <c r="AH264" s="507"/>
      <c r="AI264" s="507"/>
      <c r="AJ264" s="507"/>
      <c r="AK264" s="507"/>
      <c r="AL264" s="507"/>
      <c r="AM264" s="507"/>
      <c r="AN264" s="507"/>
      <c r="AO264" s="507"/>
      <c r="AP264" s="507"/>
      <c r="AQ264" s="563"/>
      <c r="AR264" s="563"/>
      <c r="AS264" s="507"/>
      <c r="AT264" s="507"/>
      <c r="AU264" s="507"/>
      <c r="AV264" s="507"/>
      <c r="AW264" s="507"/>
      <c r="AX264" s="507"/>
      <c r="AY264" s="507"/>
      <c r="AZ264" s="507"/>
      <c r="BA264" s="507"/>
      <c r="BB264" s="507"/>
      <c r="BC264" s="507"/>
      <c r="BD264" s="507"/>
      <c r="BE264" s="507"/>
      <c r="BF264" s="507"/>
      <c r="BG264" s="507"/>
      <c r="BH264" s="507"/>
      <c r="BI264" s="507"/>
      <c r="BJ264" s="507"/>
      <c r="BK264" s="507"/>
      <c r="BL264" s="507"/>
      <c r="BM264" s="507"/>
    </row>
    <row r="265" spans="1:65" ht="27" customHeight="1" x14ac:dyDescent="0.2">
      <c r="A265" s="564"/>
      <c r="B265" s="507"/>
      <c r="C265" s="507"/>
      <c r="D265" s="507"/>
      <c r="E265" s="507"/>
      <c r="F265" s="507"/>
      <c r="G265" s="507"/>
      <c r="H265" s="506"/>
      <c r="I265" s="1014"/>
      <c r="J265" s="506"/>
      <c r="K265" s="557"/>
      <c r="L265" s="506"/>
      <c r="M265" s="506"/>
      <c r="N265" s="506"/>
      <c r="O265" s="506"/>
      <c r="P265" s="1013"/>
      <c r="Q265" s="506"/>
      <c r="R265" s="558"/>
      <c r="S265" s="506"/>
      <c r="T265" s="506"/>
      <c r="U265" s="1012"/>
      <c r="V265" s="743"/>
      <c r="W265" s="506"/>
      <c r="X265" s="742"/>
      <c r="Y265" s="557"/>
      <c r="Z265" s="506"/>
      <c r="AA265" s="507"/>
      <c r="AB265" s="507"/>
      <c r="AC265" s="564"/>
      <c r="AD265" s="507"/>
      <c r="AE265" s="507"/>
      <c r="AF265" s="507"/>
      <c r="AG265" s="507"/>
      <c r="AH265" s="507"/>
      <c r="AI265" s="507"/>
      <c r="AJ265" s="507"/>
      <c r="AK265" s="507"/>
      <c r="AL265" s="507"/>
      <c r="AM265" s="507"/>
      <c r="AN265" s="507"/>
      <c r="AO265" s="507"/>
      <c r="AP265" s="507"/>
      <c r="AQ265" s="563"/>
      <c r="AR265" s="563"/>
      <c r="AS265" s="507"/>
      <c r="AT265" s="507"/>
      <c r="AU265" s="507"/>
      <c r="AV265" s="507"/>
      <c r="AW265" s="507"/>
      <c r="AX265" s="507"/>
      <c r="AY265" s="507"/>
      <c r="AZ265" s="507"/>
      <c r="BA265" s="507"/>
      <c r="BB265" s="507"/>
      <c r="BC265" s="507"/>
      <c r="BD265" s="507"/>
      <c r="BE265" s="507"/>
      <c r="BF265" s="507"/>
      <c r="BG265" s="507"/>
      <c r="BH265" s="507"/>
      <c r="BI265" s="507"/>
      <c r="BJ265" s="507"/>
      <c r="BK265" s="507"/>
      <c r="BL265" s="507"/>
      <c r="BM265" s="507"/>
    </row>
    <row r="266" spans="1:65" ht="27" customHeight="1" x14ac:dyDescent="0.2">
      <c r="A266" s="564"/>
      <c r="B266" s="507"/>
      <c r="C266" s="507"/>
      <c r="D266" s="507"/>
      <c r="E266" s="507"/>
      <c r="F266" s="507"/>
      <c r="G266" s="507"/>
      <c r="H266" s="506"/>
      <c r="I266" s="1014"/>
      <c r="J266" s="506"/>
      <c r="K266" s="557"/>
      <c r="L266" s="506"/>
      <c r="M266" s="506"/>
      <c r="N266" s="506"/>
      <c r="O266" s="506"/>
      <c r="P266" s="1013"/>
      <c r="Q266" s="506"/>
      <c r="R266" s="558"/>
      <c r="S266" s="506"/>
      <c r="T266" s="506"/>
      <c r="U266" s="1012"/>
      <c r="V266" s="743"/>
      <c r="W266" s="506"/>
      <c r="X266" s="742"/>
      <c r="Y266" s="557"/>
      <c r="Z266" s="506"/>
      <c r="AA266" s="507"/>
      <c r="AB266" s="507"/>
      <c r="AC266" s="564"/>
      <c r="AD266" s="507"/>
      <c r="AE266" s="507"/>
      <c r="AF266" s="507"/>
      <c r="AG266" s="507"/>
      <c r="AH266" s="507"/>
      <c r="AI266" s="507"/>
      <c r="AJ266" s="507"/>
      <c r="AK266" s="507"/>
      <c r="AL266" s="507"/>
      <c r="AM266" s="507"/>
      <c r="AN266" s="507"/>
      <c r="AO266" s="507"/>
      <c r="AP266" s="507"/>
      <c r="AQ266" s="563"/>
      <c r="AR266" s="563"/>
      <c r="AS266" s="507"/>
      <c r="AT266" s="507"/>
      <c r="AU266" s="507"/>
      <c r="AV266" s="507"/>
      <c r="AW266" s="507"/>
      <c r="AX266" s="507"/>
      <c r="AY266" s="507"/>
      <c r="AZ266" s="507"/>
      <c r="BA266" s="507"/>
      <c r="BB266" s="507"/>
      <c r="BC266" s="507"/>
      <c r="BD266" s="507"/>
      <c r="BE266" s="507"/>
      <c r="BF266" s="507"/>
      <c r="BG266" s="507"/>
      <c r="BH266" s="507"/>
      <c r="BI266" s="507"/>
      <c r="BJ266" s="507"/>
      <c r="BK266" s="507"/>
      <c r="BL266" s="507"/>
      <c r="BM266" s="507"/>
    </row>
    <row r="267" spans="1:65" ht="27" customHeight="1" x14ac:dyDescent="0.2">
      <c r="A267" s="564"/>
      <c r="B267" s="507"/>
      <c r="C267" s="507"/>
      <c r="D267" s="507"/>
      <c r="E267" s="507"/>
      <c r="F267" s="507"/>
      <c r="G267" s="507"/>
      <c r="H267" s="506"/>
      <c r="I267" s="1014"/>
      <c r="J267" s="506"/>
      <c r="K267" s="557"/>
      <c r="L267" s="506"/>
      <c r="M267" s="506"/>
      <c r="N267" s="506"/>
      <c r="O267" s="506"/>
      <c r="P267" s="1013"/>
      <c r="Q267" s="506"/>
      <c r="R267" s="558"/>
      <c r="S267" s="506"/>
      <c r="T267" s="506"/>
      <c r="U267" s="1012"/>
      <c r="V267" s="743"/>
      <c r="W267" s="506"/>
      <c r="X267" s="742"/>
      <c r="Y267" s="557"/>
      <c r="Z267" s="506"/>
      <c r="AA267" s="507"/>
      <c r="AB267" s="507"/>
      <c r="AC267" s="564"/>
      <c r="AD267" s="507"/>
      <c r="AE267" s="507"/>
      <c r="AF267" s="507"/>
      <c r="AG267" s="507"/>
      <c r="AH267" s="507"/>
      <c r="AI267" s="507"/>
      <c r="AJ267" s="507"/>
      <c r="AK267" s="507"/>
      <c r="AL267" s="507"/>
      <c r="AM267" s="507"/>
      <c r="AN267" s="507"/>
      <c r="AO267" s="507"/>
      <c r="AP267" s="507"/>
      <c r="AQ267" s="563"/>
      <c r="AR267" s="563"/>
      <c r="AS267" s="507"/>
      <c r="AT267" s="507"/>
      <c r="AU267" s="507"/>
      <c r="AV267" s="507"/>
      <c r="AW267" s="507"/>
      <c r="AX267" s="507"/>
      <c r="AY267" s="507"/>
      <c r="AZ267" s="507"/>
      <c r="BA267" s="507"/>
      <c r="BB267" s="507"/>
      <c r="BC267" s="507"/>
      <c r="BD267" s="507"/>
      <c r="BE267" s="507"/>
      <c r="BF267" s="507"/>
      <c r="BG267" s="507"/>
      <c r="BH267" s="507"/>
      <c r="BI267" s="507"/>
      <c r="BJ267" s="507"/>
      <c r="BK267" s="507"/>
      <c r="BL267" s="507"/>
      <c r="BM267" s="507"/>
    </row>
    <row r="268" spans="1:65" ht="27" customHeight="1" x14ac:dyDescent="0.2">
      <c r="A268" s="564"/>
      <c r="B268" s="507"/>
      <c r="C268" s="507"/>
      <c r="D268" s="507"/>
      <c r="E268" s="507"/>
      <c r="F268" s="507"/>
      <c r="G268" s="507"/>
      <c r="H268" s="506"/>
      <c r="I268" s="1014"/>
      <c r="J268" s="506"/>
      <c r="K268" s="557"/>
      <c r="L268" s="506"/>
      <c r="M268" s="506"/>
      <c r="N268" s="506"/>
      <c r="O268" s="506"/>
      <c r="P268" s="1013"/>
      <c r="Q268" s="506"/>
      <c r="R268" s="558"/>
      <c r="S268" s="506"/>
      <c r="T268" s="506"/>
      <c r="U268" s="1012"/>
      <c r="V268" s="743"/>
      <c r="W268" s="506"/>
      <c r="X268" s="742"/>
      <c r="Y268" s="557"/>
      <c r="Z268" s="506"/>
      <c r="AA268" s="507"/>
      <c r="AB268" s="507"/>
      <c r="AC268" s="564"/>
      <c r="AD268" s="507"/>
      <c r="AE268" s="507"/>
      <c r="AF268" s="507"/>
      <c r="AG268" s="507"/>
      <c r="AH268" s="507"/>
      <c r="AI268" s="507"/>
      <c r="AJ268" s="507"/>
      <c r="AK268" s="507"/>
      <c r="AL268" s="507"/>
      <c r="AM268" s="507"/>
      <c r="AN268" s="507"/>
      <c r="AO268" s="507"/>
      <c r="AP268" s="507"/>
      <c r="AQ268" s="563"/>
      <c r="AR268" s="563"/>
      <c r="AS268" s="507"/>
      <c r="AT268" s="507"/>
      <c r="AU268" s="507"/>
      <c r="AV268" s="507"/>
      <c r="AW268" s="507"/>
      <c r="AX268" s="507"/>
      <c r="AY268" s="507"/>
      <c r="AZ268" s="507"/>
      <c r="BA268" s="507"/>
      <c r="BB268" s="507"/>
      <c r="BC268" s="507"/>
      <c r="BD268" s="507"/>
      <c r="BE268" s="507"/>
      <c r="BF268" s="507"/>
      <c r="BG268" s="507"/>
      <c r="BH268" s="507"/>
      <c r="BI268" s="507"/>
      <c r="BJ268" s="507"/>
      <c r="BK268" s="507"/>
      <c r="BL268" s="507"/>
      <c r="BM268" s="507"/>
    </row>
    <row r="269" spans="1:65" ht="27" customHeight="1" x14ac:dyDescent="0.2">
      <c r="A269" s="564"/>
      <c r="B269" s="507"/>
      <c r="C269" s="507"/>
      <c r="D269" s="507"/>
      <c r="E269" s="507"/>
      <c r="F269" s="507"/>
      <c r="G269" s="507"/>
      <c r="H269" s="506"/>
      <c r="I269" s="1014"/>
      <c r="J269" s="506"/>
      <c r="K269" s="557"/>
      <c r="L269" s="506"/>
      <c r="M269" s="506"/>
      <c r="N269" s="506"/>
      <c r="O269" s="506"/>
      <c r="P269" s="1013"/>
      <c r="Q269" s="506"/>
      <c r="R269" s="558"/>
      <c r="S269" s="506"/>
      <c r="T269" s="506"/>
      <c r="U269" s="1012"/>
      <c r="V269" s="743"/>
      <c r="W269" s="506"/>
      <c r="X269" s="742"/>
      <c r="Y269" s="557"/>
      <c r="Z269" s="506"/>
      <c r="AA269" s="507"/>
      <c r="AB269" s="507"/>
      <c r="AC269" s="564"/>
      <c r="AD269" s="507"/>
      <c r="AE269" s="507"/>
      <c r="AF269" s="507"/>
      <c r="AG269" s="507"/>
      <c r="AH269" s="507"/>
      <c r="AI269" s="507"/>
      <c r="AJ269" s="507"/>
      <c r="AK269" s="507"/>
      <c r="AL269" s="507"/>
      <c r="AM269" s="507"/>
      <c r="AN269" s="507"/>
      <c r="AO269" s="507"/>
      <c r="AP269" s="507"/>
      <c r="AQ269" s="563"/>
      <c r="AR269" s="563"/>
      <c r="AS269" s="507"/>
      <c r="AT269" s="507"/>
      <c r="AU269" s="507"/>
      <c r="AV269" s="507"/>
      <c r="AW269" s="507"/>
      <c r="AX269" s="507"/>
      <c r="AY269" s="507"/>
      <c r="AZ269" s="507"/>
      <c r="BA269" s="507"/>
      <c r="BB269" s="507"/>
      <c r="BC269" s="507"/>
      <c r="BD269" s="507"/>
      <c r="BE269" s="507"/>
      <c r="BF269" s="507"/>
      <c r="BG269" s="507"/>
      <c r="BH269" s="507"/>
      <c r="BI269" s="507"/>
      <c r="BJ269" s="507"/>
      <c r="BK269" s="507"/>
      <c r="BL269" s="507"/>
      <c r="BM269" s="507"/>
    </row>
    <row r="270" spans="1:65" ht="27" customHeight="1" x14ac:dyDescent="0.2">
      <c r="A270" s="564"/>
      <c r="B270" s="507"/>
      <c r="C270" s="507"/>
      <c r="D270" s="507"/>
      <c r="E270" s="507"/>
      <c r="F270" s="507"/>
      <c r="G270" s="507"/>
      <c r="H270" s="506"/>
      <c r="I270" s="1014"/>
      <c r="J270" s="506"/>
      <c r="K270" s="557"/>
      <c r="L270" s="506"/>
      <c r="M270" s="506"/>
      <c r="N270" s="506"/>
      <c r="O270" s="506"/>
      <c r="P270" s="1013"/>
      <c r="Q270" s="506"/>
      <c r="R270" s="558"/>
      <c r="S270" s="506"/>
      <c r="T270" s="506"/>
      <c r="U270" s="1012"/>
      <c r="V270" s="743"/>
      <c r="W270" s="506"/>
      <c r="X270" s="742"/>
      <c r="Y270" s="557"/>
      <c r="Z270" s="506"/>
      <c r="AA270" s="507"/>
      <c r="AB270" s="507"/>
      <c r="AC270" s="564"/>
      <c r="AD270" s="507"/>
      <c r="AE270" s="507"/>
      <c r="AF270" s="507"/>
      <c r="AG270" s="507"/>
      <c r="AH270" s="507"/>
      <c r="AI270" s="507"/>
      <c r="AJ270" s="507"/>
      <c r="AK270" s="507"/>
      <c r="AL270" s="507"/>
      <c r="AM270" s="507"/>
      <c r="AN270" s="507"/>
      <c r="AO270" s="507"/>
      <c r="AP270" s="507"/>
      <c r="AQ270" s="563"/>
      <c r="AR270" s="563"/>
      <c r="AS270" s="507"/>
      <c r="AT270" s="507"/>
      <c r="AU270" s="507"/>
      <c r="AV270" s="507"/>
      <c r="AW270" s="507"/>
      <c r="AX270" s="507"/>
      <c r="AY270" s="507"/>
      <c r="AZ270" s="507"/>
      <c r="BA270" s="507"/>
      <c r="BB270" s="507"/>
      <c r="BC270" s="507"/>
      <c r="BD270" s="507"/>
      <c r="BE270" s="507"/>
      <c r="BF270" s="507"/>
      <c r="BG270" s="507"/>
      <c r="BH270" s="507"/>
      <c r="BI270" s="507"/>
      <c r="BJ270" s="507"/>
      <c r="BK270" s="507"/>
      <c r="BL270" s="507"/>
      <c r="BM270" s="507"/>
    </row>
    <row r="271" spans="1:65" ht="27" customHeight="1" x14ac:dyDescent="0.2">
      <c r="A271" s="564"/>
      <c r="B271" s="507"/>
      <c r="C271" s="507"/>
      <c r="D271" s="507"/>
      <c r="E271" s="507"/>
      <c r="F271" s="507"/>
      <c r="G271" s="507"/>
      <c r="H271" s="506"/>
      <c r="I271" s="1014"/>
      <c r="J271" s="506"/>
      <c r="K271" s="557"/>
      <c r="L271" s="506"/>
      <c r="M271" s="506"/>
      <c r="N271" s="506"/>
      <c r="O271" s="506"/>
      <c r="P271" s="1013"/>
      <c r="Q271" s="506"/>
      <c r="R271" s="558"/>
      <c r="S271" s="506"/>
      <c r="T271" s="506"/>
      <c r="U271" s="1012"/>
      <c r="V271" s="743"/>
      <c r="W271" s="506"/>
      <c r="X271" s="742"/>
      <c r="Y271" s="557"/>
      <c r="Z271" s="506"/>
      <c r="AA271" s="507"/>
      <c r="AB271" s="507"/>
      <c r="AC271" s="564"/>
      <c r="AD271" s="507"/>
      <c r="AE271" s="507"/>
      <c r="AF271" s="507"/>
      <c r="AG271" s="507"/>
      <c r="AH271" s="507"/>
      <c r="AI271" s="507"/>
      <c r="AJ271" s="507"/>
      <c r="AK271" s="507"/>
      <c r="AL271" s="507"/>
      <c r="AM271" s="507"/>
      <c r="AN271" s="507"/>
      <c r="AO271" s="507"/>
      <c r="AP271" s="507"/>
      <c r="AQ271" s="563"/>
      <c r="AR271" s="563"/>
      <c r="AS271" s="507"/>
      <c r="AT271" s="507"/>
      <c r="AU271" s="507"/>
      <c r="AV271" s="507"/>
      <c r="AW271" s="507"/>
      <c r="AX271" s="507"/>
      <c r="AY271" s="507"/>
      <c r="AZ271" s="507"/>
      <c r="BA271" s="507"/>
      <c r="BB271" s="507"/>
      <c r="BC271" s="507"/>
      <c r="BD271" s="507"/>
      <c r="BE271" s="507"/>
      <c r="BF271" s="507"/>
      <c r="BG271" s="507"/>
      <c r="BH271" s="507"/>
      <c r="BI271" s="507"/>
      <c r="BJ271" s="507"/>
      <c r="BK271" s="507"/>
      <c r="BL271" s="507"/>
      <c r="BM271" s="507"/>
    </row>
    <row r="272" spans="1:65" ht="27" customHeight="1" x14ac:dyDescent="0.2">
      <c r="A272" s="564"/>
      <c r="B272" s="507"/>
      <c r="C272" s="507"/>
      <c r="D272" s="507"/>
      <c r="E272" s="507"/>
      <c r="F272" s="507"/>
      <c r="G272" s="507"/>
      <c r="H272" s="506"/>
      <c r="I272" s="1014"/>
      <c r="J272" s="506"/>
      <c r="K272" s="557"/>
      <c r="L272" s="506"/>
      <c r="M272" s="506"/>
      <c r="N272" s="506"/>
      <c r="O272" s="506"/>
      <c r="P272" s="1013"/>
      <c r="Q272" s="506"/>
      <c r="R272" s="558"/>
      <c r="S272" s="506"/>
      <c r="T272" s="506"/>
      <c r="U272" s="1012"/>
      <c r="V272" s="743"/>
      <c r="W272" s="506"/>
      <c r="X272" s="742"/>
      <c r="Y272" s="557"/>
      <c r="Z272" s="506"/>
      <c r="AA272" s="507"/>
      <c r="AB272" s="507"/>
      <c r="AC272" s="564"/>
      <c r="AD272" s="507"/>
      <c r="AE272" s="507"/>
      <c r="AF272" s="507"/>
      <c r="AG272" s="507"/>
      <c r="AH272" s="507"/>
      <c r="AI272" s="507"/>
      <c r="AJ272" s="507"/>
      <c r="AK272" s="507"/>
      <c r="AL272" s="507"/>
      <c r="AM272" s="507"/>
      <c r="AN272" s="507"/>
      <c r="AO272" s="507"/>
      <c r="AP272" s="507"/>
      <c r="AQ272" s="563"/>
      <c r="AR272" s="563"/>
      <c r="AS272" s="507"/>
      <c r="AT272" s="507"/>
      <c r="AU272" s="507"/>
      <c r="AV272" s="507"/>
      <c r="AW272" s="507"/>
      <c r="AX272" s="507"/>
      <c r="AY272" s="507"/>
      <c r="AZ272" s="507"/>
      <c r="BA272" s="507"/>
      <c r="BB272" s="507"/>
      <c r="BC272" s="507"/>
      <c r="BD272" s="507"/>
      <c r="BE272" s="507"/>
      <c r="BF272" s="507"/>
      <c r="BG272" s="507"/>
      <c r="BH272" s="507"/>
      <c r="BI272" s="507"/>
      <c r="BJ272" s="507"/>
      <c r="BK272" s="507"/>
      <c r="BL272" s="507"/>
      <c r="BM272" s="507"/>
    </row>
    <row r="273" spans="1:65" ht="27" customHeight="1" x14ac:dyDescent="0.2">
      <c r="A273" s="564"/>
      <c r="B273" s="507"/>
      <c r="C273" s="507"/>
      <c r="D273" s="507"/>
      <c r="E273" s="507"/>
      <c r="F273" s="507"/>
      <c r="G273" s="507"/>
      <c r="H273" s="506"/>
      <c r="I273" s="1014"/>
      <c r="J273" s="506"/>
      <c r="K273" s="557"/>
      <c r="L273" s="506"/>
      <c r="M273" s="506"/>
      <c r="N273" s="506"/>
      <c r="O273" s="506"/>
      <c r="P273" s="1013"/>
      <c r="Q273" s="506"/>
      <c r="R273" s="558"/>
      <c r="S273" s="506"/>
      <c r="T273" s="506"/>
      <c r="U273" s="1012"/>
      <c r="V273" s="743"/>
      <c r="W273" s="506"/>
      <c r="X273" s="742"/>
      <c r="Y273" s="557"/>
      <c r="Z273" s="506"/>
      <c r="AA273" s="507"/>
      <c r="AB273" s="507"/>
      <c r="AC273" s="564"/>
      <c r="AD273" s="507"/>
      <c r="AE273" s="507"/>
      <c r="AF273" s="507"/>
      <c r="AG273" s="507"/>
      <c r="AH273" s="507"/>
      <c r="AI273" s="507"/>
      <c r="AJ273" s="507"/>
      <c r="AK273" s="507"/>
      <c r="AL273" s="507"/>
      <c r="AM273" s="507"/>
      <c r="AN273" s="507"/>
      <c r="AO273" s="507"/>
      <c r="AP273" s="507"/>
      <c r="AQ273" s="563"/>
      <c r="AR273" s="563"/>
      <c r="AS273" s="507"/>
      <c r="AT273" s="507"/>
      <c r="AU273" s="507"/>
      <c r="AV273" s="507"/>
      <c r="AW273" s="507"/>
      <c r="AX273" s="507"/>
      <c r="AY273" s="507"/>
      <c r="AZ273" s="507"/>
      <c r="BA273" s="507"/>
      <c r="BB273" s="507"/>
      <c r="BC273" s="507"/>
      <c r="BD273" s="507"/>
      <c r="BE273" s="507"/>
      <c r="BF273" s="507"/>
      <c r="BG273" s="507"/>
      <c r="BH273" s="507"/>
      <c r="BI273" s="507"/>
      <c r="BJ273" s="507"/>
      <c r="BK273" s="507"/>
      <c r="BL273" s="507"/>
      <c r="BM273" s="507"/>
    </row>
    <row r="274" spans="1:65" ht="27" customHeight="1" x14ac:dyDescent="0.2">
      <c r="A274" s="564"/>
      <c r="B274" s="507"/>
      <c r="C274" s="507"/>
      <c r="D274" s="507"/>
      <c r="E274" s="507"/>
      <c r="F274" s="507"/>
      <c r="G274" s="507"/>
      <c r="H274" s="506"/>
      <c r="I274" s="1014"/>
      <c r="J274" s="506"/>
      <c r="K274" s="557"/>
      <c r="L274" s="506"/>
      <c r="M274" s="506"/>
      <c r="N274" s="506"/>
      <c r="O274" s="506"/>
      <c r="P274" s="1013"/>
      <c r="Q274" s="506"/>
      <c r="R274" s="558"/>
      <c r="S274" s="506"/>
      <c r="T274" s="506"/>
      <c r="U274" s="1012"/>
      <c r="V274" s="743"/>
      <c r="W274" s="506"/>
      <c r="X274" s="742"/>
      <c r="Y274" s="557"/>
      <c r="Z274" s="506"/>
      <c r="AA274" s="507"/>
      <c r="AB274" s="507"/>
      <c r="AC274" s="564"/>
      <c r="AD274" s="507"/>
      <c r="AE274" s="507"/>
      <c r="AF274" s="507"/>
      <c r="AG274" s="507"/>
      <c r="AH274" s="507"/>
      <c r="AI274" s="507"/>
      <c r="AJ274" s="507"/>
      <c r="AK274" s="507"/>
      <c r="AL274" s="507"/>
      <c r="AM274" s="507"/>
      <c r="AN274" s="507"/>
      <c r="AO274" s="507"/>
      <c r="AP274" s="507"/>
      <c r="AQ274" s="563"/>
      <c r="AR274" s="563"/>
      <c r="AS274" s="507"/>
      <c r="AT274" s="507"/>
      <c r="AU274" s="507"/>
      <c r="AV274" s="507"/>
      <c r="AW274" s="507"/>
      <c r="AX274" s="507"/>
      <c r="AY274" s="507"/>
      <c r="AZ274" s="507"/>
      <c r="BA274" s="507"/>
      <c r="BB274" s="507"/>
      <c r="BC274" s="507"/>
      <c r="BD274" s="507"/>
      <c r="BE274" s="507"/>
      <c r="BF274" s="507"/>
      <c r="BG274" s="507"/>
      <c r="BH274" s="507"/>
      <c r="BI274" s="507"/>
      <c r="BJ274" s="507"/>
      <c r="BK274" s="507"/>
      <c r="BL274" s="507"/>
      <c r="BM274" s="507"/>
    </row>
    <row r="275" spans="1:65" ht="27" customHeight="1" x14ac:dyDescent="0.2">
      <c r="A275" s="564"/>
      <c r="B275" s="507"/>
      <c r="C275" s="507"/>
      <c r="D275" s="507"/>
      <c r="E275" s="507"/>
      <c r="F275" s="507"/>
      <c r="G275" s="507"/>
      <c r="H275" s="506"/>
      <c r="I275" s="1014"/>
      <c r="J275" s="506"/>
      <c r="K275" s="557"/>
      <c r="L275" s="506"/>
      <c r="M275" s="506"/>
      <c r="N275" s="506"/>
      <c r="O275" s="506"/>
      <c r="P275" s="1013"/>
      <c r="Q275" s="506"/>
      <c r="R275" s="558"/>
      <c r="S275" s="506"/>
      <c r="T275" s="506"/>
      <c r="U275" s="1012"/>
      <c r="V275" s="743"/>
      <c r="W275" s="506"/>
      <c r="X275" s="742"/>
      <c r="Y275" s="557"/>
      <c r="Z275" s="506"/>
      <c r="AA275" s="507"/>
      <c r="AB275" s="507"/>
      <c r="AC275" s="564"/>
      <c r="AD275" s="507"/>
      <c r="AE275" s="507"/>
      <c r="AF275" s="507"/>
      <c r="AG275" s="507"/>
      <c r="AH275" s="507"/>
      <c r="AI275" s="507"/>
      <c r="AJ275" s="507"/>
      <c r="AK275" s="507"/>
      <c r="AL275" s="507"/>
      <c r="AM275" s="507"/>
      <c r="AN275" s="507"/>
      <c r="AO275" s="507"/>
      <c r="AP275" s="507"/>
      <c r="AQ275" s="563"/>
      <c r="AR275" s="563"/>
      <c r="AS275" s="507"/>
      <c r="AT275" s="507"/>
      <c r="AU275" s="507"/>
      <c r="AV275" s="507"/>
      <c r="AW275" s="507"/>
      <c r="AX275" s="507"/>
      <c r="AY275" s="507"/>
      <c r="AZ275" s="507"/>
      <c r="BA275" s="507"/>
      <c r="BB275" s="507"/>
      <c r="BC275" s="507"/>
      <c r="BD275" s="507"/>
      <c r="BE275" s="507"/>
      <c r="BF275" s="507"/>
      <c r="BG275" s="507"/>
      <c r="BH275" s="507"/>
      <c r="BI275" s="507"/>
      <c r="BJ275" s="507"/>
      <c r="BK275" s="507"/>
      <c r="BL275" s="507"/>
      <c r="BM275" s="507"/>
    </row>
    <row r="276" spans="1:65" ht="27" customHeight="1" x14ac:dyDescent="0.2">
      <c r="A276" s="564"/>
      <c r="B276" s="507"/>
      <c r="C276" s="507"/>
      <c r="D276" s="507"/>
      <c r="E276" s="507"/>
      <c r="F276" s="507"/>
      <c r="G276" s="507"/>
      <c r="H276" s="506"/>
      <c r="I276" s="1014"/>
      <c r="J276" s="506"/>
      <c r="K276" s="557"/>
      <c r="L276" s="506"/>
      <c r="M276" s="506"/>
      <c r="N276" s="506"/>
      <c r="O276" s="506"/>
      <c r="P276" s="1013"/>
      <c r="Q276" s="506"/>
      <c r="R276" s="558"/>
      <c r="S276" s="506"/>
      <c r="T276" s="506"/>
      <c r="U276" s="1012"/>
      <c r="V276" s="743"/>
      <c r="W276" s="506"/>
      <c r="X276" s="742"/>
      <c r="Y276" s="557"/>
      <c r="Z276" s="506"/>
      <c r="AA276" s="507"/>
      <c r="AB276" s="507"/>
      <c r="AC276" s="564"/>
      <c r="AD276" s="507"/>
      <c r="AE276" s="507"/>
      <c r="AF276" s="507"/>
      <c r="AG276" s="507"/>
      <c r="AH276" s="507"/>
      <c r="AI276" s="507"/>
      <c r="AJ276" s="507"/>
      <c r="AK276" s="507"/>
      <c r="AL276" s="507"/>
      <c r="AM276" s="507"/>
      <c r="AN276" s="507"/>
      <c r="AO276" s="507"/>
      <c r="AP276" s="507"/>
      <c r="AQ276" s="563"/>
      <c r="AR276" s="563"/>
      <c r="AS276" s="507"/>
      <c r="AT276" s="507"/>
      <c r="AU276" s="507"/>
      <c r="AV276" s="507"/>
      <c r="AW276" s="507"/>
      <c r="AX276" s="507"/>
      <c r="AY276" s="507"/>
      <c r="AZ276" s="507"/>
      <c r="BA276" s="507"/>
      <c r="BB276" s="507"/>
      <c r="BC276" s="507"/>
      <c r="BD276" s="507"/>
      <c r="BE276" s="507"/>
      <c r="BF276" s="507"/>
      <c r="BG276" s="507"/>
      <c r="BH276" s="507"/>
      <c r="BI276" s="507"/>
      <c r="BJ276" s="507"/>
      <c r="BK276" s="507"/>
      <c r="BL276" s="507"/>
      <c r="BM276" s="507"/>
    </row>
    <row r="277" spans="1:65" ht="27" customHeight="1" x14ac:dyDescent="0.2">
      <c r="A277" s="564"/>
      <c r="B277" s="507"/>
      <c r="C277" s="507"/>
      <c r="D277" s="507"/>
      <c r="E277" s="507"/>
      <c r="F277" s="507"/>
      <c r="G277" s="507"/>
      <c r="H277" s="506"/>
      <c r="I277" s="1014"/>
      <c r="J277" s="506"/>
      <c r="K277" s="557"/>
      <c r="L277" s="506"/>
      <c r="M277" s="506"/>
      <c r="N277" s="506"/>
      <c r="O277" s="506"/>
      <c r="P277" s="1013"/>
      <c r="Q277" s="506"/>
      <c r="R277" s="558"/>
      <c r="S277" s="506"/>
      <c r="T277" s="506"/>
      <c r="U277" s="1012"/>
      <c r="V277" s="743"/>
      <c r="W277" s="506"/>
      <c r="X277" s="742"/>
      <c r="Y277" s="557"/>
      <c r="Z277" s="506"/>
      <c r="AA277" s="507"/>
      <c r="AB277" s="507"/>
      <c r="AC277" s="564"/>
      <c r="AD277" s="507"/>
      <c r="AE277" s="507"/>
      <c r="AF277" s="507"/>
      <c r="AG277" s="507"/>
      <c r="AH277" s="507"/>
      <c r="AI277" s="507"/>
      <c r="AJ277" s="507"/>
      <c r="AK277" s="507"/>
      <c r="AL277" s="507"/>
      <c r="AM277" s="507"/>
      <c r="AN277" s="507"/>
      <c r="AO277" s="507"/>
      <c r="AP277" s="507"/>
      <c r="AQ277" s="563"/>
      <c r="AR277" s="563"/>
      <c r="AS277" s="507"/>
      <c r="AT277" s="507"/>
      <c r="AU277" s="507"/>
      <c r="AV277" s="507"/>
      <c r="AW277" s="507"/>
      <c r="AX277" s="507"/>
      <c r="AY277" s="507"/>
      <c r="AZ277" s="507"/>
      <c r="BA277" s="507"/>
      <c r="BB277" s="507"/>
      <c r="BC277" s="507"/>
      <c r="BD277" s="507"/>
      <c r="BE277" s="507"/>
      <c r="BF277" s="507"/>
      <c r="BG277" s="507"/>
      <c r="BH277" s="507"/>
      <c r="BI277" s="507"/>
      <c r="BJ277" s="507"/>
      <c r="BK277" s="507"/>
      <c r="BL277" s="507"/>
      <c r="BM277" s="507"/>
    </row>
    <row r="278" spans="1:65" ht="27" customHeight="1" x14ac:dyDescent="0.2">
      <c r="A278" s="564"/>
      <c r="B278" s="507"/>
      <c r="C278" s="507"/>
      <c r="D278" s="507"/>
      <c r="E278" s="507"/>
      <c r="F278" s="507"/>
      <c r="G278" s="507"/>
      <c r="H278" s="506"/>
      <c r="I278" s="1014"/>
      <c r="J278" s="506"/>
      <c r="K278" s="557"/>
      <c r="L278" s="506"/>
      <c r="M278" s="506"/>
      <c r="N278" s="506"/>
      <c r="O278" s="506"/>
      <c r="P278" s="1013"/>
      <c r="Q278" s="506"/>
      <c r="R278" s="558"/>
      <c r="S278" s="506"/>
      <c r="T278" s="506"/>
      <c r="U278" s="1012"/>
      <c r="V278" s="743"/>
      <c r="W278" s="506"/>
      <c r="X278" s="742"/>
      <c r="Y278" s="557"/>
      <c r="Z278" s="506"/>
      <c r="AA278" s="507"/>
      <c r="AB278" s="507"/>
      <c r="AC278" s="564"/>
      <c r="AD278" s="507"/>
      <c r="AE278" s="507"/>
      <c r="AF278" s="507"/>
      <c r="AG278" s="507"/>
      <c r="AH278" s="507"/>
      <c r="AI278" s="507"/>
      <c r="AJ278" s="507"/>
      <c r="AK278" s="507"/>
      <c r="AL278" s="507"/>
      <c r="AM278" s="507"/>
      <c r="AN278" s="507"/>
      <c r="AO278" s="507"/>
      <c r="AP278" s="507"/>
      <c r="AQ278" s="563"/>
      <c r="AR278" s="563"/>
      <c r="AS278" s="507"/>
      <c r="AT278" s="507"/>
      <c r="AU278" s="507"/>
      <c r="AV278" s="507"/>
      <c r="AW278" s="507"/>
      <c r="AX278" s="507"/>
      <c r="AY278" s="507"/>
      <c r="AZ278" s="507"/>
      <c r="BA278" s="507"/>
      <c r="BB278" s="507"/>
      <c r="BC278" s="507"/>
      <c r="BD278" s="507"/>
      <c r="BE278" s="507"/>
      <c r="BF278" s="507"/>
      <c r="BG278" s="507"/>
      <c r="BH278" s="507"/>
      <c r="BI278" s="507"/>
      <c r="BJ278" s="507"/>
      <c r="BK278" s="507"/>
      <c r="BL278" s="507"/>
      <c r="BM278" s="507"/>
    </row>
    <row r="279" spans="1:65" ht="27" customHeight="1" x14ac:dyDescent="0.2">
      <c r="A279" s="564"/>
      <c r="B279" s="507"/>
      <c r="C279" s="507"/>
      <c r="D279" s="507"/>
      <c r="E279" s="507"/>
      <c r="F279" s="507"/>
      <c r="G279" s="507"/>
      <c r="H279" s="506"/>
      <c r="I279" s="1014"/>
      <c r="J279" s="506"/>
      <c r="K279" s="557"/>
      <c r="L279" s="506"/>
      <c r="M279" s="506"/>
      <c r="N279" s="506"/>
      <c r="O279" s="506"/>
      <c r="P279" s="1013"/>
      <c r="Q279" s="506"/>
      <c r="R279" s="558"/>
      <c r="S279" s="506"/>
      <c r="T279" s="506"/>
      <c r="U279" s="1012"/>
      <c r="V279" s="743"/>
      <c r="W279" s="506"/>
      <c r="X279" s="742"/>
      <c r="Y279" s="557"/>
      <c r="Z279" s="506"/>
      <c r="AA279" s="507"/>
      <c r="AB279" s="507"/>
      <c r="AC279" s="564"/>
      <c r="AD279" s="507"/>
      <c r="AE279" s="507"/>
      <c r="AF279" s="507"/>
      <c r="AG279" s="507"/>
      <c r="AH279" s="507"/>
      <c r="AI279" s="507"/>
      <c r="AJ279" s="507"/>
      <c r="AK279" s="507"/>
      <c r="AL279" s="507"/>
      <c r="AM279" s="507"/>
      <c r="AN279" s="507"/>
      <c r="AO279" s="507"/>
      <c r="AP279" s="507"/>
      <c r="AQ279" s="563"/>
      <c r="AR279" s="563"/>
      <c r="AS279" s="507"/>
      <c r="AT279" s="507"/>
      <c r="AU279" s="507"/>
      <c r="AV279" s="507"/>
      <c r="AW279" s="507"/>
      <c r="AX279" s="507"/>
      <c r="AY279" s="507"/>
      <c r="AZ279" s="507"/>
      <c r="BA279" s="507"/>
      <c r="BB279" s="507"/>
      <c r="BC279" s="507"/>
      <c r="BD279" s="507"/>
      <c r="BE279" s="507"/>
      <c r="BF279" s="507"/>
      <c r="BG279" s="507"/>
      <c r="BH279" s="507"/>
      <c r="BI279" s="507"/>
      <c r="BJ279" s="507"/>
      <c r="BK279" s="507"/>
      <c r="BL279" s="507"/>
      <c r="BM279" s="507"/>
    </row>
    <row r="280" spans="1:65" ht="27" customHeight="1" x14ac:dyDescent="0.2">
      <c r="A280" s="564"/>
      <c r="B280" s="507"/>
      <c r="C280" s="507"/>
      <c r="D280" s="507"/>
      <c r="E280" s="507"/>
      <c r="F280" s="507"/>
      <c r="G280" s="507"/>
      <c r="H280" s="506"/>
      <c r="I280" s="1014"/>
      <c r="J280" s="506"/>
      <c r="K280" s="557"/>
      <c r="L280" s="506"/>
      <c r="M280" s="506"/>
      <c r="N280" s="506"/>
      <c r="O280" s="506"/>
      <c r="P280" s="1013"/>
      <c r="Q280" s="506"/>
      <c r="R280" s="558"/>
      <c r="S280" s="506"/>
      <c r="T280" s="506"/>
      <c r="U280" s="1012"/>
      <c r="V280" s="743"/>
      <c r="W280" s="506"/>
      <c r="X280" s="742"/>
      <c r="Y280" s="557"/>
      <c r="Z280" s="506"/>
      <c r="AA280" s="507"/>
      <c r="AB280" s="507"/>
      <c r="AC280" s="564"/>
      <c r="AD280" s="507"/>
      <c r="AE280" s="507"/>
      <c r="AF280" s="507"/>
      <c r="AG280" s="507"/>
      <c r="AH280" s="507"/>
      <c r="AI280" s="507"/>
      <c r="AJ280" s="507"/>
      <c r="AK280" s="507"/>
      <c r="AL280" s="507"/>
      <c r="AM280" s="507"/>
      <c r="AN280" s="507"/>
      <c r="AO280" s="507"/>
      <c r="AP280" s="507"/>
      <c r="AQ280" s="563"/>
      <c r="AR280" s="563"/>
      <c r="AS280" s="507"/>
      <c r="AT280" s="507"/>
      <c r="AU280" s="507"/>
      <c r="AV280" s="507"/>
      <c r="AW280" s="507"/>
      <c r="AX280" s="507"/>
      <c r="AY280" s="507"/>
      <c r="AZ280" s="507"/>
      <c r="BA280" s="507"/>
      <c r="BB280" s="507"/>
      <c r="BC280" s="507"/>
      <c r="BD280" s="507"/>
      <c r="BE280" s="507"/>
      <c r="BF280" s="507"/>
      <c r="BG280" s="507"/>
      <c r="BH280" s="507"/>
      <c r="BI280" s="507"/>
      <c r="BJ280" s="507"/>
      <c r="BK280" s="507"/>
      <c r="BL280" s="507"/>
      <c r="BM280" s="507"/>
    </row>
    <row r="281" spans="1:65" ht="27" customHeight="1" x14ac:dyDescent="0.2">
      <c r="A281" s="564"/>
      <c r="B281" s="507"/>
      <c r="C281" s="507"/>
      <c r="D281" s="507"/>
      <c r="E281" s="507"/>
      <c r="F281" s="507"/>
      <c r="G281" s="507"/>
      <c r="H281" s="506"/>
      <c r="I281" s="1014"/>
      <c r="J281" s="506"/>
      <c r="K281" s="557"/>
      <c r="L281" s="506"/>
      <c r="M281" s="506"/>
      <c r="N281" s="506"/>
      <c r="O281" s="506"/>
      <c r="P281" s="1013"/>
      <c r="Q281" s="506"/>
      <c r="R281" s="558"/>
      <c r="S281" s="506"/>
      <c r="T281" s="506"/>
      <c r="U281" s="1012"/>
      <c r="V281" s="743"/>
      <c r="W281" s="506"/>
      <c r="X281" s="742"/>
      <c r="Y281" s="557"/>
      <c r="Z281" s="506"/>
      <c r="AA281" s="507"/>
      <c r="AB281" s="507"/>
      <c r="AC281" s="564"/>
      <c r="AD281" s="507"/>
      <c r="AE281" s="507"/>
      <c r="AF281" s="507"/>
      <c r="AG281" s="507"/>
      <c r="AH281" s="507"/>
      <c r="AI281" s="507"/>
      <c r="AJ281" s="507"/>
      <c r="AK281" s="507"/>
      <c r="AL281" s="507"/>
      <c r="AM281" s="507"/>
      <c r="AN281" s="507"/>
      <c r="AO281" s="507"/>
      <c r="AP281" s="507"/>
      <c r="AQ281" s="563"/>
      <c r="AR281" s="563"/>
      <c r="AS281" s="507"/>
      <c r="AT281" s="507"/>
      <c r="AU281" s="507"/>
      <c r="AV281" s="507"/>
      <c r="AW281" s="507"/>
      <c r="AX281" s="507"/>
      <c r="AY281" s="507"/>
      <c r="AZ281" s="507"/>
      <c r="BA281" s="507"/>
      <c r="BB281" s="507"/>
      <c r="BC281" s="507"/>
      <c r="BD281" s="507"/>
      <c r="BE281" s="507"/>
      <c r="BF281" s="507"/>
      <c r="BG281" s="507"/>
      <c r="BH281" s="507"/>
      <c r="BI281" s="507"/>
      <c r="BJ281" s="507"/>
      <c r="BK281" s="507"/>
      <c r="BL281" s="507"/>
      <c r="BM281" s="507"/>
    </row>
    <row r="282" spans="1:65" ht="27" customHeight="1" x14ac:dyDescent="0.2">
      <c r="A282" s="564"/>
      <c r="B282" s="507"/>
      <c r="C282" s="507"/>
      <c r="D282" s="507"/>
      <c r="E282" s="507"/>
      <c r="F282" s="507"/>
      <c r="G282" s="507"/>
      <c r="H282" s="506"/>
      <c r="I282" s="1014"/>
      <c r="J282" s="506"/>
      <c r="K282" s="557"/>
      <c r="L282" s="506"/>
      <c r="M282" s="506"/>
      <c r="N282" s="506"/>
      <c r="O282" s="506"/>
      <c r="P282" s="1013"/>
      <c r="Q282" s="506"/>
      <c r="R282" s="558"/>
      <c r="S282" s="506"/>
      <c r="T282" s="506"/>
      <c r="U282" s="1012"/>
      <c r="V282" s="743"/>
      <c r="W282" s="506"/>
      <c r="X282" s="742"/>
      <c r="Y282" s="557"/>
      <c r="Z282" s="506"/>
      <c r="AA282" s="507"/>
      <c r="AB282" s="507"/>
      <c r="AC282" s="564"/>
      <c r="AD282" s="507"/>
      <c r="AE282" s="507"/>
      <c r="AF282" s="507"/>
      <c r="AG282" s="507"/>
      <c r="AH282" s="507"/>
      <c r="AI282" s="507"/>
      <c r="AJ282" s="507"/>
      <c r="AK282" s="507"/>
      <c r="AL282" s="507"/>
      <c r="AM282" s="507"/>
      <c r="AN282" s="507"/>
      <c r="AO282" s="507"/>
      <c r="AP282" s="507"/>
      <c r="AQ282" s="563"/>
      <c r="AR282" s="563"/>
      <c r="AS282" s="507"/>
      <c r="AT282" s="507"/>
      <c r="AU282" s="507"/>
      <c r="AV282" s="507"/>
      <c r="AW282" s="507"/>
      <c r="AX282" s="507"/>
      <c r="AY282" s="507"/>
      <c r="AZ282" s="507"/>
      <c r="BA282" s="507"/>
      <c r="BB282" s="507"/>
      <c r="BC282" s="507"/>
      <c r="BD282" s="507"/>
      <c r="BE282" s="507"/>
      <c r="BF282" s="507"/>
      <c r="BG282" s="507"/>
      <c r="BH282" s="507"/>
      <c r="BI282" s="507"/>
      <c r="BJ282" s="507"/>
      <c r="BK282" s="507"/>
      <c r="BL282" s="507"/>
      <c r="BM282" s="507"/>
    </row>
    <row r="283" spans="1:65" ht="27" customHeight="1" x14ac:dyDescent="0.2">
      <c r="A283" s="564"/>
      <c r="B283" s="507"/>
      <c r="C283" s="507"/>
      <c r="D283" s="507"/>
      <c r="E283" s="507"/>
      <c r="F283" s="507"/>
      <c r="G283" s="507"/>
      <c r="H283" s="506"/>
      <c r="I283" s="1014"/>
      <c r="J283" s="506"/>
      <c r="K283" s="557"/>
      <c r="L283" s="506"/>
      <c r="M283" s="506"/>
      <c r="N283" s="506"/>
      <c r="O283" s="506"/>
      <c r="P283" s="1013"/>
      <c r="Q283" s="506"/>
      <c r="R283" s="558"/>
      <c r="S283" s="506"/>
      <c r="T283" s="506"/>
      <c r="U283" s="1012"/>
      <c r="V283" s="743"/>
      <c r="W283" s="506"/>
      <c r="X283" s="742"/>
      <c r="Y283" s="557"/>
      <c r="Z283" s="506"/>
      <c r="AA283" s="507"/>
      <c r="AB283" s="507"/>
      <c r="AC283" s="564"/>
      <c r="AD283" s="507"/>
      <c r="AE283" s="507"/>
      <c r="AF283" s="507"/>
      <c r="AG283" s="507"/>
      <c r="AH283" s="507"/>
      <c r="AI283" s="507"/>
      <c r="AJ283" s="507"/>
      <c r="AK283" s="507"/>
      <c r="AL283" s="507"/>
      <c r="AM283" s="507"/>
      <c r="AN283" s="507"/>
      <c r="AO283" s="507"/>
      <c r="AP283" s="507"/>
      <c r="AQ283" s="563"/>
      <c r="AR283" s="563"/>
      <c r="AS283" s="507"/>
      <c r="AT283" s="507"/>
      <c r="AU283" s="507"/>
      <c r="AV283" s="507"/>
      <c r="AW283" s="507"/>
      <c r="AX283" s="507"/>
      <c r="AY283" s="507"/>
      <c r="AZ283" s="507"/>
      <c r="BA283" s="507"/>
      <c r="BB283" s="507"/>
      <c r="BC283" s="507"/>
      <c r="BD283" s="507"/>
      <c r="BE283" s="507"/>
      <c r="BF283" s="507"/>
      <c r="BG283" s="507"/>
      <c r="BH283" s="507"/>
      <c r="BI283" s="507"/>
      <c r="BJ283" s="507"/>
      <c r="BK283" s="507"/>
      <c r="BL283" s="507"/>
      <c r="BM283" s="507"/>
    </row>
    <row r="284" spans="1:65" ht="27" customHeight="1" x14ac:dyDescent="0.2">
      <c r="A284" s="564"/>
      <c r="B284" s="507"/>
      <c r="C284" s="507"/>
      <c r="D284" s="507"/>
      <c r="E284" s="507"/>
      <c r="F284" s="507"/>
      <c r="G284" s="507"/>
      <c r="H284" s="506"/>
      <c r="I284" s="1014"/>
      <c r="J284" s="506"/>
      <c r="K284" s="557"/>
      <c r="L284" s="506"/>
      <c r="M284" s="506"/>
      <c r="N284" s="506"/>
      <c r="O284" s="506"/>
      <c r="P284" s="1013"/>
      <c r="Q284" s="506"/>
      <c r="R284" s="558"/>
      <c r="S284" s="506"/>
      <c r="T284" s="506"/>
      <c r="U284" s="1012"/>
      <c r="V284" s="743"/>
      <c r="W284" s="506"/>
      <c r="X284" s="742"/>
      <c r="Y284" s="557"/>
      <c r="Z284" s="506"/>
      <c r="AA284" s="507"/>
      <c r="AB284" s="507"/>
      <c r="AC284" s="564"/>
      <c r="AD284" s="507"/>
      <c r="AE284" s="507"/>
      <c r="AF284" s="507"/>
      <c r="AG284" s="507"/>
      <c r="AH284" s="507"/>
      <c r="AI284" s="507"/>
      <c r="AJ284" s="507"/>
      <c r="AK284" s="507"/>
      <c r="AL284" s="507"/>
      <c r="AM284" s="507"/>
      <c r="AN284" s="507"/>
      <c r="AO284" s="507"/>
      <c r="AP284" s="507"/>
      <c r="AQ284" s="563"/>
      <c r="AR284" s="563"/>
      <c r="AS284" s="507"/>
      <c r="AT284" s="507"/>
      <c r="AU284" s="507"/>
      <c r="AV284" s="507"/>
      <c r="AW284" s="507"/>
      <c r="AX284" s="507"/>
      <c r="AY284" s="507"/>
      <c r="AZ284" s="507"/>
      <c r="BA284" s="507"/>
      <c r="BB284" s="507"/>
      <c r="BC284" s="507"/>
      <c r="BD284" s="507"/>
      <c r="BE284" s="507"/>
      <c r="BF284" s="507"/>
      <c r="BG284" s="507"/>
      <c r="BH284" s="507"/>
      <c r="BI284" s="507"/>
      <c r="BJ284" s="507"/>
      <c r="BK284" s="507"/>
      <c r="BL284" s="507"/>
      <c r="BM284" s="507"/>
    </row>
    <row r="285" spans="1:65" ht="27" customHeight="1" x14ac:dyDescent="0.2">
      <c r="A285" s="564"/>
      <c r="B285" s="507"/>
      <c r="C285" s="507"/>
      <c r="D285" s="507"/>
      <c r="E285" s="507"/>
      <c r="F285" s="507"/>
      <c r="G285" s="507"/>
      <c r="H285" s="506"/>
      <c r="I285" s="1014"/>
      <c r="J285" s="506"/>
      <c r="K285" s="557"/>
      <c r="L285" s="506"/>
      <c r="M285" s="506"/>
      <c r="N285" s="506"/>
      <c r="O285" s="506"/>
      <c r="P285" s="1013"/>
      <c r="Q285" s="506"/>
      <c r="R285" s="558"/>
      <c r="S285" s="506"/>
      <c r="T285" s="506"/>
      <c r="U285" s="1012"/>
      <c r="V285" s="743"/>
      <c r="W285" s="506"/>
      <c r="X285" s="742"/>
      <c r="Y285" s="557"/>
      <c r="Z285" s="506"/>
      <c r="AA285" s="507"/>
      <c r="AB285" s="507"/>
      <c r="AC285" s="564"/>
      <c r="AD285" s="507"/>
      <c r="AE285" s="507"/>
      <c r="AF285" s="507"/>
      <c r="AG285" s="507"/>
      <c r="AH285" s="507"/>
      <c r="AI285" s="507"/>
      <c r="AJ285" s="507"/>
      <c r="AK285" s="507"/>
      <c r="AL285" s="507"/>
      <c r="AM285" s="507"/>
      <c r="AN285" s="507"/>
      <c r="AO285" s="507"/>
      <c r="AP285" s="507"/>
      <c r="AQ285" s="563"/>
      <c r="AR285" s="563"/>
      <c r="AS285" s="507"/>
      <c r="AT285" s="507"/>
      <c r="AU285" s="507"/>
      <c r="AV285" s="507"/>
      <c r="AW285" s="507"/>
      <c r="AX285" s="507"/>
      <c r="AY285" s="507"/>
      <c r="AZ285" s="507"/>
      <c r="BA285" s="507"/>
      <c r="BB285" s="507"/>
      <c r="BC285" s="507"/>
      <c r="BD285" s="507"/>
      <c r="BE285" s="507"/>
      <c r="BF285" s="507"/>
      <c r="BG285" s="507"/>
      <c r="BH285" s="507"/>
      <c r="BI285" s="507"/>
      <c r="BJ285" s="507"/>
      <c r="BK285" s="507"/>
      <c r="BL285" s="507"/>
      <c r="BM285" s="507"/>
    </row>
    <row r="286" spans="1:65" ht="27" customHeight="1" x14ac:dyDescent="0.2">
      <c r="A286" s="564"/>
      <c r="B286" s="507"/>
      <c r="C286" s="507"/>
      <c r="D286" s="507"/>
      <c r="E286" s="507"/>
      <c r="F286" s="507"/>
      <c r="G286" s="507"/>
      <c r="H286" s="506"/>
      <c r="I286" s="1014"/>
      <c r="J286" s="506"/>
      <c r="K286" s="557"/>
      <c r="L286" s="506"/>
      <c r="M286" s="506"/>
      <c r="N286" s="506"/>
      <c r="O286" s="506"/>
      <c r="P286" s="1013"/>
      <c r="Q286" s="506"/>
      <c r="R286" s="558"/>
      <c r="S286" s="506"/>
      <c r="T286" s="506"/>
      <c r="U286" s="1012"/>
      <c r="V286" s="743"/>
      <c r="W286" s="506"/>
      <c r="X286" s="742"/>
      <c r="Y286" s="557"/>
      <c r="Z286" s="506"/>
      <c r="AA286" s="507"/>
      <c r="AB286" s="507"/>
      <c r="AC286" s="564"/>
      <c r="AD286" s="507"/>
      <c r="AE286" s="507"/>
      <c r="AF286" s="507"/>
      <c r="AG286" s="507"/>
      <c r="AH286" s="507"/>
      <c r="AI286" s="507"/>
      <c r="AJ286" s="507"/>
      <c r="AK286" s="507"/>
      <c r="AL286" s="507"/>
      <c r="AM286" s="507"/>
      <c r="AN286" s="507"/>
      <c r="AO286" s="507"/>
      <c r="AP286" s="507"/>
      <c r="AQ286" s="563"/>
      <c r="AR286" s="563"/>
      <c r="AS286" s="507"/>
      <c r="AT286" s="507"/>
      <c r="AU286" s="507"/>
      <c r="AV286" s="507"/>
      <c r="AW286" s="507"/>
      <c r="AX286" s="507"/>
      <c r="AY286" s="507"/>
      <c r="AZ286" s="507"/>
      <c r="BA286" s="507"/>
      <c r="BB286" s="507"/>
      <c r="BC286" s="507"/>
      <c r="BD286" s="507"/>
      <c r="BE286" s="507"/>
      <c r="BF286" s="507"/>
      <c r="BG286" s="507"/>
      <c r="BH286" s="507"/>
      <c r="BI286" s="507"/>
      <c r="BJ286" s="507"/>
      <c r="BK286" s="507"/>
      <c r="BL286" s="507"/>
      <c r="BM286" s="507"/>
    </row>
    <row r="287" spans="1:65" ht="27" customHeight="1" x14ac:dyDescent="0.2">
      <c r="A287" s="564"/>
      <c r="B287" s="507"/>
      <c r="C287" s="507"/>
      <c r="D287" s="507"/>
      <c r="E287" s="507"/>
      <c r="F287" s="507"/>
      <c r="G287" s="507"/>
      <c r="H287" s="506"/>
      <c r="I287" s="1014"/>
      <c r="J287" s="506"/>
      <c r="K287" s="557"/>
      <c r="L287" s="506"/>
      <c r="M287" s="506"/>
      <c r="N287" s="506"/>
      <c r="O287" s="506"/>
      <c r="P287" s="1013"/>
      <c r="Q287" s="506"/>
      <c r="R287" s="558"/>
      <c r="S287" s="506"/>
      <c r="T287" s="506"/>
      <c r="U287" s="1012"/>
      <c r="V287" s="743"/>
      <c r="W287" s="506"/>
      <c r="X287" s="742"/>
      <c r="Y287" s="557"/>
      <c r="Z287" s="506"/>
      <c r="AA287" s="507"/>
      <c r="AB287" s="507"/>
      <c r="AC287" s="564"/>
      <c r="AD287" s="507"/>
      <c r="AE287" s="507"/>
      <c r="AF287" s="507"/>
      <c r="AG287" s="507"/>
      <c r="AH287" s="507"/>
      <c r="AI287" s="507"/>
      <c r="AJ287" s="507"/>
      <c r="AK287" s="507"/>
      <c r="AL287" s="507"/>
      <c r="AM287" s="507"/>
      <c r="AN287" s="507"/>
      <c r="AO287" s="507"/>
      <c r="AP287" s="507"/>
      <c r="AQ287" s="563"/>
      <c r="AR287" s="563"/>
      <c r="AS287" s="507"/>
      <c r="AT287" s="507"/>
      <c r="AU287" s="507"/>
      <c r="AV287" s="507"/>
      <c r="AW287" s="507"/>
      <c r="AX287" s="507"/>
      <c r="AY287" s="507"/>
      <c r="AZ287" s="507"/>
      <c r="BA287" s="507"/>
      <c r="BB287" s="507"/>
      <c r="BC287" s="507"/>
      <c r="BD287" s="507"/>
      <c r="BE287" s="507"/>
      <c r="BF287" s="507"/>
      <c r="BG287" s="507"/>
      <c r="BH287" s="507"/>
      <c r="BI287" s="507"/>
      <c r="BJ287" s="507"/>
      <c r="BK287" s="507"/>
      <c r="BL287" s="507"/>
      <c r="BM287" s="507"/>
    </row>
    <row r="288" spans="1:65" ht="27" customHeight="1" x14ac:dyDescent="0.2">
      <c r="A288" s="564"/>
      <c r="B288" s="507"/>
      <c r="C288" s="507"/>
      <c r="D288" s="507"/>
      <c r="E288" s="507"/>
      <c r="F288" s="507"/>
      <c r="G288" s="507"/>
      <c r="H288" s="506"/>
      <c r="I288" s="1014"/>
      <c r="J288" s="506"/>
      <c r="K288" s="557"/>
      <c r="L288" s="506"/>
      <c r="M288" s="506"/>
      <c r="N288" s="506"/>
      <c r="O288" s="506"/>
      <c r="P288" s="1013"/>
      <c r="Q288" s="506"/>
      <c r="R288" s="558"/>
      <c r="S288" s="506"/>
      <c r="T288" s="506"/>
      <c r="U288" s="1012"/>
      <c r="V288" s="743"/>
      <c r="W288" s="506"/>
      <c r="X288" s="742"/>
      <c r="Y288" s="557"/>
      <c r="Z288" s="506"/>
      <c r="AA288" s="507"/>
      <c r="AB288" s="507"/>
      <c r="AC288" s="564"/>
      <c r="AD288" s="507"/>
      <c r="AE288" s="507"/>
      <c r="AF288" s="507"/>
      <c r="AG288" s="507"/>
      <c r="AH288" s="507"/>
      <c r="AI288" s="507"/>
      <c r="AJ288" s="507"/>
      <c r="AK288" s="507"/>
      <c r="AL288" s="507"/>
      <c r="AM288" s="507"/>
      <c r="AN288" s="507"/>
      <c r="AO288" s="507"/>
      <c r="AP288" s="507"/>
      <c r="AQ288" s="563"/>
      <c r="AR288" s="563"/>
      <c r="AS288" s="507"/>
      <c r="AT288" s="507"/>
      <c r="AU288" s="507"/>
      <c r="AV288" s="507"/>
      <c r="AW288" s="507"/>
      <c r="AX288" s="507"/>
      <c r="AY288" s="507"/>
      <c r="AZ288" s="507"/>
      <c r="BA288" s="507"/>
      <c r="BB288" s="507"/>
      <c r="BC288" s="507"/>
      <c r="BD288" s="507"/>
      <c r="BE288" s="507"/>
      <c r="BF288" s="507"/>
      <c r="BG288" s="507"/>
      <c r="BH288" s="507"/>
      <c r="BI288" s="507"/>
      <c r="BJ288" s="507"/>
      <c r="BK288" s="507"/>
      <c r="BL288" s="507"/>
      <c r="BM288" s="507"/>
    </row>
    <row r="289" spans="1:65" ht="27" customHeight="1" x14ac:dyDescent="0.2">
      <c r="A289" s="564"/>
      <c r="B289" s="507"/>
      <c r="C289" s="507"/>
      <c r="D289" s="507"/>
      <c r="E289" s="507"/>
      <c r="F289" s="507"/>
      <c r="G289" s="507"/>
      <c r="H289" s="506"/>
      <c r="I289" s="1014"/>
      <c r="J289" s="506"/>
      <c r="K289" s="557"/>
      <c r="L289" s="506"/>
      <c r="M289" s="506"/>
      <c r="N289" s="506"/>
      <c r="O289" s="506"/>
      <c r="P289" s="1013"/>
      <c r="Q289" s="506"/>
      <c r="R289" s="558"/>
      <c r="S289" s="506"/>
      <c r="T289" s="506"/>
      <c r="U289" s="1012"/>
      <c r="V289" s="743"/>
      <c r="W289" s="506"/>
      <c r="X289" s="742"/>
      <c r="Y289" s="557"/>
      <c r="Z289" s="506"/>
      <c r="AA289" s="507"/>
      <c r="AB289" s="507"/>
      <c r="AC289" s="564"/>
      <c r="AD289" s="507"/>
      <c r="AE289" s="507"/>
      <c r="AF289" s="507"/>
      <c r="AG289" s="507"/>
      <c r="AH289" s="507"/>
      <c r="AI289" s="507"/>
      <c r="AJ289" s="507"/>
      <c r="AK289" s="507"/>
      <c r="AL289" s="507"/>
      <c r="AM289" s="507"/>
      <c r="AN289" s="507"/>
      <c r="AO289" s="507"/>
      <c r="AP289" s="507"/>
      <c r="AQ289" s="563"/>
      <c r="AR289" s="563"/>
      <c r="AS289" s="507"/>
      <c r="AT289" s="507"/>
      <c r="AU289" s="507"/>
      <c r="AV289" s="507"/>
      <c r="AW289" s="507"/>
      <c r="AX289" s="507"/>
      <c r="AY289" s="507"/>
      <c r="AZ289" s="507"/>
      <c r="BA289" s="507"/>
      <c r="BB289" s="507"/>
      <c r="BC289" s="507"/>
      <c r="BD289" s="507"/>
      <c r="BE289" s="507"/>
      <c r="BF289" s="507"/>
      <c r="BG289" s="507"/>
      <c r="BH289" s="507"/>
      <c r="BI289" s="507"/>
      <c r="BJ289" s="507"/>
      <c r="BK289" s="507"/>
      <c r="BL289" s="507"/>
      <c r="BM289" s="507"/>
    </row>
    <row r="290" spans="1:65" ht="27" customHeight="1" x14ac:dyDescent="0.2">
      <c r="A290" s="564"/>
      <c r="B290" s="507"/>
      <c r="C290" s="507"/>
      <c r="D290" s="507"/>
      <c r="E290" s="507"/>
      <c r="F290" s="507"/>
      <c r="G290" s="507"/>
      <c r="H290" s="506"/>
      <c r="I290" s="1014"/>
      <c r="J290" s="506"/>
      <c r="K290" s="557"/>
      <c r="L290" s="506"/>
      <c r="M290" s="506"/>
      <c r="N290" s="506"/>
      <c r="O290" s="506"/>
      <c r="P290" s="1013"/>
      <c r="Q290" s="506"/>
      <c r="R290" s="558"/>
      <c r="S290" s="506"/>
      <c r="T290" s="506"/>
      <c r="U290" s="1012"/>
      <c r="V290" s="743"/>
      <c r="W290" s="506"/>
      <c r="X290" s="742"/>
      <c r="Y290" s="557"/>
      <c r="Z290" s="506"/>
      <c r="AA290" s="507"/>
      <c r="AB290" s="507"/>
      <c r="AC290" s="564"/>
      <c r="AD290" s="507"/>
      <c r="AE290" s="507"/>
      <c r="AF290" s="507"/>
      <c r="AG290" s="507"/>
      <c r="AH290" s="507"/>
      <c r="AI290" s="507"/>
      <c r="AJ290" s="507"/>
      <c r="AK290" s="507"/>
      <c r="AL290" s="507"/>
      <c r="AM290" s="507"/>
      <c r="AN290" s="507"/>
      <c r="AO290" s="507"/>
      <c r="AP290" s="507"/>
      <c r="AQ290" s="563"/>
      <c r="AR290" s="563"/>
      <c r="AS290" s="507"/>
      <c r="AT290" s="507"/>
      <c r="AU290" s="507"/>
      <c r="AV290" s="507"/>
      <c r="AW290" s="507"/>
      <c r="AX290" s="507"/>
      <c r="AY290" s="507"/>
      <c r="AZ290" s="507"/>
      <c r="BA290" s="507"/>
      <c r="BB290" s="507"/>
      <c r="BC290" s="507"/>
      <c r="BD290" s="507"/>
      <c r="BE290" s="507"/>
      <c r="BF290" s="507"/>
      <c r="BG290" s="507"/>
      <c r="BH290" s="507"/>
      <c r="BI290" s="507"/>
      <c r="BJ290" s="507"/>
      <c r="BK290" s="507"/>
      <c r="BL290" s="507"/>
      <c r="BM290" s="507"/>
    </row>
    <row r="291" spans="1:65" ht="27" customHeight="1" x14ac:dyDescent="0.2">
      <c r="A291" s="564"/>
      <c r="B291" s="507"/>
      <c r="C291" s="507"/>
      <c r="D291" s="507"/>
      <c r="E291" s="507"/>
      <c r="F291" s="507"/>
      <c r="G291" s="507"/>
      <c r="H291" s="506"/>
      <c r="I291" s="1014"/>
      <c r="J291" s="506"/>
      <c r="K291" s="557"/>
      <c r="L291" s="506"/>
      <c r="M291" s="506"/>
      <c r="N291" s="506"/>
      <c r="O291" s="506"/>
      <c r="P291" s="1013"/>
      <c r="Q291" s="506"/>
      <c r="R291" s="558"/>
      <c r="S291" s="506"/>
      <c r="T291" s="506"/>
      <c r="U291" s="1012"/>
      <c r="V291" s="743"/>
      <c r="W291" s="506"/>
      <c r="X291" s="742"/>
      <c r="Y291" s="557"/>
      <c r="Z291" s="506"/>
      <c r="AA291" s="507"/>
      <c r="AB291" s="507"/>
      <c r="AC291" s="564"/>
      <c r="AD291" s="507"/>
      <c r="AE291" s="507"/>
      <c r="AF291" s="507"/>
      <c r="AG291" s="507"/>
      <c r="AH291" s="507"/>
      <c r="AI291" s="507"/>
      <c r="AJ291" s="507"/>
      <c r="AK291" s="507"/>
      <c r="AL291" s="507"/>
      <c r="AM291" s="507"/>
      <c r="AN291" s="507"/>
      <c r="AO291" s="507"/>
      <c r="AP291" s="507"/>
      <c r="AQ291" s="563"/>
      <c r="AR291" s="563"/>
      <c r="AS291" s="507"/>
      <c r="AT291" s="507"/>
      <c r="AU291" s="507"/>
      <c r="AV291" s="507"/>
      <c r="AW291" s="507"/>
      <c r="AX291" s="507"/>
      <c r="AY291" s="507"/>
      <c r="AZ291" s="507"/>
      <c r="BA291" s="507"/>
      <c r="BB291" s="507"/>
      <c r="BC291" s="507"/>
      <c r="BD291" s="507"/>
      <c r="BE291" s="507"/>
      <c r="BF291" s="507"/>
      <c r="BG291" s="507"/>
      <c r="BH291" s="507"/>
      <c r="BI291" s="507"/>
      <c r="BJ291" s="507"/>
      <c r="BK291" s="507"/>
      <c r="BL291" s="507"/>
      <c r="BM291" s="507"/>
    </row>
    <row r="292" spans="1:65" ht="27" customHeight="1" x14ac:dyDescent="0.2">
      <c r="A292" s="564"/>
      <c r="B292" s="507"/>
      <c r="C292" s="507"/>
      <c r="D292" s="507"/>
      <c r="E292" s="507"/>
      <c r="F292" s="507"/>
      <c r="G292" s="507"/>
      <c r="H292" s="506"/>
      <c r="I292" s="1014"/>
      <c r="J292" s="506"/>
      <c r="K292" s="557"/>
      <c r="L292" s="506"/>
      <c r="M292" s="506"/>
      <c r="N292" s="506"/>
      <c r="O292" s="506"/>
      <c r="P292" s="1013"/>
      <c r="Q292" s="506"/>
      <c r="R292" s="558"/>
      <c r="S292" s="506"/>
      <c r="T292" s="506"/>
      <c r="U292" s="1012"/>
      <c r="V292" s="743"/>
      <c r="W292" s="506"/>
      <c r="X292" s="742"/>
      <c r="Y292" s="557"/>
      <c r="Z292" s="506"/>
      <c r="AA292" s="507"/>
      <c r="AB292" s="507"/>
      <c r="AC292" s="564"/>
      <c r="AD292" s="507"/>
      <c r="AE292" s="507"/>
      <c r="AF292" s="507"/>
      <c r="AG292" s="507"/>
      <c r="AH292" s="507"/>
      <c r="AI292" s="507"/>
      <c r="AJ292" s="507"/>
      <c r="AK292" s="507"/>
      <c r="AL292" s="507"/>
      <c r="AM292" s="507"/>
      <c r="AN292" s="507"/>
      <c r="AO292" s="507"/>
      <c r="AP292" s="507"/>
      <c r="AQ292" s="563"/>
      <c r="AR292" s="563"/>
      <c r="AS292" s="507"/>
      <c r="AT292" s="507"/>
      <c r="AU292" s="507"/>
      <c r="AV292" s="507"/>
      <c r="AW292" s="507"/>
      <c r="AX292" s="507"/>
      <c r="AY292" s="507"/>
      <c r="AZ292" s="507"/>
      <c r="BA292" s="507"/>
      <c r="BB292" s="507"/>
      <c r="BC292" s="507"/>
      <c r="BD292" s="507"/>
      <c r="BE292" s="507"/>
      <c r="BF292" s="507"/>
      <c r="BG292" s="507"/>
      <c r="BH292" s="507"/>
      <c r="BI292" s="507"/>
      <c r="BJ292" s="507"/>
      <c r="BK292" s="507"/>
      <c r="BL292" s="507"/>
      <c r="BM292" s="507"/>
    </row>
    <row r="293" spans="1:65" ht="27" customHeight="1" x14ac:dyDescent="0.2">
      <c r="A293" s="564"/>
      <c r="B293" s="507"/>
      <c r="C293" s="507"/>
      <c r="D293" s="507"/>
      <c r="E293" s="507"/>
      <c r="F293" s="507"/>
      <c r="G293" s="507"/>
      <c r="H293" s="506"/>
      <c r="I293" s="1014"/>
      <c r="J293" s="506"/>
      <c r="K293" s="557"/>
      <c r="L293" s="506"/>
      <c r="M293" s="506"/>
      <c r="N293" s="506"/>
      <c r="O293" s="506"/>
      <c r="P293" s="1013"/>
      <c r="Q293" s="506"/>
      <c r="R293" s="558"/>
      <c r="S293" s="506"/>
      <c r="T293" s="506"/>
      <c r="U293" s="1012"/>
      <c r="V293" s="743"/>
      <c r="W293" s="506"/>
      <c r="X293" s="742"/>
      <c r="Y293" s="557"/>
      <c r="Z293" s="506"/>
      <c r="AA293" s="507"/>
      <c r="AB293" s="507"/>
      <c r="AC293" s="564"/>
      <c r="AD293" s="507"/>
      <c r="AE293" s="507"/>
      <c r="AF293" s="507"/>
      <c r="AG293" s="507"/>
      <c r="AH293" s="507"/>
      <c r="AI293" s="507"/>
      <c r="AJ293" s="507"/>
      <c r="AK293" s="507"/>
      <c r="AL293" s="507"/>
      <c r="AM293" s="507"/>
      <c r="AN293" s="507"/>
      <c r="AO293" s="507"/>
      <c r="AP293" s="507"/>
      <c r="AQ293" s="563"/>
      <c r="AR293" s="563"/>
      <c r="AS293" s="507"/>
      <c r="AT293" s="507"/>
      <c r="AU293" s="507"/>
      <c r="AV293" s="507"/>
      <c r="AW293" s="507"/>
      <c r="AX293" s="507"/>
      <c r="AY293" s="507"/>
      <c r="AZ293" s="507"/>
      <c r="BA293" s="507"/>
      <c r="BB293" s="507"/>
      <c r="BC293" s="507"/>
      <c r="BD293" s="507"/>
      <c r="BE293" s="507"/>
      <c r="BF293" s="507"/>
      <c r="BG293" s="507"/>
      <c r="BH293" s="507"/>
      <c r="BI293" s="507"/>
      <c r="BJ293" s="507"/>
      <c r="BK293" s="507"/>
      <c r="BL293" s="507"/>
      <c r="BM293" s="507"/>
    </row>
    <row r="294" spans="1:65" ht="27" customHeight="1" x14ac:dyDescent="0.2">
      <c r="A294" s="564"/>
      <c r="B294" s="507"/>
      <c r="C294" s="507"/>
      <c r="D294" s="507"/>
      <c r="E294" s="507"/>
      <c r="F294" s="507"/>
      <c r="G294" s="507"/>
      <c r="H294" s="506"/>
      <c r="I294" s="1014"/>
      <c r="J294" s="506"/>
      <c r="K294" s="557"/>
      <c r="L294" s="506"/>
      <c r="M294" s="506"/>
      <c r="N294" s="506"/>
      <c r="O294" s="506"/>
      <c r="P294" s="1013"/>
      <c r="Q294" s="506"/>
      <c r="R294" s="558"/>
      <c r="S294" s="506"/>
      <c r="T294" s="506"/>
      <c r="U294" s="1012"/>
      <c r="V294" s="743"/>
      <c r="W294" s="506"/>
      <c r="X294" s="742"/>
      <c r="Y294" s="557"/>
      <c r="Z294" s="506"/>
      <c r="AA294" s="507"/>
      <c r="AB294" s="507"/>
      <c r="AC294" s="564"/>
      <c r="AD294" s="507"/>
      <c r="AE294" s="507"/>
      <c r="AF294" s="507"/>
      <c r="AG294" s="507"/>
      <c r="AH294" s="507"/>
      <c r="AI294" s="507"/>
      <c r="AJ294" s="507"/>
      <c r="AK294" s="507"/>
      <c r="AL294" s="507"/>
      <c r="AM294" s="507"/>
      <c r="AN294" s="507"/>
      <c r="AO294" s="507"/>
      <c r="AP294" s="507"/>
      <c r="AQ294" s="563"/>
      <c r="AR294" s="563"/>
      <c r="AS294" s="507"/>
      <c r="AT294" s="507"/>
      <c r="AU294" s="507"/>
      <c r="AV294" s="507"/>
      <c r="AW294" s="507"/>
      <c r="AX294" s="507"/>
      <c r="AY294" s="507"/>
      <c r="AZ294" s="507"/>
      <c r="BA294" s="507"/>
      <c r="BB294" s="507"/>
      <c r="BC294" s="507"/>
      <c r="BD294" s="507"/>
      <c r="BE294" s="507"/>
      <c r="BF294" s="507"/>
      <c r="BG294" s="507"/>
      <c r="BH294" s="507"/>
      <c r="BI294" s="507"/>
      <c r="BJ294" s="507"/>
      <c r="BK294" s="507"/>
      <c r="BL294" s="507"/>
      <c r="BM294" s="507"/>
    </row>
    <row r="295" spans="1:65" ht="27" customHeight="1" x14ac:dyDescent="0.2">
      <c r="A295" s="564"/>
      <c r="B295" s="507"/>
      <c r="C295" s="507"/>
      <c r="D295" s="507"/>
      <c r="E295" s="507"/>
      <c r="F295" s="507"/>
      <c r="G295" s="507"/>
      <c r="H295" s="506"/>
      <c r="I295" s="1014"/>
      <c r="J295" s="506"/>
      <c r="K295" s="557"/>
      <c r="L295" s="506"/>
      <c r="M295" s="506"/>
      <c r="N295" s="506"/>
      <c r="O295" s="506"/>
      <c r="P295" s="1013"/>
      <c r="Q295" s="506"/>
      <c r="R295" s="558"/>
      <c r="S295" s="506"/>
      <c r="T295" s="506"/>
      <c r="U295" s="1012"/>
      <c r="V295" s="743"/>
      <c r="W295" s="506"/>
      <c r="X295" s="742"/>
      <c r="Y295" s="557"/>
      <c r="Z295" s="506"/>
      <c r="AA295" s="507"/>
      <c r="AB295" s="507"/>
      <c r="AC295" s="564"/>
      <c r="AD295" s="507"/>
      <c r="AE295" s="507"/>
      <c r="AF295" s="507"/>
      <c r="AG295" s="507"/>
      <c r="AH295" s="507"/>
      <c r="AI295" s="507"/>
      <c r="AJ295" s="507"/>
      <c r="AK295" s="507"/>
      <c r="AL295" s="507"/>
      <c r="AM295" s="507"/>
      <c r="AN295" s="507"/>
      <c r="AO295" s="507"/>
      <c r="AP295" s="507"/>
      <c r="AQ295" s="563"/>
      <c r="AR295" s="563"/>
      <c r="AS295" s="507"/>
      <c r="AT295" s="507"/>
      <c r="AU295" s="507"/>
      <c r="AV295" s="507"/>
      <c r="AW295" s="507"/>
      <c r="AX295" s="507"/>
      <c r="AY295" s="507"/>
      <c r="AZ295" s="507"/>
      <c r="BA295" s="507"/>
      <c r="BB295" s="507"/>
      <c r="BC295" s="507"/>
      <c r="BD295" s="507"/>
      <c r="BE295" s="507"/>
      <c r="BF295" s="507"/>
      <c r="BG295" s="507"/>
      <c r="BH295" s="507"/>
      <c r="BI295" s="507"/>
      <c r="BJ295" s="507"/>
      <c r="BK295" s="507"/>
      <c r="BL295" s="507"/>
      <c r="BM295" s="507"/>
    </row>
    <row r="296" spans="1:65" ht="27" customHeight="1" x14ac:dyDescent="0.2">
      <c r="A296" s="564"/>
      <c r="B296" s="507"/>
      <c r="C296" s="507"/>
      <c r="D296" s="507"/>
      <c r="E296" s="507"/>
      <c r="F296" s="507"/>
      <c r="G296" s="507"/>
      <c r="H296" s="506"/>
      <c r="I296" s="1014"/>
      <c r="J296" s="506"/>
      <c r="K296" s="557"/>
      <c r="L296" s="506"/>
      <c r="M296" s="506"/>
      <c r="N296" s="506"/>
      <c r="O296" s="506"/>
      <c r="P296" s="1013"/>
      <c r="Q296" s="506"/>
      <c r="R296" s="558"/>
      <c r="S296" s="506"/>
      <c r="T296" s="506"/>
      <c r="U296" s="1012"/>
      <c r="V296" s="743"/>
      <c r="W296" s="506"/>
      <c r="X296" s="742"/>
      <c r="Y296" s="557"/>
      <c r="Z296" s="506"/>
      <c r="AA296" s="507"/>
      <c r="AB296" s="507"/>
      <c r="AC296" s="564"/>
      <c r="AD296" s="507"/>
      <c r="AE296" s="507"/>
      <c r="AF296" s="507"/>
      <c r="AG296" s="507"/>
      <c r="AH296" s="507"/>
      <c r="AI296" s="507"/>
      <c r="AJ296" s="507"/>
      <c r="AK296" s="507"/>
      <c r="AL296" s="507"/>
      <c r="AM296" s="507"/>
      <c r="AN296" s="507"/>
      <c r="AO296" s="507"/>
      <c r="AP296" s="507"/>
      <c r="AQ296" s="563"/>
      <c r="AR296" s="563"/>
      <c r="AS296" s="507"/>
      <c r="AT296" s="507"/>
      <c r="AU296" s="507"/>
      <c r="AV296" s="507"/>
      <c r="AW296" s="507"/>
      <c r="AX296" s="507"/>
      <c r="AY296" s="507"/>
      <c r="AZ296" s="507"/>
      <c r="BA296" s="507"/>
      <c r="BB296" s="507"/>
      <c r="BC296" s="507"/>
      <c r="BD296" s="507"/>
      <c r="BE296" s="507"/>
      <c r="BF296" s="507"/>
      <c r="BG296" s="507"/>
      <c r="BH296" s="507"/>
      <c r="BI296" s="507"/>
      <c r="BJ296" s="507"/>
      <c r="BK296" s="507"/>
      <c r="BL296" s="507"/>
      <c r="BM296" s="507"/>
    </row>
    <row r="297" spans="1:65" ht="27" customHeight="1" x14ac:dyDescent="0.2">
      <c r="A297" s="564"/>
      <c r="B297" s="507"/>
      <c r="C297" s="507"/>
      <c r="D297" s="507"/>
      <c r="E297" s="507"/>
      <c r="F297" s="507"/>
      <c r="G297" s="507"/>
      <c r="H297" s="506"/>
      <c r="I297" s="1014"/>
      <c r="J297" s="506"/>
      <c r="K297" s="557"/>
      <c r="L297" s="506"/>
      <c r="M297" s="506"/>
      <c r="N297" s="506"/>
      <c r="O297" s="506"/>
      <c r="P297" s="1013"/>
      <c r="Q297" s="506"/>
      <c r="R297" s="558"/>
      <c r="S297" s="506"/>
      <c r="T297" s="506"/>
      <c r="U297" s="1012"/>
      <c r="V297" s="743"/>
      <c r="W297" s="506"/>
      <c r="X297" s="742"/>
      <c r="Y297" s="557"/>
      <c r="Z297" s="506"/>
      <c r="AA297" s="507"/>
      <c r="AB297" s="507"/>
      <c r="AC297" s="564"/>
      <c r="AD297" s="507"/>
      <c r="AE297" s="507"/>
      <c r="AF297" s="507"/>
      <c r="AG297" s="507"/>
      <c r="AH297" s="507"/>
      <c r="AI297" s="507"/>
      <c r="AJ297" s="507"/>
      <c r="AK297" s="507"/>
      <c r="AL297" s="507"/>
      <c r="AM297" s="507"/>
      <c r="AN297" s="507"/>
      <c r="AO297" s="507"/>
      <c r="AP297" s="507"/>
      <c r="AQ297" s="563"/>
      <c r="AR297" s="563"/>
      <c r="AS297" s="507"/>
      <c r="AT297" s="507"/>
      <c r="AU297" s="507"/>
      <c r="AV297" s="507"/>
      <c r="AW297" s="507"/>
      <c r="AX297" s="507"/>
      <c r="AY297" s="507"/>
      <c r="AZ297" s="507"/>
      <c r="BA297" s="507"/>
      <c r="BB297" s="507"/>
      <c r="BC297" s="507"/>
      <c r="BD297" s="507"/>
      <c r="BE297" s="507"/>
      <c r="BF297" s="507"/>
      <c r="BG297" s="507"/>
      <c r="BH297" s="507"/>
      <c r="BI297" s="507"/>
      <c r="BJ297" s="507"/>
      <c r="BK297" s="507"/>
      <c r="BL297" s="507"/>
      <c r="BM297" s="507"/>
    </row>
    <row r="298" spans="1:65" ht="27" customHeight="1" x14ac:dyDescent="0.2">
      <c r="A298" s="564"/>
      <c r="B298" s="507"/>
      <c r="C298" s="507"/>
      <c r="D298" s="507"/>
      <c r="E298" s="507"/>
      <c r="F298" s="507"/>
      <c r="G298" s="507"/>
      <c r="H298" s="506"/>
      <c r="I298" s="1014"/>
      <c r="J298" s="506"/>
      <c r="K298" s="557"/>
      <c r="L298" s="506"/>
      <c r="M298" s="506"/>
      <c r="N298" s="506"/>
      <c r="O298" s="506"/>
      <c r="P298" s="1013"/>
      <c r="Q298" s="506"/>
      <c r="R298" s="558"/>
      <c r="S298" s="506"/>
      <c r="T298" s="506"/>
      <c r="U298" s="1012"/>
      <c r="V298" s="743"/>
      <c r="W298" s="506"/>
      <c r="X298" s="742"/>
      <c r="Y298" s="557"/>
      <c r="Z298" s="506"/>
      <c r="AA298" s="507"/>
      <c r="AB298" s="507"/>
      <c r="AC298" s="564"/>
      <c r="AD298" s="507"/>
      <c r="AE298" s="507"/>
      <c r="AF298" s="507"/>
      <c r="AG298" s="507"/>
      <c r="AH298" s="507"/>
      <c r="AI298" s="507"/>
      <c r="AJ298" s="507"/>
      <c r="AK298" s="507"/>
      <c r="AL298" s="507"/>
      <c r="AM298" s="507"/>
      <c r="AN298" s="507"/>
      <c r="AO298" s="507"/>
      <c r="AP298" s="507"/>
      <c r="AQ298" s="563"/>
      <c r="AR298" s="563"/>
      <c r="AS298" s="507"/>
      <c r="AT298" s="507"/>
      <c r="AU298" s="507"/>
      <c r="AV298" s="507"/>
      <c r="AW298" s="507"/>
      <c r="AX298" s="507"/>
      <c r="AY298" s="507"/>
      <c r="AZ298" s="507"/>
      <c r="BA298" s="507"/>
      <c r="BB298" s="507"/>
      <c r="BC298" s="507"/>
      <c r="BD298" s="507"/>
      <c r="BE298" s="507"/>
      <c r="BF298" s="507"/>
      <c r="BG298" s="507"/>
      <c r="BH298" s="507"/>
      <c r="BI298" s="507"/>
      <c r="BJ298" s="507"/>
      <c r="BK298" s="507"/>
      <c r="BL298" s="507"/>
      <c r="BM298" s="507"/>
    </row>
    <row r="299" spans="1:65" ht="27" customHeight="1" x14ac:dyDescent="0.2">
      <c r="A299" s="564"/>
      <c r="B299" s="507"/>
      <c r="C299" s="507"/>
      <c r="D299" s="507"/>
      <c r="E299" s="507"/>
      <c r="F299" s="507"/>
      <c r="G299" s="507"/>
      <c r="H299" s="506"/>
      <c r="I299" s="1014"/>
      <c r="J299" s="506"/>
      <c r="K299" s="557"/>
      <c r="L299" s="506"/>
      <c r="M299" s="506"/>
      <c r="N299" s="506"/>
      <c r="O299" s="506"/>
      <c r="P299" s="1013"/>
      <c r="Q299" s="506"/>
      <c r="R299" s="558"/>
      <c r="S299" s="506"/>
      <c r="T299" s="506"/>
      <c r="U299" s="1012"/>
      <c r="V299" s="743"/>
      <c r="W299" s="506"/>
      <c r="X299" s="742"/>
      <c r="Y299" s="557"/>
      <c r="Z299" s="506"/>
      <c r="AA299" s="507"/>
      <c r="AB299" s="507"/>
      <c r="AC299" s="564"/>
      <c r="AD299" s="507"/>
      <c r="AE299" s="507"/>
      <c r="AF299" s="507"/>
      <c r="AG299" s="507"/>
      <c r="AH299" s="507"/>
      <c r="AI299" s="507"/>
      <c r="AJ299" s="507"/>
      <c r="AK299" s="507"/>
      <c r="AL299" s="507"/>
      <c r="AM299" s="507"/>
      <c r="AN299" s="507"/>
      <c r="AO299" s="507"/>
      <c r="AP299" s="507"/>
      <c r="AQ299" s="563"/>
      <c r="AR299" s="563"/>
      <c r="AS299" s="507"/>
      <c r="AT299" s="507"/>
      <c r="AU299" s="507"/>
      <c r="AV299" s="507"/>
      <c r="AW299" s="507"/>
      <c r="AX299" s="507"/>
      <c r="AY299" s="507"/>
      <c r="AZ299" s="507"/>
      <c r="BA299" s="507"/>
      <c r="BB299" s="507"/>
      <c r="BC299" s="507"/>
      <c r="BD299" s="507"/>
      <c r="BE299" s="507"/>
      <c r="BF299" s="507"/>
      <c r="BG299" s="507"/>
      <c r="BH299" s="507"/>
      <c r="BI299" s="507"/>
      <c r="BJ299" s="507"/>
      <c r="BK299" s="507"/>
      <c r="BL299" s="507"/>
      <c r="BM299" s="507"/>
    </row>
    <row r="300" spans="1:65" ht="27" customHeight="1" x14ac:dyDescent="0.2">
      <c r="A300" s="564"/>
      <c r="B300" s="507"/>
      <c r="C300" s="507"/>
      <c r="D300" s="507"/>
      <c r="E300" s="507"/>
      <c r="F300" s="507"/>
      <c r="G300" s="507"/>
      <c r="H300" s="506"/>
      <c r="I300" s="1014"/>
      <c r="J300" s="506"/>
      <c r="K300" s="557"/>
      <c r="L300" s="506"/>
      <c r="M300" s="506"/>
      <c r="N300" s="506"/>
      <c r="O300" s="506"/>
      <c r="P300" s="1013"/>
      <c r="Q300" s="506"/>
      <c r="R300" s="558"/>
      <c r="S300" s="506"/>
      <c r="T300" s="506"/>
      <c r="U300" s="1012"/>
      <c r="V300" s="743"/>
      <c r="W300" s="506"/>
      <c r="X300" s="742"/>
      <c r="Y300" s="557"/>
      <c r="Z300" s="506"/>
      <c r="AA300" s="507"/>
      <c r="AB300" s="507"/>
      <c r="AC300" s="564"/>
      <c r="AD300" s="507"/>
      <c r="AE300" s="507"/>
      <c r="AF300" s="507"/>
      <c r="AG300" s="507"/>
      <c r="AH300" s="507"/>
      <c r="AI300" s="507"/>
      <c r="AJ300" s="507"/>
      <c r="AK300" s="507"/>
      <c r="AL300" s="507"/>
      <c r="AM300" s="507"/>
      <c r="AN300" s="507"/>
      <c r="AO300" s="507"/>
      <c r="AP300" s="507"/>
      <c r="AQ300" s="563"/>
      <c r="AR300" s="563"/>
      <c r="AS300" s="507"/>
      <c r="AT300" s="507"/>
      <c r="AU300" s="507"/>
      <c r="AV300" s="507"/>
      <c r="AW300" s="507"/>
      <c r="AX300" s="507"/>
      <c r="AY300" s="507"/>
      <c r="AZ300" s="507"/>
      <c r="BA300" s="507"/>
      <c r="BB300" s="507"/>
      <c r="BC300" s="507"/>
      <c r="BD300" s="507"/>
      <c r="BE300" s="507"/>
      <c r="BF300" s="507"/>
      <c r="BG300" s="507"/>
      <c r="BH300" s="507"/>
      <c r="BI300" s="507"/>
      <c r="BJ300" s="507"/>
      <c r="BK300" s="507"/>
      <c r="BL300" s="507"/>
      <c r="BM300" s="507"/>
    </row>
    <row r="301" spans="1:65" ht="27" customHeight="1" x14ac:dyDescent="0.2">
      <c r="A301" s="564"/>
      <c r="B301" s="507"/>
      <c r="C301" s="507"/>
      <c r="D301" s="507"/>
      <c r="E301" s="507"/>
      <c r="F301" s="507"/>
      <c r="G301" s="507"/>
      <c r="H301" s="506"/>
      <c r="I301" s="1014"/>
      <c r="J301" s="506"/>
      <c r="K301" s="557"/>
      <c r="L301" s="506"/>
      <c r="M301" s="506"/>
      <c r="N301" s="506"/>
      <c r="O301" s="506"/>
      <c r="P301" s="1013"/>
      <c r="Q301" s="506"/>
      <c r="R301" s="558"/>
      <c r="S301" s="506"/>
      <c r="T301" s="506"/>
      <c r="U301" s="1012"/>
      <c r="V301" s="743"/>
      <c r="W301" s="506"/>
      <c r="X301" s="742"/>
      <c r="Y301" s="557"/>
      <c r="Z301" s="506"/>
      <c r="AA301" s="507"/>
      <c r="AB301" s="507"/>
      <c r="AC301" s="564"/>
      <c r="AD301" s="507"/>
      <c r="AE301" s="507"/>
      <c r="AF301" s="507"/>
      <c r="AG301" s="507"/>
      <c r="AH301" s="507"/>
      <c r="AI301" s="507"/>
      <c r="AJ301" s="507"/>
      <c r="AK301" s="507"/>
      <c r="AL301" s="507"/>
      <c r="AM301" s="507"/>
      <c r="AN301" s="507"/>
      <c r="AO301" s="507"/>
      <c r="AP301" s="507"/>
      <c r="AQ301" s="563"/>
      <c r="AR301" s="563"/>
      <c r="AS301" s="507"/>
      <c r="AT301" s="507"/>
      <c r="AU301" s="507"/>
      <c r="AV301" s="507"/>
      <c r="AW301" s="507"/>
      <c r="AX301" s="507"/>
      <c r="AY301" s="507"/>
      <c r="AZ301" s="507"/>
      <c r="BA301" s="507"/>
      <c r="BB301" s="507"/>
      <c r="BC301" s="507"/>
      <c r="BD301" s="507"/>
      <c r="BE301" s="507"/>
      <c r="BF301" s="507"/>
      <c r="BG301" s="507"/>
      <c r="BH301" s="507"/>
      <c r="BI301" s="507"/>
      <c r="BJ301" s="507"/>
      <c r="BK301" s="507"/>
      <c r="BL301" s="507"/>
      <c r="BM301" s="507"/>
    </row>
    <row r="302" spans="1:65" ht="27" customHeight="1" x14ac:dyDescent="0.2">
      <c r="A302" s="564"/>
      <c r="B302" s="507"/>
      <c r="C302" s="507"/>
      <c r="D302" s="507"/>
      <c r="E302" s="507"/>
      <c r="F302" s="507"/>
      <c r="G302" s="507"/>
      <c r="H302" s="506"/>
      <c r="I302" s="1014"/>
      <c r="J302" s="506"/>
      <c r="K302" s="557"/>
      <c r="L302" s="506"/>
      <c r="M302" s="506"/>
      <c r="N302" s="506"/>
      <c r="O302" s="506"/>
      <c r="P302" s="1013"/>
      <c r="Q302" s="506"/>
      <c r="R302" s="558"/>
      <c r="S302" s="506"/>
      <c r="T302" s="506"/>
      <c r="U302" s="1012"/>
      <c r="V302" s="743"/>
      <c r="W302" s="506"/>
      <c r="X302" s="742"/>
      <c r="Y302" s="557"/>
      <c r="Z302" s="506"/>
      <c r="AA302" s="507"/>
      <c r="AB302" s="507"/>
      <c r="AC302" s="564"/>
      <c r="AD302" s="507"/>
      <c r="AE302" s="507"/>
      <c r="AF302" s="507"/>
      <c r="AG302" s="507"/>
      <c r="AH302" s="507"/>
      <c r="AI302" s="507"/>
      <c r="AJ302" s="507"/>
      <c r="AK302" s="507"/>
      <c r="AL302" s="507"/>
      <c r="AM302" s="507"/>
      <c r="AN302" s="507"/>
      <c r="AO302" s="507"/>
      <c r="AP302" s="507"/>
      <c r="AQ302" s="563"/>
      <c r="AR302" s="563"/>
      <c r="AS302" s="507"/>
      <c r="AT302" s="507"/>
      <c r="AU302" s="507"/>
      <c r="AV302" s="507"/>
      <c r="AW302" s="507"/>
      <c r="AX302" s="507"/>
      <c r="AY302" s="507"/>
      <c r="AZ302" s="507"/>
      <c r="BA302" s="507"/>
      <c r="BB302" s="507"/>
      <c r="BC302" s="507"/>
      <c r="BD302" s="507"/>
      <c r="BE302" s="507"/>
      <c r="BF302" s="507"/>
      <c r="BG302" s="507"/>
      <c r="BH302" s="507"/>
      <c r="BI302" s="507"/>
      <c r="BJ302" s="507"/>
      <c r="BK302" s="507"/>
      <c r="BL302" s="507"/>
      <c r="BM302" s="507"/>
    </row>
    <row r="303" spans="1:65" ht="27" customHeight="1" x14ac:dyDescent="0.2">
      <c r="A303" s="564"/>
      <c r="B303" s="507"/>
      <c r="C303" s="507"/>
      <c r="D303" s="507"/>
      <c r="E303" s="507"/>
      <c r="F303" s="507"/>
      <c r="G303" s="507"/>
      <c r="H303" s="506"/>
      <c r="I303" s="1014"/>
      <c r="J303" s="506"/>
      <c r="K303" s="557"/>
      <c r="L303" s="506"/>
      <c r="M303" s="506"/>
      <c r="N303" s="506"/>
      <c r="O303" s="506"/>
      <c r="P303" s="1013"/>
      <c r="Q303" s="506"/>
      <c r="R303" s="558"/>
      <c r="S303" s="506"/>
      <c r="T303" s="506"/>
      <c r="U303" s="1012"/>
      <c r="V303" s="743"/>
      <c r="W303" s="506"/>
      <c r="X303" s="742"/>
      <c r="Y303" s="557"/>
      <c r="Z303" s="506"/>
      <c r="AA303" s="507"/>
      <c r="AB303" s="507"/>
      <c r="AC303" s="564"/>
      <c r="AD303" s="507"/>
      <c r="AE303" s="507"/>
      <c r="AF303" s="507"/>
      <c r="AG303" s="507"/>
      <c r="AH303" s="507"/>
      <c r="AI303" s="507"/>
      <c r="AJ303" s="507"/>
      <c r="AK303" s="507"/>
      <c r="AL303" s="507"/>
      <c r="AM303" s="507"/>
      <c r="AN303" s="507"/>
      <c r="AO303" s="507"/>
      <c r="AP303" s="507"/>
      <c r="AQ303" s="563"/>
      <c r="AR303" s="563"/>
      <c r="AS303" s="507"/>
      <c r="AT303" s="507"/>
      <c r="AU303" s="507"/>
      <c r="AV303" s="507"/>
      <c r="AW303" s="507"/>
      <c r="AX303" s="507"/>
      <c r="AY303" s="507"/>
      <c r="AZ303" s="507"/>
      <c r="BA303" s="507"/>
      <c r="BB303" s="507"/>
      <c r="BC303" s="507"/>
      <c r="BD303" s="507"/>
      <c r="BE303" s="507"/>
      <c r="BF303" s="507"/>
      <c r="BG303" s="507"/>
      <c r="BH303" s="507"/>
      <c r="BI303" s="507"/>
      <c r="BJ303" s="507"/>
      <c r="BK303" s="507"/>
      <c r="BL303" s="507"/>
      <c r="BM303" s="507"/>
    </row>
    <row r="304" spans="1:65" ht="27" customHeight="1" x14ac:dyDescent="0.2">
      <c r="A304" s="564"/>
      <c r="B304" s="507"/>
      <c r="C304" s="507"/>
      <c r="D304" s="507"/>
      <c r="E304" s="507"/>
      <c r="F304" s="507"/>
      <c r="G304" s="507"/>
      <c r="H304" s="506"/>
      <c r="I304" s="1014"/>
      <c r="J304" s="506"/>
      <c r="K304" s="557"/>
      <c r="L304" s="506"/>
      <c r="M304" s="506"/>
      <c r="N304" s="506"/>
      <c r="O304" s="506"/>
      <c r="P304" s="1013"/>
      <c r="Q304" s="506"/>
      <c r="R304" s="558"/>
      <c r="S304" s="506"/>
      <c r="T304" s="506"/>
      <c r="U304" s="1012"/>
      <c r="V304" s="743"/>
      <c r="W304" s="506"/>
      <c r="X304" s="742"/>
      <c r="Y304" s="557"/>
      <c r="Z304" s="506"/>
      <c r="AA304" s="507"/>
      <c r="AB304" s="507"/>
      <c r="AC304" s="564"/>
      <c r="AD304" s="507"/>
      <c r="AE304" s="507"/>
      <c r="AF304" s="507"/>
      <c r="AG304" s="507"/>
      <c r="AH304" s="507"/>
      <c r="AI304" s="507"/>
      <c r="AJ304" s="507"/>
      <c r="AK304" s="507"/>
      <c r="AL304" s="507"/>
      <c r="AM304" s="507"/>
      <c r="AN304" s="507"/>
      <c r="AO304" s="507"/>
      <c r="AP304" s="507"/>
      <c r="AQ304" s="563"/>
      <c r="AR304" s="563"/>
      <c r="AS304" s="507"/>
      <c r="AT304" s="507"/>
      <c r="AU304" s="507"/>
      <c r="AV304" s="507"/>
      <c r="AW304" s="507"/>
      <c r="AX304" s="507"/>
      <c r="AY304" s="507"/>
      <c r="AZ304" s="507"/>
      <c r="BA304" s="507"/>
      <c r="BB304" s="507"/>
      <c r="BC304" s="507"/>
      <c r="BD304" s="507"/>
      <c r="BE304" s="507"/>
      <c r="BF304" s="507"/>
      <c r="BG304" s="507"/>
      <c r="BH304" s="507"/>
      <c r="BI304" s="507"/>
      <c r="BJ304" s="507"/>
      <c r="BK304" s="507"/>
      <c r="BL304" s="507"/>
      <c r="BM304" s="507"/>
    </row>
    <row r="305" spans="1:65" ht="27" customHeight="1" x14ac:dyDescent="0.2">
      <c r="A305" s="564"/>
      <c r="B305" s="507"/>
      <c r="C305" s="507"/>
      <c r="D305" s="507"/>
      <c r="E305" s="507"/>
      <c r="F305" s="507"/>
      <c r="G305" s="507"/>
      <c r="H305" s="506"/>
      <c r="I305" s="1014"/>
      <c r="J305" s="506"/>
      <c r="K305" s="557"/>
      <c r="L305" s="506"/>
      <c r="M305" s="506"/>
      <c r="N305" s="506"/>
      <c r="O305" s="506"/>
      <c r="P305" s="1013"/>
      <c r="Q305" s="506"/>
      <c r="R305" s="558"/>
      <c r="S305" s="506"/>
      <c r="T305" s="506"/>
      <c r="U305" s="1012"/>
      <c r="V305" s="743"/>
      <c r="W305" s="506"/>
      <c r="X305" s="742"/>
      <c r="Y305" s="557"/>
      <c r="Z305" s="506"/>
      <c r="AA305" s="507"/>
      <c r="AB305" s="507"/>
      <c r="AC305" s="564"/>
      <c r="AD305" s="507"/>
      <c r="AE305" s="507"/>
      <c r="AF305" s="507"/>
      <c r="AG305" s="507"/>
      <c r="AH305" s="507"/>
      <c r="AI305" s="507"/>
      <c r="AJ305" s="507"/>
      <c r="AK305" s="507"/>
      <c r="AL305" s="507"/>
      <c r="AM305" s="507"/>
      <c r="AN305" s="507"/>
      <c r="AO305" s="507"/>
      <c r="AP305" s="507"/>
      <c r="AQ305" s="563"/>
      <c r="AR305" s="563"/>
      <c r="AS305" s="507"/>
      <c r="AT305" s="507"/>
      <c r="AU305" s="507"/>
      <c r="AV305" s="507"/>
      <c r="AW305" s="507"/>
      <c r="AX305" s="507"/>
      <c r="AY305" s="507"/>
      <c r="AZ305" s="507"/>
      <c r="BA305" s="507"/>
      <c r="BB305" s="507"/>
      <c r="BC305" s="507"/>
      <c r="BD305" s="507"/>
      <c r="BE305" s="507"/>
      <c r="BF305" s="507"/>
      <c r="BG305" s="507"/>
      <c r="BH305" s="507"/>
      <c r="BI305" s="507"/>
      <c r="BJ305" s="507"/>
      <c r="BK305" s="507"/>
      <c r="BL305" s="507"/>
      <c r="BM305" s="507"/>
    </row>
    <row r="306" spans="1:65" ht="27" customHeight="1" x14ac:dyDescent="0.2">
      <c r="A306" s="564"/>
      <c r="B306" s="507"/>
      <c r="C306" s="507"/>
      <c r="D306" s="507"/>
      <c r="E306" s="507"/>
      <c r="F306" s="507"/>
      <c r="G306" s="507"/>
      <c r="H306" s="506"/>
      <c r="I306" s="1014"/>
      <c r="J306" s="506"/>
      <c r="K306" s="557"/>
      <c r="L306" s="506"/>
      <c r="M306" s="506"/>
      <c r="N306" s="506"/>
      <c r="O306" s="506"/>
      <c r="P306" s="1013"/>
      <c r="Q306" s="506"/>
      <c r="R306" s="558"/>
      <c r="S306" s="506"/>
      <c r="T306" s="506"/>
      <c r="U306" s="1012"/>
      <c r="V306" s="743"/>
      <c r="W306" s="506"/>
      <c r="X306" s="742"/>
      <c r="Y306" s="557"/>
      <c r="Z306" s="506"/>
      <c r="AA306" s="507"/>
      <c r="AB306" s="507"/>
      <c r="AC306" s="564"/>
      <c r="AD306" s="507"/>
      <c r="AE306" s="507"/>
      <c r="AF306" s="507"/>
      <c r="AG306" s="507"/>
      <c r="AH306" s="507"/>
      <c r="AI306" s="507"/>
      <c r="AJ306" s="507"/>
      <c r="AK306" s="507"/>
      <c r="AL306" s="507"/>
      <c r="AM306" s="507"/>
      <c r="AN306" s="507"/>
      <c r="AO306" s="507"/>
      <c r="AP306" s="507"/>
      <c r="AQ306" s="563"/>
      <c r="AR306" s="563"/>
      <c r="AS306" s="507"/>
      <c r="AT306" s="507"/>
      <c r="AU306" s="507"/>
      <c r="AV306" s="507"/>
      <c r="AW306" s="507"/>
      <c r="AX306" s="507"/>
      <c r="AY306" s="507"/>
      <c r="AZ306" s="507"/>
      <c r="BA306" s="507"/>
      <c r="BB306" s="507"/>
      <c r="BC306" s="507"/>
      <c r="BD306" s="507"/>
      <c r="BE306" s="507"/>
      <c r="BF306" s="507"/>
      <c r="BG306" s="507"/>
      <c r="BH306" s="507"/>
      <c r="BI306" s="507"/>
      <c r="BJ306" s="507"/>
      <c r="BK306" s="507"/>
      <c r="BL306" s="507"/>
      <c r="BM306" s="507"/>
    </row>
    <row r="307" spans="1:65" ht="27" customHeight="1" x14ac:dyDescent="0.2">
      <c r="A307" s="564"/>
      <c r="B307" s="507"/>
      <c r="C307" s="507"/>
      <c r="D307" s="507"/>
      <c r="E307" s="507"/>
      <c r="F307" s="507"/>
      <c r="G307" s="507"/>
      <c r="H307" s="506"/>
      <c r="I307" s="1014"/>
      <c r="J307" s="506"/>
      <c r="K307" s="557"/>
      <c r="L307" s="506"/>
      <c r="M307" s="506"/>
      <c r="N307" s="506"/>
      <c r="O307" s="506"/>
      <c r="P307" s="1013"/>
      <c r="Q307" s="506"/>
      <c r="R307" s="558"/>
      <c r="S307" s="506"/>
      <c r="T307" s="506"/>
      <c r="U307" s="1012"/>
      <c r="V307" s="743"/>
      <c r="W307" s="506"/>
      <c r="X307" s="742"/>
      <c r="Y307" s="557"/>
      <c r="Z307" s="506"/>
      <c r="AA307" s="507"/>
      <c r="AB307" s="507"/>
      <c r="AC307" s="564"/>
      <c r="AD307" s="507"/>
      <c r="AE307" s="507"/>
      <c r="AF307" s="507"/>
      <c r="AG307" s="507"/>
      <c r="AH307" s="507"/>
      <c r="AI307" s="507"/>
      <c r="AJ307" s="507"/>
      <c r="AK307" s="507"/>
      <c r="AL307" s="507"/>
      <c r="AM307" s="507"/>
      <c r="AN307" s="507"/>
      <c r="AO307" s="507"/>
      <c r="AP307" s="507"/>
      <c r="AQ307" s="563"/>
      <c r="AR307" s="563"/>
      <c r="AS307" s="507"/>
      <c r="AT307" s="507"/>
      <c r="AU307" s="507"/>
      <c r="AV307" s="507"/>
      <c r="AW307" s="507"/>
      <c r="AX307" s="507"/>
      <c r="AY307" s="507"/>
      <c r="AZ307" s="507"/>
      <c r="BA307" s="507"/>
      <c r="BB307" s="507"/>
      <c r="BC307" s="507"/>
      <c r="BD307" s="507"/>
      <c r="BE307" s="507"/>
      <c r="BF307" s="507"/>
      <c r="BG307" s="507"/>
      <c r="BH307" s="507"/>
      <c r="BI307" s="507"/>
      <c r="BJ307" s="507"/>
      <c r="BK307" s="507"/>
      <c r="BL307" s="507"/>
      <c r="BM307" s="507"/>
    </row>
    <row r="308" spans="1:65" ht="27" customHeight="1" x14ac:dyDescent="0.2">
      <c r="A308" s="564"/>
      <c r="B308" s="507"/>
      <c r="C308" s="507"/>
      <c r="D308" s="507"/>
      <c r="E308" s="507"/>
      <c r="F308" s="507"/>
      <c r="G308" s="507"/>
      <c r="H308" s="506"/>
      <c r="I308" s="1014"/>
      <c r="J308" s="506"/>
      <c r="K308" s="557"/>
      <c r="L308" s="506"/>
      <c r="M308" s="506"/>
      <c r="N308" s="506"/>
      <c r="O308" s="506"/>
      <c r="P308" s="1013"/>
      <c r="Q308" s="506"/>
      <c r="R308" s="558"/>
      <c r="S308" s="506"/>
      <c r="T308" s="506"/>
      <c r="U308" s="1012"/>
      <c r="V308" s="743"/>
      <c r="W308" s="506"/>
      <c r="X308" s="742"/>
      <c r="Y308" s="557"/>
      <c r="Z308" s="506"/>
      <c r="AA308" s="507"/>
      <c r="AB308" s="507"/>
      <c r="AC308" s="564"/>
      <c r="AD308" s="507"/>
      <c r="AE308" s="507"/>
      <c r="AF308" s="507"/>
      <c r="AG308" s="507"/>
      <c r="AH308" s="507"/>
      <c r="AI308" s="507"/>
      <c r="AJ308" s="507"/>
      <c r="AK308" s="507"/>
      <c r="AL308" s="507"/>
      <c r="AM308" s="507"/>
      <c r="AN308" s="507"/>
      <c r="AO308" s="507"/>
      <c r="AP308" s="507"/>
      <c r="AQ308" s="563"/>
      <c r="AR308" s="563"/>
      <c r="AS308" s="507"/>
      <c r="AT308" s="507"/>
      <c r="AU308" s="507"/>
      <c r="AV308" s="507"/>
      <c r="AW308" s="507"/>
      <c r="AX308" s="507"/>
      <c r="AY308" s="507"/>
      <c r="AZ308" s="507"/>
      <c r="BA308" s="507"/>
      <c r="BB308" s="507"/>
      <c r="BC308" s="507"/>
      <c r="BD308" s="507"/>
      <c r="BE308" s="507"/>
      <c r="BF308" s="507"/>
      <c r="BG308" s="507"/>
      <c r="BH308" s="507"/>
      <c r="BI308" s="507"/>
      <c r="BJ308" s="507"/>
      <c r="BK308" s="507"/>
      <c r="BL308" s="507"/>
      <c r="BM308" s="507"/>
    </row>
    <row r="309" spans="1:65" ht="27" customHeight="1" x14ac:dyDescent="0.2">
      <c r="A309" s="564"/>
      <c r="B309" s="507"/>
      <c r="C309" s="507"/>
      <c r="D309" s="507"/>
      <c r="E309" s="507"/>
      <c r="F309" s="507"/>
      <c r="G309" s="507"/>
      <c r="H309" s="506"/>
      <c r="I309" s="1014"/>
      <c r="J309" s="506"/>
      <c r="K309" s="557"/>
      <c r="L309" s="506"/>
      <c r="M309" s="506"/>
      <c r="N309" s="506"/>
      <c r="O309" s="506"/>
      <c r="P309" s="1013"/>
      <c r="Q309" s="506"/>
      <c r="R309" s="558"/>
      <c r="S309" s="506"/>
      <c r="T309" s="506"/>
      <c r="U309" s="1012"/>
      <c r="V309" s="743"/>
      <c r="W309" s="506"/>
      <c r="X309" s="742"/>
      <c r="Y309" s="557"/>
      <c r="Z309" s="506"/>
      <c r="AA309" s="507"/>
      <c r="AB309" s="507"/>
      <c r="AC309" s="564"/>
      <c r="AD309" s="507"/>
      <c r="AE309" s="507"/>
      <c r="AF309" s="507"/>
      <c r="AG309" s="507"/>
      <c r="AH309" s="507"/>
      <c r="AI309" s="507"/>
      <c r="AJ309" s="507"/>
      <c r="AK309" s="507"/>
      <c r="AL309" s="507"/>
      <c r="AM309" s="507"/>
      <c r="AN309" s="507"/>
      <c r="AO309" s="507"/>
      <c r="AP309" s="507"/>
      <c r="AQ309" s="563"/>
      <c r="AR309" s="563"/>
      <c r="AS309" s="507"/>
      <c r="AT309" s="507"/>
      <c r="AU309" s="507"/>
      <c r="AV309" s="507"/>
      <c r="AW309" s="507"/>
      <c r="AX309" s="507"/>
      <c r="AY309" s="507"/>
      <c r="AZ309" s="507"/>
      <c r="BA309" s="507"/>
      <c r="BB309" s="507"/>
      <c r="BC309" s="507"/>
      <c r="BD309" s="507"/>
      <c r="BE309" s="507"/>
      <c r="BF309" s="507"/>
      <c r="BG309" s="507"/>
      <c r="BH309" s="507"/>
      <c r="BI309" s="507"/>
      <c r="BJ309" s="507"/>
      <c r="BK309" s="507"/>
      <c r="BL309" s="507"/>
      <c r="BM309" s="507"/>
    </row>
    <row r="310" spans="1:65" ht="27" customHeight="1" x14ac:dyDescent="0.2">
      <c r="A310" s="564"/>
      <c r="B310" s="507"/>
      <c r="C310" s="507"/>
      <c r="D310" s="507"/>
      <c r="E310" s="507"/>
      <c r="F310" s="507"/>
      <c r="G310" s="507"/>
      <c r="H310" s="506"/>
      <c r="I310" s="1014"/>
      <c r="J310" s="506"/>
      <c r="K310" s="557"/>
      <c r="L310" s="506"/>
      <c r="M310" s="506"/>
      <c r="N310" s="506"/>
      <c r="O310" s="506"/>
      <c r="P310" s="1013"/>
      <c r="Q310" s="506"/>
      <c r="R310" s="558"/>
      <c r="S310" s="506"/>
      <c r="T310" s="506"/>
      <c r="U310" s="1012"/>
      <c r="V310" s="743"/>
      <c r="W310" s="506"/>
      <c r="X310" s="742"/>
      <c r="Y310" s="557"/>
      <c r="Z310" s="506"/>
      <c r="AA310" s="507"/>
      <c r="AB310" s="507"/>
      <c r="AC310" s="564"/>
      <c r="AD310" s="507"/>
      <c r="AE310" s="507"/>
      <c r="AF310" s="507"/>
      <c r="AG310" s="507"/>
      <c r="AH310" s="507"/>
      <c r="AI310" s="507"/>
      <c r="AJ310" s="507"/>
      <c r="AK310" s="507"/>
      <c r="AL310" s="507"/>
      <c r="AM310" s="507"/>
      <c r="AN310" s="507"/>
      <c r="AO310" s="507"/>
      <c r="AP310" s="507"/>
      <c r="AQ310" s="563"/>
      <c r="AR310" s="563"/>
      <c r="AS310" s="507"/>
      <c r="AT310" s="507"/>
      <c r="AU310" s="507"/>
      <c r="AV310" s="507"/>
      <c r="AW310" s="507"/>
      <c r="AX310" s="507"/>
      <c r="AY310" s="507"/>
      <c r="AZ310" s="507"/>
      <c r="BA310" s="507"/>
      <c r="BB310" s="507"/>
      <c r="BC310" s="507"/>
      <c r="BD310" s="507"/>
      <c r="BE310" s="507"/>
      <c r="BF310" s="507"/>
      <c r="BG310" s="507"/>
      <c r="BH310" s="507"/>
      <c r="BI310" s="507"/>
      <c r="BJ310" s="507"/>
      <c r="BK310" s="507"/>
      <c r="BL310" s="507"/>
      <c r="BM310" s="507"/>
    </row>
    <row r="311" spans="1:65" ht="27" customHeight="1" x14ac:dyDescent="0.2">
      <c r="A311" s="564"/>
      <c r="B311" s="507"/>
      <c r="C311" s="507"/>
      <c r="D311" s="507"/>
      <c r="E311" s="507"/>
      <c r="F311" s="507"/>
      <c r="G311" s="507"/>
      <c r="H311" s="506"/>
      <c r="I311" s="1014"/>
      <c r="J311" s="506"/>
      <c r="K311" s="557"/>
      <c r="L311" s="506"/>
      <c r="M311" s="506"/>
      <c r="N311" s="506"/>
      <c r="O311" s="506"/>
      <c r="P311" s="1013"/>
      <c r="Q311" s="506"/>
      <c r="R311" s="558"/>
      <c r="S311" s="506"/>
      <c r="T311" s="506"/>
      <c r="U311" s="1012"/>
      <c r="V311" s="743"/>
      <c r="W311" s="506"/>
      <c r="X311" s="742"/>
      <c r="Y311" s="557"/>
      <c r="Z311" s="506"/>
      <c r="AA311" s="507"/>
      <c r="AB311" s="507"/>
      <c r="AC311" s="564"/>
      <c r="AD311" s="507"/>
      <c r="AE311" s="507"/>
      <c r="AF311" s="507"/>
      <c r="AG311" s="507"/>
      <c r="AH311" s="507"/>
      <c r="AI311" s="507"/>
      <c r="AJ311" s="507"/>
      <c r="AK311" s="507"/>
      <c r="AL311" s="507"/>
      <c r="AM311" s="507"/>
      <c r="AN311" s="507"/>
      <c r="AO311" s="507"/>
      <c r="AP311" s="507"/>
      <c r="AQ311" s="563"/>
      <c r="AR311" s="563"/>
      <c r="AS311" s="507"/>
      <c r="AT311" s="507"/>
      <c r="AU311" s="507"/>
      <c r="AV311" s="507"/>
      <c r="AW311" s="507"/>
      <c r="AX311" s="507"/>
      <c r="AY311" s="507"/>
      <c r="AZ311" s="507"/>
      <c r="BA311" s="507"/>
      <c r="BB311" s="507"/>
      <c r="BC311" s="507"/>
      <c r="BD311" s="507"/>
      <c r="BE311" s="507"/>
      <c r="BF311" s="507"/>
      <c r="BG311" s="507"/>
      <c r="BH311" s="507"/>
      <c r="BI311" s="507"/>
      <c r="BJ311" s="507"/>
      <c r="BK311" s="507"/>
      <c r="BL311" s="507"/>
      <c r="BM311" s="507"/>
    </row>
    <row r="312" spans="1:65" ht="27" customHeight="1" x14ac:dyDescent="0.2">
      <c r="A312" s="564"/>
      <c r="B312" s="507"/>
      <c r="C312" s="507"/>
      <c r="D312" s="507"/>
      <c r="E312" s="507"/>
      <c r="F312" s="507"/>
      <c r="G312" s="507"/>
      <c r="H312" s="506"/>
      <c r="I312" s="1014"/>
      <c r="J312" s="506"/>
      <c r="K312" s="557"/>
      <c r="L312" s="506"/>
      <c r="M312" s="506"/>
      <c r="N312" s="506"/>
      <c r="O312" s="506"/>
      <c r="P312" s="1013"/>
      <c r="Q312" s="506"/>
      <c r="R312" s="558"/>
      <c r="S312" s="506"/>
      <c r="T312" s="506"/>
      <c r="U312" s="1012"/>
      <c r="V312" s="743"/>
      <c r="W312" s="506"/>
      <c r="X312" s="742"/>
      <c r="Y312" s="557"/>
      <c r="Z312" s="506"/>
      <c r="AA312" s="507"/>
      <c r="AB312" s="507"/>
      <c r="AC312" s="564"/>
      <c r="AD312" s="507"/>
      <c r="AE312" s="507"/>
      <c r="AF312" s="507"/>
      <c r="AG312" s="507"/>
      <c r="AH312" s="507"/>
      <c r="AI312" s="507"/>
      <c r="AJ312" s="507"/>
      <c r="AK312" s="507"/>
      <c r="AL312" s="507"/>
      <c r="AM312" s="507"/>
      <c r="AN312" s="507"/>
      <c r="AO312" s="507"/>
      <c r="AP312" s="507"/>
      <c r="AQ312" s="563"/>
      <c r="AR312" s="563"/>
      <c r="AS312" s="507"/>
      <c r="AT312" s="507"/>
      <c r="AU312" s="507"/>
      <c r="AV312" s="507"/>
      <c r="AW312" s="507"/>
      <c r="AX312" s="507"/>
      <c r="AY312" s="507"/>
      <c r="AZ312" s="507"/>
      <c r="BA312" s="507"/>
      <c r="BB312" s="507"/>
      <c r="BC312" s="507"/>
      <c r="BD312" s="507"/>
      <c r="BE312" s="507"/>
      <c r="BF312" s="507"/>
      <c r="BG312" s="507"/>
      <c r="BH312" s="507"/>
      <c r="BI312" s="507"/>
      <c r="BJ312" s="507"/>
      <c r="BK312" s="507"/>
      <c r="BL312" s="507"/>
      <c r="BM312" s="507"/>
    </row>
    <row r="313" spans="1:65" ht="27" customHeight="1" x14ac:dyDescent="0.2">
      <c r="A313" s="564"/>
      <c r="B313" s="507"/>
      <c r="C313" s="507"/>
      <c r="D313" s="507"/>
      <c r="E313" s="507"/>
      <c r="F313" s="507"/>
      <c r="G313" s="507"/>
      <c r="H313" s="506"/>
      <c r="I313" s="1014"/>
      <c r="J313" s="506"/>
      <c r="K313" s="557"/>
      <c r="L313" s="506"/>
      <c r="M313" s="506"/>
      <c r="N313" s="506"/>
      <c r="O313" s="506"/>
      <c r="P313" s="1013"/>
      <c r="Q313" s="506"/>
      <c r="R313" s="558"/>
      <c r="S313" s="506"/>
      <c r="T313" s="506"/>
      <c r="U313" s="1012"/>
      <c r="V313" s="743"/>
      <c r="W313" s="506"/>
      <c r="X313" s="742"/>
      <c r="Y313" s="557"/>
      <c r="Z313" s="506"/>
      <c r="AA313" s="507"/>
      <c r="AB313" s="507"/>
      <c r="AC313" s="564"/>
      <c r="AD313" s="507"/>
      <c r="AE313" s="507"/>
      <c r="AF313" s="507"/>
      <c r="AG313" s="507"/>
      <c r="AH313" s="507"/>
      <c r="AI313" s="507"/>
      <c r="AJ313" s="507"/>
      <c r="AK313" s="507"/>
      <c r="AL313" s="507"/>
      <c r="AM313" s="507"/>
      <c r="AN313" s="507"/>
      <c r="AO313" s="507"/>
      <c r="AP313" s="507"/>
      <c r="AQ313" s="563"/>
      <c r="AR313" s="563"/>
      <c r="AS313" s="507"/>
      <c r="AT313" s="507"/>
      <c r="AU313" s="507"/>
      <c r="AV313" s="507"/>
      <c r="AW313" s="507"/>
      <c r="AX313" s="507"/>
      <c r="AY313" s="507"/>
      <c r="AZ313" s="507"/>
      <c r="BA313" s="507"/>
      <c r="BB313" s="507"/>
      <c r="BC313" s="507"/>
      <c r="BD313" s="507"/>
      <c r="BE313" s="507"/>
      <c r="BF313" s="507"/>
      <c r="BG313" s="507"/>
      <c r="BH313" s="507"/>
      <c r="BI313" s="507"/>
      <c r="BJ313" s="507"/>
      <c r="BK313" s="507"/>
      <c r="BL313" s="507"/>
      <c r="BM313" s="507"/>
    </row>
    <row r="314" spans="1:65" ht="27" customHeight="1" x14ac:dyDescent="0.2">
      <c r="A314" s="564"/>
      <c r="B314" s="507"/>
      <c r="C314" s="507"/>
      <c r="D314" s="507"/>
      <c r="E314" s="507"/>
      <c r="F314" s="507"/>
      <c r="G314" s="507"/>
      <c r="H314" s="506"/>
      <c r="I314" s="1014"/>
      <c r="J314" s="506"/>
      <c r="K314" s="557"/>
      <c r="L314" s="506"/>
      <c r="M314" s="506"/>
      <c r="N314" s="506"/>
      <c r="O314" s="506"/>
      <c r="P314" s="1013"/>
      <c r="Q314" s="506"/>
      <c r="R314" s="558"/>
      <c r="S314" s="506"/>
      <c r="T314" s="506"/>
      <c r="U314" s="1012"/>
      <c r="V314" s="743"/>
      <c r="W314" s="506"/>
      <c r="X314" s="742"/>
      <c r="Y314" s="557"/>
      <c r="Z314" s="506"/>
      <c r="AA314" s="507"/>
      <c r="AB314" s="507"/>
      <c r="AC314" s="564"/>
      <c r="AD314" s="507"/>
      <c r="AE314" s="507"/>
      <c r="AF314" s="507"/>
      <c r="AG314" s="507"/>
      <c r="AH314" s="507"/>
      <c r="AI314" s="507"/>
      <c r="AJ314" s="507"/>
      <c r="AK314" s="507"/>
      <c r="AL314" s="507"/>
      <c r="AM314" s="507"/>
      <c r="AN314" s="507"/>
      <c r="AO314" s="507"/>
      <c r="AP314" s="507"/>
      <c r="AQ314" s="563"/>
      <c r="AR314" s="563"/>
      <c r="AS314" s="507"/>
      <c r="AT314" s="507"/>
      <c r="AU314" s="507"/>
      <c r="AV314" s="507"/>
      <c r="AW314" s="507"/>
      <c r="AX314" s="507"/>
      <c r="AY314" s="507"/>
      <c r="AZ314" s="507"/>
      <c r="BA314" s="507"/>
      <c r="BB314" s="507"/>
      <c r="BC314" s="507"/>
      <c r="BD314" s="507"/>
      <c r="BE314" s="507"/>
      <c r="BF314" s="507"/>
      <c r="BG314" s="507"/>
      <c r="BH314" s="507"/>
      <c r="BI314" s="507"/>
      <c r="BJ314" s="507"/>
      <c r="BK314" s="507"/>
      <c r="BL314" s="507"/>
      <c r="BM314" s="507"/>
    </row>
    <row r="315" spans="1:65" ht="27" customHeight="1" x14ac:dyDescent="0.2">
      <c r="A315" s="564"/>
      <c r="B315" s="507"/>
      <c r="C315" s="507"/>
      <c r="D315" s="507"/>
      <c r="E315" s="507"/>
      <c r="F315" s="507"/>
      <c r="G315" s="507"/>
      <c r="H315" s="506"/>
      <c r="I315" s="1014"/>
      <c r="J315" s="506"/>
      <c r="K315" s="557"/>
      <c r="L315" s="506"/>
      <c r="M315" s="506"/>
      <c r="N315" s="506"/>
      <c r="O315" s="506"/>
      <c r="P315" s="1013"/>
      <c r="Q315" s="506"/>
      <c r="R315" s="558"/>
      <c r="S315" s="506"/>
      <c r="T315" s="506"/>
      <c r="U315" s="1012"/>
      <c r="V315" s="743"/>
      <c r="W315" s="506"/>
      <c r="X315" s="742"/>
      <c r="Y315" s="557"/>
      <c r="Z315" s="506"/>
      <c r="AA315" s="507"/>
      <c r="AB315" s="507"/>
      <c r="AC315" s="564"/>
      <c r="AD315" s="507"/>
      <c r="AE315" s="507"/>
      <c r="AF315" s="507"/>
      <c r="AG315" s="507"/>
      <c r="AH315" s="507"/>
      <c r="AI315" s="507"/>
      <c r="AJ315" s="507"/>
      <c r="AK315" s="507"/>
      <c r="AL315" s="507"/>
      <c r="AM315" s="507"/>
      <c r="AN315" s="507"/>
      <c r="AO315" s="507"/>
      <c r="AP315" s="507"/>
      <c r="AQ315" s="563"/>
      <c r="AR315" s="563"/>
      <c r="AS315" s="507"/>
      <c r="AT315" s="507"/>
      <c r="AU315" s="507"/>
      <c r="AV315" s="507"/>
      <c r="AW315" s="507"/>
      <c r="AX315" s="507"/>
      <c r="AY315" s="507"/>
      <c r="AZ315" s="507"/>
      <c r="BA315" s="507"/>
      <c r="BB315" s="507"/>
      <c r="BC315" s="507"/>
      <c r="BD315" s="507"/>
      <c r="BE315" s="507"/>
      <c r="BF315" s="507"/>
      <c r="BG315" s="507"/>
      <c r="BH315" s="507"/>
      <c r="BI315" s="507"/>
      <c r="BJ315" s="507"/>
      <c r="BK315" s="507"/>
      <c r="BL315" s="507"/>
      <c r="BM315" s="507"/>
    </row>
    <row r="316" spans="1:65" ht="27" customHeight="1" x14ac:dyDescent="0.2">
      <c r="A316" s="564"/>
      <c r="B316" s="507"/>
      <c r="C316" s="507"/>
      <c r="D316" s="507"/>
      <c r="E316" s="507"/>
      <c r="F316" s="507"/>
      <c r="G316" s="507"/>
      <c r="H316" s="506"/>
      <c r="I316" s="1014"/>
      <c r="J316" s="506"/>
      <c r="K316" s="557"/>
      <c r="L316" s="506"/>
      <c r="M316" s="506"/>
      <c r="N316" s="506"/>
      <c r="O316" s="506"/>
      <c r="P316" s="1013"/>
      <c r="Q316" s="506"/>
      <c r="R316" s="558"/>
      <c r="S316" s="506"/>
      <c r="T316" s="506"/>
      <c r="U316" s="1012"/>
      <c r="V316" s="743"/>
      <c r="W316" s="506"/>
      <c r="X316" s="742"/>
      <c r="Y316" s="557"/>
      <c r="Z316" s="506"/>
      <c r="AA316" s="507"/>
      <c r="AB316" s="507"/>
      <c r="AC316" s="564"/>
      <c r="AD316" s="507"/>
      <c r="AE316" s="507"/>
      <c r="AF316" s="507"/>
      <c r="AG316" s="507"/>
      <c r="AH316" s="507"/>
      <c r="AI316" s="507"/>
      <c r="AJ316" s="507"/>
      <c r="AK316" s="507"/>
      <c r="AL316" s="507"/>
      <c r="AM316" s="507"/>
      <c r="AN316" s="507"/>
      <c r="AO316" s="507"/>
      <c r="AP316" s="507"/>
      <c r="AQ316" s="563"/>
      <c r="AR316" s="563"/>
      <c r="AS316" s="507"/>
      <c r="AT316" s="507"/>
      <c r="AU316" s="507"/>
      <c r="AV316" s="507"/>
      <c r="AW316" s="507"/>
      <c r="AX316" s="507"/>
      <c r="AY316" s="507"/>
      <c r="AZ316" s="507"/>
      <c r="BA316" s="507"/>
      <c r="BB316" s="507"/>
      <c r="BC316" s="507"/>
      <c r="BD316" s="507"/>
      <c r="BE316" s="507"/>
      <c r="BF316" s="507"/>
      <c r="BG316" s="507"/>
      <c r="BH316" s="507"/>
      <c r="BI316" s="507"/>
      <c r="BJ316" s="507"/>
      <c r="BK316" s="507"/>
      <c r="BL316" s="507"/>
      <c r="BM316" s="507"/>
    </row>
    <row r="317" spans="1:65" ht="27" customHeight="1" x14ac:dyDescent="0.2">
      <c r="A317" s="564"/>
      <c r="B317" s="507"/>
      <c r="C317" s="507"/>
      <c r="D317" s="507"/>
      <c r="E317" s="507"/>
      <c r="F317" s="507"/>
      <c r="G317" s="507"/>
      <c r="H317" s="506"/>
      <c r="I317" s="1014"/>
      <c r="J317" s="506"/>
      <c r="K317" s="557"/>
      <c r="L317" s="506"/>
      <c r="M317" s="506"/>
      <c r="N317" s="506"/>
      <c r="O317" s="506"/>
      <c r="P317" s="1013"/>
      <c r="Q317" s="506"/>
      <c r="R317" s="558"/>
      <c r="S317" s="506"/>
      <c r="T317" s="506"/>
      <c r="U317" s="1012"/>
      <c r="V317" s="743"/>
      <c r="W317" s="506"/>
      <c r="X317" s="742"/>
      <c r="Y317" s="557"/>
      <c r="Z317" s="506"/>
      <c r="AA317" s="507"/>
      <c r="AB317" s="507"/>
      <c r="AC317" s="564"/>
      <c r="AD317" s="507"/>
      <c r="AE317" s="507"/>
      <c r="AF317" s="507"/>
      <c r="AG317" s="507"/>
      <c r="AH317" s="507"/>
      <c r="AI317" s="507"/>
      <c r="AJ317" s="507"/>
      <c r="AK317" s="507"/>
      <c r="AL317" s="507"/>
      <c r="AM317" s="507"/>
      <c r="AN317" s="507"/>
      <c r="AO317" s="507"/>
      <c r="AP317" s="507"/>
      <c r="AQ317" s="563"/>
      <c r="AR317" s="563"/>
      <c r="AS317" s="507"/>
      <c r="AT317" s="507"/>
      <c r="AU317" s="507"/>
      <c r="AV317" s="507"/>
      <c r="AW317" s="507"/>
      <c r="AX317" s="507"/>
      <c r="AY317" s="507"/>
      <c r="AZ317" s="507"/>
      <c r="BA317" s="507"/>
      <c r="BB317" s="507"/>
      <c r="BC317" s="507"/>
      <c r="BD317" s="507"/>
      <c r="BE317" s="507"/>
      <c r="BF317" s="507"/>
      <c r="BG317" s="507"/>
      <c r="BH317" s="507"/>
      <c r="BI317" s="507"/>
      <c r="BJ317" s="507"/>
      <c r="BK317" s="507"/>
      <c r="BL317" s="507"/>
      <c r="BM317" s="507"/>
    </row>
    <row r="318" spans="1:65" ht="27" customHeight="1" x14ac:dyDescent="0.2">
      <c r="A318" s="564"/>
      <c r="B318" s="507"/>
      <c r="C318" s="507"/>
      <c r="D318" s="507"/>
      <c r="E318" s="507"/>
      <c r="F318" s="507"/>
      <c r="G318" s="507"/>
      <c r="H318" s="506"/>
      <c r="I318" s="1014"/>
      <c r="J318" s="506"/>
      <c r="K318" s="557"/>
      <c r="L318" s="506"/>
      <c r="M318" s="506"/>
      <c r="N318" s="506"/>
      <c r="O318" s="506"/>
      <c r="P318" s="1013"/>
      <c r="Q318" s="506"/>
      <c r="R318" s="558"/>
      <c r="S318" s="506"/>
      <c r="T318" s="506"/>
      <c r="U318" s="1012"/>
      <c r="V318" s="743"/>
      <c r="W318" s="506"/>
      <c r="X318" s="742"/>
      <c r="Y318" s="557"/>
      <c r="Z318" s="506"/>
      <c r="AA318" s="507"/>
      <c r="AB318" s="507"/>
      <c r="AC318" s="564"/>
      <c r="AD318" s="507"/>
      <c r="AE318" s="507"/>
      <c r="AF318" s="507"/>
      <c r="AG318" s="507"/>
      <c r="AH318" s="507"/>
      <c r="AI318" s="507"/>
      <c r="AJ318" s="507"/>
      <c r="AK318" s="507"/>
      <c r="AL318" s="507"/>
      <c r="AM318" s="507"/>
      <c r="AN318" s="507"/>
      <c r="AO318" s="507"/>
      <c r="AP318" s="507"/>
      <c r="AQ318" s="563"/>
      <c r="AR318" s="563"/>
      <c r="AS318" s="507"/>
      <c r="AT318" s="507"/>
      <c r="AU318" s="507"/>
      <c r="AV318" s="507"/>
      <c r="AW318" s="507"/>
      <c r="AX318" s="507"/>
      <c r="AY318" s="507"/>
      <c r="AZ318" s="507"/>
      <c r="BA318" s="507"/>
      <c r="BB318" s="507"/>
      <c r="BC318" s="507"/>
      <c r="BD318" s="507"/>
      <c r="BE318" s="507"/>
      <c r="BF318" s="507"/>
      <c r="BG318" s="507"/>
      <c r="BH318" s="507"/>
      <c r="BI318" s="507"/>
      <c r="BJ318" s="507"/>
      <c r="BK318" s="507"/>
      <c r="BL318" s="507"/>
      <c r="BM318" s="507"/>
    </row>
    <row r="319" spans="1:65" ht="27" customHeight="1" x14ac:dyDescent="0.2">
      <c r="A319" s="564"/>
      <c r="B319" s="507"/>
      <c r="C319" s="507"/>
      <c r="D319" s="507"/>
      <c r="E319" s="507"/>
      <c r="F319" s="507"/>
      <c r="G319" s="507"/>
      <c r="H319" s="506"/>
      <c r="I319" s="1014"/>
      <c r="J319" s="506"/>
      <c r="K319" s="557"/>
      <c r="L319" s="506"/>
      <c r="M319" s="506"/>
      <c r="N319" s="506"/>
      <c r="O319" s="506"/>
      <c r="P319" s="1013"/>
      <c r="Q319" s="506"/>
      <c r="R319" s="558"/>
      <c r="S319" s="506"/>
      <c r="T319" s="506"/>
      <c r="U319" s="1012"/>
      <c r="V319" s="743"/>
      <c r="W319" s="506"/>
      <c r="X319" s="742"/>
      <c r="Y319" s="557"/>
      <c r="Z319" s="506"/>
      <c r="AA319" s="507"/>
      <c r="AB319" s="507"/>
      <c r="AC319" s="564"/>
      <c r="AD319" s="507"/>
      <c r="AE319" s="507"/>
      <c r="AF319" s="507"/>
      <c r="AG319" s="507"/>
      <c r="AH319" s="507"/>
      <c r="AI319" s="507"/>
      <c r="AJ319" s="507"/>
      <c r="AK319" s="507"/>
      <c r="AL319" s="507"/>
      <c r="AM319" s="507"/>
      <c r="AN319" s="507"/>
      <c r="AO319" s="507"/>
      <c r="AP319" s="507"/>
      <c r="AQ319" s="563"/>
      <c r="AR319" s="563"/>
      <c r="AS319" s="507"/>
      <c r="AT319" s="507"/>
      <c r="AU319" s="507"/>
      <c r="AV319" s="507"/>
      <c r="AW319" s="507"/>
      <c r="AX319" s="507"/>
      <c r="AY319" s="507"/>
      <c r="AZ319" s="507"/>
      <c r="BA319" s="507"/>
      <c r="BB319" s="507"/>
      <c r="BC319" s="507"/>
      <c r="BD319" s="507"/>
      <c r="BE319" s="507"/>
      <c r="BF319" s="507"/>
      <c r="BG319" s="507"/>
      <c r="BH319" s="507"/>
      <c r="BI319" s="507"/>
      <c r="BJ319" s="507"/>
      <c r="BK319" s="507"/>
      <c r="BL319" s="507"/>
      <c r="BM319" s="507"/>
    </row>
    <row r="320" spans="1:65" ht="27" customHeight="1" x14ac:dyDescent="0.2">
      <c r="A320" s="564"/>
      <c r="B320" s="507"/>
      <c r="C320" s="507"/>
      <c r="D320" s="507"/>
      <c r="E320" s="507"/>
      <c r="F320" s="507"/>
      <c r="G320" s="507"/>
      <c r="H320" s="506"/>
      <c r="I320" s="1014"/>
      <c r="J320" s="506"/>
      <c r="K320" s="557"/>
      <c r="L320" s="506"/>
      <c r="M320" s="506"/>
      <c r="N320" s="506"/>
      <c r="O320" s="506"/>
      <c r="P320" s="1013"/>
      <c r="Q320" s="506"/>
      <c r="R320" s="558"/>
      <c r="S320" s="506"/>
      <c r="T320" s="506"/>
      <c r="U320" s="1012"/>
      <c r="V320" s="743"/>
      <c r="W320" s="506"/>
      <c r="X320" s="742"/>
      <c r="Y320" s="557"/>
      <c r="Z320" s="506"/>
      <c r="AA320" s="507"/>
      <c r="AB320" s="507"/>
      <c r="AC320" s="564"/>
      <c r="AD320" s="507"/>
      <c r="AE320" s="507"/>
      <c r="AF320" s="507"/>
      <c r="AG320" s="507"/>
      <c r="AH320" s="507"/>
      <c r="AI320" s="507"/>
      <c r="AJ320" s="507"/>
      <c r="AK320" s="507"/>
      <c r="AL320" s="507"/>
      <c r="AM320" s="507"/>
      <c r="AN320" s="507"/>
      <c r="AO320" s="507"/>
      <c r="AP320" s="507"/>
      <c r="AQ320" s="563"/>
      <c r="AR320" s="563"/>
      <c r="AS320" s="507"/>
      <c r="AT320" s="507"/>
      <c r="AU320" s="507"/>
      <c r="AV320" s="507"/>
      <c r="AW320" s="507"/>
      <c r="AX320" s="507"/>
      <c r="AY320" s="507"/>
      <c r="AZ320" s="507"/>
      <c r="BA320" s="507"/>
      <c r="BB320" s="507"/>
      <c r="BC320" s="507"/>
      <c r="BD320" s="507"/>
      <c r="BE320" s="507"/>
      <c r="BF320" s="507"/>
      <c r="BG320" s="507"/>
      <c r="BH320" s="507"/>
      <c r="BI320" s="507"/>
      <c r="BJ320" s="507"/>
      <c r="BK320" s="507"/>
      <c r="BL320" s="507"/>
      <c r="BM320" s="507"/>
    </row>
    <row r="321" spans="1:65" ht="27" customHeight="1" x14ac:dyDescent="0.2">
      <c r="A321" s="564"/>
      <c r="B321" s="507"/>
      <c r="C321" s="507"/>
      <c r="D321" s="507"/>
      <c r="E321" s="507"/>
      <c r="F321" s="507"/>
      <c r="G321" s="507"/>
      <c r="H321" s="506"/>
      <c r="I321" s="1014"/>
      <c r="J321" s="506"/>
      <c r="K321" s="557"/>
      <c r="L321" s="506"/>
      <c r="M321" s="506"/>
      <c r="N321" s="506"/>
      <c r="O321" s="506"/>
      <c r="P321" s="1013"/>
      <c r="Q321" s="506"/>
      <c r="R321" s="558"/>
      <c r="S321" s="506"/>
      <c r="T321" s="506"/>
      <c r="U321" s="1012"/>
      <c r="V321" s="743"/>
      <c r="W321" s="506"/>
      <c r="X321" s="742"/>
      <c r="Y321" s="557"/>
      <c r="Z321" s="506"/>
      <c r="AA321" s="507"/>
      <c r="AB321" s="507"/>
      <c r="AC321" s="564"/>
      <c r="AD321" s="507"/>
      <c r="AE321" s="507"/>
      <c r="AF321" s="507"/>
      <c r="AG321" s="507"/>
      <c r="AH321" s="507"/>
      <c r="AI321" s="507"/>
      <c r="AJ321" s="507"/>
      <c r="AK321" s="507"/>
      <c r="AL321" s="507"/>
      <c r="AM321" s="507"/>
      <c r="AN321" s="507"/>
      <c r="AO321" s="507"/>
      <c r="AP321" s="507"/>
      <c r="AQ321" s="563"/>
      <c r="AR321" s="563"/>
      <c r="AS321" s="507"/>
      <c r="AT321" s="507"/>
      <c r="AU321" s="507"/>
      <c r="AV321" s="507"/>
      <c r="AW321" s="507"/>
      <c r="AX321" s="507"/>
      <c r="AY321" s="507"/>
      <c r="AZ321" s="507"/>
      <c r="BA321" s="507"/>
      <c r="BB321" s="507"/>
      <c r="BC321" s="507"/>
      <c r="BD321" s="507"/>
      <c r="BE321" s="507"/>
      <c r="BF321" s="507"/>
      <c r="BG321" s="507"/>
      <c r="BH321" s="507"/>
      <c r="BI321" s="507"/>
      <c r="BJ321" s="507"/>
      <c r="BK321" s="507"/>
      <c r="BL321" s="507"/>
      <c r="BM321" s="507"/>
    </row>
    <row r="322" spans="1:65" ht="27" customHeight="1" x14ac:dyDescent="0.2">
      <c r="A322" s="564"/>
      <c r="B322" s="507"/>
      <c r="C322" s="507"/>
      <c r="D322" s="507"/>
      <c r="E322" s="507"/>
      <c r="F322" s="507"/>
      <c r="G322" s="507"/>
      <c r="H322" s="506"/>
      <c r="I322" s="1014"/>
      <c r="J322" s="506"/>
      <c r="K322" s="557"/>
      <c r="L322" s="506"/>
      <c r="M322" s="506"/>
      <c r="N322" s="506"/>
      <c r="O322" s="506"/>
      <c r="P322" s="1013"/>
      <c r="Q322" s="506"/>
      <c r="R322" s="558"/>
      <c r="S322" s="506"/>
      <c r="T322" s="506"/>
      <c r="U322" s="1012"/>
      <c r="V322" s="743"/>
      <c r="W322" s="506"/>
      <c r="X322" s="742"/>
      <c r="Y322" s="557"/>
      <c r="Z322" s="506"/>
      <c r="AA322" s="507"/>
      <c r="AB322" s="507"/>
      <c r="AC322" s="564"/>
      <c r="AD322" s="507"/>
      <c r="AE322" s="507"/>
      <c r="AF322" s="507"/>
      <c r="AG322" s="507"/>
      <c r="AH322" s="507"/>
      <c r="AI322" s="507"/>
      <c r="AJ322" s="507"/>
      <c r="AK322" s="507"/>
      <c r="AL322" s="507"/>
      <c r="AM322" s="507"/>
      <c r="AN322" s="507"/>
      <c r="AO322" s="507"/>
      <c r="AP322" s="507"/>
      <c r="AQ322" s="563"/>
      <c r="AR322" s="563"/>
      <c r="AS322" s="507"/>
      <c r="AT322" s="507"/>
      <c r="AU322" s="507"/>
      <c r="AV322" s="507"/>
      <c r="AW322" s="507"/>
      <c r="AX322" s="507"/>
      <c r="AY322" s="507"/>
      <c r="AZ322" s="507"/>
      <c r="BA322" s="507"/>
      <c r="BB322" s="507"/>
      <c r="BC322" s="507"/>
      <c r="BD322" s="507"/>
      <c r="BE322" s="507"/>
      <c r="BF322" s="507"/>
      <c r="BG322" s="507"/>
      <c r="BH322" s="507"/>
      <c r="BI322" s="507"/>
      <c r="BJ322" s="507"/>
      <c r="BK322" s="507"/>
      <c r="BL322" s="507"/>
      <c r="BM322" s="507"/>
    </row>
    <row r="323" spans="1:65" ht="27" customHeight="1" x14ac:dyDescent="0.2">
      <c r="A323" s="564"/>
      <c r="B323" s="507"/>
      <c r="C323" s="507"/>
      <c r="D323" s="507"/>
      <c r="E323" s="507"/>
      <c r="F323" s="507"/>
      <c r="G323" s="507"/>
      <c r="H323" s="506"/>
      <c r="I323" s="1014"/>
      <c r="J323" s="506"/>
      <c r="K323" s="557"/>
      <c r="L323" s="506"/>
      <c r="M323" s="506"/>
      <c r="N323" s="506"/>
      <c r="O323" s="506"/>
      <c r="P323" s="1013"/>
      <c r="Q323" s="506"/>
      <c r="R323" s="558"/>
      <c r="S323" s="506"/>
      <c r="T323" s="506"/>
      <c r="U323" s="1012"/>
      <c r="V323" s="743"/>
      <c r="W323" s="506"/>
      <c r="X323" s="742"/>
      <c r="Y323" s="557"/>
      <c r="Z323" s="506"/>
      <c r="AA323" s="507"/>
      <c r="AB323" s="507"/>
      <c r="AC323" s="564"/>
      <c r="AD323" s="507"/>
      <c r="AE323" s="507"/>
      <c r="AF323" s="507"/>
      <c r="AG323" s="507"/>
      <c r="AH323" s="507"/>
      <c r="AI323" s="507"/>
      <c r="AJ323" s="507"/>
      <c r="AK323" s="507"/>
      <c r="AL323" s="507"/>
      <c r="AM323" s="507"/>
      <c r="AN323" s="507"/>
      <c r="AO323" s="507"/>
      <c r="AP323" s="507"/>
      <c r="AQ323" s="563"/>
      <c r="AR323" s="563"/>
      <c r="AS323" s="507"/>
      <c r="AT323" s="507"/>
      <c r="AU323" s="507"/>
      <c r="AV323" s="507"/>
      <c r="AW323" s="507"/>
      <c r="AX323" s="507"/>
      <c r="AY323" s="507"/>
      <c r="AZ323" s="507"/>
      <c r="BA323" s="507"/>
      <c r="BB323" s="507"/>
      <c r="BC323" s="507"/>
      <c r="BD323" s="507"/>
      <c r="BE323" s="507"/>
      <c r="BF323" s="507"/>
      <c r="BG323" s="507"/>
      <c r="BH323" s="507"/>
      <c r="BI323" s="507"/>
      <c r="BJ323" s="507"/>
      <c r="BK323" s="507"/>
      <c r="BL323" s="507"/>
      <c r="BM323" s="507"/>
    </row>
    <row r="324" spans="1:65" ht="27" customHeight="1" x14ac:dyDescent="0.2">
      <c r="A324" s="564"/>
      <c r="B324" s="507"/>
      <c r="C324" s="507"/>
      <c r="D324" s="507"/>
      <c r="E324" s="507"/>
      <c r="F324" s="507"/>
      <c r="G324" s="507"/>
      <c r="H324" s="506"/>
      <c r="I324" s="1014"/>
      <c r="J324" s="506"/>
      <c r="K324" s="557"/>
      <c r="L324" s="506"/>
      <c r="M324" s="506"/>
      <c r="N324" s="506"/>
      <c r="O324" s="506"/>
      <c r="P324" s="1013"/>
      <c r="Q324" s="506"/>
      <c r="R324" s="558"/>
      <c r="S324" s="506"/>
      <c r="T324" s="506"/>
      <c r="U324" s="1012"/>
      <c r="V324" s="743"/>
      <c r="W324" s="506"/>
      <c r="X324" s="742"/>
      <c r="Y324" s="557"/>
      <c r="Z324" s="506"/>
      <c r="AA324" s="507"/>
      <c r="AB324" s="507"/>
      <c r="AC324" s="564"/>
      <c r="AD324" s="507"/>
      <c r="AE324" s="507"/>
      <c r="AF324" s="507"/>
      <c r="AG324" s="507"/>
      <c r="AH324" s="507"/>
      <c r="AI324" s="507"/>
      <c r="AJ324" s="507"/>
      <c r="AK324" s="507"/>
      <c r="AL324" s="507"/>
      <c r="AM324" s="507"/>
      <c r="AN324" s="507"/>
      <c r="AO324" s="507"/>
      <c r="AP324" s="507"/>
      <c r="AQ324" s="563"/>
      <c r="AR324" s="563"/>
      <c r="AS324" s="507"/>
      <c r="AT324" s="507"/>
      <c r="AU324" s="507"/>
      <c r="AV324" s="507"/>
      <c r="AW324" s="507"/>
      <c r="AX324" s="507"/>
      <c r="AY324" s="507"/>
      <c r="AZ324" s="507"/>
      <c r="BA324" s="507"/>
      <c r="BB324" s="507"/>
      <c r="BC324" s="507"/>
      <c r="BD324" s="507"/>
      <c r="BE324" s="507"/>
      <c r="BF324" s="507"/>
      <c r="BG324" s="507"/>
      <c r="BH324" s="507"/>
      <c r="BI324" s="507"/>
      <c r="BJ324" s="507"/>
      <c r="BK324" s="507"/>
      <c r="BL324" s="507"/>
      <c r="BM324" s="507"/>
    </row>
    <row r="325" spans="1:65" ht="27" customHeight="1" x14ac:dyDescent="0.2">
      <c r="A325" s="564"/>
      <c r="B325" s="507"/>
      <c r="C325" s="507"/>
      <c r="D325" s="507"/>
      <c r="E325" s="507"/>
      <c r="F325" s="507"/>
      <c r="G325" s="507"/>
      <c r="H325" s="506"/>
      <c r="I325" s="1014"/>
      <c r="J325" s="506"/>
      <c r="K325" s="557"/>
      <c r="L325" s="506"/>
      <c r="M325" s="506"/>
      <c r="N325" s="506"/>
      <c r="O325" s="506"/>
      <c r="P325" s="1013"/>
      <c r="Q325" s="506"/>
      <c r="R325" s="558"/>
      <c r="S325" s="506"/>
      <c r="T325" s="506"/>
      <c r="U325" s="1012"/>
      <c r="V325" s="743"/>
      <c r="W325" s="506"/>
      <c r="X325" s="742"/>
      <c r="Y325" s="557"/>
      <c r="Z325" s="506"/>
      <c r="AA325" s="507"/>
      <c r="AB325" s="507"/>
      <c r="AC325" s="564"/>
      <c r="AD325" s="507"/>
      <c r="AE325" s="507"/>
      <c r="AF325" s="507"/>
      <c r="AG325" s="507"/>
      <c r="AH325" s="507"/>
      <c r="AI325" s="507"/>
      <c r="AJ325" s="507"/>
      <c r="AK325" s="507"/>
      <c r="AL325" s="507"/>
      <c r="AM325" s="507"/>
      <c r="AN325" s="507"/>
      <c r="AO325" s="507"/>
      <c r="AP325" s="507"/>
      <c r="AQ325" s="563"/>
      <c r="AR325" s="563"/>
      <c r="AS325" s="507"/>
      <c r="AT325" s="507"/>
      <c r="AU325" s="507"/>
      <c r="AV325" s="507"/>
      <c r="AW325" s="507"/>
      <c r="AX325" s="507"/>
      <c r="AY325" s="507"/>
      <c r="AZ325" s="507"/>
      <c r="BA325" s="507"/>
      <c r="BB325" s="507"/>
      <c r="BC325" s="507"/>
      <c r="BD325" s="507"/>
      <c r="BE325" s="507"/>
      <c r="BF325" s="507"/>
      <c r="BG325" s="507"/>
      <c r="BH325" s="507"/>
      <c r="BI325" s="507"/>
      <c r="BJ325" s="507"/>
      <c r="BK325" s="507"/>
      <c r="BL325" s="507"/>
      <c r="BM325" s="507"/>
    </row>
    <row r="326" spans="1:65" ht="27" customHeight="1" x14ac:dyDescent="0.2">
      <c r="A326" s="564"/>
      <c r="B326" s="507"/>
      <c r="C326" s="507"/>
      <c r="D326" s="507"/>
      <c r="E326" s="507"/>
      <c r="F326" s="507"/>
      <c r="G326" s="507"/>
      <c r="H326" s="506"/>
      <c r="I326" s="1014"/>
      <c r="J326" s="506"/>
      <c r="K326" s="557"/>
      <c r="L326" s="506"/>
      <c r="M326" s="506"/>
      <c r="N326" s="506"/>
      <c r="O326" s="506"/>
      <c r="P326" s="1013"/>
      <c r="Q326" s="506"/>
      <c r="R326" s="558"/>
      <c r="S326" s="506"/>
      <c r="T326" s="506"/>
      <c r="U326" s="1012"/>
      <c r="V326" s="743"/>
      <c r="W326" s="506"/>
      <c r="X326" s="742"/>
      <c r="Y326" s="557"/>
      <c r="Z326" s="506"/>
      <c r="AA326" s="507"/>
      <c r="AB326" s="507"/>
      <c r="AC326" s="564"/>
      <c r="AD326" s="507"/>
      <c r="AE326" s="507"/>
      <c r="AF326" s="507"/>
      <c r="AG326" s="507"/>
      <c r="AH326" s="507"/>
      <c r="AI326" s="507"/>
      <c r="AJ326" s="507"/>
      <c r="AK326" s="507"/>
      <c r="AL326" s="507"/>
      <c r="AM326" s="507"/>
      <c r="AN326" s="507"/>
      <c r="AO326" s="507"/>
      <c r="AP326" s="507"/>
      <c r="AQ326" s="563"/>
      <c r="AR326" s="563"/>
      <c r="AS326" s="507"/>
      <c r="AT326" s="507"/>
      <c r="AU326" s="507"/>
      <c r="AV326" s="507"/>
      <c r="AW326" s="507"/>
      <c r="AX326" s="507"/>
      <c r="AY326" s="507"/>
      <c r="AZ326" s="507"/>
      <c r="BA326" s="507"/>
      <c r="BB326" s="507"/>
      <c r="BC326" s="507"/>
      <c r="BD326" s="507"/>
      <c r="BE326" s="507"/>
      <c r="BF326" s="507"/>
      <c r="BG326" s="507"/>
      <c r="BH326" s="507"/>
      <c r="BI326" s="507"/>
      <c r="BJ326" s="507"/>
      <c r="BK326" s="507"/>
      <c r="BL326" s="507"/>
      <c r="BM326" s="507"/>
    </row>
    <row r="327" spans="1:65" ht="27" customHeight="1" x14ac:dyDescent="0.2">
      <c r="A327" s="564"/>
      <c r="B327" s="507"/>
      <c r="C327" s="507"/>
      <c r="D327" s="507"/>
      <c r="E327" s="507"/>
      <c r="F327" s="507"/>
      <c r="G327" s="507"/>
      <c r="H327" s="506"/>
      <c r="I327" s="1014"/>
      <c r="J327" s="506"/>
      <c r="K327" s="557"/>
      <c r="L327" s="506"/>
      <c r="M327" s="506"/>
      <c r="N327" s="506"/>
      <c r="O327" s="506"/>
      <c r="P327" s="1013"/>
      <c r="Q327" s="506"/>
      <c r="R327" s="558"/>
      <c r="S327" s="506"/>
      <c r="T327" s="506"/>
      <c r="U327" s="1012"/>
      <c r="V327" s="743"/>
      <c r="W327" s="506"/>
      <c r="X327" s="742"/>
      <c r="Y327" s="557"/>
      <c r="Z327" s="506"/>
      <c r="AA327" s="507"/>
      <c r="AB327" s="507"/>
      <c r="AC327" s="564"/>
      <c r="AD327" s="507"/>
      <c r="AE327" s="507"/>
      <c r="AF327" s="507"/>
      <c r="AG327" s="507"/>
      <c r="AH327" s="507"/>
      <c r="AI327" s="507"/>
      <c r="AJ327" s="507"/>
      <c r="AK327" s="507"/>
      <c r="AL327" s="507"/>
      <c r="AM327" s="507"/>
      <c r="AN327" s="507"/>
      <c r="AO327" s="507"/>
      <c r="AP327" s="507"/>
      <c r="AQ327" s="563"/>
      <c r="AR327" s="563"/>
      <c r="AS327" s="507"/>
      <c r="AT327" s="507"/>
      <c r="AU327" s="507"/>
      <c r="AV327" s="507"/>
      <c r="AW327" s="507"/>
      <c r="AX327" s="507"/>
      <c r="AY327" s="507"/>
      <c r="AZ327" s="507"/>
      <c r="BA327" s="507"/>
      <c r="BB327" s="507"/>
      <c r="BC327" s="507"/>
      <c r="BD327" s="507"/>
      <c r="BE327" s="507"/>
      <c r="BF327" s="507"/>
      <c r="BG327" s="507"/>
      <c r="BH327" s="507"/>
      <c r="BI327" s="507"/>
      <c r="BJ327" s="507"/>
      <c r="BK327" s="507"/>
      <c r="BL327" s="507"/>
      <c r="BM327" s="507"/>
    </row>
    <row r="328" spans="1:65" ht="27" customHeight="1" x14ac:dyDescent="0.2">
      <c r="A328" s="564"/>
      <c r="B328" s="507"/>
      <c r="C328" s="507"/>
      <c r="D328" s="507"/>
      <c r="E328" s="507"/>
      <c r="F328" s="507"/>
      <c r="G328" s="507"/>
      <c r="H328" s="506"/>
      <c r="I328" s="1014"/>
      <c r="J328" s="506"/>
      <c r="K328" s="557"/>
      <c r="L328" s="506"/>
      <c r="M328" s="506"/>
      <c r="N328" s="506"/>
      <c r="O328" s="506"/>
      <c r="P328" s="1013"/>
      <c r="Q328" s="506"/>
      <c r="R328" s="558"/>
      <c r="S328" s="506"/>
      <c r="T328" s="506"/>
      <c r="U328" s="1012"/>
      <c r="V328" s="743"/>
      <c r="W328" s="506"/>
      <c r="X328" s="742"/>
      <c r="Y328" s="557"/>
      <c r="Z328" s="506"/>
      <c r="AA328" s="507"/>
      <c r="AB328" s="507"/>
      <c r="AC328" s="564"/>
      <c r="AD328" s="507"/>
      <c r="AE328" s="507"/>
      <c r="AF328" s="507"/>
      <c r="AG328" s="507"/>
      <c r="AH328" s="507"/>
      <c r="AI328" s="507"/>
      <c r="AJ328" s="507"/>
      <c r="AK328" s="507"/>
      <c r="AL328" s="507"/>
      <c r="AM328" s="507"/>
      <c r="AN328" s="507"/>
      <c r="AO328" s="507"/>
      <c r="AP328" s="507"/>
      <c r="AQ328" s="563"/>
      <c r="AR328" s="563"/>
      <c r="AS328" s="507"/>
      <c r="AT328" s="507"/>
      <c r="AU328" s="507"/>
      <c r="AV328" s="507"/>
      <c r="AW328" s="507"/>
      <c r="AX328" s="507"/>
      <c r="AY328" s="507"/>
      <c r="AZ328" s="507"/>
      <c r="BA328" s="507"/>
      <c r="BB328" s="507"/>
      <c r="BC328" s="507"/>
      <c r="BD328" s="507"/>
      <c r="BE328" s="507"/>
      <c r="BF328" s="507"/>
      <c r="BG328" s="507"/>
      <c r="BH328" s="507"/>
      <c r="BI328" s="507"/>
      <c r="BJ328" s="507"/>
      <c r="BK328" s="507"/>
      <c r="BL328" s="507"/>
      <c r="BM328" s="507"/>
    </row>
    <row r="329" spans="1:65" ht="27" customHeight="1" x14ac:dyDescent="0.2">
      <c r="A329" s="564"/>
      <c r="B329" s="507"/>
      <c r="C329" s="507"/>
      <c r="D329" s="507"/>
      <c r="E329" s="507"/>
      <c r="F329" s="507"/>
      <c r="G329" s="507"/>
      <c r="H329" s="506"/>
      <c r="I329" s="1014"/>
      <c r="J329" s="506"/>
      <c r="K329" s="557"/>
      <c r="L329" s="506"/>
      <c r="M329" s="506"/>
      <c r="N329" s="506"/>
      <c r="O329" s="506"/>
      <c r="P329" s="1013"/>
      <c r="Q329" s="506"/>
      <c r="R329" s="558"/>
      <c r="S329" s="506"/>
      <c r="T329" s="506"/>
      <c r="U329" s="1012"/>
      <c r="V329" s="743"/>
      <c r="W329" s="506"/>
      <c r="X329" s="742"/>
      <c r="Y329" s="557"/>
      <c r="Z329" s="506"/>
      <c r="AA329" s="507"/>
      <c r="AB329" s="507"/>
      <c r="AC329" s="564"/>
      <c r="AD329" s="507"/>
      <c r="AE329" s="507"/>
      <c r="AF329" s="507"/>
      <c r="AG329" s="507"/>
      <c r="AH329" s="507"/>
      <c r="AI329" s="507"/>
      <c r="AJ329" s="507"/>
      <c r="AK329" s="507"/>
      <c r="AL329" s="507"/>
      <c r="AM329" s="507"/>
      <c r="AN329" s="507"/>
      <c r="AO329" s="507"/>
      <c r="AP329" s="507"/>
      <c r="AQ329" s="563"/>
      <c r="AR329" s="563"/>
      <c r="AS329" s="507"/>
      <c r="AT329" s="507"/>
      <c r="AU329" s="507"/>
      <c r="AV329" s="507"/>
      <c r="AW329" s="507"/>
      <c r="AX329" s="507"/>
      <c r="AY329" s="507"/>
      <c r="AZ329" s="507"/>
      <c r="BA329" s="507"/>
      <c r="BB329" s="507"/>
      <c r="BC329" s="507"/>
      <c r="BD329" s="507"/>
      <c r="BE329" s="507"/>
      <c r="BF329" s="507"/>
      <c r="BG329" s="507"/>
      <c r="BH329" s="507"/>
      <c r="BI329" s="507"/>
      <c r="BJ329" s="507"/>
      <c r="BK329" s="507"/>
      <c r="BL329" s="507"/>
      <c r="BM329" s="507"/>
    </row>
    <row r="330" spans="1:65" ht="27" customHeight="1" x14ac:dyDescent="0.2">
      <c r="A330" s="564"/>
      <c r="B330" s="507"/>
      <c r="C330" s="507"/>
      <c r="D330" s="507"/>
      <c r="E330" s="507"/>
      <c r="F330" s="507"/>
      <c r="G330" s="507"/>
      <c r="H330" s="506"/>
      <c r="I330" s="1014"/>
      <c r="J330" s="506"/>
      <c r="K330" s="557"/>
      <c r="L330" s="506"/>
      <c r="M330" s="506"/>
      <c r="N330" s="506"/>
      <c r="O330" s="506"/>
      <c r="P330" s="1013"/>
      <c r="Q330" s="506"/>
      <c r="R330" s="558"/>
      <c r="S330" s="506"/>
      <c r="T330" s="506"/>
      <c r="U330" s="1012"/>
      <c r="V330" s="743"/>
      <c r="W330" s="506"/>
      <c r="X330" s="742"/>
      <c r="Y330" s="557"/>
      <c r="Z330" s="506"/>
      <c r="AA330" s="507"/>
      <c r="AB330" s="507"/>
      <c r="AC330" s="564"/>
      <c r="AD330" s="507"/>
      <c r="AE330" s="507"/>
      <c r="AF330" s="507"/>
      <c r="AG330" s="507"/>
      <c r="AH330" s="507"/>
      <c r="AI330" s="507"/>
      <c r="AJ330" s="507"/>
      <c r="AK330" s="507"/>
      <c r="AL330" s="507"/>
      <c r="AM330" s="507"/>
      <c r="AN330" s="507"/>
      <c r="AO330" s="507"/>
      <c r="AP330" s="507"/>
      <c r="AQ330" s="563"/>
      <c r="AR330" s="563"/>
      <c r="AS330" s="507"/>
      <c r="AT330" s="507"/>
      <c r="AU330" s="507"/>
      <c r="AV330" s="507"/>
      <c r="AW330" s="507"/>
      <c r="AX330" s="507"/>
      <c r="AY330" s="507"/>
      <c r="AZ330" s="507"/>
      <c r="BA330" s="507"/>
      <c r="BB330" s="507"/>
      <c r="BC330" s="507"/>
      <c r="BD330" s="507"/>
      <c r="BE330" s="507"/>
      <c r="BF330" s="507"/>
      <c r="BG330" s="507"/>
      <c r="BH330" s="507"/>
      <c r="BI330" s="507"/>
      <c r="BJ330" s="507"/>
      <c r="BK330" s="507"/>
      <c r="BL330" s="507"/>
      <c r="BM330" s="507"/>
    </row>
    <row r="331" spans="1:65" ht="27" customHeight="1" x14ac:dyDescent="0.2">
      <c r="A331" s="564"/>
      <c r="B331" s="507"/>
      <c r="C331" s="507"/>
      <c r="D331" s="507"/>
      <c r="E331" s="507"/>
      <c r="F331" s="507"/>
      <c r="G331" s="507"/>
      <c r="H331" s="506"/>
      <c r="I331" s="1014"/>
      <c r="J331" s="506"/>
      <c r="K331" s="557"/>
      <c r="L331" s="506"/>
      <c r="M331" s="506"/>
      <c r="N331" s="506"/>
      <c r="O331" s="506"/>
      <c r="P331" s="1013"/>
      <c r="Q331" s="506"/>
      <c r="R331" s="558"/>
      <c r="S331" s="506"/>
      <c r="T331" s="506"/>
      <c r="U331" s="1012"/>
      <c r="V331" s="743"/>
      <c r="W331" s="506"/>
      <c r="X331" s="742"/>
      <c r="Y331" s="557"/>
      <c r="Z331" s="506"/>
      <c r="AA331" s="507"/>
      <c r="AB331" s="507"/>
      <c r="AC331" s="564"/>
      <c r="AD331" s="507"/>
      <c r="AE331" s="507"/>
      <c r="AF331" s="507"/>
      <c r="AG331" s="507"/>
      <c r="AH331" s="507"/>
      <c r="AI331" s="507"/>
      <c r="AJ331" s="507"/>
      <c r="AK331" s="507"/>
      <c r="AL331" s="507"/>
      <c r="AM331" s="507"/>
      <c r="AN331" s="507"/>
      <c r="AO331" s="507"/>
      <c r="AP331" s="507"/>
      <c r="AQ331" s="563"/>
      <c r="AR331" s="563"/>
      <c r="AS331" s="507"/>
      <c r="AT331" s="507"/>
      <c r="AU331" s="507"/>
      <c r="AV331" s="507"/>
      <c r="AW331" s="507"/>
      <c r="AX331" s="507"/>
      <c r="AY331" s="507"/>
      <c r="AZ331" s="507"/>
      <c r="BA331" s="507"/>
      <c r="BB331" s="507"/>
      <c r="BC331" s="507"/>
      <c r="BD331" s="507"/>
      <c r="BE331" s="507"/>
      <c r="BF331" s="507"/>
      <c r="BG331" s="507"/>
      <c r="BH331" s="507"/>
      <c r="BI331" s="507"/>
      <c r="BJ331" s="507"/>
      <c r="BK331" s="507"/>
      <c r="BL331" s="507"/>
      <c r="BM331" s="507"/>
    </row>
    <row r="332" spans="1:65" ht="27" customHeight="1" x14ac:dyDescent="0.2">
      <c r="A332" s="564"/>
      <c r="B332" s="507"/>
      <c r="C332" s="507"/>
      <c r="D332" s="507"/>
      <c r="E332" s="507"/>
      <c r="F332" s="507"/>
      <c r="G332" s="507"/>
      <c r="H332" s="506"/>
      <c r="I332" s="1014"/>
      <c r="J332" s="506"/>
      <c r="K332" s="557"/>
      <c r="L332" s="506"/>
      <c r="M332" s="506"/>
      <c r="N332" s="506"/>
      <c r="O332" s="506"/>
      <c r="P332" s="1013"/>
      <c r="Q332" s="506"/>
      <c r="R332" s="558"/>
      <c r="S332" s="506"/>
      <c r="T332" s="506"/>
      <c r="U332" s="1012"/>
      <c r="V332" s="743"/>
      <c r="W332" s="506"/>
      <c r="X332" s="742"/>
      <c r="Y332" s="557"/>
      <c r="Z332" s="506"/>
      <c r="AA332" s="507"/>
      <c r="AB332" s="507"/>
      <c r="AC332" s="564"/>
      <c r="AD332" s="507"/>
      <c r="AE332" s="507"/>
      <c r="AF332" s="507"/>
      <c r="AG332" s="507"/>
      <c r="AH332" s="507"/>
      <c r="AI332" s="507"/>
      <c r="AJ332" s="507"/>
      <c r="AK332" s="507"/>
      <c r="AL332" s="507"/>
      <c r="AM332" s="507"/>
      <c r="AN332" s="507"/>
      <c r="AO332" s="507"/>
      <c r="AP332" s="507"/>
      <c r="AQ332" s="563"/>
      <c r="AR332" s="563"/>
      <c r="AS332" s="507"/>
      <c r="AT332" s="507"/>
      <c r="AU332" s="507"/>
      <c r="AV332" s="507"/>
      <c r="AW332" s="507"/>
      <c r="AX332" s="507"/>
      <c r="AY332" s="507"/>
      <c r="AZ332" s="507"/>
      <c r="BA332" s="507"/>
      <c r="BB332" s="507"/>
      <c r="BC332" s="507"/>
      <c r="BD332" s="507"/>
      <c r="BE332" s="507"/>
      <c r="BF332" s="507"/>
      <c r="BG332" s="507"/>
      <c r="BH332" s="507"/>
      <c r="BI332" s="507"/>
      <c r="BJ332" s="507"/>
      <c r="BK332" s="507"/>
      <c r="BL332" s="507"/>
      <c r="BM332" s="507"/>
    </row>
    <row r="333" spans="1:65" ht="27" customHeight="1" x14ac:dyDescent="0.2">
      <c r="A333" s="564"/>
      <c r="B333" s="507"/>
      <c r="C333" s="507"/>
      <c r="D333" s="507"/>
      <c r="E333" s="507"/>
      <c r="F333" s="507"/>
      <c r="G333" s="507"/>
      <c r="H333" s="506"/>
      <c r="I333" s="1014"/>
      <c r="J333" s="506"/>
      <c r="K333" s="557"/>
      <c r="L333" s="506"/>
      <c r="M333" s="506"/>
      <c r="N333" s="506"/>
      <c r="O333" s="506"/>
      <c r="P333" s="1013"/>
      <c r="Q333" s="506"/>
      <c r="R333" s="558"/>
      <c r="S333" s="506"/>
      <c r="T333" s="506"/>
      <c r="U333" s="1012"/>
      <c r="V333" s="743"/>
      <c r="W333" s="506"/>
      <c r="X333" s="742"/>
      <c r="Y333" s="557"/>
      <c r="Z333" s="506"/>
      <c r="AA333" s="507"/>
      <c r="AB333" s="507"/>
      <c r="AC333" s="564"/>
      <c r="AD333" s="507"/>
      <c r="AE333" s="507"/>
      <c r="AF333" s="507"/>
      <c r="AG333" s="507"/>
      <c r="AH333" s="507"/>
      <c r="AI333" s="507"/>
      <c r="AJ333" s="507"/>
      <c r="AK333" s="507"/>
      <c r="AL333" s="507"/>
      <c r="AM333" s="507"/>
      <c r="AN333" s="507"/>
      <c r="AO333" s="507"/>
      <c r="AP333" s="507"/>
      <c r="AQ333" s="563"/>
      <c r="AR333" s="563"/>
      <c r="AS333" s="507"/>
      <c r="AT333" s="507"/>
      <c r="AU333" s="507"/>
      <c r="AV333" s="507"/>
      <c r="AW333" s="507"/>
      <c r="AX333" s="507"/>
      <c r="AY333" s="507"/>
      <c r="AZ333" s="507"/>
      <c r="BA333" s="507"/>
      <c r="BB333" s="507"/>
      <c r="BC333" s="507"/>
      <c r="BD333" s="507"/>
      <c r="BE333" s="507"/>
      <c r="BF333" s="507"/>
      <c r="BG333" s="507"/>
      <c r="BH333" s="507"/>
      <c r="BI333" s="507"/>
      <c r="BJ333" s="507"/>
      <c r="BK333" s="507"/>
      <c r="BL333" s="507"/>
      <c r="BM333" s="507"/>
    </row>
    <row r="334" spans="1:65" ht="27" customHeight="1" x14ac:dyDescent="0.2">
      <c r="A334" s="564"/>
      <c r="B334" s="507"/>
      <c r="C334" s="507"/>
      <c r="D334" s="507"/>
      <c r="E334" s="507"/>
      <c r="F334" s="507"/>
      <c r="G334" s="507"/>
      <c r="H334" s="506"/>
      <c r="I334" s="1014"/>
      <c r="J334" s="506"/>
      <c r="K334" s="557"/>
      <c r="L334" s="506"/>
      <c r="M334" s="506"/>
      <c r="N334" s="506"/>
      <c r="O334" s="506"/>
      <c r="P334" s="1013"/>
      <c r="Q334" s="506"/>
      <c r="R334" s="558"/>
      <c r="S334" s="506"/>
      <c r="T334" s="506"/>
      <c r="U334" s="1012"/>
      <c r="V334" s="743"/>
      <c r="W334" s="506"/>
      <c r="X334" s="742"/>
      <c r="Y334" s="557"/>
      <c r="Z334" s="506"/>
      <c r="AA334" s="507"/>
      <c r="AB334" s="507"/>
      <c r="AC334" s="564"/>
      <c r="AD334" s="507"/>
      <c r="AE334" s="507"/>
      <c r="AF334" s="507"/>
      <c r="AG334" s="507"/>
      <c r="AH334" s="507"/>
      <c r="AI334" s="507"/>
      <c r="AJ334" s="507"/>
      <c r="AK334" s="507"/>
      <c r="AL334" s="507"/>
      <c r="AM334" s="507"/>
      <c r="AN334" s="507"/>
      <c r="AO334" s="507"/>
      <c r="AP334" s="507"/>
      <c r="AQ334" s="563"/>
      <c r="AR334" s="563"/>
      <c r="AS334" s="507"/>
      <c r="AT334" s="507"/>
      <c r="AU334" s="507"/>
      <c r="AV334" s="507"/>
      <c r="AW334" s="507"/>
      <c r="AX334" s="507"/>
      <c r="AY334" s="507"/>
      <c r="AZ334" s="507"/>
      <c r="BA334" s="507"/>
      <c r="BB334" s="507"/>
      <c r="BC334" s="507"/>
      <c r="BD334" s="507"/>
      <c r="BE334" s="507"/>
      <c r="BF334" s="507"/>
      <c r="BG334" s="507"/>
      <c r="BH334" s="507"/>
      <c r="BI334" s="507"/>
      <c r="BJ334" s="507"/>
      <c r="BK334" s="507"/>
      <c r="BL334" s="507"/>
      <c r="BM334" s="507"/>
    </row>
    <row r="335" spans="1:65" ht="27" customHeight="1" x14ac:dyDescent="0.2">
      <c r="A335" s="564"/>
      <c r="B335" s="507"/>
      <c r="C335" s="507"/>
      <c r="D335" s="507"/>
      <c r="E335" s="507"/>
      <c r="F335" s="507"/>
      <c r="G335" s="507"/>
      <c r="H335" s="506"/>
      <c r="I335" s="1014"/>
      <c r="J335" s="506"/>
      <c r="K335" s="557"/>
      <c r="L335" s="506"/>
      <c r="M335" s="506"/>
      <c r="N335" s="506"/>
      <c r="O335" s="506"/>
      <c r="P335" s="1013"/>
      <c r="Q335" s="506"/>
      <c r="R335" s="558"/>
      <c r="S335" s="506"/>
      <c r="T335" s="506"/>
      <c r="U335" s="1012"/>
      <c r="V335" s="743"/>
      <c r="W335" s="506"/>
      <c r="X335" s="742"/>
      <c r="Y335" s="557"/>
      <c r="Z335" s="506"/>
      <c r="AA335" s="507"/>
      <c r="AB335" s="507"/>
      <c r="AC335" s="564"/>
      <c r="AD335" s="507"/>
      <c r="AE335" s="507"/>
      <c r="AF335" s="507"/>
      <c r="AG335" s="507"/>
      <c r="AH335" s="507"/>
      <c r="AI335" s="507"/>
      <c r="AJ335" s="507"/>
      <c r="AK335" s="507"/>
      <c r="AL335" s="507"/>
      <c r="AM335" s="507"/>
      <c r="AN335" s="507"/>
      <c r="AO335" s="507"/>
      <c r="AP335" s="507"/>
      <c r="AQ335" s="563"/>
      <c r="AR335" s="563"/>
      <c r="AS335" s="507"/>
      <c r="AT335" s="507"/>
      <c r="AU335" s="507"/>
      <c r="AV335" s="507"/>
      <c r="AW335" s="507"/>
      <c r="AX335" s="507"/>
      <c r="AY335" s="507"/>
      <c r="AZ335" s="507"/>
      <c r="BA335" s="507"/>
      <c r="BB335" s="507"/>
      <c r="BC335" s="507"/>
      <c r="BD335" s="507"/>
      <c r="BE335" s="507"/>
      <c r="BF335" s="507"/>
      <c r="BG335" s="507"/>
      <c r="BH335" s="507"/>
      <c r="BI335" s="507"/>
      <c r="BJ335" s="507"/>
      <c r="BK335" s="507"/>
      <c r="BL335" s="507"/>
      <c r="BM335" s="507"/>
    </row>
    <row r="336" spans="1:65" ht="27" customHeight="1" x14ac:dyDescent="0.2">
      <c r="A336" s="564"/>
      <c r="B336" s="507"/>
      <c r="C336" s="507"/>
      <c r="D336" s="507"/>
      <c r="E336" s="507"/>
      <c r="F336" s="507"/>
      <c r="G336" s="507"/>
      <c r="H336" s="506"/>
      <c r="I336" s="1014"/>
      <c r="J336" s="506"/>
      <c r="K336" s="557"/>
      <c r="L336" s="506"/>
      <c r="M336" s="506"/>
      <c r="N336" s="506"/>
      <c r="O336" s="506"/>
      <c r="P336" s="1013"/>
      <c r="Q336" s="506"/>
      <c r="R336" s="558"/>
      <c r="S336" s="506"/>
      <c r="T336" s="506"/>
      <c r="U336" s="1012"/>
      <c r="V336" s="743"/>
      <c r="W336" s="506"/>
      <c r="X336" s="742"/>
      <c r="Y336" s="557"/>
      <c r="Z336" s="506"/>
      <c r="AA336" s="507"/>
      <c r="AB336" s="507"/>
      <c r="AC336" s="564"/>
      <c r="AD336" s="507"/>
      <c r="AE336" s="507"/>
      <c r="AF336" s="507"/>
      <c r="AG336" s="507"/>
      <c r="AH336" s="507"/>
      <c r="AI336" s="507"/>
      <c r="AJ336" s="507"/>
      <c r="AK336" s="507"/>
      <c r="AL336" s="507"/>
      <c r="AM336" s="507"/>
      <c r="AN336" s="507"/>
      <c r="AO336" s="507"/>
      <c r="AP336" s="507"/>
      <c r="AQ336" s="563"/>
      <c r="AR336" s="563"/>
      <c r="AS336" s="507"/>
      <c r="AT336" s="507"/>
      <c r="AU336" s="507"/>
      <c r="AV336" s="507"/>
      <c r="AW336" s="507"/>
      <c r="AX336" s="507"/>
      <c r="AY336" s="507"/>
      <c r="AZ336" s="507"/>
      <c r="BA336" s="507"/>
      <c r="BB336" s="507"/>
      <c r="BC336" s="507"/>
      <c r="BD336" s="507"/>
      <c r="BE336" s="507"/>
      <c r="BF336" s="507"/>
      <c r="BG336" s="507"/>
      <c r="BH336" s="507"/>
      <c r="BI336" s="507"/>
      <c r="BJ336" s="507"/>
      <c r="BK336" s="507"/>
      <c r="BL336" s="507"/>
      <c r="BM336" s="507"/>
    </row>
    <row r="337" spans="1:65" ht="27" customHeight="1" x14ac:dyDescent="0.2">
      <c r="A337" s="564"/>
      <c r="B337" s="507"/>
      <c r="C337" s="507"/>
      <c r="D337" s="507"/>
      <c r="E337" s="507"/>
      <c r="F337" s="507"/>
      <c r="G337" s="507"/>
      <c r="H337" s="506"/>
      <c r="I337" s="1014"/>
      <c r="J337" s="506"/>
      <c r="K337" s="557"/>
      <c r="L337" s="506"/>
      <c r="M337" s="506"/>
      <c r="N337" s="506"/>
      <c r="O337" s="506"/>
      <c r="P337" s="1013"/>
      <c r="Q337" s="506"/>
      <c r="R337" s="558"/>
      <c r="S337" s="506"/>
      <c r="T337" s="506"/>
      <c r="U337" s="1012"/>
      <c r="V337" s="743"/>
      <c r="W337" s="506"/>
      <c r="X337" s="742"/>
      <c r="Y337" s="557"/>
      <c r="Z337" s="506"/>
      <c r="AA337" s="507"/>
      <c r="AB337" s="507"/>
      <c r="AC337" s="564"/>
      <c r="AD337" s="507"/>
      <c r="AE337" s="507"/>
      <c r="AF337" s="507"/>
      <c r="AG337" s="507"/>
      <c r="AH337" s="507"/>
      <c r="AI337" s="507"/>
      <c r="AJ337" s="507"/>
      <c r="AK337" s="507"/>
      <c r="AL337" s="507"/>
      <c r="AM337" s="507"/>
      <c r="AN337" s="507"/>
      <c r="AO337" s="507"/>
      <c r="AP337" s="507"/>
      <c r="AQ337" s="563"/>
      <c r="AR337" s="563"/>
      <c r="AS337" s="507"/>
      <c r="AT337" s="507"/>
      <c r="AU337" s="507"/>
      <c r="AV337" s="507"/>
      <c r="AW337" s="507"/>
      <c r="AX337" s="507"/>
      <c r="AY337" s="507"/>
      <c r="AZ337" s="507"/>
      <c r="BA337" s="507"/>
      <c r="BB337" s="507"/>
      <c r="BC337" s="507"/>
      <c r="BD337" s="507"/>
      <c r="BE337" s="507"/>
      <c r="BF337" s="507"/>
      <c r="BG337" s="507"/>
      <c r="BH337" s="507"/>
      <c r="BI337" s="507"/>
      <c r="BJ337" s="507"/>
      <c r="BK337" s="507"/>
      <c r="BL337" s="507"/>
      <c r="BM337" s="507"/>
    </row>
    <row r="338" spans="1:65" ht="27" customHeight="1" x14ac:dyDescent="0.2">
      <c r="A338" s="564"/>
      <c r="B338" s="507"/>
      <c r="C338" s="507"/>
      <c r="D338" s="507"/>
      <c r="E338" s="507"/>
      <c r="F338" s="507"/>
      <c r="G338" s="507"/>
      <c r="H338" s="506"/>
      <c r="I338" s="1014"/>
      <c r="J338" s="506"/>
      <c r="K338" s="557"/>
      <c r="L338" s="506"/>
      <c r="M338" s="506"/>
      <c r="N338" s="506"/>
      <c r="O338" s="506"/>
      <c r="P338" s="1013"/>
      <c r="Q338" s="506"/>
      <c r="R338" s="558"/>
      <c r="S338" s="506"/>
      <c r="T338" s="506"/>
      <c r="U338" s="1012"/>
      <c r="V338" s="743"/>
      <c r="W338" s="506"/>
      <c r="X338" s="742"/>
      <c r="Y338" s="557"/>
      <c r="Z338" s="506"/>
      <c r="AA338" s="507"/>
      <c r="AB338" s="507"/>
      <c r="AC338" s="564"/>
      <c r="AD338" s="507"/>
      <c r="AE338" s="507"/>
      <c r="AF338" s="507"/>
      <c r="AG338" s="507"/>
      <c r="AH338" s="507"/>
      <c r="AI338" s="507"/>
      <c r="AJ338" s="507"/>
      <c r="AK338" s="507"/>
      <c r="AL338" s="507"/>
      <c r="AM338" s="507"/>
      <c r="AN338" s="507"/>
      <c r="AO338" s="507"/>
      <c r="AP338" s="507"/>
      <c r="AQ338" s="563"/>
      <c r="AR338" s="563"/>
      <c r="AS338" s="507"/>
      <c r="AT338" s="507"/>
      <c r="AU338" s="507"/>
      <c r="AV338" s="507"/>
      <c r="AW338" s="507"/>
      <c r="AX338" s="507"/>
      <c r="AY338" s="507"/>
      <c r="AZ338" s="507"/>
      <c r="BA338" s="507"/>
      <c r="BB338" s="507"/>
      <c r="BC338" s="507"/>
      <c r="BD338" s="507"/>
      <c r="BE338" s="507"/>
      <c r="BF338" s="507"/>
      <c r="BG338" s="507"/>
      <c r="BH338" s="507"/>
      <c r="BI338" s="507"/>
      <c r="BJ338" s="507"/>
      <c r="BK338" s="507"/>
      <c r="BL338" s="507"/>
      <c r="BM338" s="507"/>
    </row>
    <row r="339" spans="1:65" ht="27" customHeight="1" x14ac:dyDescent="0.2">
      <c r="A339" s="564"/>
      <c r="B339" s="507"/>
      <c r="C339" s="507"/>
      <c r="D339" s="507"/>
      <c r="E339" s="507"/>
      <c r="F339" s="507"/>
      <c r="G339" s="507"/>
      <c r="H339" s="506"/>
      <c r="I339" s="1014"/>
      <c r="J339" s="506"/>
      <c r="K339" s="557"/>
      <c r="L339" s="506"/>
      <c r="M339" s="506"/>
      <c r="N339" s="506"/>
      <c r="O339" s="506"/>
      <c r="P339" s="1013"/>
      <c r="Q339" s="506"/>
      <c r="R339" s="558"/>
      <c r="S339" s="506"/>
      <c r="T339" s="506"/>
      <c r="U339" s="1012"/>
      <c r="V339" s="743"/>
      <c r="W339" s="506"/>
      <c r="X339" s="742"/>
      <c r="Y339" s="557"/>
      <c r="Z339" s="506"/>
      <c r="AA339" s="507"/>
      <c r="AB339" s="507"/>
      <c r="AC339" s="564"/>
      <c r="AD339" s="507"/>
      <c r="AE339" s="507"/>
      <c r="AF339" s="507"/>
      <c r="AG339" s="507"/>
      <c r="AH339" s="507"/>
      <c r="AI339" s="507"/>
      <c r="AJ339" s="507"/>
      <c r="AK339" s="507"/>
      <c r="AL339" s="507"/>
      <c r="AM339" s="507"/>
      <c r="AN339" s="507"/>
      <c r="AO339" s="507"/>
      <c r="AP339" s="507"/>
      <c r="AQ339" s="563"/>
      <c r="AR339" s="563"/>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row>
    <row r="340" spans="1:65" ht="27" customHeight="1" x14ac:dyDescent="0.2">
      <c r="A340" s="564"/>
      <c r="B340" s="507"/>
      <c r="C340" s="507"/>
      <c r="D340" s="507"/>
      <c r="E340" s="507"/>
      <c r="F340" s="507"/>
      <c r="G340" s="507"/>
      <c r="H340" s="506"/>
      <c r="I340" s="1014"/>
      <c r="J340" s="506"/>
      <c r="K340" s="557"/>
      <c r="L340" s="506"/>
      <c r="M340" s="506"/>
      <c r="N340" s="506"/>
      <c r="O340" s="506"/>
      <c r="P340" s="1013"/>
      <c r="Q340" s="506"/>
      <c r="R340" s="558"/>
      <c r="S340" s="506"/>
      <c r="T340" s="506"/>
      <c r="U340" s="1012"/>
      <c r="V340" s="743"/>
      <c r="W340" s="506"/>
      <c r="X340" s="742"/>
      <c r="Y340" s="557"/>
      <c r="Z340" s="506"/>
      <c r="AA340" s="507"/>
      <c r="AB340" s="507"/>
      <c r="AC340" s="564"/>
      <c r="AD340" s="507"/>
      <c r="AE340" s="507"/>
      <c r="AF340" s="507"/>
      <c r="AG340" s="507"/>
      <c r="AH340" s="507"/>
      <c r="AI340" s="507"/>
      <c r="AJ340" s="507"/>
      <c r="AK340" s="507"/>
      <c r="AL340" s="507"/>
      <c r="AM340" s="507"/>
      <c r="AN340" s="507"/>
      <c r="AO340" s="507"/>
      <c r="AP340" s="507"/>
      <c r="AQ340" s="563"/>
      <c r="AR340" s="563"/>
      <c r="AS340" s="507"/>
      <c r="AT340" s="507"/>
      <c r="AU340" s="507"/>
      <c r="AV340" s="507"/>
      <c r="AW340" s="507"/>
      <c r="AX340" s="507"/>
      <c r="AY340" s="507"/>
      <c r="AZ340" s="507"/>
      <c r="BA340" s="507"/>
      <c r="BB340" s="507"/>
      <c r="BC340" s="507"/>
      <c r="BD340" s="507"/>
      <c r="BE340" s="507"/>
      <c r="BF340" s="507"/>
      <c r="BG340" s="507"/>
      <c r="BH340" s="507"/>
      <c r="BI340" s="507"/>
      <c r="BJ340" s="507"/>
      <c r="BK340" s="507"/>
      <c r="BL340" s="507"/>
      <c r="BM340" s="507"/>
    </row>
    <row r="341" spans="1:65" ht="27" customHeight="1" x14ac:dyDescent="0.2">
      <c r="A341" s="564"/>
      <c r="B341" s="507"/>
      <c r="C341" s="507"/>
      <c r="D341" s="507"/>
      <c r="E341" s="507"/>
      <c r="F341" s="507"/>
      <c r="G341" s="507"/>
      <c r="H341" s="506"/>
      <c r="I341" s="1014"/>
      <c r="J341" s="506"/>
      <c r="K341" s="557"/>
      <c r="L341" s="506"/>
      <c r="M341" s="506"/>
      <c r="N341" s="506"/>
      <c r="O341" s="506"/>
      <c r="P341" s="1013"/>
      <c r="Q341" s="506"/>
      <c r="R341" s="558"/>
      <c r="S341" s="506"/>
      <c r="T341" s="506"/>
      <c r="U341" s="1012"/>
      <c r="V341" s="743"/>
      <c r="W341" s="506"/>
      <c r="X341" s="742"/>
      <c r="Y341" s="557"/>
      <c r="Z341" s="506"/>
      <c r="AA341" s="507"/>
      <c r="AB341" s="507"/>
      <c r="AC341" s="564"/>
      <c r="AD341" s="507"/>
      <c r="AE341" s="507"/>
      <c r="AF341" s="507"/>
      <c r="AG341" s="507"/>
      <c r="AH341" s="507"/>
      <c r="AI341" s="507"/>
      <c r="AJ341" s="507"/>
      <c r="AK341" s="507"/>
      <c r="AL341" s="507"/>
      <c r="AM341" s="507"/>
      <c r="AN341" s="507"/>
      <c r="AO341" s="507"/>
      <c r="AP341" s="507"/>
      <c r="AQ341" s="563"/>
      <c r="AR341" s="563"/>
      <c r="AS341" s="507"/>
      <c r="AT341" s="507"/>
      <c r="AU341" s="507"/>
      <c r="AV341" s="507"/>
      <c r="AW341" s="507"/>
      <c r="AX341" s="507"/>
      <c r="AY341" s="507"/>
      <c r="AZ341" s="507"/>
      <c r="BA341" s="507"/>
      <c r="BB341" s="507"/>
      <c r="BC341" s="507"/>
      <c r="BD341" s="507"/>
      <c r="BE341" s="507"/>
      <c r="BF341" s="507"/>
      <c r="BG341" s="507"/>
      <c r="BH341" s="507"/>
      <c r="BI341" s="507"/>
      <c r="BJ341" s="507"/>
      <c r="BK341" s="507"/>
      <c r="BL341" s="507"/>
      <c r="BM341" s="507"/>
    </row>
    <row r="342" spans="1:65" ht="27" customHeight="1" x14ac:dyDescent="0.2">
      <c r="A342" s="564"/>
      <c r="B342" s="507"/>
      <c r="C342" s="507"/>
      <c r="D342" s="507"/>
      <c r="E342" s="507"/>
      <c r="F342" s="507"/>
      <c r="G342" s="507"/>
      <c r="H342" s="506"/>
      <c r="I342" s="1014"/>
      <c r="J342" s="506"/>
      <c r="K342" s="557"/>
      <c r="L342" s="506"/>
      <c r="M342" s="506"/>
      <c r="N342" s="506"/>
      <c r="O342" s="506"/>
      <c r="P342" s="1013"/>
      <c r="Q342" s="506"/>
      <c r="R342" s="558"/>
      <c r="S342" s="506"/>
      <c r="T342" s="506"/>
      <c r="U342" s="1012"/>
      <c r="V342" s="743"/>
      <c r="W342" s="506"/>
      <c r="X342" s="742"/>
      <c r="Y342" s="557"/>
      <c r="Z342" s="506"/>
      <c r="AA342" s="507"/>
      <c r="AB342" s="507"/>
      <c r="AC342" s="564"/>
      <c r="AD342" s="507"/>
      <c r="AE342" s="507"/>
      <c r="AF342" s="507"/>
      <c r="AG342" s="507"/>
      <c r="AH342" s="507"/>
      <c r="AI342" s="507"/>
      <c r="AJ342" s="507"/>
      <c r="AK342" s="507"/>
      <c r="AL342" s="507"/>
      <c r="AM342" s="507"/>
      <c r="AN342" s="507"/>
      <c r="AO342" s="507"/>
      <c r="AP342" s="507"/>
      <c r="AQ342" s="563"/>
      <c r="AR342" s="563"/>
      <c r="AS342" s="507"/>
      <c r="AT342" s="507"/>
      <c r="AU342" s="507"/>
      <c r="AV342" s="507"/>
      <c r="AW342" s="507"/>
      <c r="AX342" s="507"/>
      <c r="AY342" s="507"/>
      <c r="AZ342" s="507"/>
      <c r="BA342" s="507"/>
      <c r="BB342" s="507"/>
      <c r="BC342" s="507"/>
      <c r="BD342" s="507"/>
      <c r="BE342" s="507"/>
      <c r="BF342" s="507"/>
      <c r="BG342" s="507"/>
      <c r="BH342" s="507"/>
      <c r="BI342" s="507"/>
      <c r="BJ342" s="507"/>
      <c r="BK342" s="507"/>
      <c r="BL342" s="507"/>
      <c r="BM342" s="507"/>
    </row>
    <row r="343" spans="1:65" ht="27" customHeight="1" x14ac:dyDescent="0.2">
      <c r="A343" s="564"/>
      <c r="B343" s="507"/>
      <c r="C343" s="507"/>
      <c r="D343" s="507"/>
      <c r="E343" s="507"/>
      <c r="F343" s="507"/>
      <c r="G343" s="507"/>
      <c r="H343" s="506"/>
      <c r="I343" s="1014"/>
      <c r="J343" s="506"/>
      <c r="K343" s="557"/>
      <c r="L343" s="506"/>
      <c r="M343" s="506"/>
      <c r="N343" s="506"/>
      <c r="O343" s="506"/>
      <c r="P343" s="1013"/>
      <c r="Q343" s="506"/>
      <c r="R343" s="558"/>
      <c r="S343" s="506"/>
      <c r="T343" s="506"/>
      <c r="U343" s="1012"/>
      <c r="V343" s="743"/>
      <c r="W343" s="506"/>
      <c r="X343" s="742"/>
      <c r="Y343" s="557"/>
      <c r="Z343" s="506"/>
      <c r="AA343" s="507"/>
      <c r="AB343" s="507"/>
      <c r="AC343" s="564"/>
      <c r="AD343" s="507"/>
      <c r="AE343" s="507"/>
      <c r="AF343" s="507"/>
      <c r="AG343" s="507"/>
      <c r="AH343" s="507"/>
      <c r="AI343" s="507"/>
      <c r="AJ343" s="507"/>
      <c r="AK343" s="507"/>
      <c r="AL343" s="507"/>
      <c r="AM343" s="507"/>
      <c r="AN343" s="507"/>
      <c r="AO343" s="507"/>
      <c r="AP343" s="507"/>
      <c r="AQ343" s="563"/>
      <c r="AR343" s="563"/>
      <c r="AS343" s="507"/>
      <c r="AT343" s="507"/>
      <c r="AU343" s="507"/>
      <c r="AV343" s="507"/>
      <c r="AW343" s="507"/>
      <c r="AX343" s="507"/>
      <c r="AY343" s="507"/>
      <c r="AZ343" s="507"/>
      <c r="BA343" s="507"/>
      <c r="BB343" s="507"/>
      <c r="BC343" s="507"/>
      <c r="BD343" s="507"/>
      <c r="BE343" s="507"/>
      <c r="BF343" s="507"/>
      <c r="BG343" s="507"/>
      <c r="BH343" s="507"/>
      <c r="BI343" s="507"/>
      <c r="BJ343" s="507"/>
      <c r="BK343" s="507"/>
      <c r="BL343" s="507"/>
      <c r="BM343" s="507"/>
    </row>
    <row r="344" spans="1:65" ht="27" customHeight="1" x14ac:dyDescent="0.2">
      <c r="A344" s="564"/>
      <c r="B344" s="507"/>
      <c r="C344" s="507"/>
      <c r="D344" s="507"/>
      <c r="E344" s="507"/>
      <c r="F344" s="507"/>
      <c r="G344" s="507"/>
      <c r="H344" s="506"/>
      <c r="I344" s="1014"/>
      <c r="J344" s="506"/>
      <c r="K344" s="557"/>
      <c r="L344" s="506"/>
      <c r="M344" s="506"/>
      <c r="N344" s="506"/>
      <c r="O344" s="506"/>
      <c r="P344" s="1013"/>
      <c r="Q344" s="506"/>
      <c r="R344" s="558"/>
      <c r="S344" s="506"/>
      <c r="T344" s="506"/>
      <c r="U344" s="1012"/>
      <c r="V344" s="743"/>
      <c r="W344" s="506"/>
      <c r="X344" s="742"/>
      <c r="Y344" s="557"/>
      <c r="Z344" s="506"/>
      <c r="AA344" s="507"/>
      <c r="AB344" s="507"/>
      <c r="AC344" s="564"/>
      <c r="AD344" s="507"/>
      <c r="AE344" s="507"/>
      <c r="AF344" s="507"/>
      <c r="AG344" s="507"/>
      <c r="AH344" s="507"/>
      <c r="AI344" s="507"/>
      <c r="AJ344" s="507"/>
      <c r="AK344" s="507"/>
      <c r="AL344" s="507"/>
      <c r="AM344" s="507"/>
      <c r="AN344" s="507"/>
      <c r="AO344" s="507"/>
      <c r="AP344" s="507"/>
      <c r="AQ344" s="563"/>
      <c r="AR344" s="563"/>
      <c r="AS344" s="507"/>
      <c r="AT344" s="507"/>
      <c r="AU344" s="507"/>
      <c r="AV344" s="507"/>
      <c r="AW344" s="507"/>
      <c r="AX344" s="507"/>
      <c r="AY344" s="507"/>
      <c r="AZ344" s="507"/>
      <c r="BA344" s="507"/>
      <c r="BB344" s="507"/>
      <c r="BC344" s="507"/>
      <c r="BD344" s="507"/>
      <c r="BE344" s="507"/>
      <c r="BF344" s="507"/>
      <c r="BG344" s="507"/>
      <c r="BH344" s="507"/>
      <c r="BI344" s="507"/>
      <c r="BJ344" s="507"/>
      <c r="BK344" s="507"/>
      <c r="BL344" s="507"/>
      <c r="BM344" s="507"/>
    </row>
    <row r="345" spans="1:65" ht="27" customHeight="1" x14ac:dyDescent="0.2">
      <c r="A345" s="564"/>
      <c r="B345" s="507"/>
      <c r="C345" s="507"/>
      <c r="D345" s="507"/>
      <c r="E345" s="507"/>
      <c r="F345" s="507"/>
      <c r="G345" s="507"/>
      <c r="H345" s="506"/>
      <c r="I345" s="1014"/>
      <c r="J345" s="506"/>
      <c r="K345" s="557"/>
      <c r="L345" s="506"/>
      <c r="M345" s="506"/>
      <c r="N345" s="506"/>
      <c r="O345" s="506"/>
      <c r="P345" s="1013"/>
      <c r="Q345" s="506"/>
      <c r="R345" s="558"/>
      <c r="S345" s="506"/>
      <c r="T345" s="506"/>
      <c r="U345" s="1012"/>
      <c r="V345" s="743"/>
      <c r="W345" s="506"/>
      <c r="X345" s="742"/>
      <c r="Y345" s="557"/>
      <c r="Z345" s="506"/>
      <c r="AA345" s="507"/>
      <c r="AB345" s="507"/>
      <c r="AC345" s="564"/>
      <c r="AD345" s="507"/>
      <c r="AE345" s="507"/>
      <c r="AF345" s="507"/>
      <c r="AG345" s="507"/>
      <c r="AH345" s="507"/>
      <c r="AI345" s="507"/>
      <c r="AJ345" s="507"/>
      <c r="AK345" s="507"/>
      <c r="AL345" s="507"/>
      <c r="AM345" s="507"/>
      <c r="AN345" s="507"/>
      <c r="AO345" s="507"/>
      <c r="AP345" s="507"/>
      <c r="AQ345" s="563"/>
      <c r="AR345" s="563"/>
      <c r="AS345" s="507"/>
      <c r="AT345" s="507"/>
      <c r="AU345" s="507"/>
      <c r="AV345" s="507"/>
      <c r="AW345" s="507"/>
      <c r="AX345" s="507"/>
      <c r="AY345" s="507"/>
      <c r="AZ345" s="507"/>
      <c r="BA345" s="507"/>
      <c r="BB345" s="507"/>
      <c r="BC345" s="507"/>
      <c r="BD345" s="507"/>
      <c r="BE345" s="507"/>
      <c r="BF345" s="507"/>
      <c r="BG345" s="507"/>
      <c r="BH345" s="507"/>
      <c r="BI345" s="507"/>
      <c r="BJ345" s="507"/>
      <c r="BK345" s="507"/>
      <c r="BL345" s="507"/>
      <c r="BM345" s="507"/>
    </row>
    <row r="346" spans="1:65" ht="27" customHeight="1" x14ac:dyDescent="0.2">
      <c r="A346" s="564"/>
      <c r="B346" s="507"/>
      <c r="C346" s="507"/>
      <c r="D346" s="507"/>
      <c r="E346" s="507"/>
      <c r="F346" s="507"/>
      <c r="G346" s="507"/>
      <c r="H346" s="506"/>
      <c r="I346" s="1014"/>
      <c r="J346" s="506"/>
      <c r="K346" s="557"/>
      <c r="L346" s="506"/>
      <c r="M346" s="506"/>
      <c r="N346" s="506"/>
      <c r="O346" s="506"/>
      <c r="P346" s="1013"/>
      <c r="Q346" s="506"/>
      <c r="R346" s="558"/>
      <c r="S346" s="506"/>
      <c r="T346" s="506"/>
      <c r="U346" s="1012"/>
      <c r="V346" s="743"/>
      <c r="W346" s="506"/>
      <c r="X346" s="742"/>
      <c r="Y346" s="557"/>
      <c r="Z346" s="506"/>
      <c r="AA346" s="507"/>
      <c r="AB346" s="507"/>
      <c r="AC346" s="564"/>
      <c r="AD346" s="507"/>
      <c r="AE346" s="507"/>
      <c r="AF346" s="507"/>
      <c r="AG346" s="507"/>
      <c r="AH346" s="507"/>
      <c r="AI346" s="507"/>
      <c r="AJ346" s="507"/>
      <c r="AK346" s="507"/>
      <c r="AL346" s="507"/>
      <c r="AM346" s="507"/>
      <c r="AN346" s="507"/>
      <c r="AO346" s="507"/>
      <c r="AP346" s="507"/>
      <c r="AQ346" s="563"/>
      <c r="AR346" s="563"/>
      <c r="AS346" s="507"/>
      <c r="AT346" s="507"/>
      <c r="AU346" s="507"/>
      <c r="AV346" s="507"/>
      <c r="AW346" s="507"/>
      <c r="AX346" s="507"/>
      <c r="AY346" s="507"/>
      <c r="AZ346" s="507"/>
      <c r="BA346" s="507"/>
      <c r="BB346" s="507"/>
      <c r="BC346" s="507"/>
      <c r="BD346" s="507"/>
      <c r="BE346" s="507"/>
      <c r="BF346" s="507"/>
      <c r="BG346" s="507"/>
      <c r="BH346" s="507"/>
      <c r="BI346" s="507"/>
      <c r="BJ346" s="507"/>
      <c r="BK346" s="507"/>
      <c r="BL346" s="507"/>
      <c r="BM346" s="507"/>
    </row>
    <row r="347" spans="1:65" ht="27" customHeight="1" x14ac:dyDescent="0.2">
      <c r="A347" s="564"/>
      <c r="B347" s="507"/>
      <c r="C347" s="507"/>
      <c r="D347" s="507"/>
      <c r="E347" s="507"/>
      <c r="F347" s="507"/>
      <c r="G347" s="507"/>
      <c r="H347" s="506"/>
      <c r="I347" s="1014"/>
      <c r="J347" s="506"/>
      <c r="K347" s="557"/>
      <c r="L347" s="506"/>
      <c r="M347" s="506"/>
      <c r="N347" s="506"/>
      <c r="O347" s="506"/>
      <c r="P347" s="1013"/>
      <c r="Q347" s="506"/>
      <c r="R347" s="558"/>
      <c r="S347" s="506"/>
      <c r="T347" s="506"/>
      <c r="U347" s="1012"/>
      <c r="V347" s="743"/>
      <c r="W347" s="506"/>
      <c r="X347" s="742"/>
      <c r="Y347" s="557"/>
      <c r="Z347" s="506"/>
      <c r="AA347" s="507"/>
      <c r="AB347" s="507"/>
      <c r="AC347" s="564"/>
      <c r="AD347" s="507"/>
      <c r="AE347" s="507"/>
      <c r="AF347" s="507"/>
      <c r="AG347" s="507"/>
      <c r="AH347" s="507"/>
      <c r="AI347" s="507"/>
      <c r="AJ347" s="507"/>
      <c r="AK347" s="507"/>
      <c r="AL347" s="507"/>
      <c r="AM347" s="507"/>
      <c r="AN347" s="507"/>
      <c r="AO347" s="507"/>
      <c r="AP347" s="507"/>
      <c r="AQ347" s="563"/>
      <c r="AR347" s="563"/>
      <c r="AS347" s="507"/>
      <c r="AT347" s="507"/>
      <c r="AU347" s="507"/>
      <c r="AV347" s="507"/>
      <c r="AW347" s="507"/>
      <c r="AX347" s="507"/>
      <c r="AY347" s="507"/>
      <c r="AZ347" s="507"/>
      <c r="BA347" s="507"/>
      <c r="BB347" s="507"/>
      <c r="BC347" s="507"/>
      <c r="BD347" s="507"/>
      <c r="BE347" s="507"/>
      <c r="BF347" s="507"/>
      <c r="BG347" s="507"/>
      <c r="BH347" s="507"/>
      <c r="BI347" s="507"/>
      <c r="BJ347" s="507"/>
      <c r="BK347" s="507"/>
      <c r="BL347" s="507"/>
      <c r="BM347" s="507"/>
    </row>
    <row r="348" spans="1:65" ht="27" customHeight="1" x14ac:dyDescent="0.2">
      <c r="A348" s="564"/>
      <c r="B348" s="507"/>
      <c r="C348" s="507"/>
      <c r="D348" s="507"/>
      <c r="E348" s="507"/>
      <c r="F348" s="507"/>
      <c r="G348" s="507"/>
      <c r="H348" s="506"/>
      <c r="I348" s="1014"/>
      <c r="J348" s="506"/>
      <c r="K348" s="557"/>
      <c r="L348" s="506"/>
      <c r="M348" s="506"/>
      <c r="N348" s="506"/>
      <c r="O348" s="506"/>
      <c r="P348" s="1013"/>
      <c r="Q348" s="506"/>
      <c r="R348" s="558"/>
      <c r="S348" s="506"/>
      <c r="T348" s="506"/>
      <c r="U348" s="1012"/>
      <c r="V348" s="743"/>
      <c r="W348" s="506"/>
      <c r="X348" s="742"/>
      <c r="Y348" s="557"/>
      <c r="Z348" s="506"/>
      <c r="AA348" s="507"/>
      <c r="AB348" s="507"/>
      <c r="AC348" s="564"/>
      <c r="AD348" s="507"/>
      <c r="AE348" s="507"/>
      <c r="AF348" s="507"/>
      <c r="AG348" s="507"/>
      <c r="AH348" s="507"/>
      <c r="AI348" s="507"/>
      <c r="AJ348" s="507"/>
      <c r="AK348" s="507"/>
      <c r="AL348" s="507"/>
      <c r="AM348" s="507"/>
      <c r="AN348" s="507"/>
      <c r="AO348" s="507"/>
      <c r="AP348" s="507"/>
      <c r="AQ348" s="563"/>
      <c r="AR348" s="563"/>
      <c r="AS348" s="507"/>
      <c r="AT348" s="507"/>
      <c r="AU348" s="507"/>
      <c r="AV348" s="507"/>
      <c r="AW348" s="507"/>
      <c r="AX348" s="507"/>
      <c r="AY348" s="507"/>
      <c r="AZ348" s="507"/>
      <c r="BA348" s="507"/>
      <c r="BB348" s="507"/>
      <c r="BC348" s="507"/>
      <c r="BD348" s="507"/>
      <c r="BE348" s="507"/>
      <c r="BF348" s="507"/>
      <c r="BG348" s="507"/>
      <c r="BH348" s="507"/>
      <c r="BI348" s="507"/>
      <c r="BJ348" s="507"/>
      <c r="BK348" s="507"/>
      <c r="BL348" s="507"/>
      <c r="BM348" s="507"/>
    </row>
    <row r="349" spans="1:65" ht="27" customHeight="1" x14ac:dyDescent="0.2">
      <c r="A349" s="564"/>
      <c r="B349" s="507"/>
      <c r="C349" s="507"/>
      <c r="D349" s="507"/>
      <c r="E349" s="507"/>
      <c r="F349" s="507"/>
      <c r="G349" s="507"/>
      <c r="H349" s="506"/>
      <c r="I349" s="1014"/>
      <c r="J349" s="506"/>
      <c r="K349" s="557"/>
      <c r="L349" s="506"/>
      <c r="M349" s="506"/>
      <c r="N349" s="506"/>
      <c r="O349" s="506"/>
      <c r="P349" s="1013"/>
      <c r="Q349" s="506"/>
      <c r="R349" s="558"/>
      <c r="S349" s="506"/>
      <c r="T349" s="506"/>
      <c r="U349" s="1012"/>
      <c r="V349" s="743"/>
      <c r="W349" s="506"/>
      <c r="X349" s="742"/>
      <c r="Y349" s="557"/>
      <c r="Z349" s="506"/>
      <c r="AA349" s="507"/>
      <c r="AB349" s="507"/>
      <c r="AC349" s="564"/>
      <c r="AD349" s="507"/>
      <c r="AE349" s="507"/>
      <c r="AF349" s="507"/>
      <c r="AG349" s="507"/>
      <c r="AH349" s="507"/>
      <c r="AI349" s="507"/>
      <c r="AJ349" s="507"/>
      <c r="AK349" s="507"/>
      <c r="AL349" s="507"/>
      <c r="AM349" s="507"/>
      <c r="AN349" s="507"/>
      <c r="AO349" s="507"/>
      <c r="AP349" s="507"/>
      <c r="AQ349" s="563"/>
      <c r="AR349" s="563"/>
      <c r="AS349" s="507"/>
      <c r="AT349" s="507"/>
      <c r="AU349" s="507"/>
      <c r="AV349" s="507"/>
      <c r="AW349" s="507"/>
      <c r="AX349" s="507"/>
      <c r="AY349" s="507"/>
      <c r="AZ349" s="507"/>
      <c r="BA349" s="507"/>
      <c r="BB349" s="507"/>
      <c r="BC349" s="507"/>
      <c r="BD349" s="507"/>
      <c r="BE349" s="507"/>
      <c r="BF349" s="507"/>
      <c r="BG349" s="507"/>
      <c r="BH349" s="507"/>
      <c r="BI349" s="507"/>
      <c r="BJ349" s="507"/>
      <c r="BK349" s="507"/>
      <c r="BL349" s="507"/>
      <c r="BM349" s="507"/>
    </row>
    <row r="350" spans="1:65" ht="27" customHeight="1" x14ac:dyDescent="0.2">
      <c r="A350" s="564"/>
      <c r="B350" s="507"/>
      <c r="C350" s="507"/>
      <c r="D350" s="507"/>
      <c r="E350" s="507"/>
      <c r="F350" s="507"/>
      <c r="G350" s="507"/>
      <c r="H350" s="506"/>
      <c r="I350" s="1014"/>
      <c r="J350" s="506"/>
      <c r="K350" s="557"/>
      <c r="L350" s="506"/>
      <c r="M350" s="506"/>
      <c r="N350" s="506"/>
      <c r="O350" s="506"/>
      <c r="P350" s="1013"/>
      <c r="Q350" s="506"/>
      <c r="R350" s="558"/>
      <c r="S350" s="506"/>
      <c r="T350" s="506"/>
      <c r="U350" s="1012"/>
      <c r="V350" s="743"/>
      <c r="W350" s="506"/>
      <c r="X350" s="742"/>
      <c r="Y350" s="557"/>
      <c r="Z350" s="506"/>
      <c r="AA350" s="507"/>
      <c r="AB350" s="507"/>
      <c r="AC350" s="564"/>
      <c r="AD350" s="507"/>
      <c r="AE350" s="507"/>
      <c r="AF350" s="507"/>
      <c r="AG350" s="507"/>
      <c r="AH350" s="507"/>
      <c r="AI350" s="507"/>
      <c r="AJ350" s="507"/>
      <c r="AK350" s="507"/>
      <c r="AL350" s="507"/>
      <c r="AM350" s="507"/>
      <c r="AN350" s="507"/>
      <c r="AO350" s="507"/>
      <c r="AP350" s="507"/>
      <c r="AQ350" s="563"/>
      <c r="AR350" s="563"/>
      <c r="AS350" s="507"/>
      <c r="AT350" s="507"/>
      <c r="AU350" s="507"/>
      <c r="AV350" s="507"/>
      <c r="AW350" s="507"/>
      <c r="AX350" s="507"/>
      <c r="AY350" s="507"/>
      <c r="AZ350" s="507"/>
      <c r="BA350" s="507"/>
      <c r="BB350" s="507"/>
      <c r="BC350" s="507"/>
      <c r="BD350" s="507"/>
      <c r="BE350" s="507"/>
      <c r="BF350" s="507"/>
      <c r="BG350" s="507"/>
      <c r="BH350" s="507"/>
      <c r="BI350" s="507"/>
      <c r="BJ350" s="507"/>
      <c r="BK350" s="507"/>
      <c r="BL350" s="507"/>
      <c r="BM350" s="507"/>
    </row>
    <row r="351" spans="1:65" ht="27" customHeight="1" x14ac:dyDescent="0.2">
      <c r="A351" s="564"/>
      <c r="B351" s="507"/>
      <c r="C351" s="507"/>
      <c r="D351" s="507"/>
      <c r="E351" s="507"/>
      <c r="F351" s="507"/>
      <c r="G351" s="507"/>
      <c r="H351" s="506"/>
      <c r="I351" s="1014"/>
      <c r="J351" s="506"/>
      <c r="K351" s="557"/>
      <c r="L351" s="506"/>
      <c r="M351" s="506"/>
      <c r="N351" s="506"/>
      <c r="O351" s="506"/>
      <c r="P351" s="1013"/>
      <c r="Q351" s="506"/>
      <c r="R351" s="558"/>
      <c r="S351" s="506"/>
      <c r="T351" s="506"/>
      <c r="U351" s="1012"/>
      <c r="V351" s="743"/>
      <c r="W351" s="506"/>
      <c r="X351" s="742"/>
      <c r="Y351" s="557"/>
      <c r="Z351" s="506"/>
      <c r="AA351" s="507"/>
      <c r="AB351" s="507"/>
      <c r="AC351" s="564"/>
      <c r="AD351" s="507"/>
      <c r="AE351" s="507"/>
      <c r="AF351" s="507"/>
      <c r="AG351" s="507"/>
      <c r="AH351" s="507"/>
      <c r="AI351" s="507"/>
      <c r="AJ351" s="507"/>
      <c r="AK351" s="507"/>
      <c r="AL351" s="507"/>
      <c r="AM351" s="507"/>
      <c r="AN351" s="507"/>
      <c r="AO351" s="507"/>
      <c r="AP351" s="507"/>
      <c r="AQ351" s="563"/>
      <c r="AR351" s="563"/>
      <c r="AS351" s="507"/>
      <c r="AT351" s="507"/>
      <c r="AU351" s="507"/>
      <c r="AV351" s="507"/>
      <c r="AW351" s="507"/>
      <c r="AX351" s="507"/>
      <c r="AY351" s="507"/>
      <c r="AZ351" s="507"/>
      <c r="BA351" s="507"/>
      <c r="BB351" s="507"/>
      <c r="BC351" s="507"/>
      <c r="BD351" s="507"/>
      <c r="BE351" s="507"/>
      <c r="BF351" s="507"/>
      <c r="BG351" s="507"/>
      <c r="BH351" s="507"/>
      <c r="BI351" s="507"/>
      <c r="BJ351" s="507"/>
      <c r="BK351" s="507"/>
      <c r="BL351" s="507"/>
      <c r="BM351" s="507"/>
    </row>
    <row r="352" spans="1:65" ht="27" customHeight="1" x14ac:dyDescent="0.2">
      <c r="A352" s="564"/>
      <c r="B352" s="507"/>
      <c r="C352" s="507"/>
      <c r="D352" s="507"/>
      <c r="E352" s="507"/>
      <c r="F352" s="507"/>
      <c r="G352" s="507"/>
      <c r="H352" s="506"/>
      <c r="I352" s="1014"/>
      <c r="J352" s="506"/>
      <c r="K352" s="557"/>
      <c r="L352" s="506"/>
      <c r="M352" s="506"/>
      <c r="N352" s="506"/>
      <c r="O352" s="506"/>
      <c r="P352" s="1013"/>
      <c r="Q352" s="506"/>
      <c r="R352" s="558"/>
      <c r="S352" s="506"/>
      <c r="T352" s="506"/>
      <c r="U352" s="1012"/>
      <c r="V352" s="743"/>
      <c r="W352" s="506"/>
      <c r="X352" s="742"/>
      <c r="Y352" s="557"/>
      <c r="Z352" s="506"/>
      <c r="AA352" s="507"/>
      <c r="AB352" s="507"/>
      <c r="AC352" s="564"/>
      <c r="AD352" s="507"/>
      <c r="AE352" s="507"/>
      <c r="AF352" s="507"/>
      <c r="AG352" s="507"/>
      <c r="AH352" s="507"/>
      <c r="AI352" s="507"/>
      <c r="AJ352" s="507"/>
      <c r="AK352" s="507"/>
      <c r="AL352" s="507"/>
      <c r="AM352" s="507"/>
      <c r="AN352" s="507"/>
      <c r="AO352" s="507"/>
      <c r="AP352" s="507"/>
      <c r="AQ352" s="563"/>
      <c r="AR352" s="563"/>
      <c r="AS352" s="507"/>
      <c r="AT352" s="507"/>
      <c r="AU352" s="507"/>
      <c r="AV352" s="507"/>
      <c r="AW352" s="507"/>
      <c r="AX352" s="507"/>
      <c r="AY352" s="507"/>
      <c r="AZ352" s="507"/>
      <c r="BA352" s="507"/>
      <c r="BB352" s="507"/>
      <c r="BC352" s="507"/>
      <c r="BD352" s="507"/>
      <c r="BE352" s="507"/>
      <c r="BF352" s="507"/>
      <c r="BG352" s="507"/>
      <c r="BH352" s="507"/>
      <c r="BI352" s="507"/>
      <c r="BJ352" s="507"/>
      <c r="BK352" s="507"/>
      <c r="BL352" s="507"/>
      <c r="BM352" s="507"/>
    </row>
    <row r="353" spans="1:65" ht="27" customHeight="1" x14ac:dyDescent="0.2">
      <c r="A353" s="564"/>
      <c r="B353" s="507"/>
      <c r="C353" s="507"/>
      <c r="D353" s="507"/>
      <c r="E353" s="507"/>
      <c r="F353" s="507"/>
      <c r="G353" s="507"/>
      <c r="H353" s="506"/>
      <c r="I353" s="1014"/>
      <c r="J353" s="506"/>
      <c r="K353" s="557"/>
      <c r="L353" s="506"/>
      <c r="M353" s="506"/>
      <c r="N353" s="506"/>
      <c r="O353" s="506"/>
      <c r="P353" s="1013"/>
      <c r="Q353" s="506"/>
      <c r="R353" s="558"/>
      <c r="S353" s="506"/>
      <c r="T353" s="506"/>
      <c r="U353" s="1012"/>
      <c r="V353" s="743"/>
      <c r="W353" s="506"/>
      <c r="X353" s="742"/>
      <c r="Y353" s="557"/>
      <c r="Z353" s="506"/>
      <c r="AA353" s="507"/>
      <c r="AB353" s="507"/>
      <c r="AC353" s="564"/>
      <c r="AD353" s="507"/>
      <c r="AE353" s="507"/>
      <c r="AF353" s="507"/>
      <c r="AG353" s="507"/>
      <c r="AH353" s="507"/>
      <c r="AI353" s="507"/>
      <c r="AJ353" s="507"/>
      <c r="AK353" s="507"/>
      <c r="AL353" s="507"/>
      <c r="AM353" s="507"/>
      <c r="AN353" s="507"/>
      <c r="AO353" s="507"/>
      <c r="AP353" s="507"/>
      <c r="AQ353" s="563"/>
      <c r="AR353" s="563"/>
      <c r="AS353" s="507"/>
      <c r="AT353" s="507"/>
      <c r="AU353" s="507"/>
      <c r="AV353" s="507"/>
      <c r="AW353" s="507"/>
      <c r="AX353" s="507"/>
      <c r="AY353" s="507"/>
      <c r="AZ353" s="507"/>
      <c r="BA353" s="507"/>
      <c r="BB353" s="507"/>
      <c r="BC353" s="507"/>
      <c r="BD353" s="507"/>
      <c r="BE353" s="507"/>
      <c r="BF353" s="507"/>
      <c r="BG353" s="507"/>
      <c r="BH353" s="507"/>
      <c r="BI353" s="507"/>
      <c r="BJ353" s="507"/>
      <c r="BK353" s="507"/>
      <c r="BL353" s="507"/>
      <c r="BM353" s="507"/>
    </row>
    <row r="354" spans="1:65" ht="27" customHeight="1" x14ac:dyDescent="0.2">
      <c r="A354" s="564"/>
      <c r="B354" s="507"/>
      <c r="C354" s="507"/>
      <c r="D354" s="507"/>
      <c r="E354" s="507"/>
      <c r="F354" s="507"/>
      <c r="G354" s="507"/>
      <c r="H354" s="506"/>
      <c r="I354" s="1014"/>
      <c r="J354" s="506"/>
      <c r="K354" s="557"/>
      <c r="L354" s="506"/>
      <c r="M354" s="506"/>
      <c r="N354" s="506"/>
      <c r="O354" s="506"/>
      <c r="P354" s="1013"/>
      <c r="Q354" s="506"/>
      <c r="R354" s="558"/>
      <c r="S354" s="506"/>
      <c r="T354" s="506"/>
      <c r="U354" s="1012"/>
      <c r="V354" s="743"/>
      <c r="W354" s="506"/>
      <c r="X354" s="742"/>
      <c r="Y354" s="557"/>
      <c r="Z354" s="506"/>
      <c r="AA354" s="507"/>
      <c r="AB354" s="507"/>
      <c r="AC354" s="564"/>
      <c r="AD354" s="507"/>
      <c r="AE354" s="507"/>
      <c r="AF354" s="507"/>
      <c r="AG354" s="507"/>
      <c r="AH354" s="507"/>
      <c r="AI354" s="507"/>
      <c r="AJ354" s="507"/>
      <c r="AK354" s="507"/>
      <c r="AL354" s="507"/>
      <c r="AM354" s="507"/>
      <c r="AN354" s="507"/>
      <c r="AO354" s="507"/>
      <c r="AP354" s="507"/>
      <c r="AQ354" s="563"/>
      <c r="AR354" s="563"/>
      <c r="AS354" s="507"/>
      <c r="AT354" s="507"/>
      <c r="AU354" s="507"/>
      <c r="AV354" s="507"/>
      <c r="AW354" s="507"/>
      <c r="AX354" s="507"/>
      <c r="AY354" s="507"/>
      <c r="AZ354" s="507"/>
      <c r="BA354" s="507"/>
      <c r="BB354" s="507"/>
      <c r="BC354" s="507"/>
      <c r="BD354" s="507"/>
      <c r="BE354" s="507"/>
      <c r="BF354" s="507"/>
      <c r="BG354" s="507"/>
      <c r="BH354" s="507"/>
      <c r="BI354" s="507"/>
      <c r="BJ354" s="507"/>
      <c r="BK354" s="507"/>
      <c r="BL354" s="507"/>
      <c r="BM354" s="507"/>
    </row>
    <row r="355" spans="1:65" ht="27" customHeight="1" x14ac:dyDescent="0.2">
      <c r="A355" s="564"/>
      <c r="B355" s="507"/>
      <c r="C355" s="507"/>
      <c r="D355" s="507"/>
      <c r="E355" s="507"/>
      <c r="F355" s="507"/>
      <c r="G355" s="507"/>
      <c r="H355" s="506"/>
      <c r="I355" s="1014"/>
      <c r="J355" s="506"/>
      <c r="K355" s="557"/>
      <c r="L355" s="506"/>
      <c r="M355" s="506"/>
      <c r="N355" s="506"/>
      <c r="O355" s="506"/>
      <c r="P355" s="1013"/>
      <c r="Q355" s="506"/>
      <c r="R355" s="558"/>
      <c r="S355" s="506"/>
      <c r="T355" s="506"/>
      <c r="U355" s="1012"/>
      <c r="V355" s="743"/>
      <c r="W355" s="506"/>
      <c r="X355" s="742"/>
      <c r="Y355" s="557"/>
      <c r="Z355" s="506"/>
      <c r="AA355" s="507"/>
      <c r="AB355" s="507"/>
      <c r="AC355" s="564"/>
      <c r="AD355" s="507"/>
      <c r="AE355" s="507"/>
      <c r="AF355" s="507"/>
      <c r="AG355" s="507"/>
      <c r="AH355" s="507"/>
      <c r="AI355" s="507"/>
      <c r="AJ355" s="507"/>
      <c r="AK355" s="507"/>
      <c r="AL355" s="507"/>
      <c r="AM355" s="507"/>
      <c r="AN355" s="507"/>
      <c r="AO355" s="507"/>
      <c r="AP355" s="507"/>
      <c r="AQ355" s="563"/>
      <c r="AR355" s="563"/>
      <c r="AS355" s="507"/>
      <c r="AT355" s="507"/>
      <c r="AU355" s="507"/>
      <c r="AV355" s="507"/>
      <c r="AW355" s="507"/>
      <c r="AX355" s="507"/>
      <c r="AY355" s="507"/>
      <c r="AZ355" s="507"/>
      <c r="BA355" s="507"/>
      <c r="BB355" s="507"/>
      <c r="BC355" s="507"/>
      <c r="BD355" s="507"/>
      <c r="BE355" s="507"/>
      <c r="BF355" s="507"/>
      <c r="BG355" s="507"/>
      <c r="BH355" s="507"/>
      <c r="BI355" s="507"/>
      <c r="BJ355" s="507"/>
      <c r="BK355" s="507"/>
      <c r="BL355" s="507"/>
      <c r="BM355" s="507"/>
    </row>
    <row r="356" spans="1:65" ht="27" customHeight="1" x14ac:dyDescent="0.2">
      <c r="A356" s="564"/>
      <c r="B356" s="507"/>
      <c r="C356" s="507"/>
      <c r="D356" s="507"/>
      <c r="E356" s="507"/>
      <c r="F356" s="507"/>
      <c r="G356" s="507"/>
      <c r="H356" s="506"/>
      <c r="I356" s="1014"/>
      <c r="J356" s="506"/>
      <c r="K356" s="557"/>
      <c r="L356" s="506"/>
      <c r="M356" s="506"/>
      <c r="N356" s="506"/>
      <c r="O356" s="506"/>
      <c r="P356" s="1013"/>
      <c r="Q356" s="506"/>
      <c r="R356" s="558"/>
      <c r="S356" s="506"/>
      <c r="T356" s="506"/>
      <c r="U356" s="1012"/>
      <c r="V356" s="743"/>
      <c r="W356" s="506"/>
      <c r="X356" s="742"/>
      <c r="Y356" s="557"/>
      <c r="Z356" s="506"/>
      <c r="AA356" s="507"/>
      <c r="AB356" s="507"/>
      <c r="AC356" s="564"/>
      <c r="AD356" s="507"/>
      <c r="AE356" s="507"/>
      <c r="AF356" s="507"/>
      <c r="AG356" s="507"/>
      <c r="AH356" s="507"/>
      <c r="AI356" s="507"/>
      <c r="AJ356" s="507"/>
      <c r="AK356" s="507"/>
      <c r="AL356" s="507"/>
      <c r="AM356" s="507"/>
      <c r="AN356" s="507"/>
      <c r="AO356" s="507"/>
      <c r="AP356" s="507"/>
      <c r="AQ356" s="563"/>
      <c r="AR356" s="563"/>
      <c r="AS356" s="507"/>
      <c r="AT356" s="507"/>
      <c r="AU356" s="507"/>
      <c r="AV356" s="507"/>
      <c r="AW356" s="507"/>
      <c r="AX356" s="507"/>
      <c r="AY356" s="507"/>
      <c r="AZ356" s="507"/>
      <c r="BA356" s="507"/>
      <c r="BB356" s="507"/>
      <c r="BC356" s="507"/>
      <c r="BD356" s="507"/>
      <c r="BE356" s="507"/>
      <c r="BF356" s="507"/>
      <c r="BG356" s="507"/>
      <c r="BH356" s="507"/>
      <c r="BI356" s="507"/>
      <c r="BJ356" s="507"/>
      <c r="BK356" s="507"/>
      <c r="BL356" s="507"/>
      <c r="BM356" s="507"/>
    </row>
    <row r="357" spans="1:65" ht="27" customHeight="1" x14ac:dyDescent="0.2">
      <c r="A357" s="564"/>
      <c r="B357" s="507"/>
      <c r="C357" s="507"/>
      <c r="D357" s="507"/>
      <c r="E357" s="507"/>
      <c r="F357" s="507"/>
      <c r="G357" s="507"/>
      <c r="H357" s="506"/>
      <c r="I357" s="1014"/>
      <c r="J357" s="506"/>
      <c r="K357" s="557"/>
      <c r="L357" s="506"/>
      <c r="M357" s="506"/>
      <c r="N357" s="506"/>
      <c r="O357" s="506"/>
      <c r="P357" s="1013"/>
      <c r="Q357" s="506"/>
      <c r="R357" s="558"/>
      <c r="S357" s="506"/>
      <c r="T357" s="506"/>
      <c r="U357" s="1012"/>
      <c r="V357" s="743"/>
      <c r="W357" s="506"/>
      <c r="X357" s="742"/>
      <c r="Y357" s="557"/>
      <c r="Z357" s="506"/>
      <c r="AA357" s="507"/>
      <c r="AB357" s="507"/>
      <c r="AC357" s="564"/>
      <c r="AD357" s="507"/>
      <c r="AE357" s="507"/>
      <c r="AF357" s="507"/>
      <c r="AG357" s="507"/>
      <c r="AH357" s="507"/>
      <c r="AI357" s="507"/>
      <c r="AJ357" s="507"/>
      <c r="AK357" s="507"/>
      <c r="AL357" s="507"/>
      <c r="AM357" s="507"/>
      <c r="AN357" s="507"/>
      <c r="AO357" s="507"/>
      <c r="AP357" s="507"/>
      <c r="AQ357" s="563"/>
      <c r="AR357" s="563"/>
      <c r="AS357" s="507"/>
      <c r="AT357" s="507"/>
      <c r="AU357" s="507"/>
      <c r="AV357" s="507"/>
      <c r="AW357" s="507"/>
      <c r="AX357" s="507"/>
      <c r="AY357" s="507"/>
      <c r="AZ357" s="507"/>
      <c r="BA357" s="507"/>
      <c r="BB357" s="507"/>
      <c r="BC357" s="507"/>
      <c r="BD357" s="507"/>
      <c r="BE357" s="507"/>
      <c r="BF357" s="507"/>
      <c r="BG357" s="507"/>
      <c r="BH357" s="507"/>
      <c r="BI357" s="507"/>
      <c r="BJ357" s="507"/>
      <c r="BK357" s="507"/>
      <c r="BL357" s="507"/>
      <c r="BM357" s="507"/>
    </row>
    <row r="358" spans="1:65" ht="27" customHeight="1" x14ac:dyDescent="0.2">
      <c r="A358" s="564"/>
      <c r="B358" s="507"/>
      <c r="C358" s="507"/>
      <c r="D358" s="507"/>
      <c r="E358" s="507"/>
      <c r="F358" s="507"/>
      <c r="G358" s="507"/>
      <c r="H358" s="506"/>
      <c r="I358" s="1014"/>
      <c r="J358" s="506"/>
      <c r="K358" s="557"/>
      <c r="L358" s="506"/>
      <c r="M358" s="506"/>
      <c r="N358" s="506"/>
      <c r="O358" s="506"/>
      <c r="P358" s="1013"/>
      <c r="Q358" s="506"/>
      <c r="R358" s="558"/>
      <c r="S358" s="506"/>
      <c r="T358" s="506"/>
      <c r="U358" s="1012"/>
      <c r="V358" s="743"/>
      <c r="W358" s="506"/>
      <c r="X358" s="742"/>
      <c r="Y358" s="557"/>
      <c r="Z358" s="506"/>
      <c r="AA358" s="507"/>
      <c r="AB358" s="507"/>
      <c r="AC358" s="564"/>
      <c r="AD358" s="507"/>
      <c r="AE358" s="507"/>
      <c r="AF358" s="507"/>
      <c r="AG358" s="507"/>
      <c r="AH358" s="507"/>
      <c r="AI358" s="507"/>
      <c r="AJ358" s="507"/>
      <c r="AK358" s="507"/>
      <c r="AL358" s="507"/>
      <c r="AM358" s="507"/>
      <c r="AN358" s="507"/>
      <c r="AO358" s="507"/>
      <c r="AP358" s="507"/>
      <c r="AQ358" s="563"/>
      <c r="AR358" s="563"/>
      <c r="AS358" s="507"/>
      <c r="AT358" s="507"/>
      <c r="AU358" s="507"/>
      <c r="AV358" s="507"/>
      <c r="AW358" s="507"/>
      <c r="AX358" s="507"/>
      <c r="AY358" s="507"/>
      <c r="AZ358" s="507"/>
      <c r="BA358" s="507"/>
      <c r="BB358" s="507"/>
      <c r="BC358" s="507"/>
      <c r="BD358" s="507"/>
      <c r="BE358" s="507"/>
      <c r="BF358" s="507"/>
      <c r="BG358" s="507"/>
      <c r="BH358" s="507"/>
      <c r="BI358" s="507"/>
      <c r="BJ358" s="507"/>
      <c r="BK358" s="507"/>
      <c r="BL358" s="507"/>
      <c r="BM358" s="507"/>
    </row>
    <row r="359" spans="1:65" ht="27" customHeight="1" x14ac:dyDescent="0.2">
      <c r="A359" s="564"/>
      <c r="B359" s="507"/>
      <c r="C359" s="507"/>
      <c r="D359" s="507"/>
      <c r="E359" s="507"/>
      <c r="F359" s="507"/>
      <c r="G359" s="507"/>
      <c r="H359" s="506"/>
      <c r="I359" s="1014"/>
      <c r="J359" s="506"/>
      <c r="K359" s="557"/>
      <c r="L359" s="506"/>
      <c r="M359" s="506"/>
      <c r="N359" s="506"/>
      <c r="O359" s="506"/>
      <c r="P359" s="1013"/>
      <c r="Q359" s="506"/>
      <c r="R359" s="558"/>
      <c r="S359" s="506"/>
      <c r="T359" s="506"/>
      <c r="U359" s="1012"/>
      <c r="V359" s="743"/>
      <c r="W359" s="506"/>
      <c r="X359" s="742"/>
      <c r="Y359" s="557"/>
      <c r="Z359" s="506"/>
      <c r="AA359" s="507"/>
      <c r="AB359" s="507"/>
      <c r="AC359" s="564"/>
      <c r="AD359" s="507"/>
      <c r="AE359" s="507"/>
      <c r="AF359" s="507"/>
      <c r="AG359" s="507"/>
      <c r="AH359" s="507"/>
      <c r="AI359" s="507"/>
      <c r="AJ359" s="507"/>
      <c r="AK359" s="507"/>
      <c r="AL359" s="507"/>
      <c r="AM359" s="507"/>
      <c r="AN359" s="507"/>
      <c r="AO359" s="507"/>
      <c r="AP359" s="507"/>
      <c r="AQ359" s="563"/>
      <c r="AR359" s="563"/>
      <c r="AS359" s="507"/>
      <c r="AT359" s="507"/>
      <c r="AU359" s="507"/>
      <c r="AV359" s="507"/>
      <c r="AW359" s="507"/>
      <c r="AX359" s="507"/>
      <c r="AY359" s="507"/>
      <c r="AZ359" s="507"/>
      <c r="BA359" s="507"/>
      <c r="BB359" s="507"/>
      <c r="BC359" s="507"/>
      <c r="BD359" s="507"/>
      <c r="BE359" s="507"/>
      <c r="BF359" s="507"/>
      <c r="BG359" s="507"/>
      <c r="BH359" s="507"/>
      <c r="BI359" s="507"/>
      <c r="BJ359" s="507"/>
      <c r="BK359" s="507"/>
      <c r="BL359" s="507"/>
      <c r="BM359" s="507"/>
    </row>
    <row r="360" spans="1:65" ht="27" customHeight="1" x14ac:dyDescent="0.2">
      <c r="A360" s="564"/>
      <c r="B360" s="507"/>
      <c r="C360" s="507"/>
      <c r="D360" s="507"/>
      <c r="E360" s="507"/>
      <c r="F360" s="507"/>
      <c r="G360" s="507"/>
      <c r="H360" s="506"/>
      <c r="I360" s="1014"/>
      <c r="J360" s="506"/>
      <c r="K360" s="557"/>
      <c r="L360" s="506"/>
      <c r="M360" s="506"/>
      <c r="N360" s="506"/>
      <c r="O360" s="506"/>
      <c r="P360" s="1013"/>
      <c r="Q360" s="506"/>
      <c r="R360" s="558"/>
      <c r="S360" s="506"/>
      <c r="T360" s="506"/>
      <c r="U360" s="1012"/>
      <c r="V360" s="743"/>
      <c r="W360" s="506"/>
      <c r="X360" s="742"/>
      <c r="Y360" s="557"/>
      <c r="Z360" s="506"/>
      <c r="AA360" s="507"/>
      <c r="AB360" s="507"/>
      <c r="AC360" s="564"/>
      <c r="AD360" s="507"/>
      <c r="AE360" s="507"/>
      <c r="AF360" s="507"/>
      <c r="AG360" s="507"/>
      <c r="AH360" s="507"/>
      <c r="AI360" s="507"/>
      <c r="AJ360" s="507"/>
      <c r="AK360" s="507"/>
      <c r="AL360" s="507"/>
      <c r="AM360" s="507"/>
      <c r="AN360" s="507"/>
      <c r="AO360" s="507"/>
      <c r="AP360" s="507"/>
      <c r="AQ360" s="563"/>
      <c r="AR360" s="563"/>
      <c r="AS360" s="507"/>
      <c r="AT360" s="507"/>
      <c r="AU360" s="507"/>
      <c r="AV360" s="507"/>
      <c r="AW360" s="507"/>
      <c r="AX360" s="507"/>
      <c r="AY360" s="507"/>
      <c r="AZ360" s="507"/>
      <c r="BA360" s="507"/>
      <c r="BB360" s="507"/>
      <c r="BC360" s="507"/>
      <c r="BD360" s="507"/>
      <c r="BE360" s="507"/>
      <c r="BF360" s="507"/>
      <c r="BG360" s="507"/>
      <c r="BH360" s="507"/>
      <c r="BI360" s="507"/>
      <c r="BJ360" s="507"/>
      <c r="BK360" s="507"/>
      <c r="BL360" s="507"/>
      <c r="BM360" s="507"/>
    </row>
    <row r="361" spans="1:65" ht="27" customHeight="1" x14ac:dyDescent="0.2">
      <c r="A361" s="564"/>
      <c r="B361" s="507"/>
      <c r="C361" s="507"/>
      <c r="D361" s="507"/>
      <c r="E361" s="507"/>
      <c r="F361" s="507"/>
      <c r="G361" s="507"/>
      <c r="H361" s="506"/>
      <c r="I361" s="1014"/>
      <c r="J361" s="506"/>
      <c r="K361" s="557"/>
      <c r="L361" s="506"/>
      <c r="M361" s="506"/>
      <c r="N361" s="506"/>
      <c r="O361" s="506"/>
      <c r="P361" s="1013"/>
      <c r="Q361" s="506"/>
      <c r="R361" s="558"/>
      <c r="S361" s="506"/>
      <c r="T361" s="506"/>
      <c r="U361" s="1012"/>
      <c r="V361" s="743"/>
      <c r="W361" s="506"/>
      <c r="X361" s="742"/>
      <c r="Y361" s="557"/>
      <c r="Z361" s="506"/>
      <c r="AA361" s="507"/>
      <c r="AB361" s="507"/>
      <c r="AC361" s="564"/>
      <c r="AD361" s="507"/>
      <c r="AE361" s="507"/>
      <c r="AF361" s="507"/>
      <c r="AG361" s="507"/>
      <c r="AH361" s="507"/>
      <c r="AI361" s="507"/>
      <c r="AJ361" s="507"/>
      <c r="AK361" s="507"/>
      <c r="AL361" s="507"/>
      <c r="AM361" s="507"/>
      <c r="AN361" s="507"/>
      <c r="AO361" s="507"/>
      <c r="AP361" s="507"/>
      <c r="AQ361" s="563"/>
      <c r="AR361" s="563"/>
      <c r="AS361" s="507"/>
      <c r="AT361" s="507"/>
      <c r="AU361" s="507"/>
      <c r="AV361" s="507"/>
      <c r="AW361" s="507"/>
      <c r="AX361" s="507"/>
      <c r="AY361" s="507"/>
      <c r="AZ361" s="507"/>
      <c r="BA361" s="507"/>
      <c r="BB361" s="507"/>
      <c r="BC361" s="507"/>
      <c r="BD361" s="507"/>
      <c r="BE361" s="507"/>
      <c r="BF361" s="507"/>
      <c r="BG361" s="507"/>
      <c r="BH361" s="507"/>
      <c r="BI361" s="507"/>
      <c r="BJ361" s="507"/>
      <c r="BK361" s="507"/>
      <c r="BL361" s="507"/>
      <c r="BM361" s="507"/>
    </row>
    <row r="362" spans="1:65" ht="27" customHeight="1" x14ac:dyDescent="0.2">
      <c r="A362" s="564"/>
      <c r="B362" s="507"/>
      <c r="C362" s="507"/>
      <c r="D362" s="507"/>
      <c r="E362" s="507"/>
      <c r="F362" s="507"/>
      <c r="G362" s="507"/>
      <c r="H362" s="506"/>
      <c r="I362" s="1014"/>
      <c r="J362" s="506"/>
      <c r="K362" s="557"/>
      <c r="L362" s="506"/>
      <c r="M362" s="506"/>
      <c r="N362" s="506"/>
      <c r="O362" s="506"/>
      <c r="P362" s="1013"/>
      <c r="Q362" s="506"/>
      <c r="R362" s="558"/>
      <c r="S362" s="506"/>
      <c r="T362" s="506"/>
      <c r="U362" s="1012"/>
      <c r="V362" s="743"/>
      <c r="W362" s="506"/>
      <c r="X362" s="742"/>
      <c r="Y362" s="557"/>
      <c r="Z362" s="506"/>
      <c r="AA362" s="507"/>
      <c r="AB362" s="507"/>
      <c r="AC362" s="564"/>
      <c r="AD362" s="507"/>
      <c r="AE362" s="507"/>
      <c r="AF362" s="507"/>
      <c r="AG362" s="507"/>
      <c r="AH362" s="507"/>
      <c r="AI362" s="507"/>
      <c r="AJ362" s="507"/>
      <c r="AK362" s="507"/>
      <c r="AL362" s="507"/>
      <c r="AM362" s="507"/>
      <c r="AN362" s="507"/>
      <c r="AO362" s="507"/>
      <c r="AP362" s="507"/>
      <c r="AQ362" s="563"/>
      <c r="AR362" s="563"/>
      <c r="AS362" s="507"/>
      <c r="AT362" s="507"/>
      <c r="AU362" s="507"/>
      <c r="AV362" s="507"/>
      <c r="AW362" s="507"/>
      <c r="AX362" s="507"/>
      <c r="AY362" s="507"/>
      <c r="AZ362" s="507"/>
      <c r="BA362" s="507"/>
      <c r="BB362" s="507"/>
      <c r="BC362" s="507"/>
      <c r="BD362" s="507"/>
      <c r="BE362" s="507"/>
      <c r="BF362" s="507"/>
      <c r="BG362" s="507"/>
      <c r="BH362" s="507"/>
      <c r="BI362" s="507"/>
      <c r="BJ362" s="507"/>
      <c r="BK362" s="507"/>
      <c r="BL362" s="507"/>
      <c r="BM362" s="507"/>
    </row>
    <row r="363" spans="1:65" ht="27" customHeight="1" x14ac:dyDescent="0.2">
      <c r="A363" s="564"/>
      <c r="B363" s="507"/>
      <c r="C363" s="507"/>
      <c r="D363" s="507"/>
      <c r="E363" s="507"/>
      <c r="F363" s="507"/>
      <c r="G363" s="507"/>
      <c r="H363" s="506"/>
      <c r="I363" s="1014"/>
      <c r="J363" s="506"/>
      <c r="K363" s="557"/>
      <c r="L363" s="506"/>
      <c r="M363" s="506"/>
      <c r="N363" s="506"/>
      <c r="O363" s="506"/>
      <c r="P363" s="1013"/>
      <c r="Q363" s="506"/>
      <c r="R363" s="558"/>
      <c r="S363" s="506"/>
      <c r="T363" s="506"/>
      <c r="U363" s="1012"/>
      <c r="V363" s="743"/>
      <c r="W363" s="506"/>
      <c r="X363" s="742"/>
      <c r="Y363" s="557"/>
      <c r="Z363" s="506"/>
      <c r="AA363" s="507"/>
      <c r="AB363" s="507"/>
      <c r="AC363" s="564"/>
      <c r="AD363" s="507"/>
      <c r="AE363" s="507"/>
      <c r="AF363" s="507"/>
      <c r="AG363" s="507"/>
      <c r="AH363" s="507"/>
      <c r="AI363" s="507"/>
      <c r="AJ363" s="507"/>
      <c r="AK363" s="507"/>
      <c r="AL363" s="507"/>
      <c r="AM363" s="507"/>
      <c r="AN363" s="507"/>
      <c r="AO363" s="507"/>
      <c r="AP363" s="507"/>
      <c r="AQ363" s="563"/>
      <c r="AR363" s="563"/>
      <c r="AS363" s="507"/>
      <c r="AT363" s="507"/>
      <c r="AU363" s="507"/>
      <c r="AV363" s="507"/>
      <c r="AW363" s="507"/>
      <c r="AX363" s="507"/>
      <c r="AY363" s="507"/>
      <c r="AZ363" s="507"/>
      <c r="BA363" s="507"/>
      <c r="BB363" s="507"/>
      <c r="BC363" s="507"/>
      <c r="BD363" s="507"/>
      <c r="BE363" s="507"/>
      <c r="BF363" s="507"/>
      <c r="BG363" s="507"/>
      <c r="BH363" s="507"/>
      <c r="BI363" s="507"/>
      <c r="BJ363" s="507"/>
      <c r="BK363" s="507"/>
      <c r="BL363" s="507"/>
      <c r="BM363" s="507"/>
    </row>
    <row r="364" spans="1:65" ht="27" customHeight="1" x14ac:dyDescent="0.2">
      <c r="A364" s="564"/>
      <c r="B364" s="507"/>
      <c r="C364" s="507"/>
      <c r="D364" s="507"/>
      <c r="E364" s="507"/>
      <c r="F364" s="507"/>
      <c r="G364" s="507"/>
      <c r="H364" s="506"/>
      <c r="I364" s="1014"/>
      <c r="J364" s="506"/>
      <c r="K364" s="557"/>
      <c r="L364" s="506"/>
      <c r="M364" s="506"/>
      <c r="N364" s="506"/>
      <c r="O364" s="506"/>
      <c r="P364" s="1013"/>
      <c r="Q364" s="506"/>
      <c r="R364" s="558"/>
      <c r="S364" s="506"/>
      <c r="T364" s="506"/>
      <c r="U364" s="1012"/>
      <c r="V364" s="743"/>
      <c r="W364" s="506"/>
      <c r="X364" s="742"/>
      <c r="Y364" s="557"/>
      <c r="Z364" s="506"/>
      <c r="AA364" s="507"/>
      <c r="AB364" s="507"/>
      <c r="AC364" s="564"/>
      <c r="AD364" s="507"/>
      <c r="AE364" s="507"/>
      <c r="AF364" s="507"/>
      <c r="AG364" s="507"/>
      <c r="AH364" s="507"/>
      <c r="AI364" s="507"/>
      <c r="AJ364" s="507"/>
      <c r="AK364" s="507"/>
      <c r="AL364" s="507"/>
      <c r="AM364" s="507"/>
      <c r="AN364" s="507"/>
      <c r="AO364" s="507"/>
      <c r="AP364" s="507"/>
      <c r="AQ364" s="563"/>
      <c r="AR364" s="563"/>
      <c r="AS364" s="507"/>
      <c r="AT364" s="507"/>
      <c r="AU364" s="507"/>
      <c r="AV364" s="507"/>
      <c r="AW364" s="507"/>
      <c r="AX364" s="507"/>
      <c r="AY364" s="507"/>
      <c r="AZ364" s="507"/>
      <c r="BA364" s="507"/>
      <c r="BB364" s="507"/>
      <c r="BC364" s="507"/>
      <c r="BD364" s="507"/>
      <c r="BE364" s="507"/>
      <c r="BF364" s="507"/>
      <c r="BG364" s="507"/>
      <c r="BH364" s="507"/>
      <c r="BI364" s="507"/>
      <c r="BJ364" s="507"/>
      <c r="BK364" s="507"/>
      <c r="BL364" s="507"/>
      <c r="BM364" s="507"/>
    </row>
    <row r="365" spans="1:65" ht="27" customHeight="1" x14ac:dyDescent="0.2">
      <c r="A365" s="564"/>
      <c r="B365" s="507"/>
      <c r="C365" s="507"/>
      <c r="D365" s="507"/>
      <c r="E365" s="507"/>
      <c r="F365" s="507"/>
      <c r="G365" s="507"/>
      <c r="H365" s="506"/>
      <c r="I365" s="1014"/>
      <c r="J365" s="506"/>
      <c r="K365" s="557"/>
      <c r="L365" s="506"/>
      <c r="M365" s="506"/>
      <c r="N365" s="506"/>
      <c r="O365" s="506"/>
      <c r="P365" s="1013"/>
      <c r="Q365" s="506"/>
      <c r="R365" s="558"/>
      <c r="S365" s="506"/>
      <c r="T365" s="506"/>
      <c r="U365" s="1012"/>
      <c r="V365" s="743"/>
      <c r="W365" s="506"/>
      <c r="X365" s="742"/>
      <c r="Y365" s="557"/>
      <c r="Z365" s="506"/>
      <c r="AA365" s="507"/>
      <c r="AB365" s="507"/>
      <c r="AC365" s="564"/>
      <c r="AD365" s="507"/>
      <c r="AE365" s="507"/>
      <c r="AF365" s="507"/>
      <c r="AG365" s="507"/>
      <c r="AH365" s="507"/>
      <c r="AI365" s="507"/>
      <c r="AJ365" s="507"/>
      <c r="AK365" s="507"/>
      <c r="AL365" s="507"/>
      <c r="AM365" s="507"/>
      <c r="AN365" s="507"/>
      <c r="AO365" s="507"/>
      <c r="AP365" s="507"/>
      <c r="AQ365" s="563"/>
      <c r="AR365" s="563"/>
      <c r="AS365" s="507"/>
      <c r="AT365" s="507"/>
      <c r="AU365" s="507"/>
      <c r="AV365" s="507"/>
      <c r="AW365" s="507"/>
      <c r="AX365" s="507"/>
      <c r="AY365" s="507"/>
      <c r="AZ365" s="507"/>
      <c r="BA365" s="507"/>
      <c r="BB365" s="507"/>
      <c r="BC365" s="507"/>
      <c r="BD365" s="507"/>
      <c r="BE365" s="507"/>
      <c r="BF365" s="507"/>
      <c r="BG365" s="507"/>
      <c r="BH365" s="507"/>
      <c r="BI365" s="507"/>
      <c r="BJ365" s="507"/>
      <c r="BK365" s="507"/>
      <c r="BL365" s="507"/>
      <c r="BM365" s="507"/>
    </row>
    <row r="366" spans="1:65" ht="27" customHeight="1" x14ac:dyDescent="0.2">
      <c r="A366" s="564"/>
      <c r="B366" s="507"/>
      <c r="C366" s="507"/>
      <c r="D366" s="507"/>
      <c r="E366" s="507"/>
      <c r="F366" s="507"/>
      <c r="G366" s="507"/>
      <c r="H366" s="506"/>
      <c r="I366" s="1014"/>
      <c r="J366" s="506"/>
      <c r="K366" s="557"/>
      <c r="L366" s="506"/>
      <c r="M366" s="506"/>
      <c r="N366" s="506"/>
      <c r="O366" s="506"/>
      <c r="P366" s="1013"/>
      <c r="Q366" s="506"/>
      <c r="R366" s="558"/>
      <c r="S366" s="506"/>
      <c r="T366" s="506"/>
      <c r="U366" s="1012"/>
      <c r="V366" s="743"/>
      <c r="W366" s="506"/>
      <c r="X366" s="742"/>
      <c r="Y366" s="557"/>
      <c r="Z366" s="506"/>
      <c r="AA366" s="507"/>
      <c r="AB366" s="507"/>
      <c r="AC366" s="564"/>
      <c r="AD366" s="507"/>
      <c r="AE366" s="507"/>
      <c r="AF366" s="507"/>
      <c r="AG366" s="507"/>
      <c r="AH366" s="507"/>
      <c r="AI366" s="507"/>
      <c r="AJ366" s="507"/>
      <c r="AK366" s="507"/>
      <c r="AL366" s="507"/>
      <c r="AM366" s="507"/>
      <c r="AN366" s="507"/>
      <c r="AO366" s="507"/>
      <c r="AP366" s="507"/>
      <c r="AQ366" s="563"/>
      <c r="AR366" s="563"/>
      <c r="AS366" s="507"/>
      <c r="AT366" s="507"/>
      <c r="AU366" s="507"/>
      <c r="AV366" s="507"/>
      <c r="AW366" s="507"/>
      <c r="AX366" s="507"/>
      <c r="AY366" s="507"/>
      <c r="AZ366" s="507"/>
      <c r="BA366" s="507"/>
      <c r="BB366" s="507"/>
      <c r="BC366" s="507"/>
      <c r="BD366" s="507"/>
      <c r="BE366" s="507"/>
      <c r="BF366" s="507"/>
      <c r="BG366" s="507"/>
      <c r="BH366" s="507"/>
      <c r="BI366" s="507"/>
      <c r="BJ366" s="507"/>
      <c r="BK366" s="507"/>
      <c r="BL366" s="507"/>
      <c r="BM366" s="507"/>
    </row>
    <row r="367" spans="1:65" ht="27" customHeight="1" x14ac:dyDescent="0.2">
      <c r="A367" s="564"/>
      <c r="B367" s="507"/>
      <c r="C367" s="507"/>
      <c r="D367" s="507"/>
      <c r="E367" s="507"/>
      <c r="F367" s="507"/>
      <c r="G367" s="507"/>
      <c r="H367" s="506"/>
      <c r="I367" s="1014"/>
      <c r="J367" s="506"/>
      <c r="K367" s="557"/>
      <c r="L367" s="506"/>
      <c r="M367" s="506"/>
      <c r="N367" s="506"/>
      <c r="O367" s="506"/>
      <c r="P367" s="1013"/>
      <c r="Q367" s="506"/>
      <c r="R367" s="558"/>
      <c r="S367" s="506"/>
      <c r="T367" s="506"/>
      <c r="U367" s="1012"/>
      <c r="V367" s="743"/>
      <c r="W367" s="506"/>
      <c r="X367" s="742"/>
      <c r="Y367" s="557"/>
      <c r="Z367" s="506"/>
      <c r="AA367" s="507"/>
      <c r="AB367" s="507"/>
      <c r="AC367" s="564"/>
      <c r="AD367" s="507"/>
      <c r="AE367" s="507"/>
      <c r="AF367" s="507"/>
      <c r="AG367" s="507"/>
      <c r="AH367" s="507"/>
      <c r="AI367" s="507"/>
      <c r="AJ367" s="507"/>
      <c r="AK367" s="507"/>
      <c r="AL367" s="507"/>
      <c r="AM367" s="507"/>
      <c r="AN367" s="507"/>
      <c r="AO367" s="507"/>
      <c r="AP367" s="507"/>
      <c r="AQ367" s="563"/>
      <c r="AR367" s="563"/>
      <c r="AS367" s="507"/>
      <c r="AT367" s="507"/>
      <c r="AU367" s="507"/>
      <c r="AV367" s="507"/>
      <c r="AW367" s="507"/>
      <c r="AX367" s="507"/>
      <c r="AY367" s="507"/>
      <c r="AZ367" s="507"/>
      <c r="BA367" s="507"/>
      <c r="BB367" s="507"/>
      <c r="BC367" s="507"/>
      <c r="BD367" s="507"/>
      <c r="BE367" s="507"/>
      <c r="BF367" s="507"/>
      <c r="BG367" s="507"/>
      <c r="BH367" s="507"/>
      <c r="BI367" s="507"/>
      <c r="BJ367" s="507"/>
      <c r="BK367" s="507"/>
      <c r="BL367" s="507"/>
      <c r="BM367" s="507"/>
    </row>
    <row r="368" spans="1:65" ht="27" customHeight="1" x14ac:dyDescent="0.2">
      <c r="A368" s="564"/>
      <c r="B368" s="507"/>
      <c r="C368" s="507"/>
      <c r="D368" s="507"/>
      <c r="E368" s="507"/>
      <c r="F368" s="507"/>
      <c r="G368" s="507"/>
      <c r="H368" s="506"/>
      <c r="I368" s="1014"/>
      <c r="J368" s="506"/>
      <c r="K368" s="557"/>
      <c r="L368" s="506"/>
      <c r="M368" s="506"/>
      <c r="N368" s="506"/>
      <c r="O368" s="506"/>
      <c r="P368" s="1013"/>
      <c r="Q368" s="506"/>
      <c r="R368" s="558"/>
      <c r="S368" s="506"/>
      <c r="T368" s="506"/>
      <c r="U368" s="1012"/>
      <c r="V368" s="743"/>
      <c r="W368" s="506"/>
      <c r="X368" s="742"/>
      <c r="Y368" s="557"/>
      <c r="Z368" s="506"/>
      <c r="AA368" s="507"/>
      <c r="AB368" s="507"/>
      <c r="AC368" s="564"/>
      <c r="AD368" s="507"/>
      <c r="AE368" s="507"/>
      <c r="AF368" s="507"/>
      <c r="AG368" s="507"/>
      <c r="AH368" s="507"/>
      <c r="AI368" s="507"/>
      <c r="AJ368" s="507"/>
      <c r="AK368" s="507"/>
      <c r="AL368" s="507"/>
      <c r="AM368" s="507"/>
      <c r="AN368" s="507"/>
      <c r="AO368" s="507"/>
      <c r="AP368" s="507"/>
      <c r="AQ368" s="563"/>
      <c r="AR368" s="563"/>
      <c r="AS368" s="507"/>
      <c r="AT368" s="507"/>
      <c r="AU368" s="507"/>
      <c r="AV368" s="507"/>
      <c r="AW368" s="507"/>
      <c r="AX368" s="507"/>
      <c r="AY368" s="507"/>
      <c r="AZ368" s="507"/>
      <c r="BA368" s="507"/>
      <c r="BB368" s="507"/>
      <c r="BC368" s="507"/>
      <c r="BD368" s="507"/>
      <c r="BE368" s="507"/>
      <c r="BF368" s="507"/>
      <c r="BG368" s="507"/>
      <c r="BH368" s="507"/>
      <c r="BI368" s="507"/>
      <c r="BJ368" s="507"/>
      <c r="BK368" s="507"/>
      <c r="BL368" s="507"/>
      <c r="BM368" s="507"/>
    </row>
    <row r="369" spans="1:65" ht="27" customHeight="1" x14ac:dyDescent="0.2">
      <c r="A369" s="564"/>
      <c r="B369" s="507"/>
      <c r="C369" s="507"/>
      <c r="D369" s="507"/>
      <c r="E369" s="507"/>
      <c r="F369" s="507"/>
      <c r="G369" s="507"/>
      <c r="H369" s="506"/>
      <c r="I369" s="1014"/>
      <c r="J369" s="506"/>
      <c r="K369" s="557"/>
      <c r="L369" s="506"/>
      <c r="M369" s="506"/>
      <c r="N369" s="506"/>
      <c r="O369" s="506"/>
      <c r="P369" s="1013"/>
      <c r="Q369" s="506"/>
      <c r="R369" s="558"/>
      <c r="S369" s="506"/>
      <c r="T369" s="506"/>
      <c r="U369" s="1012"/>
      <c r="V369" s="743"/>
      <c r="W369" s="506"/>
      <c r="X369" s="742"/>
      <c r="Y369" s="557"/>
      <c r="Z369" s="506"/>
      <c r="AA369" s="507"/>
      <c r="AB369" s="507"/>
      <c r="AC369" s="564"/>
      <c r="AD369" s="507"/>
      <c r="AE369" s="507"/>
      <c r="AF369" s="507"/>
      <c r="AG369" s="507"/>
      <c r="AH369" s="507"/>
      <c r="AI369" s="507"/>
      <c r="AJ369" s="507"/>
      <c r="AK369" s="507"/>
      <c r="AL369" s="507"/>
      <c r="AM369" s="507"/>
      <c r="AN369" s="507"/>
      <c r="AO369" s="507"/>
      <c r="AP369" s="507"/>
      <c r="AQ369" s="563"/>
      <c r="AR369" s="563"/>
      <c r="AS369" s="507"/>
      <c r="AT369" s="507"/>
      <c r="AU369" s="507"/>
      <c r="AV369" s="507"/>
      <c r="AW369" s="507"/>
      <c r="AX369" s="507"/>
      <c r="AY369" s="507"/>
      <c r="AZ369" s="507"/>
      <c r="BA369" s="507"/>
      <c r="BB369" s="507"/>
      <c r="BC369" s="507"/>
      <c r="BD369" s="507"/>
      <c r="BE369" s="507"/>
      <c r="BF369" s="507"/>
      <c r="BG369" s="507"/>
      <c r="BH369" s="507"/>
      <c r="BI369" s="507"/>
      <c r="BJ369" s="507"/>
      <c r="BK369" s="507"/>
      <c r="BL369" s="507"/>
      <c r="BM369" s="507"/>
    </row>
    <row r="370" spans="1:65" ht="27" customHeight="1" x14ac:dyDescent="0.2">
      <c r="A370" s="564"/>
      <c r="B370" s="507"/>
      <c r="C370" s="507"/>
      <c r="D370" s="507"/>
      <c r="E370" s="507"/>
      <c r="F370" s="507"/>
      <c r="G370" s="507"/>
      <c r="H370" s="506"/>
      <c r="I370" s="1014"/>
      <c r="J370" s="506"/>
      <c r="K370" s="557"/>
      <c r="L370" s="506"/>
      <c r="M370" s="506"/>
      <c r="N370" s="506"/>
      <c r="O370" s="506"/>
      <c r="P370" s="1013"/>
      <c r="Q370" s="506"/>
      <c r="R370" s="558"/>
      <c r="S370" s="506"/>
      <c r="T370" s="506"/>
      <c r="U370" s="1012"/>
      <c r="V370" s="743"/>
      <c r="W370" s="506"/>
      <c r="X370" s="742"/>
      <c r="Y370" s="557"/>
      <c r="Z370" s="506"/>
      <c r="AA370" s="507"/>
      <c r="AB370" s="507"/>
      <c r="AC370" s="564"/>
      <c r="AD370" s="507"/>
      <c r="AE370" s="507"/>
      <c r="AF370" s="507"/>
      <c r="AG370" s="507"/>
      <c r="AH370" s="507"/>
      <c r="AI370" s="507"/>
      <c r="AJ370" s="507"/>
      <c r="AK370" s="507"/>
      <c r="AL370" s="507"/>
      <c r="AM370" s="507"/>
      <c r="AN370" s="507"/>
      <c r="AO370" s="507"/>
      <c r="AP370" s="507"/>
      <c r="AQ370" s="563"/>
      <c r="AR370" s="563"/>
      <c r="AS370" s="507"/>
      <c r="AT370" s="507"/>
      <c r="AU370" s="507"/>
      <c r="AV370" s="507"/>
      <c r="AW370" s="507"/>
      <c r="AX370" s="507"/>
      <c r="AY370" s="507"/>
      <c r="AZ370" s="507"/>
      <c r="BA370" s="507"/>
      <c r="BB370" s="507"/>
      <c r="BC370" s="507"/>
      <c r="BD370" s="507"/>
      <c r="BE370" s="507"/>
      <c r="BF370" s="507"/>
      <c r="BG370" s="507"/>
      <c r="BH370" s="507"/>
      <c r="BI370" s="507"/>
      <c r="BJ370" s="507"/>
      <c r="BK370" s="507"/>
      <c r="BL370" s="507"/>
      <c r="BM370" s="507"/>
    </row>
    <row r="371" spans="1:65" ht="27" customHeight="1" x14ac:dyDescent="0.2">
      <c r="A371" s="564"/>
      <c r="B371" s="507"/>
      <c r="C371" s="507"/>
      <c r="D371" s="507"/>
      <c r="E371" s="507"/>
      <c r="F371" s="507"/>
      <c r="G371" s="507"/>
      <c r="H371" s="506"/>
      <c r="I371" s="1014"/>
      <c r="J371" s="506"/>
      <c r="K371" s="557"/>
      <c r="L371" s="506"/>
      <c r="M371" s="506"/>
      <c r="N371" s="506"/>
      <c r="O371" s="506"/>
      <c r="P371" s="1013"/>
      <c r="Q371" s="506"/>
      <c r="R371" s="558"/>
      <c r="S371" s="506"/>
      <c r="T371" s="506"/>
      <c r="U371" s="1012"/>
      <c r="V371" s="743"/>
      <c r="W371" s="506"/>
      <c r="X371" s="742"/>
      <c r="Y371" s="557"/>
      <c r="Z371" s="506"/>
      <c r="AA371" s="507"/>
      <c r="AB371" s="507"/>
      <c r="AC371" s="564"/>
      <c r="AD371" s="507"/>
      <c r="AE371" s="507"/>
      <c r="AF371" s="507"/>
      <c r="AG371" s="507"/>
      <c r="AH371" s="507"/>
      <c r="AI371" s="507"/>
      <c r="AJ371" s="507"/>
      <c r="AK371" s="507"/>
      <c r="AL371" s="507"/>
      <c r="AM371" s="507"/>
      <c r="AN371" s="507"/>
      <c r="AO371" s="507"/>
      <c r="AP371" s="507"/>
      <c r="AQ371" s="563"/>
      <c r="AR371" s="563"/>
      <c r="AS371" s="507"/>
      <c r="AT371" s="507"/>
      <c r="AU371" s="507"/>
      <c r="AV371" s="507"/>
      <c r="AW371" s="507"/>
      <c r="AX371" s="507"/>
      <c r="AY371" s="507"/>
      <c r="AZ371" s="507"/>
      <c r="BA371" s="507"/>
      <c r="BB371" s="507"/>
      <c r="BC371" s="507"/>
      <c r="BD371" s="507"/>
      <c r="BE371" s="507"/>
      <c r="BF371" s="507"/>
      <c r="BG371" s="507"/>
      <c r="BH371" s="507"/>
      <c r="BI371" s="507"/>
      <c r="BJ371" s="507"/>
      <c r="BK371" s="507"/>
      <c r="BL371" s="507"/>
      <c r="BM371" s="507"/>
    </row>
    <row r="372" spans="1:65" ht="27" customHeight="1" x14ac:dyDescent="0.2">
      <c r="A372" s="564"/>
      <c r="B372" s="507"/>
      <c r="C372" s="507"/>
      <c r="D372" s="507"/>
      <c r="E372" s="507"/>
      <c r="F372" s="507"/>
      <c r="G372" s="507"/>
      <c r="H372" s="506"/>
      <c r="I372" s="1014"/>
      <c r="J372" s="506"/>
      <c r="K372" s="557"/>
      <c r="L372" s="506"/>
      <c r="M372" s="506"/>
      <c r="N372" s="506"/>
      <c r="O372" s="506"/>
      <c r="P372" s="1013"/>
      <c r="Q372" s="506"/>
      <c r="R372" s="558"/>
      <c r="S372" s="506"/>
      <c r="T372" s="506"/>
      <c r="U372" s="1012"/>
      <c r="V372" s="743"/>
      <c r="W372" s="506"/>
      <c r="X372" s="742"/>
      <c r="Y372" s="557"/>
      <c r="Z372" s="506"/>
      <c r="AA372" s="507"/>
      <c r="AB372" s="507"/>
      <c r="AC372" s="564"/>
      <c r="AD372" s="507"/>
      <c r="AE372" s="507"/>
      <c r="AF372" s="507"/>
      <c r="AG372" s="507"/>
      <c r="AH372" s="507"/>
      <c r="AI372" s="507"/>
      <c r="AJ372" s="507"/>
      <c r="AK372" s="507"/>
      <c r="AL372" s="507"/>
      <c r="AM372" s="507"/>
      <c r="AN372" s="507"/>
      <c r="AO372" s="507"/>
      <c r="AP372" s="507"/>
      <c r="AQ372" s="563"/>
      <c r="AR372" s="563"/>
      <c r="AS372" s="507"/>
      <c r="AT372" s="507"/>
      <c r="AU372" s="507"/>
      <c r="AV372" s="507"/>
      <c r="AW372" s="507"/>
      <c r="AX372" s="507"/>
      <c r="AY372" s="507"/>
      <c r="AZ372" s="507"/>
      <c r="BA372" s="507"/>
      <c r="BB372" s="507"/>
      <c r="BC372" s="507"/>
      <c r="BD372" s="507"/>
      <c r="BE372" s="507"/>
      <c r="BF372" s="507"/>
      <c r="BG372" s="507"/>
      <c r="BH372" s="507"/>
      <c r="BI372" s="507"/>
      <c r="BJ372" s="507"/>
      <c r="BK372" s="507"/>
      <c r="BL372" s="507"/>
      <c r="BM372" s="507"/>
    </row>
    <row r="373" spans="1:65" ht="27" customHeight="1" x14ac:dyDescent="0.2">
      <c r="A373" s="564"/>
      <c r="B373" s="507"/>
      <c r="C373" s="507"/>
      <c r="D373" s="507"/>
      <c r="E373" s="507"/>
      <c r="F373" s="507"/>
      <c r="G373" s="507"/>
      <c r="H373" s="506"/>
      <c r="I373" s="1014"/>
      <c r="J373" s="506"/>
      <c r="K373" s="557"/>
      <c r="L373" s="506"/>
      <c r="M373" s="506"/>
      <c r="N373" s="506"/>
      <c r="O373" s="506"/>
      <c r="P373" s="1013"/>
      <c r="Q373" s="506"/>
      <c r="R373" s="558"/>
      <c r="S373" s="506"/>
      <c r="T373" s="506"/>
      <c r="U373" s="1012"/>
      <c r="V373" s="743"/>
      <c r="W373" s="506"/>
      <c r="X373" s="742"/>
      <c r="Y373" s="557"/>
      <c r="Z373" s="506"/>
      <c r="AA373" s="507"/>
      <c r="AB373" s="507"/>
      <c r="AC373" s="564"/>
      <c r="AD373" s="507"/>
      <c r="AE373" s="507"/>
      <c r="AF373" s="507"/>
      <c r="AG373" s="507"/>
      <c r="AH373" s="507"/>
      <c r="AI373" s="507"/>
      <c r="AJ373" s="507"/>
      <c r="AK373" s="507"/>
      <c r="AL373" s="507"/>
      <c r="AM373" s="507"/>
      <c r="AN373" s="507"/>
      <c r="AO373" s="507"/>
      <c r="AP373" s="507"/>
      <c r="AQ373" s="563"/>
      <c r="AR373" s="563"/>
      <c r="AS373" s="507"/>
      <c r="AT373" s="507"/>
      <c r="AU373" s="507"/>
      <c r="AV373" s="507"/>
      <c r="AW373" s="507"/>
      <c r="AX373" s="507"/>
      <c r="AY373" s="507"/>
      <c r="AZ373" s="507"/>
      <c r="BA373" s="507"/>
      <c r="BB373" s="507"/>
      <c r="BC373" s="507"/>
      <c r="BD373" s="507"/>
      <c r="BE373" s="507"/>
      <c r="BF373" s="507"/>
      <c r="BG373" s="507"/>
      <c r="BH373" s="507"/>
      <c r="BI373" s="507"/>
      <c r="BJ373" s="507"/>
      <c r="BK373" s="507"/>
      <c r="BL373" s="507"/>
      <c r="BM373" s="507"/>
    </row>
    <row r="374" spans="1:65" ht="27" customHeight="1" x14ac:dyDescent="0.2">
      <c r="A374" s="564"/>
      <c r="B374" s="507"/>
      <c r="C374" s="507"/>
      <c r="D374" s="507"/>
      <c r="E374" s="507"/>
      <c r="F374" s="507"/>
      <c r="G374" s="507"/>
      <c r="H374" s="506"/>
      <c r="I374" s="1014"/>
      <c r="J374" s="506"/>
      <c r="K374" s="557"/>
      <c r="L374" s="506"/>
      <c r="M374" s="506"/>
      <c r="N374" s="506"/>
      <c r="O374" s="506"/>
      <c r="P374" s="1013"/>
      <c r="Q374" s="506"/>
      <c r="R374" s="558"/>
      <c r="S374" s="506"/>
      <c r="T374" s="506"/>
      <c r="U374" s="1012"/>
      <c r="V374" s="743"/>
      <c r="W374" s="506"/>
      <c r="X374" s="742"/>
      <c r="Y374" s="557"/>
      <c r="Z374" s="506"/>
      <c r="AA374" s="507"/>
      <c r="AB374" s="507"/>
      <c r="AC374" s="564"/>
      <c r="AD374" s="507"/>
      <c r="AE374" s="507"/>
      <c r="AF374" s="507"/>
      <c r="AG374" s="507"/>
      <c r="AH374" s="507"/>
      <c r="AI374" s="507"/>
      <c r="AJ374" s="507"/>
      <c r="AK374" s="507"/>
      <c r="AL374" s="507"/>
      <c r="AM374" s="507"/>
      <c r="AN374" s="507"/>
      <c r="AO374" s="507"/>
      <c r="AP374" s="507"/>
      <c r="AQ374" s="563"/>
      <c r="AR374" s="563"/>
      <c r="AS374" s="507"/>
      <c r="AT374" s="507"/>
      <c r="AU374" s="507"/>
      <c r="AV374" s="507"/>
      <c r="AW374" s="507"/>
      <c r="AX374" s="507"/>
      <c r="AY374" s="507"/>
      <c r="AZ374" s="507"/>
      <c r="BA374" s="507"/>
      <c r="BB374" s="507"/>
      <c r="BC374" s="507"/>
      <c r="BD374" s="507"/>
      <c r="BE374" s="507"/>
      <c r="BF374" s="507"/>
      <c r="BG374" s="507"/>
      <c r="BH374" s="507"/>
      <c r="BI374" s="507"/>
      <c r="BJ374" s="507"/>
      <c r="BK374" s="507"/>
      <c r="BL374" s="507"/>
      <c r="BM374" s="507"/>
    </row>
    <row r="375" spans="1:65" ht="27" customHeight="1" x14ac:dyDescent="0.2">
      <c r="A375" s="564"/>
      <c r="B375" s="507"/>
      <c r="C375" s="507"/>
      <c r="D375" s="507"/>
      <c r="E375" s="507"/>
      <c r="F375" s="507"/>
      <c r="G375" s="507"/>
      <c r="H375" s="506"/>
      <c r="I375" s="1014"/>
      <c r="J375" s="506"/>
      <c r="K375" s="557"/>
      <c r="L375" s="506"/>
      <c r="M375" s="506"/>
      <c r="N375" s="506"/>
      <c r="O375" s="506"/>
      <c r="P375" s="1013"/>
      <c r="Q375" s="506"/>
      <c r="R375" s="558"/>
      <c r="S375" s="506"/>
      <c r="T375" s="506"/>
      <c r="U375" s="1012"/>
      <c r="V375" s="743"/>
      <c r="W375" s="506"/>
      <c r="X375" s="742"/>
      <c r="Y375" s="557"/>
      <c r="Z375" s="506"/>
      <c r="AA375" s="507"/>
      <c r="AB375" s="507"/>
      <c r="AC375" s="564"/>
      <c r="AD375" s="507"/>
      <c r="AE375" s="507"/>
      <c r="AF375" s="507"/>
      <c r="AG375" s="507"/>
      <c r="AH375" s="507"/>
      <c r="AI375" s="507"/>
      <c r="AJ375" s="507"/>
      <c r="AK375" s="507"/>
      <c r="AL375" s="507"/>
      <c r="AM375" s="507"/>
      <c r="AN375" s="507"/>
      <c r="AO375" s="507"/>
      <c r="AP375" s="507"/>
      <c r="AQ375" s="563"/>
      <c r="AR375" s="563"/>
      <c r="AS375" s="507"/>
      <c r="AT375" s="507"/>
      <c r="AU375" s="507"/>
      <c r="AV375" s="507"/>
      <c r="AW375" s="507"/>
      <c r="AX375" s="507"/>
      <c r="AY375" s="507"/>
      <c r="AZ375" s="507"/>
      <c r="BA375" s="507"/>
      <c r="BB375" s="507"/>
      <c r="BC375" s="507"/>
      <c r="BD375" s="507"/>
      <c r="BE375" s="507"/>
      <c r="BF375" s="507"/>
      <c r="BG375" s="507"/>
      <c r="BH375" s="507"/>
      <c r="BI375" s="507"/>
      <c r="BJ375" s="507"/>
      <c r="BK375" s="507"/>
      <c r="BL375" s="507"/>
      <c r="BM375" s="507"/>
    </row>
    <row r="376" spans="1:65" ht="27" customHeight="1" x14ac:dyDescent="0.2">
      <c r="A376" s="564"/>
      <c r="B376" s="507"/>
      <c r="C376" s="507"/>
      <c r="D376" s="507"/>
      <c r="E376" s="507"/>
      <c r="F376" s="507"/>
      <c r="G376" s="507"/>
      <c r="H376" s="506"/>
      <c r="I376" s="1014"/>
      <c r="J376" s="506"/>
      <c r="K376" s="557"/>
      <c r="L376" s="506"/>
      <c r="M376" s="506"/>
      <c r="N376" s="506"/>
      <c r="O376" s="506"/>
      <c r="P376" s="1013"/>
      <c r="Q376" s="506"/>
      <c r="R376" s="558"/>
      <c r="S376" s="506"/>
      <c r="T376" s="506"/>
      <c r="U376" s="1012"/>
      <c r="V376" s="743"/>
      <c r="W376" s="506"/>
      <c r="X376" s="742"/>
      <c r="Y376" s="557"/>
      <c r="Z376" s="506"/>
      <c r="AA376" s="507"/>
      <c r="AB376" s="507"/>
      <c r="AC376" s="564"/>
      <c r="AD376" s="507"/>
      <c r="AE376" s="507"/>
      <c r="AF376" s="507"/>
      <c r="AG376" s="507"/>
      <c r="AH376" s="507"/>
      <c r="AI376" s="507"/>
      <c r="AJ376" s="507"/>
      <c r="AK376" s="507"/>
      <c r="AL376" s="507"/>
      <c r="AM376" s="507"/>
      <c r="AN376" s="507"/>
      <c r="AO376" s="507"/>
      <c r="AP376" s="507"/>
      <c r="AQ376" s="563"/>
      <c r="AR376" s="563"/>
      <c r="AS376" s="507"/>
      <c r="AT376" s="507"/>
      <c r="AU376" s="507"/>
      <c r="AV376" s="507"/>
      <c r="AW376" s="507"/>
      <c r="AX376" s="507"/>
      <c r="AY376" s="507"/>
      <c r="AZ376" s="507"/>
      <c r="BA376" s="507"/>
      <c r="BB376" s="507"/>
      <c r="BC376" s="507"/>
      <c r="BD376" s="507"/>
      <c r="BE376" s="507"/>
      <c r="BF376" s="507"/>
      <c r="BG376" s="507"/>
      <c r="BH376" s="507"/>
      <c r="BI376" s="507"/>
      <c r="BJ376" s="507"/>
      <c r="BK376" s="507"/>
      <c r="BL376" s="507"/>
      <c r="BM376" s="507"/>
    </row>
    <row r="377" spans="1:65" ht="27" customHeight="1" x14ac:dyDescent="0.2">
      <c r="A377" s="564"/>
      <c r="B377" s="507"/>
      <c r="C377" s="507"/>
      <c r="D377" s="507"/>
      <c r="E377" s="507"/>
      <c r="F377" s="507"/>
      <c r="G377" s="507"/>
      <c r="H377" s="506"/>
      <c r="I377" s="1014"/>
      <c r="J377" s="506"/>
      <c r="K377" s="557"/>
      <c r="L377" s="506"/>
      <c r="M377" s="506"/>
      <c r="N377" s="506"/>
      <c r="O377" s="506"/>
      <c r="P377" s="1013"/>
      <c r="Q377" s="506"/>
      <c r="R377" s="558"/>
      <c r="S377" s="506"/>
      <c r="T377" s="506"/>
      <c r="U377" s="1012"/>
      <c r="V377" s="743"/>
      <c r="W377" s="506"/>
      <c r="X377" s="742"/>
      <c r="Y377" s="557"/>
      <c r="Z377" s="506"/>
      <c r="AA377" s="507"/>
      <c r="AB377" s="507"/>
      <c r="AC377" s="564"/>
      <c r="AD377" s="507"/>
      <c r="AE377" s="507"/>
      <c r="AF377" s="507"/>
      <c r="AG377" s="507"/>
      <c r="AH377" s="507"/>
      <c r="AI377" s="507"/>
      <c r="AJ377" s="507"/>
      <c r="AK377" s="507"/>
      <c r="AL377" s="507"/>
      <c r="AM377" s="507"/>
      <c r="AN377" s="507"/>
      <c r="AO377" s="507"/>
      <c r="AP377" s="507"/>
      <c r="AQ377" s="563"/>
      <c r="AR377" s="563"/>
      <c r="AS377" s="507"/>
      <c r="AT377" s="507"/>
      <c r="AU377" s="507"/>
      <c r="AV377" s="507"/>
      <c r="AW377" s="507"/>
      <c r="AX377" s="507"/>
      <c r="AY377" s="507"/>
      <c r="AZ377" s="507"/>
      <c r="BA377" s="507"/>
      <c r="BB377" s="507"/>
      <c r="BC377" s="507"/>
      <c r="BD377" s="507"/>
      <c r="BE377" s="507"/>
      <c r="BF377" s="507"/>
      <c r="BG377" s="507"/>
      <c r="BH377" s="507"/>
      <c r="BI377" s="507"/>
      <c r="BJ377" s="507"/>
      <c r="BK377" s="507"/>
      <c r="BL377" s="507"/>
      <c r="BM377" s="507"/>
    </row>
    <row r="378" spans="1:65" ht="27" customHeight="1" x14ac:dyDescent="0.2">
      <c r="A378" s="564"/>
      <c r="B378" s="507"/>
      <c r="C378" s="507"/>
      <c r="D378" s="507"/>
      <c r="E378" s="507"/>
      <c r="F378" s="507"/>
      <c r="G378" s="507"/>
      <c r="H378" s="506"/>
      <c r="I378" s="1014"/>
      <c r="J378" s="506"/>
      <c r="K378" s="557"/>
      <c r="L378" s="506"/>
      <c r="M378" s="506"/>
      <c r="N378" s="506"/>
      <c r="O378" s="506"/>
      <c r="P378" s="1013"/>
      <c r="Q378" s="506"/>
      <c r="R378" s="558"/>
      <c r="S378" s="506"/>
      <c r="T378" s="506"/>
      <c r="U378" s="1012"/>
      <c r="V378" s="743"/>
      <c r="W378" s="506"/>
      <c r="X378" s="742"/>
      <c r="Y378" s="557"/>
      <c r="Z378" s="506"/>
      <c r="AA378" s="507"/>
      <c r="AB378" s="507"/>
      <c r="AC378" s="564"/>
      <c r="AD378" s="507"/>
      <c r="AE378" s="507"/>
      <c r="AF378" s="507"/>
      <c r="AG378" s="507"/>
      <c r="AH378" s="507"/>
      <c r="AI378" s="507"/>
      <c r="AJ378" s="507"/>
      <c r="AK378" s="507"/>
      <c r="AL378" s="507"/>
      <c r="AM378" s="507"/>
      <c r="AN378" s="507"/>
      <c r="AO378" s="507"/>
      <c r="AP378" s="507"/>
      <c r="AQ378" s="563"/>
      <c r="AR378" s="563"/>
      <c r="AS378" s="507"/>
      <c r="AT378" s="507"/>
      <c r="AU378" s="507"/>
      <c r="AV378" s="507"/>
      <c r="AW378" s="507"/>
      <c r="AX378" s="507"/>
      <c r="AY378" s="507"/>
      <c r="AZ378" s="507"/>
      <c r="BA378" s="507"/>
      <c r="BB378" s="507"/>
      <c r="BC378" s="507"/>
      <c r="BD378" s="507"/>
      <c r="BE378" s="507"/>
      <c r="BF378" s="507"/>
      <c r="BG378" s="507"/>
      <c r="BH378" s="507"/>
      <c r="BI378" s="507"/>
      <c r="BJ378" s="507"/>
      <c r="BK378" s="507"/>
      <c r="BL378" s="507"/>
      <c r="BM378" s="507"/>
    </row>
    <row r="379" spans="1:65" ht="27" customHeight="1" x14ac:dyDescent="0.2">
      <c r="A379" s="564"/>
      <c r="B379" s="507"/>
      <c r="C379" s="507"/>
      <c r="D379" s="507"/>
      <c r="E379" s="507"/>
      <c r="F379" s="507"/>
      <c r="G379" s="507"/>
      <c r="H379" s="506"/>
      <c r="I379" s="1014"/>
      <c r="J379" s="506"/>
      <c r="K379" s="557"/>
      <c r="L379" s="506"/>
      <c r="M379" s="506"/>
      <c r="N379" s="506"/>
      <c r="O379" s="506"/>
      <c r="P379" s="1013"/>
      <c r="Q379" s="506"/>
      <c r="R379" s="558"/>
      <c r="S379" s="506"/>
      <c r="T379" s="506"/>
      <c r="U379" s="1012"/>
      <c r="V379" s="743"/>
      <c r="W379" s="506"/>
      <c r="X379" s="742"/>
      <c r="Y379" s="557"/>
      <c r="Z379" s="506"/>
      <c r="AA379" s="507"/>
      <c r="AB379" s="507"/>
      <c r="AC379" s="564"/>
      <c r="AD379" s="507"/>
      <c r="AE379" s="507"/>
      <c r="AF379" s="507"/>
      <c r="AG379" s="507"/>
      <c r="AH379" s="507"/>
      <c r="AI379" s="507"/>
      <c r="AJ379" s="507"/>
      <c r="AK379" s="507"/>
      <c r="AL379" s="507"/>
      <c r="AM379" s="507"/>
      <c r="AN379" s="507"/>
      <c r="AO379" s="507"/>
      <c r="AP379" s="507"/>
      <c r="AQ379" s="563"/>
      <c r="AR379" s="563"/>
      <c r="AS379" s="507"/>
      <c r="AT379" s="507"/>
      <c r="AU379" s="507"/>
      <c r="AV379" s="507"/>
      <c r="AW379" s="507"/>
      <c r="AX379" s="507"/>
      <c r="AY379" s="507"/>
      <c r="AZ379" s="507"/>
      <c r="BA379" s="507"/>
      <c r="BB379" s="507"/>
      <c r="BC379" s="507"/>
      <c r="BD379" s="507"/>
      <c r="BE379" s="507"/>
      <c r="BF379" s="507"/>
      <c r="BG379" s="507"/>
      <c r="BH379" s="507"/>
      <c r="BI379" s="507"/>
      <c r="BJ379" s="507"/>
      <c r="BK379" s="507"/>
      <c r="BL379" s="507"/>
      <c r="BM379" s="507"/>
    </row>
    <row r="380" spans="1:65" ht="27" customHeight="1" x14ac:dyDescent="0.2">
      <c r="A380" s="564"/>
      <c r="B380" s="507"/>
      <c r="C380" s="507"/>
      <c r="D380" s="507"/>
      <c r="E380" s="507"/>
      <c r="F380" s="507"/>
      <c r="G380" s="507"/>
      <c r="H380" s="506"/>
      <c r="I380" s="1014"/>
      <c r="J380" s="506"/>
      <c r="K380" s="557"/>
      <c r="L380" s="506"/>
      <c r="M380" s="506"/>
      <c r="N380" s="506"/>
      <c r="O380" s="506"/>
      <c r="P380" s="1013"/>
      <c r="Q380" s="506"/>
      <c r="R380" s="558"/>
      <c r="S380" s="506"/>
      <c r="T380" s="506"/>
      <c r="U380" s="1012"/>
      <c r="V380" s="743"/>
      <c r="W380" s="506"/>
      <c r="X380" s="742"/>
      <c r="Y380" s="557"/>
      <c r="Z380" s="506"/>
      <c r="AA380" s="507"/>
      <c r="AB380" s="507"/>
      <c r="AC380" s="564"/>
      <c r="AD380" s="507"/>
      <c r="AE380" s="507"/>
      <c r="AF380" s="507"/>
      <c r="AG380" s="507"/>
      <c r="AH380" s="507"/>
      <c r="AI380" s="507"/>
      <c r="AJ380" s="507"/>
      <c r="AK380" s="507"/>
      <c r="AL380" s="507"/>
      <c r="AM380" s="507"/>
      <c r="AN380" s="507"/>
      <c r="AO380" s="507"/>
      <c r="AP380" s="507"/>
      <c r="AQ380" s="563"/>
      <c r="AR380" s="563"/>
      <c r="AS380" s="507"/>
      <c r="AT380" s="507"/>
      <c r="AU380" s="507"/>
      <c r="AV380" s="507"/>
      <c r="AW380" s="507"/>
      <c r="AX380" s="507"/>
      <c r="AY380" s="507"/>
      <c r="AZ380" s="507"/>
      <c r="BA380" s="507"/>
      <c r="BB380" s="507"/>
      <c r="BC380" s="507"/>
      <c r="BD380" s="507"/>
      <c r="BE380" s="507"/>
      <c r="BF380" s="507"/>
      <c r="BG380" s="507"/>
      <c r="BH380" s="507"/>
      <c r="BI380" s="507"/>
      <c r="BJ380" s="507"/>
      <c r="BK380" s="507"/>
      <c r="BL380" s="507"/>
      <c r="BM380" s="507"/>
    </row>
    <row r="381" spans="1:65" ht="27" customHeight="1" x14ac:dyDescent="0.2">
      <c r="A381" s="564"/>
      <c r="B381" s="507"/>
      <c r="C381" s="507"/>
      <c r="D381" s="507"/>
      <c r="E381" s="507"/>
      <c r="F381" s="507"/>
      <c r="G381" s="507"/>
      <c r="H381" s="506"/>
      <c r="I381" s="1014"/>
      <c r="J381" s="506"/>
      <c r="K381" s="557"/>
      <c r="L381" s="506"/>
      <c r="M381" s="506"/>
      <c r="N381" s="506"/>
      <c r="O381" s="506"/>
      <c r="P381" s="1013"/>
      <c r="Q381" s="506"/>
      <c r="R381" s="558"/>
      <c r="S381" s="506"/>
      <c r="T381" s="506"/>
      <c r="U381" s="1012"/>
      <c r="V381" s="743"/>
      <c r="W381" s="506"/>
      <c r="X381" s="742"/>
      <c r="Y381" s="557"/>
      <c r="Z381" s="506"/>
      <c r="AA381" s="507"/>
      <c r="AB381" s="507"/>
      <c r="AC381" s="564"/>
      <c r="AD381" s="507"/>
      <c r="AE381" s="507"/>
      <c r="AF381" s="507"/>
      <c r="AG381" s="507"/>
      <c r="AH381" s="507"/>
      <c r="AI381" s="507"/>
      <c r="AJ381" s="507"/>
      <c r="AK381" s="507"/>
      <c r="AL381" s="507"/>
      <c r="AM381" s="507"/>
      <c r="AN381" s="507"/>
      <c r="AO381" s="507"/>
      <c r="AP381" s="507"/>
      <c r="AQ381" s="563"/>
      <c r="AR381" s="563"/>
      <c r="AS381" s="507"/>
      <c r="AT381" s="507"/>
      <c r="AU381" s="507"/>
      <c r="AV381" s="507"/>
      <c r="AW381" s="507"/>
      <c r="AX381" s="507"/>
      <c r="AY381" s="507"/>
      <c r="AZ381" s="507"/>
      <c r="BA381" s="507"/>
      <c r="BB381" s="507"/>
      <c r="BC381" s="507"/>
      <c r="BD381" s="507"/>
      <c r="BE381" s="507"/>
      <c r="BF381" s="507"/>
      <c r="BG381" s="507"/>
      <c r="BH381" s="507"/>
      <c r="BI381" s="507"/>
      <c r="BJ381" s="507"/>
      <c r="BK381" s="507"/>
      <c r="BL381" s="507"/>
      <c r="BM381" s="507"/>
    </row>
    <row r="382" spans="1:65" ht="27" customHeight="1" x14ac:dyDescent="0.2">
      <c r="A382" s="564"/>
      <c r="B382" s="507"/>
      <c r="C382" s="507"/>
      <c r="D382" s="507"/>
      <c r="E382" s="507"/>
      <c r="F382" s="507"/>
      <c r="G382" s="507"/>
      <c r="H382" s="506"/>
      <c r="I382" s="1014"/>
      <c r="J382" s="506"/>
      <c r="K382" s="557"/>
      <c r="L382" s="506"/>
      <c r="M382" s="506"/>
      <c r="N382" s="506"/>
      <c r="O382" s="506"/>
      <c r="P382" s="1013"/>
      <c r="Q382" s="506"/>
      <c r="R382" s="558"/>
      <c r="S382" s="506"/>
      <c r="T382" s="506"/>
      <c r="U382" s="1012"/>
      <c r="V382" s="743"/>
      <c r="W382" s="506"/>
      <c r="X382" s="742"/>
      <c r="Y382" s="557"/>
      <c r="Z382" s="506"/>
      <c r="AA382" s="507"/>
      <c r="AB382" s="507"/>
      <c r="AC382" s="564"/>
      <c r="AD382" s="507"/>
      <c r="AE382" s="507"/>
      <c r="AF382" s="507"/>
      <c r="AG382" s="507"/>
      <c r="AH382" s="507"/>
      <c r="AI382" s="507"/>
      <c r="AJ382" s="507"/>
      <c r="AK382" s="507"/>
      <c r="AL382" s="507"/>
      <c r="AM382" s="507"/>
      <c r="AN382" s="507"/>
      <c r="AO382" s="507"/>
      <c r="AP382" s="507"/>
      <c r="AQ382" s="563"/>
      <c r="AR382" s="563"/>
      <c r="AS382" s="507"/>
      <c r="AT382" s="507"/>
      <c r="AU382" s="507"/>
      <c r="AV382" s="507"/>
      <c r="AW382" s="507"/>
      <c r="AX382" s="507"/>
      <c r="AY382" s="507"/>
      <c r="AZ382" s="507"/>
      <c r="BA382" s="507"/>
      <c r="BB382" s="507"/>
      <c r="BC382" s="507"/>
      <c r="BD382" s="507"/>
      <c r="BE382" s="507"/>
      <c r="BF382" s="507"/>
      <c r="BG382" s="507"/>
      <c r="BH382" s="507"/>
      <c r="BI382" s="507"/>
      <c r="BJ382" s="507"/>
      <c r="BK382" s="507"/>
      <c r="BL382" s="507"/>
      <c r="BM382" s="507"/>
    </row>
    <row r="383" spans="1:65" ht="27" customHeight="1" x14ac:dyDescent="0.2">
      <c r="A383" s="564"/>
      <c r="B383" s="507"/>
      <c r="C383" s="507"/>
      <c r="D383" s="507"/>
      <c r="E383" s="507"/>
      <c r="F383" s="507"/>
      <c r="G383" s="507"/>
      <c r="H383" s="506"/>
      <c r="I383" s="1014"/>
      <c r="J383" s="506"/>
      <c r="K383" s="557"/>
      <c r="L383" s="506"/>
      <c r="M383" s="506"/>
      <c r="N383" s="506"/>
      <c r="O383" s="506"/>
      <c r="P383" s="1013"/>
      <c r="Q383" s="506"/>
      <c r="R383" s="558"/>
      <c r="S383" s="506"/>
      <c r="T383" s="506"/>
      <c r="U383" s="1012"/>
      <c r="V383" s="743"/>
      <c r="W383" s="506"/>
      <c r="X383" s="742"/>
      <c r="Y383" s="557"/>
      <c r="Z383" s="506"/>
      <c r="AA383" s="507"/>
      <c r="AB383" s="507"/>
      <c r="AC383" s="564"/>
      <c r="AD383" s="507"/>
      <c r="AE383" s="507"/>
      <c r="AF383" s="507"/>
      <c r="AG383" s="507"/>
      <c r="AH383" s="507"/>
      <c r="AI383" s="507"/>
      <c r="AJ383" s="507"/>
      <c r="AK383" s="507"/>
      <c r="AL383" s="507"/>
      <c r="AM383" s="507"/>
      <c r="AN383" s="507"/>
      <c r="AO383" s="507"/>
      <c r="AP383" s="507"/>
      <c r="AQ383" s="563"/>
      <c r="AR383" s="563"/>
      <c r="AS383" s="507"/>
      <c r="AT383" s="507"/>
      <c r="AU383" s="507"/>
      <c r="AV383" s="507"/>
      <c r="AW383" s="507"/>
      <c r="AX383" s="507"/>
      <c r="AY383" s="507"/>
      <c r="AZ383" s="507"/>
      <c r="BA383" s="507"/>
      <c r="BB383" s="507"/>
      <c r="BC383" s="507"/>
      <c r="BD383" s="507"/>
      <c r="BE383" s="507"/>
      <c r="BF383" s="507"/>
      <c r="BG383" s="507"/>
      <c r="BH383" s="507"/>
      <c r="BI383" s="507"/>
      <c r="BJ383" s="507"/>
      <c r="BK383" s="507"/>
      <c r="BL383" s="507"/>
      <c r="BM383" s="507"/>
    </row>
    <row r="384" spans="1:65" ht="27" customHeight="1" x14ac:dyDescent="0.2">
      <c r="A384" s="564"/>
      <c r="B384" s="507"/>
      <c r="C384" s="507"/>
      <c r="D384" s="507"/>
      <c r="E384" s="507"/>
      <c r="F384" s="507"/>
      <c r="G384" s="507"/>
      <c r="H384" s="506"/>
      <c r="I384" s="1014"/>
      <c r="J384" s="506"/>
      <c r="K384" s="557"/>
      <c r="L384" s="506"/>
      <c r="M384" s="506"/>
      <c r="N384" s="506"/>
      <c r="O384" s="506"/>
      <c r="P384" s="1013"/>
      <c r="Q384" s="506"/>
      <c r="R384" s="558"/>
      <c r="S384" s="506"/>
      <c r="T384" s="506"/>
      <c r="U384" s="1012"/>
      <c r="V384" s="743"/>
      <c r="W384" s="506"/>
      <c r="X384" s="742"/>
      <c r="Y384" s="557"/>
      <c r="Z384" s="506"/>
      <c r="AA384" s="507"/>
      <c r="AB384" s="507"/>
      <c r="AC384" s="564"/>
      <c r="AD384" s="507"/>
      <c r="AE384" s="507"/>
      <c r="AF384" s="507"/>
      <c r="AG384" s="507"/>
      <c r="AH384" s="507"/>
      <c r="AI384" s="507"/>
      <c r="AJ384" s="507"/>
      <c r="AK384" s="507"/>
      <c r="AL384" s="507"/>
      <c r="AM384" s="507"/>
      <c r="AN384" s="507"/>
      <c r="AO384" s="507"/>
      <c r="AP384" s="507"/>
      <c r="AQ384" s="563"/>
      <c r="AR384" s="563"/>
      <c r="AS384" s="507"/>
      <c r="AT384" s="507"/>
      <c r="AU384" s="507"/>
      <c r="AV384" s="507"/>
      <c r="AW384" s="507"/>
      <c r="AX384" s="507"/>
      <c r="AY384" s="507"/>
      <c r="AZ384" s="507"/>
      <c r="BA384" s="507"/>
      <c r="BB384" s="507"/>
      <c r="BC384" s="507"/>
      <c r="BD384" s="507"/>
      <c r="BE384" s="507"/>
      <c r="BF384" s="507"/>
      <c r="BG384" s="507"/>
      <c r="BH384" s="507"/>
      <c r="BI384" s="507"/>
      <c r="BJ384" s="507"/>
      <c r="BK384" s="507"/>
      <c r="BL384" s="507"/>
      <c r="BM384" s="507"/>
    </row>
    <row r="385" spans="1:65" ht="27" customHeight="1" x14ac:dyDescent="0.2">
      <c r="A385" s="564"/>
      <c r="B385" s="507"/>
      <c r="C385" s="507"/>
      <c r="D385" s="507"/>
      <c r="E385" s="507"/>
      <c r="F385" s="507"/>
      <c r="G385" s="507"/>
      <c r="H385" s="506"/>
      <c r="I385" s="1014"/>
      <c r="J385" s="506"/>
      <c r="K385" s="557"/>
      <c r="L385" s="506"/>
      <c r="M385" s="506"/>
      <c r="N385" s="506"/>
      <c r="O385" s="506"/>
      <c r="P385" s="1013"/>
      <c r="Q385" s="506"/>
      <c r="R385" s="558"/>
      <c r="S385" s="506"/>
      <c r="T385" s="506"/>
      <c r="U385" s="1012"/>
      <c r="V385" s="743"/>
      <c r="W385" s="506"/>
      <c r="X385" s="742"/>
      <c r="Y385" s="557"/>
      <c r="Z385" s="506"/>
      <c r="AA385" s="507"/>
      <c r="AB385" s="507"/>
      <c r="AC385" s="564"/>
      <c r="AD385" s="507"/>
      <c r="AE385" s="507"/>
      <c r="AF385" s="507"/>
      <c r="AG385" s="507"/>
      <c r="AH385" s="507"/>
      <c r="AI385" s="507"/>
      <c r="AJ385" s="507"/>
      <c r="AK385" s="507"/>
      <c r="AL385" s="507"/>
      <c r="AM385" s="507"/>
      <c r="AN385" s="507"/>
      <c r="AO385" s="507"/>
      <c r="AP385" s="507"/>
      <c r="AQ385" s="563"/>
      <c r="AR385" s="563"/>
      <c r="AS385" s="507"/>
      <c r="AT385" s="507"/>
      <c r="AU385" s="507"/>
      <c r="AV385" s="507"/>
      <c r="AW385" s="507"/>
      <c r="AX385" s="507"/>
      <c r="AY385" s="507"/>
      <c r="AZ385" s="507"/>
      <c r="BA385" s="507"/>
      <c r="BB385" s="507"/>
      <c r="BC385" s="507"/>
      <c r="BD385" s="507"/>
      <c r="BE385" s="507"/>
      <c r="BF385" s="507"/>
      <c r="BG385" s="507"/>
      <c r="BH385" s="507"/>
      <c r="BI385" s="507"/>
      <c r="BJ385" s="507"/>
      <c r="BK385" s="507"/>
      <c r="BL385" s="507"/>
      <c r="BM385" s="507"/>
    </row>
    <row r="386" spans="1:65" ht="27" customHeight="1" x14ac:dyDescent="0.2">
      <c r="A386" s="564"/>
      <c r="B386" s="507"/>
      <c r="C386" s="507"/>
      <c r="D386" s="507"/>
      <c r="E386" s="507"/>
      <c r="F386" s="507"/>
      <c r="G386" s="507"/>
      <c r="H386" s="506"/>
      <c r="I386" s="1014"/>
      <c r="J386" s="506"/>
      <c r="K386" s="557"/>
      <c r="L386" s="506"/>
      <c r="M386" s="506"/>
      <c r="N386" s="506"/>
      <c r="O386" s="506"/>
      <c r="P386" s="1013"/>
      <c r="Q386" s="506"/>
      <c r="R386" s="558"/>
      <c r="S386" s="506"/>
      <c r="T386" s="506"/>
      <c r="U386" s="1012"/>
      <c r="V386" s="743"/>
      <c r="W386" s="506"/>
      <c r="X386" s="742"/>
      <c r="Y386" s="557"/>
      <c r="Z386" s="506"/>
      <c r="AA386" s="507"/>
      <c r="AB386" s="507"/>
      <c r="AC386" s="564"/>
      <c r="AD386" s="507"/>
      <c r="AE386" s="507"/>
      <c r="AF386" s="507"/>
      <c r="AG386" s="507"/>
      <c r="AH386" s="507"/>
      <c r="AI386" s="507"/>
      <c r="AJ386" s="507"/>
      <c r="AK386" s="507"/>
      <c r="AL386" s="507"/>
      <c r="AM386" s="507"/>
      <c r="AN386" s="507"/>
      <c r="AO386" s="507"/>
      <c r="AP386" s="507"/>
      <c r="AQ386" s="563"/>
      <c r="AR386" s="563"/>
      <c r="AS386" s="507"/>
      <c r="AT386" s="507"/>
      <c r="AU386" s="507"/>
      <c r="AV386" s="507"/>
      <c r="AW386" s="507"/>
      <c r="AX386" s="507"/>
      <c r="AY386" s="507"/>
      <c r="AZ386" s="507"/>
      <c r="BA386" s="507"/>
      <c r="BB386" s="507"/>
      <c r="BC386" s="507"/>
      <c r="BD386" s="507"/>
      <c r="BE386" s="507"/>
      <c r="BF386" s="507"/>
      <c r="BG386" s="507"/>
      <c r="BH386" s="507"/>
      <c r="BI386" s="507"/>
      <c r="BJ386" s="507"/>
      <c r="BK386" s="507"/>
      <c r="BL386" s="507"/>
      <c r="BM386" s="507"/>
    </row>
    <row r="387" spans="1:65" ht="27" customHeight="1" x14ac:dyDescent="0.2">
      <c r="A387" s="564"/>
      <c r="B387" s="507"/>
      <c r="C387" s="507"/>
      <c r="D387" s="507"/>
      <c r="E387" s="507"/>
      <c r="F387" s="507"/>
      <c r="G387" s="507"/>
      <c r="H387" s="506"/>
      <c r="I387" s="1014"/>
      <c r="J387" s="506"/>
      <c r="K387" s="557"/>
      <c r="L387" s="506"/>
      <c r="M387" s="506"/>
      <c r="N387" s="506"/>
      <c r="O387" s="506"/>
      <c r="P387" s="1013"/>
      <c r="Q387" s="506"/>
      <c r="R387" s="558"/>
      <c r="S387" s="506"/>
      <c r="T387" s="506"/>
      <c r="U387" s="1012"/>
      <c r="V387" s="743"/>
      <c r="W387" s="506"/>
      <c r="X387" s="742"/>
      <c r="Y387" s="557"/>
      <c r="Z387" s="506"/>
      <c r="AA387" s="507"/>
      <c r="AB387" s="507"/>
      <c r="AC387" s="564"/>
      <c r="AD387" s="507"/>
      <c r="AE387" s="507"/>
      <c r="AF387" s="507"/>
      <c r="AG387" s="507"/>
      <c r="AH387" s="507"/>
      <c r="AI387" s="507"/>
      <c r="AJ387" s="507"/>
      <c r="AK387" s="507"/>
      <c r="AL387" s="507"/>
      <c r="AM387" s="507"/>
      <c r="AN387" s="507"/>
      <c r="AO387" s="507"/>
      <c r="AP387" s="507"/>
      <c r="AQ387" s="563"/>
      <c r="AR387" s="563"/>
      <c r="AS387" s="507"/>
      <c r="AT387" s="507"/>
      <c r="AU387" s="507"/>
      <c r="AV387" s="507"/>
      <c r="AW387" s="507"/>
      <c r="AX387" s="507"/>
      <c r="AY387" s="507"/>
      <c r="AZ387" s="507"/>
      <c r="BA387" s="507"/>
      <c r="BB387" s="507"/>
      <c r="BC387" s="507"/>
      <c r="BD387" s="507"/>
      <c r="BE387" s="507"/>
      <c r="BF387" s="507"/>
      <c r="BG387" s="507"/>
      <c r="BH387" s="507"/>
      <c r="BI387" s="507"/>
      <c r="BJ387" s="507"/>
      <c r="BK387" s="507"/>
      <c r="BL387" s="507"/>
      <c r="BM387" s="507"/>
    </row>
    <row r="388" spans="1:65" ht="27" customHeight="1" x14ac:dyDescent="0.2">
      <c r="A388" s="564"/>
      <c r="B388" s="507"/>
      <c r="C388" s="507"/>
      <c r="D388" s="507"/>
      <c r="E388" s="507"/>
      <c r="F388" s="507"/>
      <c r="G388" s="507"/>
      <c r="H388" s="506"/>
      <c r="I388" s="1014"/>
      <c r="J388" s="506"/>
      <c r="K388" s="557"/>
      <c r="L388" s="506"/>
      <c r="M388" s="506"/>
      <c r="N388" s="506"/>
      <c r="O388" s="506"/>
      <c r="P388" s="1013"/>
      <c r="Q388" s="506"/>
      <c r="R388" s="558"/>
      <c r="S388" s="506"/>
      <c r="T388" s="506"/>
      <c r="U388" s="1012"/>
      <c r="V388" s="743"/>
      <c r="W388" s="506"/>
      <c r="X388" s="742"/>
      <c r="Y388" s="557"/>
      <c r="Z388" s="506"/>
      <c r="AA388" s="507"/>
      <c r="AB388" s="507"/>
      <c r="AC388" s="564"/>
      <c r="AD388" s="507"/>
      <c r="AE388" s="507"/>
      <c r="AF388" s="507"/>
      <c r="AG388" s="507"/>
      <c r="AH388" s="507"/>
      <c r="AI388" s="507"/>
      <c r="AJ388" s="507"/>
      <c r="AK388" s="507"/>
      <c r="AL388" s="507"/>
      <c r="AM388" s="507"/>
      <c r="AN388" s="507"/>
      <c r="AO388" s="507"/>
      <c r="AP388" s="507"/>
      <c r="AQ388" s="563"/>
      <c r="AR388" s="563"/>
      <c r="AS388" s="507"/>
      <c r="AT388" s="507"/>
      <c r="AU388" s="507"/>
      <c r="AV388" s="507"/>
      <c r="AW388" s="507"/>
      <c r="AX388" s="507"/>
      <c r="AY388" s="507"/>
      <c r="AZ388" s="507"/>
      <c r="BA388" s="507"/>
      <c r="BB388" s="507"/>
      <c r="BC388" s="507"/>
      <c r="BD388" s="507"/>
      <c r="BE388" s="507"/>
      <c r="BF388" s="507"/>
      <c r="BG388" s="507"/>
      <c r="BH388" s="507"/>
      <c r="BI388" s="507"/>
      <c r="BJ388" s="507"/>
      <c r="BK388" s="507"/>
      <c r="BL388" s="507"/>
      <c r="BM388" s="507"/>
    </row>
    <row r="389" spans="1:65" ht="27" customHeight="1" x14ac:dyDescent="0.2">
      <c r="A389" s="564"/>
      <c r="B389" s="507"/>
      <c r="C389" s="507"/>
      <c r="D389" s="507"/>
      <c r="E389" s="507"/>
      <c r="F389" s="507"/>
      <c r="G389" s="507"/>
      <c r="H389" s="506"/>
      <c r="I389" s="1014"/>
      <c r="J389" s="506"/>
      <c r="K389" s="557"/>
      <c r="L389" s="506"/>
      <c r="M389" s="506"/>
      <c r="N389" s="506"/>
      <c r="O389" s="506"/>
      <c r="P389" s="1013"/>
      <c r="Q389" s="506"/>
      <c r="R389" s="558"/>
      <c r="S389" s="506"/>
      <c r="T389" s="506"/>
      <c r="U389" s="1012"/>
      <c r="V389" s="743"/>
      <c r="W389" s="506"/>
      <c r="X389" s="742"/>
      <c r="Y389" s="557"/>
      <c r="Z389" s="506"/>
      <c r="AA389" s="507"/>
      <c r="AB389" s="507"/>
      <c r="AC389" s="564"/>
      <c r="AD389" s="507"/>
      <c r="AE389" s="507"/>
      <c r="AF389" s="507"/>
      <c r="AG389" s="507"/>
      <c r="AH389" s="507"/>
      <c r="AI389" s="507"/>
      <c r="AJ389" s="507"/>
      <c r="AK389" s="507"/>
      <c r="AL389" s="507"/>
      <c r="AM389" s="507"/>
      <c r="AN389" s="507"/>
      <c r="AO389" s="507"/>
      <c r="AP389" s="507"/>
      <c r="AQ389" s="563"/>
      <c r="AR389" s="563"/>
      <c r="AS389" s="507"/>
      <c r="AT389" s="507"/>
      <c r="AU389" s="507"/>
      <c r="AV389" s="507"/>
      <c r="AW389" s="507"/>
      <c r="AX389" s="507"/>
      <c r="AY389" s="507"/>
      <c r="AZ389" s="507"/>
      <c r="BA389" s="507"/>
      <c r="BB389" s="507"/>
      <c r="BC389" s="507"/>
      <c r="BD389" s="507"/>
      <c r="BE389" s="507"/>
      <c r="BF389" s="507"/>
      <c r="BG389" s="507"/>
      <c r="BH389" s="507"/>
      <c r="BI389" s="507"/>
      <c r="BJ389" s="507"/>
      <c r="BK389" s="507"/>
      <c r="BL389" s="507"/>
      <c r="BM389" s="507"/>
    </row>
    <row r="390" spans="1:65" ht="27" customHeight="1" x14ac:dyDescent="0.2">
      <c r="A390" s="564"/>
      <c r="B390" s="507"/>
      <c r="C390" s="507"/>
      <c r="D390" s="507"/>
      <c r="E390" s="507"/>
      <c r="F390" s="507"/>
      <c r="G390" s="507"/>
      <c r="H390" s="506"/>
      <c r="I390" s="1014"/>
      <c r="J390" s="506"/>
      <c r="K390" s="557"/>
      <c r="L390" s="506"/>
      <c r="M390" s="506"/>
      <c r="N390" s="506"/>
      <c r="O390" s="506"/>
      <c r="P390" s="1013"/>
      <c r="Q390" s="506"/>
      <c r="R390" s="558"/>
      <c r="S390" s="506"/>
      <c r="T390" s="506"/>
      <c r="U390" s="1012"/>
      <c r="V390" s="743"/>
      <c r="W390" s="506"/>
      <c r="X390" s="742"/>
      <c r="Y390" s="557"/>
      <c r="Z390" s="506"/>
      <c r="AA390" s="507"/>
      <c r="AB390" s="507"/>
      <c r="AC390" s="564"/>
      <c r="AD390" s="507"/>
      <c r="AE390" s="507"/>
      <c r="AF390" s="507"/>
      <c r="AG390" s="507"/>
      <c r="AH390" s="507"/>
      <c r="AI390" s="507"/>
      <c r="AJ390" s="507"/>
      <c r="AK390" s="507"/>
      <c r="AL390" s="507"/>
      <c r="AM390" s="507"/>
      <c r="AN390" s="507"/>
      <c r="AO390" s="507"/>
      <c r="AP390" s="507"/>
      <c r="AQ390" s="563"/>
      <c r="AR390" s="563"/>
      <c r="AS390" s="507"/>
      <c r="AT390" s="507"/>
      <c r="AU390" s="507"/>
      <c r="AV390" s="507"/>
      <c r="AW390" s="507"/>
      <c r="AX390" s="507"/>
      <c r="AY390" s="507"/>
      <c r="AZ390" s="507"/>
      <c r="BA390" s="507"/>
      <c r="BB390" s="507"/>
      <c r="BC390" s="507"/>
      <c r="BD390" s="507"/>
      <c r="BE390" s="507"/>
      <c r="BF390" s="507"/>
      <c r="BG390" s="507"/>
      <c r="BH390" s="507"/>
      <c r="BI390" s="507"/>
      <c r="BJ390" s="507"/>
      <c r="BK390" s="507"/>
      <c r="BL390" s="507"/>
      <c r="BM390" s="507"/>
    </row>
    <row r="391" spans="1:65" ht="27" customHeight="1" x14ac:dyDescent="0.2">
      <c r="A391" s="564"/>
      <c r="B391" s="507"/>
      <c r="C391" s="507"/>
      <c r="D391" s="507"/>
      <c r="E391" s="507"/>
      <c r="F391" s="507"/>
      <c r="G391" s="507"/>
      <c r="H391" s="506"/>
      <c r="I391" s="1014"/>
      <c r="J391" s="506"/>
      <c r="K391" s="557"/>
      <c r="L391" s="506"/>
      <c r="M391" s="506"/>
      <c r="N391" s="506"/>
      <c r="O391" s="506"/>
      <c r="P391" s="1013"/>
      <c r="Q391" s="506"/>
      <c r="R391" s="558"/>
      <c r="S391" s="506"/>
      <c r="T391" s="506"/>
      <c r="U391" s="1012"/>
      <c r="V391" s="743"/>
      <c r="W391" s="506"/>
      <c r="X391" s="742"/>
      <c r="Y391" s="557"/>
      <c r="Z391" s="506"/>
      <c r="AA391" s="507"/>
      <c r="AB391" s="507"/>
      <c r="AC391" s="564"/>
      <c r="AD391" s="507"/>
      <c r="AE391" s="507"/>
      <c r="AF391" s="507"/>
      <c r="AG391" s="507"/>
      <c r="AH391" s="507"/>
      <c r="AI391" s="507"/>
      <c r="AJ391" s="507"/>
      <c r="AK391" s="507"/>
      <c r="AL391" s="507"/>
      <c r="AM391" s="507"/>
      <c r="AN391" s="507"/>
      <c r="AO391" s="507"/>
      <c r="AP391" s="507"/>
      <c r="AQ391" s="563"/>
      <c r="AR391" s="563"/>
      <c r="AS391" s="507"/>
      <c r="AT391" s="507"/>
      <c r="AU391" s="507"/>
      <c r="AV391" s="507"/>
      <c r="AW391" s="507"/>
      <c r="AX391" s="507"/>
      <c r="AY391" s="507"/>
      <c r="AZ391" s="507"/>
      <c r="BA391" s="507"/>
      <c r="BB391" s="507"/>
      <c r="BC391" s="507"/>
      <c r="BD391" s="507"/>
      <c r="BE391" s="507"/>
      <c r="BF391" s="507"/>
      <c r="BG391" s="507"/>
      <c r="BH391" s="507"/>
      <c r="BI391" s="507"/>
      <c r="BJ391" s="507"/>
      <c r="BK391" s="507"/>
      <c r="BL391" s="507"/>
      <c r="BM391" s="507"/>
    </row>
    <row r="392" spans="1:65" ht="27" customHeight="1" x14ac:dyDescent="0.2">
      <c r="A392" s="564"/>
      <c r="B392" s="507"/>
      <c r="C392" s="507"/>
      <c r="D392" s="507"/>
      <c r="E392" s="507"/>
      <c r="F392" s="507"/>
      <c r="G392" s="507"/>
      <c r="H392" s="506"/>
      <c r="I392" s="1014"/>
      <c r="J392" s="506"/>
      <c r="K392" s="557"/>
      <c r="L392" s="506"/>
      <c r="M392" s="506"/>
      <c r="N392" s="506"/>
      <c r="O392" s="506"/>
      <c r="P392" s="1013"/>
      <c r="Q392" s="506"/>
      <c r="R392" s="558"/>
      <c r="S392" s="506"/>
      <c r="T392" s="506"/>
      <c r="U392" s="1012"/>
      <c r="V392" s="743"/>
      <c r="W392" s="506"/>
      <c r="X392" s="742"/>
      <c r="Y392" s="557"/>
      <c r="Z392" s="506"/>
      <c r="AA392" s="507"/>
      <c r="AB392" s="507"/>
      <c r="AC392" s="564"/>
      <c r="AD392" s="507"/>
      <c r="AE392" s="507"/>
      <c r="AF392" s="507"/>
      <c r="AG392" s="507"/>
      <c r="AH392" s="507"/>
      <c r="AI392" s="507"/>
      <c r="AJ392" s="507"/>
      <c r="AK392" s="507"/>
      <c r="AL392" s="507"/>
      <c r="AM392" s="507"/>
      <c r="AN392" s="507"/>
      <c r="AO392" s="507"/>
      <c r="AP392" s="507"/>
      <c r="AQ392" s="563"/>
      <c r="AR392" s="563"/>
      <c r="AS392" s="507"/>
      <c r="AT392" s="507"/>
      <c r="AU392" s="507"/>
      <c r="AV392" s="507"/>
      <c r="AW392" s="507"/>
      <c r="AX392" s="507"/>
      <c r="AY392" s="507"/>
      <c r="AZ392" s="507"/>
      <c r="BA392" s="507"/>
      <c r="BB392" s="507"/>
      <c r="BC392" s="507"/>
      <c r="BD392" s="507"/>
      <c r="BE392" s="507"/>
      <c r="BF392" s="507"/>
      <c r="BG392" s="507"/>
      <c r="BH392" s="507"/>
      <c r="BI392" s="507"/>
      <c r="BJ392" s="507"/>
      <c r="BK392" s="507"/>
      <c r="BL392" s="507"/>
      <c r="BM392" s="507"/>
    </row>
    <row r="393" spans="1:65" ht="27" customHeight="1" x14ac:dyDescent="0.2">
      <c r="A393" s="564"/>
      <c r="B393" s="507"/>
      <c r="C393" s="507"/>
      <c r="D393" s="507"/>
      <c r="E393" s="507"/>
      <c r="F393" s="507"/>
      <c r="G393" s="507"/>
      <c r="H393" s="506"/>
      <c r="I393" s="1014"/>
      <c r="J393" s="506"/>
      <c r="K393" s="557"/>
      <c r="L393" s="506"/>
      <c r="M393" s="506"/>
      <c r="N393" s="506"/>
      <c r="O393" s="506"/>
      <c r="P393" s="1013"/>
      <c r="Q393" s="506"/>
      <c r="R393" s="558"/>
      <c r="S393" s="506"/>
      <c r="T393" s="506"/>
      <c r="U393" s="1012"/>
      <c r="V393" s="743"/>
      <c r="W393" s="506"/>
      <c r="X393" s="742"/>
      <c r="Y393" s="557"/>
      <c r="Z393" s="506"/>
      <c r="AA393" s="507"/>
      <c r="AB393" s="507"/>
      <c r="AC393" s="564"/>
      <c r="AD393" s="507"/>
      <c r="AE393" s="507"/>
      <c r="AF393" s="507"/>
      <c r="AG393" s="507"/>
      <c r="AH393" s="507"/>
      <c r="AI393" s="507"/>
      <c r="AJ393" s="507"/>
      <c r="AK393" s="507"/>
      <c r="AL393" s="507"/>
      <c r="AM393" s="507"/>
      <c r="AN393" s="507"/>
      <c r="AO393" s="507"/>
      <c r="AP393" s="507"/>
      <c r="AQ393" s="563"/>
      <c r="AR393" s="563"/>
      <c r="AS393" s="507"/>
      <c r="AT393" s="507"/>
      <c r="AU393" s="507"/>
      <c r="AV393" s="507"/>
      <c r="AW393" s="507"/>
      <c r="AX393" s="507"/>
      <c r="AY393" s="507"/>
      <c r="AZ393" s="507"/>
      <c r="BA393" s="507"/>
      <c r="BB393" s="507"/>
      <c r="BC393" s="507"/>
      <c r="BD393" s="507"/>
      <c r="BE393" s="507"/>
      <c r="BF393" s="507"/>
      <c r="BG393" s="507"/>
      <c r="BH393" s="507"/>
      <c r="BI393" s="507"/>
      <c r="BJ393" s="507"/>
      <c r="BK393" s="507"/>
      <c r="BL393" s="507"/>
      <c r="BM393" s="507"/>
    </row>
    <row r="394" spans="1:65" ht="27" customHeight="1" x14ac:dyDescent="0.2">
      <c r="A394" s="564"/>
      <c r="B394" s="507"/>
      <c r="C394" s="507"/>
      <c r="D394" s="507"/>
      <c r="E394" s="507"/>
      <c r="F394" s="507"/>
      <c r="G394" s="507"/>
      <c r="H394" s="506"/>
      <c r="I394" s="1014"/>
      <c r="J394" s="506"/>
      <c r="K394" s="557"/>
      <c r="L394" s="506"/>
      <c r="M394" s="506"/>
      <c r="N394" s="506"/>
      <c r="O394" s="506"/>
      <c r="P394" s="1013"/>
      <c r="Q394" s="506"/>
      <c r="R394" s="558"/>
      <c r="S394" s="506"/>
      <c r="T394" s="506"/>
      <c r="U394" s="1012"/>
      <c r="V394" s="743"/>
      <c r="W394" s="506"/>
      <c r="X394" s="742"/>
      <c r="Y394" s="557"/>
      <c r="Z394" s="506"/>
      <c r="AA394" s="507"/>
      <c r="AB394" s="507"/>
      <c r="AC394" s="564"/>
      <c r="AD394" s="507"/>
      <c r="AE394" s="507"/>
      <c r="AF394" s="507"/>
      <c r="AG394" s="507"/>
      <c r="AH394" s="507"/>
      <c r="AI394" s="507"/>
      <c r="AJ394" s="507"/>
      <c r="AK394" s="507"/>
      <c r="AL394" s="507"/>
      <c r="AM394" s="507"/>
      <c r="AN394" s="507"/>
      <c r="AO394" s="507"/>
      <c r="AP394" s="507"/>
      <c r="AQ394" s="563"/>
      <c r="AR394" s="563"/>
      <c r="AS394" s="507"/>
      <c r="AT394" s="507"/>
      <c r="AU394" s="507"/>
      <c r="AV394" s="507"/>
      <c r="AW394" s="507"/>
      <c r="AX394" s="507"/>
      <c r="AY394" s="507"/>
      <c r="AZ394" s="507"/>
      <c r="BA394" s="507"/>
      <c r="BB394" s="507"/>
      <c r="BC394" s="507"/>
      <c r="BD394" s="507"/>
      <c r="BE394" s="507"/>
      <c r="BF394" s="507"/>
      <c r="BG394" s="507"/>
      <c r="BH394" s="507"/>
      <c r="BI394" s="507"/>
      <c r="BJ394" s="507"/>
      <c r="BK394" s="507"/>
      <c r="BL394" s="507"/>
      <c r="BM394" s="507"/>
    </row>
    <row r="395" spans="1:65" ht="27" customHeight="1" x14ac:dyDescent="0.2">
      <c r="A395" s="564"/>
      <c r="B395" s="507"/>
      <c r="C395" s="507"/>
      <c r="D395" s="507"/>
      <c r="E395" s="507"/>
      <c r="F395" s="507"/>
      <c r="G395" s="507"/>
      <c r="H395" s="506"/>
      <c r="I395" s="1014"/>
      <c r="J395" s="506"/>
      <c r="K395" s="557"/>
      <c r="L395" s="506"/>
      <c r="M395" s="506"/>
      <c r="N395" s="506"/>
      <c r="O395" s="506"/>
      <c r="P395" s="1013"/>
      <c r="Q395" s="506"/>
      <c r="R395" s="558"/>
      <c r="S395" s="506"/>
      <c r="T395" s="506"/>
      <c r="U395" s="1012"/>
      <c r="V395" s="743"/>
      <c r="W395" s="506"/>
      <c r="X395" s="742"/>
      <c r="Y395" s="557"/>
      <c r="Z395" s="506"/>
      <c r="AA395" s="507"/>
      <c r="AB395" s="507"/>
      <c r="AC395" s="564"/>
      <c r="AD395" s="507"/>
      <c r="AE395" s="507"/>
      <c r="AF395" s="507"/>
      <c r="AG395" s="507"/>
      <c r="AH395" s="507"/>
      <c r="AI395" s="507"/>
      <c r="AJ395" s="507"/>
      <c r="AK395" s="507"/>
      <c r="AL395" s="507"/>
      <c r="AM395" s="507"/>
      <c r="AN395" s="507"/>
      <c r="AO395" s="507"/>
      <c r="AP395" s="507"/>
      <c r="AQ395" s="563"/>
      <c r="AR395" s="563"/>
      <c r="AS395" s="507"/>
      <c r="AT395" s="507"/>
      <c r="AU395" s="507"/>
      <c r="AV395" s="507"/>
      <c r="AW395" s="507"/>
      <c r="AX395" s="507"/>
      <c r="AY395" s="507"/>
      <c r="AZ395" s="507"/>
      <c r="BA395" s="507"/>
      <c r="BB395" s="507"/>
      <c r="BC395" s="507"/>
      <c r="BD395" s="507"/>
      <c r="BE395" s="507"/>
      <c r="BF395" s="507"/>
      <c r="BG395" s="507"/>
      <c r="BH395" s="507"/>
      <c r="BI395" s="507"/>
      <c r="BJ395" s="507"/>
      <c r="BK395" s="507"/>
      <c r="BL395" s="507"/>
      <c r="BM395" s="507"/>
    </row>
    <row r="396" spans="1:65" ht="27" customHeight="1" x14ac:dyDescent="0.2">
      <c r="A396" s="564"/>
      <c r="B396" s="507"/>
      <c r="C396" s="507"/>
      <c r="D396" s="507"/>
      <c r="E396" s="507"/>
      <c r="F396" s="507"/>
      <c r="G396" s="507"/>
      <c r="H396" s="506"/>
      <c r="I396" s="1014"/>
      <c r="J396" s="506"/>
      <c r="K396" s="557"/>
      <c r="L396" s="506"/>
      <c r="M396" s="506"/>
      <c r="N396" s="506"/>
      <c r="O396" s="506"/>
      <c r="P396" s="1013"/>
      <c r="Q396" s="506"/>
      <c r="R396" s="558"/>
      <c r="S396" s="506"/>
      <c r="T396" s="506"/>
      <c r="U396" s="1012"/>
      <c r="V396" s="743"/>
      <c r="W396" s="506"/>
      <c r="X396" s="742"/>
      <c r="Y396" s="557"/>
      <c r="Z396" s="506"/>
      <c r="AA396" s="507"/>
      <c r="AB396" s="507"/>
      <c r="AC396" s="564"/>
      <c r="AD396" s="507"/>
      <c r="AE396" s="507"/>
      <c r="AF396" s="507"/>
      <c r="AG396" s="507"/>
      <c r="AH396" s="507"/>
      <c r="AI396" s="507"/>
      <c r="AJ396" s="507"/>
      <c r="AK396" s="507"/>
      <c r="AL396" s="507"/>
      <c r="AM396" s="507"/>
      <c r="AN396" s="507"/>
      <c r="AO396" s="507"/>
      <c r="AP396" s="507"/>
      <c r="AQ396" s="563"/>
      <c r="AR396" s="563"/>
      <c r="AS396" s="507"/>
      <c r="AT396" s="507"/>
      <c r="AU396" s="507"/>
      <c r="AV396" s="507"/>
      <c r="AW396" s="507"/>
      <c r="AX396" s="507"/>
      <c r="AY396" s="507"/>
      <c r="AZ396" s="507"/>
      <c r="BA396" s="507"/>
      <c r="BB396" s="507"/>
      <c r="BC396" s="507"/>
      <c r="BD396" s="507"/>
      <c r="BE396" s="507"/>
      <c r="BF396" s="507"/>
      <c r="BG396" s="507"/>
      <c r="BH396" s="507"/>
      <c r="BI396" s="507"/>
      <c r="BJ396" s="507"/>
      <c r="BK396" s="507"/>
      <c r="BL396" s="507"/>
      <c r="BM396" s="507"/>
    </row>
    <row r="397" spans="1:65" ht="27" customHeight="1" x14ac:dyDescent="0.2">
      <c r="A397" s="564"/>
      <c r="B397" s="507"/>
      <c r="C397" s="507"/>
      <c r="D397" s="507"/>
      <c r="E397" s="507"/>
      <c r="F397" s="507"/>
      <c r="G397" s="507"/>
      <c r="H397" s="506"/>
      <c r="I397" s="1014"/>
      <c r="J397" s="506"/>
      <c r="K397" s="557"/>
      <c r="L397" s="506"/>
      <c r="M397" s="506"/>
      <c r="N397" s="506"/>
      <c r="O397" s="506"/>
      <c r="P397" s="1013"/>
      <c r="Q397" s="506"/>
      <c r="R397" s="558"/>
      <c r="S397" s="506"/>
      <c r="T397" s="506"/>
      <c r="U397" s="1012"/>
      <c r="V397" s="743"/>
      <c r="W397" s="506"/>
      <c r="X397" s="742"/>
      <c r="Y397" s="557"/>
      <c r="Z397" s="506"/>
      <c r="AA397" s="507"/>
      <c r="AB397" s="507"/>
      <c r="AC397" s="564"/>
      <c r="AD397" s="507"/>
      <c r="AE397" s="507"/>
      <c r="AF397" s="507"/>
      <c r="AG397" s="507"/>
      <c r="AH397" s="507"/>
      <c r="AI397" s="507"/>
      <c r="AJ397" s="507"/>
      <c r="AK397" s="507"/>
      <c r="AL397" s="507"/>
      <c r="AM397" s="507"/>
      <c r="AN397" s="507"/>
      <c r="AO397" s="507"/>
      <c r="AP397" s="507"/>
      <c r="AQ397" s="563"/>
      <c r="AR397" s="563"/>
      <c r="AS397" s="507"/>
      <c r="AT397" s="507"/>
      <c r="AU397" s="507"/>
      <c r="AV397" s="507"/>
      <c r="AW397" s="507"/>
      <c r="AX397" s="507"/>
      <c r="AY397" s="507"/>
      <c r="AZ397" s="507"/>
      <c r="BA397" s="507"/>
      <c r="BB397" s="507"/>
      <c r="BC397" s="507"/>
      <c r="BD397" s="507"/>
      <c r="BE397" s="507"/>
      <c r="BF397" s="507"/>
      <c r="BG397" s="507"/>
      <c r="BH397" s="507"/>
      <c r="BI397" s="507"/>
      <c r="BJ397" s="507"/>
      <c r="BK397" s="507"/>
      <c r="BL397" s="507"/>
      <c r="BM397" s="507"/>
    </row>
    <row r="398" spans="1:65" ht="27" customHeight="1" x14ac:dyDescent="0.2">
      <c r="A398" s="564"/>
      <c r="B398" s="507"/>
      <c r="C398" s="507"/>
      <c r="D398" s="507"/>
      <c r="E398" s="507"/>
      <c r="F398" s="507"/>
      <c r="G398" s="507"/>
      <c r="H398" s="506"/>
      <c r="I398" s="1014"/>
      <c r="J398" s="506"/>
      <c r="K398" s="557"/>
      <c r="L398" s="506"/>
      <c r="M398" s="506"/>
      <c r="N398" s="506"/>
      <c r="O398" s="506"/>
      <c r="P398" s="1013"/>
      <c r="Q398" s="506"/>
      <c r="R398" s="558"/>
      <c r="S398" s="506"/>
      <c r="T398" s="506"/>
      <c r="U398" s="1012"/>
      <c r="V398" s="743"/>
      <c r="W398" s="506"/>
      <c r="X398" s="742"/>
      <c r="Y398" s="557"/>
      <c r="Z398" s="506"/>
      <c r="AA398" s="507"/>
      <c r="AB398" s="507"/>
      <c r="AC398" s="564"/>
      <c r="AD398" s="507"/>
      <c r="AE398" s="507"/>
      <c r="AF398" s="507"/>
      <c r="AG398" s="507"/>
      <c r="AH398" s="507"/>
      <c r="AI398" s="507"/>
      <c r="AJ398" s="507"/>
      <c r="AK398" s="507"/>
      <c r="AL398" s="507"/>
      <c r="AM398" s="507"/>
      <c r="AN398" s="507"/>
      <c r="AO398" s="507"/>
      <c r="AP398" s="507"/>
      <c r="AQ398" s="563"/>
      <c r="AR398" s="563"/>
      <c r="AS398" s="507"/>
      <c r="AT398" s="507"/>
      <c r="AU398" s="507"/>
      <c r="AV398" s="507"/>
      <c r="AW398" s="507"/>
      <c r="AX398" s="507"/>
      <c r="AY398" s="507"/>
      <c r="AZ398" s="507"/>
      <c r="BA398" s="507"/>
      <c r="BB398" s="507"/>
      <c r="BC398" s="507"/>
      <c r="BD398" s="507"/>
      <c r="BE398" s="507"/>
      <c r="BF398" s="507"/>
      <c r="BG398" s="507"/>
      <c r="BH398" s="507"/>
      <c r="BI398" s="507"/>
      <c r="BJ398" s="507"/>
      <c r="BK398" s="507"/>
      <c r="BL398" s="507"/>
      <c r="BM398" s="507"/>
    </row>
    <row r="399" spans="1:65" ht="27" customHeight="1" x14ac:dyDescent="0.2">
      <c r="A399" s="564"/>
      <c r="B399" s="507"/>
      <c r="C399" s="507"/>
      <c r="D399" s="507"/>
      <c r="E399" s="507"/>
      <c r="F399" s="507"/>
      <c r="G399" s="507"/>
      <c r="H399" s="506"/>
      <c r="I399" s="1014"/>
      <c r="J399" s="506"/>
      <c r="K399" s="557"/>
      <c r="L399" s="506"/>
      <c r="M399" s="506"/>
      <c r="N399" s="506"/>
      <c r="O399" s="506"/>
      <c r="P399" s="1013"/>
      <c r="Q399" s="506"/>
      <c r="R399" s="558"/>
      <c r="S399" s="506"/>
      <c r="T399" s="506"/>
      <c r="U399" s="1012"/>
      <c r="V399" s="743"/>
      <c r="W399" s="506"/>
      <c r="X399" s="742"/>
      <c r="Y399" s="557"/>
      <c r="Z399" s="506"/>
      <c r="AA399" s="507"/>
      <c r="AB399" s="507"/>
      <c r="AC399" s="564"/>
      <c r="AD399" s="507"/>
      <c r="AE399" s="507"/>
      <c r="AF399" s="507"/>
      <c r="AG399" s="507"/>
      <c r="AH399" s="507"/>
      <c r="AI399" s="507"/>
      <c r="AJ399" s="507"/>
      <c r="AK399" s="507"/>
      <c r="AL399" s="507"/>
      <c r="AM399" s="507"/>
      <c r="AN399" s="507"/>
      <c r="AO399" s="507"/>
      <c r="AP399" s="507"/>
      <c r="AQ399" s="563"/>
      <c r="AR399" s="563"/>
      <c r="AS399" s="507"/>
      <c r="AT399" s="507"/>
      <c r="AU399" s="507"/>
      <c r="AV399" s="507"/>
      <c r="AW399" s="507"/>
      <c r="AX399" s="507"/>
      <c r="AY399" s="507"/>
      <c r="AZ399" s="507"/>
      <c r="BA399" s="507"/>
      <c r="BB399" s="507"/>
      <c r="BC399" s="507"/>
      <c r="BD399" s="507"/>
      <c r="BE399" s="507"/>
      <c r="BF399" s="507"/>
      <c r="BG399" s="507"/>
      <c r="BH399" s="507"/>
      <c r="BI399" s="507"/>
      <c r="BJ399" s="507"/>
      <c r="BK399" s="507"/>
      <c r="BL399" s="507"/>
      <c r="BM399" s="507"/>
    </row>
    <row r="400" spans="1:65" ht="27" customHeight="1" x14ac:dyDescent="0.2">
      <c r="A400" s="564"/>
      <c r="B400" s="507"/>
      <c r="C400" s="507"/>
      <c r="D400" s="507"/>
      <c r="E400" s="507"/>
      <c r="F400" s="507"/>
      <c r="G400" s="507"/>
      <c r="H400" s="506"/>
      <c r="I400" s="1014"/>
      <c r="J400" s="506"/>
      <c r="K400" s="557"/>
      <c r="L400" s="506"/>
      <c r="M400" s="506"/>
      <c r="N400" s="506"/>
      <c r="O400" s="506"/>
      <c r="P400" s="1013"/>
      <c r="Q400" s="506"/>
      <c r="R400" s="558"/>
      <c r="S400" s="506"/>
      <c r="T400" s="506"/>
      <c r="U400" s="1012"/>
      <c r="V400" s="743"/>
      <c r="W400" s="506"/>
      <c r="X400" s="742"/>
      <c r="Y400" s="557"/>
      <c r="Z400" s="506"/>
      <c r="AA400" s="507"/>
      <c r="AB400" s="507"/>
      <c r="AC400" s="564"/>
      <c r="AD400" s="507"/>
      <c r="AE400" s="507"/>
      <c r="AF400" s="507"/>
      <c r="AG400" s="507"/>
      <c r="AH400" s="507"/>
      <c r="AI400" s="507"/>
      <c r="AJ400" s="507"/>
      <c r="AK400" s="507"/>
      <c r="AL400" s="507"/>
      <c r="AM400" s="507"/>
      <c r="AN400" s="507"/>
      <c r="AO400" s="507"/>
      <c r="AP400" s="507"/>
      <c r="AQ400" s="563"/>
      <c r="AR400" s="563"/>
      <c r="AS400" s="507"/>
      <c r="AT400" s="507"/>
      <c r="AU400" s="507"/>
      <c r="AV400" s="507"/>
      <c r="AW400" s="507"/>
      <c r="AX400" s="507"/>
      <c r="AY400" s="507"/>
      <c r="AZ400" s="507"/>
      <c r="BA400" s="507"/>
      <c r="BB400" s="507"/>
      <c r="BC400" s="507"/>
      <c r="BD400" s="507"/>
      <c r="BE400" s="507"/>
      <c r="BF400" s="507"/>
      <c r="BG400" s="507"/>
      <c r="BH400" s="507"/>
      <c r="BI400" s="507"/>
      <c r="BJ400" s="507"/>
      <c r="BK400" s="507"/>
      <c r="BL400" s="507"/>
      <c r="BM400" s="507"/>
    </row>
    <row r="401" spans="1:65" ht="27" customHeight="1" x14ac:dyDescent="0.2">
      <c r="A401" s="564"/>
      <c r="B401" s="507"/>
      <c r="C401" s="507"/>
      <c r="D401" s="507"/>
      <c r="E401" s="507"/>
      <c r="F401" s="507"/>
      <c r="G401" s="507"/>
      <c r="H401" s="506"/>
      <c r="I401" s="1014"/>
      <c r="J401" s="506"/>
      <c r="K401" s="557"/>
      <c r="L401" s="506"/>
      <c r="M401" s="506"/>
      <c r="N401" s="506"/>
      <c r="O401" s="506"/>
      <c r="P401" s="1013"/>
      <c r="Q401" s="506"/>
      <c r="R401" s="558"/>
      <c r="S401" s="506"/>
      <c r="T401" s="506"/>
      <c r="U401" s="1012"/>
      <c r="V401" s="743"/>
      <c r="W401" s="506"/>
      <c r="X401" s="742"/>
      <c r="Y401" s="557"/>
      <c r="Z401" s="506"/>
      <c r="AA401" s="507"/>
      <c r="AB401" s="507"/>
      <c r="AC401" s="564"/>
      <c r="AD401" s="507"/>
      <c r="AE401" s="507"/>
      <c r="AF401" s="507"/>
      <c r="AG401" s="507"/>
      <c r="AH401" s="507"/>
      <c r="AI401" s="507"/>
      <c r="AJ401" s="507"/>
      <c r="AK401" s="507"/>
      <c r="AL401" s="507"/>
      <c r="AM401" s="507"/>
      <c r="AN401" s="507"/>
      <c r="AO401" s="507"/>
      <c r="AP401" s="507"/>
      <c r="AQ401" s="563"/>
      <c r="AR401" s="563"/>
      <c r="AS401" s="507"/>
      <c r="AT401" s="507"/>
      <c r="AU401" s="507"/>
      <c r="AV401" s="507"/>
      <c r="AW401" s="507"/>
      <c r="AX401" s="507"/>
      <c r="AY401" s="507"/>
      <c r="AZ401" s="507"/>
      <c r="BA401" s="507"/>
      <c r="BB401" s="507"/>
      <c r="BC401" s="507"/>
      <c r="BD401" s="507"/>
      <c r="BE401" s="507"/>
      <c r="BF401" s="507"/>
      <c r="BG401" s="507"/>
      <c r="BH401" s="507"/>
      <c r="BI401" s="507"/>
      <c r="BJ401" s="507"/>
      <c r="BK401" s="507"/>
      <c r="BL401" s="507"/>
      <c r="BM401" s="507"/>
    </row>
    <row r="402" spans="1:65" ht="27" customHeight="1" x14ac:dyDescent="0.2">
      <c r="A402" s="564"/>
      <c r="B402" s="507"/>
      <c r="C402" s="507"/>
      <c r="D402" s="507"/>
      <c r="E402" s="507"/>
      <c r="F402" s="507"/>
      <c r="G402" s="507"/>
      <c r="H402" s="506"/>
      <c r="I402" s="1014"/>
      <c r="J402" s="506"/>
      <c r="K402" s="557"/>
      <c r="L402" s="506"/>
      <c r="M402" s="506"/>
      <c r="N402" s="506"/>
      <c r="O402" s="506"/>
      <c r="P402" s="1013"/>
      <c r="Q402" s="506"/>
      <c r="R402" s="558"/>
      <c r="S402" s="506"/>
      <c r="T402" s="506"/>
      <c r="U402" s="1012"/>
      <c r="V402" s="743"/>
      <c r="W402" s="506"/>
      <c r="X402" s="742"/>
      <c r="Y402" s="557"/>
      <c r="Z402" s="506"/>
      <c r="AA402" s="507"/>
      <c r="AB402" s="507"/>
      <c r="AC402" s="564"/>
      <c r="AD402" s="507"/>
      <c r="AE402" s="507"/>
      <c r="AF402" s="507"/>
      <c r="AG402" s="507"/>
      <c r="AH402" s="507"/>
      <c r="AI402" s="507"/>
      <c r="AJ402" s="507"/>
      <c r="AK402" s="507"/>
      <c r="AL402" s="507"/>
      <c r="AM402" s="507"/>
      <c r="AN402" s="507"/>
      <c r="AO402" s="507"/>
      <c r="AP402" s="507"/>
      <c r="AQ402" s="563"/>
      <c r="AR402" s="563"/>
      <c r="AS402" s="507"/>
      <c r="AT402" s="507"/>
      <c r="AU402" s="507"/>
      <c r="AV402" s="507"/>
      <c r="AW402" s="507"/>
      <c r="AX402" s="507"/>
      <c r="AY402" s="507"/>
      <c r="AZ402" s="507"/>
      <c r="BA402" s="507"/>
      <c r="BB402" s="507"/>
      <c r="BC402" s="507"/>
      <c r="BD402" s="507"/>
      <c r="BE402" s="507"/>
      <c r="BF402" s="507"/>
      <c r="BG402" s="507"/>
      <c r="BH402" s="507"/>
      <c r="BI402" s="507"/>
      <c r="BJ402" s="507"/>
      <c r="BK402" s="507"/>
      <c r="BL402" s="507"/>
      <c r="BM402" s="507"/>
    </row>
    <row r="403" spans="1:65" ht="27" customHeight="1" x14ac:dyDescent="0.2">
      <c r="A403" s="564"/>
      <c r="B403" s="507"/>
      <c r="C403" s="507"/>
      <c r="D403" s="507"/>
      <c r="E403" s="507"/>
      <c r="F403" s="507"/>
      <c r="G403" s="507"/>
      <c r="H403" s="506"/>
      <c r="I403" s="1014"/>
      <c r="J403" s="506"/>
      <c r="K403" s="557"/>
      <c r="L403" s="506"/>
      <c r="M403" s="506"/>
      <c r="N403" s="506"/>
      <c r="O403" s="506"/>
      <c r="P403" s="1013"/>
      <c r="Q403" s="506"/>
      <c r="R403" s="558"/>
      <c r="S403" s="506"/>
      <c r="T403" s="506"/>
      <c r="U403" s="1012"/>
      <c r="V403" s="743"/>
      <c r="W403" s="506"/>
      <c r="X403" s="742"/>
      <c r="Y403" s="557"/>
      <c r="Z403" s="506"/>
      <c r="AA403" s="507"/>
      <c r="AB403" s="507"/>
      <c r="AC403" s="564"/>
      <c r="AD403" s="507"/>
      <c r="AE403" s="507"/>
      <c r="AF403" s="507"/>
      <c r="AG403" s="507"/>
      <c r="AH403" s="507"/>
      <c r="AI403" s="507"/>
      <c r="AJ403" s="507"/>
      <c r="AK403" s="507"/>
      <c r="AL403" s="507"/>
      <c r="AM403" s="507"/>
      <c r="AN403" s="507"/>
      <c r="AO403" s="507"/>
      <c r="AP403" s="507"/>
      <c r="AQ403" s="563"/>
      <c r="AR403" s="563"/>
      <c r="AS403" s="507"/>
      <c r="AT403" s="507"/>
      <c r="AU403" s="507"/>
      <c r="AV403" s="507"/>
      <c r="AW403" s="507"/>
      <c r="AX403" s="507"/>
      <c r="AY403" s="507"/>
      <c r="AZ403" s="507"/>
      <c r="BA403" s="507"/>
      <c r="BB403" s="507"/>
      <c r="BC403" s="507"/>
      <c r="BD403" s="507"/>
      <c r="BE403" s="507"/>
      <c r="BF403" s="507"/>
      <c r="BG403" s="507"/>
      <c r="BH403" s="507"/>
      <c r="BI403" s="507"/>
      <c r="BJ403" s="507"/>
      <c r="BK403" s="507"/>
      <c r="BL403" s="507"/>
      <c r="BM403" s="507"/>
    </row>
    <row r="404" spans="1:65" ht="27" customHeight="1" x14ac:dyDescent="0.2">
      <c r="A404" s="564"/>
      <c r="B404" s="507"/>
      <c r="C404" s="507"/>
      <c r="D404" s="507"/>
      <c r="E404" s="507"/>
      <c r="F404" s="507"/>
      <c r="G404" s="507"/>
      <c r="H404" s="506"/>
      <c r="I404" s="1014"/>
      <c r="J404" s="506"/>
      <c r="K404" s="557"/>
      <c r="L404" s="506"/>
      <c r="M404" s="506"/>
      <c r="N404" s="506"/>
      <c r="O404" s="506"/>
      <c r="P404" s="1013"/>
      <c r="Q404" s="506"/>
      <c r="R404" s="558"/>
      <c r="S404" s="506"/>
      <c r="T404" s="506"/>
      <c r="U404" s="1012"/>
      <c r="V404" s="743"/>
      <c r="W404" s="506"/>
      <c r="X404" s="742"/>
      <c r="Y404" s="557"/>
      <c r="Z404" s="506"/>
      <c r="AA404" s="507"/>
      <c r="AB404" s="507"/>
      <c r="AC404" s="564"/>
      <c r="AD404" s="507"/>
      <c r="AE404" s="507"/>
      <c r="AF404" s="507"/>
      <c r="AG404" s="507"/>
      <c r="AH404" s="507"/>
      <c r="AI404" s="507"/>
      <c r="AJ404" s="507"/>
      <c r="AK404" s="507"/>
      <c r="AL404" s="507"/>
      <c r="AM404" s="507"/>
      <c r="AN404" s="507"/>
      <c r="AO404" s="507"/>
      <c r="AP404" s="507"/>
      <c r="AQ404" s="563"/>
      <c r="AR404" s="563"/>
      <c r="AS404" s="507"/>
      <c r="AT404" s="507"/>
      <c r="AU404" s="507"/>
      <c r="AV404" s="507"/>
      <c r="AW404" s="507"/>
      <c r="AX404" s="507"/>
      <c r="AY404" s="507"/>
      <c r="AZ404" s="507"/>
      <c r="BA404" s="507"/>
      <c r="BB404" s="507"/>
      <c r="BC404" s="507"/>
      <c r="BD404" s="507"/>
      <c r="BE404" s="507"/>
      <c r="BF404" s="507"/>
      <c r="BG404" s="507"/>
      <c r="BH404" s="507"/>
      <c r="BI404" s="507"/>
      <c r="BJ404" s="507"/>
      <c r="BK404" s="507"/>
      <c r="BL404" s="507"/>
      <c r="BM404" s="507"/>
    </row>
    <row r="405" spans="1:65" ht="27" customHeight="1" x14ac:dyDescent="0.2">
      <c r="A405" s="564"/>
      <c r="B405" s="507"/>
      <c r="C405" s="507"/>
      <c r="D405" s="507"/>
      <c r="E405" s="507"/>
      <c r="F405" s="507"/>
      <c r="G405" s="507"/>
      <c r="H405" s="506"/>
      <c r="I405" s="1014"/>
      <c r="J405" s="506"/>
      <c r="K405" s="557"/>
      <c r="L405" s="506"/>
      <c r="M405" s="506"/>
      <c r="N405" s="506"/>
      <c r="O405" s="506"/>
      <c r="P405" s="1013"/>
      <c r="Q405" s="506"/>
      <c r="R405" s="558"/>
      <c r="S405" s="506"/>
      <c r="T405" s="506"/>
      <c r="U405" s="1012"/>
      <c r="V405" s="743"/>
      <c r="W405" s="506"/>
      <c r="X405" s="742"/>
      <c r="Y405" s="557"/>
      <c r="Z405" s="506"/>
      <c r="AA405" s="507"/>
      <c r="AB405" s="507"/>
      <c r="AC405" s="564"/>
      <c r="AD405" s="507"/>
      <c r="AE405" s="507"/>
      <c r="AF405" s="507"/>
      <c r="AG405" s="507"/>
      <c r="AH405" s="507"/>
      <c r="AI405" s="507"/>
      <c r="AJ405" s="507"/>
      <c r="AK405" s="507"/>
      <c r="AL405" s="507"/>
      <c r="AM405" s="507"/>
      <c r="AN405" s="507"/>
      <c r="AO405" s="507"/>
      <c r="AP405" s="507"/>
      <c r="AQ405" s="563"/>
      <c r="AR405" s="563"/>
      <c r="AS405" s="507"/>
      <c r="AT405" s="507"/>
      <c r="AU405" s="507"/>
      <c r="AV405" s="507"/>
      <c r="AW405" s="507"/>
      <c r="AX405" s="507"/>
      <c r="AY405" s="507"/>
      <c r="AZ405" s="507"/>
      <c r="BA405" s="507"/>
      <c r="BB405" s="507"/>
      <c r="BC405" s="507"/>
      <c r="BD405" s="507"/>
      <c r="BE405" s="507"/>
      <c r="BF405" s="507"/>
      <c r="BG405" s="507"/>
      <c r="BH405" s="507"/>
      <c r="BI405" s="507"/>
      <c r="BJ405" s="507"/>
      <c r="BK405" s="507"/>
      <c r="BL405" s="507"/>
      <c r="BM405" s="507"/>
    </row>
    <row r="406" spans="1:65" ht="27" customHeight="1" x14ac:dyDescent="0.2">
      <c r="A406" s="564"/>
      <c r="B406" s="507"/>
      <c r="C406" s="507"/>
      <c r="D406" s="507"/>
      <c r="E406" s="507"/>
      <c r="F406" s="507"/>
      <c r="G406" s="507"/>
      <c r="H406" s="506"/>
      <c r="I406" s="1014"/>
      <c r="J406" s="506"/>
      <c r="K406" s="557"/>
      <c r="L406" s="506"/>
      <c r="M406" s="506"/>
      <c r="N406" s="506"/>
      <c r="O406" s="506"/>
      <c r="P406" s="1013"/>
      <c r="Q406" s="506"/>
      <c r="R406" s="558"/>
      <c r="S406" s="506"/>
      <c r="T406" s="506"/>
      <c r="U406" s="1012"/>
      <c r="V406" s="743"/>
      <c r="W406" s="506"/>
      <c r="X406" s="742"/>
      <c r="Y406" s="557"/>
      <c r="Z406" s="506"/>
      <c r="AA406" s="507"/>
      <c r="AB406" s="507"/>
      <c r="AC406" s="564"/>
      <c r="AD406" s="507"/>
      <c r="AE406" s="507"/>
      <c r="AF406" s="507"/>
      <c r="AG406" s="507"/>
      <c r="AH406" s="507"/>
      <c r="AI406" s="507"/>
      <c r="AJ406" s="507"/>
      <c r="AK406" s="507"/>
      <c r="AL406" s="507"/>
      <c r="AM406" s="507"/>
      <c r="AN406" s="507"/>
      <c r="AO406" s="507"/>
      <c r="AP406" s="507"/>
      <c r="AQ406" s="563"/>
      <c r="AR406" s="563"/>
      <c r="AS406" s="507"/>
      <c r="AT406" s="507"/>
      <c r="AU406" s="507"/>
      <c r="AV406" s="507"/>
      <c r="AW406" s="507"/>
      <c r="AX406" s="507"/>
      <c r="AY406" s="507"/>
      <c r="AZ406" s="507"/>
      <c r="BA406" s="507"/>
      <c r="BB406" s="507"/>
      <c r="BC406" s="507"/>
      <c r="BD406" s="507"/>
      <c r="BE406" s="507"/>
      <c r="BF406" s="507"/>
      <c r="BG406" s="507"/>
      <c r="BH406" s="507"/>
      <c r="BI406" s="507"/>
      <c r="BJ406" s="507"/>
      <c r="BK406" s="507"/>
      <c r="BL406" s="507"/>
      <c r="BM406" s="507"/>
    </row>
    <row r="407" spans="1:65" ht="27" customHeight="1" x14ac:dyDescent="0.2">
      <c r="A407" s="564"/>
      <c r="B407" s="507"/>
      <c r="C407" s="507"/>
      <c r="D407" s="507"/>
      <c r="E407" s="507"/>
      <c r="F407" s="507"/>
      <c r="G407" s="507"/>
      <c r="H407" s="506"/>
      <c r="I407" s="1014"/>
      <c r="J407" s="506"/>
      <c r="K407" s="557"/>
      <c r="L407" s="506"/>
      <c r="M407" s="506"/>
      <c r="N407" s="506"/>
      <c r="O407" s="506"/>
      <c r="P407" s="1013"/>
      <c r="Q407" s="506"/>
      <c r="R407" s="558"/>
      <c r="S407" s="506"/>
      <c r="T407" s="506"/>
      <c r="U407" s="1012"/>
      <c r="V407" s="743"/>
      <c r="W407" s="506"/>
      <c r="X407" s="742"/>
      <c r="Y407" s="557"/>
      <c r="Z407" s="506"/>
      <c r="AA407" s="507"/>
      <c r="AB407" s="507"/>
      <c r="AC407" s="564"/>
      <c r="AD407" s="507"/>
      <c r="AE407" s="507"/>
      <c r="AF407" s="507"/>
      <c r="AG407" s="507"/>
      <c r="AH407" s="507"/>
      <c r="AI407" s="507"/>
      <c r="AJ407" s="507"/>
      <c r="AK407" s="507"/>
      <c r="AL407" s="507"/>
      <c r="AM407" s="507"/>
      <c r="AN407" s="507"/>
      <c r="AO407" s="507"/>
      <c r="AP407" s="507"/>
      <c r="AQ407" s="563"/>
      <c r="AR407" s="563"/>
      <c r="AS407" s="507"/>
      <c r="AT407" s="507"/>
      <c r="AU407" s="507"/>
      <c r="AV407" s="507"/>
      <c r="AW407" s="507"/>
      <c r="AX407" s="507"/>
      <c r="AY407" s="507"/>
      <c r="AZ407" s="507"/>
      <c r="BA407" s="507"/>
      <c r="BB407" s="507"/>
      <c r="BC407" s="507"/>
      <c r="BD407" s="507"/>
      <c r="BE407" s="507"/>
      <c r="BF407" s="507"/>
      <c r="BG407" s="507"/>
      <c r="BH407" s="507"/>
      <c r="BI407" s="507"/>
      <c r="BJ407" s="507"/>
      <c r="BK407" s="507"/>
      <c r="BL407" s="507"/>
      <c r="BM407" s="507"/>
    </row>
    <row r="408" spans="1:65" ht="27" customHeight="1" x14ac:dyDescent="0.2">
      <c r="A408" s="564"/>
      <c r="B408" s="507"/>
      <c r="C408" s="507"/>
      <c r="D408" s="507"/>
      <c r="E408" s="507"/>
      <c r="F408" s="507"/>
      <c r="G408" s="507"/>
      <c r="H408" s="506"/>
      <c r="I408" s="1014"/>
      <c r="J408" s="506"/>
      <c r="K408" s="557"/>
      <c r="L408" s="506"/>
      <c r="M408" s="506"/>
      <c r="N408" s="506"/>
      <c r="O408" s="506"/>
      <c r="P408" s="1013"/>
      <c r="Q408" s="506"/>
      <c r="R408" s="558"/>
      <c r="S408" s="506"/>
      <c r="T408" s="506"/>
      <c r="U408" s="1012"/>
      <c r="V408" s="743"/>
      <c r="W408" s="506"/>
      <c r="X408" s="742"/>
      <c r="Y408" s="557"/>
      <c r="Z408" s="506"/>
      <c r="AA408" s="507"/>
      <c r="AB408" s="507"/>
      <c r="AC408" s="564"/>
      <c r="AD408" s="507"/>
      <c r="AE408" s="507"/>
      <c r="AF408" s="507"/>
      <c r="AG408" s="507"/>
      <c r="AH408" s="507"/>
      <c r="AI408" s="507"/>
      <c r="AJ408" s="507"/>
      <c r="AK408" s="507"/>
      <c r="AL408" s="507"/>
      <c r="AM408" s="507"/>
      <c r="AN408" s="507"/>
      <c r="AO408" s="507"/>
      <c r="AP408" s="507"/>
      <c r="AQ408" s="563"/>
      <c r="AR408" s="563"/>
      <c r="AS408" s="507"/>
      <c r="AT408" s="507"/>
      <c r="AU408" s="507"/>
      <c r="AV408" s="507"/>
      <c r="AW408" s="507"/>
      <c r="AX408" s="507"/>
      <c r="AY408" s="507"/>
      <c r="AZ408" s="507"/>
      <c r="BA408" s="507"/>
      <c r="BB408" s="507"/>
      <c r="BC408" s="507"/>
      <c r="BD408" s="507"/>
      <c r="BE408" s="507"/>
      <c r="BF408" s="507"/>
      <c r="BG408" s="507"/>
      <c r="BH408" s="507"/>
      <c r="BI408" s="507"/>
      <c r="BJ408" s="507"/>
      <c r="BK408" s="507"/>
      <c r="BL408" s="507"/>
      <c r="BM408" s="507"/>
    </row>
    <row r="409" spans="1:65" ht="27" customHeight="1" x14ac:dyDescent="0.2">
      <c r="A409" s="564"/>
      <c r="B409" s="507"/>
      <c r="C409" s="507"/>
      <c r="D409" s="507"/>
      <c r="E409" s="507"/>
      <c r="F409" s="507"/>
      <c r="G409" s="507"/>
      <c r="H409" s="506"/>
      <c r="I409" s="1014"/>
      <c r="J409" s="506"/>
      <c r="K409" s="557"/>
      <c r="L409" s="506"/>
      <c r="M409" s="506"/>
      <c r="N409" s="506"/>
      <c r="O409" s="506"/>
      <c r="P409" s="1013"/>
      <c r="Q409" s="506"/>
      <c r="R409" s="558"/>
      <c r="S409" s="506"/>
      <c r="T409" s="506"/>
      <c r="U409" s="1012"/>
      <c r="V409" s="743"/>
      <c r="W409" s="506"/>
      <c r="X409" s="742"/>
      <c r="Y409" s="557"/>
      <c r="Z409" s="506"/>
      <c r="AA409" s="507"/>
      <c r="AB409" s="507"/>
      <c r="AC409" s="564"/>
      <c r="AD409" s="507"/>
      <c r="AE409" s="507"/>
      <c r="AF409" s="507"/>
      <c r="AG409" s="507"/>
      <c r="AH409" s="507"/>
      <c r="AI409" s="507"/>
      <c r="AJ409" s="507"/>
      <c r="AK409" s="507"/>
      <c r="AL409" s="507"/>
      <c r="AM409" s="507"/>
      <c r="AN409" s="507"/>
      <c r="AO409" s="507"/>
      <c r="AP409" s="507"/>
      <c r="AQ409" s="563"/>
      <c r="AR409" s="563"/>
      <c r="AS409" s="507"/>
      <c r="AT409" s="507"/>
      <c r="AU409" s="507"/>
      <c r="AV409" s="507"/>
      <c r="AW409" s="507"/>
      <c r="AX409" s="507"/>
      <c r="AY409" s="507"/>
      <c r="AZ409" s="507"/>
      <c r="BA409" s="507"/>
      <c r="BB409" s="507"/>
      <c r="BC409" s="507"/>
      <c r="BD409" s="507"/>
      <c r="BE409" s="507"/>
      <c r="BF409" s="507"/>
      <c r="BG409" s="507"/>
      <c r="BH409" s="507"/>
      <c r="BI409" s="507"/>
      <c r="BJ409" s="507"/>
      <c r="BK409" s="507"/>
      <c r="BL409" s="507"/>
      <c r="BM409" s="507"/>
    </row>
    <row r="410" spans="1:65" ht="27" customHeight="1" x14ac:dyDescent="0.2">
      <c r="A410" s="564"/>
      <c r="B410" s="507"/>
      <c r="C410" s="507"/>
      <c r="D410" s="507"/>
      <c r="E410" s="507"/>
      <c r="F410" s="507"/>
      <c r="G410" s="507"/>
      <c r="H410" s="506"/>
      <c r="I410" s="1014"/>
      <c r="J410" s="506"/>
      <c r="K410" s="557"/>
      <c r="L410" s="506"/>
      <c r="M410" s="506"/>
      <c r="N410" s="506"/>
      <c r="O410" s="506"/>
      <c r="P410" s="1013"/>
      <c r="Q410" s="506"/>
      <c r="R410" s="558"/>
      <c r="S410" s="506"/>
      <c r="T410" s="506"/>
      <c r="U410" s="1012"/>
      <c r="V410" s="743"/>
      <c r="W410" s="506"/>
      <c r="X410" s="742"/>
      <c r="Y410" s="557"/>
      <c r="Z410" s="506"/>
      <c r="AA410" s="507"/>
      <c r="AB410" s="507"/>
      <c r="AC410" s="564"/>
      <c r="AD410" s="507"/>
      <c r="AE410" s="507"/>
      <c r="AF410" s="507"/>
      <c r="AG410" s="507"/>
      <c r="AH410" s="507"/>
      <c r="AI410" s="507"/>
      <c r="AJ410" s="507"/>
      <c r="AK410" s="507"/>
      <c r="AL410" s="507"/>
      <c r="AM410" s="507"/>
      <c r="AN410" s="507"/>
      <c r="AO410" s="507"/>
      <c r="AP410" s="507"/>
      <c r="AQ410" s="563"/>
      <c r="AR410" s="563"/>
      <c r="AS410" s="507"/>
      <c r="AT410" s="507"/>
      <c r="AU410" s="507"/>
      <c r="AV410" s="507"/>
      <c r="AW410" s="507"/>
      <c r="AX410" s="507"/>
      <c r="AY410" s="507"/>
      <c r="AZ410" s="507"/>
      <c r="BA410" s="507"/>
      <c r="BB410" s="507"/>
      <c r="BC410" s="507"/>
      <c r="BD410" s="507"/>
      <c r="BE410" s="507"/>
      <c r="BF410" s="507"/>
      <c r="BG410" s="507"/>
      <c r="BH410" s="507"/>
      <c r="BI410" s="507"/>
      <c r="BJ410" s="507"/>
      <c r="BK410" s="507"/>
      <c r="BL410" s="507"/>
      <c r="BM410" s="507"/>
    </row>
    <row r="411" spans="1:65" ht="27" customHeight="1" x14ac:dyDescent="0.2">
      <c r="A411" s="564"/>
      <c r="B411" s="507"/>
      <c r="C411" s="507"/>
      <c r="D411" s="507"/>
      <c r="E411" s="507"/>
      <c r="F411" s="507"/>
      <c r="G411" s="507"/>
      <c r="H411" s="506"/>
      <c r="I411" s="1014"/>
      <c r="J411" s="506"/>
      <c r="K411" s="557"/>
      <c r="L411" s="506"/>
      <c r="M411" s="506"/>
      <c r="N411" s="506"/>
      <c r="O411" s="506"/>
      <c r="P411" s="1013"/>
      <c r="Q411" s="506"/>
      <c r="R411" s="558"/>
      <c r="S411" s="506"/>
      <c r="T411" s="506"/>
      <c r="U411" s="1012"/>
      <c r="V411" s="743"/>
      <c r="W411" s="506"/>
      <c r="X411" s="742"/>
      <c r="Y411" s="557"/>
      <c r="Z411" s="506"/>
      <c r="AA411" s="507"/>
      <c r="AB411" s="507"/>
      <c r="AC411" s="564"/>
      <c r="AD411" s="507"/>
      <c r="AE411" s="507"/>
      <c r="AF411" s="507"/>
      <c r="AG411" s="507"/>
      <c r="AH411" s="507"/>
      <c r="AI411" s="507"/>
      <c r="AJ411" s="507"/>
      <c r="AK411" s="507"/>
      <c r="AL411" s="507"/>
      <c r="AM411" s="507"/>
      <c r="AN411" s="507"/>
      <c r="AO411" s="507"/>
      <c r="AP411" s="507"/>
      <c r="AQ411" s="563"/>
      <c r="AR411" s="563"/>
      <c r="AS411" s="507"/>
      <c r="AT411" s="507"/>
      <c r="AU411" s="507"/>
      <c r="AV411" s="507"/>
      <c r="AW411" s="507"/>
      <c r="AX411" s="507"/>
      <c r="AY411" s="507"/>
      <c r="AZ411" s="507"/>
      <c r="BA411" s="507"/>
      <c r="BB411" s="507"/>
      <c r="BC411" s="507"/>
      <c r="BD411" s="507"/>
      <c r="BE411" s="507"/>
      <c r="BF411" s="507"/>
      <c r="BG411" s="507"/>
      <c r="BH411" s="507"/>
      <c r="BI411" s="507"/>
      <c r="BJ411" s="507"/>
      <c r="BK411" s="507"/>
      <c r="BL411" s="507"/>
      <c r="BM411" s="507"/>
    </row>
    <row r="412" spans="1:65" ht="27" customHeight="1" x14ac:dyDescent="0.2">
      <c r="A412" s="564"/>
      <c r="B412" s="507"/>
      <c r="C412" s="507"/>
      <c r="D412" s="507"/>
      <c r="E412" s="507"/>
      <c r="F412" s="507"/>
      <c r="G412" s="507"/>
      <c r="H412" s="506"/>
      <c r="I412" s="1014"/>
      <c r="J412" s="506"/>
      <c r="K412" s="557"/>
      <c r="L412" s="506"/>
      <c r="M412" s="506"/>
      <c r="N412" s="506"/>
      <c r="O412" s="506"/>
      <c r="P412" s="1013"/>
      <c r="Q412" s="506"/>
      <c r="R412" s="558"/>
      <c r="S412" s="506"/>
      <c r="T412" s="506"/>
      <c r="U412" s="1012"/>
      <c r="V412" s="743"/>
      <c r="W412" s="506"/>
      <c r="X412" s="742"/>
      <c r="Y412" s="557"/>
      <c r="Z412" s="506"/>
      <c r="AA412" s="507"/>
      <c r="AB412" s="507"/>
      <c r="AC412" s="564"/>
      <c r="AD412" s="507"/>
      <c r="AE412" s="507"/>
      <c r="AF412" s="507"/>
      <c r="AG412" s="507"/>
      <c r="AH412" s="507"/>
      <c r="AI412" s="507"/>
      <c r="AJ412" s="507"/>
      <c r="AK412" s="507"/>
      <c r="AL412" s="507"/>
      <c r="AM412" s="507"/>
      <c r="AN412" s="507"/>
      <c r="AO412" s="507"/>
      <c r="AP412" s="507"/>
      <c r="AQ412" s="563"/>
      <c r="AR412" s="563"/>
      <c r="AS412" s="507"/>
      <c r="AT412" s="507"/>
      <c r="AU412" s="507"/>
      <c r="AV412" s="507"/>
      <c r="AW412" s="507"/>
      <c r="AX412" s="507"/>
      <c r="AY412" s="507"/>
      <c r="AZ412" s="507"/>
      <c r="BA412" s="507"/>
      <c r="BB412" s="507"/>
      <c r="BC412" s="507"/>
      <c r="BD412" s="507"/>
      <c r="BE412" s="507"/>
      <c r="BF412" s="507"/>
      <c r="BG412" s="507"/>
      <c r="BH412" s="507"/>
      <c r="BI412" s="507"/>
      <c r="BJ412" s="507"/>
      <c r="BK412" s="507"/>
      <c r="BL412" s="507"/>
      <c r="BM412" s="507"/>
    </row>
    <row r="413" spans="1:65" ht="27" customHeight="1" x14ac:dyDescent="0.2">
      <c r="A413" s="564"/>
      <c r="B413" s="507"/>
      <c r="C413" s="507"/>
      <c r="D413" s="507"/>
      <c r="E413" s="507"/>
      <c r="F413" s="507"/>
      <c r="G413" s="507"/>
      <c r="H413" s="506"/>
      <c r="I413" s="1014"/>
      <c r="J413" s="506"/>
      <c r="K413" s="557"/>
      <c r="L413" s="506"/>
      <c r="M413" s="506"/>
      <c r="N413" s="506"/>
      <c r="O413" s="506"/>
      <c r="P413" s="1013"/>
      <c r="Q413" s="506"/>
      <c r="R413" s="558"/>
      <c r="S413" s="506"/>
      <c r="T413" s="506"/>
      <c r="U413" s="1012"/>
      <c r="V413" s="743"/>
      <c r="W413" s="506"/>
      <c r="X413" s="742"/>
      <c r="Y413" s="557"/>
      <c r="Z413" s="506"/>
      <c r="AA413" s="507"/>
      <c r="AB413" s="507"/>
      <c r="AC413" s="564"/>
      <c r="AD413" s="507"/>
      <c r="AE413" s="507"/>
      <c r="AF413" s="507"/>
      <c r="AG413" s="507"/>
      <c r="AH413" s="507"/>
      <c r="AI413" s="507"/>
      <c r="AJ413" s="507"/>
      <c r="AK413" s="507"/>
      <c r="AL413" s="507"/>
      <c r="AM413" s="507"/>
      <c r="AN413" s="507"/>
      <c r="AO413" s="507"/>
      <c r="AP413" s="507"/>
      <c r="AQ413" s="563"/>
      <c r="AR413" s="563"/>
      <c r="AS413" s="507"/>
      <c r="AT413" s="507"/>
      <c r="AU413" s="507"/>
      <c r="AV413" s="507"/>
      <c r="AW413" s="507"/>
      <c r="AX413" s="507"/>
      <c r="AY413" s="507"/>
      <c r="AZ413" s="507"/>
      <c r="BA413" s="507"/>
      <c r="BB413" s="507"/>
      <c r="BC413" s="507"/>
      <c r="BD413" s="507"/>
      <c r="BE413" s="507"/>
      <c r="BF413" s="507"/>
      <c r="BG413" s="507"/>
      <c r="BH413" s="507"/>
      <c r="BI413" s="507"/>
      <c r="BJ413" s="507"/>
      <c r="BK413" s="507"/>
      <c r="BL413" s="507"/>
      <c r="BM413" s="507"/>
    </row>
    <row r="414" spans="1:65" ht="27" customHeight="1" x14ac:dyDescent="0.2">
      <c r="A414" s="564"/>
      <c r="B414" s="507"/>
      <c r="C414" s="507"/>
      <c r="D414" s="507"/>
      <c r="E414" s="507"/>
      <c r="F414" s="507"/>
      <c r="G414" s="507"/>
      <c r="H414" s="506"/>
      <c r="I414" s="1014"/>
      <c r="J414" s="506"/>
      <c r="K414" s="557"/>
      <c r="L414" s="506"/>
      <c r="M414" s="506"/>
      <c r="N414" s="506"/>
      <c r="O414" s="506"/>
      <c r="P414" s="1013"/>
      <c r="Q414" s="506"/>
      <c r="R414" s="558"/>
      <c r="S414" s="506"/>
      <c r="T414" s="506"/>
      <c r="U414" s="1012"/>
      <c r="V414" s="743"/>
      <c r="W414" s="506"/>
      <c r="X414" s="742"/>
      <c r="Y414" s="557"/>
      <c r="Z414" s="506"/>
      <c r="AA414" s="507"/>
      <c r="AB414" s="507"/>
      <c r="AC414" s="564"/>
      <c r="AD414" s="507"/>
      <c r="AE414" s="507"/>
      <c r="AF414" s="507"/>
      <c r="AG414" s="507"/>
      <c r="AH414" s="507"/>
      <c r="AI414" s="507"/>
      <c r="AJ414" s="507"/>
      <c r="AK414" s="507"/>
      <c r="AL414" s="507"/>
      <c r="AM414" s="507"/>
      <c r="AN414" s="507"/>
      <c r="AO414" s="507"/>
      <c r="AP414" s="507"/>
      <c r="AQ414" s="563"/>
      <c r="AR414" s="563"/>
      <c r="AS414" s="507"/>
      <c r="AT414" s="507"/>
      <c r="AU414" s="507"/>
      <c r="AV414" s="507"/>
      <c r="AW414" s="507"/>
      <c r="AX414" s="507"/>
      <c r="AY414" s="507"/>
      <c r="AZ414" s="507"/>
      <c r="BA414" s="507"/>
      <c r="BB414" s="507"/>
      <c r="BC414" s="507"/>
      <c r="BD414" s="507"/>
      <c r="BE414" s="507"/>
      <c r="BF414" s="507"/>
      <c r="BG414" s="507"/>
      <c r="BH414" s="507"/>
      <c r="BI414" s="507"/>
      <c r="BJ414" s="507"/>
      <c r="BK414" s="507"/>
      <c r="BL414" s="507"/>
      <c r="BM414" s="507"/>
    </row>
    <row r="415" spans="1:65" ht="27" customHeight="1" x14ac:dyDescent="0.2">
      <c r="A415" s="564"/>
      <c r="B415" s="507"/>
      <c r="C415" s="507"/>
      <c r="D415" s="507"/>
      <c r="E415" s="507"/>
      <c r="F415" s="507"/>
      <c r="G415" s="507"/>
      <c r="H415" s="506"/>
      <c r="I415" s="1014"/>
      <c r="J415" s="506"/>
      <c r="K415" s="557"/>
      <c r="L415" s="506"/>
      <c r="M415" s="506"/>
      <c r="N415" s="506"/>
      <c r="O415" s="506"/>
      <c r="P415" s="1013"/>
      <c r="Q415" s="506"/>
      <c r="R415" s="558"/>
      <c r="S415" s="506"/>
      <c r="T415" s="506"/>
      <c r="U415" s="1012"/>
      <c r="V415" s="743"/>
      <c r="W415" s="506"/>
      <c r="X415" s="742"/>
      <c r="Y415" s="557"/>
      <c r="Z415" s="506"/>
      <c r="AA415" s="507"/>
      <c r="AB415" s="507"/>
      <c r="AC415" s="564"/>
      <c r="AD415" s="507"/>
      <c r="AE415" s="507"/>
      <c r="AF415" s="507"/>
      <c r="AG415" s="507"/>
      <c r="AH415" s="507"/>
      <c r="AI415" s="507"/>
      <c r="AJ415" s="507"/>
      <c r="AK415" s="507"/>
      <c r="AL415" s="507"/>
      <c r="AM415" s="507"/>
      <c r="AN415" s="507"/>
      <c r="AO415" s="507"/>
      <c r="AP415" s="507"/>
      <c r="AQ415" s="563"/>
      <c r="AR415" s="563"/>
      <c r="AS415" s="507"/>
      <c r="AT415" s="507"/>
      <c r="AU415" s="507"/>
      <c r="AV415" s="507"/>
      <c r="AW415" s="507"/>
      <c r="AX415" s="507"/>
      <c r="AY415" s="507"/>
      <c r="AZ415" s="507"/>
      <c r="BA415" s="507"/>
      <c r="BB415" s="507"/>
      <c r="BC415" s="507"/>
      <c r="BD415" s="507"/>
      <c r="BE415" s="507"/>
      <c r="BF415" s="507"/>
      <c r="BG415" s="507"/>
      <c r="BH415" s="507"/>
      <c r="BI415" s="507"/>
      <c r="BJ415" s="507"/>
      <c r="BK415" s="507"/>
      <c r="BL415" s="507"/>
      <c r="BM415" s="507"/>
    </row>
    <row r="416" spans="1:65" ht="27" customHeight="1" x14ac:dyDescent="0.2">
      <c r="A416" s="564"/>
      <c r="B416" s="507"/>
      <c r="C416" s="507"/>
      <c r="D416" s="507"/>
      <c r="E416" s="507"/>
      <c r="F416" s="507"/>
      <c r="G416" s="507"/>
      <c r="H416" s="506"/>
      <c r="I416" s="1014"/>
      <c r="J416" s="506"/>
      <c r="K416" s="557"/>
      <c r="L416" s="506"/>
      <c r="M416" s="506"/>
      <c r="N416" s="506"/>
      <c r="O416" s="506"/>
      <c r="P416" s="1013"/>
      <c r="Q416" s="506"/>
      <c r="R416" s="558"/>
      <c r="S416" s="506"/>
      <c r="T416" s="506"/>
      <c r="U416" s="1012"/>
      <c r="V416" s="743"/>
      <c r="W416" s="506"/>
      <c r="X416" s="742"/>
      <c r="Y416" s="557"/>
      <c r="Z416" s="506"/>
      <c r="AA416" s="507"/>
      <c r="AB416" s="507"/>
      <c r="AC416" s="564"/>
      <c r="AD416" s="507"/>
      <c r="AE416" s="507"/>
      <c r="AF416" s="507"/>
      <c r="AG416" s="507"/>
      <c r="AH416" s="507"/>
      <c r="AI416" s="507"/>
      <c r="AJ416" s="507"/>
      <c r="AK416" s="507"/>
      <c r="AL416" s="507"/>
      <c r="AM416" s="507"/>
      <c r="AN416" s="507"/>
      <c r="AO416" s="507"/>
      <c r="AP416" s="507"/>
      <c r="AQ416" s="563"/>
      <c r="AR416" s="563"/>
      <c r="AS416" s="507"/>
      <c r="AT416" s="507"/>
      <c r="AU416" s="507"/>
      <c r="AV416" s="507"/>
      <c r="AW416" s="507"/>
      <c r="AX416" s="507"/>
      <c r="AY416" s="507"/>
      <c r="AZ416" s="507"/>
      <c r="BA416" s="507"/>
      <c r="BB416" s="507"/>
      <c r="BC416" s="507"/>
      <c r="BD416" s="507"/>
      <c r="BE416" s="507"/>
      <c r="BF416" s="507"/>
      <c r="BG416" s="507"/>
      <c r="BH416" s="507"/>
      <c r="BI416" s="507"/>
      <c r="BJ416" s="507"/>
      <c r="BK416" s="507"/>
      <c r="BL416" s="507"/>
      <c r="BM416" s="507"/>
    </row>
    <row r="417" spans="1:65" ht="27" customHeight="1" x14ac:dyDescent="0.2">
      <c r="A417" s="564"/>
      <c r="B417" s="507"/>
      <c r="C417" s="507"/>
      <c r="D417" s="507"/>
      <c r="E417" s="507"/>
      <c r="F417" s="507"/>
      <c r="G417" s="507"/>
      <c r="H417" s="506"/>
      <c r="I417" s="1014"/>
      <c r="J417" s="506"/>
      <c r="K417" s="557"/>
      <c r="L417" s="506"/>
      <c r="M417" s="506"/>
      <c r="N417" s="506"/>
      <c r="O417" s="506"/>
      <c r="P417" s="1013"/>
      <c r="Q417" s="506"/>
      <c r="R417" s="558"/>
      <c r="S417" s="506"/>
      <c r="T417" s="506"/>
      <c r="U417" s="1012"/>
      <c r="V417" s="743"/>
      <c r="W417" s="506"/>
      <c r="X417" s="742"/>
      <c r="Y417" s="557"/>
      <c r="Z417" s="506"/>
      <c r="AA417" s="507"/>
      <c r="AB417" s="507"/>
      <c r="AC417" s="564"/>
      <c r="AD417" s="507"/>
      <c r="AE417" s="507"/>
      <c r="AF417" s="507"/>
      <c r="AG417" s="507"/>
      <c r="AH417" s="507"/>
      <c r="AI417" s="507"/>
      <c r="AJ417" s="507"/>
      <c r="AK417" s="507"/>
      <c r="AL417" s="507"/>
      <c r="AM417" s="507"/>
      <c r="AN417" s="507"/>
      <c r="AO417" s="507"/>
      <c r="AP417" s="507"/>
      <c r="AQ417" s="563"/>
      <c r="AR417" s="563"/>
      <c r="AS417" s="507"/>
      <c r="AT417" s="507"/>
      <c r="AU417" s="507"/>
      <c r="AV417" s="507"/>
      <c r="AW417" s="507"/>
      <c r="AX417" s="507"/>
      <c r="AY417" s="507"/>
      <c r="AZ417" s="507"/>
      <c r="BA417" s="507"/>
      <c r="BB417" s="507"/>
      <c r="BC417" s="507"/>
      <c r="BD417" s="507"/>
      <c r="BE417" s="507"/>
      <c r="BF417" s="507"/>
      <c r="BG417" s="507"/>
      <c r="BH417" s="507"/>
      <c r="BI417" s="507"/>
      <c r="BJ417" s="507"/>
      <c r="BK417" s="507"/>
      <c r="BL417" s="507"/>
      <c r="BM417" s="507"/>
    </row>
    <row r="418" spans="1:65" ht="27" customHeight="1" x14ac:dyDescent="0.2">
      <c r="A418" s="564"/>
      <c r="B418" s="507"/>
      <c r="C418" s="507"/>
      <c r="D418" s="507"/>
      <c r="E418" s="507"/>
      <c r="F418" s="507"/>
      <c r="G418" s="507"/>
      <c r="H418" s="506"/>
      <c r="I418" s="1014"/>
      <c r="J418" s="506"/>
      <c r="K418" s="557"/>
      <c r="L418" s="506"/>
      <c r="M418" s="506"/>
      <c r="N418" s="506"/>
      <c r="O418" s="506"/>
      <c r="P418" s="1013"/>
      <c r="Q418" s="506"/>
      <c r="R418" s="558"/>
      <c r="S418" s="506"/>
      <c r="T418" s="506"/>
      <c r="U418" s="1012"/>
      <c r="V418" s="743"/>
      <c r="W418" s="506"/>
      <c r="X418" s="742"/>
      <c r="Y418" s="557"/>
      <c r="Z418" s="506"/>
      <c r="AA418" s="507"/>
      <c r="AB418" s="507"/>
      <c r="AC418" s="564"/>
      <c r="AD418" s="507"/>
      <c r="AE418" s="507"/>
      <c r="AF418" s="507"/>
      <c r="AG418" s="507"/>
      <c r="AH418" s="507"/>
      <c r="AI418" s="507"/>
      <c r="AJ418" s="507"/>
      <c r="AK418" s="507"/>
      <c r="AL418" s="507"/>
      <c r="AM418" s="507"/>
      <c r="AN418" s="507"/>
      <c r="AO418" s="507"/>
      <c r="AP418" s="507"/>
      <c r="AQ418" s="563"/>
      <c r="AR418" s="563"/>
      <c r="AS418" s="507"/>
      <c r="AT418" s="507"/>
      <c r="AU418" s="507"/>
      <c r="AV418" s="507"/>
      <c r="AW418" s="507"/>
      <c r="AX418" s="507"/>
      <c r="AY418" s="507"/>
      <c r="AZ418" s="507"/>
      <c r="BA418" s="507"/>
      <c r="BB418" s="507"/>
      <c r="BC418" s="507"/>
      <c r="BD418" s="507"/>
      <c r="BE418" s="507"/>
      <c r="BF418" s="507"/>
      <c r="BG418" s="507"/>
      <c r="BH418" s="507"/>
      <c r="BI418" s="507"/>
      <c r="BJ418" s="507"/>
      <c r="BK418" s="507"/>
      <c r="BL418" s="507"/>
      <c r="BM418" s="507"/>
    </row>
    <row r="419" spans="1:65" ht="27" customHeight="1" x14ac:dyDescent="0.2">
      <c r="A419" s="564"/>
      <c r="B419" s="507"/>
      <c r="C419" s="507"/>
      <c r="D419" s="507"/>
      <c r="E419" s="507"/>
      <c r="F419" s="507"/>
      <c r="G419" s="507"/>
      <c r="H419" s="506"/>
      <c r="I419" s="1014"/>
      <c r="J419" s="506"/>
      <c r="K419" s="557"/>
      <c r="L419" s="506"/>
      <c r="M419" s="506"/>
      <c r="N419" s="506"/>
      <c r="O419" s="506"/>
      <c r="P419" s="1013"/>
      <c r="Q419" s="506"/>
      <c r="R419" s="558"/>
      <c r="S419" s="506"/>
      <c r="T419" s="506"/>
      <c r="U419" s="1012"/>
      <c r="V419" s="743"/>
      <c r="W419" s="506"/>
      <c r="X419" s="742"/>
      <c r="Y419" s="557"/>
      <c r="Z419" s="506"/>
      <c r="AA419" s="507"/>
      <c r="AB419" s="507"/>
      <c r="AC419" s="564"/>
      <c r="AD419" s="507"/>
      <c r="AE419" s="507"/>
      <c r="AF419" s="507"/>
      <c r="AG419" s="507"/>
      <c r="AH419" s="507"/>
      <c r="AI419" s="507"/>
      <c r="AJ419" s="507"/>
      <c r="AK419" s="507"/>
      <c r="AL419" s="507"/>
      <c r="AM419" s="507"/>
      <c r="AN419" s="507"/>
      <c r="AO419" s="507"/>
      <c r="AP419" s="507"/>
      <c r="AQ419" s="563"/>
      <c r="AR419" s="563"/>
      <c r="AS419" s="507"/>
      <c r="AT419" s="507"/>
      <c r="AU419" s="507"/>
      <c r="AV419" s="507"/>
      <c r="AW419" s="507"/>
      <c r="AX419" s="507"/>
      <c r="AY419" s="507"/>
      <c r="AZ419" s="507"/>
      <c r="BA419" s="507"/>
      <c r="BB419" s="507"/>
      <c r="BC419" s="507"/>
      <c r="BD419" s="507"/>
      <c r="BE419" s="507"/>
      <c r="BF419" s="507"/>
      <c r="BG419" s="507"/>
      <c r="BH419" s="507"/>
      <c r="BI419" s="507"/>
      <c r="BJ419" s="507"/>
      <c r="BK419" s="507"/>
      <c r="BL419" s="507"/>
      <c r="BM419" s="507"/>
    </row>
    <row r="420" spans="1:65" ht="27" customHeight="1" x14ac:dyDescent="0.2">
      <c r="A420" s="564"/>
      <c r="B420" s="507"/>
      <c r="C420" s="507"/>
      <c r="D420" s="507"/>
      <c r="E420" s="507"/>
      <c r="F420" s="507"/>
      <c r="G420" s="507"/>
      <c r="H420" s="506"/>
      <c r="I420" s="1014"/>
      <c r="J420" s="506"/>
      <c r="K420" s="557"/>
      <c r="L420" s="506"/>
      <c r="M420" s="506"/>
      <c r="N420" s="506"/>
      <c r="O420" s="506"/>
      <c r="P420" s="1013"/>
      <c r="Q420" s="506"/>
      <c r="R420" s="558"/>
      <c r="S420" s="506"/>
      <c r="T420" s="506"/>
      <c r="U420" s="1012"/>
      <c r="V420" s="743"/>
      <c r="W420" s="506"/>
      <c r="X420" s="742"/>
      <c r="Y420" s="557"/>
      <c r="Z420" s="506"/>
      <c r="AA420" s="507"/>
      <c r="AB420" s="507"/>
      <c r="AC420" s="564"/>
      <c r="AD420" s="507"/>
      <c r="AE420" s="507"/>
      <c r="AF420" s="507"/>
      <c r="AG420" s="507"/>
      <c r="AH420" s="507"/>
      <c r="AI420" s="507"/>
      <c r="AJ420" s="507"/>
      <c r="AK420" s="507"/>
      <c r="AL420" s="507"/>
      <c r="AM420" s="507"/>
      <c r="AN420" s="507"/>
      <c r="AO420" s="507"/>
      <c r="AP420" s="507"/>
      <c r="AQ420" s="563"/>
      <c r="AR420" s="563"/>
      <c r="AS420" s="507"/>
      <c r="AT420" s="507"/>
      <c r="AU420" s="507"/>
      <c r="AV420" s="507"/>
      <c r="AW420" s="507"/>
      <c r="AX420" s="507"/>
      <c r="AY420" s="507"/>
      <c r="AZ420" s="507"/>
      <c r="BA420" s="507"/>
      <c r="BB420" s="507"/>
      <c r="BC420" s="507"/>
      <c r="BD420" s="507"/>
      <c r="BE420" s="507"/>
      <c r="BF420" s="507"/>
      <c r="BG420" s="507"/>
      <c r="BH420" s="507"/>
      <c r="BI420" s="507"/>
      <c r="BJ420" s="507"/>
      <c r="BK420" s="507"/>
      <c r="BL420" s="507"/>
      <c r="BM420" s="507"/>
    </row>
    <row r="421" spans="1:65" ht="27" customHeight="1" x14ac:dyDescent="0.2">
      <c r="A421" s="564"/>
      <c r="B421" s="507"/>
      <c r="C421" s="507"/>
      <c r="D421" s="507"/>
      <c r="E421" s="507"/>
      <c r="F421" s="507"/>
      <c r="G421" s="507"/>
      <c r="H421" s="506"/>
      <c r="I421" s="1014"/>
      <c r="J421" s="506"/>
      <c r="K421" s="557"/>
      <c r="L421" s="506"/>
      <c r="M421" s="506"/>
      <c r="N421" s="506"/>
      <c r="O421" s="506"/>
      <c r="P421" s="1013"/>
      <c r="Q421" s="506"/>
      <c r="R421" s="558"/>
      <c r="S421" s="506"/>
      <c r="T421" s="506"/>
      <c r="U421" s="1012"/>
      <c r="V421" s="743"/>
      <c r="W421" s="506"/>
      <c r="X421" s="742"/>
      <c r="Y421" s="557"/>
      <c r="Z421" s="506"/>
      <c r="AA421" s="507"/>
      <c r="AB421" s="507"/>
      <c r="AC421" s="564"/>
      <c r="AD421" s="507"/>
      <c r="AE421" s="507"/>
      <c r="AF421" s="507"/>
      <c r="AG421" s="507"/>
      <c r="AH421" s="507"/>
      <c r="AI421" s="507"/>
      <c r="AJ421" s="507"/>
      <c r="AK421" s="507"/>
      <c r="AL421" s="507"/>
      <c r="AM421" s="507"/>
      <c r="AN421" s="507"/>
      <c r="AO421" s="507"/>
      <c r="AP421" s="507"/>
      <c r="AQ421" s="563"/>
      <c r="AR421" s="563"/>
      <c r="AS421" s="507"/>
      <c r="AT421" s="507"/>
      <c r="AU421" s="507"/>
      <c r="AV421" s="507"/>
      <c r="AW421" s="507"/>
      <c r="AX421" s="507"/>
      <c r="AY421" s="507"/>
      <c r="AZ421" s="507"/>
      <c r="BA421" s="507"/>
      <c r="BB421" s="507"/>
      <c r="BC421" s="507"/>
      <c r="BD421" s="507"/>
      <c r="BE421" s="507"/>
      <c r="BF421" s="507"/>
      <c r="BG421" s="507"/>
      <c r="BH421" s="507"/>
      <c r="BI421" s="507"/>
      <c r="BJ421" s="507"/>
      <c r="BK421" s="507"/>
      <c r="BL421" s="507"/>
      <c r="BM421" s="507"/>
    </row>
    <row r="422" spans="1:65" ht="27" customHeight="1" x14ac:dyDescent="0.2">
      <c r="A422" s="564"/>
      <c r="B422" s="507"/>
      <c r="C422" s="507"/>
      <c r="D422" s="507"/>
      <c r="E422" s="507"/>
      <c r="F422" s="507"/>
      <c r="G422" s="507"/>
      <c r="H422" s="506"/>
      <c r="I422" s="1014"/>
      <c r="J422" s="506"/>
      <c r="K422" s="557"/>
      <c r="L422" s="506"/>
      <c r="M422" s="506"/>
      <c r="N422" s="506"/>
      <c r="O422" s="506"/>
      <c r="P422" s="1013"/>
      <c r="Q422" s="506"/>
      <c r="R422" s="558"/>
      <c r="S422" s="506"/>
      <c r="T422" s="506"/>
      <c r="U422" s="1012"/>
      <c r="V422" s="743"/>
      <c r="W422" s="506"/>
      <c r="X422" s="742"/>
      <c r="Y422" s="557"/>
      <c r="Z422" s="506"/>
      <c r="AA422" s="507"/>
      <c r="AB422" s="507"/>
      <c r="AC422" s="564"/>
      <c r="AD422" s="507"/>
      <c r="AE422" s="507"/>
      <c r="AF422" s="507"/>
      <c r="AG422" s="507"/>
      <c r="AH422" s="507"/>
      <c r="AI422" s="507"/>
      <c r="AJ422" s="507"/>
      <c r="AK422" s="507"/>
      <c r="AL422" s="507"/>
      <c r="AM422" s="507"/>
      <c r="AN422" s="507"/>
      <c r="AO422" s="507"/>
      <c r="AP422" s="507"/>
      <c r="AQ422" s="563"/>
      <c r="AR422" s="563"/>
      <c r="AS422" s="507"/>
      <c r="AT422" s="507"/>
      <c r="AU422" s="507"/>
      <c r="AV422" s="507"/>
      <c r="AW422" s="507"/>
      <c r="AX422" s="507"/>
      <c r="AY422" s="507"/>
      <c r="AZ422" s="507"/>
      <c r="BA422" s="507"/>
      <c r="BB422" s="507"/>
      <c r="BC422" s="507"/>
      <c r="BD422" s="507"/>
      <c r="BE422" s="507"/>
      <c r="BF422" s="507"/>
      <c r="BG422" s="507"/>
      <c r="BH422" s="507"/>
      <c r="BI422" s="507"/>
      <c r="BJ422" s="507"/>
      <c r="BK422" s="507"/>
      <c r="BL422" s="507"/>
      <c r="BM422" s="507"/>
    </row>
    <row r="423" spans="1:65" ht="27" customHeight="1" x14ac:dyDescent="0.2">
      <c r="A423" s="564"/>
      <c r="B423" s="507"/>
      <c r="C423" s="507"/>
      <c r="D423" s="507"/>
      <c r="E423" s="507"/>
      <c r="F423" s="507"/>
      <c r="G423" s="507"/>
      <c r="H423" s="506"/>
      <c r="I423" s="1014"/>
      <c r="J423" s="506"/>
      <c r="K423" s="557"/>
      <c r="L423" s="506"/>
      <c r="M423" s="506"/>
      <c r="N423" s="506"/>
      <c r="O423" s="506"/>
      <c r="P423" s="1013"/>
      <c r="Q423" s="506"/>
      <c r="R423" s="558"/>
      <c r="S423" s="506"/>
      <c r="T423" s="506"/>
      <c r="U423" s="1012"/>
      <c r="V423" s="743"/>
      <c r="W423" s="506"/>
      <c r="X423" s="742"/>
      <c r="Y423" s="557"/>
      <c r="Z423" s="506"/>
      <c r="AA423" s="507"/>
      <c r="AB423" s="507"/>
      <c r="AC423" s="564"/>
      <c r="AD423" s="507"/>
      <c r="AE423" s="507"/>
      <c r="AF423" s="507"/>
      <c r="AG423" s="507"/>
      <c r="AH423" s="507"/>
      <c r="AI423" s="507"/>
      <c r="AJ423" s="507"/>
      <c r="AK423" s="507"/>
      <c r="AL423" s="507"/>
      <c r="AM423" s="507"/>
      <c r="AN423" s="507"/>
      <c r="AO423" s="507"/>
      <c r="AP423" s="507"/>
      <c r="AQ423" s="563"/>
      <c r="AR423" s="563"/>
      <c r="AS423" s="507"/>
      <c r="AT423" s="507"/>
      <c r="AU423" s="507"/>
      <c r="AV423" s="507"/>
      <c r="AW423" s="507"/>
      <c r="AX423" s="507"/>
      <c r="AY423" s="507"/>
      <c r="AZ423" s="507"/>
      <c r="BA423" s="507"/>
      <c r="BB423" s="507"/>
      <c r="BC423" s="507"/>
      <c r="BD423" s="507"/>
      <c r="BE423" s="507"/>
      <c r="BF423" s="507"/>
      <c r="BG423" s="507"/>
      <c r="BH423" s="507"/>
      <c r="BI423" s="507"/>
      <c r="BJ423" s="507"/>
      <c r="BK423" s="507"/>
      <c r="BL423" s="507"/>
      <c r="BM423" s="507"/>
    </row>
    <row r="424" spans="1:65" ht="27" customHeight="1" x14ac:dyDescent="0.2">
      <c r="A424" s="564"/>
      <c r="B424" s="507"/>
      <c r="C424" s="507"/>
      <c r="D424" s="507"/>
      <c r="E424" s="507"/>
      <c r="F424" s="507"/>
      <c r="G424" s="507"/>
      <c r="H424" s="506"/>
      <c r="I424" s="1014"/>
      <c r="J424" s="506"/>
      <c r="K424" s="557"/>
      <c r="L424" s="506"/>
      <c r="M424" s="506"/>
      <c r="N424" s="506"/>
      <c r="O424" s="506"/>
      <c r="P424" s="1013"/>
      <c r="Q424" s="506"/>
      <c r="R424" s="558"/>
      <c r="S424" s="506"/>
      <c r="T424" s="506"/>
      <c r="U424" s="1012"/>
      <c r="V424" s="743"/>
      <c r="W424" s="506"/>
      <c r="X424" s="742"/>
      <c r="Y424" s="557"/>
      <c r="Z424" s="506"/>
      <c r="AA424" s="507"/>
      <c r="AB424" s="507"/>
      <c r="AC424" s="564"/>
      <c r="AD424" s="507"/>
      <c r="AE424" s="507"/>
      <c r="AF424" s="507"/>
      <c r="AG424" s="507"/>
      <c r="AH424" s="507"/>
      <c r="AI424" s="507"/>
      <c r="AJ424" s="507"/>
      <c r="AK424" s="507"/>
      <c r="AL424" s="507"/>
      <c r="AM424" s="507"/>
      <c r="AN424" s="507"/>
      <c r="AO424" s="507"/>
      <c r="AP424" s="507"/>
      <c r="AQ424" s="563"/>
      <c r="AR424" s="563"/>
      <c r="AS424" s="507"/>
      <c r="AT424" s="507"/>
      <c r="AU424" s="507"/>
      <c r="AV424" s="507"/>
      <c r="AW424" s="507"/>
      <c r="AX424" s="507"/>
      <c r="AY424" s="507"/>
      <c r="AZ424" s="507"/>
      <c r="BA424" s="507"/>
      <c r="BB424" s="507"/>
      <c r="BC424" s="507"/>
      <c r="BD424" s="507"/>
      <c r="BE424" s="507"/>
      <c r="BF424" s="507"/>
      <c r="BG424" s="507"/>
      <c r="BH424" s="507"/>
      <c r="BI424" s="507"/>
      <c r="BJ424" s="507"/>
      <c r="BK424" s="507"/>
      <c r="BL424" s="507"/>
      <c r="BM424" s="507"/>
    </row>
    <row r="425" spans="1:65" ht="27" customHeight="1" x14ac:dyDescent="0.2">
      <c r="A425" s="564"/>
      <c r="B425" s="507"/>
      <c r="C425" s="507"/>
      <c r="D425" s="507"/>
      <c r="E425" s="507"/>
      <c r="F425" s="507"/>
      <c r="G425" s="507"/>
      <c r="H425" s="506"/>
      <c r="I425" s="1014"/>
      <c r="J425" s="506"/>
      <c r="K425" s="557"/>
      <c r="L425" s="506"/>
      <c r="M425" s="506"/>
      <c r="N425" s="506"/>
      <c r="O425" s="506"/>
      <c r="P425" s="1013"/>
      <c r="Q425" s="506"/>
      <c r="R425" s="558"/>
      <c r="S425" s="506"/>
      <c r="T425" s="506"/>
      <c r="U425" s="1012"/>
      <c r="V425" s="743"/>
      <c r="W425" s="506"/>
      <c r="X425" s="742"/>
      <c r="Y425" s="557"/>
      <c r="Z425" s="506"/>
      <c r="AA425" s="507"/>
      <c r="AB425" s="507"/>
      <c r="AC425" s="564"/>
      <c r="AD425" s="507"/>
      <c r="AE425" s="507"/>
      <c r="AF425" s="507"/>
      <c r="AG425" s="507"/>
      <c r="AH425" s="507"/>
      <c r="AI425" s="507"/>
      <c r="AJ425" s="507"/>
      <c r="AK425" s="507"/>
      <c r="AL425" s="507"/>
      <c r="AM425" s="507"/>
      <c r="AN425" s="507"/>
      <c r="AO425" s="507"/>
      <c r="AP425" s="507"/>
      <c r="AQ425" s="563"/>
      <c r="AR425" s="563"/>
      <c r="AS425" s="507"/>
      <c r="AT425" s="507"/>
      <c r="AU425" s="507"/>
      <c r="AV425" s="507"/>
      <c r="AW425" s="507"/>
      <c r="AX425" s="507"/>
      <c r="AY425" s="507"/>
      <c r="AZ425" s="507"/>
      <c r="BA425" s="507"/>
      <c r="BB425" s="507"/>
      <c r="BC425" s="507"/>
      <c r="BD425" s="507"/>
      <c r="BE425" s="507"/>
      <c r="BF425" s="507"/>
      <c r="BG425" s="507"/>
      <c r="BH425" s="507"/>
      <c r="BI425" s="507"/>
      <c r="BJ425" s="507"/>
      <c r="BK425" s="507"/>
      <c r="BL425" s="507"/>
      <c r="BM425" s="507"/>
    </row>
    <row r="426" spans="1:65" ht="27" customHeight="1" x14ac:dyDescent="0.2">
      <c r="A426" s="564"/>
      <c r="B426" s="507"/>
      <c r="C426" s="507"/>
      <c r="D426" s="507"/>
      <c r="E426" s="507"/>
      <c r="F426" s="507"/>
      <c r="G426" s="507"/>
      <c r="H426" s="506"/>
      <c r="I426" s="1014"/>
      <c r="J426" s="506"/>
      <c r="K426" s="557"/>
      <c r="L426" s="506"/>
      <c r="M426" s="506"/>
      <c r="N426" s="506"/>
      <c r="O426" s="506"/>
      <c r="P426" s="1013"/>
      <c r="Q426" s="506"/>
      <c r="R426" s="558"/>
      <c r="S426" s="506"/>
      <c r="T426" s="506"/>
      <c r="U426" s="1012"/>
      <c r="V426" s="743"/>
      <c r="W426" s="506"/>
      <c r="X426" s="742"/>
      <c r="Y426" s="557"/>
      <c r="Z426" s="506"/>
      <c r="AA426" s="507"/>
      <c r="AB426" s="507"/>
      <c r="AC426" s="564"/>
      <c r="AD426" s="507"/>
      <c r="AE426" s="507"/>
      <c r="AF426" s="507"/>
      <c r="AG426" s="507"/>
      <c r="AH426" s="507"/>
      <c r="AI426" s="507"/>
      <c r="AJ426" s="507"/>
      <c r="AK426" s="507"/>
      <c r="AL426" s="507"/>
      <c r="AM426" s="507"/>
      <c r="AN426" s="507"/>
      <c r="AO426" s="507"/>
      <c r="AP426" s="507"/>
      <c r="AQ426" s="563"/>
      <c r="AR426" s="563"/>
      <c r="AS426" s="507"/>
      <c r="AT426" s="507"/>
      <c r="AU426" s="507"/>
      <c r="AV426" s="507"/>
      <c r="AW426" s="507"/>
      <c r="AX426" s="507"/>
      <c r="AY426" s="507"/>
      <c r="AZ426" s="507"/>
      <c r="BA426" s="507"/>
      <c r="BB426" s="507"/>
      <c r="BC426" s="507"/>
      <c r="BD426" s="507"/>
      <c r="BE426" s="507"/>
      <c r="BF426" s="507"/>
      <c r="BG426" s="507"/>
      <c r="BH426" s="507"/>
      <c r="BI426" s="507"/>
      <c r="BJ426" s="507"/>
      <c r="BK426" s="507"/>
      <c r="BL426" s="507"/>
      <c r="BM426" s="507"/>
    </row>
    <row r="427" spans="1:65" ht="27" customHeight="1" x14ac:dyDescent="0.2">
      <c r="A427" s="564"/>
      <c r="B427" s="507"/>
      <c r="C427" s="507"/>
      <c r="D427" s="507"/>
      <c r="E427" s="507"/>
      <c r="F427" s="507"/>
      <c r="G427" s="507"/>
      <c r="H427" s="506"/>
      <c r="I427" s="1014"/>
      <c r="J427" s="506"/>
      <c r="K427" s="557"/>
      <c r="L427" s="506"/>
      <c r="M427" s="506"/>
      <c r="N427" s="506"/>
      <c r="O427" s="506"/>
      <c r="P427" s="1013"/>
      <c r="Q427" s="506"/>
      <c r="R427" s="558"/>
      <c r="S427" s="506"/>
      <c r="T427" s="506"/>
      <c r="U427" s="1012"/>
      <c r="V427" s="743"/>
      <c r="W427" s="506"/>
      <c r="X427" s="742"/>
      <c r="Y427" s="557"/>
      <c r="Z427" s="506"/>
      <c r="AA427" s="507"/>
      <c r="AB427" s="507"/>
      <c r="AC427" s="564"/>
      <c r="AD427" s="507"/>
      <c r="AE427" s="507"/>
      <c r="AF427" s="507"/>
      <c r="AG427" s="507"/>
      <c r="AH427" s="507"/>
      <c r="AI427" s="507"/>
      <c r="AJ427" s="507"/>
      <c r="AK427" s="507"/>
      <c r="AL427" s="507"/>
      <c r="AM427" s="507"/>
      <c r="AN427" s="507"/>
      <c r="AO427" s="507"/>
      <c r="AP427" s="507"/>
      <c r="AQ427" s="563"/>
      <c r="AR427" s="563"/>
      <c r="AS427" s="507"/>
      <c r="AT427" s="507"/>
      <c r="AU427" s="507"/>
      <c r="AV427" s="507"/>
      <c r="AW427" s="507"/>
      <c r="AX427" s="507"/>
      <c r="AY427" s="507"/>
      <c r="AZ427" s="507"/>
      <c r="BA427" s="507"/>
      <c r="BB427" s="507"/>
      <c r="BC427" s="507"/>
      <c r="BD427" s="507"/>
      <c r="BE427" s="507"/>
      <c r="BF427" s="507"/>
      <c r="BG427" s="507"/>
      <c r="BH427" s="507"/>
      <c r="BI427" s="507"/>
      <c r="BJ427" s="507"/>
      <c r="BK427" s="507"/>
      <c r="BL427" s="507"/>
      <c r="BM427" s="507"/>
    </row>
    <row r="428" spans="1:65" ht="27" customHeight="1" x14ac:dyDescent="0.2">
      <c r="A428" s="564"/>
      <c r="B428" s="507"/>
      <c r="C428" s="507"/>
      <c r="D428" s="507"/>
      <c r="E428" s="507"/>
      <c r="F428" s="507"/>
      <c r="G428" s="507"/>
      <c r="H428" s="506"/>
      <c r="I428" s="1014"/>
      <c r="J428" s="506"/>
      <c r="K428" s="557"/>
      <c r="L428" s="506"/>
      <c r="M428" s="506"/>
      <c r="N428" s="506"/>
      <c r="O428" s="506"/>
      <c r="P428" s="1013"/>
      <c r="Q428" s="506"/>
      <c r="R428" s="558"/>
      <c r="S428" s="506"/>
      <c r="T428" s="506"/>
      <c r="U428" s="1012"/>
      <c r="V428" s="743"/>
      <c r="W428" s="506"/>
      <c r="X428" s="742"/>
      <c r="Y428" s="557"/>
      <c r="Z428" s="506"/>
      <c r="AA428" s="507"/>
      <c r="AB428" s="507"/>
      <c r="AC428" s="564"/>
      <c r="AD428" s="507"/>
      <c r="AE428" s="507"/>
      <c r="AF428" s="507"/>
      <c r="AG428" s="507"/>
      <c r="AH428" s="507"/>
      <c r="AI428" s="507"/>
      <c r="AJ428" s="507"/>
      <c r="AK428" s="507"/>
      <c r="AL428" s="507"/>
      <c r="AM428" s="507"/>
      <c r="AN428" s="507"/>
      <c r="AO428" s="507"/>
      <c r="AP428" s="507"/>
      <c r="AQ428" s="563"/>
      <c r="AR428" s="563"/>
      <c r="AS428" s="507"/>
      <c r="AT428" s="507"/>
      <c r="AU428" s="507"/>
      <c r="AV428" s="507"/>
      <c r="AW428" s="507"/>
      <c r="AX428" s="507"/>
      <c r="AY428" s="507"/>
      <c r="AZ428" s="507"/>
      <c r="BA428" s="507"/>
      <c r="BB428" s="507"/>
      <c r="BC428" s="507"/>
      <c r="BD428" s="507"/>
      <c r="BE428" s="507"/>
      <c r="BF428" s="507"/>
      <c r="BG428" s="507"/>
      <c r="BH428" s="507"/>
      <c r="BI428" s="507"/>
      <c r="BJ428" s="507"/>
      <c r="BK428" s="507"/>
      <c r="BL428" s="507"/>
      <c r="BM428" s="507"/>
    </row>
    <row r="429" spans="1:65" ht="27" customHeight="1" x14ac:dyDescent="0.2">
      <c r="A429" s="564"/>
      <c r="B429" s="507"/>
      <c r="C429" s="507"/>
      <c r="D429" s="507"/>
      <c r="E429" s="507"/>
      <c r="F429" s="507"/>
      <c r="G429" s="507"/>
      <c r="H429" s="506"/>
      <c r="I429" s="1014"/>
      <c r="J429" s="506"/>
      <c r="K429" s="557"/>
      <c r="L429" s="506"/>
      <c r="M429" s="506"/>
      <c r="N429" s="506"/>
      <c r="O429" s="506"/>
      <c r="P429" s="1013"/>
      <c r="Q429" s="506"/>
      <c r="R429" s="558"/>
      <c r="S429" s="506"/>
      <c r="T429" s="506"/>
      <c r="U429" s="1012"/>
      <c r="V429" s="743"/>
      <c r="W429" s="506"/>
      <c r="X429" s="742"/>
      <c r="Y429" s="557"/>
      <c r="Z429" s="506"/>
      <c r="AA429" s="507"/>
      <c r="AB429" s="507"/>
      <c r="AC429" s="564"/>
      <c r="AD429" s="507"/>
      <c r="AE429" s="507"/>
      <c r="AF429" s="507"/>
      <c r="AG429" s="507"/>
      <c r="AH429" s="507"/>
      <c r="AI429" s="507"/>
      <c r="AJ429" s="507"/>
      <c r="AK429" s="507"/>
      <c r="AL429" s="507"/>
      <c r="AM429" s="507"/>
      <c r="AN429" s="507"/>
      <c r="AO429" s="507"/>
      <c r="AP429" s="507"/>
      <c r="AQ429" s="563"/>
      <c r="AR429" s="563"/>
      <c r="AS429" s="507"/>
      <c r="AT429" s="507"/>
      <c r="AU429" s="507"/>
      <c r="AV429" s="507"/>
      <c r="AW429" s="507"/>
      <c r="AX429" s="507"/>
      <c r="AY429" s="507"/>
      <c r="AZ429" s="507"/>
      <c r="BA429" s="507"/>
      <c r="BB429" s="507"/>
      <c r="BC429" s="507"/>
      <c r="BD429" s="507"/>
      <c r="BE429" s="507"/>
      <c r="BF429" s="507"/>
      <c r="BG429" s="507"/>
      <c r="BH429" s="507"/>
      <c r="BI429" s="507"/>
      <c r="BJ429" s="507"/>
      <c r="BK429" s="507"/>
      <c r="BL429" s="507"/>
      <c r="BM429" s="507"/>
    </row>
    <row r="430" spans="1:65" ht="27" customHeight="1" x14ac:dyDescent="0.2">
      <c r="A430" s="564"/>
      <c r="B430" s="507"/>
      <c r="C430" s="507"/>
      <c r="D430" s="507"/>
      <c r="E430" s="507"/>
      <c r="F430" s="507"/>
      <c r="G430" s="507"/>
      <c r="H430" s="506"/>
      <c r="I430" s="1014"/>
      <c r="J430" s="506"/>
      <c r="K430" s="557"/>
      <c r="L430" s="506"/>
      <c r="M430" s="506"/>
      <c r="N430" s="506"/>
      <c r="O430" s="506"/>
      <c r="P430" s="1013"/>
      <c r="Q430" s="506"/>
      <c r="R430" s="558"/>
      <c r="S430" s="506"/>
      <c r="T430" s="506"/>
      <c r="U430" s="1012"/>
      <c r="V430" s="743"/>
      <c r="W430" s="506"/>
      <c r="X430" s="742"/>
      <c r="Y430" s="557"/>
      <c r="Z430" s="506"/>
      <c r="AA430" s="507"/>
      <c r="AB430" s="507"/>
      <c r="AC430" s="564"/>
      <c r="AD430" s="507"/>
      <c r="AE430" s="507"/>
      <c r="AF430" s="507"/>
      <c r="AG430" s="507"/>
      <c r="AH430" s="507"/>
      <c r="AI430" s="507"/>
      <c r="AJ430" s="507"/>
      <c r="AK430" s="507"/>
      <c r="AL430" s="507"/>
      <c r="AM430" s="507"/>
      <c r="AN430" s="507"/>
      <c r="AO430" s="507"/>
      <c r="AP430" s="507"/>
      <c r="AQ430" s="563"/>
      <c r="AR430" s="563"/>
      <c r="AS430" s="507"/>
      <c r="AT430" s="507"/>
      <c r="AU430" s="507"/>
      <c r="AV430" s="507"/>
      <c r="AW430" s="507"/>
      <c r="AX430" s="507"/>
      <c r="AY430" s="507"/>
      <c r="AZ430" s="507"/>
      <c r="BA430" s="507"/>
      <c r="BB430" s="507"/>
      <c r="BC430" s="507"/>
      <c r="BD430" s="507"/>
      <c r="BE430" s="507"/>
      <c r="BF430" s="507"/>
      <c r="BG430" s="507"/>
      <c r="BH430" s="507"/>
      <c r="BI430" s="507"/>
      <c r="BJ430" s="507"/>
      <c r="BK430" s="507"/>
      <c r="BL430" s="507"/>
      <c r="BM430" s="507"/>
    </row>
    <row r="431" spans="1:65" ht="27" customHeight="1" x14ac:dyDescent="0.2">
      <c r="A431" s="564"/>
      <c r="B431" s="507"/>
      <c r="C431" s="507"/>
      <c r="D431" s="507"/>
      <c r="E431" s="507"/>
      <c r="F431" s="507"/>
      <c r="G431" s="507"/>
      <c r="H431" s="506"/>
      <c r="I431" s="1014"/>
      <c r="J431" s="506"/>
      <c r="K431" s="557"/>
      <c r="L431" s="506"/>
      <c r="M431" s="506"/>
      <c r="N431" s="506"/>
      <c r="O431" s="506"/>
      <c r="P431" s="1013"/>
      <c r="Q431" s="506"/>
      <c r="R431" s="558"/>
      <c r="S431" s="506"/>
      <c r="T431" s="506"/>
      <c r="U431" s="1012"/>
      <c r="V431" s="743"/>
      <c r="W431" s="506"/>
      <c r="X431" s="742"/>
      <c r="Y431" s="557"/>
      <c r="Z431" s="506"/>
      <c r="AA431" s="507"/>
      <c r="AB431" s="507"/>
      <c r="AC431" s="564"/>
      <c r="AD431" s="507"/>
      <c r="AE431" s="507"/>
      <c r="AF431" s="507"/>
      <c r="AG431" s="507"/>
      <c r="AH431" s="507"/>
      <c r="AI431" s="507"/>
      <c r="AJ431" s="507"/>
      <c r="AK431" s="507"/>
      <c r="AL431" s="507"/>
      <c r="AM431" s="507"/>
      <c r="AN431" s="507"/>
      <c r="AO431" s="507"/>
      <c r="AP431" s="507"/>
      <c r="AQ431" s="563"/>
      <c r="AR431" s="563"/>
      <c r="AS431" s="507"/>
      <c r="AT431" s="507"/>
      <c r="AU431" s="507"/>
      <c r="AV431" s="507"/>
      <c r="AW431" s="507"/>
      <c r="AX431" s="507"/>
      <c r="AY431" s="507"/>
      <c r="AZ431" s="507"/>
      <c r="BA431" s="507"/>
      <c r="BB431" s="507"/>
      <c r="BC431" s="507"/>
      <c r="BD431" s="507"/>
      <c r="BE431" s="507"/>
      <c r="BF431" s="507"/>
      <c r="BG431" s="507"/>
      <c r="BH431" s="507"/>
      <c r="BI431" s="507"/>
      <c r="BJ431" s="507"/>
      <c r="BK431" s="507"/>
      <c r="BL431" s="507"/>
      <c r="BM431" s="507"/>
    </row>
    <row r="432" spans="1:65" ht="27" customHeight="1" x14ac:dyDescent="0.2">
      <c r="A432" s="564"/>
      <c r="B432" s="507"/>
      <c r="C432" s="507"/>
      <c r="D432" s="507"/>
      <c r="E432" s="507"/>
      <c r="F432" s="507"/>
      <c r="G432" s="507"/>
      <c r="H432" s="506"/>
      <c r="I432" s="1014"/>
      <c r="J432" s="506"/>
      <c r="K432" s="557"/>
      <c r="L432" s="506"/>
      <c r="M432" s="506"/>
      <c r="N432" s="506"/>
      <c r="O432" s="506"/>
      <c r="P432" s="1013"/>
      <c r="Q432" s="506"/>
      <c r="R432" s="558"/>
      <c r="S432" s="506"/>
      <c r="T432" s="506"/>
      <c r="U432" s="1012"/>
      <c r="V432" s="743"/>
      <c r="W432" s="506"/>
      <c r="X432" s="742"/>
      <c r="Y432" s="557"/>
      <c r="Z432" s="506"/>
      <c r="AA432" s="507"/>
      <c r="AB432" s="507"/>
      <c r="AC432" s="564"/>
      <c r="AD432" s="507"/>
      <c r="AE432" s="507"/>
      <c r="AF432" s="507"/>
      <c r="AG432" s="507"/>
      <c r="AH432" s="507"/>
      <c r="AI432" s="507"/>
      <c r="AJ432" s="507"/>
      <c r="AK432" s="507"/>
      <c r="AL432" s="507"/>
      <c r="AM432" s="507"/>
      <c r="AN432" s="507"/>
      <c r="AO432" s="507"/>
      <c r="AP432" s="507"/>
      <c r="AQ432" s="563"/>
      <c r="AR432" s="563"/>
      <c r="AS432" s="507"/>
      <c r="AT432" s="507"/>
      <c r="AU432" s="507"/>
      <c r="AV432" s="507"/>
      <c r="AW432" s="507"/>
      <c r="AX432" s="507"/>
      <c r="AY432" s="507"/>
      <c r="AZ432" s="507"/>
      <c r="BA432" s="507"/>
      <c r="BB432" s="507"/>
      <c r="BC432" s="507"/>
      <c r="BD432" s="507"/>
      <c r="BE432" s="507"/>
      <c r="BF432" s="507"/>
      <c r="BG432" s="507"/>
      <c r="BH432" s="507"/>
      <c r="BI432" s="507"/>
      <c r="BJ432" s="507"/>
      <c r="BK432" s="507"/>
      <c r="BL432" s="507"/>
      <c r="BM432" s="507"/>
    </row>
    <row r="433" spans="1:65" ht="27" customHeight="1" x14ac:dyDescent="0.2">
      <c r="A433" s="564"/>
      <c r="B433" s="507"/>
      <c r="C433" s="507"/>
      <c r="D433" s="507"/>
      <c r="E433" s="507"/>
      <c r="F433" s="507"/>
      <c r="G433" s="507"/>
      <c r="H433" s="506"/>
      <c r="I433" s="1014"/>
      <c r="J433" s="506"/>
      <c r="K433" s="557"/>
      <c r="L433" s="506"/>
      <c r="M433" s="506"/>
      <c r="N433" s="506"/>
      <c r="O433" s="506"/>
      <c r="P433" s="1013"/>
      <c r="Q433" s="506"/>
      <c r="R433" s="558"/>
      <c r="S433" s="506"/>
      <c r="T433" s="506"/>
      <c r="U433" s="1012"/>
      <c r="V433" s="743"/>
      <c r="W433" s="506"/>
      <c r="X433" s="742"/>
      <c r="Y433" s="557"/>
      <c r="Z433" s="506"/>
      <c r="AA433" s="507"/>
      <c r="AB433" s="507"/>
      <c r="AC433" s="564"/>
      <c r="AD433" s="507"/>
      <c r="AE433" s="507"/>
      <c r="AF433" s="507"/>
      <c r="AG433" s="507"/>
      <c r="AH433" s="507"/>
      <c r="AI433" s="507"/>
      <c r="AJ433" s="507"/>
      <c r="AK433" s="507"/>
      <c r="AL433" s="507"/>
      <c r="AM433" s="507"/>
      <c r="AN433" s="507"/>
      <c r="AO433" s="507"/>
      <c r="AP433" s="507"/>
      <c r="AQ433" s="563"/>
      <c r="AR433" s="563"/>
      <c r="AS433" s="507"/>
      <c r="AT433" s="507"/>
      <c r="AU433" s="507"/>
      <c r="AV433" s="507"/>
      <c r="AW433" s="507"/>
      <c r="AX433" s="507"/>
      <c r="AY433" s="507"/>
      <c r="AZ433" s="507"/>
      <c r="BA433" s="507"/>
      <c r="BB433" s="507"/>
      <c r="BC433" s="507"/>
      <c r="BD433" s="507"/>
      <c r="BE433" s="507"/>
      <c r="BF433" s="507"/>
      <c r="BG433" s="507"/>
      <c r="BH433" s="507"/>
      <c r="BI433" s="507"/>
      <c r="BJ433" s="507"/>
      <c r="BK433" s="507"/>
      <c r="BL433" s="507"/>
      <c r="BM433" s="507"/>
    </row>
    <row r="434" spans="1:65" ht="27" customHeight="1" x14ac:dyDescent="0.2">
      <c r="A434" s="564"/>
      <c r="B434" s="507"/>
      <c r="C434" s="507"/>
      <c r="D434" s="507"/>
      <c r="E434" s="507"/>
      <c r="F434" s="507"/>
      <c r="G434" s="507"/>
      <c r="H434" s="506"/>
      <c r="I434" s="1014"/>
      <c r="J434" s="506"/>
      <c r="K434" s="557"/>
      <c r="L434" s="506"/>
      <c r="M434" s="506"/>
      <c r="N434" s="506"/>
      <c r="O434" s="506"/>
      <c r="P434" s="1013"/>
      <c r="Q434" s="506"/>
      <c r="R434" s="558"/>
      <c r="S434" s="506"/>
      <c r="T434" s="506"/>
      <c r="U434" s="1012"/>
      <c r="V434" s="743"/>
      <c r="W434" s="506"/>
      <c r="X434" s="742"/>
      <c r="Y434" s="557"/>
      <c r="Z434" s="506"/>
      <c r="AA434" s="507"/>
      <c r="AB434" s="507"/>
      <c r="AC434" s="564"/>
      <c r="AD434" s="507"/>
      <c r="AE434" s="507"/>
      <c r="AF434" s="507"/>
      <c r="AG434" s="507"/>
      <c r="AH434" s="507"/>
      <c r="AI434" s="507"/>
      <c r="AJ434" s="507"/>
      <c r="AK434" s="507"/>
      <c r="AL434" s="507"/>
      <c r="AM434" s="507"/>
      <c r="AN434" s="507"/>
      <c r="AO434" s="507"/>
      <c r="AP434" s="507"/>
      <c r="AQ434" s="563"/>
      <c r="AR434" s="563"/>
      <c r="AS434" s="507"/>
      <c r="AT434" s="507"/>
      <c r="AU434" s="507"/>
      <c r="AV434" s="507"/>
      <c r="AW434" s="507"/>
      <c r="AX434" s="507"/>
      <c r="AY434" s="507"/>
      <c r="AZ434" s="507"/>
      <c r="BA434" s="507"/>
      <c r="BB434" s="507"/>
      <c r="BC434" s="507"/>
      <c r="BD434" s="507"/>
      <c r="BE434" s="507"/>
      <c r="BF434" s="507"/>
      <c r="BG434" s="507"/>
      <c r="BH434" s="507"/>
      <c r="BI434" s="507"/>
      <c r="BJ434" s="507"/>
      <c r="BK434" s="507"/>
      <c r="BL434" s="507"/>
      <c r="BM434" s="507"/>
    </row>
    <row r="435" spans="1:65" ht="27" customHeight="1" x14ac:dyDescent="0.2">
      <c r="A435" s="564"/>
      <c r="B435" s="507"/>
      <c r="C435" s="507"/>
      <c r="D435" s="507"/>
      <c r="E435" s="507"/>
      <c r="F435" s="507"/>
      <c r="G435" s="507"/>
      <c r="H435" s="506"/>
      <c r="I435" s="1014"/>
      <c r="J435" s="506"/>
      <c r="K435" s="557"/>
      <c r="L435" s="506"/>
      <c r="M435" s="506"/>
      <c r="N435" s="506"/>
      <c r="O435" s="506"/>
      <c r="P435" s="1013"/>
      <c r="Q435" s="506"/>
      <c r="R435" s="558"/>
      <c r="S435" s="506"/>
      <c r="T435" s="506"/>
      <c r="U435" s="1012"/>
      <c r="V435" s="743"/>
      <c r="W435" s="506"/>
      <c r="X435" s="742"/>
      <c r="Y435" s="557"/>
      <c r="Z435" s="506"/>
      <c r="AA435" s="507"/>
      <c r="AB435" s="507"/>
      <c r="AC435" s="564"/>
      <c r="AD435" s="507"/>
      <c r="AE435" s="507"/>
      <c r="AF435" s="507"/>
      <c r="AG435" s="507"/>
      <c r="AH435" s="507"/>
      <c r="AI435" s="507"/>
      <c r="AJ435" s="507"/>
      <c r="AK435" s="507"/>
      <c r="AL435" s="507"/>
      <c r="AM435" s="507"/>
      <c r="AN435" s="507"/>
      <c r="AO435" s="507"/>
      <c r="AP435" s="507"/>
      <c r="AQ435" s="563"/>
      <c r="AR435" s="563"/>
      <c r="AS435" s="507"/>
      <c r="AT435" s="507"/>
      <c r="AU435" s="507"/>
      <c r="AV435" s="507"/>
      <c r="AW435" s="507"/>
      <c r="AX435" s="507"/>
      <c r="AY435" s="507"/>
      <c r="AZ435" s="507"/>
      <c r="BA435" s="507"/>
      <c r="BB435" s="507"/>
      <c r="BC435" s="507"/>
      <c r="BD435" s="507"/>
      <c r="BE435" s="507"/>
      <c r="BF435" s="507"/>
      <c r="BG435" s="507"/>
      <c r="BH435" s="507"/>
      <c r="BI435" s="507"/>
      <c r="BJ435" s="507"/>
      <c r="BK435" s="507"/>
      <c r="BL435" s="507"/>
      <c r="BM435" s="507"/>
    </row>
    <row r="436" spans="1:65" ht="27" customHeight="1" x14ac:dyDescent="0.2">
      <c r="A436" s="564"/>
      <c r="B436" s="507"/>
      <c r="C436" s="507"/>
      <c r="D436" s="507"/>
      <c r="E436" s="507"/>
      <c r="F436" s="507"/>
      <c r="G436" s="507"/>
      <c r="H436" s="506"/>
      <c r="I436" s="1014"/>
      <c r="J436" s="506"/>
      <c r="K436" s="557"/>
      <c r="L436" s="506"/>
      <c r="M436" s="506"/>
      <c r="N436" s="506"/>
      <c r="O436" s="506"/>
      <c r="P436" s="1013"/>
      <c r="Q436" s="506"/>
      <c r="R436" s="558"/>
      <c r="S436" s="506"/>
      <c r="T436" s="506"/>
      <c r="U436" s="1012"/>
      <c r="V436" s="743"/>
      <c r="W436" s="506"/>
      <c r="X436" s="742"/>
      <c r="Y436" s="557"/>
      <c r="Z436" s="506"/>
      <c r="AA436" s="507"/>
      <c r="AB436" s="507"/>
      <c r="AC436" s="564"/>
      <c r="AD436" s="507"/>
      <c r="AE436" s="507"/>
      <c r="AF436" s="507"/>
      <c r="AG436" s="507"/>
      <c r="AH436" s="507"/>
      <c r="AI436" s="507"/>
      <c r="AJ436" s="507"/>
      <c r="AK436" s="507"/>
      <c r="AL436" s="507"/>
      <c r="AM436" s="507"/>
      <c r="AN436" s="507"/>
      <c r="AO436" s="507"/>
      <c r="AP436" s="507"/>
      <c r="AQ436" s="563"/>
      <c r="AR436" s="563"/>
      <c r="AS436" s="507"/>
      <c r="AT436" s="507"/>
      <c r="AU436" s="507"/>
      <c r="AV436" s="507"/>
      <c r="AW436" s="507"/>
      <c r="AX436" s="507"/>
      <c r="AY436" s="507"/>
      <c r="AZ436" s="507"/>
      <c r="BA436" s="507"/>
      <c r="BB436" s="507"/>
      <c r="BC436" s="507"/>
      <c r="BD436" s="507"/>
      <c r="BE436" s="507"/>
      <c r="BF436" s="507"/>
      <c r="BG436" s="507"/>
      <c r="BH436" s="507"/>
      <c r="BI436" s="507"/>
      <c r="BJ436" s="507"/>
      <c r="BK436" s="507"/>
      <c r="BL436" s="507"/>
      <c r="BM436" s="507"/>
    </row>
    <row r="437" spans="1:65" ht="27" customHeight="1" x14ac:dyDescent="0.2">
      <c r="A437" s="564"/>
      <c r="B437" s="507"/>
      <c r="C437" s="507"/>
      <c r="D437" s="507"/>
      <c r="E437" s="507"/>
      <c r="F437" s="507"/>
      <c r="G437" s="507"/>
      <c r="H437" s="506"/>
      <c r="I437" s="1014"/>
      <c r="J437" s="506"/>
      <c r="K437" s="557"/>
      <c r="L437" s="506"/>
      <c r="M437" s="506"/>
      <c r="N437" s="506"/>
      <c r="O437" s="506"/>
      <c r="P437" s="1013"/>
      <c r="Q437" s="506"/>
      <c r="R437" s="558"/>
      <c r="S437" s="506"/>
      <c r="T437" s="506"/>
      <c r="U437" s="1012"/>
      <c r="V437" s="743"/>
      <c r="W437" s="506"/>
      <c r="X437" s="742"/>
      <c r="Y437" s="557"/>
      <c r="Z437" s="506"/>
      <c r="AA437" s="507"/>
      <c r="AB437" s="507"/>
      <c r="AC437" s="564"/>
      <c r="AD437" s="507"/>
      <c r="AE437" s="507"/>
      <c r="AF437" s="507"/>
      <c r="AG437" s="507"/>
      <c r="AH437" s="507"/>
      <c r="AI437" s="507"/>
      <c r="AJ437" s="507"/>
      <c r="AK437" s="507"/>
      <c r="AL437" s="507"/>
      <c r="AM437" s="507"/>
      <c r="AN437" s="507"/>
      <c r="AO437" s="507"/>
      <c r="AP437" s="507"/>
      <c r="AQ437" s="563"/>
      <c r="AR437" s="563"/>
      <c r="AS437" s="507"/>
      <c r="AT437" s="507"/>
      <c r="AU437" s="507"/>
      <c r="AV437" s="507"/>
      <c r="AW437" s="507"/>
      <c r="AX437" s="507"/>
      <c r="AY437" s="507"/>
      <c r="AZ437" s="507"/>
      <c r="BA437" s="507"/>
      <c r="BB437" s="507"/>
      <c r="BC437" s="507"/>
      <c r="BD437" s="507"/>
      <c r="BE437" s="507"/>
      <c r="BF437" s="507"/>
      <c r="BG437" s="507"/>
      <c r="BH437" s="507"/>
      <c r="BI437" s="507"/>
      <c r="BJ437" s="507"/>
      <c r="BK437" s="507"/>
      <c r="BL437" s="507"/>
      <c r="BM437" s="507"/>
    </row>
    <row r="438" spans="1:65" ht="27" customHeight="1" x14ac:dyDescent="0.2">
      <c r="A438" s="564"/>
      <c r="B438" s="507"/>
      <c r="C438" s="507"/>
      <c r="D438" s="507"/>
      <c r="E438" s="507"/>
      <c r="F438" s="507"/>
      <c r="G438" s="507"/>
      <c r="H438" s="506"/>
      <c r="I438" s="1014"/>
      <c r="J438" s="506"/>
      <c r="K438" s="557"/>
      <c r="L438" s="506"/>
      <c r="M438" s="506"/>
      <c r="N438" s="506"/>
      <c r="O438" s="506"/>
      <c r="P438" s="1013"/>
      <c r="Q438" s="506"/>
      <c r="R438" s="558"/>
      <c r="S438" s="506"/>
      <c r="T438" s="506"/>
      <c r="U438" s="1012"/>
      <c r="V438" s="743"/>
      <c r="W438" s="506"/>
      <c r="X438" s="742"/>
      <c r="Y438" s="557"/>
      <c r="Z438" s="506"/>
      <c r="AA438" s="507"/>
      <c r="AB438" s="507"/>
      <c r="AC438" s="564"/>
      <c r="AD438" s="507"/>
      <c r="AE438" s="507"/>
      <c r="AF438" s="507"/>
      <c r="AG438" s="507"/>
      <c r="AH438" s="507"/>
      <c r="AI438" s="507"/>
      <c r="AJ438" s="507"/>
      <c r="AK438" s="507"/>
      <c r="AL438" s="507"/>
      <c r="AM438" s="507"/>
      <c r="AN438" s="507"/>
      <c r="AO438" s="507"/>
      <c r="AP438" s="507"/>
      <c r="AQ438" s="563"/>
      <c r="AR438" s="563"/>
      <c r="AS438" s="507"/>
      <c r="AT438" s="507"/>
      <c r="AU438" s="507"/>
      <c r="AV438" s="507"/>
      <c r="AW438" s="507"/>
      <c r="AX438" s="507"/>
      <c r="AY438" s="507"/>
      <c r="AZ438" s="507"/>
      <c r="BA438" s="507"/>
      <c r="BB438" s="507"/>
      <c r="BC438" s="507"/>
      <c r="BD438" s="507"/>
      <c r="BE438" s="507"/>
      <c r="BF438" s="507"/>
      <c r="BG438" s="507"/>
      <c r="BH438" s="507"/>
      <c r="BI438" s="507"/>
      <c r="BJ438" s="507"/>
      <c r="BK438" s="507"/>
      <c r="BL438" s="507"/>
      <c r="BM438" s="507"/>
    </row>
    <row r="439" spans="1:65" ht="27" customHeight="1" x14ac:dyDescent="0.2">
      <c r="A439" s="564"/>
      <c r="B439" s="507"/>
      <c r="C439" s="507"/>
      <c r="D439" s="507"/>
      <c r="E439" s="507"/>
      <c r="F439" s="507"/>
      <c r="G439" s="507"/>
      <c r="H439" s="506"/>
      <c r="I439" s="1014"/>
      <c r="J439" s="506"/>
      <c r="K439" s="557"/>
      <c r="L439" s="506"/>
      <c r="M439" s="506"/>
      <c r="N439" s="506"/>
      <c r="O439" s="506"/>
      <c r="P439" s="1013"/>
      <c r="Q439" s="506"/>
      <c r="R439" s="558"/>
      <c r="S439" s="506"/>
      <c r="T439" s="506"/>
      <c r="U439" s="1012"/>
      <c r="V439" s="743"/>
      <c r="W439" s="506"/>
      <c r="X439" s="742"/>
      <c r="Y439" s="557"/>
      <c r="Z439" s="506"/>
      <c r="AA439" s="507"/>
      <c r="AB439" s="507"/>
      <c r="AC439" s="564"/>
      <c r="AD439" s="507"/>
      <c r="AE439" s="507"/>
      <c r="AF439" s="507"/>
      <c r="AG439" s="507"/>
      <c r="AH439" s="507"/>
      <c r="AI439" s="507"/>
      <c r="AJ439" s="507"/>
      <c r="AK439" s="507"/>
      <c r="AL439" s="507"/>
      <c r="AM439" s="507"/>
      <c r="AN439" s="507"/>
      <c r="AO439" s="507"/>
      <c r="AP439" s="507"/>
      <c r="AQ439" s="563"/>
      <c r="AR439" s="563"/>
      <c r="AS439" s="507"/>
      <c r="AT439" s="507"/>
      <c r="AU439" s="507"/>
      <c r="AV439" s="507"/>
      <c r="AW439" s="507"/>
      <c r="AX439" s="507"/>
      <c r="AY439" s="507"/>
      <c r="AZ439" s="507"/>
      <c r="BA439" s="507"/>
      <c r="BB439" s="507"/>
      <c r="BC439" s="507"/>
      <c r="BD439" s="507"/>
      <c r="BE439" s="507"/>
      <c r="BF439" s="507"/>
      <c r="BG439" s="507"/>
      <c r="BH439" s="507"/>
      <c r="BI439" s="507"/>
      <c r="BJ439" s="507"/>
      <c r="BK439" s="507"/>
      <c r="BL439" s="507"/>
      <c r="BM439" s="507"/>
    </row>
    <row r="440" spans="1:65" ht="27" customHeight="1" x14ac:dyDescent="0.2">
      <c r="A440" s="564"/>
      <c r="B440" s="507"/>
      <c r="C440" s="507"/>
      <c r="D440" s="507"/>
      <c r="E440" s="507"/>
      <c r="F440" s="507"/>
      <c r="G440" s="507"/>
      <c r="H440" s="506"/>
      <c r="I440" s="1014"/>
      <c r="J440" s="506"/>
      <c r="K440" s="557"/>
      <c r="L440" s="506"/>
      <c r="M440" s="506"/>
      <c r="N440" s="506"/>
      <c r="O440" s="506"/>
      <c r="P440" s="1013"/>
      <c r="Q440" s="506"/>
      <c r="R440" s="558"/>
      <c r="S440" s="506"/>
      <c r="T440" s="506"/>
      <c r="U440" s="1012"/>
      <c r="V440" s="743"/>
      <c r="W440" s="506"/>
      <c r="X440" s="742"/>
      <c r="Y440" s="557"/>
      <c r="Z440" s="506"/>
      <c r="AA440" s="507"/>
      <c r="AB440" s="507"/>
      <c r="AC440" s="564"/>
      <c r="AD440" s="507"/>
      <c r="AE440" s="507"/>
      <c r="AF440" s="507"/>
      <c r="AG440" s="507"/>
      <c r="AH440" s="507"/>
      <c r="AI440" s="507"/>
      <c r="AJ440" s="507"/>
      <c r="AK440" s="507"/>
      <c r="AL440" s="507"/>
      <c r="AM440" s="507"/>
      <c r="AN440" s="507"/>
      <c r="AO440" s="507"/>
      <c r="AP440" s="507"/>
      <c r="AQ440" s="563"/>
      <c r="AR440" s="563"/>
      <c r="AS440" s="507"/>
      <c r="AT440" s="507"/>
      <c r="AU440" s="507"/>
      <c r="AV440" s="507"/>
      <c r="AW440" s="507"/>
      <c r="AX440" s="507"/>
      <c r="AY440" s="507"/>
      <c r="AZ440" s="507"/>
      <c r="BA440" s="507"/>
      <c r="BB440" s="507"/>
      <c r="BC440" s="507"/>
      <c r="BD440" s="507"/>
      <c r="BE440" s="507"/>
      <c r="BF440" s="507"/>
      <c r="BG440" s="507"/>
      <c r="BH440" s="507"/>
      <c r="BI440" s="507"/>
      <c r="BJ440" s="507"/>
      <c r="BK440" s="507"/>
      <c r="BL440" s="507"/>
      <c r="BM440" s="507"/>
    </row>
    <row r="441" spans="1:65" ht="27" customHeight="1" x14ac:dyDescent="0.2">
      <c r="A441" s="564"/>
      <c r="B441" s="507"/>
      <c r="C441" s="507"/>
      <c r="D441" s="507"/>
      <c r="E441" s="507"/>
      <c r="F441" s="507"/>
      <c r="G441" s="507"/>
      <c r="H441" s="506"/>
      <c r="I441" s="1014"/>
      <c r="J441" s="506"/>
      <c r="K441" s="557"/>
      <c r="L441" s="506"/>
      <c r="M441" s="506"/>
      <c r="N441" s="506"/>
      <c r="O441" s="506"/>
      <c r="P441" s="1013"/>
      <c r="Q441" s="506"/>
      <c r="R441" s="558"/>
      <c r="S441" s="506"/>
      <c r="T441" s="506"/>
      <c r="U441" s="1012"/>
      <c r="V441" s="743"/>
      <c r="W441" s="506"/>
      <c r="X441" s="742"/>
      <c r="Y441" s="557"/>
      <c r="Z441" s="506"/>
      <c r="AA441" s="507"/>
      <c r="AB441" s="507"/>
      <c r="AC441" s="564"/>
      <c r="AD441" s="507"/>
      <c r="AE441" s="507"/>
      <c r="AF441" s="507"/>
      <c r="AG441" s="507"/>
      <c r="AH441" s="507"/>
      <c r="AI441" s="507"/>
      <c r="AJ441" s="507"/>
      <c r="AK441" s="507"/>
      <c r="AL441" s="507"/>
      <c r="AM441" s="507"/>
      <c r="AN441" s="507"/>
      <c r="AO441" s="507"/>
      <c r="AP441" s="507"/>
      <c r="AQ441" s="563"/>
      <c r="AR441" s="563"/>
      <c r="AS441" s="507"/>
      <c r="AT441" s="507"/>
      <c r="AU441" s="507"/>
      <c r="AV441" s="507"/>
      <c r="AW441" s="507"/>
      <c r="AX441" s="507"/>
      <c r="AY441" s="507"/>
      <c r="AZ441" s="507"/>
      <c r="BA441" s="507"/>
      <c r="BB441" s="507"/>
      <c r="BC441" s="507"/>
      <c r="BD441" s="507"/>
      <c r="BE441" s="507"/>
      <c r="BF441" s="507"/>
      <c r="BG441" s="507"/>
      <c r="BH441" s="507"/>
      <c r="BI441" s="507"/>
      <c r="BJ441" s="507"/>
      <c r="BK441" s="507"/>
      <c r="BL441" s="507"/>
      <c r="BM441" s="507"/>
    </row>
    <row r="442" spans="1:65" ht="27" customHeight="1" x14ac:dyDescent="0.2">
      <c r="A442" s="564"/>
      <c r="B442" s="507"/>
      <c r="C442" s="507"/>
      <c r="D442" s="507"/>
      <c r="E442" s="507"/>
      <c r="F442" s="507"/>
      <c r="G442" s="507"/>
      <c r="H442" s="506"/>
      <c r="I442" s="1014"/>
      <c r="J442" s="506"/>
      <c r="K442" s="557"/>
      <c r="L442" s="506"/>
      <c r="M442" s="506"/>
      <c r="N442" s="506"/>
      <c r="O442" s="506"/>
      <c r="P442" s="1013"/>
      <c r="Q442" s="506"/>
      <c r="R442" s="558"/>
      <c r="S442" s="506"/>
      <c r="T442" s="506"/>
      <c r="U442" s="1012"/>
      <c r="V442" s="743"/>
      <c r="W442" s="506"/>
      <c r="X442" s="742"/>
      <c r="Y442" s="557"/>
      <c r="Z442" s="506"/>
      <c r="AA442" s="507"/>
      <c r="AB442" s="507"/>
      <c r="AC442" s="564"/>
      <c r="AD442" s="507"/>
      <c r="AE442" s="507"/>
      <c r="AF442" s="507"/>
      <c r="AG442" s="507"/>
      <c r="AH442" s="507"/>
      <c r="AI442" s="507"/>
      <c r="AJ442" s="507"/>
      <c r="AK442" s="507"/>
      <c r="AL442" s="507"/>
      <c r="AM442" s="507"/>
      <c r="AN442" s="507"/>
      <c r="AO442" s="507"/>
      <c r="AP442" s="507"/>
      <c r="AQ442" s="563"/>
      <c r="AR442" s="563"/>
      <c r="AS442" s="507"/>
      <c r="AT442" s="507"/>
      <c r="AU442" s="507"/>
      <c r="AV442" s="507"/>
      <c r="AW442" s="507"/>
      <c r="AX442" s="507"/>
      <c r="AY442" s="507"/>
      <c r="AZ442" s="507"/>
      <c r="BA442" s="507"/>
      <c r="BB442" s="507"/>
      <c r="BC442" s="507"/>
      <c r="BD442" s="507"/>
      <c r="BE442" s="507"/>
      <c r="BF442" s="507"/>
      <c r="BG442" s="507"/>
      <c r="BH442" s="507"/>
      <c r="BI442" s="507"/>
      <c r="BJ442" s="507"/>
      <c r="BK442" s="507"/>
      <c r="BL442" s="507"/>
      <c r="BM442" s="507"/>
    </row>
    <row r="443" spans="1:65" ht="27" customHeight="1" x14ac:dyDescent="0.2">
      <c r="A443" s="564"/>
      <c r="B443" s="507"/>
      <c r="C443" s="507"/>
      <c r="D443" s="507"/>
      <c r="E443" s="507"/>
      <c r="F443" s="507"/>
      <c r="G443" s="507"/>
      <c r="H443" s="506"/>
      <c r="I443" s="1014"/>
      <c r="J443" s="506"/>
      <c r="K443" s="557"/>
      <c r="L443" s="506"/>
      <c r="M443" s="506"/>
      <c r="N443" s="506"/>
      <c r="O443" s="506"/>
      <c r="P443" s="1013"/>
      <c r="Q443" s="506"/>
      <c r="R443" s="558"/>
      <c r="S443" s="506"/>
      <c r="T443" s="506"/>
      <c r="U443" s="1012"/>
      <c r="V443" s="743"/>
      <c r="W443" s="506"/>
      <c r="X443" s="742"/>
      <c r="Y443" s="557"/>
      <c r="Z443" s="506"/>
      <c r="AA443" s="507"/>
      <c r="AB443" s="507"/>
      <c r="AC443" s="564"/>
      <c r="AD443" s="507"/>
      <c r="AE443" s="507"/>
      <c r="AF443" s="507"/>
      <c r="AG443" s="507"/>
      <c r="AH443" s="507"/>
      <c r="AI443" s="507"/>
      <c r="AJ443" s="507"/>
      <c r="AK443" s="507"/>
      <c r="AL443" s="507"/>
      <c r="AM443" s="507"/>
      <c r="AN443" s="507"/>
      <c r="AO443" s="507"/>
      <c r="AP443" s="507"/>
      <c r="AQ443" s="563"/>
      <c r="AR443" s="563"/>
      <c r="AS443" s="507"/>
      <c r="AT443" s="507"/>
      <c r="AU443" s="507"/>
      <c r="AV443" s="507"/>
      <c r="AW443" s="507"/>
      <c r="AX443" s="507"/>
      <c r="AY443" s="507"/>
      <c r="AZ443" s="507"/>
      <c r="BA443" s="507"/>
      <c r="BB443" s="507"/>
      <c r="BC443" s="507"/>
      <c r="BD443" s="507"/>
      <c r="BE443" s="507"/>
      <c r="BF443" s="507"/>
      <c r="BG443" s="507"/>
      <c r="BH443" s="507"/>
      <c r="BI443" s="507"/>
      <c r="BJ443" s="507"/>
      <c r="BK443" s="507"/>
      <c r="BL443" s="507"/>
      <c r="BM443" s="507"/>
    </row>
    <row r="444" spans="1:65" ht="27" customHeight="1" x14ac:dyDescent="0.2">
      <c r="A444" s="564"/>
      <c r="B444" s="507"/>
      <c r="C444" s="507"/>
      <c r="D444" s="507"/>
      <c r="E444" s="507"/>
      <c r="F444" s="507"/>
      <c r="G444" s="507"/>
      <c r="H444" s="506"/>
      <c r="I444" s="1014"/>
      <c r="J444" s="506"/>
      <c r="K444" s="557"/>
      <c r="L444" s="506"/>
      <c r="M444" s="506"/>
      <c r="N444" s="506"/>
      <c r="O444" s="506"/>
      <c r="P444" s="1013"/>
      <c r="Q444" s="506"/>
      <c r="R444" s="558"/>
      <c r="S444" s="506"/>
      <c r="T444" s="506"/>
      <c r="U444" s="1012"/>
      <c r="V444" s="743"/>
      <c r="W444" s="506"/>
      <c r="X444" s="742"/>
      <c r="Y444" s="557"/>
      <c r="Z444" s="506"/>
      <c r="AA444" s="507"/>
      <c r="AB444" s="507"/>
      <c r="AC444" s="564"/>
      <c r="AD444" s="507"/>
      <c r="AE444" s="507"/>
      <c r="AF444" s="507"/>
      <c r="AG444" s="507"/>
      <c r="AH444" s="507"/>
      <c r="AI444" s="507"/>
      <c r="AJ444" s="507"/>
      <c r="AK444" s="507"/>
      <c r="AL444" s="507"/>
      <c r="AM444" s="507"/>
      <c r="AN444" s="507"/>
      <c r="AO444" s="507"/>
      <c r="AP444" s="507"/>
      <c r="AQ444" s="563"/>
      <c r="AR444" s="563"/>
      <c r="AS444" s="507"/>
      <c r="AT444" s="507"/>
      <c r="AU444" s="507"/>
      <c r="AV444" s="507"/>
      <c r="AW444" s="507"/>
      <c r="AX444" s="507"/>
      <c r="AY444" s="507"/>
      <c r="AZ444" s="507"/>
      <c r="BA444" s="507"/>
      <c r="BB444" s="507"/>
      <c r="BC444" s="507"/>
      <c r="BD444" s="507"/>
      <c r="BE444" s="507"/>
      <c r="BF444" s="507"/>
      <c r="BG444" s="507"/>
      <c r="BH444" s="507"/>
      <c r="BI444" s="507"/>
      <c r="BJ444" s="507"/>
      <c r="BK444" s="507"/>
      <c r="BL444" s="507"/>
      <c r="BM444" s="507"/>
    </row>
    <row r="445" spans="1:65" ht="27" customHeight="1" x14ac:dyDescent="0.2">
      <c r="A445" s="564"/>
      <c r="B445" s="507"/>
      <c r="C445" s="507"/>
      <c r="D445" s="507"/>
      <c r="E445" s="507"/>
      <c r="F445" s="507"/>
      <c r="G445" s="507"/>
      <c r="H445" s="506"/>
      <c r="I445" s="1014"/>
      <c r="J445" s="506"/>
      <c r="K445" s="557"/>
      <c r="L445" s="506"/>
      <c r="M445" s="506"/>
      <c r="N445" s="506"/>
      <c r="O445" s="506"/>
      <c r="P445" s="1013"/>
      <c r="Q445" s="506"/>
      <c r="R445" s="558"/>
      <c r="S445" s="506"/>
      <c r="T445" s="506"/>
      <c r="U445" s="1012"/>
      <c r="V445" s="743"/>
      <c r="W445" s="506"/>
      <c r="X445" s="742"/>
      <c r="Y445" s="557"/>
      <c r="Z445" s="506"/>
      <c r="AA445" s="507"/>
      <c r="AB445" s="507"/>
      <c r="AC445" s="564"/>
      <c r="AD445" s="507"/>
      <c r="AE445" s="507"/>
      <c r="AF445" s="507"/>
      <c r="AG445" s="507"/>
      <c r="AH445" s="507"/>
      <c r="AI445" s="507"/>
      <c r="AJ445" s="507"/>
      <c r="AK445" s="507"/>
      <c r="AL445" s="507"/>
      <c r="AM445" s="507"/>
      <c r="AN445" s="507"/>
      <c r="AO445" s="507"/>
      <c r="AP445" s="507"/>
      <c r="AQ445" s="563"/>
      <c r="AR445" s="563"/>
      <c r="AS445" s="507"/>
      <c r="AT445" s="507"/>
      <c r="AU445" s="507"/>
      <c r="AV445" s="507"/>
      <c r="AW445" s="507"/>
      <c r="AX445" s="507"/>
      <c r="AY445" s="507"/>
      <c r="AZ445" s="507"/>
      <c r="BA445" s="507"/>
      <c r="BB445" s="507"/>
      <c r="BC445" s="507"/>
      <c r="BD445" s="507"/>
      <c r="BE445" s="507"/>
      <c r="BF445" s="507"/>
      <c r="BG445" s="507"/>
      <c r="BH445" s="507"/>
      <c r="BI445" s="507"/>
      <c r="BJ445" s="507"/>
      <c r="BK445" s="507"/>
      <c r="BL445" s="507"/>
      <c r="BM445" s="507"/>
    </row>
    <row r="446" spans="1:65" ht="27" customHeight="1" x14ac:dyDescent="0.2">
      <c r="A446" s="564"/>
      <c r="B446" s="507"/>
      <c r="C446" s="507"/>
      <c r="D446" s="507"/>
      <c r="E446" s="507"/>
      <c r="F446" s="507"/>
      <c r="G446" s="507"/>
      <c r="H446" s="506"/>
      <c r="I446" s="1014"/>
      <c r="J446" s="506"/>
      <c r="K446" s="557"/>
      <c r="L446" s="506"/>
      <c r="M446" s="506"/>
      <c r="N446" s="506"/>
      <c r="O446" s="506"/>
      <c r="P446" s="1013"/>
      <c r="Q446" s="506"/>
      <c r="R446" s="558"/>
      <c r="S446" s="506"/>
      <c r="T446" s="506"/>
      <c r="U446" s="1012"/>
      <c r="V446" s="743"/>
      <c r="W446" s="506"/>
      <c r="X446" s="742"/>
      <c r="Y446" s="557"/>
      <c r="Z446" s="506"/>
      <c r="AA446" s="507"/>
      <c r="AB446" s="507"/>
      <c r="AC446" s="564"/>
      <c r="AD446" s="507"/>
      <c r="AE446" s="507"/>
      <c r="AF446" s="507"/>
      <c r="AG446" s="507"/>
      <c r="AH446" s="507"/>
      <c r="AI446" s="507"/>
      <c r="AJ446" s="507"/>
      <c r="AK446" s="507"/>
      <c r="AL446" s="507"/>
      <c r="AM446" s="507"/>
      <c r="AN446" s="507"/>
      <c r="AO446" s="507"/>
      <c r="AP446" s="507"/>
      <c r="AQ446" s="563"/>
      <c r="AR446" s="563"/>
      <c r="AS446" s="507"/>
      <c r="AT446" s="507"/>
      <c r="AU446" s="507"/>
      <c r="AV446" s="507"/>
      <c r="AW446" s="507"/>
      <c r="AX446" s="507"/>
      <c r="AY446" s="507"/>
      <c r="AZ446" s="507"/>
      <c r="BA446" s="507"/>
      <c r="BB446" s="507"/>
      <c r="BC446" s="507"/>
      <c r="BD446" s="507"/>
      <c r="BE446" s="507"/>
      <c r="BF446" s="507"/>
      <c r="BG446" s="507"/>
      <c r="BH446" s="507"/>
      <c r="BI446" s="507"/>
      <c r="BJ446" s="507"/>
      <c r="BK446" s="507"/>
      <c r="BL446" s="507"/>
      <c r="BM446" s="507"/>
    </row>
    <row r="447" spans="1:65" ht="27" customHeight="1" x14ac:dyDescent="0.2">
      <c r="A447" s="564"/>
      <c r="B447" s="507"/>
      <c r="C447" s="507"/>
      <c r="D447" s="507"/>
      <c r="E447" s="507"/>
      <c r="F447" s="507"/>
      <c r="G447" s="507"/>
      <c r="H447" s="506"/>
      <c r="I447" s="1014"/>
      <c r="J447" s="506"/>
      <c r="K447" s="557"/>
      <c r="L447" s="506"/>
      <c r="M447" s="506"/>
      <c r="N447" s="506"/>
      <c r="O447" s="506"/>
      <c r="P447" s="1013"/>
      <c r="Q447" s="506"/>
      <c r="R447" s="558"/>
      <c r="S447" s="506"/>
      <c r="T447" s="506"/>
      <c r="U447" s="1012"/>
      <c r="V447" s="743"/>
      <c r="W447" s="506"/>
      <c r="X447" s="742"/>
      <c r="Y447" s="557"/>
      <c r="Z447" s="506"/>
      <c r="AA447" s="507"/>
      <c r="AB447" s="507"/>
      <c r="AC447" s="564"/>
      <c r="AD447" s="507"/>
      <c r="AE447" s="507"/>
      <c r="AF447" s="507"/>
      <c r="AG447" s="507"/>
      <c r="AH447" s="507"/>
      <c r="AI447" s="507"/>
      <c r="AJ447" s="507"/>
      <c r="AK447" s="507"/>
      <c r="AL447" s="507"/>
      <c r="AM447" s="507"/>
      <c r="AN447" s="507"/>
      <c r="AO447" s="507"/>
      <c r="AP447" s="507"/>
      <c r="AQ447" s="563"/>
      <c r="AR447" s="563"/>
      <c r="AS447" s="507"/>
      <c r="AT447" s="507"/>
      <c r="AU447" s="507"/>
      <c r="AV447" s="507"/>
      <c r="AW447" s="507"/>
      <c r="AX447" s="507"/>
      <c r="AY447" s="507"/>
      <c r="AZ447" s="507"/>
      <c r="BA447" s="507"/>
      <c r="BB447" s="507"/>
      <c r="BC447" s="507"/>
      <c r="BD447" s="507"/>
      <c r="BE447" s="507"/>
      <c r="BF447" s="507"/>
      <c r="BG447" s="507"/>
      <c r="BH447" s="507"/>
      <c r="BI447" s="507"/>
      <c r="BJ447" s="507"/>
      <c r="BK447" s="507"/>
      <c r="BL447" s="507"/>
      <c r="BM447" s="507"/>
    </row>
    <row r="448" spans="1:65" ht="27" customHeight="1" x14ac:dyDescent="0.2">
      <c r="A448" s="564"/>
      <c r="B448" s="507"/>
      <c r="C448" s="507"/>
      <c r="D448" s="507"/>
      <c r="E448" s="507"/>
      <c r="F448" s="507"/>
      <c r="G448" s="507"/>
      <c r="H448" s="506"/>
      <c r="I448" s="1014"/>
      <c r="J448" s="506"/>
      <c r="K448" s="557"/>
      <c r="L448" s="506"/>
      <c r="M448" s="506"/>
      <c r="N448" s="506"/>
      <c r="O448" s="506"/>
      <c r="P448" s="1013"/>
      <c r="Q448" s="506"/>
      <c r="R448" s="558"/>
      <c r="S448" s="506"/>
      <c r="T448" s="506"/>
      <c r="U448" s="1012"/>
      <c r="V448" s="743"/>
      <c r="W448" s="506"/>
      <c r="X448" s="742"/>
      <c r="Y448" s="557"/>
      <c r="Z448" s="506"/>
      <c r="AA448" s="507"/>
      <c r="AB448" s="507"/>
      <c r="AC448" s="564"/>
      <c r="AD448" s="507"/>
      <c r="AE448" s="507"/>
      <c r="AF448" s="507"/>
      <c r="AG448" s="507"/>
      <c r="AH448" s="507"/>
      <c r="AI448" s="507"/>
      <c r="AJ448" s="507"/>
      <c r="AK448" s="507"/>
      <c r="AL448" s="507"/>
      <c r="AM448" s="507"/>
      <c r="AN448" s="507"/>
      <c r="AO448" s="507"/>
      <c r="AP448" s="507"/>
      <c r="AQ448" s="563"/>
      <c r="AR448" s="563"/>
      <c r="AS448" s="507"/>
      <c r="AT448" s="507"/>
      <c r="AU448" s="507"/>
      <c r="AV448" s="507"/>
      <c r="AW448" s="507"/>
      <c r="AX448" s="507"/>
      <c r="AY448" s="507"/>
      <c r="AZ448" s="507"/>
      <c r="BA448" s="507"/>
      <c r="BB448" s="507"/>
      <c r="BC448" s="507"/>
      <c r="BD448" s="507"/>
      <c r="BE448" s="507"/>
      <c r="BF448" s="507"/>
      <c r="BG448" s="507"/>
      <c r="BH448" s="507"/>
      <c r="BI448" s="507"/>
      <c r="BJ448" s="507"/>
      <c r="BK448" s="507"/>
      <c r="BL448" s="507"/>
      <c r="BM448" s="507"/>
    </row>
    <row r="449" spans="1:65" ht="27" customHeight="1" x14ac:dyDescent="0.2">
      <c r="A449" s="564"/>
      <c r="B449" s="507"/>
      <c r="C449" s="507"/>
      <c r="D449" s="507"/>
      <c r="E449" s="507"/>
      <c r="F449" s="507"/>
      <c r="G449" s="507"/>
      <c r="H449" s="506"/>
      <c r="I449" s="1014"/>
      <c r="J449" s="506"/>
      <c r="K449" s="557"/>
      <c r="L449" s="506"/>
      <c r="M449" s="506"/>
      <c r="N449" s="506"/>
      <c r="O449" s="506"/>
      <c r="P449" s="1013"/>
      <c r="Q449" s="506"/>
      <c r="R449" s="558"/>
      <c r="S449" s="506"/>
      <c r="T449" s="506"/>
      <c r="U449" s="1012"/>
      <c r="V449" s="743"/>
      <c r="W449" s="506"/>
      <c r="X449" s="742"/>
      <c r="Y449" s="557"/>
      <c r="Z449" s="506"/>
      <c r="AA449" s="507"/>
      <c r="AB449" s="507"/>
      <c r="AC449" s="564"/>
      <c r="AD449" s="507"/>
      <c r="AE449" s="507"/>
      <c r="AF449" s="507"/>
      <c r="AG449" s="507"/>
      <c r="AH449" s="507"/>
      <c r="AI449" s="507"/>
      <c r="AJ449" s="507"/>
      <c r="AK449" s="507"/>
      <c r="AL449" s="507"/>
      <c r="AM449" s="507"/>
      <c r="AN449" s="507"/>
      <c r="AO449" s="507"/>
      <c r="AP449" s="507"/>
      <c r="AQ449" s="563"/>
      <c r="AR449" s="563"/>
      <c r="AS449" s="507"/>
      <c r="AT449" s="507"/>
      <c r="AU449" s="507"/>
      <c r="AV449" s="507"/>
      <c r="AW449" s="507"/>
      <c r="AX449" s="507"/>
      <c r="AY449" s="507"/>
      <c r="AZ449" s="507"/>
      <c r="BA449" s="507"/>
      <c r="BB449" s="507"/>
      <c r="BC449" s="507"/>
      <c r="BD449" s="507"/>
      <c r="BE449" s="507"/>
      <c r="BF449" s="507"/>
      <c r="BG449" s="507"/>
      <c r="BH449" s="507"/>
      <c r="BI449" s="507"/>
      <c r="BJ449" s="507"/>
      <c r="BK449" s="507"/>
      <c r="BL449" s="507"/>
      <c r="BM449" s="507"/>
    </row>
    <row r="450" spans="1:65" ht="27" customHeight="1" x14ac:dyDescent="0.2">
      <c r="A450" s="564"/>
      <c r="B450" s="507"/>
      <c r="C450" s="507"/>
      <c r="D450" s="507"/>
      <c r="E450" s="507"/>
      <c r="F450" s="507"/>
      <c r="G450" s="507"/>
      <c r="H450" s="506"/>
      <c r="I450" s="1014"/>
      <c r="J450" s="506"/>
      <c r="K450" s="557"/>
      <c r="L450" s="506"/>
      <c r="M450" s="506"/>
      <c r="N450" s="506"/>
      <c r="O450" s="506"/>
      <c r="P450" s="1013"/>
      <c r="Q450" s="506"/>
      <c r="R450" s="558"/>
      <c r="S450" s="506"/>
      <c r="T450" s="506"/>
      <c r="U450" s="1012"/>
      <c r="V450" s="743"/>
      <c r="W450" s="506"/>
      <c r="X450" s="742"/>
      <c r="Y450" s="557"/>
      <c r="Z450" s="506"/>
      <c r="AA450" s="507"/>
      <c r="AB450" s="507"/>
      <c r="AC450" s="564"/>
      <c r="AD450" s="507"/>
      <c r="AE450" s="507"/>
      <c r="AF450" s="507"/>
      <c r="AG450" s="507"/>
      <c r="AH450" s="507"/>
      <c r="AI450" s="507"/>
      <c r="AJ450" s="507"/>
      <c r="AK450" s="507"/>
      <c r="AL450" s="507"/>
      <c r="AM450" s="507"/>
      <c r="AN450" s="507"/>
      <c r="AO450" s="507"/>
      <c r="AP450" s="507"/>
      <c r="AQ450" s="563"/>
      <c r="AR450" s="563"/>
      <c r="AS450" s="507"/>
      <c r="AT450" s="507"/>
      <c r="AU450" s="507"/>
      <c r="AV450" s="507"/>
      <c r="AW450" s="507"/>
      <c r="AX450" s="507"/>
      <c r="AY450" s="507"/>
      <c r="AZ450" s="507"/>
      <c r="BA450" s="507"/>
      <c r="BB450" s="507"/>
      <c r="BC450" s="507"/>
      <c r="BD450" s="507"/>
      <c r="BE450" s="507"/>
      <c r="BF450" s="507"/>
      <c r="BG450" s="507"/>
      <c r="BH450" s="507"/>
      <c r="BI450" s="507"/>
      <c r="BJ450" s="507"/>
      <c r="BK450" s="507"/>
      <c r="BL450" s="507"/>
      <c r="BM450" s="507"/>
    </row>
    <row r="451" spans="1:65" ht="27" customHeight="1" x14ac:dyDescent="0.2">
      <c r="A451" s="564"/>
      <c r="B451" s="507"/>
      <c r="C451" s="507"/>
      <c r="D451" s="507"/>
      <c r="E451" s="507"/>
      <c r="F451" s="507"/>
      <c r="G451" s="507"/>
      <c r="H451" s="506"/>
      <c r="I451" s="1014"/>
      <c r="J451" s="506"/>
      <c r="K451" s="557"/>
      <c r="L451" s="506"/>
      <c r="M451" s="506"/>
      <c r="N451" s="506"/>
      <c r="O451" s="506"/>
      <c r="P451" s="1013"/>
      <c r="Q451" s="506"/>
      <c r="R451" s="558"/>
      <c r="S451" s="506"/>
      <c r="T451" s="506"/>
      <c r="U451" s="1012"/>
      <c r="V451" s="743"/>
      <c r="W451" s="506"/>
      <c r="X451" s="742"/>
      <c r="Y451" s="557"/>
      <c r="Z451" s="506"/>
      <c r="AA451" s="507"/>
      <c r="AB451" s="507"/>
      <c r="AC451" s="564"/>
      <c r="AD451" s="507"/>
      <c r="AE451" s="507"/>
      <c r="AF451" s="507"/>
      <c r="AG451" s="507"/>
      <c r="AH451" s="507"/>
      <c r="AI451" s="507"/>
      <c r="AJ451" s="507"/>
      <c r="AK451" s="507"/>
      <c r="AL451" s="507"/>
      <c r="AM451" s="507"/>
      <c r="AN451" s="507"/>
      <c r="AO451" s="507"/>
      <c r="AP451" s="507"/>
      <c r="AQ451" s="563"/>
      <c r="AR451" s="563"/>
      <c r="AS451" s="507"/>
      <c r="AT451" s="507"/>
      <c r="AU451" s="507"/>
      <c r="AV451" s="507"/>
      <c r="AW451" s="507"/>
      <c r="AX451" s="507"/>
      <c r="AY451" s="507"/>
      <c r="AZ451" s="507"/>
      <c r="BA451" s="507"/>
      <c r="BB451" s="507"/>
      <c r="BC451" s="507"/>
      <c r="BD451" s="507"/>
      <c r="BE451" s="507"/>
      <c r="BF451" s="507"/>
      <c r="BG451" s="507"/>
      <c r="BH451" s="507"/>
      <c r="BI451" s="507"/>
      <c r="BJ451" s="507"/>
      <c r="BK451" s="507"/>
      <c r="BL451" s="507"/>
      <c r="BM451" s="507"/>
    </row>
    <row r="452" spans="1:65" ht="27" customHeight="1" x14ac:dyDescent="0.2">
      <c r="A452" s="564"/>
      <c r="B452" s="507"/>
      <c r="C452" s="507"/>
      <c r="D452" s="507"/>
      <c r="E452" s="507"/>
      <c r="F452" s="507"/>
      <c r="G452" s="507"/>
      <c r="H452" s="506"/>
      <c r="I452" s="1014"/>
      <c r="J452" s="506"/>
      <c r="K452" s="557"/>
      <c r="L452" s="506"/>
      <c r="M452" s="506"/>
      <c r="N452" s="506"/>
      <c r="O452" s="506"/>
      <c r="P452" s="1013"/>
      <c r="Q452" s="506"/>
      <c r="R452" s="558"/>
      <c r="S452" s="506"/>
      <c r="T452" s="506"/>
      <c r="U452" s="1012"/>
      <c r="V452" s="743"/>
      <c r="W452" s="506"/>
      <c r="X452" s="742"/>
      <c r="Y452" s="557"/>
      <c r="Z452" s="506"/>
      <c r="AA452" s="507"/>
      <c r="AB452" s="507"/>
      <c r="AC452" s="564"/>
      <c r="AD452" s="507"/>
      <c r="AE452" s="507"/>
      <c r="AF452" s="507"/>
      <c r="AG452" s="507"/>
      <c r="AH452" s="507"/>
      <c r="AI452" s="507"/>
      <c r="AJ452" s="507"/>
      <c r="AK452" s="507"/>
      <c r="AL452" s="507"/>
      <c r="AM452" s="507"/>
      <c r="AN452" s="507"/>
      <c r="AO452" s="507"/>
      <c r="AP452" s="507"/>
      <c r="AQ452" s="563"/>
      <c r="AR452" s="563"/>
      <c r="AS452" s="507"/>
      <c r="AT452" s="507"/>
      <c r="AU452" s="507"/>
      <c r="AV452" s="507"/>
      <c r="AW452" s="507"/>
      <c r="AX452" s="507"/>
      <c r="AY452" s="507"/>
      <c r="AZ452" s="507"/>
      <c r="BA452" s="507"/>
      <c r="BB452" s="507"/>
      <c r="BC452" s="507"/>
      <c r="BD452" s="507"/>
      <c r="BE452" s="507"/>
      <c r="BF452" s="507"/>
      <c r="BG452" s="507"/>
      <c r="BH452" s="507"/>
      <c r="BI452" s="507"/>
      <c r="BJ452" s="507"/>
      <c r="BK452" s="507"/>
      <c r="BL452" s="507"/>
      <c r="BM452" s="507"/>
    </row>
    <row r="453" spans="1:65" ht="27" customHeight="1" x14ac:dyDescent="0.2">
      <c r="A453" s="564"/>
      <c r="B453" s="507"/>
      <c r="C453" s="507"/>
      <c r="D453" s="507"/>
      <c r="E453" s="507"/>
      <c r="F453" s="507"/>
      <c r="G453" s="507"/>
      <c r="H453" s="506"/>
      <c r="I453" s="1014"/>
      <c r="J453" s="506"/>
      <c r="K453" s="557"/>
      <c r="L453" s="506"/>
      <c r="M453" s="506"/>
      <c r="N453" s="506"/>
      <c r="O453" s="506"/>
      <c r="P453" s="1013"/>
      <c r="Q453" s="506"/>
      <c r="R453" s="558"/>
      <c r="S453" s="506"/>
      <c r="T453" s="506"/>
      <c r="U453" s="1012"/>
      <c r="V453" s="743"/>
      <c r="W453" s="506"/>
      <c r="X453" s="742"/>
      <c r="Y453" s="557"/>
      <c r="Z453" s="506"/>
      <c r="AA453" s="507"/>
      <c r="AB453" s="507"/>
      <c r="AC453" s="564"/>
      <c r="AD453" s="507"/>
      <c r="AE453" s="507"/>
      <c r="AF453" s="507"/>
      <c r="AG453" s="507"/>
      <c r="AH453" s="507"/>
      <c r="AI453" s="507"/>
      <c r="AJ453" s="507"/>
      <c r="AK453" s="507"/>
      <c r="AL453" s="507"/>
      <c r="AM453" s="507"/>
      <c r="AN453" s="507"/>
      <c r="AO453" s="507"/>
      <c r="AP453" s="507"/>
      <c r="AQ453" s="563"/>
      <c r="AR453" s="563"/>
      <c r="AS453" s="507"/>
      <c r="AT453" s="507"/>
      <c r="AU453" s="507"/>
      <c r="AV453" s="507"/>
      <c r="AW453" s="507"/>
      <c r="AX453" s="507"/>
      <c r="AY453" s="507"/>
      <c r="AZ453" s="507"/>
      <c r="BA453" s="507"/>
      <c r="BB453" s="507"/>
      <c r="BC453" s="507"/>
      <c r="BD453" s="507"/>
      <c r="BE453" s="507"/>
      <c r="BF453" s="507"/>
      <c r="BG453" s="507"/>
      <c r="BH453" s="507"/>
      <c r="BI453" s="507"/>
      <c r="BJ453" s="507"/>
      <c r="BK453" s="507"/>
      <c r="BL453" s="507"/>
      <c r="BM453" s="507"/>
    </row>
    <row r="454" spans="1:65" ht="27" customHeight="1" x14ac:dyDescent="0.2">
      <c r="A454" s="564"/>
      <c r="B454" s="507"/>
      <c r="C454" s="507"/>
      <c r="D454" s="507"/>
      <c r="E454" s="507"/>
      <c r="F454" s="507"/>
      <c r="G454" s="507"/>
      <c r="H454" s="506"/>
      <c r="I454" s="1014"/>
      <c r="J454" s="506"/>
      <c r="K454" s="557"/>
      <c r="L454" s="506"/>
      <c r="M454" s="506"/>
      <c r="N454" s="506"/>
      <c r="O454" s="506"/>
      <c r="P454" s="1013"/>
      <c r="Q454" s="506"/>
      <c r="R454" s="558"/>
      <c r="S454" s="506"/>
      <c r="T454" s="506"/>
      <c r="U454" s="1012"/>
      <c r="V454" s="743"/>
      <c r="W454" s="506"/>
      <c r="X454" s="742"/>
      <c r="Y454" s="557"/>
      <c r="Z454" s="506"/>
      <c r="AA454" s="507"/>
      <c r="AB454" s="507"/>
      <c r="AC454" s="564"/>
      <c r="AD454" s="507"/>
      <c r="AE454" s="507"/>
      <c r="AF454" s="507"/>
      <c r="AG454" s="507"/>
      <c r="AH454" s="507"/>
      <c r="AI454" s="507"/>
      <c r="AJ454" s="507"/>
      <c r="AK454" s="507"/>
      <c r="AL454" s="507"/>
      <c r="AM454" s="507"/>
      <c r="AN454" s="507"/>
      <c r="AO454" s="507"/>
      <c r="AP454" s="507"/>
      <c r="AQ454" s="563"/>
      <c r="AR454" s="563"/>
      <c r="AS454" s="507"/>
      <c r="AT454" s="507"/>
      <c r="AU454" s="507"/>
      <c r="AV454" s="507"/>
      <c r="AW454" s="507"/>
      <c r="AX454" s="507"/>
      <c r="AY454" s="507"/>
      <c r="AZ454" s="507"/>
      <c r="BA454" s="507"/>
      <c r="BB454" s="507"/>
      <c r="BC454" s="507"/>
      <c r="BD454" s="507"/>
      <c r="BE454" s="507"/>
      <c r="BF454" s="507"/>
      <c r="BG454" s="507"/>
      <c r="BH454" s="507"/>
      <c r="BI454" s="507"/>
      <c r="BJ454" s="507"/>
      <c r="BK454" s="507"/>
      <c r="BL454" s="507"/>
      <c r="BM454" s="507"/>
    </row>
    <row r="455" spans="1:65" ht="27" customHeight="1" x14ac:dyDescent="0.2">
      <c r="A455" s="564"/>
      <c r="B455" s="507"/>
      <c r="C455" s="507"/>
      <c r="D455" s="507"/>
      <c r="E455" s="507"/>
      <c r="F455" s="507"/>
      <c r="G455" s="507"/>
      <c r="H455" s="506"/>
      <c r="I455" s="1014"/>
      <c r="J455" s="506"/>
      <c r="K455" s="557"/>
      <c r="L455" s="506"/>
      <c r="M455" s="506"/>
      <c r="N455" s="506"/>
      <c r="O455" s="506"/>
      <c r="P455" s="1013"/>
      <c r="Q455" s="506"/>
      <c r="R455" s="558"/>
      <c r="S455" s="506"/>
      <c r="T455" s="506"/>
      <c r="U455" s="1012"/>
      <c r="V455" s="743"/>
      <c r="W455" s="506"/>
      <c r="X455" s="742"/>
      <c r="Y455" s="557"/>
      <c r="Z455" s="506"/>
      <c r="AA455" s="507"/>
      <c r="AB455" s="507"/>
      <c r="AC455" s="564"/>
      <c r="AD455" s="507"/>
      <c r="AE455" s="507"/>
      <c r="AF455" s="507"/>
      <c r="AG455" s="507"/>
      <c r="AH455" s="507"/>
      <c r="AI455" s="507"/>
      <c r="AJ455" s="507"/>
      <c r="AK455" s="507"/>
      <c r="AL455" s="507"/>
      <c r="AM455" s="507"/>
      <c r="AN455" s="507"/>
      <c r="AO455" s="507"/>
      <c r="AP455" s="507"/>
      <c r="AQ455" s="563"/>
      <c r="AR455" s="563"/>
      <c r="AS455" s="507"/>
      <c r="AT455" s="507"/>
      <c r="AU455" s="507"/>
      <c r="AV455" s="507"/>
      <c r="AW455" s="507"/>
      <c r="AX455" s="507"/>
      <c r="AY455" s="507"/>
      <c r="AZ455" s="507"/>
      <c r="BA455" s="507"/>
      <c r="BB455" s="507"/>
      <c r="BC455" s="507"/>
      <c r="BD455" s="507"/>
      <c r="BE455" s="507"/>
      <c r="BF455" s="507"/>
      <c r="BG455" s="507"/>
      <c r="BH455" s="507"/>
      <c r="BI455" s="507"/>
      <c r="BJ455" s="507"/>
      <c r="BK455" s="507"/>
      <c r="BL455" s="507"/>
      <c r="BM455" s="507"/>
    </row>
    <row r="456" spans="1:65" ht="27" customHeight="1" x14ac:dyDescent="0.2">
      <c r="A456" s="564"/>
      <c r="B456" s="507"/>
      <c r="C456" s="507"/>
      <c r="D456" s="507"/>
      <c r="E456" s="507"/>
      <c r="F456" s="507"/>
      <c r="G456" s="507"/>
      <c r="H456" s="506"/>
      <c r="I456" s="1014"/>
      <c r="J456" s="506"/>
      <c r="K456" s="557"/>
      <c r="L456" s="506"/>
      <c r="M456" s="506"/>
      <c r="N456" s="506"/>
      <c r="O456" s="506"/>
      <c r="P456" s="1013"/>
      <c r="Q456" s="506"/>
      <c r="R456" s="558"/>
      <c r="S456" s="506"/>
      <c r="T456" s="506"/>
      <c r="U456" s="1012"/>
      <c r="V456" s="743"/>
      <c r="W456" s="506"/>
      <c r="X456" s="742"/>
      <c r="Y456" s="557"/>
      <c r="Z456" s="506"/>
      <c r="AA456" s="507"/>
      <c r="AB456" s="507"/>
      <c r="AC456" s="564"/>
      <c r="AD456" s="507"/>
      <c r="AE456" s="507"/>
      <c r="AF456" s="507"/>
      <c r="AG456" s="507"/>
      <c r="AH456" s="507"/>
      <c r="AI456" s="507"/>
      <c r="AJ456" s="507"/>
      <c r="AK456" s="507"/>
      <c r="AL456" s="507"/>
      <c r="AM456" s="507"/>
      <c r="AN456" s="507"/>
      <c r="AO456" s="507"/>
      <c r="AP456" s="507"/>
      <c r="AQ456" s="563"/>
      <c r="AR456" s="563"/>
      <c r="AS456" s="507"/>
      <c r="AT456" s="507"/>
      <c r="AU456" s="507"/>
      <c r="AV456" s="507"/>
      <c r="AW456" s="507"/>
      <c r="AX456" s="507"/>
      <c r="AY456" s="507"/>
      <c r="AZ456" s="507"/>
      <c r="BA456" s="507"/>
      <c r="BB456" s="507"/>
      <c r="BC456" s="507"/>
      <c r="BD456" s="507"/>
      <c r="BE456" s="507"/>
      <c r="BF456" s="507"/>
      <c r="BG456" s="507"/>
      <c r="BH456" s="507"/>
      <c r="BI456" s="507"/>
      <c r="BJ456" s="507"/>
      <c r="BK456" s="507"/>
      <c r="BL456" s="507"/>
      <c r="BM456" s="507"/>
    </row>
    <row r="457" spans="1:65" ht="27" customHeight="1" x14ac:dyDescent="0.2">
      <c r="A457" s="564"/>
      <c r="B457" s="507"/>
      <c r="C457" s="507"/>
      <c r="D457" s="507"/>
      <c r="E457" s="507"/>
      <c r="F457" s="507"/>
      <c r="G457" s="507"/>
      <c r="H457" s="506"/>
      <c r="I457" s="1014"/>
      <c r="J457" s="506"/>
      <c r="K457" s="557"/>
      <c r="L457" s="506"/>
      <c r="M457" s="506"/>
      <c r="N457" s="506"/>
      <c r="O457" s="506"/>
      <c r="P457" s="1013"/>
      <c r="Q457" s="506"/>
      <c r="R457" s="558"/>
      <c r="S457" s="506"/>
      <c r="T457" s="506"/>
      <c r="U457" s="1012"/>
      <c r="V457" s="743"/>
      <c r="W457" s="506"/>
      <c r="X457" s="742"/>
      <c r="Y457" s="557"/>
      <c r="Z457" s="506"/>
      <c r="AA457" s="507"/>
      <c r="AB457" s="507"/>
      <c r="AC457" s="564"/>
      <c r="AD457" s="507"/>
      <c r="AE457" s="507"/>
      <c r="AF457" s="507"/>
      <c r="AG457" s="507"/>
      <c r="AH457" s="507"/>
      <c r="AI457" s="507"/>
      <c r="AJ457" s="507"/>
      <c r="AK457" s="507"/>
      <c r="AL457" s="507"/>
      <c r="AM457" s="507"/>
      <c r="AN457" s="507"/>
      <c r="AO457" s="507"/>
      <c r="AP457" s="507"/>
      <c r="AQ457" s="563"/>
      <c r="AR457" s="563"/>
      <c r="AS457" s="507"/>
      <c r="AT457" s="507"/>
      <c r="AU457" s="507"/>
      <c r="AV457" s="507"/>
      <c r="AW457" s="507"/>
      <c r="AX457" s="507"/>
      <c r="AY457" s="507"/>
      <c r="AZ457" s="507"/>
      <c r="BA457" s="507"/>
      <c r="BB457" s="507"/>
      <c r="BC457" s="507"/>
      <c r="BD457" s="507"/>
      <c r="BE457" s="507"/>
      <c r="BF457" s="507"/>
      <c r="BG457" s="507"/>
      <c r="BH457" s="507"/>
      <c r="BI457" s="507"/>
      <c r="BJ457" s="507"/>
      <c r="BK457" s="507"/>
      <c r="BL457" s="507"/>
      <c r="BM457" s="507"/>
    </row>
    <row r="458" spans="1:65" ht="27" customHeight="1" x14ac:dyDescent="0.2">
      <c r="A458" s="564"/>
      <c r="B458" s="507"/>
      <c r="C458" s="507"/>
      <c r="D458" s="507"/>
      <c r="E458" s="507"/>
      <c r="F458" s="507"/>
      <c r="G458" s="507"/>
      <c r="H458" s="506"/>
      <c r="I458" s="1014"/>
      <c r="J458" s="506"/>
      <c r="K458" s="557"/>
      <c r="L458" s="506"/>
      <c r="M458" s="506"/>
      <c r="N458" s="506"/>
      <c r="O458" s="506"/>
      <c r="P458" s="1013"/>
      <c r="Q458" s="506"/>
      <c r="R458" s="558"/>
      <c r="S458" s="506"/>
      <c r="T458" s="506"/>
      <c r="U458" s="1012"/>
      <c r="V458" s="743"/>
      <c r="W458" s="506"/>
      <c r="X458" s="742"/>
      <c r="Y458" s="557"/>
      <c r="Z458" s="506"/>
      <c r="AA458" s="507"/>
      <c r="AB458" s="507"/>
      <c r="AC458" s="564"/>
      <c r="AD458" s="507"/>
      <c r="AE458" s="507"/>
      <c r="AF458" s="507"/>
      <c r="AG458" s="507"/>
      <c r="AH458" s="507"/>
      <c r="AI458" s="507"/>
      <c r="AJ458" s="507"/>
      <c r="AK458" s="507"/>
      <c r="AL458" s="507"/>
      <c r="AM458" s="507"/>
      <c r="AN458" s="507"/>
      <c r="AO458" s="507"/>
      <c r="AP458" s="507"/>
      <c r="AQ458" s="563"/>
      <c r="AR458" s="563"/>
      <c r="AS458" s="507"/>
      <c r="AT458" s="507"/>
      <c r="AU458" s="507"/>
      <c r="AV458" s="507"/>
      <c r="AW458" s="507"/>
      <c r="AX458" s="507"/>
      <c r="AY458" s="507"/>
      <c r="AZ458" s="507"/>
      <c r="BA458" s="507"/>
      <c r="BB458" s="507"/>
      <c r="BC458" s="507"/>
      <c r="BD458" s="507"/>
      <c r="BE458" s="507"/>
      <c r="BF458" s="507"/>
      <c r="BG458" s="507"/>
      <c r="BH458" s="507"/>
      <c r="BI458" s="507"/>
      <c r="BJ458" s="507"/>
      <c r="BK458" s="507"/>
      <c r="BL458" s="507"/>
      <c r="BM458" s="507"/>
    </row>
    <row r="459" spans="1:65" ht="27" customHeight="1" x14ac:dyDescent="0.2">
      <c r="A459" s="564"/>
      <c r="B459" s="507"/>
      <c r="C459" s="507"/>
      <c r="D459" s="507"/>
      <c r="E459" s="507"/>
      <c r="F459" s="507"/>
      <c r="G459" s="507"/>
      <c r="H459" s="506"/>
      <c r="I459" s="1014"/>
      <c r="J459" s="506"/>
      <c r="K459" s="557"/>
      <c r="L459" s="506"/>
      <c r="M459" s="506"/>
      <c r="N459" s="506"/>
      <c r="O459" s="506"/>
      <c r="P459" s="1013"/>
      <c r="Q459" s="506"/>
      <c r="R459" s="558"/>
      <c r="S459" s="506"/>
      <c r="T459" s="506"/>
      <c r="U459" s="1012"/>
      <c r="V459" s="743"/>
      <c r="W459" s="506"/>
      <c r="X459" s="742"/>
      <c r="Y459" s="557"/>
      <c r="Z459" s="506"/>
      <c r="AA459" s="507"/>
      <c r="AB459" s="507"/>
      <c r="AC459" s="564"/>
      <c r="AD459" s="507"/>
      <c r="AE459" s="507"/>
      <c r="AF459" s="507"/>
      <c r="AG459" s="507"/>
      <c r="AH459" s="507"/>
      <c r="AI459" s="507"/>
      <c r="AJ459" s="507"/>
      <c r="AK459" s="507"/>
      <c r="AL459" s="507"/>
      <c r="AM459" s="507"/>
      <c r="AN459" s="507"/>
      <c r="AO459" s="507"/>
      <c r="AP459" s="507"/>
      <c r="AQ459" s="563"/>
      <c r="AR459" s="563"/>
      <c r="AS459" s="507"/>
      <c r="AT459" s="507"/>
      <c r="AU459" s="507"/>
      <c r="AV459" s="507"/>
      <c r="AW459" s="507"/>
      <c r="AX459" s="507"/>
      <c r="AY459" s="507"/>
      <c r="AZ459" s="507"/>
      <c r="BA459" s="507"/>
      <c r="BB459" s="507"/>
      <c r="BC459" s="507"/>
      <c r="BD459" s="507"/>
      <c r="BE459" s="507"/>
      <c r="BF459" s="507"/>
      <c r="BG459" s="507"/>
      <c r="BH459" s="507"/>
      <c r="BI459" s="507"/>
      <c r="BJ459" s="507"/>
      <c r="BK459" s="507"/>
      <c r="BL459" s="507"/>
      <c r="BM459" s="507"/>
    </row>
    <row r="460" spans="1:65" ht="27" customHeight="1" x14ac:dyDescent="0.2">
      <c r="A460" s="564"/>
      <c r="B460" s="507"/>
      <c r="C460" s="507"/>
      <c r="D460" s="507"/>
      <c r="E460" s="507"/>
      <c r="F460" s="507"/>
      <c r="G460" s="507"/>
      <c r="H460" s="506"/>
      <c r="I460" s="1014"/>
      <c r="J460" s="506"/>
      <c r="K460" s="557"/>
      <c r="L460" s="506"/>
      <c r="M460" s="506"/>
      <c r="N460" s="506"/>
      <c r="O460" s="506"/>
      <c r="P460" s="1013"/>
      <c r="Q460" s="506"/>
      <c r="R460" s="558"/>
      <c r="S460" s="506"/>
      <c r="T460" s="506"/>
      <c r="U460" s="1012"/>
      <c r="V460" s="743"/>
      <c r="W460" s="506"/>
      <c r="X460" s="742"/>
      <c r="Y460" s="557"/>
      <c r="Z460" s="506"/>
      <c r="AA460" s="507"/>
      <c r="AB460" s="507"/>
      <c r="AC460" s="564"/>
      <c r="AD460" s="507"/>
      <c r="AE460" s="507"/>
      <c r="AF460" s="507"/>
      <c r="AG460" s="507"/>
      <c r="AH460" s="507"/>
      <c r="AI460" s="507"/>
      <c r="AJ460" s="507"/>
      <c r="AK460" s="507"/>
      <c r="AL460" s="507"/>
      <c r="AM460" s="507"/>
      <c r="AN460" s="507"/>
      <c r="AO460" s="507"/>
      <c r="AP460" s="507"/>
      <c r="AQ460" s="563"/>
      <c r="AR460" s="563"/>
      <c r="AS460" s="507"/>
      <c r="AT460" s="507"/>
      <c r="AU460" s="507"/>
      <c r="AV460" s="507"/>
      <c r="AW460" s="507"/>
      <c r="AX460" s="507"/>
      <c r="AY460" s="507"/>
      <c r="AZ460" s="507"/>
      <c r="BA460" s="507"/>
      <c r="BB460" s="507"/>
      <c r="BC460" s="507"/>
      <c r="BD460" s="507"/>
      <c r="BE460" s="507"/>
      <c r="BF460" s="507"/>
      <c r="BG460" s="507"/>
      <c r="BH460" s="507"/>
      <c r="BI460" s="507"/>
      <c r="BJ460" s="507"/>
      <c r="BK460" s="507"/>
      <c r="BL460" s="507"/>
      <c r="BM460" s="507"/>
    </row>
    <row r="461" spans="1:65" ht="27" customHeight="1" x14ac:dyDescent="0.2">
      <c r="A461" s="564"/>
      <c r="B461" s="507"/>
      <c r="C461" s="507"/>
      <c r="D461" s="507"/>
      <c r="E461" s="507"/>
      <c r="F461" s="507"/>
      <c r="G461" s="507"/>
      <c r="H461" s="506"/>
      <c r="I461" s="1014"/>
      <c r="J461" s="506"/>
      <c r="K461" s="557"/>
      <c r="L461" s="506"/>
      <c r="M461" s="506"/>
      <c r="N461" s="506"/>
      <c r="O461" s="506"/>
      <c r="P461" s="1013"/>
      <c r="Q461" s="506"/>
      <c r="R461" s="558"/>
      <c r="S461" s="506"/>
      <c r="T461" s="506"/>
      <c r="U461" s="1012"/>
      <c r="V461" s="743"/>
      <c r="W461" s="506"/>
      <c r="X461" s="742"/>
      <c r="Y461" s="557"/>
      <c r="Z461" s="506"/>
      <c r="AA461" s="507"/>
      <c r="AB461" s="507"/>
      <c r="AC461" s="564"/>
      <c r="AD461" s="507"/>
      <c r="AE461" s="507"/>
      <c r="AF461" s="507"/>
      <c r="AG461" s="507"/>
      <c r="AH461" s="507"/>
      <c r="AI461" s="507"/>
      <c r="AJ461" s="507"/>
      <c r="AK461" s="507"/>
      <c r="AL461" s="507"/>
      <c r="AM461" s="507"/>
      <c r="AN461" s="507"/>
      <c r="AO461" s="507"/>
      <c r="AP461" s="507"/>
      <c r="AQ461" s="563"/>
      <c r="AR461" s="563"/>
      <c r="AS461" s="507"/>
      <c r="AT461" s="507"/>
      <c r="AU461" s="507"/>
      <c r="AV461" s="507"/>
      <c r="AW461" s="507"/>
      <c r="AX461" s="507"/>
      <c r="AY461" s="507"/>
      <c r="AZ461" s="507"/>
      <c r="BA461" s="507"/>
      <c r="BB461" s="507"/>
      <c r="BC461" s="507"/>
      <c r="BD461" s="507"/>
      <c r="BE461" s="507"/>
      <c r="BF461" s="507"/>
      <c r="BG461" s="507"/>
      <c r="BH461" s="507"/>
      <c r="BI461" s="507"/>
      <c r="BJ461" s="507"/>
      <c r="BK461" s="507"/>
      <c r="BL461" s="507"/>
      <c r="BM461" s="507"/>
    </row>
    <row r="462" spans="1:65" ht="27" customHeight="1" x14ac:dyDescent="0.2">
      <c r="A462" s="564"/>
      <c r="B462" s="507"/>
      <c r="C462" s="507"/>
      <c r="D462" s="507"/>
      <c r="E462" s="507"/>
      <c r="F462" s="507"/>
      <c r="G462" s="507"/>
      <c r="H462" s="506"/>
      <c r="I462" s="1014"/>
      <c r="J462" s="506"/>
      <c r="K462" s="557"/>
      <c r="L462" s="506"/>
      <c r="M462" s="506"/>
      <c r="N462" s="506"/>
      <c r="O462" s="506"/>
      <c r="P462" s="1013"/>
      <c r="Q462" s="506"/>
      <c r="R462" s="558"/>
      <c r="S462" s="506"/>
      <c r="T462" s="506"/>
      <c r="U462" s="1012"/>
      <c r="V462" s="743"/>
      <c r="W462" s="506"/>
      <c r="X462" s="742"/>
      <c r="Y462" s="557"/>
      <c r="Z462" s="506"/>
      <c r="AA462" s="507"/>
      <c r="AB462" s="507"/>
      <c r="AC462" s="564"/>
      <c r="AD462" s="507"/>
      <c r="AE462" s="507"/>
      <c r="AF462" s="507"/>
      <c r="AG462" s="507"/>
      <c r="AH462" s="507"/>
      <c r="AI462" s="507"/>
      <c r="AJ462" s="507"/>
      <c r="AK462" s="507"/>
      <c r="AL462" s="507"/>
      <c r="AM462" s="507"/>
      <c r="AN462" s="507"/>
      <c r="AO462" s="507"/>
      <c r="AP462" s="507"/>
      <c r="AQ462" s="563"/>
      <c r="AR462" s="563"/>
      <c r="AS462" s="507"/>
      <c r="AT462" s="507"/>
      <c r="AU462" s="507"/>
      <c r="AV462" s="507"/>
      <c r="AW462" s="507"/>
      <c r="AX462" s="507"/>
      <c r="AY462" s="507"/>
      <c r="AZ462" s="507"/>
      <c r="BA462" s="507"/>
      <c r="BB462" s="507"/>
      <c r="BC462" s="507"/>
      <c r="BD462" s="507"/>
      <c r="BE462" s="507"/>
      <c r="BF462" s="507"/>
      <c r="BG462" s="507"/>
      <c r="BH462" s="507"/>
      <c r="BI462" s="507"/>
      <c r="BJ462" s="507"/>
      <c r="BK462" s="507"/>
      <c r="BL462" s="507"/>
      <c r="BM462" s="507"/>
    </row>
    <row r="463" spans="1:65" ht="27" customHeight="1" x14ac:dyDescent="0.2">
      <c r="A463" s="564"/>
      <c r="B463" s="507"/>
      <c r="C463" s="507"/>
      <c r="D463" s="507"/>
      <c r="E463" s="507"/>
      <c r="F463" s="507"/>
      <c r="G463" s="507"/>
      <c r="H463" s="506"/>
      <c r="I463" s="1014"/>
      <c r="J463" s="506"/>
      <c r="K463" s="557"/>
      <c r="L463" s="506"/>
      <c r="M463" s="506"/>
      <c r="N463" s="506"/>
      <c r="O463" s="506"/>
      <c r="P463" s="1013"/>
      <c r="Q463" s="506"/>
      <c r="R463" s="558"/>
      <c r="S463" s="506"/>
      <c r="T463" s="506"/>
      <c r="U463" s="1012"/>
      <c r="V463" s="743"/>
      <c r="W463" s="506"/>
      <c r="X463" s="742"/>
      <c r="Y463" s="557"/>
      <c r="Z463" s="506"/>
      <c r="AA463" s="507"/>
      <c r="AB463" s="507"/>
      <c r="AC463" s="564"/>
      <c r="AD463" s="507"/>
      <c r="AE463" s="507"/>
      <c r="AF463" s="507"/>
      <c r="AG463" s="507"/>
      <c r="AH463" s="507"/>
      <c r="AI463" s="507"/>
      <c r="AJ463" s="507"/>
      <c r="AK463" s="507"/>
      <c r="AL463" s="507"/>
      <c r="AM463" s="507"/>
      <c r="AN463" s="507"/>
      <c r="AO463" s="507"/>
      <c r="AP463" s="507"/>
      <c r="AQ463" s="563"/>
      <c r="AR463" s="563"/>
      <c r="AS463" s="507"/>
      <c r="AT463" s="507"/>
      <c r="AU463" s="507"/>
      <c r="AV463" s="507"/>
      <c r="AW463" s="507"/>
      <c r="AX463" s="507"/>
      <c r="AY463" s="507"/>
      <c r="AZ463" s="507"/>
      <c r="BA463" s="507"/>
      <c r="BB463" s="507"/>
      <c r="BC463" s="507"/>
      <c r="BD463" s="507"/>
      <c r="BE463" s="507"/>
      <c r="BF463" s="507"/>
      <c r="BG463" s="507"/>
      <c r="BH463" s="507"/>
      <c r="BI463" s="507"/>
      <c r="BJ463" s="507"/>
      <c r="BK463" s="507"/>
      <c r="BL463" s="507"/>
      <c r="BM463" s="507"/>
    </row>
    <row r="464" spans="1:65" ht="27" customHeight="1" x14ac:dyDescent="0.2">
      <c r="A464" s="564"/>
      <c r="B464" s="507"/>
      <c r="C464" s="507"/>
      <c r="D464" s="507"/>
      <c r="E464" s="507"/>
      <c r="F464" s="507"/>
      <c r="G464" s="507"/>
      <c r="H464" s="506"/>
      <c r="I464" s="1014"/>
      <c r="J464" s="506"/>
      <c r="K464" s="557"/>
      <c r="L464" s="506"/>
      <c r="M464" s="506"/>
      <c r="N464" s="506"/>
      <c r="O464" s="506"/>
      <c r="P464" s="1013"/>
      <c r="Q464" s="506"/>
      <c r="R464" s="558"/>
      <c r="S464" s="506"/>
      <c r="T464" s="506"/>
      <c r="U464" s="1012"/>
      <c r="V464" s="743"/>
      <c r="W464" s="506"/>
      <c r="X464" s="742"/>
      <c r="Y464" s="557"/>
      <c r="Z464" s="506"/>
      <c r="AA464" s="507"/>
      <c r="AB464" s="507"/>
      <c r="AC464" s="564"/>
      <c r="AD464" s="507"/>
      <c r="AE464" s="507"/>
      <c r="AF464" s="507"/>
      <c r="AG464" s="507"/>
      <c r="AH464" s="507"/>
      <c r="AI464" s="507"/>
      <c r="AJ464" s="507"/>
      <c r="AK464" s="507"/>
      <c r="AL464" s="507"/>
      <c r="AM464" s="507"/>
      <c r="AN464" s="507"/>
      <c r="AO464" s="507"/>
      <c r="AP464" s="507"/>
      <c r="AQ464" s="563"/>
      <c r="AR464" s="563"/>
      <c r="AS464" s="507"/>
      <c r="AT464" s="507"/>
      <c r="AU464" s="507"/>
      <c r="AV464" s="507"/>
      <c r="AW464" s="507"/>
      <c r="AX464" s="507"/>
      <c r="AY464" s="507"/>
      <c r="AZ464" s="507"/>
      <c r="BA464" s="507"/>
      <c r="BB464" s="507"/>
      <c r="BC464" s="507"/>
      <c r="BD464" s="507"/>
      <c r="BE464" s="507"/>
      <c r="BF464" s="507"/>
      <c r="BG464" s="507"/>
      <c r="BH464" s="507"/>
      <c r="BI464" s="507"/>
      <c r="BJ464" s="507"/>
      <c r="BK464" s="507"/>
      <c r="BL464" s="507"/>
      <c r="BM464" s="507"/>
    </row>
    <row r="465" spans="1:65" ht="27" customHeight="1" x14ac:dyDescent="0.2">
      <c r="A465" s="564"/>
      <c r="B465" s="507"/>
      <c r="C465" s="507"/>
      <c r="D465" s="507"/>
      <c r="E465" s="507"/>
      <c r="F465" s="507"/>
      <c r="G465" s="507"/>
      <c r="H465" s="506"/>
      <c r="I465" s="1014"/>
      <c r="J465" s="506"/>
      <c r="K465" s="557"/>
      <c r="L465" s="506"/>
      <c r="M465" s="506"/>
      <c r="N465" s="506"/>
      <c r="O465" s="506"/>
      <c r="P465" s="1013"/>
      <c r="Q465" s="506"/>
      <c r="R465" s="558"/>
      <c r="S465" s="506"/>
      <c r="T465" s="506"/>
      <c r="U465" s="1012"/>
      <c r="V465" s="743"/>
      <c r="W465" s="506"/>
      <c r="X465" s="742"/>
      <c r="Y465" s="557"/>
      <c r="Z465" s="506"/>
      <c r="AA465" s="507"/>
      <c r="AB465" s="507"/>
      <c r="AC465" s="564"/>
      <c r="AD465" s="507"/>
      <c r="AE465" s="507"/>
      <c r="AF465" s="507"/>
      <c r="AG465" s="507"/>
      <c r="AH465" s="507"/>
      <c r="AI465" s="507"/>
      <c r="AJ465" s="507"/>
      <c r="AK465" s="507"/>
      <c r="AL465" s="507"/>
      <c r="AM465" s="507"/>
      <c r="AN465" s="507"/>
      <c r="AO465" s="507"/>
      <c r="AP465" s="507"/>
      <c r="AQ465" s="563"/>
      <c r="AR465" s="563"/>
      <c r="AS465" s="507"/>
      <c r="AT465" s="507"/>
      <c r="AU465" s="507"/>
      <c r="AV465" s="507"/>
      <c r="AW465" s="507"/>
      <c r="AX465" s="507"/>
      <c r="AY465" s="507"/>
      <c r="AZ465" s="507"/>
      <c r="BA465" s="507"/>
      <c r="BB465" s="507"/>
      <c r="BC465" s="507"/>
      <c r="BD465" s="507"/>
      <c r="BE465" s="507"/>
      <c r="BF465" s="507"/>
      <c r="BG465" s="507"/>
      <c r="BH465" s="507"/>
      <c r="BI465" s="507"/>
      <c r="BJ465" s="507"/>
      <c r="BK465" s="507"/>
      <c r="BL465" s="507"/>
      <c r="BM465" s="507"/>
    </row>
    <row r="466" spans="1:65" ht="27" customHeight="1" x14ac:dyDescent="0.2">
      <c r="A466" s="564"/>
      <c r="B466" s="507"/>
      <c r="C466" s="507"/>
      <c r="D466" s="507"/>
      <c r="E466" s="507"/>
      <c r="F466" s="507"/>
      <c r="G466" s="507"/>
      <c r="H466" s="506"/>
      <c r="I466" s="1014"/>
      <c r="J466" s="506"/>
      <c r="K466" s="557"/>
      <c r="L466" s="506"/>
      <c r="M466" s="506"/>
      <c r="N466" s="506"/>
      <c r="O466" s="506"/>
      <c r="P466" s="1013"/>
      <c r="Q466" s="506"/>
      <c r="R466" s="558"/>
      <c r="S466" s="506"/>
      <c r="T466" s="506"/>
      <c r="U466" s="1012"/>
      <c r="V466" s="743"/>
      <c r="W466" s="506"/>
      <c r="X466" s="742"/>
      <c r="Y466" s="557"/>
      <c r="Z466" s="506"/>
      <c r="AA466" s="507"/>
      <c r="AB466" s="507"/>
      <c r="AC466" s="564"/>
      <c r="AD466" s="507"/>
      <c r="AE466" s="507"/>
      <c r="AF466" s="507"/>
      <c r="AG466" s="507"/>
      <c r="AH466" s="507"/>
      <c r="AI466" s="507"/>
      <c r="AJ466" s="507"/>
      <c r="AK466" s="507"/>
      <c r="AL466" s="507"/>
      <c r="AM466" s="507"/>
      <c r="AN466" s="507"/>
      <c r="AO466" s="507"/>
      <c r="AP466" s="507"/>
      <c r="AQ466" s="563"/>
      <c r="AR466" s="563"/>
      <c r="AS466" s="507"/>
      <c r="AT466" s="507"/>
      <c r="AU466" s="507"/>
      <c r="AV466" s="507"/>
      <c r="AW466" s="507"/>
      <c r="AX466" s="507"/>
      <c r="AY466" s="507"/>
      <c r="AZ466" s="507"/>
      <c r="BA466" s="507"/>
      <c r="BB466" s="507"/>
      <c r="BC466" s="507"/>
      <c r="BD466" s="507"/>
      <c r="BE466" s="507"/>
      <c r="BF466" s="507"/>
      <c r="BG466" s="507"/>
      <c r="BH466" s="507"/>
      <c r="BI466" s="507"/>
      <c r="BJ466" s="507"/>
      <c r="BK466" s="507"/>
      <c r="BL466" s="507"/>
      <c r="BM466" s="507"/>
    </row>
    <row r="467" spans="1:65" ht="27" customHeight="1" x14ac:dyDescent="0.2">
      <c r="A467" s="564"/>
      <c r="B467" s="507"/>
      <c r="C467" s="507"/>
      <c r="D467" s="507"/>
      <c r="E467" s="507"/>
      <c r="F467" s="507"/>
      <c r="G467" s="507"/>
      <c r="H467" s="506"/>
      <c r="I467" s="1014"/>
      <c r="J467" s="506"/>
      <c r="K467" s="557"/>
      <c r="L467" s="506"/>
      <c r="M467" s="506"/>
      <c r="N467" s="506"/>
      <c r="O467" s="506"/>
      <c r="P467" s="1013"/>
      <c r="Q467" s="506"/>
      <c r="R467" s="558"/>
      <c r="S467" s="506"/>
      <c r="T467" s="506"/>
      <c r="U467" s="1012"/>
      <c r="V467" s="743"/>
      <c r="W467" s="506"/>
      <c r="X467" s="742"/>
      <c r="Y467" s="557"/>
      <c r="Z467" s="506"/>
      <c r="AA467" s="507"/>
      <c r="AB467" s="507"/>
      <c r="AC467" s="564"/>
      <c r="AD467" s="507"/>
      <c r="AE467" s="507"/>
      <c r="AF467" s="507"/>
      <c r="AG467" s="507"/>
      <c r="AH467" s="507"/>
      <c r="AI467" s="507"/>
      <c r="AJ467" s="507"/>
      <c r="AK467" s="507"/>
      <c r="AL467" s="507"/>
      <c r="AM467" s="507"/>
      <c r="AN467" s="507"/>
      <c r="AO467" s="507"/>
      <c r="AP467" s="507"/>
      <c r="AQ467" s="563"/>
      <c r="AR467" s="563"/>
      <c r="AS467" s="507"/>
      <c r="AT467" s="507"/>
      <c r="AU467" s="507"/>
      <c r="AV467" s="507"/>
      <c r="AW467" s="507"/>
      <c r="AX467" s="507"/>
      <c r="AY467" s="507"/>
      <c r="AZ467" s="507"/>
      <c r="BA467" s="507"/>
      <c r="BB467" s="507"/>
      <c r="BC467" s="507"/>
      <c r="BD467" s="507"/>
      <c r="BE467" s="507"/>
      <c r="BF467" s="507"/>
      <c r="BG467" s="507"/>
      <c r="BH467" s="507"/>
      <c r="BI467" s="507"/>
      <c r="BJ467" s="507"/>
      <c r="BK467" s="507"/>
      <c r="BL467" s="507"/>
      <c r="BM467" s="507"/>
    </row>
    <row r="468" spans="1:65" ht="27" customHeight="1" x14ac:dyDescent="0.2">
      <c r="A468" s="564"/>
      <c r="B468" s="507"/>
      <c r="C468" s="507"/>
      <c r="D468" s="507"/>
      <c r="E468" s="507"/>
      <c r="F468" s="507"/>
      <c r="G468" s="507"/>
      <c r="H468" s="506"/>
      <c r="I468" s="1014"/>
      <c r="J468" s="506"/>
      <c r="K468" s="557"/>
      <c r="L468" s="506"/>
      <c r="M468" s="506"/>
      <c r="N468" s="506"/>
      <c r="O468" s="506"/>
      <c r="P468" s="1013"/>
      <c r="Q468" s="506"/>
      <c r="R468" s="558"/>
      <c r="S468" s="506"/>
      <c r="T468" s="506"/>
      <c r="U468" s="1012"/>
      <c r="V468" s="743"/>
      <c r="W468" s="506"/>
      <c r="X468" s="742"/>
      <c r="Y468" s="557"/>
      <c r="Z468" s="506"/>
      <c r="AA468" s="507"/>
      <c r="AB468" s="507"/>
      <c r="AC468" s="564"/>
      <c r="AD468" s="507"/>
      <c r="AE468" s="507"/>
      <c r="AF468" s="507"/>
      <c r="AG468" s="507"/>
      <c r="AH468" s="507"/>
      <c r="AI468" s="507"/>
      <c r="AJ468" s="507"/>
      <c r="AK468" s="507"/>
      <c r="AL468" s="507"/>
      <c r="AM468" s="507"/>
      <c r="AN468" s="507"/>
      <c r="AO468" s="507"/>
      <c r="AP468" s="507"/>
      <c r="AQ468" s="563"/>
      <c r="AR468" s="563"/>
      <c r="AS468" s="507"/>
      <c r="AT468" s="507"/>
      <c r="AU468" s="507"/>
      <c r="AV468" s="507"/>
      <c r="AW468" s="507"/>
      <c r="AX468" s="507"/>
      <c r="AY468" s="507"/>
      <c r="AZ468" s="507"/>
      <c r="BA468" s="507"/>
      <c r="BB468" s="507"/>
      <c r="BC468" s="507"/>
      <c r="BD468" s="507"/>
      <c r="BE468" s="507"/>
      <c r="BF468" s="507"/>
      <c r="BG468" s="507"/>
      <c r="BH468" s="507"/>
      <c r="BI468" s="507"/>
      <c r="BJ468" s="507"/>
      <c r="BK468" s="507"/>
      <c r="BL468" s="507"/>
      <c r="BM468" s="507"/>
    </row>
    <row r="469" spans="1:65" ht="27" customHeight="1" x14ac:dyDescent="0.2">
      <c r="A469" s="564"/>
      <c r="B469" s="507"/>
      <c r="C469" s="507"/>
      <c r="D469" s="507"/>
      <c r="E469" s="507"/>
      <c r="F469" s="507"/>
      <c r="G469" s="507"/>
      <c r="H469" s="506"/>
      <c r="I469" s="1014"/>
      <c r="J469" s="506"/>
      <c r="K469" s="557"/>
      <c r="L469" s="506"/>
      <c r="M469" s="506"/>
      <c r="N469" s="506"/>
      <c r="O469" s="506"/>
      <c r="P469" s="1013"/>
      <c r="Q469" s="506"/>
      <c r="R469" s="558"/>
      <c r="S469" s="506"/>
      <c r="T469" s="506"/>
      <c r="U469" s="1012"/>
      <c r="V469" s="743"/>
      <c r="W469" s="506"/>
      <c r="X469" s="742"/>
      <c r="Y469" s="557"/>
      <c r="Z469" s="506"/>
      <c r="AA469" s="507"/>
      <c r="AB469" s="507"/>
      <c r="AC469" s="564"/>
      <c r="AD469" s="507"/>
      <c r="AE469" s="507"/>
      <c r="AF469" s="507"/>
      <c r="AG469" s="507"/>
      <c r="AH469" s="507"/>
      <c r="AI469" s="507"/>
      <c r="AJ469" s="507"/>
      <c r="AK469" s="507"/>
      <c r="AL469" s="507"/>
      <c r="AM469" s="507"/>
      <c r="AN469" s="507"/>
      <c r="AO469" s="507"/>
      <c r="AP469" s="507"/>
      <c r="AQ469" s="563"/>
      <c r="AR469" s="563"/>
      <c r="AS469" s="507"/>
      <c r="AT469" s="507"/>
      <c r="AU469" s="507"/>
      <c r="AV469" s="507"/>
      <c r="AW469" s="507"/>
      <c r="AX469" s="507"/>
      <c r="AY469" s="507"/>
      <c r="AZ469" s="507"/>
      <c r="BA469" s="507"/>
      <c r="BB469" s="507"/>
      <c r="BC469" s="507"/>
      <c r="BD469" s="507"/>
      <c r="BE469" s="507"/>
      <c r="BF469" s="507"/>
      <c r="BG469" s="507"/>
      <c r="BH469" s="507"/>
      <c r="BI469" s="507"/>
      <c r="BJ469" s="507"/>
      <c r="BK469" s="507"/>
      <c r="BL469" s="507"/>
      <c r="BM469" s="507"/>
    </row>
    <row r="470" spans="1:65" ht="27" customHeight="1" x14ac:dyDescent="0.2">
      <c r="A470" s="564"/>
      <c r="B470" s="507"/>
      <c r="C470" s="507"/>
      <c r="D470" s="507"/>
      <c r="E470" s="507"/>
      <c r="F470" s="507"/>
      <c r="G470" s="507"/>
      <c r="H470" s="506"/>
      <c r="I470" s="1014"/>
      <c r="J470" s="506"/>
      <c r="K470" s="557"/>
      <c r="L470" s="506"/>
      <c r="M470" s="506"/>
      <c r="N470" s="506"/>
      <c r="O470" s="506"/>
      <c r="P470" s="1013"/>
      <c r="Q470" s="506"/>
      <c r="R470" s="558"/>
      <c r="S470" s="506"/>
      <c r="T470" s="506"/>
      <c r="U470" s="1012"/>
      <c r="V470" s="743"/>
      <c r="W470" s="506"/>
      <c r="X470" s="742"/>
      <c r="Y470" s="557"/>
      <c r="Z470" s="506"/>
      <c r="AA470" s="507"/>
      <c r="AB470" s="507"/>
      <c r="AC470" s="564"/>
      <c r="AD470" s="507"/>
      <c r="AE470" s="507"/>
      <c r="AF470" s="507"/>
      <c r="AG470" s="507"/>
      <c r="AH470" s="507"/>
      <c r="AI470" s="507"/>
      <c r="AJ470" s="507"/>
      <c r="AK470" s="507"/>
      <c r="AL470" s="507"/>
      <c r="AM470" s="507"/>
      <c r="AN470" s="507"/>
      <c r="AO470" s="507"/>
      <c r="AP470" s="507"/>
      <c r="AQ470" s="563"/>
      <c r="AR470" s="563"/>
      <c r="AS470" s="507"/>
      <c r="AT470" s="507"/>
      <c r="AU470" s="507"/>
      <c r="AV470" s="507"/>
      <c r="AW470" s="507"/>
      <c r="AX470" s="507"/>
      <c r="AY470" s="507"/>
      <c r="AZ470" s="507"/>
      <c r="BA470" s="507"/>
      <c r="BB470" s="507"/>
      <c r="BC470" s="507"/>
      <c r="BD470" s="507"/>
      <c r="BE470" s="507"/>
      <c r="BF470" s="507"/>
      <c r="BG470" s="507"/>
      <c r="BH470" s="507"/>
      <c r="BI470" s="507"/>
      <c r="BJ470" s="507"/>
      <c r="BK470" s="507"/>
      <c r="BL470" s="507"/>
      <c r="BM470" s="507"/>
    </row>
    <row r="471" spans="1:65" ht="27" customHeight="1" x14ac:dyDescent="0.2">
      <c r="A471" s="564"/>
      <c r="B471" s="507"/>
      <c r="C471" s="507"/>
      <c r="D471" s="507"/>
      <c r="E471" s="507"/>
      <c r="F471" s="507"/>
      <c r="G471" s="507"/>
      <c r="H471" s="506"/>
      <c r="I471" s="1014"/>
      <c r="J471" s="506"/>
      <c r="K471" s="557"/>
      <c r="L471" s="506"/>
      <c r="M471" s="506"/>
      <c r="N471" s="506"/>
      <c r="O471" s="506"/>
      <c r="P471" s="1013"/>
      <c r="Q471" s="506"/>
      <c r="R471" s="558"/>
      <c r="S471" s="506"/>
      <c r="T471" s="506"/>
      <c r="U471" s="1012"/>
      <c r="V471" s="743"/>
      <c r="W471" s="506"/>
      <c r="X471" s="742"/>
      <c r="Y471" s="557"/>
      <c r="Z471" s="506"/>
      <c r="AA471" s="507"/>
      <c r="AB471" s="507"/>
      <c r="AC471" s="564"/>
      <c r="AD471" s="507"/>
      <c r="AE471" s="507"/>
      <c r="AF471" s="507"/>
      <c r="AG471" s="507"/>
      <c r="AH471" s="507"/>
      <c r="AI471" s="507"/>
      <c r="AJ471" s="507"/>
      <c r="AK471" s="507"/>
      <c r="AL471" s="507"/>
      <c r="AM471" s="507"/>
      <c r="AN471" s="507"/>
      <c r="AO471" s="507"/>
      <c r="AP471" s="507"/>
      <c r="AQ471" s="563"/>
      <c r="AR471" s="563"/>
      <c r="AS471" s="507"/>
      <c r="AT471" s="507"/>
      <c r="AU471" s="507"/>
      <c r="AV471" s="507"/>
      <c r="AW471" s="507"/>
      <c r="AX471" s="507"/>
      <c r="AY471" s="507"/>
      <c r="AZ471" s="507"/>
      <c r="BA471" s="507"/>
      <c r="BB471" s="507"/>
      <c r="BC471" s="507"/>
      <c r="BD471" s="507"/>
      <c r="BE471" s="507"/>
      <c r="BF471" s="507"/>
      <c r="BG471" s="507"/>
      <c r="BH471" s="507"/>
      <c r="BI471" s="507"/>
      <c r="BJ471" s="507"/>
      <c r="BK471" s="507"/>
      <c r="BL471" s="507"/>
      <c r="BM471" s="507"/>
    </row>
    <row r="472" spans="1:65" ht="27" customHeight="1" x14ac:dyDescent="0.2">
      <c r="A472" s="564"/>
      <c r="B472" s="507"/>
      <c r="C472" s="507"/>
      <c r="D472" s="507"/>
      <c r="E472" s="507"/>
      <c r="F472" s="507"/>
      <c r="G472" s="507"/>
      <c r="H472" s="506"/>
      <c r="I472" s="1014"/>
      <c r="J472" s="506"/>
      <c r="K472" s="557"/>
      <c r="L472" s="506"/>
      <c r="M472" s="506"/>
      <c r="N472" s="506"/>
      <c r="O472" s="506"/>
      <c r="P472" s="1013"/>
      <c r="Q472" s="506"/>
      <c r="R472" s="558"/>
      <c r="S472" s="506"/>
      <c r="T472" s="506"/>
      <c r="U472" s="1012"/>
      <c r="V472" s="743"/>
      <c r="W472" s="506"/>
      <c r="X472" s="742"/>
      <c r="Y472" s="557"/>
      <c r="Z472" s="506"/>
      <c r="AA472" s="507"/>
      <c r="AB472" s="507"/>
      <c r="AC472" s="564"/>
      <c r="AD472" s="507"/>
      <c r="AE472" s="507"/>
      <c r="AF472" s="507"/>
      <c r="AG472" s="507"/>
      <c r="AH472" s="507"/>
      <c r="AI472" s="507"/>
      <c r="AJ472" s="507"/>
      <c r="AK472" s="507"/>
      <c r="AL472" s="507"/>
      <c r="AM472" s="507"/>
      <c r="AN472" s="507"/>
      <c r="AO472" s="507"/>
      <c r="AP472" s="507"/>
      <c r="AQ472" s="563"/>
      <c r="AR472" s="563"/>
      <c r="AS472" s="507"/>
      <c r="AT472" s="507"/>
      <c r="AU472" s="507"/>
      <c r="AV472" s="507"/>
      <c r="AW472" s="507"/>
      <c r="AX472" s="507"/>
      <c r="AY472" s="507"/>
      <c r="AZ472" s="507"/>
      <c r="BA472" s="507"/>
      <c r="BB472" s="507"/>
      <c r="BC472" s="507"/>
      <c r="BD472" s="507"/>
      <c r="BE472" s="507"/>
      <c r="BF472" s="507"/>
      <c r="BG472" s="507"/>
      <c r="BH472" s="507"/>
      <c r="BI472" s="507"/>
      <c r="BJ472" s="507"/>
      <c r="BK472" s="507"/>
      <c r="BL472" s="507"/>
      <c r="BM472" s="507"/>
    </row>
    <row r="473" spans="1:65" ht="27" customHeight="1" x14ac:dyDescent="0.2">
      <c r="A473" s="564"/>
      <c r="B473" s="507"/>
      <c r="C473" s="507"/>
      <c r="D473" s="507"/>
      <c r="E473" s="507"/>
      <c r="F473" s="507"/>
      <c r="G473" s="507"/>
      <c r="H473" s="506"/>
      <c r="I473" s="1014"/>
      <c r="J473" s="506"/>
      <c r="K473" s="557"/>
      <c r="L473" s="506"/>
      <c r="M473" s="506"/>
      <c r="N473" s="506"/>
      <c r="O473" s="506"/>
      <c r="P473" s="1013"/>
      <c r="Q473" s="506"/>
      <c r="R473" s="558"/>
      <c r="S473" s="506"/>
      <c r="T473" s="506"/>
      <c r="U473" s="1012"/>
      <c r="V473" s="743"/>
      <c r="W473" s="506"/>
      <c r="X473" s="742"/>
      <c r="Y473" s="557"/>
      <c r="Z473" s="506"/>
      <c r="AA473" s="507"/>
      <c r="AB473" s="507"/>
      <c r="AC473" s="564"/>
      <c r="AD473" s="507"/>
      <c r="AE473" s="507"/>
      <c r="AF473" s="507"/>
      <c r="AG473" s="507"/>
      <c r="AH473" s="507"/>
      <c r="AI473" s="507"/>
      <c r="AJ473" s="507"/>
      <c r="AK473" s="507"/>
      <c r="AL473" s="507"/>
      <c r="AM473" s="507"/>
      <c r="AN473" s="507"/>
      <c r="AO473" s="507"/>
      <c r="AP473" s="507"/>
      <c r="AQ473" s="563"/>
      <c r="AR473" s="563"/>
      <c r="AS473" s="507"/>
      <c r="AT473" s="507"/>
      <c r="AU473" s="507"/>
      <c r="AV473" s="507"/>
      <c r="AW473" s="507"/>
      <c r="AX473" s="507"/>
      <c r="AY473" s="507"/>
      <c r="AZ473" s="507"/>
      <c r="BA473" s="507"/>
      <c r="BB473" s="507"/>
      <c r="BC473" s="507"/>
      <c r="BD473" s="507"/>
      <c r="BE473" s="507"/>
      <c r="BF473" s="507"/>
      <c r="BG473" s="507"/>
      <c r="BH473" s="507"/>
      <c r="BI473" s="507"/>
      <c r="BJ473" s="507"/>
      <c r="BK473" s="507"/>
      <c r="BL473" s="507"/>
      <c r="BM473" s="507"/>
    </row>
    <row r="474" spans="1:65" ht="27" customHeight="1" x14ac:dyDescent="0.2">
      <c r="A474" s="564"/>
      <c r="B474" s="507"/>
      <c r="C474" s="507"/>
      <c r="D474" s="507"/>
      <c r="E474" s="507"/>
      <c r="F474" s="507"/>
      <c r="G474" s="507"/>
      <c r="H474" s="506"/>
      <c r="I474" s="1014"/>
      <c r="J474" s="506"/>
      <c r="K474" s="557"/>
      <c r="L474" s="506"/>
      <c r="M474" s="506"/>
      <c r="N474" s="506"/>
      <c r="O474" s="506"/>
      <c r="P474" s="1013"/>
      <c r="Q474" s="506"/>
      <c r="R474" s="558"/>
      <c r="S474" s="506"/>
      <c r="T474" s="506"/>
      <c r="U474" s="1012"/>
      <c r="V474" s="743"/>
      <c r="W474" s="506"/>
      <c r="X474" s="742"/>
      <c r="Y474" s="557"/>
      <c r="Z474" s="506"/>
      <c r="AA474" s="507"/>
      <c r="AB474" s="507"/>
      <c r="AC474" s="564"/>
      <c r="AD474" s="507"/>
      <c r="AE474" s="507"/>
      <c r="AF474" s="507"/>
      <c r="AG474" s="507"/>
      <c r="AH474" s="507"/>
      <c r="AI474" s="507"/>
      <c r="AJ474" s="507"/>
      <c r="AK474" s="507"/>
      <c r="AL474" s="507"/>
      <c r="AM474" s="507"/>
      <c r="AN474" s="507"/>
      <c r="AO474" s="507"/>
      <c r="AP474" s="507"/>
      <c r="AQ474" s="563"/>
      <c r="AR474" s="563"/>
      <c r="AS474" s="507"/>
      <c r="AT474" s="507"/>
      <c r="AU474" s="507"/>
      <c r="AV474" s="507"/>
      <c r="AW474" s="507"/>
      <c r="AX474" s="507"/>
      <c r="AY474" s="507"/>
      <c r="AZ474" s="507"/>
      <c r="BA474" s="507"/>
      <c r="BB474" s="507"/>
      <c r="BC474" s="507"/>
      <c r="BD474" s="507"/>
      <c r="BE474" s="507"/>
      <c r="BF474" s="507"/>
      <c r="BG474" s="507"/>
      <c r="BH474" s="507"/>
      <c r="BI474" s="507"/>
      <c r="BJ474" s="507"/>
      <c r="BK474" s="507"/>
      <c r="BL474" s="507"/>
      <c r="BM474" s="507"/>
    </row>
    <row r="475" spans="1:65" ht="27" customHeight="1" x14ac:dyDescent="0.2">
      <c r="A475" s="564"/>
      <c r="B475" s="507"/>
      <c r="C475" s="507"/>
      <c r="D475" s="507"/>
      <c r="E475" s="507"/>
      <c r="F475" s="507"/>
      <c r="G475" s="507"/>
      <c r="H475" s="506"/>
      <c r="I475" s="1014"/>
      <c r="J475" s="506"/>
      <c r="K475" s="557"/>
      <c r="L475" s="506"/>
      <c r="M475" s="506"/>
      <c r="N475" s="506"/>
      <c r="O475" s="506"/>
      <c r="P475" s="1013"/>
      <c r="Q475" s="506"/>
      <c r="R475" s="558"/>
      <c r="S475" s="506"/>
      <c r="T475" s="506"/>
      <c r="U475" s="1012"/>
      <c r="V475" s="743"/>
      <c r="W475" s="506"/>
      <c r="X475" s="742"/>
      <c r="Y475" s="557"/>
      <c r="Z475" s="506"/>
      <c r="AA475" s="507"/>
      <c r="AB475" s="507"/>
      <c r="AC475" s="564"/>
      <c r="AD475" s="507"/>
      <c r="AE475" s="507"/>
      <c r="AF475" s="507"/>
      <c r="AG475" s="507"/>
      <c r="AH475" s="507"/>
      <c r="AI475" s="507"/>
      <c r="AJ475" s="507"/>
      <c r="AK475" s="507"/>
      <c r="AL475" s="507"/>
      <c r="AM475" s="507"/>
      <c r="AN475" s="507"/>
      <c r="AO475" s="507"/>
      <c r="AP475" s="507"/>
      <c r="AQ475" s="563"/>
      <c r="AR475" s="563"/>
      <c r="AS475" s="507"/>
      <c r="AT475" s="507"/>
      <c r="AU475" s="507"/>
      <c r="AV475" s="507"/>
      <c r="AW475" s="507"/>
      <c r="AX475" s="507"/>
      <c r="AY475" s="507"/>
      <c r="AZ475" s="507"/>
      <c r="BA475" s="507"/>
      <c r="BB475" s="507"/>
      <c r="BC475" s="507"/>
      <c r="BD475" s="507"/>
      <c r="BE475" s="507"/>
      <c r="BF475" s="507"/>
      <c r="BG475" s="507"/>
      <c r="BH475" s="507"/>
      <c r="BI475" s="507"/>
      <c r="BJ475" s="507"/>
      <c r="BK475" s="507"/>
      <c r="BL475" s="507"/>
      <c r="BM475" s="507"/>
    </row>
    <row r="476" spans="1:65" ht="27" customHeight="1" x14ac:dyDescent="0.2">
      <c r="A476" s="564"/>
      <c r="B476" s="507"/>
      <c r="C476" s="507"/>
      <c r="D476" s="507"/>
      <c r="E476" s="507"/>
      <c r="F476" s="507"/>
      <c r="G476" s="507"/>
      <c r="H476" s="506"/>
      <c r="I476" s="1014"/>
      <c r="J476" s="506"/>
      <c r="K476" s="557"/>
      <c r="L476" s="506"/>
      <c r="M476" s="506"/>
      <c r="N476" s="506"/>
      <c r="O476" s="506"/>
      <c r="P476" s="1013"/>
      <c r="Q476" s="506"/>
      <c r="R476" s="558"/>
      <c r="S476" s="506"/>
      <c r="T476" s="506"/>
      <c r="U476" s="1012"/>
      <c r="V476" s="743"/>
      <c r="W476" s="506"/>
      <c r="X476" s="742"/>
      <c r="Y476" s="557"/>
      <c r="Z476" s="506"/>
      <c r="AA476" s="507"/>
      <c r="AB476" s="507"/>
      <c r="AC476" s="564"/>
      <c r="AD476" s="507"/>
      <c r="AE476" s="507"/>
      <c r="AF476" s="507"/>
      <c r="AG476" s="507"/>
      <c r="AH476" s="507"/>
      <c r="AI476" s="507"/>
      <c r="AJ476" s="507"/>
      <c r="AK476" s="507"/>
      <c r="AL476" s="507"/>
      <c r="AM476" s="507"/>
      <c r="AN476" s="507"/>
      <c r="AO476" s="507"/>
      <c r="AP476" s="507"/>
      <c r="AQ476" s="563"/>
      <c r="AR476" s="563"/>
      <c r="AS476" s="507"/>
      <c r="AT476" s="507"/>
      <c r="AU476" s="507"/>
      <c r="AV476" s="507"/>
      <c r="AW476" s="507"/>
      <c r="AX476" s="507"/>
      <c r="AY476" s="507"/>
      <c r="AZ476" s="507"/>
      <c r="BA476" s="507"/>
      <c r="BB476" s="507"/>
      <c r="BC476" s="507"/>
      <c r="BD476" s="507"/>
      <c r="BE476" s="507"/>
      <c r="BF476" s="507"/>
      <c r="BG476" s="507"/>
      <c r="BH476" s="507"/>
      <c r="BI476" s="507"/>
      <c r="BJ476" s="507"/>
      <c r="BK476" s="507"/>
      <c r="BL476" s="507"/>
      <c r="BM476" s="507"/>
    </row>
    <row r="477" spans="1:65" ht="27" customHeight="1" x14ac:dyDescent="0.2">
      <c r="A477" s="564"/>
      <c r="B477" s="507"/>
      <c r="C477" s="507"/>
      <c r="D477" s="507"/>
      <c r="E477" s="507"/>
      <c r="F477" s="507"/>
      <c r="G477" s="507"/>
      <c r="H477" s="506"/>
      <c r="I477" s="1014"/>
      <c r="J477" s="506"/>
      <c r="K477" s="557"/>
      <c r="L477" s="506"/>
      <c r="M477" s="506"/>
      <c r="N477" s="506"/>
      <c r="O477" s="506"/>
      <c r="P477" s="1013"/>
      <c r="Q477" s="506"/>
      <c r="R477" s="558"/>
      <c r="S477" s="506"/>
      <c r="T477" s="506"/>
      <c r="U477" s="1012"/>
      <c r="V477" s="743"/>
      <c r="W477" s="506"/>
      <c r="X477" s="742"/>
      <c r="Y477" s="557"/>
      <c r="Z477" s="506"/>
      <c r="AA477" s="507"/>
      <c r="AB477" s="507"/>
      <c r="AC477" s="564"/>
      <c r="AD477" s="507"/>
      <c r="AE477" s="507"/>
      <c r="AF477" s="507"/>
      <c r="AG477" s="507"/>
      <c r="AH477" s="507"/>
      <c r="AI477" s="507"/>
      <c r="AJ477" s="507"/>
      <c r="AK477" s="507"/>
      <c r="AL477" s="507"/>
      <c r="AM477" s="507"/>
      <c r="AN477" s="507"/>
      <c r="AO477" s="507"/>
      <c r="AP477" s="507"/>
      <c r="AQ477" s="563"/>
      <c r="AR477" s="563"/>
      <c r="AS477" s="507"/>
      <c r="AT477" s="507"/>
      <c r="AU477" s="507"/>
      <c r="AV477" s="507"/>
      <c r="AW477" s="507"/>
      <c r="AX477" s="507"/>
      <c r="AY477" s="507"/>
      <c r="AZ477" s="507"/>
      <c r="BA477" s="507"/>
      <c r="BB477" s="507"/>
      <c r="BC477" s="507"/>
      <c r="BD477" s="507"/>
      <c r="BE477" s="507"/>
      <c r="BF477" s="507"/>
      <c r="BG477" s="507"/>
      <c r="BH477" s="507"/>
      <c r="BI477" s="507"/>
      <c r="BJ477" s="507"/>
      <c r="BK477" s="507"/>
      <c r="BL477" s="507"/>
      <c r="BM477" s="507"/>
    </row>
    <row r="478" spans="1:65" ht="27" customHeight="1" x14ac:dyDescent="0.2">
      <c r="A478" s="564"/>
      <c r="B478" s="507"/>
      <c r="C478" s="507"/>
      <c r="D478" s="507"/>
      <c r="E478" s="507"/>
      <c r="F478" s="507"/>
      <c r="G478" s="507"/>
      <c r="H478" s="506"/>
      <c r="I478" s="1014"/>
      <c r="J478" s="506"/>
      <c r="K478" s="557"/>
      <c r="L478" s="506"/>
      <c r="M478" s="506"/>
      <c r="N478" s="506"/>
      <c r="O478" s="506"/>
      <c r="P478" s="1013"/>
      <c r="Q478" s="506"/>
      <c r="R478" s="558"/>
      <c r="S478" s="506"/>
      <c r="T478" s="506"/>
      <c r="U478" s="1012"/>
      <c r="V478" s="743"/>
      <c r="W478" s="506"/>
      <c r="X478" s="742"/>
      <c r="Y478" s="557"/>
      <c r="Z478" s="506"/>
      <c r="AA478" s="507"/>
      <c r="AB478" s="507"/>
      <c r="AC478" s="564"/>
      <c r="AD478" s="507"/>
      <c r="AE478" s="507"/>
      <c r="AF478" s="507"/>
      <c r="AG478" s="507"/>
      <c r="AH478" s="507"/>
      <c r="AI478" s="507"/>
      <c r="AJ478" s="507"/>
      <c r="AK478" s="507"/>
      <c r="AL478" s="507"/>
      <c r="AM478" s="507"/>
      <c r="AN478" s="507"/>
      <c r="AO478" s="507"/>
      <c r="AP478" s="507"/>
      <c r="AQ478" s="563"/>
      <c r="AR478" s="563"/>
      <c r="AS478" s="507"/>
      <c r="AT478" s="507"/>
      <c r="AU478" s="507"/>
      <c r="AV478" s="507"/>
      <c r="AW478" s="507"/>
      <c r="AX478" s="507"/>
      <c r="AY478" s="507"/>
      <c r="AZ478" s="507"/>
      <c r="BA478" s="507"/>
      <c r="BB478" s="507"/>
      <c r="BC478" s="507"/>
      <c r="BD478" s="507"/>
      <c r="BE478" s="507"/>
      <c r="BF478" s="507"/>
      <c r="BG478" s="507"/>
      <c r="BH478" s="507"/>
      <c r="BI478" s="507"/>
      <c r="BJ478" s="507"/>
      <c r="BK478" s="507"/>
      <c r="BL478" s="507"/>
      <c r="BM478" s="507"/>
    </row>
    <row r="479" spans="1:65" ht="27" customHeight="1" x14ac:dyDescent="0.2">
      <c r="A479" s="564"/>
      <c r="B479" s="507"/>
      <c r="C479" s="507"/>
      <c r="D479" s="507"/>
      <c r="E479" s="507"/>
      <c r="F479" s="507"/>
      <c r="G479" s="507"/>
      <c r="H479" s="506"/>
      <c r="I479" s="1014"/>
      <c r="J479" s="506"/>
      <c r="K479" s="557"/>
      <c r="L479" s="506"/>
      <c r="M479" s="506"/>
      <c r="N479" s="506"/>
      <c r="O479" s="506"/>
      <c r="P479" s="1013"/>
      <c r="Q479" s="506"/>
      <c r="R479" s="558"/>
      <c r="S479" s="506"/>
      <c r="T479" s="506"/>
      <c r="U479" s="1012"/>
      <c r="V479" s="743"/>
      <c r="W479" s="506"/>
      <c r="X479" s="742"/>
      <c r="Y479" s="557"/>
      <c r="Z479" s="506"/>
      <c r="AA479" s="507"/>
      <c r="AB479" s="507"/>
      <c r="AC479" s="564"/>
      <c r="AD479" s="507"/>
      <c r="AE479" s="507"/>
      <c r="AF479" s="507"/>
      <c r="AG479" s="507"/>
      <c r="AH479" s="507"/>
      <c r="AI479" s="507"/>
      <c r="AJ479" s="507"/>
      <c r="AK479" s="507"/>
      <c r="AL479" s="507"/>
      <c r="AM479" s="507"/>
      <c r="AN479" s="507"/>
      <c r="AO479" s="507"/>
      <c r="AP479" s="507"/>
      <c r="AQ479" s="563"/>
      <c r="AR479" s="563"/>
      <c r="AS479" s="507"/>
      <c r="AT479" s="507"/>
      <c r="AU479" s="507"/>
      <c r="AV479" s="507"/>
      <c r="AW479" s="507"/>
      <c r="AX479" s="507"/>
      <c r="AY479" s="507"/>
      <c r="AZ479" s="507"/>
      <c r="BA479" s="507"/>
      <c r="BB479" s="507"/>
      <c r="BC479" s="507"/>
      <c r="BD479" s="507"/>
      <c r="BE479" s="507"/>
      <c r="BF479" s="507"/>
      <c r="BG479" s="507"/>
      <c r="BH479" s="507"/>
      <c r="BI479" s="507"/>
      <c r="BJ479" s="507"/>
      <c r="BK479" s="507"/>
      <c r="BL479" s="507"/>
      <c r="BM479" s="507"/>
    </row>
    <row r="480" spans="1:65" ht="27" customHeight="1" x14ac:dyDescent="0.2">
      <c r="A480" s="564"/>
      <c r="B480" s="507"/>
      <c r="C480" s="507"/>
      <c r="D480" s="507"/>
      <c r="E480" s="507"/>
      <c r="F480" s="507"/>
      <c r="G480" s="507"/>
      <c r="H480" s="506"/>
      <c r="I480" s="1014"/>
      <c r="J480" s="506"/>
      <c r="K480" s="557"/>
      <c r="L480" s="506"/>
      <c r="M480" s="506"/>
      <c r="N480" s="506"/>
      <c r="O480" s="506"/>
      <c r="P480" s="1013"/>
      <c r="Q480" s="506"/>
      <c r="R480" s="558"/>
      <c r="S480" s="506"/>
      <c r="T480" s="506"/>
      <c r="U480" s="1012"/>
      <c r="V480" s="743"/>
      <c r="W480" s="506"/>
      <c r="X480" s="742"/>
      <c r="Y480" s="557"/>
      <c r="Z480" s="506"/>
      <c r="AA480" s="507"/>
      <c r="AB480" s="507"/>
      <c r="AC480" s="564"/>
      <c r="AD480" s="507"/>
      <c r="AE480" s="507"/>
      <c r="AF480" s="507"/>
      <c r="AG480" s="507"/>
      <c r="AH480" s="507"/>
      <c r="AI480" s="507"/>
      <c r="AJ480" s="507"/>
      <c r="AK480" s="507"/>
      <c r="AL480" s="507"/>
      <c r="AM480" s="507"/>
      <c r="AN480" s="507"/>
      <c r="AO480" s="507"/>
      <c r="AP480" s="507"/>
      <c r="AQ480" s="563"/>
      <c r="AR480" s="563"/>
      <c r="AS480" s="507"/>
      <c r="AT480" s="507"/>
      <c r="AU480" s="507"/>
      <c r="AV480" s="507"/>
      <c r="AW480" s="507"/>
      <c r="AX480" s="507"/>
      <c r="AY480" s="507"/>
      <c r="AZ480" s="507"/>
      <c r="BA480" s="507"/>
      <c r="BB480" s="507"/>
      <c r="BC480" s="507"/>
      <c r="BD480" s="507"/>
      <c r="BE480" s="507"/>
      <c r="BF480" s="507"/>
      <c r="BG480" s="507"/>
      <c r="BH480" s="507"/>
      <c r="BI480" s="507"/>
      <c r="BJ480" s="507"/>
      <c r="BK480" s="507"/>
      <c r="BL480" s="507"/>
      <c r="BM480" s="507"/>
    </row>
    <row r="481" spans="1:65" ht="27" customHeight="1" x14ac:dyDescent="0.2">
      <c r="A481" s="564"/>
      <c r="B481" s="507"/>
      <c r="C481" s="507"/>
      <c r="D481" s="507"/>
      <c r="E481" s="507"/>
      <c r="F481" s="507"/>
      <c r="G481" s="507"/>
      <c r="H481" s="506"/>
      <c r="I481" s="1014"/>
      <c r="J481" s="506"/>
      <c r="K481" s="557"/>
      <c r="L481" s="506"/>
      <c r="M481" s="506"/>
      <c r="N481" s="506"/>
      <c r="O481" s="506"/>
      <c r="P481" s="1013"/>
      <c r="Q481" s="506"/>
      <c r="R481" s="558"/>
      <c r="S481" s="506"/>
      <c r="T481" s="506"/>
      <c r="U481" s="1012"/>
      <c r="V481" s="743"/>
      <c r="W481" s="506"/>
      <c r="X481" s="742"/>
      <c r="Y481" s="557"/>
      <c r="Z481" s="506"/>
      <c r="AA481" s="507"/>
      <c r="AB481" s="507"/>
      <c r="AC481" s="564"/>
      <c r="AD481" s="507"/>
      <c r="AE481" s="507"/>
      <c r="AF481" s="507"/>
      <c r="AG481" s="507"/>
      <c r="AH481" s="507"/>
      <c r="AI481" s="507"/>
      <c r="AJ481" s="507"/>
      <c r="AK481" s="507"/>
      <c r="AL481" s="507"/>
      <c r="AM481" s="507"/>
      <c r="AN481" s="507"/>
      <c r="AO481" s="507"/>
      <c r="AP481" s="507"/>
      <c r="AQ481" s="563"/>
      <c r="AR481" s="563"/>
      <c r="AS481" s="507"/>
      <c r="AT481" s="507"/>
      <c r="AU481" s="507"/>
      <c r="AV481" s="507"/>
      <c r="AW481" s="507"/>
      <c r="AX481" s="507"/>
      <c r="AY481" s="507"/>
      <c r="AZ481" s="507"/>
      <c r="BA481" s="507"/>
      <c r="BB481" s="507"/>
      <c r="BC481" s="507"/>
      <c r="BD481" s="507"/>
      <c r="BE481" s="507"/>
      <c r="BF481" s="507"/>
      <c r="BG481" s="507"/>
      <c r="BH481" s="507"/>
      <c r="BI481" s="507"/>
      <c r="BJ481" s="507"/>
      <c r="BK481" s="507"/>
      <c r="BL481" s="507"/>
      <c r="BM481" s="507"/>
    </row>
    <row r="482" spans="1:65" ht="27" customHeight="1" x14ac:dyDescent="0.2">
      <c r="A482" s="564"/>
      <c r="B482" s="507"/>
      <c r="C482" s="507"/>
      <c r="D482" s="507"/>
      <c r="E482" s="507"/>
      <c r="F482" s="507"/>
      <c r="G482" s="507"/>
      <c r="H482" s="506"/>
      <c r="I482" s="1014"/>
      <c r="J482" s="506"/>
      <c r="K482" s="557"/>
      <c r="L482" s="506"/>
      <c r="M482" s="506"/>
      <c r="N482" s="506"/>
      <c r="O482" s="506"/>
      <c r="P482" s="1013"/>
      <c r="Q482" s="506"/>
      <c r="R482" s="558"/>
      <c r="S482" s="506"/>
      <c r="T482" s="506"/>
      <c r="U482" s="1012"/>
      <c r="V482" s="743"/>
      <c r="W482" s="506"/>
      <c r="X482" s="742"/>
      <c r="Y482" s="557"/>
      <c r="Z482" s="506"/>
      <c r="AA482" s="507"/>
      <c r="AB482" s="507"/>
      <c r="AC482" s="564"/>
      <c r="AD482" s="507"/>
      <c r="AE482" s="507"/>
      <c r="AF482" s="507"/>
      <c r="AG482" s="507"/>
      <c r="AH482" s="507"/>
      <c r="AI482" s="507"/>
      <c r="AJ482" s="507"/>
      <c r="AK482" s="507"/>
      <c r="AL482" s="507"/>
      <c r="AM482" s="507"/>
      <c r="AN482" s="507"/>
      <c r="AO482" s="507"/>
      <c r="AP482" s="507"/>
      <c r="AQ482" s="563"/>
      <c r="AR482" s="563"/>
      <c r="AS482" s="507"/>
      <c r="AT482" s="507"/>
      <c r="AU482" s="507"/>
      <c r="AV482" s="507"/>
      <c r="AW482" s="507"/>
      <c r="AX482" s="507"/>
      <c r="AY482" s="507"/>
      <c r="AZ482" s="507"/>
      <c r="BA482" s="507"/>
      <c r="BB482" s="507"/>
      <c r="BC482" s="507"/>
      <c r="BD482" s="507"/>
      <c r="BE482" s="507"/>
      <c r="BF482" s="507"/>
      <c r="BG482" s="507"/>
      <c r="BH482" s="507"/>
      <c r="BI482" s="507"/>
      <c r="BJ482" s="507"/>
      <c r="BK482" s="507"/>
      <c r="BL482" s="507"/>
      <c r="BM482" s="507"/>
    </row>
    <row r="483" spans="1:65" ht="27" customHeight="1" x14ac:dyDescent="0.2">
      <c r="A483" s="564"/>
      <c r="B483" s="507"/>
      <c r="C483" s="507"/>
      <c r="D483" s="507"/>
      <c r="E483" s="507"/>
      <c r="F483" s="507"/>
      <c r="G483" s="507"/>
      <c r="H483" s="506"/>
      <c r="I483" s="1014"/>
      <c r="J483" s="506"/>
      <c r="K483" s="557"/>
      <c r="L483" s="506"/>
      <c r="M483" s="506"/>
      <c r="N483" s="506"/>
      <c r="O483" s="506"/>
      <c r="P483" s="1013"/>
      <c r="Q483" s="506"/>
      <c r="R483" s="558"/>
      <c r="S483" s="506"/>
      <c r="T483" s="506"/>
      <c r="U483" s="1012"/>
      <c r="V483" s="743"/>
      <c r="W483" s="506"/>
      <c r="X483" s="742"/>
      <c r="Y483" s="557"/>
      <c r="Z483" s="506"/>
      <c r="AA483" s="507"/>
      <c r="AB483" s="507"/>
      <c r="AC483" s="564"/>
      <c r="AD483" s="507"/>
      <c r="AE483" s="507"/>
      <c r="AF483" s="507"/>
      <c r="AG483" s="507"/>
      <c r="AH483" s="507"/>
      <c r="AI483" s="507"/>
      <c r="AJ483" s="507"/>
      <c r="AK483" s="507"/>
      <c r="AL483" s="507"/>
      <c r="AM483" s="507"/>
      <c r="AN483" s="507"/>
      <c r="AO483" s="507"/>
      <c r="AP483" s="507"/>
      <c r="AQ483" s="563"/>
      <c r="AR483" s="563"/>
      <c r="AS483" s="507"/>
      <c r="AT483" s="507"/>
      <c r="AU483" s="507"/>
      <c r="AV483" s="507"/>
      <c r="AW483" s="507"/>
      <c r="AX483" s="507"/>
      <c r="AY483" s="507"/>
      <c r="AZ483" s="507"/>
      <c r="BA483" s="507"/>
      <c r="BB483" s="507"/>
      <c r="BC483" s="507"/>
      <c r="BD483" s="507"/>
      <c r="BE483" s="507"/>
      <c r="BF483" s="507"/>
      <c r="BG483" s="507"/>
      <c r="BH483" s="507"/>
      <c r="BI483" s="507"/>
      <c r="BJ483" s="507"/>
      <c r="BK483" s="507"/>
      <c r="BL483" s="507"/>
      <c r="BM483" s="507"/>
    </row>
    <row r="484" spans="1:65" ht="27" customHeight="1" x14ac:dyDescent="0.2">
      <c r="A484" s="564"/>
      <c r="B484" s="507"/>
      <c r="C484" s="507"/>
      <c r="D484" s="507"/>
      <c r="E484" s="507"/>
      <c r="F484" s="507"/>
      <c r="G484" s="507"/>
      <c r="H484" s="506"/>
      <c r="I484" s="1014"/>
      <c r="J484" s="506"/>
      <c r="K484" s="557"/>
      <c r="L484" s="506"/>
      <c r="M484" s="506"/>
      <c r="N484" s="506"/>
      <c r="O484" s="506"/>
      <c r="P484" s="1013"/>
      <c r="Q484" s="506"/>
      <c r="R484" s="558"/>
      <c r="S484" s="506"/>
      <c r="T484" s="506"/>
      <c r="U484" s="1012"/>
      <c r="V484" s="743"/>
      <c r="W484" s="506"/>
      <c r="X484" s="742"/>
      <c r="Y484" s="557"/>
      <c r="Z484" s="506"/>
      <c r="AA484" s="507"/>
      <c r="AB484" s="507"/>
      <c r="AC484" s="564"/>
      <c r="AD484" s="507"/>
      <c r="AE484" s="507"/>
      <c r="AF484" s="507"/>
      <c r="AG484" s="507"/>
      <c r="AH484" s="507"/>
      <c r="AI484" s="507"/>
      <c r="AJ484" s="507"/>
      <c r="AK484" s="507"/>
      <c r="AL484" s="507"/>
      <c r="AM484" s="507"/>
      <c r="AN484" s="507"/>
      <c r="AO484" s="507"/>
      <c r="AP484" s="507"/>
      <c r="AQ484" s="563"/>
      <c r="AR484" s="563"/>
      <c r="AS484" s="507"/>
      <c r="AT484" s="507"/>
      <c r="AU484" s="507"/>
      <c r="AV484" s="507"/>
      <c r="AW484" s="507"/>
      <c r="AX484" s="507"/>
      <c r="AY484" s="507"/>
      <c r="AZ484" s="507"/>
      <c r="BA484" s="507"/>
      <c r="BB484" s="507"/>
      <c r="BC484" s="507"/>
      <c r="BD484" s="507"/>
      <c r="BE484" s="507"/>
      <c r="BF484" s="507"/>
      <c r="BG484" s="507"/>
      <c r="BH484" s="507"/>
      <c r="BI484" s="507"/>
      <c r="BJ484" s="507"/>
      <c r="BK484" s="507"/>
      <c r="BL484" s="507"/>
      <c r="BM484" s="507"/>
    </row>
    <row r="485" spans="1:65" ht="27" customHeight="1" x14ac:dyDescent="0.2">
      <c r="A485" s="564"/>
      <c r="B485" s="507"/>
      <c r="C485" s="507"/>
      <c r="D485" s="507"/>
      <c r="E485" s="507"/>
      <c r="F485" s="507"/>
      <c r="G485" s="507"/>
      <c r="H485" s="506"/>
      <c r="I485" s="1014"/>
      <c r="J485" s="506"/>
      <c r="K485" s="557"/>
      <c r="L485" s="506"/>
      <c r="M485" s="506"/>
      <c r="N485" s="506"/>
      <c r="O485" s="506"/>
      <c r="P485" s="1013"/>
      <c r="Q485" s="506"/>
      <c r="R485" s="558"/>
      <c r="S485" s="506"/>
      <c r="T485" s="506"/>
      <c r="U485" s="1012"/>
      <c r="V485" s="743"/>
      <c r="W485" s="506"/>
      <c r="X485" s="742"/>
      <c r="Y485" s="557"/>
      <c r="Z485" s="506"/>
      <c r="AA485" s="507"/>
      <c r="AB485" s="507"/>
      <c r="AC485" s="564"/>
      <c r="AD485" s="507"/>
      <c r="AE485" s="507"/>
      <c r="AF485" s="507"/>
      <c r="AG485" s="507"/>
      <c r="AH485" s="507"/>
      <c r="AI485" s="507"/>
      <c r="AJ485" s="507"/>
      <c r="AK485" s="507"/>
      <c r="AL485" s="507"/>
      <c r="AM485" s="507"/>
      <c r="AN485" s="507"/>
      <c r="AO485" s="507"/>
      <c r="AP485" s="507"/>
      <c r="AQ485" s="563"/>
      <c r="AR485" s="563"/>
      <c r="AS485" s="507"/>
      <c r="AT485" s="507"/>
      <c r="AU485" s="507"/>
      <c r="AV485" s="507"/>
      <c r="AW485" s="507"/>
      <c r="AX485" s="507"/>
      <c r="AY485" s="507"/>
      <c r="AZ485" s="507"/>
      <c r="BA485" s="507"/>
      <c r="BB485" s="507"/>
      <c r="BC485" s="507"/>
      <c r="BD485" s="507"/>
      <c r="BE485" s="507"/>
      <c r="BF485" s="507"/>
      <c r="BG485" s="507"/>
      <c r="BH485" s="507"/>
      <c r="BI485" s="507"/>
      <c r="BJ485" s="507"/>
      <c r="BK485" s="507"/>
      <c r="BL485" s="507"/>
      <c r="BM485" s="507"/>
    </row>
    <row r="486" spans="1:65" ht="27" customHeight="1" x14ac:dyDescent="0.2">
      <c r="A486" s="564"/>
      <c r="B486" s="507"/>
      <c r="C486" s="507"/>
      <c r="D486" s="507"/>
      <c r="E486" s="507"/>
      <c r="F486" s="507"/>
      <c r="G486" s="507"/>
      <c r="H486" s="506"/>
      <c r="I486" s="1014"/>
      <c r="J486" s="506"/>
      <c r="K486" s="557"/>
      <c r="L486" s="506"/>
      <c r="M486" s="506"/>
      <c r="N486" s="506"/>
      <c r="O486" s="506"/>
      <c r="P486" s="1013"/>
      <c r="Q486" s="506"/>
      <c r="R486" s="558"/>
      <c r="S486" s="506"/>
      <c r="T486" s="506"/>
      <c r="U486" s="1012"/>
      <c r="V486" s="743"/>
      <c r="W486" s="506"/>
      <c r="X486" s="742"/>
      <c r="Y486" s="557"/>
      <c r="Z486" s="506"/>
      <c r="AA486" s="507"/>
      <c r="AB486" s="507"/>
      <c r="AC486" s="564"/>
      <c r="AD486" s="507"/>
      <c r="AE486" s="507"/>
      <c r="AF486" s="507"/>
      <c r="AG486" s="507"/>
      <c r="AH486" s="507"/>
      <c r="AI486" s="507"/>
      <c r="AJ486" s="507"/>
      <c r="AK486" s="507"/>
      <c r="AL486" s="507"/>
      <c r="AM486" s="507"/>
      <c r="AN486" s="507"/>
      <c r="AO486" s="507"/>
      <c r="AP486" s="507"/>
      <c r="AQ486" s="563"/>
      <c r="AR486" s="563"/>
      <c r="AS486" s="507"/>
      <c r="AT486" s="507"/>
      <c r="AU486" s="507"/>
      <c r="AV486" s="507"/>
      <c r="AW486" s="507"/>
      <c r="AX486" s="507"/>
      <c r="AY486" s="507"/>
      <c r="AZ486" s="507"/>
      <c r="BA486" s="507"/>
      <c r="BB486" s="507"/>
      <c r="BC486" s="507"/>
      <c r="BD486" s="507"/>
      <c r="BE486" s="507"/>
      <c r="BF486" s="507"/>
      <c r="BG486" s="507"/>
      <c r="BH486" s="507"/>
      <c r="BI486" s="507"/>
      <c r="BJ486" s="507"/>
      <c r="BK486" s="507"/>
      <c r="BL486" s="507"/>
      <c r="BM486" s="507"/>
    </row>
    <row r="487" spans="1:65" ht="27" customHeight="1" x14ac:dyDescent="0.2">
      <c r="A487" s="564"/>
      <c r="B487" s="507"/>
      <c r="C487" s="507"/>
      <c r="D487" s="507"/>
      <c r="E487" s="507"/>
      <c r="F487" s="507"/>
      <c r="G487" s="507"/>
      <c r="H487" s="506"/>
      <c r="I487" s="1014"/>
      <c r="J487" s="506"/>
      <c r="K487" s="557"/>
      <c r="L487" s="506"/>
      <c r="M487" s="506"/>
      <c r="N487" s="506"/>
      <c r="O487" s="506"/>
      <c r="P487" s="1013"/>
      <c r="Q487" s="506"/>
      <c r="R487" s="558"/>
      <c r="S487" s="506"/>
      <c r="T487" s="506"/>
      <c r="U487" s="1012"/>
      <c r="V487" s="743"/>
      <c r="W487" s="506"/>
      <c r="X487" s="742"/>
      <c r="Y487" s="557"/>
      <c r="Z487" s="506"/>
      <c r="AA487" s="507"/>
      <c r="AB487" s="507"/>
      <c r="AC487" s="564"/>
      <c r="AD487" s="507"/>
      <c r="AE487" s="507"/>
      <c r="AF487" s="507"/>
      <c r="AG487" s="507"/>
      <c r="AH487" s="507"/>
      <c r="AI487" s="507"/>
      <c r="AJ487" s="507"/>
      <c r="AK487" s="507"/>
      <c r="AL487" s="507"/>
      <c r="AM487" s="507"/>
      <c r="AN487" s="507"/>
      <c r="AO487" s="507"/>
      <c r="AP487" s="507"/>
      <c r="AQ487" s="563"/>
      <c r="AR487" s="563"/>
      <c r="AS487" s="507"/>
      <c r="AT487" s="507"/>
      <c r="AU487" s="507"/>
      <c r="AV487" s="507"/>
      <c r="AW487" s="507"/>
      <c r="AX487" s="507"/>
      <c r="AY487" s="507"/>
      <c r="AZ487" s="507"/>
      <c r="BA487" s="507"/>
      <c r="BB487" s="507"/>
      <c r="BC487" s="507"/>
      <c r="BD487" s="507"/>
      <c r="BE487" s="507"/>
      <c r="BF487" s="507"/>
      <c r="BG487" s="507"/>
      <c r="BH487" s="507"/>
      <c r="BI487" s="507"/>
      <c r="BJ487" s="507"/>
      <c r="BK487" s="507"/>
      <c r="BL487" s="507"/>
      <c r="BM487" s="507"/>
    </row>
    <row r="488" spans="1:65" ht="27" customHeight="1" x14ac:dyDescent="0.2">
      <c r="A488" s="564"/>
      <c r="B488" s="507"/>
      <c r="C488" s="507"/>
      <c r="D488" s="507"/>
      <c r="E488" s="507"/>
      <c r="F488" s="507"/>
      <c r="G488" s="507"/>
      <c r="H488" s="506"/>
      <c r="I488" s="1014"/>
      <c r="J488" s="506"/>
      <c r="K488" s="557"/>
      <c r="L488" s="506"/>
      <c r="M488" s="506"/>
      <c r="N488" s="506"/>
      <c r="O488" s="506"/>
      <c r="P488" s="1013"/>
      <c r="Q488" s="506"/>
      <c r="R488" s="558"/>
      <c r="S488" s="506"/>
      <c r="T488" s="506"/>
      <c r="U488" s="1012"/>
      <c r="V488" s="743"/>
      <c r="W488" s="506"/>
      <c r="X488" s="742"/>
      <c r="Y488" s="557"/>
      <c r="Z488" s="506"/>
      <c r="AA488" s="507"/>
      <c r="AB488" s="507"/>
      <c r="AC488" s="564"/>
      <c r="AD488" s="507"/>
      <c r="AE488" s="507"/>
      <c r="AF488" s="507"/>
      <c r="AG488" s="507"/>
      <c r="AH488" s="507"/>
      <c r="AI488" s="507"/>
      <c r="AJ488" s="507"/>
      <c r="AK488" s="507"/>
      <c r="AL488" s="507"/>
      <c r="AM488" s="507"/>
      <c r="AN488" s="507"/>
      <c r="AO488" s="507"/>
      <c r="AP488" s="507"/>
      <c r="AQ488" s="563"/>
      <c r="AR488" s="563"/>
      <c r="AS488" s="507"/>
      <c r="AT488" s="507"/>
      <c r="AU488" s="507"/>
      <c r="AV488" s="507"/>
      <c r="AW488" s="507"/>
      <c r="AX488" s="507"/>
      <c r="AY488" s="507"/>
      <c r="AZ488" s="507"/>
      <c r="BA488" s="507"/>
      <c r="BB488" s="507"/>
      <c r="BC488" s="507"/>
      <c r="BD488" s="507"/>
      <c r="BE488" s="507"/>
      <c r="BF488" s="507"/>
      <c r="BG488" s="507"/>
      <c r="BH488" s="507"/>
      <c r="BI488" s="507"/>
      <c r="BJ488" s="507"/>
      <c r="BK488" s="507"/>
      <c r="BL488" s="507"/>
      <c r="BM488" s="507"/>
    </row>
    <row r="489" spans="1:65" ht="27" customHeight="1" x14ac:dyDescent="0.2">
      <c r="A489" s="564"/>
      <c r="B489" s="507"/>
      <c r="C489" s="507"/>
      <c r="D489" s="507"/>
      <c r="E489" s="507"/>
      <c r="F489" s="507"/>
      <c r="G489" s="507"/>
      <c r="H489" s="506"/>
      <c r="I489" s="1014"/>
      <c r="J489" s="506"/>
      <c r="K489" s="557"/>
      <c r="L489" s="506"/>
      <c r="M489" s="506"/>
      <c r="N489" s="506"/>
      <c r="O489" s="506"/>
      <c r="P489" s="1013"/>
      <c r="Q489" s="506"/>
      <c r="R489" s="558"/>
      <c r="S489" s="506"/>
      <c r="T489" s="506"/>
      <c r="U489" s="1012"/>
      <c r="V489" s="743"/>
      <c r="W489" s="506"/>
      <c r="X489" s="742"/>
      <c r="Y489" s="557"/>
      <c r="Z489" s="506"/>
      <c r="AA489" s="507"/>
      <c r="AB489" s="507"/>
      <c r="AC489" s="564"/>
      <c r="AD489" s="507"/>
      <c r="AE489" s="507"/>
      <c r="AF489" s="507"/>
      <c r="AG489" s="507"/>
      <c r="AH489" s="507"/>
      <c r="AI489" s="507"/>
      <c r="AJ489" s="507"/>
      <c r="AK489" s="507"/>
      <c r="AL489" s="507"/>
      <c r="AM489" s="507"/>
      <c r="AN489" s="507"/>
      <c r="AO489" s="507"/>
      <c r="AP489" s="507"/>
      <c r="AQ489" s="563"/>
      <c r="AR489" s="563"/>
      <c r="AS489" s="507"/>
      <c r="AT489" s="507"/>
      <c r="AU489" s="507"/>
      <c r="AV489" s="507"/>
      <c r="AW489" s="507"/>
      <c r="AX489" s="507"/>
      <c r="AY489" s="507"/>
      <c r="AZ489" s="507"/>
      <c r="BA489" s="507"/>
      <c r="BB489" s="507"/>
      <c r="BC489" s="507"/>
      <c r="BD489" s="507"/>
      <c r="BE489" s="507"/>
      <c r="BF489" s="507"/>
      <c r="BG489" s="507"/>
      <c r="BH489" s="507"/>
      <c r="BI489" s="507"/>
      <c r="BJ489" s="507"/>
      <c r="BK489" s="507"/>
      <c r="BL489" s="507"/>
      <c r="BM489" s="507"/>
    </row>
    <row r="490" spans="1:65" ht="27" customHeight="1" x14ac:dyDescent="0.2">
      <c r="A490" s="564"/>
      <c r="B490" s="507"/>
      <c r="C490" s="507"/>
      <c r="D490" s="507"/>
      <c r="E490" s="507"/>
      <c r="F490" s="507"/>
      <c r="G490" s="507"/>
      <c r="H490" s="506"/>
      <c r="I490" s="1014"/>
      <c r="J490" s="506"/>
      <c r="K490" s="557"/>
      <c r="L490" s="506"/>
      <c r="M490" s="506"/>
      <c r="N490" s="506"/>
      <c r="O490" s="506"/>
      <c r="P490" s="1013"/>
      <c r="Q490" s="506"/>
      <c r="R490" s="558"/>
      <c r="S490" s="506"/>
      <c r="T490" s="506"/>
      <c r="U490" s="1012"/>
      <c r="V490" s="743"/>
      <c r="W490" s="506"/>
      <c r="X490" s="742"/>
      <c r="Y490" s="557"/>
      <c r="Z490" s="506"/>
      <c r="AA490" s="507"/>
      <c r="AB490" s="507"/>
      <c r="AC490" s="564"/>
      <c r="AD490" s="507"/>
      <c r="AE490" s="507"/>
      <c r="AF490" s="507"/>
      <c r="AG490" s="507"/>
      <c r="AH490" s="507"/>
      <c r="AI490" s="507"/>
      <c r="AJ490" s="507"/>
      <c r="AK490" s="507"/>
      <c r="AL490" s="507"/>
      <c r="AM490" s="507"/>
      <c r="AN490" s="507"/>
      <c r="AO490" s="507"/>
      <c r="AP490" s="507"/>
      <c r="AQ490" s="563"/>
      <c r="AR490" s="563"/>
      <c r="AS490" s="507"/>
      <c r="AT490" s="507"/>
      <c r="AU490" s="507"/>
      <c r="AV490" s="507"/>
      <c r="AW490" s="507"/>
      <c r="AX490" s="507"/>
      <c r="AY490" s="507"/>
      <c r="AZ490" s="507"/>
      <c r="BA490" s="507"/>
      <c r="BB490" s="507"/>
      <c r="BC490" s="507"/>
      <c r="BD490" s="507"/>
      <c r="BE490" s="507"/>
      <c r="BF490" s="507"/>
      <c r="BG490" s="507"/>
      <c r="BH490" s="507"/>
      <c r="BI490" s="507"/>
      <c r="BJ490" s="507"/>
      <c r="BK490" s="507"/>
      <c r="BL490" s="507"/>
      <c r="BM490" s="507"/>
    </row>
    <row r="491" spans="1:65" ht="27" customHeight="1" x14ac:dyDescent="0.2">
      <c r="A491" s="564"/>
      <c r="B491" s="507"/>
      <c r="C491" s="507"/>
      <c r="D491" s="507"/>
      <c r="E491" s="507"/>
      <c r="F491" s="507"/>
      <c r="G491" s="507"/>
      <c r="H491" s="506"/>
      <c r="I491" s="1014"/>
      <c r="J491" s="506"/>
      <c r="K491" s="557"/>
      <c r="L491" s="506"/>
      <c r="M491" s="506"/>
      <c r="N491" s="506"/>
      <c r="O491" s="506"/>
      <c r="P491" s="1013"/>
      <c r="Q491" s="506"/>
      <c r="R491" s="558"/>
      <c r="S491" s="506"/>
      <c r="T491" s="506"/>
      <c r="U491" s="1012"/>
      <c r="V491" s="743"/>
      <c r="W491" s="506"/>
      <c r="X491" s="742"/>
      <c r="Y491" s="557"/>
      <c r="Z491" s="506"/>
      <c r="AA491" s="507"/>
      <c r="AB491" s="507"/>
      <c r="AC491" s="564"/>
      <c r="AD491" s="507"/>
      <c r="AE491" s="507"/>
      <c r="AF491" s="507"/>
      <c r="AG491" s="507"/>
      <c r="AH491" s="507"/>
      <c r="AI491" s="507"/>
      <c r="AJ491" s="507"/>
      <c r="AK491" s="507"/>
      <c r="AL491" s="507"/>
      <c r="AM491" s="507"/>
      <c r="AN491" s="507"/>
      <c r="AO491" s="507"/>
      <c r="AP491" s="507"/>
      <c r="AQ491" s="563"/>
      <c r="AR491" s="563"/>
      <c r="AS491" s="507"/>
      <c r="AT491" s="507"/>
      <c r="AU491" s="507"/>
      <c r="AV491" s="507"/>
      <c r="AW491" s="507"/>
      <c r="AX491" s="507"/>
      <c r="AY491" s="507"/>
      <c r="AZ491" s="507"/>
      <c r="BA491" s="507"/>
      <c r="BB491" s="507"/>
      <c r="BC491" s="507"/>
      <c r="BD491" s="507"/>
      <c r="BE491" s="507"/>
      <c r="BF491" s="507"/>
      <c r="BG491" s="507"/>
      <c r="BH491" s="507"/>
      <c r="BI491" s="507"/>
      <c r="BJ491" s="507"/>
      <c r="BK491" s="507"/>
      <c r="BL491" s="507"/>
      <c r="BM491" s="507"/>
    </row>
    <row r="492" spans="1:65" ht="27" customHeight="1" x14ac:dyDescent="0.2">
      <c r="A492" s="564"/>
      <c r="B492" s="507"/>
      <c r="C492" s="507"/>
      <c r="D492" s="507"/>
      <c r="E492" s="507"/>
      <c r="F492" s="507"/>
      <c r="G492" s="507"/>
      <c r="H492" s="506"/>
      <c r="I492" s="1014"/>
      <c r="J492" s="506"/>
      <c r="K492" s="557"/>
      <c r="L492" s="506"/>
      <c r="M492" s="506"/>
      <c r="N492" s="506"/>
      <c r="O492" s="506"/>
      <c r="P492" s="1013"/>
      <c r="Q492" s="506"/>
      <c r="R492" s="558"/>
      <c r="S492" s="506"/>
      <c r="T492" s="506"/>
      <c r="U492" s="1012"/>
      <c r="V492" s="743"/>
      <c r="W492" s="506"/>
      <c r="X492" s="742"/>
      <c r="Y492" s="557"/>
      <c r="Z492" s="506"/>
      <c r="AA492" s="507"/>
      <c r="AB492" s="507"/>
      <c r="AC492" s="564"/>
      <c r="AD492" s="507"/>
      <c r="AE492" s="507"/>
      <c r="AF492" s="507"/>
      <c r="AG492" s="507"/>
      <c r="AH492" s="507"/>
      <c r="AI492" s="507"/>
      <c r="AJ492" s="507"/>
      <c r="AK492" s="507"/>
      <c r="AL492" s="507"/>
      <c r="AM492" s="507"/>
      <c r="AN492" s="507"/>
      <c r="AO492" s="507"/>
      <c r="AP492" s="507"/>
      <c r="AQ492" s="563"/>
      <c r="AR492" s="563"/>
      <c r="AS492" s="507"/>
      <c r="AT492" s="507"/>
      <c r="AU492" s="507"/>
      <c r="AV492" s="507"/>
      <c r="AW492" s="507"/>
      <c r="AX492" s="507"/>
      <c r="AY492" s="507"/>
      <c r="AZ492" s="507"/>
      <c r="BA492" s="507"/>
      <c r="BB492" s="507"/>
      <c r="BC492" s="507"/>
      <c r="BD492" s="507"/>
      <c r="BE492" s="507"/>
      <c r="BF492" s="507"/>
      <c r="BG492" s="507"/>
      <c r="BH492" s="507"/>
      <c r="BI492" s="507"/>
      <c r="BJ492" s="507"/>
      <c r="BK492" s="507"/>
      <c r="BL492" s="507"/>
      <c r="BM492" s="507"/>
    </row>
    <row r="493" spans="1:65" ht="27" customHeight="1" x14ac:dyDescent="0.2">
      <c r="A493" s="564"/>
      <c r="B493" s="507"/>
      <c r="C493" s="507"/>
      <c r="D493" s="507"/>
      <c r="E493" s="507"/>
      <c r="F493" s="507"/>
      <c r="G493" s="507"/>
      <c r="H493" s="506"/>
      <c r="I493" s="1014"/>
      <c r="J493" s="506"/>
      <c r="K493" s="557"/>
      <c r="L493" s="506"/>
      <c r="M493" s="506"/>
      <c r="N493" s="506"/>
      <c r="O493" s="506"/>
      <c r="P493" s="1013"/>
      <c r="Q493" s="506"/>
      <c r="R493" s="558"/>
      <c r="S493" s="506"/>
      <c r="T493" s="506"/>
      <c r="U493" s="1012"/>
      <c r="V493" s="743"/>
      <c r="W493" s="506"/>
      <c r="X493" s="742"/>
      <c r="Y493" s="557"/>
      <c r="Z493" s="506"/>
      <c r="AA493" s="507"/>
      <c r="AB493" s="507"/>
      <c r="AC493" s="564"/>
      <c r="AD493" s="507"/>
      <c r="AE493" s="507"/>
      <c r="AF493" s="507"/>
      <c r="AG493" s="507"/>
      <c r="AH493" s="507"/>
      <c r="AI493" s="507"/>
      <c r="AJ493" s="507"/>
      <c r="AK493" s="507"/>
      <c r="AL493" s="507"/>
      <c r="AM493" s="507"/>
      <c r="AN493" s="507"/>
      <c r="AO493" s="507"/>
      <c r="AP493" s="507"/>
      <c r="AQ493" s="563"/>
      <c r="AR493" s="563"/>
      <c r="AS493" s="507"/>
      <c r="AT493" s="507"/>
      <c r="AU493" s="507"/>
      <c r="AV493" s="507"/>
      <c r="AW493" s="507"/>
      <c r="AX493" s="507"/>
      <c r="AY493" s="507"/>
      <c r="AZ493" s="507"/>
      <c r="BA493" s="507"/>
      <c r="BB493" s="507"/>
      <c r="BC493" s="507"/>
      <c r="BD493" s="507"/>
      <c r="BE493" s="507"/>
      <c r="BF493" s="507"/>
      <c r="BG493" s="507"/>
      <c r="BH493" s="507"/>
      <c r="BI493" s="507"/>
      <c r="BJ493" s="507"/>
      <c r="BK493" s="507"/>
      <c r="BL493" s="507"/>
      <c r="BM493" s="507"/>
    </row>
    <row r="494" spans="1:65" ht="27" customHeight="1" x14ac:dyDescent="0.2">
      <c r="A494" s="564"/>
      <c r="B494" s="507"/>
      <c r="C494" s="507"/>
      <c r="D494" s="507"/>
      <c r="E494" s="507"/>
      <c r="F494" s="507"/>
      <c r="G494" s="507"/>
      <c r="H494" s="506"/>
      <c r="I494" s="1014"/>
      <c r="J494" s="506"/>
      <c r="K494" s="557"/>
      <c r="L494" s="506"/>
      <c r="M494" s="506"/>
      <c r="N494" s="506"/>
      <c r="O494" s="506"/>
      <c r="P494" s="1013"/>
      <c r="Q494" s="506"/>
      <c r="R494" s="558"/>
      <c r="S494" s="506"/>
      <c r="T494" s="506"/>
      <c r="U494" s="1012"/>
      <c r="V494" s="743"/>
      <c r="W494" s="506"/>
      <c r="X494" s="742"/>
      <c r="Y494" s="557"/>
      <c r="Z494" s="506"/>
      <c r="AA494" s="507"/>
      <c r="AB494" s="507"/>
      <c r="AC494" s="564"/>
      <c r="AD494" s="507"/>
      <c r="AE494" s="507"/>
      <c r="AF494" s="507"/>
      <c r="AG494" s="507"/>
      <c r="AH494" s="507"/>
      <c r="AI494" s="507"/>
      <c r="AJ494" s="507"/>
      <c r="AK494" s="507"/>
      <c r="AL494" s="507"/>
      <c r="AM494" s="507"/>
      <c r="AN494" s="507"/>
      <c r="AO494" s="507"/>
      <c r="AP494" s="507"/>
      <c r="AQ494" s="563"/>
      <c r="AR494" s="563"/>
      <c r="AS494" s="507"/>
      <c r="AT494" s="507"/>
      <c r="AU494" s="507"/>
      <c r="AV494" s="507"/>
      <c r="AW494" s="507"/>
      <c r="AX494" s="507"/>
      <c r="AY494" s="507"/>
      <c r="AZ494" s="507"/>
      <c r="BA494" s="507"/>
      <c r="BB494" s="507"/>
      <c r="BC494" s="507"/>
      <c r="BD494" s="507"/>
      <c r="BE494" s="507"/>
      <c r="BF494" s="507"/>
      <c r="BG494" s="507"/>
      <c r="BH494" s="507"/>
      <c r="BI494" s="507"/>
      <c r="BJ494" s="507"/>
      <c r="BK494" s="507"/>
      <c r="BL494" s="507"/>
      <c r="BM494" s="507"/>
    </row>
    <row r="495" spans="1:65" ht="27" customHeight="1" x14ac:dyDescent="0.2">
      <c r="A495" s="564"/>
      <c r="B495" s="507"/>
      <c r="C495" s="507"/>
      <c r="D495" s="507"/>
      <c r="E495" s="507"/>
      <c r="F495" s="507"/>
      <c r="G495" s="507"/>
      <c r="H495" s="506"/>
      <c r="I495" s="1014"/>
      <c r="J495" s="506"/>
      <c r="K495" s="557"/>
      <c r="L495" s="506"/>
      <c r="M495" s="506"/>
      <c r="N495" s="506"/>
      <c r="O495" s="506"/>
      <c r="P495" s="1013"/>
      <c r="Q495" s="506"/>
      <c r="R495" s="558"/>
      <c r="S495" s="506"/>
      <c r="T495" s="506"/>
      <c r="U495" s="1012"/>
      <c r="V495" s="743"/>
      <c r="W495" s="506"/>
      <c r="X495" s="742"/>
      <c r="Y495" s="557"/>
      <c r="Z495" s="506"/>
      <c r="AA495" s="507"/>
      <c r="AB495" s="507"/>
      <c r="AC495" s="564"/>
      <c r="AD495" s="507"/>
      <c r="AE495" s="507"/>
      <c r="AF495" s="507"/>
      <c r="AG495" s="507"/>
      <c r="AH495" s="507"/>
      <c r="AI495" s="507"/>
      <c r="AJ495" s="507"/>
      <c r="AK495" s="507"/>
      <c r="AL495" s="507"/>
      <c r="AM495" s="507"/>
      <c r="AN495" s="507"/>
      <c r="AO495" s="507"/>
      <c r="AP495" s="507"/>
      <c r="AQ495" s="563"/>
      <c r="AR495" s="563"/>
      <c r="AS495" s="507"/>
      <c r="AT495" s="507"/>
      <c r="AU495" s="507"/>
      <c r="AV495" s="507"/>
      <c r="AW495" s="507"/>
      <c r="AX495" s="507"/>
      <c r="AY495" s="507"/>
      <c r="AZ495" s="507"/>
      <c r="BA495" s="507"/>
      <c r="BB495" s="507"/>
      <c r="BC495" s="507"/>
      <c r="BD495" s="507"/>
      <c r="BE495" s="507"/>
      <c r="BF495" s="507"/>
      <c r="BG495" s="507"/>
      <c r="BH495" s="507"/>
      <c r="BI495" s="507"/>
      <c r="BJ495" s="507"/>
      <c r="BK495" s="507"/>
      <c r="BL495" s="507"/>
      <c r="BM495" s="507"/>
    </row>
    <row r="496" spans="1:65" ht="27" customHeight="1" x14ac:dyDescent="0.2">
      <c r="A496" s="564"/>
      <c r="B496" s="507"/>
      <c r="C496" s="507"/>
      <c r="D496" s="507"/>
      <c r="E496" s="507"/>
      <c r="F496" s="507"/>
      <c r="G496" s="507"/>
      <c r="H496" s="506"/>
      <c r="I496" s="1014"/>
      <c r="J496" s="506"/>
      <c r="K496" s="557"/>
      <c r="L496" s="506"/>
      <c r="M496" s="506"/>
      <c r="N496" s="506"/>
      <c r="O496" s="506"/>
      <c r="P496" s="1013"/>
      <c r="Q496" s="506"/>
      <c r="R496" s="558"/>
      <c r="S496" s="506"/>
      <c r="T496" s="506"/>
      <c r="U496" s="1012"/>
      <c r="V496" s="743"/>
      <c r="W496" s="506"/>
      <c r="X496" s="742"/>
      <c r="Y496" s="557"/>
      <c r="Z496" s="506"/>
      <c r="AA496" s="507"/>
      <c r="AB496" s="507"/>
      <c r="AC496" s="564"/>
      <c r="AD496" s="507"/>
      <c r="AE496" s="507"/>
      <c r="AF496" s="507"/>
      <c r="AG496" s="507"/>
      <c r="AH496" s="507"/>
      <c r="AI496" s="507"/>
      <c r="AJ496" s="507"/>
      <c r="AK496" s="507"/>
      <c r="AL496" s="507"/>
      <c r="AM496" s="507"/>
      <c r="AN496" s="507"/>
      <c r="AO496" s="507"/>
      <c r="AP496" s="507"/>
      <c r="AQ496" s="563"/>
      <c r="AR496" s="563"/>
      <c r="AS496" s="507"/>
      <c r="AT496" s="507"/>
      <c r="AU496" s="507"/>
      <c r="AV496" s="507"/>
      <c r="AW496" s="507"/>
      <c r="AX496" s="507"/>
      <c r="AY496" s="507"/>
      <c r="AZ496" s="507"/>
      <c r="BA496" s="507"/>
      <c r="BB496" s="507"/>
      <c r="BC496" s="507"/>
      <c r="BD496" s="507"/>
      <c r="BE496" s="507"/>
      <c r="BF496" s="507"/>
      <c r="BG496" s="507"/>
      <c r="BH496" s="507"/>
      <c r="BI496" s="507"/>
      <c r="BJ496" s="507"/>
      <c r="BK496" s="507"/>
      <c r="BL496" s="507"/>
      <c r="BM496" s="507"/>
    </row>
    <row r="497" spans="1:65" ht="27" customHeight="1" x14ac:dyDescent="0.2">
      <c r="A497" s="564"/>
      <c r="B497" s="507"/>
      <c r="C497" s="507"/>
      <c r="D497" s="507"/>
      <c r="E497" s="507"/>
      <c r="F497" s="507"/>
      <c r="G497" s="507"/>
      <c r="H497" s="506"/>
      <c r="I497" s="1014"/>
      <c r="J497" s="506"/>
      <c r="K497" s="557"/>
      <c r="L497" s="506"/>
      <c r="M497" s="506"/>
      <c r="N497" s="506"/>
      <c r="O497" s="506"/>
      <c r="P497" s="1013"/>
      <c r="Q497" s="506"/>
      <c r="R497" s="558"/>
      <c r="S497" s="506"/>
      <c r="T497" s="506"/>
      <c r="U497" s="1012"/>
      <c r="V497" s="743"/>
      <c r="W497" s="506"/>
      <c r="X497" s="742"/>
      <c r="Y497" s="557"/>
      <c r="Z497" s="506"/>
      <c r="AA497" s="507"/>
      <c r="AB497" s="507"/>
      <c r="AC497" s="564"/>
      <c r="AD497" s="507"/>
      <c r="AE497" s="507"/>
      <c r="AF497" s="507"/>
      <c r="AG497" s="507"/>
      <c r="AH497" s="507"/>
      <c r="AI497" s="507"/>
      <c r="AJ497" s="507"/>
      <c r="AK497" s="507"/>
      <c r="AL497" s="507"/>
      <c r="AM497" s="507"/>
      <c r="AN497" s="507"/>
      <c r="AO497" s="507"/>
      <c r="AP497" s="507"/>
      <c r="AQ497" s="563"/>
      <c r="AR497" s="563"/>
      <c r="AS497" s="507"/>
      <c r="AT497" s="507"/>
      <c r="AU497" s="507"/>
      <c r="AV497" s="507"/>
      <c r="AW497" s="507"/>
      <c r="AX497" s="507"/>
      <c r="AY497" s="507"/>
      <c r="AZ497" s="507"/>
      <c r="BA497" s="507"/>
      <c r="BB497" s="507"/>
      <c r="BC497" s="507"/>
      <c r="BD497" s="507"/>
      <c r="BE497" s="507"/>
      <c r="BF497" s="507"/>
      <c r="BG497" s="507"/>
      <c r="BH497" s="507"/>
      <c r="BI497" s="507"/>
      <c r="BJ497" s="507"/>
      <c r="BK497" s="507"/>
      <c r="BL497" s="507"/>
      <c r="BM497" s="507"/>
    </row>
    <row r="498" spans="1:65" ht="27" customHeight="1" x14ac:dyDescent="0.2">
      <c r="A498" s="564"/>
      <c r="B498" s="507"/>
      <c r="C498" s="507"/>
      <c r="D498" s="507"/>
      <c r="E498" s="507"/>
      <c r="F498" s="507"/>
      <c r="G498" s="507"/>
      <c r="H498" s="506"/>
      <c r="I498" s="1014"/>
      <c r="J498" s="506"/>
      <c r="K498" s="557"/>
      <c r="L498" s="506"/>
      <c r="M498" s="506"/>
      <c r="N498" s="506"/>
      <c r="O498" s="506"/>
      <c r="P498" s="1013"/>
      <c r="Q498" s="506"/>
      <c r="R498" s="558"/>
      <c r="S498" s="506"/>
      <c r="T498" s="506"/>
      <c r="U498" s="1012"/>
      <c r="V498" s="743"/>
      <c r="W498" s="506"/>
      <c r="X498" s="742"/>
      <c r="Y498" s="557"/>
      <c r="Z498" s="506"/>
      <c r="AA498" s="507"/>
      <c r="AB498" s="507"/>
      <c r="AC498" s="564"/>
      <c r="AD498" s="507"/>
      <c r="AE498" s="507"/>
      <c r="AF498" s="507"/>
      <c r="AG498" s="507"/>
      <c r="AH498" s="507"/>
      <c r="AI498" s="507"/>
      <c r="AJ498" s="507"/>
      <c r="AK498" s="507"/>
      <c r="AL498" s="507"/>
      <c r="AM498" s="507"/>
      <c r="AN498" s="507"/>
      <c r="AO498" s="507"/>
      <c r="AP498" s="507"/>
      <c r="AQ498" s="563"/>
      <c r="AR498" s="563"/>
      <c r="AS498" s="507"/>
      <c r="AT498" s="507"/>
      <c r="AU498" s="507"/>
      <c r="AV498" s="507"/>
      <c r="AW498" s="507"/>
      <c r="AX498" s="507"/>
      <c r="AY498" s="507"/>
      <c r="AZ498" s="507"/>
      <c r="BA498" s="507"/>
      <c r="BB498" s="507"/>
      <c r="BC498" s="507"/>
      <c r="BD498" s="507"/>
      <c r="BE498" s="507"/>
      <c r="BF498" s="507"/>
      <c r="BG498" s="507"/>
      <c r="BH498" s="507"/>
      <c r="BI498" s="507"/>
      <c r="BJ498" s="507"/>
      <c r="BK498" s="507"/>
      <c r="BL498" s="507"/>
      <c r="BM498" s="507"/>
    </row>
    <row r="499" spans="1:65" ht="27" customHeight="1" x14ac:dyDescent="0.2">
      <c r="A499" s="564"/>
      <c r="B499" s="507"/>
      <c r="C499" s="507"/>
      <c r="D499" s="507"/>
      <c r="E499" s="507"/>
      <c r="F499" s="507"/>
      <c r="G499" s="507"/>
      <c r="H499" s="506"/>
      <c r="I499" s="1014"/>
      <c r="J499" s="506"/>
      <c r="K499" s="557"/>
      <c r="L499" s="506"/>
      <c r="M499" s="506"/>
      <c r="N499" s="506"/>
      <c r="O499" s="506"/>
      <c r="P499" s="1013"/>
      <c r="Q499" s="506"/>
      <c r="R499" s="558"/>
      <c r="S499" s="506"/>
      <c r="T499" s="506"/>
      <c r="U499" s="1012"/>
      <c r="V499" s="743"/>
      <c r="W499" s="506"/>
      <c r="X499" s="742"/>
      <c r="Y499" s="557"/>
      <c r="Z499" s="506"/>
      <c r="AA499" s="507"/>
      <c r="AB499" s="507"/>
      <c r="AC499" s="564"/>
      <c r="AD499" s="507"/>
      <c r="AE499" s="507"/>
      <c r="AF499" s="507"/>
      <c r="AG499" s="507"/>
      <c r="AH499" s="507"/>
      <c r="AI499" s="507"/>
      <c r="AJ499" s="507"/>
      <c r="AK499" s="507"/>
      <c r="AL499" s="507"/>
      <c r="AM499" s="507"/>
      <c r="AN499" s="507"/>
      <c r="AO499" s="507"/>
      <c r="AP499" s="507"/>
      <c r="AQ499" s="563"/>
      <c r="AR499" s="563"/>
      <c r="AS499" s="507"/>
      <c r="AT499" s="507"/>
      <c r="AU499" s="507"/>
      <c r="AV499" s="507"/>
      <c r="AW499" s="507"/>
      <c r="AX499" s="507"/>
      <c r="AY499" s="507"/>
      <c r="AZ499" s="507"/>
      <c r="BA499" s="507"/>
      <c r="BB499" s="507"/>
      <c r="BC499" s="507"/>
      <c r="BD499" s="507"/>
      <c r="BE499" s="507"/>
      <c r="BF499" s="507"/>
      <c r="BG499" s="507"/>
      <c r="BH499" s="507"/>
      <c r="BI499" s="507"/>
      <c r="BJ499" s="507"/>
      <c r="BK499" s="507"/>
      <c r="BL499" s="507"/>
      <c r="BM499" s="507"/>
    </row>
    <row r="500" spans="1:65" ht="27" customHeight="1" x14ac:dyDescent="0.2">
      <c r="A500" s="564"/>
      <c r="B500" s="507"/>
      <c r="C500" s="507"/>
      <c r="D500" s="507"/>
      <c r="E500" s="507"/>
      <c r="F500" s="507"/>
      <c r="G500" s="507"/>
      <c r="H500" s="506"/>
      <c r="I500" s="1014"/>
      <c r="J500" s="506"/>
      <c r="K500" s="557"/>
      <c r="L500" s="506"/>
      <c r="M500" s="506"/>
      <c r="N500" s="506"/>
      <c r="O500" s="506"/>
      <c r="P500" s="1013"/>
      <c r="Q500" s="506"/>
      <c r="R500" s="558"/>
      <c r="S500" s="506"/>
      <c r="T500" s="506"/>
      <c r="U500" s="1012"/>
      <c r="V500" s="743"/>
      <c r="W500" s="506"/>
      <c r="X500" s="742"/>
      <c r="Y500" s="557"/>
      <c r="Z500" s="506"/>
      <c r="AA500" s="507"/>
      <c r="AB500" s="507"/>
      <c r="AC500" s="564"/>
      <c r="AD500" s="507"/>
      <c r="AE500" s="507"/>
      <c r="AF500" s="507"/>
      <c r="AG500" s="507"/>
      <c r="AH500" s="507"/>
      <c r="AI500" s="507"/>
      <c r="AJ500" s="507"/>
      <c r="AK500" s="507"/>
      <c r="AL500" s="507"/>
      <c r="AM500" s="507"/>
      <c r="AN500" s="507"/>
      <c r="AO500" s="507"/>
      <c r="AP500" s="507"/>
      <c r="AQ500" s="563"/>
      <c r="AR500" s="563"/>
      <c r="AS500" s="507"/>
      <c r="AT500" s="507"/>
      <c r="AU500" s="507"/>
      <c r="AV500" s="507"/>
      <c r="AW500" s="507"/>
      <c r="AX500" s="507"/>
      <c r="AY500" s="507"/>
      <c r="AZ500" s="507"/>
      <c r="BA500" s="507"/>
      <c r="BB500" s="507"/>
      <c r="BC500" s="507"/>
      <c r="BD500" s="507"/>
      <c r="BE500" s="507"/>
      <c r="BF500" s="507"/>
      <c r="BG500" s="507"/>
      <c r="BH500" s="507"/>
      <c r="BI500" s="507"/>
      <c r="BJ500" s="507"/>
      <c r="BK500" s="507"/>
      <c r="BL500" s="507"/>
      <c r="BM500" s="507"/>
    </row>
    <row r="501" spans="1:65" ht="27" customHeight="1" x14ac:dyDescent="0.2">
      <c r="A501" s="564"/>
      <c r="B501" s="507"/>
      <c r="C501" s="507"/>
      <c r="D501" s="507"/>
      <c r="E501" s="507"/>
      <c r="F501" s="507"/>
      <c r="G501" s="507"/>
      <c r="H501" s="506"/>
      <c r="I501" s="1014"/>
      <c r="J501" s="506"/>
      <c r="K501" s="557"/>
      <c r="L501" s="506"/>
      <c r="M501" s="506"/>
      <c r="N501" s="506"/>
      <c r="O501" s="506"/>
      <c r="P501" s="1013"/>
      <c r="Q501" s="506"/>
      <c r="R501" s="558"/>
      <c r="S501" s="506"/>
      <c r="T501" s="506"/>
      <c r="U501" s="1012"/>
      <c r="V501" s="743"/>
      <c r="W501" s="506"/>
      <c r="X501" s="742"/>
      <c r="Y501" s="557"/>
      <c r="Z501" s="506"/>
      <c r="AA501" s="507"/>
      <c r="AB501" s="507"/>
      <c r="AC501" s="564"/>
      <c r="AD501" s="507"/>
      <c r="AE501" s="507"/>
      <c r="AF501" s="507"/>
      <c r="AG501" s="507"/>
      <c r="AH501" s="507"/>
      <c r="AI501" s="507"/>
      <c r="AJ501" s="507"/>
      <c r="AK501" s="507"/>
      <c r="AL501" s="507"/>
      <c r="AM501" s="507"/>
      <c r="AN501" s="507"/>
      <c r="AO501" s="507"/>
      <c r="AP501" s="507"/>
      <c r="AQ501" s="563"/>
      <c r="AR501" s="563"/>
      <c r="AS501" s="507"/>
      <c r="AT501" s="507"/>
      <c r="AU501" s="507"/>
      <c r="AV501" s="507"/>
      <c r="AW501" s="507"/>
      <c r="AX501" s="507"/>
      <c r="AY501" s="507"/>
      <c r="AZ501" s="507"/>
      <c r="BA501" s="507"/>
      <c r="BB501" s="507"/>
      <c r="BC501" s="507"/>
      <c r="BD501" s="507"/>
      <c r="BE501" s="507"/>
      <c r="BF501" s="507"/>
      <c r="BG501" s="507"/>
      <c r="BH501" s="507"/>
      <c r="BI501" s="507"/>
      <c r="BJ501" s="507"/>
      <c r="BK501" s="507"/>
      <c r="BL501" s="507"/>
      <c r="BM501" s="507"/>
    </row>
    <row r="502" spans="1:65" ht="27" customHeight="1" x14ac:dyDescent="0.2">
      <c r="A502" s="564"/>
      <c r="B502" s="507"/>
      <c r="C502" s="507"/>
      <c r="D502" s="507"/>
      <c r="E502" s="507"/>
      <c r="F502" s="507"/>
      <c r="G502" s="507"/>
      <c r="H502" s="506"/>
      <c r="I502" s="1014"/>
      <c r="J502" s="506"/>
      <c r="K502" s="557"/>
      <c r="L502" s="506"/>
      <c r="M502" s="506"/>
      <c r="N502" s="506"/>
      <c r="O502" s="506"/>
      <c r="P502" s="1013"/>
      <c r="Q502" s="506"/>
      <c r="R502" s="558"/>
      <c r="S502" s="506"/>
      <c r="T502" s="506"/>
      <c r="U502" s="1012"/>
      <c r="V502" s="743"/>
      <c r="W502" s="506"/>
      <c r="X502" s="742"/>
      <c r="Y502" s="557"/>
      <c r="Z502" s="506"/>
      <c r="AA502" s="507"/>
      <c r="AB502" s="507"/>
      <c r="AC502" s="564"/>
      <c r="AD502" s="507"/>
      <c r="AE502" s="507"/>
      <c r="AF502" s="507"/>
      <c r="AG502" s="507"/>
      <c r="AH502" s="507"/>
      <c r="AI502" s="507"/>
      <c r="AJ502" s="507"/>
      <c r="AK502" s="507"/>
      <c r="AL502" s="507"/>
      <c r="AM502" s="507"/>
      <c r="AN502" s="507"/>
      <c r="AO502" s="507"/>
      <c r="AP502" s="507"/>
      <c r="AQ502" s="563"/>
      <c r="AR502" s="563"/>
      <c r="AS502" s="507"/>
      <c r="AT502" s="507"/>
      <c r="AU502" s="507"/>
      <c r="AV502" s="507"/>
      <c r="AW502" s="507"/>
      <c r="AX502" s="507"/>
      <c r="AY502" s="507"/>
      <c r="AZ502" s="507"/>
      <c r="BA502" s="507"/>
      <c r="BB502" s="507"/>
      <c r="BC502" s="507"/>
      <c r="BD502" s="507"/>
      <c r="BE502" s="507"/>
      <c r="BF502" s="507"/>
      <c r="BG502" s="507"/>
      <c r="BH502" s="507"/>
      <c r="BI502" s="507"/>
      <c r="BJ502" s="507"/>
      <c r="BK502" s="507"/>
      <c r="BL502" s="507"/>
      <c r="BM502" s="507"/>
    </row>
    <row r="503" spans="1:65" ht="27" customHeight="1" x14ac:dyDescent="0.2">
      <c r="A503" s="564"/>
      <c r="B503" s="507"/>
      <c r="C503" s="507"/>
      <c r="D503" s="507"/>
      <c r="E503" s="507"/>
      <c r="F503" s="507"/>
      <c r="G503" s="507"/>
      <c r="H503" s="506"/>
      <c r="I503" s="1014"/>
      <c r="J503" s="506"/>
      <c r="K503" s="557"/>
      <c r="L503" s="506"/>
      <c r="M503" s="506"/>
      <c r="N503" s="506"/>
      <c r="O503" s="506"/>
      <c r="P503" s="1013"/>
      <c r="Q503" s="506"/>
      <c r="R503" s="558"/>
      <c r="S503" s="506"/>
      <c r="T503" s="506"/>
      <c r="U503" s="1012"/>
      <c r="V503" s="743"/>
      <c r="W503" s="506"/>
      <c r="X503" s="742"/>
      <c r="Y503" s="557"/>
      <c r="Z503" s="506"/>
      <c r="AA503" s="507"/>
      <c r="AB503" s="507"/>
      <c r="AC503" s="564"/>
      <c r="AD503" s="507"/>
      <c r="AE503" s="507"/>
      <c r="AF503" s="507"/>
      <c r="AG503" s="507"/>
      <c r="AH503" s="507"/>
      <c r="AI503" s="507"/>
      <c r="AJ503" s="507"/>
      <c r="AK503" s="507"/>
      <c r="AL503" s="507"/>
      <c r="AM503" s="507"/>
      <c r="AN503" s="507"/>
      <c r="AO503" s="507"/>
      <c r="AP503" s="507"/>
      <c r="AQ503" s="563"/>
      <c r="AR503" s="563"/>
      <c r="AS503" s="507"/>
      <c r="AT503" s="507"/>
      <c r="AU503" s="507"/>
      <c r="AV503" s="507"/>
      <c r="AW503" s="507"/>
      <c r="AX503" s="507"/>
      <c r="AY503" s="507"/>
      <c r="AZ503" s="507"/>
      <c r="BA503" s="507"/>
      <c r="BB503" s="507"/>
      <c r="BC503" s="507"/>
      <c r="BD503" s="507"/>
      <c r="BE503" s="507"/>
      <c r="BF503" s="507"/>
      <c r="BG503" s="507"/>
      <c r="BH503" s="507"/>
      <c r="BI503" s="507"/>
      <c r="BJ503" s="507"/>
      <c r="BK503" s="507"/>
      <c r="BL503" s="507"/>
      <c r="BM503" s="507"/>
    </row>
    <row r="504" spans="1:65" ht="27" customHeight="1" x14ac:dyDescent="0.2">
      <c r="A504" s="564"/>
      <c r="B504" s="507"/>
      <c r="C504" s="507"/>
      <c r="D504" s="507"/>
      <c r="E504" s="507"/>
      <c r="F504" s="507"/>
      <c r="G504" s="507"/>
      <c r="H504" s="506"/>
      <c r="I504" s="1014"/>
      <c r="J504" s="506"/>
      <c r="K504" s="557"/>
      <c r="L504" s="506"/>
      <c r="M504" s="506"/>
      <c r="N504" s="506"/>
      <c r="O504" s="506"/>
      <c r="P504" s="1013"/>
      <c r="Q504" s="506"/>
      <c r="R504" s="558"/>
      <c r="S504" s="506"/>
      <c r="T504" s="506"/>
      <c r="U504" s="1012"/>
      <c r="V504" s="743"/>
      <c r="W504" s="506"/>
      <c r="X504" s="742"/>
      <c r="Y504" s="557"/>
      <c r="Z504" s="506"/>
      <c r="AA504" s="507"/>
      <c r="AB504" s="507"/>
      <c r="AC504" s="564"/>
      <c r="AD504" s="507"/>
      <c r="AE504" s="507"/>
      <c r="AF504" s="507"/>
      <c r="AG504" s="507"/>
      <c r="AH504" s="507"/>
      <c r="AI504" s="507"/>
      <c r="AJ504" s="507"/>
      <c r="AK504" s="507"/>
      <c r="AL504" s="507"/>
      <c r="AM504" s="507"/>
      <c r="AN504" s="507"/>
      <c r="AO504" s="507"/>
      <c r="AP504" s="507"/>
      <c r="AQ504" s="563"/>
      <c r="AR504" s="563"/>
      <c r="AS504" s="507"/>
      <c r="AT504" s="507"/>
      <c r="AU504" s="507"/>
      <c r="AV504" s="507"/>
      <c r="AW504" s="507"/>
      <c r="AX504" s="507"/>
      <c r="AY504" s="507"/>
      <c r="AZ504" s="507"/>
      <c r="BA504" s="507"/>
      <c r="BB504" s="507"/>
      <c r="BC504" s="507"/>
      <c r="BD504" s="507"/>
      <c r="BE504" s="507"/>
      <c r="BF504" s="507"/>
      <c r="BG504" s="507"/>
      <c r="BH504" s="507"/>
      <c r="BI504" s="507"/>
      <c r="BJ504" s="507"/>
      <c r="BK504" s="507"/>
      <c r="BL504" s="507"/>
      <c r="BM504" s="507"/>
    </row>
    <row r="505" spans="1:65" ht="27" customHeight="1" x14ac:dyDescent="0.2">
      <c r="A505" s="564"/>
      <c r="B505" s="507"/>
      <c r="C505" s="507"/>
      <c r="D505" s="507"/>
      <c r="E505" s="507"/>
      <c r="F505" s="507"/>
      <c r="G505" s="507"/>
      <c r="H505" s="506"/>
      <c r="I505" s="1014"/>
      <c r="J505" s="506"/>
      <c r="K505" s="557"/>
      <c r="L505" s="506"/>
      <c r="M505" s="506"/>
      <c r="N505" s="506"/>
      <c r="O505" s="506"/>
      <c r="P505" s="1013"/>
      <c r="Q505" s="506"/>
      <c r="R505" s="558"/>
      <c r="S505" s="506"/>
      <c r="T505" s="506"/>
      <c r="U505" s="1012"/>
      <c r="V505" s="743"/>
      <c r="W505" s="506"/>
      <c r="X505" s="742"/>
      <c r="Y505" s="557"/>
      <c r="Z505" s="506"/>
      <c r="AA505" s="507"/>
      <c r="AB505" s="507"/>
      <c r="AC505" s="564"/>
      <c r="AD505" s="507"/>
      <c r="AE505" s="507"/>
      <c r="AF505" s="507"/>
      <c r="AG505" s="507"/>
      <c r="AH505" s="507"/>
      <c r="AI505" s="507"/>
      <c r="AJ505" s="507"/>
      <c r="AK505" s="507"/>
      <c r="AL505" s="507"/>
      <c r="AM505" s="507"/>
      <c r="AN505" s="507"/>
      <c r="AO505" s="507"/>
      <c r="AP505" s="507"/>
      <c r="AQ505" s="563"/>
      <c r="AR505" s="563"/>
      <c r="AS505" s="507"/>
      <c r="AT505" s="507"/>
      <c r="AU505" s="507"/>
      <c r="AV505" s="507"/>
      <c r="AW505" s="507"/>
      <c r="AX505" s="507"/>
      <c r="AY505" s="507"/>
      <c r="AZ505" s="507"/>
      <c r="BA505" s="507"/>
      <c r="BB505" s="507"/>
      <c r="BC505" s="507"/>
      <c r="BD505" s="507"/>
      <c r="BE505" s="507"/>
      <c r="BF505" s="507"/>
      <c r="BG505" s="507"/>
      <c r="BH505" s="507"/>
      <c r="BI505" s="507"/>
      <c r="BJ505" s="507"/>
      <c r="BK505" s="507"/>
      <c r="BL505" s="507"/>
      <c r="BM505" s="507"/>
    </row>
    <row r="506" spans="1:65" ht="27" customHeight="1" x14ac:dyDescent="0.2">
      <c r="A506" s="564"/>
      <c r="B506" s="507"/>
      <c r="C506" s="507"/>
      <c r="D506" s="507"/>
      <c r="E506" s="507"/>
      <c r="F506" s="507"/>
      <c r="G506" s="507"/>
      <c r="H506" s="506"/>
      <c r="I506" s="1014"/>
      <c r="J506" s="506"/>
      <c r="K506" s="557"/>
      <c r="L506" s="506"/>
      <c r="M506" s="506"/>
      <c r="N506" s="506"/>
      <c r="O506" s="506"/>
      <c r="P506" s="1013"/>
      <c r="Q506" s="506"/>
      <c r="R506" s="558"/>
      <c r="S506" s="506"/>
      <c r="T506" s="506"/>
      <c r="U506" s="1012"/>
      <c r="V506" s="743"/>
      <c r="W506" s="506"/>
      <c r="X506" s="742"/>
      <c r="Y506" s="557"/>
      <c r="Z506" s="506"/>
      <c r="AA506" s="507"/>
      <c r="AB506" s="507"/>
      <c r="AC506" s="564"/>
      <c r="AD506" s="507"/>
      <c r="AE506" s="507"/>
      <c r="AF506" s="507"/>
      <c r="AG506" s="507"/>
      <c r="AH506" s="507"/>
      <c r="AI506" s="507"/>
      <c r="AJ506" s="507"/>
      <c r="AK506" s="507"/>
      <c r="AL506" s="507"/>
      <c r="AM506" s="507"/>
      <c r="AN506" s="507"/>
      <c r="AO506" s="507"/>
      <c r="AP506" s="507"/>
      <c r="AQ506" s="563"/>
      <c r="AR506" s="563"/>
      <c r="AS506" s="507"/>
      <c r="AT506" s="507"/>
      <c r="AU506" s="507"/>
      <c r="AV506" s="507"/>
      <c r="AW506" s="507"/>
      <c r="AX506" s="507"/>
      <c r="AY506" s="507"/>
      <c r="AZ506" s="507"/>
      <c r="BA506" s="507"/>
      <c r="BB506" s="507"/>
      <c r="BC506" s="507"/>
      <c r="BD506" s="507"/>
      <c r="BE506" s="507"/>
      <c r="BF506" s="507"/>
      <c r="BG506" s="507"/>
      <c r="BH506" s="507"/>
      <c r="BI506" s="507"/>
      <c r="BJ506" s="507"/>
      <c r="BK506" s="507"/>
      <c r="BL506" s="507"/>
      <c r="BM506" s="507"/>
    </row>
    <row r="507" spans="1:65" ht="27" customHeight="1" x14ac:dyDescent="0.2">
      <c r="A507" s="564"/>
      <c r="B507" s="507"/>
      <c r="C507" s="507"/>
      <c r="D507" s="507"/>
      <c r="E507" s="507"/>
      <c r="F507" s="507"/>
      <c r="G507" s="507"/>
      <c r="H507" s="506"/>
      <c r="I507" s="1014"/>
      <c r="J507" s="506"/>
      <c r="K507" s="557"/>
      <c r="L507" s="506"/>
      <c r="M507" s="506"/>
      <c r="N507" s="506"/>
      <c r="O507" s="506"/>
      <c r="P507" s="1013"/>
      <c r="Q507" s="506"/>
      <c r="R507" s="558"/>
      <c r="S507" s="506"/>
      <c r="T507" s="506"/>
      <c r="U507" s="1012"/>
      <c r="V507" s="743"/>
      <c r="W507" s="506"/>
      <c r="X507" s="742"/>
      <c r="Y507" s="557"/>
      <c r="Z507" s="506"/>
      <c r="AA507" s="507"/>
      <c r="AB507" s="507"/>
      <c r="AC507" s="564"/>
      <c r="AD507" s="507"/>
      <c r="AE507" s="507"/>
      <c r="AF507" s="507"/>
      <c r="AG507" s="507"/>
      <c r="AH507" s="507"/>
      <c r="AI507" s="507"/>
      <c r="AJ507" s="507"/>
      <c r="AK507" s="507"/>
      <c r="AL507" s="507"/>
      <c r="AM507" s="507"/>
      <c r="AN507" s="507"/>
      <c r="AO507" s="507"/>
      <c r="AP507" s="507"/>
      <c r="AQ507" s="563"/>
      <c r="AR507" s="563"/>
      <c r="AS507" s="507"/>
      <c r="AT507" s="507"/>
      <c r="AU507" s="507"/>
      <c r="AV507" s="507"/>
      <c r="AW507" s="507"/>
      <c r="AX507" s="507"/>
      <c r="AY507" s="507"/>
      <c r="AZ507" s="507"/>
      <c r="BA507" s="507"/>
      <c r="BB507" s="507"/>
      <c r="BC507" s="507"/>
      <c r="BD507" s="507"/>
      <c r="BE507" s="507"/>
      <c r="BF507" s="507"/>
      <c r="BG507" s="507"/>
      <c r="BH507" s="507"/>
      <c r="BI507" s="507"/>
      <c r="BJ507" s="507"/>
      <c r="BK507" s="507"/>
      <c r="BL507" s="507"/>
      <c r="BM507" s="507"/>
    </row>
    <row r="508" spans="1:65" ht="27" customHeight="1" x14ac:dyDescent="0.2">
      <c r="A508" s="564"/>
      <c r="B508" s="507"/>
      <c r="C508" s="507"/>
      <c r="D508" s="507"/>
      <c r="E508" s="507"/>
      <c r="F508" s="507"/>
      <c r="G508" s="507"/>
      <c r="H508" s="506"/>
      <c r="I508" s="1014"/>
      <c r="J508" s="506"/>
      <c r="K508" s="557"/>
      <c r="L508" s="506"/>
      <c r="M508" s="506"/>
      <c r="N508" s="506"/>
      <c r="O508" s="506"/>
      <c r="P508" s="1013"/>
      <c r="Q508" s="506"/>
      <c r="R508" s="558"/>
      <c r="S508" s="506"/>
      <c r="T508" s="506"/>
      <c r="U508" s="1012"/>
      <c r="V508" s="743"/>
      <c r="W508" s="506"/>
      <c r="X508" s="742"/>
      <c r="Y508" s="557"/>
      <c r="Z508" s="506"/>
      <c r="AA508" s="507"/>
      <c r="AB508" s="507"/>
      <c r="AC508" s="564"/>
      <c r="AD508" s="507"/>
      <c r="AE508" s="507"/>
      <c r="AF508" s="507"/>
      <c r="AG508" s="507"/>
      <c r="AH508" s="507"/>
      <c r="AI508" s="507"/>
      <c r="AJ508" s="507"/>
      <c r="AK508" s="507"/>
      <c r="AL508" s="507"/>
      <c r="AM508" s="507"/>
      <c r="AN508" s="507"/>
      <c r="AO508" s="507"/>
      <c r="AP508" s="507"/>
      <c r="AQ508" s="563"/>
      <c r="AR508" s="563"/>
      <c r="AS508" s="507"/>
      <c r="AT508" s="507"/>
      <c r="AU508" s="507"/>
      <c r="AV508" s="507"/>
      <c r="AW508" s="507"/>
      <c r="AX508" s="507"/>
      <c r="AY508" s="507"/>
      <c r="AZ508" s="507"/>
      <c r="BA508" s="507"/>
      <c r="BB508" s="507"/>
      <c r="BC508" s="507"/>
      <c r="BD508" s="507"/>
      <c r="BE508" s="507"/>
      <c r="BF508" s="507"/>
      <c r="BG508" s="507"/>
      <c r="BH508" s="507"/>
      <c r="BI508" s="507"/>
      <c r="BJ508" s="507"/>
      <c r="BK508" s="507"/>
      <c r="BL508" s="507"/>
      <c r="BM508" s="507"/>
    </row>
    <row r="509" spans="1:65" ht="27" customHeight="1" x14ac:dyDescent="0.2">
      <c r="A509" s="564"/>
      <c r="B509" s="507"/>
      <c r="C509" s="507"/>
      <c r="D509" s="507"/>
      <c r="E509" s="507"/>
      <c r="F509" s="507"/>
      <c r="G509" s="507"/>
      <c r="H509" s="506"/>
      <c r="I509" s="1014"/>
      <c r="J509" s="506"/>
      <c r="K509" s="557"/>
      <c r="L509" s="506"/>
      <c r="M509" s="506"/>
      <c r="N509" s="506"/>
      <c r="O509" s="506"/>
      <c r="P509" s="1013"/>
      <c r="Q509" s="506"/>
      <c r="R509" s="558"/>
      <c r="S509" s="506"/>
      <c r="T509" s="506"/>
      <c r="U509" s="1012"/>
      <c r="V509" s="743"/>
      <c r="W509" s="506"/>
      <c r="X509" s="742"/>
      <c r="Y509" s="557"/>
      <c r="Z509" s="506"/>
      <c r="AA509" s="507"/>
      <c r="AB509" s="507"/>
      <c r="AC509" s="564"/>
      <c r="AD509" s="507"/>
      <c r="AE509" s="507"/>
      <c r="AF509" s="507"/>
      <c r="AG509" s="507"/>
      <c r="AH509" s="507"/>
      <c r="AI509" s="507"/>
      <c r="AJ509" s="507"/>
      <c r="AK509" s="507"/>
      <c r="AL509" s="507"/>
      <c r="AM509" s="507"/>
      <c r="AN509" s="507"/>
      <c r="AO509" s="507"/>
      <c r="AP509" s="507"/>
      <c r="AQ509" s="563"/>
      <c r="AR509" s="563"/>
      <c r="AS509" s="507"/>
      <c r="AT509" s="507"/>
      <c r="AU509" s="507"/>
      <c r="AV509" s="507"/>
      <c r="AW509" s="507"/>
      <c r="AX509" s="507"/>
      <c r="AY509" s="507"/>
      <c r="AZ509" s="507"/>
      <c r="BA509" s="507"/>
      <c r="BB509" s="507"/>
      <c r="BC509" s="507"/>
      <c r="BD509" s="507"/>
      <c r="BE509" s="507"/>
      <c r="BF509" s="507"/>
      <c r="BG509" s="507"/>
      <c r="BH509" s="507"/>
      <c r="BI509" s="507"/>
      <c r="BJ509" s="507"/>
      <c r="BK509" s="507"/>
      <c r="BL509" s="507"/>
      <c r="BM509" s="507"/>
    </row>
    <row r="510" spans="1:65" ht="27" customHeight="1" x14ac:dyDescent="0.2">
      <c r="A510" s="564"/>
      <c r="B510" s="507"/>
      <c r="C510" s="507"/>
      <c r="D510" s="507"/>
      <c r="E510" s="507"/>
      <c r="F510" s="507"/>
      <c r="G510" s="507"/>
      <c r="H510" s="506"/>
      <c r="I510" s="1014"/>
      <c r="J510" s="506"/>
      <c r="K510" s="557"/>
      <c r="L510" s="506"/>
      <c r="M510" s="506"/>
      <c r="N510" s="506"/>
      <c r="O510" s="506"/>
      <c r="P510" s="1013"/>
      <c r="Q510" s="506"/>
      <c r="R510" s="558"/>
      <c r="S510" s="506"/>
      <c r="T510" s="506"/>
      <c r="U510" s="1012"/>
      <c r="V510" s="743"/>
      <c r="W510" s="506"/>
      <c r="X510" s="742"/>
      <c r="Y510" s="557"/>
      <c r="Z510" s="506"/>
      <c r="AA510" s="507"/>
      <c r="AB510" s="507"/>
      <c r="AC510" s="564"/>
      <c r="AD510" s="507"/>
      <c r="AE510" s="507"/>
      <c r="AF510" s="507"/>
      <c r="AG510" s="507"/>
      <c r="AH510" s="507"/>
      <c r="AI510" s="507"/>
      <c r="AJ510" s="507"/>
      <c r="AK510" s="507"/>
      <c r="AL510" s="507"/>
      <c r="AM510" s="507"/>
      <c r="AN510" s="507"/>
      <c r="AO510" s="507"/>
      <c r="AP510" s="507"/>
      <c r="AQ510" s="563"/>
      <c r="AR510" s="563"/>
      <c r="AS510" s="507"/>
      <c r="AT510" s="507"/>
      <c r="AU510" s="507"/>
      <c r="AV510" s="507"/>
      <c r="AW510" s="507"/>
      <c r="AX510" s="507"/>
      <c r="AY510" s="507"/>
      <c r="AZ510" s="507"/>
      <c r="BA510" s="507"/>
      <c r="BB510" s="507"/>
      <c r="BC510" s="507"/>
      <c r="BD510" s="507"/>
      <c r="BE510" s="507"/>
      <c r="BF510" s="507"/>
      <c r="BG510" s="507"/>
      <c r="BH510" s="507"/>
      <c r="BI510" s="507"/>
      <c r="BJ510" s="507"/>
      <c r="BK510" s="507"/>
      <c r="BL510" s="507"/>
      <c r="BM510" s="507"/>
    </row>
    <row r="511" spans="1:65" ht="27" customHeight="1" x14ac:dyDescent="0.2">
      <c r="A511" s="564"/>
      <c r="B511" s="507"/>
      <c r="C511" s="507"/>
      <c r="D511" s="507"/>
      <c r="E511" s="507"/>
      <c r="F511" s="507"/>
      <c r="G511" s="507"/>
      <c r="H511" s="506"/>
      <c r="I511" s="1014"/>
      <c r="J511" s="506"/>
      <c r="K511" s="557"/>
      <c r="L511" s="506"/>
      <c r="M511" s="506"/>
      <c r="N511" s="506"/>
      <c r="O511" s="506"/>
      <c r="P511" s="1013"/>
      <c r="Q511" s="506"/>
      <c r="R511" s="558"/>
      <c r="S511" s="506"/>
      <c r="T511" s="506"/>
      <c r="U511" s="1012"/>
      <c r="V511" s="743"/>
      <c r="W511" s="506"/>
      <c r="X511" s="742"/>
      <c r="Y511" s="557"/>
      <c r="Z511" s="506"/>
      <c r="AA511" s="507"/>
      <c r="AB511" s="507"/>
      <c r="AC511" s="564"/>
      <c r="AD511" s="507"/>
      <c r="AE511" s="507"/>
      <c r="AF511" s="507"/>
      <c r="AG511" s="507"/>
      <c r="AH511" s="507"/>
      <c r="AI511" s="507"/>
      <c r="AJ511" s="507"/>
      <c r="AK511" s="507"/>
      <c r="AL511" s="507"/>
      <c r="AM511" s="507"/>
      <c r="AN511" s="507"/>
      <c r="AO511" s="507"/>
      <c r="AP511" s="507"/>
      <c r="AQ511" s="563"/>
      <c r="AR511" s="563"/>
      <c r="AS511" s="507"/>
      <c r="AT511" s="507"/>
      <c r="AU511" s="507"/>
      <c r="AV511" s="507"/>
      <c r="AW511" s="507"/>
      <c r="AX511" s="507"/>
      <c r="AY511" s="507"/>
      <c r="AZ511" s="507"/>
      <c r="BA511" s="507"/>
      <c r="BB511" s="507"/>
      <c r="BC511" s="507"/>
      <c r="BD511" s="507"/>
      <c r="BE511" s="507"/>
      <c r="BF511" s="507"/>
      <c r="BG511" s="507"/>
      <c r="BH511" s="507"/>
      <c r="BI511" s="507"/>
      <c r="BJ511" s="507"/>
      <c r="BK511" s="507"/>
      <c r="BL511" s="507"/>
      <c r="BM511" s="507"/>
    </row>
    <row r="512" spans="1:65" ht="27" customHeight="1" x14ac:dyDescent="0.2">
      <c r="A512" s="564"/>
      <c r="B512" s="507"/>
      <c r="C512" s="507"/>
      <c r="D512" s="507"/>
      <c r="E512" s="507"/>
      <c r="F512" s="507"/>
      <c r="G512" s="507"/>
      <c r="H512" s="506"/>
      <c r="I512" s="1014"/>
      <c r="J512" s="506"/>
      <c r="K512" s="557"/>
      <c r="L512" s="506"/>
      <c r="M512" s="506"/>
      <c r="N512" s="506"/>
      <c r="O512" s="506"/>
      <c r="P512" s="1013"/>
      <c r="Q512" s="506"/>
      <c r="R512" s="558"/>
      <c r="S512" s="506"/>
      <c r="T512" s="506"/>
      <c r="U512" s="1012"/>
      <c r="V512" s="743"/>
      <c r="W512" s="506"/>
      <c r="X512" s="742"/>
      <c r="Y512" s="557"/>
      <c r="Z512" s="506"/>
      <c r="AA512" s="507"/>
      <c r="AB512" s="507"/>
      <c r="AC512" s="564"/>
      <c r="AD512" s="507"/>
      <c r="AE512" s="507"/>
      <c r="AF512" s="507"/>
      <c r="AG512" s="507"/>
      <c r="AH512" s="507"/>
      <c r="AI512" s="507"/>
      <c r="AJ512" s="507"/>
      <c r="AK512" s="507"/>
      <c r="AL512" s="507"/>
      <c r="AM512" s="507"/>
      <c r="AN512" s="507"/>
      <c r="AO512" s="507"/>
      <c r="AP512" s="507"/>
      <c r="AQ512" s="563"/>
      <c r="AR512" s="563"/>
      <c r="AS512" s="507"/>
      <c r="AT512" s="507"/>
      <c r="AU512" s="507"/>
      <c r="AV512" s="507"/>
      <c r="AW512" s="507"/>
      <c r="AX512" s="507"/>
      <c r="AY512" s="507"/>
      <c r="AZ512" s="507"/>
      <c r="BA512" s="507"/>
      <c r="BB512" s="507"/>
      <c r="BC512" s="507"/>
      <c r="BD512" s="507"/>
      <c r="BE512" s="507"/>
      <c r="BF512" s="507"/>
      <c r="BG512" s="507"/>
      <c r="BH512" s="507"/>
      <c r="BI512" s="507"/>
      <c r="BJ512" s="507"/>
      <c r="BK512" s="507"/>
      <c r="BL512" s="507"/>
      <c r="BM512" s="507"/>
    </row>
    <row r="513" spans="1:65" ht="27" customHeight="1" x14ac:dyDescent="0.2">
      <c r="A513" s="564"/>
      <c r="B513" s="507"/>
      <c r="C513" s="507"/>
      <c r="D513" s="507"/>
      <c r="E513" s="507"/>
      <c r="F513" s="507"/>
      <c r="G513" s="507"/>
      <c r="H513" s="506"/>
      <c r="I513" s="1014"/>
      <c r="J513" s="506"/>
      <c r="K513" s="557"/>
      <c r="L513" s="506"/>
      <c r="M513" s="506"/>
      <c r="N513" s="506"/>
      <c r="O513" s="506"/>
      <c r="P513" s="1013"/>
      <c r="Q513" s="506"/>
      <c r="R513" s="558"/>
      <c r="S513" s="506"/>
      <c r="T513" s="506"/>
      <c r="U513" s="1012"/>
      <c r="V513" s="743"/>
      <c r="W513" s="506"/>
      <c r="X513" s="742"/>
      <c r="Y513" s="557"/>
      <c r="Z513" s="506"/>
      <c r="AA513" s="507"/>
      <c r="AB513" s="507"/>
      <c r="AC513" s="564"/>
      <c r="AD513" s="507"/>
      <c r="AE513" s="507"/>
      <c r="AF513" s="507"/>
      <c r="AG513" s="507"/>
      <c r="AH513" s="507"/>
      <c r="AI513" s="507"/>
      <c r="AJ513" s="507"/>
      <c r="AK513" s="507"/>
      <c r="AL513" s="507"/>
      <c r="AM513" s="507"/>
      <c r="AN513" s="507"/>
      <c r="AO513" s="507"/>
      <c r="AP513" s="507"/>
      <c r="AQ513" s="563"/>
      <c r="AR513" s="563"/>
      <c r="AS513" s="507"/>
      <c r="AT513" s="507"/>
      <c r="AU513" s="507"/>
      <c r="AV513" s="507"/>
      <c r="AW513" s="507"/>
      <c r="AX513" s="507"/>
      <c r="AY513" s="507"/>
      <c r="AZ513" s="507"/>
      <c r="BA513" s="507"/>
      <c r="BB513" s="507"/>
      <c r="BC513" s="507"/>
      <c r="BD513" s="507"/>
      <c r="BE513" s="507"/>
      <c r="BF513" s="507"/>
      <c r="BG513" s="507"/>
      <c r="BH513" s="507"/>
      <c r="BI513" s="507"/>
      <c r="BJ513" s="507"/>
      <c r="BK513" s="507"/>
      <c r="BL513" s="507"/>
      <c r="BM513" s="507"/>
    </row>
    <row r="514" spans="1:65" ht="27" customHeight="1" x14ac:dyDescent="0.2">
      <c r="A514" s="564"/>
      <c r="B514" s="507"/>
      <c r="C514" s="507"/>
      <c r="D514" s="507"/>
      <c r="E514" s="507"/>
      <c r="F514" s="507"/>
      <c r="G514" s="507"/>
      <c r="H514" s="506"/>
      <c r="I514" s="1014"/>
      <c r="J514" s="506"/>
      <c r="K514" s="557"/>
      <c r="L514" s="506"/>
      <c r="M514" s="506"/>
      <c r="N514" s="506"/>
      <c r="O514" s="506"/>
      <c r="P514" s="1013"/>
      <c r="Q514" s="506"/>
      <c r="R514" s="558"/>
      <c r="S514" s="506"/>
      <c r="T514" s="506"/>
      <c r="U514" s="1012"/>
      <c r="V514" s="743"/>
      <c r="W514" s="506"/>
      <c r="X514" s="742"/>
      <c r="Y514" s="557"/>
      <c r="Z514" s="506"/>
      <c r="AA514" s="507"/>
      <c r="AB514" s="507"/>
      <c r="AC514" s="564"/>
      <c r="AD514" s="507"/>
      <c r="AE514" s="507"/>
      <c r="AF514" s="507"/>
      <c r="AG514" s="507"/>
      <c r="AH514" s="507"/>
      <c r="AI514" s="507"/>
      <c r="AJ514" s="507"/>
      <c r="AK514" s="507"/>
      <c r="AL514" s="507"/>
      <c r="AM514" s="507"/>
      <c r="AN514" s="507"/>
      <c r="AO514" s="507"/>
      <c r="AP514" s="507"/>
      <c r="AQ514" s="563"/>
      <c r="AR514" s="563"/>
      <c r="AS514" s="507"/>
      <c r="AT514" s="507"/>
      <c r="AU514" s="507"/>
      <c r="AV514" s="507"/>
      <c r="AW514" s="507"/>
      <c r="AX514" s="507"/>
      <c r="AY514" s="507"/>
      <c r="AZ514" s="507"/>
      <c r="BA514" s="507"/>
      <c r="BB514" s="507"/>
      <c r="BC514" s="507"/>
      <c r="BD514" s="507"/>
      <c r="BE514" s="507"/>
      <c r="BF514" s="507"/>
      <c r="BG514" s="507"/>
      <c r="BH514" s="507"/>
      <c r="BI514" s="507"/>
      <c r="BJ514" s="507"/>
      <c r="BK514" s="507"/>
      <c r="BL514" s="507"/>
      <c r="BM514" s="507"/>
    </row>
    <row r="515" spans="1:65" ht="27" customHeight="1" x14ac:dyDescent="0.2">
      <c r="A515" s="564"/>
      <c r="B515" s="507"/>
      <c r="C515" s="507"/>
      <c r="D515" s="507"/>
      <c r="E515" s="507"/>
      <c r="F515" s="507"/>
      <c r="G515" s="507"/>
      <c r="H515" s="506"/>
      <c r="I515" s="1014"/>
      <c r="J515" s="506"/>
      <c r="K515" s="557"/>
      <c r="L515" s="506"/>
      <c r="M515" s="506"/>
      <c r="N515" s="506"/>
      <c r="O515" s="506"/>
      <c r="P515" s="1013"/>
      <c r="Q515" s="506"/>
      <c r="R515" s="558"/>
      <c r="S515" s="506"/>
      <c r="T515" s="506"/>
      <c r="U515" s="1012"/>
      <c r="V515" s="743"/>
      <c r="W515" s="506"/>
      <c r="X515" s="742"/>
      <c r="Y515" s="557"/>
      <c r="Z515" s="506"/>
      <c r="AA515" s="507"/>
      <c r="AB515" s="507"/>
      <c r="AC515" s="564"/>
      <c r="AD515" s="507"/>
      <c r="AE515" s="507"/>
      <c r="AF515" s="507"/>
      <c r="AG515" s="507"/>
      <c r="AH515" s="507"/>
      <c r="AI515" s="507"/>
      <c r="AJ515" s="507"/>
      <c r="AK515" s="507"/>
      <c r="AL515" s="507"/>
      <c r="AM515" s="507"/>
      <c r="AN515" s="507"/>
      <c r="AO515" s="507"/>
      <c r="AP515" s="507"/>
      <c r="AQ515" s="563"/>
      <c r="AR515" s="563"/>
      <c r="AS515" s="507"/>
      <c r="AT515" s="507"/>
      <c r="AU515" s="507"/>
      <c r="AV515" s="507"/>
      <c r="AW515" s="507"/>
      <c r="AX515" s="507"/>
      <c r="AY515" s="507"/>
      <c r="AZ515" s="507"/>
      <c r="BA515" s="507"/>
      <c r="BB515" s="507"/>
      <c r="BC515" s="507"/>
      <c r="BD515" s="507"/>
      <c r="BE515" s="507"/>
      <c r="BF515" s="507"/>
      <c r="BG515" s="507"/>
      <c r="BH515" s="507"/>
      <c r="BI515" s="507"/>
      <c r="BJ515" s="507"/>
      <c r="BK515" s="507"/>
      <c r="BL515" s="507"/>
      <c r="BM515" s="507"/>
    </row>
    <row r="516" spans="1:65" ht="27" customHeight="1" x14ac:dyDescent="0.2">
      <c r="A516" s="564"/>
      <c r="B516" s="507"/>
      <c r="C516" s="507"/>
      <c r="D516" s="507"/>
      <c r="E516" s="507"/>
      <c r="F516" s="507"/>
      <c r="G516" s="507"/>
      <c r="H516" s="506"/>
      <c r="I516" s="1014"/>
      <c r="J516" s="506"/>
      <c r="K516" s="557"/>
      <c r="L516" s="506"/>
      <c r="M516" s="506"/>
      <c r="N516" s="506"/>
      <c r="O516" s="506"/>
      <c r="P516" s="1013"/>
      <c r="Q516" s="506"/>
      <c r="R516" s="558"/>
      <c r="S516" s="506"/>
      <c r="T516" s="506"/>
      <c r="U516" s="1012"/>
      <c r="V516" s="743"/>
      <c r="W516" s="506"/>
      <c r="X516" s="742"/>
      <c r="Y516" s="557"/>
      <c r="Z516" s="506"/>
      <c r="AA516" s="507"/>
      <c r="AB516" s="507"/>
      <c r="AC516" s="564"/>
      <c r="AD516" s="507"/>
      <c r="AE516" s="507"/>
      <c r="AF516" s="507"/>
      <c r="AG516" s="507"/>
      <c r="AH516" s="507"/>
      <c r="AI516" s="507"/>
      <c r="AJ516" s="507"/>
      <c r="AK516" s="507"/>
      <c r="AL516" s="507"/>
      <c r="AM516" s="507"/>
      <c r="AN516" s="507"/>
      <c r="AO516" s="507"/>
      <c r="AP516" s="507"/>
      <c r="AQ516" s="563"/>
      <c r="AR516" s="563"/>
      <c r="AS516" s="507"/>
      <c r="AT516" s="507"/>
      <c r="AU516" s="507"/>
      <c r="AV516" s="507"/>
      <c r="AW516" s="507"/>
      <c r="AX516" s="507"/>
      <c r="AY516" s="507"/>
      <c r="AZ516" s="507"/>
      <c r="BA516" s="507"/>
      <c r="BB516" s="507"/>
      <c r="BC516" s="507"/>
      <c r="BD516" s="507"/>
      <c r="BE516" s="507"/>
      <c r="BF516" s="507"/>
      <c r="BG516" s="507"/>
      <c r="BH516" s="507"/>
      <c r="BI516" s="507"/>
      <c r="BJ516" s="507"/>
      <c r="BK516" s="507"/>
      <c r="BL516" s="507"/>
      <c r="BM516" s="507"/>
    </row>
    <row r="517" spans="1:65" ht="27" customHeight="1" x14ac:dyDescent="0.2">
      <c r="A517" s="564"/>
      <c r="B517" s="507"/>
      <c r="C517" s="507"/>
      <c r="D517" s="507"/>
      <c r="E517" s="507"/>
      <c r="F517" s="507"/>
      <c r="G517" s="507"/>
      <c r="H517" s="506"/>
      <c r="I517" s="1014"/>
      <c r="J517" s="506"/>
      <c r="K517" s="557"/>
      <c r="L517" s="506"/>
      <c r="M517" s="506"/>
      <c r="N517" s="506"/>
      <c r="O517" s="506"/>
      <c r="P517" s="1013"/>
      <c r="Q517" s="506"/>
      <c r="R517" s="558"/>
      <c r="S517" s="506"/>
      <c r="T517" s="506"/>
      <c r="U517" s="1012"/>
      <c r="V517" s="743"/>
      <c r="W517" s="506"/>
      <c r="X517" s="742"/>
      <c r="Y517" s="557"/>
      <c r="Z517" s="506"/>
      <c r="AA517" s="507"/>
      <c r="AB517" s="507"/>
      <c r="AC517" s="564"/>
      <c r="AD517" s="507"/>
      <c r="AE517" s="507"/>
      <c r="AF517" s="507"/>
      <c r="AG517" s="507"/>
      <c r="AH517" s="507"/>
      <c r="AI517" s="507"/>
      <c r="AJ517" s="507"/>
      <c r="AK517" s="507"/>
      <c r="AL517" s="507"/>
      <c r="AM517" s="507"/>
      <c r="AN517" s="507"/>
      <c r="AO517" s="507"/>
      <c r="AP517" s="507"/>
      <c r="AQ517" s="563"/>
      <c r="AR517" s="563"/>
      <c r="AS517" s="507"/>
      <c r="AT517" s="507"/>
      <c r="AU517" s="507"/>
      <c r="AV517" s="507"/>
      <c r="AW517" s="507"/>
      <c r="AX517" s="507"/>
      <c r="AY517" s="507"/>
      <c r="AZ517" s="507"/>
      <c r="BA517" s="507"/>
      <c r="BB517" s="507"/>
      <c r="BC517" s="507"/>
      <c r="BD517" s="507"/>
      <c r="BE517" s="507"/>
      <c r="BF517" s="507"/>
      <c r="BG517" s="507"/>
      <c r="BH517" s="507"/>
      <c r="BI517" s="507"/>
      <c r="BJ517" s="507"/>
      <c r="BK517" s="507"/>
      <c r="BL517" s="507"/>
      <c r="BM517" s="507"/>
    </row>
    <row r="518" spans="1:65" ht="27" customHeight="1" x14ac:dyDescent="0.2">
      <c r="A518" s="564"/>
      <c r="B518" s="507"/>
      <c r="C518" s="507"/>
      <c r="D518" s="507"/>
      <c r="E518" s="507"/>
      <c r="F518" s="507"/>
      <c r="G518" s="507"/>
      <c r="H518" s="506"/>
      <c r="I518" s="1014"/>
      <c r="J518" s="506"/>
      <c r="K518" s="557"/>
      <c r="L518" s="506"/>
      <c r="M518" s="506"/>
      <c r="N518" s="506"/>
      <c r="O518" s="506"/>
      <c r="P518" s="1013"/>
      <c r="Q518" s="506"/>
      <c r="R518" s="558"/>
      <c r="S518" s="506"/>
      <c r="T518" s="506"/>
      <c r="U518" s="1012"/>
      <c r="V518" s="743"/>
      <c r="W518" s="506"/>
      <c r="X518" s="742"/>
      <c r="Y518" s="557"/>
      <c r="Z518" s="506"/>
      <c r="AA518" s="507"/>
      <c r="AB518" s="507"/>
      <c r="AC518" s="564"/>
      <c r="AD518" s="507"/>
      <c r="AE518" s="507"/>
      <c r="AF518" s="507"/>
      <c r="AG518" s="507"/>
      <c r="AH518" s="507"/>
      <c r="AI518" s="507"/>
      <c r="AJ518" s="507"/>
      <c r="AK518" s="507"/>
      <c r="AL518" s="507"/>
      <c r="AM518" s="507"/>
      <c r="AN518" s="507"/>
      <c r="AO518" s="507"/>
      <c r="AP518" s="507"/>
      <c r="AQ518" s="563"/>
      <c r="AR518" s="563"/>
      <c r="AS518" s="507"/>
      <c r="AT518" s="507"/>
      <c r="AU518" s="507"/>
      <c r="AV518" s="507"/>
      <c r="AW518" s="507"/>
      <c r="AX518" s="507"/>
      <c r="AY518" s="507"/>
      <c r="AZ518" s="507"/>
      <c r="BA518" s="507"/>
      <c r="BB518" s="507"/>
      <c r="BC518" s="507"/>
      <c r="BD518" s="507"/>
      <c r="BE518" s="507"/>
      <c r="BF518" s="507"/>
      <c r="BG518" s="507"/>
      <c r="BH518" s="507"/>
      <c r="BI518" s="507"/>
      <c r="BJ518" s="507"/>
      <c r="BK518" s="507"/>
      <c r="BL518" s="507"/>
      <c r="BM518" s="507"/>
    </row>
    <row r="519" spans="1:65" ht="27" customHeight="1" x14ac:dyDescent="0.2">
      <c r="A519" s="564"/>
      <c r="B519" s="507"/>
      <c r="C519" s="507"/>
      <c r="D519" s="507"/>
      <c r="E519" s="507"/>
      <c r="F519" s="507"/>
      <c r="G519" s="507"/>
      <c r="H519" s="506"/>
      <c r="I519" s="1014"/>
      <c r="J519" s="506"/>
      <c r="K519" s="557"/>
      <c r="L519" s="506"/>
      <c r="M519" s="506"/>
      <c r="N519" s="506"/>
      <c r="O519" s="506"/>
      <c r="P519" s="1013"/>
      <c r="Q519" s="506"/>
      <c r="R519" s="558"/>
      <c r="S519" s="506"/>
      <c r="T519" s="506"/>
      <c r="U519" s="1012"/>
      <c r="V519" s="743"/>
      <c r="W519" s="506"/>
      <c r="X519" s="742"/>
      <c r="Y519" s="557"/>
      <c r="Z519" s="506"/>
      <c r="AA519" s="507"/>
      <c r="AB519" s="507"/>
      <c r="AC519" s="564"/>
      <c r="AD519" s="507"/>
      <c r="AE519" s="507"/>
      <c r="AF519" s="507"/>
      <c r="AG519" s="507"/>
      <c r="AH519" s="507"/>
      <c r="AI519" s="507"/>
      <c r="AJ519" s="507"/>
      <c r="AK519" s="507"/>
      <c r="AL519" s="507"/>
      <c r="AM519" s="507"/>
      <c r="AN519" s="507"/>
      <c r="AO519" s="507"/>
      <c r="AP519" s="507"/>
      <c r="AQ519" s="563"/>
      <c r="AR519" s="563"/>
      <c r="AS519" s="507"/>
      <c r="AT519" s="507"/>
      <c r="AU519" s="507"/>
      <c r="AV519" s="507"/>
      <c r="AW519" s="507"/>
      <c r="AX519" s="507"/>
      <c r="AY519" s="507"/>
      <c r="AZ519" s="507"/>
      <c r="BA519" s="507"/>
      <c r="BB519" s="507"/>
      <c r="BC519" s="507"/>
      <c r="BD519" s="507"/>
      <c r="BE519" s="507"/>
      <c r="BF519" s="507"/>
      <c r="BG519" s="507"/>
      <c r="BH519" s="507"/>
      <c r="BI519" s="507"/>
      <c r="BJ519" s="507"/>
      <c r="BK519" s="507"/>
      <c r="BL519" s="507"/>
      <c r="BM519" s="507"/>
    </row>
    <row r="520" spans="1:65" ht="27" customHeight="1" x14ac:dyDescent="0.2">
      <c r="A520" s="564"/>
      <c r="B520" s="507"/>
      <c r="C520" s="507"/>
      <c r="D520" s="507"/>
      <c r="E520" s="507"/>
      <c r="F520" s="507"/>
      <c r="G520" s="507"/>
      <c r="H520" s="506"/>
      <c r="I520" s="1014"/>
      <c r="J520" s="506"/>
      <c r="K520" s="557"/>
      <c r="L520" s="506"/>
      <c r="M520" s="506"/>
      <c r="N520" s="506"/>
      <c r="O520" s="506"/>
      <c r="P520" s="1013"/>
      <c r="Q520" s="506"/>
      <c r="R520" s="558"/>
      <c r="S520" s="506"/>
      <c r="T520" s="506"/>
      <c r="U520" s="1012"/>
      <c r="V520" s="743"/>
      <c r="W520" s="506"/>
      <c r="X520" s="742"/>
      <c r="Y520" s="557"/>
      <c r="Z520" s="506"/>
      <c r="AA520" s="507"/>
      <c r="AB520" s="507"/>
      <c r="AC520" s="564"/>
      <c r="AD520" s="507"/>
      <c r="AE520" s="507"/>
      <c r="AF520" s="507"/>
      <c r="AG520" s="507"/>
      <c r="AH520" s="507"/>
      <c r="AI520" s="507"/>
      <c r="AJ520" s="507"/>
      <c r="AK520" s="507"/>
      <c r="AL520" s="507"/>
      <c r="AM520" s="507"/>
      <c r="AN520" s="507"/>
      <c r="AO520" s="507"/>
      <c r="AP520" s="507"/>
      <c r="AQ520" s="563"/>
      <c r="AR520" s="563"/>
      <c r="AS520" s="507"/>
      <c r="AT520" s="507"/>
      <c r="AU520" s="507"/>
      <c r="AV520" s="507"/>
      <c r="AW520" s="507"/>
      <c r="AX520" s="507"/>
      <c r="AY520" s="507"/>
      <c r="AZ520" s="507"/>
      <c r="BA520" s="507"/>
      <c r="BB520" s="507"/>
      <c r="BC520" s="507"/>
      <c r="BD520" s="507"/>
      <c r="BE520" s="507"/>
      <c r="BF520" s="507"/>
      <c r="BG520" s="507"/>
      <c r="BH520" s="507"/>
      <c r="BI520" s="507"/>
      <c r="BJ520" s="507"/>
      <c r="BK520" s="507"/>
      <c r="BL520" s="507"/>
      <c r="BM520" s="507"/>
    </row>
    <row r="521" spans="1:65" ht="27" customHeight="1" x14ac:dyDescent="0.2">
      <c r="A521" s="564"/>
      <c r="B521" s="507"/>
      <c r="C521" s="507"/>
      <c r="D521" s="507"/>
      <c r="E521" s="507"/>
      <c r="F521" s="507"/>
      <c r="G521" s="507"/>
      <c r="H521" s="506"/>
      <c r="I521" s="1014"/>
      <c r="J521" s="506"/>
      <c r="K521" s="557"/>
      <c r="L521" s="506"/>
      <c r="M521" s="506"/>
      <c r="N521" s="506"/>
      <c r="O521" s="506"/>
      <c r="P521" s="1013"/>
      <c r="Q521" s="506"/>
      <c r="R521" s="558"/>
      <c r="S521" s="506"/>
      <c r="T521" s="506"/>
      <c r="U521" s="1012"/>
      <c r="V521" s="743"/>
      <c r="W521" s="506"/>
      <c r="X521" s="742"/>
      <c r="Y521" s="557"/>
      <c r="Z521" s="506"/>
      <c r="AA521" s="507"/>
      <c r="AB521" s="507"/>
      <c r="AC521" s="564"/>
      <c r="AD521" s="507"/>
      <c r="AE521" s="507"/>
      <c r="AF521" s="507"/>
      <c r="AG521" s="507"/>
      <c r="AH521" s="507"/>
      <c r="AI521" s="507"/>
      <c r="AJ521" s="507"/>
      <c r="AK521" s="507"/>
      <c r="AL521" s="507"/>
      <c r="AM521" s="507"/>
      <c r="AN521" s="507"/>
      <c r="AO521" s="507"/>
      <c r="AP521" s="507"/>
      <c r="AQ521" s="563"/>
      <c r="AR521" s="563"/>
      <c r="AS521" s="507"/>
      <c r="AT521" s="507"/>
      <c r="AU521" s="507"/>
      <c r="AV521" s="507"/>
      <c r="AW521" s="507"/>
      <c r="AX521" s="507"/>
      <c r="AY521" s="507"/>
      <c r="AZ521" s="507"/>
      <c r="BA521" s="507"/>
      <c r="BB521" s="507"/>
      <c r="BC521" s="507"/>
      <c r="BD521" s="507"/>
      <c r="BE521" s="507"/>
      <c r="BF521" s="507"/>
      <c r="BG521" s="507"/>
      <c r="BH521" s="507"/>
      <c r="BI521" s="507"/>
      <c r="BJ521" s="507"/>
      <c r="BK521" s="507"/>
      <c r="BL521" s="507"/>
      <c r="BM521" s="507"/>
    </row>
    <row r="522" spans="1:65" ht="27" customHeight="1" x14ac:dyDescent="0.2">
      <c r="A522" s="564"/>
      <c r="B522" s="507"/>
      <c r="C522" s="507"/>
      <c r="D522" s="507"/>
      <c r="E522" s="507"/>
      <c r="F522" s="507"/>
      <c r="G522" s="507"/>
      <c r="H522" s="506"/>
      <c r="I522" s="1014"/>
      <c r="J522" s="506"/>
      <c r="K522" s="557"/>
      <c r="L522" s="506"/>
      <c r="M522" s="506"/>
      <c r="N522" s="506"/>
      <c r="O522" s="506"/>
      <c r="P522" s="1013"/>
      <c r="Q522" s="506"/>
      <c r="R522" s="558"/>
      <c r="S522" s="506"/>
      <c r="T522" s="506"/>
      <c r="U522" s="1012"/>
      <c r="V522" s="743"/>
      <c r="W522" s="506"/>
      <c r="X522" s="742"/>
      <c r="Y522" s="557"/>
      <c r="Z522" s="506"/>
      <c r="AA522" s="507"/>
      <c r="AB522" s="507"/>
      <c r="AC522" s="564"/>
      <c r="AD522" s="507"/>
      <c r="AE522" s="507"/>
      <c r="AF522" s="507"/>
      <c r="AG522" s="507"/>
      <c r="AH522" s="507"/>
      <c r="AI522" s="507"/>
      <c r="AJ522" s="507"/>
      <c r="AK522" s="507"/>
      <c r="AL522" s="507"/>
      <c r="AM522" s="507"/>
      <c r="AN522" s="507"/>
      <c r="AO522" s="507"/>
      <c r="AP522" s="507"/>
      <c r="AQ522" s="563"/>
      <c r="AR522" s="563"/>
      <c r="AS522" s="507"/>
      <c r="AT522" s="507"/>
      <c r="AU522" s="507"/>
      <c r="AV522" s="507"/>
      <c r="AW522" s="507"/>
      <c r="AX522" s="507"/>
      <c r="AY522" s="507"/>
      <c r="AZ522" s="507"/>
      <c r="BA522" s="507"/>
      <c r="BB522" s="507"/>
      <c r="BC522" s="507"/>
      <c r="BD522" s="507"/>
      <c r="BE522" s="507"/>
      <c r="BF522" s="507"/>
      <c r="BG522" s="507"/>
      <c r="BH522" s="507"/>
      <c r="BI522" s="507"/>
      <c r="BJ522" s="507"/>
      <c r="BK522" s="507"/>
      <c r="BL522" s="507"/>
      <c r="BM522" s="507"/>
    </row>
    <row r="523" spans="1:65" ht="27" customHeight="1" x14ac:dyDescent="0.2">
      <c r="A523" s="564"/>
      <c r="B523" s="507"/>
      <c r="C523" s="507"/>
      <c r="D523" s="507"/>
      <c r="E523" s="507"/>
      <c r="F523" s="507"/>
      <c r="G523" s="507"/>
      <c r="H523" s="506"/>
      <c r="I523" s="1014"/>
      <c r="J523" s="506"/>
      <c r="K523" s="557"/>
      <c r="L523" s="506"/>
      <c r="M523" s="506"/>
      <c r="N523" s="506"/>
      <c r="O523" s="506"/>
      <c r="P523" s="1013"/>
      <c r="Q523" s="506"/>
      <c r="R523" s="558"/>
      <c r="S523" s="506"/>
      <c r="T523" s="506"/>
      <c r="U523" s="1012"/>
      <c r="V523" s="743"/>
      <c r="W523" s="506"/>
      <c r="X523" s="742"/>
      <c r="Y523" s="557"/>
      <c r="Z523" s="506"/>
      <c r="AA523" s="507"/>
      <c r="AB523" s="507"/>
      <c r="AC523" s="564"/>
      <c r="AD523" s="507"/>
      <c r="AE523" s="507"/>
      <c r="AF523" s="507"/>
      <c r="AG523" s="507"/>
      <c r="AH523" s="507"/>
      <c r="AI523" s="507"/>
      <c r="AJ523" s="507"/>
      <c r="AK523" s="507"/>
      <c r="AL523" s="507"/>
      <c r="AM523" s="507"/>
      <c r="AN523" s="507"/>
      <c r="AO523" s="507"/>
      <c r="AP523" s="507"/>
      <c r="AQ523" s="563"/>
      <c r="AR523" s="563"/>
      <c r="AS523" s="507"/>
      <c r="AT523" s="507"/>
      <c r="AU523" s="507"/>
      <c r="AV523" s="507"/>
      <c r="AW523" s="507"/>
      <c r="AX523" s="507"/>
      <c r="AY523" s="507"/>
      <c r="AZ523" s="507"/>
      <c r="BA523" s="507"/>
      <c r="BB523" s="507"/>
      <c r="BC523" s="507"/>
      <c r="BD523" s="507"/>
      <c r="BE523" s="507"/>
      <c r="BF523" s="507"/>
      <c r="BG523" s="507"/>
      <c r="BH523" s="507"/>
      <c r="BI523" s="507"/>
      <c r="BJ523" s="507"/>
      <c r="BK523" s="507"/>
      <c r="BL523" s="507"/>
      <c r="BM523" s="507"/>
    </row>
    <row r="524" spans="1:65" ht="27" customHeight="1" x14ac:dyDescent="0.2">
      <c r="A524" s="564"/>
      <c r="B524" s="507"/>
      <c r="C524" s="507"/>
      <c r="D524" s="507"/>
      <c r="E524" s="507"/>
      <c r="F524" s="507"/>
      <c r="G524" s="507"/>
      <c r="H524" s="506"/>
      <c r="I524" s="1014"/>
      <c r="J524" s="506"/>
      <c r="K524" s="557"/>
      <c r="L524" s="506"/>
      <c r="M524" s="506"/>
      <c r="N524" s="506"/>
      <c r="O524" s="506"/>
      <c r="P524" s="1013"/>
      <c r="Q524" s="506"/>
      <c r="R524" s="558"/>
      <c r="S524" s="506"/>
      <c r="T524" s="506"/>
      <c r="U524" s="1012"/>
      <c r="V524" s="743"/>
      <c r="W524" s="506"/>
      <c r="X524" s="742"/>
      <c r="Y524" s="557"/>
      <c r="Z524" s="506"/>
      <c r="AA524" s="507"/>
      <c r="AB524" s="507"/>
      <c r="AC524" s="564"/>
      <c r="AD524" s="507"/>
      <c r="AE524" s="507"/>
      <c r="AF524" s="507"/>
      <c r="AG524" s="507"/>
      <c r="AH524" s="507"/>
      <c r="AI524" s="507"/>
      <c r="AJ524" s="507"/>
      <c r="AK524" s="507"/>
      <c r="AL524" s="507"/>
      <c r="AM524" s="507"/>
      <c r="AN524" s="507"/>
      <c r="AO524" s="507"/>
      <c r="AP524" s="507"/>
      <c r="AQ524" s="563"/>
      <c r="AR524" s="563"/>
      <c r="AS524" s="507"/>
      <c r="AT524" s="507"/>
      <c r="AU524" s="507"/>
      <c r="AV524" s="507"/>
      <c r="AW524" s="507"/>
      <c r="AX524" s="507"/>
      <c r="AY524" s="507"/>
      <c r="AZ524" s="507"/>
      <c r="BA524" s="507"/>
      <c r="BB524" s="507"/>
      <c r="BC524" s="507"/>
      <c r="BD524" s="507"/>
      <c r="BE524" s="507"/>
      <c r="BF524" s="507"/>
      <c r="BG524" s="507"/>
      <c r="BH524" s="507"/>
      <c r="BI524" s="507"/>
      <c r="BJ524" s="507"/>
      <c r="BK524" s="507"/>
      <c r="BL524" s="507"/>
      <c r="BM524" s="507"/>
    </row>
    <row r="525" spans="1:65" ht="27" customHeight="1" x14ac:dyDescent="0.2">
      <c r="A525" s="564"/>
      <c r="B525" s="507"/>
      <c r="C525" s="507"/>
      <c r="D525" s="507"/>
      <c r="E525" s="507"/>
      <c r="F525" s="507"/>
      <c r="G525" s="507"/>
      <c r="H525" s="506"/>
      <c r="I525" s="1014"/>
      <c r="J525" s="506"/>
      <c r="K525" s="557"/>
      <c r="L525" s="506"/>
      <c r="M525" s="506"/>
      <c r="N525" s="506"/>
      <c r="O525" s="506"/>
      <c r="P525" s="1013"/>
      <c r="Q525" s="506"/>
      <c r="R525" s="558"/>
      <c r="S525" s="506"/>
      <c r="T525" s="506"/>
      <c r="U525" s="1012"/>
      <c r="V525" s="743"/>
      <c r="W525" s="506"/>
      <c r="X525" s="742"/>
      <c r="Y525" s="557"/>
      <c r="Z525" s="506"/>
      <c r="AA525" s="507"/>
      <c r="AB525" s="507"/>
      <c r="AC525" s="564"/>
      <c r="AD525" s="507"/>
      <c r="AE525" s="507"/>
      <c r="AF525" s="507"/>
      <c r="AG525" s="507"/>
      <c r="AH525" s="507"/>
      <c r="AI525" s="507"/>
      <c r="AJ525" s="507"/>
      <c r="AK525" s="507"/>
      <c r="AL525" s="507"/>
      <c r="AM525" s="507"/>
      <c r="AN525" s="507"/>
      <c r="AO525" s="507"/>
      <c r="AP525" s="507"/>
      <c r="AQ525" s="563"/>
      <c r="AR525" s="563"/>
      <c r="AS525" s="507"/>
      <c r="AT525" s="507"/>
      <c r="AU525" s="507"/>
      <c r="AV525" s="507"/>
      <c r="AW525" s="507"/>
      <c r="AX525" s="507"/>
      <c r="AY525" s="507"/>
      <c r="AZ525" s="507"/>
      <c r="BA525" s="507"/>
      <c r="BB525" s="507"/>
      <c r="BC525" s="507"/>
      <c r="BD525" s="507"/>
      <c r="BE525" s="507"/>
      <c r="BF525" s="507"/>
      <c r="BG525" s="507"/>
      <c r="BH525" s="507"/>
      <c r="BI525" s="507"/>
      <c r="BJ525" s="507"/>
      <c r="BK525" s="507"/>
      <c r="BL525" s="507"/>
      <c r="BM525" s="507"/>
    </row>
    <row r="526" spans="1:65" ht="27" customHeight="1" x14ac:dyDescent="0.2">
      <c r="A526" s="564"/>
      <c r="B526" s="507"/>
      <c r="C526" s="507"/>
      <c r="D526" s="507"/>
      <c r="E526" s="507"/>
      <c r="F526" s="507"/>
      <c r="G526" s="507"/>
      <c r="H526" s="506"/>
      <c r="I526" s="1014"/>
      <c r="J526" s="506"/>
      <c r="K526" s="557"/>
      <c r="L526" s="506"/>
      <c r="M526" s="506"/>
      <c r="N526" s="506"/>
      <c r="O526" s="506"/>
      <c r="P526" s="1013"/>
      <c r="Q526" s="506"/>
      <c r="R526" s="558"/>
      <c r="S526" s="506"/>
      <c r="T526" s="506"/>
      <c r="U526" s="1012"/>
      <c r="V526" s="743"/>
      <c r="W526" s="506"/>
      <c r="X526" s="742"/>
      <c r="Y526" s="557"/>
      <c r="Z526" s="506"/>
      <c r="AA526" s="507"/>
      <c r="AB526" s="507"/>
      <c r="AC526" s="564"/>
      <c r="AD526" s="507"/>
      <c r="AE526" s="507"/>
      <c r="AF526" s="507"/>
      <c r="AG526" s="507"/>
      <c r="AH526" s="507"/>
      <c r="AI526" s="507"/>
      <c r="AJ526" s="507"/>
      <c r="AK526" s="507"/>
      <c r="AL526" s="507"/>
      <c r="AM526" s="507"/>
      <c r="AN526" s="507"/>
      <c r="AO526" s="507"/>
      <c r="AP526" s="507"/>
      <c r="AQ526" s="563"/>
      <c r="AR526" s="563"/>
      <c r="AS526" s="507"/>
      <c r="AT526" s="507"/>
      <c r="AU526" s="507"/>
      <c r="AV526" s="507"/>
      <c r="AW526" s="507"/>
      <c r="AX526" s="507"/>
      <c r="AY526" s="507"/>
      <c r="AZ526" s="507"/>
      <c r="BA526" s="507"/>
      <c r="BB526" s="507"/>
      <c r="BC526" s="507"/>
      <c r="BD526" s="507"/>
      <c r="BE526" s="507"/>
      <c r="BF526" s="507"/>
      <c r="BG526" s="507"/>
      <c r="BH526" s="507"/>
      <c r="BI526" s="507"/>
      <c r="BJ526" s="507"/>
      <c r="BK526" s="507"/>
      <c r="BL526" s="507"/>
      <c r="BM526" s="507"/>
    </row>
    <row r="527" spans="1:65" ht="27" customHeight="1" x14ac:dyDescent="0.2">
      <c r="A527" s="564"/>
      <c r="B527" s="507"/>
      <c r="C527" s="507"/>
      <c r="D527" s="507"/>
      <c r="E527" s="507"/>
      <c r="F527" s="507"/>
      <c r="G527" s="507"/>
      <c r="H527" s="506"/>
      <c r="I527" s="1014"/>
      <c r="J527" s="506"/>
      <c r="K527" s="557"/>
      <c r="L527" s="506"/>
      <c r="M527" s="506"/>
      <c r="N527" s="506"/>
      <c r="O527" s="506"/>
      <c r="P527" s="1013"/>
      <c r="Q527" s="506"/>
      <c r="R527" s="558"/>
      <c r="S527" s="506"/>
      <c r="T527" s="506"/>
      <c r="U527" s="1012"/>
      <c r="V527" s="743"/>
      <c r="W527" s="506"/>
      <c r="X527" s="742"/>
      <c r="Y527" s="557"/>
      <c r="Z527" s="506"/>
      <c r="AA527" s="507"/>
      <c r="AB527" s="507"/>
      <c r="AC527" s="564"/>
      <c r="AD527" s="507"/>
      <c r="AE527" s="507"/>
      <c r="AF527" s="507"/>
      <c r="AG527" s="507"/>
      <c r="AH527" s="507"/>
      <c r="AI527" s="507"/>
      <c r="AJ527" s="507"/>
      <c r="AK527" s="507"/>
      <c r="AL527" s="507"/>
      <c r="AM527" s="507"/>
      <c r="AN527" s="507"/>
      <c r="AO527" s="507"/>
      <c r="AP527" s="507"/>
      <c r="AQ527" s="563"/>
      <c r="AR527" s="563"/>
      <c r="AS527" s="507"/>
      <c r="AT527" s="507"/>
      <c r="AU527" s="507"/>
      <c r="AV527" s="507"/>
      <c r="AW527" s="507"/>
      <c r="AX527" s="507"/>
      <c r="AY527" s="507"/>
      <c r="AZ527" s="507"/>
      <c r="BA527" s="507"/>
      <c r="BB527" s="507"/>
      <c r="BC527" s="507"/>
      <c r="BD527" s="507"/>
      <c r="BE527" s="507"/>
      <c r="BF527" s="507"/>
      <c r="BG527" s="507"/>
      <c r="BH527" s="507"/>
      <c r="BI527" s="507"/>
      <c r="BJ527" s="507"/>
      <c r="BK527" s="507"/>
      <c r="BL527" s="507"/>
      <c r="BM527" s="507"/>
    </row>
    <row r="528" spans="1:65" ht="27" customHeight="1" x14ac:dyDescent="0.2">
      <c r="A528" s="564"/>
      <c r="B528" s="507"/>
      <c r="C528" s="507"/>
      <c r="D528" s="507"/>
      <c r="E528" s="507"/>
      <c r="F528" s="507"/>
      <c r="G528" s="507"/>
      <c r="H528" s="506"/>
      <c r="I528" s="1014"/>
      <c r="J528" s="506"/>
      <c r="K528" s="557"/>
      <c r="L528" s="506"/>
      <c r="M528" s="506"/>
      <c r="N528" s="506"/>
      <c r="O528" s="506"/>
      <c r="P528" s="1013"/>
      <c r="Q528" s="506"/>
      <c r="R528" s="558"/>
      <c r="S528" s="506"/>
      <c r="T528" s="506"/>
      <c r="U528" s="1012"/>
      <c r="V528" s="743"/>
      <c r="W528" s="506"/>
      <c r="X528" s="742"/>
      <c r="Y528" s="557"/>
      <c r="Z528" s="506"/>
      <c r="AA528" s="507"/>
      <c r="AB528" s="507"/>
      <c r="AC528" s="564"/>
      <c r="AD528" s="507"/>
      <c r="AE528" s="507"/>
      <c r="AF528" s="507"/>
      <c r="AG528" s="507"/>
      <c r="AH528" s="507"/>
      <c r="AI528" s="507"/>
      <c r="AJ528" s="507"/>
      <c r="AK528" s="507"/>
      <c r="AL528" s="507"/>
      <c r="AM528" s="507"/>
      <c r="AN528" s="507"/>
      <c r="AO528" s="507"/>
      <c r="AP528" s="507"/>
      <c r="AQ528" s="563"/>
      <c r="AR528" s="563"/>
      <c r="AS528" s="507"/>
      <c r="AT528" s="507"/>
      <c r="AU528" s="507"/>
      <c r="AV528" s="507"/>
      <c r="AW528" s="507"/>
      <c r="AX528" s="507"/>
      <c r="AY528" s="507"/>
      <c r="AZ528" s="507"/>
      <c r="BA528" s="507"/>
      <c r="BB528" s="507"/>
      <c r="BC528" s="507"/>
      <c r="BD528" s="507"/>
      <c r="BE528" s="507"/>
      <c r="BF528" s="507"/>
      <c r="BG528" s="507"/>
      <c r="BH528" s="507"/>
      <c r="BI528" s="507"/>
      <c r="BJ528" s="507"/>
      <c r="BK528" s="507"/>
      <c r="BL528" s="507"/>
      <c r="BM528" s="507"/>
    </row>
    <row r="529" spans="1:65" ht="27" customHeight="1" x14ac:dyDescent="0.2">
      <c r="A529" s="564"/>
      <c r="B529" s="507"/>
      <c r="C529" s="507"/>
      <c r="D529" s="507"/>
      <c r="E529" s="507"/>
      <c r="F529" s="507"/>
      <c r="G529" s="507"/>
      <c r="H529" s="506"/>
      <c r="I529" s="1014"/>
      <c r="J529" s="506"/>
      <c r="K529" s="557"/>
      <c r="L529" s="506"/>
      <c r="M529" s="506"/>
      <c r="N529" s="506"/>
      <c r="O529" s="506"/>
      <c r="P529" s="1013"/>
      <c r="Q529" s="506"/>
      <c r="R529" s="558"/>
      <c r="S529" s="506"/>
      <c r="T529" s="506"/>
      <c r="U529" s="1012"/>
      <c r="V529" s="743"/>
      <c r="W529" s="506"/>
      <c r="X529" s="742"/>
      <c r="Y529" s="557"/>
      <c r="Z529" s="506"/>
      <c r="AA529" s="507"/>
      <c r="AB529" s="507"/>
      <c r="AC529" s="564"/>
      <c r="AD529" s="507"/>
      <c r="AE529" s="507"/>
      <c r="AF529" s="507"/>
      <c r="AG529" s="507"/>
      <c r="AH529" s="507"/>
      <c r="AI529" s="507"/>
      <c r="AJ529" s="507"/>
      <c r="AK529" s="507"/>
      <c r="AL529" s="507"/>
      <c r="AM529" s="507"/>
      <c r="AN529" s="507"/>
      <c r="AO529" s="507"/>
      <c r="AP529" s="507"/>
      <c r="AQ529" s="563"/>
      <c r="AR529" s="563"/>
      <c r="AS529" s="507"/>
      <c r="AT529" s="507"/>
      <c r="AU529" s="507"/>
      <c r="AV529" s="507"/>
      <c r="AW529" s="507"/>
      <c r="AX529" s="507"/>
      <c r="AY529" s="507"/>
      <c r="AZ529" s="507"/>
      <c r="BA529" s="507"/>
      <c r="BB529" s="507"/>
      <c r="BC529" s="507"/>
      <c r="BD529" s="507"/>
      <c r="BE529" s="507"/>
      <c r="BF529" s="507"/>
      <c r="BG529" s="507"/>
      <c r="BH529" s="507"/>
      <c r="BI529" s="507"/>
      <c r="BJ529" s="507"/>
      <c r="BK529" s="507"/>
      <c r="BL529" s="507"/>
      <c r="BM529" s="507"/>
    </row>
    <row r="530" spans="1:65" ht="27" customHeight="1" x14ac:dyDescent="0.2">
      <c r="A530" s="564"/>
      <c r="B530" s="507"/>
      <c r="C530" s="507"/>
      <c r="D530" s="507"/>
      <c r="E530" s="507"/>
      <c r="F530" s="507"/>
      <c r="G530" s="507"/>
      <c r="H530" s="506"/>
      <c r="I530" s="1014"/>
      <c r="J530" s="506"/>
      <c r="K530" s="557"/>
      <c r="L530" s="506"/>
      <c r="M530" s="506"/>
      <c r="N530" s="506"/>
      <c r="O530" s="506"/>
      <c r="P530" s="1013"/>
      <c r="Q530" s="506"/>
      <c r="R530" s="558"/>
      <c r="S530" s="506"/>
      <c r="T530" s="506"/>
      <c r="U530" s="1012"/>
      <c r="V530" s="743"/>
      <c r="W530" s="506"/>
      <c r="X530" s="742"/>
      <c r="Y530" s="557"/>
      <c r="Z530" s="506"/>
      <c r="AA530" s="507"/>
      <c r="AB530" s="507"/>
      <c r="AC530" s="564"/>
      <c r="AD530" s="507"/>
      <c r="AE530" s="507"/>
      <c r="AF530" s="507"/>
      <c r="AG530" s="507"/>
      <c r="AH530" s="507"/>
      <c r="AI530" s="507"/>
      <c r="AJ530" s="507"/>
      <c r="AK530" s="507"/>
      <c r="AL530" s="507"/>
      <c r="AM530" s="507"/>
      <c r="AN530" s="507"/>
      <c r="AO530" s="507"/>
      <c r="AP530" s="507"/>
      <c r="AQ530" s="563"/>
      <c r="AR530" s="563"/>
      <c r="AS530" s="507"/>
      <c r="AT530" s="507"/>
      <c r="AU530" s="507"/>
      <c r="AV530" s="507"/>
      <c r="AW530" s="507"/>
      <c r="AX530" s="507"/>
      <c r="AY530" s="507"/>
      <c r="AZ530" s="507"/>
      <c r="BA530" s="507"/>
      <c r="BB530" s="507"/>
      <c r="BC530" s="507"/>
      <c r="BD530" s="507"/>
      <c r="BE530" s="507"/>
      <c r="BF530" s="507"/>
      <c r="BG530" s="507"/>
      <c r="BH530" s="507"/>
      <c r="BI530" s="507"/>
      <c r="BJ530" s="507"/>
      <c r="BK530" s="507"/>
      <c r="BL530" s="507"/>
      <c r="BM530" s="507"/>
    </row>
    <row r="531" spans="1:65" ht="27" customHeight="1" x14ac:dyDescent="0.2">
      <c r="A531" s="564"/>
      <c r="B531" s="507"/>
      <c r="C531" s="507"/>
      <c r="D531" s="507"/>
      <c r="E531" s="507"/>
      <c r="F531" s="507"/>
      <c r="G531" s="507"/>
      <c r="H531" s="506"/>
      <c r="I531" s="1014"/>
      <c r="J531" s="506"/>
      <c r="K531" s="557"/>
      <c r="L531" s="506"/>
      <c r="M531" s="506"/>
      <c r="N531" s="506"/>
      <c r="O531" s="506"/>
      <c r="P531" s="1013"/>
      <c r="Q531" s="506"/>
      <c r="R531" s="558"/>
      <c r="S531" s="506"/>
      <c r="T531" s="506"/>
      <c r="U531" s="1012"/>
      <c r="V531" s="743"/>
      <c r="W531" s="506"/>
      <c r="X531" s="742"/>
      <c r="Y531" s="557"/>
      <c r="Z531" s="506"/>
      <c r="AA531" s="507"/>
      <c r="AB531" s="507"/>
      <c r="AC531" s="564"/>
      <c r="AD531" s="507"/>
      <c r="AE531" s="507"/>
      <c r="AF531" s="507"/>
      <c r="AG531" s="507"/>
      <c r="AH531" s="507"/>
      <c r="AI531" s="507"/>
      <c r="AJ531" s="507"/>
      <c r="AK531" s="507"/>
      <c r="AL531" s="507"/>
      <c r="AM531" s="507"/>
      <c r="AN531" s="507"/>
      <c r="AO531" s="507"/>
      <c r="AP531" s="507"/>
      <c r="AQ531" s="563"/>
      <c r="AR531" s="563"/>
      <c r="AS531" s="507"/>
      <c r="AT531" s="507"/>
      <c r="AU531" s="507"/>
      <c r="AV531" s="507"/>
      <c r="AW531" s="507"/>
      <c r="AX531" s="507"/>
      <c r="AY531" s="507"/>
      <c r="AZ531" s="507"/>
      <c r="BA531" s="507"/>
      <c r="BB531" s="507"/>
      <c r="BC531" s="507"/>
      <c r="BD531" s="507"/>
      <c r="BE531" s="507"/>
      <c r="BF531" s="507"/>
      <c r="BG531" s="507"/>
      <c r="BH531" s="507"/>
      <c r="BI531" s="507"/>
      <c r="BJ531" s="507"/>
      <c r="BK531" s="507"/>
      <c r="BL531" s="507"/>
      <c r="BM531" s="507"/>
    </row>
    <row r="532" spans="1:65" ht="27" customHeight="1" x14ac:dyDescent="0.2">
      <c r="A532" s="564"/>
      <c r="B532" s="507"/>
      <c r="C532" s="507"/>
      <c r="D532" s="507"/>
      <c r="E532" s="507"/>
      <c r="F532" s="507"/>
      <c r="G532" s="507"/>
      <c r="H532" s="506"/>
      <c r="I532" s="1014"/>
      <c r="J532" s="506"/>
      <c r="K532" s="557"/>
      <c r="L532" s="506"/>
      <c r="M532" s="506"/>
      <c r="N532" s="506"/>
      <c r="O532" s="506"/>
      <c r="P532" s="1013"/>
      <c r="Q532" s="506"/>
      <c r="R532" s="558"/>
      <c r="S532" s="506"/>
      <c r="T532" s="506"/>
      <c r="U532" s="1012"/>
      <c r="V532" s="743"/>
      <c r="W532" s="506"/>
      <c r="X532" s="742"/>
      <c r="Y532" s="557"/>
      <c r="Z532" s="506"/>
      <c r="AA532" s="507"/>
      <c r="AB532" s="507"/>
      <c r="AC532" s="564"/>
      <c r="AD532" s="507"/>
      <c r="AE532" s="507"/>
      <c r="AF532" s="507"/>
      <c r="AG532" s="507"/>
      <c r="AH532" s="507"/>
      <c r="AI532" s="507"/>
      <c r="AJ532" s="507"/>
      <c r="AK532" s="507"/>
      <c r="AL532" s="507"/>
      <c r="AM532" s="507"/>
      <c r="AN532" s="507"/>
      <c r="AO532" s="507"/>
      <c r="AP532" s="507"/>
      <c r="AQ532" s="563"/>
      <c r="AR532" s="563"/>
      <c r="AS532" s="507"/>
      <c r="AT532" s="507"/>
      <c r="AU532" s="507"/>
      <c r="AV532" s="507"/>
      <c r="AW532" s="507"/>
      <c r="AX532" s="507"/>
      <c r="AY532" s="507"/>
      <c r="AZ532" s="507"/>
      <c r="BA532" s="507"/>
      <c r="BB532" s="507"/>
      <c r="BC532" s="507"/>
      <c r="BD532" s="507"/>
      <c r="BE532" s="507"/>
      <c r="BF532" s="507"/>
      <c r="BG532" s="507"/>
      <c r="BH532" s="507"/>
      <c r="BI532" s="507"/>
      <c r="BJ532" s="507"/>
      <c r="BK532" s="507"/>
      <c r="BL532" s="507"/>
      <c r="BM532" s="507"/>
    </row>
    <row r="533" spans="1:65" ht="27" customHeight="1" x14ac:dyDescent="0.2">
      <c r="A533" s="564"/>
      <c r="B533" s="507"/>
      <c r="C533" s="507"/>
      <c r="D533" s="507"/>
      <c r="E533" s="507"/>
      <c r="F533" s="507"/>
      <c r="G533" s="507"/>
      <c r="H533" s="506"/>
      <c r="I533" s="1014"/>
      <c r="J533" s="506"/>
      <c r="K533" s="557"/>
      <c r="L533" s="506"/>
      <c r="M533" s="506"/>
      <c r="N533" s="506"/>
      <c r="O533" s="506"/>
      <c r="P533" s="1013"/>
      <c r="Q533" s="506"/>
      <c r="R533" s="558"/>
      <c r="S533" s="506"/>
      <c r="T533" s="506"/>
      <c r="U533" s="1012"/>
      <c r="V533" s="743"/>
      <c r="W533" s="506"/>
      <c r="X533" s="742"/>
      <c r="Y533" s="557"/>
      <c r="Z533" s="506"/>
      <c r="AA533" s="507"/>
      <c r="AB533" s="507"/>
      <c r="AC533" s="564"/>
      <c r="AD533" s="507"/>
      <c r="AE533" s="507"/>
      <c r="AF533" s="507"/>
      <c r="AG533" s="507"/>
      <c r="AH533" s="507"/>
      <c r="AI533" s="507"/>
      <c r="AJ533" s="507"/>
      <c r="AK533" s="507"/>
      <c r="AL533" s="507"/>
      <c r="AM533" s="507"/>
      <c r="AN533" s="507"/>
      <c r="AO533" s="507"/>
      <c r="AP533" s="507"/>
      <c r="AQ533" s="563"/>
      <c r="AR533" s="563"/>
      <c r="AS533" s="507"/>
      <c r="AT533" s="507"/>
      <c r="AU533" s="507"/>
      <c r="AV533" s="507"/>
      <c r="AW533" s="507"/>
      <c r="AX533" s="507"/>
      <c r="AY533" s="507"/>
      <c r="AZ533" s="507"/>
      <c r="BA533" s="507"/>
      <c r="BB533" s="507"/>
      <c r="BC533" s="507"/>
      <c r="BD533" s="507"/>
      <c r="BE533" s="507"/>
      <c r="BF533" s="507"/>
      <c r="BG533" s="507"/>
      <c r="BH533" s="507"/>
      <c r="BI533" s="507"/>
      <c r="BJ533" s="507"/>
      <c r="BK533" s="507"/>
      <c r="BL533" s="507"/>
      <c r="BM533" s="507"/>
    </row>
    <row r="534" spans="1:65" ht="27" customHeight="1" x14ac:dyDescent="0.2">
      <c r="A534" s="564"/>
      <c r="B534" s="507"/>
      <c r="C534" s="507"/>
      <c r="D534" s="507"/>
      <c r="E534" s="507"/>
      <c r="F534" s="507"/>
      <c r="G534" s="507"/>
      <c r="H534" s="506"/>
      <c r="I534" s="1014"/>
      <c r="J534" s="506"/>
      <c r="K534" s="557"/>
      <c r="L534" s="506"/>
      <c r="M534" s="506"/>
      <c r="N534" s="506"/>
      <c r="O534" s="506"/>
      <c r="P534" s="1013"/>
      <c r="Q534" s="506"/>
      <c r="R534" s="558"/>
      <c r="S534" s="506"/>
      <c r="T534" s="506"/>
      <c r="U534" s="1012"/>
      <c r="V534" s="743"/>
      <c r="W534" s="506"/>
      <c r="X534" s="742"/>
      <c r="Y534" s="557"/>
      <c r="Z534" s="506"/>
      <c r="AA534" s="507"/>
      <c r="AB534" s="507"/>
      <c r="AC534" s="564"/>
      <c r="AD534" s="507"/>
      <c r="AE534" s="507"/>
      <c r="AF534" s="507"/>
      <c r="AG534" s="507"/>
      <c r="AH534" s="507"/>
      <c r="AI534" s="507"/>
      <c r="AJ534" s="507"/>
      <c r="AK534" s="507"/>
      <c r="AL534" s="507"/>
      <c r="AM534" s="507"/>
      <c r="AN534" s="507"/>
      <c r="AO534" s="507"/>
      <c r="AP534" s="507"/>
      <c r="AQ534" s="563"/>
      <c r="AR534" s="563"/>
      <c r="AS534" s="507"/>
      <c r="AT534" s="507"/>
      <c r="AU534" s="507"/>
      <c r="AV534" s="507"/>
      <c r="AW534" s="507"/>
      <c r="AX534" s="507"/>
      <c r="AY534" s="507"/>
      <c r="AZ534" s="507"/>
      <c r="BA534" s="507"/>
      <c r="BB534" s="507"/>
      <c r="BC534" s="507"/>
      <c r="BD534" s="507"/>
      <c r="BE534" s="507"/>
      <c r="BF534" s="507"/>
      <c r="BG534" s="507"/>
      <c r="BH534" s="507"/>
      <c r="BI534" s="507"/>
      <c r="BJ534" s="507"/>
      <c r="BK534" s="507"/>
      <c r="BL534" s="507"/>
      <c r="BM534" s="507"/>
    </row>
    <row r="535" spans="1:65" ht="27" customHeight="1" x14ac:dyDescent="0.2">
      <c r="A535" s="564"/>
      <c r="B535" s="507"/>
      <c r="C535" s="507"/>
      <c r="D535" s="507"/>
      <c r="E535" s="507"/>
      <c r="F535" s="507"/>
      <c r="G535" s="507"/>
      <c r="H535" s="506"/>
      <c r="I535" s="1014"/>
      <c r="J535" s="506"/>
      <c r="K535" s="557"/>
      <c r="L535" s="506"/>
      <c r="M535" s="506"/>
      <c r="N535" s="506"/>
      <c r="O535" s="506"/>
      <c r="P535" s="1013"/>
      <c r="Q535" s="506"/>
      <c r="R535" s="558"/>
      <c r="S535" s="506"/>
      <c r="T535" s="506"/>
      <c r="U535" s="1012"/>
      <c r="V535" s="743"/>
      <c r="W535" s="506"/>
      <c r="X535" s="742"/>
      <c r="Y535" s="557"/>
      <c r="Z535" s="506"/>
      <c r="AA535" s="507"/>
      <c r="AB535" s="507"/>
      <c r="AC535" s="564"/>
      <c r="AD535" s="507"/>
      <c r="AE535" s="507"/>
      <c r="AF535" s="507"/>
      <c r="AG535" s="507"/>
      <c r="AH535" s="507"/>
      <c r="AI535" s="507"/>
      <c r="AJ535" s="507"/>
      <c r="AK535" s="507"/>
      <c r="AL535" s="507"/>
      <c r="AM535" s="507"/>
      <c r="AN535" s="507"/>
      <c r="AO535" s="507"/>
      <c r="AP535" s="507"/>
      <c r="AQ535" s="563"/>
      <c r="AR535" s="563"/>
      <c r="AS535" s="507"/>
      <c r="AT535" s="507"/>
      <c r="AU535" s="507"/>
      <c r="AV535" s="507"/>
      <c r="AW535" s="507"/>
      <c r="AX535" s="507"/>
      <c r="AY535" s="507"/>
      <c r="AZ535" s="507"/>
      <c r="BA535" s="507"/>
      <c r="BB535" s="507"/>
      <c r="BC535" s="507"/>
      <c r="BD535" s="507"/>
      <c r="BE535" s="507"/>
      <c r="BF535" s="507"/>
      <c r="BG535" s="507"/>
      <c r="BH535" s="507"/>
      <c r="BI535" s="507"/>
      <c r="BJ535" s="507"/>
      <c r="BK535" s="507"/>
      <c r="BL535" s="507"/>
      <c r="BM535" s="507"/>
    </row>
    <row r="536" spans="1:65" ht="27" customHeight="1" x14ac:dyDescent="0.2">
      <c r="A536" s="564"/>
      <c r="B536" s="507"/>
      <c r="C536" s="507"/>
      <c r="D536" s="507"/>
      <c r="E536" s="507"/>
      <c r="F536" s="507"/>
      <c r="G536" s="507"/>
      <c r="H536" s="506"/>
      <c r="I536" s="1014"/>
      <c r="J536" s="506"/>
      <c r="K536" s="557"/>
      <c r="L536" s="506"/>
      <c r="M536" s="506"/>
      <c r="N536" s="506"/>
      <c r="O536" s="506"/>
      <c r="P536" s="1013"/>
      <c r="Q536" s="506"/>
      <c r="R536" s="558"/>
      <c r="S536" s="506"/>
      <c r="T536" s="506"/>
      <c r="U536" s="1012"/>
      <c r="V536" s="743"/>
      <c r="W536" s="506"/>
      <c r="X536" s="742"/>
      <c r="Y536" s="557"/>
      <c r="Z536" s="506"/>
      <c r="AA536" s="507"/>
      <c r="AB536" s="507"/>
      <c r="AC536" s="564"/>
      <c r="AD536" s="507"/>
      <c r="AE536" s="507"/>
      <c r="AF536" s="507"/>
      <c r="AG536" s="507"/>
      <c r="AH536" s="507"/>
      <c r="AI536" s="507"/>
      <c r="AJ536" s="507"/>
      <c r="AK536" s="507"/>
      <c r="AL536" s="507"/>
      <c r="AM536" s="507"/>
      <c r="AN536" s="507"/>
      <c r="AO536" s="507"/>
      <c r="AP536" s="507"/>
      <c r="AQ536" s="563"/>
      <c r="AR536" s="563"/>
      <c r="AS536" s="507"/>
      <c r="AT536" s="507"/>
      <c r="AU536" s="507"/>
      <c r="AV536" s="507"/>
      <c r="AW536" s="507"/>
      <c r="AX536" s="507"/>
      <c r="AY536" s="507"/>
      <c r="AZ536" s="507"/>
      <c r="BA536" s="507"/>
      <c r="BB536" s="507"/>
      <c r="BC536" s="507"/>
      <c r="BD536" s="507"/>
      <c r="BE536" s="507"/>
      <c r="BF536" s="507"/>
      <c r="BG536" s="507"/>
      <c r="BH536" s="507"/>
      <c r="BI536" s="507"/>
      <c r="BJ536" s="507"/>
      <c r="BK536" s="507"/>
      <c r="BL536" s="507"/>
      <c r="BM536" s="507"/>
    </row>
    <row r="537" spans="1:65" ht="27" customHeight="1" x14ac:dyDescent="0.2">
      <c r="A537" s="564"/>
      <c r="B537" s="507"/>
      <c r="C537" s="507"/>
      <c r="D537" s="507"/>
      <c r="E537" s="507"/>
      <c r="F537" s="507"/>
      <c r="G537" s="507"/>
      <c r="H537" s="506"/>
      <c r="I537" s="1014"/>
      <c r="J537" s="506"/>
      <c r="K537" s="557"/>
      <c r="L537" s="506"/>
      <c r="M537" s="506"/>
      <c r="N537" s="506"/>
      <c r="O537" s="506"/>
      <c r="P537" s="1013"/>
      <c r="Q537" s="506"/>
      <c r="R537" s="558"/>
      <c r="S537" s="506"/>
      <c r="T537" s="506"/>
      <c r="U537" s="1012"/>
      <c r="V537" s="743"/>
      <c r="W537" s="506"/>
      <c r="X537" s="742"/>
      <c r="Y537" s="557"/>
      <c r="Z537" s="506"/>
      <c r="AA537" s="507"/>
      <c r="AB537" s="507"/>
      <c r="AC537" s="564"/>
      <c r="AD537" s="507"/>
      <c r="AE537" s="507"/>
      <c r="AF537" s="507"/>
      <c r="AG537" s="507"/>
      <c r="AH537" s="507"/>
      <c r="AI537" s="507"/>
      <c r="AJ537" s="507"/>
      <c r="AK537" s="507"/>
      <c r="AL537" s="507"/>
      <c r="AM537" s="507"/>
      <c r="AN537" s="507"/>
      <c r="AO537" s="507"/>
      <c r="AP537" s="507"/>
      <c r="AQ537" s="563"/>
      <c r="AR537" s="563"/>
      <c r="AS537" s="507"/>
      <c r="AT537" s="507"/>
      <c r="AU537" s="507"/>
      <c r="AV537" s="507"/>
      <c r="AW537" s="507"/>
      <c r="AX537" s="507"/>
      <c r="AY537" s="507"/>
      <c r="AZ537" s="507"/>
      <c r="BA537" s="507"/>
      <c r="BB537" s="507"/>
      <c r="BC537" s="507"/>
      <c r="BD537" s="507"/>
      <c r="BE537" s="507"/>
      <c r="BF537" s="507"/>
      <c r="BG537" s="507"/>
      <c r="BH537" s="507"/>
      <c r="BI537" s="507"/>
      <c r="BJ537" s="507"/>
      <c r="BK537" s="507"/>
      <c r="BL537" s="507"/>
      <c r="BM537" s="507"/>
    </row>
    <row r="538" spans="1:65" ht="27" customHeight="1" x14ac:dyDescent="0.2">
      <c r="A538" s="564"/>
      <c r="B538" s="507"/>
      <c r="C538" s="507"/>
      <c r="D538" s="507"/>
      <c r="E538" s="507"/>
      <c r="F538" s="507"/>
      <c r="G538" s="507"/>
      <c r="H538" s="506"/>
      <c r="I538" s="1014"/>
      <c r="J538" s="506"/>
      <c r="K538" s="557"/>
      <c r="L538" s="506"/>
      <c r="M538" s="506"/>
      <c r="N538" s="506"/>
      <c r="O538" s="506"/>
      <c r="P538" s="1013"/>
      <c r="Q538" s="506"/>
      <c r="R538" s="558"/>
      <c r="S538" s="506"/>
      <c r="T538" s="506"/>
      <c r="U538" s="1012"/>
      <c r="V538" s="743"/>
      <c r="W538" s="506"/>
      <c r="X538" s="742"/>
      <c r="Y538" s="557"/>
      <c r="Z538" s="506"/>
      <c r="AA538" s="507"/>
      <c r="AB538" s="507"/>
      <c r="AC538" s="564"/>
      <c r="AD538" s="507"/>
      <c r="AE538" s="507"/>
      <c r="AF538" s="507"/>
      <c r="AG538" s="507"/>
      <c r="AH538" s="507"/>
      <c r="AI538" s="507"/>
      <c r="AJ538" s="507"/>
      <c r="AK538" s="507"/>
      <c r="AL538" s="507"/>
      <c r="AM538" s="507"/>
      <c r="AN538" s="507"/>
      <c r="AO538" s="507"/>
      <c r="AP538" s="507"/>
      <c r="AQ538" s="563"/>
      <c r="AR538" s="563"/>
      <c r="AS538" s="507"/>
      <c r="AT538" s="507"/>
      <c r="AU538" s="507"/>
      <c r="AV538" s="507"/>
      <c r="AW538" s="507"/>
      <c r="AX538" s="507"/>
      <c r="AY538" s="507"/>
      <c r="AZ538" s="507"/>
      <c r="BA538" s="507"/>
      <c r="BB538" s="507"/>
      <c r="BC538" s="507"/>
      <c r="BD538" s="507"/>
      <c r="BE538" s="507"/>
      <c r="BF538" s="507"/>
      <c r="BG538" s="507"/>
      <c r="BH538" s="507"/>
      <c r="BI538" s="507"/>
      <c r="BJ538" s="507"/>
      <c r="BK538" s="507"/>
      <c r="BL538" s="507"/>
      <c r="BM538" s="507"/>
    </row>
    <row r="539" spans="1:65" ht="27" customHeight="1" x14ac:dyDescent="0.2">
      <c r="A539" s="564"/>
      <c r="B539" s="507"/>
      <c r="C539" s="507"/>
      <c r="D539" s="507"/>
      <c r="E539" s="507"/>
      <c r="F539" s="507"/>
      <c r="G539" s="507"/>
      <c r="H539" s="506"/>
      <c r="I539" s="1014"/>
      <c r="J539" s="506"/>
      <c r="K539" s="557"/>
      <c r="L539" s="506"/>
      <c r="M539" s="506"/>
      <c r="N539" s="506"/>
      <c r="O539" s="506"/>
      <c r="P539" s="1013"/>
      <c r="Q539" s="506"/>
      <c r="R539" s="558"/>
      <c r="S539" s="506"/>
      <c r="T539" s="506"/>
      <c r="U539" s="1012"/>
      <c r="V539" s="743"/>
      <c r="W539" s="506"/>
      <c r="X539" s="742"/>
      <c r="Y539" s="557"/>
      <c r="Z539" s="506"/>
      <c r="AA539" s="507"/>
      <c r="AB539" s="507"/>
      <c r="AC539" s="564"/>
      <c r="AD539" s="507"/>
      <c r="AE539" s="507"/>
      <c r="AF539" s="507"/>
      <c r="AG539" s="507"/>
      <c r="AH539" s="507"/>
      <c r="AI539" s="507"/>
      <c r="AJ539" s="507"/>
      <c r="AK539" s="507"/>
      <c r="AL539" s="507"/>
      <c r="AM539" s="507"/>
      <c r="AN539" s="507"/>
      <c r="AO539" s="507"/>
      <c r="AP539" s="507"/>
      <c r="AQ539" s="563"/>
      <c r="AR539" s="563"/>
      <c r="AS539" s="507"/>
      <c r="AT539" s="507"/>
      <c r="AU539" s="507"/>
      <c r="AV539" s="507"/>
      <c r="AW539" s="507"/>
      <c r="AX539" s="507"/>
      <c r="AY539" s="507"/>
      <c r="AZ539" s="507"/>
      <c r="BA539" s="507"/>
      <c r="BB539" s="507"/>
      <c r="BC539" s="507"/>
      <c r="BD539" s="507"/>
      <c r="BE539" s="507"/>
      <c r="BF539" s="507"/>
      <c r="BG539" s="507"/>
      <c r="BH539" s="507"/>
      <c r="BI539" s="507"/>
      <c r="BJ539" s="507"/>
      <c r="BK539" s="507"/>
      <c r="BL539" s="507"/>
      <c r="BM539" s="507"/>
    </row>
    <row r="540" spans="1:65" ht="27" customHeight="1" x14ac:dyDescent="0.2">
      <c r="A540" s="564"/>
      <c r="B540" s="507"/>
      <c r="C540" s="507"/>
      <c r="D540" s="507"/>
      <c r="E540" s="507"/>
      <c r="F540" s="507"/>
      <c r="G540" s="507"/>
      <c r="H540" s="506"/>
      <c r="I540" s="1014"/>
      <c r="J540" s="506"/>
      <c r="K540" s="557"/>
      <c r="L540" s="506"/>
      <c r="M540" s="506"/>
      <c r="N540" s="506"/>
      <c r="O540" s="506"/>
      <c r="P540" s="1013"/>
      <c r="Q540" s="506"/>
      <c r="R540" s="558"/>
      <c r="S540" s="506"/>
      <c r="T540" s="506"/>
      <c r="U540" s="1012"/>
      <c r="V540" s="743"/>
      <c r="W540" s="506"/>
      <c r="X540" s="742"/>
      <c r="Y540" s="557"/>
      <c r="Z540" s="506"/>
      <c r="AA540" s="507"/>
      <c r="AB540" s="507"/>
      <c r="AC540" s="564"/>
      <c r="AD540" s="507"/>
      <c r="AE540" s="507"/>
      <c r="AF540" s="507"/>
      <c r="AG540" s="507"/>
      <c r="AH540" s="507"/>
      <c r="AI540" s="507"/>
      <c r="AJ540" s="507"/>
      <c r="AK540" s="507"/>
      <c r="AL540" s="507"/>
      <c r="AM540" s="507"/>
      <c r="AN540" s="507"/>
      <c r="AO540" s="507"/>
      <c r="AP540" s="507"/>
      <c r="AQ540" s="563"/>
      <c r="AR540" s="563"/>
      <c r="AS540" s="507"/>
      <c r="AT540" s="507"/>
      <c r="AU540" s="507"/>
      <c r="AV540" s="507"/>
      <c r="AW540" s="507"/>
      <c r="AX540" s="507"/>
      <c r="AY540" s="507"/>
      <c r="AZ540" s="507"/>
      <c r="BA540" s="507"/>
      <c r="BB540" s="507"/>
      <c r="BC540" s="507"/>
      <c r="BD540" s="507"/>
      <c r="BE540" s="507"/>
      <c r="BF540" s="507"/>
      <c r="BG540" s="507"/>
      <c r="BH540" s="507"/>
      <c r="BI540" s="507"/>
      <c r="BJ540" s="507"/>
      <c r="BK540" s="507"/>
      <c r="BL540" s="507"/>
      <c r="BM540" s="507"/>
    </row>
    <row r="541" spans="1:65" ht="27" customHeight="1" x14ac:dyDescent="0.2">
      <c r="A541" s="564"/>
      <c r="B541" s="507"/>
      <c r="C541" s="507"/>
      <c r="D541" s="507"/>
      <c r="E541" s="507"/>
      <c r="F541" s="507"/>
      <c r="G541" s="507"/>
      <c r="H541" s="506"/>
      <c r="I541" s="1014"/>
      <c r="J541" s="506"/>
      <c r="K541" s="557"/>
      <c r="L541" s="506"/>
      <c r="M541" s="506"/>
      <c r="N541" s="506"/>
      <c r="O541" s="506"/>
      <c r="P541" s="1013"/>
      <c r="Q541" s="506"/>
      <c r="R541" s="558"/>
      <c r="S541" s="506"/>
      <c r="T541" s="506"/>
      <c r="U541" s="1012"/>
      <c r="V541" s="743"/>
      <c r="W541" s="506"/>
      <c r="X541" s="742"/>
      <c r="Y541" s="557"/>
      <c r="Z541" s="506"/>
      <c r="AA541" s="507"/>
      <c r="AB541" s="507"/>
      <c r="AC541" s="564"/>
      <c r="AD541" s="507"/>
      <c r="AE541" s="507"/>
      <c r="AF541" s="507"/>
      <c r="AG541" s="507"/>
      <c r="AH541" s="507"/>
      <c r="AI541" s="507"/>
      <c r="AJ541" s="507"/>
      <c r="AK541" s="507"/>
      <c r="AL541" s="507"/>
      <c r="AM541" s="507"/>
      <c r="AN541" s="507"/>
      <c r="AO541" s="507"/>
      <c r="AP541" s="507"/>
      <c r="AQ541" s="563"/>
      <c r="AR541" s="563"/>
      <c r="AS541" s="507"/>
      <c r="AT541" s="507"/>
      <c r="AU541" s="507"/>
      <c r="AV541" s="507"/>
      <c r="AW541" s="507"/>
      <c r="AX541" s="507"/>
      <c r="AY541" s="507"/>
      <c r="AZ541" s="507"/>
      <c r="BA541" s="507"/>
      <c r="BB541" s="507"/>
      <c r="BC541" s="507"/>
      <c r="BD541" s="507"/>
      <c r="BE541" s="507"/>
      <c r="BF541" s="507"/>
      <c r="BG541" s="507"/>
      <c r="BH541" s="507"/>
      <c r="BI541" s="507"/>
      <c r="BJ541" s="507"/>
      <c r="BK541" s="507"/>
      <c r="BL541" s="507"/>
      <c r="BM541" s="507"/>
    </row>
    <row r="542" spans="1:65" ht="27" customHeight="1" x14ac:dyDescent="0.2">
      <c r="A542" s="564"/>
      <c r="B542" s="507"/>
      <c r="C542" s="507"/>
      <c r="D542" s="507"/>
      <c r="E542" s="507"/>
      <c r="F542" s="507"/>
      <c r="G542" s="507"/>
      <c r="H542" s="506"/>
      <c r="I542" s="1014"/>
      <c r="J542" s="506"/>
      <c r="K542" s="557"/>
      <c r="L542" s="506"/>
      <c r="M542" s="506"/>
      <c r="N542" s="506"/>
      <c r="O542" s="506"/>
      <c r="P542" s="1013"/>
      <c r="Q542" s="506"/>
      <c r="R542" s="558"/>
      <c r="S542" s="506"/>
      <c r="T542" s="506"/>
      <c r="U542" s="1012"/>
      <c r="V542" s="743"/>
      <c r="W542" s="506"/>
      <c r="X542" s="742"/>
      <c r="Y542" s="557"/>
      <c r="Z542" s="506"/>
      <c r="AA542" s="507"/>
      <c r="AB542" s="507"/>
      <c r="AC542" s="564"/>
      <c r="AD542" s="507"/>
      <c r="AE542" s="507"/>
      <c r="AF542" s="507"/>
      <c r="AG542" s="507"/>
      <c r="AH542" s="507"/>
      <c r="AI542" s="507"/>
      <c r="AJ542" s="507"/>
      <c r="AK542" s="507"/>
      <c r="AL542" s="507"/>
      <c r="AM542" s="507"/>
      <c r="AN542" s="507"/>
      <c r="AO542" s="507"/>
      <c r="AP542" s="507"/>
      <c r="AQ542" s="563"/>
      <c r="AR542" s="563"/>
      <c r="AS542" s="507"/>
      <c r="AT542" s="507"/>
      <c r="AU542" s="507"/>
      <c r="AV542" s="507"/>
      <c r="AW542" s="507"/>
      <c r="AX542" s="507"/>
      <c r="AY542" s="507"/>
      <c r="AZ542" s="507"/>
      <c r="BA542" s="507"/>
      <c r="BB542" s="507"/>
      <c r="BC542" s="507"/>
      <c r="BD542" s="507"/>
      <c r="BE542" s="507"/>
      <c r="BF542" s="507"/>
      <c r="BG542" s="507"/>
      <c r="BH542" s="507"/>
      <c r="BI542" s="507"/>
      <c r="BJ542" s="507"/>
      <c r="BK542" s="507"/>
      <c r="BL542" s="507"/>
      <c r="BM542" s="507"/>
    </row>
    <row r="543" spans="1:65" ht="27" customHeight="1" x14ac:dyDescent="0.2">
      <c r="A543" s="564"/>
      <c r="B543" s="507"/>
      <c r="C543" s="507"/>
      <c r="D543" s="507"/>
      <c r="E543" s="507"/>
      <c r="F543" s="507"/>
      <c r="G543" s="507"/>
      <c r="H543" s="506"/>
      <c r="I543" s="1014"/>
      <c r="J543" s="506"/>
      <c r="K543" s="557"/>
      <c r="L543" s="506"/>
      <c r="M543" s="506"/>
      <c r="N543" s="506"/>
      <c r="O543" s="506"/>
      <c r="P543" s="1013"/>
      <c r="Q543" s="506"/>
      <c r="R543" s="558"/>
      <c r="S543" s="506"/>
      <c r="T543" s="506"/>
      <c r="U543" s="1012"/>
      <c r="V543" s="743"/>
      <c r="W543" s="506"/>
      <c r="X543" s="742"/>
      <c r="Y543" s="557"/>
      <c r="Z543" s="506"/>
      <c r="AA543" s="507"/>
      <c r="AB543" s="507"/>
      <c r="AC543" s="564"/>
      <c r="AD543" s="507"/>
      <c r="AE543" s="507"/>
      <c r="AF543" s="507"/>
      <c r="AG543" s="507"/>
      <c r="AH543" s="507"/>
      <c r="AI543" s="507"/>
      <c r="AJ543" s="507"/>
      <c r="AK543" s="507"/>
      <c r="AL543" s="507"/>
      <c r="AM543" s="507"/>
      <c r="AN543" s="507"/>
      <c r="AO543" s="507"/>
      <c r="AP543" s="507"/>
      <c r="AQ543" s="563"/>
      <c r="AR543" s="563"/>
      <c r="AS543" s="507"/>
      <c r="AT543" s="507"/>
      <c r="AU543" s="507"/>
      <c r="AV543" s="507"/>
      <c r="AW543" s="507"/>
      <c r="AX543" s="507"/>
      <c r="AY543" s="507"/>
      <c r="AZ543" s="507"/>
      <c r="BA543" s="507"/>
      <c r="BB543" s="507"/>
      <c r="BC543" s="507"/>
      <c r="BD543" s="507"/>
      <c r="BE543" s="507"/>
      <c r="BF543" s="507"/>
      <c r="BG543" s="507"/>
      <c r="BH543" s="507"/>
      <c r="BI543" s="507"/>
      <c r="BJ543" s="507"/>
      <c r="BK543" s="507"/>
      <c r="BL543" s="507"/>
      <c r="BM543" s="507"/>
    </row>
    <row r="544" spans="1:65" ht="27" customHeight="1" x14ac:dyDescent="0.2">
      <c r="A544" s="564"/>
      <c r="B544" s="507"/>
      <c r="C544" s="507"/>
      <c r="D544" s="507"/>
      <c r="E544" s="507"/>
      <c r="F544" s="507"/>
      <c r="G544" s="507"/>
      <c r="H544" s="506"/>
      <c r="I544" s="1014"/>
      <c r="J544" s="506"/>
      <c r="K544" s="557"/>
      <c r="L544" s="506"/>
      <c r="M544" s="506"/>
      <c r="N544" s="506"/>
      <c r="O544" s="506"/>
      <c r="P544" s="1013"/>
      <c r="Q544" s="506"/>
      <c r="R544" s="558"/>
      <c r="S544" s="506"/>
      <c r="T544" s="506"/>
      <c r="U544" s="1012"/>
      <c r="V544" s="743"/>
      <c r="W544" s="506"/>
      <c r="X544" s="742"/>
      <c r="Y544" s="557"/>
      <c r="Z544" s="506"/>
      <c r="AA544" s="507"/>
      <c r="AB544" s="507"/>
      <c r="AC544" s="564"/>
      <c r="AD544" s="507"/>
      <c r="AE544" s="507"/>
      <c r="AF544" s="507"/>
      <c r="AG544" s="507"/>
      <c r="AH544" s="507"/>
      <c r="AI544" s="507"/>
      <c r="AJ544" s="507"/>
      <c r="AK544" s="507"/>
      <c r="AL544" s="507"/>
      <c r="AM544" s="507"/>
      <c r="AN544" s="507"/>
      <c r="AO544" s="507"/>
      <c r="AP544" s="507"/>
      <c r="AQ544" s="563"/>
      <c r="AR544" s="563"/>
      <c r="AS544" s="507"/>
      <c r="AT544" s="507"/>
      <c r="AU544" s="507"/>
      <c r="AV544" s="507"/>
      <c r="AW544" s="507"/>
      <c r="AX544" s="507"/>
      <c r="AY544" s="507"/>
      <c r="AZ544" s="507"/>
      <c r="BA544" s="507"/>
      <c r="BB544" s="507"/>
      <c r="BC544" s="507"/>
      <c r="BD544" s="507"/>
      <c r="BE544" s="507"/>
      <c r="BF544" s="507"/>
      <c r="BG544" s="507"/>
      <c r="BH544" s="507"/>
      <c r="BI544" s="507"/>
      <c r="BJ544" s="507"/>
      <c r="BK544" s="507"/>
      <c r="BL544" s="507"/>
      <c r="BM544" s="507"/>
    </row>
    <row r="545" spans="1:65" ht="27" customHeight="1" x14ac:dyDescent="0.2">
      <c r="A545" s="564"/>
      <c r="B545" s="507"/>
      <c r="C545" s="507"/>
      <c r="D545" s="507"/>
      <c r="E545" s="507"/>
      <c r="F545" s="507"/>
      <c r="G545" s="507"/>
      <c r="H545" s="506"/>
      <c r="I545" s="1014"/>
      <c r="J545" s="506"/>
      <c r="K545" s="557"/>
      <c r="L545" s="506"/>
      <c r="M545" s="506"/>
      <c r="N545" s="506"/>
      <c r="O545" s="506"/>
      <c r="P545" s="1013"/>
      <c r="Q545" s="506"/>
      <c r="R545" s="558"/>
      <c r="S545" s="506"/>
      <c r="T545" s="506"/>
      <c r="U545" s="1012"/>
      <c r="V545" s="743"/>
      <c r="W545" s="506"/>
      <c r="X545" s="742"/>
      <c r="Y545" s="557"/>
      <c r="Z545" s="506"/>
      <c r="AA545" s="507"/>
      <c r="AB545" s="507"/>
      <c r="AC545" s="564"/>
      <c r="AD545" s="507"/>
      <c r="AE545" s="507"/>
      <c r="AF545" s="507"/>
      <c r="AG545" s="507"/>
      <c r="AH545" s="507"/>
      <c r="AI545" s="507"/>
      <c r="AJ545" s="507"/>
      <c r="AK545" s="507"/>
      <c r="AL545" s="507"/>
      <c r="AM545" s="507"/>
      <c r="AN545" s="507"/>
      <c r="AO545" s="507"/>
      <c r="AP545" s="507"/>
      <c r="AQ545" s="563"/>
      <c r="AR545" s="563"/>
      <c r="AS545" s="507"/>
      <c r="AT545" s="507"/>
      <c r="AU545" s="507"/>
      <c r="AV545" s="507"/>
      <c r="AW545" s="507"/>
      <c r="AX545" s="507"/>
      <c r="AY545" s="507"/>
      <c r="AZ545" s="507"/>
      <c r="BA545" s="507"/>
      <c r="BB545" s="507"/>
      <c r="BC545" s="507"/>
      <c r="BD545" s="507"/>
      <c r="BE545" s="507"/>
      <c r="BF545" s="507"/>
      <c r="BG545" s="507"/>
      <c r="BH545" s="507"/>
      <c r="BI545" s="507"/>
      <c r="BJ545" s="507"/>
      <c r="BK545" s="507"/>
      <c r="BL545" s="507"/>
      <c r="BM545" s="507"/>
    </row>
    <row r="546" spans="1:65" ht="27" customHeight="1" x14ac:dyDescent="0.2">
      <c r="A546" s="564"/>
      <c r="B546" s="507"/>
      <c r="C546" s="507"/>
      <c r="D546" s="507"/>
      <c r="E546" s="507"/>
      <c r="F546" s="507"/>
      <c r="G546" s="507"/>
      <c r="H546" s="506"/>
      <c r="I546" s="1014"/>
      <c r="J546" s="506"/>
      <c r="K546" s="557"/>
      <c r="L546" s="506"/>
      <c r="M546" s="506"/>
      <c r="N546" s="506"/>
      <c r="O546" s="506"/>
      <c r="P546" s="1013"/>
      <c r="Q546" s="506"/>
      <c r="R546" s="558"/>
      <c r="S546" s="506"/>
      <c r="T546" s="506"/>
      <c r="U546" s="1012"/>
      <c r="V546" s="743"/>
      <c r="W546" s="506"/>
      <c r="X546" s="742"/>
      <c r="Y546" s="557"/>
      <c r="Z546" s="506"/>
      <c r="AA546" s="507"/>
      <c r="AB546" s="507"/>
      <c r="AC546" s="564"/>
      <c r="AD546" s="507"/>
      <c r="AE546" s="507"/>
      <c r="AF546" s="507"/>
      <c r="AG546" s="507"/>
      <c r="AH546" s="507"/>
      <c r="AI546" s="507"/>
      <c r="AJ546" s="507"/>
      <c r="AK546" s="507"/>
      <c r="AL546" s="507"/>
      <c r="AM546" s="507"/>
      <c r="AN546" s="507"/>
      <c r="AO546" s="507"/>
      <c r="AP546" s="507"/>
      <c r="AQ546" s="563"/>
      <c r="AR546" s="563"/>
      <c r="AS546" s="507"/>
      <c r="AT546" s="507"/>
      <c r="AU546" s="507"/>
      <c r="AV546" s="507"/>
      <c r="AW546" s="507"/>
      <c r="AX546" s="507"/>
      <c r="AY546" s="507"/>
      <c r="AZ546" s="507"/>
      <c r="BA546" s="507"/>
      <c r="BB546" s="507"/>
      <c r="BC546" s="507"/>
      <c r="BD546" s="507"/>
      <c r="BE546" s="507"/>
      <c r="BF546" s="507"/>
      <c r="BG546" s="507"/>
      <c r="BH546" s="507"/>
      <c r="BI546" s="507"/>
      <c r="BJ546" s="507"/>
      <c r="BK546" s="507"/>
      <c r="BL546" s="507"/>
      <c r="BM546" s="507"/>
    </row>
    <row r="547" spans="1:65" ht="27" customHeight="1" x14ac:dyDescent="0.2">
      <c r="A547" s="564"/>
      <c r="B547" s="507"/>
      <c r="C547" s="507"/>
      <c r="D547" s="507"/>
      <c r="E547" s="507"/>
      <c r="F547" s="507"/>
      <c r="G547" s="507"/>
      <c r="H547" s="506"/>
      <c r="I547" s="1014"/>
      <c r="J547" s="506"/>
      <c r="K547" s="557"/>
      <c r="L547" s="506"/>
      <c r="M547" s="506"/>
      <c r="N547" s="506"/>
      <c r="O547" s="506"/>
      <c r="P547" s="1013"/>
      <c r="Q547" s="506"/>
      <c r="R547" s="558"/>
      <c r="S547" s="506"/>
      <c r="T547" s="506"/>
      <c r="U547" s="1012"/>
      <c r="V547" s="743"/>
      <c r="W547" s="506"/>
      <c r="X547" s="742"/>
      <c r="Y547" s="557"/>
      <c r="Z547" s="506"/>
      <c r="AA547" s="507"/>
      <c r="AB547" s="507"/>
      <c r="AC547" s="564"/>
      <c r="AD547" s="507"/>
      <c r="AE547" s="507"/>
      <c r="AF547" s="507"/>
      <c r="AG547" s="507"/>
      <c r="AH547" s="507"/>
      <c r="AI547" s="507"/>
      <c r="AJ547" s="507"/>
      <c r="AK547" s="507"/>
      <c r="AL547" s="507"/>
      <c r="AM547" s="507"/>
      <c r="AN547" s="507"/>
      <c r="AO547" s="507"/>
      <c r="AP547" s="507"/>
      <c r="AQ547" s="563"/>
      <c r="AR547" s="563"/>
      <c r="AS547" s="507"/>
      <c r="AT547" s="507"/>
      <c r="AU547" s="507"/>
      <c r="AV547" s="507"/>
      <c r="AW547" s="507"/>
      <c r="AX547" s="507"/>
      <c r="AY547" s="507"/>
      <c r="AZ547" s="507"/>
      <c r="BA547" s="507"/>
      <c r="BB547" s="507"/>
      <c r="BC547" s="507"/>
      <c r="BD547" s="507"/>
      <c r="BE547" s="507"/>
      <c r="BF547" s="507"/>
      <c r="BG547" s="507"/>
      <c r="BH547" s="507"/>
      <c r="BI547" s="507"/>
      <c r="BJ547" s="507"/>
      <c r="BK547" s="507"/>
      <c r="BL547" s="507"/>
      <c r="BM547" s="507"/>
    </row>
    <row r="548" spans="1:65" ht="27" customHeight="1" x14ac:dyDescent="0.2">
      <c r="A548" s="564"/>
      <c r="B548" s="507"/>
      <c r="C548" s="507"/>
      <c r="D548" s="507"/>
      <c r="E548" s="507"/>
      <c r="F548" s="507"/>
      <c r="G548" s="507"/>
      <c r="H548" s="506"/>
      <c r="I548" s="1014"/>
      <c r="J548" s="506"/>
      <c r="K548" s="557"/>
      <c r="L548" s="506"/>
      <c r="M548" s="506"/>
      <c r="N548" s="506"/>
      <c r="O548" s="506"/>
      <c r="P548" s="1013"/>
      <c r="Q548" s="506"/>
      <c r="R548" s="558"/>
      <c r="S548" s="506"/>
      <c r="T548" s="506"/>
      <c r="U548" s="1012"/>
      <c r="V548" s="743"/>
      <c r="W548" s="506"/>
      <c r="X548" s="742"/>
      <c r="Y548" s="557"/>
      <c r="Z548" s="506"/>
      <c r="AA548" s="507"/>
      <c r="AB548" s="507"/>
      <c r="AC548" s="564"/>
      <c r="AD548" s="507"/>
      <c r="AE548" s="507"/>
      <c r="AF548" s="507"/>
      <c r="AG548" s="507"/>
      <c r="AH548" s="507"/>
      <c r="AI548" s="507"/>
      <c r="AJ548" s="507"/>
      <c r="AK548" s="507"/>
      <c r="AL548" s="507"/>
      <c r="AM548" s="507"/>
      <c r="AN548" s="507"/>
      <c r="AO548" s="507"/>
      <c r="AP548" s="507"/>
      <c r="AQ548" s="563"/>
      <c r="AR548" s="563"/>
      <c r="AS548" s="507"/>
      <c r="AT548" s="507"/>
      <c r="AU548" s="507"/>
      <c r="AV548" s="507"/>
      <c r="AW548" s="507"/>
      <c r="AX548" s="507"/>
      <c r="AY548" s="507"/>
      <c r="AZ548" s="507"/>
      <c r="BA548" s="507"/>
      <c r="BB548" s="507"/>
      <c r="BC548" s="507"/>
      <c r="BD548" s="507"/>
      <c r="BE548" s="507"/>
      <c r="BF548" s="507"/>
      <c r="BG548" s="507"/>
      <c r="BH548" s="507"/>
      <c r="BI548" s="507"/>
      <c r="BJ548" s="507"/>
      <c r="BK548" s="507"/>
      <c r="BL548" s="507"/>
      <c r="BM548" s="507"/>
    </row>
    <row r="549" spans="1:65" ht="27" customHeight="1" x14ac:dyDescent="0.2">
      <c r="A549" s="564"/>
      <c r="B549" s="507"/>
      <c r="C549" s="507"/>
      <c r="D549" s="507"/>
      <c r="E549" s="507"/>
      <c r="F549" s="507"/>
      <c r="G549" s="507"/>
      <c r="H549" s="506"/>
      <c r="I549" s="1014"/>
      <c r="J549" s="506"/>
      <c r="K549" s="557"/>
      <c r="L549" s="506"/>
      <c r="M549" s="506"/>
      <c r="N549" s="506"/>
      <c r="O549" s="506"/>
      <c r="P549" s="1013"/>
      <c r="Q549" s="506"/>
      <c r="R549" s="558"/>
      <c r="S549" s="506"/>
      <c r="T549" s="506"/>
      <c r="U549" s="1012"/>
      <c r="V549" s="743"/>
      <c r="W549" s="506"/>
      <c r="X549" s="742"/>
      <c r="Y549" s="557"/>
      <c r="Z549" s="506"/>
      <c r="AA549" s="507"/>
      <c r="AB549" s="507"/>
      <c r="AC549" s="564"/>
      <c r="AD549" s="507"/>
      <c r="AE549" s="507"/>
      <c r="AF549" s="507"/>
      <c r="AG549" s="507"/>
      <c r="AH549" s="507"/>
      <c r="AI549" s="507"/>
      <c r="AJ549" s="507"/>
      <c r="AK549" s="507"/>
      <c r="AL549" s="507"/>
      <c r="AM549" s="507"/>
      <c r="AN549" s="507"/>
      <c r="AO549" s="507"/>
      <c r="AP549" s="507"/>
      <c r="AQ549" s="563"/>
      <c r="AR549" s="563"/>
      <c r="AS549" s="507"/>
      <c r="AT549" s="507"/>
      <c r="AU549" s="507"/>
      <c r="AV549" s="507"/>
      <c r="AW549" s="507"/>
      <c r="AX549" s="507"/>
      <c r="AY549" s="507"/>
      <c r="AZ549" s="507"/>
      <c r="BA549" s="507"/>
      <c r="BB549" s="507"/>
      <c r="BC549" s="507"/>
      <c r="BD549" s="507"/>
      <c r="BE549" s="507"/>
      <c r="BF549" s="507"/>
      <c r="BG549" s="507"/>
      <c r="BH549" s="507"/>
      <c r="BI549" s="507"/>
      <c r="BJ549" s="507"/>
      <c r="BK549" s="507"/>
      <c r="BL549" s="507"/>
      <c r="BM549" s="507"/>
    </row>
    <row r="550" spans="1:65" ht="27" customHeight="1" x14ac:dyDescent="0.2">
      <c r="A550" s="564"/>
      <c r="B550" s="507"/>
      <c r="C550" s="507"/>
      <c r="D550" s="507"/>
      <c r="E550" s="507"/>
      <c r="F550" s="507"/>
      <c r="G550" s="507"/>
      <c r="H550" s="506"/>
      <c r="I550" s="1014"/>
      <c r="J550" s="506"/>
      <c r="K550" s="557"/>
      <c r="L550" s="506"/>
      <c r="M550" s="506"/>
      <c r="N550" s="506"/>
      <c r="O550" s="506"/>
      <c r="P550" s="1013"/>
      <c r="Q550" s="506"/>
      <c r="R550" s="558"/>
      <c r="S550" s="506"/>
      <c r="T550" s="506"/>
      <c r="U550" s="1012"/>
      <c r="V550" s="743"/>
      <c r="W550" s="506"/>
      <c r="X550" s="742"/>
      <c r="Y550" s="557"/>
      <c r="Z550" s="506"/>
      <c r="AA550" s="507"/>
      <c r="AB550" s="507"/>
      <c r="AC550" s="564"/>
      <c r="AD550" s="507"/>
      <c r="AE550" s="507"/>
      <c r="AF550" s="507"/>
      <c r="AG550" s="507"/>
      <c r="AH550" s="507"/>
      <c r="AI550" s="507"/>
      <c r="AJ550" s="507"/>
      <c r="AK550" s="507"/>
      <c r="AL550" s="507"/>
      <c r="AM550" s="507"/>
      <c r="AN550" s="507"/>
      <c r="AO550" s="507"/>
      <c r="AP550" s="507"/>
      <c r="AQ550" s="563"/>
      <c r="AR550" s="563"/>
      <c r="AS550" s="507"/>
      <c r="AT550" s="507"/>
      <c r="AU550" s="507"/>
      <c r="AV550" s="507"/>
      <c r="AW550" s="507"/>
      <c r="AX550" s="507"/>
      <c r="AY550" s="507"/>
      <c r="AZ550" s="507"/>
      <c r="BA550" s="507"/>
      <c r="BB550" s="507"/>
      <c r="BC550" s="507"/>
      <c r="BD550" s="507"/>
      <c r="BE550" s="507"/>
      <c r="BF550" s="507"/>
      <c r="BG550" s="507"/>
      <c r="BH550" s="507"/>
      <c r="BI550" s="507"/>
      <c r="BJ550" s="507"/>
      <c r="BK550" s="507"/>
      <c r="BL550" s="507"/>
      <c r="BM550" s="507"/>
    </row>
    <row r="551" spans="1:65" ht="27" customHeight="1" x14ac:dyDescent="0.2">
      <c r="A551" s="564"/>
      <c r="B551" s="507"/>
      <c r="C551" s="507"/>
      <c r="D551" s="507"/>
      <c r="E551" s="507"/>
      <c r="F551" s="507"/>
      <c r="G551" s="507"/>
      <c r="H551" s="506"/>
      <c r="I551" s="1014"/>
      <c r="J551" s="506"/>
      <c r="K551" s="557"/>
      <c r="L551" s="506"/>
      <c r="M551" s="506"/>
      <c r="N551" s="506"/>
      <c r="O551" s="506"/>
      <c r="P551" s="1013"/>
      <c r="Q551" s="506"/>
      <c r="R551" s="558"/>
      <c r="S551" s="506"/>
      <c r="T551" s="506"/>
      <c r="U551" s="1012"/>
      <c r="V551" s="743"/>
      <c r="W551" s="506"/>
      <c r="X551" s="742"/>
      <c r="Y551" s="557"/>
      <c r="Z551" s="506"/>
      <c r="AA551" s="507"/>
      <c r="AB551" s="507"/>
      <c r="AC551" s="564"/>
      <c r="AD551" s="507"/>
      <c r="AE551" s="507"/>
      <c r="AF551" s="507"/>
      <c r="AG551" s="507"/>
      <c r="AH551" s="507"/>
      <c r="AI551" s="507"/>
      <c r="AJ551" s="507"/>
      <c r="AK551" s="507"/>
      <c r="AL551" s="507"/>
      <c r="AM551" s="507"/>
      <c r="AN551" s="507"/>
      <c r="AO551" s="507"/>
      <c r="AP551" s="507"/>
      <c r="AQ551" s="563"/>
      <c r="AR551" s="563"/>
      <c r="AS551" s="507"/>
      <c r="AT551" s="507"/>
      <c r="AU551" s="507"/>
      <c r="AV551" s="507"/>
      <c r="AW551" s="507"/>
      <c r="AX551" s="507"/>
      <c r="AY551" s="507"/>
      <c r="AZ551" s="507"/>
      <c r="BA551" s="507"/>
      <c r="BB551" s="507"/>
      <c r="BC551" s="507"/>
      <c r="BD551" s="507"/>
      <c r="BE551" s="507"/>
      <c r="BF551" s="507"/>
      <c r="BG551" s="507"/>
      <c r="BH551" s="507"/>
      <c r="BI551" s="507"/>
      <c r="BJ551" s="507"/>
      <c r="BK551" s="507"/>
      <c r="BL551" s="507"/>
      <c r="BM551" s="507"/>
    </row>
    <row r="552" spans="1:65" ht="27" customHeight="1" x14ac:dyDescent="0.2">
      <c r="A552" s="564"/>
      <c r="B552" s="507"/>
      <c r="C552" s="507"/>
      <c r="D552" s="507"/>
      <c r="E552" s="507"/>
      <c r="F552" s="507"/>
      <c r="G552" s="507"/>
      <c r="H552" s="506"/>
      <c r="I552" s="1014"/>
      <c r="J552" s="506"/>
      <c r="K552" s="557"/>
      <c r="L552" s="506"/>
      <c r="M552" s="506"/>
      <c r="N552" s="506"/>
      <c r="O552" s="506"/>
      <c r="P552" s="1013"/>
      <c r="Q552" s="506"/>
      <c r="R552" s="558"/>
      <c r="S552" s="506"/>
      <c r="T552" s="506"/>
      <c r="U552" s="1012"/>
      <c r="V552" s="743"/>
      <c r="W552" s="506"/>
      <c r="X552" s="742"/>
      <c r="Y552" s="557"/>
      <c r="Z552" s="506"/>
      <c r="AA552" s="507"/>
      <c r="AB552" s="507"/>
      <c r="AC552" s="564"/>
      <c r="AD552" s="507"/>
      <c r="AE552" s="507"/>
      <c r="AF552" s="507"/>
      <c r="AG552" s="507"/>
      <c r="AH552" s="507"/>
      <c r="AI552" s="507"/>
      <c r="AJ552" s="507"/>
      <c r="AK552" s="507"/>
      <c r="AL552" s="507"/>
      <c r="AM552" s="507"/>
      <c r="AN552" s="507"/>
      <c r="AO552" s="507"/>
      <c r="AP552" s="507"/>
      <c r="AQ552" s="563"/>
      <c r="AR552" s="563"/>
      <c r="AS552" s="507"/>
      <c r="AT552" s="507"/>
      <c r="AU552" s="507"/>
      <c r="AV552" s="507"/>
      <c r="AW552" s="507"/>
      <c r="AX552" s="507"/>
      <c r="AY552" s="507"/>
      <c r="AZ552" s="507"/>
      <c r="BA552" s="507"/>
      <c r="BB552" s="507"/>
      <c r="BC552" s="507"/>
      <c r="BD552" s="507"/>
      <c r="BE552" s="507"/>
      <c r="BF552" s="507"/>
      <c r="BG552" s="507"/>
      <c r="BH552" s="507"/>
      <c r="BI552" s="507"/>
      <c r="BJ552" s="507"/>
      <c r="BK552" s="507"/>
      <c r="BL552" s="507"/>
      <c r="BM552" s="507"/>
    </row>
    <row r="553" spans="1:65" ht="27" customHeight="1" x14ac:dyDescent="0.2">
      <c r="A553" s="564"/>
      <c r="B553" s="507"/>
      <c r="C553" s="507"/>
      <c r="D553" s="507"/>
      <c r="E553" s="507"/>
      <c r="F553" s="507"/>
      <c r="G553" s="507"/>
      <c r="H553" s="506"/>
      <c r="I553" s="1014"/>
      <c r="J553" s="506"/>
      <c r="K553" s="557"/>
      <c r="L553" s="506"/>
      <c r="M553" s="506"/>
      <c r="N553" s="506"/>
      <c r="O553" s="506"/>
      <c r="P553" s="1013"/>
      <c r="Q553" s="506"/>
      <c r="R553" s="558"/>
      <c r="S553" s="506"/>
      <c r="T553" s="506"/>
      <c r="U553" s="1012"/>
      <c r="V553" s="743"/>
      <c r="W553" s="506"/>
      <c r="X553" s="742"/>
      <c r="Y553" s="557"/>
      <c r="Z553" s="506"/>
      <c r="AA553" s="507"/>
      <c r="AB553" s="507"/>
      <c r="AC553" s="564"/>
      <c r="AD553" s="507"/>
      <c r="AE553" s="507"/>
      <c r="AF553" s="507"/>
      <c r="AG553" s="507"/>
      <c r="AH553" s="507"/>
      <c r="AI553" s="507"/>
      <c r="AJ553" s="507"/>
      <c r="AK553" s="507"/>
      <c r="AL553" s="507"/>
      <c r="AM553" s="507"/>
      <c r="AN553" s="507"/>
      <c r="AO553" s="507"/>
      <c r="AP553" s="507"/>
      <c r="AQ553" s="563"/>
      <c r="AR553" s="563"/>
      <c r="AS553" s="507"/>
      <c r="AT553" s="507"/>
      <c r="AU553" s="507"/>
      <c r="AV553" s="507"/>
      <c r="AW553" s="507"/>
      <c r="AX553" s="507"/>
      <c r="AY553" s="507"/>
      <c r="AZ553" s="507"/>
      <c r="BA553" s="507"/>
      <c r="BB553" s="507"/>
      <c r="BC553" s="507"/>
      <c r="BD553" s="507"/>
      <c r="BE553" s="507"/>
      <c r="BF553" s="507"/>
      <c r="BG553" s="507"/>
      <c r="BH553" s="507"/>
      <c r="BI553" s="507"/>
      <c r="BJ553" s="507"/>
      <c r="BK553" s="507"/>
      <c r="BL553" s="507"/>
      <c r="BM553" s="507"/>
    </row>
    <row r="554" spans="1:65" ht="27" customHeight="1" x14ac:dyDescent="0.2">
      <c r="A554" s="564"/>
      <c r="B554" s="507"/>
      <c r="C554" s="507"/>
      <c r="D554" s="507"/>
      <c r="E554" s="507"/>
      <c r="F554" s="507"/>
      <c r="G554" s="507"/>
      <c r="H554" s="506"/>
      <c r="I554" s="1014"/>
      <c r="J554" s="506"/>
      <c r="K554" s="557"/>
      <c r="L554" s="506"/>
      <c r="M554" s="506"/>
      <c r="N554" s="506"/>
      <c r="O554" s="506"/>
      <c r="P554" s="1013"/>
      <c r="Q554" s="506"/>
      <c r="R554" s="558"/>
      <c r="S554" s="506"/>
      <c r="T554" s="506"/>
      <c r="U554" s="1012"/>
      <c r="V554" s="743"/>
      <c r="W554" s="506"/>
      <c r="X554" s="742"/>
      <c r="Y554" s="557"/>
      <c r="Z554" s="506"/>
      <c r="AA554" s="507"/>
      <c r="AB554" s="507"/>
      <c r="AC554" s="564"/>
      <c r="AD554" s="507"/>
      <c r="AE554" s="507"/>
      <c r="AF554" s="507"/>
      <c r="AG554" s="507"/>
      <c r="AH554" s="507"/>
      <c r="AI554" s="507"/>
      <c r="AJ554" s="507"/>
      <c r="AK554" s="507"/>
      <c r="AL554" s="507"/>
      <c r="AM554" s="507"/>
      <c r="AN554" s="507"/>
      <c r="AO554" s="507"/>
      <c r="AP554" s="507"/>
      <c r="AQ554" s="563"/>
      <c r="AR554" s="563"/>
      <c r="AS554" s="507"/>
      <c r="AT554" s="507"/>
      <c r="AU554" s="507"/>
      <c r="AV554" s="507"/>
      <c r="AW554" s="507"/>
      <c r="AX554" s="507"/>
      <c r="AY554" s="507"/>
      <c r="AZ554" s="507"/>
      <c r="BA554" s="507"/>
      <c r="BB554" s="507"/>
      <c r="BC554" s="507"/>
      <c r="BD554" s="507"/>
      <c r="BE554" s="507"/>
      <c r="BF554" s="507"/>
      <c r="BG554" s="507"/>
      <c r="BH554" s="507"/>
      <c r="BI554" s="507"/>
      <c r="BJ554" s="507"/>
      <c r="BK554" s="507"/>
      <c r="BL554" s="507"/>
      <c r="BM554" s="507"/>
    </row>
    <row r="555" spans="1:65" ht="27" customHeight="1" x14ac:dyDescent="0.2">
      <c r="A555" s="564"/>
      <c r="B555" s="507"/>
      <c r="C555" s="507"/>
      <c r="D555" s="507"/>
      <c r="E555" s="507"/>
      <c r="F555" s="507"/>
      <c r="G555" s="507"/>
      <c r="H555" s="506"/>
      <c r="I555" s="1014"/>
      <c r="J555" s="506"/>
      <c r="K555" s="557"/>
      <c r="L555" s="506"/>
      <c r="M555" s="506"/>
      <c r="N555" s="506"/>
      <c r="O555" s="506"/>
      <c r="P555" s="1013"/>
      <c r="Q555" s="506"/>
      <c r="R555" s="558"/>
      <c r="S555" s="506"/>
      <c r="T555" s="506"/>
      <c r="U555" s="1012"/>
      <c r="V555" s="743"/>
      <c r="W555" s="506"/>
      <c r="X555" s="742"/>
      <c r="Y555" s="557"/>
      <c r="Z555" s="506"/>
      <c r="AA555" s="507"/>
      <c r="AB555" s="507"/>
      <c r="AC555" s="564"/>
      <c r="AD555" s="507"/>
      <c r="AE555" s="507"/>
      <c r="AF555" s="507"/>
      <c r="AG555" s="507"/>
      <c r="AH555" s="507"/>
      <c r="AI555" s="507"/>
      <c r="AJ555" s="507"/>
      <c r="AK555" s="507"/>
      <c r="AL555" s="507"/>
      <c r="AM555" s="507"/>
      <c r="AN555" s="507"/>
      <c r="AO555" s="507"/>
      <c r="AP555" s="507"/>
      <c r="AQ555" s="563"/>
      <c r="AR555" s="563"/>
      <c r="AS555" s="507"/>
      <c r="AT555" s="507"/>
      <c r="AU555" s="507"/>
      <c r="AV555" s="507"/>
      <c r="AW555" s="507"/>
      <c r="AX555" s="507"/>
      <c r="AY555" s="507"/>
      <c r="AZ555" s="507"/>
      <c r="BA555" s="507"/>
      <c r="BB555" s="507"/>
      <c r="BC555" s="507"/>
      <c r="BD555" s="507"/>
      <c r="BE555" s="507"/>
      <c r="BF555" s="507"/>
      <c r="BG555" s="507"/>
      <c r="BH555" s="507"/>
      <c r="BI555" s="507"/>
      <c r="BJ555" s="507"/>
      <c r="BK555" s="507"/>
      <c r="BL555" s="507"/>
      <c r="BM555" s="507"/>
    </row>
    <row r="556" spans="1:65" ht="27" customHeight="1" x14ac:dyDescent="0.2">
      <c r="A556" s="564"/>
      <c r="B556" s="507"/>
      <c r="C556" s="507"/>
      <c r="D556" s="507"/>
      <c r="E556" s="507"/>
      <c r="F556" s="507"/>
      <c r="G556" s="507"/>
      <c r="H556" s="506"/>
      <c r="I556" s="1014"/>
      <c r="J556" s="506"/>
      <c r="K556" s="557"/>
      <c r="L556" s="506"/>
      <c r="M556" s="506"/>
      <c r="N556" s="506"/>
      <c r="O556" s="506"/>
      <c r="P556" s="1013"/>
      <c r="Q556" s="506"/>
      <c r="R556" s="558"/>
      <c r="S556" s="506"/>
      <c r="T556" s="506"/>
      <c r="U556" s="1012"/>
      <c r="V556" s="743"/>
      <c r="W556" s="506"/>
      <c r="X556" s="742"/>
      <c r="Y556" s="557"/>
      <c r="Z556" s="506"/>
      <c r="AA556" s="507"/>
      <c r="AB556" s="507"/>
      <c r="AC556" s="564"/>
      <c r="AD556" s="507"/>
      <c r="AE556" s="507"/>
      <c r="AF556" s="507"/>
      <c r="AG556" s="507"/>
      <c r="AH556" s="507"/>
      <c r="AI556" s="507"/>
      <c r="AJ556" s="507"/>
      <c r="AK556" s="507"/>
      <c r="AL556" s="507"/>
      <c r="AM556" s="507"/>
      <c r="AN556" s="507"/>
      <c r="AO556" s="507"/>
      <c r="AP556" s="507"/>
      <c r="AQ556" s="563"/>
      <c r="AR556" s="563"/>
      <c r="AS556" s="507"/>
      <c r="AT556" s="507"/>
      <c r="AU556" s="507"/>
      <c r="AV556" s="507"/>
      <c r="AW556" s="507"/>
      <c r="AX556" s="507"/>
      <c r="AY556" s="507"/>
      <c r="AZ556" s="507"/>
      <c r="BA556" s="507"/>
      <c r="BB556" s="507"/>
      <c r="BC556" s="507"/>
      <c r="BD556" s="507"/>
      <c r="BE556" s="507"/>
      <c r="BF556" s="507"/>
      <c r="BG556" s="507"/>
      <c r="BH556" s="507"/>
      <c r="BI556" s="507"/>
      <c r="BJ556" s="507"/>
      <c r="BK556" s="507"/>
      <c r="BL556" s="507"/>
      <c r="BM556" s="507"/>
    </row>
    <row r="557" spans="1:65" ht="27" customHeight="1" x14ac:dyDescent="0.2">
      <c r="A557" s="564"/>
      <c r="B557" s="507"/>
      <c r="C557" s="507"/>
      <c r="D557" s="507"/>
      <c r="E557" s="507"/>
      <c r="F557" s="507"/>
      <c r="G557" s="507"/>
      <c r="H557" s="506"/>
      <c r="I557" s="1014"/>
      <c r="J557" s="506"/>
      <c r="K557" s="557"/>
      <c r="L557" s="506"/>
      <c r="M557" s="506"/>
      <c r="N557" s="506"/>
      <c r="O557" s="506"/>
      <c r="P557" s="1013"/>
      <c r="Q557" s="506"/>
      <c r="R557" s="558"/>
      <c r="S557" s="506"/>
      <c r="T557" s="506"/>
      <c r="U557" s="1012"/>
      <c r="V557" s="743"/>
      <c r="W557" s="506"/>
      <c r="X557" s="742"/>
      <c r="Y557" s="557"/>
      <c r="Z557" s="506"/>
      <c r="AA557" s="507"/>
      <c r="AB557" s="507"/>
      <c r="AC557" s="564"/>
      <c r="AD557" s="507"/>
      <c r="AE557" s="507"/>
      <c r="AF557" s="507"/>
      <c r="AG557" s="507"/>
      <c r="AH557" s="507"/>
      <c r="AI557" s="507"/>
      <c r="AJ557" s="507"/>
      <c r="AK557" s="507"/>
      <c r="AL557" s="507"/>
      <c r="AM557" s="507"/>
      <c r="AN557" s="507"/>
      <c r="AO557" s="507"/>
      <c r="AP557" s="507"/>
      <c r="AQ557" s="563"/>
      <c r="AR557" s="563"/>
      <c r="AS557" s="507"/>
      <c r="AT557" s="507"/>
      <c r="AU557" s="507"/>
      <c r="AV557" s="507"/>
      <c r="AW557" s="507"/>
      <c r="AX557" s="507"/>
      <c r="AY557" s="507"/>
      <c r="AZ557" s="507"/>
      <c r="BA557" s="507"/>
      <c r="BB557" s="507"/>
      <c r="BC557" s="507"/>
      <c r="BD557" s="507"/>
      <c r="BE557" s="507"/>
      <c r="BF557" s="507"/>
      <c r="BG557" s="507"/>
      <c r="BH557" s="507"/>
      <c r="BI557" s="507"/>
      <c r="BJ557" s="507"/>
      <c r="BK557" s="507"/>
      <c r="BL557" s="507"/>
      <c r="BM557" s="507"/>
    </row>
    <row r="558" spans="1:65" ht="27" customHeight="1" x14ac:dyDescent="0.2">
      <c r="A558" s="564"/>
      <c r="B558" s="507"/>
      <c r="C558" s="507"/>
      <c r="D558" s="507"/>
      <c r="E558" s="507"/>
      <c r="F558" s="507"/>
      <c r="G558" s="507"/>
      <c r="H558" s="506"/>
      <c r="I558" s="1014"/>
      <c r="J558" s="506"/>
      <c r="K558" s="557"/>
      <c r="L558" s="506"/>
      <c r="M558" s="506"/>
      <c r="N558" s="506"/>
      <c r="O558" s="506"/>
      <c r="P558" s="1013"/>
      <c r="Q558" s="506"/>
      <c r="R558" s="558"/>
      <c r="S558" s="506"/>
      <c r="T558" s="506"/>
      <c r="U558" s="1012"/>
      <c r="V558" s="743"/>
      <c r="W558" s="506"/>
      <c r="X558" s="742"/>
      <c r="Y558" s="557"/>
      <c r="Z558" s="506"/>
      <c r="AA558" s="507"/>
      <c r="AB558" s="507"/>
      <c r="AC558" s="564"/>
      <c r="AD558" s="507"/>
      <c r="AE558" s="507"/>
      <c r="AF558" s="507"/>
      <c r="AG558" s="507"/>
      <c r="AH558" s="507"/>
      <c r="AI558" s="507"/>
      <c r="AJ558" s="507"/>
      <c r="AK558" s="507"/>
      <c r="AL558" s="507"/>
      <c r="AM558" s="507"/>
      <c r="AN558" s="507"/>
      <c r="AO558" s="507"/>
      <c r="AP558" s="507"/>
      <c r="AQ558" s="563"/>
      <c r="AR558" s="563"/>
      <c r="AS558" s="507"/>
      <c r="AT558" s="507"/>
      <c r="AU558" s="507"/>
      <c r="AV558" s="507"/>
      <c r="AW558" s="507"/>
      <c r="AX558" s="507"/>
      <c r="AY558" s="507"/>
      <c r="AZ558" s="507"/>
      <c r="BA558" s="507"/>
      <c r="BB558" s="507"/>
      <c r="BC558" s="507"/>
      <c r="BD558" s="507"/>
      <c r="BE558" s="507"/>
      <c r="BF558" s="507"/>
      <c r="BG558" s="507"/>
      <c r="BH558" s="507"/>
      <c r="BI558" s="507"/>
      <c r="BJ558" s="507"/>
      <c r="BK558" s="507"/>
      <c r="BL558" s="507"/>
      <c r="BM558" s="507"/>
    </row>
    <row r="559" spans="1:65" ht="27" customHeight="1" x14ac:dyDescent="0.2">
      <c r="A559" s="564"/>
      <c r="B559" s="507"/>
      <c r="C559" s="507"/>
      <c r="D559" s="507"/>
      <c r="E559" s="507"/>
      <c r="F559" s="507"/>
      <c r="G559" s="507"/>
      <c r="H559" s="506"/>
      <c r="I559" s="1014"/>
      <c r="J559" s="506"/>
      <c r="K559" s="557"/>
      <c r="L559" s="506"/>
      <c r="M559" s="506"/>
      <c r="N559" s="506"/>
      <c r="O559" s="506"/>
      <c r="P559" s="1013"/>
      <c r="Q559" s="506"/>
      <c r="R559" s="558"/>
      <c r="S559" s="506"/>
      <c r="T559" s="506"/>
      <c r="U559" s="1012"/>
      <c r="V559" s="743"/>
      <c r="W559" s="506"/>
      <c r="X559" s="742"/>
      <c r="Y559" s="557"/>
      <c r="Z559" s="506"/>
      <c r="AA559" s="507"/>
      <c r="AB559" s="507"/>
      <c r="AC559" s="564"/>
      <c r="AD559" s="507"/>
      <c r="AE559" s="507"/>
      <c r="AF559" s="507"/>
      <c r="AG559" s="507"/>
      <c r="AH559" s="507"/>
      <c r="AI559" s="507"/>
      <c r="AJ559" s="507"/>
      <c r="AK559" s="507"/>
      <c r="AL559" s="507"/>
      <c r="AM559" s="507"/>
      <c r="AN559" s="507"/>
      <c r="AO559" s="507"/>
      <c r="AP559" s="507"/>
      <c r="AQ559" s="563"/>
      <c r="AR559" s="563"/>
      <c r="AS559" s="507"/>
      <c r="AT559" s="507"/>
      <c r="AU559" s="507"/>
      <c r="AV559" s="507"/>
      <c r="AW559" s="507"/>
      <c r="AX559" s="507"/>
      <c r="AY559" s="507"/>
      <c r="AZ559" s="507"/>
      <c r="BA559" s="507"/>
      <c r="BB559" s="507"/>
      <c r="BC559" s="507"/>
      <c r="BD559" s="507"/>
      <c r="BE559" s="507"/>
      <c r="BF559" s="507"/>
      <c r="BG559" s="507"/>
      <c r="BH559" s="507"/>
      <c r="BI559" s="507"/>
      <c r="BJ559" s="507"/>
      <c r="BK559" s="507"/>
      <c r="BL559" s="507"/>
      <c r="BM559" s="507"/>
    </row>
    <row r="560" spans="1:65" ht="27" customHeight="1" x14ac:dyDescent="0.2">
      <c r="A560" s="564"/>
      <c r="B560" s="507"/>
      <c r="C560" s="507"/>
      <c r="D560" s="507"/>
      <c r="E560" s="507"/>
      <c r="F560" s="507"/>
      <c r="G560" s="507"/>
      <c r="H560" s="506"/>
      <c r="I560" s="1014"/>
      <c r="J560" s="506"/>
      <c r="K560" s="557"/>
      <c r="L560" s="506"/>
      <c r="M560" s="506"/>
      <c r="N560" s="506"/>
      <c r="O560" s="506"/>
      <c r="P560" s="1013"/>
      <c r="Q560" s="506"/>
      <c r="R560" s="558"/>
      <c r="S560" s="506"/>
      <c r="T560" s="506"/>
      <c r="U560" s="1012"/>
      <c r="V560" s="743"/>
      <c r="W560" s="506"/>
      <c r="X560" s="742"/>
      <c r="Y560" s="557"/>
      <c r="Z560" s="506"/>
      <c r="AA560" s="507"/>
      <c r="AB560" s="507"/>
      <c r="AC560" s="564"/>
      <c r="AD560" s="507"/>
      <c r="AE560" s="507"/>
      <c r="AF560" s="507"/>
      <c r="AG560" s="507"/>
      <c r="AH560" s="507"/>
      <c r="AI560" s="507"/>
      <c r="AJ560" s="507"/>
      <c r="AK560" s="507"/>
      <c r="AL560" s="507"/>
      <c r="AM560" s="507"/>
      <c r="AN560" s="507"/>
      <c r="AO560" s="507"/>
      <c r="AP560" s="507"/>
      <c r="AQ560" s="563"/>
      <c r="AR560" s="563"/>
      <c r="AS560" s="507"/>
      <c r="AT560" s="507"/>
      <c r="AU560" s="507"/>
      <c r="AV560" s="507"/>
      <c r="AW560" s="507"/>
      <c r="AX560" s="507"/>
      <c r="AY560" s="507"/>
      <c r="AZ560" s="507"/>
      <c r="BA560" s="507"/>
      <c r="BB560" s="507"/>
      <c r="BC560" s="507"/>
      <c r="BD560" s="507"/>
      <c r="BE560" s="507"/>
      <c r="BF560" s="507"/>
      <c r="BG560" s="507"/>
      <c r="BH560" s="507"/>
      <c r="BI560" s="507"/>
      <c r="BJ560" s="507"/>
      <c r="BK560" s="507"/>
      <c r="BL560" s="507"/>
      <c r="BM560" s="507"/>
    </row>
    <row r="561" spans="1:65" ht="27" customHeight="1" x14ac:dyDescent="0.2">
      <c r="A561" s="564"/>
      <c r="B561" s="507"/>
      <c r="C561" s="507"/>
      <c r="D561" s="507"/>
      <c r="E561" s="507"/>
      <c r="F561" s="507"/>
      <c r="G561" s="507"/>
      <c r="H561" s="506"/>
      <c r="I561" s="1014"/>
      <c r="J561" s="506"/>
      <c r="K561" s="557"/>
      <c r="L561" s="506"/>
      <c r="M561" s="506"/>
      <c r="N561" s="506"/>
      <c r="O561" s="506"/>
      <c r="P561" s="1013"/>
      <c r="Q561" s="506"/>
      <c r="R561" s="558"/>
      <c r="S561" s="506"/>
      <c r="T561" s="506"/>
      <c r="U561" s="1012"/>
      <c r="V561" s="743"/>
      <c r="W561" s="506"/>
      <c r="X561" s="742"/>
      <c r="Y561" s="557"/>
      <c r="Z561" s="506"/>
      <c r="AA561" s="507"/>
      <c r="AB561" s="507"/>
      <c r="AC561" s="564"/>
      <c r="AD561" s="507"/>
      <c r="AE561" s="507"/>
      <c r="AF561" s="507"/>
      <c r="AG561" s="507"/>
      <c r="AH561" s="507"/>
      <c r="AI561" s="507"/>
      <c r="AJ561" s="507"/>
      <c r="AK561" s="507"/>
      <c r="AL561" s="507"/>
      <c r="AM561" s="507"/>
      <c r="AN561" s="507"/>
      <c r="AO561" s="507"/>
      <c r="AP561" s="507"/>
      <c r="AQ561" s="563"/>
      <c r="AR561" s="563"/>
      <c r="AS561" s="507"/>
      <c r="AT561" s="507"/>
      <c r="AU561" s="507"/>
      <c r="AV561" s="507"/>
      <c r="AW561" s="507"/>
      <c r="AX561" s="507"/>
      <c r="AY561" s="507"/>
      <c r="AZ561" s="507"/>
      <c r="BA561" s="507"/>
      <c r="BB561" s="507"/>
      <c r="BC561" s="507"/>
      <c r="BD561" s="507"/>
      <c r="BE561" s="507"/>
      <c r="BF561" s="507"/>
      <c r="BG561" s="507"/>
      <c r="BH561" s="507"/>
      <c r="BI561" s="507"/>
      <c r="BJ561" s="507"/>
      <c r="BK561" s="507"/>
      <c r="BL561" s="507"/>
      <c r="BM561" s="507"/>
    </row>
    <row r="562" spans="1:65" ht="27" customHeight="1" x14ac:dyDescent="0.2">
      <c r="A562" s="564"/>
      <c r="B562" s="507"/>
      <c r="C562" s="507"/>
      <c r="D562" s="507"/>
      <c r="E562" s="507"/>
      <c r="F562" s="507"/>
      <c r="G562" s="507"/>
      <c r="H562" s="506"/>
      <c r="I562" s="1014"/>
      <c r="J562" s="506"/>
      <c r="K562" s="557"/>
      <c r="L562" s="506"/>
      <c r="M562" s="506"/>
      <c r="N562" s="506"/>
      <c r="O562" s="506"/>
      <c r="P562" s="1013"/>
      <c r="Q562" s="506"/>
      <c r="R562" s="558"/>
      <c r="S562" s="506"/>
      <c r="T562" s="506"/>
      <c r="U562" s="1012"/>
      <c r="V562" s="743"/>
      <c r="W562" s="506"/>
      <c r="X562" s="742"/>
      <c r="Y562" s="557"/>
      <c r="Z562" s="506"/>
      <c r="AA562" s="507"/>
      <c r="AB562" s="507"/>
      <c r="AC562" s="564"/>
      <c r="AD562" s="507"/>
      <c r="AE562" s="507"/>
      <c r="AF562" s="507"/>
      <c r="AG562" s="507"/>
      <c r="AH562" s="507"/>
      <c r="AI562" s="507"/>
      <c r="AJ562" s="507"/>
      <c r="AK562" s="507"/>
      <c r="AL562" s="507"/>
      <c r="AM562" s="507"/>
      <c r="AN562" s="507"/>
      <c r="AO562" s="507"/>
      <c r="AP562" s="507"/>
      <c r="AQ562" s="563"/>
      <c r="AR562" s="563"/>
      <c r="AS562" s="507"/>
      <c r="AT562" s="507"/>
      <c r="AU562" s="507"/>
      <c r="AV562" s="507"/>
      <c r="AW562" s="507"/>
      <c r="AX562" s="507"/>
      <c r="AY562" s="507"/>
      <c r="AZ562" s="507"/>
      <c r="BA562" s="507"/>
      <c r="BB562" s="507"/>
      <c r="BC562" s="507"/>
      <c r="BD562" s="507"/>
      <c r="BE562" s="507"/>
      <c r="BF562" s="507"/>
      <c r="BG562" s="507"/>
      <c r="BH562" s="507"/>
      <c r="BI562" s="507"/>
      <c r="BJ562" s="507"/>
      <c r="BK562" s="507"/>
      <c r="BL562" s="507"/>
      <c r="BM562" s="507"/>
    </row>
    <row r="563" spans="1:65" ht="27" customHeight="1" x14ac:dyDescent="0.2">
      <c r="A563" s="564"/>
      <c r="B563" s="507"/>
      <c r="C563" s="507"/>
      <c r="D563" s="507"/>
      <c r="E563" s="507"/>
      <c r="F563" s="507"/>
      <c r="G563" s="507"/>
      <c r="H563" s="506"/>
      <c r="I563" s="1014"/>
      <c r="J563" s="506"/>
      <c r="K563" s="557"/>
      <c r="L563" s="506"/>
      <c r="M563" s="506"/>
      <c r="N563" s="506"/>
      <c r="O563" s="506"/>
      <c r="P563" s="1013"/>
      <c r="Q563" s="506"/>
      <c r="R563" s="558"/>
      <c r="S563" s="506"/>
      <c r="T563" s="506"/>
      <c r="U563" s="1012"/>
      <c r="V563" s="743"/>
      <c r="W563" s="506"/>
      <c r="X563" s="742"/>
      <c r="Y563" s="557"/>
      <c r="Z563" s="506"/>
      <c r="AA563" s="507"/>
      <c r="AB563" s="507"/>
      <c r="AC563" s="564"/>
      <c r="AD563" s="507"/>
      <c r="AE563" s="507"/>
      <c r="AF563" s="507"/>
      <c r="AG563" s="507"/>
      <c r="AH563" s="507"/>
      <c r="AI563" s="507"/>
      <c r="AJ563" s="507"/>
      <c r="AK563" s="507"/>
      <c r="AL563" s="507"/>
      <c r="AM563" s="507"/>
      <c r="AN563" s="507"/>
      <c r="AO563" s="507"/>
      <c r="AP563" s="507"/>
      <c r="AQ563" s="563"/>
      <c r="AR563" s="563"/>
      <c r="AS563" s="507"/>
      <c r="AT563" s="507"/>
      <c r="AU563" s="507"/>
      <c r="AV563" s="507"/>
      <c r="AW563" s="507"/>
      <c r="AX563" s="507"/>
      <c r="AY563" s="507"/>
      <c r="AZ563" s="507"/>
      <c r="BA563" s="507"/>
      <c r="BB563" s="507"/>
      <c r="BC563" s="507"/>
      <c r="BD563" s="507"/>
      <c r="BE563" s="507"/>
      <c r="BF563" s="507"/>
      <c r="BG563" s="507"/>
      <c r="BH563" s="507"/>
      <c r="BI563" s="507"/>
      <c r="BJ563" s="507"/>
      <c r="BK563" s="507"/>
      <c r="BL563" s="507"/>
      <c r="BM563" s="507"/>
    </row>
    <row r="564" spans="1:65" ht="27" customHeight="1" x14ac:dyDescent="0.2">
      <c r="A564" s="564"/>
      <c r="B564" s="507"/>
      <c r="C564" s="507"/>
      <c r="D564" s="507"/>
      <c r="E564" s="507"/>
      <c r="F564" s="507"/>
      <c r="G564" s="507"/>
      <c r="H564" s="506"/>
      <c r="I564" s="1014"/>
      <c r="J564" s="506"/>
      <c r="K564" s="557"/>
      <c r="L564" s="506"/>
      <c r="M564" s="506"/>
      <c r="N564" s="506"/>
      <c r="O564" s="506"/>
      <c r="P564" s="1013"/>
      <c r="Q564" s="506"/>
      <c r="R564" s="558"/>
      <c r="S564" s="506"/>
      <c r="T564" s="506"/>
      <c r="U564" s="1012"/>
      <c r="V564" s="743"/>
      <c r="W564" s="506"/>
      <c r="X564" s="742"/>
      <c r="Y564" s="557"/>
      <c r="Z564" s="506"/>
      <c r="AA564" s="507"/>
      <c r="AB564" s="507"/>
      <c r="AC564" s="564"/>
      <c r="AD564" s="507"/>
      <c r="AE564" s="507"/>
      <c r="AF564" s="507"/>
      <c r="AG564" s="507"/>
      <c r="AH564" s="507"/>
      <c r="AI564" s="507"/>
      <c r="AJ564" s="507"/>
      <c r="AK564" s="507"/>
      <c r="AL564" s="507"/>
      <c r="AM564" s="507"/>
      <c r="AN564" s="507"/>
      <c r="AO564" s="507"/>
      <c r="AP564" s="507"/>
      <c r="AQ564" s="563"/>
      <c r="AR564" s="563"/>
      <c r="AS564" s="507"/>
      <c r="AT564" s="507"/>
      <c r="AU564" s="507"/>
      <c r="AV564" s="507"/>
      <c r="AW564" s="507"/>
      <c r="AX564" s="507"/>
      <c r="AY564" s="507"/>
      <c r="AZ564" s="507"/>
      <c r="BA564" s="507"/>
      <c r="BB564" s="507"/>
      <c r="BC564" s="507"/>
      <c r="BD564" s="507"/>
      <c r="BE564" s="507"/>
      <c r="BF564" s="507"/>
      <c r="BG564" s="507"/>
      <c r="BH564" s="507"/>
      <c r="BI564" s="507"/>
      <c r="BJ564" s="507"/>
      <c r="BK564" s="507"/>
      <c r="BL564" s="507"/>
      <c r="BM564" s="507"/>
    </row>
    <row r="565" spans="1:65" ht="27" customHeight="1" x14ac:dyDescent="0.2">
      <c r="A565" s="564"/>
      <c r="B565" s="507"/>
      <c r="C565" s="507"/>
      <c r="D565" s="507"/>
      <c r="E565" s="507"/>
      <c r="F565" s="507"/>
      <c r="G565" s="507"/>
      <c r="H565" s="506"/>
      <c r="I565" s="1014"/>
      <c r="J565" s="506"/>
      <c r="K565" s="557"/>
      <c r="L565" s="506"/>
      <c r="M565" s="506"/>
      <c r="N565" s="506"/>
      <c r="O565" s="506"/>
      <c r="P565" s="1013"/>
      <c r="Q565" s="506"/>
      <c r="R565" s="558"/>
      <c r="S565" s="506"/>
      <c r="T565" s="506"/>
      <c r="U565" s="1012"/>
      <c r="V565" s="743"/>
      <c r="W565" s="506"/>
      <c r="X565" s="742"/>
      <c r="Y565" s="557"/>
      <c r="Z565" s="506"/>
      <c r="AA565" s="507"/>
      <c r="AB565" s="507"/>
      <c r="AC565" s="564"/>
      <c r="AD565" s="507"/>
      <c r="AE565" s="507"/>
      <c r="AF565" s="507"/>
      <c r="AG565" s="507"/>
      <c r="AH565" s="507"/>
      <c r="AI565" s="507"/>
      <c r="AJ565" s="507"/>
      <c r="AK565" s="507"/>
      <c r="AL565" s="507"/>
      <c r="AM565" s="507"/>
      <c r="AN565" s="507"/>
      <c r="AO565" s="507"/>
      <c r="AP565" s="507"/>
      <c r="AQ565" s="563"/>
      <c r="AR565" s="563"/>
      <c r="AS565" s="507"/>
      <c r="AT565" s="507"/>
      <c r="AU565" s="507"/>
      <c r="AV565" s="507"/>
      <c r="AW565" s="507"/>
      <c r="AX565" s="507"/>
      <c r="AY565" s="507"/>
      <c r="AZ565" s="507"/>
      <c r="BA565" s="507"/>
      <c r="BB565" s="507"/>
      <c r="BC565" s="507"/>
      <c r="BD565" s="507"/>
      <c r="BE565" s="507"/>
      <c r="BF565" s="507"/>
      <c r="BG565" s="507"/>
      <c r="BH565" s="507"/>
      <c r="BI565" s="507"/>
      <c r="BJ565" s="507"/>
      <c r="BK565" s="507"/>
      <c r="BL565" s="507"/>
      <c r="BM565" s="507"/>
    </row>
    <row r="566" spans="1:65" ht="27" customHeight="1" x14ac:dyDescent="0.2">
      <c r="A566" s="564"/>
      <c r="B566" s="507"/>
      <c r="C566" s="507"/>
      <c r="D566" s="507"/>
      <c r="E566" s="507"/>
      <c r="F566" s="507"/>
      <c r="G566" s="507"/>
      <c r="H566" s="506"/>
      <c r="I566" s="1014"/>
      <c r="J566" s="506"/>
      <c r="K566" s="557"/>
      <c r="L566" s="506"/>
      <c r="M566" s="506"/>
      <c r="N566" s="506"/>
      <c r="O566" s="506"/>
      <c r="P566" s="1013"/>
      <c r="Q566" s="506"/>
      <c r="R566" s="558"/>
      <c r="S566" s="506"/>
      <c r="T566" s="506"/>
      <c r="U566" s="1012"/>
      <c r="V566" s="743"/>
      <c r="W566" s="506"/>
      <c r="X566" s="742"/>
      <c r="Y566" s="557"/>
      <c r="Z566" s="506"/>
      <c r="AA566" s="507"/>
      <c r="AB566" s="507"/>
      <c r="AC566" s="564"/>
      <c r="AD566" s="507"/>
      <c r="AE566" s="507"/>
      <c r="AF566" s="507"/>
      <c r="AG566" s="507"/>
      <c r="AH566" s="507"/>
      <c r="AI566" s="507"/>
      <c r="AJ566" s="507"/>
      <c r="AK566" s="507"/>
      <c r="AL566" s="507"/>
      <c r="AM566" s="507"/>
      <c r="AN566" s="507"/>
      <c r="AO566" s="507"/>
      <c r="AP566" s="507"/>
      <c r="AQ566" s="563"/>
      <c r="AR566" s="563"/>
      <c r="AS566" s="507"/>
      <c r="AT566" s="507"/>
      <c r="AU566" s="507"/>
      <c r="AV566" s="507"/>
      <c r="AW566" s="507"/>
      <c r="AX566" s="507"/>
      <c r="AY566" s="507"/>
      <c r="AZ566" s="507"/>
      <c r="BA566" s="507"/>
      <c r="BB566" s="507"/>
      <c r="BC566" s="507"/>
      <c r="BD566" s="507"/>
      <c r="BE566" s="507"/>
      <c r="BF566" s="507"/>
      <c r="BG566" s="507"/>
      <c r="BH566" s="507"/>
      <c r="BI566" s="507"/>
      <c r="BJ566" s="507"/>
      <c r="BK566" s="507"/>
      <c r="BL566" s="507"/>
      <c r="BM566" s="507"/>
    </row>
    <row r="567" spans="1:65" ht="27" customHeight="1" x14ac:dyDescent="0.2">
      <c r="A567" s="564"/>
      <c r="B567" s="507"/>
      <c r="C567" s="507"/>
      <c r="D567" s="507"/>
      <c r="E567" s="507"/>
      <c r="F567" s="507"/>
      <c r="G567" s="507"/>
      <c r="H567" s="506"/>
      <c r="I567" s="1014"/>
      <c r="J567" s="506"/>
      <c r="K567" s="557"/>
      <c r="L567" s="506"/>
      <c r="M567" s="506"/>
      <c r="N567" s="506"/>
      <c r="O567" s="506"/>
      <c r="P567" s="1013"/>
      <c r="Q567" s="506"/>
      <c r="R567" s="558"/>
      <c r="S567" s="506"/>
      <c r="T567" s="506"/>
      <c r="U567" s="1012"/>
      <c r="V567" s="743"/>
      <c r="W567" s="506"/>
      <c r="X567" s="742"/>
      <c r="Y567" s="557"/>
      <c r="Z567" s="506"/>
      <c r="AA567" s="507"/>
      <c r="AB567" s="507"/>
      <c r="AC567" s="564"/>
      <c r="AD567" s="507"/>
      <c r="AE567" s="507"/>
      <c r="AF567" s="507"/>
      <c r="AG567" s="507"/>
      <c r="AH567" s="507"/>
      <c r="AI567" s="507"/>
      <c r="AJ567" s="507"/>
      <c r="AK567" s="507"/>
      <c r="AL567" s="507"/>
      <c r="AM567" s="507"/>
      <c r="AN567" s="507"/>
      <c r="AO567" s="507"/>
      <c r="AP567" s="507"/>
      <c r="AQ567" s="563"/>
      <c r="AR567" s="563"/>
      <c r="AS567" s="507"/>
      <c r="AT567" s="507"/>
      <c r="AU567" s="507"/>
      <c r="AV567" s="507"/>
      <c r="AW567" s="507"/>
      <c r="AX567" s="507"/>
      <c r="AY567" s="507"/>
      <c r="AZ567" s="507"/>
      <c r="BA567" s="507"/>
      <c r="BB567" s="507"/>
      <c r="BC567" s="507"/>
      <c r="BD567" s="507"/>
      <c r="BE567" s="507"/>
      <c r="BF567" s="507"/>
      <c r="BG567" s="507"/>
      <c r="BH567" s="507"/>
      <c r="BI567" s="507"/>
      <c r="BJ567" s="507"/>
      <c r="BK567" s="507"/>
      <c r="BL567" s="507"/>
      <c r="BM567" s="507"/>
    </row>
    <row r="568" spans="1:65" ht="27" customHeight="1" x14ac:dyDescent="0.2">
      <c r="A568" s="564"/>
      <c r="B568" s="507"/>
      <c r="C568" s="507"/>
      <c r="D568" s="507"/>
      <c r="E568" s="507"/>
      <c r="F568" s="507"/>
      <c r="G568" s="507"/>
      <c r="H568" s="506"/>
      <c r="I568" s="1014"/>
      <c r="J568" s="506"/>
      <c r="K568" s="557"/>
      <c r="L568" s="506"/>
      <c r="M568" s="506"/>
      <c r="N568" s="506"/>
      <c r="O568" s="506"/>
      <c r="P568" s="1013"/>
      <c r="Q568" s="506"/>
      <c r="R568" s="558"/>
      <c r="S568" s="506"/>
      <c r="T568" s="506"/>
      <c r="U568" s="1012"/>
      <c r="V568" s="743"/>
      <c r="W568" s="506"/>
      <c r="X568" s="742"/>
      <c r="Y568" s="557"/>
      <c r="Z568" s="506"/>
      <c r="AA568" s="507"/>
      <c r="AB568" s="507"/>
      <c r="AC568" s="564"/>
      <c r="AD568" s="507"/>
      <c r="AE568" s="507"/>
      <c r="AF568" s="507"/>
      <c r="AG568" s="507"/>
      <c r="AH568" s="507"/>
      <c r="AI568" s="507"/>
      <c r="AJ568" s="507"/>
      <c r="AK568" s="507"/>
      <c r="AL568" s="507"/>
      <c r="AM568" s="507"/>
      <c r="AN568" s="507"/>
      <c r="AO568" s="507"/>
      <c r="AP568" s="507"/>
      <c r="AQ568" s="563"/>
      <c r="AR568" s="563"/>
      <c r="AS568" s="507"/>
      <c r="AT568" s="507"/>
      <c r="AU568" s="507"/>
      <c r="AV568" s="507"/>
      <c r="AW568" s="507"/>
      <c r="AX568" s="507"/>
      <c r="AY568" s="507"/>
      <c r="AZ568" s="507"/>
      <c r="BA568" s="507"/>
      <c r="BB568" s="507"/>
      <c r="BC568" s="507"/>
      <c r="BD568" s="507"/>
      <c r="BE568" s="507"/>
      <c r="BF568" s="507"/>
      <c r="BG568" s="507"/>
      <c r="BH568" s="507"/>
      <c r="BI568" s="507"/>
      <c r="BJ568" s="507"/>
      <c r="BK568" s="507"/>
      <c r="BL568" s="507"/>
      <c r="BM568" s="507"/>
    </row>
    <row r="569" spans="1:65" ht="27" customHeight="1" x14ac:dyDescent="0.2">
      <c r="A569" s="564"/>
      <c r="B569" s="507"/>
      <c r="C569" s="507"/>
      <c r="D569" s="507"/>
      <c r="E569" s="507"/>
      <c r="F569" s="507"/>
      <c r="G569" s="507"/>
      <c r="H569" s="506"/>
      <c r="I569" s="1014"/>
      <c r="J569" s="506"/>
      <c r="K569" s="557"/>
      <c r="L569" s="506"/>
      <c r="M569" s="506"/>
      <c r="N569" s="506"/>
      <c r="O569" s="506"/>
      <c r="P569" s="1013"/>
      <c r="Q569" s="506"/>
      <c r="R569" s="558"/>
      <c r="S569" s="506"/>
      <c r="T569" s="506"/>
      <c r="U569" s="1012"/>
      <c r="V569" s="743"/>
      <c r="W569" s="506"/>
      <c r="X569" s="742"/>
      <c r="Y569" s="557"/>
      <c r="Z569" s="506"/>
      <c r="AA569" s="507"/>
      <c r="AB569" s="507"/>
      <c r="AC569" s="564"/>
      <c r="AD569" s="507"/>
      <c r="AE569" s="507"/>
      <c r="AF569" s="507"/>
      <c r="AG569" s="507"/>
      <c r="AH569" s="507"/>
      <c r="AI569" s="507"/>
      <c r="AJ569" s="507"/>
      <c r="AK569" s="507"/>
      <c r="AL569" s="507"/>
      <c r="AM569" s="507"/>
      <c r="AN569" s="507"/>
      <c r="AO569" s="507"/>
      <c r="AP569" s="507"/>
      <c r="AQ569" s="563"/>
      <c r="AR569" s="563"/>
      <c r="AS569" s="507"/>
      <c r="AT569" s="507"/>
      <c r="AU569" s="507"/>
      <c r="AV569" s="507"/>
      <c r="AW569" s="507"/>
      <c r="AX569" s="507"/>
      <c r="AY569" s="507"/>
      <c r="AZ569" s="507"/>
      <c r="BA569" s="507"/>
      <c r="BB569" s="507"/>
      <c r="BC569" s="507"/>
      <c r="BD569" s="507"/>
      <c r="BE569" s="507"/>
      <c r="BF569" s="507"/>
      <c r="BG569" s="507"/>
      <c r="BH569" s="507"/>
      <c r="BI569" s="507"/>
      <c r="BJ569" s="507"/>
      <c r="BK569" s="507"/>
      <c r="BL569" s="507"/>
      <c r="BM569" s="507"/>
    </row>
    <row r="570" spans="1:65" ht="27" customHeight="1" x14ac:dyDescent="0.2">
      <c r="A570" s="564"/>
      <c r="B570" s="507"/>
      <c r="C570" s="507"/>
      <c r="D570" s="507"/>
      <c r="E570" s="507"/>
      <c r="F570" s="507"/>
      <c r="G570" s="507"/>
      <c r="H570" s="506"/>
      <c r="I570" s="1014"/>
      <c r="J570" s="506"/>
      <c r="K570" s="557"/>
      <c r="L570" s="506"/>
      <c r="M570" s="506"/>
      <c r="N570" s="506"/>
      <c r="O570" s="506"/>
      <c r="P570" s="1013"/>
      <c r="Q570" s="506"/>
      <c r="R570" s="558"/>
      <c r="S570" s="506"/>
      <c r="T570" s="506"/>
      <c r="U570" s="1012"/>
      <c r="V570" s="743"/>
      <c r="W570" s="506"/>
      <c r="X570" s="742"/>
      <c r="Y570" s="557"/>
      <c r="Z570" s="506"/>
      <c r="AA570" s="507"/>
      <c r="AB570" s="507"/>
      <c r="AC570" s="564"/>
      <c r="AD570" s="507"/>
      <c r="AE570" s="507"/>
      <c r="AF570" s="507"/>
      <c r="AG570" s="507"/>
      <c r="AH570" s="507"/>
      <c r="AI570" s="507"/>
      <c r="AJ570" s="507"/>
      <c r="AK570" s="507"/>
      <c r="AL570" s="507"/>
      <c r="AM570" s="507"/>
      <c r="AN570" s="507"/>
      <c r="AO570" s="507"/>
      <c r="AP570" s="507"/>
      <c r="AQ570" s="563"/>
      <c r="AR570" s="563"/>
      <c r="AS570" s="507"/>
      <c r="AT570" s="507"/>
      <c r="AU570" s="507"/>
      <c r="AV570" s="507"/>
      <c r="AW570" s="507"/>
      <c r="AX570" s="507"/>
      <c r="AY570" s="507"/>
      <c r="AZ570" s="507"/>
      <c r="BA570" s="507"/>
      <c r="BB570" s="507"/>
      <c r="BC570" s="507"/>
      <c r="BD570" s="507"/>
      <c r="BE570" s="507"/>
      <c r="BF570" s="507"/>
      <c r="BG570" s="507"/>
      <c r="BH570" s="507"/>
      <c r="BI570" s="507"/>
      <c r="BJ570" s="507"/>
      <c r="BK570" s="507"/>
      <c r="BL570" s="507"/>
      <c r="BM570" s="507"/>
    </row>
    <row r="571" spans="1:65" ht="27" customHeight="1" x14ac:dyDescent="0.2">
      <c r="A571" s="564"/>
      <c r="B571" s="507"/>
      <c r="C571" s="507"/>
      <c r="D571" s="507"/>
      <c r="E571" s="507"/>
      <c r="F571" s="507"/>
      <c r="G571" s="507"/>
      <c r="H571" s="506"/>
      <c r="I571" s="1014"/>
      <c r="J571" s="506"/>
      <c r="K571" s="557"/>
      <c r="L571" s="506"/>
      <c r="M571" s="506"/>
      <c r="N571" s="506"/>
      <c r="O571" s="506"/>
      <c r="P571" s="1013"/>
      <c r="Q571" s="506"/>
      <c r="R571" s="558"/>
      <c r="S571" s="506"/>
      <c r="T571" s="506"/>
      <c r="U571" s="1012"/>
      <c r="V571" s="743"/>
      <c r="W571" s="506"/>
      <c r="X571" s="742"/>
      <c r="Y571" s="557"/>
      <c r="Z571" s="506"/>
      <c r="AA571" s="507"/>
      <c r="AB571" s="507"/>
      <c r="AC571" s="564"/>
      <c r="AD571" s="507"/>
      <c r="AE571" s="507"/>
      <c r="AF571" s="507"/>
      <c r="AG571" s="507"/>
      <c r="AH571" s="507"/>
      <c r="AI571" s="507"/>
      <c r="AJ571" s="507"/>
      <c r="AK571" s="507"/>
      <c r="AL571" s="507"/>
      <c r="AM571" s="507"/>
      <c r="AN571" s="507"/>
      <c r="AO571" s="507"/>
      <c r="AP571" s="507"/>
      <c r="AQ571" s="563"/>
      <c r="AR571" s="563"/>
      <c r="AS571" s="507"/>
      <c r="AT571" s="507"/>
      <c r="AU571" s="507"/>
      <c r="AV571" s="507"/>
      <c r="AW571" s="507"/>
      <c r="AX571" s="507"/>
      <c r="AY571" s="507"/>
      <c r="AZ571" s="507"/>
      <c r="BA571" s="507"/>
      <c r="BB571" s="507"/>
      <c r="BC571" s="507"/>
      <c r="BD571" s="507"/>
      <c r="BE571" s="507"/>
      <c r="BF571" s="507"/>
      <c r="BG571" s="507"/>
      <c r="BH571" s="507"/>
      <c r="BI571" s="507"/>
      <c r="BJ571" s="507"/>
      <c r="BK571" s="507"/>
      <c r="BL571" s="507"/>
      <c r="BM571" s="507"/>
    </row>
    <row r="572" spans="1:65" ht="27" customHeight="1" x14ac:dyDescent="0.2">
      <c r="A572" s="564"/>
      <c r="B572" s="507"/>
      <c r="C572" s="507"/>
      <c r="D572" s="507"/>
      <c r="E572" s="507"/>
      <c r="F572" s="507"/>
      <c r="G572" s="507"/>
      <c r="H572" s="506"/>
      <c r="I572" s="1014"/>
      <c r="J572" s="506"/>
      <c r="K572" s="557"/>
      <c r="L572" s="506"/>
      <c r="M572" s="506"/>
      <c r="N572" s="506"/>
      <c r="O572" s="506"/>
      <c r="P572" s="1013"/>
      <c r="Q572" s="506"/>
      <c r="R572" s="558"/>
      <c r="S572" s="506"/>
      <c r="T572" s="506"/>
      <c r="U572" s="1012"/>
      <c r="V572" s="743"/>
      <c r="W572" s="506"/>
      <c r="X572" s="742"/>
      <c r="Y572" s="557"/>
      <c r="Z572" s="506"/>
      <c r="AA572" s="507"/>
      <c r="AB572" s="507"/>
      <c r="AC572" s="564"/>
      <c r="AD572" s="507"/>
      <c r="AE572" s="507"/>
      <c r="AF572" s="507"/>
      <c r="AG572" s="507"/>
      <c r="AH572" s="507"/>
      <c r="AI572" s="507"/>
      <c r="AJ572" s="507"/>
      <c r="AK572" s="507"/>
      <c r="AL572" s="507"/>
      <c r="AM572" s="507"/>
      <c r="AN572" s="507"/>
      <c r="AO572" s="507"/>
      <c r="AP572" s="507"/>
      <c r="AQ572" s="563"/>
      <c r="AR572" s="563"/>
      <c r="AS572" s="507"/>
      <c r="AT572" s="507"/>
      <c r="AU572" s="507"/>
      <c r="AV572" s="507"/>
      <c r="AW572" s="507"/>
      <c r="AX572" s="507"/>
      <c r="AY572" s="507"/>
      <c r="AZ572" s="507"/>
      <c r="BA572" s="507"/>
      <c r="BB572" s="507"/>
      <c r="BC572" s="507"/>
      <c r="BD572" s="507"/>
      <c r="BE572" s="507"/>
      <c r="BF572" s="507"/>
      <c r="BG572" s="507"/>
      <c r="BH572" s="507"/>
      <c r="BI572" s="507"/>
      <c r="BJ572" s="507"/>
      <c r="BK572" s="507"/>
      <c r="BL572" s="507"/>
      <c r="BM572" s="507"/>
    </row>
    <row r="573" spans="1:65" ht="27" customHeight="1" x14ac:dyDescent="0.2">
      <c r="A573" s="564"/>
      <c r="B573" s="507"/>
      <c r="C573" s="507"/>
      <c r="D573" s="507"/>
      <c r="E573" s="507"/>
      <c r="F573" s="507"/>
      <c r="G573" s="507"/>
      <c r="H573" s="506"/>
      <c r="I573" s="1014"/>
      <c r="J573" s="506"/>
      <c r="K573" s="557"/>
      <c r="L573" s="506"/>
      <c r="M573" s="506"/>
      <c r="N573" s="506"/>
      <c r="O573" s="506"/>
      <c r="P573" s="1013"/>
      <c r="Q573" s="506"/>
      <c r="R573" s="558"/>
      <c r="S573" s="506"/>
      <c r="T573" s="506"/>
      <c r="U573" s="1012"/>
      <c r="V573" s="743"/>
      <c r="W573" s="506"/>
      <c r="X573" s="742"/>
      <c r="Y573" s="557"/>
      <c r="Z573" s="506"/>
      <c r="AA573" s="507"/>
      <c r="AB573" s="507"/>
      <c r="AC573" s="564"/>
      <c r="AD573" s="507"/>
      <c r="AE573" s="507"/>
      <c r="AF573" s="507"/>
      <c r="AG573" s="507"/>
      <c r="AH573" s="507"/>
      <c r="AI573" s="507"/>
      <c r="AJ573" s="507"/>
      <c r="AK573" s="507"/>
      <c r="AL573" s="507"/>
      <c r="AM573" s="507"/>
      <c r="AN573" s="507"/>
      <c r="AO573" s="507"/>
      <c r="AP573" s="507"/>
      <c r="AQ573" s="563"/>
      <c r="AR573" s="563"/>
      <c r="AS573" s="507"/>
      <c r="AT573" s="507"/>
      <c r="AU573" s="507"/>
      <c r="AV573" s="507"/>
      <c r="AW573" s="507"/>
      <c r="AX573" s="507"/>
      <c r="AY573" s="507"/>
      <c r="AZ573" s="507"/>
      <c r="BA573" s="507"/>
      <c r="BB573" s="507"/>
      <c r="BC573" s="507"/>
      <c r="BD573" s="507"/>
      <c r="BE573" s="507"/>
      <c r="BF573" s="507"/>
      <c r="BG573" s="507"/>
      <c r="BH573" s="507"/>
      <c r="BI573" s="507"/>
      <c r="BJ573" s="507"/>
      <c r="BK573" s="507"/>
      <c r="BL573" s="507"/>
      <c r="BM573" s="507"/>
    </row>
    <row r="574" spans="1:65" ht="27" customHeight="1" x14ac:dyDescent="0.2">
      <c r="A574" s="564"/>
      <c r="B574" s="507"/>
      <c r="C574" s="507"/>
      <c r="D574" s="507"/>
      <c r="E574" s="507"/>
      <c r="F574" s="507"/>
      <c r="G574" s="507"/>
      <c r="H574" s="506"/>
      <c r="I574" s="1014"/>
      <c r="J574" s="506"/>
      <c r="K574" s="557"/>
      <c r="L574" s="506"/>
      <c r="M574" s="506"/>
      <c r="N574" s="506"/>
      <c r="O574" s="506"/>
      <c r="P574" s="1013"/>
      <c r="Q574" s="506"/>
      <c r="R574" s="558"/>
      <c r="S574" s="506"/>
      <c r="T574" s="506"/>
      <c r="U574" s="1012"/>
      <c r="V574" s="743"/>
      <c r="W574" s="506"/>
      <c r="X574" s="742"/>
      <c r="Y574" s="557"/>
      <c r="Z574" s="506"/>
      <c r="AA574" s="507"/>
      <c r="AB574" s="507"/>
      <c r="AC574" s="564"/>
      <c r="AD574" s="507"/>
      <c r="AE574" s="507"/>
      <c r="AF574" s="507"/>
      <c r="AG574" s="507"/>
      <c r="AH574" s="507"/>
      <c r="AI574" s="507"/>
      <c r="AJ574" s="507"/>
      <c r="AK574" s="507"/>
      <c r="AL574" s="507"/>
      <c r="AM574" s="507"/>
      <c r="AN574" s="507"/>
      <c r="AO574" s="507"/>
      <c r="AP574" s="507"/>
      <c r="AQ574" s="563"/>
      <c r="AR574" s="563"/>
      <c r="AS574" s="507"/>
      <c r="AT574" s="507"/>
      <c r="AU574" s="507"/>
      <c r="AV574" s="507"/>
      <c r="AW574" s="507"/>
      <c r="AX574" s="507"/>
      <c r="AY574" s="507"/>
      <c r="AZ574" s="507"/>
      <c r="BA574" s="507"/>
      <c r="BB574" s="507"/>
      <c r="BC574" s="507"/>
      <c r="BD574" s="507"/>
      <c r="BE574" s="507"/>
      <c r="BF574" s="507"/>
      <c r="BG574" s="507"/>
      <c r="BH574" s="507"/>
      <c r="BI574" s="507"/>
      <c r="BJ574" s="507"/>
      <c r="BK574" s="507"/>
      <c r="BL574" s="507"/>
      <c r="BM574" s="507"/>
    </row>
    <row r="575" spans="1:65" ht="27" customHeight="1" x14ac:dyDescent="0.2">
      <c r="A575" s="564"/>
      <c r="B575" s="507"/>
      <c r="C575" s="507"/>
      <c r="D575" s="507"/>
      <c r="E575" s="507"/>
      <c r="F575" s="507"/>
      <c r="G575" s="507"/>
      <c r="H575" s="506"/>
      <c r="I575" s="1014"/>
      <c r="J575" s="506"/>
      <c r="K575" s="557"/>
      <c r="L575" s="506"/>
      <c r="M575" s="506"/>
      <c r="N575" s="506"/>
      <c r="O575" s="506"/>
      <c r="P575" s="1013"/>
      <c r="Q575" s="506"/>
      <c r="R575" s="558"/>
      <c r="S575" s="506"/>
      <c r="T575" s="506"/>
      <c r="U575" s="1012"/>
      <c r="V575" s="743"/>
      <c r="W575" s="506"/>
      <c r="X575" s="742"/>
      <c r="Y575" s="557"/>
      <c r="Z575" s="506"/>
      <c r="AA575" s="507"/>
      <c r="AB575" s="507"/>
      <c r="AC575" s="564"/>
      <c r="AD575" s="507"/>
      <c r="AE575" s="507"/>
      <c r="AF575" s="507"/>
      <c r="AG575" s="507"/>
      <c r="AH575" s="507"/>
      <c r="AI575" s="507"/>
      <c r="AJ575" s="507"/>
      <c r="AK575" s="507"/>
      <c r="AL575" s="507"/>
      <c r="AM575" s="507"/>
      <c r="AN575" s="507"/>
      <c r="AO575" s="507"/>
      <c r="AP575" s="507"/>
      <c r="AQ575" s="563"/>
      <c r="AR575" s="563"/>
      <c r="AS575" s="507"/>
      <c r="AT575" s="507"/>
      <c r="AU575" s="507"/>
      <c r="AV575" s="507"/>
      <c r="AW575" s="507"/>
      <c r="AX575" s="507"/>
      <c r="AY575" s="507"/>
      <c r="AZ575" s="507"/>
      <c r="BA575" s="507"/>
      <c r="BB575" s="507"/>
      <c r="BC575" s="507"/>
      <c r="BD575" s="507"/>
      <c r="BE575" s="507"/>
      <c r="BF575" s="507"/>
      <c r="BG575" s="507"/>
      <c r="BH575" s="507"/>
      <c r="BI575" s="507"/>
      <c r="BJ575" s="507"/>
      <c r="BK575" s="507"/>
      <c r="BL575" s="507"/>
      <c r="BM575" s="507"/>
    </row>
    <row r="576" spans="1:65" ht="27" customHeight="1" x14ac:dyDescent="0.2">
      <c r="A576" s="564"/>
      <c r="B576" s="507"/>
      <c r="C576" s="507"/>
      <c r="D576" s="507"/>
      <c r="E576" s="507"/>
      <c r="F576" s="507"/>
      <c r="G576" s="507"/>
      <c r="H576" s="506"/>
      <c r="I576" s="1014"/>
      <c r="J576" s="506"/>
      <c r="K576" s="557"/>
      <c r="L576" s="506"/>
      <c r="M576" s="506"/>
      <c r="N576" s="506"/>
      <c r="O576" s="506"/>
      <c r="P576" s="1013"/>
      <c r="Q576" s="506"/>
      <c r="R576" s="558"/>
      <c r="S576" s="506"/>
      <c r="T576" s="506"/>
      <c r="U576" s="1012"/>
      <c r="V576" s="743"/>
      <c r="W576" s="506"/>
      <c r="X576" s="742"/>
      <c r="Y576" s="557"/>
      <c r="Z576" s="506"/>
      <c r="AA576" s="507"/>
      <c r="AB576" s="507"/>
      <c r="AC576" s="564"/>
      <c r="AD576" s="507"/>
      <c r="AE576" s="507"/>
      <c r="AF576" s="507"/>
      <c r="AG576" s="507"/>
      <c r="AH576" s="507"/>
      <c r="AI576" s="507"/>
      <c r="AJ576" s="507"/>
      <c r="AK576" s="507"/>
      <c r="AL576" s="507"/>
      <c r="AM576" s="507"/>
      <c r="AN576" s="507"/>
      <c r="AO576" s="507"/>
      <c r="AP576" s="507"/>
      <c r="AQ576" s="563"/>
      <c r="AR576" s="563"/>
      <c r="AS576" s="507"/>
      <c r="AT576" s="507"/>
      <c r="AU576" s="507"/>
      <c r="AV576" s="507"/>
      <c r="AW576" s="507"/>
      <c r="AX576" s="507"/>
      <c r="AY576" s="507"/>
      <c r="AZ576" s="507"/>
      <c r="BA576" s="507"/>
      <c r="BB576" s="507"/>
      <c r="BC576" s="507"/>
      <c r="BD576" s="507"/>
      <c r="BE576" s="507"/>
      <c r="BF576" s="507"/>
      <c r="BG576" s="507"/>
      <c r="BH576" s="507"/>
      <c r="BI576" s="507"/>
      <c r="BJ576" s="507"/>
      <c r="BK576" s="507"/>
      <c r="BL576" s="507"/>
      <c r="BM576" s="507"/>
    </row>
    <row r="577" spans="1:65" ht="27" customHeight="1" x14ac:dyDescent="0.2">
      <c r="A577" s="564"/>
      <c r="B577" s="507"/>
      <c r="C577" s="507"/>
      <c r="D577" s="507"/>
      <c r="E577" s="507"/>
      <c r="F577" s="507"/>
      <c r="G577" s="507"/>
      <c r="H577" s="506"/>
      <c r="I577" s="1014"/>
      <c r="J577" s="506"/>
      <c r="K577" s="557"/>
      <c r="L577" s="506"/>
      <c r="M577" s="506"/>
      <c r="N577" s="506"/>
      <c r="O577" s="506"/>
      <c r="P577" s="1013"/>
      <c r="Q577" s="506"/>
      <c r="R577" s="558"/>
      <c r="S577" s="506"/>
      <c r="T577" s="506"/>
      <c r="U577" s="1012"/>
      <c r="V577" s="743"/>
      <c r="W577" s="506"/>
      <c r="X577" s="742"/>
      <c r="Y577" s="557"/>
      <c r="Z577" s="506"/>
      <c r="AA577" s="507"/>
      <c r="AB577" s="507"/>
      <c r="AC577" s="564"/>
      <c r="AD577" s="507"/>
      <c r="AE577" s="507"/>
      <c r="AF577" s="507"/>
      <c r="AG577" s="507"/>
      <c r="AH577" s="507"/>
      <c r="AI577" s="507"/>
      <c r="AJ577" s="507"/>
      <c r="AK577" s="507"/>
      <c r="AL577" s="507"/>
      <c r="AM577" s="507"/>
      <c r="AN577" s="507"/>
      <c r="AO577" s="507"/>
      <c r="AP577" s="507"/>
      <c r="AQ577" s="563"/>
      <c r="AR577" s="563"/>
      <c r="AS577" s="507"/>
      <c r="AT577" s="507"/>
      <c r="AU577" s="507"/>
      <c r="AV577" s="507"/>
      <c r="AW577" s="507"/>
      <c r="AX577" s="507"/>
      <c r="AY577" s="507"/>
      <c r="AZ577" s="507"/>
      <c r="BA577" s="507"/>
      <c r="BB577" s="507"/>
      <c r="BC577" s="507"/>
      <c r="BD577" s="507"/>
      <c r="BE577" s="507"/>
      <c r="BF577" s="507"/>
      <c r="BG577" s="507"/>
      <c r="BH577" s="507"/>
      <c r="BI577" s="507"/>
      <c r="BJ577" s="507"/>
      <c r="BK577" s="507"/>
      <c r="BL577" s="507"/>
      <c r="BM577" s="507"/>
    </row>
    <row r="578" spans="1:65" ht="27" customHeight="1" x14ac:dyDescent="0.2">
      <c r="A578" s="564"/>
      <c r="B578" s="507"/>
      <c r="C578" s="507"/>
      <c r="D578" s="507"/>
      <c r="E578" s="507"/>
      <c r="F578" s="507"/>
      <c r="G578" s="507"/>
      <c r="H578" s="506"/>
      <c r="I578" s="1014"/>
      <c r="J578" s="506"/>
      <c r="K578" s="557"/>
      <c r="L578" s="506"/>
      <c r="M578" s="506"/>
      <c r="N578" s="506"/>
      <c r="O578" s="506"/>
      <c r="P578" s="1013"/>
      <c r="Q578" s="506"/>
      <c r="R578" s="558"/>
      <c r="S578" s="506"/>
      <c r="T578" s="506"/>
      <c r="U578" s="1012"/>
      <c r="V578" s="743"/>
      <c r="W578" s="506"/>
      <c r="X578" s="742"/>
      <c r="Y578" s="557"/>
      <c r="Z578" s="506"/>
      <c r="AA578" s="507"/>
      <c r="AB578" s="507"/>
      <c r="AC578" s="564"/>
      <c r="AD578" s="507"/>
      <c r="AE578" s="507"/>
      <c r="AF578" s="507"/>
      <c r="AG578" s="507"/>
      <c r="AH578" s="507"/>
      <c r="AI578" s="507"/>
      <c r="AJ578" s="507"/>
      <c r="AK578" s="507"/>
      <c r="AL578" s="507"/>
      <c r="AM578" s="507"/>
      <c r="AN578" s="507"/>
      <c r="AO578" s="507"/>
      <c r="AP578" s="507"/>
      <c r="AQ578" s="563"/>
      <c r="AR578" s="563"/>
      <c r="AS578" s="507"/>
      <c r="AT578" s="507"/>
      <c r="AU578" s="507"/>
      <c r="AV578" s="507"/>
      <c r="AW578" s="507"/>
      <c r="AX578" s="507"/>
      <c r="AY578" s="507"/>
      <c r="AZ578" s="507"/>
      <c r="BA578" s="507"/>
      <c r="BB578" s="507"/>
      <c r="BC578" s="507"/>
      <c r="BD578" s="507"/>
      <c r="BE578" s="507"/>
      <c r="BF578" s="507"/>
      <c r="BG578" s="507"/>
      <c r="BH578" s="507"/>
      <c r="BI578" s="507"/>
      <c r="BJ578" s="507"/>
      <c r="BK578" s="507"/>
      <c r="BL578" s="507"/>
      <c r="BM578" s="507"/>
    </row>
    <row r="579" spans="1:65" ht="27" customHeight="1" x14ac:dyDescent="0.2">
      <c r="A579" s="564"/>
      <c r="B579" s="507"/>
      <c r="C579" s="507"/>
      <c r="D579" s="507"/>
      <c r="E579" s="507"/>
      <c r="F579" s="507"/>
      <c r="G579" s="507"/>
      <c r="H579" s="506"/>
      <c r="I579" s="1014"/>
      <c r="J579" s="506"/>
      <c r="K579" s="557"/>
      <c r="L579" s="506"/>
      <c r="M579" s="506"/>
      <c r="N579" s="506"/>
      <c r="O579" s="506"/>
      <c r="P579" s="1013"/>
      <c r="Q579" s="506"/>
      <c r="R579" s="558"/>
      <c r="S579" s="506"/>
      <c r="T579" s="506"/>
      <c r="U579" s="1012"/>
      <c r="V579" s="743"/>
      <c r="W579" s="506"/>
      <c r="X579" s="742"/>
      <c r="Y579" s="557"/>
      <c r="Z579" s="506"/>
      <c r="AA579" s="507"/>
      <c r="AB579" s="507"/>
      <c r="AC579" s="564"/>
      <c r="AD579" s="507"/>
      <c r="AE579" s="507"/>
      <c r="AF579" s="507"/>
      <c r="AG579" s="507"/>
      <c r="AH579" s="507"/>
      <c r="AI579" s="507"/>
      <c r="AJ579" s="507"/>
      <c r="AK579" s="507"/>
      <c r="AL579" s="507"/>
      <c r="AM579" s="507"/>
      <c r="AN579" s="507"/>
      <c r="AO579" s="507"/>
      <c r="AP579" s="507"/>
      <c r="AQ579" s="563"/>
      <c r="AR579" s="563"/>
      <c r="AS579" s="507"/>
      <c r="AT579" s="507"/>
      <c r="AU579" s="507"/>
      <c r="AV579" s="507"/>
      <c r="AW579" s="507"/>
      <c r="AX579" s="507"/>
      <c r="AY579" s="507"/>
      <c r="AZ579" s="507"/>
      <c r="BA579" s="507"/>
      <c r="BB579" s="507"/>
      <c r="BC579" s="507"/>
      <c r="BD579" s="507"/>
      <c r="BE579" s="507"/>
      <c r="BF579" s="507"/>
      <c r="BG579" s="507"/>
      <c r="BH579" s="507"/>
      <c r="BI579" s="507"/>
      <c r="BJ579" s="507"/>
      <c r="BK579" s="507"/>
      <c r="BL579" s="507"/>
      <c r="BM579" s="507"/>
    </row>
    <row r="580" spans="1:65" ht="27" customHeight="1" x14ac:dyDescent="0.2">
      <c r="A580" s="564"/>
      <c r="B580" s="507"/>
      <c r="C580" s="507"/>
      <c r="D580" s="507"/>
      <c r="E580" s="507"/>
      <c r="F580" s="507"/>
      <c r="G580" s="507"/>
      <c r="H580" s="506"/>
      <c r="I580" s="1014"/>
      <c r="J580" s="506"/>
      <c r="K580" s="557"/>
      <c r="L580" s="506"/>
      <c r="M580" s="506"/>
      <c r="N580" s="506"/>
      <c r="O580" s="506"/>
      <c r="P580" s="1013"/>
      <c r="Q580" s="506"/>
      <c r="R580" s="558"/>
      <c r="S580" s="506"/>
      <c r="T580" s="506"/>
      <c r="U580" s="1012"/>
      <c r="V580" s="743"/>
      <c r="W580" s="506"/>
      <c r="X580" s="742"/>
      <c r="Y580" s="557"/>
      <c r="Z580" s="506"/>
      <c r="AA580" s="507"/>
      <c r="AB580" s="507"/>
      <c r="AC580" s="564"/>
      <c r="AD580" s="507"/>
      <c r="AE580" s="507"/>
      <c r="AF580" s="507"/>
      <c r="AG580" s="507"/>
      <c r="AH580" s="507"/>
      <c r="AI580" s="507"/>
      <c r="AJ580" s="507"/>
      <c r="AK580" s="507"/>
      <c r="AL580" s="507"/>
      <c r="AM580" s="507"/>
      <c r="AN580" s="507"/>
      <c r="AO580" s="507"/>
      <c r="AP580" s="507"/>
      <c r="AQ580" s="563"/>
      <c r="AR580" s="563"/>
      <c r="AS580" s="507"/>
      <c r="AT580" s="507"/>
      <c r="AU580" s="507"/>
      <c r="AV580" s="507"/>
      <c r="AW580" s="507"/>
      <c r="AX580" s="507"/>
      <c r="AY580" s="507"/>
      <c r="AZ580" s="507"/>
      <c r="BA580" s="507"/>
      <c r="BB580" s="507"/>
      <c r="BC580" s="507"/>
      <c r="BD580" s="507"/>
      <c r="BE580" s="507"/>
      <c r="BF580" s="507"/>
      <c r="BG580" s="507"/>
      <c r="BH580" s="507"/>
      <c r="BI580" s="507"/>
      <c r="BJ580" s="507"/>
      <c r="BK580" s="507"/>
      <c r="BL580" s="507"/>
      <c r="BM580" s="507"/>
    </row>
    <row r="581" spans="1:65" ht="27" customHeight="1" x14ac:dyDescent="0.2">
      <c r="A581" s="564"/>
      <c r="B581" s="507"/>
      <c r="C581" s="507"/>
      <c r="D581" s="507"/>
      <c r="E581" s="507"/>
      <c r="F581" s="507"/>
      <c r="G581" s="507"/>
      <c r="H581" s="506"/>
      <c r="I581" s="1014"/>
      <c r="J581" s="506"/>
      <c r="K581" s="557"/>
      <c r="L581" s="506"/>
      <c r="M581" s="506"/>
      <c r="N581" s="506"/>
      <c r="O581" s="506"/>
      <c r="P581" s="1013"/>
      <c r="Q581" s="506"/>
      <c r="R581" s="558"/>
      <c r="S581" s="506"/>
      <c r="T581" s="506"/>
      <c r="U581" s="1012"/>
      <c r="V581" s="743"/>
      <c r="W581" s="506"/>
      <c r="X581" s="742"/>
      <c r="Y581" s="557"/>
      <c r="Z581" s="506"/>
      <c r="AA581" s="507"/>
      <c r="AB581" s="507"/>
      <c r="AC581" s="564"/>
      <c r="AD581" s="507"/>
      <c r="AE581" s="507"/>
      <c r="AF581" s="507"/>
      <c r="AG581" s="507"/>
      <c r="AH581" s="507"/>
      <c r="AI581" s="507"/>
      <c r="AJ581" s="507"/>
      <c r="AK581" s="507"/>
      <c r="AL581" s="507"/>
      <c r="AM581" s="507"/>
      <c r="AN581" s="507"/>
      <c r="AO581" s="507"/>
      <c r="AP581" s="507"/>
      <c r="AQ581" s="563"/>
      <c r="AR581" s="563"/>
      <c r="AS581" s="507"/>
      <c r="AT581" s="507"/>
      <c r="AU581" s="507"/>
      <c r="AV581" s="507"/>
      <c r="AW581" s="507"/>
      <c r="AX581" s="507"/>
      <c r="AY581" s="507"/>
      <c r="AZ581" s="507"/>
      <c r="BA581" s="507"/>
      <c r="BB581" s="507"/>
      <c r="BC581" s="507"/>
      <c r="BD581" s="507"/>
      <c r="BE581" s="507"/>
      <c r="BF581" s="507"/>
      <c r="BG581" s="507"/>
      <c r="BH581" s="507"/>
      <c r="BI581" s="507"/>
      <c r="BJ581" s="507"/>
      <c r="BK581" s="507"/>
      <c r="BL581" s="507"/>
      <c r="BM581" s="507"/>
    </row>
    <row r="582" spans="1:65" ht="27" customHeight="1" x14ac:dyDescent="0.2">
      <c r="A582" s="564"/>
      <c r="B582" s="507"/>
      <c r="C582" s="507"/>
      <c r="D582" s="507"/>
      <c r="E582" s="507"/>
      <c r="F582" s="507"/>
      <c r="G582" s="507"/>
      <c r="H582" s="506"/>
      <c r="I582" s="1014"/>
      <c r="J582" s="506"/>
      <c r="K582" s="557"/>
      <c r="L582" s="506"/>
      <c r="M582" s="506"/>
      <c r="N582" s="506"/>
      <c r="O582" s="506"/>
      <c r="P582" s="1013"/>
      <c r="Q582" s="506"/>
      <c r="R582" s="558"/>
      <c r="S582" s="506"/>
      <c r="T582" s="506"/>
      <c r="U582" s="1012"/>
      <c r="V582" s="743"/>
      <c r="W582" s="506"/>
      <c r="X582" s="742"/>
      <c r="Y582" s="557"/>
      <c r="Z582" s="506"/>
      <c r="AA582" s="507"/>
      <c r="AB582" s="507"/>
      <c r="AC582" s="564"/>
      <c r="AD582" s="507"/>
      <c r="AE582" s="507"/>
      <c r="AF582" s="507"/>
      <c r="AG582" s="507"/>
      <c r="AH582" s="507"/>
      <c r="AI582" s="507"/>
      <c r="AJ582" s="507"/>
      <c r="AK582" s="507"/>
      <c r="AL582" s="507"/>
      <c r="AM582" s="507"/>
      <c r="AN582" s="507"/>
      <c r="AO582" s="507"/>
      <c r="AP582" s="507"/>
      <c r="AQ582" s="563"/>
      <c r="AR582" s="563"/>
      <c r="AS582" s="507"/>
      <c r="AT582" s="507"/>
      <c r="AU582" s="507"/>
      <c r="AV582" s="507"/>
      <c r="AW582" s="507"/>
      <c r="AX582" s="507"/>
      <c r="AY582" s="507"/>
      <c r="AZ582" s="507"/>
      <c r="BA582" s="507"/>
      <c r="BB582" s="507"/>
      <c r="BC582" s="507"/>
      <c r="BD582" s="507"/>
      <c r="BE582" s="507"/>
      <c r="BF582" s="507"/>
      <c r="BG582" s="507"/>
      <c r="BH582" s="507"/>
      <c r="BI582" s="507"/>
      <c r="BJ582" s="507"/>
      <c r="BK582" s="507"/>
      <c r="BL582" s="507"/>
      <c r="BM582" s="507"/>
    </row>
    <row r="583" spans="1:65" ht="27" customHeight="1" x14ac:dyDescent="0.2">
      <c r="A583" s="564"/>
      <c r="B583" s="507"/>
      <c r="C583" s="507"/>
      <c r="D583" s="507"/>
      <c r="E583" s="507"/>
      <c r="F583" s="507"/>
      <c r="G583" s="507"/>
      <c r="H583" s="506"/>
      <c r="I583" s="1014"/>
      <c r="J583" s="506"/>
      <c r="K583" s="557"/>
      <c r="L583" s="506"/>
      <c r="M583" s="506"/>
      <c r="N583" s="506"/>
      <c r="O583" s="506"/>
      <c r="P583" s="1013"/>
      <c r="Q583" s="506"/>
      <c r="R583" s="558"/>
      <c r="S583" s="506"/>
      <c r="T583" s="506"/>
      <c r="U583" s="1012"/>
      <c r="V583" s="743"/>
      <c r="W583" s="506"/>
      <c r="X583" s="742"/>
      <c r="Y583" s="557"/>
      <c r="Z583" s="506"/>
      <c r="AA583" s="507"/>
      <c r="AB583" s="507"/>
      <c r="AC583" s="564"/>
      <c r="AD583" s="507"/>
      <c r="AE583" s="507"/>
      <c r="AF583" s="507"/>
      <c r="AG583" s="507"/>
      <c r="AH583" s="507"/>
      <c r="AI583" s="507"/>
      <c r="AJ583" s="507"/>
      <c r="AK583" s="507"/>
      <c r="AL583" s="507"/>
      <c r="AM583" s="507"/>
      <c r="AN583" s="507"/>
      <c r="AO583" s="507"/>
      <c r="AP583" s="507"/>
      <c r="AQ583" s="563"/>
      <c r="AR583" s="563"/>
      <c r="AS583" s="507"/>
      <c r="AT583" s="507"/>
      <c r="AU583" s="507"/>
      <c r="AV583" s="507"/>
      <c r="AW583" s="507"/>
      <c r="AX583" s="507"/>
      <c r="AY583" s="507"/>
      <c r="AZ583" s="507"/>
      <c r="BA583" s="507"/>
      <c r="BB583" s="507"/>
      <c r="BC583" s="507"/>
      <c r="BD583" s="507"/>
      <c r="BE583" s="507"/>
      <c r="BF583" s="507"/>
      <c r="BG583" s="507"/>
      <c r="BH583" s="507"/>
      <c r="BI583" s="507"/>
      <c r="BJ583" s="507"/>
      <c r="BK583" s="507"/>
      <c r="BL583" s="507"/>
      <c r="BM583" s="507"/>
    </row>
    <row r="584" spans="1:65" ht="27" customHeight="1" x14ac:dyDescent="0.2">
      <c r="A584" s="564"/>
      <c r="B584" s="507"/>
      <c r="C584" s="507"/>
      <c r="D584" s="507"/>
      <c r="E584" s="507"/>
      <c r="F584" s="507"/>
      <c r="G584" s="507"/>
      <c r="H584" s="506"/>
      <c r="I584" s="1014"/>
      <c r="J584" s="506"/>
      <c r="K584" s="557"/>
      <c r="L584" s="506"/>
      <c r="M584" s="506"/>
      <c r="N584" s="506"/>
      <c r="O584" s="506"/>
      <c r="P584" s="1013"/>
      <c r="Q584" s="506"/>
      <c r="R584" s="558"/>
      <c r="S584" s="506"/>
      <c r="T584" s="506"/>
      <c r="U584" s="1012"/>
      <c r="V584" s="743"/>
      <c r="W584" s="506"/>
      <c r="X584" s="742"/>
      <c r="Y584" s="557"/>
      <c r="Z584" s="506"/>
      <c r="AA584" s="507"/>
      <c r="AB584" s="507"/>
      <c r="AC584" s="564"/>
      <c r="AD584" s="507"/>
      <c r="AE584" s="507"/>
      <c r="AF584" s="507"/>
      <c r="AG584" s="507"/>
      <c r="AH584" s="507"/>
      <c r="AI584" s="507"/>
      <c r="AJ584" s="507"/>
      <c r="AK584" s="507"/>
      <c r="AL584" s="507"/>
      <c r="AM584" s="507"/>
      <c r="AN584" s="507"/>
      <c r="AO584" s="507"/>
      <c r="AP584" s="507"/>
      <c r="AQ584" s="563"/>
      <c r="AR584" s="563"/>
      <c r="AS584" s="507"/>
      <c r="AT584" s="507"/>
      <c r="AU584" s="507"/>
      <c r="AV584" s="507"/>
      <c r="AW584" s="507"/>
      <c r="AX584" s="507"/>
      <c r="AY584" s="507"/>
      <c r="AZ584" s="507"/>
      <c r="BA584" s="507"/>
      <c r="BB584" s="507"/>
      <c r="BC584" s="507"/>
      <c r="BD584" s="507"/>
      <c r="BE584" s="507"/>
      <c r="BF584" s="507"/>
      <c r="BG584" s="507"/>
      <c r="BH584" s="507"/>
      <c r="BI584" s="507"/>
      <c r="BJ584" s="507"/>
      <c r="BK584" s="507"/>
      <c r="BL584" s="507"/>
      <c r="BM584" s="507"/>
    </row>
    <row r="585" spans="1:65" ht="27" customHeight="1" x14ac:dyDescent="0.2">
      <c r="A585" s="564"/>
      <c r="B585" s="507"/>
      <c r="C585" s="507"/>
      <c r="D585" s="507"/>
      <c r="E585" s="507"/>
      <c r="F585" s="507"/>
      <c r="G585" s="507"/>
      <c r="H585" s="506"/>
      <c r="I585" s="1014"/>
      <c r="J585" s="506"/>
      <c r="K585" s="557"/>
      <c r="L585" s="506"/>
      <c r="M585" s="506"/>
      <c r="N585" s="506"/>
      <c r="O585" s="506"/>
      <c r="P585" s="1013"/>
      <c r="Q585" s="506"/>
      <c r="R585" s="558"/>
      <c r="S585" s="506"/>
      <c r="T585" s="506"/>
      <c r="U585" s="1012"/>
      <c r="V585" s="743"/>
      <c r="W585" s="506"/>
      <c r="X585" s="742"/>
      <c r="Y585" s="557"/>
      <c r="Z585" s="506"/>
      <c r="AA585" s="507"/>
      <c r="AB585" s="507"/>
      <c r="AC585" s="564"/>
      <c r="AD585" s="507"/>
      <c r="AE585" s="507"/>
      <c r="AF585" s="507"/>
      <c r="AG585" s="507"/>
      <c r="AH585" s="507"/>
      <c r="AI585" s="507"/>
      <c r="AJ585" s="507"/>
      <c r="AK585" s="507"/>
      <c r="AL585" s="507"/>
      <c r="AM585" s="507"/>
      <c r="AN585" s="507"/>
      <c r="AO585" s="507"/>
      <c r="AP585" s="507"/>
      <c r="AQ585" s="563"/>
      <c r="AR585" s="563"/>
      <c r="AS585" s="507"/>
      <c r="AT585" s="507"/>
      <c r="AU585" s="507"/>
      <c r="AV585" s="507"/>
      <c r="AW585" s="507"/>
      <c r="AX585" s="507"/>
      <c r="AY585" s="507"/>
      <c r="AZ585" s="507"/>
      <c r="BA585" s="507"/>
      <c r="BB585" s="507"/>
      <c r="BC585" s="507"/>
      <c r="BD585" s="507"/>
      <c r="BE585" s="507"/>
      <c r="BF585" s="507"/>
      <c r="BG585" s="507"/>
      <c r="BH585" s="507"/>
      <c r="BI585" s="507"/>
      <c r="BJ585" s="507"/>
      <c r="BK585" s="507"/>
      <c r="BL585" s="507"/>
      <c r="BM585" s="507"/>
    </row>
    <row r="586" spans="1:65" ht="27" customHeight="1" x14ac:dyDescent="0.2">
      <c r="A586" s="564"/>
      <c r="B586" s="507"/>
      <c r="C586" s="507"/>
      <c r="D586" s="507"/>
      <c r="E586" s="507"/>
      <c r="F586" s="507"/>
      <c r="G586" s="507"/>
      <c r="H586" s="506"/>
      <c r="I586" s="1014"/>
      <c r="J586" s="506"/>
      <c r="K586" s="557"/>
      <c r="L586" s="506"/>
      <c r="M586" s="506"/>
      <c r="N586" s="506"/>
      <c r="O586" s="506"/>
      <c r="P586" s="1013"/>
      <c r="Q586" s="506"/>
      <c r="R586" s="558"/>
      <c r="S586" s="506"/>
      <c r="T586" s="506"/>
      <c r="U586" s="1012"/>
      <c r="V586" s="743"/>
      <c r="W586" s="506"/>
      <c r="X586" s="742"/>
      <c r="Y586" s="557"/>
      <c r="Z586" s="506"/>
      <c r="AA586" s="507"/>
      <c r="AB586" s="507"/>
      <c r="AC586" s="564"/>
      <c r="AD586" s="507"/>
      <c r="AE586" s="507"/>
      <c r="AF586" s="507"/>
      <c r="AG586" s="507"/>
      <c r="AH586" s="507"/>
      <c r="AI586" s="507"/>
      <c r="AJ586" s="507"/>
      <c r="AK586" s="507"/>
      <c r="AL586" s="507"/>
      <c r="AM586" s="507"/>
      <c r="AN586" s="507"/>
      <c r="AO586" s="507"/>
      <c r="AP586" s="507"/>
      <c r="AQ586" s="563"/>
      <c r="AR586" s="563"/>
      <c r="AS586" s="507"/>
      <c r="AT586" s="507"/>
      <c r="AU586" s="507"/>
      <c r="AV586" s="507"/>
      <c r="AW586" s="507"/>
      <c r="AX586" s="507"/>
      <c r="AY586" s="507"/>
      <c r="AZ586" s="507"/>
      <c r="BA586" s="507"/>
      <c r="BB586" s="507"/>
      <c r="BC586" s="507"/>
      <c r="BD586" s="507"/>
      <c r="BE586" s="507"/>
      <c r="BF586" s="507"/>
      <c r="BG586" s="507"/>
      <c r="BH586" s="507"/>
      <c r="BI586" s="507"/>
      <c r="BJ586" s="507"/>
      <c r="BK586" s="507"/>
      <c r="BL586" s="507"/>
      <c r="BM586" s="507"/>
    </row>
    <row r="587" spans="1:65" ht="27" customHeight="1" x14ac:dyDescent="0.2">
      <c r="A587" s="564"/>
      <c r="B587" s="507"/>
      <c r="C587" s="507"/>
      <c r="D587" s="507"/>
      <c r="E587" s="507"/>
      <c r="F587" s="507"/>
      <c r="G587" s="507"/>
      <c r="H587" s="506"/>
      <c r="I587" s="1014"/>
      <c r="J587" s="506"/>
      <c r="K587" s="557"/>
      <c r="L587" s="506"/>
      <c r="M587" s="506"/>
      <c r="N587" s="506"/>
      <c r="O587" s="506"/>
      <c r="P587" s="1013"/>
      <c r="Q587" s="506"/>
      <c r="R587" s="558"/>
      <c r="S587" s="506"/>
      <c r="T587" s="506"/>
      <c r="U587" s="1012"/>
      <c r="V587" s="743"/>
      <c r="W587" s="506"/>
      <c r="X587" s="742"/>
      <c r="Y587" s="557"/>
      <c r="Z587" s="506"/>
      <c r="AA587" s="507"/>
      <c r="AB587" s="507"/>
      <c r="AC587" s="564"/>
      <c r="AD587" s="507"/>
      <c r="AE587" s="507"/>
      <c r="AF587" s="507"/>
      <c r="AG587" s="507"/>
      <c r="AH587" s="507"/>
      <c r="AI587" s="507"/>
      <c r="AJ587" s="507"/>
      <c r="AK587" s="507"/>
      <c r="AL587" s="507"/>
      <c r="AM587" s="507"/>
      <c r="AN587" s="507"/>
      <c r="AO587" s="507"/>
      <c r="AP587" s="507"/>
      <c r="AQ587" s="563"/>
      <c r="AR587" s="563"/>
      <c r="AS587" s="507"/>
      <c r="AT587" s="507"/>
      <c r="AU587" s="507"/>
      <c r="AV587" s="507"/>
      <c r="AW587" s="507"/>
      <c r="AX587" s="507"/>
      <c r="AY587" s="507"/>
      <c r="AZ587" s="507"/>
      <c r="BA587" s="507"/>
      <c r="BB587" s="507"/>
      <c r="BC587" s="507"/>
      <c r="BD587" s="507"/>
      <c r="BE587" s="507"/>
      <c r="BF587" s="507"/>
      <c r="BG587" s="507"/>
      <c r="BH587" s="507"/>
      <c r="BI587" s="507"/>
      <c r="BJ587" s="507"/>
      <c r="BK587" s="507"/>
      <c r="BL587" s="507"/>
      <c r="BM587" s="507"/>
    </row>
    <row r="588" spans="1:65" ht="27" customHeight="1" x14ac:dyDescent="0.2">
      <c r="A588" s="564"/>
      <c r="B588" s="507"/>
      <c r="C588" s="507"/>
      <c r="D588" s="507"/>
      <c r="E588" s="507"/>
      <c r="F588" s="507"/>
      <c r="G588" s="507"/>
      <c r="H588" s="506"/>
      <c r="I588" s="1014"/>
      <c r="J588" s="506"/>
      <c r="K588" s="557"/>
      <c r="L588" s="506"/>
      <c r="M588" s="506"/>
      <c r="N588" s="506"/>
      <c r="O588" s="506"/>
      <c r="P588" s="1013"/>
      <c r="Q588" s="506"/>
      <c r="R588" s="558"/>
      <c r="S588" s="506"/>
      <c r="T588" s="506"/>
      <c r="U588" s="1012"/>
      <c r="V588" s="743"/>
      <c r="W588" s="506"/>
      <c r="X588" s="742"/>
      <c r="Y588" s="557"/>
      <c r="Z588" s="506"/>
      <c r="AA588" s="507"/>
      <c r="AB588" s="507"/>
      <c r="AC588" s="564"/>
      <c r="AD588" s="507"/>
      <c r="AE588" s="507"/>
      <c r="AF588" s="507"/>
      <c r="AG588" s="507"/>
      <c r="AH588" s="507"/>
      <c r="AI588" s="507"/>
      <c r="AJ588" s="507"/>
      <c r="AK588" s="507"/>
      <c r="AL588" s="507"/>
      <c r="AM588" s="507"/>
      <c r="AN588" s="507"/>
      <c r="AO588" s="507"/>
      <c r="AP588" s="507"/>
      <c r="AQ588" s="563"/>
      <c r="AR588" s="563"/>
      <c r="AS588" s="507"/>
      <c r="AT588" s="507"/>
      <c r="AU588" s="507"/>
      <c r="AV588" s="507"/>
      <c r="AW588" s="507"/>
      <c r="AX588" s="507"/>
      <c r="AY588" s="507"/>
      <c r="AZ588" s="507"/>
      <c r="BA588" s="507"/>
      <c r="BB588" s="507"/>
      <c r="BC588" s="507"/>
      <c r="BD588" s="507"/>
      <c r="BE588" s="507"/>
      <c r="BF588" s="507"/>
      <c r="BG588" s="507"/>
      <c r="BH588" s="507"/>
      <c r="BI588" s="507"/>
      <c r="BJ588" s="507"/>
      <c r="BK588" s="507"/>
      <c r="BL588" s="507"/>
      <c r="BM588" s="507"/>
    </row>
    <row r="589" spans="1:65" ht="27" customHeight="1" x14ac:dyDescent="0.2">
      <c r="A589" s="564"/>
      <c r="B589" s="507"/>
      <c r="C589" s="507"/>
      <c r="D589" s="507"/>
      <c r="E589" s="507"/>
      <c r="F589" s="507"/>
      <c r="G589" s="507"/>
      <c r="H589" s="506"/>
      <c r="I589" s="1014"/>
      <c r="J589" s="506"/>
      <c r="K589" s="557"/>
      <c r="L589" s="506"/>
      <c r="M589" s="506"/>
      <c r="N589" s="506"/>
      <c r="O589" s="506"/>
      <c r="P589" s="1013"/>
      <c r="Q589" s="506"/>
      <c r="R589" s="558"/>
      <c r="S589" s="506"/>
      <c r="T589" s="506"/>
      <c r="U589" s="1012"/>
      <c r="V589" s="743"/>
      <c r="W589" s="506"/>
      <c r="X589" s="742"/>
      <c r="Y589" s="557"/>
      <c r="Z589" s="506"/>
      <c r="AA589" s="507"/>
      <c r="AB589" s="507"/>
      <c r="AC589" s="564"/>
      <c r="AD589" s="507"/>
      <c r="AE589" s="507"/>
      <c r="AF589" s="507"/>
      <c r="AG589" s="507"/>
      <c r="AH589" s="507"/>
      <c r="AI589" s="507"/>
      <c r="AJ589" s="507"/>
      <c r="AK589" s="507"/>
      <c r="AL589" s="507"/>
      <c r="AM589" s="507"/>
      <c r="AN589" s="507"/>
      <c r="AO589" s="507"/>
      <c r="AP589" s="507"/>
      <c r="AQ589" s="563"/>
      <c r="AR589" s="563"/>
      <c r="AS589" s="507"/>
      <c r="AT589" s="507"/>
      <c r="AU589" s="507"/>
      <c r="AV589" s="507"/>
      <c r="AW589" s="507"/>
      <c r="AX589" s="507"/>
      <c r="AY589" s="507"/>
      <c r="AZ589" s="507"/>
      <c r="BA589" s="507"/>
      <c r="BB589" s="507"/>
      <c r="BC589" s="507"/>
      <c r="BD589" s="507"/>
      <c r="BE589" s="507"/>
      <c r="BF589" s="507"/>
      <c r="BG589" s="507"/>
      <c r="BH589" s="507"/>
      <c r="BI589" s="507"/>
      <c r="BJ589" s="507"/>
      <c r="BK589" s="507"/>
      <c r="BL589" s="507"/>
      <c r="BM589" s="507"/>
    </row>
    <row r="590" spans="1:65" ht="27" customHeight="1" x14ac:dyDescent="0.2">
      <c r="A590" s="564"/>
      <c r="B590" s="507"/>
      <c r="C590" s="507"/>
      <c r="D590" s="507"/>
      <c r="E590" s="507"/>
      <c r="F590" s="507"/>
      <c r="G590" s="507"/>
      <c r="H590" s="506"/>
      <c r="I590" s="1014"/>
      <c r="J590" s="506"/>
      <c r="K590" s="557"/>
      <c r="L590" s="506"/>
      <c r="M590" s="506"/>
      <c r="N590" s="506"/>
      <c r="O590" s="506"/>
      <c r="P590" s="1013"/>
      <c r="Q590" s="506"/>
      <c r="R590" s="558"/>
      <c r="S590" s="506"/>
      <c r="T590" s="506"/>
      <c r="U590" s="1012"/>
      <c r="V590" s="743"/>
      <c r="W590" s="506"/>
      <c r="X590" s="742"/>
      <c r="Y590" s="557"/>
      <c r="Z590" s="506"/>
      <c r="AA590" s="507"/>
      <c r="AB590" s="507"/>
      <c r="AC590" s="564"/>
      <c r="AD590" s="507"/>
      <c r="AE590" s="507"/>
      <c r="AF590" s="507"/>
      <c r="AG590" s="507"/>
      <c r="AH590" s="507"/>
      <c r="AI590" s="507"/>
      <c r="AJ590" s="507"/>
      <c r="AK590" s="507"/>
      <c r="AL590" s="507"/>
      <c r="AM590" s="507"/>
      <c r="AN590" s="507"/>
      <c r="AO590" s="507"/>
      <c r="AP590" s="507"/>
      <c r="AQ590" s="563"/>
      <c r="AR590" s="563"/>
      <c r="AS590" s="507"/>
      <c r="AT590" s="507"/>
      <c r="AU590" s="507"/>
      <c r="AV590" s="507"/>
      <c r="AW590" s="507"/>
      <c r="AX590" s="507"/>
      <c r="AY590" s="507"/>
      <c r="AZ590" s="507"/>
      <c r="BA590" s="507"/>
      <c r="BB590" s="507"/>
      <c r="BC590" s="507"/>
      <c r="BD590" s="507"/>
      <c r="BE590" s="507"/>
      <c r="BF590" s="507"/>
      <c r="BG590" s="507"/>
      <c r="BH590" s="507"/>
      <c r="BI590" s="507"/>
      <c r="BJ590" s="507"/>
      <c r="BK590" s="507"/>
      <c r="BL590" s="507"/>
      <c r="BM590" s="507"/>
    </row>
    <row r="591" spans="1:65" ht="27" customHeight="1" x14ac:dyDescent="0.2">
      <c r="A591" s="564"/>
      <c r="B591" s="507"/>
      <c r="C591" s="507"/>
      <c r="D591" s="507"/>
      <c r="E591" s="507"/>
      <c r="F591" s="507"/>
      <c r="G591" s="507"/>
      <c r="H591" s="506"/>
      <c r="I591" s="1014"/>
      <c r="J591" s="506"/>
      <c r="K591" s="557"/>
      <c r="L591" s="506"/>
      <c r="M591" s="506"/>
      <c r="N591" s="506"/>
      <c r="O591" s="506"/>
      <c r="P591" s="1013"/>
      <c r="Q591" s="506"/>
      <c r="R591" s="558"/>
      <c r="S591" s="506"/>
      <c r="T591" s="506"/>
      <c r="U591" s="1012"/>
      <c r="V591" s="743"/>
      <c r="W591" s="506"/>
      <c r="X591" s="742"/>
      <c r="Y591" s="557"/>
      <c r="Z591" s="506"/>
      <c r="AA591" s="507"/>
      <c r="AB591" s="507"/>
      <c r="AC591" s="564"/>
      <c r="AD591" s="507"/>
      <c r="AE591" s="507"/>
      <c r="AF591" s="507"/>
      <c r="AG591" s="507"/>
      <c r="AH591" s="507"/>
      <c r="AI591" s="507"/>
      <c r="AJ591" s="507"/>
      <c r="AK591" s="507"/>
      <c r="AL591" s="507"/>
      <c r="AM591" s="507"/>
      <c r="AN591" s="507"/>
      <c r="AO591" s="507"/>
      <c r="AP591" s="507"/>
      <c r="AQ591" s="563"/>
      <c r="AR591" s="563"/>
      <c r="AS591" s="507"/>
      <c r="AT591" s="507"/>
      <c r="AU591" s="507"/>
      <c r="AV591" s="507"/>
      <c r="AW591" s="507"/>
      <c r="AX591" s="507"/>
      <c r="AY591" s="507"/>
      <c r="AZ591" s="507"/>
      <c r="BA591" s="507"/>
      <c r="BB591" s="507"/>
      <c r="BC591" s="507"/>
      <c r="BD591" s="507"/>
      <c r="BE591" s="507"/>
      <c r="BF591" s="507"/>
      <c r="BG591" s="507"/>
      <c r="BH591" s="507"/>
      <c r="BI591" s="507"/>
      <c r="BJ591" s="507"/>
      <c r="BK591" s="507"/>
      <c r="BL591" s="507"/>
      <c r="BM591" s="507"/>
    </row>
    <row r="592" spans="1:65" ht="27" customHeight="1" x14ac:dyDescent="0.2">
      <c r="A592" s="564"/>
      <c r="B592" s="507"/>
      <c r="C592" s="507"/>
      <c r="D592" s="507"/>
      <c r="E592" s="507"/>
      <c r="F592" s="507"/>
      <c r="G592" s="507"/>
      <c r="H592" s="506"/>
      <c r="I592" s="1014"/>
      <c r="J592" s="506"/>
      <c r="K592" s="557"/>
      <c r="L592" s="506"/>
      <c r="M592" s="506"/>
      <c r="N592" s="506"/>
      <c r="O592" s="506"/>
      <c r="P592" s="1013"/>
      <c r="Q592" s="506"/>
      <c r="R592" s="558"/>
      <c r="S592" s="506"/>
      <c r="T592" s="506"/>
      <c r="U592" s="1012"/>
      <c r="V592" s="743"/>
      <c r="W592" s="506"/>
      <c r="X592" s="742"/>
      <c r="Y592" s="557"/>
      <c r="Z592" s="506"/>
      <c r="AA592" s="507"/>
      <c r="AB592" s="507"/>
      <c r="AC592" s="564"/>
      <c r="AD592" s="507"/>
      <c r="AE592" s="507"/>
      <c r="AF592" s="507"/>
      <c r="AG592" s="507"/>
      <c r="AH592" s="507"/>
      <c r="AI592" s="507"/>
      <c r="AJ592" s="507"/>
      <c r="AK592" s="507"/>
      <c r="AL592" s="507"/>
      <c r="AM592" s="507"/>
      <c r="AN592" s="507"/>
      <c r="AO592" s="507"/>
      <c r="AP592" s="507"/>
      <c r="AQ592" s="563"/>
      <c r="AR592" s="563"/>
      <c r="AS592" s="507"/>
      <c r="AT592" s="507"/>
      <c r="AU592" s="507"/>
      <c r="AV592" s="507"/>
      <c r="AW592" s="507"/>
      <c r="AX592" s="507"/>
      <c r="AY592" s="507"/>
      <c r="AZ592" s="507"/>
      <c r="BA592" s="507"/>
      <c r="BB592" s="507"/>
      <c r="BC592" s="507"/>
      <c r="BD592" s="507"/>
      <c r="BE592" s="507"/>
      <c r="BF592" s="507"/>
      <c r="BG592" s="507"/>
      <c r="BH592" s="507"/>
      <c r="BI592" s="507"/>
      <c r="BJ592" s="507"/>
      <c r="BK592" s="507"/>
      <c r="BL592" s="507"/>
      <c r="BM592" s="507"/>
    </row>
    <row r="593" spans="1:65" ht="27" customHeight="1" x14ac:dyDescent="0.2">
      <c r="A593" s="564"/>
      <c r="B593" s="507"/>
      <c r="C593" s="507"/>
      <c r="D593" s="507"/>
      <c r="E593" s="507"/>
      <c r="F593" s="507"/>
      <c r="G593" s="507"/>
      <c r="H593" s="506"/>
      <c r="I593" s="1014"/>
      <c r="J593" s="506"/>
      <c r="K593" s="557"/>
      <c r="L593" s="506"/>
      <c r="M593" s="506"/>
      <c r="N593" s="506"/>
      <c r="O593" s="506"/>
      <c r="P593" s="1013"/>
      <c r="Q593" s="506"/>
      <c r="R593" s="558"/>
      <c r="S593" s="506"/>
      <c r="T593" s="506"/>
      <c r="U593" s="1012"/>
      <c r="V593" s="743"/>
      <c r="W593" s="506"/>
      <c r="X593" s="742"/>
      <c r="Y593" s="557"/>
      <c r="Z593" s="506"/>
      <c r="AA593" s="507"/>
      <c r="AB593" s="507"/>
      <c r="AC593" s="564"/>
      <c r="AD593" s="507"/>
      <c r="AE593" s="507"/>
      <c r="AF593" s="507"/>
      <c r="AG593" s="507"/>
      <c r="AH593" s="507"/>
      <c r="AI593" s="507"/>
      <c r="AJ593" s="507"/>
      <c r="AK593" s="507"/>
      <c r="AL593" s="507"/>
      <c r="AM593" s="507"/>
      <c r="AN593" s="507"/>
      <c r="AO593" s="507"/>
      <c r="AP593" s="507"/>
      <c r="AQ593" s="563"/>
      <c r="AR593" s="563"/>
      <c r="AS593" s="507"/>
      <c r="AT593" s="507"/>
      <c r="AU593" s="507"/>
      <c r="AV593" s="507"/>
      <c r="AW593" s="507"/>
      <c r="AX593" s="507"/>
      <c r="AY593" s="507"/>
      <c r="AZ593" s="507"/>
      <c r="BA593" s="507"/>
      <c r="BB593" s="507"/>
      <c r="BC593" s="507"/>
      <c r="BD593" s="507"/>
      <c r="BE593" s="507"/>
      <c r="BF593" s="507"/>
      <c r="BG593" s="507"/>
      <c r="BH593" s="507"/>
      <c r="BI593" s="507"/>
      <c r="BJ593" s="507"/>
      <c r="BK593" s="507"/>
      <c r="BL593" s="507"/>
      <c r="BM593" s="507"/>
    </row>
    <row r="594" spans="1:65" ht="27" customHeight="1" x14ac:dyDescent="0.2">
      <c r="A594" s="564"/>
      <c r="B594" s="507"/>
      <c r="C594" s="507"/>
      <c r="D594" s="507"/>
      <c r="E594" s="507"/>
      <c r="F594" s="507"/>
      <c r="G594" s="507"/>
      <c r="H594" s="506"/>
      <c r="I594" s="1014"/>
      <c r="J594" s="506"/>
      <c r="K594" s="557"/>
      <c r="L594" s="506"/>
      <c r="M594" s="506"/>
      <c r="N594" s="506"/>
      <c r="O594" s="506"/>
      <c r="P594" s="1013"/>
      <c r="Q594" s="506"/>
      <c r="R594" s="558"/>
      <c r="S594" s="506"/>
      <c r="T594" s="506"/>
      <c r="U594" s="1012"/>
      <c r="V594" s="743"/>
      <c r="W594" s="506"/>
      <c r="X594" s="742"/>
      <c r="Y594" s="557"/>
      <c r="Z594" s="506"/>
      <c r="AA594" s="507"/>
      <c r="AB594" s="507"/>
      <c r="AC594" s="564"/>
      <c r="AD594" s="507"/>
      <c r="AE594" s="507"/>
      <c r="AF594" s="507"/>
      <c r="AG594" s="507"/>
      <c r="AH594" s="507"/>
      <c r="AI594" s="507"/>
      <c r="AJ594" s="507"/>
      <c r="AK594" s="507"/>
      <c r="AL594" s="507"/>
      <c r="AM594" s="507"/>
      <c r="AN594" s="507"/>
      <c r="AO594" s="507"/>
      <c r="AP594" s="507"/>
      <c r="AQ594" s="563"/>
      <c r="AR594" s="563"/>
      <c r="AS594" s="507"/>
      <c r="AT594" s="507"/>
      <c r="AU594" s="507"/>
      <c r="AV594" s="507"/>
      <c r="AW594" s="507"/>
      <c r="AX594" s="507"/>
      <c r="AY594" s="507"/>
      <c r="AZ594" s="507"/>
      <c r="BA594" s="507"/>
      <c r="BB594" s="507"/>
      <c r="BC594" s="507"/>
      <c r="BD594" s="507"/>
      <c r="BE594" s="507"/>
      <c r="BF594" s="507"/>
      <c r="BG594" s="507"/>
      <c r="BH594" s="507"/>
      <c r="BI594" s="507"/>
      <c r="BJ594" s="507"/>
      <c r="BK594" s="507"/>
      <c r="BL594" s="507"/>
      <c r="BM594" s="507"/>
    </row>
    <row r="595" spans="1:65" ht="27" customHeight="1" x14ac:dyDescent="0.2">
      <c r="A595" s="564"/>
      <c r="B595" s="507"/>
      <c r="C595" s="507"/>
      <c r="D595" s="507"/>
      <c r="E595" s="507"/>
      <c r="F595" s="507"/>
      <c r="G595" s="507"/>
      <c r="H595" s="506"/>
      <c r="I595" s="1014"/>
      <c r="J595" s="506"/>
      <c r="K595" s="557"/>
      <c r="L595" s="506"/>
      <c r="M595" s="506"/>
      <c r="N595" s="506"/>
      <c r="O595" s="506"/>
      <c r="P595" s="1013"/>
      <c r="Q595" s="506"/>
      <c r="R595" s="558"/>
      <c r="S595" s="506"/>
      <c r="T595" s="506"/>
      <c r="U595" s="1012"/>
      <c r="V595" s="743"/>
      <c r="W595" s="506"/>
      <c r="X595" s="742"/>
      <c r="Y595" s="557"/>
      <c r="Z595" s="506"/>
      <c r="AA595" s="507"/>
      <c r="AB595" s="507"/>
      <c r="AC595" s="564"/>
      <c r="AD595" s="507"/>
      <c r="AE595" s="507"/>
      <c r="AF595" s="507"/>
      <c r="AG595" s="507"/>
      <c r="AH595" s="507"/>
      <c r="AI595" s="507"/>
      <c r="AJ595" s="507"/>
      <c r="AK595" s="507"/>
      <c r="AL595" s="507"/>
      <c r="AM595" s="507"/>
      <c r="AN595" s="507"/>
      <c r="AO595" s="507"/>
      <c r="AP595" s="507"/>
      <c r="AQ595" s="563"/>
      <c r="AR595" s="563"/>
      <c r="AS595" s="507"/>
      <c r="AT595" s="507"/>
      <c r="AU595" s="507"/>
      <c r="AV595" s="507"/>
      <c r="AW595" s="507"/>
      <c r="AX595" s="507"/>
      <c r="AY595" s="507"/>
      <c r="AZ595" s="507"/>
      <c r="BA595" s="507"/>
      <c r="BB595" s="507"/>
      <c r="BC595" s="507"/>
      <c r="BD595" s="507"/>
      <c r="BE595" s="507"/>
      <c r="BF595" s="507"/>
      <c r="BG595" s="507"/>
      <c r="BH595" s="507"/>
      <c r="BI595" s="507"/>
      <c r="BJ595" s="507"/>
      <c r="BK595" s="507"/>
      <c r="BL595" s="507"/>
      <c r="BM595" s="507"/>
    </row>
    <row r="596" spans="1:65" ht="27" customHeight="1" x14ac:dyDescent="0.2">
      <c r="A596" s="564"/>
      <c r="B596" s="507"/>
      <c r="C596" s="507"/>
      <c r="D596" s="507"/>
      <c r="E596" s="507"/>
      <c r="F596" s="507"/>
      <c r="G596" s="507"/>
      <c r="H596" s="506"/>
      <c r="I596" s="1014"/>
      <c r="J596" s="506"/>
      <c r="K596" s="557"/>
      <c r="L596" s="506"/>
      <c r="M596" s="506"/>
      <c r="N596" s="506"/>
      <c r="O596" s="506"/>
      <c r="P596" s="1013"/>
      <c r="Q596" s="506"/>
      <c r="R596" s="558"/>
      <c r="S596" s="506"/>
      <c r="T596" s="506"/>
      <c r="U596" s="1012"/>
      <c r="V596" s="743"/>
      <c r="W596" s="506"/>
      <c r="X596" s="742"/>
      <c r="Y596" s="557"/>
      <c r="Z596" s="506"/>
      <c r="AA596" s="507"/>
      <c r="AB596" s="507"/>
      <c r="AC596" s="564"/>
      <c r="AD596" s="507"/>
      <c r="AE596" s="507"/>
      <c r="AF596" s="507"/>
      <c r="AG596" s="507"/>
      <c r="AH596" s="507"/>
      <c r="AI596" s="507"/>
      <c r="AJ596" s="507"/>
      <c r="AK596" s="507"/>
      <c r="AL596" s="507"/>
      <c r="AM596" s="507"/>
      <c r="AN596" s="507"/>
      <c r="AO596" s="507"/>
      <c r="AP596" s="507"/>
      <c r="AQ596" s="563"/>
      <c r="AR596" s="563"/>
      <c r="AS596" s="507"/>
      <c r="AT596" s="507"/>
      <c r="AU596" s="507"/>
      <c r="AV596" s="507"/>
      <c r="AW596" s="507"/>
      <c r="AX596" s="507"/>
      <c r="AY596" s="507"/>
      <c r="AZ596" s="507"/>
      <c r="BA596" s="507"/>
      <c r="BB596" s="507"/>
      <c r="BC596" s="507"/>
      <c r="BD596" s="507"/>
      <c r="BE596" s="507"/>
      <c r="BF596" s="507"/>
      <c r="BG596" s="507"/>
      <c r="BH596" s="507"/>
      <c r="BI596" s="507"/>
      <c r="BJ596" s="507"/>
      <c r="BK596" s="507"/>
      <c r="BL596" s="507"/>
      <c r="BM596" s="507"/>
    </row>
    <row r="597" spans="1:65" ht="27" customHeight="1" x14ac:dyDescent="0.2">
      <c r="A597" s="564"/>
      <c r="B597" s="507"/>
      <c r="C597" s="507"/>
      <c r="D597" s="507"/>
      <c r="E597" s="507"/>
      <c r="F597" s="507"/>
      <c r="G597" s="507"/>
      <c r="H597" s="506"/>
      <c r="I597" s="1014"/>
      <c r="J597" s="506"/>
      <c r="K597" s="557"/>
      <c r="L597" s="506"/>
      <c r="M597" s="506"/>
      <c r="N597" s="506"/>
      <c r="O597" s="506"/>
      <c r="P597" s="1013"/>
      <c r="Q597" s="506"/>
      <c r="R597" s="558"/>
      <c r="S597" s="506"/>
      <c r="T597" s="506"/>
      <c r="U597" s="1012"/>
      <c r="V597" s="743"/>
      <c r="W597" s="506"/>
      <c r="X597" s="742"/>
      <c r="Y597" s="557"/>
      <c r="Z597" s="506"/>
      <c r="AA597" s="507"/>
      <c r="AB597" s="507"/>
      <c r="AC597" s="564"/>
      <c r="AD597" s="507"/>
      <c r="AE597" s="507"/>
      <c r="AF597" s="507"/>
      <c r="AG597" s="507"/>
      <c r="AH597" s="507"/>
      <c r="AI597" s="507"/>
      <c r="AJ597" s="507"/>
      <c r="AK597" s="507"/>
      <c r="AL597" s="507"/>
      <c r="AM597" s="507"/>
      <c r="AN597" s="507"/>
      <c r="AO597" s="507"/>
      <c r="AP597" s="507"/>
      <c r="AQ597" s="563"/>
      <c r="AR597" s="563"/>
      <c r="AS597" s="507"/>
      <c r="AT597" s="507"/>
      <c r="AU597" s="507"/>
      <c r="AV597" s="507"/>
      <c r="AW597" s="507"/>
      <c r="AX597" s="507"/>
      <c r="AY597" s="507"/>
      <c r="AZ597" s="507"/>
      <c r="BA597" s="507"/>
      <c r="BB597" s="507"/>
      <c r="BC597" s="507"/>
      <c r="BD597" s="507"/>
      <c r="BE597" s="507"/>
      <c r="BF597" s="507"/>
      <c r="BG597" s="507"/>
      <c r="BH597" s="507"/>
      <c r="BI597" s="507"/>
      <c r="BJ597" s="507"/>
      <c r="BK597" s="507"/>
      <c r="BL597" s="507"/>
      <c r="BM597" s="507"/>
    </row>
    <row r="598" spans="1:65" ht="27" customHeight="1" x14ac:dyDescent="0.2">
      <c r="A598" s="564"/>
      <c r="B598" s="507"/>
      <c r="C598" s="507"/>
      <c r="D598" s="507"/>
      <c r="E598" s="507"/>
      <c r="F598" s="507"/>
      <c r="G598" s="507"/>
      <c r="H598" s="506"/>
      <c r="I598" s="1014"/>
      <c r="J598" s="506"/>
      <c r="K598" s="557"/>
      <c r="L598" s="506"/>
      <c r="M598" s="506"/>
      <c r="N598" s="506"/>
      <c r="O598" s="506"/>
      <c r="P598" s="1013"/>
      <c r="Q598" s="506"/>
      <c r="R598" s="558"/>
      <c r="S598" s="506"/>
      <c r="T598" s="506"/>
      <c r="U598" s="1012"/>
      <c r="V598" s="743"/>
      <c r="W598" s="506"/>
      <c r="X598" s="742"/>
      <c r="Y598" s="557"/>
      <c r="Z598" s="506"/>
      <c r="AA598" s="507"/>
      <c r="AB598" s="507"/>
      <c r="AC598" s="564"/>
      <c r="AD598" s="507"/>
      <c r="AE598" s="507"/>
      <c r="AF598" s="507"/>
      <c r="AG598" s="507"/>
      <c r="AH598" s="507"/>
      <c r="AI598" s="507"/>
      <c r="AJ598" s="507"/>
      <c r="AK598" s="507"/>
      <c r="AL598" s="507"/>
      <c r="AM598" s="507"/>
      <c r="AN598" s="507"/>
      <c r="AO598" s="507"/>
      <c r="AP598" s="507"/>
      <c r="AQ598" s="563"/>
      <c r="AR598" s="563"/>
      <c r="AS598" s="507"/>
      <c r="AT598" s="507"/>
      <c r="AU598" s="507"/>
      <c r="AV598" s="507"/>
      <c r="AW598" s="507"/>
      <c r="AX598" s="507"/>
      <c r="AY598" s="507"/>
      <c r="AZ598" s="507"/>
      <c r="BA598" s="507"/>
      <c r="BB598" s="507"/>
      <c r="BC598" s="507"/>
      <c r="BD598" s="507"/>
      <c r="BE598" s="507"/>
      <c r="BF598" s="507"/>
      <c r="BG598" s="507"/>
      <c r="BH598" s="507"/>
      <c r="BI598" s="507"/>
      <c r="BJ598" s="507"/>
      <c r="BK598" s="507"/>
      <c r="BL598" s="507"/>
      <c r="BM598" s="507"/>
    </row>
    <row r="599" spans="1:65" ht="27" customHeight="1" x14ac:dyDescent="0.2">
      <c r="A599" s="564"/>
      <c r="B599" s="507"/>
      <c r="C599" s="507"/>
      <c r="D599" s="507"/>
      <c r="E599" s="507"/>
      <c r="F599" s="507"/>
      <c r="G599" s="507"/>
      <c r="H599" s="506"/>
      <c r="I599" s="1014"/>
      <c r="J599" s="506"/>
      <c r="K599" s="557"/>
      <c r="L599" s="506"/>
      <c r="M599" s="506"/>
      <c r="N599" s="506"/>
      <c r="O599" s="506"/>
      <c r="P599" s="1013"/>
      <c r="Q599" s="506"/>
      <c r="R599" s="558"/>
      <c r="S599" s="506"/>
      <c r="T599" s="506"/>
      <c r="U599" s="1012"/>
      <c r="V599" s="743"/>
      <c r="W599" s="506"/>
      <c r="X599" s="742"/>
      <c r="Y599" s="557"/>
      <c r="Z599" s="506"/>
      <c r="AA599" s="507"/>
      <c r="AB599" s="507"/>
      <c r="AC599" s="564"/>
      <c r="AD599" s="507"/>
      <c r="AE599" s="507"/>
      <c r="AF599" s="507"/>
      <c r="AG599" s="507"/>
      <c r="AH599" s="507"/>
      <c r="AI599" s="507"/>
      <c r="AJ599" s="507"/>
      <c r="AK599" s="507"/>
      <c r="AL599" s="507"/>
      <c r="AM599" s="507"/>
      <c r="AN599" s="507"/>
      <c r="AO599" s="507"/>
      <c r="AP599" s="507"/>
      <c r="AQ599" s="563"/>
      <c r="AR599" s="563"/>
      <c r="AS599" s="507"/>
      <c r="AT599" s="507"/>
      <c r="AU599" s="507"/>
      <c r="AV599" s="507"/>
      <c r="AW599" s="507"/>
      <c r="AX599" s="507"/>
      <c r="AY599" s="507"/>
      <c r="AZ599" s="507"/>
      <c r="BA599" s="507"/>
      <c r="BB599" s="507"/>
      <c r="BC599" s="507"/>
      <c r="BD599" s="507"/>
      <c r="BE599" s="507"/>
      <c r="BF599" s="507"/>
      <c r="BG599" s="507"/>
      <c r="BH599" s="507"/>
      <c r="BI599" s="507"/>
      <c r="BJ599" s="507"/>
      <c r="BK599" s="507"/>
      <c r="BL599" s="507"/>
      <c r="BM599" s="507"/>
    </row>
    <row r="600" spans="1:65" ht="27" customHeight="1" x14ac:dyDescent="0.2">
      <c r="A600" s="564"/>
      <c r="B600" s="507"/>
      <c r="C600" s="507"/>
      <c r="D600" s="507"/>
      <c r="E600" s="507"/>
      <c r="F600" s="507"/>
      <c r="G600" s="507"/>
      <c r="H600" s="506"/>
      <c r="I600" s="1014"/>
      <c r="J600" s="506"/>
      <c r="K600" s="557"/>
      <c r="L600" s="506"/>
      <c r="M600" s="506"/>
      <c r="N600" s="506"/>
      <c r="O600" s="506"/>
      <c r="P600" s="1013"/>
      <c r="Q600" s="506"/>
      <c r="R600" s="558"/>
      <c r="S600" s="506"/>
      <c r="T600" s="506"/>
      <c r="U600" s="1012"/>
      <c r="V600" s="743"/>
      <c r="W600" s="506"/>
      <c r="X600" s="742"/>
      <c r="Y600" s="557"/>
      <c r="Z600" s="506"/>
      <c r="AA600" s="507"/>
      <c r="AB600" s="507"/>
      <c r="AC600" s="564"/>
      <c r="AD600" s="507"/>
      <c r="AE600" s="507"/>
      <c r="AF600" s="507"/>
      <c r="AG600" s="507"/>
      <c r="AH600" s="507"/>
      <c r="AI600" s="507"/>
      <c r="AJ600" s="507"/>
      <c r="AK600" s="507"/>
      <c r="AL600" s="507"/>
      <c r="AM600" s="507"/>
      <c r="AN600" s="507"/>
      <c r="AO600" s="507"/>
      <c r="AP600" s="507"/>
      <c r="AQ600" s="563"/>
      <c r="AR600" s="563"/>
      <c r="AS600" s="507"/>
      <c r="AT600" s="507"/>
      <c r="AU600" s="507"/>
      <c r="AV600" s="507"/>
      <c r="AW600" s="507"/>
      <c r="AX600" s="507"/>
      <c r="AY600" s="507"/>
      <c r="AZ600" s="507"/>
      <c r="BA600" s="507"/>
      <c r="BB600" s="507"/>
      <c r="BC600" s="507"/>
      <c r="BD600" s="507"/>
      <c r="BE600" s="507"/>
      <c r="BF600" s="507"/>
      <c r="BG600" s="507"/>
      <c r="BH600" s="507"/>
      <c r="BI600" s="507"/>
      <c r="BJ600" s="507"/>
      <c r="BK600" s="507"/>
      <c r="BL600" s="507"/>
      <c r="BM600" s="507"/>
    </row>
    <row r="601" spans="1:65" ht="27" customHeight="1" x14ac:dyDescent="0.2">
      <c r="A601" s="564"/>
      <c r="B601" s="507"/>
      <c r="C601" s="507"/>
      <c r="D601" s="507"/>
      <c r="E601" s="507"/>
      <c r="F601" s="507"/>
      <c r="G601" s="507"/>
      <c r="H601" s="506"/>
      <c r="I601" s="1014"/>
      <c r="J601" s="506"/>
      <c r="K601" s="557"/>
      <c r="L601" s="506"/>
      <c r="M601" s="506"/>
      <c r="N601" s="506"/>
      <c r="O601" s="506"/>
      <c r="P601" s="1013"/>
      <c r="Q601" s="506"/>
      <c r="R601" s="558"/>
      <c r="S601" s="506"/>
      <c r="T601" s="506"/>
      <c r="U601" s="1012"/>
      <c r="V601" s="743"/>
      <c r="W601" s="506"/>
      <c r="X601" s="742"/>
      <c r="Y601" s="557"/>
      <c r="Z601" s="506"/>
      <c r="AA601" s="507"/>
      <c r="AB601" s="507"/>
      <c r="AC601" s="564"/>
      <c r="AD601" s="507"/>
      <c r="AE601" s="507"/>
      <c r="AF601" s="507"/>
      <c r="AG601" s="507"/>
      <c r="AH601" s="507"/>
      <c r="AI601" s="507"/>
      <c r="AJ601" s="507"/>
      <c r="AK601" s="507"/>
      <c r="AL601" s="507"/>
      <c r="AM601" s="507"/>
      <c r="AN601" s="507"/>
      <c r="AO601" s="507"/>
      <c r="AP601" s="507"/>
      <c r="AQ601" s="563"/>
      <c r="AR601" s="563"/>
      <c r="AS601" s="507"/>
      <c r="AT601" s="507"/>
      <c r="AU601" s="507"/>
      <c r="AV601" s="507"/>
      <c r="AW601" s="507"/>
      <c r="AX601" s="507"/>
      <c r="AY601" s="507"/>
      <c r="AZ601" s="507"/>
      <c r="BA601" s="507"/>
      <c r="BB601" s="507"/>
      <c r="BC601" s="507"/>
      <c r="BD601" s="507"/>
      <c r="BE601" s="507"/>
      <c r="BF601" s="507"/>
      <c r="BG601" s="507"/>
      <c r="BH601" s="507"/>
      <c r="BI601" s="507"/>
      <c r="BJ601" s="507"/>
      <c r="BK601" s="507"/>
      <c r="BL601" s="507"/>
      <c r="BM601" s="507"/>
    </row>
    <row r="602" spans="1:65" ht="27" customHeight="1" x14ac:dyDescent="0.2">
      <c r="A602" s="564"/>
      <c r="B602" s="507"/>
      <c r="C602" s="507"/>
      <c r="D602" s="507"/>
      <c r="E602" s="507"/>
      <c r="F602" s="507"/>
      <c r="G602" s="507"/>
      <c r="H602" s="506"/>
      <c r="I602" s="1014"/>
      <c r="J602" s="506"/>
      <c r="K602" s="557"/>
      <c r="L602" s="506"/>
      <c r="M602" s="506"/>
      <c r="N602" s="506"/>
      <c r="O602" s="506"/>
      <c r="P602" s="1013"/>
      <c r="Q602" s="506"/>
      <c r="R602" s="558"/>
      <c r="S602" s="506"/>
      <c r="T602" s="506"/>
      <c r="U602" s="1012"/>
      <c r="V602" s="743"/>
      <c r="W602" s="506"/>
      <c r="X602" s="742"/>
      <c r="Y602" s="557"/>
      <c r="Z602" s="506"/>
      <c r="AA602" s="507"/>
      <c r="AB602" s="507"/>
      <c r="AC602" s="564"/>
      <c r="AD602" s="507"/>
      <c r="AE602" s="507"/>
      <c r="AF602" s="507"/>
      <c r="AG602" s="507"/>
      <c r="AH602" s="507"/>
      <c r="AI602" s="507"/>
      <c r="AJ602" s="507"/>
      <c r="AK602" s="507"/>
      <c r="AL602" s="507"/>
      <c r="AM602" s="507"/>
      <c r="AN602" s="507"/>
      <c r="AO602" s="507"/>
      <c r="AP602" s="507"/>
      <c r="AQ602" s="563"/>
      <c r="AR602" s="563"/>
      <c r="AS602" s="507"/>
      <c r="AT602" s="507"/>
      <c r="AU602" s="507"/>
      <c r="AV602" s="507"/>
      <c r="AW602" s="507"/>
      <c r="AX602" s="507"/>
      <c r="AY602" s="507"/>
      <c r="AZ602" s="507"/>
      <c r="BA602" s="507"/>
      <c r="BB602" s="507"/>
      <c r="BC602" s="507"/>
      <c r="BD602" s="507"/>
      <c r="BE602" s="507"/>
      <c r="BF602" s="507"/>
      <c r="BG602" s="507"/>
      <c r="BH602" s="507"/>
      <c r="BI602" s="507"/>
      <c r="BJ602" s="507"/>
      <c r="BK602" s="507"/>
      <c r="BL602" s="507"/>
      <c r="BM602" s="507"/>
    </row>
    <row r="603" spans="1:65" ht="27" customHeight="1" x14ac:dyDescent="0.2">
      <c r="A603" s="564"/>
      <c r="B603" s="507"/>
      <c r="C603" s="507"/>
      <c r="D603" s="507"/>
      <c r="E603" s="507"/>
      <c r="F603" s="507"/>
      <c r="G603" s="507"/>
      <c r="H603" s="506"/>
      <c r="I603" s="1014"/>
      <c r="J603" s="506"/>
      <c r="K603" s="557"/>
      <c r="L603" s="506"/>
      <c r="M603" s="506"/>
      <c r="N603" s="506"/>
      <c r="O603" s="506"/>
      <c r="P603" s="1013"/>
      <c r="Q603" s="506"/>
      <c r="R603" s="558"/>
      <c r="S603" s="506"/>
      <c r="T603" s="506"/>
      <c r="U603" s="1012"/>
      <c r="V603" s="743"/>
      <c r="W603" s="506"/>
      <c r="X603" s="742"/>
      <c r="Y603" s="557"/>
      <c r="Z603" s="506"/>
      <c r="AA603" s="507"/>
      <c r="AB603" s="507"/>
      <c r="AC603" s="564"/>
      <c r="AD603" s="507"/>
      <c r="AE603" s="507"/>
      <c r="AF603" s="507"/>
      <c r="AG603" s="507"/>
      <c r="AH603" s="507"/>
      <c r="AI603" s="507"/>
      <c r="AJ603" s="507"/>
      <c r="AK603" s="507"/>
      <c r="AL603" s="507"/>
      <c r="AM603" s="507"/>
      <c r="AN603" s="507"/>
      <c r="AO603" s="507"/>
      <c r="AP603" s="507"/>
      <c r="AQ603" s="563"/>
      <c r="AR603" s="563"/>
      <c r="AS603" s="507"/>
      <c r="AT603" s="507"/>
      <c r="AU603" s="507"/>
      <c r="AV603" s="507"/>
      <c r="AW603" s="507"/>
      <c r="AX603" s="507"/>
      <c r="AY603" s="507"/>
      <c r="AZ603" s="507"/>
      <c r="BA603" s="507"/>
      <c r="BB603" s="507"/>
      <c r="BC603" s="507"/>
      <c r="BD603" s="507"/>
      <c r="BE603" s="507"/>
      <c r="BF603" s="507"/>
      <c r="BG603" s="507"/>
      <c r="BH603" s="507"/>
      <c r="BI603" s="507"/>
      <c r="BJ603" s="507"/>
      <c r="BK603" s="507"/>
      <c r="BL603" s="507"/>
      <c r="BM603" s="507"/>
    </row>
    <row r="604" spans="1:65" ht="27" customHeight="1" x14ac:dyDescent="0.2">
      <c r="A604" s="564"/>
      <c r="B604" s="507"/>
      <c r="C604" s="507"/>
      <c r="D604" s="507"/>
      <c r="E604" s="507"/>
      <c r="F604" s="507"/>
      <c r="G604" s="507"/>
      <c r="H604" s="506"/>
      <c r="I604" s="1014"/>
      <c r="J604" s="506"/>
      <c r="K604" s="557"/>
      <c r="L604" s="506"/>
      <c r="M604" s="506"/>
      <c r="N604" s="506"/>
      <c r="O604" s="506"/>
      <c r="P604" s="1013"/>
      <c r="Q604" s="506"/>
      <c r="R604" s="558"/>
      <c r="S604" s="506"/>
      <c r="T604" s="506"/>
      <c r="U604" s="1012"/>
      <c r="V604" s="743"/>
      <c r="W604" s="506"/>
      <c r="X604" s="742"/>
      <c r="Y604" s="557"/>
      <c r="Z604" s="506"/>
      <c r="AA604" s="507"/>
      <c r="AB604" s="507"/>
      <c r="AC604" s="564"/>
      <c r="AD604" s="507"/>
      <c r="AE604" s="507"/>
      <c r="AF604" s="507"/>
      <c r="AG604" s="507"/>
      <c r="AH604" s="507"/>
      <c r="AI604" s="507"/>
      <c r="AJ604" s="507"/>
      <c r="AK604" s="507"/>
      <c r="AL604" s="507"/>
      <c r="AM604" s="507"/>
      <c r="AN604" s="507"/>
      <c r="AO604" s="507"/>
      <c r="AP604" s="507"/>
      <c r="AQ604" s="563"/>
      <c r="AR604" s="563"/>
      <c r="AS604" s="507"/>
      <c r="AT604" s="507"/>
      <c r="AU604" s="507"/>
      <c r="AV604" s="507"/>
      <c r="AW604" s="507"/>
      <c r="AX604" s="507"/>
      <c r="AY604" s="507"/>
      <c r="AZ604" s="507"/>
      <c r="BA604" s="507"/>
      <c r="BB604" s="507"/>
      <c r="BC604" s="507"/>
      <c r="BD604" s="507"/>
      <c r="BE604" s="507"/>
      <c r="BF604" s="507"/>
      <c r="BG604" s="507"/>
      <c r="BH604" s="507"/>
      <c r="BI604" s="507"/>
      <c r="BJ604" s="507"/>
      <c r="BK604" s="507"/>
      <c r="BL604" s="507"/>
      <c r="BM604" s="507"/>
    </row>
    <row r="605" spans="1:65" ht="27" customHeight="1" x14ac:dyDescent="0.2">
      <c r="A605" s="564"/>
      <c r="B605" s="507"/>
      <c r="C605" s="507"/>
      <c r="D605" s="507"/>
      <c r="E605" s="507"/>
      <c r="F605" s="507"/>
      <c r="G605" s="507"/>
      <c r="H605" s="506"/>
      <c r="I605" s="1014"/>
      <c r="J605" s="506"/>
      <c r="K605" s="557"/>
      <c r="L605" s="506"/>
      <c r="M605" s="506"/>
      <c r="N605" s="506"/>
      <c r="O605" s="506"/>
      <c r="P605" s="1013"/>
      <c r="Q605" s="506"/>
      <c r="R605" s="558"/>
      <c r="S605" s="506"/>
      <c r="T605" s="506"/>
      <c r="U605" s="1012"/>
      <c r="V605" s="743"/>
      <c r="W605" s="506"/>
      <c r="X605" s="742"/>
      <c r="Y605" s="557"/>
      <c r="Z605" s="506"/>
      <c r="AA605" s="507"/>
      <c r="AB605" s="507"/>
      <c r="AC605" s="564"/>
      <c r="AD605" s="507"/>
      <c r="AE605" s="507"/>
      <c r="AF605" s="507"/>
      <c r="AG605" s="507"/>
      <c r="AH605" s="507"/>
      <c r="AI605" s="507"/>
      <c r="AJ605" s="507"/>
      <c r="AK605" s="507"/>
      <c r="AL605" s="507"/>
      <c r="AM605" s="507"/>
      <c r="AN605" s="507"/>
      <c r="AO605" s="507"/>
      <c r="AP605" s="507"/>
      <c r="AQ605" s="563"/>
      <c r="AR605" s="563"/>
      <c r="AS605" s="507"/>
      <c r="AT605" s="507"/>
      <c r="AU605" s="507"/>
      <c r="AV605" s="507"/>
      <c r="AW605" s="507"/>
      <c r="AX605" s="507"/>
      <c r="AY605" s="507"/>
      <c r="AZ605" s="507"/>
      <c r="BA605" s="507"/>
      <c r="BB605" s="507"/>
      <c r="BC605" s="507"/>
      <c r="BD605" s="507"/>
      <c r="BE605" s="507"/>
      <c r="BF605" s="507"/>
      <c r="BG605" s="507"/>
      <c r="BH605" s="507"/>
      <c r="BI605" s="507"/>
      <c r="BJ605" s="507"/>
      <c r="BK605" s="507"/>
      <c r="BL605" s="507"/>
      <c r="BM605" s="507"/>
    </row>
    <row r="606" spans="1:65" ht="27" customHeight="1" x14ac:dyDescent="0.2">
      <c r="A606" s="564"/>
      <c r="B606" s="507"/>
      <c r="C606" s="507"/>
      <c r="D606" s="507"/>
      <c r="E606" s="507"/>
      <c r="F606" s="507"/>
      <c r="G606" s="507"/>
      <c r="H606" s="506"/>
      <c r="I606" s="1014"/>
      <c r="J606" s="506"/>
      <c r="K606" s="557"/>
      <c r="L606" s="506"/>
      <c r="M606" s="506"/>
      <c r="N606" s="506"/>
      <c r="O606" s="506"/>
      <c r="P606" s="1013"/>
      <c r="Q606" s="506"/>
      <c r="R606" s="558"/>
      <c r="S606" s="506"/>
      <c r="T606" s="506"/>
      <c r="U606" s="1012"/>
      <c r="V606" s="743"/>
      <c r="W606" s="506"/>
      <c r="X606" s="742"/>
      <c r="Y606" s="557"/>
      <c r="Z606" s="506"/>
      <c r="AA606" s="507"/>
      <c r="AB606" s="507"/>
      <c r="AC606" s="564"/>
      <c r="AD606" s="507"/>
      <c r="AE606" s="507"/>
      <c r="AF606" s="507"/>
      <c r="AG606" s="507"/>
      <c r="AH606" s="507"/>
      <c r="AI606" s="507"/>
      <c r="AJ606" s="507"/>
      <c r="AK606" s="507"/>
      <c r="AL606" s="507"/>
      <c r="AM606" s="507"/>
      <c r="AN606" s="507"/>
      <c r="AO606" s="507"/>
      <c r="AP606" s="507"/>
      <c r="AQ606" s="563"/>
      <c r="AR606" s="563"/>
      <c r="AS606" s="507"/>
      <c r="AT606" s="507"/>
      <c r="AU606" s="507"/>
      <c r="AV606" s="507"/>
      <c r="AW606" s="507"/>
      <c r="AX606" s="507"/>
      <c r="AY606" s="507"/>
      <c r="AZ606" s="507"/>
      <c r="BA606" s="507"/>
      <c r="BB606" s="507"/>
      <c r="BC606" s="507"/>
      <c r="BD606" s="507"/>
      <c r="BE606" s="507"/>
      <c r="BF606" s="507"/>
      <c r="BG606" s="507"/>
      <c r="BH606" s="507"/>
      <c r="BI606" s="507"/>
      <c r="BJ606" s="507"/>
      <c r="BK606" s="507"/>
      <c r="BL606" s="507"/>
      <c r="BM606" s="507"/>
    </row>
    <row r="607" spans="1:65" ht="27" customHeight="1" x14ac:dyDescent="0.2">
      <c r="A607" s="564"/>
      <c r="B607" s="507"/>
      <c r="C607" s="507"/>
      <c r="D607" s="507"/>
      <c r="E607" s="507"/>
      <c r="F607" s="507"/>
      <c r="G607" s="507"/>
      <c r="H607" s="506"/>
      <c r="I607" s="1014"/>
      <c r="J607" s="506"/>
      <c r="K607" s="557"/>
      <c r="L607" s="506"/>
      <c r="M607" s="506"/>
      <c r="N607" s="506"/>
      <c r="O607" s="506"/>
      <c r="P607" s="1013"/>
      <c r="Q607" s="506"/>
      <c r="R607" s="558"/>
      <c r="S607" s="506"/>
      <c r="T607" s="506"/>
      <c r="U607" s="1012"/>
      <c r="V607" s="743"/>
      <c r="W607" s="506"/>
      <c r="X607" s="742"/>
      <c r="Y607" s="557"/>
      <c r="Z607" s="506"/>
      <c r="AA607" s="507"/>
      <c r="AB607" s="507"/>
      <c r="AC607" s="564"/>
      <c r="AD607" s="507"/>
      <c r="AE607" s="507"/>
      <c r="AF607" s="507"/>
      <c r="AG607" s="507"/>
      <c r="AH607" s="507"/>
      <c r="AI607" s="507"/>
      <c r="AJ607" s="507"/>
      <c r="AK607" s="507"/>
      <c r="AL607" s="507"/>
      <c r="AM607" s="507"/>
      <c r="AN607" s="507"/>
      <c r="AO607" s="507"/>
      <c r="AP607" s="507"/>
      <c r="AQ607" s="563"/>
      <c r="AR607" s="563"/>
      <c r="AS607" s="507"/>
      <c r="AT607" s="507"/>
      <c r="AU607" s="507"/>
      <c r="AV607" s="507"/>
      <c r="AW607" s="507"/>
      <c r="AX607" s="507"/>
      <c r="AY607" s="507"/>
      <c r="AZ607" s="507"/>
      <c r="BA607" s="507"/>
      <c r="BB607" s="507"/>
      <c r="BC607" s="507"/>
      <c r="BD607" s="507"/>
      <c r="BE607" s="507"/>
      <c r="BF607" s="507"/>
      <c r="BG607" s="507"/>
      <c r="BH607" s="507"/>
      <c r="BI607" s="507"/>
      <c r="BJ607" s="507"/>
      <c r="BK607" s="507"/>
      <c r="BL607" s="507"/>
      <c r="BM607" s="507"/>
    </row>
    <row r="608" spans="1:65" ht="27" customHeight="1" x14ac:dyDescent="0.2">
      <c r="A608" s="564"/>
      <c r="B608" s="507"/>
      <c r="C608" s="507"/>
      <c r="D608" s="507"/>
      <c r="E608" s="507"/>
      <c r="F608" s="507"/>
      <c r="G608" s="507"/>
      <c r="H608" s="506"/>
      <c r="I608" s="1014"/>
      <c r="J608" s="506"/>
      <c r="K608" s="557"/>
      <c r="L608" s="506"/>
      <c r="M608" s="506"/>
      <c r="N608" s="506"/>
      <c r="O608" s="506"/>
      <c r="P608" s="1013"/>
      <c r="Q608" s="506"/>
      <c r="R608" s="558"/>
      <c r="S608" s="506"/>
      <c r="T608" s="506"/>
      <c r="U608" s="1012"/>
      <c r="V608" s="743"/>
      <c r="W608" s="506"/>
      <c r="X608" s="742"/>
      <c r="Y608" s="557"/>
      <c r="Z608" s="506"/>
      <c r="AA608" s="507"/>
      <c r="AB608" s="507"/>
      <c r="AC608" s="564"/>
      <c r="AD608" s="507"/>
      <c r="AE608" s="507"/>
      <c r="AF608" s="507"/>
      <c r="AG608" s="507"/>
      <c r="AH608" s="507"/>
      <c r="AI608" s="507"/>
      <c r="AJ608" s="507"/>
      <c r="AK608" s="507"/>
      <c r="AL608" s="507"/>
      <c r="AM608" s="507"/>
      <c r="AN608" s="507"/>
      <c r="AO608" s="507"/>
      <c r="AP608" s="507"/>
      <c r="AQ608" s="563"/>
      <c r="AR608" s="563"/>
      <c r="AS608" s="507"/>
      <c r="AT608" s="507"/>
      <c r="AU608" s="507"/>
      <c r="AV608" s="507"/>
      <c r="AW608" s="507"/>
      <c r="AX608" s="507"/>
      <c r="AY608" s="507"/>
      <c r="AZ608" s="507"/>
      <c r="BA608" s="507"/>
      <c r="BB608" s="507"/>
      <c r="BC608" s="507"/>
      <c r="BD608" s="507"/>
      <c r="BE608" s="507"/>
      <c r="BF608" s="507"/>
      <c r="BG608" s="507"/>
      <c r="BH608" s="507"/>
      <c r="BI608" s="507"/>
      <c r="BJ608" s="507"/>
      <c r="BK608" s="507"/>
      <c r="BL608" s="507"/>
      <c r="BM608" s="507"/>
    </row>
    <row r="609" spans="1:65" ht="27" customHeight="1" x14ac:dyDescent="0.2">
      <c r="A609" s="564"/>
      <c r="B609" s="507"/>
      <c r="C609" s="507"/>
      <c r="D609" s="507"/>
      <c r="E609" s="507"/>
      <c r="F609" s="507"/>
      <c r="G609" s="507"/>
      <c r="H609" s="506"/>
      <c r="I609" s="1014"/>
      <c r="J609" s="506"/>
      <c r="K609" s="557"/>
      <c r="L609" s="506"/>
      <c r="M609" s="506"/>
      <c r="N609" s="506"/>
      <c r="O609" s="506"/>
      <c r="P609" s="1013"/>
      <c r="Q609" s="506"/>
      <c r="R609" s="558"/>
      <c r="S609" s="506"/>
      <c r="T609" s="506"/>
      <c r="U609" s="1012"/>
      <c r="V609" s="743"/>
      <c r="W609" s="506"/>
      <c r="X609" s="742"/>
      <c r="Y609" s="557"/>
      <c r="Z609" s="506"/>
      <c r="AA609" s="507"/>
      <c r="AB609" s="507"/>
      <c r="AC609" s="564"/>
      <c r="AD609" s="507"/>
      <c r="AE609" s="507"/>
      <c r="AF609" s="507"/>
      <c r="AG609" s="507"/>
      <c r="AH609" s="507"/>
      <c r="AI609" s="507"/>
      <c r="AJ609" s="507"/>
      <c r="AK609" s="507"/>
      <c r="AL609" s="507"/>
      <c r="AM609" s="507"/>
      <c r="AN609" s="507"/>
      <c r="AO609" s="507"/>
      <c r="AP609" s="507"/>
      <c r="AQ609" s="563"/>
      <c r="AR609" s="563"/>
      <c r="AS609" s="507"/>
      <c r="AT609" s="507"/>
      <c r="AU609" s="507"/>
      <c r="AV609" s="507"/>
      <c r="AW609" s="507"/>
      <c r="AX609" s="507"/>
      <c r="AY609" s="507"/>
      <c r="AZ609" s="507"/>
      <c r="BA609" s="507"/>
      <c r="BB609" s="507"/>
      <c r="BC609" s="507"/>
      <c r="BD609" s="507"/>
      <c r="BE609" s="507"/>
      <c r="BF609" s="507"/>
      <c r="BG609" s="507"/>
      <c r="BH609" s="507"/>
      <c r="BI609" s="507"/>
      <c r="BJ609" s="507"/>
      <c r="BK609" s="507"/>
      <c r="BL609" s="507"/>
      <c r="BM609" s="507"/>
    </row>
    <row r="610" spans="1:65" ht="27" customHeight="1" x14ac:dyDescent="0.2">
      <c r="A610" s="564"/>
      <c r="B610" s="507"/>
      <c r="C610" s="507"/>
      <c r="D610" s="507"/>
      <c r="E610" s="507"/>
      <c r="F610" s="507"/>
      <c r="G610" s="507"/>
      <c r="H610" s="506"/>
      <c r="I610" s="1014"/>
      <c r="J610" s="506"/>
      <c r="K610" s="557"/>
      <c r="L610" s="506"/>
      <c r="M610" s="506"/>
      <c r="N610" s="506"/>
      <c r="O610" s="506"/>
      <c r="P610" s="1013"/>
      <c r="Q610" s="506"/>
      <c r="R610" s="558"/>
      <c r="S610" s="506"/>
      <c r="T610" s="506"/>
      <c r="U610" s="1012"/>
      <c r="V610" s="743"/>
      <c r="W610" s="506"/>
      <c r="X610" s="742"/>
      <c r="Y610" s="557"/>
      <c r="Z610" s="506"/>
      <c r="AA610" s="507"/>
      <c r="AB610" s="507"/>
      <c r="AC610" s="564"/>
      <c r="AD610" s="507"/>
      <c r="AE610" s="507"/>
      <c r="AF610" s="507"/>
      <c r="AG610" s="507"/>
      <c r="AH610" s="507"/>
      <c r="AI610" s="507"/>
      <c r="AJ610" s="507"/>
      <c r="AK610" s="507"/>
      <c r="AL610" s="507"/>
      <c r="AM610" s="507"/>
      <c r="AN610" s="507"/>
      <c r="AO610" s="507"/>
      <c r="AP610" s="507"/>
      <c r="AQ610" s="563"/>
      <c r="AR610" s="563"/>
      <c r="AS610" s="507"/>
      <c r="AT610" s="507"/>
      <c r="AU610" s="507"/>
      <c r="AV610" s="507"/>
      <c r="AW610" s="507"/>
      <c r="AX610" s="507"/>
      <c r="AY610" s="507"/>
      <c r="AZ610" s="507"/>
      <c r="BA610" s="507"/>
      <c r="BB610" s="507"/>
      <c r="BC610" s="507"/>
      <c r="BD610" s="507"/>
      <c r="BE610" s="507"/>
      <c r="BF610" s="507"/>
      <c r="BG610" s="507"/>
      <c r="BH610" s="507"/>
      <c r="BI610" s="507"/>
      <c r="BJ610" s="507"/>
      <c r="BK610" s="507"/>
      <c r="BL610" s="507"/>
      <c r="BM610" s="507"/>
    </row>
    <row r="611" spans="1:65" ht="27" customHeight="1" x14ac:dyDescent="0.2">
      <c r="A611" s="564"/>
      <c r="B611" s="507"/>
      <c r="C611" s="507"/>
      <c r="D611" s="507"/>
      <c r="E611" s="507"/>
      <c r="F611" s="507"/>
      <c r="G611" s="507"/>
      <c r="H611" s="506"/>
      <c r="I611" s="1014"/>
      <c r="J611" s="506"/>
      <c r="K611" s="557"/>
      <c r="L611" s="506"/>
      <c r="M611" s="506"/>
      <c r="N611" s="506"/>
      <c r="O611" s="506"/>
      <c r="P611" s="1013"/>
      <c r="Q611" s="506"/>
      <c r="R611" s="558"/>
      <c r="S611" s="506"/>
      <c r="T611" s="506"/>
      <c r="U611" s="1012"/>
      <c r="V611" s="743"/>
      <c r="W611" s="506"/>
      <c r="X611" s="742"/>
      <c r="Y611" s="557"/>
      <c r="Z611" s="506"/>
      <c r="AA611" s="507"/>
      <c r="AB611" s="507"/>
      <c r="AC611" s="564"/>
      <c r="AD611" s="507"/>
      <c r="AE611" s="507"/>
      <c r="AF611" s="507"/>
      <c r="AG611" s="507"/>
      <c r="AH611" s="507"/>
      <c r="AI611" s="507"/>
      <c r="AJ611" s="507"/>
      <c r="AK611" s="507"/>
      <c r="AL611" s="507"/>
      <c r="AM611" s="507"/>
      <c r="AN611" s="507"/>
      <c r="AO611" s="507"/>
      <c r="AP611" s="507"/>
      <c r="AQ611" s="563"/>
      <c r="AR611" s="563"/>
      <c r="AS611" s="507"/>
      <c r="AT611" s="507"/>
      <c r="AU611" s="507"/>
      <c r="AV611" s="507"/>
      <c r="AW611" s="507"/>
      <c r="AX611" s="507"/>
      <c r="AY611" s="507"/>
      <c r="AZ611" s="507"/>
      <c r="BA611" s="507"/>
      <c r="BB611" s="507"/>
      <c r="BC611" s="507"/>
      <c r="BD611" s="507"/>
      <c r="BE611" s="507"/>
      <c r="BF611" s="507"/>
      <c r="BG611" s="507"/>
      <c r="BH611" s="507"/>
      <c r="BI611" s="507"/>
      <c r="BJ611" s="507"/>
      <c r="BK611" s="507"/>
      <c r="BL611" s="507"/>
      <c r="BM611" s="507"/>
    </row>
    <row r="612" spans="1:65" ht="27" customHeight="1" x14ac:dyDescent="0.2">
      <c r="A612" s="564"/>
      <c r="B612" s="507"/>
      <c r="C612" s="507"/>
      <c r="D612" s="507"/>
      <c r="E612" s="507"/>
      <c r="F612" s="507"/>
      <c r="G612" s="507"/>
      <c r="H612" s="506"/>
      <c r="I612" s="1014"/>
      <c r="J612" s="506"/>
      <c r="K612" s="557"/>
      <c r="L612" s="506"/>
      <c r="M612" s="506"/>
      <c r="N612" s="506"/>
      <c r="O612" s="506"/>
      <c r="P612" s="1013"/>
      <c r="Q612" s="506"/>
      <c r="R612" s="558"/>
      <c r="S612" s="506"/>
      <c r="T612" s="506"/>
      <c r="U612" s="1012"/>
      <c r="V612" s="743"/>
      <c r="W612" s="506"/>
      <c r="X612" s="742"/>
      <c r="Y612" s="557"/>
      <c r="Z612" s="506"/>
      <c r="AA612" s="507"/>
      <c r="AB612" s="507"/>
      <c r="AC612" s="564"/>
      <c r="AD612" s="507"/>
      <c r="AE612" s="507"/>
      <c r="AF612" s="507"/>
      <c r="AG612" s="507"/>
      <c r="AH612" s="507"/>
      <c r="AI612" s="507"/>
      <c r="AJ612" s="507"/>
      <c r="AK612" s="507"/>
      <c r="AL612" s="507"/>
      <c r="AM612" s="507"/>
      <c r="AN612" s="507"/>
      <c r="AO612" s="507"/>
      <c r="AP612" s="507"/>
      <c r="AQ612" s="563"/>
      <c r="AR612" s="563"/>
      <c r="AS612" s="507"/>
      <c r="AT612" s="507"/>
      <c r="AU612" s="507"/>
      <c r="AV612" s="507"/>
      <c r="AW612" s="507"/>
      <c r="AX612" s="507"/>
      <c r="AY612" s="507"/>
      <c r="AZ612" s="507"/>
      <c r="BA612" s="507"/>
      <c r="BB612" s="507"/>
      <c r="BC612" s="507"/>
      <c r="BD612" s="507"/>
      <c r="BE612" s="507"/>
      <c r="BF612" s="507"/>
      <c r="BG612" s="507"/>
      <c r="BH612" s="507"/>
      <c r="BI612" s="507"/>
      <c r="BJ612" s="507"/>
      <c r="BK612" s="507"/>
      <c r="BL612" s="507"/>
      <c r="BM612" s="507"/>
    </row>
    <row r="613" spans="1:65" ht="27" customHeight="1" x14ac:dyDescent="0.2">
      <c r="A613" s="564"/>
      <c r="B613" s="507"/>
      <c r="C613" s="507"/>
      <c r="D613" s="507"/>
      <c r="E613" s="507"/>
      <c r="F613" s="507"/>
      <c r="G613" s="507"/>
      <c r="H613" s="506"/>
      <c r="I613" s="1014"/>
      <c r="J613" s="506"/>
      <c r="K613" s="557"/>
      <c r="L613" s="506"/>
      <c r="M613" s="506"/>
      <c r="N613" s="506"/>
      <c r="O613" s="506"/>
      <c r="P613" s="1013"/>
      <c r="Q613" s="506"/>
      <c r="R613" s="558"/>
      <c r="S613" s="506"/>
      <c r="T613" s="506"/>
      <c r="U613" s="1012"/>
      <c r="V613" s="743"/>
      <c r="W613" s="506"/>
      <c r="X613" s="742"/>
      <c r="Y613" s="557"/>
      <c r="Z613" s="506"/>
      <c r="AA613" s="507"/>
      <c r="AB613" s="507"/>
      <c r="AC613" s="564"/>
      <c r="AD613" s="507"/>
      <c r="AE613" s="507"/>
      <c r="AF613" s="507"/>
      <c r="AG613" s="507"/>
      <c r="AH613" s="507"/>
      <c r="AI613" s="507"/>
      <c r="AJ613" s="507"/>
      <c r="AK613" s="507"/>
      <c r="AL613" s="507"/>
      <c r="AM613" s="507"/>
      <c r="AN613" s="507"/>
      <c r="AO613" s="507"/>
      <c r="AP613" s="507"/>
      <c r="AQ613" s="563"/>
      <c r="AR613" s="563"/>
      <c r="AS613" s="507"/>
      <c r="AT613" s="507"/>
      <c r="AU613" s="507"/>
      <c r="AV613" s="507"/>
      <c r="AW613" s="507"/>
      <c r="AX613" s="507"/>
      <c r="AY613" s="507"/>
      <c r="AZ613" s="507"/>
      <c r="BA613" s="507"/>
      <c r="BB613" s="507"/>
      <c r="BC613" s="507"/>
      <c r="BD613" s="507"/>
      <c r="BE613" s="507"/>
      <c r="BF613" s="507"/>
      <c r="BG613" s="507"/>
      <c r="BH613" s="507"/>
      <c r="BI613" s="507"/>
      <c r="BJ613" s="507"/>
      <c r="BK613" s="507"/>
      <c r="BL613" s="507"/>
      <c r="BM613" s="507"/>
    </row>
    <row r="614" spans="1:65" ht="27" customHeight="1" x14ac:dyDescent="0.2">
      <c r="A614" s="564"/>
      <c r="B614" s="507"/>
      <c r="C614" s="507"/>
      <c r="D614" s="507"/>
      <c r="E614" s="507"/>
      <c r="F614" s="507"/>
      <c r="G614" s="507"/>
      <c r="H614" s="506"/>
      <c r="I614" s="1014"/>
      <c r="J614" s="506"/>
      <c r="K614" s="557"/>
      <c r="L614" s="506"/>
      <c r="M614" s="506"/>
      <c r="N614" s="506"/>
      <c r="O614" s="506"/>
      <c r="P614" s="1013"/>
      <c r="Q614" s="506"/>
      <c r="R614" s="558"/>
      <c r="S614" s="506"/>
      <c r="T614" s="506"/>
      <c r="U614" s="1012"/>
      <c r="V614" s="743"/>
      <c r="W614" s="506"/>
      <c r="X614" s="742"/>
      <c r="Y614" s="557"/>
      <c r="Z614" s="506"/>
      <c r="AA614" s="507"/>
      <c r="AB614" s="507"/>
      <c r="AC614" s="564"/>
      <c r="AD614" s="507"/>
      <c r="AE614" s="507"/>
      <c r="AF614" s="507"/>
      <c r="AG614" s="507"/>
      <c r="AH614" s="507"/>
      <c r="AI614" s="507"/>
      <c r="AJ614" s="507"/>
      <c r="AK614" s="507"/>
      <c r="AL614" s="507"/>
      <c r="AM614" s="507"/>
      <c r="AN614" s="507"/>
      <c r="AO614" s="507"/>
      <c r="AP614" s="507"/>
      <c r="AQ614" s="563"/>
      <c r="AR614" s="563"/>
      <c r="AS614" s="507"/>
      <c r="AT614" s="507"/>
      <c r="AU614" s="507"/>
      <c r="AV614" s="507"/>
      <c r="AW614" s="507"/>
      <c r="AX614" s="507"/>
      <c r="AY614" s="507"/>
      <c r="AZ614" s="507"/>
      <c r="BA614" s="507"/>
      <c r="BB614" s="507"/>
      <c r="BC614" s="507"/>
      <c r="BD614" s="507"/>
      <c r="BE614" s="507"/>
      <c r="BF614" s="507"/>
      <c r="BG614" s="507"/>
      <c r="BH614" s="507"/>
      <c r="BI614" s="507"/>
      <c r="BJ614" s="507"/>
      <c r="BK614" s="507"/>
      <c r="BL614" s="507"/>
      <c r="BM614" s="507"/>
    </row>
    <row r="615" spans="1:65" ht="27" customHeight="1" x14ac:dyDescent="0.2">
      <c r="A615" s="564"/>
      <c r="B615" s="507"/>
      <c r="C615" s="507"/>
      <c r="D615" s="507"/>
      <c r="E615" s="507"/>
      <c r="F615" s="507"/>
      <c r="G615" s="507"/>
      <c r="H615" s="506"/>
      <c r="I615" s="1014"/>
      <c r="J615" s="506"/>
      <c r="K615" s="557"/>
      <c r="L615" s="506"/>
      <c r="M615" s="506"/>
      <c r="N615" s="506"/>
      <c r="O615" s="506"/>
      <c r="P615" s="1013"/>
      <c r="Q615" s="506"/>
      <c r="R615" s="558"/>
      <c r="S615" s="506"/>
      <c r="T615" s="506"/>
      <c r="U615" s="1012"/>
      <c r="V615" s="743"/>
      <c r="W615" s="506"/>
      <c r="X615" s="742"/>
      <c r="Y615" s="557"/>
      <c r="Z615" s="506"/>
      <c r="AA615" s="507"/>
      <c r="AB615" s="507"/>
      <c r="AC615" s="564"/>
      <c r="AD615" s="507"/>
      <c r="AE615" s="507"/>
      <c r="AF615" s="507"/>
      <c r="AG615" s="507"/>
      <c r="AH615" s="507"/>
      <c r="AI615" s="507"/>
      <c r="AJ615" s="507"/>
      <c r="AK615" s="507"/>
      <c r="AL615" s="507"/>
      <c r="AM615" s="507"/>
      <c r="AN615" s="507"/>
      <c r="AO615" s="507"/>
      <c r="AP615" s="507"/>
      <c r="AQ615" s="563"/>
      <c r="AR615" s="563"/>
      <c r="AS615" s="507"/>
      <c r="AT615" s="507"/>
      <c r="AU615" s="507"/>
      <c r="AV615" s="507"/>
      <c r="AW615" s="507"/>
      <c r="AX615" s="507"/>
      <c r="AY615" s="507"/>
      <c r="AZ615" s="507"/>
      <c r="BA615" s="507"/>
      <c r="BB615" s="507"/>
      <c r="BC615" s="507"/>
      <c r="BD615" s="507"/>
      <c r="BE615" s="507"/>
      <c r="BF615" s="507"/>
      <c r="BG615" s="507"/>
      <c r="BH615" s="507"/>
      <c r="BI615" s="507"/>
      <c r="BJ615" s="507"/>
      <c r="BK615" s="507"/>
      <c r="BL615" s="507"/>
      <c r="BM615" s="507"/>
    </row>
    <row r="616" spans="1:65" ht="27" customHeight="1" x14ac:dyDescent="0.2">
      <c r="A616" s="564"/>
      <c r="B616" s="507"/>
      <c r="C616" s="507"/>
      <c r="D616" s="507"/>
      <c r="E616" s="507"/>
      <c r="F616" s="507"/>
      <c r="G616" s="507"/>
      <c r="H616" s="506"/>
      <c r="I616" s="1014"/>
      <c r="J616" s="506"/>
      <c r="K616" s="557"/>
      <c r="L616" s="506"/>
      <c r="M616" s="506"/>
      <c r="N616" s="506"/>
      <c r="O616" s="506"/>
      <c r="P616" s="1013"/>
      <c r="Q616" s="506"/>
      <c r="R616" s="558"/>
      <c r="S616" s="506"/>
      <c r="T616" s="506"/>
      <c r="U616" s="1012"/>
      <c r="V616" s="743"/>
      <c r="W616" s="506"/>
      <c r="X616" s="742"/>
      <c r="Y616" s="557"/>
      <c r="Z616" s="506"/>
      <c r="AA616" s="507"/>
      <c r="AB616" s="507"/>
      <c r="AC616" s="564"/>
      <c r="AD616" s="507"/>
      <c r="AE616" s="507"/>
      <c r="AF616" s="507"/>
      <c r="AG616" s="507"/>
      <c r="AH616" s="507"/>
      <c r="AI616" s="507"/>
      <c r="AJ616" s="507"/>
      <c r="AK616" s="507"/>
      <c r="AL616" s="507"/>
      <c r="AM616" s="507"/>
      <c r="AN616" s="507"/>
      <c r="AO616" s="507"/>
      <c r="AP616" s="507"/>
      <c r="AQ616" s="563"/>
      <c r="AR616" s="563"/>
      <c r="AS616" s="507"/>
      <c r="AT616" s="507"/>
      <c r="AU616" s="507"/>
      <c r="AV616" s="507"/>
      <c r="AW616" s="507"/>
      <c r="AX616" s="507"/>
      <c r="AY616" s="507"/>
      <c r="AZ616" s="507"/>
      <c r="BA616" s="507"/>
      <c r="BB616" s="507"/>
      <c r="BC616" s="507"/>
      <c r="BD616" s="507"/>
      <c r="BE616" s="507"/>
      <c r="BF616" s="507"/>
      <c r="BG616" s="507"/>
      <c r="BH616" s="507"/>
      <c r="BI616" s="507"/>
      <c r="BJ616" s="507"/>
      <c r="BK616" s="507"/>
      <c r="BL616" s="507"/>
      <c r="BM616" s="507"/>
    </row>
    <row r="617" spans="1:65" ht="27" customHeight="1" x14ac:dyDescent="0.2">
      <c r="A617" s="564"/>
      <c r="B617" s="507"/>
      <c r="C617" s="507"/>
      <c r="D617" s="507"/>
      <c r="E617" s="507"/>
      <c r="F617" s="507"/>
      <c r="G617" s="507"/>
      <c r="H617" s="506"/>
      <c r="I617" s="1014"/>
      <c r="J617" s="506"/>
      <c r="K617" s="557"/>
      <c r="L617" s="506"/>
      <c r="M617" s="506"/>
      <c r="N617" s="506"/>
      <c r="O617" s="506"/>
      <c r="P617" s="1013"/>
      <c r="Q617" s="506"/>
      <c r="R617" s="558"/>
      <c r="S617" s="506"/>
      <c r="T617" s="506"/>
      <c r="U617" s="1012"/>
      <c r="V617" s="743"/>
      <c r="W617" s="506"/>
      <c r="X617" s="742"/>
      <c r="Y617" s="557"/>
      <c r="Z617" s="506"/>
      <c r="AA617" s="507"/>
      <c r="AB617" s="507"/>
      <c r="AC617" s="564"/>
      <c r="AD617" s="507"/>
      <c r="AE617" s="507"/>
      <c r="AF617" s="507"/>
      <c r="AG617" s="507"/>
      <c r="AH617" s="507"/>
      <c r="AI617" s="507"/>
      <c r="AJ617" s="507"/>
      <c r="AK617" s="507"/>
      <c r="AL617" s="507"/>
      <c r="AM617" s="507"/>
      <c r="AN617" s="507"/>
      <c r="AO617" s="507"/>
      <c r="AP617" s="507"/>
      <c r="AQ617" s="563"/>
      <c r="AR617" s="563"/>
      <c r="AS617" s="507"/>
      <c r="AT617" s="507"/>
      <c r="AU617" s="507"/>
      <c r="AV617" s="507"/>
      <c r="AW617" s="507"/>
      <c r="AX617" s="507"/>
      <c r="AY617" s="507"/>
      <c r="AZ617" s="507"/>
      <c r="BA617" s="507"/>
      <c r="BB617" s="507"/>
      <c r="BC617" s="507"/>
      <c r="BD617" s="507"/>
      <c r="BE617" s="507"/>
      <c r="BF617" s="507"/>
      <c r="BG617" s="507"/>
      <c r="BH617" s="507"/>
      <c r="BI617" s="507"/>
      <c r="BJ617" s="507"/>
      <c r="BK617" s="507"/>
      <c r="BL617" s="507"/>
      <c r="BM617" s="507"/>
    </row>
    <row r="618" spans="1:65" ht="27" customHeight="1" x14ac:dyDescent="0.2">
      <c r="A618" s="564"/>
      <c r="B618" s="507"/>
      <c r="C618" s="507"/>
      <c r="D618" s="507"/>
      <c r="E618" s="507"/>
      <c r="F618" s="507"/>
      <c r="G618" s="507"/>
      <c r="H618" s="506"/>
      <c r="I618" s="1014"/>
      <c r="J618" s="506"/>
      <c r="K618" s="557"/>
      <c r="L618" s="506"/>
      <c r="M618" s="506"/>
      <c r="N618" s="506"/>
      <c r="O618" s="506"/>
      <c r="P618" s="1013"/>
      <c r="Q618" s="506"/>
      <c r="R618" s="558"/>
      <c r="S618" s="506"/>
      <c r="T618" s="506"/>
      <c r="U618" s="1012"/>
      <c r="V618" s="743"/>
      <c r="W618" s="506"/>
      <c r="X618" s="742"/>
      <c r="Y618" s="557"/>
      <c r="Z618" s="506"/>
      <c r="AA618" s="507"/>
      <c r="AB618" s="507"/>
      <c r="AC618" s="564"/>
      <c r="AD618" s="507"/>
      <c r="AE618" s="507"/>
      <c r="AF618" s="507"/>
      <c r="AG618" s="507"/>
      <c r="AH618" s="507"/>
      <c r="AI618" s="507"/>
      <c r="AJ618" s="507"/>
      <c r="AK618" s="507"/>
      <c r="AL618" s="507"/>
      <c r="AM618" s="507"/>
      <c r="AN618" s="507"/>
      <c r="AO618" s="507"/>
      <c r="AP618" s="507"/>
      <c r="AQ618" s="563"/>
      <c r="AR618" s="563"/>
      <c r="AS618" s="507"/>
      <c r="AT618" s="507"/>
      <c r="AU618" s="507"/>
      <c r="AV618" s="507"/>
      <c r="AW618" s="507"/>
      <c r="AX618" s="507"/>
      <c r="AY618" s="507"/>
      <c r="AZ618" s="507"/>
      <c r="BA618" s="507"/>
      <c r="BB618" s="507"/>
      <c r="BC618" s="507"/>
      <c r="BD618" s="507"/>
      <c r="BE618" s="507"/>
      <c r="BF618" s="507"/>
      <c r="BG618" s="507"/>
      <c r="BH618" s="507"/>
      <c r="BI618" s="507"/>
      <c r="BJ618" s="507"/>
      <c r="BK618" s="507"/>
      <c r="BL618" s="507"/>
      <c r="BM618" s="507"/>
    </row>
    <row r="619" spans="1:65" ht="27" customHeight="1" x14ac:dyDescent="0.2">
      <c r="A619" s="564"/>
      <c r="B619" s="507"/>
      <c r="C619" s="507"/>
      <c r="D619" s="507"/>
      <c r="E619" s="507"/>
      <c r="F619" s="507"/>
      <c r="G619" s="507"/>
      <c r="H619" s="506"/>
      <c r="I619" s="1014"/>
      <c r="J619" s="506"/>
      <c r="K619" s="557"/>
      <c r="L619" s="506"/>
      <c r="M619" s="506"/>
      <c r="N619" s="506"/>
      <c r="O619" s="506"/>
      <c r="P619" s="1013"/>
      <c r="Q619" s="506"/>
      <c r="R619" s="558"/>
      <c r="S619" s="506"/>
      <c r="T619" s="506"/>
      <c r="U619" s="1012"/>
      <c r="V619" s="743"/>
      <c r="W619" s="506"/>
      <c r="X619" s="742"/>
      <c r="Y619" s="557"/>
      <c r="Z619" s="506"/>
      <c r="AA619" s="507"/>
      <c r="AB619" s="507"/>
      <c r="AC619" s="564"/>
      <c r="AD619" s="507"/>
      <c r="AE619" s="507"/>
      <c r="AF619" s="507"/>
      <c r="AG619" s="507"/>
      <c r="AH619" s="507"/>
      <c r="AI619" s="507"/>
      <c r="AJ619" s="507"/>
      <c r="AK619" s="507"/>
      <c r="AL619" s="507"/>
      <c r="AM619" s="507"/>
      <c r="AN619" s="507"/>
      <c r="AO619" s="507"/>
      <c r="AP619" s="507"/>
      <c r="AQ619" s="563"/>
      <c r="AR619" s="563"/>
      <c r="AS619" s="507"/>
      <c r="AT619" s="507"/>
      <c r="AU619" s="507"/>
      <c r="AV619" s="507"/>
      <c r="AW619" s="507"/>
      <c r="AX619" s="507"/>
      <c r="AY619" s="507"/>
      <c r="AZ619" s="507"/>
      <c r="BA619" s="507"/>
      <c r="BB619" s="507"/>
      <c r="BC619" s="507"/>
      <c r="BD619" s="507"/>
      <c r="BE619" s="507"/>
      <c r="BF619" s="507"/>
      <c r="BG619" s="507"/>
      <c r="BH619" s="507"/>
      <c r="BI619" s="507"/>
      <c r="BJ619" s="507"/>
      <c r="BK619" s="507"/>
      <c r="BL619" s="507"/>
      <c r="BM619" s="507"/>
    </row>
    <row r="620" spans="1:65" ht="27" customHeight="1" x14ac:dyDescent="0.2">
      <c r="A620" s="564"/>
      <c r="B620" s="507"/>
      <c r="C620" s="507"/>
      <c r="D620" s="507"/>
      <c r="E620" s="507"/>
      <c r="F620" s="507"/>
      <c r="G620" s="507"/>
      <c r="H620" s="506"/>
      <c r="I620" s="1014"/>
      <c r="J620" s="506"/>
      <c r="K620" s="557"/>
      <c r="L620" s="506"/>
      <c r="M620" s="506"/>
      <c r="N620" s="506"/>
      <c r="O620" s="506"/>
      <c r="P620" s="1013"/>
      <c r="Q620" s="506"/>
      <c r="R620" s="558"/>
      <c r="S620" s="506"/>
      <c r="T620" s="506"/>
      <c r="U620" s="1012"/>
      <c r="V620" s="743"/>
      <c r="W620" s="506"/>
      <c r="X620" s="742"/>
      <c r="Y620" s="557"/>
      <c r="Z620" s="506"/>
      <c r="AA620" s="507"/>
      <c r="AB620" s="507"/>
      <c r="AC620" s="564"/>
      <c r="AD620" s="507"/>
      <c r="AE620" s="507"/>
      <c r="AF620" s="507"/>
      <c r="AG620" s="507"/>
      <c r="AH620" s="507"/>
      <c r="AI620" s="507"/>
      <c r="AJ620" s="507"/>
      <c r="AK620" s="507"/>
      <c r="AL620" s="507"/>
      <c r="AM620" s="507"/>
      <c r="AN620" s="507"/>
      <c r="AO620" s="507"/>
      <c r="AP620" s="507"/>
      <c r="AQ620" s="563"/>
      <c r="AR620" s="563"/>
      <c r="AS620" s="507"/>
      <c r="AT620" s="507"/>
      <c r="AU620" s="507"/>
      <c r="AV620" s="507"/>
      <c r="AW620" s="507"/>
      <c r="AX620" s="507"/>
      <c r="AY620" s="507"/>
      <c r="AZ620" s="507"/>
      <c r="BA620" s="507"/>
      <c r="BB620" s="507"/>
      <c r="BC620" s="507"/>
      <c r="BD620" s="507"/>
      <c r="BE620" s="507"/>
      <c r="BF620" s="507"/>
      <c r="BG620" s="507"/>
      <c r="BH620" s="507"/>
      <c r="BI620" s="507"/>
      <c r="BJ620" s="507"/>
      <c r="BK620" s="507"/>
      <c r="BL620" s="507"/>
      <c r="BM620" s="507"/>
    </row>
    <row r="621" spans="1:65" ht="27" customHeight="1" x14ac:dyDescent="0.2">
      <c r="A621" s="564"/>
      <c r="B621" s="507"/>
      <c r="C621" s="507"/>
      <c r="D621" s="507"/>
      <c r="E621" s="507"/>
      <c r="F621" s="507"/>
      <c r="G621" s="507"/>
      <c r="H621" s="506"/>
      <c r="I621" s="1014"/>
      <c r="J621" s="506"/>
      <c r="K621" s="557"/>
      <c r="L621" s="506"/>
      <c r="M621" s="506"/>
      <c r="N621" s="506"/>
      <c r="O621" s="506"/>
      <c r="P621" s="1013"/>
      <c r="Q621" s="506"/>
      <c r="R621" s="558"/>
      <c r="S621" s="506"/>
      <c r="T621" s="506"/>
      <c r="U621" s="1012"/>
      <c r="V621" s="743"/>
      <c r="W621" s="506"/>
      <c r="X621" s="742"/>
      <c r="Y621" s="557"/>
      <c r="Z621" s="506"/>
      <c r="AA621" s="507"/>
      <c r="AB621" s="507"/>
      <c r="AC621" s="564"/>
      <c r="AD621" s="507"/>
      <c r="AE621" s="507"/>
      <c r="AF621" s="507"/>
      <c r="AG621" s="507"/>
      <c r="AH621" s="507"/>
      <c r="AI621" s="507"/>
      <c r="AJ621" s="507"/>
      <c r="AK621" s="507"/>
      <c r="AL621" s="507"/>
      <c r="AM621" s="507"/>
      <c r="AN621" s="507"/>
      <c r="AO621" s="507"/>
      <c r="AP621" s="507"/>
      <c r="AQ621" s="563"/>
      <c r="AR621" s="563"/>
      <c r="AS621" s="507"/>
      <c r="AT621" s="507"/>
      <c r="AU621" s="507"/>
      <c r="AV621" s="507"/>
      <c r="AW621" s="507"/>
      <c r="AX621" s="507"/>
      <c r="AY621" s="507"/>
      <c r="AZ621" s="507"/>
      <c r="BA621" s="507"/>
      <c r="BB621" s="507"/>
      <c r="BC621" s="507"/>
      <c r="BD621" s="507"/>
      <c r="BE621" s="507"/>
      <c r="BF621" s="507"/>
      <c r="BG621" s="507"/>
      <c r="BH621" s="507"/>
      <c r="BI621" s="507"/>
      <c r="BJ621" s="507"/>
      <c r="BK621" s="507"/>
      <c r="BL621" s="507"/>
      <c r="BM621" s="507"/>
    </row>
    <row r="622" spans="1:65" ht="27" customHeight="1" x14ac:dyDescent="0.2">
      <c r="A622" s="564"/>
      <c r="B622" s="507"/>
      <c r="C622" s="507"/>
      <c r="D622" s="507"/>
      <c r="E622" s="507"/>
      <c r="F622" s="507"/>
      <c r="G622" s="507"/>
      <c r="H622" s="506"/>
      <c r="I622" s="1014"/>
      <c r="J622" s="506"/>
      <c r="K622" s="557"/>
      <c r="L622" s="506"/>
      <c r="M622" s="506"/>
      <c r="N622" s="506"/>
      <c r="O622" s="506"/>
      <c r="P622" s="1013"/>
      <c r="Q622" s="506"/>
      <c r="R622" s="558"/>
      <c r="S622" s="506"/>
      <c r="T622" s="506"/>
      <c r="U622" s="1012"/>
      <c r="V622" s="743"/>
      <c r="W622" s="506"/>
      <c r="X622" s="742"/>
      <c r="Y622" s="557"/>
      <c r="Z622" s="506"/>
      <c r="AA622" s="507"/>
      <c r="AB622" s="507"/>
      <c r="AC622" s="564"/>
      <c r="AD622" s="507"/>
      <c r="AE622" s="507"/>
      <c r="AF622" s="507"/>
      <c r="AG622" s="507"/>
      <c r="AH622" s="507"/>
      <c r="AI622" s="507"/>
      <c r="AJ622" s="507"/>
      <c r="AK622" s="507"/>
      <c r="AL622" s="507"/>
      <c r="AM622" s="507"/>
      <c r="AN622" s="507"/>
      <c r="AO622" s="507"/>
      <c r="AP622" s="507"/>
      <c r="AQ622" s="563"/>
      <c r="AR622" s="563"/>
      <c r="AS622" s="507"/>
      <c r="AT622" s="507"/>
      <c r="AU622" s="507"/>
      <c r="AV622" s="507"/>
      <c r="AW622" s="507"/>
      <c r="AX622" s="507"/>
      <c r="AY622" s="507"/>
      <c r="AZ622" s="507"/>
      <c r="BA622" s="507"/>
      <c r="BB622" s="507"/>
      <c r="BC622" s="507"/>
      <c r="BD622" s="507"/>
      <c r="BE622" s="507"/>
      <c r="BF622" s="507"/>
      <c r="BG622" s="507"/>
      <c r="BH622" s="507"/>
      <c r="BI622" s="507"/>
      <c r="BJ622" s="507"/>
      <c r="BK622" s="507"/>
      <c r="BL622" s="507"/>
      <c r="BM622" s="507"/>
    </row>
    <row r="623" spans="1:65" ht="27" customHeight="1" x14ac:dyDescent="0.2">
      <c r="A623" s="564"/>
      <c r="B623" s="507"/>
      <c r="C623" s="507"/>
      <c r="D623" s="507"/>
      <c r="E623" s="507"/>
      <c r="F623" s="507"/>
      <c r="G623" s="507"/>
      <c r="H623" s="506"/>
      <c r="I623" s="1014"/>
      <c r="J623" s="506"/>
      <c r="K623" s="557"/>
      <c r="L623" s="506"/>
      <c r="M623" s="506"/>
      <c r="N623" s="506"/>
      <c r="O623" s="506"/>
      <c r="P623" s="1013"/>
      <c r="Q623" s="506"/>
      <c r="R623" s="558"/>
      <c r="S623" s="506"/>
      <c r="T623" s="506"/>
      <c r="U623" s="1012"/>
      <c r="V623" s="743"/>
      <c r="W623" s="506"/>
      <c r="X623" s="742"/>
      <c r="Y623" s="557"/>
      <c r="Z623" s="506"/>
      <c r="AA623" s="507"/>
      <c r="AB623" s="507"/>
      <c r="AC623" s="564"/>
      <c r="AD623" s="507"/>
      <c r="AE623" s="507"/>
      <c r="AF623" s="507"/>
      <c r="AG623" s="507"/>
      <c r="AH623" s="507"/>
      <c r="AI623" s="507"/>
      <c r="AJ623" s="507"/>
      <c r="AK623" s="507"/>
      <c r="AL623" s="507"/>
      <c r="AM623" s="507"/>
      <c r="AN623" s="507"/>
      <c r="AO623" s="507"/>
      <c r="AP623" s="507"/>
      <c r="AQ623" s="563"/>
      <c r="AR623" s="563"/>
      <c r="AS623" s="507"/>
      <c r="AT623" s="507"/>
      <c r="AU623" s="507"/>
      <c r="AV623" s="507"/>
      <c r="AW623" s="507"/>
      <c r="AX623" s="507"/>
      <c r="AY623" s="507"/>
      <c r="AZ623" s="507"/>
      <c r="BA623" s="507"/>
      <c r="BB623" s="507"/>
      <c r="BC623" s="507"/>
      <c r="BD623" s="507"/>
      <c r="BE623" s="507"/>
      <c r="BF623" s="507"/>
      <c r="BG623" s="507"/>
      <c r="BH623" s="507"/>
      <c r="BI623" s="507"/>
      <c r="BJ623" s="507"/>
      <c r="BK623" s="507"/>
      <c r="BL623" s="507"/>
      <c r="BM623" s="507"/>
    </row>
    <row r="624" spans="1:65" ht="27" customHeight="1" x14ac:dyDescent="0.2">
      <c r="A624" s="564"/>
      <c r="B624" s="507"/>
      <c r="C624" s="507"/>
      <c r="D624" s="507"/>
      <c r="E624" s="507"/>
      <c r="F624" s="507"/>
      <c r="G624" s="507"/>
      <c r="H624" s="506"/>
      <c r="I624" s="1014"/>
      <c r="J624" s="506"/>
      <c r="K624" s="557"/>
      <c r="L624" s="506"/>
      <c r="M624" s="506"/>
      <c r="N624" s="506"/>
      <c r="O624" s="506"/>
      <c r="P624" s="1013"/>
      <c r="Q624" s="506"/>
      <c r="R624" s="558"/>
      <c r="S624" s="506"/>
      <c r="T624" s="506"/>
      <c r="U624" s="1012"/>
      <c r="V624" s="743"/>
      <c r="W624" s="506"/>
      <c r="X624" s="742"/>
      <c r="Y624" s="557"/>
      <c r="Z624" s="506"/>
      <c r="AA624" s="507"/>
      <c r="AB624" s="507"/>
      <c r="AC624" s="564"/>
      <c r="AD624" s="507"/>
      <c r="AE624" s="507"/>
      <c r="AF624" s="507"/>
      <c r="AG624" s="507"/>
      <c r="AH624" s="507"/>
      <c r="AI624" s="507"/>
      <c r="AJ624" s="507"/>
      <c r="AK624" s="507"/>
      <c r="AL624" s="507"/>
      <c r="AM624" s="507"/>
      <c r="AN624" s="507"/>
      <c r="AO624" s="507"/>
      <c r="AP624" s="507"/>
      <c r="AQ624" s="563"/>
      <c r="AR624" s="563"/>
      <c r="AS624" s="507"/>
      <c r="AT624" s="507"/>
      <c r="AU624" s="507"/>
      <c r="AV624" s="507"/>
      <c r="AW624" s="507"/>
      <c r="AX624" s="507"/>
      <c r="AY624" s="507"/>
      <c r="AZ624" s="507"/>
      <c r="BA624" s="507"/>
      <c r="BB624" s="507"/>
      <c r="BC624" s="507"/>
      <c r="BD624" s="507"/>
      <c r="BE624" s="507"/>
      <c r="BF624" s="507"/>
      <c r="BG624" s="507"/>
      <c r="BH624" s="507"/>
      <c r="BI624" s="507"/>
      <c r="BJ624" s="507"/>
      <c r="BK624" s="507"/>
      <c r="BL624" s="507"/>
      <c r="BM624" s="507"/>
    </row>
    <row r="625" spans="1:65" ht="27" customHeight="1" x14ac:dyDescent="0.2">
      <c r="A625" s="564"/>
      <c r="B625" s="507"/>
      <c r="C625" s="507"/>
      <c r="D625" s="507"/>
      <c r="E625" s="507"/>
      <c r="F625" s="507"/>
      <c r="G625" s="507"/>
      <c r="H625" s="506"/>
      <c r="I625" s="1014"/>
      <c r="J625" s="506"/>
      <c r="K625" s="557"/>
      <c r="L625" s="506"/>
      <c r="M625" s="506"/>
      <c r="N625" s="506"/>
      <c r="O625" s="506"/>
      <c r="P625" s="1013"/>
      <c r="Q625" s="506"/>
      <c r="R625" s="558"/>
      <c r="S625" s="506"/>
      <c r="T625" s="506"/>
      <c r="U625" s="1012"/>
      <c r="V625" s="743"/>
      <c r="W625" s="506"/>
      <c r="X625" s="742"/>
      <c r="Y625" s="557"/>
      <c r="Z625" s="506"/>
      <c r="AA625" s="507"/>
      <c r="AB625" s="507"/>
      <c r="AC625" s="564"/>
      <c r="AD625" s="507"/>
      <c r="AE625" s="507"/>
      <c r="AF625" s="507"/>
      <c r="AG625" s="507"/>
      <c r="AH625" s="507"/>
      <c r="AI625" s="507"/>
      <c r="AJ625" s="507"/>
      <c r="AK625" s="507"/>
      <c r="AL625" s="507"/>
      <c r="AM625" s="507"/>
      <c r="AN625" s="507"/>
      <c r="AO625" s="507"/>
      <c r="AP625" s="507"/>
      <c r="AQ625" s="563"/>
      <c r="AR625" s="563"/>
      <c r="AS625" s="507"/>
      <c r="AT625" s="507"/>
      <c r="AU625" s="507"/>
      <c r="AV625" s="507"/>
      <c r="AW625" s="507"/>
      <c r="AX625" s="507"/>
      <c r="AY625" s="507"/>
      <c r="AZ625" s="507"/>
      <c r="BA625" s="507"/>
      <c r="BB625" s="507"/>
      <c r="BC625" s="507"/>
      <c r="BD625" s="507"/>
      <c r="BE625" s="507"/>
      <c r="BF625" s="507"/>
      <c r="BG625" s="507"/>
      <c r="BH625" s="507"/>
      <c r="BI625" s="507"/>
      <c r="BJ625" s="507"/>
      <c r="BK625" s="507"/>
      <c r="BL625" s="507"/>
      <c r="BM625" s="507"/>
    </row>
    <row r="626" spans="1:65" ht="27" customHeight="1" x14ac:dyDescent="0.2">
      <c r="A626" s="564"/>
      <c r="B626" s="507"/>
      <c r="C626" s="507"/>
      <c r="D626" s="507"/>
      <c r="E626" s="507"/>
      <c r="F626" s="507"/>
      <c r="G626" s="507"/>
      <c r="H626" s="506"/>
      <c r="I626" s="1014"/>
      <c r="J626" s="506"/>
      <c r="K626" s="557"/>
      <c r="L626" s="506"/>
      <c r="M626" s="506"/>
      <c r="N626" s="506"/>
      <c r="O626" s="506"/>
      <c r="P626" s="1013"/>
      <c r="Q626" s="506"/>
      <c r="R626" s="558"/>
      <c r="S626" s="506"/>
      <c r="T626" s="506"/>
      <c r="U626" s="1012"/>
      <c r="V626" s="743"/>
      <c r="W626" s="506"/>
      <c r="X626" s="742"/>
      <c r="Y626" s="557"/>
      <c r="Z626" s="506"/>
      <c r="AA626" s="507"/>
      <c r="AB626" s="507"/>
      <c r="AC626" s="564"/>
      <c r="AD626" s="507"/>
      <c r="AE626" s="507"/>
      <c r="AF626" s="507"/>
      <c r="AG626" s="507"/>
      <c r="AH626" s="507"/>
      <c r="AI626" s="507"/>
      <c r="AJ626" s="507"/>
      <c r="AK626" s="507"/>
      <c r="AL626" s="507"/>
      <c r="AM626" s="507"/>
      <c r="AN626" s="507"/>
      <c r="AO626" s="507"/>
      <c r="AP626" s="507"/>
      <c r="AQ626" s="563"/>
      <c r="AR626" s="563"/>
      <c r="AS626" s="507"/>
      <c r="AT626" s="507"/>
      <c r="AU626" s="507"/>
      <c r="AV626" s="507"/>
      <c r="AW626" s="507"/>
      <c r="AX626" s="507"/>
      <c r="AY626" s="507"/>
      <c r="AZ626" s="507"/>
      <c r="BA626" s="507"/>
      <c r="BB626" s="507"/>
      <c r="BC626" s="507"/>
      <c r="BD626" s="507"/>
      <c r="BE626" s="507"/>
      <c r="BF626" s="507"/>
      <c r="BG626" s="507"/>
      <c r="BH626" s="507"/>
      <c r="BI626" s="507"/>
      <c r="BJ626" s="507"/>
      <c r="BK626" s="507"/>
      <c r="BL626" s="507"/>
      <c r="BM626" s="507"/>
    </row>
    <row r="627" spans="1:65" ht="27" customHeight="1" x14ac:dyDescent="0.2">
      <c r="A627" s="564"/>
      <c r="B627" s="507"/>
      <c r="C627" s="507"/>
      <c r="D627" s="507"/>
      <c r="E627" s="507"/>
      <c r="F627" s="507"/>
      <c r="G627" s="507"/>
      <c r="H627" s="506"/>
      <c r="I627" s="1014"/>
      <c r="J627" s="506"/>
      <c r="K627" s="557"/>
      <c r="L627" s="506"/>
      <c r="M627" s="506"/>
      <c r="N627" s="506"/>
      <c r="O627" s="506"/>
      <c r="P627" s="1013"/>
      <c r="Q627" s="506"/>
      <c r="R627" s="558"/>
      <c r="S627" s="506"/>
      <c r="T627" s="506"/>
      <c r="U627" s="1012"/>
      <c r="V627" s="743"/>
      <c r="W627" s="506"/>
      <c r="X627" s="742"/>
      <c r="Y627" s="557"/>
      <c r="Z627" s="506"/>
      <c r="AA627" s="507"/>
      <c r="AB627" s="507"/>
      <c r="AC627" s="564"/>
      <c r="AD627" s="507"/>
      <c r="AE627" s="507"/>
      <c r="AF627" s="507"/>
      <c r="AG627" s="507"/>
      <c r="AH627" s="507"/>
      <c r="AI627" s="507"/>
      <c r="AJ627" s="507"/>
      <c r="AK627" s="507"/>
      <c r="AL627" s="507"/>
      <c r="AM627" s="507"/>
      <c r="AN627" s="507"/>
      <c r="AO627" s="507"/>
      <c r="AP627" s="507"/>
      <c r="AQ627" s="563"/>
      <c r="AR627" s="563"/>
      <c r="AS627" s="507"/>
      <c r="AT627" s="507"/>
      <c r="AU627" s="507"/>
      <c r="AV627" s="507"/>
      <c r="AW627" s="507"/>
      <c r="AX627" s="507"/>
      <c r="AY627" s="507"/>
      <c r="AZ627" s="507"/>
      <c r="BA627" s="507"/>
      <c r="BB627" s="507"/>
      <c r="BC627" s="507"/>
      <c r="BD627" s="507"/>
      <c r="BE627" s="507"/>
      <c r="BF627" s="507"/>
      <c r="BG627" s="507"/>
      <c r="BH627" s="507"/>
      <c r="BI627" s="507"/>
      <c r="BJ627" s="507"/>
      <c r="BK627" s="507"/>
      <c r="BL627" s="507"/>
      <c r="BM627" s="507"/>
    </row>
    <row r="628" spans="1:65" ht="27" customHeight="1" x14ac:dyDescent="0.2">
      <c r="A628" s="564"/>
      <c r="B628" s="507"/>
      <c r="C628" s="507"/>
      <c r="D628" s="507"/>
      <c r="E628" s="507"/>
      <c r="F628" s="507"/>
      <c r="G628" s="507"/>
      <c r="H628" s="506"/>
      <c r="I628" s="1014"/>
      <c r="J628" s="506"/>
      <c r="K628" s="557"/>
      <c r="L628" s="506"/>
      <c r="M628" s="506"/>
      <c r="N628" s="506"/>
      <c r="O628" s="506"/>
      <c r="P628" s="1013"/>
      <c r="Q628" s="506"/>
      <c r="R628" s="558"/>
      <c r="S628" s="506"/>
      <c r="T628" s="506"/>
      <c r="U628" s="1012"/>
      <c r="V628" s="743"/>
      <c r="W628" s="506"/>
      <c r="X628" s="742"/>
      <c r="Y628" s="557"/>
      <c r="Z628" s="506"/>
      <c r="AA628" s="507"/>
      <c r="AB628" s="507"/>
      <c r="AC628" s="564"/>
      <c r="AD628" s="507"/>
      <c r="AE628" s="507"/>
      <c r="AF628" s="507"/>
      <c r="AG628" s="507"/>
      <c r="AH628" s="507"/>
      <c r="AI628" s="507"/>
      <c r="AJ628" s="507"/>
      <c r="AK628" s="507"/>
      <c r="AL628" s="507"/>
      <c r="AM628" s="507"/>
      <c r="AN628" s="507"/>
      <c r="AO628" s="507"/>
      <c r="AP628" s="507"/>
      <c r="AQ628" s="563"/>
      <c r="AR628" s="563"/>
      <c r="AS628" s="507"/>
      <c r="AT628" s="507"/>
      <c r="AU628" s="507"/>
      <c r="AV628" s="507"/>
      <c r="AW628" s="507"/>
      <c r="AX628" s="507"/>
      <c r="AY628" s="507"/>
      <c r="AZ628" s="507"/>
      <c r="BA628" s="507"/>
      <c r="BB628" s="507"/>
      <c r="BC628" s="507"/>
      <c r="BD628" s="507"/>
      <c r="BE628" s="507"/>
      <c r="BF628" s="507"/>
      <c r="BG628" s="507"/>
      <c r="BH628" s="507"/>
      <c r="BI628" s="507"/>
      <c r="BJ628" s="507"/>
      <c r="BK628" s="507"/>
      <c r="BL628" s="507"/>
      <c r="BM628" s="507"/>
    </row>
    <row r="629" spans="1:65" ht="27" customHeight="1" x14ac:dyDescent="0.2">
      <c r="A629" s="564"/>
      <c r="B629" s="507"/>
      <c r="C629" s="507"/>
      <c r="D629" s="507"/>
      <c r="E629" s="507"/>
      <c r="F629" s="507"/>
      <c r="G629" s="507"/>
      <c r="H629" s="506"/>
      <c r="I629" s="1014"/>
      <c r="J629" s="506"/>
      <c r="K629" s="557"/>
      <c r="L629" s="506"/>
      <c r="M629" s="506"/>
      <c r="N629" s="506"/>
      <c r="O629" s="506"/>
      <c r="P629" s="1013"/>
      <c r="Q629" s="506"/>
      <c r="R629" s="558"/>
      <c r="S629" s="506"/>
      <c r="T629" s="506"/>
      <c r="U629" s="1012"/>
      <c r="V629" s="743"/>
      <c r="W629" s="506"/>
      <c r="X629" s="742"/>
      <c r="Y629" s="557"/>
      <c r="Z629" s="506"/>
      <c r="AA629" s="507"/>
      <c r="AB629" s="507"/>
      <c r="AC629" s="564"/>
      <c r="AD629" s="507"/>
      <c r="AE629" s="507"/>
      <c r="AF629" s="507"/>
      <c r="AG629" s="507"/>
      <c r="AH629" s="507"/>
      <c r="AI629" s="507"/>
      <c r="AJ629" s="507"/>
      <c r="AK629" s="507"/>
      <c r="AL629" s="507"/>
      <c r="AM629" s="507"/>
      <c r="AN629" s="507"/>
      <c r="AO629" s="507"/>
      <c r="AP629" s="507"/>
      <c r="AQ629" s="563"/>
      <c r="AR629" s="563"/>
      <c r="AS629" s="507"/>
      <c r="AT629" s="507"/>
      <c r="AU629" s="507"/>
      <c r="AV629" s="507"/>
      <c r="AW629" s="507"/>
      <c r="AX629" s="507"/>
      <c r="AY629" s="507"/>
      <c r="AZ629" s="507"/>
      <c r="BA629" s="507"/>
      <c r="BB629" s="507"/>
      <c r="BC629" s="507"/>
      <c r="BD629" s="507"/>
      <c r="BE629" s="507"/>
      <c r="BF629" s="507"/>
      <c r="BG629" s="507"/>
      <c r="BH629" s="507"/>
      <c r="BI629" s="507"/>
      <c r="BJ629" s="507"/>
      <c r="BK629" s="507"/>
      <c r="BL629" s="507"/>
      <c r="BM629" s="507"/>
    </row>
    <row r="630" spans="1:65" ht="27" customHeight="1" x14ac:dyDescent="0.2">
      <c r="A630" s="564"/>
      <c r="B630" s="507"/>
      <c r="C630" s="507"/>
      <c r="D630" s="507"/>
      <c r="E630" s="507"/>
      <c r="F630" s="507"/>
      <c r="G630" s="507"/>
      <c r="H630" s="506"/>
      <c r="I630" s="1014"/>
      <c r="J630" s="506"/>
      <c r="K630" s="557"/>
      <c r="L630" s="506"/>
      <c r="M630" s="506"/>
      <c r="N630" s="506"/>
      <c r="O630" s="506"/>
      <c r="P630" s="1013"/>
      <c r="Q630" s="506"/>
      <c r="R630" s="558"/>
      <c r="S630" s="506"/>
      <c r="T630" s="506"/>
      <c r="U630" s="1012"/>
      <c r="V630" s="743"/>
      <c r="W630" s="506"/>
      <c r="X630" s="742"/>
      <c r="Y630" s="557"/>
      <c r="Z630" s="506"/>
      <c r="AA630" s="507"/>
      <c r="AB630" s="507"/>
      <c r="AC630" s="564"/>
      <c r="AD630" s="507"/>
      <c r="AE630" s="507"/>
      <c r="AF630" s="507"/>
      <c r="AG630" s="507"/>
      <c r="AH630" s="507"/>
      <c r="AI630" s="507"/>
      <c r="AJ630" s="507"/>
      <c r="AK630" s="507"/>
      <c r="AL630" s="507"/>
      <c r="AM630" s="507"/>
      <c r="AN630" s="507"/>
      <c r="AO630" s="507"/>
      <c r="AP630" s="507"/>
      <c r="AQ630" s="563"/>
      <c r="AR630" s="563"/>
      <c r="AS630" s="507"/>
      <c r="AT630" s="507"/>
      <c r="AU630" s="507"/>
      <c r="AV630" s="507"/>
      <c r="AW630" s="507"/>
      <c r="AX630" s="507"/>
      <c r="AY630" s="507"/>
      <c r="AZ630" s="507"/>
      <c r="BA630" s="507"/>
      <c r="BB630" s="507"/>
      <c r="BC630" s="507"/>
      <c r="BD630" s="507"/>
      <c r="BE630" s="507"/>
      <c r="BF630" s="507"/>
      <c r="BG630" s="507"/>
      <c r="BH630" s="507"/>
      <c r="BI630" s="507"/>
      <c r="BJ630" s="507"/>
      <c r="BK630" s="507"/>
      <c r="BL630" s="507"/>
      <c r="BM630" s="507"/>
    </row>
    <row r="631" spans="1:65" ht="27" customHeight="1" x14ac:dyDescent="0.2">
      <c r="A631" s="564"/>
      <c r="B631" s="507"/>
      <c r="C631" s="507"/>
      <c r="D631" s="507"/>
      <c r="E631" s="507"/>
      <c r="F631" s="507"/>
      <c r="G631" s="507"/>
      <c r="H631" s="506"/>
      <c r="I631" s="1014"/>
      <c r="J631" s="506"/>
      <c r="K631" s="557"/>
      <c r="L631" s="506"/>
      <c r="M631" s="506"/>
      <c r="N631" s="506"/>
      <c r="O631" s="506"/>
      <c r="P631" s="1013"/>
      <c r="Q631" s="506"/>
      <c r="R631" s="558"/>
      <c r="S631" s="506"/>
      <c r="T631" s="506"/>
      <c r="U631" s="1012"/>
      <c r="V631" s="743"/>
      <c r="W631" s="506"/>
      <c r="X631" s="742"/>
      <c r="Y631" s="557"/>
      <c r="Z631" s="506"/>
      <c r="AA631" s="507"/>
      <c r="AB631" s="507"/>
      <c r="AC631" s="564"/>
      <c r="AD631" s="507"/>
      <c r="AE631" s="507"/>
      <c r="AF631" s="507"/>
      <c r="AG631" s="507"/>
      <c r="AH631" s="507"/>
      <c r="AI631" s="507"/>
      <c r="AJ631" s="507"/>
      <c r="AK631" s="507"/>
      <c r="AL631" s="507"/>
      <c r="AM631" s="507"/>
      <c r="AN631" s="507"/>
      <c r="AO631" s="507"/>
      <c r="AP631" s="507"/>
      <c r="AQ631" s="563"/>
      <c r="AR631" s="563"/>
      <c r="AS631" s="507"/>
      <c r="AT631" s="507"/>
      <c r="AU631" s="507"/>
      <c r="AV631" s="507"/>
      <c r="AW631" s="507"/>
      <c r="AX631" s="507"/>
      <c r="AY631" s="507"/>
      <c r="AZ631" s="507"/>
      <c r="BA631" s="507"/>
      <c r="BB631" s="507"/>
      <c r="BC631" s="507"/>
      <c r="BD631" s="507"/>
      <c r="BE631" s="507"/>
      <c r="BF631" s="507"/>
      <c r="BG631" s="507"/>
      <c r="BH631" s="507"/>
      <c r="BI631" s="507"/>
      <c r="BJ631" s="507"/>
      <c r="BK631" s="507"/>
      <c r="BL631" s="507"/>
      <c r="BM631" s="507"/>
    </row>
    <row r="632" spans="1:65" ht="27" customHeight="1" x14ac:dyDescent="0.2">
      <c r="A632" s="564"/>
      <c r="B632" s="507"/>
      <c r="C632" s="507"/>
      <c r="D632" s="507"/>
      <c r="E632" s="507"/>
      <c r="F632" s="507"/>
      <c r="G632" s="507"/>
      <c r="H632" s="506"/>
      <c r="I632" s="1014"/>
      <c r="J632" s="506"/>
      <c r="K632" s="557"/>
      <c r="L632" s="506"/>
      <c r="M632" s="506"/>
      <c r="N632" s="506"/>
      <c r="O632" s="506"/>
      <c r="P632" s="1013"/>
      <c r="Q632" s="506"/>
      <c r="R632" s="558"/>
      <c r="S632" s="506"/>
      <c r="T632" s="506"/>
      <c r="U632" s="1012"/>
      <c r="V632" s="743"/>
      <c r="W632" s="506"/>
      <c r="X632" s="742"/>
      <c r="Y632" s="557"/>
      <c r="Z632" s="506"/>
      <c r="AA632" s="507"/>
      <c r="AB632" s="507"/>
      <c r="AC632" s="564"/>
      <c r="AD632" s="507"/>
      <c r="AE632" s="507"/>
      <c r="AF632" s="507"/>
      <c r="AG632" s="507"/>
      <c r="AH632" s="507"/>
      <c r="AI632" s="507"/>
      <c r="AJ632" s="507"/>
      <c r="AK632" s="507"/>
      <c r="AL632" s="507"/>
      <c r="AM632" s="507"/>
      <c r="AN632" s="507"/>
      <c r="AO632" s="507"/>
      <c r="AP632" s="507"/>
      <c r="AQ632" s="563"/>
      <c r="AR632" s="563"/>
      <c r="AS632" s="507"/>
      <c r="AT632" s="507"/>
      <c r="AU632" s="507"/>
      <c r="AV632" s="507"/>
      <c r="AW632" s="507"/>
      <c r="AX632" s="507"/>
      <c r="AY632" s="507"/>
      <c r="AZ632" s="507"/>
      <c r="BA632" s="507"/>
      <c r="BB632" s="507"/>
      <c r="BC632" s="507"/>
      <c r="BD632" s="507"/>
      <c r="BE632" s="507"/>
      <c r="BF632" s="507"/>
      <c r="BG632" s="507"/>
      <c r="BH632" s="507"/>
      <c r="BI632" s="507"/>
      <c r="BJ632" s="507"/>
      <c r="BK632" s="507"/>
      <c r="BL632" s="507"/>
      <c r="BM632" s="507"/>
    </row>
    <row r="633" spans="1:65" ht="27" customHeight="1" x14ac:dyDescent="0.2">
      <c r="A633" s="564"/>
      <c r="B633" s="507"/>
      <c r="C633" s="507"/>
      <c r="D633" s="507"/>
      <c r="E633" s="507"/>
      <c r="F633" s="507"/>
      <c r="G633" s="507"/>
      <c r="H633" s="506"/>
      <c r="I633" s="1014"/>
      <c r="J633" s="506"/>
      <c r="K633" s="557"/>
      <c r="L633" s="506"/>
      <c r="M633" s="506"/>
      <c r="N633" s="506"/>
      <c r="O633" s="506"/>
      <c r="P633" s="1013"/>
      <c r="Q633" s="506"/>
      <c r="R633" s="558"/>
      <c r="S633" s="506"/>
      <c r="T633" s="506"/>
      <c r="U633" s="1012"/>
      <c r="V633" s="743"/>
      <c r="W633" s="506"/>
      <c r="X633" s="742"/>
      <c r="Y633" s="557"/>
      <c r="Z633" s="506"/>
      <c r="AA633" s="507"/>
      <c r="AB633" s="507"/>
      <c r="AC633" s="564"/>
      <c r="AD633" s="507"/>
      <c r="AE633" s="507"/>
      <c r="AF633" s="507"/>
      <c r="AG633" s="507"/>
      <c r="AH633" s="507"/>
      <c r="AI633" s="507"/>
      <c r="AJ633" s="507"/>
      <c r="AK633" s="507"/>
      <c r="AL633" s="507"/>
      <c r="AM633" s="507"/>
      <c r="AN633" s="507"/>
      <c r="AO633" s="507"/>
      <c r="AP633" s="507"/>
      <c r="AQ633" s="563"/>
      <c r="AR633" s="563"/>
      <c r="AS633" s="507"/>
      <c r="AT633" s="507"/>
      <c r="AU633" s="507"/>
      <c r="AV633" s="507"/>
      <c r="AW633" s="507"/>
      <c r="AX633" s="507"/>
      <c r="AY633" s="507"/>
      <c r="AZ633" s="507"/>
      <c r="BA633" s="507"/>
      <c r="BB633" s="507"/>
      <c r="BC633" s="507"/>
      <c r="BD633" s="507"/>
      <c r="BE633" s="507"/>
      <c r="BF633" s="507"/>
      <c r="BG633" s="507"/>
      <c r="BH633" s="507"/>
      <c r="BI633" s="507"/>
      <c r="BJ633" s="507"/>
      <c r="BK633" s="507"/>
      <c r="BL633" s="507"/>
      <c r="BM633" s="507"/>
    </row>
    <row r="634" spans="1:65" ht="27" customHeight="1" x14ac:dyDescent="0.2">
      <c r="A634" s="564"/>
      <c r="B634" s="507"/>
      <c r="C634" s="507"/>
      <c r="D634" s="507"/>
      <c r="E634" s="507"/>
      <c r="F634" s="507"/>
      <c r="G634" s="507"/>
      <c r="H634" s="506"/>
      <c r="I634" s="1014"/>
      <c r="J634" s="506"/>
      <c r="K634" s="557"/>
      <c r="L634" s="506"/>
      <c r="M634" s="506"/>
      <c r="N634" s="506"/>
      <c r="O634" s="506"/>
      <c r="P634" s="1013"/>
      <c r="Q634" s="506"/>
      <c r="R634" s="558"/>
      <c r="S634" s="506"/>
      <c r="T634" s="506"/>
      <c r="U634" s="1012"/>
      <c r="V634" s="743"/>
      <c r="W634" s="506"/>
      <c r="X634" s="742"/>
      <c r="Y634" s="557"/>
      <c r="Z634" s="506"/>
      <c r="AA634" s="507"/>
      <c r="AB634" s="507"/>
      <c r="AC634" s="564"/>
      <c r="AD634" s="507"/>
      <c r="AE634" s="507"/>
      <c r="AF634" s="507"/>
      <c r="AG634" s="507"/>
      <c r="AH634" s="507"/>
      <c r="AI634" s="507"/>
      <c r="AJ634" s="507"/>
      <c r="AK634" s="507"/>
      <c r="AL634" s="507"/>
      <c r="AM634" s="507"/>
      <c r="AN634" s="507"/>
      <c r="AO634" s="507"/>
      <c r="AP634" s="507"/>
      <c r="AQ634" s="563"/>
      <c r="AR634" s="563"/>
      <c r="AS634" s="507"/>
      <c r="AT634" s="507"/>
      <c r="AU634" s="507"/>
      <c r="AV634" s="507"/>
      <c r="AW634" s="507"/>
      <c r="AX634" s="507"/>
      <c r="AY634" s="507"/>
      <c r="AZ634" s="507"/>
      <c r="BA634" s="507"/>
      <c r="BB634" s="507"/>
      <c r="BC634" s="507"/>
      <c r="BD634" s="507"/>
      <c r="BE634" s="507"/>
      <c r="BF634" s="507"/>
      <c r="BG634" s="507"/>
      <c r="BH634" s="507"/>
      <c r="BI634" s="507"/>
      <c r="BJ634" s="507"/>
      <c r="BK634" s="507"/>
      <c r="BL634" s="507"/>
      <c r="BM634" s="507"/>
    </row>
    <row r="635" spans="1:65" ht="27" customHeight="1" x14ac:dyDescent="0.2">
      <c r="A635" s="564"/>
      <c r="B635" s="507"/>
      <c r="C635" s="507"/>
      <c r="D635" s="507"/>
      <c r="E635" s="507"/>
      <c r="F635" s="507"/>
      <c r="G635" s="507"/>
      <c r="H635" s="506"/>
      <c r="I635" s="1014"/>
      <c r="J635" s="506"/>
      <c r="K635" s="557"/>
      <c r="L635" s="506"/>
      <c r="M635" s="506"/>
      <c r="N635" s="506"/>
      <c r="O635" s="506"/>
      <c r="P635" s="1013"/>
      <c r="Q635" s="506"/>
      <c r="R635" s="558"/>
      <c r="S635" s="506"/>
      <c r="T635" s="506"/>
      <c r="U635" s="1012"/>
      <c r="V635" s="743"/>
      <c r="W635" s="506"/>
      <c r="X635" s="742"/>
      <c r="Y635" s="557"/>
      <c r="Z635" s="506"/>
      <c r="AA635" s="507"/>
      <c r="AB635" s="507"/>
      <c r="AC635" s="564"/>
      <c r="AD635" s="507"/>
      <c r="AE635" s="507"/>
      <c r="AF635" s="507"/>
      <c r="AG635" s="507"/>
      <c r="AH635" s="507"/>
      <c r="AI635" s="507"/>
      <c r="AJ635" s="507"/>
      <c r="AK635" s="507"/>
      <c r="AL635" s="507"/>
      <c r="AM635" s="507"/>
      <c r="AN635" s="507"/>
      <c r="AO635" s="507"/>
      <c r="AP635" s="507"/>
      <c r="AQ635" s="563"/>
      <c r="AR635" s="563"/>
      <c r="AS635" s="507"/>
      <c r="AT635" s="507"/>
      <c r="AU635" s="507"/>
      <c r="AV635" s="507"/>
      <c r="AW635" s="507"/>
      <c r="AX635" s="507"/>
      <c r="AY635" s="507"/>
      <c r="AZ635" s="507"/>
      <c r="BA635" s="507"/>
      <c r="BB635" s="507"/>
      <c r="BC635" s="507"/>
      <c r="BD635" s="507"/>
      <c r="BE635" s="507"/>
      <c r="BF635" s="507"/>
      <c r="BG635" s="507"/>
      <c r="BH635" s="507"/>
      <c r="BI635" s="507"/>
      <c r="BJ635" s="507"/>
      <c r="BK635" s="507"/>
      <c r="BL635" s="507"/>
      <c r="BM635" s="507"/>
    </row>
    <row r="636" spans="1:65" ht="27" customHeight="1" x14ac:dyDescent="0.2">
      <c r="A636" s="564"/>
      <c r="B636" s="507"/>
      <c r="C636" s="507"/>
      <c r="D636" s="507"/>
      <c r="E636" s="507"/>
      <c r="F636" s="507"/>
      <c r="G636" s="507"/>
      <c r="H636" s="506"/>
      <c r="I636" s="1014"/>
      <c r="J636" s="506"/>
      <c r="K636" s="557"/>
      <c r="L636" s="506"/>
      <c r="M636" s="506"/>
      <c r="N636" s="506"/>
      <c r="O636" s="506"/>
      <c r="P636" s="1013"/>
      <c r="Q636" s="506"/>
      <c r="R636" s="558"/>
      <c r="S636" s="506"/>
      <c r="T636" s="506"/>
      <c r="U636" s="1012"/>
      <c r="V636" s="743"/>
      <c r="W636" s="506"/>
      <c r="X636" s="742"/>
      <c r="Y636" s="557"/>
      <c r="Z636" s="506"/>
      <c r="AA636" s="507"/>
      <c r="AB636" s="507"/>
      <c r="AC636" s="564"/>
      <c r="AD636" s="507"/>
      <c r="AE636" s="507"/>
      <c r="AF636" s="507"/>
      <c r="AG636" s="507"/>
      <c r="AH636" s="507"/>
      <c r="AI636" s="507"/>
      <c r="AJ636" s="507"/>
      <c r="AK636" s="507"/>
      <c r="AL636" s="507"/>
      <c r="AM636" s="507"/>
      <c r="AN636" s="507"/>
      <c r="AO636" s="507"/>
      <c r="AP636" s="507"/>
      <c r="AQ636" s="563"/>
      <c r="AR636" s="563"/>
      <c r="AS636" s="507"/>
      <c r="AT636" s="507"/>
      <c r="AU636" s="507"/>
      <c r="AV636" s="507"/>
      <c r="AW636" s="507"/>
      <c r="AX636" s="507"/>
      <c r="AY636" s="507"/>
      <c r="AZ636" s="507"/>
      <c r="BA636" s="507"/>
      <c r="BB636" s="507"/>
      <c r="BC636" s="507"/>
      <c r="BD636" s="507"/>
      <c r="BE636" s="507"/>
      <c r="BF636" s="507"/>
      <c r="BG636" s="507"/>
      <c r="BH636" s="507"/>
      <c r="BI636" s="507"/>
      <c r="BJ636" s="507"/>
      <c r="BK636" s="507"/>
      <c r="BL636" s="507"/>
      <c r="BM636" s="507"/>
    </row>
    <row r="637" spans="1:65" ht="27" customHeight="1" x14ac:dyDescent="0.2">
      <c r="A637" s="564"/>
      <c r="B637" s="507"/>
      <c r="C637" s="507"/>
      <c r="D637" s="507"/>
      <c r="E637" s="507"/>
      <c r="F637" s="507"/>
      <c r="G637" s="507"/>
      <c r="H637" s="506"/>
      <c r="I637" s="1014"/>
      <c r="J637" s="506"/>
      <c r="K637" s="557"/>
      <c r="L637" s="506"/>
      <c r="M637" s="506"/>
      <c r="N637" s="506"/>
      <c r="O637" s="506"/>
      <c r="P637" s="1013"/>
      <c r="Q637" s="506"/>
      <c r="R637" s="558"/>
      <c r="S637" s="506"/>
      <c r="T637" s="506"/>
      <c r="U637" s="1012"/>
      <c r="V637" s="743"/>
      <c r="W637" s="506"/>
      <c r="X637" s="742"/>
      <c r="Y637" s="557"/>
      <c r="Z637" s="506"/>
      <c r="AA637" s="507"/>
      <c r="AB637" s="507"/>
      <c r="AC637" s="564"/>
      <c r="AD637" s="507"/>
      <c r="AE637" s="507"/>
      <c r="AF637" s="507"/>
      <c r="AG637" s="507"/>
      <c r="AH637" s="507"/>
      <c r="AI637" s="507"/>
      <c r="AJ637" s="507"/>
      <c r="AK637" s="507"/>
      <c r="AL637" s="507"/>
      <c r="AM637" s="507"/>
      <c r="AN637" s="507"/>
      <c r="AO637" s="507"/>
      <c r="AP637" s="507"/>
      <c r="AQ637" s="563"/>
      <c r="AR637" s="563"/>
      <c r="AS637" s="507"/>
      <c r="AT637" s="507"/>
      <c r="AU637" s="507"/>
      <c r="AV637" s="507"/>
      <c r="AW637" s="507"/>
      <c r="AX637" s="507"/>
      <c r="AY637" s="507"/>
      <c r="AZ637" s="507"/>
      <c r="BA637" s="507"/>
      <c r="BB637" s="507"/>
      <c r="BC637" s="507"/>
      <c r="BD637" s="507"/>
      <c r="BE637" s="507"/>
      <c r="BF637" s="507"/>
      <c r="BG637" s="507"/>
      <c r="BH637" s="507"/>
      <c r="BI637" s="507"/>
      <c r="BJ637" s="507"/>
      <c r="BK637" s="507"/>
      <c r="BL637" s="507"/>
      <c r="BM637" s="507"/>
    </row>
    <row r="638" spans="1:65" ht="27" customHeight="1" x14ac:dyDescent="0.2">
      <c r="A638" s="564"/>
      <c r="B638" s="507"/>
      <c r="C638" s="507"/>
      <c r="D638" s="507"/>
      <c r="E638" s="507"/>
      <c r="F638" s="507"/>
      <c r="G638" s="507"/>
      <c r="H638" s="506"/>
      <c r="I638" s="1014"/>
      <c r="J638" s="506"/>
      <c r="K638" s="557"/>
      <c r="L638" s="506"/>
      <c r="M638" s="506"/>
      <c r="N638" s="506"/>
      <c r="O638" s="506"/>
      <c r="P638" s="1013"/>
      <c r="Q638" s="506"/>
      <c r="R638" s="558"/>
      <c r="S638" s="506"/>
      <c r="T638" s="506"/>
      <c r="U638" s="1012"/>
      <c r="V638" s="743"/>
      <c r="W638" s="506"/>
      <c r="X638" s="742"/>
      <c r="Y638" s="557"/>
      <c r="Z638" s="506"/>
      <c r="AA638" s="507"/>
      <c r="AB638" s="507"/>
      <c r="AC638" s="564"/>
      <c r="AD638" s="507"/>
      <c r="AE638" s="507"/>
      <c r="AF638" s="507"/>
      <c r="AG638" s="507"/>
      <c r="AH638" s="507"/>
      <c r="AI638" s="507"/>
      <c r="AJ638" s="507"/>
      <c r="AK638" s="507"/>
      <c r="AL638" s="507"/>
      <c r="AM638" s="507"/>
      <c r="AN638" s="507"/>
      <c r="AO638" s="507"/>
      <c r="AP638" s="507"/>
      <c r="AQ638" s="563"/>
      <c r="AR638" s="563"/>
      <c r="AS638" s="507"/>
      <c r="AT638" s="507"/>
      <c r="AU638" s="507"/>
      <c r="AV638" s="507"/>
      <c r="AW638" s="507"/>
      <c r="AX638" s="507"/>
      <c r="AY638" s="507"/>
      <c r="AZ638" s="507"/>
      <c r="BA638" s="507"/>
      <c r="BB638" s="507"/>
      <c r="BC638" s="507"/>
      <c r="BD638" s="507"/>
      <c r="BE638" s="507"/>
      <c r="BF638" s="507"/>
      <c r="BG638" s="507"/>
      <c r="BH638" s="507"/>
      <c r="BI638" s="507"/>
      <c r="BJ638" s="507"/>
      <c r="BK638" s="507"/>
      <c r="BL638" s="507"/>
      <c r="BM638" s="507"/>
    </row>
    <row r="639" spans="1:65" ht="27" customHeight="1" x14ac:dyDescent="0.2">
      <c r="A639" s="564"/>
      <c r="B639" s="507"/>
      <c r="C639" s="507"/>
      <c r="D639" s="507"/>
      <c r="E639" s="507"/>
      <c r="F639" s="507"/>
      <c r="G639" s="507"/>
      <c r="H639" s="506"/>
      <c r="I639" s="1014"/>
      <c r="J639" s="506"/>
      <c r="K639" s="557"/>
      <c r="L639" s="506"/>
      <c r="M639" s="506"/>
      <c r="N639" s="506"/>
      <c r="O639" s="506"/>
      <c r="P639" s="1013"/>
      <c r="Q639" s="506"/>
      <c r="R639" s="558"/>
      <c r="S639" s="506"/>
      <c r="T639" s="506"/>
      <c r="U639" s="1012"/>
      <c r="V639" s="743"/>
      <c r="W639" s="506"/>
      <c r="X639" s="742"/>
      <c r="Y639" s="557"/>
      <c r="Z639" s="506"/>
      <c r="AA639" s="507"/>
      <c r="AB639" s="507"/>
      <c r="AC639" s="564"/>
      <c r="AD639" s="507"/>
      <c r="AE639" s="507"/>
      <c r="AF639" s="507"/>
      <c r="AG639" s="507"/>
      <c r="AH639" s="507"/>
      <c r="AI639" s="507"/>
      <c r="AJ639" s="507"/>
      <c r="AK639" s="507"/>
      <c r="AL639" s="507"/>
      <c r="AM639" s="507"/>
      <c r="AN639" s="507"/>
      <c r="AO639" s="507"/>
      <c r="AP639" s="507"/>
      <c r="AQ639" s="563"/>
      <c r="AR639" s="563"/>
      <c r="AS639" s="507"/>
      <c r="AT639" s="507"/>
      <c r="AU639" s="507"/>
      <c r="AV639" s="507"/>
      <c r="AW639" s="507"/>
      <c r="AX639" s="507"/>
      <c r="AY639" s="507"/>
      <c r="AZ639" s="507"/>
      <c r="BA639" s="507"/>
      <c r="BB639" s="507"/>
      <c r="BC639" s="507"/>
      <c r="BD639" s="507"/>
      <c r="BE639" s="507"/>
      <c r="BF639" s="507"/>
      <c r="BG639" s="507"/>
      <c r="BH639" s="507"/>
      <c r="BI639" s="507"/>
      <c r="BJ639" s="507"/>
      <c r="BK639" s="507"/>
      <c r="BL639" s="507"/>
      <c r="BM639" s="507"/>
    </row>
    <row r="640" spans="1:65" ht="27" customHeight="1" x14ac:dyDescent="0.2">
      <c r="A640" s="564"/>
      <c r="B640" s="507"/>
      <c r="C640" s="507"/>
      <c r="D640" s="507"/>
      <c r="E640" s="507"/>
      <c r="F640" s="507"/>
      <c r="G640" s="507"/>
      <c r="H640" s="506"/>
      <c r="I640" s="1014"/>
      <c r="J640" s="506"/>
      <c r="K640" s="557"/>
      <c r="L640" s="506"/>
      <c r="M640" s="506"/>
      <c r="N640" s="506"/>
      <c r="O640" s="506"/>
      <c r="P640" s="1013"/>
      <c r="Q640" s="506"/>
      <c r="R640" s="558"/>
      <c r="S640" s="506"/>
      <c r="T640" s="506"/>
      <c r="U640" s="1012"/>
      <c r="V640" s="743"/>
      <c r="W640" s="506"/>
      <c r="X640" s="742"/>
      <c r="Y640" s="557"/>
      <c r="Z640" s="506"/>
      <c r="AA640" s="507"/>
      <c r="AB640" s="507"/>
      <c r="AC640" s="564"/>
      <c r="AD640" s="507"/>
      <c r="AE640" s="507"/>
      <c r="AF640" s="507"/>
      <c r="AG640" s="507"/>
      <c r="AH640" s="507"/>
      <c r="AI640" s="507"/>
      <c r="AJ640" s="507"/>
      <c r="AK640" s="507"/>
      <c r="AL640" s="507"/>
      <c r="AM640" s="507"/>
      <c r="AN640" s="507"/>
      <c r="AO640" s="507"/>
      <c r="AP640" s="507"/>
      <c r="AQ640" s="563"/>
      <c r="AR640" s="563"/>
      <c r="AS640" s="507"/>
      <c r="AT640" s="507"/>
      <c r="AU640" s="507"/>
      <c r="AV640" s="507"/>
      <c r="AW640" s="507"/>
      <c r="AX640" s="507"/>
      <c r="AY640" s="507"/>
      <c r="AZ640" s="507"/>
      <c r="BA640" s="507"/>
      <c r="BB640" s="507"/>
      <c r="BC640" s="507"/>
      <c r="BD640" s="507"/>
      <c r="BE640" s="507"/>
      <c r="BF640" s="507"/>
      <c r="BG640" s="507"/>
      <c r="BH640" s="507"/>
      <c r="BI640" s="507"/>
      <c r="BJ640" s="507"/>
      <c r="BK640" s="507"/>
      <c r="BL640" s="507"/>
      <c r="BM640" s="507"/>
    </row>
    <row r="641" spans="1:65" ht="27" customHeight="1" x14ac:dyDescent="0.2">
      <c r="A641" s="564"/>
      <c r="B641" s="507"/>
      <c r="C641" s="507"/>
      <c r="D641" s="507"/>
      <c r="E641" s="507"/>
      <c r="F641" s="507"/>
      <c r="G641" s="507"/>
      <c r="H641" s="506"/>
      <c r="I641" s="1014"/>
      <c r="J641" s="506"/>
      <c r="K641" s="557"/>
      <c r="L641" s="506"/>
      <c r="M641" s="506"/>
      <c r="N641" s="506"/>
      <c r="O641" s="506"/>
      <c r="P641" s="1013"/>
      <c r="Q641" s="506"/>
      <c r="R641" s="558"/>
      <c r="S641" s="506"/>
      <c r="T641" s="506"/>
      <c r="U641" s="1012"/>
      <c r="V641" s="743"/>
      <c r="W641" s="506"/>
      <c r="X641" s="742"/>
      <c r="Y641" s="557"/>
      <c r="Z641" s="506"/>
      <c r="AA641" s="507"/>
      <c r="AB641" s="507"/>
      <c r="AC641" s="564"/>
      <c r="AD641" s="507"/>
      <c r="AE641" s="507"/>
      <c r="AF641" s="507"/>
      <c r="AG641" s="507"/>
      <c r="AH641" s="507"/>
      <c r="AI641" s="507"/>
      <c r="AJ641" s="507"/>
      <c r="AK641" s="507"/>
      <c r="AL641" s="507"/>
      <c r="AM641" s="507"/>
      <c r="AN641" s="507"/>
      <c r="AO641" s="507"/>
      <c r="AP641" s="507"/>
      <c r="AQ641" s="563"/>
      <c r="AR641" s="563"/>
      <c r="AS641" s="507"/>
      <c r="AT641" s="507"/>
      <c r="AU641" s="507"/>
      <c r="AV641" s="507"/>
      <c r="AW641" s="507"/>
      <c r="AX641" s="507"/>
      <c r="AY641" s="507"/>
      <c r="AZ641" s="507"/>
      <c r="BA641" s="507"/>
      <c r="BB641" s="507"/>
      <c r="BC641" s="507"/>
      <c r="BD641" s="507"/>
      <c r="BE641" s="507"/>
      <c r="BF641" s="507"/>
      <c r="BG641" s="507"/>
      <c r="BH641" s="507"/>
      <c r="BI641" s="507"/>
      <c r="BJ641" s="507"/>
      <c r="BK641" s="507"/>
      <c r="BL641" s="507"/>
      <c r="BM641" s="507"/>
    </row>
    <row r="642" spans="1:65" ht="27" customHeight="1" x14ac:dyDescent="0.2">
      <c r="A642" s="564"/>
      <c r="B642" s="507"/>
      <c r="C642" s="507"/>
      <c r="D642" s="507"/>
      <c r="E642" s="507"/>
      <c r="F642" s="507"/>
      <c r="G642" s="507"/>
      <c r="H642" s="506"/>
      <c r="I642" s="1014"/>
      <c r="J642" s="506"/>
      <c r="K642" s="557"/>
      <c r="L642" s="506"/>
      <c r="M642" s="506"/>
      <c r="N642" s="506"/>
      <c r="O642" s="506"/>
      <c r="P642" s="1013"/>
      <c r="Q642" s="506"/>
      <c r="R642" s="558"/>
      <c r="S642" s="506"/>
      <c r="T642" s="506"/>
      <c r="U642" s="1012"/>
      <c r="V642" s="743"/>
      <c r="W642" s="506"/>
      <c r="X642" s="742"/>
      <c r="Y642" s="557"/>
      <c r="Z642" s="506"/>
      <c r="AA642" s="507"/>
      <c r="AB642" s="507"/>
      <c r="AC642" s="564"/>
      <c r="AD642" s="507"/>
      <c r="AE642" s="507"/>
      <c r="AF642" s="507"/>
      <c r="AG642" s="507"/>
      <c r="AH642" s="507"/>
      <c r="AI642" s="507"/>
      <c r="AJ642" s="507"/>
      <c r="AK642" s="507"/>
      <c r="AL642" s="507"/>
      <c r="AM642" s="507"/>
      <c r="AN642" s="507"/>
      <c r="AO642" s="507"/>
      <c r="AP642" s="507"/>
      <c r="AQ642" s="563"/>
      <c r="AR642" s="563"/>
      <c r="AS642" s="507"/>
      <c r="AT642" s="507"/>
      <c r="AU642" s="507"/>
      <c r="AV642" s="507"/>
      <c r="AW642" s="507"/>
      <c r="AX642" s="507"/>
      <c r="AY642" s="507"/>
      <c r="AZ642" s="507"/>
      <c r="BA642" s="507"/>
      <c r="BB642" s="507"/>
      <c r="BC642" s="507"/>
      <c r="BD642" s="507"/>
      <c r="BE642" s="507"/>
      <c r="BF642" s="507"/>
      <c r="BG642" s="507"/>
      <c r="BH642" s="507"/>
      <c r="BI642" s="507"/>
      <c r="BJ642" s="507"/>
      <c r="BK642" s="507"/>
      <c r="BL642" s="507"/>
      <c r="BM642" s="507"/>
    </row>
    <row r="643" spans="1:65" ht="27" customHeight="1" x14ac:dyDescent="0.2">
      <c r="A643" s="564"/>
      <c r="B643" s="507"/>
      <c r="C643" s="507"/>
      <c r="D643" s="507"/>
      <c r="E643" s="507"/>
      <c r="F643" s="507"/>
      <c r="G643" s="507"/>
      <c r="H643" s="506"/>
      <c r="I643" s="1014"/>
      <c r="J643" s="506"/>
      <c r="K643" s="557"/>
      <c r="L643" s="506"/>
      <c r="M643" s="506"/>
      <c r="N643" s="506"/>
      <c r="O643" s="506"/>
      <c r="P643" s="1013"/>
      <c r="Q643" s="506"/>
      <c r="R643" s="558"/>
      <c r="S643" s="506"/>
      <c r="T643" s="506"/>
      <c r="U643" s="1012"/>
      <c r="V643" s="743"/>
      <c r="W643" s="506"/>
      <c r="X643" s="742"/>
      <c r="Y643" s="557"/>
      <c r="Z643" s="506"/>
      <c r="AA643" s="507"/>
      <c r="AB643" s="507"/>
      <c r="AC643" s="564"/>
      <c r="AD643" s="507"/>
      <c r="AE643" s="507"/>
      <c r="AF643" s="507"/>
      <c r="AG643" s="507"/>
      <c r="AH643" s="507"/>
      <c r="AI643" s="507"/>
      <c r="AJ643" s="507"/>
      <c r="AK643" s="507"/>
      <c r="AL643" s="507"/>
      <c r="AM643" s="507"/>
      <c r="AN643" s="507"/>
      <c r="AO643" s="507"/>
      <c r="AP643" s="507"/>
      <c r="AQ643" s="563"/>
      <c r="AR643" s="563"/>
      <c r="AS643" s="507"/>
      <c r="AT643" s="507"/>
      <c r="AU643" s="507"/>
      <c r="AV643" s="507"/>
      <c r="AW643" s="507"/>
      <c r="AX643" s="507"/>
      <c r="AY643" s="507"/>
      <c r="AZ643" s="507"/>
      <c r="BA643" s="507"/>
      <c r="BB643" s="507"/>
      <c r="BC643" s="507"/>
      <c r="BD643" s="507"/>
      <c r="BE643" s="507"/>
      <c r="BF643" s="507"/>
      <c r="BG643" s="507"/>
      <c r="BH643" s="507"/>
      <c r="BI643" s="507"/>
      <c r="BJ643" s="507"/>
      <c r="BK643" s="507"/>
      <c r="BL643" s="507"/>
      <c r="BM643" s="507"/>
    </row>
    <row r="644" spans="1:65" ht="27" customHeight="1" x14ac:dyDescent="0.2">
      <c r="A644" s="564"/>
      <c r="B644" s="507"/>
      <c r="C644" s="507"/>
      <c r="D644" s="507"/>
      <c r="E644" s="507"/>
      <c r="F644" s="507"/>
      <c r="G644" s="507"/>
      <c r="H644" s="506"/>
      <c r="I644" s="1014"/>
      <c r="J644" s="506"/>
      <c r="K644" s="557"/>
      <c r="L644" s="506"/>
      <c r="M644" s="506"/>
      <c r="N644" s="506"/>
      <c r="O644" s="506"/>
      <c r="P644" s="1013"/>
      <c r="Q644" s="506"/>
      <c r="R644" s="558"/>
      <c r="S644" s="506"/>
      <c r="T644" s="506"/>
      <c r="U644" s="1012"/>
      <c r="V644" s="743"/>
      <c r="W644" s="506"/>
      <c r="X644" s="742"/>
      <c r="Y644" s="557"/>
      <c r="Z644" s="506"/>
      <c r="AA644" s="507"/>
      <c r="AB644" s="507"/>
      <c r="AC644" s="564"/>
      <c r="AD644" s="507"/>
      <c r="AE644" s="507"/>
      <c r="AF644" s="507"/>
      <c r="AG644" s="507"/>
      <c r="AH644" s="507"/>
      <c r="AI644" s="507"/>
      <c r="AJ644" s="507"/>
      <c r="AK644" s="507"/>
      <c r="AL644" s="507"/>
      <c r="AM644" s="507"/>
      <c r="AN644" s="507"/>
      <c r="AO644" s="507"/>
      <c r="AP644" s="507"/>
      <c r="AQ644" s="563"/>
      <c r="AR644" s="563"/>
      <c r="AS644" s="507"/>
      <c r="AT644" s="507"/>
      <c r="AU644" s="507"/>
      <c r="AV644" s="507"/>
      <c r="AW644" s="507"/>
      <c r="AX644" s="507"/>
      <c r="AY644" s="507"/>
      <c r="AZ644" s="507"/>
      <c r="BA644" s="507"/>
      <c r="BB644" s="507"/>
      <c r="BC644" s="507"/>
      <c r="BD644" s="507"/>
      <c r="BE644" s="507"/>
      <c r="BF644" s="507"/>
      <c r="BG644" s="507"/>
      <c r="BH644" s="507"/>
      <c r="BI644" s="507"/>
      <c r="BJ644" s="507"/>
      <c r="BK644" s="507"/>
      <c r="BL644" s="507"/>
      <c r="BM644" s="507"/>
    </row>
    <row r="645" spans="1:65" ht="27" customHeight="1" x14ac:dyDescent="0.2">
      <c r="A645" s="564"/>
      <c r="B645" s="507"/>
      <c r="C645" s="507"/>
      <c r="D645" s="507"/>
      <c r="E645" s="507"/>
      <c r="F645" s="507"/>
      <c r="G645" s="507"/>
      <c r="H645" s="506"/>
      <c r="I645" s="1014"/>
      <c r="J645" s="506"/>
      <c r="K645" s="557"/>
      <c r="L645" s="506"/>
      <c r="M645" s="506"/>
      <c r="N645" s="506"/>
      <c r="O645" s="506"/>
      <c r="P645" s="1013"/>
      <c r="Q645" s="506"/>
      <c r="R645" s="558"/>
      <c r="S645" s="506"/>
      <c r="T645" s="506"/>
      <c r="U645" s="1012"/>
      <c r="V645" s="743"/>
      <c r="W645" s="506"/>
      <c r="X645" s="742"/>
      <c r="Y645" s="557"/>
      <c r="Z645" s="506"/>
      <c r="AA645" s="507"/>
      <c r="AB645" s="507"/>
      <c r="AC645" s="564"/>
      <c r="AD645" s="507"/>
      <c r="AE645" s="507"/>
      <c r="AF645" s="507"/>
      <c r="AG645" s="507"/>
      <c r="AH645" s="507"/>
      <c r="AI645" s="507"/>
      <c r="AJ645" s="507"/>
      <c r="AK645" s="507"/>
      <c r="AL645" s="507"/>
      <c r="AM645" s="507"/>
      <c r="AN645" s="507"/>
      <c r="AO645" s="507"/>
      <c r="AP645" s="507"/>
      <c r="AQ645" s="563"/>
      <c r="AR645" s="563"/>
      <c r="AS645" s="507"/>
      <c r="AT645" s="507"/>
      <c r="AU645" s="507"/>
      <c r="AV645" s="507"/>
      <c r="AW645" s="507"/>
      <c r="AX645" s="507"/>
      <c r="AY645" s="507"/>
      <c r="AZ645" s="507"/>
      <c r="BA645" s="507"/>
      <c r="BB645" s="507"/>
      <c r="BC645" s="507"/>
      <c r="BD645" s="507"/>
      <c r="BE645" s="507"/>
      <c r="BF645" s="507"/>
      <c r="BG645" s="507"/>
      <c r="BH645" s="507"/>
      <c r="BI645" s="507"/>
      <c r="BJ645" s="507"/>
      <c r="BK645" s="507"/>
      <c r="BL645" s="507"/>
      <c r="BM645" s="507"/>
    </row>
    <row r="646" spans="1:65" ht="27" customHeight="1" x14ac:dyDescent="0.2">
      <c r="A646" s="564"/>
      <c r="B646" s="507"/>
      <c r="C646" s="507"/>
      <c r="D646" s="507"/>
      <c r="E646" s="507"/>
      <c r="F646" s="507"/>
      <c r="G646" s="507"/>
      <c r="H646" s="506"/>
      <c r="I646" s="1014"/>
      <c r="J646" s="506"/>
      <c r="K646" s="557"/>
      <c r="L646" s="506"/>
      <c r="M646" s="506"/>
      <c r="N646" s="506"/>
      <c r="O646" s="506"/>
      <c r="P646" s="1013"/>
      <c r="Q646" s="506"/>
      <c r="R646" s="558"/>
      <c r="S646" s="506"/>
      <c r="T646" s="506"/>
      <c r="U646" s="1012"/>
      <c r="V646" s="743"/>
      <c r="W646" s="506"/>
      <c r="X646" s="742"/>
      <c r="Y646" s="557"/>
      <c r="Z646" s="506"/>
      <c r="AA646" s="507"/>
      <c r="AB646" s="507"/>
      <c r="AC646" s="564"/>
      <c r="AD646" s="507"/>
      <c r="AE646" s="507"/>
      <c r="AF646" s="507"/>
      <c r="AG646" s="507"/>
      <c r="AH646" s="507"/>
      <c r="AI646" s="507"/>
      <c r="AJ646" s="507"/>
      <c r="AK646" s="507"/>
      <c r="AL646" s="507"/>
      <c r="AM646" s="507"/>
      <c r="AN646" s="507"/>
      <c r="AO646" s="507"/>
      <c r="AP646" s="507"/>
      <c r="AQ646" s="563"/>
      <c r="AR646" s="563"/>
      <c r="AS646" s="507"/>
      <c r="AT646" s="507"/>
      <c r="AU646" s="507"/>
      <c r="AV646" s="507"/>
      <c r="AW646" s="507"/>
      <c r="AX646" s="507"/>
      <c r="AY646" s="507"/>
      <c r="AZ646" s="507"/>
      <c r="BA646" s="507"/>
      <c r="BB646" s="507"/>
      <c r="BC646" s="507"/>
      <c r="BD646" s="507"/>
      <c r="BE646" s="507"/>
      <c r="BF646" s="507"/>
      <c r="BG646" s="507"/>
      <c r="BH646" s="507"/>
      <c r="BI646" s="507"/>
      <c r="BJ646" s="507"/>
      <c r="BK646" s="507"/>
      <c r="BL646" s="507"/>
      <c r="BM646" s="507"/>
    </row>
    <row r="647" spans="1:65" ht="27" customHeight="1" x14ac:dyDescent="0.2">
      <c r="A647" s="564"/>
      <c r="B647" s="507"/>
      <c r="C647" s="507"/>
      <c r="D647" s="507"/>
      <c r="E647" s="507"/>
      <c r="F647" s="507"/>
      <c r="G647" s="507"/>
      <c r="H647" s="506"/>
      <c r="I647" s="1014"/>
      <c r="J647" s="506"/>
      <c r="K647" s="557"/>
      <c r="L647" s="506"/>
      <c r="M647" s="506"/>
      <c r="N647" s="506"/>
      <c r="O647" s="506"/>
      <c r="P647" s="1013"/>
      <c r="Q647" s="506"/>
      <c r="R647" s="558"/>
      <c r="S647" s="506"/>
      <c r="T647" s="506"/>
      <c r="U647" s="1012"/>
      <c r="V647" s="743"/>
      <c r="W647" s="506"/>
      <c r="X647" s="742"/>
      <c r="Y647" s="557"/>
      <c r="Z647" s="506"/>
      <c r="AA647" s="507"/>
      <c r="AB647" s="507"/>
      <c r="AC647" s="564"/>
      <c r="AD647" s="507"/>
      <c r="AE647" s="507"/>
      <c r="AF647" s="507"/>
      <c r="AG647" s="507"/>
      <c r="AH647" s="507"/>
      <c r="AI647" s="507"/>
      <c r="AJ647" s="507"/>
      <c r="AK647" s="507"/>
      <c r="AL647" s="507"/>
      <c r="AM647" s="507"/>
      <c r="AN647" s="507"/>
      <c r="AO647" s="507"/>
      <c r="AP647" s="507"/>
      <c r="AQ647" s="563"/>
      <c r="AR647" s="563"/>
      <c r="AS647" s="507"/>
      <c r="AT647" s="507"/>
      <c r="AU647" s="507"/>
      <c r="AV647" s="507"/>
      <c r="AW647" s="507"/>
      <c r="AX647" s="507"/>
      <c r="AY647" s="507"/>
      <c r="AZ647" s="507"/>
      <c r="BA647" s="507"/>
      <c r="BB647" s="507"/>
      <c r="BC647" s="507"/>
      <c r="BD647" s="507"/>
      <c r="BE647" s="507"/>
      <c r="BF647" s="507"/>
      <c r="BG647" s="507"/>
      <c r="BH647" s="507"/>
      <c r="BI647" s="507"/>
      <c r="BJ647" s="507"/>
      <c r="BK647" s="507"/>
      <c r="BL647" s="507"/>
      <c r="BM647" s="507"/>
    </row>
    <row r="648" spans="1:65" ht="27" customHeight="1" x14ac:dyDescent="0.2">
      <c r="A648" s="564"/>
      <c r="B648" s="507"/>
      <c r="C648" s="507"/>
      <c r="D648" s="507"/>
      <c r="E648" s="507"/>
      <c r="F648" s="507"/>
      <c r="G648" s="507"/>
      <c r="H648" s="506"/>
      <c r="I648" s="1014"/>
      <c r="J648" s="506"/>
      <c r="K648" s="557"/>
      <c r="L648" s="506"/>
      <c r="M648" s="506"/>
      <c r="N648" s="506"/>
      <c r="O648" s="506"/>
      <c r="P648" s="1013"/>
      <c r="Q648" s="506"/>
      <c r="R648" s="558"/>
      <c r="S648" s="506"/>
      <c r="T648" s="506"/>
      <c r="U648" s="1012"/>
      <c r="V648" s="743"/>
      <c r="W648" s="506"/>
      <c r="X648" s="742"/>
      <c r="Y648" s="557"/>
      <c r="Z648" s="506"/>
      <c r="AA648" s="507"/>
      <c r="AB648" s="507"/>
      <c r="AC648" s="564"/>
      <c r="AD648" s="507"/>
      <c r="AE648" s="507"/>
      <c r="AF648" s="507"/>
      <c r="AG648" s="507"/>
      <c r="AH648" s="507"/>
      <c r="AI648" s="507"/>
      <c r="AJ648" s="507"/>
      <c r="AK648" s="507"/>
      <c r="AL648" s="507"/>
      <c r="AM648" s="507"/>
      <c r="AN648" s="507"/>
      <c r="AO648" s="507"/>
      <c r="AP648" s="507"/>
      <c r="AQ648" s="563"/>
      <c r="AR648" s="563"/>
      <c r="AS648" s="507"/>
      <c r="AT648" s="507"/>
      <c r="AU648" s="507"/>
      <c r="AV648" s="507"/>
      <c r="AW648" s="507"/>
      <c r="AX648" s="507"/>
      <c r="AY648" s="507"/>
      <c r="AZ648" s="507"/>
      <c r="BA648" s="507"/>
      <c r="BB648" s="507"/>
      <c r="BC648" s="507"/>
      <c r="BD648" s="507"/>
      <c r="BE648" s="507"/>
      <c r="BF648" s="507"/>
      <c r="BG648" s="507"/>
      <c r="BH648" s="507"/>
      <c r="BI648" s="507"/>
      <c r="BJ648" s="507"/>
      <c r="BK648" s="507"/>
      <c r="BL648" s="507"/>
      <c r="BM648" s="507"/>
    </row>
    <row r="649" spans="1:65" ht="27" customHeight="1" x14ac:dyDescent="0.2">
      <c r="A649" s="564"/>
      <c r="B649" s="507"/>
      <c r="C649" s="507"/>
      <c r="D649" s="507"/>
      <c r="E649" s="507"/>
      <c r="F649" s="507"/>
      <c r="G649" s="507"/>
      <c r="H649" s="506"/>
      <c r="I649" s="1014"/>
      <c r="J649" s="506"/>
      <c r="K649" s="557"/>
      <c r="L649" s="506"/>
      <c r="M649" s="506"/>
      <c r="N649" s="506"/>
      <c r="O649" s="506"/>
      <c r="P649" s="1013"/>
      <c r="Q649" s="506"/>
      <c r="R649" s="558"/>
      <c r="S649" s="506"/>
      <c r="T649" s="506"/>
      <c r="U649" s="1012"/>
      <c r="V649" s="743"/>
      <c r="W649" s="506"/>
      <c r="X649" s="742"/>
      <c r="Y649" s="557"/>
      <c r="Z649" s="506"/>
      <c r="AA649" s="507"/>
      <c r="AB649" s="507"/>
      <c r="AC649" s="564"/>
      <c r="AD649" s="507"/>
      <c r="AE649" s="507"/>
      <c r="AF649" s="507"/>
      <c r="AG649" s="507"/>
      <c r="AH649" s="507"/>
      <c r="AI649" s="507"/>
      <c r="AJ649" s="507"/>
      <c r="AK649" s="507"/>
      <c r="AL649" s="507"/>
      <c r="AM649" s="507"/>
      <c r="AN649" s="507"/>
      <c r="AO649" s="507"/>
      <c r="AP649" s="507"/>
      <c r="AQ649" s="563"/>
      <c r="AR649" s="563"/>
      <c r="AS649" s="507"/>
      <c r="AT649" s="507"/>
      <c r="AU649" s="507"/>
      <c r="AV649" s="507"/>
      <c r="AW649" s="507"/>
      <c r="AX649" s="507"/>
      <c r="AY649" s="507"/>
      <c r="AZ649" s="507"/>
      <c r="BA649" s="507"/>
      <c r="BB649" s="507"/>
      <c r="BC649" s="507"/>
      <c r="BD649" s="507"/>
      <c r="BE649" s="507"/>
      <c r="BF649" s="507"/>
      <c r="BG649" s="507"/>
      <c r="BH649" s="507"/>
      <c r="BI649" s="507"/>
      <c r="BJ649" s="507"/>
      <c r="BK649" s="507"/>
      <c r="BL649" s="507"/>
      <c r="BM649" s="507"/>
    </row>
    <row r="650" spans="1:65" ht="27" customHeight="1" x14ac:dyDescent="0.2">
      <c r="A650" s="564"/>
      <c r="B650" s="507"/>
      <c r="C650" s="507"/>
      <c r="D650" s="507"/>
      <c r="E650" s="507"/>
      <c r="F650" s="507"/>
      <c r="G650" s="507"/>
      <c r="H650" s="506"/>
      <c r="I650" s="1014"/>
      <c r="J650" s="506"/>
      <c r="K650" s="557"/>
      <c r="L650" s="506"/>
      <c r="M650" s="506"/>
      <c r="N650" s="506"/>
      <c r="O650" s="506"/>
      <c r="P650" s="1013"/>
      <c r="Q650" s="506"/>
      <c r="R650" s="558"/>
      <c r="S650" s="506"/>
      <c r="T650" s="506"/>
      <c r="U650" s="1012"/>
      <c r="V650" s="743"/>
      <c r="W650" s="506"/>
      <c r="X650" s="742"/>
      <c r="Y650" s="557"/>
      <c r="Z650" s="506"/>
      <c r="AA650" s="507"/>
      <c r="AB650" s="507"/>
      <c r="AC650" s="564"/>
      <c r="AD650" s="507"/>
      <c r="AE650" s="507"/>
      <c r="AF650" s="507"/>
      <c r="AG650" s="507"/>
      <c r="AH650" s="507"/>
      <c r="AI650" s="507"/>
      <c r="AJ650" s="507"/>
      <c r="AK650" s="507"/>
      <c r="AL650" s="507"/>
      <c r="AM650" s="507"/>
      <c r="AN650" s="507"/>
      <c r="AO650" s="507"/>
      <c r="AP650" s="507"/>
      <c r="AQ650" s="563"/>
      <c r="AR650" s="563"/>
      <c r="AS650" s="507"/>
      <c r="AT650" s="507"/>
      <c r="AU650" s="507"/>
      <c r="AV650" s="507"/>
      <c r="AW650" s="507"/>
      <c r="AX650" s="507"/>
      <c r="AY650" s="507"/>
      <c r="AZ650" s="507"/>
      <c r="BA650" s="507"/>
      <c r="BB650" s="507"/>
      <c r="BC650" s="507"/>
      <c r="BD650" s="507"/>
      <c r="BE650" s="507"/>
      <c r="BF650" s="507"/>
      <c r="BG650" s="507"/>
      <c r="BH650" s="507"/>
      <c r="BI650" s="507"/>
      <c r="BJ650" s="507"/>
      <c r="BK650" s="507"/>
      <c r="BL650" s="507"/>
      <c r="BM650" s="507"/>
    </row>
    <row r="651" spans="1:65" ht="27" customHeight="1" x14ac:dyDescent="0.2">
      <c r="A651" s="564"/>
      <c r="B651" s="507"/>
      <c r="C651" s="507"/>
      <c r="D651" s="507"/>
      <c r="E651" s="507"/>
      <c r="F651" s="507"/>
      <c r="G651" s="507"/>
      <c r="H651" s="506"/>
      <c r="I651" s="1014"/>
      <c r="J651" s="506"/>
      <c r="K651" s="557"/>
      <c r="L651" s="506"/>
      <c r="M651" s="506"/>
      <c r="N651" s="506"/>
      <c r="O651" s="506"/>
      <c r="P651" s="1013"/>
      <c r="Q651" s="506"/>
      <c r="R651" s="558"/>
      <c r="S651" s="506"/>
      <c r="T651" s="506"/>
      <c r="U651" s="1012"/>
      <c r="V651" s="743"/>
      <c r="W651" s="506"/>
      <c r="X651" s="742"/>
      <c r="Y651" s="557"/>
      <c r="Z651" s="506"/>
      <c r="AA651" s="507"/>
      <c r="AB651" s="507"/>
      <c r="AC651" s="564"/>
      <c r="AD651" s="507"/>
      <c r="AE651" s="507"/>
      <c r="AF651" s="507"/>
      <c r="AG651" s="507"/>
      <c r="AH651" s="507"/>
      <c r="AI651" s="507"/>
      <c r="AJ651" s="507"/>
      <c r="AK651" s="507"/>
      <c r="AL651" s="507"/>
      <c r="AM651" s="507"/>
      <c r="AN651" s="507"/>
      <c r="AO651" s="507"/>
      <c r="AP651" s="507"/>
      <c r="AQ651" s="563"/>
      <c r="AR651" s="563"/>
      <c r="AS651" s="507"/>
      <c r="AT651" s="507"/>
      <c r="AU651" s="507"/>
      <c r="AV651" s="507"/>
      <c r="AW651" s="507"/>
      <c r="AX651" s="507"/>
      <c r="AY651" s="507"/>
      <c r="AZ651" s="507"/>
      <c r="BA651" s="507"/>
      <c r="BB651" s="507"/>
      <c r="BC651" s="507"/>
      <c r="BD651" s="507"/>
      <c r="BE651" s="507"/>
      <c r="BF651" s="507"/>
      <c r="BG651" s="507"/>
      <c r="BH651" s="507"/>
      <c r="BI651" s="507"/>
      <c r="BJ651" s="507"/>
      <c r="BK651" s="507"/>
      <c r="BL651" s="507"/>
      <c r="BM651" s="507"/>
    </row>
    <row r="652" spans="1:65" ht="27" customHeight="1" x14ac:dyDescent="0.2">
      <c r="A652" s="564"/>
      <c r="B652" s="507"/>
      <c r="C652" s="507"/>
      <c r="D652" s="507"/>
      <c r="E652" s="507"/>
      <c r="F652" s="507"/>
      <c r="G652" s="507"/>
      <c r="H652" s="506"/>
      <c r="I652" s="1014"/>
      <c r="J652" s="506"/>
      <c r="K652" s="557"/>
      <c r="L652" s="506"/>
      <c r="M652" s="506"/>
      <c r="N652" s="506"/>
      <c r="O652" s="506"/>
      <c r="P652" s="1013"/>
      <c r="Q652" s="506"/>
      <c r="R652" s="558"/>
      <c r="S652" s="506"/>
      <c r="T652" s="506"/>
      <c r="U652" s="1012"/>
      <c r="V652" s="743"/>
      <c r="W652" s="506"/>
      <c r="X652" s="742"/>
      <c r="Y652" s="557"/>
      <c r="Z652" s="506"/>
      <c r="AA652" s="507"/>
      <c r="AB652" s="507"/>
      <c r="AC652" s="564"/>
      <c r="AD652" s="507"/>
      <c r="AE652" s="507"/>
      <c r="AF652" s="507"/>
      <c r="AG652" s="507"/>
      <c r="AH652" s="507"/>
      <c r="AI652" s="507"/>
      <c r="AJ652" s="507"/>
      <c r="AK652" s="507"/>
      <c r="AL652" s="507"/>
      <c r="AM652" s="507"/>
      <c r="AN652" s="507"/>
      <c r="AO652" s="507"/>
      <c r="AP652" s="507"/>
      <c r="AQ652" s="563"/>
      <c r="AR652" s="563"/>
      <c r="AS652" s="507"/>
      <c r="AT652" s="507"/>
      <c r="AU652" s="507"/>
      <c r="AV652" s="507"/>
      <c r="AW652" s="507"/>
      <c r="AX652" s="507"/>
      <c r="AY652" s="507"/>
      <c r="AZ652" s="507"/>
      <c r="BA652" s="507"/>
      <c r="BB652" s="507"/>
      <c r="BC652" s="507"/>
      <c r="BD652" s="507"/>
      <c r="BE652" s="507"/>
      <c r="BF652" s="507"/>
      <c r="BG652" s="507"/>
      <c r="BH652" s="507"/>
      <c r="BI652" s="507"/>
      <c r="BJ652" s="507"/>
      <c r="BK652" s="507"/>
      <c r="BL652" s="507"/>
      <c r="BM652" s="507"/>
    </row>
    <row r="653" spans="1:65" ht="27" customHeight="1" x14ac:dyDescent="0.2">
      <c r="A653" s="564"/>
      <c r="B653" s="507"/>
      <c r="C653" s="507"/>
      <c r="D653" s="507"/>
      <c r="E653" s="507"/>
      <c r="F653" s="507"/>
      <c r="G653" s="507"/>
      <c r="H653" s="506"/>
      <c r="I653" s="1014"/>
      <c r="J653" s="506"/>
      <c r="K653" s="557"/>
      <c r="L653" s="506"/>
      <c r="M653" s="506"/>
      <c r="N653" s="506"/>
      <c r="O653" s="506"/>
      <c r="P653" s="1013"/>
      <c r="Q653" s="506"/>
      <c r="R653" s="558"/>
      <c r="S653" s="506"/>
      <c r="T653" s="506"/>
      <c r="U653" s="1012"/>
      <c r="V653" s="743"/>
      <c r="W653" s="506"/>
      <c r="X653" s="742"/>
      <c r="Y653" s="557"/>
      <c r="Z653" s="506"/>
      <c r="AA653" s="507"/>
      <c r="AB653" s="507"/>
      <c r="AC653" s="564"/>
      <c r="AD653" s="507"/>
      <c r="AE653" s="507"/>
      <c r="AF653" s="507"/>
      <c r="AG653" s="507"/>
      <c r="AH653" s="507"/>
      <c r="AI653" s="507"/>
      <c r="AJ653" s="507"/>
      <c r="AK653" s="507"/>
      <c r="AL653" s="507"/>
      <c r="AM653" s="507"/>
      <c r="AN653" s="507"/>
      <c r="AO653" s="507"/>
      <c r="AP653" s="507"/>
      <c r="AQ653" s="563"/>
      <c r="AR653" s="563"/>
      <c r="AS653" s="507"/>
      <c r="AT653" s="507"/>
      <c r="AU653" s="507"/>
      <c r="AV653" s="507"/>
      <c r="AW653" s="507"/>
      <c r="AX653" s="507"/>
      <c r="AY653" s="507"/>
      <c r="AZ653" s="507"/>
      <c r="BA653" s="507"/>
      <c r="BB653" s="507"/>
      <c r="BC653" s="507"/>
      <c r="BD653" s="507"/>
      <c r="BE653" s="507"/>
      <c r="BF653" s="507"/>
      <c r="BG653" s="507"/>
      <c r="BH653" s="507"/>
      <c r="BI653" s="507"/>
      <c r="BJ653" s="507"/>
      <c r="BK653" s="507"/>
      <c r="BL653" s="507"/>
      <c r="BM653" s="507"/>
    </row>
    <row r="654" spans="1:65" ht="27" customHeight="1" x14ac:dyDescent="0.2">
      <c r="A654" s="564"/>
      <c r="B654" s="507"/>
      <c r="C654" s="507"/>
      <c r="D654" s="507"/>
      <c r="E654" s="507"/>
      <c r="F654" s="507"/>
      <c r="G654" s="507"/>
      <c r="H654" s="506"/>
      <c r="I654" s="1014"/>
      <c r="J654" s="506"/>
      <c r="K654" s="557"/>
      <c r="L654" s="506"/>
      <c r="M654" s="506"/>
      <c r="N654" s="506"/>
      <c r="O654" s="506"/>
      <c r="P654" s="1013"/>
      <c r="Q654" s="506"/>
      <c r="R654" s="558"/>
      <c r="S654" s="506"/>
      <c r="T654" s="506"/>
      <c r="U654" s="1012"/>
      <c r="V654" s="743"/>
      <c r="W654" s="506"/>
      <c r="X654" s="742"/>
      <c r="Y654" s="557"/>
      <c r="Z654" s="506"/>
      <c r="AA654" s="507"/>
      <c r="AB654" s="507"/>
      <c r="AC654" s="564"/>
      <c r="AD654" s="507"/>
      <c r="AE654" s="507"/>
      <c r="AF654" s="507"/>
      <c r="AG654" s="507"/>
      <c r="AH654" s="507"/>
      <c r="AI654" s="507"/>
      <c r="AJ654" s="507"/>
      <c r="AK654" s="507"/>
      <c r="AL654" s="507"/>
      <c r="AM654" s="507"/>
      <c r="AN654" s="507"/>
      <c r="AO654" s="507"/>
      <c r="AP654" s="507"/>
      <c r="AQ654" s="563"/>
      <c r="AR654" s="563"/>
      <c r="AS654" s="507"/>
      <c r="AT654" s="507"/>
      <c r="AU654" s="507"/>
      <c r="AV654" s="507"/>
      <c r="AW654" s="507"/>
      <c r="AX654" s="507"/>
      <c r="AY654" s="507"/>
      <c r="AZ654" s="507"/>
      <c r="BA654" s="507"/>
      <c r="BB654" s="507"/>
      <c r="BC654" s="507"/>
      <c r="BD654" s="507"/>
      <c r="BE654" s="507"/>
      <c r="BF654" s="507"/>
      <c r="BG654" s="507"/>
      <c r="BH654" s="507"/>
      <c r="BI654" s="507"/>
      <c r="BJ654" s="507"/>
      <c r="BK654" s="507"/>
      <c r="BL654" s="507"/>
      <c r="BM654" s="507"/>
    </row>
    <row r="655" spans="1:65" ht="27" customHeight="1" x14ac:dyDescent="0.2">
      <c r="A655" s="564"/>
      <c r="B655" s="507"/>
      <c r="C655" s="507"/>
      <c r="D655" s="507"/>
      <c r="E655" s="507"/>
      <c r="F655" s="507"/>
      <c r="G655" s="507"/>
      <c r="H655" s="506"/>
      <c r="I655" s="1014"/>
      <c r="J655" s="506"/>
      <c r="K655" s="557"/>
      <c r="L655" s="506"/>
      <c r="M655" s="506"/>
      <c r="N655" s="506"/>
      <c r="O655" s="506"/>
      <c r="P655" s="1013"/>
      <c r="Q655" s="506"/>
      <c r="R655" s="558"/>
      <c r="S655" s="506"/>
      <c r="T655" s="506"/>
      <c r="U655" s="1012"/>
      <c r="V655" s="743"/>
      <c r="W655" s="506"/>
      <c r="X655" s="742"/>
      <c r="Y655" s="557"/>
      <c r="Z655" s="506"/>
      <c r="AA655" s="507"/>
      <c r="AB655" s="507"/>
      <c r="AC655" s="564"/>
      <c r="AD655" s="507"/>
      <c r="AE655" s="507"/>
      <c r="AF655" s="507"/>
      <c r="AG655" s="507"/>
      <c r="AH655" s="507"/>
      <c r="AI655" s="507"/>
      <c r="AJ655" s="507"/>
      <c r="AK655" s="507"/>
      <c r="AL655" s="507"/>
      <c r="AM655" s="507"/>
      <c r="AN655" s="507"/>
      <c r="AO655" s="507"/>
      <c r="AP655" s="507"/>
      <c r="AQ655" s="563"/>
      <c r="AR655" s="563"/>
      <c r="AS655" s="507"/>
      <c r="AT655" s="507"/>
      <c r="AU655" s="507"/>
      <c r="AV655" s="507"/>
      <c r="AW655" s="507"/>
      <c r="AX655" s="507"/>
      <c r="AY655" s="507"/>
      <c r="AZ655" s="507"/>
      <c r="BA655" s="507"/>
      <c r="BB655" s="507"/>
      <c r="BC655" s="507"/>
      <c r="BD655" s="507"/>
      <c r="BE655" s="507"/>
      <c r="BF655" s="507"/>
      <c r="BG655" s="507"/>
      <c r="BH655" s="507"/>
      <c r="BI655" s="507"/>
      <c r="BJ655" s="507"/>
      <c r="BK655" s="507"/>
      <c r="BL655" s="507"/>
      <c r="BM655" s="507"/>
    </row>
    <row r="656" spans="1:65" ht="27" customHeight="1" x14ac:dyDescent="0.2">
      <c r="A656" s="564"/>
      <c r="B656" s="507"/>
      <c r="C656" s="507"/>
      <c r="D656" s="507"/>
      <c r="E656" s="507"/>
      <c r="F656" s="507"/>
      <c r="G656" s="507"/>
      <c r="H656" s="506"/>
      <c r="I656" s="1014"/>
      <c r="J656" s="506"/>
      <c r="K656" s="557"/>
      <c r="L656" s="506"/>
      <c r="M656" s="506"/>
      <c r="N656" s="506"/>
      <c r="O656" s="506"/>
      <c r="P656" s="1013"/>
      <c r="Q656" s="506"/>
      <c r="R656" s="558"/>
      <c r="S656" s="506"/>
      <c r="T656" s="506"/>
      <c r="U656" s="1012"/>
      <c r="V656" s="743"/>
      <c r="W656" s="506"/>
      <c r="X656" s="742"/>
      <c r="Y656" s="557"/>
      <c r="Z656" s="506"/>
      <c r="AA656" s="507"/>
      <c r="AB656" s="507"/>
      <c r="AC656" s="564"/>
      <c r="AD656" s="507"/>
      <c r="AE656" s="507"/>
      <c r="AF656" s="507"/>
      <c r="AG656" s="507"/>
      <c r="AH656" s="507"/>
      <c r="AI656" s="507"/>
      <c r="AJ656" s="507"/>
      <c r="AK656" s="507"/>
      <c r="AL656" s="507"/>
      <c r="AM656" s="507"/>
      <c r="AN656" s="507"/>
      <c r="AO656" s="507"/>
      <c r="AP656" s="507"/>
      <c r="AQ656" s="563"/>
      <c r="AR656" s="563"/>
      <c r="AS656" s="507"/>
      <c r="AT656" s="507"/>
      <c r="AU656" s="507"/>
      <c r="AV656" s="507"/>
      <c r="AW656" s="507"/>
      <c r="AX656" s="507"/>
      <c r="AY656" s="507"/>
      <c r="AZ656" s="507"/>
      <c r="BA656" s="507"/>
      <c r="BB656" s="507"/>
      <c r="BC656" s="507"/>
      <c r="BD656" s="507"/>
      <c r="BE656" s="507"/>
      <c r="BF656" s="507"/>
      <c r="BG656" s="507"/>
      <c r="BH656" s="507"/>
      <c r="BI656" s="507"/>
      <c r="BJ656" s="507"/>
      <c r="BK656" s="507"/>
      <c r="BL656" s="507"/>
      <c r="BM656" s="507"/>
    </row>
    <row r="657" spans="1:65" ht="27" customHeight="1" x14ac:dyDescent="0.2">
      <c r="A657" s="564"/>
      <c r="B657" s="507"/>
      <c r="C657" s="507"/>
      <c r="D657" s="507"/>
      <c r="E657" s="507"/>
      <c r="F657" s="507"/>
      <c r="G657" s="507"/>
      <c r="H657" s="506"/>
      <c r="I657" s="1014"/>
      <c r="J657" s="506"/>
      <c r="K657" s="557"/>
      <c r="L657" s="506"/>
      <c r="M657" s="506"/>
      <c r="N657" s="506"/>
      <c r="O657" s="506"/>
      <c r="P657" s="1013"/>
      <c r="Q657" s="506"/>
      <c r="R657" s="558"/>
      <c r="S657" s="506"/>
      <c r="T657" s="506"/>
      <c r="U657" s="1012"/>
      <c r="V657" s="743"/>
      <c r="W657" s="506"/>
      <c r="X657" s="742"/>
      <c r="Y657" s="557"/>
      <c r="Z657" s="506"/>
      <c r="AA657" s="507"/>
      <c r="AB657" s="507"/>
      <c r="AC657" s="564"/>
      <c r="AD657" s="507"/>
      <c r="AE657" s="507"/>
      <c r="AF657" s="507"/>
      <c r="AG657" s="507"/>
      <c r="AH657" s="507"/>
      <c r="AI657" s="507"/>
      <c r="AJ657" s="507"/>
      <c r="AK657" s="507"/>
      <c r="AL657" s="507"/>
      <c r="AM657" s="507"/>
      <c r="AN657" s="507"/>
      <c r="AO657" s="507"/>
      <c r="AP657" s="507"/>
      <c r="AQ657" s="563"/>
      <c r="AR657" s="563"/>
      <c r="AS657" s="507"/>
      <c r="AT657" s="507"/>
      <c r="AU657" s="507"/>
      <c r="AV657" s="507"/>
      <c r="AW657" s="507"/>
      <c r="AX657" s="507"/>
      <c r="AY657" s="507"/>
      <c r="AZ657" s="507"/>
      <c r="BA657" s="507"/>
      <c r="BB657" s="507"/>
      <c r="BC657" s="507"/>
      <c r="BD657" s="507"/>
      <c r="BE657" s="507"/>
      <c r="BF657" s="507"/>
      <c r="BG657" s="507"/>
      <c r="BH657" s="507"/>
      <c r="BI657" s="507"/>
      <c r="BJ657" s="507"/>
      <c r="BK657" s="507"/>
      <c r="BL657" s="507"/>
      <c r="BM657" s="507"/>
    </row>
    <row r="658" spans="1:65" ht="27" customHeight="1" x14ac:dyDescent="0.2">
      <c r="A658" s="564"/>
      <c r="B658" s="507"/>
      <c r="C658" s="507"/>
      <c r="D658" s="507"/>
      <c r="E658" s="507"/>
      <c r="F658" s="507"/>
      <c r="G658" s="507"/>
      <c r="H658" s="506"/>
      <c r="I658" s="1014"/>
      <c r="J658" s="506"/>
      <c r="K658" s="557"/>
      <c r="L658" s="506"/>
      <c r="M658" s="506"/>
      <c r="N658" s="506"/>
      <c r="O658" s="506"/>
      <c r="P658" s="1013"/>
      <c r="Q658" s="506"/>
      <c r="R658" s="558"/>
      <c r="S658" s="506"/>
      <c r="T658" s="506"/>
      <c r="U658" s="1012"/>
      <c r="V658" s="743"/>
      <c r="W658" s="506"/>
      <c r="X658" s="742"/>
      <c r="Y658" s="557"/>
      <c r="Z658" s="506"/>
      <c r="AA658" s="507"/>
      <c r="AB658" s="507"/>
      <c r="AC658" s="564"/>
      <c r="AD658" s="507"/>
      <c r="AE658" s="507"/>
      <c r="AF658" s="507"/>
      <c r="AG658" s="507"/>
      <c r="AH658" s="507"/>
      <c r="AI658" s="507"/>
      <c r="AJ658" s="507"/>
      <c r="AK658" s="507"/>
      <c r="AL658" s="507"/>
      <c r="AM658" s="507"/>
      <c r="AN658" s="507"/>
      <c r="AO658" s="507"/>
      <c r="AP658" s="507"/>
      <c r="AQ658" s="563"/>
      <c r="AR658" s="563"/>
      <c r="AS658" s="507"/>
      <c r="AT658" s="507"/>
      <c r="AU658" s="507"/>
      <c r="AV658" s="507"/>
      <c r="AW658" s="507"/>
      <c r="AX658" s="507"/>
      <c r="AY658" s="507"/>
      <c r="AZ658" s="507"/>
      <c r="BA658" s="507"/>
      <c r="BB658" s="507"/>
      <c r="BC658" s="507"/>
      <c r="BD658" s="507"/>
      <c r="BE658" s="507"/>
      <c r="BF658" s="507"/>
      <c r="BG658" s="507"/>
      <c r="BH658" s="507"/>
      <c r="BI658" s="507"/>
      <c r="BJ658" s="507"/>
      <c r="BK658" s="507"/>
      <c r="BL658" s="507"/>
      <c r="BM658" s="507"/>
    </row>
    <row r="659" spans="1:65" ht="27" customHeight="1" x14ac:dyDescent="0.2">
      <c r="A659" s="564"/>
      <c r="B659" s="507"/>
      <c r="C659" s="507"/>
      <c r="D659" s="507"/>
      <c r="E659" s="507"/>
      <c r="F659" s="507"/>
      <c r="G659" s="507"/>
      <c r="H659" s="506"/>
      <c r="I659" s="1014"/>
      <c r="J659" s="506"/>
      <c r="K659" s="557"/>
      <c r="L659" s="506"/>
      <c r="M659" s="506"/>
      <c r="N659" s="506"/>
      <c r="O659" s="506"/>
      <c r="P659" s="1013"/>
      <c r="Q659" s="506"/>
      <c r="R659" s="558"/>
      <c r="S659" s="506"/>
      <c r="T659" s="506"/>
      <c r="U659" s="1012"/>
      <c r="V659" s="743"/>
      <c r="W659" s="506"/>
      <c r="X659" s="742"/>
      <c r="Y659" s="557"/>
      <c r="Z659" s="506"/>
      <c r="AA659" s="507"/>
      <c r="AB659" s="507"/>
      <c r="AC659" s="564"/>
      <c r="AD659" s="507"/>
      <c r="AE659" s="507"/>
      <c r="AF659" s="507"/>
      <c r="AG659" s="507"/>
      <c r="AH659" s="507"/>
      <c r="AI659" s="507"/>
      <c r="AJ659" s="507"/>
      <c r="AK659" s="507"/>
      <c r="AL659" s="507"/>
      <c r="AM659" s="507"/>
      <c r="AN659" s="507"/>
      <c r="AO659" s="507"/>
      <c r="AP659" s="507"/>
      <c r="AQ659" s="563"/>
      <c r="AR659" s="563"/>
      <c r="AS659" s="507"/>
      <c r="AT659" s="507"/>
      <c r="AU659" s="507"/>
      <c r="AV659" s="507"/>
      <c r="AW659" s="507"/>
      <c r="AX659" s="507"/>
      <c r="AY659" s="507"/>
      <c r="AZ659" s="507"/>
      <c r="BA659" s="507"/>
      <c r="BB659" s="507"/>
      <c r="BC659" s="507"/>
      <c r="BD659" s="507"/>
      <c r="BE659" s="507"/>
      <c r="BF659" s="507"/>
      <c r="BG659" s="507"/>
      <c r="BH659" s="507"/>
      <c r="BI659" s="507"/>
      <c r="BJ659" s="507"/>
      <c r="BK659" s="507"/>
      <c r="BL659" s="507"/>
      <c r="BM659" s="507"/>
    </row>
    <row r="660" spans="1:65" ht="27" customHeight="1" x14ac:dyDescent="0.2">
      <c r="A660" s="564"/>
      <c r="B660" s="507"/>
      <c r="C660" s="507"/>
      <c r="D660" s="507"/>
      <c r="E660" s="507"/>
      <c r="F660" s="507"/>
      <c r="G660" s="507"/>
      <c r="H660" s="506"/>
      <c r="I660" s="1014"/>
      <c r="J660" s="506"/>
      <c r="K660" s="557"/>
      <c r="L660" s="506"/>
      <c r="M660" s="506"/>
      <c r="N660" s="506"/>
      <c r="O660" s="506"/>
      <c r="P660" s="1013"/>
      <c r="Q660" s="506"/>
      <c r="R660" s="558"/>
      <c r="S660" s="506"/>
      <c r="T660" s="506"/>
      <c r="U660" s="1012"/>
      <c r="V660" s="743"/>
      <c r="W660" s="506"/>
      <c r="X660" s="742"/>
      <c r="Y660" s="557"/>
      <c r="Z660" s="506"/>
      <c r="AA660" s="507"/>
      <c r="AB660" s="507"/>
      <c r="AC660" s="564"/>
      <c r="AD660" s="507"/>
      <c r="AE660" s="507"/>
      <c r="AF660" s="507"/>
      <c r="AG660" s="507"/>
      <c r="AH660" s="507"/>
      <c r="AI660" s="507"/>
      <c r="AJ660" s="507"/>
      <c r="AK660" s="507"/>
      <c r="AL660" s="507"/>
      <c r="AM660" s="507"/>
      <c r="AN660" s="507"/>
      <c r="AO660" s="507"/>
      <c r="AP660" s="507"/>
      <c r="AQ660" s="563"/>
      <c r="AR660" s="563"/>
      <c r="AS660" s="507"/>
      <c r="AT660" s="507"/>
      <c r="AU660" s="507"/>
      <c r="AV660" s="507"/>
      <c r="AW660" s="507"/>
      <c r="AX660" s="507"/>
      <c r="AY660" s="507"/>
      <c r="AZ660" s="507"/>
      <c r="BA660" s="507"/>
      <c r="BB660" s="507"/>
      <c r="BC660" s="507"/>
      <c r="BD660" s="507"/>
      <c r="BE660" s="507"/>
      <c r="BF660" s="507"/>
      <c r="BG660" s="507"/>
      <c r="BH660" s="507"/>
      <c r="BI660" s="507"/>
      <c r="BJ660" s="507"/>
      <c r="BK660" s="507"/>
      <c r="BL660" s="507"/>
      <c r="BM660" s="507"/>
    </row>
    <row r="661" spans="1:65" ht="27" customHeight="1" x14ac:dyDescent="0.2">
      <c r="A661" s="564"/>
      <c r="B661" s="507"/>
      <c r="C661" s="507"/>
      <c r="D661" s="507"/>
      <c r="E661" s="507"/>
      <c r="F661" s="507"/>
      <c r="G661" s="507"/>
      <c r="H661" s="506"/>
      <c r="I661" s="1014"/>
      <c r="J661" s="506"/>
      <c r="K661" s="557"/>
      <c r="L661" s="506"/>
      <c r="M661" s="506"/>
      <c r="N661" s="506"/>
      <c r="O661" s="506"/>
      <c r="P661" s="1013"/>
      <c r="Q661" s="506"/>
      <c r="R661" s="558"/>
      <c r="S661" s="506"/>
      <c r="T661" s="506"/>
      <c r="U661" s="1012"/>
      <c r="V661" s="743"/>
      <c r="W661" s="506"/>
      <c r="X661" s="742"/>
      <c r="Y661" s="557"/>
      <c r="Z661" s="506"/>
      <c r="AA661" s="507"/>
      <c r="AB661" s="507"/>
      <c r="AC661" s="564"/>
      <c r="AD661" s="507"/>
      <c r="AE661" s="507"/>
      <c r="AF661" s="507"/>
      <c r="AG661" s="507"/>
      <c r="AH661" s="507"/>
      <c r="AI661" s="507"/>
      <c r="AJ661" s="507"/>
      <c r="AK661" s="507"/>
      <c r="AL661" s="507"/>
      <c r="AM661" s="507"/>
      <c r="AN661" s="507"/>
      <c r="AO661" s="507"/>
      <c r="AP661" s="507"/>
      <c r="AQ661" s="563"/>
      <c r="AR661" s="563"/>
      <c r="AS661" s="507"/>
      <c r="AT661" s="507"/>
      <c r="AU661" s="507"/>
      <c r="AV661" s="507"/>
      <c r="AW661" s="507"/>
      <c r="AX661" s="507"/>
      <c r="AY661" s="507"/>
      <c r="AZ661" s="507"/>
      <c r="BA661" s="507"/>
      <c r="BB661" s="507"/>
      <c r="BC661" s="507"/>
      <c r="BD661" s="507"/>
      <c r="BE661" s="507"/>
      <c r="BF661" s="507"/>
      <c r="BG661" s="507"/>
      <c r="BH661" s="507"/>
      <c r="BI661" s="507"/>
      <c r="BJ661" s="507"/>
      <c r="BK661" s="507"/>
      <c r="BL661" s="507"/>
      <c r="BM661" s="507"/>
    </row>
    <row r="662" spans="1:65" ht="27" customHeight="1" x14ac:dyDescent="0.2">
      <c r="A662" s="564"/>
      <c r="B662" s="507"/>
      <c r="C662" s="507"/>
      <c r="D662" s="507"/>
      <c r="E662" s="507"/>
      <c r="F662" s="507"/>
      <c r="G662" s="507"/>
      <c r="H662" s="506"/>
      <c r="I662" s="1014"/>
      <c r="J662" s="506"/>
      <c r="K662" s="557"/>
      <c r="L662" s="506"/>
      <c r="M662" s="506"/>
      <c r="N662" s="506"/>
      <c r="O662" s="506"/>
      <c r="P662" s="1013"/>
      <c r="Q662" s="506"/>
      <c r="R662" s="558"/>
      <c r="S662" s="506"/>
      <c r="T662" s="506"/>
      <c r="U662" s="1012"/>
      <c r="V662" s="743"/>
      <c r="W662" s="506"/>
      <c r="X662" s="742"/>
      <c r="Y662" s="557"/>
      <c r="Z662" s="506"/>
      <c r="AA662" s="507"/>
      <c r="AB662" s="507"/>
      <c r="AC662" s="564"/>
      <c r="AD662" s="507"/>
      <c r="AE662" s="507"/>
      <c r="AF662" s="507"/>
      <c r="AG662" s="507"/>
      <c r="AH662" s="507"/>
      <c r="AI662" s="507"/>
      <c r="AJ662" s="507"/>
      <c r="AK662" s="507"/>
      <c r="AL662" s="507"/>
      <c r="AM662" s="507"/>
      <c r="AN662" s="507"/>
      <c r="AO662" s="507"/>
      <c r="AP662" s="507"/>
      <c r="AQ662" s="563"/>
      <c r="AR662" s="563"/>
      <c r="AS662" s="507"/>
      <c r="AT662" s="507"/>
      <c r="AU662" s="507"/>
      <c r="AV662" s="507"/>
      <c r="AW662" s="507"/>
      <c r="AX662" s="507"/>
      <c r="AY662" s="507"/>
      <c r="AZ662" s="507"/>
      <c r="BA662" s="507"/>
      <c r="BB662" s="507"/>
      <c r="BC662" s="507"/>
      <c r="BD662" s="507"/>
      <c r="BE662" s="507"/>
      <c r="BF662" s="507"/>
      <c r="BG662" s="507"/>
      <c r="BH662" s="507"/>
      <c r="BI662" s="507"/>
      <c r="BJ662" s="507"/>
      <c r="BK662" s="507"/>
      <c r="BL662" s="507"/>
      <c r="BM662" s="507"/>
    </row>
    <row r="663" spans="1:65" ht="27" customHeight="1" x14ac:dyDescent="0.2">
      <c r="A663" s="564"/>
      <c r="B663" s="507"/>
      <c r="C663" s="507"/>
      <c r="D663" s="507"/>
      <c r="E663" s="507"/>
      <c r="F663" s="507"/>
      <c r="G663" s="507"/>
      <c r="H663" s="506"/>
      <c r="I663" s="1014"/>
      <c r="J663" s="506"/>
      <c r="K663" s="557"/>
      <c r="L663" s="506"/>
      <c r="M663" s="506"/>
      <c r="N663" s="506"/>
      <c r="O663" s="506"/>
      <c r="P663" s="1013"/>
      <c r="Q663" s="506"/>
      <c r="R663" s="558"/>
      <c r="S663" s="506"/>
      <c r="T663" s="506"/>
      <c r="U663" s="1012"/>
      <c r="V663" s="743"/>
      <c r="W663" s="506"/>
      <c r="X663" s="742"/>
      <c r="Y663" s="557"/>
      <c r="Z663" s="506"/>
      <c r="AA663" s="507"/>
      <c r="AB663" s="507"/>
      <c r="AC663" s="564"/>
      <c r="AD663" s="507"/>
      <c r="AE663" s="507"/>
      <c r="AF663" s="507"/>
      <c r="AG663" s="507"/>
      <c r="AH663" s="507"/>
      <c r="AI663" s="507"/>
      <c r="AJ663" s="507"/>
      <c r="AK663" s="507"/>
      <c r="AL663" s="507"/>
      <c r="AM663" s="507"/>
      <c r="AN663" s="507"/>
      <c r="AO663" s="507"/>
      <c r="AP663" s="507"/>
      <c r="AQ663" s="563"/>
      <c r="AR663" s="563"/>
      <c r="AS663" s="507"/>
      <c r="AT663" s="507"/>
      <c r="AU663" s="507"/>
      <c r="AV663" s="507"/>
      <c r="AW663" s="507"/>
      <c r="AX663" s="507"/>
      <c r="AY663" s="507"/>
      <c r="AZ663" s="507"/>
      <c r="BA663" s="507"/>
      <c r="BB663" s="507"/>
      <c r="BC663" s="507"/>
      <c r="BD663" s="507"/>
      <c r="BE663" s="507"/>
      <c r="BF663" s="507"/>
      <c r="BG663" s="507"/>
      <c r="BH663" s="507"/>
      <c r="BI663" s="507"/>
      <c r="BJ663" s="507"/>
      <c r="BK663" s="507"/>
      <c r="BL663" s="507"/>
      <c r="BM663" s="507"/>
    </row>
    <row r="664" spans="1:65" ht="27" customHeight="1" x14ac:dyDescent="0.2">
      <c r="A664" s="564"/>
      <c r="B664" s="507"/>
      <c r="C664" s="507"/>
      <c r="D664" s="507"/>
      <c r="E664" s="507"/>
      <c r="F664" s="507"/>
      <c r="G664" s="507"/>
      <c r="H664" s="506"/>
      <c r="I664" s="1014"/>
      <c r="J664" s="506"/>
      <c r="K664" s="557"/>
      <c r="L664" s="506"/>
      <c r="M664" s="506"/>
      <c r="N664" s="506"/>
      <c r="O664" s="506"/>
      <c r="P664" s="1013"/>
      <c r="Q664" s="506"/>
      <c r="R664" s="558"/>
      <c r="S664" s="506"/>
      <c r="T664" s="506"/>
      <c r="U664" s="1012"/>
      <c r="V664" s="743"/>
      <c r="W664" s="506"/>
      <c r="X664" s="742"/>
      <c r="Y664" s="557"/>
      <c r="Z664" s="506"/>
      <c r="AA664" s="507"/>
      <c r="AB664" s="507"/>
      <c r="AC664" s="564"/>
      <c r="AD664" s="507"/>
      <c r="AE664" s="507"/>
      <c r="AF664" s="507"/>
      <c r="AG664" s="507"/>
      <c r="AH664" s="507"/>
      <c r="AI664" s="507"/>
      <c r="AJ664" s="507"/>
      <c r="AK664" s="507"/>
      <c r="AL664" s="507"/>
      <c r="AM664" s="507"/>
      <c r="AN664" s="507"/>
      <c r="AO664" s="507"/>
      <c r="AP664" s="507"/>
      <c r="AQ664" s="563"/>
      <c r="AR664" s="563"/>
      <c r="AS664" s="507"/>
      <c r="AT664" s="507"/>
      <c r="AU664" s="507"/>
      <c r="AV664" s="507"/>
      <c r="AW664" s="507"/>
      <c r="AX664" s="507"/>
      <c r="AY664" s="507"/>
      <c r="AZ664" s="507"/>
      <c r="BA664" s="507"/>
      <c r="BB664" s="507"/>
      <c r="BC664" s="507"/>
      <c r="BD664" s="507"/>
      <c r="BE664" s="507"/>
      <c r="BF664" s="507"/>
      <c r="BG664" s="507"/>
      <c r="BH664" s="507"/>
      <c r="BI664" s="507"/>
      <c r="BJ664" s="507"/>
      <c r="BK664" s="507"/>
      <c r="BL664" s="507"/>
      <c r="BM664" s="507"/>
    </row>
    <row r="665" spans="1:65" ht="27" customHeight="1" x14ac:dyDescent="0.2">
      <c r="A665" s="564"/>
      <c r="B665" s="507"/>
      <c r="C665" s="507"/>
      <c r="D665" s="507"/>
      <c r="E665" s="507"/>
      <c r="F665" s="507"/>
      <c r="G665" s="507"/>
      <c r="H665" s="506"/>
      <c r="I665" s="1014"/>
      <c r="J665" s="506"/>
      <c r="K665" s="557"/>
      <c r="L665" s="506"/>
      <c r="M665" s="506"/>
      <c r="N665" s="506"/>
      <c r="O665" s="506"/>
      <c r="P665" s="1013"/>
      <c r="Q665" s="506"/>
      <c r="R665" s="558"/>
      <c r="S665" s="506"/>
      <c r="T665" s="506"/>
      <c r="U665" s="1012"/>
      <c r="V665" s="743"/>
      <c r="W665" s="506"/>
      <c r="X665" s="742"/>
      <c r="Y665" s="557"/>
      <c r="Z665" s="506"/>
      <c r="AA665" s="507"/>
      <c r="AB665" s="507"/>
      <c r="AC665" s="564"/>
      <c r="AD665" s="507"/>
      <c r="AE665" s="507"/>
      <c r="AF665" s="507"/>
      <c r="AG665" s="507"/>
      <c r="AH665" s="507"/>
      <c r="AI665" s="507"/>
      <c r="AJ665" s="507"/>
      <c r="AK665" s="507"/>
      <c r="AL665" s="507"/>
      <c r="AM665" s="507"/>
      <c r="AN665" s="507"/>
      <c r="AO665" s="507"/>
      <c r="AP665" s="507"/>
      <c r="AQ665" s="563"/>
      <c r="AR665" s="563"/>
      <c r="AS665" s="507"/>
      <c r="AT665" s="507"/>
      <c r="AU665" s="507"/>
      <c r="AV665" s="507"/>
      <c r="AW665" s="507"/>
      <c r="AX665" s="507"/>
      <c r="AY665" s="507"/>
      <c r="AZ665" s="507"/>
      <c r="BA665" s="507"/>
      <c r="BB665" s="507"/>
      <c r="BC665" s="507"/>
      <c r="BD665" s="507"/>
      <c r="BE665" s="507"/>
      <c r="BF665" s="507"/>
      <c r="BG665" s="507"/>
      <c r="BH665" s="507"/>
      <c r="BI665" s="507"/>
      <c r="BJ665" s="507"/>
      <c r="BK665" s="507"/>
      <c r="BL665" s="507"/>
      <c r="BM665" s="507"/>
    </row>
    <row r="666" spans="1:65" ht="27" customHeight="1" x14ac:dyDescent="0.2">
      <c r="A666" s="564"/>
      <c r="B666" s="507"/>
      <c r="C666" s="507"/>
      <c r="D666" s="507"/>
      <c r="E666" s="507"/>
      <c r="F666" s="507"/>
      <c r="G666" s="507"/>
      <c r="H666" s="506"/>
      <c r="I666" s="1014"/>
      <c r="J666" s="506"/>
      <c r="K666" s="557"/>
      <c r="L666" s="506"/>
      <c r="M666" s="506"/>
      <c r="N666" s="506"/>
      <c r="O666" s="506"/>
      <c r="P666" s="1013"/>
      <c r="Q666" s="506"/>
      <c r="R666" s="558"/>
      <c r="S666" s="506"/>
      <c r="T666" s="506"/>
      <c r="U666" s="1012"/>
      <c r="V666" s="743"/>
      <c r="W666" s="506"/>
      <c r="X666" s="742"/>
      <c r="Y666" s="557"/>
      <c r="Z666" s="506"/>
      <c r="AA666" s="507"/>
      <c r="AB666" s="507"/>
      <c r="AC666" s="564"/>
      <c r="AD666" s="507"/>
      <c r="AE666" s="507"/>
      <c r="AF666" s="507"/>
      <c r="AG666" s="507"/>
      <c r="AH666" s="507"/>
      <c r="AI666" s="507"/>
      <c r="AJ666" s="507"/>
      <c r="AK666" s="507"/>
      <c r="AL666" s="507"/>
      <c r="AM666" s="507"/>
      <c r="AN666" s="507"/>
      <c r="AO666" s="507"/>
      <c r="AP666" s="507"/>
      <c r="AQ666" s="563"/>
      <c r="AR666" s="563"/>
      <c r="AS666" s="507"/>
      <c r="AT666" s="507"/>
      <c r="AU666" s="507"/>
      <c r="AV666" s="507"/>
      <c r="AW666" s="507"/>
      <c r="AX666" s="507"/>
      <c r="AY666" s="507"/>
      <c r="AZ666" s="507"/>
      <c r="BA666" s="507"/>
      <c r="BB666" s="507"/>
      <c r="BC666" s="507"/>
      <c r="BD666" s="507"/>
      <c r="BE666" s="507"/>
      <c r="BF666" s="507"/>
      <c r="BG666" s="507"/>
      <c r="BH666" s="507"/>
      <c r="BI666" s="507"/>
      <c r="BJ666" s="507"/>
      <c r="BK666" s="507"/>
      <c r="BL666" s="507"/>
      <c r="BM666" s="507"/>
    </row>
    <row r="667" spans="1:65" ht="27" customHeight="1" x14ac:dyDescent="0.2">
      <c r="A667" s="564"/>
      <c r="B667" s="507"/>
      <c r="C667" s="507"/>
      <c r="D667" s="507"/>
      <c r="E667" s="507"/>
      <c r="F667" s="507"/>
      <c r="G667" s="507"/>
      <c r="H667" s="506"/>
      <c r="I667" s="1014"/>
      <c r="J667" s="506"/>
      <c r="K667" s="557"/>
      <c r="L667" s="506"/>
      <c r="M667" s="506"/>
      <c r="N667" s="506"/>
      <c r="O667" s="506"/>
      <c r="P667" s="1013"/>
      <c r="Q667" s="506"/>
      <c r="R667" s="558"/>
      <c r="S667" s="506"/>
      <c r="T667" s="506"/>
      <c r="U667" s="1012"/>
      <c r="V667" s="743"/>
      <c r="W667" s="506"/>
      <c r="X667" s="742"/>
      <c r="Y667" s="557"/>
      <c r="Z667" s="506"/>
      <c r="AA667" s="507"/>
      <c r="AB667" s="507"/>
      <c r="AC667" s="564"/>
      <c r="AD667" s="507"/>
      <c r="AE667" s="507"/>
      <c r="AF667" s="507"/>
      <c r="AG667" s="507"/>
      <c r="AH667" s="507"/>
      <c r="AI667" s="507"/>
      <c r="AJ667" s="507"/>
      <c r="AK667" s="507"/>
      <c r="AL667" s="507"/>
      <c r="AM667" s="507"/>
      <c r="AN667" s="507"/>
      <c r="AO667" s="507"/>
      <c r="AP667" s="507"/>
      <c r="AQ667" s="563"/>
      <c r="AR667" s="563"/>
      <c r="AS667" s="507"/>
      <c r="AT667" s="507"/>
      <c r="AU667" s="507"/>
      <c r="AV667" s="507"/>
      <c r="AW667" s="507"/>
      <c r="AX667" s="507"/>
      <c r="AY667" s="507"/>
      <c r="AZ667" s="507"/>
      <c r="BA667" s="507"/>
      <c r="BB667" s="507"/>
      <c r="BC667" s="507"/>
      <c r="BD667" s="507"/>
      <c r="BE667" s="507"/>
      <c r="BF667" s="507"/>
      <c r="BG667" s="507"/>
      <c r="BH667" s="507"/>
      <c r="BI667" s="507"/>
      <c r="BJ667" s="507"/>
      <c r="BK667" s="507"/>
      <c r="BL667" s="507"/>
      <c r="BM667" s="507"/>
    </row>
    <row r="668" spans="1:65" ht="27" customHeight="1" x14ac:dyDescent="0.2">
      <c r="A668" s="564"/>
      <c r="B668" s="507"/>
      <c r="C668" s="507"/>
      <c r="D668" s="507"/>
      <c r="E668" s="507"/>
      <c r="F668" s="507"/>
      <c r="G668" s="507"/>
      <c r="H668" s="506"/>
      <c r="I668" s="1014"/>
      <c r="J668" s="506"/>
      <c r="K668" s="557"/>
      <c r="L668" s="506"/>
      <c r="M668" s="506"/>
      <c r="N668" s="506"/>
      <c r="O668" s="506"/>
      <c r="P668" s="1013"/>
      <c r="Q668" s="506"/>
      <c r="R668" s="558"/>
      <c r="S668" s="506"/>
      <c r="T668" s="506"/>
      <c r="U668" s="1012"/>
      <c r="V668" s="743"/>
      <c r="W668" s="506"/>
      <c r="X668" s="742"/>
      <c r="Y668" s="557"/>
      <c r="Z668" s="506"/>
      <c r="AA668" s="507"/>
      <c r="AB668" s="507"/>
      <c r="AC668" s="564"/>
      <c r="AD668" s="507"/>
      <c r="AE668" s="507"/>
      <c r="AF668" s="507"/>
      <c r="AG668" s="507"/>
      <c r="AH668" s="507"/>
      <c r="AI668" s="507"/>
      <c r="AJ668" s="507"/>
      <c r="AK668" s="507"/>
      <c r="AL668" s="507"/>
      <c r="AM668" s="507"/>
      <c r="AN668" s="507"/>
      <c r="AO668" s="507"/>
      <c r="AP668" s="507"/>
      <c r="AQ668" s="563"/>
      <c r="AR668" s="563"/>
      <c r="AS668" s="507"/>
      <c r="AT668" s="507"/>
      <c r="AU668" s="507"/>
      <c r="AV668" s="507"/>
      <c r="AW668" s="507"/>
      <c r="AX668" s="507"/>
      <c r="AY668" s="507"/>
      <c r="AZ668" s="507"/>
      <c r="BA668" s="507"/>
      <c r="BB668" s="507"/>
      <c r="BC668" s="507"/>
      <c r="BD668" s="507"/>
      <c r="BE668" s="507"/>
      <c r="BF668" s="507"/>
      <c r="BG668" s="507"/>
      <c r="BH668" s="507"/>
      <c r="BI668" s="507"/>
      <c r="BJ668" s="507"/>
      <c r="BK668" s="507"/>
      <c r="BL668" s="507"/>
      <c r="BM668" s="507"/>
    </row>
    <row r="669" spans="1:65" ht="27" customHeight="1" x14ac:dyDescent="0.2">
      <c r="A669" s="564"/>
      <c r="B669" s="507"/>
      <c r="C669" s="507"/>
      <c r="D669" s="507"/>
      <c r="E669" s="507"/>
      <c r="F669" s="507"/>
      <c r="G669" s="507"/>
      <c r="H669" s="506"/>
      <c r="I669" s="1014"/>
      <c r="J669" s="506"/>
      <c r="K669" s="557"/>
      <c r="L669" s="506"/>
      <c r="M669" s="506"/>
      <c r="N669" s="506"/>
      <c r="O669" s="506"/>
      <c r="P669" s="1013"/>
      <c r="Q669" s="506"/>
      <c r="R669" s="558"/>
      <c r="S669" s="506"/>
      <c r="T669" s="506"/>
      <c r="U669" s="1012"/>
      <c r="V669" s="743"/>
      <c r="W669" s="506"/>
      <c r="X669" s="742"/>
      <c r="Y669" s="557"/>
      <c r="Z669" s="506"/>
      <c r="AA669" s="507"/>
      <c r="AB669" s="507"/>
      <c r="AC669" s="564"/>
      <c r="AD669" s="507"/>
      <c r="AE669" s="507"/>
      <c r="AF669" s="507"/>
      <c r="AG669" s="507"/>
      <c r="AH669" s="507"/>
      <c r="AI669" s="507"/>
      <c r="AJ669" s="507"/>
      <c r="AK669" s="507"/>
      <c r="AL669" s="507"/>
      <c r="AM669" s="507"/>
      <c r="AN669" s="507"/>
      <c r="AO669" s="507"/>
      <c r="AP669" s="507"/>
      <c r="AQ669" s="563"/>
      <c r="AR669" s="563"/>
      <c r="AS669" s="507"/>
      <c r="AT669" s="507"/>
      <c r="AU669" s="507"/>
      <c r="AV669" s="507"/>
      <c r="AW669" s="507"/>
      <c r="AX669" s="507"/>
      <c r="AY669" s="507"/>
      <c r="AZ669" s="507"/>
      <c r="BA669" s="507"/>
      <c r="BB669" s="507"/>
      <c r="BC669" s="507"/>
      <c r="BD669" s="507"/>
      <c r="BE669" s="507"/>
      <c r="BF669" s="507"/>
      <c r="BG669" s="507"/>
      <c r="BH669" s="507"/>
      <c r="BI669" s="507"/>
      <c r="BJ669" s="507"/>
      <c r="BK669" s="507"/>
      <c r="BL669" s="507"/>
      <c r="BM669" s="507"/>
    </row>
    <row r="670" spans="1:65" ht="27" customHeight="1" x14ac:dyDescent="0.2">
      <c r="A670" s="564"/>
      <c r="B670" s="507"/>
      <c r="C670" s="507"/>
      <c r="D670" s="507"/>
      <c r="E670" s="507"/>
      <c r="F670" s="507"/>
      <c r="G670" s="507"/>
      <c r="H670" s="506"/>
      <c r="I670" s="1014"/>
      <c r="J670" s="506"/>
      <c r="K670" s="557"/>
      <c r="L670" s="506"/>
      <c r="M670" s="506"/>
      <c r="N670" s="506"/>
      <c r="O670" s="506"/>
      <c r="P670" s="1013"/>
      <c r="Q670" s="506"/>
      <c r="R670" s="558"/>
      <c r="S670" s="506"/>
      <c r="T670" s="506"/>
      <c r="U670" s="1012"/>
      <c r="V670" s="743"/>
      <c r="W670" s="506"/>
      <c r="X670" s="742"/>
      <c r="Y670" s="557"/>
      <c r="Z670" s="506"/>
      <c r="AA670" s="507"/>
      <c r="AB670" s="507"/>
      <c r="AC670" s="564"/>
      <c r="AD670" s="507"/>
      <c r="AE670" s="507"/>
      <c r="AF670" s="507"/>
      <c r="AG670" s="507"/>
      <c r="AH670" s="507"/>
      <c r="AI670" s="507"/>
      <c r="AJ670" s="507"/>
      <c r="AK670" s="507"/>
      <c r="AL670" s="507"/>
      <c r="AM670" s="507"/>
      <c r="AN670" s="507"/>
      <c r="AO670" s="507"/>
      <c r="AP670" s="507"/>
      <c r="AQ670" s="563"/>
      <c r="AR670" s="563"/>
      <c r="AS670" s="507"/>
      <c r="AT670" s="507"/>
      <c r="AU670" s="507"/>
      <c r="AV670" s="507"/>
      <c r="AW670" s="507"/>
      <c r="AX670" s="507"/>
      <c r="AY670" s="507"/>
      <c r="AZ670" s="507"/>
      <c r="BA670" s="507"/>
      <c r="BB670" s="507"/>
      <c r="BC670" s="507"/>
      <c r="BD670" s="507"/>
      <c r="BE670" s="507"/>
      <c r="BF670" s="507"/>
      <c r="BG670" s="507"/>
      <c r="BH670" s="507"/>
      <c r="BI670" s="507"/>
      <c r="BJ670" s="507"/>
      <c r="BK670" s="507"/>
      <c r="BL670" s="507"/>
      <c r="BM670" s="507"/>
    </row>
    <row r="671" spans="1:65" ht="27" customHeight="1" x14ac:dyDescent="0.2">
      <c r="A671" s="564"/>
      <c r="B671" s="507"/>
      <c r="C671" s="507"/>
      <c r="D671" s="507"/>
      <c r="E671" s="507"/>
      <c r="F671" s="507"/>
      <c r="G671" s="507"/>
      <c r="H671" s="506"/>
      <c r="I671" s="1014"/>
      <c r="J671" s="506"/>
      <c r="K671" s="557"/>
      <c r="L671" s="506"/>
      <c r="M671" s="506"/>
      <c r="N671" s="506"/>
      <c r="O671" s="506"/>
      <c r="P671" s="1013"/>
      <c r="Q671" s="506"/>
      <c r="R671" s="558"/>
      <c r="S671" s="506"/>
      <c r="T671" s="506"/>
      <c r="U671" s="1012"/>
      <c r="V671" s="743"/>
      <c r="W671" s="506"/>
      <c r="X671" s="742"/>
      <c r="Y671" s="557"/>
      <c r="Z671" s="506"/>
      <c r="AA671" s="507"/>
      <c r="AB671" s="507"/>
      <c r="AC671" s="564"/>
      <c r="AD671" s="507"/>
      <c r="AE671" s="507"/>
      <c r="AF671" s="507"/>
      <c r="AG671" s="507"/>
      <c r="AH671" s="507"/>
      <c r="AI671" s="507"/>
      <c r="AJ671" s="507"/>
      <c r="AK671" s="507"/>
      <c r="AL671" s="507"/>
      <c r="AM671" s="507"/>
      <c r="AN671" s="507"/>
      <c r="AO671" s="507"/>
      <c r="AP671" s="507"/>
      <c r="AQ671" s="563"/>
      <c r="AR671" s="563"/>
      <c r="AS671" s="507"/>
      <c r="AT671" s="507"/>
      <c r="AU671" s="507"/>
      <c r="AV671" s="507"/>
      <c r="AW671" s="507"/>
      <c r="AX671" s="507"/>
      <c r="AY671" s="507"/>
      <c r="AZ671" s="507"/>
      <c r="BA671" s="507"/>
      <c r="BB671" s="507"/>
      <c r="BC671" s="507"/>
      <c r="BD671" s="507"/>
      <c r="BE671" s="507"/>
      <c r="BF671" s="507"/>
      <c r="BG671" s="507"/>
      <c r="BH671" s="507"/>
      <c r="BI671" s="507"/>
      <c r="BJ671" s="507"/>
      <c r="BK671" s="507"/>
      <c r="BL671" s="507"/>
      <c r="BM671" s="507"/>
    </row>
    <row r="672" spans="1:65" ht="27" customHeight="1" x14ac:dyDescent="0.2">
      <c r="A672" s="564"/>
      <c r="B672" s="507"/>
      <c r="C672" s="507"/>
      <c r="D672" s="507"/>
      <c r="E672" s="507"/>
      <c r="F672" s="507"/>
      <c r="G672" s="507"/>
      <c r="H672" s="506"/>
      <c r="I672" s="1014"/>
      <c r="J672" s="506"/>
      <c r="K672" s="557"/>
      <c r="L672" s="506"/>
      <c r="M672" s="506"/>
      <c r="N672" s="506"/>
      <c r="O672" s="506"/>
      <c r="P672" s="1013"/>
      <c r="Q672" s="506"/>
      <c r="R672" s="558"/>
      <c r="S672" s="506"/>
      <c r="T672" s="506"/>
      <c r="U672" s="1012"/>
      <c r="V672" s="743"/>
      <c r="W672" s="506"/>
      <c r="X672" s="742"/>
      <c r="Y672" s="557"/>
      <c r="Z672" s="506"/>
      <c r="AA672" s="507"/>
      <c r="AB672" s="507"/>
      <c r="AC672" s="564"/>
      <c r="AD672" s="507"/>
      <c r="AE672" s="507"/>
      <c r="AF672" s="507"/>
      <c r="AG672" s="507"/>
      <c r="AH672" s="507"/>
      <c r="AI672" s="507"/>
      <c r="AJ672" s="507"/>
      <c r="AK672" s="507"/>
      <c r="AL672" s="507"/>
      <c r="AM672" s="507"/>
      <c r="AN672" s="507"/>
      <c r="AO672" s="507"/>
      <c r="AP672" s="507"/>
      <c r="AQ672" s="563"/>
      <c r="AR672" s="563"/>
      <c r="AS672" s="507"/>
      <c r="AT672" s="507"/>
      <c r="AU672" s="507"/>
      <c r="AV672" s="507"/>
      <c r="AW672" s="507"/>
      <c r="AX672" s="507"/>
      <c r="AY672" s="507"/>
      <c r="AZ672" s="507"/>
      <c r="BA672" s="507"/>
      <c r="BB672" s="507"/>
      <c r="BC672" s="507"/>
      <c r="BD672" s="507"/>
      <c r="BE672" s="507"/>
      <c r="BF672" s="507"/>
      <c r="BG672" s="507"/>
      <c r="BH672" s="507"/>
      <c r="BI672" s="507"/>
      <c r="BJ672" s="507"/>
      <c r="BK672" s="507"/>
      <c r="BL672" s="507"/>
      <c r="BM672" s="507"/>
    </row>
    <row r="673" spans="1:65" ht="27" customHeight="1" x14ac:dyDescent="0.2">
      <c r="A673" s="564"/>
      <c r="B673" s="507"/>
      <c r="C673" s="507"/>
      <c r="D673" s="507"/>
      <c r="E673" s="507"/>
      <c r="F673" s="507"/>
      <c r="G673" s="507"/>
      <c r="H673" s="506"/>
      <c r="I673" s="1014"/>
      <c r="J673" s="506"/>
      <c r="K673" s="557"/>
      <c r="L673" s="506"/>
      <c r="M673" s="506"/>
      <c r="N673" s="506"/>
      <c r="O673" s="506"/>
      <c r="P673" s="1013"/>
      <c r="Q673" s="506"/>
      <c r="R673" s="558"/>
      <c r="S673" s="506"/>
      <c r="T673" s="506"/>
      <c r="U673" s="1012"/>
      <c r="V673" s="743"/>
      <c r="W673" s="506"/>
      <c r="X673" s="742"/>
      <c r="Y673" s="557"/>
      <c r="Z673" s="506"/>
      <c r="AA673" s="507"/>
      <c r="AB673" s="507"/>
      <c r="AC673" s="564"/>
      <c r="AD673" s="507"/>
      <c r="AE673" s="507"/>
      <c r="AF673" s="507"/>
      <c r="AG673" s="507"/>
      <c r="AH673" s="507"/>
      <c r="AI673" s="507"/>
      <c r="AJ673" s="507"/>
      <c r="AK673" s="507"/>
      <c r="AL673" s="507"/>
      <c r="AM673" s="507"/>
      <c r="AN673" s="507"/>
      <c r="AO673" s="507"/>
      <c r="AP673" s="507"/>
      <c r="AQ673" s="563"/>
      <c r="AR673" s="563"/>
      <c r="AS673" s="507"/>
      <c r="AT673" s="507"/>
      <c r="AU673" s="507"/>
      <c r="AV673" s="507"/>
      <c r="AW673" s="507"/>
      <c r="AX673" s="507"/>
      <c r="AY673" s="507"/>
      <c r="AZ673" s="507"/>
      <c r="BA673" s="507"/>
      <c r="BB673" s="507"/>
      <c r="BC673" s="507"/>
      <c r="BD673" s="507"/>
      <c r="BE673" s="507"/>
      <c r="BF673" s="507"/>
      <c r="BG673" s="507"/>
      <c r="BH673" s="507"/>
      <c r="BI673" s="507"/>
      <c r="BJ673" s="507"/>
      <c r="BK673" s="507"/>
      <c r="BL673" s="507"/>
      <c r="BM673" s="507"/>
    </row>
    <row r="674" spans="1:65" ht="27" customHeight="1" x14ac:dyDescent="0.2">
      <c r="A674" s="564"/>
      <c r="B674" s="507"/>
      <c r="C674" s="507"/>
      <c r="D674" s="507"/>
      <c r="E674" s="507"/>
      <c r="F674" s="507"/>
      <c r="G674" s="507"/>
      <c r="H674" s="506"/>
      <c r="I674" s="1014"/>
      <c r="J674" s="506"/>
      <c r="K674" s="557"/>
      <c r="L674" s="506"/>
      <c r="M674" s="506"/>
      <c r="N674" s="506"/>
      <c r="O674" s="506"/>
      <c r="P674" s="1013"/>
      <c r="Q674" s="506"/>
      <c r="R674" s="558"/>
      <c r="S674" s="506"/>
      <c r="T674" s="506"/>
      <c r="U674" s="1012"/>
      <c r="V674" s="743"/>
      <c r="W674" s="506"/>
      <c r="X674" s="742"/>
      <c r="Y674" s="557"/>
      <c r="Z674" s="506"/>
      <c r="AA674" s="507"/>
      <c r="AB674" s="507"/>
      <c r="AC674" s="564"/>
      <c r="AD674" s="507"/>
      <c r="AE674" s="507"/>
      <c r="AF674" s="507"/>
      <c r="AG674" s="507"/>
      <c r="AH674" s="507"/>
      <c r="AI674" s="507"/>
      <c r="AJ674" s="507"/>
      <c r="AK674" s="507"/>
      <c r="AL674" s="507"/>
      <c r="AM674" s="507"/>
      <c r="AN674" s="507"/>
      <c r="AO674" s="507"/>
      <c r="AP674" s="507"/>
      <c r="AQ674" s="563"/>
      <c r="AR674" s="563"/>
      <c r="AS674" s="507"/>
      <c r="AT674" s="507"/>
      <c r="AU674" s="507"/>
      <c r="AV674" s="507"/>
      <c r="AW674" s="507"/>
      <c r="AX674" s="507"/>
      <c r="AY674" s="507"/>
      <c r="AZ674" s="507"/>
      <c r="BA674" s="507"/>
      <c r="BB674" s="507"/>
      <c r="BC674" s="507"/>
      <c r="BD674" s="507"/>
      <c r="BE674" s="507"/>
      <c r="BF674" s="507"/>
      <c r="BG674" s="507"/>
      <c r="BH674" s="507"/>
      <c r="BI674" s="507"/>
      <c r="BJ674" s="507"/>
      <c r="BK674" s="507"/>
      <c r="BL674" s="507"/>
      <c r="BM674" s="507"/>
    </row>
    <row r="675" spans="1:65" ht="27" customHeight="1" x14ac:dyDescent="0.2">
      <c r="A675" s="564"/>
      <c r="B675" s="507"/>
      <c r="C675" s="507"/>
      <c r="D675" s="507"/>
      <c r="E675" s="507"/>
      <c r="F675" s="507"/>
      <c r="G675" s="507"/>
      <c r="H675" s="506"/>
      <c r="I675" s="1014"/>
      <c r="J675" s="506"/>
      <c r="K675" s="557"/>
      <c r="L675" s="506"/>
      <c r="M675" s="506"/>
      <c r="N675" s="506"/>
      <c r="O675" s="506"/>
      <c r="P675" s="1013"/>
      <c r="Q675" s="506"/>
      <c r="R675" s="558"/>
      <c r="S675" s="506"/>
      <c r="T675" s="506"/>
      <c r="U675" s="1012"/>
      <c r="V675" s="743"/>
      <c r="W675" s="506"/>
      <c r="X675" s="742"/>
      <c r="Y675" s="557"/>
      <c r="Z675" s="506"/>
      <c r="AA675" s="507"/>
      <c r="AB675" s="507"/>
      <c r="AC675" s="564"/>
      <c r="AD675" s="507"/>
      <c r="AE675" s="507"/>
      <c r="AF675" s="507"/>
      <c r="AG675" s="507"/>
      <c r="AH675" s="507"/>
      <c r="AI675" s="507"/>
      <c r="AJ675" s="507"/>
      <c r="AK675" s="507"/>
      <c r="AL675" s="507"/>
      <c r="AM675" s="507"/>
      <c r="AN675" s="507"/>
      <c r="AO675" s="507"/>
      <c r="AP675" s="507"/>
      <c r="AQ675" s="563"/>
      <c r="AR675" s="563"/>
      <c r="AS675" s="507"/>
      <c r="AT675" s="507"/>
      <c r="AU675" s="507"/>
      <c r="AV675" s="507"/>
      <c r="AW675" s="507"/>
      <c r="AX675" s="507"/>
      <c r="AY675" s="507"/>
      <c r="AZ675" s="507"/>
      <c r="BA675" s="507"/>
      <c r="BB675" s="507"/>
      <c r="BC675" s="507"/>
      <c r="BD675" s="507"/>
      <c r="BE675" s="507"/>
      <c r="BF675" s="507"/>
      <c r="BG675" s="507"/>
      <c r="BH675" s="507"/>
      <c r="BI675" s="507"/>
      <c r="BJ675" s="507"/>
      <c r="BK675" s="507"/>
      <c r="BL675" s="507"/>
      <c r="BM675" s="507"/>
    </row>
    <row r="676" spans="1:65" ht="27" customHeight="1" x14ac:dyDescent="0.2">
      <c r="A676" s="564"/>
      <c r="B676" s="507"/>
      <c r="C676" s="507"/>
      <c r="D676" s="507"/>
      <c r="E676" s="507"/>
      <c r="F676" s="507"/>
      <c r="G676" s="507"/>
      <c r="H676" s="506"/>
      <c r="I676" s="1014"/>
      <c r="J676" s="506"/>
      <c r="K676" s="557"/>
      <c r="L676" s="506"/>
      <c r="M676" s="506"/>
      <c r="N676" s="506"/>
      <c r="O676" s="506"/>
      <c r="P676" s="1013"/>
      <c r="Q676" s="506"/>
      <c r="R676" s="558"/>
      <c r="S676" s="506"/>
      <c r="T676" s="506"/>
      <c r="U676" s="1012"/>
      <c r="V676" s="743"/>
      <c r="W676" s="506"/>
      <c r="X676" s="742"/>
      <c r="Y676" s="557"/>
      <c r="Z676" s="506"/>
      <c r="AA676" s="507"/>
      <c r="AB676" s="507"/>
      <c r="AC676" s="564"/>
      <c r="AD676" s="507"/>
      <c r="AE676" s="507"/>
      <c r="AF676" s="507"/>
      <c r="AG676" s="507"/>
      <c r="AH676" s="507"/>
      <c r="AI676" s="507"/>
      <c r="AJ676" s="507"/>
      <c r="AK676" s="507"/>
      <c r="AL676" s="507"/>
      <c r="AM676" s="507"/>
      <c r="AN676" s="507"/>
      <c r="AO676" s="507"/>
      <c r="AP676" s="507"/>
      <c r="AQ676" s="563"/>
      <c r="AR676" s="563"/>
      <c r="AS676" s="507"/>
      <c r="AT676" s="507"/>
      <c r="AU676" s="507"/>
      <c r="AV676" s="507"/>
      <c r="AW676" s="507"/>
      <c r="AX676" s="507"/>
      <c r="AY676" s="507"/>
      <c r="AZ676" s="507"/>
      <c r="BA676" s="507"/>
      <c r="BB676" s="507"/>
      <c r="BC676" s="507"/>
      <c r="BD676" s="507"/>
      <c r="BE676" s="507"/>
      <c r="BF676" s="507"/>
      <c r="BG676" s="507"/>
      <c r="BH676" s="507"/>
      <c r="BI676" s="507"/>
      <c r="BJ676" s="507"/>
      <c r="BK676" s="507"/>
      <c r="BL676" s="507"/>
      <c r="BM676" s="507"/>
    </row>
    <row r="677" spans="1:65" ht="27" customHeight="1" x14ac:dyDescent="0.2">
      <c r="A677" s="564"/>
      <c r="B677" s="507"/>
      <c r="C677" s="507"/>
      <c r="D677" s="507"/>
      <c r="E677" s="507"/>
      <c r="F677" s="507"/>
      <c r="G677" s="507"/>
      <c r="H677" s="506"/>
      <c r="I677" s="1014"/>
      <c r="J677" s="506"/>
      <c r="K677" s="557"/>
      <c r="L677" s="506"/>
      <c r="M677" s="506"/>
      <c r="N677" s="506"/>
      <c r="O677" s="506"/>
      <c r="P677" s="1013"/>
      <c r="Q677" s="506"/>
      <c r="R677" s="558"/>
      <c r="S677" s="506"/>
      <c r="T677" s="506"/>
      <c r="U677" s="1012"/>
      <c r="V677" s="743"/>
      <c r="W677" s="506"/>
      <c r="X677" s="742"/>
      <c r="Y677" s="557"/>
      <c r="Z677" s="506"/>
      <c r="AA677" s="507"/>
      <c r="AB677" s="507"/>
      <c r="AC677" s="564"/>
      <c r="AD677" s="507"/>
      <c r="AE677" s="507"/>
      <c r="AF677" s="507"/>
      <c r="AG677" s="507"/>
      <c r="AH677" s="507"/>
      <c r="AI677" s="507"/>
      <c r="AJ677" s="507"/>
      <c r="AK677" s="507"/>
      <c r="AL677" s="507"/>
      <c r="AM677" s="507"/>
      <c r="AN677" s="507"/>
      <c r="AO677" s="507"/>
      <c r="AP677" s="507"/>
      <c r="AQ677" s="563"/>
      <c r="AR677" s="563"/>
      <c r="AS677" s="507"/>
      <c r="AT677" s="507"/>
      <c r="AU677" s="507"/>
      <c r="AV677" s="507"/>
      <c r="AW677" s="507"/>
      <c r="AX677" s="507"/>
      <c r="AY677" s="507"/>
      <c r="AZ677" s="507"/>
      <c r="BA677" s="507"/>
      <c r="BB677" s="507"/>
      <c r="BC677" s="507"/>
      <c r="BD677" s="507"/>
      <c r="BE677" s="507"/>
      <c r="BF677" s="507"/>
      <c r="BG677" s="507"/>
      <c r="BH677" s="507"/>
      <c r="BI677" s="507"/>
      <c r="BJ677" s="507"/>
      <c r="BK677" s="507"/>
      <c r="BL677" s="507"/>
      <c r="BM677" s="507"/>
    </row>
    <row r="678" spans="1:65" ht="27" customHeight="1" x14ac:dyDescent="0.2">
      <c r="A678" s="564"/>
      <c r="B678" s="507"/>
      <c r="C678" s="507"/>
      <c r="D678" s="507"/>
      <c r="E678" s="507"/>
      <c r="F678" s="507"/>
      <c r="G678" s="507"/>
      <c r="H678" s="506"/>
      <c r="I678" s="1014"/>
      <c r="J678" s="506"/>
      <c r="K678" s="557"/>
      <c r="L678" s="506"/>
      <c r="M678" s="506"/>
      <c r="N678" s="506"/>
      <c r="O678" s="506"/>
      <c r="P678" s="1013"/>
      <c r="Q678" s="506"/>
      <c r="R678" s="558"/>
      <c r="S678" s="506"/>
      <c r="T678" s="506"/>
      <c r="U678" s="1012"/>
      <c r="V678" s="743"/>
      <c r="W678" s="506"/>
      <c r="X678" s="742"/>
      <c r="Y678" s="557"/>
      <c r="Z678" s="506"/>
      <c r="AA678" s="507"/>
      <c r="AB678" s="507"/>
      <c r="AC678" s="564"/>
      <c r="AD678" s="507"/>
      <c r="AE678" s="507"/>
      <c r="AF678" s="507"/>
      <c r="AG678" s="507"/>
      <c r="AH678" s="507"/>
      <c r="AI678" s="507"/>
      <c r="AJ678" s="507"/>
      <c r="AK678" s="507"/>
      <c r="AL678" s="507"/>
      <c r="AM678" s="507"/>
      <c r="AN678" s="507"/>
      <c r="AO678" s="507"/>
      <c r="AP678" s="507"/>
      <c r="AQ678" s="563"/>
      <c r="AR678" s="563"/>
      <c r="AS678" s="507"/>
      <c r="AT678" s="507"/>
      <c r="AU678" s="507"/>
      <c r="AV678" s="507"/>
      <c r="AW678" s="507"/>
      <c r="AX678" s="507"/>
      <c r="AY678" s="507"/>
      <c r="AZ678" s="507"/>
      <c r="BA678" s="507"/>
      <c r="BB678" s="507"/>
      <c r="BC678" s="507"/>
      <c r="BD678" s="507"/>
      <c r="BE678" s="507"/>
      <c r="BF678" s="507"/>
      <c r="BG678" s="507"/>
      <c r="BH678" s="507"/>
      <c r="BI678" s="507"/>
      <c r="BJ678" s="507"/>
      <c r="BK678" s="507"/>
      <c r="BL678" s="507"/>
      <c r="BM678" s="507"/>
    </row>
    <row r="679" spans="1:65" ht="27" customHeight="1" x14ac:dyDescent="0.2">
      <c r="A679" s="564"/>
      <c r="B679" s="507"/>
      <c r="C679" s="507"/>
      <c r="D679" s="507"/>
      <c r="E679" s="507"/>
      <c r="F679" s="507"/>
      <c r="G679" s="507"/>
      <c r="H679" s="506"/>
      <c r="I679" s="1014"/>
      <c r="J679" s="506"/>
      <c r="K679" s="557"/>
      <c r="L679" s="506"/>
      <c r="M679" s="506"/>
      <c r="N679" s="506"/>
      <c r="O679" s="506"/>
      <c r="P679" s="1013"/>
      <c r="Q679" s="506"/>
      <c r="R679" s="558"/>
      <c r="S679" s="506"/>
      <c r="T679" s="506"/>
      <c r="U679" s="1012"/>
      <c r="V679" s="743"/>
      <c r="W679" s="506"/>
      <c r="X679" s="742"/>
      <c r="Y679" s="557"/>
      <c r="Z679" s="506"/>
      <c r="AA679" s="507"/>
      <c r="AB679" s="507"/>
      <c r="AC679" s="564"/>
      <c r="AD679" s="507"/>
      <c r="AE679" s="507"/>
      <c r="AF679" s="507"/>
      <c r="AG679" s="507"/>
      <c r="AH679" s="507"/>
      <c r="AI679" s="507"/>
      <c r="AJ679" s="507"/>
      <c r="AK679" s="507"/>
      <c r="AL679" s="507"/>
      <c r="AM679" s="507"/>
      <c r="AN679" s="507"/>
      <c r="AO679" s="507"/>
      <c r="AP679" s="507"/>
      <c r="AQ679" s="563"/>
      <c r="AR679" s="563"/>
      <c r="AS679" s="507"/>
      <c r="AT679" s="507"/>
      <c r="AU679" s="507"/>
      <c r="AV679" s="507"/>
      <c r="AW679" s="507"/>
      <c r="AX679" s="507"/>
      <c r="AY679" s="507"/>
      <c r="AZ679" s="507"/>
      <c r="BA679" s="507"/>
      <c r="BB679" s="507"/>
      <c r="BC679" s="507"/>
      <c r="BD679" s="507"/>
      <c r="BE679" s="507"/>
      <c r="BF679" s="507"/>
      <c r="BG679" s="507"/>
      <c r="BH679" s="507"/>
      <c r="BI679" s="507"/>
      <c r="BJ679" s="507"/>
      <c r="BK679" s="507"/>
      <c r="BL679" s="507"/>
      <c r="BM679" s="507"/>
    </row>
    <row r="680" spans="1:65" ht="27" customHeight="1" x14ac:dyDescent="0.2">
      <c r="A680" s="564"/>
      <c r="B680" s="507"/>
      <c r="C680" s="507"/>
      <c r="D680" s="507"/>
      <c r="E680" s="507"/>
      <c r="F680" s="507"/>
      <c r="G680" s="507"/>
      <c r="H680" s="506"/>
      <c r="I680" s="1014"/>
      <c r="J680" s="506"/>
      <c r="K680" s="557"/>
      <c r="L680" s="506"/>
      <c r="M680" s="506"/>
      <c r="N680" s="506"/>
      <c r="O680" s="506"/>
      <c r="P680" s="1013"/>
      <c r="Q680" s="506"/>
      <c r="R680" s="558"/>
      <c r="S680" s="506"/>
      <c r="T680" s="506"/>
      <c r="U680" s="1012"/>
      <c r="V680" s="743"/>
      <c r="W680" s="506"/>
      <c r="X680" s="742"/>
      <c r="Y680" s="557"/>
      <c r="Z680" s="506"/>
      <c r="AA680" s="507"/>
      <c r="AB680" s="507"/>
      <c r="AC680" s="564"/>
      <c r="AD680" s="507"/>
      <c r="AE680" s="507"/>
      <c r="AF680" s="507"/>
      <c r="AG680" s="507"/>
      <c r="AH680" s="507"/>
      <c r="AI680" s="507"/>
      <c r="AJ680" s="507"/>
      <c r="AK680" s="507"/>
      <c r="AL680" s="507"/>
      <c r="AM680" s="507"/>
      <c r="AN680" s="507"/>
      <c r="AO680" s="507"/>
      <c r="AP680" s="507"/>
      <c r="AQ680" s="563"/>
      <c r="AR680" s="563"/>
      <c r="AS680" s="507"/>
      <c r="AT680" s="507"/>
      <c r="AU680" s="507"/>
      <c r="AV680" s="507"/>
      <c r="AW680" s="507"/>
      <c r="AX680" s="507"/>
      <c r="AY680" s="507"/>
      <c r="AZ680" s="507"/>
      <c r="BA680" s="507"/>
      <c r="BB680" s="507"/>
      <c r="BC680" s="507"/>
      <c r="BD680" s="507"/>
      <c r="BE680" s="507"/>
      <c r="BF680" s="507"/>
      <c r="BG680" s="507"/>
      <c r="BH680" s="507"/>
      <c r="BI680" s="507"/>
      <c r="BJ680" s="507"/>
      <c r="BK680" s="507"/>
      <c r="BL680" s="507"/>
      <c r="BM680" s="507"/>
    </row>
    <row r="681" spans="1:65" ht="27" customHeight="1" x14ac:dyDescent="0.2">
      <c r="A681" s="564"/>
      <c r="B681" s="507"/>
      <c r="C681" s="507"/>
      <c r="D681" s="507"/>
      <c r="E681" s="507"/>
      <c r="F681" s="507"/>
      <c r="G681" s="507"/>
      <c r="H681" s="506"/>
      <c r="I681" s="1014"/>
      <c r="J681" s="506"/>
      <c r="K681" s="557"/>
      <c r="L681" s="506"/>
      <c r="M681" s="506"/>
      <c r="N681" s="506"/>
      <c r="O681" s="506"/>
      <c r="P681" s="1013"/>
      <c r="Q681" s="506"/>
      <c r="R681" s="558"/>
      <c r="S681" s="506"/>
      <c r="T681" s="506"/>
      <c r="U681" s="1012"/>
      <c r="V681" s="743"/>
      <c r="W681" s="506"/>
      <c r="X681" s="742"/>
      <c r="Y681" s="557"/>
      <c r="Z681" s="506"/>
      <c r="AA681" s="507"/>
      <c r="AB681" s="507"/>
      <c r="AC681" s="564"/>
      <c r="AD681" s="507"/>
      <c r="AE681" s="507"/>
      <c r="AF681" s="507"/>
      <c r="AG681" s="507"/>
      <c r="AH681" s="507"/>
      <c r="AI681" s="507"/>
      <c r="AJ681" s="507"/>
      <c r="AK681" s="507"/>
      <c r="AL681" s="507"/>
      <c r="AM681" s="507"/>
      <c r="AN681" s="507"/>
      <c r="AO681" s="507"/>
      <c r="AP681" s="507"/>
      <c r="AQ681" s="563"/>
      <c r="AR681" s="563"/>
      <c r="AS681" s="507"/>
      <c r="AT681" s="507"/>
      <c r="AU681" s="507"/>
      <c r="AV681" s="507"/>
      <c r="AW681" s="507"/>
      <c r="AX681" s="507"/>
      <c r="AY681" s="507"/>
      <c r="AZ681" s="507"/>
      <c r="BA681" s="507"/>
      <c r="BB681" s="507"/>
      <c r="BC681" s="507"/>
      <c r="BD681" s="507"/>
      <c r="BE681" s="507"/>
      <c r="BF681" s="507"/>
      <c r="BG681" s="507"/>
      <c r="BH681" s="507"/>
      <c r="BI681" s="507"/>
      <c r="BJ681" s="507"/>
      <c r="BK681" s="507"/>
      <c r="BL681" s="507"/>
      <c r="BM681" s="507"/>
    </row>
    <row r="682" spans="1:65" ht="27" customHeight="1" x14ac:dyDescent="0.2">
      <c r="A682" s="564"/>
      <c r="B682" s="507"/>
      <c r="C682" s="507"/>
      <c r="D682" s="507"/>
      <c r="E682" s="507"/>
      <c r="F682" s="507"/>
      <c r="G682" s="507"/>
      <c r="H682" s="506"/>
      <c r="I682" s="1014"/>
      <c r="J682" s="506"/>
      <c r="K682" s="557"/>
      <c r="L682" s="506"/>
      <c r="M682" s="506"/>
      <c r="N682" s="506"/>
      <c r="O682" s="506"/>
      <c r="P682" s="1013"/>
      <c r="Q682" s="506"/>
      <c r="R682" s="558"/>
      <c r="S682" s="506"/>
      <c r="T682" s="506"/>
      <c r="U682" s="1012"/>
      <c r="V682" s="743"/>
      <c r="W682" s="506"/>
      <c r="X682" s="742"/>
      <c r="Y682" s="557"/>
      <c r="Z682" s="506"/>
      <c r="AA682" s="507"/>
      <c r="AB682" s="507"/>
      <c r="AC682" s="564"/>
      <c r="AD682" s="507"/>
      <c r="AE682" s="507"/>
      <c r="AF682" s="507"/>
      <c r="AG682" s="507"/>
      <c r="AH682" s="507"/>
      <c r="AI682" s="507"/>
      <c r="AJ682" s="507"/>
      <c r="AK682" s="507"/>
      <c r="AL682" s="507"/>
      <c r="AM682" s="507"/>
      <c r="AN682" s="507"/>
      <c r="AO682" s="507"/>
      <c r="AP682" s="507"/>
      <c r="AQ682" s="563"/>
      <c r="AR682" s="563"/>
      <c r="AS682" s="507"/>
      <c r="AT682" s="507"/>
      <c r="AU682" s="507"/>
      <c r="AV682" s="507"/>
      <c r="AW682" s="507"/>
      <c r="AX682" s="507"/>
      <c r="AY682" s="507"/>
      <c r="AZ682" s="507"/>
      <c r="BA682" s="507"/>
      <c r="BB682" s="507"/>
      <c r="BC682" s="507"/>
      <c r="BD682" s="507"/>
      <c r="BE682" s="507"/>
      <c r="BF682" s="507"/>
      <c r="BG682" s="507"/>
      <c r="BH682" s="507"/>
      <c r="BI682" s="507"/>
      <c r="BJ682" s="507"/>
      <c r="BK682" s="507"/>
      <c r="BL682" s="507"/>
      <c r="BM682" s="507"/>
    </row>
    <row r="683" spans="1:65" ht="27" customHeight="1" x14ac:dyDescent="0.2">
      <c r="A683" s="564"/>
      <c r="B683" s="507"/>
      <c r="C683" s="507"/>
      <c r="D683" s="507"/>
      <c r="E683" s="507"/>
      <c r="F683" s="507"/>
      <c r="G683" s="507"/>
      <c r="H683" s="506"/>
      <c r="I683" s="1014"/>
      <c r="J683" s="506"/>
      <c r="K683" s="557"/>
      <c r="L683" s="506"/>
      <c r="M683" s="506"/>
      <c r="N683" s="506"/>
      <c r="O683" s="506"/>
      <c r="P683" s="1013"/>
      <c r="Q683" s="506"/>
      <c r="R683" s="558"/>
      <c r="S683" s="506"/>
      <c r="T683" s="506"/>
      <c r="U683" s="1012"/>
      <c r="V683" s="743"/>
      <c r="W683" s="506"/>
      <c r="X683" s="742"/>
      <c r="Y683" s="557"/>
      <c r="Z683" s="506"/>
      <c r="AA683" s="507"/>
      <c r="AB683" s="507"/>
      <c r="AC683" s="564"/>
      <c r="AD683" s="507"/>
      <c r="AE683" s="507"/>
      <c r="AF683" s="507"/>
      <c r="AG683" s="507"/>
      <c r="AH683" s="507"/>
      <c r="AI683" s="507"/>
      <c r="AJ683" s="507"/>
      <c r="AK683" s="507"/>
      <c r="AL683" s="507"/>
      <c r="AM683" s="507"/>
      <c r="AN683" s="507"/>
      <c r="AO683" s="507"/>
      <c r="AP683" s="507"/>
      <c r="AQ683" s="563"/>
      <c r="AR683" s="563"/>
      <c r="AS683" s="507"/>
      <c r="AT683" s="507"/>
      <c r="AU683" s="507"/>
      <c r="AV683" s="507"/>
      <c r="AW683" s="507"/>
      <c r="AX683" s="507"/>
      <c r="AY683" s="507"/>
      <c r="AZ683" s="507"/>
      <c r="BA683" s="507"/>
      <c r="BB683" s="507"/>
      <c r="BC683" s="507"/>
      <c r="BD683" s="507"/>
      <c r="BE683" s="507"/>
      <c r="BF683" s="507"/>
      <c r="BG683" s="507"/>
      <c r="BH683" s="507"/>
      <c r="BI683" s="507"/>
      <c r="BJ683" s="507"/>
      <c r="BK683" s="507"/>
      <c r="BL683" s="507"/>
      <c r="BM683" s="507"/>
    </row>
    <row r="684" spans="1:65" ht="27" customHeight="1" x14ac:dyDescent="0.2">
      <c r="A684" s="564"/>
      <c r="B684" s="507"/>
      <c r="C684" s="507"/>
      <c r="D684" s="507"/>
      <c r="E684" s="507"/>
      <c r="F684" s="507"/>
      <c r="G684" s="507"/>
      <c r="H684" s="506"/>
      <c r="I684" s="1014"/>
      <c r="J684" s="506"/>
      <c r="K684" s="557"/>
      <c r="L684" s="506"/>
      <c r="M684" s="506"/>
      <c r="N684" s="506"/>
      <c r="O684" s="506"/>
      <c r="P684" s="1013"/>
      <c r="Q684" s="506"/>
      <c r="R684" s="558"/>
      <c r="S684" s="506"/>
      <c r="T684" s="506"/>
      <c r="U684" s="1012"/>
      <c r="V684" s="743"/>
      <c r="W684" s="506"/>
      <c r="X684" s="742"/>
      <c r="Y684" s="557"/>
      <c r="Z684" s="506"/>
      <c r="AA684" s="507"/>
      <c r="AB684" s="507"/>
      <c r="AC684" s="564"/>
      <c r="AD684" s="507"/>
      <c r="AE684" s="507"/>
      <c r="AF684" s="507"/>
      <c r="AG684" s="507"/>
      <c r="AH684" s="507"/>
      <c r="AI684" s="507"/>
      <c r="AJ684" s="507"/>
      <c r="AK684" s="507"/>
      <c r="AL684" s="507"/>
      <c r="AM684" s="507"/>
      <c r="AN684" s="507"/>
      <c r="AO684" s="507"/>
      <c r="AP684" s="507"/>
      <c r="AQ684" s="563"/>
      <c r="AR684" s="563"/>
      <c r="AS684" s="507"/>
      <c r="AT684" s="507"/>
      <c r="AU684" s="507"/>
      <c r="AV684" s="507"/>
      <c r="AW684" s="507"/>
      <c r="AX684" s="507"/>
      <c r="AY684" s="507"/>
      <c r="AZ684" s="507"/>
      <c r="BA684" s="507"/>
      <c r="BB684" s="507"/>
      <c r="BC684" s="507"/>
      <c r="BD684" s="507"/>
      <c r="BE684" s="507"/>
      <c r="BF684" s="507"/>
      <c r="BG684" s="507"/>
      <c r="BH684" s="507"/>
      <c r="BI684" s="507"/>
      <c r="BJ684" s="507"/>
      <c r="BK684" s="507"/>
      <c r="BL684" s="507"/>
      <c r="BM684" s="507"/>
    </row>
    <row r="685" spans="1:65" ht="27" customHeight="1" x14ac:dyDescent="0.2">
      <c r="A685" s="564"/>
      <c r="B685" s="507"/>
      <c r="C685" s="507"/>
      <c r="D685" s="507"/>
      <c r="E685" s="507"/>
      <c r="F685" s="507"/>
      <c r="G685" s="507"/>
      <c r="H685" s="506"/>
      <c r="I685" s="1014"/>
      <c r="J685" s="506"/>
      <c r="K685" s="557"/>
      <c r="L685" s="506"/>
      <c r="M685" s="506"/>
      <c r="N685" s="506"/>
      <c r="O685" s="506"/>
      <c r="P685" s="1013"/>
      <c r="Q685" s="506"/>
      <c r="R685" s="558"/>
      <c r="S685" s="506"/>
      <c r="T685" s="506"/>
      <c r="U685" s="1012"/>
      <c r="V685" s="743"/>
      <c r="W685" s="506"/>
      <c r="X685" s="742"/>
      <c r="Y685" s="557"/>
      <c r="Z685" s="506"/>
      <c r="AA685" s="507"/>
      <c r="AB685" s="507"/>
      <c r="AC685" s="564"/>
      <c r="AD685" s="507"/>
      <c r="AE685" s="507"/>
      <c r="AF685" s="507"/>
      <c r="AG685" s="507"/>
      <c r="AH685" s="507"/>
      <c r="AI685" s="507"/>
      <c r="AJ685" s="507"/>
      <c r="AK685" s="507"/>
      <c r="AL685" s="507"/>
      <c r="AM685" s="507"/>
      <c r="AN685" s="507"/>
      <c r="AO685" s="507"/>
      <c r="AP685" s="507"/>
      <c r="AQ685" s="563"/>
      <c r="AR685" s="563"/>
      <c r="AS685" s="507"/>
      <c r="AT685" s="507"/>
      <c r="AU685" s="507"/>
      <c r="AV685" s="507"/>
      <c r="AW685" s="507"/>
      <c r="AX685" s="507"/>
      <c r="AY685" s="507"/>
      <c r="AZ685" s="507"/>
      <c r="BA685" s="507"/>
      <c r="BB685" s="507"/>
      <c r="BC685" s="507"/>
      <c r="BD685" s="507"/>
      <c r="BE685" s="507"/>
      <c r="BF685" s="507"/>
      <c r="BG685" s="507"/>
      <c r="BH685" s="507"/>
      <c r="BI685" s="507"/>
      <c r="BJ685" s="507"/>
      <c r="BK685" s="507"/>
      <c r="BL685" s="507"/>
      <c r="BM685" s="507"/>
    </row>
    <row r="686" spans="1:65" ht="27" customHeight="1" x14ac:dyDescent="0.2">
      <c r="A686" s="564"/>
      <c r="B686" s="507"/>
      <c r="C686" s="507"/>
      <c r="D686" s="507"/>
      <c r="E686" s="507"/>
      <c r="F686" s="507"/>
      <c r="G686" s="507"/>
      <c r="H686" s="506"/>
      <c r="I686" s="1014"/>
      <c r="J686" s="506"/>
      <c r="K686" s="557"/>
      <c r="L686" s="506"/>
      <c r="M686" s="506"/>
      <c r="N686" s="506"/>
      <c r="O686" s="506"/>
      <c r="P686" s="1013"/>
      <c r="Q686" s="506"/>
      <c r="R686" s="558"/>
      <c r="S686" s="506"/>
      <c r="T686" s="506"/>
      <c r="U686" s="1012"/>
      <c r="V686" s="743"/>
      <c r="W686" s="506"/>
      <c r="X686" s="742"/>
      <c r="Y686" s="557"/>
      <c r="Z686" s="506"/>
      <c r="AA686" s="507"/>
      <c r="AB686" s="507"/>
      <c r="AC686" s="564"/>
      <c r="AD686" s="507"/>
      <c r="AE686" s="507"/>
      <c r="AF686" s="507"/>
      <c r="AG686" s="507"/>
      <c r="AH686" s="507"/>
      <c r="AI686" s="507"/>
      <c r="AJ686" s="507"/>
      <c r="AK686" s="507"/>
      <c r="AL686" s="507"/>
      <c r="AM686" s="507"/>
      <c r="AN686" s="507"/>
      <c r="AO686" s="507"/>
      <c r="AP686" s="507"/>
      <c r="AQ686" s="563"/>
      <c r="AR686" s="563"/>
      <c r="AS686" s="507"/>
      <c r="AT686" s="507"/>
      <c r="AU686" s="507"/>
      <c r="AV686" s="507"/>
      <c r="AW686" s="507"/>
      <c r="AX686" s="507"/>
      <c r="AY686" s="507"/>
      <c r="AZ686" s="507"/>
      <c r="BA686" s="507"/>
      <c r="BB686" s="507"/>
      <c r="BC686" s="507"/>
      <c r="BD686" s="507"/>
      <c r="BE686" s="507"/>
      <c r="BF686" s="507"/>
      <c r="BG686" s="507"/>
      <c r="BH686" s="507"/>
      <c r="BI686" s="507"/>
      <c r="BJ686" s="507"/>
      <c r="BK686" s="507"/>
      <c r="BL686" s="507"/>
      <c r="BM686" s="507"/>
    </row>
    <row r="687" spans="1:65" ht="27" customHeight="1" x14ac:dyDescent="0.2">
      <c r="A687" s="564"/>
      <c r="B687" s="507"/>
      <c r="C687" s="507"/>
      <c r="D687" s="507"/>
      <c r="E687" s="507"/>
      <c r="F687" s="507"/>
      <c r="G687" s="507"/>
      <c r="H687" s="506"/>
      <c r="I687" s="1014"/>
      <c r="J687" s="506"/>
      <c r="K687" s="557"/>
      <c r="L687" s="506"/>
      <c r="M687" s="506"/>
      <c r="N687" s="506"/>
      <c r="O687" s="506"/>
      <c r="P687" s="1013"/>
      <c r="Q687" s="506"/>
      <c r="R687" s="558"/>
      <c r="S687" s="506"/>
      <c r="T687" s="506"/>
      <c r="U687" s="1012"/>
      <c r="V687" s="743"/>
      <c r="W687" s="506"/>
      <c r="X687" s="742"/>
      <c r="Y687" s="557"/>
      <c r="Z687" s="506"/>
      <c r="AA687" s="507"/>
      <c r="AB687" s="507"/>
      <c r="AC687" s="564"/>
      <c r="AD687" s="507"/>
      <c r="AE687" s="507"/>
      <c r="AF687" s="507"/>
      <c r="AG687" s="507"/>
      <c r="AH687" s="507"/>
      <c r="AI687" s="507"/>
      <c r="AJ687" s="507"/>
      <c r="AK687" s="507"/>
      <c r="AL687" s="507"/>
      <c r="AM687" s="507"/>
      <c r="AN687" s="507"/>
      <c r="AO687" s="507"/>
      <c r="AP687" s="507"/>
      <c r="AQ687" s="563"/>
      <c r="AR687" s="563"/>
      <c r="AS687" s="507"/>
      <c r="AT687" s="507"/>
      <c r="AU687" s="507"/>
      <c r="AV687" s="507"/>
      <c r="AW687" s="507"/>
      <c r="AX687" s="507"/>
      <c r="AY687" s="507"/>
      <c r="AZ687" s="507"/>
      <c r="BA687" s="507"/>
      <c r="BB687" s="507"/>
      <c r="BC687" s="507"/>
      <c r="BD687" s="507"/>
      <c r="BE687" s="507"/>
      <c r="BF687" s="507"/>
      <c r="BG687" s="507"/>
      <c r="BH687" s="507"/>
      <c r="BI687" s="507"/>
      <c r="BJ687" s="507"/>
      <c r="BK687" s="507"/>
      <c r="BL687" s="507"/>
      <c r="BM687" s="507"/>
    </row>
    <row r="688" spans="1:65" ht="27" customHeight="1" x14ac:dyDescent="0.2">
      <c r="A688" s="564"/>
      <c r="B688" s="507"/>
      <c r="C688" s="507"/>
      <c r="D688" s="507"/>
      <c r="E688" s="507"/>
      <c r="F688" s="507"/>
      <c r="G688" s="507"/>
      <c r="H688" s="506"/>
      <c r="I688" s="1014"/>
      <c r="J688" s="506"/>
      <c r="K688" s="557"/>
      <c r="L688" s="506"/>
      <c r="M688" s="506"/>
      <c r="N688" s="506"/>
      <c r="O688" s="506"/>
      <c r="P688" s="1013"/>
      <c r="Q688" s="506"/>
      <c r="R688" s="558"/>
      <c r="S688" s="506"/>
      <c r="T688" s="506"/>
      <c r="U688" s="1012"/>
      <c r="V688" s="743"/>
      <c r="W688" s="506"/>
      <c r="X688" s="742"/>
      <c r="Y688" s="557"/>
      <c r="Z688" s="506"/>
      <c r="AA688" s="507"/>
      <c r="AB688" s="507"/>
      <c r="AC688" s="564"/>
      <c r="AD688" s="507"/>
      <c r="AE688" s="507"/>
      <c r="AF688" s="507"/>
      <c r="AG688" s="507"/>
      <c r="AH688" s="507"/>
      <c r="AI688" s="507"/>
      <c r="AJ688" s="507"/>
      <c r="AK688" s="507"/>
      <c r="AL688" s="507"/>
      <c r="AM688" s="507"/>
      <c r="AN688" s="507"/>
      <c r="AO688" s="507"/>
      <c r="AP688" s="507"/>
      <c r="AQ688" s="563"/>
      <c r="AR688" s="563"/>
      <c r="AS688" s="507"/>
      <c r="AT688" s="507"/>
      <c r="AU688" s="507"/>
      <c r="AV688" s="507"/>
      <c r="AW688" s="507"/>
      <c r="AX688" s="507"/>
      <c r="AY688" s="507"/>
      <c r="AZ688" s="507"/>
      <c r="BA688" s="507"/>
      <c r="BB688" s="507"/>
      <c r="BC688" s="507"/>
      <c r="BD688" s="507"/>
      <c r="BE688" s="507"/>
      <c r="BF688" s="507"/>
      <c r="BG688" s="507"/>
      <c r="BH688" s="507"/>
      <c r="BI688" s="507"/>
      <c r="BJ688" s="507"/>
      <c r="BK688" s="507"/>
      <c r="BL688" s="507"/>
      <c r="BM688" s="507"/>
    </row>
    <row r="689" spans="1:65" ht="27" customHeight="1" x14ac:dyDescent="0.2">
      <c r="A689" s="564"/>
      <c r="B689" s="507"/>
      <c r="C689" s="507"/>
      <c r="D689" s="507"/>
      <c r="E689" s="507"/>
      <c r="F689" s="507"/>
      <c r="G689" s="507"/>
      <c r="H689" s="506"/>
      <c r="I689" s="1014"/>
      <c r="J689" s="506"/>
      <c r="K689" s="557"/>
      <c r="L689" s="506"/>
      <c r="M689" s="506"/>
      <c r="N689" s="506"/>
      <c r="O689" s="506"/>
      <c r="P689" s="1013"/>
      <c r="Q689" s="506"/>
      <c r="R689" s="558"/>
      <c r="S689" s="506"/>
      <c r="T689" s="506"/>
      <c r="U689" s="1012"/>
      <c r="V689" s="743"/>
      <c r="W689" s="506"/>
      <c r="X689" s="742"/>
      <c r="Y689" s="557"/>
      <c r="Z689" s="506"/>
      <c r="AA689" s="507"/>
      <c r="AB689" s="507"/>
      <c r="AC689" s="564"/>
      <c r="AD689" s="507"/>
      <c r="AE689" s="507"/>
      <c r="AF689" s="507"/>
      <c r="AG689" s="507"/>
      <c r="AH689" s="507"/>
      <c r="AI689" s="507"/>
      <c r="AJ689" s="507"/>
      <c r="AK689" s="507"/>
      <c r="AL689" s="507"/>
      <c r="AM689" s="507"/>
      <c r="AN689" s="507"/>
      <c r="AO689" s="507"/>
      <c r="AP689" s="507"/>
      <c r="AQ689" s="563"/>
      <c r="AR689" s="563"/>
      <c r="AS689" s="507"/>
      <c r="AT689" s="507"/>
      <c r="AU689" s="507"/>
      <c r="AV689" s="507"/>
      <c r="AW689" s="507"/>
      <c r="AX689" s="507"/>
      <c r="AY689" s="507"/>
      <c r="AZ689" s="507"/>
      <c r="BA689" s="507"/>
      <c r="BB689" s="507"/>
      <c r="BC689" s="507"/>
      <c r="BD689" s="507"/>
      <c r="BE689" s="507"/>
      <c r="BF689" s="507"/>
      <c r="BG689" s="507"/>
      <c r="BH689" s="507"/>
      <c r="BI689" s="507"/>
      <c r="BJ689" s="507"/>
      <c r="BK689" s="507"/>
      <c r="BL689" s="507"/>
      <c r="BM689" s="507"/>
    </row>
    <row r="690" spans="1:65" ht="27" customHeight="1" x14ac:dyDescent="0.2">
      <c r="A690" s="564"/>
      <c r="B690" s="507"/>
      <c r="C690" s="507"/>
      <c r="D690" s="507"/>
      <c r="E690" s="507"/>
      <c r="F690" s="507"/>
      <c r="G690" s="507"/>
      <c r="H690" s="506"/>
      <c r="I690" s="1014"/>
      <c r="J690" s="506"/>
      <c r="K690" s="557"/>
      <c r="L690" s="506"/>
      <c r="M690" s="506"/>
      <c r="N690" s="506"/>
      <c r="O690" s="506"/>
      <c r="P690" s="1013"/>
      <c r="Q690" s="506"/>
      <c r="R690" s="558"/>
      <c r="S690" s="506"/>
      <c r="T690" s="506"/>
      <c r="U690" s="1012"/>
      <c r="V690" s="743"/>
      <c r="W690" s="506"/>
      <c r="X690" s="742"/>
      <c r="Y690" s="557"/>
      <c r="Z690" s="506"/>
      <c r="AA690" s="507"/>
      <c r="AB690" s="507"/>
      <c r="AC690" s="564"/>
      <c r="AD690" s="507"/>
      <c r="AE690" s="507"/>
      <c r="AF690" s="507"/>
      <c r="AG690" s="507"/>
      <c r="AH690" s="507"/>
      <c r="AI690" s="507"/>
      <c r="AJ690" s="507"/>
      <c r="AK690" s="507"/>
      <c r="AL690" s="507"/>
      <c r="AM690" s="507"/>
      <c r="AN690" s="507"/>
      <c r="AO690" s="507"/>
      <c r="AP690" s="507"/>
      <c r="AQ690" s="563"/>
      <c r="AR690" s="563"/>
      <c r="AS690" s="507"/>
      <c r="AT690" s="507"/>
      <c r="AU690" s="507"/>
      <c r="AV690" s="507"/>
      <c r="AW690" s="507"/>
      <c r="AX690" s="507"/>
      <c r="AY690" s="507"/>
      <c r="AZ690" s="507"/>
      <c r="BA690" s="507"/>
      <c r="BB690" s="507"/>
      <c r="BC690" s="507"/>
      <c r="BD690" s="507"/>
      <c r="BE690" s="507"/>
      <c r="BF690" s="507"/>
      <c r="BG690" s="507"/>
      <c r="BH690" s="507"/>
      <c r="BI690" s="507"/>
      <c r="BJ690" s="507"/>
      <c r="BK690" s="507"/>
      <c r="BL690" s="507"/>
      <c r="BM690" s="507"/>
    </row>
    <row r="691" spans="1:65" ht="27" customHeight="1" x14ac:dyDescent="0.2">
      <c r="A691" s="564"/>
      <c r="B691" s="507"/>
      <c r="C691" s="507"/>
      <c r="D691" s="507"/>
      <c r="E691" s="507"/>
      <c r="F691" s="507"/>
      <c r="G691" s="507"/>
      <c r="H691" s="506"/>
      <c r="I691" s="1014"/>
      <c r="J691" s="506"/>
      <c r="K691" s="557"/>
      <c r="L691" s="506"/>
      <c r="M691" s="506"/>
      <c r="N691" s="506"/>
      <c r="O691" s="506"/>
      <c r="P691" s="1013"/>
      <c r="Q691" s="506"/>
      <c r="R691" s="558"/>
      <c r="S691" s="506"/>
      <c r="T691" s="506"/>
      <c r="U691" s="1012"/>
      <c r="V691" s="743"/>
      <c r="W691" s="506"/>
      <c r="X691" s="742"/>
      <c r="Y691" s="557"/>
      <c r="Z691" s="506"/>
      <c r="AA691" s="507"/>
      <c r="AB691" s="507"/>
      <c r="AC691" s="564"/>
      <c r="AD691" s="507"/>
      <c r="AE691" s="507"/>
      <c r="AF691" s="507"/>
      <c r="AG691" s="507"/>
      <c r="AH691" s="507"/>
      <c r="AI691" s="507"/>
      <c r="AJ691" s="507"/>
      <c r="AK691" s="507"/>
      <c r="AL691" s="507"/>
      <c r="AM691" s="507"/>
      <c r="AN691" s="507"/>
      <c r="AO691" s="507"/>
      <c r="AP691" s="507"/>
      <c r="AQ691" s="563"/>
      <c r="AR691" s="563"/>
      <c r="AS691" s="507"/>
      <c r="AT691" s="507"/>
      <c r="AU691" s="507"/>
      <c r="AV691" s="507"/>
      <c r="AW691" s="507"/>
      <c r="AX691" s="507"/>
      <c r="AY691" s="507"/>
      <c r="AZ691" s="507"/>
      <c r="BA691" s="507"/>
      <c r="BB691" s="507"/>
      <c r="BC691" s="507"/>
      <c r="BD691" s="507"/>
      <c r="BE691" s="507"/>
      <c r="BF691" s="507"/>
      <c r="BG691" s="507"/>
      <c r="BH691" s="507"/>
      <c r="BI691" s="507"/>
      <c r="BJ691" s="507"/>
      <c r="BK691" s="507"/>
      <c r="BL691" s="507"/>
      <c r="BM691" s="507"/>
    </row>
    <row r="692" spans="1:65" ht="27" customHeight="1" x14ac:dyDescent="0.2">
      <c r="A692" s="564"/>
      <c r="B692" s="507"/>
      <c r="C692" s="507"/>
      <c r="D692" s="507"/>
      <c r="E692" s="507"/>
      <c r="F692" s="507"/>
      <c r="G692" s="507"/>
      <c r="H692" s="506"/>
      <c r="I692" s="1014"/>
      <c r="J692" s="506"/>
      <c r="K692" s="557"/>
      <c r="L692" s="506"/>
      <c r="M692" s="506"/>
      <c r="N692" s="506"/>
      <c r="O692" s="506"/>
      <c r="P692" s="1013"/>
      <c r="Q692" s="506"/>
      <c r="R692" s="558"/>
      <c r="S692" s="506"/>
      <c r="T692" s="506"/>
      <c r="U692" s="1012"/>
      <c r="V692" s="743"/>
      <c r="W692" s="506"/>
      <c r="X692" s="742"/>
      <c r="Y692" s="557"/>
      <c r="Z692" s="506"/>
      <c r="AA692" s="507"/>
      <c r="AB692" s="507"/>
      <c r="AC692" s="564"/>
      <c r="AD692" s="507"/>
      <c r="AE692" s="507"/>
      <c r="AF692" s="507"/>
      <c r="AG692" s="507"/>
      <c r="AH692" s="507"/>
      <c r="AI692" s="507"/>
      <c r="AJ692" s="507"/>
      <c r="AK692" s="507"/>
      <c r="AL692" s="507"/>
      <c r="AM692" s="507"/>
      <c r="AN692" s="507"/>
      <c r="AO692" s="507"/>
      <c r="AP692" s="507"/>
      <c r="AQ692" s="563"/>
      <c r="AR692" s="563"/>
      <c r="AS692" s="507"/>
      <c r="AT692" s="507"/>
      <c r="AU692" s="507"/>
      <c r="AV692" s="507"/>
      <c r="AW692" s="507"/>
      <c r="AX692" s="507"/>
      <c r="AY692" s="507"/>
      <c r="AZ692" s="507"/>
      <c r="BA692" s="507"/>
      <c r="BB692" s="507"/>
      <c r="BC692" s="507"/>
      <c r="BD692" s="507"/>
      <c r="BE692" s="507"/>
      <c r="BF692" s="507"/>
      <c r="BG692" s="507"/>
      <c r="BH692" s="507"/>
      <c r="BI692" s="507"/>
      <c r="BJ692" s="507"/>
      <c r="BK692" s="507"/>
      <c r="BL692" s="507"/>
      <c r="BM692" s="507"/>
    </row>
    <row r="693" spans="1:65" ht="27" customHeight="1" x14ac:dyDescent="0.2">
      <c r="A693" s="564"/>
      <c r="B693" s="507"/>
      <c r="C693" s="507"/>
      <c r="D693" s="507"/>
      <c r="E693" s="507"/>
      <c r="F693" s="507"/>
      <c r="G693" s="507"/>
      <c r="H693" s="506"/>
      <c r="I693" s="1014"/>
      <c r="J693" s="506"/>
      <c r="K693" s="557"/>
      <c r="L693" s="506"/>
      <c r="M693" s="506"/>
      <c r="N693" s="506"/>
      <c r="O693" s="506"/>
      <c r="P693" s="1013"/>
      <c r="Q693" s="506"/>
      <c r="R693" s="558"/>
      <c r="S693" s="506"/>
      <c r="T693" s="506"/>
      <c r="U693" s="1012"/>
      <c r="V693" s="743"/>
      <c r="W693" s="506"/>
      <c r="X693" s="742"/>
      <c r="Y693" s="557"/>
      <c r="Z693" s="506"/>
      <c r="AA693" s="507"/>
      <c r="AB693" s="507"/>
      <c r="AC693" s="564"/>
      <c r="AD693" s="507"/>
      <c r="AE693" s="507"/>
      <c r="AF693" s="507"/>
      <c r="AG693" s="507"/>
      <c r="AH693" s="507"/>
      <c r="AI693" s="507"/>
      <c r="AJ693" s="507"/>
      <c r="AK693" s="507"/>
      <c r="AL693" s="507"/>
      <c r="AM693" s="507"/>
      <c r="AN693" s="507"/>
      <c r="AO693" s="507"/>
      <c r="AP693" s="507"/>
      <c r="AQ693" s="563"/>
      <c r="AR693" s="563"/>
      <c r="AS693" s="507"/>
      <c r="AT693" s="507"/>
      <c r="AU693" s="507"/>
      <c r="AV693" s="507"/>
      <c r="AW693" s="507"/>
      <c r="AX693" s="507"/>
      <c r="AY693" s="507"/>
      <c r="AZ693" s="507"/>
      <c r="BA693" s="507"/>
      <c r="BB693" s="507"/>
      <c r="BC693" s="507"/>
      <c r="BD693" s="507"/>
      <c r="BE693" s="507"/>
      <c r="BF693" s="507"/>
      <c r="BG693" s="507"/>
      <c r="BH693" s="507"/>
      <c r="BI693" s="507"/>
      <c r="BJ693" s="507"/>
      <c r="BK693" s="507"/>
      <c r="BL693" s="507"/>
      <c r="BM693" s="507"/>
    </row>
    <row r="694" spans="1:65" ht="27" customHeight="1" x14ac:dyDescent="0.2">
      <c r="A694" s="564"/>
      <c r="B694" s="507"/>
      <c r="C694" s="507"/>
      <c r="D694" s="507"/>
      <c r="E694" s="507"/>
      <c r="F694" s="507"/>
      <c r="G694" s="507"/>
      <c r="H694" s="506"/>
      <c r="I694" s="1014"/>
      <c r="J694" s="506"/>
      <c r="K694" s="557"/>
      <c r="L694" s="506"/>
      <c r="M694" s="506"/>
      <c r="N694" s="506"/>
      <c r="O694" s="506"/>
      <c r="P694" s="1013"/>
      <c r="Q694" s="506"/>
      <c r="R694" s="558"/>
      <c r="S694" s="506"/>
      <c r="T694" s="506"/>
      <c r="U694" s="1012"/>
      <c r="V694" s="743"/>
      <c r="W694" s="506"/>
      <c r="X694" s="742"/>
      <c r="Y694" s="557"/>
      <c r="Z694" s="506"/>
      <c r="AA694" s="507"/>
      <c r="AB694" s="507"/>
      <c r="AC694" s="564"/>
      <c r="AD694" s="507"/>
      <c r="AE694" s="507"/>
      <c r="AF694" s="507"/>
      <c r="AG694" s="507"/>
      <c r="AH694" s="507"/>
      <c r="AI694" s="507"/>
      <c r="AJ694" s="507"/>
      <c r="AK694" s="507"/>
      <c r="AL694" s="507"/>
      <c r="AM694" s="507"/>
      <c r="AN694" s="507"/>
      <c r="AO694" s="507"/>
      <c r="AP694" s="507"/>
      <c r="AQ694" s="563"/>
      <c r="AR694" s="563"/>
      <c r="AS694" s="507"/>
      <c r="AT694" s="507"/>
      <c r="AU694" s="507"/>
      <c r="AV694" s="507"/>
      <c r="AW694" s="507"/>
      <c r="AX694" s="507"/>
      <c r="AY694" s="507"/>
      <c r="AZ694" s="507"/>
      <c r="BA694" s="507"/>
      <c r="BB694" s="507"/>
      <c r="BC694" s="507"/>
      <c r="BD694" s="507"/>
      <c r="BE694" s="507"/>
      <c r="BF694" s="507"/>
      <c r="BG694" s="507"/>
      <c r="BH694" s="507"/>
      <c r="BI694" s="507"/>
      <c r="BJ694" s="507"/>
      <c r="BK694" s="507"/>
      <c r="BL694" s="507"/>
      <c r="BM694" s="507"/>
    </row>
    <row r="695" spans="1:65" ht="27" customHeight="1" x14ac:dyDescent="0.2">
      <c r="A695" s="564"/>
      <c r="B695" s="507"/>
      <c r="C695" s="507"/>
      <c r="D695" s="507"/>
      <c r="E695" s="507"/>
      <c r="F695" s="507"/>
      <c r="G695" s="507"/>
      <c r="H695" s="506"/>
      <c r="I695" s="1014"/>
      <c r="J695" s="506"/>
      <c r="K695" s="557"/>
      <c r="L695" s="506"/>
      <c r="M695" s="506"/>
      <c r="N695" s="506"/>
      <c r="O695" s="506"/>
      <c r="P695" s="1013"/>
      <c r="Q695" s="506"/>
      <c r="R695" s="558"/>
      <c r="S695" s="506"/>
      <c r="T695" s="506"/>
      <c r="U695" s="1012"/>
      <c r="V695" s="743"/>
      <c r="W695" s="506"/>
      <c r="X695" s="742"/>
      <c r="Y695" s="557"/>
      <c r="Z695" s="506"/>
      <c r="AA695" s="507"/>
      <c r="AB695" s="507"/>
      <c r="AC695" s="564"/>
      <c r="AD695" s="507"/>
      <c r="AE695" s="507"/>
      <c r="AF695" s="507"/>
      <c r="AG695" s="507"/>
      <c r="AH695" s="507"/>
      <c r="AI695" s="507"/>
      <c r="AJ695" s="507"/>
      <c r="AK695" s="507"/>
      <c r="AL695" s="507"/>
      <c r="AM695" s="507"/>
      <c r="AN695" s="507"/>
      <c r="AO695" s="507"/>
      <c r="AP695" s="507"/>
      <c r="AQ695" s="563"/>
      <c r="AR695" s="563"/>
      <c r="AS695" s="507"/>
      <c r="AT695" s="507"/>
      <c r="AU695" s="507"/>
      <c r="AV695" s="507"/>
      <c r="AW695" s="507"/>
      <c r="AX695" s="507"/>
      <c r="AY695" s="507"/>
      <c r="AZ695" s="507"/>
      <c r="BA695" s="507"/>
      <c r="BB695" s="507"/>
      <c r="BC695" s="507"/>
      <c r="BD695" s="507"/>
      <c r="BE695" s="507"/>
      <c r="BF695" s="507"/>
      <c r="BG695" s="507"/>
      <c r="BH695" s="507"/>
      <c r="BI695" s="507"/>
      <c r="BJ695" s="507"/>
      <c r="BK695" s="507"/>
      <c r="BL695" s="507"/>
      <c r="BM695" s="507"/>
    </row>
    <row r="696" spans="1:65" ht="27" customHeight="1" x14ac:dyDescent="0.2">
      <c r="A696" s="564"/>
      <c r="B696" s="507"/>
      <c r="C696" s="507"/>
      <c r="D696" s="507"/>
      <c r="E696" s="507"/>
      <c r="F696" s="507"/>
      <c r="G696" s="507"/>
      <c r="H696" s="506"/>
      <c r="I696" s="1014"/>
      <c r="J696" s="506"/>
      <c r="K696" s="557"/>
      <c r="L696" s="506"/>
      <c r="M696" s="506"/>
      <c r="N696" s="506"/>
      <c r="O696" s="506"/>
      <c r="P696" s="1013"/>
      <c r="Q696" s="506"/>
      <c r="R696" s="558"/>
      <c r="S696" s="506"/>
      <c r="T696" s="506"/>
      <c r="U696" s="1012"/>
      <c r="V696" s="743"/>
      <c r="W696" s="506"/>
      <c r="X696" s="742"/>
      <c r="Y696" s="557"/>
      <c r="Z696" s="506"/>
      <c r="AA696" s="507"/>
      <c r="AB696" s="507"/>
      <c r="AC696" s="564"/>
      <c r="AD696" s="507"/>
      <c r="AE696" s="507"/>
      <c r="AF696" s="507"/>
      <c r="AG696" s="507"/>
      <c r="AH696" s="507"/>
      <c r="AI696" s="507"/>
      <c r="AJ696" s="507"/>
      <c r="AK696" s="507"/>
      <c r="AL696" s="507"/>
      <c r="AM696" s="507"/>
      <c r="AN696" s="507"/>
      <c r="AO696" s="507"/>
      <c r="AP696" s="507"/>
      <c r="AQ696" s="563"/>
      <c r="AR696" s="563"/>
      <c r="AS696" s="507"/>
      <c r="AT696" s="507"/>
      <c r="AU696" s="507"/>
      <c r="AV696" s="507"/>
      <c r="AW696" s="507"/>
      <c r="AX696" s="507"/>
      <c r="AY696" s="507"/>
      <c r="AZ696" s="507"/>
      <c r="BA696" s="507"/>
      <c r="BB696" s="507"/>
      <c r="BC696" s="507"/>
      <c r="BD696" s="507"/>
      <c r="BE696" s="507"/>
      <c r="BF696" s="507"/>
      <c r="BG696" s="507"/>
      <c r="BH696" s="507"/>
      <c r="BI696" s="507"/>
      <c r="BJ696" s="507"/>
      <c r="BK696" s="507"/>
      <c r="BL696" s="507"/>
      <c r="BM696" s="507"/>
    </row>
    <row r="697" spans="1:65" ht="27" customHeight="1" x14ac:dyDescent="0.2">
      <c r="A697" s="564"/>
      <c r="B697" s="507"/>
      <c r="C697" s="507"/>
      <c r="D697" s="507"/>
      <c r="E697" s="507"/>
      <c r="F697" s="507"/>
      <c r="G697" s="507"/>
      <c r="H697" s="506"/>
      <c r="I697" s="1014"/>
      <c r="J697" s="506"/>
      <c r="K697" s="557"/>
      <c r="L697" s="506"/>
      <c r="M697" s="506"/>
      <c r="N697" s="506"/>
      <c r="O697" s="506"/>
      <c r="P697" s="1013"/>
      <c r="Q697" s="506"/>
      <c r="R697" s="558"/>
      <c r="S697" s="506"/>
      <c r="T697" s="506"/>
      <c r="U697" s="1012"/>
      <c r="V697" s="743"/>
      <c r="W697" s="506"/>
      <c r="X697" s="742"/>
      <c r="Y697" s="557"/>
      <c r="Z697" s="506"/>
      <c r="AA697" s="507"/>
      <c r="AB697" s="507"/>
      <c r="AC697" s="564"/>
      <c r="AD697" s="507"/>
      <c r="AE697" s="507"/>
      <c r="AF697" s="507"/>
      <c r="AG697" s="507"/>
      <c r="AH697" s="507"/>
      <c r="AI697" s="507"/>
      <c r="AJ697" s="507"/>
      <c r="AK697" s="507"/>
      <c r="AL697" s="507"/>
      <c r="AM697" s="507"/>
      <c r="AN697" s="507"/>
      <c r="AO697" s="507"/>
      <c r="AP697" s="507"/>
      <c r="AQ697" s="563"/>
      <c r="AR697" s="563"/>
      <c r="AS697" s="507"/>
      <c r="AT697" s="507"/>
      <c r="AU697" s="507"/>
      <c r="AV697" s="507"/>
      <c r="AW697" s="507"/>
      <c r="AX697" s="507"/>
      <c r="AY697" s="507"/>
      <c r="AZ697" s="507"/>
      <c r="BA697" s="507"/>
      <c r="BB697" s="507"/>
      <c r="BC697" s="507"/>
      <c r="BD697" s="507"/>
      <c r="BE697" s="507"/>
      <c r="BF697" s="507"/>
      <c r="BG697" s="507"/>
      <c r="BH697" s="507"/>
      <c r="BI697" s="507"/>
      <c r="BJ697" s="507"/>
      <c r="BK697" s="507"/>
      <c r="BL697" s="507"/>
      <c r="BM697" s="507"/>
    </row>
    <row r="698" spans="1:65" ht="27" customHeight="1" x14ac:dyDescent="0.2">
      <c r="A698" s="564"/>
      <c r="B698" s="507"/>
      <c r="C698" s="507"/>
      <c r="D698" s="507"/>
      <c r="E698" s="507"/>
      <c r="F698" s="507"/>
      <c r="G698" s="507"/>
      <c r="H698" s="506"/>
      <c r="I698" s="1014"/>
      <c r="J698" s="506"/>
      <c r="K698" s="557"/>
      <c r="L698" s="506"/>
      <c r="M698" s="506"/>
      <c r="N698" s="506"/>
      <c r="O698" s="506"/>
      <c r="P698" s="1013"/>
      <c r="Q698" s="506"/>
      <c r="R698" s="558"/>
      <c r="S698" s="506"/>
      <c r="T698" s="506"/>
      <c r="U698" s="1012"/>
      <c r="V698" s="743"/>
      <c r="W698" s="506"/>
      <c r="X698" s="742"/>
      <c r="Y698" s="557"/>
      <c r="Z698" s="506"/>
      <c r="AA698" s="507"/>
      <c r="AB698" s="507"/>
      <c r="AC698" s="564"/>
      <c r="AD698" s="507"/>
      <c r="AE698" s="507"/>
      <c r="AF698" s="507"/>
      <c r="AG698" s="507"/>
      <c r="AH698" s="507"/>
      <c r="AI698" s="507"/>
      <c r="AJ698" s="507"/>
      <c r="AK698" s="507"/>
      <c r="AL698" s="507"/>
      <c r="AM698" s="507"/>
      <c r="AN698" s="507"/>
      <c r="AO698" s="507"/>
      <c r="AP698" s="507"/>
      <c r="AQ698" s="563"/>
      <c r="AR698" s="563"/>
      <c r="AS698" s="507"/>
      <c r="AT698" s="507"/>
      <c r="AU698" s="507"/>
      <c r="AV698" s="507"/>
      <c r="AW698" s="507"/>
      <c r="AX698" s="507"/>
      <c r="AY698" s="507"/>
      <c r="AZ698" s="507"/>
      <c r="BA698" s="507"/>
      <c r="BB698" s="507"/>
      <c r="BC698" s="507"/>
      <c r="BD698" s="507"/>
      <c r="BE698" s="507"/>
      <c r="BF698" s="507"/>
      <c r="BG698" s="507"/>
      <c r="BH698" s="507"/>
      <c r="BI698" s="507"/>
      <c r="BJ698" s="507"/>
      <c r="BK698" s="507"/>
      <c r="BL698" s="507"/>
      <c r="BM698" s="507"/>
    </row>
    <row r="699" spans="1:65" ht="27" customHeight="1" x14ac:dyDescent="0.2">
      <c r="A699" s="564"/>
      <c r="B699" s="507"/>
      <c r="C699" s="507"/>
      <c r="D699" s="507"/>
      <c r="E699" s="507"/>
      <c r="F699" s="507"/>
      <c r="G699" s="507"/>
      <c r="H699" s="506"/>
      <c r="I699" s="1014"/>
      <c r="J699" s="506"/>
      <c r="K699" s="557"/>
      <c r="L699" s="506"/>
      <c r="M699" s="506"/>
      <c r="N699" s="506"/>
      <c r="O699" s="506"/>
      <c r="P699" s="1013"/>
      <c r="Q699" s="506"/>
      <c r="R699" s="558"/>
      <c r="S699" s="506"/>
      <c r="T699" s="506"/>
      <c r="U699" s="1012"/>
      <c r="V699" s="743"/>
      <c r="W699" s="506"/>
      <c r="X699" s="742"/>
      <c r="Y699" s="557"/>
      <c r="Z699" s="506"/>
      <c r="AA699" s="507"/>
      <c r="AB699" s="507"/>
      <c r="AC699" s="564"/>
      <c r="AD699" s="507"/>
      <c r="AE699" s="507"/>
      <c r="AF699" s="507"/>
      <c r="AG699" s="507"/>
      <c r="AH699" s="507"/>
      <c r="AI699" s="507"/>
      <c r="AJ699" s="507"/>
      <c r="AK699" s="507"/>
      <c r="AL699" s="507"/>
      <c r="AM699" s="507"/>
      <c r="AN699" s="507"/>
      <c r="AO699" s="507"/>
      <c r="AP699" s="507"/>
      <c r="AQ699" s="563"/>
      <c r="AR699" s="563"/>
      <c r="AS699" s="507"/>
      <c r="AT699" s="507"/>
      <c r="AU699" s="507"/>
      <c r="AV699" s="507"/>
      <c r="AW699" s="507"/>
      <c r="AX699" s="507"/>
      <c r="AY699" s="507"/>
      <c r="AZ699" s="507"/>
      <c r="BA699" s="507"/>
      <c r="BB699" s="507"/>
      <c r="BC699" s="507"/>
      <c r="BD699" s="507"/>
      <c r="BE699" s="507"/>
      <c r="BF699" s="507"/>
      <c r="BG699" s="507"/>
      <c r="BH699" s="507"/>
      <c r="BI699" s="507"/>
      <c r="BJ699" s="507"/>
      <c r="BK699" s="507"/>
      <c r="BL699" s="507"/>
      <c r="BM699" s="507"/>
    </row>
    <row r="700" spans="1:65" ht="27" customHeight="1" x14ac:dyDescent="0.2">
      <c r="A700" s="564"/>
      <c r="B700" s="507"/>
      <c r="C700" s="507"/>
      <c r="D700" s="507"/>
      <c r="E700" s="507"/>
      <c r="F700" s="507"/>
      <c r="G700" s="507"/>
      <c r="H700" s="506"/>
      <c r="I700" s="1014"/>
      <c r="J700" s="506"/>
      <c r="K700" s="557"/>
      <c r="L700" s="506"/>
      <c r="M700" s="506"/>
      <c r="N700" s="506"/>
      <c r="O700" s="506"/>
      <c r="P700" s="1013"/>
      <c r="Q700" s="506"/>
      <c r="R700" s="558"/>
      <c r="S700" s="506"/>
      <c r="T700" s="506"/>
      <c r="U700" s="1012"/>
      <c r="V700" s="743"/>
      <c r="W700" s="506"/>
      <c r="X700" s="742"/>
      <c r="Y700" s="557"/>
      <c r="Z700" s="506"/>
      <c r="AA700" s="507"/>
      <c r="AB700" s="507"/>
      <c r="AC700" s="564"/>
      <c r="AD700" s="507"/>
      <c r="AE700" s="507"/>
      <c r="AF700" s="507"/>
      <c r="AG700" s="507"/>
      <c r="AH700" s="507"/>
      <c r="AI700" s="507"/>
      <c r="AJ700" s="507"/>
      <c r="AK700" s="507"/>
      <c r="AL700" s="507"/>
      <c r="AM700" s="507"/>
      <c r="AN700" s="507"/>
      <c r="AO700" s="507"/>
      <c r="AP700" s="507"/>
      <c r="AQ700" s="563"/>
      <c r="AR700" s="563"/>
      <c r="AS700" s="507"/>
      <c r="AT700" s="507"/>
      <c r="AU700" s="507"/>
      <c r="AV700" s="507"/>
      <c r="AW700" s="507"/>
      <c r="AX700" s="507"/>
      <c r="AY700" s="507"/>
      <c r="AZ700" s="507"/>
      <c r="BA700" s="507"/>
      <c r="BB700" s="507"/>
      <c r="BC700" s="507"/>
      <c r="BD700" s="507"/>
      <c r="BE700" s="507"/>
      <c r="BF700" s="507"/>
      <c r="BG700" s="507"/>
      <c r="BH700" s="507"/>
      <c r="BI700" s="507"/>
      <c r="BJ700" s="507"/>
      <c r="BK700" s="507"/>
      <c r="BL700" s="507"/>
      <c r="BM700" s="507"/>
    </row>
    <row r="701" spans="1:65" ht="27" customHeight="1" x14ac:dyDescent="0.2">
      <c r="A701" s="564"/>
      <c r="B701" s="507"/>
      <c r="C701" s="507"/>
      <c r="D701" s="507"/>
      <c r="E701" s="507"/>
      <c r="F701" s="507"/>
      <c r="G701" s="507"/>
      <c r="H701" s="506"/>
      <c r="I701" s="1014"/>
      <c r="J701" s="506"/>
      <c r="K701" s="557"/>
      <c r="L701" s="506"/>
      <c r="M701" s="506"/>
      <c r="N701" s="506"/>
      <c r="O701" s="506"/>
      <c r="P701" s="1013"/>
      <c r="Q701" s="506"/>
      <c r="R701" s="558"/>
      <c r="S701" s="506"/>
      <c r="T701" s="506"/>
      <c r="U701" s="1012"/>
      <c r="V701" s="743"/>
      <c r="W701" s="506"/>
      <c r="X701" s="742"/>
      <c r="Y701" s="557"/>
      <c r="Z701" s="506"/>
      <c r="AA701" s="507"/>
      <c r="AB701" s="507"/>
      <c r="AC701" s="564"/>
      <c r="AD701" s="507"/>
      <c r="AE701" s="507"/>
      <c r="AF701" s="507"/>
      <c r="AG701" s="507"/>
      <c r="AH701" s="507"/>
      <c r="AI701" s="507"/>
      <c r="AJ701" s="507"/>
      <c r="AK701" s="507"/>
      <c r="AL701" s="507"/>
      <c r="AM701" s="507"/>
      <c r="AN701" s="507"/>
      <c r="AO701" s="507"/>
      <c r="AP701" s="507"/>
      <c r="AQ701" s="563"/>
      <c r="AR701" s="563"/>
      <c r="AS701" s="507"/>
      <c r="AT701" s="507"/>
      <c r="AU701" s="507"/>
      <c r="AV701" s="507"/>
      <c r="AW701" s="507"/>
      <c r="AX701" s="507"/>
      <c r="AY701" s="507"/>
      <c r="AZ701" s="507"/>
      <c r="BA701" s="507"/>
      <c r="BB701" s="507"/>
      <c r="BC701" s="507"/>
      <c r="BD701" s="507"/>
      <c r="BE701" s="507"/>
      <c r="BF701" s="507"/>
      <c r="BG701" s="507"/>
      <c r="BH701" s="507"/>
      <c r="BI701" s="507"/>
      <c r="BJ701" s="507"/>
      <c r="BK701" s="507"/>
      <c r="BL701" s="507"/>
      <c r="BM701" s="507"/>
    </row>
    <row r="702" spans="1:65" ht="27" customHeight="1" x14ac:dyDescent="0.2">
      <c r="A702" s="564"/>
      <c r="B702" s="507"/>
      <c r="C702" s="507"/>
      <c r="D702" s="507"/>
      <c r="E702" s="507"/>
      <c r="F702" s="507"/>
      <c r="G702" s="507"/>
      <c r="H702" s="506"/>
      <c r="I702" s="1014"/>
      <c r="J702" s="506"/>
      <c r="K702" s="557"/>
      <c r="L702" s="506"/>
      <c r="M702" s="506"/>
      <c r="N702" s="506"/>
      <c r="O702" s="506"/>
      <c r="P702" s="1013"/>
      <c r="Q702" s="506"/>
      <c r="R702" s="558"/>
      <c r="S702" s="506"/>
      <c r="T702" s="506"/>
      <c r="U702" s="1012"/>
      <c r="V702" s="743"/>
      <c r="W702" s="506"/>
      <c r="X702" s="742"/>
      <c r="Y702" s="557"/>
      <c r="Z702" s="506"/>
      <c r="AA702" s="507"/>
      <c r="AB702" s="507"/>
      <c r="AC702" s="564"/>
      <c r="AD702" s="507"/>
      <c r="AE702" s="507"/>
      <c r="AF702" s="507"/>
      <c r="AG702" s="507"/>
      <c r="AH702" s="507"/>
      <c r="AI702" s="507"/>
      <c r="AJ702" s="507"/>
      <c r="AK702" s="507"/>
      <c r="AL702" s="507"/>
      <c r="AM702" s="507"/>
      <c r="AN702" s="507"/>
      <c r="AO702" s="507"/>
      <c r="AP702" s="507"/>
      <c r="AQ702" s="563"/>
      <c r="AR702" s="563"/>
      <c r="AS702" s="507"/>
      <c r="AT702" s="507"/>
      <c r="AU702" s="507"/>
      <c r="AV702" s="507"/>
      <c r="AW702" s="507"/>
      <c r="AX702" s="507"/>
      <c r="AY702" s="507"/>
      <c r="AZ702" s="507"/>
      <c r="BA702" s="507"/>
      <c r="BB702" s="507"/>
      <c r="BC702" s="507"/>
      <c r="BD702" s="507"/>
      <c r="BE702" s="507"/>
      <c r="BF702" s="507"/>
      <c r="BG702" s="507"/>
      <c r="BH702" s="507"/>
      <c r="BI702" s="507"/>
      <c r="BJ702" s="507"/>
      <c r="BK702" s="507"/>
      <c r="BL702" s="507"/>
      <c r="BM702" s="507"/>
    </row>
    <row r="703" spans="1:65" ht="27" customHeight="1" x14ac:dyDescent="0.2">
      <c r="A703" s="564"/>
      <c r="B703" s="507"/>
      <c r="C703" s="507"/>
      <c r="D703" s="507"/>
      <c r="E703" s="507"/>
      <c r="F703" s="507"/>
      <c r="G703" s="507"/>
      <c r="H703" s="506"/>
      <c r="I703" s="1014"/>
      <c r="J703" s="506"/>
      <c r="K703" s="557"/>
      <c r="L703" s="506"/>
      <c r="M703" s="506"/>
      <c r="N703" s="506"/>
      <c r="O703" s="506"/>
      <c r="P703" s="1013"/>
      <c r="Q703" s="506"/>
      <c r="R703" s="558"/>
      <c r="S703" s="506"/>
      <c r="T703" s="506"/>
      <c r="U703" s="1012"/>
      <c r="V703" s="743"/>
      <c r="W703" s="506"/>
      <c r="X703" s="742"/>
      <c r="Y703" s="557"/>
      <c r="Z703" s="506"/>
      <c r="AA703" s="507"/>
      <c r="AB703" s="507"/>
      <c r="AC703" s="564"/>
      <c r="AD703" s="507"/>
      <c r="AE703" s="507"/>
      <c r="AF703" s="507"/>
      <c r="AG703" s="507"/>
      <c r="AH703" s="507"/>
      <c r="AI703" s="507"/>
      <c r="AJ703" s="507"/>
      <c r="AK703" s="507"/>
      <c r="AL703" s="507"/>
      <c r="AM703" s="507"/>
      <c r="AN703" s="507"/>
      <c r="AO703" s="507"/>
      <c r="AP703" s="507"/>
      <c r="AQ703" s="563"/>
      <c r="AR703" s="563"/>
      <c r="AS703" s="507"/>
      <c r="AT703" s="507"/>
      <c r="AU703" s="507"/>
      <c r="AV703" s="507"/>
      <c r="AW703" s="507"/>
      <c r="AX703" s="507"/>
      <c r="AY703" s="507"/>
      <c r="AZ703" s="507"/>
      <c r="BA703" s="507"/>
      <c r="BB703" s="507"/>
      <c r="BC703" s="507"/>
      <c r="BD703" s="507"/>
      <c r="BE703" s="507"/>
      <c r="BF703" s="507"/>
      <c r="BG703" s="507"/>
      <c r="BH703" s="507"/>
      <c r="BI703" s="507"/>
      <c r="BJ703" s="507"/>
      <c r="BK703" s="507"/>
      <c r="BL703" s="507"/>
      <c r="BM703" s="507"/>
    </row>
    <row r="704" spans="1:65" ht="27" customHeight="1" x14ac:dyDescent="0.2">
      <c r="A704" s="564"/>
      <c r="B704" s="507"/>
      <c r="C704" s="507"/>
      <c r="D704" s="507"/>
      <c r="E704" s="507"/>
      <c r="F704" s="507"/>
      <c r="G704" s="507"/>
      <c r="H704" s="506"/>
      <c r="I704" s="1014"/>
      <c r="J704" s="506"/>
      <c r="K704" s="557"/>
      <c r="L704" s="506"/>
      <c r="M704" s="506"/>
      <c r="N704" s="506"/>
      <c r="O704" s="506"/>
      <c r="P704" s="1013"/>
      <c r="Q704" s="506"/>
      <c r="R704" s="558"/>
      <c r="S704" s="506"/>
      <c r="T704" s="506"/>
      <c r="U704" s="1012"/>
      <c r="V704" s="743"/>
      <c r="W704" s="506"/>
      <c r="X704" s="742"/>
      <c r="Y704" s="557"/>
      <c r="Z704" s="506"/>
      <c r="AA704" s="507"/>
      <c r="AB704" s="507"/>
      <c r="AC704" s="564"/>
      <c r="AD704" s="507"/>
      <c r="AE704" s="507"/>
      <c r="AF704" s="507"/>
      <c r="AG704" s="507"/>
      <c r="AH704" s="507"/>
      <c r="AI704" s="507"/>
      <c r="AJ704" s="507"/>
      <c r="AK704" s="507"/>
      <c r="AL704" s="507"/>
      <c r="AM704" s="507"/>
      <c r="AN704" s="507"/>
      <c r="AO704" s="507"/>
      <c r="AP704" s="507"/>
      <c r="AQ704" s="563"/>
      <c r="AR704" s="563"/>
      <c r="AS704" s="507"/>
      <c r="AT704" s="507"/>
      <c r="AU704" s="507"/>
      <c r="AV704" s="507"/>
      <c r="AW704" s="507"/>
      <c r="AX704" s="507"/>
      <c r="AY704" s="507"/>
      <c r="AZ704" s="507"/>
      <c r="BA704" s="507"/>
      <c r="BB704" s="507"/>
      <c r="BC704" s="507"/>
      <c r="BD704" s="507"/>
      <c r="BE704" s="507"/>
      <c r="BF704" s="507"/>
      <c r="BG704" s="507"/>
      <c r="BH704" s="507"/>
      <c r="BI704" s="507"/>
      <c r="BJ704" s="507"/>
      <c r="BK704" s="507"/>
      <c r="BL704" s="507"/>
      <c r="BM704" s="507"/>
    </row>
    <row r="705" spans="1:65" ht="27" customHeight="1" x14ac:dyDescent="0.2">
      <c r="A705" s="564"/>
      <c r="B705" s="507"/>
      <c r="C705" s="507"/>
      <c r="D705" s="507"/>
      <c r="E705" s="507"/>
      <c r="F705" s="507"/>
      <c r="G705" s="507"/>
      <c r="H705" s="506"/>
      <c r="I705" s="1014"/>
      <c r="J705" s="506"/>
      <c r="K705" s="557"/>
      <c r="L705" s="506"/>
      <c r="M705" s="506"/>
      <c r="N705" s="506"/>
      <c r="O705" s="506"/>
      <c r="P705" s="1013"/>
      <c r="Q705" s="506"/>
      <c r="R705" s="558"/>
      <c r="S705" s="506"/>
      <c r="T705" s="506"/>
      <c r="U705" s="1012"/>
      <c r="V705" s="743"/>
      <c r="W705" s="506"/>
      <c r="X705" s="742"/>
      <c r="Y705" s="557"/>
      <c r="Z705" s="506"/>
      <c r="AA705" s="507"/>
      <c r="AB705" s="507"/>
      <c r="AC705" s="564"/>
      <c r="AD705" s="507"/>
      <c r="AE705" s="507"/>
      <c r="AF705" s="507"/>
      <c r="AG705" s="507"/>
      <c r="AH705" s="507"/>
      <c r="AI705" s="507"/>
      <c r="AJ705" s="507"/>
      <c r="AK705" s="507"/>
      <c r="AL705" s="507"/>
      <c r="AM705" s="507"/>
      <c r="AN705" s="507"/>
      <c r="AO705" s="507"/>
      <c r="AP705" s="507"/>
      <c r="AQ705" s="563"/>
      <c r="AR705" s="563"/>
      <c r="AS705" s="507"/>
      <c r="AT705" s="507"/>
      <c r="AU705" s="507"/>
      <c r="AV705" s="507"/>
      <c r="AW705" s="507"/>
      <c r="AX705" s="507"/>
      <c r="AY705" s="507"/>
      <c r="AZ705" s="507"/>
      <c r="BA705" s="507"/>
      <c r="BB705" s="507"/>
      <c r="BC705" s="507"/>
      <c r="BD705" s="507"/>
      <c r="BE705" s="507"/>
      <c r="BF705" s="507"/>
      <c r="BG705" s="507"/>
      <c r="BH705" s="507"/>
      <c r="BI705" s="507"/>
      <c r="BJ705" s="507"/>
      <c r="BK705" s="507"/>
      <c r="BL705" s="507"/>
      <c r="BM705" s="507"/>
    </row>
    <row r="706" spans="1:65" ht="27" customHeight="1" x14ac:dyDescent="0.2">
      <c r="A706" s="564"/>
      <c r="B706" s="507"/>
      <c r="C706" s="507"/>
      <c r="D706" s="507"/>
      <c r="E706" s="507"/>
      <c r="F706" s="507"/>
      <c r="G706" s="507"/>
      <c r="H706" s="506"/>
      <c r="I706" s="1014"/>
      <c r="J706" s="506"/>
      <c r="K706" s="557"/>
      <c r="L706" s="506"/>
      <c r="M706" s="506"/>
      <c r="N706" s="506"/>
      <c r="O706" s="506"/>
      <c r="P706" s="1013"/>
      <c r="Q706" s="506"/>
      <c r="R706" s="558"/>
      <c r="S706" s="506"/>
      <c r="T706" s="506"/>
      <c r="U706" s="1012"/>
      <c r="V706" s="743"/>
      <c r="W706" s="506"/>
      <c r="X706" s="742"/>
      <c r="Y706" s="557"/>
      <c r="Z706" s="506"/>
      <c r="AA706" s="507"/>
      <c r="AB706" s="507"/>
      <c r="AC706" s="564"/>
      <c r="AD706" s="507"/>
      <c r="AE706" s="507"/>
      <c r="AF706" s="507"/>
      <c r="AG706" s="507"/>
      <c r="AH706" s="507"/>
      <c r="AI706" s="507"/>
      <c r="AJ706" s="507"/>
      <c r="AK706" s="507"/>
      <c r="AL706" s="507"/>
      <c r="AM706" s="507"/>
      <c r="AN706" s="507"/>
      <c r="AO706" s="507"/>
      <c r="AP706" s="507"/>
      <c r="AQ706" s="563"/>
      <c r="AR706" s="563"/>
      <c r="AS706" s="507"/>
      <c r="AT706" s="507"/>
      <c r="AU706" s="507"/>
      <c r="AV706" s="507"/>
      <c r="AW706" s="507"/>
      <c r="AX706" s="507"/>
      <c r="AY706" s="507"/>
      <c r="AZ706" s="507"/>
      <c r="BA706" s="507"/>
      <c r="BB706" s="507"/>
      <c r="BC706" s="507"/>
      <c r="BD706" s="507"/>
      <c r="BE706" s="507"/>
      <c r="BF706" s="507"/>
      <c r="BG706" s="507"/>
      <c r="BH706" s="507"/>
      <c r="BI706" s="507"/>
      <c r="BJ706" s="507"/>
      <c r="BK706" s="507"/>
      <c r="BL706" s="507"/>
      <c r="BM706" s="507"/>
    </row>
    <row r="707" spans="1:65" ht="27" customHeight="1" x14ac:dyDescent="0.2">
      <c r="A707" s="564"/>
      <c r="B707" s="507"/>
      <c r="C707" s="507"/>
      <c r="D707" s="507"/>
      <c r="E707" s="507"/>
      <c r="F707" s="507"/>
      <c r="G707" s="507"/>
      <c r="H707" s="506"/>
      <c r="I707" s="1014"/>
      <c r="J707" s="506"/>
      <c r="K707" s="557"/>
      <c r="L707" s="506"/>
      <c r="M707" s="506"/>
      <c r="N707" s="506"/>
      <c r="O707" s="506"/>
      <c r="P707" s="1013"/>
      <c r="Q707" s="506"/>
      <c r="R707" s="558"/>
      <c r="S707" s="506"/>
      <c r="T707" s="506"/>
      <c r="U707" s="1012"/>
      <c r="V707" s="743"/>
      <c r="W707" s="506"/>
      <c r="X707" s="742"/>
      <c r="Y707" s="557"/>
      <c r="Z707" s="506"/>
      <c r="AA707" s="507"/>
      <c r="AB707" s="507"/>
      <c r="AC707" s="564"/>
      <c r="AD707" s="507"/>
      <c r="AE707" s="507"/>
      <c r="AF707" s="507"/>
      <c r="AG707" s="507"/>
      <c r="AH707" s="507"/>
      <c r="AI707" s="507"/>
      <c r="AJ707" s="507"/>
      <c r="AK707" s="507"/>
      <c r="AL707" s="507"/>
      <c r="AM707" s="507"/>
      <c r="AN707" s="507"/>
      <c r="AO707" s="507"/>
      <c r="AP707" s="507"/>
      <c r="AQ707" s="563"/>
      <c r="AR707" s="563"/>
      <c r="AS707" s="507"/>
      <c r="AT707" s="507"/>
      <c r="AU707" s="507"/>
      <c r="AV707" s="507"/>
      <c r="AW707" s="507"/>
      <c r="AX707" s="507"/>
      <c r="AY707" s="507"/>
      <c r="AZ707" s="507"/>
      <c r="BA707" s="507"/>
      <c r="BB707" s="507"/>
      <c r="BC707" s="507"/>
      <c r="BD707" s="507"/>
      <c r="BE707" s="507"/>
      <c r="BF707" s="507"/>
      <c r="BG707" s="507"/>
      <c r="BH707" s="507"/>
      <c r="BI707" s="507"/>
      <c r="BJ707" s="507"/>
      <c r="BK707" s="507"/>
      <c r="BL707" s="507"/>
      <c r="BM707" s="507"/>
    </row>
    <row r="708" spans="1:65" ht="27" customHeight="1" x14ac:dyDescent="0.2">
      <c r="A708" s="564"/>
      <c r="B708" s="507"/>
      <c r="C708" s="507"/>
      <c r="D708" s="507"/>
      <c r="E708" s="507"/>
      <c r="F708" s="507"/>
      <c r="G708" s="507"/>
      <c r="H708" s="506"/>
      <c r="I708" s="1014"/>
      <c r="J708" s="506"/>
      <c r="K708" s="557"/>
      <c r="L708" s="506"/>
      <c r="M708" s="506"/>
      <c r="N708" s="506"/>
      <c r="O708" s="506"/>
      <c r="P708" s="1013"/>
      <c r="Q708" s="506"/>
      <c r="R708" s="558"/>
      <c r="S708" s="506"/>
      <c r="T708" s="506"/>
      <c r="U708" s="1012"/>
      <c r="V708" s="743"/>
      <c r="W708" s="506"/>
      <c r="X708" s="742"/>
      <c r="Y708" s="557"/>
      <c r="Z708" s="506"/>
      <c r="AA708" s="507"/>
      <c r="AB708" s="507"/>
      <c r="AC708" s="564"/>
      <c r="AD708" s="507"/>
      <c r="AE708" s="507"/>
      <c r="AF708" s="507"/>
      <c r="AG708" s="507"/>
      <c r="AH708" s="507"/>
      <c r="AI708" s="507"/>
      <c r="AJ708" s="507"/>
      <c r="AK708" s="507"/>
      <c r="AL708" s="507"/>
      <c r="AM708" s="507"/>
      <c r="AN708" s="507"/>
      <c r="AO708" s="507"/>
      <c r="AP708" s="507"/>
      <c r="AQ708" s="563"/>
      <c r="AR708" s="563"/>
      <c r="AS708" s="507"/>
      <c r="AT708" s="507"/>
      <c r="AU708" s="507"/>
      <c r="AV708" s="507"/>
      <c r="AW708" s="507"/>
      <c r="AX708" s="507"/>
      <c r="AY708" s="507"/>
      <c r="AZ708" s="507"/>
      <c r="BA708" s="507"/>
      <c r="BB708" s="507"/>
      <c r="BC708" s="507"/>
      <c r="BD708" s="507"/>
      <c r="BE708" s="507"/>
      <c r="BF708" s="507"/>
      <c r="BG708" s="507"/>
      <c r="BH708" s="507"/>
      <c r="BI708" s="507"/>
      <c r="BJ708" s="507"/>
      <c r="BK708" s="507"/>
      <c r="BL708" s="507"/>
      <c r="BM708" s="507"/>
    </row>
    <row r="709" spans="1:65" ht="27" customHeight="1" x14ac:dyDescent="0.2">
      <c r="A709" s="564"/>
      <c r="B709" s="507"/>
      <c r="C709" s="507"/>
      <c r="D709" s="507"/>
      <c r="E709" s="507"/>
      <c r="F709" s="507"/>
      <c r="G709" s="507"/>
      <c r="H709" s="506"/>
      <c r="I709" s="1014"/>
      <c r="J709" s="506"/>
      <c r="K709" s="557"/>
      <c r="L709" s="506"/>
      <c r="M709" s="506"/>
      <c r="N709" s="506"/>
      <c r="O709" s="506"/>
      <c r="P709" s="1013"/>
      <c r="Q709" s="506"/>
      <c r="R709" s="558"/>
      <c r="S709" s="506"/>
      <c r="T709" s="506"/>
      <c r="U709" s="1012"/>
      <c r="V709" s="743"/>
      <c r="W709" s="506"/>
      <c r="X709" s="742"/>
      <c r="Y709" s="557"/>
      <c r="Z709" s="506"/>
      <c r="AA709" s="507"/>
      <c r="AB709" s="507"/>
      <c r="AC709" s="564"/>
      <c r="AD709" s="507"/>
      <c r="AE709" s="507"/>
      <c r="AF709" s="507"/>
      <c r="AG709" s="507"/>
      <c r="AH709" s="507"/>
      <c r="AI709" s="507"/>
      <c r="AJ709" s="507"/>
      <c r="AK709" s="507"/>
      <c r="AL709" s="507"/>
      <c r="AM709" s="507"/>
      <c r="AN709" s="507"/>
      <c r="AO709" s="507"/>
      <c r="AP709" s="507"/>
      <c r="AQ709" s="563"/>
      <c r="AR709" s="563"/>
      <c r="AS709" s="507"/>
      <c r="AT709" s="507"/>
      <c r="AU709" s="507"/>
      <c r="AV709" s="507"/>
      <c r="AW709" s="507"/>
      <c r="AX709" s="507"/>
      <c r="AY709" s="507"/>
      <c r="AZ709" s="507"/>
      <c r="BA709" s="507"/>
      <c r="BB709" s="507"/>
      <c r="BC709" s="507"/>
      <c r="BD709" s="507"/>
      <c r="BE709" s="507"/>
      <c r="BF709" s="507"/>
      <c r="BG709" s="507"/>
      <c r="BH709" s="507"/>
      <c r="BI709" s="507"/>
      <c r="BJ709" s="507"/>
      <c r="BK709" s="507"/>
      <c r="BL709" s="507"/>
      <c r="BM709" s="507"/>
    </row>
    <row r="710" spans="1:65" ht="27" customHeight="1" x14ac:dyDescent="0.2">
      <c r="A710" s="564"/>
      <c r="B710" s="507"/>
      <c r="C710" s="507"/>
      <c r="D710" s="507"/>
      <c r="E710" s="507"/>
      <c r="F710" s="507"/>
      <c r="G710" s="507"/>
      <c r="H710" s="506"/>
      <c r="I710" s="1014"/>
      <c r="J710" s="506"/>
      <c r="K710" s="557"/>
      <c r="L710" s="506"/>
      <c r="M710" s="506"/>
      <c r="N710" s="506"/>
      <c r="O710" s="506"/>
      <c r="P710" s="1013"/>
      <c r="Q710" s="506"/>
      <c r="R710" s="558"/>
      <c r="S710" s="506"/>
      <c r="T710" s="506"/>
      <c r="U710" s="1012"/>
      <c r="V710" s="743"/>
      <c r="W710" s="506"/>
      <c r="X710" s="742"/>
      <c r="Y710" s="557"/>
      <c r="Z710" s="506"/>
      <c r="AA710" s="507"/>
      <c r="AB710" s="507"/>
      <c r="AC710" s="564"/>
      <c r="AD710" s="507"/>
      <c r="AE710" s="507"/>
      <c r="AF710" s="507"/>
      <c r="AG710" s="507"/>
      <c r="AH710" s="507"/>
      <c r="AI710" s="507"/>
      <c r="AJ710" s="507"/>
      <c r="AK710" s="507"/>
      <c r="AL710" s="507"/>
      <c r="AM710" s="507"/>
      <c r="AN710" s="507"/>
      <c r="AO710" s="507"/>
      <c r="AP710" s="507"/>
      <c r="AQ710" s="563"/>
      <c r="AR710" s="563"/>
      <c r="AS710" s="507"/>
      <c r="AT710" s="507"/>
      <c r="AU710" s="507"/>
      <c r="AV710" s="507"/>
      <c r="AW710" s="507"/>
      <c r="AX710" s="507"/>
      <c r="AY710" s="507"/>
      <c r="AZ710" s="507"/>
      <c r="BA710" s="507"/>
      <c r="BB710" s="507"/>
      <c r="BC710" s="507"/>
      <c r="BD710" s="507"/>
      <c r="BE710" s="507"/>
      <c r="BF710" s="507"/>
      <c r="BG710" s="507"/>
      <c r="BH710" s="507"/>
      <c r="BI710" s="507"/>
      <c r="BJ710" s="507"/>
      <c r="BK710" s="507"/>
      <c r="BL710" s="507"/>
      <c r="BM710" s="507"/>
    </row>
    <row r="711" spans="1:65" ht="27" customHeight="1" x14ac:dyDescent="0.2">
      <c r="A711" s="564"/>
      <c r="B711" s="507"/>
      <c r="C711" s="507"/>
      <c r="D711" s="507"/>
      <c r="E711" s="507"/>
      <c r="F711" s="507"/>
      <c r="G711" s="507"/>
      <c r="H711" s="506"/>
      <c r="I711" s="1014"/>
      <c r="J711" s="506"/>
      <c r="K711" s="557"/>
      <c r="L711" s="506"/>
      <c r="M711" s="506"/>
      <c r="N711" s="506"/>
      <c r="O711" s="506"/>
      <c r="P711" s="1013"/>
      <c r="Q711" s="506"/>
      <c r="R711" s="558"/>
      <c r="S711" s="506"/>
      <c r="T711" s="506"/>
      <c r="U711" s="1012"/>
      <c r="V711" s="743"/>
      <c r="W711" s="506"/>
      <c r="X711" s="742"/>
      <c r="Y711" s="557"/>
      <c r="Z711" s="506"/>
      <c r="AA711" s="507"/>
      <c r="AB711" s="507"/>
      <c r="AC711" s="564"/>
      <c r="AD711" s="507"/>
      <c r="AE711" s="507"/>
      <c r="AF711" s="507"/>
      <c r="AG711" s="507"/>
      <c r="AH711" s="507"/>
      <c r="AI711" s="507"/>
      <c r="AJ711" s="507"/>
      <c r="AK711" s="507"/>
      <c r="AL711" s="507"/>
      <c r="AM711" s="507"/>
      <c r="AN711" s="507"/>
      <c r="AO711" s="507"/>
      <c r="AP711" s="507"/>
      <c r="AQ711" s="563"/>
      <c r="AR711" s="563"/>
      <c r="AS711" s="507"/>
      <c r="AT711" s="507"/>
      <c r="AU711" s="507"/>
      <c r="AV711" s="507"/>
      <c r="AW711" s="507"/>
      <c r="AX711" s="507"/>
      <c r="AY711" s="507"/>
      <c r="AZ711" s="507"/>
      <c r="BA711" s="507"/>
      <c r="BB711" s="507"/>
      <c r="BC711" s="507"/>
      <c r="BD711" s="507"/>
      <c r="BE711" s="507"/>
      <c r="BF711" s="507"/>
      <c r="BG711" s="507"/>
      <c r="BH711" s="507"/>
      <c r="BI711" s="507"/>
      <c r="BJ711" s="507"/>
      <c r="BK711" s="507"/>
      <c r="BL711" s="507"/>
      <c r="BM711" s="507"/>
    </row>
    <row r="712" spans="1:65" ht="27" customHeight="1" x14ac:dyDescent="0.2">
      <c r="A712" s="564"/>
      <c r="B712" s="507"/>
      <c r="C712" s="507"/>
      <c r="D712" s="507"/>
      <c r="E712" s="507"/>
      <c r="F712" s="507"/>
      <c r="G712" s="507"/>
      <c r="H712" s="506"/>
      <c r="I712" s="1014"/>
      <c r="J712" s="506"/>
      <c r="K712" s="557"/>
      <c r="L712" s="506"/>
      <c r="M712" s="506"/>
      <c r="N712" s="506"/>
      <c r="O712" s="506"/>
      <c r="P712" s="1013"/>
      <c r="Q712" s="506"/>
      <c r="R712" s="558"/>
      <c r="S712" s="506"/>
      <c r="T712" s="506"/>
      <c r="U712" s="1012"/>
      <c r="V712" s="743"/>
      <c r="W712" s="506"/>
      <c r="X712" s="742"/>
      <c r="Y712" s="557"/>
      <c r="Z712" s="506"/>
      <c r="AA712" s="507"/>
      <c r="AB712" s="507"/>
      <c r="AC712" s="564"/>
      <c r="AD712" s="507"/>
      <c r="AE712" s="507"/>
      <c r="AF712" s="507"/>
      <c r="AG712" s="507"/>
      <c r="AH712" s="507"/>
      <c r="AI712" s="507"/>
      <c r="AJ712" s="507"/>
      <c r="AK712" s="507"/>
      <c r="AL712" s="507"/>
      <c r="AM712" s="507"/>
      <c r="AN712" s="507"/>
      <c r="AO712" s="507"/>
      <c r="AP712" s="507"/>
      <c r="AQ712" s="563"/>
      <c r="AR712" s="563"/>
      <c r="AS712" s="507"/>
      <c r="AT712" s="507"/>
      <c r="AU712" s="507"/>
      <c r="AV712" s="507"/>
      <c r="AW712" s="507"/>
      <c r="AX712" s="507"/>
      <c r="AY712" s="507"/>
      <c r="AZ712" s="507"/>
      <c r="BA712" s="507"/>
      <c r="BB712" s="507"/>
      <c r="BC712" s="507"/>
      <c r="BD712" s="507"/>
      <c r="BE712" s="507"/>
      <c r="BF712" s="507"/>
      <c r="BG712" s="507"/>
      <c r="BH712" s="507"/>
      <c r="BI712" s="507"/>
      <c r="BJ712" s="507"/>
      <c r="BK712" s="507"/>
      <c r="BL712" s="507"/>
      <c r="BM712" s="507"/>
    </row>
    <row r="713" spans="1:65" ht="27" customHeight="1" x14ac:dyDescent="0.2">
      <c r="A713" s="564"/>
      <c r="B713" s="507"/>
      <c r="C713" s="507"/>
      <c r="D713" s="507"/>
      <c r="E713" s="507"/>
      <c r="F713" s="507"/>
      <c r="G713" s="507"/>
      <c r="H713" s="506"/>
      <c r="I713" s="1014"/>
      <c r="J713" s="506"/>
      <c r="K713" s="557"/>
      <c r="L713" s="506"/>
      <c r="M713" s="506"/>
      <c r="N713" s="506"/>
      <c r="O713" s="506"/>
      <c r="P713" s="1013"/>
      <c r="Q713" s="506"/>
      <c r="R713" s="558"/>
      <c r="S713" s="506"/>
      <c r="T713" s="506"/>
      <c r="U713" s="1012"/>
      <c r="V713" s="743"/>
      <c r="W713" s="506"/>
      <c r="X713" s="742"/>
      <c r="Y713" s="557"/>
      <c r="Z713" s="506"/>
      <c r="AA713" s="507"/>
      <c r="AB713" s="507"/>
      <c r="AC713" s="564"/>
      <c r="AD713" s="507"/>
      <c r="AE713" s="507"/>
      <c r="AF713" s="507"/>
      <c r="AG713" s="507"/>
      <c r="AH713" s="507"/>
      <c r="AI713" s="507"/>
      <c r="AJ713" s="507"/>
      <c r="AK713" s="507"/>
      <c r="AL713" s="507"/>
      <c r="AM713" s="507"/>
      <c r="AN713" s="507"/>
      <c r="AO713" s="507"/>
      <c r="AP713" s="507"/>
      <c r="AQ713" s="563"/>
      <c r="AR713" s="563"/>
      <c r="AS713" s="507"/>
      <c r="AT713" s="507"/>
      <c r="AU713" s="507"/>
      <c r="AV713" s="507"/>
      <c r="AW713" s="507"/>
      <c r="AX713" s="507"/>
      <c r="AY713" s="507"/>
      <c r="AZ713" s="507"/>
      <c r="BA713" s="507"/>
      <c r="BB713" s="507"/>
      <c r="BC713" s="507"/>
      <c r="BD713" s="507"/>
      <c r="BE713" s="507"/>
      <c r="BF713" s="507"/>
      <c r="BG713" s="507"/>
      <c r="BH713" s="507"/>
      <c r="BI713" s="507"/>
      <c r="BJ713" s="507"/>
      <c r="BK713" s="507"/>
      <c r="BL713" s="507"/>
      <c r="BM713" s="507"/>
    </row>
    <row r="714" spans="1:65" ht="27" customHeight="1" x14ac:dyDescent="0.2">
      <c r="A714" s="564"/>
      <c r="B714" s="507"/>
      <c r="C714" s="507"/>
      <c r="D714" s="507"/>
      <c r="E714" s="507"/>
      <c r="F714" s="507"/>
      <c r="G714" s="507"/>
      <c r="H714" s="506"/>
      <c r="I714" s="1014"/>
      <c r="J714" s="506"/>
      <c r="K714" s="557"/>
      <c r="L714" s="506"/>
      <c r="M714" s="506"/>
      <c r="N714" s="506"/>
      <c r="O714" s="506"/>
      <c r="P714" s="1013"/>
      <c r="Q714" s="506"/>
      <c r="R714" s="558"/>
      <c r="S714" s="506"/>
      <c r="T714" s="506"/>
      <c r="U714" s="1012"/>
      <c r="V714" s="743"/>
      <c r="W714" s="506"/>
      <c r="X714" s="742"/>
      <c r="Y714" s="557"/>
      <c r="Z714" s="506"/>
      <c r="AA714" s="507"/>
      <c r="AB714" s="507"/>
      <c r="AC714" s="564"/>
      <c r="AD714" s="507"/>
      <c r="AE714" s="507"/>
      <c r="AF714" s="507"/>
      <c r="AG714" s="507"/>
      <c r="AH714" s="507"/>
      <c r="AI714" s="507"/>
      <c r="AJ714" s="507"/>
      <c r="AK714" s="507"/>
      <c r="AL714" s="507"/>
      <c r="AM714" s="507"/>
      <c r="AN714" s="507"/>
      <c r="AO714" s="507"/>
      <c r="AP714" s="507"/>
      <c r="AQ714" s="563"/>
      <c r="AR714" s="563"/>
      <c r="AS714" s="507"/>
      <c r="AT714" s="507"/>
      <c r="AU714" s="507"/>
      <c r="AV714" s="507"/>
      <c r="AW714" s="507"/>
      <c r="AX714" s="507"/>
      <c r="AY714" s="507"/>
      <c r="AZ714" s="507"/>
      <c r="BA714" s="507"/>
      <c r="BB714" s="507"/>
      <c r="BC714" s="507"/>
      <c r="BD714" s="507"/>
      <c r="BE714" s="507"/>
      <c r="BF714" s="507"/>
      <c r="BG714" s="507"/>
      <c r="BH714" s="507"/>
      <c r="BI714" s="507"/>
      <c r="BJ714" s="507"/>
      <c r="BK714" s="507"/>
      <c r="BL714" s="507"/>
      <c r="BM714" s="507"/>
    </row>
    <row r="715" spans="1:65" ht="27" customHeight="1" x14ac:dyDescent="0.2">
      <c r="A715" s="564"/>
      <c r="B715" s="507"/>
      <c r="C715" s="507"/>
      <c r="D715" s="507"/>
      <c r="E715" s="507"/>
      <c r="F715" s="507"/>
      <c r="G715" s="507"/>
      <c r="H715" s="506"/>
      <c r="I715" s="1014"/>
      <c r="J715" s="506"/>
      <c r="K715" s="557"/>
      <c r="L715" s="506"/>
      <c r="M715" s="506"/>
      <c r="N715" s="506"/>
      <c r="O715" s="506"/>
      <c r="P715" s="1013"/>
      <c r="Q715" s="506"/>
      <c r="R715" s="558"/>
      <c r="S715" s="506"/>
      <c r="T715" s="506"/>
      <c r="U715" s="1012"/>
      <c r="V715" s="743"/>
      <c r="W715" s="506"/>
      <c r="X715" s="742"/>
      <c r="Y715" s="557"/>
      <c r="Z715" s="506"/>
      <c r="AA715" s="507"/>
      <c r="AB715" s="507"/>
      <c r="AC715" s="564"/>
      <c r="AD715" s="507"/>
      <c r="AE715" s="507"/>
      <c r="AF715" s="507"/>
      <c r="AG715" s="507"/>
      <c r="AH715" s="507"/>
      <c r="AI715" s="507"/>
      <c r="AJ715" s="507"/>
      <c r="AK715" s="507"/>
      <c r="AL715" s="507"/>
      <c r="AM715" s="507"/>
      <c r="AN715" s="507"/>
      <c r="AO715" s="507"/>
      <c r="AP715" s="507"/>
      <c r="AQ715" s="563"/>
      <c r="AR715" s="563"/>
      <c r="AS715" s="507"/>
      <c r="AT715" s="507"/>
      <c r="AU715" s="507"/>
      <c r="AV715" s="507"/>
      <c r="AW715" s="507"/>
      <c r="AX715" s="507"/>
      <c r="AY715" s="507"/>
      <c r="AZ715" s="507"/>
      <c r="BA715" s="507"/>
      <c r="BB715" s="507"/>
      <c r="BC715" s="507"/>
      <c r="BD715" s="507"/>
      <c r="BE715" s="507"/>
      <c r="BF715" s="507"/>
      <c r="BG715" s="507"/>
      <c r="BH715" s="507"/>
      <c r="BI715" s="507"/>
      <c r="BJ715" s="507"/>
      <c r="BK715" s="507"/>
      <c r="BL715" s="507"/>
      <c r="BM715" s="507"/>
    </row>
    <row r="716" spans="1:65" ht="27" customHeight="1" x14ac:dyDescent="0.2">
      <c r="A716" s="564"/>
      <c r="B716" s="507"/>
      <c r="C716" s="507"/>
      <c r="D716" s="507"/>
      <c r="E716" s="507"/>
      <c r="F716" s="507"/>
      <c r="G716" s="507"/>
      <c r="H716" s="506"/>
      <c r="I716" s="1014"/>
      <c r="J716" s="506"/>
      <c r="K716" s="557"/>
      <c r="L716" s="506"/>
      <c r="M716" s="506"/>
      <c r="N716" s="506"/>
      <c r="O716" s="506"/>
      <c r="P716" s="1013"/>
      <c r="Q716" s="506"/>
      <c r="R716" s="558"/>
      <c r="S716" s="506"/>
      <c r="T716" s="506"/>
      <c r="U716" s="1012"/>
      <c r="V716" s="743"/>
      <c r="W716" s="506"/>
      <c r="X716" s="742"/>
      <c r="Y716" s="557"/>
      <c r="Z716" s="506"/>
      <c r="AA716" s="507"/>
      <c r="AB716" s="507"/>
      <c r="AC716" s="564"/>
      <c r="AD716" s="507"/>
      <c r="AE716" s="507"/>
      <c r="AF716" s="507"/>
      <c r="AG716" s="507"/>
      <c r="AH716" s="507"/>
      <c r="AI716" s="507"/>
      <c r="AJ716" s="507"/>
      <c r="AK716" s="507"/>
      <c r="AL716" s="507"/>
      <c r="AM716" s="507"/>
      <c r="AN716" s="507"/>
      <c r="AO716" s="507"/>
      <c r="AP716" s="507"/>
      <c r="AQ716" s="563"/>
      <c r="AR716" s="563"/>
      <c r="AS716" s="507"/>
      <c r="AT716" s="507"/>
      <c r="AU716" s="507"/>
      <c r="AV716" s="507"/>
      <c r="AW716" s="507"/>
      <c r="AX716" s="507"/>
      <c r="AY716" s="507"/>
      <c r="AZ716" s="507"/>
      <c r="BA716" s="507"/>
      <c r="BB716" s="507"/>
      <c r="BC716" s="507"/>
      <c r="BD716" s="507"/>
      <c r="BE716" s="507"/>
      <c r="BF716" s="507"/>
      <c r="BG716" s="507"/>
      <c r="BH716" s="507"/>
      <c r="BI716" s="507"/>
      <c r="BJ716" s="507"/>
      <c r="BK716" s="507"/>
      <c r="BL716" s="507"/>
      <c r="BM716" s="507"/>
    </row>
    <row r="717" spans="1:65" ht="27" customHeight="1" x14ac:dyDescent="0.2">
      <c r="A717" s="564"/>
      <c r="B717" s="507"/>
      <c r="C717" s="507"/>
      <c r="D717" s="507"/>
      <c r="E717" s="507"/>
      <c r="F717" s="507"/>
      <c r="G717" s="507"/>
      <c r="H717" s="506"/>
      <c r="I717" s="1014"/>
      <c r="J717" s="506"/>
      <c r="K717" s="557"/>
      <c r="L717" s="506"/>
      <c r="M717" s="506"/>
      <c r="N717" s="506"/>
      <c r="O717" s="506"/>
      <c r="P717" s="1013"/>
      <c r="Q717" s="506"/>
      <c r="R717" s="558"/>
      <c r="S717" s="506"/>
      <c r="T717" s="506"/>
      <c r="U717" s="1012"/>
      <c r="V717" s="743"/>
      <c r="W717" s="506"/>
      <c r="X717" s="742"/>
      <c r="Y717" s="557"/>
      <c r="Z717" s="506"/>
      <c r="AA717" s="507"/>
      <c r="AB717" s="507"/>
      <c r="AC717" s="564"/>
      <c r="AD717" s="507"/>
      <c r="AE717" s="507"/>
      <c r="AF717" s="507"/>
      <c r="AG717" s="507"/>
      <c r="AH717" s="507"/>
      <c r="AI717" s="507"/>
      <c r="AJ717" s="507"/>
      <c r="AK717" s="507"/>
      <c r="AL717" s="507"/>
      <c r="AM717" s="507"/>
      <c r="AN717" s="507"/>
      <c r="AO717" s="507"/>
      <c r="AP717" s="507"/>
      <c r="AQ717" s="563"/>
      <c r="AR717" s="563"/>
      <c r="AS717" s="507"/>
      <c r="AT717" s="507"/>
      <c r="AU717" s="507"/>
      <c r="AV717" s="507"/>
      <c r="AW717" s="507"/>
      <c r="AX717" s="507"/>
      <c r="AY717" s="507"/>
      <c r="AZ717" s="507"/>
      <c r="BA717" s="507"/>
      <c r="BB717" s="507"/>
      <c r="BC717" s="507"/>
      <c r="BD717" s="507"/>
      <c r="BE717" s="507"/>
      <c r="BF717" s="507"/>
      <c r="BG717" s="507"/>
      <c r="BH717" s="507"/>
      <c r="BI717" s="507"/>
      <c r="BJ717" s="507"/>
      <c r="BK717" s="507"/>
      <c r="BL717" s="507"/>
      <c r="BM717" s="507"/>
    </row>
    <row r="718" spans="1:65" ht="27" customHeight="1" x14ac:dyDescent="0.2">
      <c r="A718" s="564"/>
      <c r="B718" s="507"/>
      <c r="C718" s="507"/>
      <c r="D718" s="507"/>
      <c r="E718" s="507"/>
      <c r="F718" s="507"/>
      <c r="G718" s="507"/>
      <c r="H718" s="506"/>
      <c r="I718" s="1014"/>
      <c r="J718" s="506"/>
      <c r="K718" s="557"/>
      <c r="L718" s="506"/>
      <c r="M718" s="506"/>
      <c r="N718" s="506"/>
      <c r="O718" s="506"/>
      <c r="P718" s="1013"/>
      <c r="Q718" s="506"/>
      <c r="R718" s="558"/>
      <c r="S718" s="506"/>
      <c r="T718" s="506"/>
      <c r="U718" s="1012"/>
      <c r="V718" s="743"/>
      <c r="W718" s="506"/>
      <c r="X718" s="742"/>
      <c r="Y718" s="557"/>
      <c r="Z718" s="506"/>
      <c r="AA718" s="507"/>
      <c r="AB718" s="507"/>
      <c r="AC718" s="564"/>
      <c r="AD718" s="507"/>
      <c r="AE718" s="507"/>
      <c r="AF718" s="507"/>
      <c r="AG718" s="507"/>
      <c r="AH718" s="507"/>
      <c r="AI718" s="507"/>
      <c r="AJ718" s="507"/>
      <c r="AK718" s="507"/>
      <c r="AL718" s="507"/>
      <c r="AM718" s="507"/>
      <c r="AN718" s="507"/>
      <c r="AO718" s="507"/>
      <c r="AP718" s="507"/>
      <c r="AQ718" s="563"/>
      <c r="AR718" s="563"/>
      <c r="AS718" s="507"/>
      <c r="AT718" s="507"/>
      <c r="AU718" s="507"/>
      <c r="AV718" s="507"/>
      <c r="AW718" s="507"/>
      <c r="AX718" s="507"/>
      <c r="AY718" s="507"/>
      <c r="AZ718" s="507"/>
      <c r="BA718" s="507"/>
      <c r="BB718" s="507"/>
      <c r="BC718" s="507"/>
      <c r="BD718" s="507"/>
      <c r="BE718" s="507"/>
      <c r="BF718" s="507"/>
      <c r="BG718" s="507"/>
      <c r="BH718" s="507"/>
      <c r="BI718" s="507"/>
      <c r="BJ718" s="507"/>
      <c r="BK718" s="507"/>
      <c r="BL718" s="507"/>
      <c r="BM718" s="507"/>
    </row>
    <row r="719" spans="1:65" ht="27" customHeight="1" x14ac:dyDescent="0.2">
      <c r="A719" s="564"/>
      <c r="B719" s="507"/>
      <c r="C719" s="507"/>
      <c r="D719" s="507"/>
      <c r="E719" s="507"/>
      <c r="F719" s="507"/>
      <c r="G719" s="507"/>
      <c r="H719" s="506"/>
      <c r="I719" s="1014"/>
      <c r="J719" s="506"/>
      <c r="K719" s="557"/>
      <c r="L719" s="506"/>
      <c r="M719" s="506"/>
      <c r="N719" s="506"/>
      <c r="O719" s="506"/>
      <c r="P719" s="1013"/>
      <c r="Q719" s="506"/>
      <c r="R719" s="558"/>
      <c r="S719" s="506"/>
      <c r="T719" s="506"/>
      <c r="U719" s="1012"/>
      <c r="V719" s="743"/>
      <c r="W719" s="506"/>
      <c r="X719" s="742"/>
      <c r="Y719" s="557"/>
      <c r="Z719" s="506"/>
      <c r="AA719" s="507"/>
      <c r="AB719" s="507"/>
      <c r="AC719" s="564"/>
      <c r="AD719" s="507"/>
      <c r="AE719" s="507"/>
      <c r="AF719" s="507"/>
      <c r="AG719" s="507"/>
      <c r="AH719" s="507"/>
      <c r="AI719" s="507"/>
      <c r="AJ719" s="507"/>
      <c r="AK719" s="507"/>
      <c r="AL719" s="507"/>
      <c r="AM719" s="507"/>
      <c r="AN719" s="507"/>
      <c r="AO719" s="507"/>
      <c r="AP719" s="507"/>
      <c r="AQ719" s="563"/>
      <c r="AR719" s="563"/>
      <c r="AS719" s="507"/>
      <c r="AT719" s="507"/>
      <c r="AU719" s="507"/>
      <c r="AV719" s="507"/>
      <c r="AW719" s="507"/>
      <c r="AX719" s="507"/>
      <c r="AY719" s="507"/>
      <c r="AZ719" s="507"/>
      <c r="BA719" s="507"/>
      <c r="BB719" s="507"/>
      <c r="BC719" s="507"/>
      <c r="BD719" s="507"/>
      <c r="BE719" s="507"/>
      <c r="BF719" s="507"/>
      <c r="BG719" s="507"/>
      <c r="BH719" s="507"/>
      <c r="BI719" s="507"/>
      <c r="BJ719" s="507"/>
      <c r="BK719" s="507"/>
      <c r="BL719" s="507"/>
      <c r="BM719" s="507"/>
    </row>
    <row r="720" spans="1:65" ht="27" customHeight="1" x14ac:dyDescent="0.2">
      <c r="A720" s="564"/>
      <c r="B720" s="507"/>
      <c r="C720" s="507"/>
      <c r="D720" s="507"/>
      <c r="E720" s="507"/>
      <c r="F720" s="507"/>
      <c r="G720" s="507"/>
      <c r="H720" s="506"/>
      <c r="I720" s="1014"/>
      <c r="J720" s="506"/>
      <c r="K720" s="557"/>
      <c r="L720" s="506"/>
      <c r="M720" s="506"/>
      <c r="N720" s="506"/>
      <c r="O720" s="506"/>
      <c r="P720" s="1013"/>
      <c r="Q720" s="506"/>
      <c r="R720" s="558"/>
      <c r="S720" s="506"/>
      <c r="T720" s="506"/>
      <c r="U720" s="1012"/>
      <c r="V720" s="743"/>
      <c r="W720" s="506"/>
      <c r="X720" s="742"/>
      <c r="Y720" s="557"/>
      <c r="Z720" s="506"/>
      <c r="AA720" s="507"/>
      <c r="AB720" s="507"/>
      <c r="AC720" s="564"/>
      <c r="AD720" s="507"/>
      <c r="AE720" s="507"/>
      <c r="AF720" s="507"/>
      <c r="AG720" s="507"/>
      <c r="AH720" s="507"/>
      <c r="AI720" s="507"/>
      <c r="AJ720" s="507"/>
      <c r="AK720" s="507"/>
      <c r="AL720" s="507"/>
      <c r="AM720" s="507"/>
      <c r="AN720" s="507"/>
      <c r="AO720" s="507"/>
      <c r="AP720" s="507"/>
      <c r="AQ720" s="563"/>
      <c r="AR720" s="563"/>
      <c r="AS720" s="507"/>
      <c r="AT720" s="507"/>
      <c r="AU720" s="507"/>
      <c r="AV720" s="507"/>
      <c r="AW720" s="507"/>
      <c r="AX720" s="507"/>
      <c r="AY720" s="507"/>
      <c r="AZ720" s="507"/>
      <c r="BA720" s="507"/>
      <c r="BB720" s="507"/>
      <c r="BC720" s="507"/>
      <c r="BD720" s="507"/>
      <c r="BE720" s="507"/>
      <c r="BF720" s="507"/>
      <c r="BG720" s="507"/>
      <c r="BH720" s="507"/>
      <c r="BI720" s="507"/>
      <c r="BJ720" s="507"/>
      <c r="BK720" s="507"/>
      <c r="BL720" s="507"/>
      <c r="BM720" s="507"/>
    </row>
    <row r="721" spans="1:65" ht="27" customHeight="1" x14ac:dyDescent="0.2">
      <c r="A721" s="564"/>
      <c r="B721" s="507"/>
      <c r="C721" s="507"/>
      <c r="D721" s="507"/>
      <c r="E721" s="507"/>
      <c r="F721" s="507"/>
      <c r="G721" s="507"/>
      <c r="H721" s="506"/>
      <c r="I721" s="1014"/>
      <c r="J721" s="506"/>
      <c r="K721" s="557"/>
      <c r="L721" s="506"/>
      <c r="M721" s="506"/>
      <c r="N721" s="506"/>
      <c r="O721" s="506"/>
      <c r="P721" s="1013"/>
      <c r="Q721" s="506"/>
      <c r="R721" s="558"/>
      <c r="S721" s="506"/>
      <c r="T721" s="506"/>
      <c r="U721" s="1012"/>
      <c r="V721" s="743"/>
      <c r="W721" s="506"/>
      <c r="X721" s="742"/>
      <c r="Y721" s="557"/>
      <c r="Z721" s="506"/>
      <c r="AA721" s="507"/>
      <c r="AB721" s="507"/>
      <c r="AC721" s="564"/>
      <c r="AD721" s="507"/>
      <c r="AE721" s="507"/>
      <c r="AF721" s="507"/>
      <c r="AG721" s="507"/>
      <c r="AH721" s="507"/>
      <c r="AI721" s="507"/>
      <c r="AJ721" s="507"/>
      <c r="AK721" s="507"/>
      <c r="AL721" s="507"/>
      <c r="AM721" s="507"/>
      <c r="AN721" s="507"/>
      <c r="AO721" s="507"/>
      <c r="AP721" s="507"/>
      <c r="AQ721" s="563"/>
      <c r="AR721" s="563"/>
      <c r="AS721" s="507"/>
      <c r="AT721" s="507"/>
      <c r="AU721" s="507"/>
      <c r="AV721" s="507"/>
      <c r="AW721" s="507"/>
      <c r="AX721" s="507"/>
      <c r="AY721" s="507"/>
      <c r="AZ721" s="507"/>
      <c r="BA721" s="507"/>
      <c r="BB721" s="507"/>
      <c r="BC721" s="507"/>
      <c r="BD721" s="507"/>
      <c r="BE721" s="507"/>
      <c r="BF721" s="507"/>
      <c r="BG721" s="507"/>
      <c r="BH721" s="507"/>
      <c r="BI721" s="507"/>
      <c r="BJ721" s="507"/>
      <c r="BK721" s="507"/>
      <c r="BL721" s="507"/>
      <c r="BM721" s="507"/>
    </row>
    <row r="722" spans="1:65" ht="27" customHeight="1" x14ac:dyDescent="0.2">
      <c r="A722" s="564"/>
      <c r="B722" s="507"/>
      <c r="C722" s="507"/>
      <c r="D722" s="507"/>
      <c r="E722" s="507"/>
      <c r="F722" s="507"/>
      <c r="G722" s="507"/>
      <c r="H722" s="506"/>
      <c r="I722" s="1014"/>
      <c r="J722" s="506"/>
      <c r="K722" s="557"/>
      <c r="L722" s="506"/>
      <c r="M722" s="506"/>
      <c r="N722" s="506"/>
      <c r="O722" s="506"/>
      <c r="P722" s="1013"/>
      <c r="Q722" s="506"/>
      <c r="R722" s="558"/>
      <c r="S722" s="506"/>
      <c r="T722" s="506"/>
      <c r="U722" s="1012"/>
      <c r="V722" s="743"/>
      <c r="W722" s="506"/>
      <c r="X722" s="742"/>
      <c r="Y722" s="557"/>
      <c r="Z722" s="506"/>
      <c r="AA722" s="507"/>
      <c r="AB722" s="507"/>
      <c r="AC722" s="564"/>
      <c r="AD722" s="507"/>
      <c r="AE722" s="507"/>
      <c r="AF722" s="507"/>
      <c r="AG722" s="507"/>
      <c r="AH722" s="507"/>
      <c r="AI722" s="507"/>
      <c r="AJ722" s="507"/>
      <c r="AK722" s="507"/>
      <c r="AL722" s="507"/>
      <c r="AM722" s="507"/>
      <c r="AN722" s="507"/>
      <c r="AO722" s="507"/>
      <c r="AP722" s="507"/>
      <c r="AQ722" s="563"/>
      <c r="AR722" s="563"/>
      <c r="AS722" s="507"/>
      <c r="AT722" s="507"/>
      <c r="AU722" s="507"/>
      <c r="AV722" s="507"/>
      <c r="AW722" s="507"/>
      <c r="AX722" s="507"/>
      <c r="AY722" s="507"/>
      <c r="AZ722" s="507"/>
      <c r="BA722" s="507"/>
      <c r="BB722" s="507"/>
      <c r="BC722" s="507"/>
      <c r="BD722" s="507"/>
      <c r="BE722" s="507"/>
      <c r="BF722" s="507"/>
      <c r="BG722" s="507"/>
      <c r="BH722" s="507"/>
      <c r="BI722" s="507"/>
      <c r="BJ722" s="507"/>
      <c r="BK722" s="507"/>
      <c r="BL722" s="507"/>
      <c r="BM722" s="507"/>
    </row>
    <row r="723" spans="1:65" ht="27" customHeight="1" x14ac:dyDescent="0.2">
      <c r="A723" s="564"/>
      <c r="B723" s="507"/>
      <c r="C723" s="507"/>
      <c r="D723" s="507"/>
      <c r="E723" s="507"/>
      <c r="F723" s="507"/>
      <c r="G723" s="507"/>
      <c r="H723" s="506"/>
      <c r="I723" s="1014"/>
      <c r="J723" s="506"/>
      <c r="K723" s="557"/>
      <c r="L723" s="506"/>
      <c r="M723" s="506"/>
      <c r="N723" s="506"/>
      <c r="O723" s="506"/>
      <c r="P723" s="1013"/>
      <c r="Q723" s="506"/>
      <c r="R723" s="558"/>
      <c r="S723" s="506"/>
      <c r="T723" s="506"/>
      <c r="U723" s="1012"/>
      <c r="V723" s="743"/>
      <c r="W723" s="506"/>
      <c r="X723" s="742"/>
      <c r="Y723" s="557"/>
      <c r="Z723" s="506"/>
      <c r="AA723" s="507"/>
      <c r="AB723" s="507"/>
      <c r="AC723" s="564"/>
      <c r="AD723" s="507"/>
      <c r="AE723" s="507"/>
      <c r="AF723" s="507"/>
      <c r="AG723" s="507"/>
      <c r="AH723" s="507"/>
      <c r="AI723" s="507"/>
      <c r="AJ723" s="507"/>
      <c r="AK723" s="507"/>
      <c r="AL723" s="507"/>
      <c r="AM723" s="507"/>
      <c r="AN723" s="507"/>
      <c r="AO723" s="507"/>
      <c r="AP723" s="507"/>
      <c r="AQ723" s="563"/>
      <c r="AR723" s="563"/>
      <c r="AS723" s="507"/>
      <c r="AT723" s="507"/>
      <c r="AU723" s="507"/>
      <c r="AV723" s="507"/>
      <c r="AW723" s="507"/>
      <c r="AX723" s="507"/>
      <c r="AY723" s="507"/>
      <c r="AZ723" s="507"/>
      <c r="BA723" s="507"/>
      <c r="BB723" s="507"/>
      <c r="BC723" s="507"/>
      <c r="BD723" s="507"/>
      <c r="BE723" s="507"/>
      <c r="BF723" s="507"/>
      <c r="BG723" s="507"/>
      <c r="BH723" s="507"/>
      <c r="BI723" s="507"/>
      <c r="BJ723" s="507"/>
      <c r="BK723" s="507"/>
      <c r="BL723" s="507"/>
      <c r="BM723" s="507"/>
    </row>
    <row r="724" spans="1:65" ht="27" customHeight="1" x14ac:dyDescent="0.2">
      <c r="A724" s="564"/>
      <c r="B724" s="507"/>
      <c r="C724" s="507"/>
      <c r="D724" s="507"/>
      <c r="E724" s="507"/>
      <c r="F724" s="507"/>
      <c r="G724" s="507"/>
      <c r="H724" s="506"/>
      <c r="I724" s="1014"/>
      <c r="J724" s="506"/>
      <c r="K724" s="557"/>
      <c r="L724" s="506"/>
      <c r="M724" s="506"/>
      <c r="N724" s="506"/>
      <c r="O724" s="506"/>
      <c r="P724" s="1013"/>
      <c r="Q724" s="506"/>
      <c r="R724" s="558"/>
      <c r="S724" s="506"/>
      <c r="T724" s="506"/>
      <c r="U724" s="1012"/>
      <c r="V724" s="743"/>
      <c r="W724" s="506"/>
      <c r="X724" s="742"/>
      <c r="Y724" s="557"/>
      <c r="Z724" s="506"/>
      <c r="AA724" s="507"/>
      <c r="AB724" s="507"/>
      <c r="AC724" s="564"/>
      <c r="AD724" s="507"/>
      <c r="AE724" s="507"/>
      <c r="AF724" s="507"/>
      <c r="AG724" s="507"/>
      <c r="AH724" s="507"/>
      <c r="AI724" s="507"/>
      <c r="AJ724" s="507"/>
      <c r="AK724" s="507"/>
      <c r="AL724" s="507"/>
      <c r="AM724" s="507"/>
      <c r="AN724" s="507"/>
      <c r="AO724" s="507"/>
      <c r="AP724" s="507"/>
      <c r="AQ724" s="563"/>
      <c r="AR724" s="563"/>
      <c r="AS724" s="507"/>
      <c r="AT724" s="507"/>
      <c r="AU724" s="507"/>
      <c r="AV724" s="507"/>
      <c r="AW724" s="507"/>
      <c r="AX724" s="507"/>
      <c r="AY724" s="507"/>
      <c r="AZ724" s="507"/>
      <c r="BA724" s="507"/>
      <c r="BB724" s="507"/>
      <c r="BC724" s="507"/>
      <c r="BD724" s="507"/>
      <c r="BE724" s="507"/>
      <c r="BF724" s="507"/>
      <c r="BG724" s="507"/>
      <c r="BH724" s="507"/>
      <c r="BI724" s="507"/>
      <c r="BJ724" s="507"/>
      <c r="BK724" s="507"/>
      <c r="BL724" s="507"/>
      <c r="BM724" s="507"/>
    </row>
    <row r="725" spans="1:65" ht="27" customHeight="1" x14ac:dyDescent="0.2">
      <c r="A725" s="564"/>
      <c r="B725" s="507"/>
      <c r="C725" s="507"/>
      <c r="D725" s="507"/>
      <c r="E725" s="507"/>
      <c r="F725" s="507"/>
      <c r="G725" s="507"/>
      <c r="H725" s="506"/>
      <c r="I725" s="1014"/>
      <c r="J725" s="506"/>
      <c r="K725" s="557"/>
      <c r="L725" s="506"/>
      <c r="M725" s="506"/>
      <c r="N725" s="506"/>
      <c r="O725" s="506"/>
      <c r="P725" s="1013"/>
      <c r="Q725" s="506"/>
      <c r="R725" s="558"/>
      <c r="S725" s="506"/>
      <c r="T725" s="506"/>
      <c r="U725" s="1012"/>
      <c r="V725" s="743"/>
      <c r="W725" s="506"/>
      <c r="X725" s="742"/>
      <c r="Y725" s="557"/>
      <c r="Z725" s="506"/>
      <c r="AA725" s="507"/>
      <c r="AB725" s="507"/>
      <c r="AC725" s="564"/>
      <c r="AD725" s="507"/>
      <c r="AE725" s="507"/>
      <c r="AF725" s="507"/>
      <c r="AG725" s="507"/>
      <c r="AH725" s="507"/>
      <c r="AI725" s="507"/>
      <c r="AJ725" s="507"/>
      <c r="AK725" s="507"/>
      <c r="AL725" s="507"/>
      <c r="AM725" s="507"/>
      <c r="AN725" s="507"/>
      <c r="AO725" s="507"/>
      <c r="AP725" s="507"/>
      <c r="AQ725" s="563"/>
      <c r="AR725" s="563"/>
      <c r="AS725" s="507"/>
      <c r="AT725" s="507"/>
      <c r="AU725" s="507"/>
      <c r="AV725" s="507"/>
      <c r="AW725" s="507"/>
      <c r="AX725" s="507"/>
      <c r="AY725" s="507"/>
      <c r="AZ725" s="507"/>
      <c r="BA725" s="507"/>
      <c r="BB725" s="507"/>
      <c r="BC725" s="507"/>
      <c r="BD725" s="507"/>
      <c r="BE725" s="507"/>
      <c r="BF725" s="507"/>
      <c r="BG725" s="507"/>
      <c r="BH725" s="507"/>
      <c r="BI725" s="507"/>
      <c r="BJ725" s="507"/>
      <c r="BK725" s="507"/>
      <c r="BL725" s="507"/>
      <c r="BM725" s="507"/>
    </row>
    <row r="726" spans="1:65" ht="27" customHeight="1" x14ac:dyDescent="0.2">
      <c r="A726" s="564"/>
      <c r="B726" s="507"/>
      <c r="C726" s="507"/>
      <c r="D726" s="507"/>
      <c r="E726" s="507"/>
      <c r="F726" s="507"/>
      <c r="G726" s="507"/>
      <c r="H726" s="506"/>
      <c r="I726" s="1014"/>
      <c r="J726" s="506"/>
      <c r="K726" s="557"/>
      <c r="L726" s="506"/>
      <c r="M726" s="506"/>
      <c r="N726" s="506"/>
      <c r="O726" s="506"/>
      <c r="P726" s="1013"/>
      <c r="Q726" s="506"/>
      <c r="R726" s="558"/>
      <c r="S726" s="506"/>
      <c r="T726" s="506"/>
      <c r="U726" s="1012"/>
      <c r="V726" s="743"/>
      <c r="W726" s="506"/>
      <c r="X726" s="742"/>
      <c r="Y726" s="557"/>
      <c r="Z726" s="506"/>
      <c r="AA726" s="507"/>
      <c r="AB726" s="507"/>
      <c r="AC726" s="564"/>
      <c r="AD726" s="507"/>
      <c r="AE726" s="507"/>
      <c r="AF726" s="507"/>
      <c r="AG726" s="507"/>
      <c r="AH726" s="507"/>
      <c r="AI726" s="507"/>
      <c r="AJ726" s="507"/>
      <c r="AK726" s="507"/>
      <c r="AL726" s="507"/>
      <c r="AM726" s="507"/>
      <c r="AN726" s="507"/>
      <c r="AO726" s="507"/>
      <c r="AP726" s="507"/>
      <c r="AQ726" s="563"/>
      <c r="AR726" s="563"/>
      <c r="AS726" s="507"/>
      <c r="AT726" s="507"/>
      <c r="AU726" s="507"/>
      <c r="AV726" s="507"/>
      <c r="AW726" s="507"/>
      <c r="AX726" s="507"/>
      <c r="AY726" s="507"/>
      <c r="AZ726" s="507"/>
      <c r="BA726" s="507"/>
      <c r="BB726" s="507"/>
      <c r="BC726" s="507"/>
      <c r="BD726" s="507"/>
      <c r="BE726" s="507"/>
      <c r="BF726" s="507"/>
      <c r="BG726" s="507"/>
      <c r="BH726" s="507"/>
      <c r="BI726" s="507"/>
      <c r="BJ726" s="507"/>
      <c r="BK726" s="507"/>
      <c r="BL726" s="507"/>
      <c r="BM726" s="507"/>
    </row>
    <row r="727" spans="1:65" ht="27" customHeight="1" x14ac:dyDescent="0.2">
      <c r="A727" s="564"/>
      <c r="B727" s="507"/>
      <c r="C727" s="507"/>
      <c r="D727" s="507"/>
      <c r="E727" s="507"/>
      <c r="F727" s="507"/>
      <c r="G727" s="507"/>
      <c r="H727" s="506"/>
      <c r="I727" s="1014"/>
      <c r="J727" s="506"/>
      <c r="K727" s="557"/>
      <c r="L727" s="506"/>
      <c r="M727" s="506"/>
      <c r="N727" s="506"/>
      <c r="O727" s="506"/>
      <c r="P727" s="1013"/>
      <c r="Q727" s="506"/>
      <c r="R727" s="558"/>
      <c r="S727" s="506"/>
      <c r="T727" s="506"/>
      <c r="U727" s="1012"/>
      <c r="V727" s="743"/>
      <c r="W727" s="506"/>
      <c r="X727" s="742"/>
      <c r="Y727" s="557"/>
      <c r="Z727" s="506"/>
      <c r="AA727" s="507"/>
      <c r="AB727" s="507"/>
      <c r="AC727" s="564"/>
      <c r="AD727" s="507"/>
      <c r="AE727" s="507"/>
      <c r="AF727" s="507"/>
      <c r="AG727" s="507"/>
      <c r="AH727" s="507"/>
      <c r="AI727" s="507"/>
      <c r="AJ727" s="507"/>
      <c r="AK727" s="507"/>
      <c r="AL727" s="507"/>
      <c r="AM727" s="507"/>
      <c r="AN727" s="507"/>
      <c r="AO727" s="507"/>
      <c r="AP727" s="507"/>
      <c r="AQ727" s="563"/>
      <c r="AR727" s="563"/>
      <c r="AS727" s="507"/>
      <c r="AT727" s="507"/>
      <c r="AU727" s="507"/>
      <c r="AV727" s="507"/>
      <c r="AW727" s="507"/>
      <c r="AX727" s="507"/>
      <c r="AY727" s="507"/>
      <c r="AZ727" s="507"/>
      <c r="BA727" s="507"/>
      <c r="BB727" s="507"/>
      <c r="BC727" s="507"/>
      <c r="BD727" s="507"/>
      <c r="BE727" s="507"/>
      <c r="BF727" s="507"/>
      <c r="BG727" s="507"/>
      <c r="BH727" s="507"/>
      <c r="BI727" s="507"/>
      <c r="BJ727" s="507"/>
      <c r="BK727" s="507"/>
      <c r="BL727" s="507"/>
      <c r="BM727" s="507"/>
    </row>
    <row r="728" spans="1:65" ht="27" customHeight="1" x14ac:dyDescent="0.2">
      <c r="A728" s="564"/>
      <c r="B728" s="507"/>
      <c r="C728" s="507"/>
      <c r="D728" s="507"/>
      <c r="E728" s="507"/>
      <c r="F728" s="507"/>
      <c r="G728" s="507"/>
      <c r="H728" s="506"/>
      <c r="I728" s="1014"/>
      <c r="J728" s="506"/>
      <c r="K728" s="557"/>
      <c r="L728" s="506"/>
      <c r="M728" s="506"/>
      <c r="N728" s="506"/>
      <c r="O728" s="506"/>
      <c r="P728" s="1013"/>
      <c r="Q728" s="506"/>
      <c r="R728" s="558"/>
      <c r="S728" s="506"/>
      <c r="T728" s="506"/>
      <c r="U728" s="1012"/>
      <c r="V728" s="743"/>
      <c r="W728" s="506"/>
      <c r="X728" s="742"/>
      <c r="Y728" s="557"/>
      <c r="Z728" s="506"/>
      <c r="AA728" s="507"/>
      <c r="AB728" s="507"/>
      <c r="AC728" s="564"/>
      <c r="AD728" s="507"/>
      <c r="AE728" s="507"/>
      <c r="AF728" s="507"/>
      <c r="AG728" s="507"/>
      <c r="AH728" s="507"/>
      <c r="AI728" s="507"/>
      <c r="AJ728" s="507"/>
      <c r="AK728" s="507"/>
      <c r="AL728" s="507"/>
      <c r="AM728" s="507"/>
      <c r="AN728" s="507"/>
      <c r="AO728" s="507"/>
      <c r="AP728" s="507"/>
      <c r="AQ728" s="563"/>
      <c r="AR728" s="563"/>
      <c r="AS728" s="507"/>
      <c r="AT728" s="507"/>
      <c r="AU728" s="507"/>
      <c r="AV728" s="507"/>
      <c r="AW728" s="507"/>
      <c r="AX728" s="507"/>
      <c r="AY728" s="507"/>
      <c r="AZ728" s="507"/>
      <c r="BA728" s="507"/>
      <c r="BB728" s="507"/>
      <c r="BC728" s="507"/>
      <c r="BD728" s="507"/>
      <c r="BE728" s="507"/>
      <c r="BF728" s="507"/>
      <c r="BG728" s="507"/>
      <c r="BH728" s="507"/>
      <c r="BI728" s="507"/>
      <c r="BJ728" s="507"/>
      <c r="BK728" s="507"/>
      <c r="BL728" s="507"/>
      <c r="BM728" s="507"/>
    </row>
    <row r="729" spans="1:65" ht="27" customHeight="1" x14ac:dyDescent="0.2">
      <c r="A729" s="564"/>
      <c r="B729" s="507"/>
      <c r="C729" s="507"/>
      <c r="D729" s="507"/>
      <c r="E729" s="507"/>
      <c r="F729" s="507"/>
      <c r="G729" s="507"/>
      <c r="H729" s="506"/>
      <c r="I729" s="1014"/>
      <c r="J729" s="506"/>
      <c r="K729" s="557"/>
      <c r="L729" s="506"/>
      <c r="M729" s="506"/>
      <c r="N729" s="506"/>
      <c r="O729" s="506"/>
      <c r="P729" s="1013"/>
      <c r="Q729" s="506"/>
      <c r="R729" s="558"/>
      <c r="S729" s="506"/>
      <c r="T729" s="506"/>
      <c r="U729" s="1012"/>
      <c r="V729" s="743"/>
      <c r="W729" s="506"/>
      <c r="X729" s="742"/>
      <c r="Y729" s="557"/>
      <c r="Z729" s="506"/>
      <c r="AA729" s="507"/>
      <c r="AB729" s="507"/>
      <c r="AC729" s="564"/>
      <c r="AD729" s="507"/>
      <c r="AE729" s="507"/>
      <c r="AF729" s="507"/>
      <c r="AG729" s="507"/>
      <c r="AH729" s="507"/>
      <c r="AI729" s="507"/>
      <c r="AJ729" s="507"/>
      <c r="AK729" s="507"/>
      <c r="AL729" s="507"/>
      <c r="AM729" s="507"/>
      <c r="AN729" s="507"/>
      <c r="AO729" s="507"/>
      <c r="AP729" s="507"/>
      <c r="AQ729" s="563"/>
      <c r="AR729" s="563"/>
      <c r="AS729" s="507"/>
      <c r="AT729" s="507"/>
      <c r="AU729" s="507"/>
      <c r="AV729" s="507"/>
      <c r="AW729" s="507"/>
      <c r="AX729" s="507"/>
      <c r="AY729" s="507"/>
      <c r="AZ729" s="507"/>
      <c r="BA729" s="507"/>
      <c r="BB729" s="507"/>
      <c r="BC729" s="507"/>
      <c r="BD729" s="507"/>
      <c r="BE729" s="507"/>
      <c r="BF729" s="507"/>
      <c r="BG729" s="507"/>
      <c r="BH729" s="507"/>
      <c r="BI729" s="507"/>
      <c r="BJ729" s="507"/>
      <c r="BK729" s="507"/>
      <c r="BL729" s="507"/>
      <c r="BM729" s="507"/>
    </row>
    <row r="730" spans="1:65" ht="27" customHeight="1" x14ac:dyDescent="0.2">
      <c r="A730" s="564"/>
      <c r="B730" s="507"/>
      <c r="C730" s="507"/>
      <c r="D730" s="507"/>
      <c r="E730" s="507"/>
      <c r="F730" s="507"/>
      <c r="G730" s="507"/>
      <c r="H730" s="506"/>
      <c r="I730" s="1014"/>
      <c r="J730" s="506"/>
      <c r="K730" s="557"/>
      <c r="L730" s="506"/>
      <c r="M730" s="506"/>
      <c r="N730" s="506"/>
      <c r="O730" s="506"/>
      <c r="P730" s="1013"/>
      <c r="Q730" s="506"/>
      <c r="R730" s="558"/>
      <c r="S730" s="506"/>
      <c r="T730" s="506"/>
      <c r="U730" s="1012"/>
      <c r="V730" s="743"/>
      <c r="W730" s="506"/>
      <c r="X730" s="742"/>
      <c r="Y730" s="557"/>
      <c r="Z730" s="506"/>
      <c r="AA730" s="507"/>
      <c r="AB730" s="507"/>
      <c r="AC730" s="564"/>
      <c r="AD730" s="507"/>
      <c r="AE730" s="507"/>
      <c r="AF730" s="507"/>
      <c r="AG730" s="507"/>
      <c r="AH730" s="507"/>
      <c r="AI730" s="507"/>
      <c r="AJ730" s="507"/>
      <c r="AK730" s="507"/>
      <c r="AL730" s="507"/>
      <c r="AM730" s="507"/>
      <c r="AN730" s="507"/>
      <c r="AO730" s="507"/>
      <c r="AP730" s="507"/>
      <c r="AQ730" s="563"/>
      <c r="AR730" s="563"/>
      <c r="AS730" s="507"/>
      <c r="AT730" s="507"/>
      <c r="AU730" s="507"/>
      <c r="AV730" s="507"/>
      <c r="AW730" s="507"/>
      <c r="AX730" s="507"/>
      <c r="AY730" s="507"/>
      <c r="AZ730" s="507"/>
      <c r="BA730" s="507"/>
      <c r="BB730" s="507"/>
      <c r="BC730" s="507"/>
      <c r="BD730" s="507"/>
      <c r="BE730" s="507"/>
      <c r="BF730" s="507"/>
      <c r="BG730" s="507"/>
      <c r="BH730" s="507"/>
      <c r="BI730" s="507"/>
      <c r="BJ730" s="507"/>
      <c r="BK730" s="507"/>
      <c r="BL730" s="507"/>
      <c r="BM730" s="507"/>
    </row>
    <row r="731" spans="1:65" ht="27" customHeight="1" x14ac:dyDescent="0.2">
      <c r="A731" s="564"/>
      <c r="B731" s="507"/>
      <c r="C731" s="507"/>
      <c r="D731" s="507"/>
      <c r="E731" s="507"/>
      <c r="F731" s="507"/>
      <c r="G731" s="507"/>
      <c r="H731" s="506"/>
      <c r="I731" s="1014"/>
      <c r="J731" s="506"/>
      <c r="K731" s="557"/>
      <c r="L731" s="506"/>
      <c r="M731" s="506"/>
      <c r="N731" s="506"/>
      <c r="O731" s="506"/>
      <c r="P731" s="1013"/>
      <c r="Q731" s="506"/>
      <c r="R731" s="558"/>
      <c r="S731" s="506"/>
      <c r="T731" s="506"/>
      <c r="U731" s="1012"/>
      <c r="V731" s="743"/>
      <c r="W731" s="506"/>
      <c r="X731" s="742"/>
      <c r="Y731" s="557"/>
      <c r="Z731" s="506"/>
      <c r="AA731" s="507"/>
      <c r="AB731" s="507"/>
      <c r="AC731" s="564"/>
      <c r="AD731" s="507"/>
      <c r="AE731" s="507"/>
      <c r="AF731" s="507"/>
      <c r="AG731" s="507"/>
      <c r="AH731" s="507"/>
      <c r="AI731" s="507"/>
      <c r="AJ731" s="507"/>
      <c r="AK731" s="507"/>
      <c r="AL731" s="507"/>
      <c r="AM731" s="507"/>
      <c r="AN731" s="507"/>
      <c r="AO731" s="507"/>
      <c r="AP731" s="507"/>
      <c r="AQ731" s="563"/>
      <c r="AR731" s="563"/>
      <c r="AS731" s="507"/>
      <c r="AT731" s="507"/>
      <c r="AU731" s="507"/>
      <c r="AV731" s="507"/>
      <c r="AW731" s="507"/>
      <c r="AX731" s="507"/>
      <c r="AY731" s="507"/>
      <c r="AZ731" s="507"/>
      <c r="BA731" s="507"/>
      <c r="BB731" s="507"/>
      <c r="BC731" s="507"/>
      <c r="BD731" s="507"/>
      <c r="BE731" s="507"/>
      <c r="BF731" s="507"/>
      <c r="BG731" s="507"/>
      <c r="BH731" s="507"/>
      <c r="BI731" s="507"/>
      <c r="BJ731" s="507"/>
      <c r="BK731" s="507"/>
      <c r="BL731" s="507"/>
      <c r="BM731" s="507"/>
    </row>
    <row r="732" spans="1:65" ht="27" customHeight="1" x14ac:dyDescent="0.2">
      <c r="A732" s="564"/>
      <c r="B732" s="507"/>
      <c r="C732" s="507"/>
      <c r="D732" s="507"/>
      <c r="E732" s="507"/>
      <c r="F732" s="507"/>
      <c r="G732" s="507"/>
      <c r="H732" s="506"/>
      <c r="I732" s="1014"/>
      <c r="J732" s="506"/>
      <c r="K732" s="557"/>
      <c r="L732" s="506"/>
      <c r="M732" s="506"/>
      <c r="N732" s="506"/>
      <c r="O732" s="506"/>
      <c r="P732" s="1013"/>
      <c r="Q732" s="506"/>
      <c r="R732" s="558"/>
      <c r="S732" s="506"/>
      <c r="T732" s="506"/>
      <c r="U732" s="1012"/>
      <c r="V732" s="743"/>
      <c r="W732" s="506"/>
      <c r="X732" s="742"/>
      <c r="Y732" s="557"/>
      <c r="Z732" s="506"/>
      <c r="AA732" s="507"/>
      <c r="AB732" s="507"/>
      <c r="AC732" s="564"/>
      <c r="AD732" s="507"/>
      <c r="AE732" s="507"/>
      <c r="AF732" s="507"/>
      <c r="AG732" s="507"/>
      <c r="AH732" s="507"/>
      <c r="AI732" s="507"/>
      <c r="AJ732" s="507"/>
      <c r="AK732" s="507"/>
      <c r="AL732" s="507"/>
      <c r="AM732" s="507"/>
      <c r="AN732" s="507"/>
      <c r="AO732" s="507"/>
      <c r="AP732" s="507"/>
      <c r="AQ732" s="563"/>
      <c r="AR732" s="563"/>
      <c r="AS732" s="507"/>
      <c r="AT732" s="507"/>
      <c r="AU732" s="507"/>
      <c r="AV732" s="507"/>
      <c r="AW732" s="507"/>
      <c r="AX732" s="507"/>
      <c r="AY732" s="507"/>
      <c r="AZ732" s="507"/>
      <c r="BA732" s="507"/>
      <c r="BB732" s="507"/>
      <c r="BC732" s="507"/>
      <c r="BD732" s="507"/>
      <c r="BE732" s="507"/>
      <c r="BF732" s="507"/>
      <c r="BG732" s="507"/>
      <c r="BH732" s="507"/>
      <c r="BI732" s="507"/>
      <c r="BJ732" s="507"/>
      <c r="BK732" s="507"/>
      <c r="BL732" s="507"/>
      <c r="BM732" s="507"/>
    </row>
    <row r="733" spans="1:65" ht="27" customHeight="1" x14ac:dyDescent="0.2">
      <c r="A733" s="564"/>
      <c r="B733" s="507"/>
      <c r="C733" s="507"/>
      <c r="D733" s="507"/>
      <c r="E733" s="507"/>
      <c r="F733" s="507"/>
      <c r="G733" s="507"/>
      <c r="H733" s="506"/>
      <c r="I733" s="1014"/>
      <c r="J733" s="506"/>
      <c r="K733" s="557"/>
      <c r="L733" s="506"/>
      <c r="M733" s="506"/>
      <c r="N733" s="506"/>
      <c r="O733" s="506"/>
      <c r="P733" s="1013"/>
      <c r="Q733" s="506"/>
      <c r="R733" s="558"/>
      <c r="S733" s="506"/>
      <c r="T733" s="506"/>
      <c r="U733" s="1012"/>
      <c r="V733" s="743"/>
      <c r="W733" s="506"/>
      <c r="X733" s="742"/>
      <c r="Y733" s="557"/>
      <c r="Z733" s="506"/>
      <c r="AA733" s="507"/>
      <c r="AB733" s="507"/>
      <c r="AC733" s="564"/>
      <c r="AD733" s="507"/>
      <c r="AE733" s="507"/>
      <c r="AF733" s="507"/>
      <c r="AG733" s="507"/>
      <c r="AH733" s="507"/>
      <c r="AI733" s="507"/>
      <c r="AJ733" s="507"/>
      <c r="AK733" s="507"/>
      <c r="AL733" s="507"/>
      <c r="AM733" s="507"/>
      <c r="AN733" s="507"/>
      <c r="AO733" s="507"/>
      <c r="AP733" s="507"/>
      <c r="AQ733" s="563"/>
      <c r="AR733" s="563"/>
      <c r="AS733" s="507"/>
      <c r="AT733" s="507"/>
      <c r="AU733" s="507"/>
      <c r="AV733" s="507"/>
      <c r="AW733" s="507"/>
      <c r="AX733" s="507"/>
      <c r="AY733" s="507"/>
      <c r="AZ733" s="507"/>
      <c r="BA733" s="507"/>
      <c r="BB733" s="507"/>
      <c r="BC733" s="507"/>
      <c r="BD733" s="507"/>
      <c r="BE733" s="507"/>
      <c r="BF733" s="507"/>
      <c r="BG733" s="507"/>
      <c r="BH733" s="507"/>
      <c r="BI733" s="507"/>
      <c r="BJ733" s="507"/>
      <c r="BK733" s="507"/>
      <c r="BL733" s="507"/>
      <c r="BM733" s="507"/>
    </row>
    <row r="734" spans="1:65" ht="27" customHeight="1" x14ac:dyDescent="0.2">
      <c r="A734" s="564"/>
      <c r="B734" s="507"/>
      <c r="C734" s="507"/>
      <c r="D734" s="507"/>
      <c r="E734" s="507"/>
      <c r="F734" s="507"/>
      <c r="G734" s="507"/>
      <c r="H734" s="506"/>
      <c r="I734" s="1014"/>
      <c r="J734" s="506"/>
      <c r="K734" s="557"/>
      <c r="L734" s="506"/>
      <c r="M734" s="506"/>
      <c r="N734" s="506"/>
      <c r="O734" s="506"/>
      <c r="P734" s="1013"/>
      <c r="Q734" s="506"/>
      <c r="R734" s="558"/>
      <c r="S734" s="506"/>
      <c r="T734" s="506"/>
      <c r="U734" s="1012"/>
      <c r="V734" s="743"/>
      <c r="W734" s="506"/>
      <c r="X734" s="742"/>
      <c r="Y734" s="557"/>
      <c r="Z734" s="506"/>
      <c r="AA734" s="507"/>
      <c r="AB734" s="507"/>
      <c r="AC734" s="564"/>
      <c r="AD734" s="507"/>
      <c r="AE734" s="507"/>
      <c r="AF734" s="507"/>
      <c r="AG734" s="507"/>
      <c r="AH734" s="507"/>
      <c r="AI734" s="507"/>
      <c r="AJ734" s="507"/>
      <c r="AK734" s="507"/>
      <c r="AL734" s="507"/>
      <c r="AM734" s="507"/>
      <c r="AN734" s="507"/>
      <c r="AO734" s="507"/>
      <c r="AP734" s="507"/>
      <c r="AQ734" s="563"/>
      <c r="AR734" s="563"/>
      <c r="AS734" s="507"/>
      <c r="AT734" s="507"/>
      <c r="AU734" s="507"/>
      <c r="AV734" s="507"/>
      <c r="AW734" s="507"/>
      <c r="AX734" s="507"/>
      <c r="AY734" s="507"/>
      <c r="AZ734" s="507"/>
      <c r="BA734" s="507"/>
      <c r="BB734" s="507"/>
      <c r="BC734" s="507"/>
      <c r="BD734" s="507"/>
      <c r="BE734" s="507"/>
      <c r="BF734" s="507"/>
      <c r="BG734" s="507"/>
      <c r="BH734" s="507"/>
      <c r="BI734" s="507"/>
      <c r="BJ734" s="507"/>
      <c r="BK734" s="507"/>
      <c r="BL734" s="507"/>
      <c r="BM734" s="507"/>
    </row>
    <row r="735" spans="1:65" ht="27" customHeight="1" x14ac:dyDescent="0.2">
      <c r="A735" s="564"/>
      <c r="B735" s="507"/>
      <c r="C735" s="507"/>
      <c r="D735" s="507"/>
      <c r="E735" s="507"/>
      <c r="F735" s="507"/>
      <c r="G735" s="507"/>
      <c r="H735" s="506"/>
      <c r="I735" s="1014"/>
      <c r="J735" s="506"/>
      <c r="K735" s="557"/>
      <c r="L735" s="506"/>
      <c r="M735" s="506"/>
      <c r="N735" s="506"/>
      <c r="O735" s="506"/>
      <c r="P735" s="1013"/>
      <c r="Q735" s="506"/>
      <c r="R735" s="558"/>
      <c r="S735" s="506"/>
      <c r="T735" s="506"/>
      <c r="U735" s="1012"/>
      <c r="V735" s="743"/>
      <c r="W735" s="506"/>
      <c r="X735" s="742"/>
      <c r="Y735" s="557"/>
      <c r="Z735" s="506"/>
      <c r="AA735" s="507"/>
      <c r="AB735" s="507"/>
      <c r="AC735" s="564"/>
      <c r="AD735" s="507"/>
      <c r="AE735" s="507"/>
      <c r="AF735" s="507"/>
      <c r="AG735" s="507"/>
      <c r="AH735" s="507"/>
      <c r="AI735" s="507"/>
      <c r="AJ735" s="507"/>
      <c r="AK735" s="507"/>
      <c r="AL735" s="507"/>
      <c r="AM735" s="507"/>
      <c r="AN735" s="507"/>
      <c r="AO735" s="507"/>
      <c r="AP735" s="507"/>
      <c r="AQ735" s="563"/>
      <c r="AR735" s="563"/>
      <c r="AS735" s="507"/>
      <c r="AT735" s="507"/>
      <c r="AU735" s="507"/>
      <c r="AV735" s="507"/>
      <c r="AW735" s="507"/>
      <c r="AX735" s="507"/>
      <c r="AY735" s="507"/>
      <c r="AZ735" s="507"/>
      <c r="BA735" s="507"/>
      <c r="BB735" s="507"/>
      <c r="BC735" s="507"/>
      <c r="BD735" s="507"/>
      <c r="BE735" s="507"/>
      <c r="BF735" s="507"/>
      <c r="BG735" s="507"/>
      <c r="BH735" s="507"/>
      <c r="BI735" s="507"/>
      <c r="BJ735" s="507"/>
      <c r="BK735" s="507"/>
      <c r="BL735" s="507"/>
      <c r="BM735" s="507"/>
    </row>
    <row r="736" spans="1:65" ht="27" customHeight="1" x14ac:dyDescent="0.2">
      <c r="A736" s="564"/>
      <c r="B736" s="507"/>
      <c r="C736" s="507"/>
      <c r="D736" s="507"/>
      <c r="E736" s="507"/>
      <c r="F736" s="507"/>
      <c r="G736" s="507"/>
      <c r="H736" s="506"/>
      <c r="I736" s="1014"/>
      <c r="J736" s="506"/>
      <c r="K736" s="557"/>
      <c r="L736" s="506"/>
      <c r="M736" s="506"/>
      <c r="N736" s="506"/>
      <c r="O736" s="506"/>
      <c r="P736" s="1013"/>
      <c r="Q736" s="506"/>
      <c r="R736" s="558"/>
      <c r="S736" s="506"/>
      <c r="T736" s="506"/>
      <c r="U736" s="1012"/>
      <c r="V736" s="743"/>
      <c r="W736" s="506"/>
      <c r="X736" s="742"/>
      <c r="Y736" s="557"/>
      <c r="Z736" s="506"/>
      <c r="AA736" s="507"/>
      <c r="AB736" s="507"/>
      <c r="AC736" s="564"/>
      <c r="AD736" s="507"/>
      <c r="AE736" s="507"/>
      <c r="AF736" s="507"/>
      <c r="AG736" s="507"/>
      <c r="AH736" s="507"/>
      <c r="AI736" s="507"/>
      <c r="AJ736" s="507"/>
      <c r="AK736" s="507"/>
      <c r="AL736" s="507"/>
      <c r="AM736" s="507"/>
      <c r="AN736" s="507"/>
      <c r="AO736" s="507"/>
      <c r="AP736" s="507"/>
      <c r="AQ736" s="563"/>
      <c r="AR736" s="563"/>
      <c r="AS736" s="507"/>
      <c r="AT736" s="507"/>
      <c r="AU736" s="507"/>
      <c r="AV736" s="507"/>
      <c r="AW736" s="507"/>
      <c r="AX736" s="507"/>
      <c r="AY736" s="507"/>
      <c r="AZ736" s="507"/>
      <c r="BA736" s="507"/>
      <c r="BB736" s="507"/>
      <c r="BC736" s="507"/>
      <c r="BD736" s="507"/>
      <c r="BE736" s="507"/>
      <c r="BF736" s="507"/>
      <c r="BG736" s="507"/>
      <c r="BH736" s="507"/>
      <c r="BI736" s="507"/>
      <c r="BJ736" s="507"/>
      <c r="BK736" s="507"/>
      <c r="BL736" s="507"/>
      <c r="BM736" s="507"/>
    </row>
    <row r="737" spans="1:65" ht="27" customHeight="1" x14ac:dyDescent="0.2">
      <c r="A737" s="564"/>
      <c r="B737" s="507"/>
      <c r="C737" s="507"/>
      <c r="D737" s="507"/>
      <c r="E737" s="507"/>
      <c r="F737" s="507"/>
      <c r="G737" s="507"/>
      <c r="H737" s="506"/>
      <c r="I737" s="1014"/>
      <c r="J737" s="506"/>
      <c r="K737" s="557"/>
      <c r="L737" s="506"/>
      <c r="M737" s="506"/>
      <c r="N737" s="506"/>
      <c r="O737" s="506"/>
      <c r="P737" s="1013"/>
      <c r="Q737" s="506"/>
      <c r="R737" s="558"/>
      <c r="S737" s="506"/>
      <c r="T737" s="506"/>
      <c r="U737" s="1012"/>
      <c r="V737" s="743"/>
      <c r="W737" s="506"/>
      <c r="X737" s="742"/>
      <c r="Y737" s="557"/>
      <c r="Z737" s="506"/>
      <c r="AA737" s="507"/>
      <c r="AB737" s="507"/>
      <c r="AC737" s="564"/>
      <c r="AD737" s="507"/>
      <c r="AE737" s="507"/>
      <c r="AF737" s="507"/>
      <c r="AG737" s="507"/>
      <c r="AH737" s="507"/>
      <c r="AI737" s="507"/>
      <c r="AJ737" s="507"/>
      <c r="AK737" s="507"/>
      <c r="AL737" s="507"/>
      <c r="AM737" s="507"/>
      <c r="AN737" s="507"/>
      <c r="AO737" s="507"/>
      <c r="AP737" s="507"/>
      <c r="AQ737" s="563"/>
      <c r="AR737" s="563"/>
      <c r="AS737" s="507"/>
      <c r="AT737" s="507"/>
      <c r="AU737" s="507"/>
      <c r="AV737" s="507"/>
      <c r="AW737" s="507"/>
      <c r="AX737" s="507"/>
      <c r="AY737" s="507"/>
      <c r="AZ737" s="507"/>
      <c r="BA737" s="507"/>
      <c r="BB737" s="507"/>
      <c r="BC737" s="507"/>
      <c r="BD737" s="507"/>
      <c r="BE737" s="507"/>
      <c r="BF737" s="507"/>
      <c r="BG737" s="507"/>
      <c r="BH737" s="507"/>
      <c r="BI737" s="507"/>
      <c r="BJ737" s="507"/>
      <c r="BK737" s="507"/>
      <c r="BL737" s="507"/>
      <c r="BM737" s="507"/>
    </row>
    <row r="738" spans="1:65" ht="27" customHeight="1" x14ac:dyDescent="0.2">
      <c r="A738" s="564"/>
      <c r="B738" s="507"/>
      <c r="C738" s="507"/>
      <c r="D738" s="507"/>
      <c r="E738" s="507"/>
      <c r="F738" s="507"/>
      <c r="G738" s="507"/>
      <c r="H738" s="506"/>
      <c r="I738" s="1014"/>
      <c r="J738" s="506"/>
      <c r="K738" s="557"/>
      <c r="L738" s="506"/>
      <c r="M738" s="506"/>
      <c r="N738" s="506"/>
      <c r="O738" s="506"/>
      <c r="P738" s="1013"/>
      <c r="Q738" s="506"/>
      <c r="R738" s="558"/>
      <c r="S738" s="506"/>
      <c r="T738" s="506"/>
      <c r="U738" s="1012"/>
      <c r="V738" s="743"/>
      <c r="W738" s="506"/>
      <c r="X738" s="742"/>
      <c r="Y738" s="557"/>
      <c r="Z738" s="506"/>
      <c r="AA738" s="507"/>
      <c r="AB738" s="507"/>
      <c r="AC738" s="564"/>
      <c r="AD738" s="507"/>
      <c r="AE738" s="507"/>
      <c r="AF738" s="507"/>
      <c r="AG738" s="507"/>
      <c r="AH738" s="507"/>
      <c r="AI738" s="507"/>
      <c r="AJ738" s="507"/>
      <c r="AK738" s="507"/>
      <c r="AL738" s="507"/>
      <c r="AM738" s="507"/>
      <c r="AN738" s="507"/>
      <c r="AO738" s="507"/>
      <c r="AP738" s="507"/>
      <c r="AQ738" s="563"/>
      <c r="AR738" s="563"/>
      <c r="AS738" s="507"/>
      <c r="AT738" s="507"/>
      <c r="AU738" s="507"/>
      <c r="AV738" s="507"/>
      <c r="AW738" s="507"/>
      <c r="AX738" s="507"/>
      <c r="AY738" s="507"/>
      <c r="AZ738" s="507"/>
      <c r="BA738" s="507"/>
      <c r="BB738" s="507"/>
      <c r="BC738" s="507"/>
      <c r="BD738" s="507"/>
      <c r="BE738" s="507"/>
      <c r="BF738" s="507"/>
      <c r="BG738" s="507"/>
      <c r="BH738" s="507"/>
      <c r="BI738" s="507"/>
      <c r="BJ738" s="507"/>
      <c r="BK738" s="507"/>
      <c r="BL738" s="507"/>
      <c r="BM738" s="507"/>
    </row>
    <row r="739" spans="1:65" ht="27" customHeight="1" x14ac:dyDescent="0.2">
      <c r="A739" s="564"/>
      <c r="B739" s="507"/>
      <c r="C739" s="507"/>
      <c r="D739" s="507"/>
      <c r="E739" s="507"/>
      <c r="F739" s="507"/>
      <c r="G739" s="507"/>
      <c r="H739" s="506"/>
      <c r="I739" s="1014"/>
      <c r="J739" s="506"/>
      <c r="K739" s="557"/>
      <c r="L739" s="506"/>
      <c r="M739" s="506"/>
      <c r="N739" s="506"/>
      <c r="O739" s="506"/>
      <c r="P739" s="1013"/>
      <c r="Q739" s="506"/>
      <c r="R739" s="558"/>
      <c r="S739" s="506"/>
      <c r="T739" s="506"/>
      <c r="U739" s="1012"/>
      <c r="V739" s="743"/>
      <c r="W739" s="506"/>
      <c r="X739" s="742"/>
      <c r="Y739" s="557"/>
      <c r="Z739" s="506"/>
      <c r="AA739" s="507"/>
      <c r="AB739" s="507"/>
      <c r="AC739" s="564"/>
      <c r="AD739" s="507"/>
      <c r="AE739" s="507"/>
      <c r="AF739" s="507"/>
      <c r="AG739" s="507"/>
      <c r="AH739" s="507"/>
      <c r="AI739" s="507"/>
      <c r="AJ739" s="507"/>
      <c r="AK739" s="507"/>
      <c r="AL739" s="507"/>
      <c r="AM739" s="507"/>
      <c r="AN739" s="507"/>
      <c r="AO739" s="507"/>
      <c r="AP739" s="507"/>
      <c r="AQ739" s="563"/>
      <c r="AR739" s="563"/>
      <c r="AS739" s="507"/>
      <c r="AT739" s="507"/>
      <c r="AU739" s="507"/>
      <c r="AV739" s="507"/>
      <c r="AW739" s="507"/>
      <c r="AX739" s="507"/>
      <c r="AY739" s="507"/>
      <c r="AZ739" s="507"/>
      <c r="BA739" s="507"/>
      <c r="BB739" s="507"/>
      <c r="BC739" s="507"/>
      <c r="BD739" s="507"/>
      <c r="BE739" s="507"/>
      <c r="BF739" s="507"/>
      <c r="BG739" s="507"/>
      <c r="BH739" s="507"/>
      <c r="BI739" s="507"/>
      <c r="BJ739" s="507"/>
      <c r="BK739" s="507"/>
      <c r="BL739" s="507"/>
      <c r="BM739" s="507"/>
    </row>
    <row r="740" spans="1:65" ht="27" customHeight="1" x14ac:dyDescent="0.2">
      <c r="A740" s="564"/>
      <c r="B740" s="507"/>
      <c r="C740" s="507"/>
      <c r="D740" s="507"/>
      <c r="E740" s="507"/>
      <c r="F740" s="507"/>
      <c r="G740" s="507"/>
      <c r="H740" s="506"/>
      <c r="I740" s="1014"/>
      <c r="J740" s="506"/>
      <c r="K740" s="557"/>
      <c r="L740" s="506"/>
      <c r="M740" s="506"/>
      <c r="N740" s="506"/>
      <c r="O740" s="506"/>
      <c r="P740" s="1013"/>
      <c r="Q740" s="506"/>
      <c r="R740" s="558"/>
      <c r="S740" s="506"/>
      <c r="T740" s="506"/>
      <c r="U740" s="1012"/>
      <c r="V740" s="743"/>
      <c r="W740" s="506"/>
      <c r="X740" s="742"/>
      <c r="Y740" s="557"/>
      <c r="Z740" s="506"/>
      <c r="AA740" s="507"/>
      <c r="AB740" s="507"/>
      <c r="AC740" s="564"/>
      <c r="AD740" s="507"/>
      <c r="AE740" s="507"/>
      <c r="AF740" s="507"/>
      <c r="AG740" s="507"/>
      <c r="AH740" s="507"/>
      <c r="AI740" s="507"/>
      <c r="AJ740" s="507"/>
      <c r="AK740" s="507"/>
      <c r="AL740" s="507"/>
      <c r="AM740" s="507"/>
      <c r="AN740" s="507"/>
      <c r="AO740" s="507"/>
      <c r="AP740" s="507"/>
      <c r="AQ740" s="563"/>
      <c r="AR740" s="563"/>
      <c r="AS740" s="507"/>
      <c r="AT740" s="507"/>
      <c r="AU740" s="507"/>
      <c r="AV740" s="507"/>
      <c r="AW740" s="507"/>
      <c r="AX740" s="507"/>
      <c r="AY740" s="507"/>
      <c r="AZ740" s="507"/>
      <c r="BA740" s="507"/>
      <c r="BB740" s="507"/>
      <c r="BC740" s="507"/>
      <c r="BD740" s="507"/>
      <c r="BE740" s="507"/>
      <c r="BF740" s="507"/>
      <c r="BG740" s="507"/>
      <c r="BH740" s="507"/>
      <c r="BI740" s="507"/>
      <c r="BJ740" s="507"/>
      <c r="BK740" s="507"/>
      <c r="BL740" s="507"/>
      <c r="BM740" s="507"/>
    </row>
    <row r="741" spans="1:65" ht="27" customHeight="1" x14ac:dyDescent="0.2">
      <c r="A741" s="564"/>
      <c r="B741" s="507"/>
      <c r="C741" s="507"/>
      <c r="D741" s="507"/>
      <c r="E741" s="507"/>
      <c r="F741" s="507"/>
      <c r="G741" s="507"/>
      <c r="H741" s="506"/>
      <c r="I741" s="1014"/>
      <c r="J741" s="506"/>
      <c r="K741" s="557"/>
      <c r="L741" s="506"/>
      <c r="M741" s="506"/>
      <c r="N741" s="506"/>
      <c r="O741" s="506"/>
      <c r="P741" s="1013"/>
      <c r="Q741" s="506"/>
      <c r="R741" s="558"/>
      <c r="S741" s="506"/>
      <c r="T741" s="506"/>
      <c r="U741" s="1012"/>
      <c r="V741" s="743"/>
      <c r="W741" s="506"/>
      <c r="X741" s="742"/>
      <c r="Y741" s="557"/>
      <c r="Z741" s="506"/>
      <c r="AA741" s="507"/>
      <c r="AB741" s="507"/>
      <c r="AC741" s="564"/>
      <c r="AD741" s="507"/>
      <c r="AE741" s="507"/>
      <c r="AF741" s="507"/>
      <c r="AG741" s="507"/>
      <c r="AH741" s="507"/>
      <c r="AI741" s="507"/>
      <c r="AJ741" s="507"/>
      <c r="AK741" s="507"/>
      <c r="AL741" s="507"/>
      <c r="AM741" s="507"/>
      <c r="AN741" s="507"/>
      <c r="AO741" s="507"/>
      <c r="AP741" s="507"/>
      <c r="AQ741" s="563"/>
      <c r="AR741" s="563"/>
      <c r="AS741" s="507"/>
      <c r="AT741" s="507"/>
      <c r="AU741" s="507"/>
      <c r="AV741" s="507"/>
      <c r="AW741" s="507"/>
      <c r="AX741" s="507"/>
      <c r="AY741" s="507"/>
      <c r="AZ741" s="507"/>
      <c r="BA741" s="507"/>
      <c r="BB741" s="507"/>
      <c r="BC741" s="507"/>
      <c r="BD741" s="507"/>
      <c r="BE741" s="507"/>
      <c r="BF741" s="507"/>
      <c r="BG741" s="507"/>
      <c r="BH741" s="507"/>
      <c r="BI741" s="507"/>
      <c r="BJ741" s="507"/>
      <c r="BK741" s="507"/>
      <c r="BL741" s="507"/>
      <c r="BM741" s="507"/>
    </row>
    <row r="742" spans="1:65" ht="27" customHeight="1" x14ac:dyDescent="0.2">
      <c r="A742" s="564"/>
      <c r="B742" s="507"/>
      <c r="C742" s="507"/>
      <c r="D742" s="507"/>
      <c r="E742" s="507"/>
      <c r="F742" s="507"/>
      <c r="G742" s="507"/>
      <c r="H742" s="506"/>
      <c r="I742" s="1014"/>
      <c r="J742" s="506"/>
      <c r="K742" s="557"/>
      <c r="L742" s="506"/>
      <c r="M742" s="506"/>
      <c r="N742" s="506"/>
      <c r="O742" s="506"/>
      <c r="P742" s="1013"/>
      <c r="Q742" s="506"/>
      <c r="R742" s="558"/>
      <c r="S742" s="506"/>
      <c r="T742" s="506"/>
      <c r="U742" s="1012"/>
      <c r="V742" s="743"/>
      <c r="W742" s="506"/>
      <c r="X742" s="742"/>
      <c r="Y742" s="557"/>
      <c r="Z742" s="506"/>
      <c r="AA742" s="507"/>
      <c r="AB742" s="507"/>
      <c r="AC742" s="564"/>
      <c r="AD742" s="507"/>
      <c r="AE742" s="507"/>
      <c r="AF742" s="507"/>
      <c r="AG742" s="507"/>
      <c r="AH742" s="507"/>
      <c r="AI742" s="507"/>
      <c r="AJ742" s="507"/>
      <c r="AK742" s="507"/>
      <c r="AL742" s="507"/>
      <c r="AM742" s="507"/>
      <c r="AN742" s="507"/>
      <c r="AO742" s="507"/>
      <c r="AP742" s="507"/>
      <c r="AQ742" s="563"/>
      <c r="AR742" s="563"/>
      <c r="AS742" s="507"/>
      <c r="AT742" s="507"/>
      <c r="AU742" s="507"/>
      <c r="AV742" s="507"/>
      <c r="AW742" s="507"/>
      <c r="AX742" s="507"/>
      <c r="AY742" s="507"/>
      <c r="AZ742" s="507"/>
      <c r="BA742" s="507"/>
      <c r="BB742" s="507"/>
      <c r="BC742" s="507"/>
      <c r="BD742" s="507"/>
      <c r="BE742" s="507"/>
      <c r="BF742" s="507"/>
      <c r="BG742" s="507"/>
      <c r="BH742" s="507"/>
      <c r="BI742" s="507"/>
      <c r="BJ742" s="507"/>
      <c r="BK742" s="507"/>
      <c r="BL742" s="507"/>
      <c r="BM742" s="507"/>
    </row>
    <row r="743" spans="1:65" ht="27" customHeight="1" x14ac:dyDescent="0.2">
      <c r="A743" s="564"/>
      <c r="B743" s="507"/>
      <c r="C743" s="507"/>
      <c r="D743" s="507"/>
      <c r="E743" s="507"/>
      <c r="F743" s="507"/>
      <c r="G743" s="507"/>
      <c r="H743" s="506"/>
      <c r="I743" s="1014"/>
      <c r="J743" s="506"/>
      <c r="K743" s="557"/>
      <c r="L743" s="506"/>
      <c r="M743" s="506"/>
      <c r="N743" s="506"/>
      <c r="O743" s="506"/>
      <c r="P743" s="1013"/>
      <c r="Q743" s="506"/>
      <c r="R743" s="558"/>
      <c r="S743" s="506"/>
      <c r="T743" s="506"/>
      <c r="U743" s="1012"/>
      <c r="V743" s="743"/>
      <c r="W743" s="506"/>
      <c r="X743" s="742"/>
      <c r="Y743" s="557"/>
      <c r="Z743" s="506"/>
      <c r="AA743" s="507"/>
      <c r="AB743" s="507"/>
      <c r="AC743" s="564"/>
      <c r="AD743" s="507"/>
      <c r="AE743" s="507"/>
      <c r="AF743" s="507"/>
      <c r="AG743" s="507"/>
      <c r="AH743" s="507"/>
      <c r="AI743" s="507"/>
      <c r="AJ743" s="507"/>
      <c r="AK743" s="507"/>
      <c r="AL743" s="507"/>
      <c r="AM743" s="507"/>
      <c r="AN743" s="507"/>
      <c r="AO743" s="507"/>
      <c r="AP743" s="507"/>
      <c r="AQ743" s="563"/>
      <c r="AR743" s="563"/>
      <c r="AS743" s="507"/>
      <c r="AT743" s="507"/>
      <c r="AU743" s="507"/>
      <c r="AV743" s="507"/>
      <c r="AW743" s="507"/>
      <c r="AX743" s="507"/>
      <c r="AY743" s="507"/>
      <c r="AZ743" s="507"/>
      <c r="BA743" s="507"/>
      <c r="BB743" s="507"/>
      <c r="BC743" s="507"/>
      <c r="BD743" s="507"/>
      <c r="BE743" s="507"/>
      <c r="BF743" s="507"/>
      <c r="BG743" s="507"/>
      <c r="BH743" s="507"/>
      <c r="BI743" s="507"/>
      <c r="BJ743" s="507"/>
      <c r="BK743" s="507"/>
      <c r="BL743" s="507"/>
      <c r="BM743" s="507"/>
    </row>
    <row r="744" spans="1:65" ht="27" customHeight="1" x14ac:dyDescent="0.2">
      <c r="A744" s="564"/>
      <c r="B744" s="507"/>
      <c r="C744" s="507"/>
      <c r="D744" s="507"/>
      <c r="E744" s="507"/>
      <c r="F744" s="507"/>
      <c r="G744" s="507"/>
      <c r="H744" s="506"/>
      <c r="I744" s="1014"/>
      <c r="J744" s="506"/>
      <c r="K744" s="557"/>
      <c r="L744" s="506"/>
      <c r="M744" s="506"/>
      <c r="N744" s="506"/>
      <c r="O744" s="506"/>
      <c r="P744" s="1013"/>
      <c r="Q744" s="506"/>
      <c r="R744" s="558"/>
      <c r="S744" s="506"/>
      <c r="T744" s="506"/>
      <c r="U744" s="1012"/>
      <c r="V744" s="743"/>
      <c r="W744" s="506"/>
      <c r="X744" s="742"/>
      <c r="Y744" s="557"/>
      <c r="Z744" s="506"/>
      <c r="AA744" s="507"/>
      <c r="AB744" s="507"/>
      <c r="AC744" s="564"/>
      <c r="AD744" s="507"/>
      <c r="AE744" s="507"/>
      <c r="AF744" s="507"/>
      <c r="AG744" s="507"/>
      <c r="AH744" s="507"/>
      <c r="AI744" s="507"/>
      <c r="AJ744" s="507"/>
      <c r="AK744" s="507"/>
      <c r="AL744" s="507"/>
      <c r="AM744" s="507"/>
      <c r="AN744" s="507"/>
      <c r="AO744" s="507"/>
      <c r="AP744" s="507"/>
      <c r="AQ744" s="563"/>
      <c r="AR744" s="563"/>
      <c r="AS744" s="507"/>
      <c r="AT744" s="507"/>
      <c r="AU744" s="507"/>
      <c r="AV744" s="507"/>
      <c r="AW744" s="507"/>
      <c r="AX744" s="507"/>
      <c r="AY744" s="507"/>
      <c r="AZ744" s="507"/>
      <c r="BA744" s="507"/>
      <c r="BB744" s="507"/>
      <c r="BC744" s="507"/>
      <c r="BD744" s="507"/>
      <c r="BE744" s="507"/>
      <c r="BF744" s="507"/>
      <c r="BG744" s="507"/>
      <c r="BH744" s="507"/>
      <c r="BI744" s="507"/>
      <c r="BJ744" s="507"/>
      <c r="BK744" s="507"/>
      <c r="BL744" s="507"/>
      <c r="BM744" s="507"/>
    </row>
    <row r="745" spans="1:65" ht="27" customHeight="1" x14ac:dyDescent="0.2">
      <c r="A745" s="564"/>
      <c r="B745" s="507"/>
      <c r="C745" s="507"/>
      <c r="D745" s="507"/>
      <c r="E745" s="507"/>
      <c r="F745" s="507"/>
      <c r="G745" s="507"/>
      <c r="H745" s="506"/>
      <c r="I745" s="1014"/>
      <c r="J745" s="506"/>
      <c r="K745" s="557"/>
      <c r="L745" s="506"/>
      <c r="M745" s="506"/>
      <c r="N745" s="506"/>
      <c r="O745" s="506"/>
      <c r="P745" s="1013"/>
      <c r="Q745" s="506"/>
      <c r="R745" s="558"/>
      <c r="S745" s="506"/>
      <c r="T745" s="506"/>
      <c r="U745" s="1012"/>
      <c r="V745" s="743"/>
      <c r="W745" s="506"/>
      <c r="X745" s="742"/>
      <c r="Y745" s="557"/>
      <c r="Z745" s="506"/>
      <c r="AA745" s="507"/>
      <c r="AB745" s="507"/>
      <c r="AC745" s="564"/>
      <c r="AD745" s="507"/>
      <c r="AE745" s="507"/>
      <c r="AF745" s="507"/>
      <c r="AG745" s="507"/>
      <c r="AH745" s="507"/>
      <c r="AI745" s="507"/>
      <c r="AJ745" s="507"/>
      <c r="AK745" s="507"/>
      <c r="AL745" s="507"/>
      <c r="AM745" s="507"/>
      <c r="AN745" s="507"/>
      <c r="AO745" s="507"/>
      <c r="AP745" s="507"/>
      <c r="AQ745" s="563"/>
      <c r="AR745" s="563"/>
      <c r="AS745" s="507"/>
      <c r="AT745" s="507"/>
      <c r="AU745" s="507"/>
      <c r="AV745" s="507"/>
      <c r="AW745" s="507"/>
      <c r="AX745" s="507"/>
      <c r="AY745" s="507"/>
      <c r="AZ745" s="507"/>
      <c r="BA745" s="507"/>
      <c r="BB745" s="507"/>
      <c r="BC745" s="507"/>
      <c r="BD745" s="507"/>
      <c r="BE745" s="507"/>
      <c r="BF745" s="507"/>
      <c r="BG745" s="507"/>
      <c r="BH745" s="507"/>
      <c r="BI745" s="507"/>
      <c r="BJ745" s="507"/>
      <c r="BK745" s="507"/>
      <c r="BL745" s="507"/>
      <c r="BM745" s="507"/>
    </row>
    <row r="746" spans="1:65" ht="27" customHeight="1" x14ac:dyDescent="0.2">
      <c r="A746" s="564"/>
      <c r="B746" s="507"/>
      <c r="C746" s="507"/>
      <c r="D746" s="507"/>
      <c r="E746" s="507"/>
      <c r="F746" s="507"/>
      <c r="G746" s="507"/>
      <c r="H746" s="506"/>
      <c r="I746" s="1014"/>
      <c r="J746" s="506"/>
      <c r="K746" s="557"/>
      <c r="L746" s="506"/>
      <c r="M746" s="506"/>
      <c r="N746" s="506"/>
      <c r="O746" s="506"/>
      <c r="P746" s="1013"/>
      <c r="Q746" s="506"/>
      <c r="R746" s="558"/>
      <c r="S746" s="506"/>
      <c r="T746" s="506"/>
      <c r="U746" s="1012"/>
      <c r="V746" s="743"/>
      <c r="W746" s="506"/>
      <c r="X746" s="742"/>
      <c r="Y746" s="557"/>
      <c r="Z746" s="506"/>
      <c r="AA746" s="507"/>
      <c r="AB746" s="507"/>
      <c r="AC746" s="564"/>
      <c r="AD746" s="507"/>
      <c r="AE746" s="507"/>
      <c r="AF746" s="507"/>
      <c r="AG746" s="507"/>
      <c r="AH746" s="507"/>
      <c r="AI746" s="507"/>
      <c r="AJ746" s="507"/>
      <c r="AK746" s="507"/>
      <c r="AL746" s="507"/>
      <c r="AM746" s="507"/>
      <c r="AN746" s="507"/>
      <c r="AO746" s="507"/>
      <c r="AP746" s="507"/>
      <c r="AQ746" s="563"/>
      <c r="AR746" s="563"/>
      <c r="AS746" s="507"/>
      <c r="AT746" s="507"/>
      <c r="AU746" s="507"/>
      <c r="AV746" s="507"/>
      <c r="AW746" s="507"/>
      <c r="AX746" s="507"/>
      <c r="AY746" s="507"/>
      <c r="AZ746" s="507"/>
      <c r="BA746" s="507"/>
      <c r="BB746" s="507"/>
      <c r="BC746" s="507"/>
      <c r="BD746" s="507"/>
      <c r="BE746" s="507"/>
      <c r="BF746" s="507"/>
      <c r="BG746" s="507"/>
      <c r="BH746" s="507"/>
      <c r="BI746" s="507"/>
      <c r="BJ746" s="507"/>
      <c r="BK746" s="507"/>
      <c r="BL746" s="507"/>
      <c r="BM746" s="507"/>
    </row>
    <row r="747" spans="1:65" ht="27" customHeight="1" x14ac:dyDescent="0.2">
      <c r="A747" s="564"/>
      <c r="B747" s="507"/>
      <c r="C747" s="507"/>
      <c r="D747" s="507"/>
      <c r="E747" s="507"/>
      <c r="F747" s="507"/>
      <c r="G747" s="507"/>
      <c r="H747" s="506"/>
      <c r="I747" s="1014"/>
      <c r="J747" s="506"/>
      <c r="K747" s="557"/>
      <c r="L747" s="506"/>
      <c r="M747" s="506"/>
      <c r="N747" s="506"/>
      <c r="O747" s="506"/>
      <c r="P747" s="1013"/>
      <c r="Q747" s="506"/>
      <c r="R747" s="558"/>
      <c r="S747" s="506"/>
      <c r="T747" s="506"/>
      <c r="U747" s="1012"/>
      <c r="V747" s="743"/>
      <c r="W747" s="506"/>
      <c r="X747" s="742"/>
      <c r="Y747" s="557"/>
      <c r="Z747" s="506"/>
      <c r="AA747" s="507"/>
      <c r="AB747" s="507"/>
      <c r="AC747" s="564"/>
      <c r="AD747" s="507"/>
      <c r="AE747" s="507"/>
      <c r="AF747" s="507"/>
      <c r="AG747" s="507"/>
      <c r="AH747" s="507"/>
      <c r="AI747" s="507"/>
      <c r="AJ747" s="507"/>
      <c r="AK747" s="507"/>
      <c r="AL747" s="507"/>
      <c r="AM747" s="507"/>
      <c r="AN747" s="507"/>
      <c r="AO747" s="507"/>
      <c r="AP747" s="507"/>
      <c r="AQ747" s="563"/>
      <c r="AR747" s="563"/>
      <c r="AS747" s="507"/>
      <c r="AT747" s="507"/>
      <c r="AU747" s="507"/>
      <c r="AV747" s="507"/>
      <c r="AW747" s="507"/>
      <c r="AX747" s="507"/>
      <c r="AY747" s="507"/>
      <c r="AZ747" s="507"/>
      <c r="BA747" s="507"/>
      <c r="BB747" s="507"/>
      <c r="BC747" s="507"/>
      <c r="BD747" s="507"/>
      <c r="BE747" s="507"/>
      <c r="BF747" s="507"/>
      <c r="BG747" s="507"/>
      <c r="BH747" s="507"/>
      <c r="BI747" s="507"/>
      <c r="BJ747" s="507"/>
      <c r="BK747" s="507"/>
      <c r="BL747" s="507"/>
      <c r="BM747" s="507"/>
    </row>
    <row r="748" spans="1:65" ht="27" customHeight="1" x14ac:dyDescent="0.2">
      <c r="A748" s="564"/>
      <c r="B748" s="507"/>
      <c r="C748" s="507"/>
      <c r="D748" s="507"/>
      <c r="E748" s="507"/>
      <c r="F748" s="507"/>
      <c r="G748" s="507"/>
      <c r="H748" s="506"/>
      <c r="I748" s="1014"/>
      <c r="J748" s="506"/>
      <c r="K748" s="557"/>
      <c r="L748" s="506"/>
      <c r="M748" s="506"/>
      <c r="N748" s="506"/>
      <c r="O748" s="506"/>
      <c r="P748" s="1013"/>
      <c r="Q748" s="506"/>
      <c r="R748" s="558"/>
      <c r="S748" s="506"/>
      <c r="T748" s="506"/>
      <c r="U748" s="1012"/>
      <c r="V748" s="743"/>
      <c r="W748" s="506"/>
      <c r="X748" s="742"/>
      <c r="Y748" s="557"/>
      <c r="Z748" s="506"/>
      <c r="AA748" s="507"/>
      <c r="AB748" s="507"/>
      <c r="AC748" s="564"/>
      <c r="AD748" s="507"/>
      <c r="AE748" s="507"/>
      <c r="AF748" s="507"/>
      <c r="AG748" s="507"/>
      <c r="AH748" s="507"/>
      <c r="AI748" s="507"/>
      <c r="AJ748" s="507"/>
      <c r="AK748" s="507"/>
      <c r="AL748" s="507"/>
      <c r="AM748" s="507"/>
      <c r="AN748" s="507"/>
      <c r="AO748" s="507"/>
      <c r="AP748" s="507"/>
      <c r="AQ748" s="563"/>
      <c r="AR748" s="563"/>
      <c r="AS748" s="507"/>
      <c r="AT748" s="507"/>
      <c r="AU748" s="507"/>
      <c r="AV748" s="507"/>
      <c r="AW748" s="507"/>
      <c r="AX748" s="507"/>
      <c r="AY748" s="507"/>
      <c r="AZ748" s="507"/>
      <c r="BA748" s="507"/>
      <c r="BB748" s="507"/>
      <c r="BC748" s="507"/>
      <c r="BD748" s="507"/>
      <c r="BE748" s="507"/>
      <c r="BF748" s="507"/>
      <c r="BG748" s="507"/>
      <c r="BH748" s="507"/>
      <c r="BI748" s="507"/>
      <c r="BJ748" s="507"/>
      <c r="BK748" s="507"/>
      <c r="BL748" s="507"/>
      <c r="BM748" s="507"/>
    </row>
    <row r="749" spans="1:65" ht="27" customHeight="1" x14ac:dyDescent="0.2">
      <c r="A749" s="564"/>
      <c r="B749" s="507"/>
      <c r="C749" s="507"/>
      <c r="D749" s="507"/>
      <c r="E749" s="507"/>
      <c r="F749" s="507"/>
      <c r="G749" s="507"/>
      <c r="H749" s="506"/>
      <c r="I749" s="1014"/>
      <c r="J749" s="506"/>
      <c r="K749" s="557"/>
      <c r="L749" s="506"/>
      <c r="M749" s="506"/>
      <c r="N749" s="506"/>
      <c r="O749" s="506"/>
      <c r="P749" s="1013"/>
      <c r="Q749" s="506"/>
      <c r="R749" s="558"/>
      <c r="S749" s="506"/>
      <c r="T749" s="506"/>
      <c r="U749" s="1012"/>
      <c r="V749" s="743"/>
      <c r="W749" s="506"/>
      <c r="X749" s="742"/>
      <c r="Y749" s="557"/>
      <c r="Z749" s="506"/>
      <c r="AA749" s="507"/>
      <c r="AB749" s="507"/>
      <c r="AC749" s="564"/>
      <c r="AD749" s="507"/>
      <c r="AE749" s="507"/>
      <c r="AF749" s="507"/>
      <c r="AG749" s="507"/>
      <c r="AH749" s="507"/>
      <c r="AI749" s="507"/>
      <c r="AJ749" s="507"/>
      <c r="AK749" s="507"/>
      <c r="AL749" s="507"/>
      <c r="AM749" s="507"/>
      <c r="AN749" s="507"/>
      <c r="AO749" s="507"/>
      <c r="AP749" s="507"/>
      <c r="AQ749" s="563"/>
      <c r="AR749" s="563"/>
      <c r="AS749" s="507"/>
      <c r="AT749" s="507"/>
      <c r="AU749" s="507"/>
      <c r="AV749" s="507"/>
      <c r="AW749" s="507"/>
      <c r="AX749" s="507"/>
      <c r="AY749" s="507"/>
      <c r="AZ749" s="507"/>
      <c r="BA749" s="507"/>
      <c r="BB749" s="507"/>
      <c r="BC749" s="507"/>
      <c r="BD749" s="507"/>
      <c r="BE749" s="507"/>
      <c r="BF749" s="507"/>
      <c r="BG749" s="507"/>
      <c r="BH749" s="507"/>
      <c r="BI749" s="507"/>
      <c r="BJ749" s="507"/>
      <c r="BK749" s="507"/>
      <c r="BL749" s="507"/>
      <c r="BM749" s="507"/>
    </row>
    <row r="750" spans="1:65" ht="27" customHeight="1" x14ac:dyDescent="0.2">
      <c r="A750" s="564"/>
      <c r="B750" s="507"/>
      <c r="C750" s="507"/>
      <c r="D750" s="507"/>
      <c r="E750" s="507"/>
      <c r="F750" s="507"/>
      <c r="G750" s="507"/>
      <c r="H750" s="506"/>
      <c r="I750" s="1014"/>
      <c r="J750" s="506"/>
      <c r="K750" s="557"/>
      <c r="L750" s="506"/>
      <c r="M750" s="506"/>
      <c r="N750" s="506"/>
      <c r="O750" s="506"/>
      <c r="P750" s="1013"/>
      <c r="Q750" s="506"/>
      <c r="R750" s="558"/>
      <c r="S750" s="506"/>
      <c r="T750" s="506"/>
      <c r="U750" s="1012"/>
      <c r="V750" s="743"/>
      <c r="W750" s="506"/>
      <c r="X750" s="742"/>
      <c r="Y750" s="557"/>
      <c r="Z750" s="506"/>
      <c r="AA750" s="507"/>
      <c r="AB750" s="507"/>
      <c r="AC750" s="564"/>
      <c r="AD750" s="507"/>
      <c r="AE750" s="507"/>
      <c r="AF750" s="507"/>
      <c r="AG750" s="507"/>
      <c r="AH750" s="507"/>
      <c r="AI750" s="507"/>
      <c r="AJ750" s="507"/>
      <c r="AK750" s="507"/>
      <c r="AL750" s="507"/>
      <c r="AM750" s="507"/>
      <c r="AN750" s="507"/>
      <c r="AO750" s="507"/>
      <c r="AP750" s="507"/>
      <c r="AQ750" s="563"/>
      <c r="AR750" s="563"/>
      <c r="AS750" s="507"/>
      <c r="AT750" s="507"/>
      <c r="AU750" s="507"/>
      <c r="AV750" s="507"/>
      <c r="AW750" s="507"/>
      <c r="AX750" s="507"/>
      <c r="AY750" s="507"/>
      <c r="AZ750" s="507"/>
      <c r="BA750" s="507"/>
      <c r="BB750" s="507"/>
      <c r="BC750" s="507"/>
      <c r="BD750" s="507"/>
      <c r="BE750" s="507"/>
      <c r="BF750" s="507"/>
      <c r="BG750" s="507"/>
      <c r="BH750" s="507"/>
      <c r="BI750" s="507"/>
      <c r="BJ750" s="507"/>
      <c r="BK750" s="507"/>
      <c r="BL750" s="507"/>
      <c r="BM750" s="507"/>
    </row>
    <row r="751" spans="1:65" ht="27" customHeight="1" x14ac:dyDescent="0.2">
      <c r="A751" s="564"/>
      <c r="B751" s="507"/>
      <c r="C751" s="507"/>
      <c r="D751" s="507"/>
      <c r="E751" s="507"/>
      <c r="F751" s="507"/>
      <c r="G751" s="507"/>
      <c r="H751" s="506"/>
      <c r="I751" s="1014"/>
      <c r="J751" s="506"/>
      <c r="K751" s="557"/>
      <c r="L751" s="506"/>
      <c r="M751" s="506"/>
      <c r="N751" s="506"/>
      <c r="O751" s="506"/>
      <c r="P751" s="1013"/>
      <c r="Q751" s="506"/>
      <c r="R751" s="558"/>
      <c r="S751" s="506"/>
      <c r="T751" s="506"/>
      <c r="U751" s="1012"/>
      <c r="V751" s="743"/>
      <c r="W751" s="506"/>
      <c r="X751" s="742"/>
      <c r="Y751" s="557"/>
      <c r="Z751" s="506"/>
      <c r="AA751" s="507"/>
      <c r="AB751" s="507"/>
      <c r="AC751" s="564"/>
      <c r="AD751" s="507"/>
      <c r="AE751" s="507"/>
      <c r="AF751" s="507"/>
      <c r="AG751" s="507"/>
      <c r="AH751" s="507"/>
      <c r="AI751" s="507"/>
      <c r="AJ751" s="507"/>
      <c r="AK751" s="507"/>
      <c r="AL751" s="507"/>
      <c r="AM751" s="507"/>
      <c r="AN751" s="507"/>
      <c r="AO751" s="507"/>
      <c r="AP751" s="507"/>
      <c r="AQ751" s="563"/>
      <c r="AR751" s="563"/>
      <c r="AS751" s="507"/>
      <c r="AT751" s="507"/>
      <c r="AU751" s="507"/>
      <c r="AV751" s="507"/>
      <c r="AW751" s="507"/>
      <c r="AX751" s="507"/>
      <c r="AY751" s="507"/>
      <c r="AZ751" s="507"/>
      <c r="BA751" s="507"/>
      <c r="BB751" s="507"/>
      <c r="BC751" s="507"/>
      <c r="BD751" s="507"/>
      <c r="BE751" s="507"/>
      <c r="BF751" s="507"/>
      <c r="BG751" s="507"/>
      <c r="BH751" s="507"/>
      <c r="BI751" s="507"/>
      <c r="BJ751" s="507"/>
      <c r="BK751" s="507"/>
      <c r="BL751" s="507"/>
      <c r="BM751" s="507"/>
    </row>
    <row r="752" spans="1:65" ht="27" customHeight="1" x14ac:dyDescent="0.2">
      <c r="A752" s="564"/>
      <c r="B752" s="507"/>
      <c r="C752" s="507"/>
      <c r="D752" s="507"/>
      <c r="E752" s="507"/>
      <c r="F752" s="507"/>
      <c r="G752" s="507"/>
      <c r="H752" s="506"/>
      <c r="I752" s="1014"/>
      <c r="J752" s="506"/>
      <c r="K752" s="557"/>
      <c r="L752" s="506"/>
      <c r="M752" s="506"/>
      <c r="N752" s="506"/>
      <c r="O752" s="506"/>
      <c r="P752" s="1013"/>
      <c r="Q752" s="506"/>
      <c r="R752" s="558"/>
      <c r="S752" s="506"/>
      <c r="T752" s="506"/>
      <c r="U752" s="1012"/>
      <c r="V752" s="743"/>
      <c r="W752" s="506"/>
      <c r="X752" s="742"/>
      <c r="Y752" s="557"/>
      <c r="Z752" s="506"/>
      <c r="AA752" s="507"/>
      <c r="AB752" s="507"/>
      <c r="AC752" s="564"/>
      <c r="AD752" s="507"/>
      <c r="AE752" s="507"/>
      <c r="AF752" s="507"/>
      <c r="AG752" s="507"/>
      <c r="AH752" s="507"/>
      <c r="AI752" s="507"/>
      <c r="AJ752" s="507"/>
      <c r="AK752" s="507"/>
      <c r="AL752" s="507"/>
      <c r="AM752" s="507"/>
      <c r="AN752" s="507"/>
      <c r="AO752" s="507"/>
      <c r="AP752" s="507"/>
      <c r="AQ752" s="563"/>
      <c r="AR752" s="563"/>
      <c r="AS752" s="507"/>
      <c r="AT752" s="507"/>
      <c r="AU752" s="507"/>
      <c r="AV752" s="507"/>
      <c r="AW752" s="507"/>
      <c r="AX752" s="507"/>
      <c r="AY752" s="507"/>
      <c r="AZ752" s="507"/>
      <c r="BA752" s="507"/>
      <c r="BB752" s="507"/>
      <c r="BC752" s="507"/>
      <c r="BD752" s="507"/>
      <c r="BE752" s="507"/>
      <c r="BF752" s="507"/>
      <c r="BG752" s="507"/>
      <c r="BH752" s="507"/>
      <c r="BI752" s="507"/>
      <c r="BJ752" s="507"/>
      <c r="BK752" s="507"/>
      <c r="BL752" s="507"/>
      <c r="BM752" s="507"/>
    </row>
    <row r="753" spans="1:65" ht="27" customHeight="1" x14ac:dyDescent="0.2">
      <c r="A753" s="564"/>
      <c r="B753" s="507"/>
      <c r="C753" s="507"/>
      <c r="D753" s="507"/>
      <c r="E753" s="507"/>
      <c r="F753" s="507"/>
      <c r="G753" s="507"/>
      <c r="H753" s="506"/>
      <c r="I753" s="1014"/>
      <c r="J753" s="506"/>
      <c r="K753" s="557"/>
      <c r="L753" s="506"/>
      <c r="M753" s="506"/>
      <c r="N753" s="506"/>
      <c r="O753" s="506"/>
      <c r="P753" s="1013"/>
      <c r="Q753" s="506"/>
      <c r="R753" s="558"/>
      <c r="S753" s="506"/>
      <c r="T753" s="506"/>
      <c r="U753" s="1012"/>
      <c r="V753" s="743"/>
      <c r="W753" s="506"/>
      <c r="X753" s="742"/>
      <c r="Y753" s="557"/>
      <c r="Z753" s="506"/>
      <c r="AA753" s="507"/>
      <c r="AB753" s="507"/>
      <c r="AC753" s="564"/>
      <c r="AD753" s="507"/>
      <c r="AE753" s="507"/>
      <c r="AF753" s="507"/>
      <c r="AG753" s="507"/>
      <c r="AH753" s="507"/>
      <c r="AI753" s="507"/>
      <c r="AJ753" s="507"/>
      <c r="AK753" s="507"/>
      <c r="AL753" s="507"/>
      <c r="AM753" s="507"/>
      <c r="AN753" s="507"/>
      <c r="AO753" s="507"/>
      <c r="AP753" s="507"/>
      <c r="AQ753" s="563"/>
      <c r="AR753" s="563"/>
      <c r="AS753" s="507"/>
      <c r="AT753" s="507"/>
      <c r="AU753" s="507"/>
      <c r="AV753" s="507"/>
      <c r="AW753" s="507"/>
      <c r="AX753" s="507"/>
      <c r="AY753" s="507"/>
      <c r="AZ753" s="507"/>
      <c r="BA753" s="507"/>
      <c r="BB753" s="507"/>
      <c r="BC753" s="507"/>
      <c r="BD753" s="507"/>
      <c r="BE753" s="507"/>
      <c r="BF753" s="507"/>
      <c r="BG753" s="507"/>
      <c r="BH753" s="507"/>
      <c r="BI753" s="507"/>
      <c r="BJ753" s="507"/>
      <c r="BK753" s="507"/>
      <c r="BL753" s="507"/>
      <c r="BM753" s="507"/>
    </row>
    <row r="754" spans="1:65" ht="27" customHeight="1" x14ac:dyDescent="0.2">
      <c r="A754" s="564"/>
      <c r="B754" s="507"/>
      <c r="C754" s="507"/>
      <c r="D754" s="507"/>
      <c r="E754" s="507"/>
      <c r="F754" s="507"/>
      <c r="G754" s="507"/>
      <c r="H754" s="506"/>
      <c r="I754" s="1014"/>
      <c r="J754" s="506"/>
      <c r="K754" s="557"/>
      <c r="L754" s="506"/>
      <c r="M754" s="506"/>
      <c r="N754" s="506"/>
      <c r="O754" s="506"/>
      <c r="P754" s="1013"/>
      <c r="Q754" s="506"/>
      <c r="R754" s="558"/>
      <c r="S754" s="506"/>
      <c r="T754" s="506"/>
      <c r="U754" s="1012"/>
      <c r="V754" s="743"/>
      <c r="W754" s="506"/>
      <c r="X754" s="742"/>
      <c r="Y754" s="557"/>
      <c r="Z754" s="506"/>
      <c r="AA754" s="507"/>
      <c r="AB754" s="507"/>
      <c r="AC754" s="564"/>
      <c r="AD754" s="507"/>
      <c r="AE754" s="507"/>
      <c r="AF754" s="507"/>
      <c r="AG754" s="507"/>
      <c r="AH754" s="507"/>
      <c r="AI754" s="507"/>
      <c r="AJ754" s="507"/>
      <c r="AK754" s="507"/>
      <c r="AL754" s="507"/>
      <c r="AM754" s="507"/>
      <c r="AN754" s="507"/>
      <c r="AO754" s="507"/>
      <c r="AP754" s="507"/>
      <c r="AQ754" s="563"/>
      <c r="AR754" s="563"/>
      <c r="AS754" s="507"/>
      <c r="AT754" s="507"/>
      <c r="AU754" s="507"/>
      <c r="AV754" s="507"/>
      <c r="AW754" s="507"/>
      <c r="AX754" s="507"/>
      <c r="AY754" s="507"/>
      <c r="AZ754" s="507"/>
      <c r="BA754" s="507"/>
      <c r="BB754" s="507"/>
      <c r="BC754" s="507"/>
      <c r="BD754" s="507"/>
      <c r="BE754" s="507"/>
      <c r="BF754" s="507"/>
      <c r="BG754" s="507"/>
      <c r="BH754" s="507"/>
      <c r="BI754" s="507"/>
      <c r="BJ754" s="507"/>
      <c r="BK754" s="507"/>
      <c r="BL754" s="507"/>
      <c r="BM754" s="507"/>
    </row>
    <row r="755" spans="1:65" ht="27" customHeight="1" x14ac:dyDescent="0.2">
      <c r="A755" s="564"/>
      <c r="B755" s="507"/>
      <c r="C755" s="507"/>
      <c r="D755" s="507"/>
      <c r="E755" s="507"/>
      <c r="F755" s="507"/>
      <c r="G755" s="507"/>
      <c r="H755" s="506"/>
      <c r="I755" s="1014"/>
      <c r="J755" s="506"/>
      <c r="K755" s="557"/>
      <c r="L755" s="506"/>
      <c r="M755" s="506"/>
      <c r="N755" s="506"/>
      <c r="O755" s="506"/>
      <c r="P755" s="1013"/>
      <c r="Q755" s="506"/>
      <c r="R755" s="558"/>
      <c r="S755" s="506"/>
      <c r="T755" s="506"/>
      <c r="U755" s="1012"/>
      <c r="V755" s="743"/>
      <c r="W755" s="506"/>
      <c r="X755" s="742"/>
      <c r="Y755" s="557"/>
      <c r="Z755" s="506"/>
      <c r="AA755" s="507"/>
      <c r="AB755" s="507"/>
      <c r="AC755" s="564"/>
      <c r="AD755" s="507"/>
      <c r="AE755" s="507"/>
      <c r="AF755" s="507"/>
      <c r="AG755" s="507"/>
      <c r="AH755" s="507"/>
      <c r="AI755" s="507"/>
      <c r="AJ755" s="507"/>
      <c r="AK755" s="507"/>
      <c r="AL755" s="507"/>
      <c r="AM755" s="507"/>
      <c r="AN755" s="507"/>
      <c r="AO755" s="507"/>
      <c r="AP755" s="507"/>
      <c r="AQ755" s="563"/>
      <c r="AR755" s="563"/>
      <c r="AS755" s="507"/>
      <c r="AT755" s="507"/>
      <c r="AU755" s="507"/>
      <c r="AV755" s="507"/>
      <c r="AW755" s="507"/>
      <c r="AX755" s="507"/>
      <c r="AY755" s="507"/>
      <c r="AZ755" s="507"/>
      <c r="BA755" s="507"/>
      <c r="BB755" s="507"/>
      <c r="BC755" s="507"/>
      <c r="BD755" s="507"/>
      <c r="BE755" s="507"/>
      <c r="BF755" s="507"/>
      <c r="BG755" s="507"/>
      <c r="BH755" s="507"/>
      <c r="BI755" s="507"/>
      <c r="BJ755" s="507"/>
      <c r="BK755" s="507"/>
      <c r="BL755" s="507"/>
      <c r="BM755" s="507"/>
    </row>
    <row r="756" spans="1:65" ht="27" customHeight="1" x14ac:dyDescent="0.2">
      <c r="A756" s="564"/>
      <c r="B756" s="507"/>
      <c r="C756" s="507"/>
      <c r="D756" s="507"/>
      <c r="E756" s="507"/>
      <c r="F756" s="507"/>
      <c r="G756" s="507"/>
      <c r="H756" s="506"/>
      <c r="I756" s="1014"/>
      <c r="J756" s="506"/>
      <c r="K756" s="557"/>
      <c r="L756" s="506"/>
      <c r="M756" s="506"/>
      <c r="N756" s="506"/>
      <c r="O756" s="506"/>
      <c r="P756" s="1013"/>
      <c r="Q756" s="506"/>
      <c r="R756" s="558"/>
      <c r="S756" s="506"/>
      <c r="T756" s="506"/>
      <c r="U756" s="1012"/>
      <c r="V756" s="743"/>
      <c r="W756" s="506"/>
      <c r="X756" s="742"/>
      <c r="Y756" s="557"/>
      <c r="Z756" s="506"/>
      <c r="AA756" s="507"/>
      <c r="AB756" s="507"/>
      <c r="AC756" s="564"/>
      <c r="AD756" s="507"/>
      <c r="AE756" s="507"/>
      <c r="AF756" s="507"/>
      <c r="AG756" s="507"/>
      <c r="AH756" s="507"/>
      <c r="AI756" s="507"/>
      <c r="AJ756" s="507"/>
      <c r="AK756" s="507"/>
      <c r="AL756" s="507"/>
      <c r="AM756" s="507"/>
      <c r="AN756" s="507"/>
      <c r="AO756" s="507"/>
      <c r="AP756" s="507"/>
      <c r="AQ756" s="563"/>
      <c r="AR756" s="563"/>
      <c r="AS756" s="507"/>
      <c r="AT756" s="507"/>
      <c r="AU756" s="507"/>
      <c r="AV756" s="507"/>
      <c r="AW756" s="507"/>
      <c r="AX756" s="507"/>
      <c r="AY756" s="507"/>
      <c r="AZ756" s="507"/>
      <c r="BA756" s="507"/>
      <c r="BB756" s="507"/>
      <c r="BC756" s="507"/>
      <c r="BD756" s="507"/>
      <c r="BE756" s="507"/>
      <c r="BF756" s="507"/>
      <c r="BG756" s="507"/>
      <c r="BH756" s="507"/>
      <c r="BI756" s="507"/>
      <c r="BJ756" s="507"/>
      <c r="BK756" s="507"/>
      <c r="BL756" s="507"/>
      <c r="BM756" s="507"/>
    </row>
    <row r="757" spans="1:65" ht="27" customHeight="1" x14ac:dyDescent="0.2">
      <c r="A757" s="564"/>
      <c r="B757" s="507"/>
      <c r="C757" s="507"/>
      <c r="D757" s="507"/>
      <c r="E757" s="507"/>
      <c r="F757" s="507"/>
      <c r="G757" s="507"/>
      <c r="H757" s="506"/>
      <c r="I757" s="1014"/>
      <c r="J757" s="506"/>
      <c r="K757" s="557"/>
      <c r="L757" s="506"/>
      <c r="M757" s="506"/>
      <c r="N757" s="506"/>
      <c r="O757" s="506"/>
      <c r="P757" s="1013"/>
      <c r="Q757" s="506"/>
      <c r="R757" s="558"/>
      <c r="S757" s="506"/>
      <c r="T757" s="506"/>
      <c r="U757" s="1012"/>
      <c r="V757" s="743"/>
      <c r="W757" s="506"/>
      <c r="X757" s="742"/>
      <c r="Y757" s="557"/>
      <c r="Z757" s="506"/>
      <c r="AA757" s="507"/>
      <c r="AB757" s="507"/>
      <c r="AC757" s="564"/>
      <c r="AD757" s="507"/>
      <c r="AE757" s="507"/>
      <c r="AF757" s="507"/>
      <c r="AG757" s="507"/>
      <c r="AH757" s="507"/>
      <c r="AI757" s="507"/>
      <c r="AJ757" s="507"/>
      <c r="AK757" s="507"/>
      <c r="AL757" s="507"/>
      <c r="AM757" s="507"/>
      <c r="AN757" s="507"/>
      <c r="AO757" s="507"/>
      <c r="AP757" s="507"/>
      <c r="AQ757" s="563"/>
      <c r="AR757" s="563"/>
      <c r="AS757" s="507"/>
      <c r="AT757" s="507"/>
      <c r="AU757" s="507"/>
      <c r="AV757" s="507"/>
      <c r="AW757" s="507"/>
      <c r="AX757" s="507"/>
      <c r="AY757" s="507"/>
      <c r="AZ757" s="507"/>
      <c r="BA757" s="507"/>
      <c r="BB757" s="507"/>
      <c r="BC757" s="507"/>
      <c r="BD757" s="507"/>
      <c r="BE757" s="507"/>
      <c r="BF757" s="507"/>
      <c r="BG757" s="507"/>
      <c r="BH757" s="507"/>
      <c r="BI757" s="507"/>
      <c r="BJ757" s="507"/>
      <c r="BK757" s="507"/>
      <c r="BL757" s="507"/>
      <c r="BM757" s="507"/>
    </row>
    <row r="758" spans="1:65" ht="27" customHeight="1" x14ac:dyDescent="0.2">
      <c r="A758" s="564"/>
      <c r="B758" s="507"/>
      <c r="C758" s="507"/>
      <c r="D758" s="507"/>
      <c r="E758" s="507"/>
      <c r="F758" s="507"/>
      <c r="G758" s="507"/>
      <c r="H758" s="506"/>
      <c r="I758" s="1014"/>
      <c r="J758" s="506"/>
      <c r="K758" s="557"/>
      <c r="L758" s="506"/>
      <c r="M758" s="506"/>
      <c r="N758" s="506"/>
      <c r="O758" s="506"/>
      <c r="P758" s="1013"/>
      <c r="Q758" s="506"/>
      <c r="R758" s="558"/>
      <c r="S758" s="506"/>
      <c r="T758" s="506"/>
      <c r="U758" s="1012"/>
      <c r="V758" s="743"/>
      <c r="W758" s="506"/>
      <c r="X758" s="742"/>
      <c r="Y758" s="557"/>
      <c r="Z758" s="506"/>
      <c r="AA758" s="507"/>
      <c r="AB758" s="507"/>
      <c r="AC758" s="564"/>
      <c r="AD758" s="507"/>
      <c r="AE758" s="507"/>
      <c r="AF758" s="507"/>
      <c r="AG758" s="507"/>
      <c r="AH758" s="507"/>
      <c r="AI758" s="507"/>
      <c r="AJ758" s="507"/>
      <c r="AK758" s="507"/>
      <c r="AL758" s="507"/>
      <c r="AM758" s="507"/>
      <c r="AN758" s="507"/>
      <c r="AO758" s="507"/>
      <c r="AP758" s="507"/>
      <c r="AQ758" s="563"/>
      <c r="AR758" s="563"/>
      <c r="AS758" s="507"/>
      <c r="AT758" s="507"/>
      <c r="AU758" s="507"/>
      <c r="AV758" s="507"/>
      <c r="AW758" s="507"/>
      <c r="AX758" s="507"/>
      <c r="AY758" s="507"/>
      <c r="AZ758" s="507"/>
      <c r="BA758" s="507"/>
      <c r="BB758" s="507"/>
      <c r="BC758" s="507"/>
      <c r="BD758" s="507"/>
      <c r="BE758" s="507"/>
      <c r="BF758" s="507"/>
      <c r="BG758" s="507"/>
      <c r="BH758" s="507"/>
      <c r="BI758" s="507"/>
      <c r="BJ758" s="507"/>
      <c r="BK758" s="507"/>
      <c r="BL758" s="507"/>
      <c r="BM758" s="507"/>
    </row>
    <row r="759" spans="1:65" ht="27" customHeight="1" x14ac:dyDescent="0.2">
      <c r="A759" s="564"/>
      <c r="B759" s="507"/>
      <c r="C759" s="507"/>
      <c r="D759" s="507"/>
      <c r="E759" s="507"/>
      <c r="F759" s="507"/>
      <c r="G759" s="507"/>
      <c r="H759" s="506"/>
      <c r="I759" s="1014"/>
      <c r="J759" s="506"/>
      <c r="K759" s="557"/>
      <c r="L759" s="506"/>
      <c r="M759" s="506"/>
      <c r="N759" s="506"/>
      <c r="O759" s="506"/>
      <c r="P759" s="1013"/>
      <c r="Q759" s="506"/>
      <c r="R759" s="558"/>
      <c r="S759" s="506"/>
      <c r="T759" s="506"/>
      <c r="U759" s="1012"/>
      <c r="V759" s="743"/>
      <c r="W759" s="506"/>
      <c r="X759" s="742"/>
      <c r="Y759" s="557"/>
      <c r="Z759" s="506"/>
      <c r="AA759" s="507"/>
      <c r="AB759" s="507"/>
      <c r="AC759" s="564"/>
      <c r="AD759" s="507"/>
      <c r="AE759" s="507"/>
      <c r="AF759" s="507"/>
      <c r="AG759" s="507"/>
      <c r="AH759" s="507"/>
      <c r="AI759" s="507"/>
      <c r="AJ759" s="507"/>
      <c r="AK759" s="507"/>
      <c r="AL759" s="507"/>
      <c r="AM759" s="507"/>
      <c r="AN759" s="507"/>
      <c r="AO759" s="507"/>
      <c r="AP759" s="507"/>
      <c r="AQ759" s="563"/>
      <c r="AR759" s="563"/>
      <c r="AS759" s="507"/>
      <c r="AT759" s="507"/>
      <c r="AU759" s="507"/>
      <c r="AV759" s="507"/>
      <c r="AW759" s="507"/>
      <c r="AX759" s="507"/>
      <c r="AY759" s="507"/>
      <c r="AZ759" s="507"/>
      <c r="BA759" s="507"/>
      <c r="BB759" s="507"/>
      <c r="BC759" s="507"/>
      <c r="BD759" s="507"/>
      <c r="BE759" s="507"/>
      <c r="BF759" s="507"/>
      <c r="BG759" s="507"/>
      <c r="BH759" s="507"/>
      <c r="BI759" s="507"/>
      <c r="BJ759" s="507"/>
      <c r="BK759" s="507"/>
      <c r="BL759" s="507"/>
      <c r="BM759" s="507"/>
    </row>
    <row r="760" spans="1:65" ht="27" customHeight="1" x14ac:dyDescent="0.2">
      <c r="A760" s="564"/>
      <c r="B760" s="507"/>
      <c r="C760" s="507"/>
      <c r="D760" s="507"/>
      <c r="E760" s="507"/>
      <c r="F760" s="507"/>
      <c r="G760" s="507"/>
      <c r="H760" s="506"/>
      <c r="I760" s="1014"/>
      <c r="J760" s="506"/>
      <c r="K760" s="557"/>
      <c r="L760" s="506"/>
      <c r="M760" s="506"/>
      <c r="N760" s="506"/>
      <c r="O760" s="506"/>
      <c r="P760" s="1013"/>
      <c r="Q760" s="506"/>
      <c r="R760" s="558"/>
      <c r="S760" s="506"/>
      <c r="T760" s="506"/>
      <c r="U760" s="1012"/>
      <c r="V760" s="743"/>
      <c r="W760" s="506"/>
      <c r="X760" s="742"/>
      <c r="Y760" s="557"/>
      <c r="Z760" s="506"/>
      <c r="AA760" s="507"/>
      <c r="AB760" s="507"/>
      <c r="AC760" s="564"/>
      <c r="AD760" s="507"/>
      <c r="AE760" s="507"/>
      <c r="AF760" s="507"/>
      <c r="AG760" s="507"/>
      <c r="AH760" s="507"/>
      <c r="AI760" s="507"/>
      <c r="AJ760" s="507"/>
      <c r="AK760" s="507"/>
      <c r="AL760" s="507"/>
      <c r="AM760" s="507"/>
      <c r="AN760" s="507"/>
      <c r="AO760" s="507"/>
      <c r="AP760" s="507"/>
      <c r="AQ760" s="563"/>
      <c r="AR760" s="563"/>
      <c r="AS760" s="507"/>
      <c r="AT760" s="507"/>
      <c r="AU760" s="507"/>
      <c r="AV760" s="507"/>
      <c r="AW760" s="507"/>
      <c r="AX760" s="507"/>
      <c r="AY760" s="507"/>
      <c r="AZ760" s="507"/>
      <c r="BA760" s="507"/>
      <c r="BB760" s="507"/>
      <c r="BC760" s="507"/>
      <c r="BD760" s="507"/>
      <c r="BE760" s="507"/>
      <c r="BF760" s="507"/>
      <c r="BG760" s="507"/>
      <c r="BH760" s="507"/>
      <c r="BI760" s="507"/>
      <c r="BJ760" s="507"/>
      <c r="BK760" s="507"/>
      <c r="BL760" s="507"/>
      <c r="BM760" s="507"/>
    </row>
    <row r="761" spans="1:65" ht="27" customHeight="1" x14ac:dyDescent="0.2">
      <c r="A761" s="564"/>
      <c r="B761" s="507"/>
      <c r="C761" s="507"/>
      <c r="D761" s="507"/>
      <c r="E761" s="507"/>
      <c r="F761" s="507"/>
      <c r="G761" s="507"/>
      <c r="H761" s="506"/>
      <c r="I761" s="1014"/>
      <c r="J761" s="506"/>
      <c r="K761" s="557"/>
      <c r="L761" s="506"/>
      <c r="M761" s="506"/>
      <c r="N761" s="506"/>
      <c r="O761" s="506"/>
      <c r="P761" s="1013"/>
      <c r="Q761" s="506"/>
      <c r="R761" s="558"/>
      <c r="S761" s="506"/>
      <c r="T761" s="506"/>
      <c r="U761" s="1012"/>
      <c r="V761" s="743"/>
      <c r="W761" s="506"/>
      <c r="X761" s="742"/>
      <c r="Y761" s="557"/>
      <c r="Z761" s="506"/>
      <c r="AA761" s="507"/>
      <c r="AB761" s="507"/>
      <c r="AC761" s="564"/>
      <c r="AD761" s="507"/>
      <c r="AE761" s="507"/>
      <c r="AF761" s="507"/>
      <c r="AG761" s="507"/>
      <c r="AH761" s="507"/>
      <c r="AI761" s="507"/>
      <c r="AJ761" s="507"/>
      <c r="AK761" s="507"/>
      <c r="AL761" s="507"/>
      <c r="AM761" s="507"/>
      <c r="AN761" s="507"/>
      <c r="AO761" s="507"/>
      <c r="AP761" s="507"/>
      <c r="AQ761" s="563"/>
      <c r="AR761" s="563"/>
      <c r="AS761" s="507"/>
      <c r="AT761" s="507"/>
      <c r="AU761" s="507"/>
      <c r="AV761" s="507"/>
      <c r="AW761" s="507"/>
      <c r="AX761" s="507"/>
      <c r="AY761" s="507"/>
      <c r="AZ761" s="507"/>
      <c r="BA761" s="507"/>
      <c r="BB761" s="507"/>
      <c r="BC761" s="507"/>
      <c r="BD761" s="507"/>
      <c r="BE761" s="507"/>
      <c r="BF761" s="507"/>
      <c r="BG761" s="507"/>
      <c r="BH761" s="507"/>
      <c r="BI761" s="507"/>
      <c r="BJ761" s="507"/>
      <c r="BK761" s="507"/>
      <c r="BL761" s="507"/>
      <c r="BM761" s="507"/>
    </row>
    <row r="762" spans="1:65" ht="27" customHeight="1" x14ac:dyDescent="0.2">
      <c r="A762" s="564"/>
      <c r="B762" s="507"/>
      <c r="C762" s="507"/>
      <c r="D762" s="507"/>
      <c r="E762" s="507"/>
      <c r="F762" s="507"/>
      <c r="G762" s="507"/>
      <c r="H762" s="506"/>
      <c r="I762" s="1014"/>
      <c r="J762" s="506"/>
      <c r="K762" s="557"/>
      <c r="L762" s="506"/>
      <c r="M762" s="506"/>
      <c r="N762" s="506"/>
      <c r="O762" s="506"/>
      <c r="P762" s="1013"/>
      <c r="Q762" s="506"/>
      <c r="R762" s="558"/>
      <c r="S762" s="506"/>
      <c r="T762" s="506"/>
      <c r="U762" s="1012"/>
      <c r="V762" s="743"/>
      <c r="W762" s="506"/>
      <c r="X762" s="742"/>
      <c r="Y762" s="557"/>
      <c r="Z762" s="506"/>
      <c r="AA762" s="507"/>
      <c r="AB762" s="507"/>
      <c r="AC762" s="564"/>
      <c r="AD762" s="507"/>
      <c r="AE762" s="507"/>
      <c r="AF762" s="507"/>
      <c r="AG762" s="507"/>
      <c r="AH762" s="507"/>
      <c r="AI762" s="507"/>
      <c r="AJ762" s="507"/>
      <c r="AK762" s="507"/>
      <c r="AL762" s="507"/>
      <c r="AM762" s="507"/>
      <c r="AN762" s="507"/>
      <c r="AO762" s="507"/>
      <c r="AP762" s="507"/>
      <c r="AQ762" s="563"/>
      <c r="AR762" s="563"/>
      <c r="AS762" s="507"/>
      <c r="AT762" s="507"/>
      <c r="AU762" s="507"/>
      <c r="AV762" s="507"/>
      <c r="AW762" s="507"/>
      <c r="AX762" s="507"/>
      <c r="AY762" s="507"/>
      <c r="AZ762" s="507"/>
      <c r="BA762" s="507"/>
      <c r="BB762" s="507"/>
      <c r="BC762" s="507"/>
      <c r="BD762" s="507"/>
      <c r="BE762" s="507"/>
      <c r="BF762" s="507"/>
      <c r="BG762" s="507"/>
      <c r="BH762" s="507"/>
      <c r="BI762" s="507"/>
      <c r="BJ762" s="507"/>
      <c r="BK762" s="507"/>
      <c r="BL762" s="507"/>
      <c r="BM762" s="507"/>
    </row>
    <row r="763" spans="1:65" ht="27" customHeight="1" x14ac:dyDescent="0.2">
      <c r="A763" s="564"/>
      <c r="B763" s="507"/>
      <c r="C763" s="507"/>
      <c r="D763" s="507"/>
      <c r="E763" s="507"/>
      <c r="F763" s="507"/>
      <c r="G763" s="507"/>
      <c r="H763" s="506"/>
      <c r="I763" s="1014"/>
      <c r="J763" s="506"/>
      <c r="K763" s="557"/>
      <c r="L763" s="506"/>
      <c r="M763" s="506"/>
      <c r="N763" s="506"/>
      <c r="O763" s="506"/>
      <c r="P763" s="1013"/>
      <c r="Q763" s="506"/>
      <c r="R763" s="558"/>
      <c r="S763" s="506"/>
      <c r="T763" s="506"/>
      <c r="U763" s="1012"/>
      <c r="V763" s="743"/>
      <c r="W763" s="506"/>
      <c r="X763" s="742"/>
      <c r="Y763" s="557"/>
      <c r="Z763" s="506"/>
      <c r="AA763" s="507"/>
      <c r="AB763" s="507"/>
      <c r="AC763" s="564"/>
      <c r="AD763" s="507"/>
      <c r="AE763" s="507"/>
      <c r="AF763" s="507"/>
      <c r="AG763" s="507"/>
      <c r="AH763" s="507"/>
      <c r="AI763" s="507"/>
      <c r="AJ763" s="507"/>
      <c r="AK763" s="507"/>
      <c r="AL763" s="507"/>
      <c r="AM763" s="507"/>
      <c r="AN763" s="507"/>
      <c r="AO763" s="507"/>
      <c r="AP763" s="507"/>
      <c r="AQ763" s="563"/>
      <c r="AR763" s="563"/>
      <c r="AS763" s="507"/>
      <c r="AT763" s="507"/>
      <c r="AU763" s="507"/>
      <c r="AV763" s="507"/>
      <c r="AW763" s="507"/>
      <c r="AX763" s="507"/>
      <c r="AY763" s="507"/>
      <c r="AZ763" s="507"/>
      <c r="BA763" s="507"/>
      <c r="BB763" s="507"/>
      <c r="BC763" s="507"/>
      <c r="BD763" s="507"/>
      <c r="BE763" s="507"/>
      <c r="BF763" s="507"/>
      <c r="BG763" s="507"/>
      <c r="BH763" s="507"/>
      <c r="BI763" s="507"/>
      <c r="BJ763" s="507"/>
      <c r="BK763" s="507"/>
      <c r="BL763" s="507"/>
      <c r="BM763" s="507"/>
    </row>
    <row r="764" spans="1:65" ht="27" customHeight="1" x14ac:dyDescent="0.2">
      <c r="A764" s="564"/>
      <c r="B764" s="507"/>
      <c r="C764" s="507"/>
      <c r="D764" s="507"/>
      <c r="E764" s="507"/>
      <c r="F764" s="507"/>
      <c r="G764" s="507"/>
      <c r="H764" s="506"/>
      <c r="I764" s="1014"/>
      <c r="J764" s="506"/>
      <c r="K764" s="557"/>
      <c r="L764" s="506"/>
      <c r="M764" s="506"/>
      <c r="N764" s="506"/>
      <c r="O764" s="506"/>
      <c r="P764" s="1013"/>
      <c r="Q764" s="506"/>
      <c r="R764" s="558"/>
      <c r="S764" s="506"/>
      <c r="T764" s="506"/>
      <c r="U764" s="1012"/>
      <c r="V764" s="743"/>
      <c r="W764" s="506"/>
      <c r="X764" s="742"/>
      <c r="Y764" s="557"/>
      <c r="Z764" s="506"/>
      <c r="AA764" s="507"/>
      <c r="AB764" s="507"/>
      <c r="AC764" s="564"/>
      <c r="AD764" s="507"/>
      <c r="AE764" s="507"/>
      <c r="AF764" s="507"/>
      <c r="AG764" s="507"/>
      <c r="AH764" s="507"/>
      <c r="AI764" s="507"/>
      <c r="AJ764" s="507"/>
      <c r="AK764" s="507"/>
      <c r="AL764" s="507"/>
      <c r="AM764" s="507"/>
      <c r="AN764" s="507"/>
      <c r="AO764" s="507"/>
      <c r="AP764" s="507"/>
      <c r="AQ764" s="563"/>
      <c r="AR764" s="563"/>
      <c r="AS764" s="507"/>
      <c r="AT764" s="507"/>
      <c r="AU764" s="507"/>
      <c r="AV764" s="507"/>
      <c r="AW764" s="507"/>
      <c r="AX764" s="507"/>
      <c r="AY764" s="507"/>
      <c r="AZ764" s="507"/>
      <c r="BA764" s="507"/>
      <c r="BB764" s="507"/>
      <c r="BC764" s="507"/>
      <c r="BD764" s="507"/>
      <c r="BE764" s="507"/>
      <c r="BF764" s="507"/>
      <c r="BG764" s="507"/>
      <c r="BH764" s="507"/>
      <c r="BI764" s="507"/>
      <c r="BJ764" s="507"/>
      <c r="BK764" s="507"/>
      <c r="BL764" s="507"/>
      <c r="BM764" s="507"/>
    </row>
    <row r="765" spans="1:65" ht="27" customHeight="1" x14ac:dyDescent="0.2">
      <c r="A765" s="564"/>
      <c r="B765" s="507"/>
      <c r="C765" s="507"/>
      <c r="D765" s="507"/>
      <c r="E765" s="507"/>
      <c r="F765" s="507"/>
      <c r="G765" s="507"/>
      <c r="H765" s="506"/>
      <c r="I765" s="1014"/>
      <c r="J765" s="506"/>
      <c r="K765" s="557"/>
      <c r="L765" s="506"/>
      <c r="M765" s="506"/>
      <c r="N765" s="506"/>
      <c r="O765" s="506"/>
      <c r="P765" s="1013"/>
      <c r="Q765" s="506"/>
      <c r="R765" s="558"/>
      <c r="S765" s="506"/>
      <c r="T765" s="506"/>
      <c r="U765" s="1012"/>
      <c r="V765" s="743"/>
      <c r="W765" s="506"/>
      <c r="X765" s="742"/>
      <c r="Y765" s="557"/>
      <c r="Z765" s="506"/>
      <c r="AA765" s="507"/>
      <c r="AB765" s="507"/>
      <c r="AC765" s="564"/>
      <c r="AD765" s="507"/>
      <c r="AE765" s="507"/>
      <c r="AF765" s="507"/>
      <c r="AG765" s="507"/>
      <c r="AH765" s="507"/>
      <c r="AI765" s="507"/>
      <c r="AJ765" s="507"/>
      <c r="AK765" s="507"/>
      <c r="AL765" s="507"/>
      <c r="AM765" s="507"/>
      <c r="AN765" s="507"/>
      <c r="AO765" s="507"/>
      <c r="AP765" s="507"/>
      <c r="AQ765" s="563"/>
      <c r="AR765" s="563"/>
      <c r="AS765" s="507"/>
      <c r="AT765" s="507"/>
      <c r="AU765" s="507"/>
      <c r="AV765" s="507"/>
      <c r="AW765" s="507"/>
      <c r="AX765" s="507"/>
      <c r="AY765" s="507"/>
      <c r="AZ765" s="507"/>
      <c r="BA765" s="507"/>
      <c r="BB765" s="507"/>
      <c r="BC765" s="507"/>
      <c r="BD765" s="507"/>
      <c r="BE765" s="507"/>
      <c r="BF765" s="507"/>
      <c r="BG765" s="507"/>
      <c r="BH765" s="507"/>
      <c r="BI765" s="507"/>
      <c r="BJ765" s="507"/>
      <c r="BK765" s="507"/>
      <c r="BL765" s="507"/>
      <c r="BM765" s="507"/>
    </row>
    <row r="766" spans="1:65" ht="27" customHeight="1" x14ac:dyDescent="0.2">
      <c r="A766" s="564"/>
      <c r="B766" s="507"/>
      <c r="C766" s="507"/>
      <c r="D766" s="507"/>
      <c r="E766" s="507"/>
      <c r="F766" s="507"/>
      <c r="G766" s="507"/>
      <c r="H766" s="506"/>
      <c r="I766" s="1014"/>
      <c r="J766" s="506"/>
      <c r="K766" s="557"/>
      <c r="L766" s="506"/>
      <c r="M766" s="506"/>
      <c r="N766" s="506"/>
      <c r="O766" s="506"/>
      <c r="P766" s="1013"/>
      <c r="Q766" s="506"/>
      <c r="R766" s="558"/>
      <c r="S766" s="506"/>
      <c r="T766" s="506"/>
      <c r="U766" s="1012"/>
      <c r="V766" s="743"/>
      <c r="W766" s="506"/>
      <c r="X766" s="742"/>
      <c r="Y766" s="557"/>
      <c r="Z766" s="506"/>
      <c r="AA766" s="507"/>
      <c r="AB766" s="507"/>
      <c r="AC766" s="564"/>
      <c r="AD766" s="507"/>
      <c r="AE766" s="507"/>
      <c r="AF766" s="507"/>
      <c r="AG766" s="507"/>
      <c r="AH766" s="507"/>
      <c r="AI766" s="507"/>
      <c r="AJ766" s="507"/>
      <c r="AK766" s="507"/>
      <c r="AL766" s="507"/>
      <c r="AM766" s="507"/>
      <c r="AN766" s="507"/>
      <c r="AO766" s="507"/>
      <c r="AP766" s="507"/>
      <c r="AQ766" s="563"/>
      <c r="AR766" s="563"/>
      <c r="AS766" s="507"/>
      <c r="AT766" s="507"/>
      <c r="AU766" s="507"/>
      <c r="AV766" s="507"/>
      <c r="AW766" s="507"/>
      <c r="AX766" s="507"/>
      <c r="AY766" s="507"/>
      <c r="AZ766" s="507"/>
      <c r="BA766" s="507"/>
      <c r="BB766" s="507"/>
      <c r="BC766" s="507"/>
      <c r="BD766" s="507"/>
      <c r="BE766" s="507"/>
      <c r="BF766" s="507"/>
      <c r="BG766" s="507"/>
      <c r="BH766" s="507"/>
      <c r="BI766" s="507"/>
      <c r="BJ766" s="507"/>
      <c r="BK766" s="507"/>
      <c r="BL766" s="507"/>
      <c r="BM766" s="507"/>
    </row>
    <row r="767" spans="1:65" ht="27" customHeight="1" x14ac:dyDescent="0.2">
      <c r="A767" s="564"/>
      <c r="B767" s="507"/>
      <c r="C767" s="507"/>
      <c r="D767" s="507"/>
      <c r="E767" s="507"/>
      <c r="F767" s="507"/>
      <c r="G767" s="507"/>
      <c r="H767" s="506"/>
      <c r="I767" s="1014"/>
      <c r="J767" s="506"/>
      <c r="K767" s="557"/>
      <c r="L767" s="506"/>
      <c r="M767" s="506"/>
      <c r="N767" s="506"/>
      <c r="O767" s="506"/>
      <c r="P767" s="1013"/>
      <c r="Q767" s="506"/>
      <c r="R767" s="558"/>
      <c r="S767" s="506"/>
      <c r="T767" s="506"/>
      <c r="U767" s="1012"/>
      <c r="V767" s="743"/>
      <c r="W767" s="506"/>
      <c r="X767" s="742"/>
      <c r="Y767" s="557"/>
      <c r="Z767" s="506"/>
      <c r="AA767" s="507"/>
      <c r="AB767" s="507"/>
      <c r="AC767" s="564"/>
      <c r="AD767" s="507"/>
      <c r="AE767" s="507"/>
      <c r="AF767" s="507"/>
      <c r="AG767" s="507"/>
      <c r="AH767" s="507"/>
      <c r="AI767" s="507"/>
      <c r="AJ767" s="507"/>
      <c r="AK767" s="507"/>
      <c r="AL767" s="507"/>
      <c r="AM767" s="507"/>
      <c r="AN767" s="507"/>
      <c r="AO767" s="507"/>
      <c r="AP767" s="507"/>
      <c r="AQ767" s="563"/>
      <c r="AR767" s="563"/>
      <c r="AS767" s="507"/>
      <c r="AT767" s="507"/>
      <c r="AU767" s="507"/>
      <c r="AV767" s="507"/>
      <c r="AW767" s="507"/>
      <c r="AX767" s="507"/>
      <c r="AY767" s="507"/>
      <c r="AZ767" s="507"/>
      <c r="BA767" s="507"/>
      <c r="BB767" s="507"/>
      <c r="BC767" s="507"/>
      <c r="BD767" s="507"/>
      <c r="BE767" s="507"/>
      <c r="BF767" s="507"/>
      <c r="BG767" s="507"/>
      <c r="BH767" s="507"/>
      <c r="BI767" s="507"/>
      <c r="BJ767" s="507"/>
      <c r="BK767" s="507"/>
      <c r="BL767" s="507"/>
      <c r="BM767" s="507"/>
    </row>
    <row r="768" spans="1:65" ht="27" customHeight="1" x14ac:dyDescent="0.2">
      <c r="A768" s="564"/>
      <c r="B768" s="507"/>
      <c r="C768" s="507"/>
      <c r="D768" s="507"/>
      <c r="E768" s="507"/>
      <c r="F768" s="507"/>
      <c r="G768" s="507"/>
      <c r="H768" s="506"/>
      <c r="I768" s="1014"/>
      <c r="J768" s="506"/>
      <c r="K768" s="557"/>
      <c r="L768" s="506"/>
      <c r="M768" s="506"/>
      <c r="N768" s="506"/>
      <c r="O768" s="506"/>
      <c r="P768" s="1013"/>
      <c r="Q768" s="506"/>
      <c r="R768" s="558"/>
      <c r="S768" s="506"/>
      <c r="T768" s="506"/>
      <c r="U768" s="1012"/>
      <c r="V768" s="743"/>
      <c r="W768" s="506"/>
      <c r="X768" s="742"/>
      <c r="Y768" s="557"/>
      <c r="Z768" s="506"/>
      <c r="AA768" s="507"/>
      <c r="AB768" s="507"/>
      <c r="AC768" s="564"/>
      <c r="AD768" s="507"/>
      <c r="AE768" s="507"/>
      <c r="AF768" s="507"/>
      <c r="AG768" s="507"/>
      <c r="AH768" s="507"/>
      <c r="AI768" s="507"/>
      <c r="AJ768" s="507"/>
      <c r="AK768" s="507"/>
      <c r="AL768" s="507"/>
      <c r="AM768" s="507"/>
      <c r="AN768" s="507"/>
      <c r="AO768" s="507"/>
      <c r="AP768" s="507"/>
      <c r="AQ768" s="563"/>
      <c r="AR768" s="563"/>
      <c r="AS768" s="507"/>
      <c r="AT768" s="507"/>
      <c r="AU768" s="507"/>
      <c r="AV768" s="507"/>
      <c r="AW768" s="507"/>
      <c r="AX768" s="507"/>
      <c r="AY768" s="507"/>
      <c r="AZ768" s="507"/>
      <c r="BA768" s="507"/>
      <c r="BB768" s="507"/>
      <c r="BC768" s="507"/>
      <c r="BD768" s="507"/>
      <c r="BE768" s="507"/>
      <c r="BF768" s="507"/>
      <c r="BG768" s="507"/>
      <c r="BH768" s="507"/>
      <c r="BI768" s="507"/>
      <c r="BJ768" s="507"/>
      <c r="BK768" s="507"/>
      <c r="BL768" s="507"/>
      <c r="BM768" s="507"/>
    </row>
    <row r="769" spans="1:65" ht="27" customHeight="1" x14ac:dyDescent="0.2">
      <c r="A769" s="564"/>
      <c r="B769" s="507"/>
      <c r="C769" s="507"/>
      <c r="D769" s="507"/>
      <c r="E769" s="507"/>
      <c r="F769" s="507"/>
      <c r="G769" s="507"/>
      <c r="H769" s="506"/>
      <c r="I769" s="1014"/>
      <c r="J769" s="506"/>
      <c r="K769" s="557"/>
      <c r="L769" s="506"/>
      <c r="M769" s="506"/>
      <c r="N769" s="506"/>
      <c r="O769" s="506"/>
      <c r="P769" s="1013"/>
      <c r="Q769" s="506"/>
      <c r="R769" s="558"/>
      <c r="S769" s="506"/>
      <c r="T769" s="506"/>
      <c r="U769" s="1012"/>
      <c r="V769" s="743"/>
      <c r="W769" s="506"/>
      <c r="X769" s="742"/>
      <c r="Y769" s="557"/>
      <c r="Z769" s="506"/>
      <c r="AA769" s="507"/>
      <c r="AB769" s="507"/>
      <c r="AC769" s="564"/>
      <c r="AD769" s="507"/>
      <c r="AE769" s="507"/>
      <c r="AF769" s="507"/>
      <c r="AG769" s="507"/>
      <c r="AH769" s="507"/>
      <c r="AI769" s="507"/>
      <c r="AJ769" s="507"/>
      <c r="AK769" s="507"/>
      <c r="AL769" s="507"/>
      <c r="AM769" s="507"/>
      <c r="AN769" s="507"/>
      <c r="AO769" s="507"/>
      <c r="AP769" s="507"/>
      <c r="AQ769" s="563"/>
      <c r="AR769" s="563"/>
      <c r="AS769" s="507"/>
      <c r="AT769" s="507"/>
      <c r="AU769" s="507"/>
      <c r="AV769" s="507"/>
      <c r="AW769" s="507"/>
      <c r="AX769" s="507"/>
      <c r="AY769" s="507"/>
      <c r="AZ769" s="507"/>
      <c r="BA769" s="507"/>
      <c r="BB769" s="507"/>
      <c r="BC769" s="507"/>
      <c r="BD769" s="507"/>
      <c r="BE769" s="507"/>
      <c r="BF769" s="507"/>
      <c r="BG769" s="507"/>
      <c r="BH769" s="507"/>
      <c r="BI769" s="507"/>
      <c r="BJ769" s="507"/>
      <c r="BK769" s="507"/>
      <c r="BL769" s="507"/>
      <c r="BM769" s="507"/>
    </row>
    <row r="770" spans="1:65" ht="27" customHeight="1" x14ac:dyDescent="0.2">
      <c r="A770" s="564"/>
      <c r="B770" s="507"/>
      <c r="C770" s="507"/>
      <c r="D770" s="507"/>
      <c r="E770" s="507"/>
      <c r="F770" s="507"/>
      <c r="G770" s="507"/>
      <c r="H770" s="506"/>
      <c r="I770" s="1014"/>
      <c r="J770" s="506"/>
      <c r="K770" s="557"/>
      <c r="L770" s="506"/>
      <c r="M770" s="506"/>
      <c r="N770" s="506"/>
      <c r="O770" s="506"/>
      <c r="P770" s="1013"/>
      <c r="Q770" s="506"/>
      <c r="R770" s="558"/>
      <c r="S770" s="506"/>
      <c r="T770" s="506"/>
      <c r="U770" s="1012"/>
      <c r="V770" s="743"/>
      <c r="W770" s="506"/>
      <c r="X770" s="742"/>
      <c r="Y770" s="557"/>
      <c r="Z770" s="506"/>
      <c r="AA770" s="507"/>
      <c r="AB770" s="507"/>
      <c r="AC770" s="564"/>
      <c r="AD770" s="507"/>
      <c r="AE770" s="507"/>
      <c r="AF770" s="507"/>
      <c r="AG770" s="507"/>
      <c r="AH770" s="507"/>
      <c r="AI770" s="507"/>
      <c r="AJ770" s="507"/>
      <c r="AK770" s="507"/>
      <c r="AL770" s="507"/>
      <c r="AM770" s="507"/>
      <c r="AN770" s="507"/>
      <c r="AO770" s="507"/>
      <c r="AP770" s="507"/>
      <c r="AQ770" s="563"/>
      <c r="AR770" s="563"/>
      <c r="AS770" s="507"/>
      <c r="AT770" s="507"/>
      <c r="AU770" s="507"/>
      <c r="AV770" s="507"/>
      <c r="AW770" s="507"/>
      <c r="AX770" s="507"/>
      <c r="AY770" s="507"/>
      <c r="AZ770" s="507"/>
      <c r="BA770" s="507"/>
      <c r="BB770" s="507"/>
      <c r="BC770" s="507"/>
      <c r="BD770" s="507"/>
      <c r="BE770" s="507"/>
      <c r="BF770" s="507"/>
      <c r="BG770" s="507"/>
      <c r="BH770" s="507"/>
      <c r="BI770" s="507"/>
      <c r="BJ770" s="507"/>
      <c r="BK770" s="507"/>
      <c r="BL770" s="507"/>
      <c r="BM770" s="507"/>
    </row>
    <row r="771" spans="1:65" ht="27" customHeight="1" x14ac:dyDescent="0.2">
      <c r="A771" s="564"/>
      <c r="B771" s="507"/>
      <c r="C771" s="507"/>
      <c r="D771" s="507"/>
      <c r="E771" s="507"/>
      <c r="F771" s="507"/>
      <c r="G771" s="507"/>
      <c r="H771" s="506"/>
      <c r="I771" s="1014"/>
      <c r="J771" s="506"/>
      <c r="K771" s="557"/>
      <c r="L771" s="506"/>
      <c r="M771" s="506"/>
      <c r="N771" s="506"/>
      <c r="O771" s="506"/>
      <c r="P771" s="1013"/>
      <c r="Q771" s="506"/>
      <c r="R771" s="558"/>
      <c r="S771" s="506"/>
      <c r="T771" s="506"/>
      <c r="U771" s="1012"/>
      <c r="V771" s="743"/>
      <c r="W771" s="506"/>
      <c r="X771" s="742"/>
      <c r="Y771" s="557"/>
      <c r="Z771" s="506"/>
      <c r="AA771" s="507"/>
      <c r="AB771" s="507"/>
      <c r="AC771" s="564"/>
      <c r="AD771" s="507"/>
      <c r="AE771" s="507"/>
      <c r="AF771" s="507"/>
      <c r="AG771" s="507"/>
      <c r="AH771" s="507"/>
      <c r="AI771" s="507"/>
      <c r="AJ771" s="507"/>
      <c r="AK771" s="507"/>
      <c r="AL771" s="507"/>
      <c r="AM771" s="507"/>
      <c r="AN771" s="507"/>
      <c r="AO771" s="507"/>
      <c r="AP771" s="507"/>
      <c r="AQ771" s="563"/>
      <c r="AR771" s="563"/>
      <c r="AS771" s="507"/>
      <c r="AT771" s="507"/>
      <c r="AU771" s="507"/>
      <c r="AV771" s="507"/>
      <c r="AW771" s="507"/>
      <c r="AX771" s="507"/>
      <c r="AY771" s="507"/>
      <c r="AZ771" s="507"/>
      <c r="BA771" s="507"/>
      <c r="BB771" s="507"/>
      <c r="BC771" s="507"/>
      <c r="BD771" s="507"/>
      <c r="BE771" s="507"/>
      <c r="BF771" s="507"/>
      <c r="BG771" s="507"/>
      <c r="BH771" s="507"/>
      <c r="BI771" s="507"/>
      <c r="BJ771" s="507"/>
      <c r="BK771" s="507"/>
      <c r="BL771" s="507"/>
      <c r="BM771" s="507"/>
    </row>
    <row r="772" spans="1:65" ht="27" customHeight="1" x14ac:dyDescent="0.2">
      <c r="A772" s="564"/>
      <c r="B772" s="507"/>
      <c r="C772" s="507"/>
      <c r="D772" s="507"/>
      <c r="E772" s="507"/>
      <c r="F772" s="507"/>
      <c r="G772" s="507"/>
      <c r="H772" s="506"/>
      <c r="I772" s="1014"/>
      <c r="J772" s="506"/>
      <c r="K772" s="557"/>
      <c r="L772" s="506"/>
      <c r="M772" s="506"/>
      <c r="N772" s="506"/>
      <c r="O772" s="506"/>
      <c r="P772" s="1013"/>
      <c r="Q772" s="506"/>
      <c r="R772" s="558"/>
      <c r="S772" s="506"/>
      <c r="T772" s="506"/>
      <c r="U772" s="1012"/>
      <c r="V772" s="743"/>
      <c r="W772" s="506"/>
      <c r="X772" s="742"/>
      <c r="Y772" s="557"/>
      <c r="Z772" s="506"/>
      <c r="AA772" s="507"/>
      <c r="AB772" s="507"/>
      <c r="AC772" s="564"/>
      <c r="AD772" s="507"/>
      <c r="AE772" s="507"/>
      <c r="AF772" s="507"/>
      <c r="AG772" s="507"/>
      <c r="AH772" s="507"/>
      <c r="AI772" s="507"/>
      <c r="AJ772" s="507"/>
      <c r="AK772" s="507"/>
      <c r="AL772" s="507"/>
      <c r="AM772" s="507"/>
      <c r="AN772" s="507"/>
      <c r="AO772" s="507"/>
      <c r="AP772" s="507"/>
      <c r="AQ772" s="563"/>
      <c r="AR772" s="563"/>
      <c r="AS772" s="507"/>
      <c r="AT772" s="507"/>
      <c r="AU772" s="507"/>
      <c r="AV772" s="507"/>
      <c r="AW772" s="507"/>
      <c r="AX772" s="507"/>
      <c r="AY772" s="507"/>
      <c r="AZ772" s="507"/>
      <c r="BA772" s="507"/>
      <c r="BB772" s="507"/>
      <c r="BC772" s="507"/>
      <c r="BD772" s="507"/>
      <c r="BE772" s="507"/>
      <c r="BF772" s="507"/>
      <c r="BG772" s="507"/>
      <c r="BH772" s="507"/>
      <c r="BI772" s="507"/>
      <c r="BJ772" s="507"/>
      <c r="BK772" s="507"/>
      <c r="BL772" s="507"/>
      <c r="BM772" s="507"/>
    </row>
    <row r="773" spans="1:65" ht="27" customHeight="1" x14ac:dyDescent="0.2">
      <c r="A773" s="564"/>
      <c r="B773" s="507"/>
      <c r="C773" s="507"/>
      <c r="D773" s="507"/>
      <c r="E773" s="507"/>
      <c r="F773" s="507"/>
      <c r="G773" s="507"/>
      <c r="H773" s="506"/>
      <c r="I773" s="1014"/>
      <c r="J773" s="506"/>
      <c r="K773" s="557"/>
      <c r="L773" s="506"/>
      <c r="M773" s="506"/>
      <c r="N773" s="506"/>
      <c r="O773" s="506"/>
      <c r="P773" s="1013"/>
      <c r="Q773" s="506"/>
      <c r="R773" s="558"/>
      <c r="S773" s="506"/>
      <c r="T773" s="506"/>
      <c r="U773" s="1012"/>
      <c r="V773" s="743"/>
      <c r="W773" s="506"/>
      <c r="X773" s="742"/>
      <c r="Y773" s="557"/>
      <c r="Z773" s="506"/>
      <c r="AA773" s="507"/>
      <c r="AB773" s="507"/>
      <c r="AC773" s="564"/>
      <c r="AD773" s="507"/>
      <c r="AE773" s="507"/>
      <c r="AF773" s="507"/>
      <c r="AG773" s="507"/>
      <c r="AH773" s="507"/>
      <c r="AI773" s="507"/>
      <c r="AJ773" s="507"/>
      <c r="AK773" s="507"/>
      <c r="AL773" s="507"/>
      <c r="AM773" s="507"/>
      <c r="AN773" s="507"/>
      <c r="AO773" s="507"/>
      <c r="AP773" s="507"/>
      <c r="AQ773" s="563"/>
      <c r="AR773" s="563"/>
      <c r="AS773" s="507"/>
      <c r="AT773" s="507"/>
      <c r="AU773" s="507"/>
      <c r="AV773" s="507"/>
      <c r="AW773" s="507"/>
      <c r="AX773" s="507"/>
      <c r="AY773" s="507"/>
      <c r="AZ773" s="507"/>
      <c r="BA773" s="507"/>
      <c r="BB773" s="507"/>
      <c r="BC773" s="507"/>
      <c r="BD773" s="507"/>
      <c r="BE773" s="507"/>
      <c r="BF773" s="507"/>
      <c r="BG773" s="507"/>
      <c r="BH773" s="507"/>
      <c r="BI773" s="507"/>
      <c r="BJ773" s="507"/>
      <c r="BK773" s="507"/>
      <c r="BL773" s="507"/>
      <c r="BM773" s="507"/>
    </row>
    <row r="774" spans="1:65" ht="27" customHeight="1" x14ac:dyDescent="0.2">
      <c r="A774" s="564"/>
      <c r="B774" s="507"/>
      <c r="C774" s="507"/>
      <c r="D774" s="507"/>
      <c r="E774" s="507"/>
      <c r="F774" s="507"/>
      <c r="G774" s="507"/>
      <c r="H774" s="506"/>
      <c r="I774" s="1014"/>
      <c r="J774" s="506"/>
      <c r="K774" s="557"/>
      <c r="L774" s="506"/>
      <c r="M774" s="506"/>
      <c r="N774" s="506"/>
      <c r="O774" s="506"/>
      <c r="P774" s="1013"/>
      <c r="Q774" s="506"/>
      <c r="R774" s="558"/>
      <c r="S774" s="506"/>
      <c r="T774" s="506"/>
      <c r="U774" s="1012"/>
      <c r="V774" s="743"/>
      <c r="W774" s="506"/>
      <c r="X774" s="742"/>
      <c r="Y774" s="557"/>
      <c r="Z774" s="506"/>
      <c r="AA774" s="507"/>
      <c r="AB774" s="507"/>
      <c r="AC774" s="564"/>
      <c r="AD774" s="507"/>
      <c r="AE774" s="507"/>
      <c r="AF774" s="507"/>
      <c r="AG774" s="507"/>
      <c r="AH774" s="507"/>
      <c r="AI774" s="507"/>
      <c r="AJ774" s="507"/>
      <c r="AK774" s="507"/>
      <c r="AL774" s="507"/>
      <c r="AM774" s="507"/>
      <c r="AN774" s="507"/>
      <c r="AO774" s="507"/>
      <c r="AP774" s="507"/>
      <c r="AQ774" s="563"/>
      <c r="AR774" s="563"/>
      <c r="AS774" s="507"/>
      <c r="AT774" s="507"/>
      <c r="AU774" s="507"/>
      <c r="AV774" s="507"/>
      <c r="AW774" s="507"/>
      <c r="AX774" s="507"/>
      <c r="AY774" s="507"/>
      <c r="AZ774" s="507"/>
      <c r="BA774" s="507"/>
      <c r="BB774" s="507"/>
      <c r="BC774" s="507"/>
      <c r="BD774" s="507"/>
      <c r="BE774" s="507"/>
      <c r="BF774" s="507"/>
      <c r="BG774" s="507"/>
      <c r="BH774" s="507"/>
      <c r="BI774" s="507"/>
      <c r="BJ774" s="507"/>
      <c r="BK774" s="507"/>
      <c r="BL774" s="507"/>
      <c r="BM774" s="507"/>
    </row>
    <row r="775" spans="1:65" ht="27" customHeight="1" x14ac:dyDescent="0.2">
      <c r="A775" s="564"/>
      <c r="B775" s="507"/>
      <c r="C775" s="507"/>
      <c r="D775" s="507"/>
      <c r="E775" s="507"/>
      <c r="F775" s="507"/>
      <c r="G775" s="507"/>
      <c r="H775" s="506"/>
      <c r="I775" s="1014"/>
      <c r="J775" s="506"/>
      <c r="K775" s="557"/>
      <c r="L775" s="506"/>
      <c r="M775" s="506"/>
      <c r="N775" s="506"/>
      <c r="O775" s="506"/>
      <c r="P775" s="1013"/>
      <c r="Q775" s="506"/>
      <c r="R775" s="558"/>
      <c r="S775" s="506"/>
      <c r="T775" s="506"/>
      <c r="U775" s="1012"/>
      <c r="V775" s="743"/>
      <c r="W775" s="506"/>
      <c r="X775" s="742"/>
      <c r="Y775" s="557"/>
      <c r="Z775" s="506"/>
      <c r="AA775" s="507"/>
      <c r="AB775" s="507"/>
      <c r="AC775" s="564"/>
      <c r="AD775" s="507"/>
      <c r="AE775" s="507"/>
      <c r="AF775" s="507"/>
      <c r="AG775" s="507"/>
      <c r="AH775" s="507"/>
      <c r="AI775" s="507"/>
      <c r="AJ775" s="507"/>
      <c r="AK775" s="507"/>
      <c r="AL775" s="507"/>
      <c r="AM775" s="507"/>
      <c r="AN775" s="507"/>
      <c r="AO775" s="507"/>
      <c r="AP775" s="507"/>
      <c r="AQ775" s="563"/>
      <c r="AR775" s="563"/>
      <c r="AS775" s="507"/>
      <c r="AT775" s="507"/>
      <c r="AU775" s="507"/>
      <c r="AV775" s="507"/>
      <c r="AW775" s="507"/>
      <c r="AX775" s="507"/>
      <c r="AY775" s="507"/>
      <c r="AZ775" s="507"/>
      <c r="BA775" s="507"/>
      <c r="BB775" s="507"/>
      <c r="BC775" s="507"/>
      <c r="BD775" s="507"/>
      <c r="BE775" s="507"/>
      <c r="BF775" s="507"/>
      <c r="BG775" s="507"/>
      <c r="BH775" s="507"/>
      <c r="BI775" s="507"/>
      <c r="BJ775" s="507"/>
      <c r="BK775" s="507"/>
      <c r="BL775" s="507"/>
      <c r="BM775" s="507"/>
    </row>
    <row r="776" spans="1:65" ht="27" customHeight="1" x14ac:dyDescent="0.2">
      <c r="A776" s="564"/>
      <c r="B776" s="507"/>
      <c r="C776" s="507"/>
      <c r="D776" s="507"/>
      <c r="E776" s="507"/>
      <c r="F776" s="507"/>
      <c r="G776" s="507"/>
      <c r="H776" s="506"/>
      <c r="I776" s="1014"/>
      <c r="J776" s="506"/>
      <c r="K776" s="557"/>
      <c r="L776" s="506"/>
      <c r="M776" s="506"/>
      <c r="N776" s="506"/>
      <c r="O776" s="506"/>
      <c r="P776" s="1013"/>
      <c r="Q776" s="506"/>
      <c r="R776" s="558"/>
      <c r="S776" s="506"/>
      <c r="T776" s="506"/>
      <c r="U776" s="1012"/>
      <c r="V776" s="743"/>
      <c r="W776" s="506"/>
      <c r="X776" s="742"/>
      <c r="Y776" s="557"/>
      <c r="Z776" s="506"/>
      <c r="AA776" s="507"/>
      <c r="AB776" s="507"/>
      <c r="AC776" s="564"/>
      <c r="AD776" s="507"/>
      <c r="AE776" s="507"/>
      <c r="AF776" s="507"/>
      <c r="AG776" s="507"/>
      <c r="AH776" s="507"/>
      <c r="AI776" s="507"/>
      <c r="AJ776" s="507"/>
      <c r="AK776" s="507"/>
      <c r="AL776" s="507"/>
      <c r="AM776" s="507"/>
      <c r="AN776" s="507"/>
      <c r="AO776" s="507"/>
      <c r="AP776" s="507"/>
      <c r="AQ776" s="563"/>
      <c r="AR776" s="563"/>
      <c r="AS776" s="507"/>
      <c r="AT776" s="507"/>
      <c r="AU776" s="507"/>
      <c r="AV776" s="507"/>
      <c r="AW776" s="507"/>
      <c r="AX776" s="507"/>
      <c r="AY776" s="507"/>
      <c r="AZ776" s="507"/>
      <c r="BA776" s="507"/>
      <c r="BB776" s="507"/>
      <c r="BC776" s="507"/>
      <c r="BD776" s="507"/>
      <c r="BE776" s="507"/>
      <c r="BF776" s="507"/>
      <c r="BG776" s="507"/>
      <c r="BH776" s="507"/>
      <c r="BI776" s="507"/>
      <c r="BJ776" s="507"/>
      <c r="BK776" s="507"/>
      <c r="BL776" s="507"/>
      <c r="BM776" s="507"/>
    </row>
    <row r="777" spans="1:65" ht="27" customHeight="1" x14ac:dyDescent="0.2">
      <c r="A777" s="564"/>
      <c r="B777" s="507"/>
      <c r="C777" s="507"/>
      <c r="D777" s="507"/>
      <c r="E777" s="507"/>
      <c r="F777" s="507"/>
      <c r="G777" s="507"/>
      <c r="H777" s="506"/>
      <c r="I777" s="1014"/>
      <c r="J777" s="506"/>
      <c r="K777" s="557"/>
      <c r="L777" s="506"/>
      <c r="M777" s="506"/>
      <c r="N777" s="506"/>
      <c r="O777" s="506"/>
      <c r="P777" s="1013"/>
      <c r="Q777" s="506"/>
      <c r="R777" s="558"/>
      <c r="S777" s="506"/>
      <c r="T777" s="506"/>
      <c r="U777" s="1012"/>
      <c r="V777" s="743"/>
      <c r="W777" s="506"/>
      <c r="X777" s="742"/>
      <c r="Y777" s="557"/>
      <c r="Z777" s="506"/>
      <c r="AA777" s="507"/>
      <c r="AB777" s="507"/>
      <c r="AC777" s="564"/>
      <c r="AD777" s="507"/>
      <c r="AE777" s="507"/>
      <c r="AF777" s="507"/>
      <c r="AG777" s="507"/>
      <c r="AH777" s="507"/>
      <c r="AI777" s="507"/>
      <c r="AJ777" s="507"/>
      <c r="AK777" s="507"/>
      <c r="AL777" s="507"/>
      <c r="AM777" s="507"/>
      <c r="AN777" s="507"/>
      <c r="AO777" s="507"/>
      <c r="AP777" s="507"/>
      <c r="AQ777" s="563"/>
      <c r="AR777" s="563"/>
      <c r="AS777" s="507"/>
      <c r="AT777" s="507"/>
      <c r="AU777" s="507"/>
      <c r="AV777" s="507"/>
      <c r="AW777" s="507"/>
      <c r="AX777" s="507"/>
      <c r="AY777" s="507"/>
      <c r="AZ777" s="507"/>
      <c r="BA777" s="507"/>
      <c r="BB777" s="507"/>
      <c r="BC777" s="507"/>
      <c r="BD777" s="507"/>
      <c r="BE777" s="507"/>
      <c r="BF777" s="507"/>
      <c r="BG777" s="507"/>
      <c r="BH777" s="507"/>
      <c r="BI777" s="507"/>
      <c r="BJ777" s="507"/>
      <c r="BK777" s="507"/>
      <c r="BL777" s="507"/>
      <c r="BM777" s="507"/>
    </row>
    <row r="778" spans="1:65" ht="27" customHeight="1" x14ac:dyDescent="0.2">
      <c r="A778" s="564"/>
      <c r="B778" s="507"/>
      <c r="C778" s="507"/>
      <c r="D778" s="507"/>
      <c r="E778" s="507"/>
      <c r="F778" s="507"/>
      <c r="G778" s="507"/>
      <c r="H778" s="506"/>
      <c r="I778" s="1014"/>
      <c r="J778" s="506"/>
      <c r="K778" s="557"/>
      <c r="L778" s="506"/>
      <c r="M778" s="506"/>
      <c r="N778" s="506"/>
      <c r="O778" s="506"/>
      <c r="P778" s="1013"/>
      <c r="Q778" s="506"/>
      <c r="R778" s="558"/>
      <c r="S778" s="506"/>
      <c r="T778" s="506"/>
      <c r="U778" s="1012"/>
      <c r="V778" s="743"/>
      <c r="W778" s="506"/>
      <c r="X778" s="742"/>
      <c r="Y778" s="557"/>
      <c r="Z778" s="506"/>
      <c r="AA778" s="507"/>
      <c r="AB778" s="507"/>
      <c r="AC778" s="564"/>
      <c r="AD778" s="507"/>
      <c r="AE778" s="507"/>
      <c r="AF778" s="507"/>
      <c r="AG778" s="507"/>
      <c r="AH778" s="507"/>
      <c r="AI778" s="507"/>
      <c r="AJ778" s="507"/>
      <c r="AK778" s="507"/>
      <c r="AL778" s="507"/>
      <c r="AM778" s="507"/>
      <c r="AN778" s="507"/>
      <c r="AO778" s="507"/>
      <c r="AP778" s="507"/>
      <c r="AQ778" s="563"/>
      <c r="AR778" s="563"/>
      <c r="AS778" s="507"/>
      <c r="AT778" s="507"/>
      <c r="AU778" s="507"/>
      <c r="AV778" s="507"/>
      <c r="AW778" s="507"/>
      <c r="AX778" s="507"/>
      <c r="AY778" s="507"/>
      <c r="AZ778" s="507"/>
      <c r="BA778" s="507"/>
      <c r="BB778" s="507"/>
      <c r="BC778" s="507"/>
      <c r="BD778" s="507"/>
      <c r="BE778" s="507"/>
      <c r="BF778" s="507"/>
      <c r="BG778" s="507"/>
      <c r="BH778" s="507"/>
      <c r="BI778" s="507"/>
      <c r="BJ778" s="507"/>
      <c r="BK778" s="507"/>
      <c r="BL778" s="507"/>
      <c r="BM778" s="507"/>
    </row>
    <row r="779" spans="1:65" ht="27" customHeight="1" x14ac:dyDescent="0.2">
      <c r="A779" s="564"/>
      <c r="B779" s="507"/>
      <c r="C779" s="507"/>
      <c r="D779" s="507"/>
      <c r="E779" s="507"/>
      <c r="F779" s="507"/>
      <c r="G779" s="507"/>
      <c r="H779" s="506"/>
      <c r="I779" s="1014"/>
      <c r="J779" s="506"/>
      <c r="K779" s="557"/>
      <c r="L779" s="506"/>
      <c r="M779" s="506"/>
      <c r="N779" s="506"/>
      <c r="O779" s="506"/>
      <c r="P779" s="1013"/>
      <c r="Q779" s="506"/>
      <c r="R779" s="558"/>
      <c r="S779" s="506"/>
      <c r="T779" s="506"/>
      <c r="U779" s="1012"/>
      <c r="V779" s="743"/>
      <c r="W779" s="506"/>
      <c r="X779" s="742"/>
      <c r="Y779" s="557"/>
      <c r="Z779" s="506"/>
      <c r="AA779" s="507"/>
      <c r="AB779" s="507"/>
      <c r="AC779" s="564"/>
      <c r="AD779" s="507"/>
      <c r="AE779" s="507"/>
      <c r="AF779" s="507"/>
      <c r="AG779" s="507"/>
      <c r="AH779" s="507"/>
      <c r="AI779" s="507"/>
      <c r="AJ779" s="507"/>
      <c r="AK779" s="507"/>
      <c r="AL779" s="507"/>
      <c r="AM779" s="507"/>
      <c r="AN779" s="507"/>
      <c r="AO779" s="507"/>
      <c r="AP779" s="507"/>
      <c r="AQ779" s="563"/>
      <c r="AR779" s="563"/>
      <c r="AS779" s="507"/>
      <c r="AT779" s="507"/>
      <c r="AU779" s="507"/>
      <c r="AV779" s="507"/>
      <c r="AW779" s="507"/>
      <c r="AX779" s="507"/>
      <c r="AY779" s="507"/>
      <c r="AZ779" s="507"/>
      <c r="BA779" s="507"/>
      <c r="BB779" s="507"/>
      <c r="BC779" s="507"/>
      <c r="BD779" s="507"/>
      <c r="BE779" s="507"/>
      <c r="BF779" s="507"/>
      <c r="BG779" s="507"/>
      <c r="BH779" s="507"/>
      <c r="BI779" s="507"/>
      <c r="BJ779" s="507"/>
      <c r="BK779" s="507"/>
      <c r="BL779" s="507"/>
      <c r="BM779" s="507"/>
    </row>
    <row r="780" spans="1:65" ht="27" customHeight="1" x14ac:dyDescent="0.2">
      <c r="A780" s="564"/>
      <c r="B780" s="507"/>
      <c r="C780" s="507"/>
      <c r="D780" s="507"/>
      <c r="E780" s="507"/>
      <c r="F780" s="507"/>
      <c r="G780" s="507"/>
      <c r="H780" s="506"/>
      <c r="I780" s="1014"/>
      <c r="J780" s="506"/>
      <c r="K780" s="557"/>
      <c r="L780" s="506"/>
      <c r="M780" s="506"/>
      <c r="N780" s="506"/>
      <c r="O780" s="506"/>
      <c r="P780" s="1013"/>
      <c r="Q780" s="506"/>
      <c r="R780" s="558"/>
      <c r="S780" s="506"/>
      <c r="T780" s="506"/>
      <c r="U780" s="1012"/>
      <c r="V780" s="743"/>
      <c r="W780" s="506"/>
      <c r="X780" s="742"/>
      <c r="Y780" s="557"/>
      <c r="Z780" s="506"/>
      <c r="AA780" s="507"/>
      <c r="AB780" s="507"/>
      <c r="AC780" s="564"/>
      <c r="AD780" s="507"/>
      <c r="AE780" s="507"/>
      <c r="AF780" s="507"/>
      <c r="AG780" s="507"/>
      <c r="AH780" s="507"/>
      <c r="AI780" s="507"/>
      <c r="AJ780" s="507"/>
      <c r="AK780" s="507"/>
      <c r="AL780" s="507"/>
      <c r="AM780" s="507"/>
      <c r="AN780" s="507"/>
      <c r="AO780" s="507"/>
      <c r="AP780" s="507"/>
      <c r="AQ780" s="563"/>
      <c r="AR780" s="563"/>
      <c r="AS780" s="507"/>
      <c r="AT780" s="507"/>
      <c r="AU780" s="507"/>
      <c r="AV780" s="507"/>
      <c r="AW780" s="507"/>
      <c r="AX780" s="507"/>
      <c r="AY780" s="507"/>
      <c r="AZ780" s="507"/>
      <c r="BA780" s="507"/>
      <c r="BB780" s="507"/>
      <c r="BC780" s="507"/>
      <c r="BD780" s="507"/>
      <c r="BE780" s="507"/>
      <c r="BF780" s="507"/>
      <c r="BG780" s="507"/>
      <c r="BH780" s="507"/>
      <c r="BI780" s="507"/>
      <c r="BJ780" s="507"/>
      <c r="BK780" s="507"/>
      <c r="BL780" s="507"/>
      <c r="BM780" s="507"/>
    </row>
    <row r="781" spans="1:65" ht="27" customHeight="1" x14ac:dyDescent="0.2">
      <c r="A781" s="564"/>
      <c r="B781" s="507"/>
      <c r="C781" s="507"/>
      <c r="D781" s="507"/>
      <c r="E781" s="507"/>
      <c r="F781" s="507"/>
      <c r="G781" s="507"/>
      <c r="H781" s="506"/>
      <c r="I781" s="1014"/>
      <c r="J781" s="506"/>
      <c r="K781" s="557"/>
      <c r="L781" s="506"/>
      <c r="M781" s="506"/>
      <c r="N781" s="506"/>
      <c r="O781" s="506"/>
      <c r="P781" s="1013"/>
      <c r="Q781" s="506"/>
      <c r="R781" s="558"/>
      <c r="S781" s="506"/>
      <c r="T781" s="506"/>
      <c r="U781" s="1012"/>
      <c r="V781" s="743"/>
      <c r="W781" s="506"/>
      <c r="X781" s="742"/>
      <c r="Y781" s="557"/>
      <c r="Z781" s="506"/>
      <c r="AA781" s="507"/>
      <c r="AB781" s="507"/>
      <c r="AC781" s="564"/>
      <c r="AD781" s="507"/>
      <c r="AE781" s="507"/>
      <c r="AF781" s="507"/>
      <c r="AG781" s="507"/>
      <c r="AH781" s="507"/>
      <c r="AI781" s="507"/>
      <c r="AJ781" s="507"/>
      <c r="AK781" s="507"/>
      <c r="AL781" s="507"/>
      <c r="AM781" s="507"/>
      <c r="AN781" s="507"/>
      <c r="AO781" s="507"/>
      <c r="AP781" s="507"/>
      <c r="AQ781" s="563"/>
      <c r="AR781" s="563"/>
      <c r="AS781" s="507"/>
      <c r="AT781" s="507"/>
      <c r="AU781" s="507"/>
      <c r="AV781" s="507"/>
      <c r="AW781" s="507"/>
      <c r="AX781" s="507"/>
      <c r="AY781" s="507"/>
      <c r="AZ781" s="507"/>
      <c r="BA781" s="507"/>
      <c r="BB781" s="507"/>
      <c r="BC781" s="507"/>
      <c r="BD781" s="507"/>
      <c r="BE781" s="507"/>
      <c r="BF781" s="507"/>
      <c r="BG781" s="507"/>
      <c r="BH781" s="507"/>
      <c r="BI781" s="507"/>
      <c r="BJ781" s="507"/>
      <c r="BK781" s="507"/>
      <c r="BL781" s="507"/>
      <c r="BM781" s="507"/>
    </row>
    <row r="782" spans="1:65" ht="27" customHeight="1" x14ac:dyDescent="0.2">
      <c r="A782" s="564"/>
      <c r="B782" s="507"/>
      <c r="C782" s="507"/>
      <c r="D782" s="507"/>
      <c r="E782" s="507"/>
      <c r="F782" s="507"/>
      <c r="G782" s="507"/>
      <c r="H782" s="506"/>
      <c r="I782" s="1014"/>
      <c r="J782" s="506"/>
      <c r="K782" s="557"/>
      <c r="L782" s="506"/>
      <c r="M782" s="506"/>
      <c r="N782" s="506"/>
      <c r="O782" s="506"/>
      <c r="P782" s="1013"/>
      <c r="Q782" s="506"/>
      <c r="R782" s="558"/>
      <c r="S782" s="506"/>
      <c r="T782" s="506"/>
      <c r="U782" s="1012"/>
      <c r="V782" s="743"/>
      <c r="W782" s="506"/>
      <c r="X782" s="742"/>
      <c r="Y782" s="557"/>
      <c r="Z782" s="506"/>
      <c r="AA782" s="507"/>
      <c r="AB782" s="507"/>
      <c r="AC782" s="564"/>
      <c r="AD782" s="507"/>
      <c r="AE782" s="507"/>
      <c r="AF782" s="507"/>
      <c r="AG782" s="507"/>
      <c r="AH782" s="507"/>
      <c r="AI782" s="507"/>
      <c r="AJ782" s="507"/>
      <c r="AK782" s="507"/>
      <c r="AL782" s="507"/>
      <c r="AM782" s="507"/>
      <c r="AN782" s="507"/>
      <c r="AO782" s="507"/>
      <c r="AP782" s="507"/>
      <c r="AQ782" s="563"/>
      <c r="AR782" s="563"/>
      <c r="AS782" s="507"/>
      <c r="AT782" s="507"/>
      <c r="AU782" s="507"/>
      <c r="AV782" s="507"/>
      <c r="AW782" s="507"/>
      <c r="AX782" s="507"/>
      <c r="AY782" s="507"/>
      <c r="AZ782" s="507"/>
      <c r="BA782" s="507"/>
      <c r="BB782" s="507"/>
      <c r="BC782" s="507"/>
      <c r="BD782" s="507"/>
      <c r="BE782" s="507"/>
      <c r="BF782" s="507"/>
      <c r="BG782" s="507"/>
      <c r="BH782" s="507"/>
      <c r="BI782" s="507"/>
      <c r="BJ782" s="507"/>
      <c r="BK782" s="507"/>
      <c r="BL782" s="507"/>
      <c r="BM782" s="507"/>
    </row>
    <row r="783" spans="1:65" ht="27" customHeight="1" x14ac:dyDescent="0.2">
      <c r="A783" s="564"/>
      <c r="B783" s="507"/>
      <c r="C783" s="507"/>
      <c r="D783" s="507"/>
      <c r="E783" s="507"/>
      <c r="F783" s="507"/>
      <c r="G783" s="507"/>
      <c r="H783" s="506"/>
      <c r="I783" s="1014"/>
      <c r="J783" s="506"/>
      <c r="K783" s="557"/>
      <c r="L783" s="506"/>
      <c r="M783" s="506"/>
      <c r="N783" s="506"/>
      <c r="O783" s="506"/>
      <c r="P783" s="1013"/>
      <c r="Q783" s="506"/>
      <c r="R783" s="558"/>
      <c r="S783" s="506"/>
      <c r="T783" s="506"/>
      <c r="U783" s="1012"/>
      <c r="V783" s="743"/>
      <c r="W783" s="506"/>
      <c r="X783" s="742"/>
      <c r="Y783" s="557"/>
      <c r="Z783" s="506"/>
      <c r="AA783" s="507"/>
      <c r="AB783" s="507"/>
      <c r="AC783" s="564"/>
      <c r="AD783" s="507"/>
      <c r="AE783" s="507"/>
      <c r="AF783" s="507"/>
      <c r="AG783" s="507"/>
      <c r="AH783" s="507"/>
      <c r="AI783" s="507"/>
      <c r="AJ783" s="507"/>
      <c r="AK783" s="507"/>
      <c r="AL783" s="507"/>
      <c r="AM783" s="507"/>
      <c r="AN783" s="507"/>
      <c r="AO783" s="507"/>
      <c r="AP783" s="507"/>
      <c r="AQ783" s="563"/>
      <c r="AR783" s="563"/>
      <c r="AS783" s="507"/>
      <c r="AT783" s="507"/>
      <c r="AU783" s="507"/>
      <c r="AV783" s="507"/>
      <c r="AW783" s="507"/>
      <c r="AX783" s="507"/>
      <c r="AY783" s="507"/>
      <c r="AZ783" s="507"/>
      <c r="BA783" s="507"/>
      <c r="BB783" s="507"/>
      <c r="BC783" s="507"/>
      <c r="BD783" s="507"/>
      <c r="BE783" s="507"/>
      <c r="BF783" s="507"/>
      <c r="BG783" s="507"/>
      <c r="BH783" s="507"/>
      <c r="BI783" s="507"/>
      <c r="BJ783" s="507"/>
      <c r="BK783" s="507"/>
      <c r="BL783" s="507"/>
      <c r="BM783" s="507"/>
    </row>
    <row r="784" spans="1:65" ht="27" customHeight="1" x14ac:dyDescent="0.2">
      <c r="A784" s="564"/>
      <c r="B784" s="507"/>
      <c r="C784" s="507"/>
      <c r="D784" s="507"/>
      <c r="E784" s="507"/>
      <c r="F784" s="507"/>
      <c r="G784" s="507"/>
      <c r="H784" s="506"/>
      <c r="I784" s="1014"/>
      <c r="J784" s="506"/>
      <c r="K784" s="557"/>
      <c r="L784" s="506"/>
      <c r="M784" s="506"/>
      <c r="N784" s="506"/>
      <c r="O784" s="506"/>
      <c r="P784" s="1013"/>
      <c r="Q784" s="506"/>
      <c r="R784" s="558"/>
      <c r="S784" s="506"/>
      <c r="T784" s="506"/>
      <c r="U784" s="1012"/>
      <c r="V784" s="743"/>
      <c r="W784" s="506"/>
      <c r="X784" s="742"/>
      <c r="Y784" s="557"/>
      <c r="Z784" s="506"/>
      <c r="AA784" s="507"/>
      <c r="AB784" s="507"/>
      <c r="AC784" s="564"/>
      <c r="AD784" s="507"/>
      <c r="AE784" s="507"/>
      <c r="AF784" s="507"/>
      <c r="AG784" s="507"/>
      <c r="AH784" s="507"/>
      <c r="AI784" s="507"/>
      <c r="AJ784" s="507"/>
      <c r="AK784" s="507"/>
      <c r="AL784" s="507"/>
      <c r="AM784" s="507"/>
      <c r="AN784" s="507"/>
      <c r="AO784" s="507"/>
      <c r="AP784" s="507"/>
      <c r="AQ784" s="563"/>
      <c r="AR784" s="563"/>
      <c r="AS784" s="507"/>
      <c r="AT784" s="507"/>
      <c r="AU784" s="507"/>
      <c r="AV784" s="507"/>
      <c r="AW784" s="507"/>
      <c r="AX784" s="507"/>
      <c r="AY784" s="507"/>
      <c r="AZ784" s="507"/>
      <c r="BA784" s="507"/>
      <c r="BB784" s="507"/>
      <c r="BC784" s="507"/>
      <c r="BD784" s="507"/>
      <c r="BE784" s="507"/>
      <c r="BF784" s="507"/>
      <c r="BG784" s="507"/>
      <c r="BH784" s="507"/>
      <c r="BI784" s="507"/>
      <c r="BJ784" s="507"/>
      <c r="BK784" s="507"/>
      <c r="BL784" s="507"/>
      <c r="BM784" s="507"/>
    </row>
    <row r="785" spans="1:65" ht="27" customHeight="1" x14ac:dyDescent="0.2">
      <c r="A785" s="564"/>
      <c r="B785" s="507"/>
      <c r="C785" s="507"/>
      <c r="D785" s="507"/>
      <c r="E785" s="507"/>
      <c r="F785" s="507"/>
      <c r="G785" s="507"/>
      <c r="H785" s="506"/>
      <c r="I785" s="1014"/>
      <c r="J785" s="506"/>
      <c r="K785" s="557"/>
      <c r="L785" s="506"/>
      <c r="M785" s="506"/>
      <c r="N785" s="506"/>
      <c r="O785" s="506"/>
      <c r="P785" s="1013"/>
      <c r="Q785" s="506"/>
      <c r="R785" s="558"/>
      <c r="S785" s="506"/>
      <c r="T785" s="506"/>
      <c r="U785" s="1012"/>
      <c r="V785" s="743"/>
      <c r="W785" s="506"/>
      <c r="X785" s="742"/>
      <c r="Y785" s="557"/>
      <c r="Z785" s="506"/>
      <c r="AA785" s="507"/>
      <c r="AB785" s="507"/>
      <c r="AC785" s="564"/>
      <c r="AD785" s="507"/>
      <c r="AE785" s="507"/>
      <c r="AF785" s="507"/>
      <c r="AG785" s="507"/>
      <c r="AH785" s="507"/>
      <c r="AI785" s="507"/>
      <c r="AJ785" s="507"/>
      <c r="AK785" s="507"/>
      <c r="AL785" s="507"/>
      <c r="AM785" s="507"/>
      <c r="AN785" s="507"/>
      <c r="AO785" s="507"/>
      <c r="AP785" s="507"/>
      <c r="AQ785" s="563"/>
      <c r="AR785" s="563"/>
      <c r="AS785" s="507"/>
      <c r="AT785" s="507"/>
      <c r="AU785" s="507"/>
      <c r="AV785" s="507"/>
      <c r="AW785" s="507"/>
      <c r="AX785" s="507"/>
      <c r="AY785" s="507"/>
      <c r="AZ785" s="507"/>
      <c r="BA785" s="507"/>
      <c r="BB785" s="507"/>
      <c r="BC785" s="507"/>
      <c r="BD785" s="507"/>
      <c r="BE785" s="507"/>
      <c r="BF785" s="507"/>
      <c r="BG785" s="507"/>
      <c r="BH785" s="507"/>
      <c r="BI785" s="507"/>
      <c r="BJ785" s="507"/>
      <c r="BK785" s="507"/>
      <c r="BL785" s="507"/>
      <c r="BM785" s="507"/>
    </row>
    <row r="786" spans="1:65" ht="27" customHeight="1" x14ac:dyDescent="0.2">
      <c r="A786" s="564"/>
      <c r="B786" s="507"/>
      <c r="C786" s="507"/>
      <c r="D786" s="507"/>
      <c r="E786" s="507"/>
      <c r="F786" s="507"/>
      <c r="G786" s="507"/>
      <c r="H786" s="506"/>
      <c r="I786" s="1014"/>
      <c r="J786" s="506"/>
      <c r="K786" s="557"/>
      <c r="L786" s="506"/>
      <c r="M786" s="506"/>
      <c r="N786" s="506"/>
      <c r="O786" s="506"/>
      <c r="P786" s="1013"/>
      <c r="Q786" s="506"/>
      <c r="R786" s="558"/>
      <c r="S786" s="506"/>
      <c r="T786" s="506"/>
      <c r="U786" s="1012"/>
      <c r="V786" s="743"/>
      <c r="W786" s="506"/>
      <c r="X786" s="742"/>
      <c r="Y786" s="557"/>
      <c r="Z786" s="506"/>
      <c r="AA786" s="507"/>
      <c r="AB786" s="507"/>
      <c r="AC786" s="564"/>
      <c r="AD786" s="507"/>
      <c r="AE786" s="507"/>
      <c r="AF786" s="507"/>
      <c r="AG786" s="507"/>
      <c r="AH786" s="507"/>
      <c r="AI786" s="507"/>
      <c r="AJ786" s="507"/>
      <c r="AK786" s="507"/>
      <c r="AL786" s="507"/>
      <c r="AM786" s="507"/>
      <c r="AN786" s="507"/>
      <c r="AO786" s="507"/>
      <c r="AP786" s="507"/>
      <c r="AQ786" s="563"/>
      <c r="AR786" s="563"/>
      <c r="AS786" s="507"/>
      <c r="AT786" s="507"/>
      <c r="AU786" s="507"/>
      <c r="AV786" s="507"/>
      <c r="AW786" s="507"/>
      <c r="AX786" s="507"/>
      <c r="AY786" s="507"/>
      <c r="AZ786" s="507"/>
      <c r="BA786" s="507"/>
      <c r="BB786" s="507"/>
      <c r="BC786" s="507"/>
      <c r="BD786" s="507"/>
      <c r="BE786" s="507"/>
      <c r="BF786" s="507"/>
      <c r="BG786" s="507"/>
      <c r="BH786" s="507"/>
      <c r="BI786" s="507"/>
      <c r="BJ786" s="507"/>
      <c r="BK786" s="507"/>
      <c r="BL786" s="507"/>
      <c r="BM786" s="507"/>
    </row>
    <row r="787" spans="1:65" ht="27" customHeight="1" x14ac:dyDescent="0.2">
      <c r="A787" s="564"/>
      <c r="B787" s="507"/>
      <c r="C787" s="507"/>
      <c r="D787" s="507"/>
      <c r="E787" s="507"/>
      <c r="F787" s="507"/>
      <c r="G787" s="507"/>
      <c r="H787" s="506"/>
      <c r="I787" s="1014"/>
      <c r="J787" s="506"/>
      <c r="K787" s="557"/>
      <c r="L787" s="506"/>
      <c r="M787" s="506"/>
      <c r="N787" s="506"/>
      <c r="O787" s="506"/>
      <c r="P787" s="1013"/>
      <c r="Q787" s="506"/>
      <c r="R787" s="558"/>
      <c r="S787" s="506"/>
      <c r="T787" s="506"/>
      <c r="U787" s="1012"/>
      <c r="V787" s="743"/>
      <c r="W787" s="506"/>
      <c r="X787" s="742"/>
      <c r="Y787" s="557"/>
      <c r="Z787" s="506"/>
      <c r="AA787" s="507"/>
      <c r="AB787" s="507"/>
      <c r="AC787" s="564"/>
      <c r="AD787" s="507"/>
      <c r="AE787" s="507"/>
      <c r="AF787" s="507"/>
      <c r="AG787" s="507"/>
      <c r="AH787" s="507"/>
      <c r="AI787" s="507"/>
      <c r="AJ787" s="507"/>
      <c r="AK787" s="507"/>
      <c r="AL787" s="507"/>
      <c r="AM787" s="507"/>
      <c r="AN787" s="507"/>
      <c r="AO787" s="507"/>
      <c r="AP787" s="507"/>
      <c r="AQ787" s="563"/>
      <c r="AR787" s="563"/>
      <c r="AS787" s="507"/>
      <c r="AT787" s="507"/>
      <c r="AU787" s="507"/>
      <c r="AV787" s="507"/>
      <c r="AW787" s="507"/>
      <c r="AX787" s="507"/>
      <c r="AY787" s="507"/>
      <c r="AZ787" s="507"/>
      <c r="BA787" s="507"/>
      <c r="BB787" s="507"/>
      <c r="BC787" s="507"/>
      <c r="BD787" s="507"/>
      <c r="BE787" s="507"/>
      <c r="BF787" s="507"/>
      <c r="BG787" s="507"/>
      <c r="BH787" s="507"/>
      <c r="BI787" s="507"/>
      <c r="BJ787" s="507"/>
      <c r="BK787" s="507"/>
      <c r="BL787" s="507"/>
      <c r="BM787" s="507"/>
    </row>
    <row r="788" spans="1:65" ht="27" customHeight="1" x14ac:dyDescent="0.2">
      <c r="A788" s="564"/>
      <c r="B788" s="507"/>
      <c r="C788" s="507"/>
      <c r="D788" s="507"/>
      <c r="E788" s="507"/>
      <c r="F788" s="507"/>
      <c r="G788" s="507"/>
      <c r="H788" s="506"/>
      <c r="I788" s="1014"/>
      <c r="J788" s="506"/>
      <c r="K788" s="557"/>
      <c r="L788" s="506"/>
      <c r="M788" s="506"/>
      <c r="N788" s="506"/>
      <c r="O788" s="506"/>
      <c r="P788" s="1013"/>
      <c r="Q788" s="506"/>
      <c r="R788" s="558"/>
      <c r="S788" s="506"/>
      <c r="T788" s="506"/>
      <c r="U788" s="1012"/>
      <c r="V788" s="743"/>
      <c r="W788" s="506"/>
      <c r="X788" s="742"/>
      <c r="Y788" s="557"/>
      <c r="Z788" s="506"/>
      <c r="AA788" s="507"/>
      <c r="AB788" s="507"/>
      <c r="AC788" s="564"/>
      <c r="AD788" s="507"/>
      <c r="AE788" s="507"/>
      <c r="AF788" s="507"/>
      <c r="AG788" s="507"/>
      <c r="AH788" s="507"/>
      <c r="AI788" s="507"/>
      <c r="AJ788" s="507"/>
      <c r="AK788" s="507"/>
      <c r="AL788" s="507"/>
      <c r="AM788" s="507"/>
      <c r="AN788" s="507"/>
      <c r="AO788" s="507"/>
      <c r="AP788" s="507"/>
      <c r="AQ788" s="563"/>
      <c r="AR788" s="563"/>
      <c r="AS788" s="507"/>
      <c r="AT788" s="507"/>
      <c r="AU788" s="507"/>
      <c r="AV788" s="507"/>
      <c r="AW788" s="507"/>
      <c r="AX788" s="507"/>
      <c r="AY788" s="507"/>
      <c r="AZ788" s="507"/>
      <c r="BA788" s="507"/>
      <c r="BB788" s="507"/>
      <c r="BC788" s="507"/>
      <c r="BD788" s="507"/>
      <c r="BE788" s="507"/>
      <c r="BF788" s="507"/>
      <c r="BG788" s="507"/>
      <c r="BH788" s="507"/>
      <c r="BI788" s="507"/>
      <c r="BJ788" s="507"/>
      <c r="BK788" s="507"/>
      <c r="BL788" s="507"/>
      <c r="BM788" s="507"/>
    </row>
    <row r="789" spans="1:65" ht="27" customHeight="1" x14ac:dyDescent="0.2">
      <c r="A789" s="564"/>
      <c r="B789" s="507"/>
      <c r="C789" s="507"/>
      <c r="D789" s="507"/>
      <c r="E789" s="507"/>
      <c r="F789" s="507"/>
      <c r="G789" s="507"/>
      <c r="H789" s="506"/>
      <c r="I789" s="1014"/>
      <c r="J789" s="506"/>
      <c r="K789" s="557"/>
      <c r="L789" s="506"/>
      <c r="M789" s="506"/>
      <c r="N789" s="506"/>
      <c r="O789" s="506"/>
      <c r="P789" s="1013"/>
      <c r="Q789" s="506"/>
      <c r="R789" s="558"/>
      <c r="S789" s="506"/>
      <c r="T789" s="506"/>
      <c r="U789" s="1012"/>
      <c r="V789" s="743"/>
      <c r="W789" s="506"/>
      <c r="X789" s="742"/>
      <c r="Y789" s="557"/>
      <c r="Z789" s="506"/>
      <c r="AA789" s="507"/>
      <c r="AB789" s="507"/>
      <c r="AC789" s="564"/>
      <c r="AD789" s="507"/>
      <c r="AE789" s="507"/>
      <c r="AF789" s="507"/>
      <c r="AG789" s="507"/>
      <c r="AH789" s="507"/>
      <c r="AI789" s="507"/>
      <c r="AJ789" s="507"/>
      <c r="AK789" s="507"/>
      <c r="AL789" s="507"/>
      <c r="AM789" s="507"/>
      <c r="AN789" s="507"/>
      <c r="AO789" s="507"/>
      <c r="AP789" s="507"/>
      <c r="AQ789" s="563"/>
      <c r="AR789" s="563"/>
      <c r="AS789" s="507"/>
      <c r="AT789" s="507"/>
      <c r="AU789" s="507"/>
      <c r="AV789" s="507"/>
      <c r="AW789" s="507"/>
      <c r="AX789" s="507"/>
      <c r="AY789" s="507"/>
      <c r="AZ789" s="507"/>
      <c r="BA789" s="507"/>
      <c r="BB789" s="507"/>
      <c r="BC789" s="507"/>
      <c r="BD789" s="507"/>
      <c r="BE789" s="507"/>
      <c r="BF789" s="507"/>
      <c r="BG789" s="507"/>
      <c r="BH789" s="507"/>
      <c r="BI789" s="507"/>
      <c r="BJ789" s="507"/>
      <c r="BK789" s="507"/>
      <c r="BL789" s="507"/>
      <c r="BM789" s="507"/>
    </row>
    <row r="790" spans="1:65" ht="27" customHeight="1" x14ac:dyDescent="0.2">
      <c r="A790" s="564"/>
      <c r="B790" s="507"/>
      <c r="C790" s="507"/>
      <c r="D790" s="507"/>
      <c r="E790" s="507"/>
      <c r="F790" s="507"/>
      <c r="G790" s="507"/>
      <c r="H790" s="506"/>
      <c r="I790" s="1014"/>
      <c r="J790" s="506"/>
      <c r="K790" s="557"/>
      <c r="L790" s="506"/>
      <c r="M790" s="506"/>
      <c r="N790" s="506"/>
      <c r="O790" s="506"/>
      <c r="P790" s="1013"/>
      <c r="Q790" s="506"/>
      <c r="R790" s="558"/>
      <c r="S790" s="506"/>
      <c r="T790" s="506"/>
      <c r="U790" s="1012"/>
      <c r="V790" s="743"/>
      <c r="W790" s="506"/>
      <c r="X790" s="742"/>
      <c r="Y790" s="557"/>
      <c r="Z790" s="506"/>
      <c r="AA790" s="507"/>
      <c r="AB790" s="507"/>
      <c r="AC790" s="564"/>
      <c r="AD790" s="507"/>
      <c r="AE790" s="507"/>
      <c r="AF790" s="507"/>
      <c r="AG790" s="507"/>
      <c r="AH790" s="507"/>
      <c r="AI790" s="507"/>
      <c r="AJ790" s="507"/>
      <c r="AK790" s="507"/>
      <c r="AL790" s="507"/>
      <c r="AM790" s="507"/>
      <c r="AN790" s="507"/>
      <c r="AO790" s="507"/>
      <c r="AP790" s="507"/>
      <c r="AQ790" s="563"/>
      <c r="AR790" s="563"/>
      <c r="AS790" s="507"/>
      <c r="AT790" s="507"/>
      <c r="AU790" s="507"/>
      <c r="AV790" s="507"/>
      <c r="AW790" s="507"/>
      <c r="AX790" s="507"/>
      <c r="AY790" s="507"/>
      <c r="AZ790" s="507"/>
      <c r="BA790" s="507"/>
      <c r="BB790" s="507"/>
      <c r="BC790" s="507"/>
      <c r="BD790" s="507"/>
      <c r="BE790" s="507"/>
      <c r="BF790" s="507"/>
      <c r="BG790" s="507"/>
      <c r="BH790" s="507"/>
      <c r="BI790" s="507"/>
      <c r="BJ790" s="507"/>
      <c r="BK790" s="507"/>
      <c r="BL790" s="507"/>
      <c r="BM790" s="507"/>
    </row>
    <row r="791" spans="1:65" ht="27" customHeight="1" x14ac:dyDescent="0.2">
      <c r="A791" s="564"/>
      <c r="B791" s="507"/>
      <c r="C791" s="507"/>
      <c r="D791" s="507"/>
      <c r="E791" s="507"/>
      <c r="F791" s="507"/>
      <c r="G791" s="507"/>
      <c r="H791" s="506"/>
      <c r="I791" s="1014"/>
      <c r="J791" s="506"/>
      <c r="K791" s="557"/>
      <c r="L791" s="506"/>
      <c r="M791" s="506"/>
      <c r="N791" s="506"/>
      <c r="O791" s="506"/>
      <c r="P791" s="1013"/>
      <c r="Q791" s="506"/>
      <c r="R791" s="558"/>
      <c r="S791" s="506"/>
      <c r="T791" s="506"/>
      <c r="U791" s="1012"/>
      <c r="V791" s="743"/>
      <c r="W791" s="506"/>
      <c r="X791" s="742"/>
      <c r="Y791" s="557"/>
      <c r="Z791" s="506"/>
      <c r="AA791" s="507"/>
      <c r="AB791" s="507"/>
      <c r="AC791" s="564"/>
      <c r="AD791" s="507"/>
      <c r="AE791" s="507"/>
      <c r="AF791" s="507"/>
      <c r="AG791" s="507"/>
      <c r="AH791" s="507"/>
      <c r="AI791" s="507"/>
      <c r="AJ791" s="507"/>
      <c r="AK791" s="507"/>
      <c r="AL791" s="507"/>
      <c r="AM791" s="507"/>
      <c r="AN791" s="507"/>
      <c r="AO791" s="507"/>
      <c r="AP791" s="507"/>
      <c r="AQ791" s="563"/>
      <c r="AR791" s="563"/>
      <c r="AS791" s="507"/>
      <c r="AT791" s="507"/>
      <c r="AU791" s="507"/>
      <c r="AV791" s="507"/>
      <c r="AW791" s="507"/>
      <c r="AX791" s="507"/>
      <c r="AY791" s="507"/>
      <c r="AZ791" s="507"/>
      <c r="BA791" s="507"/>
      <c r="BB791" s="507"/>
      <c r="BC791" s="507"/>
      <c r="BD791" s="507"/>
      <c r="BE791" s="507"/>
      <c r="BF791" s="507"/>
      <c r="BG791" s="507"/>
      <c r="BH791" s="507"/>
      <c r="BI791" s="507"/>
      <c r="BJ791" s="507"/>
      <c r="BK791" s="507"/>
      <c r="BL791" s="507"/>
      <c r="BM791" s="507"/>
    </row>
    <row r="792" spans="1:65" ht="27" customHeight="1" x14ac:dyDescent="0.2">
      <c r="A792" s="564"/>
      <c r="B792" s="507"/>
      <c r="C792" s="507"/>
      <c r="D792" s="507"/>
      <c r="E792" s="507"/>
      <c r="F792" s="507"/>
      <c r="G792" s="507"/>
      <c r="H792" s="506"/>
      <c r="I792" s="1014"/>
      <c r="J792" s="506"/>
      <c r="K792" s="557"/>
      <c r="L792" s="506"/>
      <c r="M792" s="506"/>
      <c r="N792" s="506"/>
      <c r="O792" s="506"/>
      <c r="P792" s="1013"/>
      <c r="Q792" s="506"/>
      <c r="R792" s="558"/>
      <c r="S792" s="506"/>
      <c r="T792" s="506"/>
      <c r="U792" s="1012"/>
      <c r="V792" s="743"/>
      <c r="W792" s="506"/>
      <c r="X792" s="742"/>
      <c r="Y792" s="557"/>
      <c r="Z792" s="506"/>
      <c r="AA792" s="507"/>
      <c r="AB792" s="507"/>
      <c r="AC792" s="564"/>
      <c r="AD792" s="507"/>
      <c r="AE792" s="507"/>
      <c r="AF792" s="507"/>
      <c r="AG792" s="507"/>
      <c r="AH792" s="507"/>
      <c r="AI792" s="507"/>
      <c r="AJ792" s="507"/>
      <c r="AK792" s="507"/>
      <c r="AL792" s="507"/>
      <c r="AM792" s="507"/>
      <c r="AN792" s="507"/>
      <c r="AO792" s="507"/>
      <c r="AP792" s="507"/>
      <c r="AQ792" s="563"/>
      <c r="AR792" s="563"/>
      <c r="AS792" s="507"/>
      <c r="AT792" s="507"/>
      <c r="AU792" s="507"/>
      <c r="AV792" s="507"/>
      <c r="AW792" s="507"/>
      <c r="AX792" s="507"/>
      <c r="AY792" s="507"/>
      <c r="AZ792" s="507"/>
      <c r="BA792" s="507"/>
      <c r="BB792" s="507"/>
      <c r="BC792" s="507"/>
      <c r="BD792" s="507"/>
      <c r="BE792" s="507"/>
      <c r="BF792" s="507"/>
      <c r="BG792" s="507"/>
      <c r="BH792" s="507"/>
      <c r="BI792" s="507"/>
      <c r="BJ792" s="507"/>
      <c r="BK792" s="507"/>
      <c r="BL792" s="507"/>
      <c r="BM792" s="507"/>
    </row>
    <row r="793" spans="1:65" ht="27" customHeight="1" x14ac:dyDescent="0.2">
      <c r="A793" s="564"/>
      <c r="B793" s="507"/>
      <c r="C793" s="507"/>
      <c r="D793" s="507"/>
      <c r="E793" s="507"/>
      <c r="F793" s="507"/>
      <c r="G793" s="507"/>
      <c r="H793" s="506"/>
      <c r="I793" s="1014"/>
      <c r="J793" s="506"/>
      <c r="K793" s="557"/>
      <c r="L793" s="506"/>
      <c r="M793" s="506"/>
      <c r="N793" s="506"/>
      <c r="O793" s="506"/>
      <c r="P793" s="1013"/>
      <c r="Q793" s="506"/>
      <c r="R793" s="558"/>
      <c r="S793" s="506"/>
      <c r="T793" s="506"/>
      <c r="U793" s="1012"/>
      <c r="V793" s="743"/>
      <c r="W793" s="506"/>
      <c r="X793" s="742"/>
      <c r="Y793" s="557"/>
      <c r="Z793" s="506"/>
      <c r="AA793" s="507"/>
      <c r="AB793" s="507"/>
      <c r="AC793" s="564"/>
      <c r="AD793" s="507"/>
      <c r="AE793" s="507"/>
      <c r="AF793" s="507"/>
      <c r="AG793" s="507"/>
      <c r="AH793" s="507"/>
      <c r="AI793" s="507"/>
      <c r="AJ793" s="507"/>
      <c r="AK793" s="507"/>
      <c r="AL793" s="507"/>
      <c r="AM793" s="507"/>
      <c r="AN793" s="507"/>
      <c r="AO793" s="507"/>
      <c r="AP793" s="507"/>
      <c r="AQ793" s="563"/>
      <c r="AR793" s="563"/>
      <c r="AS793" s="507"/>
      <c r="AT793" s="507"/>
      <c r="AU793" s="507"/>
      <c r="AV793" s="507"/>
      <c r="AW793" s="507"/>
      <c r="AX793" s="507"/>
      <c r="AY793" s="507"/>
      <c r="AZ793" s="507"/>
      <c r="BA793" s="507"/>
      <c r="BB793" s="507"/>
      <c r="BC793" s="507"/>
      <c r="BD793" s="507"/>
      <c r="BE793" s="507"/>
      <c r="BF793" s="507"/>
      <c r="BG793" s="507"/>
      <c r="BH793" s="507"/>
      <c r="BI793" s="507"/>
      <c r="BJ793" s="507"/>
      <c r="BK793" s="507"/>
      <c r="BL793" s="507"/>
      <c r="BM793" s="507"/>
    </row>
    <row r="794" spans="1:65" ht="27" customHeight="1" x14ac:dyDescent="0.2">
      <c r="A794" s="564"/>
      <c r="B794" s="507"/>
      <c r="C794" s="507"/>
      <c r="D794" s="507"/>
      <c r="E794" s="507"/>
      <c r="F794" s="507"/>
      <c r="G794" s="507"/>
      <c r="H794" s="506"/>
      <c r="I794" s="1014"/>
      <c r="J794" s="506"/>
      <c r="K794" s="557"/>
      <c r="L794" s="506"/>
      <c r="M794" s="506"/>
      <c r="N794" s="506"/>
      <c r="O794" s="506"/>
      <c r="P794" s="1013"/>
      <c r="Q794" s="506"/>
      <c r="R794" s="558"/>
      <c r="S794" s="506"/>
      <c r="T794" s="506"/>
      <c r="U794" s="1012"/>
      <c r="V794" s="743"/>
      <c r="W794" s="506"/>
      <c r="X794" s="742"/>
      <c r="Y794" s="557"/>
      <c r="Z794" s="506"/>
      <c r="AA794" s="507"/>
      <c r="AB794" s="507"/>
      <c r="AC794" s="564"/>
      <c r="AD794" s="507"/>
      <c r="AE794" s="507"/>
      <c r="AF794" s="507"/>
      <c r="AG794" s="507"/>
      <c r="AH794" s="507"/>
      <c r="AI794" s="507"/>
      <c r="AJ794" s="507"/>
      <c r="AK794" s="507"/>
      <c r="AL794" s="507"/>
      <c r="AM794" s="507"/>
      <c r="AN794" s="507"/>
      <c r="AO794" s="507"/>
      <c r="AP794" s="507"/>
      <c r="AQ794" s="563"/>
      <c r="AR794" s="563"/>
      <c r="AS794" s="507"/>
      <c r="AT794" s="507"/>
      <c r="AU794" s="507"/>
      <c r="AV794" s="507"/>
      <c r="AW794" s="507"/>
      <c r="AX794" s="507"/>
      <c r="AY794" s="507"/>
      <c r="AZ794" s="507"/>
      <c r="BA794" s="507"/>
      <c r="BB794" s="507"/>
      <c r="BC794" s="507"/>
      <c r="BD794" s="507"/>
      <c r="BE794" s="507"/>
      <c r="BF794" s="507"/>
      <c r="BG794" s="507"/>
      <c r="BH794" s="507"/>
      <c r="BI794" s="507"/>
      <c r="BJ794" s="507"/>
      <c r="BK794" s="507"/>
      <c r="BL794" s="507"/>
      <c r="BM794" s="507"/>
    </row>
    <row r="795" spans="1:65" ht="27" customHeight="1" x14ac:dyDescent="0.2">
      <c r="A795" s="564"/>
      <c r="B795" s="507"/>
      <c r="C795" s="507"/>
      <c r="D795" s="507"/>
      <c r="E795" s="507"/>
      <c r="F795" s="507"/>
      <c r="G795" s="507"/>
      <c r="H795" s="506"/>
      <c r="I795" s="1014"/>
      <c r="J795" s="506"/>
      <c r="K795" s="557"/>
      <c r="L795" s="506"/>
      <c r="M795" s="506"/>
      <c r="N795" s="506"/>
      <c r="O795" s="506"/>
      <c r="P795" s="1013"/>
      <c r="Q795" s="506"/>
      <c r="R795" s="558"/>
      <c r="S795" s="506"/>
      <c r="T795" s="506"/>
      <c r="U795" s="1012"/>
      <c r="V795" s="743"/>
      <c r="W795" s="506"/>
      <c r="X795" s="742"/>
      <c r="Y795" s="557"/>
      <c r="Z795" s="506"/>
      <c r="AA795" s="507"/>
      <c r="AB795" s="507"/>
      <c r="AC795" s="564"/>
      <c r="AD795" s="507"/>
      <c r="AE795" s="507"/>
      <c r="AF795" s="507"/>
      <c r="AG795" s="507"/>
      <c r="AH795" s="507"/>
      <c r="AI795" s="507"/>
      <c r="AJ795" s="507"/>
      <c r="AK795" s="507"/>
      <c r="AL795" s="507"/>
      <c r="AM795" s="507"/>
      <c r="AN795" s="507"/>
      <c r="AO795" s="507"/>
      <c r="AP795" s="507"/>
      <c r="AQ795" s="563"/>
      <c r="AR795" s="563"/>
      <c r="AS795" s="507"/>
      <c r="AT795" s="507"/>
      <c r="AU795" s="507"/>
      <c r="AV795" s="507"/>
      <c r="AW795" s="507"/>
      <c r="AX795" s="507"/>
      <c r="AY795" s="507"/>
      <c r="AZ795" s="507"/>
      <c r="BA795" s="507"/>
      <c r="BB795" s="507"/>
      <c r="BC795" s="507"/>
      <c r="BD795" s="507"/>
      <c r="BE795" s="507"/>
      <c r="BF795" s="507"/>
      <c r="BG795" s="507"/>
      <c r="BH795" s="507"/>
      <c r="BI795" s="507"/>
      <c r="BJ795" s="507"/>
      <c r="BK795" s="507"/>
      <c r="BL795" s="507"/>
      <c r="BM795" s="507"/>
    </row>
    <row r="796" spans="1:65" ht="27" customHeight="1" x14ac:dyDescent="0.2">
      <c r="A796" s="564"/>
      <c r="B796" s="507"/>
      <c r="C796" s="507"/>
      <c r="D796" s="507"/>
      <c r="E796" s="507"/>
      <c r="F796" s="507"/>
      <c r="G796" s="507"/>
      <c r="H796" s="506"/>
      <c r="I796" s="1014"/>
      <c r="J796" s="506"/>
      <c r="K796" s="557"/>
      <c r="L796" s="506"/>
      <c r="M796" s="506"/>
      <c r="N796" s="506"/>
      <c r="O796" s="506"/>
      <c r="P796" s="1013"/>
      <c r="Q796" s="506"/>
      <c r="R796" s="558"/>
      <c r="S796" s="506"/>
      <c r="T796" s="506"/>
      <c r="U796" s="1012"/>
      <c r="V796" s="743"/>
      <c r="W796" s="506"/>
      <c r="X796" s="742"/>
      <c r="Y796" s="557"/>
      <c r="Z796" s="506"/>
      <c r="AA796" s="507"/>
      <c r="AB796" s="507"/>
      <c r="AC796" s="564"/>
      <c r="AD796" s="507"/>
      <c r="AE796" s="507"/>
      <c r="AF796" s="507"/>
      <c r="AG796" s="507"/>
      <c r="AH796" s="507"/>
      <c r="AI796" s="507"/>
      <c r="AJ796" s="507"/>
      <c r="AK796" s="507"/>
      <c r="AL796" s="507"/>
      <c r="AM796" s="507"/>
      <c r="AN796" s="507"/>
      <c r="AO796" s="507"/>
      <c r="AP796" s="507"/>
      <c r="AQ796" s="563"/>
      <c r="AR796" s="563"/>
      <c r="AS796" s="507"/>
      <c r="AT796" s="507"/>
      <c r="AU796" s="507"/>
      <c r="AV796" s="507"/>
      <c r="AW796" s="507"/>
      <c r="AX796" s="507"/>
      <c r="AY796" s="507"/>
      <c r="AZ796" s="507"/>
      <c r="BA796" s="507"/>
      <c r="BB796" s="507"/>
      <c r="BC796" s="507"/>
      <c r="BD796" s="507"/>
      <c r="BE796" s="507"/>
      <c r="BF796" s="507"/>
      <c r="BG796" s="507"/>
      <c r="BH796" s="507"/>
      <c r="BI796" s="507"/>
      <c r="BJ796" s="507"/>
      <c r="BK796" s="507"/>
      <c r="BL796" s="507"/>
      <c r="BM796" s="507"/>
    </row>
    <row r="797" spans="1:65" ht="27" customHeight="1" x14ac:dyDescent="0.2">
      <c r="A797" s="564"/>
      <c r="B797" s="507"/>
      <c r="C797" s="507"/>
      <c r="D797" s="507"/>
      <c r="E797" s="507"/>
      <c r="F797" s="507"/>
      <c r="G797" s="507"/>
      <c r="H797" s="506"/>
      <c r="I797" s="1014"/>
      <c r="J797" s="506"/>
      <c r="K797" s="557"/>
      <c r="L797" s="506"/>
      <c r="M797" s="506"/>
      <c r="N797" s="506"/>
      <c r="O797" s="506"/>
      <c r="P797" s="1013"/>
      <c r="Q797" s="506"/>
      <c r="R797" s="558"/>
      <c r="S797" s="506"/>
      <c r="T797" s="506"/>
      <c r="U797" s="1012"/>
      <c r="V797" s="743"/>
      <c r="W797" s="506"/>
      <c r="X797" s="742"/>
      <c r="Y797" s="557"/>
      <c r="Z797" s="506"/>
      <c r="AA797" s="507"/>
      <c r="AB797" s="507"/>
      <c r="AC797" s="564"/>
      <c r="AD797" s="507"/>
      <c r="AE797" s="507"/>
      <c r="AF797" s="507"/>
      <c r="AG797" s="507"/>
      <c r="AH797" s="507"/>
      <c r="AI797" s="507"/>
      <c r="AJ797" s="507"/>
      <c r="AK797" s="507"/>
      <c r="AL797" s="507"/>
      <c r="AM797" s="507"/>
      <c r="AN797" s="507"/>
      <c r="AO797" s="507"/>
      <c r="AP797" s="507"/>
      <c r="AQ797" s="563"/>
      <c r="AR797" s="563"/>
      <c r="AS797" s="507"/>
      <c r="AT797" s="507"/>
      <c r="AU797" s="507"/>
      <c r="AV797" s="507"/>
      <c r="AW797" s="507"/>
      <c r="AX797" s="507"/>
      <c r="AY797" s="507"/>
      <c r="AZ797" s="507"/>
      <c r="BA797" s="507"/>
      <c r="BB797" s="507"/>
      <c r="BC797" s="507"/>
      <c r="BD797" s="507"/>
      <c r="BE797" s="507"/>
      <c r="BF797" s="507"/>
      <c r="BG797" s="507"/>
      <c r="BH797" s="507"/>
      <c r="BI797" s="507"/>
      <c r="BJ797" s="507"/>
      <c r="BK797" s="507"/>
      <c r="BL797" s="507"/>
      <c r="BM797" s="507"/>
    </row>
    <row r="798" spans="1:65" ht="27" customHeight="1" x14ac:dyDescent="0.2">
      <c r="A798" s="564"/>
      <c r="B798" s="507"/>
      <c r="C798" s="507"/>
      <c r="D798" s="507"/>
      <c r="E798" s="507"/>
      <c r="F798" s="507"/>
      <c r="G798" s="507"/>
      <c r="H798" s="506"/>
      <c r="I798" s="1014"/>
      <c r="J798" s="506"/>
      <c r="K798" s="557"/>
      <c r="L798" s="506"/>
      <c r="M798" s="506"/>
      <c r="N798" s="506"/>
      <c r="O798" s="506"/>
      <c r="P798" s="1013"/>
      <c r="Q798" s="506"/>
      <c r="R798" s="558"/>
      <c r="S798" s="506"/>
      <c r="T798" s="506"/>
      <c r="U798" s="1012"/>
      <c r="V798" s="743"/>
      <c r="W798" s="506"/>
      <c r="X798" s="742"/>
      <c r="Y798" s="557"/>
      <c r="Z798" s="506"/>
      <c r="AA798" s="507"/>
      <c r="AB798" s="507"/>
      <c r="AC798" s="564"/>
      <c r="AD798" s="507"/>
      <c r="AE798" s="507"/>
      <c r="AF798" s="507"/>
      <c r="AG798" s="507"/>
      <c r="AH798" s="507"/>
      <c r="AI798" s="507"/>
      <c r="AJ798" s="507"/>
      <c r="AK798" s="507"/>
      <c r="AL798" s="507"/>
      <c r="AM798" s="507"/>
      <c r="AN798" s="507"/>
      <c r="AO798" s="507"/>
      <c r="AP798" s="507"/>
      <c r="AQ798" s="563"/>
      <c r="AR798" s="563"/>
      <c r="AS798" s="507"/>
      <c r="AT798" s="507"/>
      <c r="AU798" s="507"/>
      <c r="AV798" s="507"/>
      <c r="AW798" s="507"/>
      <c r="AX798" s="507"/>
      <c r="AY798" s="507"/>
      <c r="AZ798" s="507"/>
      <c r="BA798" s="507"/>
      <c r="BB798" s="507"/>
      <c r="BC798" s="507"/>
      <c r="BD798" s="507"/>
      <c r="BE798" s="507"/>
      <c r="BF798" s="507"/>
      <c r="BG798" s="507"/>
      <c r="BH798" s="507"/>
      <c r="BI798" s="507"/>
      <c r="BJ798" s="507"/>
      <c r="BK798" s="507"/>
      <c r="BL798" s="507"/>
      <c r="BM798" s="507"/>
    </row>
    <row r="799" spans="1:65" ht="27" customHeight="1" x14ac:dyDescent="0.2">
      <c r="A799" s="564"/>
      <c r="B799" s="507"/>
      <c r="C799" s="507"/>
      <c r="D799" s="507"/>
      <c r="E799" s="507"/>
      <c r="F799" s="507"/>
      <c r="G799" s="507"/>
      <c r="H799" s="506"/>
      <c r="I799" s="1014"/>
      <c r="J799" s="506"/>
      <c r="K799" s="557"/>
      <c r="L799" s="506"/>
      <c r="M799" s="506"/>
      <c r="N799" s="506"/>
      <c r="O799" s="506"/>
      <c r="P799" s="1013"/>
      <c r="Q799" s="506"/>
      <c r="R799" s="558"/>
      <c r="S799" s="506"/>
      <c r="T799" s="506"/>
      <c r="U799" s="1012"/>
      <c r="V799" s="743"/>
      <c r="W799" s="506"/>
      <c r="X799" s="742"/>
      <c r="Y799" s="557"/>
      <c r="Z799" s="506"/>
      <c r="AA799" s="507"/>
      <c r="AB799" s="507"/>
      <c r="AC799" s="564"/>
      <c r="AD799" s="507"/>
      <c r="AE799" s="507"/>
      <c r="AF799" s="507"/>
      <c r="AG799" s="507"/>
      <c r="AH799" s="507"/>
      <c r="AI799" s="507"/>
      <c r="AJ799" s="507"/>
      <c r="AK799" s="507"/>
      <c r="AL799" s="507"/>
      <c r="AM799" s="507"/>
      <c r="AN799" s="507"/>
      <c r="AO799" s="507"/>
      <c r="AP799" s="507"/>
      <c r="AQ799" s="563"/>
      <c r="AR799" s="563"/>
      <c r="AS799" s="507"/>
      <c r="AT799" s="507"/>
      <c r="AU799" s="507"/>
      <c r="AV799" s="507"/>
      <c r="AW799" s="507"/>
      <c r="AX799" s="507"/>
      <c r="AY799" s="507"/>
      <c r="AZ799" s="507"/>
      <c r="BA799" s="507"/>
      <c r="BB799" s="507"/>
      <c r="BC799" s="507"/>
      <c r="BD799" s="507"/>
      <c r="BE799" s="507"/>
      <c r="BF799" s="507"/>
      <c r="BG799" s="507"/>
      <c r="BH799" s="507"/>
      <c r="BI799" s="507"/>
      <c r="BJ799" s="507"/>
      <c r="BK799" s="507"/>
      <c r="BL799" s="507"/>
      <c r="BM799" s="507"/>
    </row>
    <row r="800" spans="1:65" ht="27" customHeight="1" x14ac:dyDescent="0.2">
      <c r="A800" s="564"/>
      <c r="B800" s="507"/>
      <c r="C800" s="507"/>
      <c r="D800" s="507"/>
      <c r="E800" s="507"/>
      <c r="F800" s="507"/>
      <c r="G800" s="507"/>
      <c r="H800" s="506"/>
      <c r="I800" s="1014"/>
      <c r="J800" s="506"/>
      <c r="K800" s="557"/>
      <c r="L800" s="506"/>
      <c r="M800" s="506"/>
      <c r="N800" s="506"/>
      <c r="O800" s="506"/>
      <c r="P800" s="1013"/>
      <c r="Q800" s="506"/>
      <c r="R800" s="558"/>
      <c r="S800" s="506"/>
      <c r="T800" s="506"/>
      <c r="U800" s="1012"/>
      <c r="V800" s="743"/>
      <c r="W800" s="506"/>
      <c r="X800" s="742"/>
      <c r="Y800" s="557"/>
      <c r="Z800" s="506"/>
      <c r="AA800" s="507"/>
      <c r="AB800" s="507"/>
      <c r="AC800" s="564"/>
      <c r="AD800" s="507"/>
      <c r="AE800" s="507"/>
      <c r="AF800" s="507"/>
      <c r="AG800" s="507"/>
      <c r="AH800" s="507"/>
      <c r="AI800" s="507"/>
      <c r="AJ800" s="507"/>
      <c r="AK800" s="507"/>
      <c r="AL800" s="507"/>
      <c r="AM800" s="507"/>
      <c r="AN800" s="507"/>
      <c r="AO800" s="507"/>
      <c r="AP800" s="507"/>
      <c r="AQ800" s="563"/>
      <c r="AR800" s="563"/>
      <c r="AS800" s="507"/>
      <c r="AT800" s="507"/>
      <c r="AU800" s="507"/>
      <c r="AV800" s="507"/>
      <c r="AW800" s="507"/>
      <c r="AX800" s="507"/>
      <c r="AY800" s="507"/>
      <c r="AZ800" s="507"/>
      <c r="BA800" s="507"/>
      <c r="BB800" s="507"/>
      <c r="BC800" s="507"/>
      <c r="BD800" s="507"/>
      <c r="BE800" s="507"/>
      <c r="BF800" s="507"/>
      <c r="BG800" s="507"/>
      <c r="BH800" s="507"/>
      <c r="BI800" s="507"/>
      <c r="BJ800" s="507"/>
      <c r="BK800" s="507"/>
      <c r="BL800" s="507"/>
      <c r="BM800" s="507"/>
    </row>
    <row r="801" spans="1:65" ht="27" customHeight="1" x14ac:dyDescent="0.2">
      <c r="A801" s="564"/>
      <c r="B801" s="507"/>
      <c r="C801" s="507"/>
      <c r="D801" s="507"/>
      <c r="E801" s="507"/>
      <c r="F801" s="507"/>
      <c r="G801" s="507"/>
      <c r="H801" s="506"/>
      <c r="I801" s="1014"/>
      <c r="J801" s="506"/>
      <c r="K801" s="557"/>
      <c r="L801" s="506"/>
      <c r="M801" s="506"/>
      <c r="N801" s="506"/>
      <c r="O801" s="506"/>
      <c r="P801" s="1013"/>
      <c r="Q801" s="506"/>
      <c r="R801" s="558"/>
      <c r="S801" s="506"/>
      <c r="T801" s="506"/>
      <c r="U801" s="1012"/>
      <c r="V801" s="743"/>
      <c r="W801" s="506"/>
      <c r="X801" s="742"/>
      <c r="Y801" s="557"/>
      <c r="Z801" s="506"/>
      <c r="AA801" s="507"/>
      <c r="AB801" s="507"/>
      <c r="AC801" s="564"/>
      <c r="AD801" s="507"/>
      <c r="AE801" s="507"/>
      <c r="AF801" s="507"/>
      <c r="AG801" s="507"/>
      <c r="AH801" s="507"/>
      <c r="AI801" s="507"/>
      <c r="AJ801" s="507"/>
      <c r="AK801" s="507"/>
      <c r="AL801" s="507"/>
      <c r="AM801" s="507"/>
      <c r="AN801" s="507"/>
      <c r="AO801" s="507"/>
      <c r="AP801" s="507"/>
      <c r="AQ801" s="563"/>
      <c r="AR801" s="563"/>
      <c r="AS801" s="507"/>
      <c r="AT801" s="507"/>
      <c r="AU801" s="507"/>
      <c r="AV801" s="507"/>
      <c r="AW801" s="507"/>
      <c r="AX801" s="507"/>
      <c r="AY801" s="507"/>
      <c r="AZ801" s="507"/>
      <c r="BA801" s="507"/>
      <c r="BB801" s="507"/>
      <c r="BC801" s="507"/>
      <c r="BD801" s="507"/>
      <c r="BE801" s="507"/>
      <c r="BF801" s="507"/>
      <c r="BG801" s="507"/>
      <c r="BH801" s="507"/>
      <c r="BI801" s="507"/>
      <c r="BJ801" s="507"/>
      <c r="BK801" s="507"/>
      <c r="BL801" s="507"/>
      <c r="BM801" s="507"/>
    </row>
    <row r="802" spans="1:65" ht="27" customHeight="1" x14ac:dyDescent="0.2">
      <c r="A802" s="564"/>
      <c r="B802" s="507"/>
      <c r="C802" s="507"/>
      <c r="D802" s="507"/>
      <c r="E802" s="507"/>
      <c r="F802" s="507"/>
      <c r="G802" s="507"/>
      <c r="H802" s="506"/>
      <c r="I802" s="1014"/>
      <c r="J802" s="506"/>
      <c r="K802" s="557"/>
      <c r="L802" s="506"/>
      <c r="M802" s="506"/>
      <c r="N802" s="506"/>
      <c r="O802" s="506"/>
      <c r="P802" s="1013"/>
      <c r="Q802" s="506"/>
      <c r="R802" s="558"/>
      <c r="S802" s="506"/>
      <c r="T802" s="506"/>
      <c r="U802" s="1012"/>
      <c r="V802" s="743"/>
      <c r="W802" s="506"/>
      <c r="X802" s="742"/>
      <c r="Y802" s="557"/>
      <c r="Z802" s="506"/>
      <c r="AA802" s="507"/>
      <c r="AB802" s="507"/>
      <c r="AC802" s="564"/>
      <c r="AD802" s="507"/>
      <c r="AE802" s="507"/>
      <c r="AF802" s="507"/>
      <c r="AG802" s="507"/>
      <c r="AH802" s="507"/>
      <c r="AI802" s="507"/>
      <c r="AJ802" s="507"/>
      <c r="AK802" s="507"/>
      <c r="AL802" s="507"/>
      <c r="AM802" s="507"/>
      <c r="AN802" s="507"/>
      <c r="AO802" s="507"/>
      <c r="AP802" s="507"/>
      <c r="AQ802" s="563"/>
      <c r="AR802" s="563"/>
      <c r="AS802" s="507"/>
      <c r="AT802" s="507"/>
      <c r="AU802" s="507"/>
      <c r="AV802" s="507"/>
      <c r="AW802" s="507"/>
      <c r="AX802" s="507"/>
      <c r="AY802" s="507"/>
      <c r="AZ802" s="507"/>
      <c r="BA802" s="507"/>
      <c r="BB802" s="507"/>
      <c r="BC802" s="507"/>
      <c r="BD802" s="507"/>
      <c r="BE802" s="507"/>
      <c r="BF802" s="507"/>
      <c r="BG802" s="507"/>
      <c r="BH802" s="507"/>
      <c r="BI802" s="507"/>
      <c r="BJ802" s="507"/>
      <c r="BK802" s="507"/>
      <c r="BL802" s="507"/>
      <c r="BM802" s="507"/>
    </row>
    <row r="803" spans="1:65" ht="27" customHeight="1" x14ac:dyDescent="0.2">
      <c r="A803" s="564"/>
      <c r="B803" s="507"/>
      <c r="C803" s="507"/>
      <c r="D803" s="507"/>
      <c r="E803" s="507"/>
      <c r="F803" s="507"/>
      <c r="G803" s="507"/>
      <c r="H803" s="506"/>
      <c r="I803" s="1014"/>
      <c r="J803" s="506"/>
      <c r="K803" s="557"/>
      <c r="L803" s="506"/>
      <c r="M803" s="506"/>
      <c r="N803" s="506"/>
      <c r="O803" s="506"/>
      <c r="P803" s="1013"/>
      <c r="Q803" s="506"/>
      <c r="R803" s="558"/>
      <c r="S803" s="506"/>
      <c r="T803" s="506"/>
      <c r="U803" s="1012"/>
      <c r="V803" s="743"/>
      <c r="W803" s="506"/>
      <c r="X803" s="742"/>
      <c r="Y803" s="557"/>
      <c r="Z803" s="506"/>
      <c r="AA803" s="507"/>
      <c r="AB803" s="507"/>
      <c r="AC803" s="564"/>
      <c r="AD803" s="507"/>
      <c r="AE803" s="507"/>
      <c r="AF803" s="507"/>
      <c r="AG803" s="507"/>
      <c r="AH803" s="507"/>
      <c r="AI803" s="507"/>
      <c r="AJ803" s="507"/>
      <c r="AK803" s="507"/>
      <c r="AL803" s="507"/>
      <c r="AM803" s="507"/>
      <c r="AN803" s="507"/>
      <c r="AO803" s="507"/>
      <c r="AP803" s="507"/>
      <c r="AQ803" s="563"/>
      <c r="AR803" s="563"/>
      <c r="AS803" s="507"/>
      <c r="AT803" s="507"/>
      <c r="AU803" s="507"/>
      <c r="AV803" s="507"/>
      <c r="AW803" s="507"/>
      <c r="AX803" s="507"/>
      <c r="AY803" s="507"/>
      <c r="AZ803" s="507"/>
      <c r="BA803" s="507"/>
      <c r="BB803" s="507"/>
      <c r="BC803" s="507"/>
      <c r="BD803" s="507"/>
      <c r="BE803" s="507"/>
      <c r="BF803" s="507"/>
      <c r="BG803" s="507"/>
      <c r="BH803" s="507"/>
      <c r="BI803" s="507"/>
      <c r="BJ803" s="507"/>
      <c r="BK803" s="507"/>
      <c r="BL803" s="507"/>
      <c r="BM803" s="507"/>
    </row>
    <row r="804" spans="1:65" ht="27" customHeight="1" x14ac:dyDescent="0.2">
      <c r="A804" s="564"/>
      <c r="B804" s="507"/>
      <c r="C804" s="507"/>
      <c r="D804" s="507"/>
      <c r="E804" s="507"/>
      <c r="F804" s="507"/>
      <c r="G804" s="507"/>
      <c r="H804" s="506"/>
      <c r="I804" s="1014"/>
      <c r="J804" s="506"/>
      <c r="K804" s="557"/>
      <c r="L804" s="506"/>
      <c r="M804" s="506"/>
      <c r="N804" s="506"/>
      <c r="O804" s="506"/>
      <c r="P804" s="1013"/>
      <c r="Q804" s="506"/>
      <c r="R804" s="558"/>
      <c r="S804" s="506"/>
      <c r="T804" s="506"/>
      <c r="U804" s="1012"/>
      <c r="V804" s="743"/>
      <c r="W804" s="506"/>
      <c r="X804" s="742"/>
      <c r="Y804" s="557"/>
      <c r="Z804" s="506"/>
      <c r="AA804" s="507"/>
      <c r="AB804" s="507"/>
      <c r="AC804" s="564"/>
      <c r="AD804" s="507"/>
      <c r="AE804" s="507"/>
      <c r="AF804" s="507"/>
      <c r="AG804" s="507"/>
      <c r="AH804" s="507"/>
      <c r="AI804" s="507"/>
      <c r="AJ804" s="507"/>
      <c r="AK804" s="507"/>
      <c r="AL804" s="507"/>
      <c r="AM804" s="507"/>
      <c r="AN804" s="507"/>
      <c r="AO804" s="507"/>
      <c r="AP804" s="507"/>
      <c r="AQ804" s="563"/>
      <c r="AR804" s="563"/>
      <c r="AS804" s="507"/>
      <c r="AT804" s="507"/>
      <c r="AU804" s="507"/>
      <c r="AV804" s="507"/>
      <c r="AW804" s="507"/>
      <c r="AX804" s="507"/>
      <c r="AY804" s="507"/>
      <c r="AZ804" s="507"/>
      <c r="BA804" s="507"/>
      <c r="BB804" s="507"/>
      <c r="BC804" s="507"/>
      <c r="BD804" s="507"/>
      <c r="BE804" s="507"/>
      <c r="BF804" s="507"/>
      <c r="BG804" s="507"/>
      <c r="BH804" s="507"/>
      <c r="BI804" s="507"/>
      <c r="BJ804" s="507"/>
      <c r="BK804" s="507"/>
      <c r="BL804" s="507"/>
      <c r="BM804" s="507"/>
    </row>
    <row r="805" spans="1:65" ht="27" customHeight="1" x14ac:dyDescent="0.2">
      <c r="A805" s="564"/>
      <c r="B805" s="507"/>
      <c r="C805" s="507"/>
      <c r="D805" s="507"/>
      <c r="E805" s="507"/>
      <c r="F805" s="507"/>
      <c r="G805" s="507"/>
      <c r="H805" s="506"/>
      <c r="I805" s="1014"/>
      <c r="J805" s="506"/>
      <c r="K805" s="557"/>
      <c r="L805" s="506"/>
      <c r="M805" s="506"/>
      <c r="N805" s="506"/>
      <c r="O805" s="506"/>
      <c r="P805" s="1013"/>
      <c r="Q805" s="506"/>
      <c r="R805" s="558"/>
      <c r="S805" s="506"/>
      <c r="T805" s="506"/>
      <c r="U805" s="1012"/>
      <c r="V805" s="743"/>
      <c r="W805" s="506"/>
      <c r="X805" s="742"/>
      <c r="Y805" s="557"/>
      <c r="Z805" s="506"/>
      <c r="AA805" s="507"/>
      <c r="AB805" s="507"/>
      <c r="AC805" s="564"/>
      <c r="AD805" s="507"/>
      <c r="AE805" s="507"/>
      <c r="AF805" s="507"/>
      <c r="AG805" s="507"/>
      <c r="AH805" s="507"/>
      <c r="AI805" s="507"/>
      <c r="AJ805" s="507"/>
      <c r="AK805" s="507"/>
      <c r="AL805" s="507"/>
      <c r="AM805" s="507"/>
      <c r="AN805" s="507"/>
      <c r="AO805" s="507"/>
      <c r="AP805" s="507"/>
      <c r="AQ805" s="563"/>
      <c r="AR805" s="563"/>
      <c r="AS805" s="507"/>
      <c r="AT805" s="507"/>
      <c r="AU805" s="507"/>
      <c r="AV805" s="507"/>
      <c r="AW805" s="507"/>
      <c r="AX805" s="507"/>
      <c r="AY805" s="507"/>
      <c r="AZ805" s="507"/>
      <c r="BA805" s="507"/>
      <c r="BB805" s="507"/>
      <c r="BC805" s="507"/>
      <c r="BD805" s="507"/>
      <c r="BE805" s="507"/>
      <c r="BF805" s="507"/>
      <c r="BG805" s="507"/>
      <c r="BH805" s="507"/>
      <c r="BI805" s="507"/>
      <c r="BJ805" s="507"/>
      <c r="BK805" s="507"/>
      <c r="BL805" s="507"/>
      <c r="BM805" s="507"/>
    </row>
    <row r="806" spans="1:65" ht="27" customHeight="1" x14ac:dyDescent="0.2">
      <c r="A806" s="564"/>
      <c r="B806" s="507"/>
      <c r="C806" s="507"/>
      <c r="D806" s="507"/>
      <c r="E806" s="507"/>
      <c r="F806" s="507"/>
      <c r="G806" s="507"/>
      <c r="H806" s="506"/>
      <c r="I806" s="1014"/>
      <c r="J806" s="506"/>
      <c r="K806" s="557"/>
      <c r="L806" s="506"/>
      <c r="M806" s="506"/>
      <c r="N806" s="506"/>
      <c r="O806" s="506"/>
      <c r="P806" s="1013"/>
      <c r="Q806" s="506"/>
      <c r="R806" s="558"/>
      <c r="S806" s="506"/>
      <c r="T806" s="506"/>
      <c r="U806" s="1012"/>
      <c r="V806" s="743"/>
      <c r="W806" s="506"/>
      <c r="X806" s="742"/>
      <c r="Y806" s="557"/>
      <c r="Z806" s="506"/>
      <c r="AA806" s="507"/>
      <c r="AB806" s="507"/>
      <c r="AC806" s="564"/>
      <c r="AD806" s="507"/>
      <c r="AE806" s="507"/>
      <c r="AF806" s="507"/>
      <c r="AG806" s="507"/>
      <c r="AH806" s="507"/>
      <c r="AI806" s="507"/>
      <c r="AJ806" s="507"/>
      <c r="AK806" s="507"/>
      <c r="AL806" s="507"/>
      <c r="AM806" s="507"/>
      <c r="AN806" s="507"/>
      <c r="AO806" s="507"/>
      <c r="AP806" s="507"/>
      <c r="AQ806" s="563"/>
      <c r="AR806" s="563"/>
      <c r="AS806" s="507"/>
      <c r="AT806" s="507"/>
      <c r="AU806" s="507"/>
      <c r="AV806" s="507"/>
      <c r="AW806" s="507"/>
      <c r="AX806" s="507"/>
      <c r="AY806" s="507"/>
      <c r="AZ806" s="507"/>
      <c r="BA806" s="507"/>
      <c r="BB806" s="507"/>
      <c r="BC806" s="507"/>
      <c r="BD806" s="507"/>
      <c r="BE806" s="507"/>
      <c r="BF806" s="507"/>
      <c r="BG806" s="507"/>
      <c r="BH806" s="507"/>
      <c r="BI806" s="507"/>
      <c r="BJ806" s="507"/>
      <c r="BK806" s="507"/>
      <c r="BL806" s="507"/>
      <c r="BM806" s="507"/>
    </row>
    <row r="807" spans="1:65" ht="27" customHeight="1" x14ac:dyDescent="0.2">
      <c r="A807" s="564"/>
      <c r="B807" s="507"/>
      <c r="C807" s="507"/>
      <c r="D807" s="507"/>
      <c r="E807" s="507"/>
      <c r="F807" s="507"/>
      <c r="G807" s="507"/>
      <c r="H807" s="506"/>
      <c r="I807" s="1014"/>
      <c r="J807" s="506"/>
      <c r="K807" s="557"/>
      <c r="L807" s="506"/>
      <c r="M807" s="506"/>
      <c r="N807" s="506"/>
      <c r="O807" s="506"/>
      <c r="P807" s="1013"/>
      <c r="Q807" s="506"/>
      <c r="R807" s="558"/>
      <c r="S807" s="506"/>
      <c r="T807" s="506"/>
      <c r="U807" s="1012"/>
      <c r="V807" s="743"/>
      <c r="W807" s="506"/>
      <c r="X807" s="742"/>
      <c r="Y807" s="557"/>
      <c r="Z807" s="506"/>
      <c r="AA807" s="507"/>
      <c r="AB807" s="507"/>
      <c r="AC807" s="564"/>
      <c r="AD807" s="507"/>
      <c r="AE807" s="507"/>
      <c r="AF807" s="507"/>
      <c r="AG807" s="507"/>
      <c r="AH807" s="507"/>
      <c r="AI807" s="507"/>
      <c r="AJ807" s="507"/>
      <c r="AK807" s="507"/>
      <c r="AL807" s="507"/>
      <c r="AM807" s="507"/>
      <c r="AN807" s="507"/>
      <c r="AO807" s="507"/>
      <c r="AP807" s="507"/>
      <c r="AQ807" s="563"/>
      <c r="AR807" s="563"/>
      <c r="AS807" s="507"/>
      <c r="AT807" s="507"/>
      <c r="AU807" s="507"/>
      <c r="AV807" s="507"/>
      <c r="AW807" s="507"/>
      <c r="AX807" s="507"/>
      <c r="AY807" s="507"/>
      <c r="AZ807" s="507"/>
      <c r="BA807" s="507"/>
      <c r="BB807" s="507"/>
      <c r="BC807" s="507"/>
      <c r="BD807" s="507"/>
      <c r="BE807" s="507"/>
      <c r="BF807" s="507"/>
      <c r="BG807" s="507"/>
      <c r="BH807" s="507"/>
      <c r="BI807" s="507"/>
      <c r="BJ807" s="507"/>
      <c r="BK807" s="507"/>
      <c r="BL807" s="507"/>
      <c r="BM807" s="507"/>
    </row>
    <row r="808" spans="1:65" ht="27" customHeight="1" x14ac:dyDescent="0.2">
      <c r="A808" s="564"/>
      <c r="B808" s="507"/>
      <c r="C808" s="507"/>
      <c r="D808" s="507"/>
      <c r="E808" s="507"/>
      <c r="F808" s="507"/>
      <c r="G808" s="507"/>
      <c r="H808" s="506"/>
      <c r="I808" s="1014"/>
      <c r="J808" s="506"/>
      <c r="K808" s="557"/>
      <c r="L808" s="506"/>
      <c r="M808" s="506"/>
      <c r="N808" s="506"/>
      <c r="O808" s="506"/>
      <c r="P808" s="1013"/>
      <c r="Q808" s="506"/>
      <c r="R808" s="558"/>
      <c r="S808" s="506"/>
      <c r="T808" s="506"/>
      <c r="U808" s="1012"/>
      <c r="V808" s="743"/>
      <c r="W808" s="506"/>
      <c r="X808" s="742"/>
      <c r="Y808" s="557"/>
      <c r="Z808" s="506"/>
      <c r="AA808" s="507"/>
      <c r="AB808" s="507"/>
      <c r="AC808" s="564"/>
      <c r="AD808" s="507"/>
      <c r="AE808" s="507"/>
      <c r="AF808" s="507"/>
      <c r="AG808" s="507"/>
      <c r="AH808" s="507"/>
      <c r="AI808" s="507"/>
      <c r="AJ808" s="507"/>
      <c r="AK808" s="507"/>
      <c r="AL808" s="507"/>
      <c r="AM808" s="507"/>
      <c r="AN808" s="507"/>
      <c r="AO808" s="507"/>
      <c r="AP808" s="507"/>
      <c r="AQ808" s="563"/>
      <c r="AR808" s="563"/>
      <c r="AS808" s="507"/>
      <c r="AT808" s="507"/>
      <c r="AU808" s="507"/>
      <c r="AV808" s="507"/>
      <c r="AW808" s="507"/>
      <c r="AX808" s="507"/>
      <c r="AY808" s="507"/>
      <c r="AZ808" s="507"/>
      <c r="BA808" s="507"/>
      <c r="BB808" s="507"/>
      <c r="BC808" s="507"/>
      <c r="BD808" s="507"/>
      <c r="BE808" s="507"/>
      <c r="BF808" s="507"/>
      <c r="BG808" s="507"/>
      <c r="BH808" s="507"/>
      <c r="BI808" s="507"/>
      <c r="BJ808" s="507"/>
      <c r="BK808" s="507"/>
      <c r="BL808" s="507"/>
      <c r="BM808" s="507"/>
    </row>
    <row r="809" spans="1:65" ht="27" customHeight="1" x14ac:dyDescent="0.2">
      <c r="A809" s="564"/>
      <c r="B809" s="507"/>
      <c r="C809" s="507"/>
      <c r="D809" s="507"/>
      <c r="E809" s="507"/>
      <c r="F809" s="507"/>
      <c r="G809" s="507"/>
      <c r="H809" s="506"/>
      <c r="I809" s="1014"/>
      <c r="J809" s="506"/>
      <c r="K809" s="557"/>
      <c r="L809" s="506"/>
      <c r="M809" s="506"/>
      <c r="N809" s="506"/>
      <c r="O809" s="506"/>
      <c r="P809" s="1013"/>
      <c r="Q809" s="506"/>
      <c r="R809" s="558"/>
      <c r="S809" s="506"/>
      <c r="T809" s="506"/>
      <c r="U809" s="1012"/>
      <c r="V809" s="743"/>
      <c r="W809" s="506"/>
      <c r="X809" s="742"/>
      <c r="Y809" s="557"/>
      <c r="Z809" s="506"/>
      <c r="AA809" s="507"/>
      <c r="AB809" s="507"/>
      <c r="AC809" s="564"/>
      <c r="AD809" s="507"/>
      <c r="AE809" s="507"/>
      <c r="AF809" s="507"/>
      <c r="AG809" s="507"/>
      <c r="AH809" s="507"/>
      <c r="AI809" s="507"/>
      <c r="AJ809" s="507"/>
      <c r="AK809" s="507"/>
      <c r="AL809" s="507"/>
      <c r="AM809" s="507"/>
      <c r="AN809" s="507"/>
      <c r="AO809" s="507"/>
      <c r="AP809" s="507"/>
      <c r="AQ809" s="563"/>
      <c r="AR809" s="563"/>
      <c r="AS809" s="507"/>
      <c r="AT809" s="507"/>
      <c r="AU809" s="507"/>
      <c r="AV809" s="507"/>
      <c r="AW809" s="507"/>
      <c r="AX809" s="507"/>
      <c r="AY809" s="507"/>
      <c r="AZ809" s="507"/>
      <c r="BA809" s="507"/>
      <c r="BB809" s="507"/>
      <c r="BC809" s="507"/>
      <c r="BD809" s="507"/>
      <c r="BE809" s="507"/>
      <c r="BF809" s="507"/>
      <c r="BG809" s="507"/>
      <c r="BH809" s="507"/>
      <c r="BI809" s="507"/>
      <c r="BJ809" s="507"/>
      <c r="BK809" s="507"/>
      <c r="BL809" s="507"/>
      <c r="BM809" s="507"/>
    </row>
    <row r="810" spans="1:65" ht="27" customHeight="1" x14ac:dyDescent="0.2">
      <c r="A810" s="564"/>
      <c r="B810" s="507"/>
      <c r="C810" s="507"/>
      <c r="D810" s="507"/>
      <c r="E810" s="507"/>
      <c r="F810" s="507"/>
      <c r="G810" s="507"/>
      <c r="H810" s="506"/>
      <c r="I810" s="1014"/>
      <c r="J810" s="506"/>
      <c r="K810" s="557"/>
      <c r="L810" s="506"/>
      <c r="M810" s="506"/>
      <c r="N810" s="506"/>
      <c r="O810" s="506"/>
      <c r="P810" s="1013"/>
      <c r="Q810" s="506"/>
      <c r="R810" s="558"/>
      <c r="S810" s="506"/>
      <c r="T810" s="506"/>
      <c r="U810" s="1012"/>
      <c r="V810" s="743"/>
      <c r="W810" s="506"/>
      <c r="X810" s="742"/>
      <c r="Y810" s="557"/>
      <c r="Z810" s="506"/>
      <c r="AA810" s="507"/>
      <c r="AB810" s="507"/>
      <c r="AC810" s="564"/>
      <c r="AD810" s="507"/>
      <c r="AE810" s="507"/>
      <c r="AF810" s="507"/>
      <c r="AG810" s="507"/>
      <c r="AH810" s="507"/>
      <c r="AI810" s="507"/>
      <c r="AJ810" s="507"/>
      <c r="AK810" s="507"/>
      <c r="AL810" s="507"/>
      <c r="AM810" s="507"/>
      <c r="AN810" s="507"/>
      <c r="AO810" s="507"/>
      <c r="AP810" s="507"/>
      <c r="AQ810" s="563"/>
      <c r="AR810" s="563"/>
      <c r="AS810" s="507"/>
      <c r="AT810" s="507"/>
      <c r="AU810" s="507"/>
      <c r="AV810" s="507"/>
      <c r="AW810" s="507"/>
      <c r="AX810" s="507"/>
      <c r="AY810" s="507"/>
      <c r="AZ810" s="507"/>
      <c r="BA810" s="507"/>
      <c r="BB810" s="507"/>
      <c r="BC810" s="507"/>
      <c r="BD810" s="507"/>
      <c r="BE810" s="507"/>
      <c r="BF810" s="507"/>
      <c r="BG810" s="507"/>
      <c r="BH810" s="507"/>
      <c r="BI810" s="507"/>
      <c r="BJ810" s="507"/>
      <c r="BK810" s="507"/>
      <c r="BL810" s="507"/>
      <c r="BM810" s="507"/>
    </row>
    <row r="811" spans="1:65" ht="27" customHeight="1" x14ac:dyDescent="0.2">
      <c r="A811" s="564"/>
      <c r="B811" s="507"/>
      <c r="C811" s="507"/>
      <c r="D811" s="507"/>
      <c r="E811" s="507"/>
      <c r="F811" s="507"/>
      <c r="G811" s="507"/>
      <c r="H811" s="506"/>
      <c r="I811" s="1014"/>
      <c r="J811" s="506"/>
      <c r="K811" s="557"/>
      <c r="L811" s="506"/>
      <c r="M811" s="506"/>
      <c r="N811" s="506"/>
      <c r="O811" s="506"/>
      <c r="P811" s="1013"/>
      <c r="Q811" s="506"/>
      <c r="R811" s="558"/>
      <c r="S811" s="506"/>
      <c r="T811" s="506"/>
      <c r="U811" s="1012"/>
      <c r="V811" s="743"/>
      <c r="W811" s="506"/>
      <c r="X811" s="742"/>
      <c r="Y811" s="557"/>
      <c r="Z811" s="506"/>
      <c r="AA811" s="507"/>
      <c r="AB811" s="507"/>
      <c r="AC811" s="564"/>
      <c r="AD811" s="507"/>
      <c r="AE811" s="507"/>
      <c r="AF811" s="507"/>
      <c r="AG811" s="507"/>
      <c r="AH811" s="507"/>
      <c r="AI811" s="507"/>
      <c r="AJ811" s="507"/>
      <c r="AK811" s="507"/>
      <c r="AL811" s="507"/>
      <c r="AM811" s="507"/>
      <c r="AN811" s="507"/>
      <c r="AO811" s="507"/>
      <c r="AP811" s="507"/>
      <c r="AQ811" s="563"/>
      <c r="AR811" s="563"/>
      <c r="AS811" s="507"/>
      <c r="AT811" s="507"/>
      <c r="AU811" s="507"/>
      <c r="AV811" s="507"/>
      <c r="AW811" s="507"/>
      <c r="AX811" s="507"/>
      <c r="AY811" s="507"/>
      <c r="AZ811" s="507"/>
      <c r="BA811" s="507"/>
      <c r="BB811" s="507"/>
      <c r="BC811" s="507"/>
      <c r="BD811" s="507"/>
      <c r="BE811" s="507"/>
      <c r="BF811" s="507"/>
      <c r="BG811" s="507"/>
      <c r="BH811" s="507"/>
      <c r="BI811" s="507"/>
      <c r="BJ811" s="507"/>
      <c r="BK811" s="507"/>
      <c r="BL811" s="507"/>
      <c r="BM811" s="507"/>
    </row>
    <row r="812" spans="1:65" ht="27" customHeight="1" x14ac:dyDescent="0.2">
      <c r="A812" s="564"/>
      <c r="B812" s="507"/>
      <c r="C812" s="507"/>
      <c r="D812" s="507"/>
      <c r="E812" s="507"/>
      <c r="F812" s="507"/>
      <c r="G812" s="507"/>
      <c r="H812" s="506"/>
      <c r="I812" s="1014"/>
      <c r="J812" s="506"/>
      <c r="K812" s="557"/>
      <c r="L812" s="506"/>
      <c r="M812" s="506"/>
      <c r="N812" s="506"/>
      <c r="O812" s="506"/>
      <c r="P812" s="1013"/>
      <c r="Q812" s="506"/>
      <c r="R812" s="558"/>
      <c r="S812" s="506"/>
      <c r="T812" s="506"/>
      <c r="U812" s="1012"/>
      <c r="V812" s="743"/>
      <c r="W812" s="506"/>
      <c r="X812" s="742"/>
      <c r="Y812" s="557"/>
      <c r="Z812" s="506"/>
      <c r="AA812" s="507"/>
      <c r="AB812" s="507"/>
      <c r="AC812" s="564"/>
      <c r="AD812" s="507"/>
      <c r="AE812" s="507"/>
      <c r="AF812" s="507"/>
      <c r="AG812" s="507"/>
      <c r="AH812" s="507"/>
      <c r="AI812" s="507"/>
      <c r="AJ812" s="507"/>
      <c r="AK812" s="507"/>
      <c r="AL812" s="507"/>
      <c r="AM812" s="507"/>
      <c r="AN812" s="507"/>
      <c r="AO812" s="507"/>
      <c r="AP812" s="507"/>
      <c r="AQ812" s="563"/>
      <c r="AR812" s="563"/>
      <c r="AS812" s="507"/>
      <c r="AT812" s="507"/>
      <c r="AU812" s="507"/>
      <c r="AV812" s="507"/>
      <c r="AW812" s="507"/>
      <c r="AX812" s="507"/>
      <c r="AY812" s="507"/>
      <c r="AZ812" s="507"/>
      <c r="BA812" s="507"/>
      <c r="BB812" s="507"/>
      <c r="BC812" s="507"/>
      <c r="BD812" s="507"/>
      <c r="BE812" s="507"/>
      <c r="BF812" s="507"/>
      <c r="BG812" s="507"/>
      <c r="BH812" s="507"/>
      <c r="BI812" s="507"/>
      <c r="BJ812" s="507"/>
      <c r="BK812" s="507"/>
      <c r="BL812" s="507"/>
      <c r="BM812" s="507"/>
    </row>
    <row r="813" spans="1:65" ht="27" customHeight="1" x14ac:dyDescent="0.2">
      <c r="A813" s="564"/>
      <c r="B813" s="507"/>
      <c r="C813" s="507"/>
      <c r="D813" s="507"/>
      <c r="E813" s="507"/>
      <c r="F813" s="507"/>
      <c r="G813" s="507"/>
      <c r="H813" s="506"/>
      <c r="I813" s="1014"/>
      <c r="J813" s="506"/>
      <c r="K813" s="557"/>
      <c r="L813" s="506"/>
      <c r="M813" s="506"/>
      <c r="N813" s="506"/>
      <c r="O813" s="506"/>
      <c r="P813" s="1013"/>
      <c r="Q813" s="506"/>
      <c r="R813" s="558"/>
      <c r="S813" s="506"/>
      <c r="T813" s="506"/>
      <c r="U813" s="1012"/>
      <c r="V813" s="743"/>
      <c r="W813" s="506"/>
      <c r="X813" s="742"/>
      <c r="Y813" s="557"/>
      <c r="Z813" s="506"/>
      <c r="AA813" s="507"/>
      <c r="AB813" s="507"/>
      <c r="AC813" s="564"/>
      <c r="AD813" s="507"/>
      <c r="AE813" s="507"/>
      <c r="AF813" s="507"/>
      <c r="AG813" s="507"/>
      <c r="AH813" s="507"/>
      <c r="AI813" s="507"/>
      <c r="AJ813" s="507"/>
      <c r="AK813" s="507"/>
      <c r="AL813" s="507"/>
      <c r="AM813" s="507"/>
      <c r="AN813" s="507"/>
      <c r="AO813" s="507"/>
      <c r="AP813" s="507"/>
      <c r="AQ813" s="563"/>
      <c r="AR813" s="563"/>
      <c r="AS813" s="507"/>
      <c r="AT813" s="507"/>
      <c r="AU813" s="507"/>
      <c r="AV813" s="507"/>
      <c r="AW813" s="507"/>
      <c r="AX813" s="507"/>
      <c r="AY813" s="507"/>
      <c r="AZ813" s="507"/>
      <c r="BA813" s="507"/>
      <c r="BB813" s="507"/>
      <c r="BC813" s="507"/>
      <c r="BD813" s="507"/>
      <c r="BE813" s="507"/>
      <c r="BF813" s="507"/>
      <c r="BG813" s="507"/>
      <c r="BH813" s="507"/>
      <c r="BI813" s="507"/>
      <c r="BJ813" s="507"/>
      <c r="BK813" s="507"/>
      <c r="BL813" s="507"/>
      <c r="BM813" s="507"/>
    </row>
    <row r="814" spans="1:65" ht="27" customHeight="1" x14ac:dyDescent="0.2">
      <c r="A814" s="564"/>
      <c r="B814" s="507"/>
      <c r="C814" s="507"/>
      <c r="D814" s="507"/>
      <c r="E814" s="507"/>
      <c r="F814" s="507"/>
      <c r="G814" s="507"/>
      <c r="H814" s="506"/>
      <c r="I814" s="1014"/>
      <c r="J814" s="506"/>
      <c r="K814" s="557"/>
      <c r="L814" s="506"/>
      <c r="M814" s="506"/>
      <c r="N814" s="506"/>
      <c r="O814" s="506"/>
      <c r="P814" s="1013"/>
      <c r="Q814" s="506"/>
      <c r="R814" s="558"/>
      <c r="S814" s="506"/>
      <c r="T814" s="506"/>
      <c r="U814" s="1012"/>
      <c r="V814" s="743"/>
      <c r="W814" s="506"/>
      <c r="X814" s="742"/>
      <c r="Y814" s="557"/>
      <c r="Z814" s="506"/>
      <c r="AA814" s="507"/>
      <c r="AB814" s="507"/>
      <c r="AC814" s="564"/>
      <c r="AD814" s="507"/>
      <c r="AE814" s="507"/>
      <c r="AF814" s="507"/>
      <c r="AG814" s="507"/>
      <c r="AH814" s="507"/>
      <c r="AI814" s="507"/>
      <c r="AJ814" s="507"/>
      <c r="AK814" s="507"/>
      <c r="AL814" s="507"/>
      <c r="AM814" s="507"/>
      <c r="AN814" s="507"/>
      <c r="AO814" s="507"/>
      <c r="AP814" s="507"/>
      <c r="AQ814" s="563"/>
      <c r="AR814" s="563"/>
      <c r="AS814" s="507"/>
      <c r="AT814" s="507"/>
      <c r="AU814" s="507"/>
      <c r="AV814" s="507"/>
      <c r="AW814" s="507"/>
      <c r="AX814" s="507"/>
      <c r="AY814" s="507"/>
      <c r="AZ814" s="507"/>
      <c r="BA814" s="507"/>
      <c r="BB814" s="507"/>
      <c r="BC814" s="507"/>
      <c r="BD814" s="507"/>
      <c r="BE814" s="507"/>
      <c r="BF814" s="507"/>
      <c r="BG814" s="507"/>
      <c r="BH814" s="507"/>
      <c r="BI814" s="507"/>
      <c r="BJ814" s="507"/>
      <c r="BK814" s="507"/>
      <c r="BL814" s="507"/>
      <c r="BM814" s="507"/>
    </row>
    <row r="815" spans="1:65" ht="27" customHeight="1" x14ac:dyDescent="0.2">
      <c r="A815" s="564"/>
      <c r="B815" s="507"/>
      <c r="C815" s="507"/>
      <c r="D815" s="507"/>
      <c r="E815" s="507"/>
      <c r="F815" s="507"/>
      <c r="G815" s="507"/>
      <c r="H815" s="506"/>
      <c r="I815" s="1014"/>
      <c r="J815" s="506"/>
      <c r="K815" s="557"/>
      <c r="L815" s="506"/>
      <c r="M815" s="506"/>
      <c r="N815" s="506"/>
      <c r="O815" s="506"/>
      <c r="P815" s="1013"/>
      <c r="Q815" s="506"/>
      <c r="R815" s="558"/>
      <c r="S815" s="506"/>
      <c r="T815" s="506"/>
      <c r="U815" s="1012"/>
      <c r="V815" s="743"/>
      <c r="W815" s="506"/>
      <c r="X815" s="742"/>
      <c r="Y815" s="557"/>
      <c r="Z815" s="506"/>
      <c r="AA815" s="507"/>
      <c r="AB815" s="507"/>
      <c r="AC815" s="564"/>
      <c r="AD815" s="507"/>
      <c r="AE815" s="507"/>
      <c r="AF815" s="507"/>
      <c r="AG815" s="507"/>
      <c r="AH815" s="507"/>
      <c r="AI815" s="507"/>
      <c r="AJ815" s="507"/>
      <c r="AK815" s="507"/>
      <c r="AL815" s="507"/>
      <c r="AM815" s="507"/>
      <c r="AN815" s="507"/>
      <c r="AO815" s="507"/>
      <c r="AP815" s="507"/>
      <c r="AQ815" s="563"/>
      <c r="AR815" s="563"/>
      <c r="AS815" s="507"/>
      <c r="AT815" s="507"/>
      <c r="AU815" s="507"/>
      <c r="AV815" s="507"/>
      <c r="AW815" s="507"/>
      <c r="AX815" s="507"/>
      <c r="AY815" s="507"/>
      <c r="AZ815" s="507"/>
      <c r="BA815" s="507"/>
      <c r="BB815" s="507"/>
      <c r="BC815" s="507"/>
      <c r="BD815" s="507"/>
      <c r="BE815" s="507"/>
      <c r="BF815" s="507"/>
      <c r="BG815" s="507"/>
      <c r="BH815" s="507"/>
      <c r="BI815" s="507"/>
      <c r="BJ815" s="507"/>
      <c r="BK815" s="507"/>
      <c r="BL815" s="507"/>
      <c r="BM815" s="507"/>
    </row>
    <row r="816" spans="1:65" ht="27" customHeight="1" x14ac:dyDescent="0.2">
      <c r="A816" s="564"/>
      <c r="B816" s="507"/>
      <c r="C816" s="507"/>
      <c r="D816" s="507"/>
      <c r="E816" s="507"/>
      <c r="F816" s="507"/>
      <c r="G816" s="507"/>
      <c r="H816" s="506"/>
      <c r="I816" s="1014"/>
      <c r="J816" s="506"/>
      <c r="K816" s="557"/>
      <c r="L816" s="506"/>
      <c r="M816" s="506"/>
      <c r="N816" s="506"/>
      <c r="O816" s="506"/>
      <c r="P816" s="1013"/>
      <c r="Q816" s="506"/>
      <c r="R816" s="558"/>
      <c r="S816" s="506"/>
      <c r="T816" s="506"/>
      <c r="U816" s="1012"/>
      <c r="V816" s="743"/>
      <c r="W816" s="506"/>
      <c r="X816" s="742"/>
      <c r="Y816" s="557"/>
      <c r="Z816" s="506"/>
      <c r="AA816" s="507"/>
      <c r="AB816" s="507"/>
      <c r="AC816" s="564"/>
      <c r="AD816" s="507"/>
      <c r="AE816" s="507"/>
      <c r="AF816" s="507"/>
      <c r="AG816" s="507"/>
      <c r="AH816" s="507"/>
      <c r="AI816" s="507"/>
      <c r="AJ816" s="507"/>
      <c r="AK816" s="507"/>
      <c r="AL816" s="507"/>
      <c r="AM816" s="507"/>
      <c r="AN816" s="507"/>
      <c r="AO816" s="507"/>
      <c r="AP816" s="507"/>
      <c r="AQ816" s="563"/>
      <c r="AR816" s="563"/>
      <c r="AS816" s="507"/>
      <c r="AT816" s="507"/>
      <c r="AU816" s="507"/>
      <c r="AV816" s="507"/>
      <c r="AW816" s="507"/>
      <c r="AX816" s="507"/>
      <c r="AY816" s="507"/>
      <c r="AZ816" s="507"/>
      <c r="BA816" s="507"/>
      <c r="BB816" s="507"/>
      <c r="BC816" s="507"/>
      <c r="BD816" s="507"/>
      <c r="BE816" s="507"/>
      <c r="BF816" s="507"/>
      <c r="BG816" s="507"/>
      <c r="BH816" s="507"/>
      <c r="BI816" s="507"/>
      <c r="BJ816" s="507"/>
      <c r="BK816" s="507"/>
      <c r="BL816" s="507"/>
      <c r="BM816" s="507"/>
    </row>
    <row r="817" spans="1:65" ht="27" customHeight="1" x14ac:dyDescent="0.2">
      <c r="A817" s="564"/>
      <c r="B817" s="507"/>
      <c r="C817" s="507"/>
      <c r="D817" s="507"/>
      <c r="E817" s="507"/>
      <c r="F817" s="507"/>
      <c r="G817" s="507"/>
      <c r="H817" s="506"/>
      <c r="I817" s="1014"/>
      <c r="J817" s="506"/>
      <c r="K817" s="557"/>
      <c r="L817" s="506"/>
      <c r="M817" s="506"/>
      <c r="N817" s="506"/>
      <c r="O817" s="506"/>
      <c r="P817" s="1013"/>
      <c r="Q817" s="506"/>
      <c r="R817" s="558"/>
      <c r="S817" s="506"/>
      <c r="T817" s="506"/>
      <c r="U817" s="1012"/>
      <c r="V817" s="743"/>
      <c r="W817" s="506"/>
      <c r="X817" s="742"/>
      <c r="Y817" s="557"/>
      <c r="Z817" s="506"/>
      <c r="AA817" s="507"/>
      <c r="AB817" s="507"/>
      <c r="AC817" s="564"/>
      <c r="AD817" s="507"/>
      <c r="AE817" s="507"/>
      <c r="AF817" s="507"/>
      <c r="AG817" s="507"/>
      <c r="AH817" s="507"/>
      <c r="AI817" s="507"/>
      <c r="AJ817" s="507"/>
      <c r="AK817" s="507"/>
      <c r="AL817" s="507"/>
      <c r="AM817" s="507"/>
      <c r="AN817" s="507"/>
      <c r="AO817" s="507"/>
      <c r="AP817" s="507"/>
      <c r="AQ817" s="563"/>
      <c r="AR817" s="563"/>
      <c r="AS817" s="507"/>
      <c r="AT817" s="507"/>
      <c r="AU817" s="507"/>
      <c r="AV817" s="507"/>
      <c r="AW817" s="507"/>
      <c r="AX817" s="507"/>
      <c r="AY817" s="507"/>
      <c r="AZ817" s="507"/>
      <c r="BA817" s="507"/>
      <c r="BB817" s="507"/>
      <c r="BC817" s="507"/>
      <c r="BD817" s="507"/>
      <c r="BE817" s="507"/>
      <c r="BF817" s="507"/>
      <c r="BG817" s="507"/>
      <c r="BH817" s="507"/>
      <c r="BI817" s="507"/>
      <c r="BJ817" s="507"/>
      <c r="BK817" s="507"/>
      <c r="BL817" s="507"/>
      <c r="BM817" s="507"/>
    </row>
    <row r="818" spans="1:65" ht="27" customHeight="1" x14ac:dyDescent="0.2">
      <c r="A818" s="564"/>
      <c r="B818" s="507"/>
      <c r="C818" s="507"/>
      <c r="D818" s="507"/>
      <c r="E818" s="507"/>
      <c r="F818" s="507"/>
      <c r="G818" s="507"/>
      <c r="H818" s="506"/>
      <c r="I818" s="1014"/>
      <c r="J818" s="506"/>
      <c r="K818" s="557"/>
      <c r="L818" s="506"/>
      <c r="M818" s="506"/>
      <c r="N818" s="506"/>
      <c r="O818" s="506"/>
      <c r="P818" s="1013"/>
      <c r="Q818" s="506"/>
      <c r="R818" s="558"/>
      <c r="S818" s="506"/>
      <c r="T818" s="506"/>
      <c r="U818" s="1012"/>
      <c r="V818" s="743"/>
      <c r="W818" s="506"/>
      <c r="X818" s="742"/>
      <c r="Y818" s="557"/>
      <c r="Z818" s="506"/>
      <c r="AA818" s="507"/>
      <c r="AB818" s="507"/>
      <c r="AC818" s="564"/>
      <c r="AD818" s="507"/>
      <c r="AE818" s="507"/>
      <c r="AF818" s="507"/>
      <c r="AG818" s="507"/>
      <c r="AH818" s="507"/>
      <c r="AI818" s="507"/>
      <c r="AJ818" s="507"/>
      <c r="AK818" s="507"/>
      <c r="AL818" s="507"/>
      <c r="AM818" s="507"/>
      <c r="AN818" s="507"/>
      <c r="AO818" s="507"/>
      <c r="AP818" s="507"/>
      <c r="AQ818" s="563"/>
      <c r="AR818" s="563"/>
      <c r="AS818" s="507"/>
      <c r="AT818" s="507"/>
      <c r="AU818" s="507"/>
      <c r="AV818" s="507"/>
      <c r="AW818" s="507"/>
      <c r="AX818" s="507"/>
      <c r="AY818" s="507"/>
      <c r="AZ818" s="507"/>
      <c r="BA818" s="507"/>
      <c r="BB818" s="507"/>
      <c r="BC818" s="507"/>
      <c r="BD818" s="507"/>
      <c r="BE818" s="507"/>
      <c r="BF818" s="507"/>
      <c r="BG818" s="507"/>
      <c r="BH818" s="507"/>
      <c r="BI818" s="507"/>
      <c r="BJ818" s="507"/>
      <c r="BK818" s="507"/>
      <c r="BL818" s="507"/>
      <c r="BM818" s="507"/>
    </row>
    <row r="819" spans="1:65" ht="27" customHeight="1" x14ac:dyDescent="0.2">
      <c r="A819" s="564"/>
      <c r="B819" s="507"/>
      <c r="C819" s="507"/>
      <c r="D819" s="507"/>
      <c r="E819" s="507"/>
      <c r="F819" s="507"/>
      <c r="G819" s="507"/>
      <c r="H819" s="506"/>
      <c r="I819" s="1014"/>
      <c r="J819" s="506"/>
      <c r="K819" s="557"/>
      <c r="L819" s="506"/>
      <c r="M819" s="506"/>
      <c r="N819" s="506"/>
      <c r="O819" s="506"/>
      <c r="P819" s="1013"/>
      <c r="Q819" s="506"/>
      <c r="R819" s="558"/>
      <c r="S819" s="506"/>
      <c r="T819" s="506"/>
      <c r="U819" s="1012"/>
      <c r="V819" s="743"/>
      <c r="W819" s="506"/>
      <c r="X819" s="742"/>
      <c r="Y819" s="557"/>
      <c r="Z819" s="506"/>
      <c r="AA819" s="507"/>
      <c r="AB819" s="507"/>
      <c r="AC819" s="564"/>
      <c r="AD819" s="507"/>
      <c r="AE819" s="507"/>
      <c r="AF819" s="507"/>
      <c r="AG819" s="507"/>
      <c r="AH819" s="507"/>
      <c r="AI819" s="507"/>
      <c r="AJ819" s="507"/>
      <c r="AK819" s="507"/>
      <c r="AL819" s="507"/>
      <c r="AM819" s="507"/>
      <c r="AN819" s="507"/>
      <c r="AO819" s="507"/>
      <c r="AP819" s="507"/>
      <c r="AQ819" s="563"/>
      <c r="AR819" s="563"/>
      <c r="AS819" s="507"/>
      <c r="AT819" s="507"/>
      <c r="AU819" s="507"/>
      <c r="AV819" s="507"/>
      <c r="AW819" s="507"/>
      <c r="AX819" s="507"/>
      <c r="AY819" s="507"/>
      <c r="AZ819" s="507"/>
      <c r="BA819" s="507"/>
      <c r="BB819" s="507"/>
      <c r="BC819" s="507"/>
      <c r="BD819" s="507"/>
      <c r="BE819" s="507"/>
      <c r="BF819" s="507"/>
      <c r="BG819" s="507"/>
      <c r="BH819" s="507"/>
      <c r="BI819" s="507"/>
      <c r="BJ819" s="507"/>
      <c r="BK819" s="507"/>
      <c r="BL819" s="507"/>
      <c r="BM819" s="507"/>
    </row>
    <row r="820" spans="1:65" ht="27" customHeight="1" x14ac:dyDescent="0.2">
      <c r="A820" s="564"/>
      <c r="B820" s="507"/>
      <c r="C820" s="507"/>
      <c r="D820" s="507"/>
      <c r="E820" s="507"/>
      <c r="F820" s="507"/>
      <c r="G820" s="507"/>
      <c r="H820" s="506"/>
      <c r="I820" s="1014"/>
      <c r="J820" s="506"/>
      <c r="K820" s="557"/>
      <c r="L820" s="506"/>
      <c r="M820" s="506"/>
      <c r="N820" s="506"/>
      <c r="O820" s="506"/>
      <c r="P820" s="1013"/>
      <c r="Q820" s="506"/>
      <c r="R820" s="558"/>
      <c r="S820" s="506"/>
      <c r="T820" s="506"/>
      <c r="U820" s="1012"/>
      <c r="V820" s="743"/>
      <c r="W820" s="506"/>
      <c r="X820" s="742"/>
      <c r="Y820" s="557"/>
      <c r="Z820" s="506"/>
      <c r="AA820" s="507"/>
      <c r="AB820" s="507"/>
      <c r="AC820" s="564"/>
      <c r="AD820" s="507"/>
      <c r="AE820" s="507"/>
      <c r="AF820" s="507"/>
      <c r="AG820" s="507"/>
      <c r="AH820" s="507"/>
      <c r="AI820" s="507"/>
      <c r="AJ820" s="507"/>
      <c r="AK820" s="507"/>
      <c r="AL820" s="507"/>
      <c r="AM820" s="507"/>
      <c r="AN820" s="507"/>
      <c r="AO820" s="507"/>
      <c r="AP820" s="507"/>
      <c r="AQ820" s="563"/>
      <c r="AR820" s="563"/>
      <c r="AS820" s="507"/>
      <c r="AT820" s="507"/>
      <c r="AU820" s="507"/>
      <c r="AV820" s="507"/>
      <c r="AW820" s="507"/>
      <c r="AX820" s="507"/>
      <c r="AY820" s="507"/>
      <c r="AZ820" s="507"/>
      <c r="BA820" s="507"/>
      <c r="BB820" s="507"/>
      <c r="BC820" s="507"/>
      <c r="BD820" s="507"/>
      <c r="BE820" s="507"/>
      <c r="BF820" s="507"/>
      <c r="BG820" s="507"/>
      <c r="BH820" s="507"/>
      <c r="BI820" s="507"/>
      <c r="BJ820" s="507"/>
      <c r="BK820" s="507"/>
      <c r="BL820" s="507"/>
      <c r="BM820" s="507"/>
    </row>
    <row r="821" spans="1:65" ht="27" customHeight="1" x14ac:dyDescent="0.2">
      <c r="A821" s="564"/>
      <c r="B821" s="507"/>
      <c r="C821" s="507"/>
      <c r="D821" s="507"/>
      <c r="E821" s="507"/>
      <c r="F821" s="507"/>
      <c r="G821" s="507"/>
      <c r="H821" s="506"/>
      <c r="I821" s="1014"/>
      <c r="J821" s="506"/>
      <c r="K821" s="557"/>
      <c r="L821" s="506"/>
      <c r="M821" s="506"/>
      <c r="N821" s="506"/>
      <c r="O821" s="506"/>
      <c r="P821" s="1013"/>
      <c r="Q821" s="506"/>
      <c r="R821" s="558"/>
      <c r="S821" s="506"/>
      <c r="T821" s="506"/>
      <c r="U821" s="1012"/>
      <c r="V821" s="743"/>
      <c r="W821" s="506"/>
      <c r="X821" s="742"/>
      <c r="Y821" s="557"/>
      <c r="Z821" s="506"/>
      <c r="AA821" s="507"/>
      <c r="AB821" s="507"/>
      <c r="AC821" s="564"/>
      <c r="AD821" s="507"/>
      <c r="AE821" s="507"/>
      <c r="AF821" s="507"/>
      <c r="AG821" s="507"/>
      <c r="AH821" s="507"/>
      <c r="AI821" s="507"/>
      <c r="AJ821" s="507"/>
      <c r="AK821" s="507"/>
      <c r="AL821" s="507"/>
      <c r="AM821" s="507"/>
      <c r="AN821" s="507"/>
      <c r="AO821" s="507"/>
      <c r="AP821" s="507"/>
      <c r="AQ821" s="563"/>
      <c r="AR821" s="563"/>
      <c r="AS821" s="507"/>
      <c r="AT821" s="507"/>
      <c r="AU821" s="507"/>
      <c r="AV821" s="507"/>
      <c r="AW821" s="507"/>
      <c r="AX821" s="507"/>
      <c r="AY821" s="507"/>
      <c r="AZ821" s="507"/>
      <c r="BA821" s="507"/>
      <c r="BB821" s="507"/>
      <c r="BC821" s="507"/>
      <c r="BD821" s="507"/>
      <c r="BE821" s="507"/>
      <c r="BF821" s="507"/>
      <c r="BG821" s="507"/>
      <c r="BH821" s="507"/>
      <c r="BI821" s="507"/>
      <c r="BJ821" s="507"/>
      <c r="BK821" s="507"/>
      <c r="BL821" s="507"/>
      <c r="BM821" s="507"/>
    </row>
    <row r="822" spans="1:65" ht="27" customHeight="1" x14ac:dyDescent="0.2">
      <c r="A822" s="564"/>
      <c r="B822" s="507"/>
      <c r="C822" s="507"/>
      <c r="D822" s="507"/>
      <c r="E822" s="507"/>
      <c r="F822" s="507"/>
      <c r="G822" s="507"/>
      <c r="H822" s="506"/>
      <c r="I822" s="1014"/>
      <c r="J822" s="506"/>
      <c r="K822" s="557"/>
      <c r="L822" s="506"/>
      <c r="M822" s="506"/>
      <c r="N822" s="506"/>
      <c r="O822" s="506"/>
      <c r="P822" s="1013"/>
      <c r="Q822" s="506"/>
      <c r="R822" s="558"/>
      <c r="S822" s="506"/>
      <c r="T822" s="506"/>
      <c r="U822" s="1012"/>
      <c r="V822" s="743"/>
      <c r="W822" s="506"/>
      <c r="X822" s="742"/>
      <c r="Y822" s="557"/>
      <c r="Z822" s="506"/>
      <c r="AA822" s="507"/>
      <c r="AB822" s="507"/>
      <c r="AC822" s="564"/>
      <c r="AD822" s="507"/>
      <c r="AE822" s="507"/>
      <c r="AF822" s="507"/>
      <c r="AG822" s="507"/>
      <c r="AH822" s="507"/>
      <c r="AI822" s="507"/>
      <c r="AJ822" s="507"/>
      <c r="AK822" s="507"/>
      <c r="AL822" s="507"/>
      <c r="AM822" s="507"/>
      <c r="AN822" s="507"/>
      <c r="AO822" s="507"/>
      <c r="AP822" s="507"/>
      <c r="AQ822" s="563"/>
      <c r="AR822" s="563"/>
      <c r="AS822" s="507"/>
      <c r="AT822" s="507"/>
      <c r="AU822" s="507"/>
      <c r="AV822" s="507"/>
      <c r="AW822" s="507"/>
      <c r="AX822" s="507"/>
      <c r="AY822" s="507"/>
      <c r="AZ822" s="507"/>
      <c r="BA822" s="507"/>
      <c r="BB822" s="507"/>
      <c r="BC822" s="507"/>
      <c r="BD822" s="507"/>
      <c r="BE822" s="507"/>
      <c r="BF822" s="507"/>
      <c r="BG822" s="507"/>
      <c r="BH822" s="507"/>
      <c r="BI822" s="507"/>
      <c r="BJ822" s="507"/>
      <c r="BK822" s="507"/>
      <c r="BL822" s="507"/>
      <c r="BM822" s="507"/>
    </row>
    <row r="823" spans="1:65" ht="27" customHeight="1" x14ac:dyDescent="0.2">
      <c r="A823" s="564"/>
      <c r="B823" s="507"/>
      <c r="C823" s="507"/>
      <c r="D823" s="507"/>
      <c r="E823" s="507"/>
      <c r="F823" s="507"/>
      <c r="G823" s="507"/>
      <c r="H823" s="506"/>
      <c r="I823" s="1014"/>
      <c r="J823" s="506"/>
      <c r="K823" s="557"/>
      <c r="L823" s="506"/>
      <c r="M823" s="506"/>
      <c r="N823" s="506"/>
      <c r="O823" s="506"/>
      <c r="P823" s="1013"/>
      <c r="Q823" s="506"/>
      <c r="R823" s="558"/>
      <c r="S823" s="506"/>
      <c r="T823" s="506"/>
      <c r="U823" s="1012"/>
      <c r="V823" s="743"/>
      <c r="W823" s="506"/>
      <c r="X823" s="742"/>
      <c r="Y823" s="557"/>
      <c r="Z823" s="506"/>
      <c r="AA823" s="507"/>
      <c r="AB823" s="507"/>
      <c r="AC823" s="564"/>
      <c r="AD823" s="507"/>
      <c r="AE823" s="507"/>
      <c r="AF823" s="507"/>
      <c r="AG823" s="507"/>
      <c r="AH823" s="507"/>
      <c r="AI823" s="507"/>
      <c r="AJ823" s="507"/>
      <c r="AK823" s="507"/>
      <c r="AL823" s="507"/>
      <c r="AM823" s="507"/>
      <c r="AN823" s="507"/>
      <c r="AO823" s="507"/>
      <c r="AP823" s="507"/>
      <c r="AQ823" s="563"/>
      <c r="AR823" s="563"/>
      <c r="AS823" s="507"/>
      <c r="AT823" s="507"/>
      <c r="AU823" s="507"/>
      <c r="AV823" s="507"/>
      <c r="AW823" s="507"/>
      <c r="AX823" s="507"/>
      <c r="AY823" s="507"/>
      <c r="AZ823" s="507"/>
      <c r="BA823" s="507"/>
      <c r="BB823" s="507"/>
      <c r="BC823" s="507"/>
      <c r="BD823" s="507"/>
      <c r="BE823" s="507"/>
      <c r="BF823" s="507"/>
      <c r="BG823" s="507"/>
      <c r="BH823" s="507"/>
      <c r="BI823" s="507"/>
      <c r="BJ823" s="507"/>
      <c r="BK823" s="507"/>
      <c r="BL823" s="507"/>
      <c r="BM823" s="507"/>
    </row>
    <row r="824" spans="1:65" ht="27" customHeight="1" x14ac:dyDescent="0.2">
      <c r="A824" s="564"/>
      <c r="B824" s="507"/>
      <c r="C824" s="507"/>
      <c r="D824" s="507"/>
      <c r="E824" s="507"/>
      <c r="F824" s="507"/>
      <c r="G824" s="507"/>
      <c r="H824" s="506"/>
      <c r="I824" s="1014"/>
      <c r="J824" s="506"/>
      <c r="K824" s="557"/>
      <c r="L824" s="506"/>
      <c r="M824" s="506"/>
      <c r="N824" s="506"/>
      <c r="O824" s="506"/>
      <c r="P824" s="1013"/>
      <c r="Q824" s="506"/>
      <c r="R824" s="558"/>
      <c r="S824" s="506"/>
      <c r="T824" s="506"/>
      <c r="U824" s="1012"/>
      <c r="V824" s="743"/>
      <c r="W824" s="506"/>
      <c r="X824" s="742"/>
      <c r="Y824" s="557"/>
      <c r="Z824" s="506"/>
      <c r="AA824" s="507"/>
      <c r="AB824" s="507"/>
      <c r="AC824" s="564"/>
      <c r="AD824" s="507"/>
      <c r="AE824" s="507"/>
      <c r="AF824" s="507"/>
      <c r="AG824" s="507"/>
      <c r="AH824" s="507"/>
      <c r="AI824" s="507"/>
      <c r="AJ824" s="507"/>
      <c r="AK824" s="507"/>
      <c r="AL824" s="507"/>
      <c r="AM824" s="507"/>
      <c r="AN824" s="507"/>
      <c r="AO824" s="507"/>
      <c r="AP824" s="507"/>
      <c r="AQ824" s="563"/>
      <c r="AR824" s="563"/>
      <c r="AS824" s="507"/>
      <c r="AT824" s="507"/>
      <c r="AU824" s="507"/>
      <c r="AV824" s="507"/>
      <c r="AW824" s="507"/>
      <c r="AX824" s="507"/>
      <c r="AY824" s="507"/>
      <c r="AZ824" s="507"/>
      <c r="BA824" s="507"/>
      <c r="BB824" s="507"/>
      <c r="BC824" s="507"/>
      <c r="BD824" s="507"/>
      <c r="BE824" s="507"/>
      <c r="BF824" s="507"/>
      <c r="BG824" s="507"/>
      <c r="BH824" s="507"/>
      <c r="BI824" s="507"/>
      <c r="BJ824" s="507"/>
      <c r="BK824" s="507"/>
      <c r="BL824" s="507"/>
      <c r="BM824" s="507"/>
    </row>
    <row r="825" spans="1:65" ht="27" customHeight="1" x14ac:dyDescent="0.2">
      <c r="A825" s="564"/>
      <c r="B825" s="507"/>
      <c r="C825" s="507"/>
      <c r="D825" s="507"/>
      <c r="E825" s="507"/>
      <c r="F825" s="507"/>
      <c r="G825" s="507"/>
      <c r="H825" s="506"/>
      <c r="I825" s="1014"/>
      <c r="J825" s="506"/>
      <c r="K825" s="557"/>
      <c r="L825" s="506"/>
      <c r="M825" s="506"/>
      <c r="N825" s="506"/>
      <c r="O825" s="506"/>
      <c r="P825" s="1013"/>
      <c r="Q825" s="506"/>
      <c r="R825" s="558"/>
      <c r="S825" s="506"/>
      <c r="T825" s="506"/>
      <c r="U825" s="1012"/>
      <c r="V825" s="743"/>
      <c r="W825" s="506"/>
      <c r="X825" s="742"/>
      <c r="Y825" s="557"/>
      <c r="Z825" s="506"/>
      <c r="AA825" s="507"/>
      <c r="AB825" s="507"/>
      <c r="AC825" s="564"/>
      <c r="AD825" s="507"/>
      <c r="AE825" s="507"/>
      <c r="AF825" s="507"/>
      <c r="AG825" s="507"/>
      <c r="AH825" s="507"/>
      <c r="AI825" s="507"/>
      <c r="AJ825" s="507"/>
      <c r="AK825" s="507"/>
      <c r="AL825" s="507"/>
      <c r="AM825" s="507"/>
      <c r="AN825" s="507"/>
      <c r="AO825" s="507"/>
      <c r="AP825" s="507"/>
      <c r="AQ825" s="563"/>
      <c r="AR825" s="563"/>
      <c r="AS825" s="507"/>
      <c r="AT825" s="507"/>
      <c r="AU825" s="507"/>
      <c r="AV825" s="507"/>
      <c r="AW825" s="507"/>
      <c r="AX825" s="507"/>
      <c r="AY825" s="507"/>
      <c r="AZ825" s="507"/>
      <c r="BA825" s="507"/>
      <c r="BB825" s="507"/>
      <c r="BC825" s="507"/>
      <c r="BD825" s="507"/>
      <c r="BE825" s="507"/>
      <c r="BF825" s="507"/>
      <c r="BG825" s="507"/>
      <c r="BH825" s="507"/>
      <c r="BI825" s="507"/>
      <c r="BJ825" s="507"/>
      <c r="BK825" s="507"/>
      <c r="BL825" s="507"/>
      <c r="BM825" s="507"/>
    </row>
    <row r="826" spans="1:65" ht="27" customHeight="1" x14ac:dyDescent="0.2">
      <c r="A826" s="564"/>
      <c r="B826" s="507"/>
      <c r="C826" s="507"/>
      <c r="D826" s="507"/>
      <c r="E826" s="507"/>
      <c r="F826" s="507"/>
      <c r="G826" s="507"/>
      <c r="H826" s="506"/>
      <c r="I826" s="1014"/>
      <c r="J826" s="506"/>
      <c r="K826" s="557"/>
      <c r="L826" s="506"/>
      <c r="M826" s="506"/>
      <c r="N826" s="506"/>
      <c r="O826" s="506"/>
      <c r="P826" s="1013"/>
      <c r="Q826" s="506"/>
      <c r="R826" s="558"/>
      <c r="S826" s="506"/>
      <c r="T826" s="506"/>
      <c r="U826" s="1012"/>
      <c r="V826" s="743"/>
      <c r="W826" s="506"/>
      <c r="X826" s="742"/>
      <c r="Y826" s="557"/>
      <c r="Z826" s="506"/>
      <c r="AA826" s="507"/>
      <c r="AB826" s="507"/>
      <c r="AC826" s="564"/>
      <c r="AD826" s="507"/>
      <c r="AE826" s="507"/>
      <c r="AF826" s="507"/>
      <c r="AG826" s="507"/>
      <c r="AH826" s="507"/>
      <c r="AI826" s="507"/>
      <c r="AJ826" s="507"/>
      <c r="AK826" s="507"/>
      <c r="AL826" s="507"/>
      <c r="AM826" s="507"/>
      <c r="AN826" s="507"/>
      <c r="AO826" s="507"/>
      <c r="AP826" s="507"/>
      <c r="AQ826" s="563"/>
      <c r="AR826" s="563"/>
      <c r="AS826" s="507"/>
      <c r="AT826" s="507"/>
      <c r="AU826" s="507"/>
      <c r="AV826" s="507"/>
      <c r="AW826" s="507"/>
      <c r="AX826" s="507"/>
      <c r="AY826" s="507"/>
      <c r="AZ826" s="507"/>
      <c r="BA826" s="507"/>
      <c r="BB826" s="507"/>
      <c r="BC826" s="507"/>
      <c r="BD826" s="507"/>
      <c r="BE826" s="507"/>
      <c r="BF826" s="507"/>
      <c r="BG826" s="507"/>
      <c r="BH826" s="507"/>
      <c r="BI826" s="507"/>
      <c r="BJ826" s="507"/>
      <c r="BK826" s="507"/>
      <c r="BL826" s="507"/>
      <c r="BM826" s="507"/>
    </row>
    <row r="827" spans="1:65" ht="27" customHeight="1" x14ac:dyDescent="0.2">
      <c r="A827" s="564"/>
      <c r="B827" s="507"/>
      <c r="C827" s="507"/>
      <c r="D827" s="507"/>
      <c r="E827" s="507"/>
      <c r="F827" s="507"/>
      <c r="G827" s="507"/>
      <c r="H827" s="506"/>
      <c r="I827" s="1014"/>
      <c r="J827" s="506"/>
      <c r="K827" s="557"/>
      <c r="L827" s="506"/>
      <c r="M827" s="506"/>
      <c r="N827" s="506"/>
      <c r="O827" s="506"/>
      <c r="P827" s="1013"/>
      <c r="Q827" s="506"/>
      <c r="R827" s="558"/>
      <c r="S827" s="506"/>
      <c r="T827" s="506"/>
      <c r="U827" s="1012"/>
      <c r="V827" s="743"/>
      <c r="W827" s="506"/>
      <c r="X827" s="742"/>
      <c r="Y827" s="557"/>
      <c r="Z827" s="506"/>
      <c r="AA827" s="507"/>
      <c r="AB827" s="507"/>
      <c r="AC827" s="564"/>
      <c r="AD827" s="507"/>
      <c r="AE827" s="507"/>
      <c r="AF827" s="507"/>
      <c r="AG827" s="507"/>
      <c r="AH827" s="507"/>
      <c r="AI827" s="507"/>
      <c r="AJ827" s="507"/>
      <c r="AK827" s="507"/>
      <c r="AL827" s="507"/>
      <c r="AM827" s="507"/>
      <c r="AN827" s="507"/>
      <c r="AO827" s="507"/>
      <c r="AP827" s="507"/>
      <c r="AQ827" s="563"/>
      <c r="AR827" s="563"/>
      <c r="AS827" s="507"/>
      <c r="AT827" s="507"/>
      <c r="AU827" s="507"/>
      <c r="AV827" s="507"/>
      <c r="AW827" s="507"/>
      <c r="AX827" s="507"/>
      <c r="AY827" s="507"/>
      <c r="AZ827" s="507"/>
      <c r="BA827" s="507"/>
      <c r="BB827" s="507"/>
      <c r="BC827" s="507"/>
      <c r="BD827" s="507"/>
      <c r="BE827" s="507"/>
      <c r="BF827" s="507"/>
      <c r="BG827" s="507"/>
      <c r="BH827" s="507"/>
      <c r="BI827" s="507"/>
      <c r="BJ827" s="507"/>
      <c r="BK827" s="507"/>
      <c r="BL827" s="507"/>
      <c r="BM827" s="507"/>
    </row>
    <row r="828" spans="1:65" ht="27" customHeight="1" x14ac:dyDescent="0.2">
      <c r="A828" s="564"/>
      <c r="B828" s="507"/>
      <c r="C828" s="507"/>
      <c r="D828" s="507"/>
      <c r="E828" s="507"/>
      <c r="F828" s="507"/>
      <c r="G828" s="507"/>
      <c r="H828" s="506"/>
      <c r="I828" s="1014"/>
      <c r="J828" s="506"/>
      <c r="K828" s="557"/>
      <c r="L828" s="506"/>
      <c r="M828" s="506"/>
      <c r="N828" s="506"/>
      <c r="O828" s="506"/>
      <c r="P828" s="1013"/>
      <c r="Q828" s="506"/>
      <c r="R828" s="558"/>
      <c r="S828" s="506"/>
      <c r="T828" s="506"/>
      <c r="U828" s="1012"/>
      <c r="V828" s="743"/>
      <c r="W828" s="506"/>
      <c r="X828" s="742"/>
      <c r="Y828" s="557"/>
      <c r="Z828" s="506"/>
      <c r="AA828" s="507"/>
      <c r="AB828" s="507"/>
      <c r="AC828" s="564"/>
      <c r="AD828" s="507"/>
      <c r="AE828" s="507"/>
      <c r="AF828" s="507"/>
      <c r="AG828" s="507"/>
      <c r="AH828" s="507"/>
      <c r="AI828" s="507"/>
      <c r="AJ828" s="507"/>
      <c r="AK828" s="507"/>
      <c r="AL828" s="507"/>
      <c r="AM828" s="507"/>
      <c r="AN828" s="507"/>
      <c r="AO828" s="507"/>
      <c r="AP828" s="507"/>
      <c r="AQ828" s="563"/>
      <c r="AR828" s="563"/>
      <c r="AS828" s="507"/>
      <c r="AT828" s="507"/>
      <c r="AU828" s="507"/>
      <c r="AV828" s="507"/>
      <c r="AW828" s="507"/>
      <c r="AX828" s="507"/>
      <c r="AY828" s="507"/>
      <c r="AZ828" s="507"/>
      <c r="BA828" s="507"/>
      <c r="BB828" s="507"/>
      <c r="BC828" s="507"/>
      <c r="BD828" s="507"/>
      <c r="BE828" s="507"/>
      <c r="BF828" s="507"/>
      <c r="BG828" s="507"/>
      <c r="BH828" s="507"/>
      <c r="BI828" s="507"/>
      <c r="BJ828" s="507"/>
      <c r="BK828" s="507"/>
      <c r="BL828" s="507"/>
      <c r="BM828" s="507"/>
    </row>
    <row r="829" spans="1:65" ht="27" customHeight="1" x14ac:dyDescent="0.2">
      <c r="A829" s="564"/>
      <c r="B829" s="507"/>
      <c r="C829" s="507"/>
      <c r="D829" s="507"/>
      <c r="E829" s="507"/>
      <c r="F829" s="507"/>
      <c r="G829" s="507"/>
      <c r="H829" s="506"/>
      <c r="I829" s="1014"/>
      <c r="J829" s="506"/>
      <c r="K829" s="557"/>
      <c r="L829" s="506"/>
      <c r="M829" s="506"/>
      <c r="N829" s="506"/>
      <c r="O829" s="506"/>
      <c r="P829" s="1013"/>
      <c r="Q829" s="506"/>
      <c r="R829" s="558"/>
      <c r="S829" s="506"/>
      <c r="T829" s="506"/>
      <c r="U829" s="1012"/>
      <c r="V829" s="743"/>
      <c r="W829" s="506"/>
      <c r="X829" s="742"/>
      <c r="Y829" s="557"/>
      <c r="Z829" s="506"/>
      <c r="AA829" s="507"/>
      <c r="AB829" s="507"/>
      <c r="AC829" s="564"/>
      <c r="AD829" s="507"/>
      <c r="AE829" s="507"/>
      <c r="AF829" s="507"/>
      <c r="AG829" s="507"/>
      <c r="AH829" s="507"/>
      <c r="AI829" s="507"/>
      <c r="AJ829" s="507"/>
      <c r="AK829" s="507"/>
      <c r="AL829" s="507"/>
      <c r="AM829" s="507"/>
      <c r="AN829" s="507"/>
      <c r="AO829" s="507"/>
      <c r="AP829" s="507"/>
      <c r="AQ829" s="563"/>
      <c r="AR829" s="563"/>
      <c r="AS829" s="507"/>
      <c r="AT829" s="507"/>
      <c r="AU829" s="507"/>
      <c r="AV829" s="507"/>
      <c r="AW829" s="507"/>
      <c r="AX829" s="507"/>
      <c r="AY829" s="507"/>
      <c r="AZ829" s="507"/>
      <c r="BA829" s="507"/>
      <c r="BB829" s="507"/>
      <c r="BC829" s="507"/>
      <c r="BD829" s="507"/>
      <c r="BE829" s="507"/>
      <c r="BF829" s="507"/>
      <c r="BG829" s="507"/>
      <c r="BH829" s="507"/>
      <c r="BI829" s="507"/>
      <c r="BJ829" s="507"/>
      <c r="BK829" s="507"/>
      <c r="BL829" s="507"/>
      <c r="BM829" s="507"/>
    </row>
    <row r="830" spans="1:65" ht="27" customHeight="1" x14ac:dyDescent="0.2">
      <c r="A830" s="564"/>
      <c r="B830" s="507"/>
      <c r="C830" s="507"/>
      <c r="D830" s="507"/>
      <c r="E830" s="507"/>
      <c r="F830" s="507"/>
      <c r="G830" s="507"/>
      <c r="H830" s="506"/>
      <c r="I830" s="1014"/>
      <c r="J830" s="506"/>
      <c r="K830" s="557"/>
      <c r="L830" s="506"/>
      <c r="M830" s="506"/>
      <c r="N830" s="506"/>
      <c r="O830" s="506"/>
      <c r="P830" s="1013"/>
      <c r="Q830" s="506"/>
      <c r="R830" s="558"/>
      <c r="S830" s="506"/>
      <c r="T830" s="506"/>
      <c r="U830" s="1012"/>
      <c r="V830" s="743"/>
      <c r="W830" s="506"/>
      <c r="X830" s="742"/>
      <c r="Y830" s="557"/>
      <c r="Z830" s="506"/>
      <c r="AA830" s="507"/>
      <c r="AB830" s="507"/>
      <c r="AC830" s="564"/>
      <c r="AD830" s="507"/>
      <c r="AE830" s="507"/>
      <c r="AF830" s="507"/>
      <c r="AG830" s="507"/>
      <c r="AH830" s="507"/>
      <c r="AI830" s="507"/>
      <c r="AJ830" s="507"/>
      <c r="AK830" s="507"/>
      <c r="AL830" s="507"/>
      <c r="AM830" s="507"/>
      <c r="AN830" s="507"/>
      <c r="AO830" s="507"/>
      <c r="AP830" s="507"/>
      <c r="AQ830" s="563"/>
      <c r="AR830" s="563"/>
      <c r="AS830" s="507"/>
      <c r="AT830" s="507"/>
      <c r="AU830" s="507"/>
      <c r="AV830" s="507"/>
      <c r="AW830" s="507"/>
      <c r="AX830" s="507"/>
      <c r="AY830" s="507"/>
      <c r="AZ830" s="507"/>
      <c r="BA830" s="507"/>
      <c r="BB830" s="507"/>
      <c r="BC830" s="507"/>
      <c r="BD830" s="507"/>
      <c r="BE830" s="507"/>
      <c r="BF830" s="507"/>
      <c r="BG830" s="507"/>
      <c r="BH830" s="507"/>
      <c r="BI830" s="507"/>
      <c r="BJ830" s="507"/>
      <c r="BK830" s="507"/>
      <c r="BL830" s="507"/>
      <c r="BM830" s="507"/>
    </row>
    <row r="831" spans="1:65" ht="27" customHeight="1" x14ac:dyDescent="0.2">
      <c r="A831" s="564"/>
      <c r="B831" s="507"/>
      <c r="C831" s="507"/>
      <c r="D831" s="507"/>
      <c r="E831" s="507"/>
      <c r="F831" s="507"/>
      <c r="G831" s="507"/>
      <c r="H831" s="506"/>
      <c r="I831" s="1014"/>
      <c r="J831" s="506"/>
      <c r="K831" s="557"/>
      <c r="L831" s="506"/>
      <c r="M831" s="506"/>
      <c r="N831" s="506"/>
      <c r="O831" s="506"/>
      <c r="P831" s="1013"/>
      <c r="Q831" s="506"/>
      <c r="R831" s="558"/>
      <c r="S831" s="506"/>
      <c r="T831" s="506"/>
      <c r="U831" s="1012"/>
      <c r="V831" s="743"/>
      <c r="W831" s="506"/>
      <c r="X831" s="742"/>
      <c r="Y831" s="557"/>
      <c r="Z831" s="506"/>
      <c r="AA831" s="507"/>
      <c r="AB831" s="507"/>
      <c r="AC831" s="564"/>
      <c r="AD831" s="507"/>
      <c r="AE831" s="507"/>
      <c r="AF831" s="507"/>
      <c r="AG831" s="507"/>
      <c r="AH831" s="507"/>
      <c r="AI831" s="507"/>
      <c r="AJ831" s="507"/>
      <c r="AK831" s="507"/>
      <c r="AL831" s="507"/>
      <c r="AM831" s="507"/>
      <c r="AN831" s="507"/>
      <c r="AO831" s="507"/>
      <c r="AP831" s="507"/>
      <c r="AQ831" s="563"/>
      <c r="AR831" s="563"/>
      <c r="AS831" s="507"/>
      <c r="AT831" s="507"/>
      <c r="AU831" s="507"/>
      <c r="AV831" s="507"/>
      <c r="AW831" s="507"/>
      <c r="AX831" s="507"/>
      <c r="AY831" s="507"/>
      <c r="AZ831" s="507"/>
      <c r="BA831" s="507"/>
      <c r="BB831" s="507"/>
      <c r="BC831" s="507"/>
      <c r="BD831" s="507"/>
      <c r="BE831" s="507"/>
      <c r="BF831" s="507"/>
      <c r="BG831" s="507"/>
      <c r="BH831" s="507"/>
      <c r="BI831" s="507"/>
      <c r="BJ831" s="507"/>
      <c r="BK831" s="507"/>
      <c r="BL831" s="507"/>
      <c r="BM831" s="507"/>
    </row>
    <row r="832" spans="1:65" ht="27" customHeight="1" x14ac:dyDescent="0.2">
      <c r="A832" s="564"/>
      <c r="B832" s="507"/>
      <c r="C832" s="507"/>
      <c r="D832" s="507"/>
      <c r="E832" s="507"/>
      <c r="F832" s="507"/>
      <c r="G832" s="507"/>
      <c r="H832" s="506"/>
      <c r="I832" s="1014"/>
      <c r="J832" s="506"/>
      <c r="K832" s="557"/>
      <c r="L832" s="506"/>
      <c r="M832" s="506"/>
      <c r="N832" s="506"/>
      <c r="O832" s="506"/>
      <c r="P832" s="1013"/>
      <c r="Q832" s="506"/>
      <c r="R832" s="558"/>
      <c r="S832" s="506"/>
      <c r="T832" s="506"/>
      <c r="U832" s="1012"/>
      <c r="V832" s="743"/>
      <c r="W832" s="506"/>
      <c r="X832" s="742"/>
      <c r="Y832" s="557"/>
      <c r="Z832" s="506"/>
      <c r="AA832" s="507"/>
      <c r="AB832" s="507"/>
      <c r="AC832" s="564"/>
      <c r="AD832" s="507"/>
      <c r="AE832" s="507"/>
      <c r="AF832" s="507"/>
      <c r="AG832" s="507"/>
      <c r="AH832" s="507"/>
      <c r="AI832" s="507"/>
      <c r="AJ832" s="507"/>
      <c r="AK832" s="507"/>
      <c r="AL832" s="507"/>
      <c r="AM832" s="507"/>
      <c r="AN832" s="507"/>
      <c r="AO832" s="507"/>
      <c r="AP832" s="507"/>
      <c r="AQ832" s="563"/>
      <c r="AR832" s="563"/>
      <c r="AS832" s="507"/>
      <c r="AT832" s="507"/>
      <c r="AU832" s="507"/>
      <c r="AV832" s="507"/>
      <c r="AW832" s="507"/>
      <c r="AX832" s="507"/>
      <c r="AY832" s="507"/>
      <c r="AZ832" s="507"/>
      <c r="BA832" s="507"/>
      <c r="BB832" s="507"/>
      <c r="BC832" s="507"/>
      <c r="BD832" s="507"/>
      <c r="BE832" s="507"/>
      <c r="BF832" s="507"/>
      <c r="BG832" s="507"/>
      <c r="BH832" s="507"/>
      <c r="BI832" s="507"/>
      <c r="BJ832" s="507"/>
      <c r="BK832" s="507"/>
      <c r="BL832" s="507"/>
      <c r="BM832" s="507"/>
    </row>
    <row r="833" spans="1:65" ht="27" customHeight="1" x14ac:dyDescent="0.2">
      <c r="A833" s="564"/>
      <c r="B833" s="507"/>
      <c r="C833" s="507"/>
      <c r="D833" s="507"/>
      <c r="E833" s="507"/>
      <c r="F833" s="507"/>
      <c r="G833" s="507"/>
      <c r="H833" s="506"/>
      <c r="I833" s="1014"/>
      <c r="J833" s="506"/>
      <c r="K833" s="557"/>
      <c r="L833" s="506"/>
      <c r="M833" s="506"/>
      <c r="N833" s="506"/>
      <c r="O833" s="506"/>
      <c r="P833" s="1013"/>
      <c r="Q833" s="506"/>
      <c r="R833" s="558"/>
      <c r="S833" s="506"/>
      <c r="T833" s="506"/>
      <c r="U833" s="1012"/>
      <c r="V833" s="743"/>
      <c r="W833" s="506"/>
      <c r="X833" s="742"/>
      <c r="Y833" s="557"/>
      <c r="Z833" s="506"/>
      <c r="AA833" s="507"/>
      <c r="AB833" s="507"/>
      <c r="AC833" s="564"/>
      <c r="AD833" s="507"/>
      <c r="AE833" s="507"/>
      <c r="AF833" s="507"/>
      <c r="AG833" s="507"/>
      <c r="AH833" s="507"/>
      <c r="AI833" s="507"/>
      <c r="AJ833" s="507"/>
      <c r="AK833" s="507"/>
      <c r="AL833" s="507"/>
      <c r="AM833" s="507"/>
      <c r="AN833" s="507"/>
      <c r="AO833" s="507"/>
      <c r="AP833" s="507"/>
      <c r="AQ833" s="563"/>
      <c r="AR833" s="563"/>
      <c r="AS833" s="507"/>
      <c r="AT833" s="507"/>
      <c r="AU833" s="507"/>
      <c r="AV833" s="507"/>
      <c r="AW833" s="507"/>
      <c r="AX833" s="507"/>
      <c r="AY833" s="507"/>
      <c r="AZ833" s="507"/>
      <c r="BA833" s="507"/>
      <c r="BB833" s="507"/>
      <c r="BC833" s="507"/>
      <c r="BD833" s="507"/>
      <c r="BE833" s="507"/>
      <c r="BF833" s="507"/>
      <c r="BG833" s="507"/>
      <c r="BH833" s="507"/>
      <c r="BI833" s="507"/>
      <c r="BJ833" s="507"/>
      <c r="BK833" s="507"/>
      <c r="BL833" s="507"/>
      <c r="BM833" s="507"/>
    </row>
    <row r="834" spans="1:65" ht="27" customHeight="1" x14ac:dyDescent="0.2">
      <c r="A834" s="564"/>
      <c r="B834" s="507"/>
      <c r="C834" s="507"/>
      <c r="D834" s="507"/>
      <c r="E834" s="507"/>
      <c r="F834" s="507"/>
      <c r="G834" s="507"/>
      <c r="H834" s="506"/>
      <c r="I834" s="1014"/>
      <c r="J834" s="506"/>
      <c r="K834" s="557"/>
      <c r="L834" s="506"/>
      <c r="M834" s="506"/>
      <c r="N834" s="506"/>
      <c r="O834" s="506"/>
      <c r="P834" s="1013"/>
      <c r="Q834" s="506"/>
      <c r="R834" s="558"/>
      <c r="S834" s="506"/>
      <c r="T834" s="506"/>
      <c r="U834" s="1012"/>
      <c r="V834" s="743"/>
      <c r="W834" s="506"/>
      <c r="X834" s="742"/>
      <c r="Y834" s="557"/>
      <c r="Z834" s="506"/>
      <c r="AA834" s="507"/>
      <c r="AB834" s="507"/>
      <c r="AC834" s="564"/>
      <c r="AD834" s="507"/>
      <c r="AE834" s="507"/>
      <c r="AF834" s="507"/>
      <c r="AG834" s="507"/>
      <c r="AH834" s="507"/>
      <c r="AI834" s="507"/>
      <c r="AJ834" s="507"/>
      <c r="AK834" s="507"/>
      <c r="AL834" s="507"/>
      <c r="AM834" s="507"/>
      <c r="AN834" s="507"/>
      <c r="AO834" s="507"/>
      <c r="AP834" s="507"/>
      <c r="AQ834" s="563"/>
      <c r="AR834" s="563"/>
      <c r="AS834" s="507"/>
      <c r="AT834" s="507"/>
      <c r="AU834" s="507"/>
      <c r="AV834" s="507"/>
      <c r="AW834" s="507"/>
      <c r="AX834" s="507"/>
      <c r="AY834" s="507"/>
      <c r="AZ834" s="507"/>
      <c r="BA834" s="507"/>
      <c r="BB834" s="507"/>
      <c r="BC834" s="507"/>
      <c r="BD834" s="507"/>
      <c r="BE834" s="507"/>
      <c r="BF834" s="507"/>
      <c r="BG834" s="507"/>
      <c r="BH834" s="507"/>
      <c r="BI834" s="507"/>
      <c r="BJ834" s="507"/>
      <c r="BK834" s="507"/>
      <c r="BL834" s="507"/>
      <c r="BM834" s="507"/>
    </row>
    <row r="835" spans="1:65" ht="27" customHeight="1" x14ac:dyDescent="0.2">
      <c r="A835" s="564"/>
      <c r="B835" s="507"/>
      <c r="C835" s="507"/>
      <c r="D835" s="507"/>
      <c r="E835" s="507"/>
      <c r="F835" s="507"/>
      <c r="G835" s="507"/>
      <c r="H835" s="506"/>
      <c r="I835" s="1014"/>
      <c r="J835" s="506"/>
      <c r="K835" s="557"/>
      <c r="L835" s="506"/>
      <c r="M835" s="506"/>
      <c r="N835" s="506"/>
      <c r="O835" s="506"/>
      <c r="P835" s="1013"/>
      <c r="Q835" s="506"/>
      <c r="R835" s="558"/>
      <c r="S835" s="506"/>
      <c r="T835" s="506"/>
      <c r="U835" s="1012"/>
      <c r="V835" s="743"/>
      <c r="W835" s="506"/>
      <c r="X835" s="742"/>
      <c r="Y835" s="557"/>
      <c r="Z835" s="506"/>
      <c r="AA835" s="507"/>
      <c r="AB835" s="507"/>
      <c r="AC835" s="564"/>
      <c r="AD835" s="507"/>
      <c r="AE835" s="507"/>
      <c r="AF835" s="507"/>
      <c r="AG835" s="507"/>
      <c r="AH835" s="507"/>
      <c r="AI835" s="507"/>
      <c r="AJ835" s="507"/>
      <c r="AK835" s="507"/>
      <c r="AL835" s="507"/>
      <c r="AM835" s="507"/>
      <c r="AN835" s="507"/>
      <c r="AO835" s="507"/>
      <c r="AP835" s="507"/>
      <c r="AQ835" s="563"/>
      <c r="AR835" s="563"/>
      <c r="AS835" s="507"/>
      <c r="AT835" s="507"/>
      <c r="AU835" s="507"/>
      <c r="AV835" s="507"/>
      <c r="AW835" s="507"/>
      <c r="AX835" s="507"/>
      <c r="AY835" s="507"/>
      <c r="AZ835" s="507"/>
      <c r="BA835" s="507"/>
      <c r="BB835" s="507"/>
      <c r="BC835" s="507"/>
      <c r="BD835" s="507"/>
      <c r="BE835" s="507"/>
      <c r="BF835" s="507"/>
      <c r="BG835" s="507"/>
      <c r="BH835" s="507"/>
      <c r="BI835" s="507"/>
      <c r="BJ835" s="507"/>
      <c r="BK835" s="507"/>
      <c r="BL835" s="507"/>
      <c r="BM835" s="507"/>
    </row>
    <row r="836" spans="1:65" ht="27" customHeight="1" x14ac:dyDescent="0.2">
      <c r="A836" s="564"/>
      <c r="B836" s="507"/>
      <c r="C836" s="507"/>
      <c r="D836" s="507"/>
      <c r="E836" s="507"/>
      <c r="F836" s="507"/>
      <c r="G836" s="507"/>
      <c r="H836" s="506"/>
      <c r="I836" s="1014"/>
      <c r="J836" s="506"/>
      <c r="K836" s="557"/>
      <c r="L836" s="506"/>
      <c r="M836" s="506"/>
      <c r="N836" s="506"/>
      <c r="O836" s="506"/>
      <c r="P836" s="1013"/>
      <c r="Q836" s="506"/>
      <c r="R836" s="558"/>
      <c r="S836" s="506"/>
      <c r="T836" s="506"/>
      <c r="U836" s="1012"/>
      <c r="V836" s="743"/>
      <c r="W836" s="506"/>
      <c r="X836" s="742"/>
      <c r="Y836" s="557"/>
      <c r="Z836" s="506"/>
      <c r="AA836" s="507"/>
      <c r="AB836" s="507"/>
      <c r="AC836" s="564"/>
      <c r="AD836" s="507"/>
      <c r="AE836" s="507"/>
      <c r="AF836" s="507"/>
      <c r="AG836" s="507"/>
      <c r="AH836" s="507"/>
      <c r="AI836" s="507"/>
      <c r="AJ836" s="507"/>
      <c r="AK836" s="507"/>
      <c r="AL836" s="507"/>
      <c r="AM836" s="507"/>
      <c r="AN836" s="507"/>
      <c r="AO836" s="507"/>
      <c r="AP836" s="507"/>
      <c r="AQ836" s="563"/>
      <c r="AR836" s="563"/>
      <c r="AS836" s="507"/>
      <c r="AT836" s="507"/>
      <c r="AU836" s="507"/>
      <c r="AV836" s="507"/>
      <c r="AW836" s="507"/>
      <c r="AX836" s="507"/>
      <c r="AY836" s="507"/>
      <c r="AZ836" s="507"/>
      <c r="BA836" s="507"/>
      <c r="BB836" s="507"/>
      <c r="BC836" s="507"/>
      <c r="BD836" s="507"/>
      <c r="BE836" s="507"/>
      <c r="BF836" s="507"/>
      <c r="BG836" s="507"/>
      <c r="BH836" s="507"/>
      <c r="BI836" s="507"/>
      <c r="BJ836" s="507"/>
      <c r="BK836" s="507"/>
      <c r="BL836" s="507"/>
      <c r="BM836" s="507"/>
    </row>
    <row r="837" spans="1:65" ht="27" customHeight="1" x14ac:dyDescent="0.2">
      <c r="A837" s="564"/>
      <c r="B837" s="507"/>
      <c r="C837" s="507"/>
      <c r="D837" s="507"/>
      <c r="E837" s="507"/>
      <c r="F837" s="507"/>
      <c r="G837" s="507"/>
      <c r="H837" s="506"/>
      <c r="I837" s="1014"/>
      <c r="J837" s="506"/>
      <c r="K837" s="557"/>
      <c r="L837" s="506"/>
      <c r="M837" s="506"/>
      <c r="N837" s="506"/>
      <c r="O837" s="506"/>
      <c r="P837" s="1013"/>
      <c r="Q837" s="506"/>
      <c r="R837" s="558"/>
      <c r="S837" s="506"/>
      <c r="T837" s="506"/>
      <c r="U837" s="1012"/>
      <c r="V837" s="743"/>
      <c r="W837" s="506"/>
      <c r="X837" s="742"/>
      <c r="Y837" s="557"/>
      <c r="Z837" s="506"/>
      <c r="AA837" s="507"/>
      <c r="AB837" s="507"/>
      <c r="AC837" s="564"/>
      <c r="AD837" s="507"/>
      <c r="AE837" s="507"/>
      <c r="AF837" s="507"/>
      <c r="AG837" s="507"/>
      <c r="AH837" s="507"/>
      <c r="AI837" s="507"/>
      <c r="AJ837" s="507"/>
      <c r="AK837" s="507"/>
      <c r="AL837" s="507"/>
      <c r="AM837" s="507"/>
      <c r="AN837" s="507"/>
      <c r="AO837" s="507"/>
      <c r="AP837" s="507"/>
      <c r="AQ837" s="563"/>
      <c r="AR837" s="563"/>
      <c r="AS837" s="507"/>
      <c r="AT837" s="507"/>
      <c r="AU837" s="507"/>
      <c r="AV837" s="507"/>
      <c r="AW837" s="507"/>
      <c r="AX837" s="507"/>
      <c r="AY837" s="507"/>
      <c r="AZ837" s="507"/>
      <c r="BA837" s="507"/>
      <c r="BB837" s="507"/>
      <c r="BC837" s="507"/>
      <c r="BD837" s="507"/>
      <c r="BE837" s="507"/>
      <c r="BF837" s="507"/>
      <c r="BG837" s="507"/>
      <c r="BH837" s="507"/>
      <c r="BI837" s="507"/>
      <c r="BJ837" s="507"/>
      <c r="BK837" s="507"/>
      <c r="BL837" s="507"/>
      <c r="BM837" s="507"/>
    </row>
    <row r="838" spans="1:65" ht="27" customHeight="1" x14ac:dyDescent="0.2">
      <c r="A838" s="564"/>
      <c r="B838" s="507"/>
      <c r="C838" s="507"/>
      <c r="D838" s="507"/>
      <c r="E838" s="507"/>
      <c r="F838" s="507"/>
      <c r="G838" s="507"/>
      <c r="H838" s="506"/>
      <c r="I838" s="1014"/>
      <c r="J838" s="506"/>
      <c r="K838" s="557"/>
      <c r="L838" s="506"/>
      <c r="M838" s="506"/>
      <c r="N838" s="506"/>
      <c r="O838" s="506"/>
      <c r="P838" s="1013"/>
      <c r="Q838" s="506"/>
      <c r="R838" s="558"/>
      <c r="S838" s="506"/>
      <c r="T838" s="506"/>
      <c r="U838" s="1012"/>
      <c r="V838" s="743"/>
      <c r="W838" s="506"/>
      <c r="X838" s="742"/>
      <c r="Y838" s="557"/>
      <c r="Z838" s="506"/>
      <c r="AA838" s="507"/>
      <c r="AB838" s="507"/>
      <c r="AC838" s="564"/>
      <c r="AD838" s="507"/>
      <c r="AE838" s="507"/>
      <c r="AF838" s="507"/>
      <c r="AG838" s="507"/>
      <c r="AH838" s="507"/>
      <c r="AI838" s="507"/>
      <c r="AJ838" s="507"/>
      <c r="AK838" s="507"/>
      <c r="AL838" s="507"/>
      <c r="AM838" s="507"/>
      <c r="AN838" s="507"/>
      <c r="AO838" s="507"/>
      <c r="AP838" s="507"/>
      <c r="AQ838" s="563"/>
      <c r="AR838" s="563"/>
      <c r="AS838" s="507"/>
      <c r="AT838" s="507"/>
      <c r="AU838" s="507"/>
      <c r="AV838" s="507"/>
      <c r="AW838" s="507"/>
      <c r="AX838" s="507"/>
      <c r="AY838" s="507"/>
      <c r="AZ838" s="507"/>
      <c r="BA838" s="507"/>
      <c r="BB838" s="507"/>
      <c r="BC838" s="507"/>
      <c r="BD838" s="507"/>
      <c r="BE838" s="507"/>
      <c r="BF838" s="507"/>
      <c r="BG838" s="507"/>
      <c r="BH838" s="507"/>
      <c r="BI838" s="507"/>
      <c r="BJ838" s="507"/>
      <c r="BK838" s="507"/>
      <c r="BL838" s="507"/>
      <c r="BM838" s="507"/>
    </row>
    <row r="839" spans="1:65" ht="27" customHeight="1" x14ac:dyDescent="0.2">
      <c r="A839" s="564"/>
      <c r="B839" s="507"/>
      <c r="C839" s="507"/>
      <c r="D839" s="507"/>
      <c r="E839" s="507"/>
      <c r="F839" s="507"/>
      <c r="G839" s="507"/>
      <c r="H839" s="506"/>
      <c r="I839" s="1014"/>
      <c r="J839" s="506"/>
      <c r="K839" s="557"/>
      <c r="L839" s="506"/>
      <c r="M839" s="506"/>
      <c r="N839" s="506"/>
      <c r="O839" s="506"/>
      <c r="P839" s="1013"/>
      <c r="Q839" s="506"/>
      <c r="R839" s="558"/>
      <c r="S839" s="506"/>
      <c r="T839" s="506"/>
      <c r="U839" s="1012"/>
      <c r="V839" s="743"/>
      <c r="W839" s="506"/>
      <c r="X839" s="742"/>
      <c r="Y839" s="557"/>
      <c r="Z839" s="506"/>
      <c r="AA839" s="507"/>
      <c r="AB839" s="507"/>
      <c r="AC839" s="564"/>
      <c r="AD839" s="507"/>
      <c r="AE839" s="507"/>
      <c r="AF839" s="507"/>
      <c r="AG839" s="507"/>
      <c r="AH839" s="507"/>
      <c r="AI839" s="507"/>
      <c r="AJ839" s="507"/>
      <c r="AK839" s="507"/>
      <c r="AL839" s="507"/>
      <c r="AM839" s="507"/>
      <c r="AN839" s="507"/>
      <c r="AO839" s="507"/>
      <c r="AP839" s="507"/>
      <c r="AQ839" s="563"/>
      <c r="AR839" s="563"/>
      <c r="AS839" s="507"/>
      <c r="AT839" s="507"/>
      <c r="AU839" s="507"/>
      <c r="AV839" s="507"/>
      <c r="AW839" s="507"/>
      <c r="AX839" s="507"/>
      <c r="AY839" s="507"/>
      <c r="AZ839" s="507"/>
      <c r="BA839" s="507"/>
      <c r="BB839" s="507"/>
      <c r="BC839" s="507"/>
      <c r="BD839" s="507"/>
      <c r="BE839" s="507"/>
      <c r="BF839" s="507"/>
      <c r="BG839" s="507"/>
      <c r="BH839" s="507"/>
      <c r="BI839" s="507"/>
      <c r="BJ839" s="507"/>
      <c r="BK839" s="507"/>
      <c r="BL839" s="507"/>
      <c r="BM839" s="507"/>
    </row>
    <row r="840" spans="1:65" ht="27" customHeight="1" x14ac:dyDescent="0.2">
      <c r="A840" s="564"/>
      <c r="B840" s="507"/>
      <c r="C840" s="507"/>
      <c r="D840" s="507"/>
      <c r="E840" s="507"/>
      <c r="F840" s="507"/>
      <c r="G840" s="507"/>
      <c r="H840" s="506"/>
      <c r="I840" s="1014"/>
      <c r="J840" s="506"/>
      <c r="K840" s="557"/>
      <c r="L840" s="506"/>
      <c r="M840" s="506"/>
      <c r="N840" s="506"/>
      <c r="O840" s="506"/>
      <c r="P840" s="1013"/>
      <c r="Q840" s="506"/>
      <c r="R840" s="558"/>
      <c r="S840" s="506"/>
      <c r="T840" s="506"/>
      <c r="U840" s="1012"/>
      <c r="V840" s="743"/>
      <c r="W840" s="506"/>
      <c r="X840" s="742"/>
      <c r="Y840" s="557"/>
      <c r="Z840" s="506"/>
      <c r="AA840" s="507"/>
      <c r="AB840" s="507"/>
      <c r="AC840" s="564"/>
      <c r="AD840" s="507"/>
      <c r="AE840" s="507"/>
      <c r="AF840" s="507"/>
      <c r="AG840" s="507"/>
      <c r="AH840" s="507"/>
      <c r="AI840" s="507"/>
      <c r="AJ840" s="507"/>
      <c r="AK840" s="507"/>
      <c r="AL840" s="507"/>
      <c r="AM840" s="507"/>
      <c r="AN840" s="507"/>
      <c r="AO840" s="507"/>
      <c r="AP840" s="507"/>
      <c r="AQ840" s="563"/>
      <c r="AR840" s="563"/>
      <c r="AS840" s="507"/>
      <c r="AT840" s="507"/>
      <c r="AU840" s="507"/>
      <c r="AV840" s="507"/>
      <c r="AW840" s="507"/>
      <c r="AX840" s="507"/>
      <c r="AY840" s="507"/>
      <c r="AZ840" s="507"/>
      <c r="BA840" s="507"/>
      <c r="BB840" s="507"/>
      <c r="BC840" s="507"/>
      <c r="BD840" s="507"/>
      <c r="BE840" s="507"/>
      <c r="BF840" s="507"/>
      <c r="BG840" s="507"/>
      <c r="BH840" s="507"/>
      <c r="BI840" s="507"/>
      <c r="BJ840" s="507"/>
      <c r="BK840" s="507"/>
      <c r="BL840" s="507"/>
      <c r="BM840" s="507"/>
    </row>
    <row r="841" spans="1:65" ht="27" customHeight="1" x14ac:dyDescent="0.2">
      <c r="A841" s="564"/>
      <c r="B841" s="507"/>
      <c r="C841" s="507"/>
      <c r="D841" s="507"/>
      <c r="E841" s="507"/>
      <c r="F841" s="507"/>
      <c r="G841" s="507"/>
      <c r="H841" s="506"/>
      <c r="I841" s="1014"/>
      <c r="J841" s="506"/>
      <c r="K841" s="557"/>
      <c r="L841" s="506"/>
      <c r="M841" s="506"/>
      <c r="N841" s="506"/>
      <c r="O841" s="506"/>
      <c r="P841" s="1013"/>
      <c r="Q841" s="506"/>
      <c r="R841" s="558"/>
      <c r="S841" s="506"/>
      <c r="T841" s="506"/>
      <c r="U841" s="1012"/>
      <c r="V841" s="743"/>
      <c r="W841" s="506"/>
      <c r="X841" s="742"/>
      <c r="Y841" s="557"/>
      <c r="Z841" s="506"/>
      <c r="AA841" s="507"/>
      <c r="AB841" s="507"/>
      <c r="AC841" s="564"/>
      <c r="AD841" s="507"/>
      <c r="AE841" s="507"/>
      <c r="AF841" s="507"/>
      <c r="AG841" s="507"/>
      <c r="AH841" s="507"/>
      <c r="AI841" s="507"/>
      <c r="AJ841" s="507"/>
      <c r="AK841" s="507"/>
      <c r="AL841" s="507"/>
      <c r="AM841" s="507"/>
      <c r="AN841" s="507"/>
      <c r="AO841" s="507"/>
      <c r="AP841" s="507"/>
      <c r="AQ841" s="563"/>
      <c r="AR841" s="563"/>
      <c r="AS841" s="507"/>
      <c r="AT841" s="507"/>
      <c r="AU841" s="507"/>
      <c r="AV841" s="507"/>
      <c r="AW841" s="507"/>
      <c r="AX841" s="507"/>
      <c r="AY841" s="507"/>
      <c r="AZ841" s="507"/>
      <c r="BA841" s="507"/>
      <c r="BB841" s="507"/>
      <c r="BC841" s="507"/>
      <c r="BD841" s="507"/>
      <c r="BE841" s="507"/>
      <c r="BF841" s="507"/>
      <c r="BG841" s="507"/>
      <c r="BH841" s="507"/>
      <c r="BI841" s="507"/>
      <c r="BJ841" s="507"/>
      <c r="BK841" s="507"/>
      <c r="BL841" s="507"/>
      <c r="BM841" s="507"/>
    </row>
    <row r="842" spans="1:65" ht="27" customHeight="1" x14ac:dyDescent="0.2">
      <c r="A842" s="564"/>
      <c r="B842" s="507"/>
      <c r="C842" s="507"/>
      <c r="D842" s="507"/>
      <c r="E842" s="507"/>
      <c r="F842" s="507"/>
      <c r="G842" s="507"/>
      <c r="H842" s="506"/>
      <c r="I842" s="1014"/>
      <c r="J842" s="506"/>
      <c r="K842" s="557"/>
      <c r="L842" s="506"/>
      <c r="M842" s="506"/>
      <c r="N842" s="506"/>
      <c r="O842" s="506"/>
      <c r="P842" s="1013"/>
      <c r="Q842" s="506"/>
      <c r="R842" s="558"/>
      <c r="S842" s="506"/>
      <c r="T842" s="506"/>
      <c r="U842" s="1012"/>
      <c r="V842" s="743"/>
      <c r="W842" s="506"/>
      <c r="X842" s="742"/>
      <c r="Y842" s="557"/>
      <c r="Z842" s="506"/>
      <c r="AA842" s="507"/>
      <c r="AB842" s="507"/>
      <c r="AC842" s="564"/>
      <c r="AD842" s="507"/>
      <c r="AE842" s="507"/>
      <c r="AF842" s="507"/>
      <c r="AG842" s="507"/>
      <c r="AH842" s="507"/>
      <c r="AI842" s="507"/>
      <c r="AJ842" s="507"/>
      <c r="AK842" s="507"/>
      <c r="AL842" s="507"/>
      <c r="AM842" s="507"/>
      <c r="AN842" s="507"/>
      <c r="AO842" s="507"/>
      <c r="AP842" s="507"/>
      <c r="AQ842" s="563"/>
      <c r="AR842" s="563"/>
      <c r="AS842" s="507"/>
      <c r="AT842" s="507"/>
      <c r="AU842" s="507"/>
      <c r="AV842" s="507"/>
      <c r="AW842" s="507"/>
      <c r="AX842" s="507"/>
      <c r="AY842" s="507"/>
      <c r="AZ842" s="507"/>
      <c r="BA842" s="507"/>
      <c r="BB842" s="507"/>
      <c r="BC842" s="507"/>
      <c r="BD842" s="507"/>
      <c r="BE842" s="507"/>
      <c r="BF842" s="507"/>
      <c r="BG842" s="507"/>
      <c r="BH842" s="507"/>
      <c r="BI842" s="507"/>
      <c r="BJ842" s="507"/>
      <c r="BK842" s="507"/>
      <c r="BL842" s="507"/>
      <c r="BM842" s="507"/>
    </row>
    <row r="843" spans="1:65" ht="27" customHeight="1" x14ac:dyDescent="0.2">
      <c r="A843" s="564"/>
      <c r="B843" s="507"/>
      <c r="C843" s="507"/>
      <c r="D843" s="507"/>
      <c r="E843" s="507"/>
      <c r="F843" s="507"/>
      <c r="G843" s="507"/>
      <c r="H843" s="506"/>
      <c r="I843" s="1014"/>
      <c r="J843" s="506"/>
      <c r="K843" s="557"/>
      <c r="L843" s="506"/>
      <c r="M843" s="506"/>
      <c r="N843" s="506"/>
      <c r="O843" s="506"/>
      <c r="P843" s="1013"/>
      <c r="Q843" s="506"/>
      <c r="R843" s="558"/>
      <c r="S843" s="506"/>
      <c r="T843" s="506"/>
      <c r="U843" s="1012"/>
      <c r="V843" s="743"/>
      <c r="W843" s="506"/>
      <c r="X843" s="742"/>
      <c r="Y843" s="557"/>
      <c r="Z843" s="506"/>
      <c r="AA843" s="507"/>
      <c r="AB843" s="507"/>
      <c r="AC843" s="564"/>
      <c r="AD843" s="507"/>
      <c r="AE843" s="507"/>
      <c r="AF843" s="507"/>
      <c r="AG843" s="507"/>
      <c r="AH843" s="507"/>
      <c r="AI843" s="507"/>
      <c r="AJ843" s="507"/>
      <c r="AK843" s="507"/>
      <c r="AL843" s="507"/>
      <c r="AM843" s="507"/>
      <c r="AN843" s="507"/>
      <c r="AO843" s="507"/>
      <c r="AP843" s="507"/>
      <c r="AQ843" s="563"/>
      <c r="AR843" s="563"/>
      <c r="AS843" s="507"/>
      <c r="AT843" s="507"/>
      <c r="AU843" s="507"/>
      <c r="AV843" s="507"/>
      <c r="AW843" s="507"/>
      <c r="AX843" s="507"/>
      <c r="AY843" s="507"/>
      <c r="AZ843" s="507"/>
      <c r="BA843" s="507"/>
      <c r="BB843" s="507"/>
      <c r="BC843" s="507"/>
      <c r="BD843" s="507"/>
      <c r="BE843" s="507"/>
      <c r="BF843" s="507"/>
      <c r="BG843" s="507"/>
      <c r="BH843" s="507"/>
      <c r="BI843" s="507"/>
      <c r="BJ843" s="507"/>
      <c r="BK843" s="507"/>
      <c r="BL843" s="507"/>
      <c r="BM843" s="507"/>
    </row>
    <row r="844" spans="1:65" ht="27" customHeight="1" x14ac:dyDescent="0.2">
      <c r="A844" s="564"/>
      <c r="B844" s="507"/>
      <c r="C844" s="507"/>
      <c r="D844" s="507"/>
      <c r="E844" s="507"/>
      <c r="F844" s="507"/>
      <c r="G844" s="507"/>
      <c r="H844" s="506"/>
      <c r="I844" s="1014"/>
      <c r="J844" s="506"/>
      <c r="K844" s="557"/>
      <c r="L844" s="506"/>
      <c r="M844" s="506"/>
      <c r="N844" s="506"/>
      <c r="O844" s="506"/>
      <c r="P844" s="1013"/>
      <c r="Q844" s="506"/>
      <c r="R844" s="558"/>
      <c r="S844" s="506"/>
      <c r="T844" s="506"/>
      <c r="U844" s="1012"/>
      <c r="V844" s="743"/>
      <c r="W844" s="506"/>
      <c r="X844" s="742"/>
      <c r="Y844" s="557"/>
      <c r="Z844" s="506"/>
      <c r="AA844" s="507"/>
      <c r="AB844" s="507"/>
      <c r="AC844" s="564"/>
      <c r="AD844" s="507"/>
      <c r="AE844" s="507"/>
      <c r="AF844" s="507"/>
      <c r="AG844" s="507"/>
      <c r="AH844" s="507"/>
      <c r="AI844" s="507"/>
      <c r="AJ844" s="507"/>
      <c r="AK844" s="507"/>
      <c r="AL844" s="507"/>
      <c r="AM844" s="507"/>
      <c r="AN844" s="507"/>
      <c r="AO844" s="507"/>
      <c r="AP844" s="507"/>
      <c r="AQ844" s="563"/>
      <c r="AR844" s="563"/>
      <c r="AS844" s="507"/>
      <c r="AT844" s="507"/>
      <c r="AU844" s="507"/>
      <c r="AV844" s="507"/>
      <c r="AW844" s="507"/>
      <c r="AX844" s="507"/>
      <c r="AY844" s="507"/>
      <c r="AZ844" s="507"/>
      <c r="BA844" s="507"/>
      <c r="BB844" s="507"/>
      <c r="BC844" s="507"/>
      <c r="BD844" s="507"/>
      <c r="BE844" s="507"/>
      <c r="BF844" s="507"/>
      <c r="BG844" s="507"/>
      <c r="BH844" s="507"/>
      <c r="BI844" s="507"/>
      <c r="BJ844" s="507"/>
      <c r="BK844" s="507"/>
      <c r="BL844" s="507"/>
      <c r="BM844" s="507"/>
    </row>
    <row r="845" spans="1:65" ht="27" customHeight="1" x14ac:dyDescent="0.2">
      <c r="A845" s="564"/>
      <c r="B845" s="507"/>
      <c r="C845" s="507"/>
      <c r="D845" s="507"/>
      <c r="E845" s="507"/>
      <c r="F845" s="507"/>
      <c r="G845" s="507"/>
      <c r="H845" s="506"/>
      <c r="I845" s="1014"/>
      <c r="J845" s="506"/>
      <c r="K845" s="557"/>
      <c r="L845" s="506"/>
      <c r="M845" s="506"/>
      <c r="N845" s="506"/>
      <c r="O845" s="506"/>
      <c r="P845" s="1013"/>
      <c r="Q845" s="506"/>
      <c r="R845" s="558"/>
      <c r="S845" s="506"/>
      <c r="T845" s="506"/>
      <c r="U845" s="1012"/>
      <c r="V845" s="743"/>
      <c r="W845" s="506"/>
      <c r="X845" s="742"/>
      <c r="Y845" s="557"/>
      <c r="Z845" s="506"/>
      <c r="AA845" s="507"/>
      <c r="AB845" s="507"/>
      <c r="AC845" s="564"/>
      <c r="AD845" s="507"/>
      <c r="AE845" s="507"/>
      <c r="AF845" s="507"/>
      <c r="AG845" s="507"/>
      <c r="AH845" s="507"/>
      <c r="AI845" s="507"/>
      <c r="AJ845" s="507"/>
      <c r="AK845" s="507"/>
      <c r="AL845" s="507"/>
      <c r="AM845" s="507"/>
      <c r="AN845" s="507"/>
      <c r="AO845" s="507"/>
      <c r="AP845" s="507"/>
      <c r="AQ845" s="563"/>
      <c r="AR845" s="563"/>
      <c r="AS845" s="507"/>
      <c r="AT845" s="507"/>
      <c r="AU845" s="507"/>
      <c r="AV845" s="507"/>
      <c r="AW845" s="507"/>
      <c r="AX845" s="507"/>
      <c r="AY845" s="507"/>
      <c r="AZ845" s="507"/>
      <c r="BA845" s="507"/>
      <c r="BB845" s="507"/>
      <c r="BC845" s="507"/>
      <c r="BD845" s="507"/>
      <c r="BE845" s="507"/>
      <c r="BF845" s="507"/>
      <c r="BG845" s="507"/>
      <c r="BH845" s="507"/>
      <c r="BI845" s="507"/>
      <c r="BJ845" s="507"/>
      <c r="BK845" s="507"/>
      <c r="BL845" s="507"/>
      <c r="BM845" s="507"/>
    </row>
    <row r="846" spans="1:65" ht="27" customHeight="1" x14ac:dyDescent="0.2">
      <c r="A846" s="564"/>
      <c r="B846" s="507"/>
      <c r="C846" s="507"/>
      <c r="D846" s="507"/>
      <c r="E846" s="507"/>
      <c r="F846" s="507"/>
      <c r="G846" s="507"/>
      <c r="H846" s="506"/>
      <c r="I846" s="1014"/>
      <c r="J846" s="506"/>
      <c r="K846" s="557"/>
      <c r="L846" s="506"/>
      <c r="M846" s="506"/>
      <c r="N846" s="506"/>
      <c r="O846" s="506"/>
      <c r="P846" s="1013"/>
      <c r="Q846" s="506"/>
      <c r="R846" s="558"/>
      <c r="S846" s="506"/>
      <c r="T846" s="506"/>
      <c r="U846" s="1012"/>
      <c r="V846" s="743"/>
      <c r="W846" s="506"/>
      <c r="X846" s="742"/>
      <c r="Y846" s="557"/>
      <c r="Z846" s="506"/>
      <c r="AA846" s="507"/>
      <c r="AB846" s="507"/>
      <c r="AC846" s="564"/>
      <c r="AD846" s="507"/>
      <c r="AE846" s="507"/>
      <c r="AF846" s="507"/>
      <c r="AG846" s="507"/>
      <c r="AH846" s="507"/>
      <c r="AI846" s="507"/>
      <c r="AJ846" s="507"/>
      <c r="AK846" s="507"/>
      <c r="AL846" s="507"/>
      <c r="AM846" s="507"/>
      <c r="AN846" s="507"/>
      <c r="AO846" s="507"/>
      <c r="AP846" s="507"/>
      <c r="AQ846" s="563"/>
      <c r="AR846" s="563"/>
      <c r="AS846" s="507"/>
      <c r="AT846" s="507"/>
      <c r="AU846" s="507"/>
      <c r="AV846" s="507"/>
      <c r="AW846" s="507"/>
      <c r="AX846" s="507"/>
      <c r="AY846" s="507"/>
      <c r="AZ846" s="507"/>
      <c r="BA846" s="507"/>
      <c r="BB846" s="507"/>
      <c r="BC846" s="507"/>
      <c r="BD846" s="507"/>
      <c r="BE846" s="507"/>
      <c r="BF846" s="507"/>
      <c r="BG846" s="507"/>
      <c r="BH846" s="507"/>
      <c r="BI846" s="507"/>
      <c r="BJ846" s="507"/>
      <c r="BK846" s="507"/>
      <c r="BL846" s="507"/>
      <c r="BM846" s="507"/>
    </row>
    <row r="847" spans="1:65" ht="27" customHeight="1" x14ac:dyDescent="0.2">
      <c r="A847" s="564"/>
      <c r="B847" s="507"/>
      <c r="C847" s="507"/>
      <c r="D847" s="507"/>
      <c r="E847" s="507"/>
      <c r="F847" s="507"/>
      <c r="G847" s="507"/>
      <c r="H847" s="506"/>
      <c r="I847" s="1014"/>
      <c r="J847" s="506"/>
      <c r="K847" s="557"/>
      <c r="L847" s="506"/>
      <c r="M847" s="506"/>
      <c r="N847" s="506"/>
      <c r="O847" s="506"/>
      <c r="P847" s="1013"/>
      <c r="Q847" s="506"/>
      <c r="R847" s="558"/>
      <c r="S847" s="506"/>
      <c r="T847" s="506"/>
      <c r="U847" s="1012"/>
      <c r="V847" s="743"/>
      <c r="W847" s="506"/>
      <c r="X847" s="742"/>
      <c r="Y847" s="557"/>
      <c r="Z847" s="506"/>
      <c r="AA847" s="507"/>
      <c r="AB847" s="507"/>
      <c r="AC847" s="564"/>
      <c r="AD847" s="507"/>
      <c r="AE847" s="507"/>
      <c r="AF847" s="507"/>
      <c r="AG847" s="507"/>
      <c r="AH847" s="507"/>
      <c r="AI847" s="507"/>
      <c r="AJ847" s="507"/>
      <c r="AK847" s="507"/>
      <c r="AL847" s="507"/>
      <c r="AM847" s="507"/>
      <c r="AN847" s="507"/>
      <c r="AO847" s="507"/>
      <c r="AP847" s="507"/>
      <c r="AQ847" s="563"/>
      <c r="AR847" s="563"/>
      <c r="AS847" s="507"/>
      <c r="AT847" s="507"/>
      <c r="AU847" s="507"/>
      <c r="AV847" s="507"/>
      <c r="AW847" s="507"/>
      <c r="AX847" s="507"/>
      <c r="AY847" s="507"/>
      <c r="AZ847" s="507"/>
      <c r="BA847" s="507"/>
      <c r="BB847" s="507"/>
      <c r="BC847" s="507"/>
      <c r="BD847" s="507"/>
      <c r="BE847" s="507"/>
      <c r="BF847" s="507"/>
      <c r="BG847" s="507"/>
      <c r="BH847" s="507"/>
      <c r="BI847" s="507"/>
      <c r="BJ847" s="507"/>
      <c r="BK847" s="507"/>
      <c r="BL847" s="507"/>
      <c r="BM847" s="507"/>
    </row>
    <row r="848" spans="1:65" ht="27" customHeight="1" x14ac:dyDescent="0.2">
      <c r="A848" s="564"/>
      <c r="B848" s="507"/>
      <c r="C848" s="507"/>
      <c r="D848" s="507"/>
      <c r="E848" s="507"/>
      <c r="F848" s="507"/>
      <c r="G848" s="507"/>
      <c r="H848" s="506"/>
      <c r="I848" s="1014"/>
      <c r="J848" s="506"/>
      <c r="K848" s="557"/>
      <c r="L848" s="506"/>
      <c r="M848" s="506"/>
      <c r="N848" s="506"/>
      <c r="O848" s="506"/>
      <c r="P848" s="1013"/>
      <c r="Q848" s="506"/>
      <c r="R848" s="558"/>
      <c r="S848" s="506"/>
      <c r="T848" s="506"/>
      <c r="U848" s="1012"/>
      <c r="V848" s="743"/>
      <c r="W848" s="506"/>
      <c r="X848" s="742"/>
      <c r="Y848" s="557"/>
      <c r="Z848" s="506"/>
      <c r="AA848" s="507"/>
      <c r="AB848" s="507"/>
      <c r="AC848" s="564"/>
      <c r="AD848" s="507"/>
      <c r="AE848" s="507"/>
      <c r="AF848" s="507"/>
      <c r="AG848" s="507"/>
      <c r="AH848" s="507"/>
      <c r="AI848" s="507"/>
      <c r="AJ848" s="507"/>
      <c r="AK848" s="507"/>
      <c r="AL848" s="507"/>
      <c r="AM848" s="507"/>
      <c r="AN848" s="507"/>
      <c r="AO848" s="507"/>
      <c r="AP848" s="507"/>
      <c r="AQ848" s="563"/>
      <c r="AR848" s="563"/>
      <c r="AS848" s="507"/>
      <c r="AT848" s="507"/>
      <c r="AU848" s="507"/>
      <c r="AV848" s="507"/>
      <c r="AW848" s="507"/>
      <c r="AX848" s="507"/>
      <c r="AY848" s="507"/>
      <c r="AZ848" s="507"/>
      <c r="BA848" s="507"/>
      <c r="BB848" s="507"/>
      <c r="BC848" s="507"/>
      <c r="BD848" s="507"/>
      <c r="BE848" s="507"/>
      <c r="BF848" s="507"/>
      <c r="BG848" s="507"/>
      <c r="BH848" s="507"/>
      <c r="BI848" s="507"/>
      <c r="BJ848" s="507"/>
      <c r="BK848" s="507"/>
      <c r="BL848" s="507"/>
      <c r="BM848" s="507"/>
    </row>
    <row r="849" spans="1:65" ht="27" customHeight="1" x14ac:dyDescent="0.2">
      <c r="A849" s="564"/>
      <c r="B849" s="507"/>
      <c r="C849" s="507"/>
      <c r="D849" s="507"/>
      <c r="E849" s="507"/>
      <c r="F849" s="507"/>
      <c r="G849" s="507"/>
      <c r="H849" s="506"/>
      <c r="I849" s="1014"/>
      <c r="J849" s="506"/>
      <c r="K849" s="557"/>
      <c r="L849" s="506"/>
      <c r="M849" s="506"/>
      <c r="N849" s="506"/>
      <c r="O849" s="506"/>
      <c r="P849" s="1013"/>
      <c r="Q849" s="506"/>
      <c r="R849" s="558"/>
      <c r="S849" s="506"/>
      <c r="T849" s="506"/>
      <c r="U849" s="1012"/>
      <c r="V849" s="743"/>
      <c r="W849" s="506"/>
      <c r="X849" s="742"/>
      <c r="Y849" s="557"/>
      <c r="Z849" s="506"/>
      <c r="AA849" s="507"/>
      <c r="AB849" s="507"/>
      <c r="AC849" s="564"/>
      <c r="AD849" s="507"/>
      <c r="AE849" s="507"/>
      <c r="AF849" s="507"/>
      <c r="AG849" s="507"/>
      <c r="AH849" s="507"/>
      <c r="AI849" s="507"/>
      <c r="AJ849" s="507"/>
      <c r="AK849" s="507"/>
      <c r="AL849" s="507"/>
      <c r="AM849" s="507"/>
      <c r="AN849" s="507"/>
      <c r="AO849" s="507"/>
      <c r="AP849" s="507"/>
      <c r="AQ849" s="563"/>
      <c r="AR849" s="563"/>
      <c r="AS849" s="507"/>
      <c r="AT849" s="507"/>
      <c r="AU849" s="507"/>
      <c r="AV849" s="507"/>
      <c r="AW849" s="507"/>
      <c r="AX849" s="507"/>
      <c r="AY849" s="507"/>
      <c r="AZ849" s="507"/>
      <c r="BA849" s="507"/>
      <c r="BB849" s="507"/>
      <c r="BC849" s="507"/>
      <c r="BD849" s="507"/>
      <c r="BE849" s="507"/>
      <c r="BF849" s="507"/>
      <c r="BG849" s="507"/>
      <c r="BH849" s="507"/>
      <c r="BI849" s="507"/>
      <c r="BJ849" s="507"/>
      <c r="BK849" s="507"/>
      <c r="BL849" s="507"/>
      <c r="BM849" s="507"/>
    </row>
    <row r="850" spans="1:65" ht="27" customHeight="1" x14ac:dyDescent="0.2">
      <c r="A850" s="564"/>
      <c r="B850" s="507"/>
      <c r="C850" s="507"/>
      <c r="D850" s="507"/>
      <c r="E850" s="507"/>
      <c r="F850" s="507"/>
      <c r="G850" s="507"/>
      <c r="H850" s="506"/>
      <c r="I850" s="1014"/>
      <c r="J850" s="506"/>
      <c r="K850" s="557"/>
      <c r="L850" s="506"/>
      <c r="M850" s="506"/>
      <c r="N850" s="506"/>
      <c r="O850" s="506"/>
      <c r="P850" s="1013"/>
      <c r="Q850" s="506"/>
      <c r="R850" s="558"/>
      <c r="S850" s="506"/>
      <c r="T850" s="506"/>
      <c r="U850" s="1012"/>
      <c r="V850" s="743"/>
      <c r="W850" s="506"/>
      <c r="X850" s="742"/>
      <c r="Y850" s="557"/>
      <c r="Z850" s="506"/>
      <c r="AA850" s="507"/>
      <c r="AB850" s="507"/>
      <c r="AC850" s="564"/>
      <c r="AD850" s="507"/>
      <c r="AE850" s="507"/>
      <c r="AF850" s="507"/>
      <c r="AG850" s="507"/>
      <c r="AH850" s="507"/>
      <c r="AI850" s="507"/>
      <c r="AJ850" s="507"/>
      <c r="AK850" s="507"/>
      <c r="AL850" s="507"/>
      <c r="AM850" s="507"/>
      <c r="AN850" s="507"/>
      <c r="AO850" s="507"/>
      <c r="AP850" s="507"/>
      <c r="AQ850" s="563"/>
      <c r="AR850" s="563"/>
      <c r="AS850" s="507"/>
      <c r="AT850" s="507"/>
      <c r="AU850" s="507"/>
      <c r="AV850" s="507"/>
      <c r="AW850" s="507"/>
      <c r="AX850" s="507"/>
      <c r="AY850" s="507"/>
      <c r="AZ850" s="507"/>
      <c r="BA850" s="507"/>
      <c r="BB850" s="507"/>
      <c r="BC850" s="507"/>
      <c r="BD850" s="507"/>
      <c r="BE850" s="507"/>
      <c r="BF850" s="507"/>
      <c r="BG850" s="507"/>
      <c r="BH850" s="507"/>
      <c r="BI850" s="507"/>
      <c r="BJ850" s="507"/>
      <c r="BK850" s="507"/>
      <c r="BL850" s="507"/>
      <c r="BM850" s="507"/>
    </row>
    <row r="851" spans="1:65" ht="27" customHeight="1" x14ac:dyDescent="0.2">
      <c r="A851" s="564"/>
      <c r="B851" s="507"/>
      <c r="C851" s="507"/>
      <c r="D851" s="507"/>
      <c r="E851" s="507"/>
      <c r="F851" s="507"/>
      <c r="G851" s="507"/>
      <c r="H851" s="506"/>
      <c r="I851" s="1014"/>
      <c r="J851" s="506"/>
      <c r="K851" s="557"/>
      <c r="L851" s="506"/>
      <c r="M851" s="506"/>
      <c r="N851" s="506"/>
      <c r="O851" s="506"/>
      <c r="P851" s="1013"/>
      <c r="Q851" s="506"/>
      <c r="R851" s="558"/>
      <c r="S851" s="506"/>
      <c r="T851" s="506"/>
      <c r="U851" s="1012"/>
      <c r="V851" s="743"/>
      <c r="W851" s="506"/>
      <c r="X851" s="742"/>
      <c r="Y851" s="557"/>
      <c r="Z851" s="506"/>
      <c r="AA851" s="507"/>
      <c r="AB851" s="507"/>
      <c r="AC851" s="564"/>
      <c r="AD851" s="507"/>
      <c r="AE851" s="507"/>
      <c r="AF851" s="507"/>
      <c r="AG851" s="507"/>
      <c r="AH851" s="507"/>
      <c r="AI851" s="507"/>
      <c r="AJ851" s="507"/>
      <c r="AK851" s="507"/>
      <c r="AL851" s="507"/>
      <c r="AM851" s="507"/>
      <c r="AN851" s="507"/>
      <c r="AO851" s="507"/>
      <c r="AP851" s="507"/>
      <c r="AQ851" s="563"/>
      <c r="AR851" s="563"/>
      <c r="AS851" s="507"/>
      <c r="AT851" s="507"/>
      <c r="AU851" s="507"/>
      <c r="AV851" s="507"/>
      <c r="AW851" s="507"/>
      <c r="AX851" s="507"/>
      <c r="AY851" s="507"/>
      <c r="AZ851" s="507"/>
      <c r="BA851" s="507"/>
      <c r="BB851" s="507"/>
      <c r="BC851" s="507"/>
      <c r="BD851" s="507"/>
      <c r="BE851" s="507"/>
      <c r="BF851" s="507"/>
      <c r="BG851" s="507"/>
      <c r="BH851" s="507"/>
      <c r="BI851" s="507"/>
      <c r="BJ851" s="507"/>
      <c r="BK851" s="507"/>
      <c r="BL851" s="507"/>
      <c r="BM851" s="507"/>
    </row>
    <row r="852" spans="1:65" ht="27" customHeight="1" x14ac:dyDescent="0.2">
      <c r="A852" s="564"/>
      <c r="B852" s="507"/>
      <c r="C852" s="507"/>
      <c r="D852" s="507"/>
      <c r="E852" s="507"/>
      <c r="F852" s="507"/>
      <c r="G852" s="507"/>
      <c r="H852" s="506"/>
      <c r="I852" s="1014"/>
      <c r="J852" s="506"/>
      <c r="K852" s="557"/>
      <c r="L852" s="506"/>
      <c r="M852" s="506"/>
      <c r="N852" s="506"/>
      <c r="O852" s="506"/>
      <c r="P852" s="1013"/>
      <c r="Q852" s="506"/>
      <c r="R852" s="558"/>
      <c r="S852" s="506"/>
      <c r="T852" s="506"/>
      <c r="U852" s="1012"/>
      <c r="V852" s="743"/>
      <c r="W852" s="506"/>
      <c r="X852" s="742"/>
      <c r="Y852" s="557"/>
      <c r="Z852" s="506"/>
      <c r="AA852" s="507"/>
      <c r="AB852" s="507"/>
      <c r="AC852" s="564"/>
      <c r="AD852" s="507"/>
      <c r="AE852" s="507"/>
      <c r="AF852" s="507"/>
      <c r="AG852" s="507"/>
      <c r="AH852" s="507"/>
      <c r="AI852" s="507"/>
      <c r="AJ852" s="507"/>
      <c r="AK852" s="507"/>
      <c r="AL852" s="507"/>
      <c r="AM852" s="507"/>
      <c r="AN852" s="507"/>
      <c r="AO852" s="507"/>
      <c r="AP852" s="507"/>
      <c r="AQ852" s="563"/>
      <c r="AR852" s="563"/>
      <c r="AS852" s="507"/>
      <c r="AT852" s="507"/>
      <c r="AU852" s="507"/>
      <c r="AV852" s="507"/>
      <c r="AW852" s="507"/>
      <c r="AX852" s="507"/>
      <c r="AY852" s="507"/>
      <c r="AZ852" s="507"/>
      <c r="BA852" s="507"/>
      <c r="BB852" s="507"/>
      <c r="BC852" s="507"/>
      <c r="BD852" s="507"/>
      <c r="BE852" s="507"/>
      <c r="BF852" s="507"/>
      <c r="BG852" s="507"/>
      <c r="BH852" s="507"/>
      <c r="BI852" s="507"/>
      <c r="BJ852" s="507"/>
      <c r="BK852" s="507"/>
      <c r="BL852" s="507"/>
      <c r="BM852" s="507"/>
    </row>
    <row r="853" spans="1:65" ht="27" customHeight="1" x14ac:dyDescent="0.2">
      <c r="A853" s="564"/>
      <c r="B853" s="507"/>
      <c r="C853" s="507"/>
      <c r="D853" s="507"/>
      <c r="E853" s="507"/>
      <c r="F853" s="507"/>
      <c r="G853" s="507"/>
      <c r="H853" s="506"/>
      <c r="I853" s="1014"/>
      <c r="J853" s="506"/>
      <c r="K853" s="557"/>
      <c r="L853" s="506"/>
      <c r="M853" s="506"/>
      <c r="N853" s="506"/>
      <c r="O853" s="506"/>
      <c r="P853" s="1013"/>
      <c r="Q853" s="506"/>
      <c r="R853" s="558"/>
      <c r="S853" s="506"/>
      <c r="T853" s="506"/>
      <c r="U853" s="1012"/>
      <c r="V853" s="743"/>
      <c r="W853" s="506"/>
      <c r="X853" s="742"/>
      <c r="Y853" s="557"/>
      <c r="Z853" s="506"/>
      <c r="AA853" s="507"/>
      <c r="AB853" s="507"/>
      <c r="AC853" s="564"/>
      <c r="AD853" s="507"/>
      <c r="AE853" s="507"/>
      <c r="AF853" s="507"/>
      <c r="AG853" s="507"/>
      <c r="AH853" s="507"/>
      <c r="AI853" s="507"/>
      <c r="AJ853" s="507"/>
      <c r="AK853" s="507"/>
      <c r="AL853" s="507"/>
      <c r="AM853" s="507"/>
      <c r="AN853" s="507"/>
      <c r="AO853" s="507"/>
      <c r="AP853" s="507"/>
      <c r="AQ853" s="563"/>
      <c r="AR853" s="563"/>
      <c r="AS853" s="507"/>
      <c r="AT853" s="507"/>
      <c r="AU853" s="507"/>
      <c r="AV853" s="507"/>
      <c r="AW853" s="507"/>
      <c r="AX853" s="507"/>
      <c r="AY853" s="507"/>
      <c r="AZ853" s="507"/>
      <c r="BA853" s="507"/>
      <c r="BB853" s="507"/>
      <c r="BC853" s="507"/>
      <c r="BD853" s="507"/>
      <c r="BE853" s="507"/>
      <c r="BF853" s="507"/>
      <c r="BG853" s="507"/>
      <c r="BH853" s="507"/>
      <c r="BI853" s="507"/>
      <c r="BJ853" s="507"/>
      <c r="BK853" s="507"/>
      <c r="BL853" s="507"/>
      <c r="BM853" s="507"/>
    </row>
    <row r="854" spans="1:65" ht="27" customHeight="1" x14ac:dyDescent="0.2">
      <c r="A854" s="564"/>
      <c r="B854" s="507"/>
      <c r="C854" s="507"/>
      <c r="D854" s="507"/>
      <c r="E854" s="507"/>
      <c r="F854" s="507"/>
      <c r="G854" s="507"/>
      <c r="H854" s="506"/>
      <c r="I854" s="1014"/>
      <c r="J854" s="506"/>
      <c r="K854" s="557"/>
      <c r="L854" s="506"/>
      <c r="M854" s="506"/>
      <c r="N854" s="506"/>
      <c r="O854" s="506"/>
      <c r="P854" s="1013"/>
      <c r="Q854" s="506"/>
      <c r="R854" s="558"/>
      <c r="S854" s="506"/>
      <c r="T854" s="506"/>
      <c r="U854" s="1012"/>
      <c r="V854" s="743"/>
      <c r="W854" s="506"/>
      <c r="X854" s="742"/>
      <c r="Y854" s="557"/>
      <c r="Z854" s="506"/>
      <c r="AA854" s="507"/>
      <c r="AB854" s="507"/>
      <c r="AC854" s="564"/>
      <c r="AD854" s="507"/>
      <c r="AE854" s="507"/>
      <c r="AF854" s="507"/>
      <c r="AG854" s="507"/>
      <c r="AH854" s="507"/>
      <c r="AI854" s="507"/>
      <c r="AJ854" s="507"/>
      <c r="AK854" s="507"/>
      <c r="AL854" s="507"/>
      <c r="AM854" s="507"/>
      <c r="AN854" s="507"/>
      <c r="AO854" s="507"/>
      <c r="AP854" s="507"/>
      <c r="AQ854" s="563"/>
      <c r="AR854" s="563"/>
      <c r="AS854" s="507"/>
      <c r="AT854" s="507"/>
      <c r="AU854" s="507"/>
      <c r="AV854" s="507"/>
      <c r="AW854" s="507"/>
      <c r="AX854" s="507"/>
      <c r="AY854" s="507"/>
      <c r="AZ854" s="507"/>
      <c r="BA854" s="507"/>
      <c r="BB854" s="507"/>
      <c r="BC854" s="507"/>
      <c r="BD854" s="507"/>
      <c r="BE854" s="507"/>
      <c r="BF854" s="507"/>
      <c r="BG854" s="507"/>
      <c r="BH854" s="507"/>
      <c r="BI854" s="507"/>
      <c r="BJ854" s="507"/>
      <c r="BK854" s="507"/>
      <c r="BL854" s="507"/>
      <c r="BM854" s="507"/>
    </row>
    <row r="855" spans="1:65" ht="27" customHeight="1" x14ac:dyDescent="0.2">
      <c r="A855" s="564"/>
      <c r="B855" s="507"/>
      <c r="C855" s="507"/>
      <c r="D855" s="507"/>
      <c r="E855" s="507"/>
      <c r="F855" s="507"/>
      <c r="G855" s="507"/>
      <c r="H855" s="506"/>
      <c r="I855" s="1014"/>
      <c r="J855" s="506"/>
      <c r="K855" s="557"/>
      <c r="L855" s="506"/>
      <c r="M855" s="506"/>
      <c r="N855" s="506"/>
      <c r="O855" s="506"/>
      <c r="P855" s="1013"/>
      <c r="Q855" s="506"/>
      <c r="R855" s="558"/>
      <c r="S855" s="506"/>
      <c r="T855" s="506"/>
      <c r="U855" s="1012"/>
      <c r="V855" s="743"/>
      <c r="W855" s="506"/>
      <c r="X855" s="742"/>
      <c r="Y855" s="557"/>
      <c r="Z855" s="506"/>
      <c r="AA855" s="507"/>
      <c r="AB855" s="507"/>
      <c r="AC855" s="564"/>
      <c r="AD855" s="507"/>
      <c r="AE855" s="507"/>
      <c r="AF855" s="507"/>
      <c r="AG855" s="507"/>
      <c r="AH855" s="507"/>
      <c r="AI855" s="507"/>
      <c r="AJ855" s="507"/>
      <c r="AK855" s="507"/>
      <c r="AL855" s="507"/>
      <c r="AM855" s="507"/>
      <c r="AN855" s="507"/>
      <c r="AO855" s="507"/>
      <c r="AP855" s="507"/>
      <c r="AQ855" s="563"/>
      <c r="AR855" s="563"/>
      <c r="AS855" s="507"/>
      <c r="AT855" s="507"/>
      <c r="AU855" s="507"/>
      <c r="AV855" s="507"/>
      <c r="AW855" s="507"/>
      <c r="AX855" s="507"/>
      <c r="AY855" s="507"/>
      <c r="AZ855" s="507"/>
      <c r="BA855" s="507"/>
      <c r="BB855" s="507"/>
      <c r="BC855" s="507"/>
      <c r="BD855" s="507"/>
      <c r="BE855" s="507"/>
      <c r="BF855" s="507"/>
      <c r="BG855" s="507"/>
      <c r="BH855" s="507"/>
      <c r="BI855" s="507"/>
      <c r="BJ855" s="507"/>
      <c r="BK855" s="507"/>
      <c r="BL855" s="507"/>
      <c r="BM855" s="507"/>
    </row>
    <row r="856" spans="1:65" ht="27" customHeight="1" x14ac:dyDescent="0.2">
      <c r="A856" s="564"/>
      <c r="B856" s="507"/>
      <c r="C856" s="507"/>
      <c r="D856" s="507"/>
      <c r="E856" s="507"/>
      <c r="F856" s="507"/>
      <c r="G856" s="507"/>
      <c r="H856" s="506"/>
      <c r="I856" s="1014"/>
      <c r="J856" s="506"/>
      <c r="K856" s="557"/>
      <c r="L856" s="506"/>
      <c r="M856" s="506"/>
      <c r="N856" s="506"/>
      <c r="O856" s="506"/>
      <c r="P856" s="1013"/>
      <c r="Q856" s="506"/>
      <c r="R856" s="558"/>
      <c r="S856" s="506"/>
      <c r="T856" s="506"/>
      <c r="U856" s="1012"/>
      <c r="V856" s="743"/>
      <c r="W856" s="506"/>
      <c r="X856" s="742"/>
      <c r="Y856" s="557"/>
      <c r="Z856" s="506"/>
      <c r="AA856" s="507"/>
      <c r="AB856" s="507"/>
      <c r="AC856" s="564"/>
      <c r="AD856" s="507"/>
      <c r="AE856" s="507"/>
      <c r="AF856" s="507"/>
      <c r="AG856" s="507"/>
      <c r="AH856" s="507"/>
      <c r="AI856" s="507"/>
      <c r="AJ856" s="507"/>
      <c r="AK856" s="507"/>
      <c r="AL856" s="507"/>
      <c r="AM856" s="507"/>
      <c r="AN856" s="507"/>
      <c r="AO856" s="507"/>
      <c r="AP856" s="507"/>
      <c r="AQ856" s="563"/>
      <c r="AR856" s="563"/>
      <c r="AS856" s="507"/>
      <c r="AT856" s="507"/>
      <c r="AU856" s="507"/>
      <c r="AV856" s="507"/>
      <c r="AW856" s="507"/>
      <c r="AX856" s="507"/>
      <c r="AY856" s="507"/>
      <c r="AZ856" s="507"/>
      <c r="BA856" s="507"/>
      <c r="BB856" s="507"/>
      <c r="BC856" s="507"/>
      <c r="BD856" s="507"/>
      <c r="BE856" s="507"/>
      <c r="BF856" s="507"/>
      <c r="BG856" s="507"/>
      <c r="BH856" s="507"/>
      <c r="BI856" s="507"/>
      <c r="BJ856" s="507"/>
      <c r="BK856" s="507"/>
      <c r="BL856" s="507"/>
      <c r="BM856" s="507"/>
    </row>
    <row r="857" spans="1:65" ht="27" customHeight="1" x14ac:dyDescent="0.2">
      <c r="A857" s="564"/>
      <c r="B857" s="507"/>
      <c r="C857" s="507"/>
      <c r="D857" s="507"/>
      <c r="E857" s="507"/>
      <c r="F857" s="507"/>
      <c r="G857" s="507"/>
      <c r="H857" s="506"/>
      <c r="I857" s="1014"/>
      <c r="J857" s="506"/>
      <c r="K857" s="557"/>
      <c r="L857" s="506"/>
      <c r="M857" s="506"/>
      <c r="N857" s="506"/>
      <c r="O857" s="506"/>
      <c r="P857" s="1013"/>
      <c r="Q857" s="506"/>
      <c r="R857" s="558"/>
      <c r="S857" s="506"/>
      <c r="T857" s="506"/>
      <c r="U857" s="1012"/>
      <c r="V857" s="743"/>
      <c r="W857" s="506"/>
      <c r="X857" s="742"/>
      <c r="Y857" s="557"/>
      <c r="Z857" s="506"/>
      <c r="AA857" s="507"/>
      <c r="AB857" s="507"/>
      <c r="AC857" s="564"/>
      <c r="AD857" s="507"/>
      <c r="AE857" s="507"/>
      <c r="AF857" s="507"/>
      <c r="AG857" s="507"/>
      <c r="AH857" s="507"/>
      <c r="AI857" s="507"/>
      <c r="AJ857" s="507"/>
      <c r="AK857" s="507"/>
      <c r="AL857" s="507"/>
      <c r="AM857" s="507"/>
      <c r="AN857" s="507"/>
      <c r="AO857" s="507"/>
      <c r="AP857" s="507"/>
      <c r="AQ857" s="563"/>
      <c r="AR857" s="563"/>
      <c r="AS857" s="507"/>
      <c r="AT857" s="507"/>
      <c r="AU857" s="507"/>
      <c r="AV857" s="507"/>
      <c r="AW857" s="507"/>
      <c r="AX857" s="507"/>
      <c r="AY857" s="507"/>
      <c r="AZ857" s="507"/>
      <c r="BA857" s="507"/>
      <c r="BB857" s="507"/>
      <c r="BC857" s="507"/>
      <c r="BD857" s="507"/>
      <c r="BE857" s="507"/>
      <c r="BF857" s="507"/>
      <c r="BG857" s="507"/>
      <c r="BH857" s="507"/>
      <c r="BI857" s="507"/>
      <c r="BJ857" s="507"/>
      <c r="BK857" s="507"/>
      <c r="BL857" s="507"/>
      <c r="BM857" s="507"/>
    </row>
    <row r="858" spans="1:65" ht="27" customHeight="1" x14ac:dyDescent="0.2">
      <c r="A858" s="564"/>
      <c r="B858" s="507"/>
      <c r="C858" s="507"/>
      <c r="D858" s="507"/>
      <c r="E858" s="507"/>
      <c r="F858" s="507"/>
      <c r="G858" s="507"/>
      <c r="H858" s="506"/>
      <c r="I858" s="1014"/>
      <c r="J858" s="506"/>
      <c r="K858" s="557"/>
      <c r="L858" s="506"/>
      <c r="M858" s="506"/>
      <c r="N858" s="506"/>
      <c r="O858" s="506"/>
      <c r="P858" s="1013"/>
      <c r="Q858" s="506"/>
      <c r="R858" s="558"/>
      <c r="S858" s="506"/>
      <c r="T858" s="506"/>
      <c r="U858" s="1012"/>
      <c r="V858" s="743"/>
      <c r="W858" s="506"/>
      <c r="X858" s="742"/>
      <c r="Y858" s="557"/>
      <c r="Z858" s="506"/>
      <c r="AA858" s="507"/>
      <c r="AB858" s="507"/>
      <c r="AC858" s="564"/>
      <c r="AD858" s="507"/>
      <c r="AE858" s="507"/>
      <c r="AF858" s="507"/>
      <c r="AG858" s="507"/>
      <c r="AH858" s="507"/>
      <c r="AI858" s="507"/>
      <c r="AJ858" s="507"/>
      <c r="AK858" s="507"/>
      <c r="AL858" s="507"/>
      <c r="AM858" s="507"/>
      <c r="AN858" s="507"/>
      <c r="AO858" s="507"/>
      <c r="AP858" s="507"/>
      <c r="AQ858" s="563"/>
      <c r="AR858" s="563"/>
      <c r="AS858" s="507"/>
      <c r="AT858" s="507"/>
      <c r="AU858" s="507"/>
      <c r="AV858" s="507"/>
      <c r="AW858" s="507"/>
      <c r="AX858" s="507"/>
      <c r="AY858" s="507"/>
      <c r="AZ858" s="507"/>
      <c r="BA858" s="507"/>
      <c r="BB858" s="507"/>
      <c r="BC858" s="507"/>
      <c r="BD858" s="507"/>
      <c r="BE858" s="507"/>
      <c r="BF858" s="507"/>
      <c r="BG858" s="507"/>
      <c r="BH858" s="507"/>
      <c r="BI858" s="507"/>
      <c r="BJ858" s="507"/>
      <c r="BK858" s="507"/>
      <c r="BL858" s="507"/>
      <c r="BM858" s="507"/>
    </row>
    <row r="859" spans="1:65" ht="27" customHeight="1" x14ac:dyDescent="0.2">
      <c r="A859" s="564"/>
      <c r="B859" s="507"/>
      <c r="C859" s="507"/>
      <c r="D859" s="507"/>
      <c r="E859" s="507"/>
      <c r="F859" s="507"/>
      <c r="G859" s="507"/>
      <c r="H859" s="506"/>
      <c r="I859" s="1014"/>
      <c r="J859" s="506"/>
      <c r="K859" s="557"/>
      <c r="L859" s="506"/>
      <c r="M859" s="506"/>
      <c r="N859" s="506"/>
      <c r="O859" s="506"/>
      <c r="P859" s="1013"/>
      <c r="Q859" s="506"/>
      <c r="R859" s="558"/>
      <c r="S859" s="506"/>
      <c r="T859" s="506"/>
      <c r="U859" s="1012"/>
      <c r="V859" s="743"/>
      <c r="W859" s="506"/>
      <c r="X859" s="742"/>
      <c r="Y859" s="557"/>
      <c r="Z859" s="506"/>
      <c r="AA859" s="507"/>
      <c r="AB859" s="507"/>
      <c r="AC859" s="564"/>
      <c r="AD859" s="507"/>
      <c r="AE859" s="507"/>
      <c r="AF859" s="507"/>
      <c r="AG859" s="507"/>
      <c r="AH859" s="507"/>
      <c r="AI859" s="507"/>
      <c r="AJ859" s="507"/>
      <c r="AK859" s="507"/>
      <c r="AL859" s="507"/>
      <c r="AM859" s="507"/>
      <c r="AN859" s="507"/>
      <c r="AO859" s="507"/>
      <c r="AP859" s="507"/>
      <c r="AQ859" s="563"/>
      <c r="AR859" s="563"/>
      <c r="AS859" s="507"/>
      <c r="AT859" s="507"/>
      <c r="AU859" s="507"/>
      <c r="AV859" s="507"/>
      <c r="AW859" s="507"/>
      <c r="AX859" s="507"/>
      <c r="AY859" s="507"/>
      <c r="AZ859" s="507"/>
      <c r="BA859" s="507"/>
      <c r="BB859" s="507"/>
      <c r="BC859" s="507"/>
      <c r="BD859" s="507"/>
      <c r="BE859" s="507"/>
      <c r="BF859" s="507"/>
      <c r="BG859" s="507"/>
      <c r="BH859" s="507"/>
      <c r="BI859" s="507"/>
      <c r="BJ859" s="507"/>
      <c r="BK859" s="507"/>
      <c r="BL859" s="507"/>
      <c r="BM859" s="507"/>
    </row>
    <row r="860" spans="1:65" ht="27" customHeight="1" x14ac:dyDescent="0.2">
      <c r="A860" s="564"/>
      <c r="B860" s="507"/>
      <c r="C860" s="507"/>
      <c r="D860" s="507"/>
      <c r="E860" s="507"/>
      <c r="F860" s="507"/>
      <c r="G860" s="507"/>
      <c r="H860" s="506"/>
      <c r="I860" s="1014"/>
      <c r="J860" s="506"/>
      <c r="K860" s="557"/>
      <c r="L860" s="506"/>
      <c r="M860" s="506"/>
      <c r="N860" s="506"/>
      <c r="O860" s="506"/>
      <c r="P860" s="1013"/>
      <c r="Q860" s="506"/>
      <c r="R860" s="558"/>
      <c r="S860" s="506"/>
      <c r="T860" s="506"/>
      <c r="U860" s="1012"/>
      <c r="V860" s="743"/>
      <c r="W860" s="506"/>
      <c r="X860" s="742"/>
      <c r="Y860" s="557"/>
      <c r="Z860" s="506"/>
      <c r="AA860" s="507"/>
      <c r="AB860" s="507"/>
      <c r="AC860" s="564"/>
      <c r="AD860" s="507"/>
      <c r="AE860" s="507"/>
      <c r="AF860" s="507"/>
      <c r="AG860" s="507"/>
      <c r="AH860" s="507"/>
      <c r="AI860" s="507"/>
      <c r="AJ860" s="507"/>
      <c r="AK860" s="507"/>
      <c r="AL860" s="507"/>
      <c r="AM860" s="507"/>
      <c r="AN860" s="507"/>
      <c r="AO860" s="507"/>
      <c r="AP860" s="507"/>
      <c r="AQ860" s="563"/>
      <c r="AR860" s="563"/>
      <c r="AS860" s="507"/>
      <c r="AT860" s="507"/>
      <c r="AU860" s="507"/>
      <c r="AV860" s="507"/>
      <c r="AW860" s="507"/>
      <c r="AX860" s="507"/>
      <c r="AY860" s="507"/>
      <c r="AZ860" s="507"/>
      <c r="BA860" s="507"/>
      <c r="BB860" s="507"/>
      <c r="BC860" s="507"/>
      <c r="BD860" s="507"/>
      <c r="BE860" s="507"/>
      <c r="BF860" s="507"/>
      <c r="BG860" s="507"/>
      <c r="BH860" s="507"/>
      <c r="BI860" s="507"/>
      <c r="BJ860" s="507"/>
      <c r="BK860" s="507"/>
      <c r="BL860" s="507"/>
      <c r="BM860" s="507"/>
    </row>
    <row r="861" spans="1:65" ht="27" customHeight="1" x14ac:dyDescent="0.2">
      <c r="A861" s="564"/>
      <c r="B861" s="507"/>
      <c r="C861" s="507"/>
      <c r="D861" s="507"/>
      <c r="E861" s="507"/>
      <c r="F861" s="507"/>
      <c r="G861" s="507"/>
      <c r="H861" s="506"/>
      <c r="I861" s="1014"/>
      <c r="J861" s="506"/>
      <c r="K861" s="557"/>
      <c r="L861" s="506"/>
      <c r="M861" s="506"/>
      <c r="N861" s="506"/>
      <c r="O861" s="506"/>
      <c r="P861" s="1013"/>
      <c r="Q861" s="506"/>
      <c r="R861" s="558"/>
      <c r="S861" s="506"/>
      <c r="T861" s="506"/>
      <c r="U861" s="1012"/>
      <c r="V861" s="743"/>
      <c r="W861" s="506"/>
      <c r="X861" s="742"/>
      <c r="Y861" s="557"/>
      <c r="Z861" s="506"/>
      <c r="AA861" s="507"/>
      <c r="AB861" s="507"/>
      <c r="AC861" s="564"/>
      <c r="AD861" s="507"/>
      <c r="AE861" s="507"/>
      <c r="AF861" s="507"/>
      <c r="AG861" s="507"/>
      <c r="AH861" s="507"/>
      <c r="AI861" s="507"/>
      <c r="AJ861" s="507"/>
      <c r="AK861" s="507"/>
      <c r="AL861" s="507"/>
      <c r="AM861" s="507"/>
      <c r="AN861" s="507"/>
      <c r="AO861" s="507"/>
      <c r="AP861" s="507"/>
      <c r="AQ861" s="563"/>
      <c r="AR861" s="563"/>
      <c r="AS861" s="507"/>
      <c r="AT861" s="507"/>
      <c r="AU861" s="507"/>
      <c r="AV861" s="507"/>
      <c r="AW861" s="507"/>
      <c r="AX861" s="507"/>
      <c r="AY861" s="507"/>
      <c r="AZ861" s="507"/>
      <c r="BA861" s="507"/>
      <c r="BB861" s="507"/>
      <c r="BC861" s="507"/>
      <c r="BD861" s="507"/>
      <c r="BE861" s="507"/>
      <c r="BF861" s="507"/>
      <c r="BG861" s="507"/>
      <c r="BH861" s="507"/>
      <c r="BI861" s="507"/>
      <c r="BJ861" s="507"/>
      <c r="BK861" s="507"/>
      <c r="BL861" s="507"/>
      <c r="BM861" s="507"/>
    </row>
    <row r="862" spans="1:65" ht="27" customHeight="1" x14ac:dyDescent="0.2">
      <c r="A862" s="564"/>
      <c r="B862" s="507"/>
      <c r="C862" s="507"/>
      <c r="D862" s="507"/>
      <c r="E862" s="507"/>
      <c r="F862" s="507"/>
      <c r="G862" s="507"/>
      <c r="H862" s="506"/>
      <c r="I862" s="1014"/>
      <c r="J862" s="506"/>
      <c r="K862" s="557"/>
      <c r="L862" s="506"/>
      <c r="M862" s="506"/>
      <c r="N862" s="506"/>
      <c r="O862" s="506"/>
      <c r="P862" s="1013"/>
      <c r="Q862" s="506"/>
      <c r="R862" s="558"/>
      <c r="S862" s="506"/>
      <c r="T862" s="506"/>
      <c r="U862" s="1012"/>
      <c r="V862" s="743"/>
      <c r="W862" s="506"/>
      <c r="X862" s="742"/>
      <c r="Y862" s="557"/>
      <c r="Z862" s="506"/>
      <c r="AA862" s="507"/>
      <c r="AB862" s="507"/>
      <c r="AC862" s="564"/>
      <c r="AD862" s="507"/>
      <c r="AE862" s="507"/>
      <c r="AF862" s="507"/>
      <c r="AG862" s="507"/>
      <c r="AH862" s="507"/>
      <c r="AI862" s="507"/>
      <c r="AJ862" s="507"/>
      <c r="AK862" s="507"/>
      <c r="AL862" s="507"/>
      <c r="AM862" s="507"/>
      <c r="AN862" s="507"/>
      <c r="AO862" s="507"/>
      <c r="AP862" s="507"/>
      <c r="AQ862" s="563"/>
      <c r="AR862" s="563"/>
      <c r="AS862" s="507"/>
      <c r="AT862" s="507"/>
      <c r="AU862" s="507"/>
      <c r="AV862" s="507"/>
      <c r="AW862" s="507"/>
      <c r="AX862" s="507"/>
      <c r="AY862" s="507"/>
      <c r="AZ862" s="507"/>
      <c r="BA862" s="507"/>
      <c r="BB862" s="507"/>
      <c r="BC862" s="507"/>
      <c r="BD862" s="507"/>
      <c r="BE862" s="507"/>
      <c r="BF862" s="507"/>
      <c r="BG862" s="507"/>
      <c r="BH862" s="507"/>
      <c r="BI862" s="507"/>
      <c r="BJ862" s="507"/>
      <c r="BK862" s="507"/>
      <c r="BL862" s="507"/>
      <c r="BM862" s="507"/>
    </row>
    <row r="863" spans="1:65" ht="27" customHeight="1" x14ac:dyDescent="0.2">
      <c r="A863" s="564"/>
      <c r="B863" s="507"/>
      <c r="C863" s="507"/>
      <c r="D863" s="507"/>
      <c r="E863" s="507"/>
      <c r="F863" s="507"/>
      <c r="G863" s="507"/>
      <c r="H863" s="506"/>
      <c r="I863" s="1014"/>
      <c r="J863" s="506"/>
      <c r="K863" s="557"/>
      <c r="L863" s="506"/>
      <c r="M863" s="506"/>
      <c r="N863" s="506"/>
      <c r="O863" s="506"/>
      <c r="P863" s="1013"/>
      <c r="Q863" s="506"/>
      <c r="R863" s="558"/>
      <c r="S863" s="506"/>
      <c r="T863" s="506"/>
      <c r="U863" s="1012"/>
      <c r="V863" s="743"/>
      <c r="W863" s="506"/>
      <c r="X863" s="742"/>
      <c r="Y863" s="557"/>
      <c r="Z863" s="506"/>
      <c r="AA863" s="507"/>
      <c r="AB863" s="507"/>
      <c r="AC863" s="564"/>
      <c r="AD863" s="507"/>
      <c r="AE863" s="507"/>
      <c r="AF863" s="507"/>
      <c r="AG863" s="507"/>
      <c r="AH863" s="507"/>
      <c r="AI863" s="507"/>
      <c r="AJ863" s="507"/>
      <c r="AK863" s="507"/>
      <c r="AL863" s="507"/>
      <c r="AM863" s="507"/>
      <c r="AN863" s="507"/>
      <c r="AO863" s="507"/>
      <c r="AP863" s="507"/>
      <c r="AQ863" s="563"/>
      <c r="AR863" s="563"/>
      <c r="AS863" s="507"/>
      <c r="AT863" s="507"/>
      <c r="AU863" s="507"/>
      <c r="AV863" s="507"/>
      <c r="AW863" s="507"/>
      <c r="AX863" s="507"/>
      <c r="AY863" s="507"/>
      <c r="AZ863" s="507"/>
      <c r="BA863" s="507"/>
      <c r="BB863" s="507"/>
      <c r="BC863" s="507"/>
      <c r="BD863" s="507"/>
      <c r="BE863" s="507"/>
      <c r="BF863" s="507"/>
      <c r="BG863" s="507"/>
      <c r="BH863" s="507"/>
      <c r="BI863" s="507"/>
      <c r="BJ863" s="507"/>
      <c r="BK863" s="507"/>
      <c r="BL863" s="507"/>
      <c r="BM863" s="507"/>
    </row>
    <row r="864" spans="1:65" ht="27" customHeight="1" x14ac:dyDescent="0.2">
      <c r="A864" s="564"/>
      <c r="B864" s="507"/>
      <c r="C864" s="507"/>
      <c r="D864" s="507"/>
      <c r="E864" s="507"/>
      <c r="F864" s="507"/>
      <c r="G864" s="507"/>
      <c r="H864" s="506"/>
      <c r="I864" s="1014"/>
      <c r="J864" s="506"/>
      <c r="K864" s="557"/>
      <c r="L864" s="506"/>
      <c r="M864" s="506"/>
      <c r="N864" s="506"/>
      <c r="O864" s="506"/>
      <c r="P864" s="1013"/>
      <c r="Q864" s="506"/>
      <c r="R864" s="558"/>
      <c r="S864" s="506"/>
      <c r="T864" s="506"/>
      <c r="U864" s="1012"/>
      <c r="V864" s="743"/>
      <c r="W864" s="506"/>
      <c r="X864" s="742"/>
      <c r="Y864" s="557"/>
      <c r="Z864" s="506"/>
      <c r="AA864" s="507"/>
      <c r="AB864" s="507"/>
      <c r="AC864" s="564"/>
      <c r="AD864" s="507"/>
      <c r="AE864" s="507"/>
      <c r="AF864" s="507"/>
      <c r="AG864" s="507"/>
      <c r="AH864" s="507"/>
      <c r="AI864" s="507"/>
      <c r="AJ864" s="507"/>
      <c r="AK864" s="507"/>
      <c r="AL864" s="507"/>
      <c r="AM864" s="507"/>
      <c r="AN864" s="507"/>
      <c r="AO864" s="507"/>
      <c r="AP864" s="507"/>
      <c r="AQ864" s="563"/>
      <c r="AR864" s="563"/>
      <c r="AS864" s="507"/>
      <c r="AT864" s="507"/>
      <c r="AU864" s="507"/>
      <c r="AV864" s="507"/>
      <c r="AW864" s="507"/>
      <c r="AX864" s="507"/>
      <c r="AY864" s="507"/>
      <c r="AZ864" s="507"/>
      <c r="BA864" s="507"/>
      <c r="BB864" s="507"/>
      <c r="BC864" s="507"/>
      <c r="BD864" s="507"/>
      <c r="BE864" s="507"/>
      <c r="BF864" s="507"/>
      <c r="BG864" s="507"/>
      <c r="BH864" s="507"/>
      <c r="BI864" s="507"/>
      <c r="BJ864" s="507"/>
      <c r="BK864" s="507"/>
      <c r="BL864" s="507"/>
      <c r="BM864" s="507"/>
    </row>
    <row r="865" spans="1:65" ht="27" customHeight="1" x14ac:dyDescent="0.2">
      <c r="A865" s="564"/>
      <c r="B865" s="507"/>
      <c r="C865" s="507"/>
      <c r="D865" s="507"/>
      <c r="E865" s="507"/>
      <c r="F865" s="507"/>
      <c r="G865" s="507"/>
      <c r="H865" s="506"/>
      <c r="I865" s="1014"/>
      <c r="J865" s="506"/>
      <c r="K865" s="557"/>
      <c r="L865" s="506"/>
      <c r="M865" s="506"/>
      <c r="N865" s="506"/>
      <c r="O865" s="506"/>
      <c r="P865" s="1013"/>
      <c r="Q865" s="506"/>
      <c r="R865" s="558"/>
      <c r="S865" s="506"/>
      <c r="T865" s="506"/>
      <c r="U865" s="1012"/>
      <c r="V865" s="743"/>
      <c r="W865" s="506"/>
      <c r="X865" s="742"/>
      <c r="Y865" s="557"/>
      <c r="Z865" s="506"/>
      <c r="AA865" s="507"/>
      <c r="AB865" s="507"/>
      <c r="AC865" s="564"/>
      <c r="AD865" s="507"/>
      <c r="AE865" s="507"/>
      <c r="AF865" s="507"/>
      <c r="AG865" s="507"/>
      <c r="AH865" s="507"/>
      <c r="AI865" s="507"/>
      <c r="AJ865" s="507"/>
      <c r="AK865" s="507"/>
      <c r="AL865" s="507"/>
      <c r="AM865" s="507"/>
      <c r="AN865" s="507"/>
      <c r="AO865" s="507"/>
      <c r="AP865" s="507"/>
      <c r="AQ865" s="563"/>
      <c r="AR865" s="563"/>
      <c r="AS865" s="507"/>
      <c r="AT865" s="507"/>
      <c r="AU865" s="507"/>
      <c r="AV865" s="507"/>
      <c r="AW865" s="507"/>
      <c r="AX865" s="507"/>
      <c r="AY865" s="507"/>
      <c r="AZ865" s="507"/>
      <c r="BA865" s="507"/>
      <c r="BB865" s="507"/>
      <c r="BC865" s="507"/>
      <c r="BD865" s="507"/>
      <c r="BE865" s="507"/>
      <c r="BF865" s="507"/>
      <c r="BG865" s="507"/>
      <c r="BH865" s="507"/>
      <c r="BI865" s="507"/>
      <c r="BJ865" s="507"/>
      <c r="BK865" s="507"/>
      <c r="BL865" s="507"/>
      <c r="BM865" s="507"/>
    </row>
    <row r="866" spans="1:65" ht="27" customHeight="1" x14ac:dyDescent="0.2">
      <c r="A866" s="564"/>
      <c r="B866" s="507"/>
      <c r="C866" s="507"/>
      <c r="D866" s="507"/>
      <c r="E866" s="507"/>
      <c r="F866" s="507"/>
      <c r="G866" s="507"/>
      <c r="H866" s="506"/>
      <c r="I866" s="1014"/>
      <c r="J866" s="506"/>
      <c r="K866" s="557"/>
      <c r="L866" s="506"/>
      <c r="M866" s="506"/>
      <c r="N866" s="506"/>
      <c r="O866" s="506"/>
      <c r="P866" s="1013"/>
      <c r="Q866" s="506"/>
      <c r="R866" s="558"/>
      <c r="S866" s="506"/>
      <c r="T866" s="506"/>
      <c r="U866" s="1012"/>
      <c r="V866" s="743"/>
      <c r="W866" s="506"/>
      <c r="X866" s="742"/>
      <c r="Y866" s="557"/>
      <c r="Z866" s="506"/>
      <c r="AA866" s="507"/>
      <c r="AB866" s="507"/>
      <c r="AC866" s="564"/>
      <c r="AD866" s="507"/>
      <c r="AE866" s="507"/>
      <c r="AF866" s="507"/>
      <c r="AG866" s="507"/>
      <c r="AH866" s="507"/>
      <c r="AI866" s="507"/>
      <c r="AJ866" s="507"/>
      <c r="AK866" s="507"/>
      <c r="AL866" s="507"/>
      <c r="AM866" s="507"/>
      <c r="AN866" s="507"/>
      <c r="AO866" s="507"/>
      <c r="AP866" s="507"/>
      <c r="AQ866" s="563"/>
      <c r="AR866" s="563"/>
      <c r="AS866" s="507"/>
      <c r="AT866" s="507"/>
      <c r="AU866" s="507"/>
      <c r="AV866" s="507"/>
      <c r="AW866" s="507"/>
      <c r="AX866" s="507"/>
      <c r="AY866" s="507"/>
      <c r="AZ866" s="507"/>
      <c r="BA866" s="507"/>
      <c r="BB866" s="507"/>
      <c r="BC866" s="507"/>
      <c r="BD866" s="507"/>
      <c r="BE866" s="507"/>
      <c r="BF866" s="507"/>
      <c r="BG866" s="507"/>
      <c r="BH866" s="507"/>
      <c r="BI866" s="507"/>
      <c r="BJ866" s="507"/>
      <c r="BK866" s="507"/>
      <c r="BL866" s="507"/>
      <c r="BM866" s="507"/>
    </row>
    <row r="867" spans="1:65" ht="27" customHeight="1" x14ac:dyDescent="0.2">
      <c r="A867" s="564"/>
      <c r="B867" s="507"/>
      <c r="C867" s="507"/>
      <c r="D867" s="507"/>
      <c r="E867" s="507"/>
      <c r="F867" s="507"/>
      <c r="G867" s="507"/>
      <c r="H867" s="506"/>
      <c r="I867" s="1014"/>
      <c r="J867" s="506"/>
      <c r="K867" s="557"/>
      <c r="L867" s="506"/>
      <c r="M867" s="506"/>
      <c r="N867" s="506"/>
      <c r="O867" s="506"/>
      <c r="P867" s="1013"/>
      <c r="Q867" s="506"/>
      <c r="R867" s="558"/>
      <c r="S867" s="506"/>
      <c r="T867" s="506"/>
      <c r="U867" s="1012"/>
      <c r="V867" s="743"/>
      <c r="W867" s="506"/>
      <c r="X867" s="742"/>
      <c r="Y867" s="557"/>
      <c r="Z867" s="506"/>
      <c r="AA867" s="507"/>
      <c r="AB867" s="507"/>
      <c r="AC867" s="564"/>
      <c r="AD867" s="507"/>
      <c r="AE867" s="507"/>
      <c r="AF867" s="507"/>
      <c r="AG867" s="507"/>
      <c r="AH867" s="507"/>
      <c r="AI867" s="507"/>
      <c r="AJ867" s="507"/>
      <c r="AK867" s="507"/>
      <c r="AL867" s="507"/>
      <c r="AM867" s="507"/>
      <c r="AN867" s="507"/>
      <c r="AO867" s="507"/>
      <c r="AP867" s="507"/>
      <c r="AQ867" s="563"/>
      <c r="AR867" s="563"/>
      <c r="AS867" s="507"/>
      <c r="AT867" s="507"/>
      <c r="AU867" s="507"/>
      <c r="AV867" s="507"/>
      <c r="AW867" s="507"/>
      <c r="AX867" s="507"/>
      <c r="AY867" s="507"/>
      <c r="AZ867" s="507"/>
      <c r="BA867" s="507"/>
      <c r="BB867" s="507"/>
      <c r="BC867" s="507"/>
      <c r="BD867" s="507"/>
      <c r="BE867" s="507"/>
      <c r="BF867" s="507"/>
      <c r="BG867" s="507"/>
      <c r="BH867" s="507"/>
      <c r="BI867" s="507"/>
      <c r="BJ867" s="507"/>
      <c r="BK867" s="507"/>
      <c r="BL867" s="507"/>
      <c r="BM867" s="507"/>
    </row>
    <row r="868" spans="1:65" ht="27" customHeight="1" x14ac:dyDescent="0.2">
      <c r="A868" s="564"/>
      <c r="B868" s="507"/>
      <c r="C868" s="507"/>
      <c r="D868" s="507"/>
      <c r="E868" s="507"/>
      <c r="F868" s="507"/>
      <c r="G868" s="507"/>
      <c r="H868" s="506"/>
      <c r="I868" s="1014"/>
      <c r="J868" s="506"/>
      <c r="K868" s="557"/>
      <c r="L868" s="506"/>
      <c r="M868" s="506"/>
      <c r="N868" s="506"/>
      <c r="O868" s="506"/>
      <c r="P868" s="1013"/>
      <c r="Q868" s="506"/>
      <c r="R868" s="558"/>
      <c r="S868" s="506"/>
      <c r="T868" s="506"/>
      <c r="U868" s="1012"/>
      <c r="V868" s="743"/>
      <c r="W868" s="506"/>
      <c r="X868" s="742"/>
      <c r="Y868" s="557"/>
      <c r="Z868" s="506"/>
      <c r="AA868" s="507"/>
      <c r="AB868" s="507"/>
      <c r="AC868" s="564"/>
      <c r="AD868" s="507"/>
      <c r="AE868" s="507"/>
      <c r="AF868" s="507"/>
      <c r="AG868" s="507"/>
      <c r="AH868" s="507"/>
      <c r="AI868" s="507"/>
      <c r="AJ868" s="507"/>
      <c r="AK868" s="507"/>
      <c r="AL868" s="507"/>
      <c r="AM868" s="507"/>
      <c r="AN868" s="507"/>
      <c r="AO868" s="507"/>
      <c r="AP868" s="507"/>
      <c r="AQ868" s="563"/>
      <c r="AR868" s="563"/>
      <c r="AS868" s="507"/>
      <c r="AT868" s="507"/>
      <c r="AU868" s="507"/>
      <c r="AV868" s="507"/>
      <c r="AW868" s="507"/>
      <c r="AX868" s="507"/>
      <c r="AY868" s="507"/>
      <c r="AZ868" s="507"/>
      <c r="BA868" s="507"/>
      <c r="BB868" s="507"/>
      <c r="BC868" s="507"/>
      <c r="BD868" s="507"/>
      <c r="BE868" s="507"/>
      <c r="BF868" s="507"/>
      <c r="BG868" s="507"/>
      <c r="BH868" s="507"/>
      <c r="BI868" s="507"/>
      <c r="BJ868" s="507"/>
      <c r="BK868" s="507"/>
      <c r="BL868" s="507"/>
      <c r="BM868" s="507"/>
    </row>
    <row r="869" spans="1:65" ht="27" customHeight="1" x14ac:dyDescent="0.2">
      <c r="A869" s="564"/>
      <c r="B869" s="507"/>
      <c r="C869" s="507"/>
      <c r="D869" s="507"/>
      <c r="E869" s="507"/>
      <c r="F869" s="507"/>
      <c r="G869" s="507"/>
      <c r="H869" s="506"/>
      <c r="I869" s="1014"/>
      <c r="J869" s="506"/>
      <c r="K869" s="557"/>
      <c r="L869" s="506"/>
      <c r="M869" s="506"/>
      <c r="N869" s="506"/>
      <c r="O869" s="506"/>
      <c r="P869" s="1013"/>
      <c r="Q869" s="506"/>
      <c r="R869" s="558"/>
      <c r="S869" s="506"/>
      <c r="T869" s="506"/>
      <c r="U869" s="1012"/>
      <c r="V869" s="743"/>
      <c r="W869" s="506"/>
      <c r="X869" s="742"/>
      <c r="Y869" s="557"/>
      <c r="Z869" s="506"/>
      <c r="AA869" s="507"/>
      <c r="AB869" s="507"/>
      <c r="AC869" s="564"/>
      <c r="AD869" s="507"/>
      <c r="AE869" s="507"/>
      <c r="AF869" s="507"/>
      <c r="AG869" s="507"/>
      <c r="AH869" s="507"/>
      <c r="AI869" s="507"/>
      <c r="AJ869" s="507"/>
      <c r="AK869" s="507"/>
      <c r="AL869" s="507"/>
      <c r="AM869" s="507"/>
      <c r="AN869" s="507"/>
      <c r="AO869" s="507"/>
      <c r="AP869" s="507"/>
      <c r="AQ869" s="563"/>
      <c r="AR869" s="563"/>
      <c r="AS869" s="507"/>
      <c r="AT869" s="507"/>
      <c r="AU869" s="507"/>
      <c r="AV869" s="507"/>
      <c r="AW869" s="507"/>
      <c r="AX869" s="507"/>
      <c r="AY869" s="507"/>
      <c r="AZ869" s="507"/>
      <c r="BA869" s="507"/>
      <c r="BB869" s="507"/>
      <c r="BC869" s="507"/>
      <c r="BD869" s="507"/>
      <c r="BE869" s="507"/>
      <c r="BF869" s="507"/>
      <c r="BG869" s="507"/>
      <c r="BH869" s="507"/>
      <c r="BI869" s="507"/>
      <c r="BJ869" s="507"/>
      <c r="BK869" s="507"/>
      <c r="BL869" s="507"/>
      <c r="BM869" s="507"/>
    </row>
    <row r="870" spans="1:65" ht="27" customHeight="1" x14ac:dyDescent="0.2">
      <c r="A870" s="564"/>
      <c r="B870" s="507"/>
      <c r="C870" s="507"/>
      <c r="D870" s="507"/>
      <c r="E870" s="507"/>
      <c r="F870" s="507"/>
      <c r="G870" s="507"/>
      <c r="H870" s="506"/>
      <c r="I870" s="1014"/>
      <c r="J870" s="506"/>
      <c r="K870" s="557"/>
      <c r="L870" s="506"/>
      <c r="M870" s="506"/>
      <c r="N870" s="506"/>
      <c r="O870" s="506"/>
      <c r="P870" s="1013"/>
      <c r="Q870" s="506"/>
      <c r="R870" s="558"/>
      <c r="S870" s="506"/>
      <c r="T870" s="506"/>
      <c r="U870" s="1012"/>
      <c r="V870" s="743"/>
      <c r="W870" s="506"/>
      <c r="X870" s="742"/>
      <c r="Y870" s="557"/>
      <c r="Z870" s="506"/>
      <c r="AA870" s="507"/>
      <c r="AB870" s="507"/>
      <c r="AC870" s="564"/>
      <c r="AD870" s="507"/>
      <c r="AE870" s="507"/>
      <c r="AF870" s="507"/>
      <c r="AG870" s="507"/>
      <c r="AH870" s="507"/>
      <c r="AI870" s="507"/>
      <c r="AJ870" s="507"/>
      <c r="AK870" s="507"/>
      <c r="AL870" s="507"/>
      <c r="AM870" s="507"/>
      <c r="AN870" s="507"/>
      <c r="AO870" s="507"/>
      <c r="AP870" s="507"/>
      <c r="AQ870" s="563"/>
      <c r="AR870" s="563"/>
      <c r="AS870" s="507"/>
      <c r="AT870" s="507"/>
      <c r="AU870" s="507"/>
      <c r="AV870" s="507"/>
      <c r="AW870" s="507"/>
      <c r="AX870" s="507"/>
      <c r="AY870" s="507"/>
      <c r="AZ870" s="507"/>
      <c r="BA870" s="507"/>
      <c r="BB870" s="507"/>
      <c r="BC870" s="507"/>
      <c r="BD870" s="507"/>
      <c r="BE870" s="507"/>
      <c r="BF870" s="507"/>
      <c r="BG870" s="507"/>
      <c r="BH870" s="507"/>
      <c r="BI870" s="507"/>
      <c r="BJ870" s="507"/>
      <c r="BK870" s="507"/>
      <c r="BL870" s="507"/>
      <c r="BM870" s="507"/>
    </row>
    <row r="871" spans="1:65" ht="27" customHeight="1" x14ac:dyDescent="0.2">
      <c r="A871" s="564"/>
      <c r="B871" s="507"/>
      <c r="C871" s="507"/>
      <c r="D871" s="507"/>
      <c r="E871" s="507"/>
      <c r="F871" s="507"/>
      <c r="G871" s="507"/>
      <c r="H871" s="506"/>
      <c r="I871" s="1014"/>
      <c r="J871" s="506"/>
      <c r="K871" s="557"/>
      <c r="L871" s="506"/>
      <c r="M871" s="506"/>
      <c r="N871" s="506"/>
      <c r="O871" s="506"/>
      <c r="P871" s="1013"/>
      <c r="Q871" s="506"/>
      <c r="R871" s="558"/>
      <c r="S871" s="506"/>
      <c r="T871" s="506"/>
      <c r="U871" s="1012"/>
      <c r="V871" s="743"/>
      <c r="W871" s="506"/>
      <c r="X871" s="742"/>
      <c r="Y871" s="557"/>
      <c r="Z871" s="506"/>
      <c r="AA871" s="507"/>
      <c r="AB871" s="507"/>
      <c r="AC871" s="564"/>
      <c r="AD871" s="507"/>
      <c r="AE871" s="507"/>
      <c r="AF871" s="507"/>
      <c r="AG871" s="507"/>
      <c r="AH871" s="507"/>
      <c r="AI871" s="507"/>
      <c r="AJ871" s="507"/>
      <c r="AK871" s="507"/>
      <c r="AL871" s="507"/>
      <c r="AM871" s="507"/>
      <c r="AN871" s="507"/>
      <c r="AO871" s="507"/>
      <c r="AP871" s="507"/>
      <c r="AQ871" s="563"/>
      <c r="AR871" s="563"/>
      <c r="AS871" s="507"/>
      <c r="AT871" s="507"/>
      <c r="AU871" s="507"/>
      <c r="AV871" s="507"/>
      <c r="AW871" s="507"/>
      <c r="AX871" s="507"/>
      <c r="AY871" s="507"/>
      <c r="AZ871" s="507"/>
      <c r="BA871" s="507"/>
      <c r="BB871" s="507"/>
      <c r="BC871" s="507"/>
      <c r="BD871" s="507"/>
      <c r="BE871" s="507"/>
      <c r="BF871" s="507"/>
      <c r="BG871" s="507"/>
      <c r="BH871" s="507"/>
      <c r="BI871" s="507"/>
      <c r="BJ871" s="507"/>
      <c r="BK871" s="507"/>
      <c r="BL871" s="507"/>
      <c r="BM871" s="507"/>
    </row>
    <row r="872" spans="1:65" ht="27" customHeight="1" x14ac:dyDescent="0.2">
      <c r="A872" s="564"/>
      <c r="B872" s="507"/>
      <c r="C872" s="507"/>
      <c r="D872" s="507"/>
      <c r="E872" s="507"/>
      <c r="F872" s="507"/>
      <c r="G872" s="507"/>
      <c r="H872" s="506"/>
      <c r="I872" s="1014"/>
      <c r="J872" s="506"/>
      <c r="K872" s="557"/>
      <c r="L872" s="506"/>
      <c r="M872" s="506"/>
      <c r="N872" s="506"/>
      <c r="O872" s="506"/>
      <c r="P872" s="1013"/>
      <c r="Q872" s="506"/>
      <c r="R872" s="558"/>
      <c r="S872" s="506"/>
      <c r="T872" s="506"/>
      <c r="U872" s="1012"/>
      <c r="V872" s="743"/>
      <c r="W872" s="506"/>
      <c r="X872" s="742"/>
      <c r="Y872" s="557"/>
      <c r="Z872" s="506"/>
      <c r="AA872" s="507"/>
      <c r="AB872" s="507"/>
      <c r="AC872" s="564"/>
      <c r="AD872" s="507"/>
      <c r="AE872" s="507"/>
      <c r="AF872" s="507"/>
      <c r="AG872" s="507"/>
      <c r="AH872" s="507"/>
      <c r="AI872" s="507"/>
      <c r="AJ872" s="507"/>
      <c r="AK872" s="507"/>
      <c r="AL872" s="507"/>
      <c r="AM872" s="507"/>
      <c r="AN872" s="507"/>
      <c r="AO872" s="507"/>
      <c r="AP872" s="507"/>
      <c r="AQ872" s="563"/>
      <c r="AR872" s="563"/>
      <c r="AS872" s="507"/>
      <c r="AT872" s="507"/>
      <c r="AU872" s="507"/>
      <c r="AV872" s="507"/>
      <c r="AW872" s="507"/>
      <c r="AX872" s="507"/>
      <c r="AY872" s="507"/>
      <c r="AZ872" s="507"/>
      <c r="BA872" s="507"/>
      <c r="BB872" s="507"/>
      <c r="BC872" s="507"/>
      <c r="BD872" s="507"/>
      <c r="BE872" s="507"/>
      <c r="BF872" s="507"/>
      <c r="BG872" s="507"/>
      <c r="BH872" s="507"/>
      <c r="BI872" s="507"/>
      <c r="BJ872" s="507"/>
      <c r="BK872" s="507"/>
      <c r="BL872" s="507"/>
      <c r="BM872" s="507"/>
    </row>
    <row r="873" spans="1:65" ht="27" customHeight="1" x14ac:dyDescent="0.2">
      <c r="A873" s="564"/>
      <c r="B873" s="507"/>
      <c r="C873" s="507"/>
      <c r="D873" s="507"/>
      <c r="E873" s="507"/>
      <c r="F873" s="507"/>
      <c r="G873" s="507"/>
      <c r="H873" s="506"/>
      <c r="I873" s="1014"/>
      <c r="J873" s="506"/>
      <c r="K873" s="557"/>
      <c r="L873" s="506"/>
      <c r="M873" s="506"/>
      <c r="N873" s="506"/>
      <c r="O873" s="506"/>
      <c r="P873" s="1013"/>
      <c r="Q873" s="506"/>
      <c r="R873" s="558"/>
      <c r="S873" s="506"/>
      <c r="T873" s="506"/>
      <c r="U873" s="1012"/>
      <c r="V873" s="743"/>
      <c r="W873" s="506"/>
      <c r="X873" s="742"/>
      <c r="Y873" s="557"/>
      <c r="Z873" s="506"/>
      <c r="AA873" s="507"/>
      <c r="AB873" s="507"/>
      <c r="AC873" s="564"/>
      <c r="AD873" s="507"/>
      <c r="AE873" s="507"/>
      <c r="AF873" s="507"/>
      <c r="AG873" s="507"/>
      <c r="AH873" s="507"/>
      <c r="AI873" s="507"/>
      <c r="AJ873" s="507"/>
      <c r="AK873" s="507"/>
      <c r="AL873" s="507"/>
      <c r="AM873" s="507"/>
      <c r="AN873" s="507"/>
      <c r="AO873" s="507"/>
      <c r="AP873" s="507"/>
      <c r="AQ873" s="563"/>
      <c r="AR873" s="563"/>
      <c r="AS873" s="507"/>
      <c r="AT873" s="507"/>
      <c r="AU873" s="507"/>
      <c r="AV873" s="507"/>
      <c r="AW873" s="507"/>
      <c r="AX873" s="507"/>
      <c r="AY873" s="507"/>
      <c r="AZ873" s="507"/>
      <c r="BA873" s="507"/>
      <c r="BB873" s="507"/>
      <c r="BC873" s="507"/>
      <c r="BD873" s="507"/>
      <c r="BE873" s="507"/>
      <c r="BF873" s="507"/>
      <c r="BG873" s="507"/>
      <c r="BH873" s="507"/>
      <c r="BI873" s="507"/>
      <c r="BJ873" s="507"/>
      <c r="BK873" s="507"/>
      <c r="BL873" s="507"/>
      <c r="BM873" s="507"/>
    </row>
    <row r="874" spans="1:65" ht="27" customHeight="1" x14ac:dyDescent="0.2">
      <c r="A874" s="564"/>
      <c r="B874" s="507"/>
      <c r="C874" s="507"/>
      <c r="D874" s="507"/>
      <c r="E874" s="507"/>
      <c r="F874" s="507"/>
      <c r="G874" s="507"/>
      <c r="H874" s="506"/>
      <c r="I874" s="1014"/>
      <c r="J874" s="506"/>
      <c r="K874" s="557"/>
      <c r="L874" s="506"/>
      <c r="M874" s="506"/>
      <c r="N874" s="506"/>
      <c r="O874" s="506"/>
      <c r="P874" s="1013"/>
      <c r="Q874" s="506"/>
      <c r="R874" s="558"/>
      <c r="S874" s="506"/>
      <c r="T874" s="506"/>
      <c r="U874" s="1012"/>
      <c r="V874" s="743"/>
      <c r="W874" s="506"/>
      <c r="X874" s="742"/>
      <c r="Y874" s="557"/>
      <c r="Z874" s="506"/>
      <c r="AA874" s="507"/>
      <c r="AB874" s="507"/>
      <c r="AC874" s="564"/>
      <c r="AD874" s="507"/>
      <c r="AE874" s="507"/>
      <c r="AF874" s="507"/>
      <c r="AG874" s="507"/>
      <c r="AH874" s="507"/>
      <c r="AI874" s="507"/>
      <c r="AJ874" s="507"/>
      <c r="AK874" s="507"/>
      <c r="AL874" s="507"/>
      <c r="AM874" s="507"/>
      <c r="AN874" s="507"/>
      <c r="AO874" s="507"/>
      <c r="AP874" s="507"/>
      <c r="AQ874" s="563"/>
      <c r="AR874" s="563"/>
      <c r="AS874" s="507"/>
      <c r="AT874" s="507"/>
      <c r="AU874" s="507"/>
      <c r="AV874" s="507"/>
      <c r="AW874" s="507"/>
      <c r="AX874" s="507"/>
      <c r="AY874" s="507"/>
      <c r="AZ874" s="507"/>
      <c r="BA874" s="507"/>
      <c r="BB874" s="507"/>
      <c r="BC874" s="507"/>
      <c r="BD874" s="507"/>
      <c r="BE874" s="507"/>
      <c r="BF874" s="507"/>
      <c r="BG874" s="507"/>
      <c r="BH874" s="507"/>
      <c r="BI874" s="507"/>
      <c r="BJ874" s="507"/>
      <c r="BK874" s="507"/>
      <c r="BL874" s="507"/>
      <c r="BM874" s="507"/>
    </row>
    <row r="875" spans="1:65" ht="27" customHeight="1" x14ac:dyDescent="0.2">
      <c r="A875" s="564"/>
      <c r="B875" s="507"/>
      <c r="C875" s="507"/>
      <c r="D875" s="507"/>
      <c r="E875" s="507"/>
      <c r="F875" s="507"/>
      <c r="G875" s="507"/>
      <c r="H875" s="506"/>
      <c r="I875" s="1014"/>
      <c r="J875" s="506"/>
      <c r="K875" s="557"/>
      <c r="L875" s="506"/>
      <c r="M875" s="506"/>
      <c r="N875" s="506"/>
      <c r="O875" s="506"/>
      <c r="P875" s="1013"/>
      <c r="Q875" s="506"/>
      <c r="R875" s="558"/>
      <c r="S875" s="506"/>
      <c r="T875" s="506"/>
      <c r="U875" s="1012"/>
      <c r="V875" s="743"/>
      <c r="W875" s="506"/>
      <c r="X875" s="742"/>
      <c r="Y875" s="557"/>
      <c r="Z875" s="506"/>
      <c r="AA875" s="507"/>
      <c r="AB875" s="507"/>
      <c r="AC875" s="564"/>
      <c r="AD875" s="507"/>
      <c r="AE875" s="507"/>
      <c r="AF875" s="507"/>
      <c r="AG875" s="507"/>
      <c r="AH875" s="507"/>
      <c r="AI875" s="507"/>
      <c r="AJ875" s="507"/>
      <c r="AK875" s="507"/>
      <c r="AL875" s="507"/>
      <c r="AM875" s="507"/>
      <c r="AN875" s="507"/>
      <c r="AO875" s="507"/>
      <c r="AP875" s="507"/>
      <c r="AQ875" s="563"/>
      <c r="AR875" s="563"/>
      <c r="AS875" s="507"/>
      <c r="AT875" s="507"/>
      <c r="AU875" s="507"/>
      <c r="AV875" s="507"/>
      <c r="AW875" s="507"/>
      <c r="AX875" s="507"/>
      <c r="AY875" s="507"/>
      <c r="AZ875" s="507"/>
      <c r="BA875" s="507"/>
      <c r="BB875" s="507"/>
      <c r="BC875" s="507"/>
      <c r="BD875" s="507"/>
      <c r="BE875" s="507"/>
      <c r="BF875" s="507"/>
      <c r="BG875" s="507"/>
      <c r="BH875" s="507"/>
      <c r="BI875" s="507"/>
      <c r="BJ875" s="507"/>
      <c r="BK875" s="507"/>
      <c r="BL875" s="507"/>
      <c r="BM875" s="507"/>
    </row>
    <row r="876" spans="1:65" ht="27" customHeight="1" x14ac:dyDescent="0.2">
      <c r="A876" s="564"/>
      <c r="B876" s="507"/>
      <c r="C876" s="507"/>
      <c r="D876" s="507"/>
      <c r="E876" s="507"/>
      <c r="F876" s="507"/>
      <c r="G876" s="507"/>
      <c r="H876" s="506"/>
      <c r="I876" s="1014"/>
      <c r="J876" s="506"/>
      <c r="K876" s="557"/>
      <c r="L876" s="506"/>
      <c r="M876" s="506"/>
      <c r="N876" s="506"/>
      <c r="O876" s="506"/>
      <c r="P876" s="1013"/>
      <c r="Q876" s="506"/>
      <c r="R876" s="558"/>
      <c r="S876" s="506"/>
      <c r="T876" s="506"/>
      <c r="U876" s="1012"/>
      <c r="V876" s="743"/>
      <c r="W876" s="506"/>
      <c r="X876" s="742"/>
      <c r="Y876" s="557"/>
      <c r="Z876" s="506"/>
      <c r="AA876" s="507"/>
      <c r="AB876" s="507"/>
      <c r="AC876" s="564"/>
      <c r="AD876" s="507"/>
      <c r="AE876" s="507"/>
      <c r="AF876" s="507"/>
      <c r="AG876" s="507"/>
      <c r="AH876" s="507"/>
      <c r="AI876" s="507"/>
      <c r="AJ876" s="507"/>
      <c r="AK876" s="507"/>
      <c r="AL876" s="507"/>
      <c r="AM876" s="507"/>
      <c r="AN876" s="507"/>
      <c r="AO876" s="507"/>
      <c r="AP876" s="507"/>
      <c r="AQ876" s="563"/>
      <c r="AR876" s="563"/>
      <c r="AS876" s="507"/>
      <c r="AT876" s="507"/>
      <c r="AU876" s="507"/>
      <c r="AV876" s="507"/>
      <c r="AW876" s="507"/>
      <c r="AX876" s="507"/>
      <c r="AY876" s="507"/>
      <c r="AZ876" s="507"/>
      <c r="BA876" s="507"/>
      <c r="BB876" s="507"/>
      <c r="BC876" s="507"/>
      <c r="BD876" s="507"/>
      <c r="BE876" s="507"/>
      <c r="BF876" s="507"/>
      <c r="BG876" s="507"/>
      <c r="BH876" s="507"/>
      <c r="BI876" s="507"/>
      <c r="BJ876" s="507"/>
      <c r="BK876" s="507"/>
      <c r="BL876" s="507"/>
      <c r="BM876" s="507"/>
    </row>
    <row r="877" spans="1:65" ht="27" customHeight="1" x14ac:dyDescent="0.2">
      <c r="A877" s="564"/>
      <c r="B877" s="507"/>
      <c r="C877" s="507"/>
      <c r="D877" s="507"/>
      <c r="E877" s="507"/>
      <c r="F877" s="507"/>
      <c r="G877" s="507"/>
      <c r="H877" s="506"/>
      <c r="I877" s="1014"/>
      <c r="J877" s="506"/>
      <c r="K877" s="557"/>
      <c r="L877" s="506"/>
      <c r="M877" s="506"/>
      <c r="N877" s="506"/>
      <c r="O877" s="506"/>
      <c r="P877" s="1013"/>
      <c r="Q877" s="506"/>
      <c r="R877" s="558"/>
      <c r="S877" s="506"/>
      <c r="T877" s="506"/>
      <c r="U877" s="1012"/>
      <c r="V877" s="743"/>
      <c r="W877" s="506"/>
      <c r="X877" s="742"/>
      <c r="Y877" s="557"/>
      <c r="Z877" s="506"/>
      <c r="AA877" s="507"/>
      <c r="AB877" s="507"/>
      <c r="AC877" s="564"/>
      <c r="AD877" s="507"/>
      <c r="AE877" s="507"/>
      <c r="AF877" s="507"/>
      <c r="AG877" s="507"/>
      <c r="AH877" s="507"/>
      <c r="AI877" s="507"/>
      <c r="AJ877" s="507"/>
      <c r="AK877" s="507"/>
      <c r="AL877" s="507"/>
      <c r="AM877" s="507"/>
      <c r="AN877" s="507"/>
      <c r="AO877" s="507"/>
      <c r="AP877" s="507"/>
      <c r="AQ877" s="563"/>
      <c r="AR877" s="563"/>
      <c r="AS877" s="507"/>
      <c r="AT877" s="507"/>
      <c r="AU877" s="507"/>
      <c r="AV877" s="507"/>
      <c r="AW877" s="507"/>
      <c r="AX877" s="507"/>
      <c r="AY877" s="507"/>
      <c r="AZ877" s="507"/>
      <c r="BA877" s="507"/>
      <c r="BB877" s="507"/>
      <c r="BC877" s="507"/>
      <c r="BD877" s="507"/>
      <c r="BE877" s="507"/>
      <c r="BF877" s="507"/>
      <c r="BG877" s="507"/>
      <c r="BH877" s="507"/>
      <c r="BI877" s="507"/>
      <c r="BJ877" s="507"/>
      <c r="BK877" s="507"/>
      <c r="BL877" s="507"/>
      <c r="BM877" s="507"/>
    </row>
    <row r="878" spans="1:65" ht="27" customHeight="1" x14ac:dyDescent="0.2">
      <c r="A878" s="564"/>
      <c r="B878" s="507"/>
      <c r="C878" s="507"/>
      <c r="D878" s="507"/>
      <c r="E878" s="507"/>
      <c r="F878" s="507"/>
      <c r="G878" s="507"/>
      <c r="H878" s="506"/>
      <c r="I878" s="1014"/>
      <c r="J878" s="506"/>
      <c r="K878" s="557"/>
      <c r="L878" s="506"/>
      <c r="M878" s="506"/>
      <c r="N878" s="506"/>
      <c r="O878" s="506"/>
      <c r="P878" s="1013"/>
      <c r="Q878" s="506"/>
      <c r="R878" s="558"/>
      <c r="S878" s="506"/>
      <c r="T878" s="506"/>
      <c r="U878" s="1012"/>
      <c r="V878" s="743"/>
      <c r="W878" s="506"/>
      <c r="X878" s="742"/>
      <c r="Y878" s="557"/>
      <c r="Z878" s="506"/>
      <c r="AA878" s="507"/>
      <c r="AB878" s="507"/>
      <c r="AC878" s="564"/>
      <c r="AD878" s="507"/>
      <c r="AE878" s="507"/>
      <c r="AF878" s="507"/>
      <c r="AG878" s="507"/>
      <c r="AH878" s="507"/>
      <c r="AI878" s="507"/>
      <c r="AJ878" s="507"/>
      <c r="AK878" s="507"/>
      <c r="AL878" s="507"/>
      <c r="AM878" s="507"/>
      <c r="AN878" s="507"/>
      <c r="AO878" s="507"/>
      <c r="AP878" s="507"/>
      <c r="AQ878" s="563"/>
      <c r="AR878" s="563"/>
      <c r="AS878" s="507"/>
      <c r="AT878" s="507"/>
      <c r="AU878" s="507"/>
      <c r="AV878" s="507"/>
      <c r="AW878" s="507"/>
      <c r="AX878" s="507"/>
      <c r="AY878" s="507"/>
      <c r="AZ878" s="507"/>
      <c r="BA878" s="507"/>
      <c r="BB878" s="507"/>
      <c r="BC878" s="507"/>
      <c r="BD878" s="507"/>
      <c r="BE878" s="507"/>
      <c r="BF878" s="507"/>
      <c r="BG878" s="507"/>
      <c r="BH878" s="507"/>
      <c r="BI878" s="507"/>
      <c r="BJ878" s="507"/>
      <c r="BK878" s="507"/>
      <c r="BL878" s="507"/>
      <c r="BM878" s="507"/>
    </row>
    <row r="879" spans="1:65" ht="27" customHeight="1" x14ac:dyDescent="0.2">
      <c r="A879" s="564"/>
      <c r="B879" s="507"/>
      <c r="C879" s="507"/>
      <c r="D879" s="507"/>
      <c r="E879" s="507"/>
      <c r="F879" s="507"/>
      <c r="G879" s="507"/>
      <c r="H879" s="506"/>
      <c r="I879" s="1014"/>
      <c r="J879" s="506"/>
      <c r="K879" s="557"/>
      <c r="L879" s="506"/>
      <c r="M879" s="506"/>
      <c r="N879" s="506"/>
      <c r="O879" s="506"/>
      <c r="P879" s="1013"/>
      <c r="Q879" s="506"/>
      <c r="R879" s="558"/>
      <c r="S879" s="506"/>
      <c r="T879" s="506"/>
      <c r="U879" s="1012"/>
      <c r="V879" s="743"/>
      <c r="W879" s="506"/>
      <c r="X879" s="742"/>
      <c r="Y879" s="557"/>
      <c r="Z879" s="506"/>
      <c r="AA879" s="507"/>
      <c r="AB879" s="507"/>
      <c r="AC879" s="564"/>
      <c r="AD879" s="507"/>
      <c r="AE879" s="507"/>
      <c r="AF879" s="507"/>
      <c r="AG879" s="507"/>
      <c r="AH879" s="507"/>
      <c r="AI879" s="507"/>
      <c r="AJ879" s="507"/>
      <c r="AK879" s="507"/>
      <c r="AL879" s="507"/>
      <c r="AM879" s="507"/>
      <c r="AN879" s="507"/>
      <c r="AO879" s="507"/>
      <c r="AP879" s="507"/>
      <c r="AQ879" s="563"/>
      <c r="AR879" s="563"/>
      <c r="AS879" s="507"/>
      <c r="AT879" s="507"/>
      <c r="AU879" s="507"/>
      <c r="AV879" s="507"/>
      <c r="AW879" s="507"/>
      <c r="AX879" s="507"/>
      <c r="AY879" s="507"/>
      <c r="AZ879" s="507"/>
      <c r="BA879" s="507"/>
      <c r="BB879" s="507"/>
      <c r="BC879" s="507"/>
      <c r="BD879" s="507"/>
      <c r="BE879" s="507"/>
      <c r="BF879" s="507"/>
      <c r="BG879" s="507"/>
      <c r="BH879" s="507"/>
      <c r="BI879" s="507"/>
      <c r="BJ879" s="507"/>
      <c r="BK879" s="507"/>
      <c r="BL879" s="507"/>
      <c r="BM879" s="507"/>
    </row>
    <row r="880" spans="1:65" ht="27" customHeight="1" x14ac:dyDescent="0.2">
      <c r="A880" s="564"/>
      <c r="B880" s="507"/>
      <c r="C880" s="507"/>
      <c r="D880" s="507"/>
      <c r="E880" s="507"/>
      <c r="F880" s="507"/>
      <c r="G880" s="507"/>
      <c r="H880" s="506"/>
      <c r="I880" s="1014"/>
      <c r="J880" s="506"/>
      <c r="K880" s="557"/>
      <c r="L880" s="506"/>
      <c r="M880" s="506"/>
      <c r="N880" s="506"/>
      <c r="O880" s="506"/>
      <c r="P880" s="1013"/>
      <c r="Q880" s="506"/>
      <c r="R880" s="558"/>
      <c r="S880" s="506"/>
      <c r="T880" s="506"/>
      <c r="U880" s="1012"/>
      <c r="V880" s="743"/>
      <c r="W880" s="506"/>
      <c r="X880" s="742"/>
      <c r="Y880" s="557"/>
      <c r="Z880" s="506"/>
      <c r="AA880" s="507"/>
      <c r="AB880" s="507"/>
      <c r="AC880" s="564"/>
      <c r="AD880" s="507"/>
      <c r="AE880" s="507"/>
      <c r="AF880" s="507"/>
      <c r="AG880" s="507"/>
      <c r="AH880" s="507"/>
      <c r="AI880" s="507"/>
      <c r="AJ880" s="507"/>
      <c r="AK880" s="507"/>
      <c r="AL880" s="507"/>
      <c r="AM880" s="507"/>
      <c r="AN880" s="507"/>
      <c r="AO880" s="507"/>
      <c r="AP880" s="507"/>
      <c r="AQ880" s="563"/>
      <c r="AR880" s="563"/>
      <c r="AS880" s="507"/>
      <c r="AT880" s="507"/>
      <c r="AU880" s="507"/>
      <c r="AV880" s="507"/>
      <c r="AW880" s="507"/>
      <c r="AX880" s="507"/>
      <c r="AY880" s="507"/>
      <c r="AZ880" s="507"/>
      <c r="BA880" s="507"/>
      <c r="BB880" s="507"/>
      <c r="BC880" s="507"/>
      <c r="BD880" s="507"/>
      <c r="BE880" s="507"/>
      <c r="BF880" s="507"/>
      <c r="BG880" s="507"/>
      <c r="BH880" s="507"/>
      <c r="BI880" s="507"/>
      <c r="BJ880" s="507"/>
      <c r="BK880" s="507"/>
      <c r="BL880" s="507"/>
      <c r="BM880" s="507"/>
    </row>
    <row r="881" spans="1:65" ht="27" customHeight="1" x14ac:dyDescent="0.2">
      <c r="A881" s="564"/>
      <c r="B881" s="507"/>
      <c r="C881" s="507"/>
      <c r="D881" s="507"/>
      <c r="E881" s="507"/>
      <c r="F881" s="507"/>
      <c r="G881" s="507"/>
      <c r="H881" s="506"/>
      <c r="I881" s="1014"/>
      <c r="J881" s="506"/>
      <c r="K881" s="557"/>
      <c r="L881" s="506"/>
      <c r="M881" s="506"/>
      <c r="N881" s="506"/>
      <c r="O881" s="506"/>
      <c r="P881" s="1013"/>
      <c r="Q881" s="506"/>
      <c r="R881" s="558"/>
      <c r="S881" s="506"/>
      <c r="T881" s="506"/>
      <c r="U881" s="1012"/>
      <c r="V881" s="743"/>
      <c r="W881" s="506"/>
      <c r="X881" s="742"/>
      <c r="Y881" s="557"/>
      <c r="Z881" s="506"/>
      <c r="AA881" s="507"/>
      <c r="AB881" s="507"/>
      <c r="AC881" s="564"/>
      <c r="AD881" s="507"/>
      <c r="AE881" s="507"/>
      <c r="AF881" s="507"/>
      <c r="AG881" s="507"/>
      <c r="AH881" s="507"/>
      <c r="AI881" s="507"/>
      <c r="AJ881" s="507"/>
      <c r="AK881" s="507"/>
      <c r="AL881" s="507"/>
      <c r="AM881" s="507"/>
      <c r="AN881" s="507"/>
      <c r="AO881" s="507"/>
      <c r="AP881" s="507"/>
      <c r="AQ881" s="563"/>
      <c r="AR881" s="563"/>
      <c r="AS881" s="507"/>
      <c r="AT881" s="507"/>
      <c r="AU881" s="507"/>
      <c r="AV881" s="507"/>
      <c r="AW881" s="507"/>
      <c r="AX881" s="507"/>
      <c r="AY881" s="507"/>
      <c r="AZ881" s="507"/>
      <c r="BA881" s="507"/>
      <c r="BB881" s="507"/>
      <c r="BC881" s="507"/>
      <c r="BD881" s="507"/>
      <c r="BE881" s="507"/>
      <c r="BF881" s="507"/>
      <c r="BG881" s="507"/>
      <c r="BH881" s="507"/>
      <c r="BI881" s="507"/>
      <c r="BJ881" s="507"/>
      <c r="BK881" s="507"/>
      <c r="BL881" s="507"/>
      <c r="BM881" s="507"/>
    </row>
    <row r="882" spans="1:65" ht="27" customHeight="1" x14ac:dyDescent="0.2">
      <c r="A882" s="564"/>
      <c r="B882" s="507"/>
      <c r="C882" s="507"/>
      <c r="D882" s="507"/>
      <c r="E882" s="507"/>
      <c r="F882" s="507"/>
      <c r="G882" s="507"/>
      <c r="H882" s="506"/>
      <c r="I882" s="1014"/>
      <c r="J882" s="506"/>
      <c r="K882" s="557"/>
      <c r="L882" s="506"/>
      <c r="M882" s="506"/>
      <c r="N882" s="506"/>
      <c r="O882" s="506"/>
      <c r="P882" s="1013"/>
      <c r="Q882" s="506"/>
      <c r="R882" s="558"/>
      <c r="S882" s="506"/>
      <c r="T882" s="506"/>
      <c r="U882" s="1012"/>
      <c r="V882" s="743"/>
      <c r="W882" s="506"/>
      <c r="X882" s="742"/>
      <c r="Y882" s="557"/>
      <c r="Z882" s="506"/>
      <c r="AA882" s="507"/>
      <c r="AB882" s="507"/>
      <c r="AC882" s="564"/>
      <c r="AD882" s="507"/>
      <c r="AE882" s="507"/>
      <c r="AF882" s="507"/>
      <c r="AG882" s="507"/>
      <c r="AH882" s="507"/>
      <c r="AI882" s="507"/>
      <c r="AJ882" s="507"/>
      <c r="AK882" s="507"/>
      <c r="AL882" s="507"/>
      <c r="AM882" s="507"/>
      <c r="AN882" s="507"/>
      <c r="AO882" s="507"/>
      <c r="AP882" s="507"/>
      <c r="AQ882" s="563"/>
      <c r="AR882" s="563"/>
      <c r="AS882" s="507"/>
      <c r="AT882" s="507"/>
      <c r="AU882" s="507"/>
      <c r="AV882" s="507"/>
      <c r="AW882" s="507"/>
      <c r="AX882" s="507"/>
      <c r="AY882" s="507"/>
      <c r="AZ882" s="507"/>
      <c r="BA882" s="507"/>
      <c r="BB882" s="507"/>
      <c r="BC882" s="507"/>
      <c r="BD882" s="507"/>
      <c r="BE882" s="507"/>
      <c r="BF882" s="507"/>
      <c r="BG882" s="507"/>
      <c r="BH882" s="507"/>
      <c r="BI882" s="507"/>
      <c r="BJ882" s="507"/>
      <c r="BK882" s="507"/>
      <c r="BL882" s="507"/>
      <c r="BM882" s="507"/>
    </row>
    <row r="883" spans="1:65" ht="27" customHeight="1" x14ac:dyDescent="0.2">
      <c r="A883" s="564"/>
      <c r="B883" s="507"/>
      <c r="C883" s="507"/>
      <c r="D883" s="507"/>
      <c r="E883" s="507"/>
      <c r="F883" s="507"/>
      <c r="G883" s="507"/>
      <c r="H883" s="506"/>
      <c r="I883" s="1014"/>
      <c r="J883" s="506"/>
      <c r="K883" s="557"/>
      <c r="L883" s="506"/>
      <c r="M883" s="506"/>
      <c r="N883" s="506"/>
      <c r="O883" s="506"/>
      <c r="P883" s="1013"/>
      <c r="Q883" s="506"/>
      <c r="R883" s="558"/>
      <c r="S883" s="506"/>
      <c r="T883" s="506"/>
      <c r="U883" s="1012"/>
      <c r="V883" s="743"/>
      <c r="W883" s="506"/>
      <c r="X883" s="742"/>
      <c r="Y883" s="557"/>
      <c r="Z883" s="506"/>
      <c r="AA883" s="507"/>
      <c r="AB883" s="507"/>
      <c r="AC883" s="564"/>
      <c r="AD883" s="507"/>
      <c r="AE883" s="507"/>
      <c r="AF883" s="507"/>
      <c r="AG883" s="507"/>
      <c r="AH883" s="507"/>
      <c r="AI883" s="507"/>
      <c r="AJ883" s="507"/>
      <c r="AK883" s="507"/>
      <c r="AL883" s="507"/>
      <c r="AM883" s="507"/>
      <c r="AN883" s="507"/>
      <c r="AO883" s="507"/>
      <c r="AP883" s="507"/>
      <c r="AQ883" s="563"/>
      <c r="AR883" s="563"/>
      <c r="AS883" s="507"/>
      <c r="AT883" s="507"/>
      <c r="AU883" s="507"/>
      <c r="AV883" s="507"/>
      <c r="AW883" s="507"/>
      <c r="AX883" s="507"/>
      <c r="AY883" s="507"/>
      <c r="AZ883" s="507"/>
      <c r="BA883" s="507"/>
      <c r="BB883" s="507"/>
      <c r="BC883" s="507"/>
      <c r="BD883" s="507"/>
      <c r="BE883" s="507"/>
      <c r="BF883" s="507"/>
      <c r="BG883" s="507"/>
      <c r="BH883" s="507"/>
      <c r="BI883" s="507"/>
      <c r="BJ883" s="507"/>
      <c r="BK883" s="507"/>
      <c r="BL883" s="507"/>
      <c r="BM883" s="507"/>
    </row>
    <row r="884" spans="1:65" ht="27" customHeight="1" x14ac:dyDescent="0.2">
      <c r="A884" s="564"/>
      <c r="B884" s="507"/>
      <c r="C884" s="507"/>
      <c r="D884" s="507"/>
      <c r="E884" s="507"/>
      <c r="F884" s="507"/>
      <c r="G884" s="507"/>
      <c r="H884" s="506"/>
      <c r="I884" s="1014"/>
      <c r="J884" s="506"/>
      <c r="K884" s="557"/>
      <c r="L884" s="506"/>
      <c r="M884" s="506"/>
      <c r="N884" s="506"/>
      <c r="O884" s="506"/>
      <c r="P884" s="1013"/>
      <c r="Q884" s="506"/>
      <c r="R884" s="558"/>
      <c r="S884" s="506"/>
      <c r="T884" s="506"/>
      <c r="U884" s="1012"/>
      <c r="V884" s="743"/>
      <c r="W884" s="506"/>
      <c r="X884" s="742"/>
      <c r="Y884" s="557"/>
      <c r="Z884" s="506"/>
      <c r="AA884" s="507"/>
      <c r="AB884" s="507"/>
      <c r="AC884" s="564"/>
      <c r="AD884" s="507"/>
      <c r="AE884" s="507"/>
      <c r="AF884" s="507"/>
      <c r="AG884" s="507"/>
      <c r="AH884" s="507"/>
      <c r="AI884" s="507"/>
      <c r="AJ884" s="507"/>
      <c r="AK884" s="507"/>
      <c r="AL884" s="507"/>
      <c r="AM884" s="507"/>
      <c r="AN884" s="507"/>
      <c r="AO884" s="507"/>
      <c r="AP884" s="507"/>
      <c r="AQ884" s="563"/>
      <c r="AR884" s="563"/>
      <c r="AS884" s="507"/>
      <c r="AT884" s="507"/>
      <c r="AU884" s="507"/>
      <c r="AV884" s="507"/>
      <c r="AW884" s="507"/>
      <c r="AX884" s="507"/>
      <c r="AY884" s="507"/>
      <c r="AZ884" s="507"/>
      <c r="BA884" s="507"/>
      <c r="BB884" s="507"/>
      <c r="BC884" s="507"/>
      <c r="BD884" s="507"/>
      <c r="BE884" s="507"/>
      <c r="BF884" s="507"/>
      <c r="BG884" s="507"/>
      <c r="BH884" s="507"/>
      <c r="BI884" s="507"/>
      <c r="BJ884" s="507"/>
      <c r="BK884" s="507"/>
      <c r="BL884" s="507"/>
      <c r="BM884" s="507"/>
    </row>
    <row r="885" spans="1:65" ht="27" customHeight="1" x14ac:dyDescent="0.2">
      <c r="A885" s="564"/>
      <c r="B885" s="507"/>
      <c r="C885" s="507"/>
      <c r="D885" s="507"/>
      <c r="E885" s="507"/>
      <c r="F885" s="507"/>
      <c r="G885" s="507"/>
      <c r="H885" s="506"/>
      <c r="I885" s="1014"/>
      <c r="J885" s="506"/>
      <c r="K885" s="557"/>
      <c r="L885" s="506"/>
      <c r="M885" s="506"/>
      <c r="N885" s="506"/>
      <c r="O885" s="506"/>
      <c r="P885" s="1013"/>
      <c r="Q885" s="506"/>
      <c r="R885" s="558"/>
      <c r="S885" s="506"/>
      <c r="T885" s="506"/>
      <c r="U885" s="1012"/>
      <c r="V885" s="743"/>
      <c r="W885" s="506"/>
      <c r="X885" s="742"/>
      <c r="Y885" s="557"/>
      <c r="Z885" s="506"/>
      <c r="AA885" s="507"/>
      <c r="AB885" s="507"/>
      <c r="AC885" s="564"/>
      <c r="AD885" s="507"/>
      <c r="AE885" s="507"/>
      <c r="AF885" s="507"/>
      <c r="AG885" s="507"/>
      <c r="AH885" s="507"/>
      <c r="AI885" s="507"/>
      <c r="AJ885" s="507"/>
      <c r="AK885" s="507"/>
      <c r="AL885" s="507"/>
      <c r="AM885" s="507"/>
      <c r="AN885" s="507"/>
      <c r="AO885" s="507"/>
      <c r="AP885" s="507"/>
      <c r="AQ885" s="563"/>
      <c r="AR885" s="563"/>
      <c r="AS885" s="507"/>
      <c r="AT885" s="507"/>
      <c r="AU885" s="507"/>
      <c r="AV885" s="507"/>
      <c r="AW885" s="507"/>
      <c r="AX885" s="507"/>
      <c r="AY885" s="507"/>
      <c r="AZ885" s="507"/>
      <c r="BA885" s="507"/>
      <c r="BB885" s="507"/>
      <c r="BC885" s="507"/>
      <c r="BD885" s="507"/>
      <c r="BE885" s="507"/>
      <c r="BF885" s="507"/>
      <c r="BG885" s="507"/>
      <c r="BH885" s="507"/>
      <c r="BI885" s="507"/>
      <c r="BJ885" s="507"/>
      <c r="BK885" s="507"/>
      <c r="BL885" s="507"/>
      <c r="BM885" s="507"/>
    </row>
    <row r="886" spans="1:65" ht="27" customHeight="1" x14ac:dyDescent="0.2">
      <c r="A886" s="564"/>
      <c r="B886" s="507"/>
      <c r="C886" s="507"/>
      <c r="D886" s="507"/>
      <c r="E886" s="507"/>
      <c r="F886" s="507"/>
      <c r="G886" s="507"/>
      <c r="H886" s="506"/>
      <c r="I886" s="1014"/>
      <c r="J886" s="506"/>
      <c r="K886" s="557"/>
      <c r="L886" s="506"/>
      <c r="M886" s="506"/>
      <c r="N886" s="506"/>
      <c r="O886" s="506"/>
      <c r="P886" s="1013"/>
      <c r="Q886" s="506"/>
      <c r="R886" s="558"/>
      <c r="S886" s="506"/>
      <c r="T886" s="506"/>
      <c r="U886" s="1012"/>
      <c r="V886" s="743"/>
      <c r="W886" s="506"/>
      <c r="X886" s="742"/>
      <c r="Y886" s="557"/>
      <c r="Z886" s="506"/>
      <c r="AA886" s="507"/>
      <c r="AB886" s="507"/>
      <c r="AC886" s="564"/>
      <c r="AD886" s="507"/>
      <c r="AE886" s="507"/>
      <c r="AF886" s="507"/>
      <c r="AG886" s="507"/>
      <c r="AH886" s="507"/>
      <c r="AI886" s="507"/>
      <c r="AJ886" s="507"/>
      <c r="AK886" s="507"/>
      <c r="AL886" s="507"/>
      <c r="AM886" s="507"/>
      <c r="AN886" s="507"/>
      <c r="AO886" s="507"/>
      <c r="AP886" s="507"/>
      <c r="AQ886" s="563"/>
      <c r="AR886" s="563"/>
      <c r="AS886" s="507"/>
      <c r="AT886" s="507"/>
      <c r="AU886" s="507"/>
      <c r="AV886" s="507"/>
      <c r="AW886" s="507"/>
      <c r="AX886" s="507"/>
      <c r="AY886" s="507"/>
      <c r="AZ886" s="507"/>
      <c r="BA886" s="507"/>
      <c r="BB886" s="507"/>
      <c r="BC886" s="507"/>
      <c r="BD886" s="507"/>
      <c r="BE886" s="507"/>
      <c r="BF886" s="507"/>
      <c r="BG886" s="507"/>
      <c r="BH886" s="507"/>
      <c r="BI886" s="507"/>
      <c r="BJ886" s="507"/>
      <c r="BK886" s="507"/>
      <c r="BL886" s="507"/>
      <c r="BM886" s="507"/>
    </row>
    <row r="887" spans="1:65" ht="27" customHeight="1" x14ac:dyDescent="0.2">
      <c r="A887" s="564"/>
      <c r="B887" s="507"/>
      <c r="C887" s="507"/>
      <c r="D887" s="507"/>
      <c r="E887" s="507"/>
      <c r="F887" s="507"/>
      <c r="G887" s="507"/>
      <c r="H887" s="506"/>
      <c r="I887" s="1014"/>
      <c r="J887" s="506"/>
      <c r="K887" s="557"/>
      <c r="L887" s="506"/>
      <c r="M887" s="506"/>
      <c r="N887" s="506"/>
      <c r="O887" s="506"/>
      <c r="P887" s="1013"/>
      <c r="Q887" s="506"/>
      <c r="R887" s="558"/>
      <c r="S887" s="506"/>
      <c r="T887" s="506"/>
      <c r="U887" s="1012"/>
      <c r="V887" s="743"/>
      <c r="W887" s="506"/>
      <c r="X887" s="742"/>
      <c r="Y887" s="557"/>
      <c r="Z887" s="506"/>
      <c r="AA887" s="507"/>
      <c r="AB887" s="507"/>
      <c r="AC887" s="564"/>
      <c r="AD887" s="507"/>
      <c r="AE887" s="507"/>
      <c r="AF887" s="507"/>
      <c r="AG887" s="507"/>
      <c r="AH887" s="507"/>
      <c r="AI887" s="507"/>
      <c r="AJ887" s="507"/>
      <c r="AK887" s="507"/>
      <c r="AL887" s="507"/>
      <c r="AM887" s="507"/>
      <c r="AN887" s="507"/>
      <c r="AO887" s="507"/>
      <c r="AP887" s="507"/>
      <c r="AQ887" s="563"/>
      <c r="AR887" s="563"/>
      <c r="AS887" s="507"/>
      <c r="AT887" s="507"/>
      <c r="AU887" s="507"/>
      <c r="AV887" s="507"/>
      <c r="AW887" s="507"/>
      <c r="AX887" s="507"/>
      <c r="AY887" s="507"/>
      <c r="AZ887" s="507"/>
      <c r="BA887" s="507"/>
      <c r="BB887" s="507"/>
      <c r="BC887" s="507"/>
      <c r="BD887" s="507"/>
      <c r="BE887" s="507"/>
      <c r="BF887" s="507"/>
      <c r="BG887" s="507"/>
      <c r="BH887" s="507"/>
      <c r="BI887" s="507"/>
      <c r="BJ887" s="507"/>
      <c r="BK887" s="507"/>
      <c r="BL887" s="507"/>
      <c r="BM887" s="507"/>
    </row>
    <row r="888" spans="1:65" ht="27" customHeight="1" x14ac:dyDescent="0.2">
      <c r="A888" s="564"/>
      <c r="B888" s="507"/>
      <c r="C888" s="507"/>
      <c r="D888" s="507"/>
      <c r="E888" s="507"/>
      <c r="F888" s="507"/>
      <c r="G888" s="507"/>
      <c r="H888" s="506"/>
      <c r="I888" s="1014"/>
      <c r="J888" s="506"/>
      <c r="K888" s="557"/>
      <c r="L888" s="506"/>
      <c r="M888" s="506"/>
      <c r="N888" s="506"/>
      <c r="O888" s="506"/>
      <c r="P888" s="1013"/>
      <c r="Q888" s="506"/>
      <c r="R888" s="558"/>
      <c r="S888" s="506"/>
      <c r="T888" s="506"/>
      <c r="U888" s="1012"/>
      <c r="V888" s="743"/>
      <c r="W888" s="506"/>
      <c r="X888" s="742"/>
      <c r="Y888" s="557"/>
      <c r="Z888" s="506"/>
      <c r="AA888" s="507"/>
      <c r="AB888" s="507"/>
      <c r="AC888" s="564"/>
      <c r="AD888" s="507"/>
      <c r="AE888" s="507"/>
      <c r="AF888" s="507"/>
      <c r="AG888" s="507"/>
      <c r="AH888" s="507"/>
      <c r="AI888" s="507"/>
      <c r="AJ888" s="507"/>
      <c r="AK888" s="507"/>
      <c r="AL888" s="507"/>
      <c r="AM888" s="507"/>
      <c r="AN888" s="507"/>
      <c r="AO888" s="507"/>
      <c r="AP888" s="507"/>
      <c r="AQ888" s="563"/>
      <c r="AR888" s="563"/>
      <c r="AS888" s="507"/>
      <c r="AT888" s="507"/>
      <c r="AU888" s="507"/>
      <c r="AV888" s="507"/>
      <c r="AW888" s="507"/>
      <c r="AX888" s="507"/>
      <c r="AY888" s="507"/>
      <c r="AZ888" s="507"/>
      <c r="BA888" s="507"/>
      <c r="BB888" s="507"/>
      <c r="BC888" s="507"/>
      <c r="BD888" s="507"/>
      <c r="BE888" s="507"/>
      <c r="BF888" s="507"/>
      <c r="BG888" s="507"/>
      <c r="BH888" s="507"/>
      <c r="BI888" s="507"/>
      <c r="BJ888" s="507"/>
      <c r="BK888" s="507"/>
      <c r="BL888" s="507"/>
      <c r="BM888" s="507"/>
    </row>
    <row r="889" spans="1:65" ht="27" customHeight="1" x14ac:dyDescent="0.2">
      <c r="A889" s="564"/>
      <c r="B889" s="507"/>
      <c r="C889" s="507"/>
      <c r="D889" s="507"/>
      <c r="E889" s="507"/>
      <c r="F889" s="507"/>
      <c r="G889" s="507"/>
      <c r="H889" s="506"/>
      <c r="I889" s="1014"/>
      <c r="J889" s="506"/>
      <c r="K889" s="557"/>
      <c r="L889" s="506"/>
      <c r="M889" s="506"/>
      <c r="N889" s="506"/>
      <c r="O889" s="506"/>
      <c r="P889" s="1013"/>
      <c r="Q889" s="506"/>
      <c r="R889" s="558"/>
      <c r="S889" s="506"/>
      <c r="T889" s="506"/>
      <c r="U889" s="1012"/>
      <c r="V889" s="743"/>
      <c r="W889" s="506"/>
      <c r="X889" s="742"/>
      <c r="Y889" s="557"/>
      <c r="Z889" s="506"/>
      <c r="AA889" s="507"/>
      <c r="AB889" s="507"/>
      <c r="AC889" s="564"/>
      <c r="AD889" s="507"/>
      <c r="AE889" s="507"/>
      <c r="AF889" s="507"/>
      <c r="AG889" s="507"/>
      <c r="AH889" s="507"/>
      <c r="AI889" s="507"/>
      <c r="AJ889" s="507"/>
      <c r="AK889" s="507"/>
      <c r="AL889" s="507"/>
      <c r="AM889" s="507"/>
      <c r="AN889" s="507"/>
      <c r="AO889" s="507"/>
      <c r="AP889" s="507"/>
      <c r="AQ889" s="563"/>
      <c r="AR889" s="563"/>
      <c r="AS889" s="507"/>
      <c r="AT889" s="507"/>
      <c r="AU889" s="507"/>
      <c r="AV889" s="507"/>
      <c r="AW889" s="507"/>
      <c r="AX889" s="507"/>
      <c r="AY889" s="507"/>
      <c r="AZ889" s="507"/>
      <c r="BA889" s="507"/>
      <c r="BB889" s="507"/>
      <c r="BC889" s="507"/>
      <c r="BD889" s="507"/>
      <c r="BE889" s="507"/>
      <c r="BF889" s="507"/>
      <c r="BG889" s="507"/>
      <c r="BH889" s="507"/>
      <c r="BI889" s="507"/>
      <c r="BJ889" s="507"/>
      <c r="BK889" s="507"/>
      <c r="BL889" s="507"/>
      <c r="BM889" s="507"/>
    </row>
    <row r="890" spans="1:65" ht="27" customHeight="1" x14ac:dyDescent="0.2">
      <c r="A890" s="564"/>
      <c r="B890" s="507"/>
      <c r="C890" s="507"/>
      <c r="D890" s="507"/>
      <c r="E890" s="507"/>
      <c r="F890" s="507"/>
      <c r="G890" s="507"/>
      <c r="H890" s="506"/>
      <c r="I890" s="1014"/>
      <c r="J890" s="506"/>
      <c r="K890" s="557"/>
      <c r="L890" s="506"/>
      <c r="M890" s="506"/>
      <c r="N890" s="506"/>
      <c r="O890" s="506"/>
      <c r="P890" s="1013"/>
      <c r="Q890" s="506"/>
      <c r="R890" s="558"/>
      <c r="S890" s="506"/>
      <c r="T890" s="506"/>
      <c r="U890" s="1012"/>
      <c r="V890" s="743"/>
      <c r="W890" s="506"/>
      <c r="X890" s="742"/>
      <c r="Y890" s="557"/>
      <c r="Z890" s="506"/>
      <c r="AA890" s="507"/>
      <c r="AB890" s="507"/>
      <c r="AC890" s="564"/>
      <c r="AD890" s="507"/>
      <c r="AE890" s="507"/>
      <c r="AF890" s="507"/>
      <c r="AG890" s="507"/>
      <c r="AH890" s="507"/>
      <c r="AI890" s="507"/>
      <c r="AJ890" s="507"/>
      <c r="AK890" s="507"/>
      <c r="AL890" s="507"/>
      <c r="AM890" s="507"/>
      <c r="AN890" s="507"/>
      <c r="AO890" s="507"/>
      <c r="AP890" s="507"/>
      <c r="AQ890" s="563"/>
      <c r="AR890" s="563"/>
      <c r="AS890" s="507"/>
      <c r="AT890" s="507"/>
      <c r="AU890" s="507"/>
      <c r="AV890" s="507"/>
      <c r="AW890" s="507"/>
      <c r="AX890" s="507"/>
      <c r="AY890" s="507"/>
      <c r="AZ890" s="507"/>
      <c r="BA890" s="507"/>
      <c r="BB890" s="507"/>
      <c r="BC890" s="507"/>
      <c r="BD890" s="507"/>
      <c r="BE890" s="507"/>
      <c r="BF890" s="507"/>
      <c r="BG890" s="507"/>
      <c r="BH890" s="507"/>
      <c r="BI890" s="507"/>
      <c r="BJ890" s="507"/>
      <c r="BK890" s="507"/>
      <c r="BL890" s="507"/>
      <c r="BM890" s="507"/>
    </row>
    <row r="891" spans="1:65" ht="27" customHeight="1" x14ac:dyDescent="0.2">
      <c r="A891" s="564"/>
      <c r="B891" s="507"/>
      <c r="C891" s="507"/>
      <c r="D891" s="507"/>
      <c r="E891" s="507"/>
      <c r="F891" s="507"/>
      <c r="G891" s="507"/>
      <c r="H891" s="506"/>
      <c r="I891" s="1014"/>
      <c r="J891" s="506"/>
      <c r="K891" s="557"/>
      <c r="L891" s="506"/>
      <c r="M891" s="506"/>
      <c r="N891" s="506"/>
      <c r="O891" s="506"/>
      <c r="P891" s="1013"/>
      <c r="Q891" s="506"/>
      <c r="R891" s="558"/>
      <c r="S891" s="506"/>
      <c r="T891" s="506"/>
      <c r="U891" s="1012"/>
      <c r="V891" s="743"/>
      <c r="W891" s="506"/>
      <c r="X891" s="742"/>
      <c r="Y891" s="557"/>
      <c r="Z891" s="506"/>
      <c r="AA891" s="507"/>
      <c r="AB891" s="507"/>
      <c r="AC891" s="564"/>
      <c r="AD891" s="507"/>
      <c r="AE891" s="507"/>
      <c r="AF891" s="507"/>
      <c r="AG891" s="507"/>
      <c r="AH891" s="507"/>
      <c r="AI891" s="507"/>
      <c r="AJ891" s="507"/>
      <c r="AK891" s="507"/>
      <c r="AL891" s="507"/>
      <c r="AM891" s="507"/>
      <c r="AN891" s="507"/>
      <c r="AO891" s="507"/>
      <c r="AP891" s="507"/>
      <c r="AQ891" s="563"/>
      <c r="AR891" s="563"/>
      <c r="AS891" s="507"/>
      <c r="AT891" s="507"/>
      <c r="AU891" s="507"/>
      <c r="AV891" s="507"/>
      <c r="AW891" s="507"/>
      <c r="AX891" s="507"/>
      <c r="AY891" s="507"/>
      <c r="AZ891" s="507"/>
      <c r="BA891" s="507"/>
      <c r="BB891" s="507"/>
      <c r="BC891" s="507"/>
      <c r="BD891" s="507"/>
      <c r="BE891" s="507"/>
      <c r="BF891" s="507"/>
      <c r="BG891" s="507"/>
      <c r="BH891" s="507"/>
      <c r="BI891" s="507"/>
      <c r="BJ891" s="507"/>
      <c r="BK891" s="507"/>
      <c r="BL891" s="507"/>
      <c r="BM891" s="507"/>
    </row>
    <row r="892" spans="1:65" ht="27" customHeight="1" x14ac:dyDescent="0.2">
      <c r="A892" s="564"/>
      <c r="B892" s="507"/>
      <c r="C892" s="507"/>
      <c r="D892" s="507"/>
      <c r="E892" s="507"/>
      <c r="F892" s="507"/>
      <c r="G892" s="507"/>
      <c r="H892" s="506"/>
      <c r="I892" s="1014"/>
      <c r="J892" s="506"/>
      <c r="K892" s="557"/>
      <c r="L892" s="506"/>
      <c r="M892" s="506"/>
      <c r="N892" s="506"/>
      <c r="O892" s="506"/>
      <c r="P892" s="1013"/>
      <c r="Q892" s="506"/>
      <c r="R892" s="558"/>
      <c r="S892" s="506"/>
      <c r="T892" s="506"/>
      <c r="U892" s="1012"/>
      <c r="V892" s="743"/>
      <c r="W892" s="506"/>
      <c r="X892" s="742"/>
      <c r="Y892" s="557"/>
      <c r="Z892" s="506"/>
      <c r="AA892" s="507"/>
      <c r="AB892" s="507"/>
      <c r="AC892" s="564"/>
      <c r="AD892" s="507"/>
      <c r="AE892" s="507"/>
      <c r="AF892" s="507"/>
      <c r="AG892" s="507"/>
      <c r="AH892" s="507"/>
      <c r="AI892" s="507"/>
      <c r="AJ892" s="507"/>
      <c r="AK892" s="507"/>
      <c r="AL892" s="507"/>
      <c r="AM892" s="507"/>
      <c r="AN892" s="507"/>
      <c r="AO892" s="507"/>
      <c r="AP892" s="507"/>
      <c r="AQ892" s="563"/>
      <c r="AR892" s="563"/>
      <c r="AS892" s="507"/>
      <c r="AT892" s="507"/>
      <c r="AU892" s="507"/>
      <c r="AV892" s="507"/>
      <c r="AW892" s="507"/>
      <c r="AX892" s="507"/>
      <c r="AY892" s="507"/>
      <c r="AZ892" s="507"/>
      <c r="BA892" s="507"/>
      <c r="BB892" s="507"/>
      <c r="BC892" s="507"/>
      <c r="BD892" s="507"/>
      <c r="BE892" s="507"/>
      <c r="BF892" s="507"/>
      <c r="BG892" s="507"/>
      <c r="BH892" s="507"/>
      <c r="BI892" s="507"/>
      <c r="BJ892" s="507"/>
      <c r="BK892" s="507"/>
      <c r="BL892" s="507"/>
      <c r="BM892" s="507"/>
    </row>
    <row r="893" spans="1:65" ht="27" customHeight="1" x14ac:dyDescent="0.2">
      <c r="A893" s="564"/>
      <c r="B893" s="507"/>
      <c r="C893" s="507"/>
      <c r="D893" s="507"/>
      <c r="E893" s="507"/>
      <c r="F893" s="507"/>
      <c r="G893" s="507"/>
      <c r="H893" s="506"/>
      <c r="I893" s="1014"/>
      <c r="J893" s="506"/>
      <c r="K893" s="557"/>
      <c r="L893" s="506"/>
      <c r="M893" s="506"/>
      <c r="N893" s="506"/>
      <c r="O893" s="506"/>
      <c r="P893" s="1013"/>
      <c r="Q893" s="506"/>
      <c r="R893" s="558"/>
      <c r="S893" s="506"/>
      <c r="T893" s="506"/>
      <c r="U893" s="1012"/>
      <c r="V893" s="743"/>
      <c r="W893" s="506"/>
      <c r="X893" s="742"/>
      <c r="Y893" s="557"/>
      <c r="Z893" s="506"/>
      <c r="AA893" s="507"/>
      <c r="AB893" s="507"/>
      <c r="AC893" s="564"/>
      <c r="AD893" s="507"/>
      <c r="AE893" s="507"/>
      <c r="AF893" s="507"/>
      <c r="AG893" s="507"/>
      <c r="AH893" s="507"/>
      <c r="AI893" s="507"/>
      <c r="AJ893" s="507"/>
      <c r="AK893" s="507"/>
      <c r="AL893" s="507"/>
      <c r="AM893" s="507"/>
      <c r="AN893" s="507"/>
      <c r="AO893" s="507"/>
      <c r="AP893" s="507"/>
      <c r="AQ893" s="563"/>
      <c r="AR893" s="563"/>
      <c r="AS893" s="507"/>
      <c r="AT893" s="507"/>
      <c r="AU893" s="507"/>
      <c r="AV893" s="507"/>
      <c r="AW893" s="507"/>
      <c r="AX893" s="507"/>
      <c r="AY893" s="507"/>
      <c r="AZ893" s="507"/>
      <c r="BA893" s="507"/>
      <c r="BB893" s="507"/>
      <c r="BC893" s="507"/>
      <c r="BD893" s="507"/>
      <c r="BE893" s="507"/>
      <c r="BF893" s="507"/>
      <c r="BG893" s="507"/>
      <c r="BH893" s="507"/>
      <c r="BI893" s="507"/>
      <c r="BJ893" s="507"/>
      <c r="BK893" s="507"/>
      <c r="BL893" s="507"/>
      <c r="BM893" s="507"/>
    </row>
    <row r="894" spans="1:65" ht="27" customHeight="1" x14ac:dyDescent="0.2">
      <c r="A894" s="564"/>
      <c r="B894" s="507"/>
      <c r="C894" s="507"/>
      <c r="D894" s="507"/>
      <c r="E894" s="507"/>
      <c r="F894" s="507"/>
      <c r="G894" s="507"/>
      <c r="H894" s="506"/>
      <c r="I894" s="1014"/>
      <c r="J894" s="506"/>
      <c r="K894" s="557"/>
      <c r="L894" s="506"/>
      <c r="M894" s="506"/>
      <c r="N894" s="506"/>
      <c r="O894" s="506"/>
      <c r="P894" s="1013"/>
      <c r="Q894" s="506"/>
      <c r="R894" s="558"/>
      <c r="S894" s="506"/>
      <c r="T894" s="506"/>
      <c r="U894" s="1012"/>
      <c r="V894" s="743"/>
      <c r="W894" s="506"/>
      <c r="X894" s="742"/>
      <c r="Y894" s="557"/>
      <c r="Z894" s="506"/>
      <c r="AA894" s="507"/>
      <c r="AB894" s="507"/>
      <c r="AC894" s="564"/>
      <c r="AD894" s="507"/>
      <c r="AE894" s="507"/>
      <c r="AF894" s="507"/>
      <c r="AG894" s="507"/>
      <c r="AH894" s="507"/>
      <c r="AI894" s="507"/>
      <c r="AJ894" s="507"/>
      <c r="AK894" s="507"/>
      <c r="AL894" s="507"/>
      <c r="AM894" s="507"/>
      <c r="AN894" s="507"/>
      <c r="AO894" s="507"/>
      <c r="AP894" s="507"/>
      <c r="AQ894" s="563"/>
      <c r="AR894" s="563"/>
      <c r="AS894" s="507"/>
      <c r="AT894" s="507"/>
      <c r="AU894" s="507"/>
      <c r="AV894" s="507"/>
      <c r="AW894" s="507"/>
      <c r="AX894" s="507"/>
      <c r="AY894" s="507"/>
      <c r="AZ894" s="507"/>
      <c r="BA894" s="507"/>
      <c r="BB894" s="507"/>
      <c r="BC894" s="507"/>
      <c r="BD894" s="507"/>
      <c r="BE894" s="507"/>
      <c r="BF894" s="507"/>
      <c r="BG894" s="507"/>
      <c r="BH894" s="507"/>
      <c r="BI894" s="507"/>
      <c r="BJ894" s="507"/>
      <c r="BK894" s="507"/>
      <c r="BL894" s="507"/>
      <c r="BM894" s="507"/>
    </row>
    <row r="895" spans="1:65" ht="27" customHeight="1" x14ac:dyDescent="0.2">
      <c r="A895" s="564"/>
      <c r="B895" s="507"/>
      <c r="C895" s="507"/>
      <c r="D895" s="507"/>
      <c r="E895" s="507"/>
      <c r="F895" s="507"/>
      <c r="G895" s="507"/>
      <c r="H895" s="506"/>
      <c r="I895" s="1014"/>
      <c r="J895" s="506"/>
      <c r="K895" s="557"/>
      <c r="L895" s="506"/>
      <c r="M895" s="506"/>
      <c r="N895" s="506"/>
      <c r="O895" s="506"/>
      <c r="P895" s="1013"/>
      <c r="Q895" s="506"/>
      <c r="R895" s="558"/>
      <c r="S895" s="506"/>
      <c r="T895" s="506"/>
      <c r="U895" s="1012"/>
      <c r="V895" s="743"/>
      <c r="W895" s="506"/>
      <c r="X895" s="742"/>
      <c r="Y895" s="557"/>
      <c r="Z895" s="506"/>
      <c r="AA895" s="507"/>
      <c r="AB895" s="507"/>
      <c r="AC895" s="564"/>
      <c r="AD895" s="507"/>
      <c r="AE895" s="507"/>
      <c r="AF895" s="507"/>
      <c r="AG895" s="507"/>
      <c r="AH895" s="507"/>
      <c r="AI895" s="507"/>
      <c r="AJ895" s="507"/>
      <c r="AK895" s="507"/>
      <c r="AL895" s="507"/>
      <c r="AM895" s="507"/>
      <c r="AN895" s="507"/>
      <c r="AO895" s="507"/>
      <c r="AP895" s="507"/>
      <c r="AQ895" s="563"/>
      <c r="AR895" s="563"/>
      <c r="AS895" s="507"/>
      <c r="AT895" s="507"/>
      <c r="AU895" s="507"/>
      <c r="AV895" s="507"/>
      <c r="AW895" s="507"/>
      <c r="AX895" s="507"/>
      <c r="AY895" s="507"/>
      <c r="AZ895" s="507"/>
      <c r="BA895" s="507"/>
      <c r="BB895" s="507"/>
      <c r="BC895" s="507"/>
      <c r="BD895" s="507"/>
      <c r="BE895" s="507"/>
      <c r="BF895" s="507"/>
      <c r="BG895" s="507"/>
      <c r="BH895" s="507"/>
      <c r="BI895" s="507"/>
      <c r="BJ895" s="507"/>
      <c r="BK895" s="507"/>
      <c r="BL895" s="507"/>
      <c r="BM895" s="507"/>
    </row>
    <row r="896" spans="1:65" ht="27" customHeight="1" x14ac:dyDescent="0.2">
      <c r="A896" s="564"/>
      <c r="B896" s="507"/>
      <c r="C896" s="507"/>
      <c r="D896" s="507"/>
      <c r="E896" s="507"/>
      <c r="F896" s="507"/>
      <c r="G896" s="507"/>
      <c r="H896" s="506"/>
      <c r="I896" s="1014"/>
      <c r="J896" s="506"/>
      <c r="K896" s="557"/>
      <c r="L896" s="506"/>
      <c r="M896" s="506"/>
      <c r="N896" s="506"/>
      <c r="O896" s="506"/>
      <c r="P896" s="1013"/>
      <c r="Q896" s="506"/>
      <c r="R896" s="558"/>
      <c r="S896" s="506"/>
      <c r="T896" s="506"/>
      <c r="U896" s="1012"/>
      <c r="V896" s="743"/>
      <c r="W896" s="506"/>
      <c r="X896" s="742"/>
      <c r="Y896" s="557"/>
      <c r="Z896" s="506"/>
      <c r="AA896" s="507"/>
      <c r="AB896" s="507"/>
      <c r="AC896" s="564"/>
      <c r="AD896" s="507"/>
      <c r="AE896" s="507"/>
      <c r="AF896" s="507"/>
      <c r="AG896" s="507"/>
      <c r="AH896" s="507"/>
      <c r="AI896" s="507"/>
      <c r="AJ896" s="507"/>
      <c r="AK896" s="507"/>
      <c r="AL896" s="507"/>
      <c r="AM896" s="507"/>
      <c r="AN896" s="507"/>
      <c r="AO896" s="507"/>
      <c r="AP896" s="507"/>
      <c r="AQ896" s="563"/>
      <c r="AR896" s="563"/>
      <c r="AS896" s="507"/>
      <c r="AT896" s="507"/>
      <c r="AU896" s="507"/>
      <c r="AV896" s="507"/>
      <c r="AW896" s="507"/>
      <c r="AX896" s="507"/>
      <c r="AY896" s="507"/>
      <c r="AZ896" s="507"/>
      <c r="BA896" s="507"/>
      <c r="BB896" s="507"/>
      <c r="BC896" s="507"/>
      <c r="BD896" s="507"/>
      <c r="BE896" s="507"/>
      <c r="BF896" s="507"/>
      <c r="BG896" s="507"/>
      <c r="BH896" s="507"/>
      <c r="BI896" s="507"/>
      <c r="BJ896" s="507"/>
      <c r="BK896" s="507"/>
      <c r="BL896" s="507"/>
      <c r="BM896" s="507"/>
    </row>
    <row r="897" spans="1:65" ht="27" customHeight="1" x14ac:dyDescent="0.2">
      <c r="A897" s="564"/>
      <c r="B897" s="507"/>
      <c r="C897" s="507"/>
      <c r="D897" s="507"/>
      <c r="E897" s="507"/>
      <c r="F897" s="507"/>
      <c r="G897" s="507"/>
      <c r="H897" s="506"/>
      <c r="I897" s="1014"/>
      <c r="J897" s="506"/>
      <c r="K897" s="557"/>
      <c r="L897" s="506"/>
      <c r="M897" s="506"/>
      <c r="N897" s="506"/>
      <c r="O897" s="506"/>
      <c r="P897" s="1013"/>
      <c r="Q897" s="506"/>
      <c r="R897" s="558"/>
      <c r="S897" s="506"/>
      <c r="T897" s="506"/>
      <c r="U897" s="1012"/>
      <c r="V897" s="743"/>
      <c r="W897" s="506"/>
      <c r="X897" s="742"/>
      <c r="Y897" s="557"/>
      <c r="Z897" s="506"/>
      <c r="AA897" s="507"/>
      <c r="AB897" s="507"/>
      <c r="AC897" s="564"/>
      <c r="AD897" s="507"/>
      <c r="AE897" s="507"/>
      <c r="AF897" s="507"/>
      <c r="AG897" s="507"/>
      <c r="AH897" s="507"/>
      <c r="AI897" s="507"/>
      <c r="AJ897" s="507"/>
      <c r="AK897" s="507"/>
      <c r="AL897" s="507"/>
      <c r="AM897" s="507"/>
      <c r="AN897" s="507"/>
      <c r="AO897" s="507"/>
      <c r="AP897" s="507"/>
      <c r="AQ897" s="563"/>
      <c r="AR897" s="563"/>
      <c r="AS897" s="507"/>
      <c r="AT897" s="507"/>
      <c r="AU897" s="507"/>
      <c r="AV897" s="507"/>
      <c r="AW897" s="507"/>
      <c r="AX897" s="507"/>
      <c r="AY897" s="507"/>
      <c r="AZ897" s="507"/>
      <c r="BA897" s="507"/>
      <c r="BB897" s="507"/>
      <c r="BC897" s="507"/>
      <c r="BD897" s="507"/>
      <c r="BE897" s="507"/>
      <c r="BF897" s="507"/>
      <c r="BG897" s="507"/>
      <c r="BH897" s="507"/>
      <c r="BI897" s="507"/>
      <c r="BJ897" s="507"/>
      <c r="BK897" s="507"/>
      <c r="BL897" s="507"/>
      <c r="BM897" s="507"/>
    </row>
    <row r="898" spans="1:65" ht="27" customHeight="1" x14ac:dyDescent="0.2">
      <c r="A898" s="564"/>
      <c r="B898" s="507"/>
      <c r="C898" s="507"/>
      <c r="D898" s="507"/>
      <c r="E898" s="507"/>
      <c r="F898" s="507"/>
      <c r="G898" s="507"/>
      <c r="H898" s="506"/>
      <c r="I898" s="1014"/>
      <c r="J898" s="506"/>
      <c r="K898" s="557"/>
      <c r="L898" s="506"/>
      <c r="M898" s="506"/>
      <c r="N898" s="506"/>
      <c r="O898" s="506"/>
      <c r="P898" s="1013"/>
      <c r="Q898" s="506"/>
      <c r="R898" s="558"/>
      <c r="S898" s="506"/>
      <c r="T898" s="506"/>
      <c r="U898" s="1012"/>
      <c r="V898" s="743"/>
      <c r="W898" s="506"/>
      <c r="X898" s="742"/>
      <c r="Y898" s="557"/>
      <c r="Z898" s="506"/>
      <c r="AA898" s="507"/>
      <c r="AB898" s="507"/>
      <c r="AC898" s="564"/>
      <c r="AD898" s="507"/>
      <c r="AE898" s="507"/>
      <c r="AF898" s="507"/>
      <c r="AG898" s="507"/>
      <c r="AH898" s="507"/>
      <c r="AI898" s="507"/>
      <c r="AJ898" s="507"/>
      <c r="AK898" s="507"/>
      <c r="AL898" s="507"/>
      <c r="AM898" s="507"/>
      <c r="AN898" s="507"/>
      <c r="AO898" s="507"/>
      <c r="AP898" s="507"/>
      <c r="AQ898" s="563"/>
      <c r="AR898" s="563"/>
      <c r="AS898" s="507"/>
      <c r="AT898" s="507"/>
      <c r="AU898" s="507"/>
      <c r="AV898" s="507"/>
      <c r="AW898" s="507"/>
      <c r="AX898" s="507"/>
      <c r="AY898" s="507"/>
      <c r="AZ898" s="507"/>
      <c r="BA898" s="507"/>
      <c r="BB898" s="507"/>
      <c r="BC898" s="507"/>
      <c r="BD898" s="507"/>
      <c r="BE898" s="507"/>
      <c r="BF898" s="507"/>
      <c r="BG898" s="507"/>
      <c r="BH898" s="507"/>
      <c r="BI898" s="507"/>
      <c r="BJ898" s="507"/>
      <c r="BK898" s="507"/>
      <c r="BL898" s="507"/>
      <c r="BM898" s="507"/>
    </row>
    <row r="899" spans="1:65" ht="27" customHeight="1" x14ac:dyDescent="0.2">
      <c r="A899" s="564"/>
      <c r="B899" s="507"/>
      <c r="C899" s="507"/>
      <c r="D899" s="507"/>
      <c r="E899" s="507"/>
      <c r="F899" s="507"/>
      <c r="G899" s="507"/>
      <c r="H899" s="506"/>
      <c r="I899" s="1014"/>
      <c r="J899" s="506"/>
      <c r="K899" s="557"/>
      <c r="L899" s="506"/>
      <c r="M899" s="506"/>
      <c r="N899" s="506"/>
      <c r="O899" s="506"/>
      <c r="P899" s="1013"/>
      <c r="Q899" s="506"/>
      <c r="R899" s="558"/>
      <c r="S899" s="506"/>
      <c r="T899" s="506"/>
      <c r="U899" s="1012"/>
      <c r="V899" s="743"/>
      <c r="W899" s="506"/>
      <c r="X899" s="742"/>
      <c r="Y899" s="557"/>
      <c r="Z899" s="506"/>
      <c r="AA899" s="507"/>
      <c r="AB899" s="507"/>
      <c r="AC899" s="564"/>
      <c r="AD899" s="507"/>
      <c r="AE899" s="507"/>
      <c r="AF899" s="507"/>
      <c r="AG899" s="507"/>
      <c r="AH899" s="507"/>
      <c r="AI899" s="507"/>
      <c r="AJ899" s="507"/>
      <c r="AK899" s="507"/>
      <c r="AL899" s="507"/>
      <c r="AM899" s="507"/>
      <c r="AN899" s="507"/>
      <c r="AO899" s="507"/>
      <c r="AP899" s="507"/>
      <c r="AQ899" s="563"/>
      <c r="AR899" s="563"/>
      <c r="AS899" s="507"/>
      <c r="AT899" s="507"/>
      <c r="AU899" s="507"/>
      <c r="AV899" s="507"/>
      <c r="AW899" s="507"/>
      <c r="AX899" s="507"/>
      <c r="AY899" s="507"/>
      <c r="AZ899" s="507"/>
      <c r="BA899" s="507"/>
      <c r="BB899" s="507"/>
      <c r="BC899" s="507"/>
      <c r="BD899" s="507"/>
      <c r="BE899" s="507"/>
      <c r="BF899" s="507"/>
      <c r="BG899" s="507"/>
      <c r="BH899" s="507"/>
      <c r="BI899" s="507"/>
      <c r="BJ899" s="507"/>
      <c r="BK899" s="507"/>
      <c r="BL899" s="507"/>
      <c r="BM899" s="507"/>
    </row>
    <row r="900" spans="1:65" ht="27" customHeight="1" x14ac:dyDescent="0.2">
      <c r="A900" s="564"/>
      <c r="B900" s="507"/>
      <c r="C900" s="507"/>
      <c r="D900" s="507"/>
      <c r="E900" s="507"/>
      <c r="F900" s="507"/>
      <c r="G900" s="507"/>
      <c r="H900" s="506"/>
      <c r="I900" s="1014"/>
      <c r="J900" s="506"/>
      <c r="K900" s="557"/>
      <c r="L900" s="506"/>
      <c r="M900" s="506"/>
      <c r="N900" s="506"/>
      <c r="O900" s="506"/>
      <c r="P900" s="1013"/>
      <c r="Q900" s="506"/>
      <c r="R900" s="558"/>
      <c r="S900" s="506"/>
      <c r="T900" s="506"/>
      <c r="U900" s="1012"/>
      <c r="V900" s="743"/>
      <c r="W900" s="506"/>
      <c r="X900" s="742"/>
      <c r="Y900" s="557"/>
      <c r="Z900" s="506"/>
      <c r="AA900" s="507"/>
      <c r="AB900" s="507"/>
      <c r="AC900" s="564"/>
      <c r="AD900" s="507"/>
      <c r="AE900" s="507"/>
      <c r="AF900" s="507"/>
      <c r="AG900" s="507"/>
      <c r="AH900" s="507"/>
      <c r="AI900" s="507"/>
      <c r="AJ900" s="507"/>
      <c r="AK900" s="507"/>
      <c r="AL900" s="507"/>
      <c r="AM900" s="507"/>
      <c r="AN900" s="507"/>
      <c r="AO900" s="507"/>
      <c r="AP900" s="507"/>
      <c r="AQ900" s="563"/>
      <c r="AR900" s="563"/>
      <c r="AS900" s="507"/>
      <c r="AT900" s="507"/>
      <c r="AU900" s="507"/>
      <c r="AV900" s="507"/>
      <c r="AW900" s="507"/>
      <c r="AX900" s="507"/>
      <c r="AY900" s="507"/>
      <c r="AZ900" s="507"/>
      <c r="BA900" s="507"/>
      <c r="BB900" s="507"/>
      <c r="BC900" s="507"/>
      <c r="BD900" s="507"/>
      <c r="BE900" s="507"/>
      <c r="BF900" s="507"/>
      <c r="BG900" s="507"/>
      <c r="BH900" s="507"/>
      <c r="BI900" s="507"/>
      <c r="BJ900" s="507"/>
      <c r="BK900" s="507"/>
      <c r="BL900" s="507"/>
      <c r="BM900" s="507"/>
    </row>
    <row r="901" spans="1:65" ht="27" customHeight="1" x14ac:dyDescent="0.2">
      <c r="A901" s="564"/>
      <c r="B901" s="507"/>
      <c r="C901" s="507"/>
      <c r="D901" s="507"/>
      <c r="E901" s="507"/>
      <c r="F901" s="507"/>
      <c r="G901" s="507"/>
      <c r="H901" s="506"/>
      <c r="I901" s="1014"/>
      <c r="J901" s="506"/>
      <c r="K901" s="557"/>
      <c r="L901" s="506"/>
      <c r="M901" s="506"/>
      <c r="N901" s="506"/>
      <c r="O901" s="506"/>
      <c r="P901" s="1013"/>
      <c r="Q901" s="506"/>
      <c r="R901" s="558"/>
      <c r="S901" s="506"/>
      <c r="T901" s="506"/>
      <c r="U901" s="1012"/>
      <c r="V901" s="743"/>
      <c r="W901" s="506"/>
      <c r="X901" s="742"/>
      <c r="Y901" s="557"/>
      <c r="Z901" s="506"/>
      <c r="AA901" s="507"/>
      <c r="AB901" s="507"/>
      <c r="AC901" s="564"/>
      <c r="AD901" s="507"/>
      <c r="AE901" s="507"/>
      <c r="AF901" s="507"/>
      <c r="AG901" s="507"/>
      <c r="AH901" s="507"/>
      <c r="AI901" s="507"/>
      <c r="AJ901" s="507"/>
      <c r="AK901" s="507"/>
      <c r="AL901" s="507"/>
      <c r="AM901" s="507"/>
      <c r="AN901" s="507"/>
      <c r="AO901" s="507"/>
      <c r="AP901" s="507"/>
      <c r="AQ901" s="563"/>
      <c r="AR901" s="563"/>
      <c r="AS901" s="507"/>
      <c r="AT901" s="507"/>
      <c r="AU901" s="507"/>
      <c r="AV901" s="507"/>
      <c r="AW901" s="507"/>
      <c r="AX901" s="507"/>
      <c r="AY901" s="507"/>
      <c r="AZ901" s="507"/>
      <c r="BA901" s="507"/>
      <c r="BB901" s="507"/>
      <c r="BC901" s="507"/>
      <c r="BD901" s="507"/>
      <c r="BE901" s="507"/>
      <c r="BF901" s="507"/>
      <c r="BG901" s="507"/>
      <c r="BH901" s="507"/>
      <c r="BI901" s="507"/>
      <c r="BJ901" s="507"/>
      <c r="BK901" s="507"/>
      <c r="BL901" s="507"/>
      <c r="BM901" s="507"/>
    </row>
    <row r="902" spans="1:65" ht="27" customHeight="1" x14ac:dyDescent="0.2">
      <c r="A902" s="564"/>
      <c r="B902" s="507"/>
      <c r="C902" s="507"/>
      <c r="D902" s="507"/>
      <c r="E902" s="507"/>
      <c r="F902" s="507"/>
      <c r="G902" s="507"/>
      <c r="H902" s="506"/>
      <c r="I902" s="1014"/>
      <c r="J902" s="506"/>
      <c r="K902" s="557"/>
      <c r="L902" s="506"/>
      <c r="M902" s="506"/>
      <c r="N902" s="506"/>
      <c r="O902" s="506"/>
      <c r="P902" s="1013"/>
      <c r="Q902" s="506"/>
      <c r="R902" s="558"/>
      <c r="S902" s="506"/>
      <c r="T902" s="506"/>
      <c r="U902" s="1012"/>
      <c r="V902" s="743"/>
      <c r="W902" s="506"/>
      <c r="X902" s="742"/>
      <c r="Y902" s="557"/>
      <c r="Z902" s="506"/>
      <c r="AA902" s="507"/>
      <c r="AB902" s="507"/>
      <c r="AC902" s="564"/>
      <c r="AD902" s="507"/>
      <c r="AE902" s="507"/>
      <c r="AF902" s="507"/>
      <c r="AG902" s="507"/>
      <c r="AH902" s="507"/>
      <c r="AI902" s="507"/>
      <c r="AJ902" s="507"/>
      <c r="AK902" s="507"/>
      <c r="AL902" s="507"/>
      <c r="AM902" s="507"/>
      <c r="AN902" s="507"/>
      <c r="AO902" s="507"/>
      <c r="AP902" s="507"/>
      <c r="AQ902" s="563"/>
      <c r="AR902" s="563"/>
      <c r="AS902" s="507"/>
      <c r="AT902" s="507"/>
      <c r="AU902" s="507"/>
      <c r="AV902" s="507"/>
      <c r="AW902" s="507"/>
      <c r="AX902" s="507"/>
      <c r="AY902" s="507"/>
      <c r="AZ902" s="507"/>
      <c r="BA902" s="507"/>
      <c r="BB902" s="507"/>
      <c r="BC902" s="507"/>
      <c r="BD902" s="507"/>
      <c r="BE902" s="507"/>
      <c r="BF902" s="507"/>
      <c r="BG902" s="507"/>
      <c r="BH902" s="507"/>
      <c r="BI902" s="507"/>
      <c r="BJ902" s="507"/>
      <c r="BK902" s="507"/>
      <c r="BL902" s="507"/>
      <c r="BM902" s="507"/>
    </row>
    <row r="903" spans="1:65" ht="27" customHeight="1" x14ac:dyDescent="0.2">
      <c r="A903" s="564"/>
      <c r="B903" s="507"/>
      <c r="C903" s="507"/>
      <c r="D903" s="507"/>
      <c r="E903" s="507"/>
      <c r="F903" s="507"/>
      <c r="G903" s="507"/>
      <c r="H903" s="506"/>
      <c r="I903" s="1014"/>
      <c r="J903" s="506"/>
      <c r="K903" s="557"/>
      <c r="L903" s="506"/>
      <c r="M903" s="506"/>
      <c r="N903" s="506"/>
      <c r="O903" s="506"/>
      <c r="P903" s="1013"/>
      <c r="Q903" s="506"/>
      <c r="R903" s="558"/>
      <c r="S903" s="506"/>
      <c r="T903" s="506"/>
      <c r="U903" s="1012"/>
      <c r="V903" s="743"/>
      <c r="W903" s="506"/>
      <c r="X903" s="742"/>
      <c r="Y903" s="557"/>
      <c r="Z903" s="506"/>
      <c r="AA903" s="507"/>
      <c r="AB903" s="507"/>
      <c r="AC903" s="564"/>
      <c r="AD903" s="507"/>
      <c r="AE903" s="507"/>
      <c r="AF903" s="507"/>
      <c r="AG903" s="507"/>
      <c r="AH903" s="507"/>
      <c r="AI903" s="507"/>
      <c r="AJ903" s="507"/>
      <c r="AK903" s="507"/>
      <c r="AL903" s="507"/>
      <c r="AM903" s="507"/>
      <c r="AN903" s="507"/>
      <c r="AO903" s="507"/>
      <c r="AP903" s="507"/>
      <c r="AQ903" s="563"/>
      <c r="AR903" s="563"/>
      <c r="AS903" s="507"/>
      <c r="AT903" s="507"/>
      <c r="AU903" s="507"/>
      <c r="AV903" s="507"/>
      <c r="AW903" s="507"/>
      <c r="AX903" s="507"/>
      <c r="AY903" s="507"/>
      <c r="AZ903" s="507"/>
      <c r="BA903" s="507"/>
      <c r="BB903" s="507"/>
      <c r="BC903" s="507"/>
      <c r="BD903" s="507"/>
      <c r="BE903" s="507"/>
      <c r="BF903" s="507"/>
      <c r="BG903" s="507"/>
      <c r="BH903" s="507"/>
      <c r="BI903" s="507"/>
      <c r="BJ903" s="507"/>
      <c r="BK903" s="507"/>
      <c r="BL903" s="507"/>
      <c r="BM903" s="507"/>
    </row>
    <row r="904" spans="1:65" ht="27" customHeight="1" x14ac:dyDescent="0.2">
      <c r="A904" s="564"/>
      <c r="B904" s="507"/>
      <c r="C904" s="507"/>
      <c r="D904" s="507"/>
      <c r="E904" s="507"/>
      <c r="F904" s="507"/>
      <c r="G904" s="507"/>
      <c r="H904" s="506"/>
      <c r="I904" s="1014"/>
      <c r="J904" s="506"/>
      <c r="K904" s="557"/>
      <c r="L904" s="506"/>
      <c r="M904" s="506"/>
      <c r="N904" s="506"/>
      <c r="O904" s="506"/>
      <c r="P904" s="1013"/>
      <c r="Q904" s="506"/>
      <c r="R904" s="558"/>
      <c r="S904" s="506"/>
      <c r="T904" s="506"/>
      <c r="U904" s="1012"/>
      <c r="V904" s="743"/>
      <c r="W904" s="506"/>
      <c r="X904" s="742"/>
      <c r="Y904" s="557"/>
      <c r="Z904" s="506"/>
      <c r="AA904" s="507"/>
      <c r="AB904" s="507"/>
      <c r="AC904" s="564"/>
      <c r="AD904" s="507"/>
      <c r="AE904" s="507"/>
      <c r="AF904" s="507"/>
      <c r="AG904" s="507"/>
      <c r="AH904" s="507"/>
      <c r="AI904" s="507"/>
      <c r="AJ904" s="507"/>
      <c r="AK904" s="507"/>
      <c r="AL904" s="507"/>
      <c r="AM904" s="507"/>
      <c r="AN904" s="507"/>
      <c r="AO904" s="507"/>
      <c r="AP904" s="507"/>
      <c r="AQ904" s="563"/>
      <c r="AR904" s="563"/>
      <c r="AS904" s="507"/>
      <c r="AT904" s="507"/>
      <c r="AU904" s="507"/>
      <c r="AV904" s="507"/>
      <c r="AW904" s="507"/>
      <c r="AX904" s="507"/>
      <c r="AY904" s="507"/>
      <c r="AZ904" s="507"/>
      <c r="BA904" s="507"/>
      <c r="BB904" s="507"/>
      <c r="BC904" s="507"/>
      <c r="BD904" s="507"/>
      <c r="BE904" s="507"/>
      <c r="BF904" s="507"/>
      <c r="BG904" s="507"/>
      <c r="BH904" s="507"/>
      <c r="BI904" s="507"/>
      <c r="BJ904" s="507"/>
      <c r="BK904" s="507"/>
      <c r="BL904" s="507"/>
      <c r="BM904" s="507"/>
    </row>
    <row r="905" spans="1:65" ht="27" customHeight="1" x14ac:dyDescent="0.2">
      <c r="A905" s="564"/>
      <c r="B905" s="507"/>
      <c r="C905" s="507"/>
      <c r="D905" s="507"/>
      <c r="E905" s="507"/>
      <c r="F905" s="507"/>
      <c r="G905" s="507"/>
      <c r="H905" s="506"/>
      <c r="I905" s="1014"/>
      <c r="J905" s="506"/>
      <c r="K905" s="557"/>
      <c r="L905" s="506"/>
      <c r="M905" s="506"/>
      <c r="N905" s="506"/>
      <c r="O905" s="506"/>
      <c r="P905" s="1013"/>
      <c r="Q905" s="506"/>
      <c r="R905" s="558"/>
      <c r="S905" s="506"/>
      <c r="T905" s="506"/>
      <c r="U905" s="1012"/>
      <c r="V905" s="743"/>
      <c r="W905" s="506"/>
      <c r="X905" s="742"/>
      <c r="Y905" s="557"/>
      <c r="Z905" s="506"/>
      <c r="AA905" s="507"/>
      <c r="AB905" s="507"/>
      <c r="AC905" s="564"/>
      <c r="AD905" s="507"/>
      <c r="AE905" s="507"/>
      <c r="AF905" s="507"/>
      <c r="AG905" s="507"/>
      <c r="AH905" s="507"/>
      <c r="AI905" s="507"/>
      <c r="AJ905" s="507"/>
      <c r="AK905" s="507"/>
      <c r="AL905" s="507"/>
      <c r="AM905" s="507"/>
      <c r="AN905" s="507"/>
      <c r="AO905" s="507"/>
      <c r="AP905" s="507"/>
      <c r="AQ905" s="563"/>
      <c r="AR905" s="563"/>
      <c r="AS905" s="507"/>
      <c r="AT905" s="507"/>
      <c r="AU905" s="507"/>
      <c r="AV905" s="507"/>
      <c r="AW905" s="507"/>
      <c r="AX905" s="507"/>
      <c r="AY905" s="507"/>
      <c r="AZ905" s="507"/>
      <c r="BA905" s="507"/>
      <c r="BB905" s="507"/>
      <c r="BC905" s="507"/>
      <c r="BD905" s="507"/>
      <c r="BE905" s="507"/>
      <c r="BF905" s="507"/>
      <c r="BG905" s="507"/>
      <c r="BH905" s="507"/>
      <c r="BI905" s="507"/>
      <c r="BJ905" s="507"/>
      <c r="BK905" s="507"/>
      <c r="BL905" s="507"/>
      <c r="BM905" s="507"/>
    </row>
    <row r="906" spans="1:65" ht="27" customHeight="1" x14ac:dyDescent="0.2">
      <c r="A906" s="564"/>
      <c r="B906" s="507"/>
      <c r="C906" s="507"/>
      <c r="D906" s="507"/>
      <c r="E906" s="507"/>
      <c r="F906" s="507"/>
      <c r="G906" s="507"/>
      <c r="H906" s="506"/>
      <c r="I906" s="1014"/>
      <c r="J906" s="506"/>
      <c r="K906" s="557"/>
      <c r="L906" s="506"/>
      <c r="M906" s="506"/>
      <c r="N906" s="506"/>
      <c r="O906" s="506"/>
      <c r="P906" s="1013"/>
      <c r="Q906" s="506"/>
      <c r="R906" s="558"/>
      <c r="S906" s="506"/>
      <c r="T906" s="506"/>
      <c r="U906" s="1012"/>
      <c r="V906" s="743"/>
      <c r="W906" s="506"/>
      <c r="X906" s="742"/>
      <c r="Y906" s="557"/>
      <c r="Z906" s="506"/>
      <c r="AA906" s="507"/>
      <c r="AB906" s="507"/>
      <c r="AC906" s="564"/>
      <c r="AD906" s="507"/>
      <c r="AE906" s="507"/>
      <c r="AF906" s="507"/>
      <c r="AG906" s="507"/>
      <c r="AH906" s="507"/>
      <c r="AI906" s="507"/>
      <c r="AJ906" s="507"/>
      <c r="AK906" s="507"/>
      <c r="AL906" s="507"/>
      <c r="AM906" s="507"/>
      <c r="AN906" s="507"/>
      <c r="AO906" s="507"/>
      <c r="AP906" s="507"/>
      <c r="AQ906" s="563"/>
      <c r="AR906" s="563"/>
      <c r="AS906" s="507"/>
      <c r="AT906" s="507"/>
      <c r="AU906" s="507"/>
      <c r="AV906" s="507"/>
      <c r="AW906" s="507"/>
      <c r="AX906" s="507"/>
      <c r="AY906" s="507"/>
      <c r="AZ906" s="507"/>
      <c r="BA906" s="507"/>
      <c r="BB906" s="507"/>
      <c r="BC906" s="507"/>
      <c r="BD906" s="507"/>
      <c r="BE906" s="507"/>
      <c r="BF906" s="507"/>
      <c r="BG906" s="507"/>
      <c r="BH906" s="507"/>
      <c r="BI906" s="507"/>
      <c r="BJ906" s="507"/>
      <c r="BK906" s="507"/>
      <c r="BL906" s="507"/>
      <c r="BM906" s="507"/>
    </row>
    <row r="907" spans="1:65" ht="27" customHeight="1" x14ac:dyDescent="0.2">
      <c r="A907" s="564"/>
      <c r="B907" s="507"/>
      <c r="C907" s="507"/>
      <c r="D907" s="507"/>
      <c r="E907" s="507"/>
      <c r="F907" s="507"/>
      <c r="G907" s="507"/>
      <c r="H907" s="506"/>
      <c r="I907" s="1014"/>
      <c r="J907" s="506"/>
      <c r="K907" s="557"/>
      <c r="L907" s="506"/>
      <c r="M907" s="506"/>
      <c r="N907" s="506"/>
      <c r="O907" s="506"/>
      <c r="P907" s="1013"/>
      <c r="Q907" s="506"/>
      <c r="R907" s="558"/>
      <c r="S907" s="506"/>
      <c r="T907" s="506"/>
      <c r="U907" s="1012"/>
      <c r="V907" s="743"/>
      <c r="W907" s="506"/>
      <c r="X907" s="742"/>
      <c r="Y907" s="557"/>
      <c r="Z907" s="506"/>
      <c r="AA907" s="507"/>
      <c r="AB907" s="507"/>
      <c r="AC907" s="564"/>
      <c r="AD907" s="507"/>
      <c r="AE907" s="507"/>
      <c r="AF907" s="507"/>
      <c r="AG907" s="507"/>
      <c r="AH907" s="507"/>
      <c r="AI907" s="507"/>
      <c r="AJ907" s="507"/>
      <c r="AK907" s="507"/>
      <c r="AL907" s="507"/>
      <c r="AM907" s="507"/>
      <c r="AN907" s="507"/>
      <c r="AO907" s="507"/>
      <c r="AP907" s="507"/>
      <c r="AQ907" s="563"/>
      <c r="AR907" s="563"/>
      <c r="AS907" s="507"/>
      <c r="AT907" s="507"/>
      <c r="AU907" s="507"/>
      <c r="AV907" s="507"/>
      <c r="AW907" s="507"/>
      <c r="AX907" s="507"/>
      <c r="AY907" s="507"/>
      <c r="AZ907" s="507"/>
      <c r="BA907" s="507"/>
      <c r="BB907" s="507"/>
      <c r="BC907" s="507"/>
      <c r="BD907" s="507"/>
      <c r="BE907" s="507"/>
      <c r="BF907" s="507"/>
      <c r="BG907" s="507"/>
      <c r="BH907" s="507"/>
      <c r="BI907" s="507"/>
      <c r="BJ907" s="507"/>
      <c r="BK907" s="507"/>
      <c r="BL907" s="507"/>
      <c r="BM907" s="507"/>
    </row>
    <row r="908" spans="1:65" ht="27" customHeight="1" x14ac:dyDescent="0.2">
      <c r="A908" s="564"/>
      <c r="B908" s="507"/>
      <c r="C908" s="507"/>
      <c r="D908" s="507"/>
      <c r="E908" s="507"/>
      <c r="F908" s="507"/>
      <c r="G908" s="507"/>
      <c r="H908" s="506"/>
      <c r="I908" s="1014"/>
      <c r="J908" s="506"/>
      <c r="K908" s="557"/>
      <c r="L908" s="506"/>
      <c r="M908" s="506"/>
      <c r="N908" s="506"/>
      <c r="O908" s="506"/>
      <c r="P908" s="1013"/>
      <c r="Q908" s="506"/>
      <c r="R908" s="558"/>
      <c r="S908" s="506"/>
      <c r="T908" s="506"/>
      <c r="U908" s="1012"/>
      <c r="V908" s="743"/>
      <c r="W908" s="506"/>
      <c r="X908" s="742"/>
      <c r="Y908" s="557"/>
      <c r="Z908" s="506"/>
      <c r="AA908" s="507"/>
      <c r="AB908" s="507"/>
      <c r="AC908" s="564"/>
      <c r="AD908" s="507"/>
      <c r="AE908" s="507"/>
      <c r="AF908" s="507"/>
      <c r="AG908" s="507"/>
      <c r="AH908" s="507"/>
      <c r="AI908" s="507"/>
      <c r="AJ908" s="507"/>
      <c r="AK908" s="507"/>
      <c r="AL908" s="507"/>
      <c r="AM908" s="507"/>
      <c r="AN908" s="507"/>
      <c r="AO908" s="507"/>
      <c r="AP908" s="507"/>
      <c r="AQ908" s="563"/>
      <c r="AR908" s="563"/>
      <c r="AS908" s="507"/>
      <c r="AT908" s="507"/>
      <c r="AU908" s="507"/>
      <c r="AV908" s="507"/>
      <c r="AW908" s="507"/>
      <c r="AX908" s="507"/>
      <c r="AY908" s="507"/>
      <c r="AZ908" s="507"/>
      <c r="BA908" s="507"/>
      <c r="BB908" s="507"/>
      <c r="BC908" s="507"/>
      <c r="BD908" s="507"/>
      <c r="BE908" s="507"/>
      <c r="BF908" s="507"/>
      <c r="BG908" s="507"/>
      <c r="BH908" s="507"/>
      <c r="BI908" s="507"/>
      <c r="BJ908" s="507"/>
      <c r="BK908" s="507"/>
      <c r="BL908" s="507"/>
      <c r="BM908" s="507"/>
    </row>
    <row r="909" spans="1:65" ht="27" customHeight="1" x14ac:dyDescent="0.2">
      <c r="A909" s="564"/>
      <c r="B909" s="507"/>
      <c r="C909" s="507"/>
      <c r="D909" s="507"/>
      <c r="E909" s="507"/>
      <c r="F909" s="507"/>
      <c r="G909" s="507"/>
      <c r="H909" s="506"/>
      <c r="I909" s="1014"/>
      <c r="J909" s="506"/>
      <c r="K909" s="557"/>
      <c r="L909" s="506"/>
      <c r="M909" s="506"/>
      <c r="N909" s="506"/>
      <c r="O909" s="506"/>
      <c r="P909" s="1013"/>
      <c r="Q909" s="506"/>
      <c r="R909" s="558"/>
      <c r="S909" s="506"/>
      <c r="T909" s="506"/>
      <c r="U909" s="1012"/>
      <c r="V909" s="743"/>
      <c r="W909" s="506"/>
      <c r="X909" s="742"/>
      <c r="Y909" s="557"/>
      <c r="Z909" s="506"/>
      <c r="AA909" s="507"/>
      <c r="AB909" s="507"/>
      <c r="AC909" s="564"/>
      <c r="AD909" s="507"/>
      <c r="AE909" s="507"/>
      <c r="AF909" s="507"/>
      <c r="AG909" s="507"/>
      <c r="AH909" s="507"/>
      <c r="AI909" s="507"/>
      <c r="AJ909" s="507"/>
      <c r="AK909" s="507"/>
      <c r="AL909" s="507"/>
      <c r="AM909" s="507"/>
      <c r="AN909" s="507"/>
      <c r="AO909" s="507"/>
      <c r="AP909" s="507"/>
      <c r="AQ909" s="563"/>
      <c r="AR909" s="563"/>
      <c r="AS909" s="507"/>
      <c r="AT909" s="507"/>
      <c r="AU909" s="507"/>
      <c r="AV909" s="507"/>
      <c r="AW909" s="507"/>
      <c r="AX909" s="507"/>
      <c r="AY909" s="507"/>
      <c r="AZ909" s="507"/>
      <c r="BA909" s="507"/>
      <c r="BB909" s="507"/>
      <c r="BC909" s="507"/>
      <c r="BD909" s="507"/>
      <c r="BE909" s="507"/>
      <c r="BF909" s="507"/>
      <c r="BG909" s="507"/>
      <c r="BH909" s="507"/>
      <c r="BI909" s="507"/>
      <c r="BJ909" s="507"/>
      <c r="BK909" s="507"/>
      <c r="BL909" s="507"/>
      <c r="BM909" s="507"/>
    </row>
    <row r="910" spans="1:65" ht="27" customHeight="1" x14ac:dyDescent="0.2">
      <c r="A910" s="564"/>
      <c r="B910" s="507"/>
      <c r="C910" s="507"/>
      <c r="D910" s="507"/>
      <c r="E910" s="507"/>
      <c r="F910" s="507"/>
      <c r="G910" s="507"/>
      <c r="H910" s="506"/>
      <c r="I910" s="1014"/>
      <c r="J910" s="506"/>
      <c r="K910" s="557"/>
      <c r="L910" s="506"/>
      <c r="M910" s="506"/>
      <c r="N910" s="506"/>
      <c r="O910" s="506"/>
      <c r="P910" s="1013"/>
      <c r="Q910" s="506"/>
      <c r="R910" s="558"/>
      <c r="S910" s="506"/>
      <c r="T910" s="506"/>
      <c r="U910" s="1012"/>
      <c r="V910" s="743"/>
      <c r="W910" s="506"/>
      <c r="X910" s="742"/>
      <c r="Y910" s="557"/>
      <c r="Z910" s="506"/>
      <c r="AA910" s="507"/>
      <c r="AB910" s="507"/>
      <c r="AC910" s="564"/>
      <c r="AD910" s="507"/>
      <c r="AE910" s="507"/>
      <c r="AF910" s="507"/>
      <c r="AG910" s="507"/>
      <c r="AH910" s="507"/>
      <c r="AI910" s="507"/>
      <c r="AJ910" s="507"/>
      <c r="AK910" s="507"/>
      <c r="AL910" s="507"/>
      <c r="AM910" s="507"/>
      <c r="AN910" s="507"/>
      <c r="AO910" s="507"/>
      <c r="AP910" s="507"/>
      <c r="AQ910" s="563"/>
      <c r="AR910" s="563"/>
      <c r="AS910" s="507"/>
      <c r="AT910" s="507"/>
      <c r="AU910" s="507"/>
      <c r="AV910" s="507"/>
      <c r="AW910" s="507"/>
      <c r="AX910" s="507"/>
      <c r="AY910" s="507"/>
      <c r="AZ910" s="507"/>
      <c r="BA910" s="507"/>
      <c r="BB910" s="507"/>
      <c r="BC910" s="507"/>
      <c r="BD910" s="507"/>
      <c r="BE910" s="507"/>
      <c r="BF910" s="507"/>
      <c r="BG910" s="507"/>
      <c r="BH910" s="507"/>
      <c r="BI910" s="507"/>
      <c r="BJ910" s="507"/>
      <c r="BK910" s="507"/>
      <c r="BL910" s="507"/>
      <c r="BM910" s="507"/>
    </row>
    <row r="911" spans="1:65" ht="27" customHeight="1" x14ac:dyDescent="0.2">
      <c r="A911" s="564"/>
      <c r="B911" s="507"/>
      <c r="C911" s="507"/>
      <c r="D911" s="507"/>
      <c r="E911" s="507"/>
      <c r="F911" s="507"/>
      <c r="G911" s="507"/>
      <c r="H911" s="506"/>
      <c r="I911" s="1014"/>
      <c r="J911" s="506"/>
      <c r="K911" s="557"/>
      <c r="L911" s="506"/>
      <c r="M911" s="506"/>
      <c r="N911" s="506"/>
      <c r="O911" s="506"/>
      <c r="P911" s="1013"/>
      <c r="Q911" s="506"/>
      <c r="R911" s="558"/>
      <c r="S911" s="506"/>
      <c r="T911" s="506"/>
      <c r="U911" s="1012"/>
      <c r="V911" s="743"/>
      <c r="W911" s="506"/>
      <c r="X911" s="742"/>
      <c r="Y911" s="557"/>
      <c r="Z911" s="506"/>
      <c r="AA911" s="507"/>
      <c r="AB911" s="507"/>
      <c r="AC911" s="564"/>
      <c r="AD911" s="507"/>
      <c r="AE911" s="507"/>
      <c r="AF911" s="507"/>
      <c r="AG911" s="507"/>
      <c r="AH911" s="507"/>
      <c r="AI911" s="507"/>
      <c r="AJ911" s="507"/>
      <c r="AK911" s="507"/>
      <c r="AL911" s="507"/>
      <c r="AM911" s="507"/>
      <c r="AN911" s="507"/>
      <c r="AO911" s="507"/>
      <c r="AP911" s="507"/>
      <c r="AQ911" s="563"/>
      <c r="AR911" s="563"/>
      <c r="AS911" s="507"/>
      <c r="AT911" s="507"/>
      <c r="AU911" s="507"/>
      <c r="AV911" s="507"/>
      <c r="AW911" s="507"/>
      <c r="AX911" s="507"/>
      <c r="AY911" s="507"/>
      <c r="AZ911" s="507"/>
      <c r="BA911" s="507"/>
      <c r="BB911" s="507"/>
      <c r="BC911" s="507"/>
      <c r="BD911" s="507"/>
      <c r="BE911" s="507"/>
      <c r="BF911" s="507"/>
      <c r="BG911" s="507"/>
      <c r="BH911" s="507"/>
      <c r="BI911" s="507"/>
      <c r="BJ911" s="507"/>
      <c r="BK911" s="507"/>
      <c r="BL911" s="507"/>
      <c r="BM911" s="507"/>
    </row>
    <row r="912" spans="1:65" ht="27" customHeight="1" x14ac:dyDescent="0.2">
      <c r="A912" s="564"/>
      <c r="B912" s="507"/>
      <c r="C912" s="507"/>
      <c r="D912" s="507"/>
      <c r="E912" s="507"/>
      <c r="F912" s="507"/>
      <c r="G912" s="507"/>
      <c r="H912" s="506"/>
      <c r="I912" s="1014"/>
      <c r="J912" s="506"/>
      <c r="K912" s="557"/>
      <c r="L912" s="506"/>
      <c r="M912" s="506"/>
      <c r="N912" s="506"/>
      <c r="O912" s="506"/>
      <c r="P912" s="1013"/>
      <c r="Q912" s="506"/>
      <c r="R912" s="558"/>
      <c r="S912" s="506"/>
      <c r="T912" s="506"/>
      <c r="U912" s="1012"/>
      <c r="V912" s="743"/>
      <c r="W912" s="506"/>
      <c r="X912" s="742"/>
      <c r="Y912" s="557"/>
      <c r="Z912" s="506"/>
      <c r="AA912" s="507"/>
      <c r="AB912" s="507"/>
      <c r="AC912" s="564"/>
      <c r="AD912" s="507"/>
      <c r="AE912" s="507"/>
      <c r="AF912" s="507"/>
      <c r="AG912" s="507"/>
      <c r="AH912" s="507"/>
      <c r="AI912" s="507"/>
      <c r="AJ912" s="507"/>
      <c r="AK912" s="507"/>
      <c r="AL912" s="507"/>
      <c r="AM912" s="507"/>
      <c r="AN912" s="507"/>
      <c r="AO912" s="507"/>
      <c r="AP912" s="507"/>
      <c r="AQ912" s="563"/>
      <c r="AR912" s="563"/>
      <c r="AS912" s="507"/>
      <c r="AT912" s="507"/>
      <c r="AU912" s="507"/>
      <c r="AV912" s="507"/>
      <c r="AW912" s="507"/>
      <c r="AX912" s="507"/>
      <c r="AY912" s="507"/>
      <c r="AZ912" s="507"/>
      <c r="BA912" s="507"/>
      <c r="BB912" s="507"/>
      <c r="BC912" s="507"/>
      <c r="BD912" s="507"/>
      <c r="BE912" s="507"/>
      <c r="BF912" s="507"/>
      <c r="BG912" s="507"/>
      <c r="BH912" s="507"/>
      <c r="BI912" s="507"/>
      <c r="BJ912" s="507"/>
      <c r="BK912" s="507"/>
      <c r="BL912" s="507"/>
      <c r="BM912" s="507"/>
    </row>
    <row r="913" spans="1:65" ht="27" customHeight="1" x14ac:dyDescent="0.2">
      <c r="A913" s="564"/>
      <c r="B913" s="507"/>
      <c r="C913" s="507"/>
      <c r="D913" s="507"/>
      <c r="E913" s="507"/>
      <c r="F913" s="507"/>
      <c r="G913" s="507"/>
      <c r="H913" s="506"/>
      <c r="I913" s="1014"/>
      <c r="J913" s="506"/>
      <c r="K913" s="557"/>
      <c r="L913" s="506"/>
      <c r="M913" s="506"/>
      <c r="N913" s="506"/>
      <c r="O913" s="506"/>
      <c r="P913" s="1013"/>
      <c r="Q913" s="506"/>
      <c r="R913" s="558"/>
      <c r="S913" s="506"/>
      <c r="T913" s="506"/>
      <c r="U913" s="1012"/>
      <c r="V913" s="743"/>
      <c r="W913" s="506"/>
      <c r="X913" s="742"/>
      <c r="Y913" s="557"/>
      <c r="Z913" s="506"/>
      <c r="AA913" s="507"/>
      <c r="AB913" s="507"/>
      <c r="AC913" s="564"/>
      <c r="AD913" s="507"/>
      <c r="AE913" s="507"/>
      <c r="AF913" s="507"/>
      <c r="AG913" s="507"/>
      <c r="AH913" s="507"/>
      <c r="AI913" s="507"/>
      <c r="AJ913" s="507"/>
      <c r="AK913" s="507"/>
      <c r="AL913" s="507"/>
      <c r="AM913" s="507"/>
      <c r="AN913" s="507"/>
      <c r="AO913" s="507"/>
      <c r="AP913" s="507"/>
      <c r="AQ913" s="563"/>
      <c r="AR913" s="563"/>
      <c r="AS913" s="507"/>
      <c r="AT913" s="507"/>
      <c r="AU913" s="507"/>
      <c r="AV913" s="507"/>
      <c r="AW913" s="507"/>
      <c r="AX913" s="507"/>
      <c r="AY913" s="507"/>
      <c r="AZ913" s="507"/>
      <c r="BA913" s="507"/>
      <c r="BB913" s="507"/>
      <c r="BC913" s="507"/>
      <c r="BD913" s="507"/>
      <c r="BE913" s="507"/>
      <c r="BF913" s="507"/>
      <c r="BG913" s="507"/>
      <c r="BH913" s="507"/>
      <c r="BI913" s="507"/>
      <c r="BJ913" s="507"/>
      <c r="BK913" s="507"/>
      <c r="BL913" s="507"/>
      <c r="BM913" s="507"/>
    </row>
    <row r="914" spans="1:65" ht="27" customHeight="1" x14ac:dyDescent="0.2">
      <c r="A914" s="564"/>
      <c r="B914" s="507"/>
      <c r="C914" s="507"/>
      <c r="D914" s="507"/>
      <c r="E914" s="507"/>
      <c r="F914" s="507"/>
      <c r="G914" s="507"/>
      <c r="H914" s="506"/>
      <c r="I914" s="1014"/>
      <c r="J914" s="506"/>
      <c r="K914" s="557"/>
      <c r="L914" s="506"/>
      <c r="M914" s="506"/>
      <c r="N914" s="506"/>
      <c r="O914" s="506"/>
      <c r="P914" s="1013"/>
      <c r="Q914" s="506"/>
      <c r="R914" s="558"/>
      <c r="S914" s="506"/>
      <c r="T914" s="506"/>
      <c r="U914" s="1012"/>
      <c r="V914" s="743"/>
      <c r="W914" s="506"/>
      <c r="X914" s="742"/>
      <c r="Y914" s="557"/>
      <c r="Z914" s="506"/>
      <c r="AA914" s="507"/>
      <c r="AB914" s="507"/>
      <c r="AC914" s="564"/>
      <c r="AD914" s="507"/>
      <c r="AE914" s="507"/>
      <c r="AF914" s="507"/>
      <c r="AG914" s="507"/>
      <c r="AH914" s="507"/>
      <c r="AI914" s="507"/>
      <c r="AJ914" s="507"/>
      <c r="AK914" s="507"/>
      <c r="AL914" s="507"/>
      <c r="AM914" s="507"/>
      <c r="AN914" s="507"/>
      <c r="AO914" s="507"/>
      <c r="AP914" s="507"/>
      <c r="AQ914" s="563"/>
      <c r="AR914" s="563"/>
      <c r="AS914" s="507"/>
      <c r="AT914" s="507"/>
      <c r="AU914" s="507"/>
      <c r="AV914" s="507"/>
      <c r="AW914" s="507"/>
      <c r="AX914" s="507"/>
      <c r="AY914" s="507"/>
      <c r="AZ914" s="507"/>
      <c r="BA914" s="507"/>
      <c r="BB914" s="507"/>
      <c r="BC914" s="507"/>
      <c r="BD914" s="507"/>
      <c r="BE914" s="507"/>
      <c r="BF914" s="507"/>
      <c r="BG914" s="507"/>
      <c r="BH914" s="507"/>
      <c r="BI914" s="507"/>
      <c r="BJ914" s="507"/>
      <c r="BK914" s="507"/>
      <c r="BL914" s="507"/>
      <c r="BM914" s="507"/>
    </row>
    <row r="915" spans="1:65" ht="27" customHeight="1" x14ac:dyDescent="0.2">
      <c r="A915" s="564"/>
      <c r="B915" s="507"/>
      <c r="C915" s="507"/>
      <c r="D915" s="507"/>
      <c r="E915" s="507"/>
      <c r="F915" s="507"/>
      <c r="G915" s="507"/>
      <c r="H915" s="506"/>
      <c r="I915" s="1014"/>
      <c r="J915" s="506"/>
      <c r="K915" s="557"/>
      <c r="L915" s="506"/>
      <c r="M915" s="506"/>
      <c r="N915" s="506"/>
      <c r="O915" s="506"/>
      <c r="P915" s="1013"/>
      <c r="Q915" s="506"/>
      <c r="R915" s="558"/>
      <c r="S915" s="506"/>
      <c r="T915" s="506"/>
      <c r="U915" s="1012"/>
      <c r="V915" s="743"/>
      <c r="W915" s="506"/>
      <c r="X915" s="742"/>
      <c r="Y915" s="557"/>
      <c r="Z915" s="506"/>
      <c r="AA915" s="507"/>
      <c r="AB915" s="507"/>
      <c r="AC915" s="564"/>
      <c r="AD915" s="507"/>
      <c r="AE915" s="507"/>
      <c r="AF915" s="507"/>
      <c r="AG915" s="507"/>
      <c r="AH915" s="507"/>
      <c r="AI915" s="507"/>
      <c r="AJ915" s="507"/>
      <c r="AK915" s="507"/>
      <c r="AL915" s="507"/>
      <c r="AM915" s="507"/>
      <c r="AN915" s="507"/>
      <c r="AO915" s="507"/>
      <c r="AP915" s="507"/>
      <c r="AQ915" s="563"/>
      <c r="AR915" s="563"/>
      <c r="AS915" s="507"/>
      <c r="AT915" s="507"/>
      <c r="AU915" s="507"/>
      <c r="AV915" s="507"/>
      <c r="AW915" s="507"/>
      <c r="AX915" s="507"/>
      <c r="AY915" s="507"/>
      <c r="AZ915" s="507"/>
      <c r="BA915" s="507"/>
      <c r="BB915" s="507"/>
      <c r="BC915" s="507"/>
      <c r="BD915" s="507"/>
      <c r="BE915" s="507"/>
      <c r="BF915" s="507"/>
      <c r="BG915" s="507"/>
      <c r="BH915" s="507"/>
      <c r="BI915" s="507"/>
      <c r="BJ915" s="507"/>
      <c r="BK915" s="507"/>
      <c r="BL915" s="507"/>
      <c r="BM915" s="507"/>
    </row>
    <row r="916" spans="1:65" ht="27" customHeight="1" x14ac:dyDescent="0.2">
      <c r="A916" s="564"/>
      <c r="B916" s="507"/>
      <c r="C916" s="507"/>
      <c r="D916" s="507"/>
      <c r="E916" s="507"/>
      <c r="F916" s="507"/>
      <c r="G916" s="507"/>
      <c r="H916" s="506"/>
      <c r="I916" s="1014"/>
      <c r="J916" s="506"/>
      <c r="K916" s="557"/>
      <c r="L916" s="506"/>
      <c r="M916" s="506"/>
      <c r="N916" s="506"/>
      <c r="O916" s="506"/>
      <c r="P916" s="1013"/>
      <c r="Q916" s="506"/>
      <c r="R916" s="558"/>
      <c r="S916" s="506"/>
      <c r="T916" s="506"/>
      <c r="U916" s="1012"/>
      <c r="V916" s="743"/>
      <c r="W916" s="506"/>
      <c r="X916" s="742"/>
      <c r="Y916" s="557"/>
      <c r="Z916" s="506"/>
      <c r="AA916" s="507"/>
      <c r="AB916" s="507"/>
      <c r="AC916" s="564"/>
      <c r="AD916" s="507"/>
      <c r="AE916" s="507"/>
      <c r="AF916" s="507"/>
      <c r="AG916" s="507"/>
      <c r="AH916" s="507"/>
      <c r="AI916" s="507"/>
      <c r="AJ916" s="507"/>
      <c r="AK916" s="507"/>
      <c r="AL916" s="507"/>
      <c r="AM916" s="507"/>
      <c r="AN916" s="507"/>
      <c r="AO916" s="507"/>
      <c r="AP916" s="507"/>
      <c r="AQ916" s="563"/>
      <c r="AR916" s="563"/>
      <c r="AS916" s="507"/>
      <c r="AT916" s="507"/>
      <c r="AU916" s="507"/>
      <c r="AV916" s="507"/>
      <c r="AW916" s="507"/>
      <c r="AX916" s="507"/>
      <c r="AY916" s="507"/>
      <c r="AZ916" s="507"/>
      <c r="BA916" s="507"/>
      <c r="BB916" s="507"/>
      <c r="BC916" s="507"/>
      <c r="BD916" s="507"/>
      <c r="BE916" s="507"/>
      <c r="BF916" s="507"/>
      <c r="BG916" s="507"/>
      <c r="BH916" s="507"/>
      <c r="BI916" s="507"/>
      <c r="BJ916" s="507"/>
      <c r="BK916" s="507"/>
      <c r="BL916" s="507"/>
      <c r="BM916" s="507"/>
    </row>
    <row r="917" spans="1:65" ht="27" customHeight="1" x14ac:dyDescent="0.2">
      <c r="A917" s="564"/>
      <c r="B917" s="507"/>
      <c r="C917" s="507"/>
      <c r="D917" s="507"/>
      <c r="E917" s="507"/>
      <c r="F917" s="507"/>
      <c r="G917" s="507"/>
      <c r="H917" s="506"/>
      <c r="I917" s="1014"/>
      <c r="J917" s="506"/>
      <c r="K917" s="557"/>
      <c r="L917" s="506"/>
      <c r="M917" s="506"/>
      <c r="N917" s="506"/>
      <c r="O917" s="506"/>
      <c r="P917" s="1013"/>
      <c r="Q917" s="506"/>
      <c r="R917" s="558"/>
      <c r="S917" s="506"/>
      <c r="T917" s="506"/>
      <c r="U917" s="1012"/>
      <c r="V917" s="743"/>
      <c r="W917" s="506"/>
      <c r="X917" s="742"/>
      <c r="Y917" s="557"/>
      <c r="Z917" s="506"/>
      <c r="AA917" s="507"/>
      <c r="AB917" s="507"/>
      <c r="AC917" s="564"/>
      <c r="AD917" s="507"/>
      <c r="AE917" s="507"/>
      <c r="AF917" s="507"/>
      <c r="AG917" s="507"/>
      <c r="AH917" s="507"/>
      <c r="AI917" s="507"/>
      <c r="AJ917" s="507"/>
      <c r="AK917" s="507"/>
      <c r="AL917" s="507"/>
      <c r="AM917" s="507"/>
      <c r="AN917" s="507"/>
      <c r="AO917" s="507"/>
      <c r="AP917" s="507"/>
      <c r="AQ917" s="563"/>
      <c r="AR917" s="563"/>
      <c r="AS917" s="507"/>
      <c r="AT917" s="507"/>
      <c r="AU917" s="507"/>
      <c r="AV917" s="507"/>
      <c r="AW917" s="507"/>
      <c r="AX917" s="507"/>
      <c r="AY917" s="507"/>
      <c r="AZ917" s="507"/>
      <c r="BA917" s="507"/>
      <c r="BB917" s="507"/>
      <c r="BC917" s="507"/>
      <c r="BD917" s="507"/>
      <c r="BE917" s="507"/>
      <c r="BF917" s="507"/>
      <c r="BG917" s="507"/>
      <c r="BH917" s="507"/>
      <c r="BI917" s="507"/>
      <c r="BJ917" s="507"/>
      <c r="BK917" s="507"/>
      <c r="BL917" s="507"/>
      <c r="BM917" s="507"/>
    </row>
    <row r="918" spans="1:65" ht="27" customHeight="1" x14ac:dyDescent="0.2">
      <c r="A918" s="564"/>
      <c r="B918" s="507"/>
      <c r="C918" s="507"/>
      <c r="D918" s="507"/>
      <c r="E918" s="507"/>
      <c r="F918" s="507"/>
      <c r="G918" s="507"/>
      <c r="H918" s="506"/>
      <c r="I918" s="1014"/>
      <c r="J918" s="506"/>
      <c r="K918" s="557"/>
      <c r="L918" s="506"/>
      <c r="M918" s="506"/>
      <c r="N918" s="506"/>
      <c r="O918" s="506"/>
      <c r="P918" s="1013"/>
      <c r="Q918" s="506"/>
      <c r="R918" s="558"/>
      <c r="S918" s="506"/>
      <c r="T918" s="506"/>
      <c r="U918" s="1012"/>
      <c r="V918" s="743"/>
      <c r="W918" s="506"/>
      <c r="X918" s="742"/>
      <c r="Y918" s="557"/>
      <c r="Z918" s="506"/>
      <c r="AA918" s="507"/>
      <c r="AB918" s="507"/>
      <c r="AC918" s="564"/>
      <c r="AD918" s="507"/>
      <c r="AE918" s="507"/>
      <c r="AF918" s="507"/>
      <c r="AG918" s="507"/>
      <c r="AH918" s="507"/>
      <c r="AI918" s="507"/>
      <c r="AJ918" s="507"/>
      <c r="AK918" s="507"/>
      <c r="AL918" s="507"/>
      <c r="AM918" s="507"/>
      <c r="AN918" s="507"/>
      <c r="AO918" s="507"/>
      <c r="AP918" s="507"/>
      <c r="AQ918" s="563"/>
      <c r="AR918" s="563"/>
      <c r="AS918" s="507"/>
      <c r="AT918" s="507"/>
      <c r="AU918" s="507"/>
      <c r="AV918" s="507"/>
      <c r="AW918" s="507"/>
      <c r="AX918" s="507"/>
      <c r="AY918" s="507"/>
      <c r="AZ918" s="507"/>
      <c r="BA918" s="507"/>
      <c r="BB918" s="507"/>
      <c r="BC918" s="507"/>
      <c r="BD918" s="507"/>
      <c r="BE918" s="507"/>
      <c r="BF918" s="507"/>
      <c r="BG918" s="507"/>
      <c r="BH918" s="507"/>
      <c r="BI918" s="507"/>
      <c r="BJ918" s="507"/>
      <c r="BK918" s="507"/>
      <c r="BL918" s="507"/>
      <c r="BM918" s="507"/>
    </row>
    <row r="919" spans="1:65" ht="27" customHeight="1" x14ac:dyDescent="0.2">
      <c r="A919" s="564"/>
      <c r="B919" s="507"/>
      <c r="C919" s="507"/>
      <c r="D919" s="507"/>
      <c r="E919" s="507"/>
      <c r="F919" s="507"/>
      <c r="G919" s="507"/>
      <c r="H919" s="506"/>
      <c r="I919" s="1014"/>
      <c r="J919" s="506"/>
      <c r="K919" s="557"/>
      <c r="L919" s="506"/>
      <c r="M919" s="506"/>
      <c r="N919" s="506"/>
      <c r="O919" s="506"/>
      <c r="P919" s="1013"/>
      <c r="Q919" s="506"/>
      <c r="R919" s="558"/>
      <c r="S919" s="506"/>
      <c r="T919" s="506"/>
      <c r="U919" s="1012"/>
      <c r="V919" s="743"/>
      <c r="W919" s="506"/>
      <c r="X919" s="742"/>
      <c r="Y919" s="557"/>
      <c r="Z919" s="506"/>
      <c r="AA919" s="507"/>
      <c r="AB919" s="507"/>
      <c r="AC919" s="564"/>
      <c r="AD919" s="507"/>
      <c r="AE919" s="507"/>
      <c r="AF919" s="507"/>
      <c r="AG919" s="507"/>
      <c r="AH919" s="507"/>
      <c r="AI919" s="507"/>
      <c r="AJ919" s="507"/>
      <c r="AK919" s="507"/>
      <c r="AL919" s="507"/>
      <c r="AM919" s="507"/>
      <c r="AN919" s="507"/>
      <c r="AO919" s="507"/>
      <c r="AP919" s="507"/>
      <c r="AQ919" s="563"/>
      <c r="AR919" s="563"/>
      <c r="AS919" s="507"/>
      <c r="AT919" s="507"/>
      <c r="AU919" s="507"/>
      <c r="AV919" s="507"/>
      <c r="AW919" s="507"/>
      <c r="AX919" s="507"/>
      <c r="AY919" s="507"/>
      <c r="AZ919" s="507"/>
      <c r="BA919" s="507"/>
      <c r="BB919" s="507"/>
      <c r="BC919" s="507"/>
      <c r="BD919" s="507"/>
      <c r="BE919" s="507"/>
      <c r="BF919" s="507"/>
      <c r="BG919" s="507"/>
      <c r="BH919" s="507"/>
      <c r="BI919" s="507"/>
      <c r="BJ919" s="507"/>
      <c r="BK919" s="507"/>
      <c r="BL919" s="507"/>
      <c r="BM919" s="507"/>
    </row>
    <row r="920" spans="1:65" ht="27" customHeight="1" x14ac:dyDescent="0.2">
      <c r="A920" s="564"/>
      <c r="B920" s="507"/>
      <c r="C920" s="507"/>
      <c r="D920" s="507"/>
      <c r="E920" s="507"/>
      <c r="F920" s="507"/>
      <c r="G920" s="507"/>
      <c r="H920" s="506"/>
      <c r="I920" s="1014"/>
      <c r="J920" s="506"/>
      <c r="K920" s="557"/>
      <c r="L920" s="506"/>
      <c r="M920" s="506"/>
      <c r="N920" s="506"/>
      <c r="O920" s="506"/>
      <c r="P920" s="1013"/>
      <c r="Q920" s="506"/>
      <c r="R920" s="558"/>
      <c r="S920" s="506"/>
      <c r="T920" s="506"/>
      <c r="U920" s="1012"/>
      <c r="V920" s="743"/>
      <c r="W920" s="506"/>
      <c r="X920" s="742"/>
      <c r="Y920" s="557"/>
      <c r="Z920" s="506"/>
      <c r="AA920" s="507"/>
      <c r="AB920" s="507"/>
      <c r="AC920" s="564"/>
      <c r="AD920" s="507"/>
      <c r="AE920" s="507"/>
      <c r="AF920" s="507"/>
      <c r="AG920" s="507"/>
      <c r="AH920" s="507"/>
      <c r="AI920" s="507"/>
      <c r="AJ920" s="507"/>
      <c r="AK920" s="507"/>
      <c r="AL920" s="507"/>
      <c r="AM920" s="507"/>
      <c r="AN920" s="507"/>
      <c r="AO920" s="507"/>
      <c r="AP920" s="507"/>
      <c r="AQ920" s="563"/>
      <c r="AR920" s="563"/>
      <c r="AS920" s="507"/>
      <c r="AT920" s="507"/>
      <c r="AU920" s="507"/>
      <c r="AV920" s="507"/>
      <c r="AW920" s="507"/>
      <c r="AX920" s="507"/>
      <c r="AY920" s="507"/>
      <c r="AZ920" s="507"/>
      <c r="BA920" s="507"/>
      <c r="BB920" s="507"/>
      <c r="BC920" s="507"/>
      <c r="BD920" s="507"/>
      <c r="BE920" s="507"/>
      <c r="BF920" s="507"/>
      <c r="BG920" s="507"/>
      <c r="BH920" s="507"/>
      <c r="BI920" s="507"/>
      <c r="BJ920" s="507"/>
      <c r="BK920" s="507"/>
      <c r="BL920" s="507"/>
      <c r="BM920" s="507"/>
    </row>
    <row r="921" spans="1:65" ht="27" customHeight="1" x14ac:dyDescent="0.2">
      <c r="A921" s="564"/>
      <c r="B921" s="507"/>
      <c r="C921" s="507"/>
      <c r="D921" s="507"/>
      <c r="E921" s="507"/>
      <c r="F921" s="507"/>
      <c r="G921" s="507"/>
      <c r="H921" s="506"/>
      <c r="I921" s="1014"/>
      <c r="J921" s="506"/>
      <c r="K921" s="557"/>
      <c r="L921" s="506"/>
      <c r="M921" s="506"/>
      <c r="N921" s="506"/>
      <c r="O921" s="506"/>
      <c r="P921" s="1013"/>
      <c r="Q921" s="506"/>
      <c r="R921" s="558"/>
      <c r="S921" s="506"/>
      <c r="T921" s="506"/>
      <c r="U921" s="1012"/>
      <c r="V921" s="743"/>
      <c r="W921" s="506"/>
      <c r="X921" s="742"/>
      <c r="Y921" s="557"/>
      <c r="Z921" s="506"/>
      <c r="AA921" s="507"/>
      <c r="AB921" s="507"/>
      <c r="AC921" s="564"/>
      <c r="AD921" s="507"/>
      <c r="AE921" s="507"/>
      <c r="AF921" s="507"/>
      <c r="AG921" s="507"/>
      <c r="AH921" s="507"/>
      <c r="AI921" s="507"/>
      <c r="AJ921" s="507"/>
      <c r="AK921" s="507"/>
      <c r="AL921" s="507"/>
      <c r="AM921" s="507"/>
      <c r="AN921" s="507"/>
      <c r="AO921" s="507"/>
      <c r="AP921" s="507"/>
      <c r="AQ921" s="563"/>
      <c r="AR921" s="563"/>
      <c r="AS921" s="507"/>
      <c r="AT921" s="507"/>
      <c r="AU921" s="507"/>
      <c r="AV921" s="507"/>
      <c r="AW921" s="507"/>
      <c r="AX921" s="507"/>
      <c r="AY921" s="507"/>
      <c r="AZ921" s="507"/>
      <c r="BA921" s="507"/>
      <c r="BB921" s="507"/>
      <c r="BC921" s="507"/>
      <c r="BD921" s="507"/>
      <c r="BE921" s="507"/>
      <c r="BF921" s="507"/>
      <c r="BG921" s="507"/>
      <c r="BH921" s="507"/>
      <c r="BI921" s="507"/>
      <c r="BJ921" s="507"/>
      <c r="BK921" s="507"/>
      <c r="BL921" s="507"/>
      <c r="BM921" s="507"/>
    </row>
    <row r="922" spans="1:65" ht="27" customHeight="1" x14ac:dyDescent="0.2">
      <c r="A922" s="564"/>
      <c r="B922" s="507"/>
      <c r="C922" s="507"/>
      <c r="D922" s="507"/>
      <c r="E922" s="507"/>
      <c r="F922" s="507"/>
      <c r="G922" s="507"/>
      <c r="H922" s="506"/>
      <c r="I922" s="1014"/>
      <c r="J922" s="506"/>
      <c r="K922" s="557"/>
      <c r="L922" s="506"/>
      <c r="M922" s="506"/>
      <c r="N922" s="506"/>
      <c r="O922" s="506"/>
      <c r="P922" s="1013"/>
      <c r="Q922" s="506"/>
      <c r="R922" s="558"/>
      <c r="S922" s="506"/>
      <c r="T922" s="506"/>
      <c r="U922" s="1012"/>
      <c r="V922" s="743"/>
      <c r="W922" s="506"/>
      <c r="X922" s="742"/>
      <c r="Y922" s="557"/>
      <c r="Z922" s="506"/>
      <c r="AA922" s="507"/>
      <c r="AB922" s="507"/>
      <c r="AC922" s="564"/>
      <c r="AD922" s="507"/>
      <c r="AE922" s="507"/>
      <c r="AF922" s="507"/>
      <c r="AG922" s="507"/>
      <c r="AH922" s="507"/>
      <c r="AI922" s="507"/>
      <c r="AJ922" s="507"/>
      <c r="AK922" s="507"/>
      <c r="AL922" s="507"/>
      <c r="AM922" s="507"/>
      <c r="AN922" s="507"/>
      <c r="AO922" s="507"/>
      <c r="AP922" s="507"/>
      <c r="AQ922" s="563"/>
      <c r="AR922" s="563"/>
      <c r="AS922" s="507"/>
      <c r="AT922" s="507"/>
      <c r="AU922" s="507"/>
      <c r="AV922" s="507"/>
      <c r="AW922" s="507"/>
      <c r="AX922" s="507"/>
      <c r="AY922" s="507"/>
      <c r="AZ922" s="507"/>
      <c r="BA922" s="507"/>
      <c r="BB922" s="507"/>
      <c r="BC922" s="507"/>
      <c r="BD922" s="507"/>
      <c r="BE922" s="507"/>
      <c r="BF922" s="507"/>
      <c r="BG922" s="507"/>
      <c r="BH922" s="507"/>
      <c r="BI922" s="507"/>
      <c r="BJ922" s="507"/>
      <c r="BK922" s="507"/>
      <c r="BL922" s="507"/>
      <c r="BM922" s="507"/>
    </row>
    <row r="923" spans="1:65" ht="27" customHeight="1" x14ac:dyDescent="0.2">
      <c r="A923" s="564"/>
      <c r="B923" s="507"/>
      <c r="C923" s="507"/>
      <c r="D923" s="507"/>
      <c r="E923" s="507"/>
      <c r="F923" s="507"/>
      <c r="G923" s="507"/>
      <c r="H923" s="506"/>
      <c r="I923" s="1014"/>
      <c r="J923" s="506"/>
      <c r="K923" s="557"/>
      <c r="L923" s="506"/>
      <c r="M923" s="506"/>
      <c r="N923" s="506"/>
      <c r="O923" s="506"/>
      <c r="P923" s="1013"/>
      <c r="Q923" s="506"/>
      <c r="R923" s="558"/>
      <c r="S923" s="506"/>
      <c r="T923" s="506"/>
      <c r="U923" s="1012"/>
      <c r="V923" s="743"/>
      <c r="W923" s="506"/>
      <c r="X923" s="742"/>
      <c r="Y923" s="557"/>
      <c r="Z923" s="506"/>
      <c r="AA923" s="507"/>
      <c r="AB923" s="507"/>
      <c r="AC923" s="564"/>
      <c r="AD923" s="507"/>
      <c r="AE923" s="507"/>
      <c r="AF923" s="507"/>
      <c r="AG923" s="507"/>
      <c r="AH923" s="507"/>
      <c r="AI923" s="507"/>
      <c r="AJ923" s="507"/>
      <c r="AK923" s="507"/>
      <c r="AL923" s="507"/>
      <c r="AM923" s="507"/>
      <c r="AN923" s="507"/>
      <c r="AO923" s="507"/>
      <c r="AP923" s="507"/>
      <c r="AQ923" s="563"/>
      <c r="AR923" s="563"/>
      <c r="AS923" s="507"/>
      <c r="AT923" s="507"/>
      <c r="AU923" s="507"/>
      <c r="AV923" s="507"/>
      <c r="AW923" s="507"/>
      <c r="AX923" s="507"/>
      <c r="AY923" s="507"/>
      <c r="AZ923" s="507"/>
      <c r="BA923" s="507"/>
      <c r="BB923" s="507"/>
      <c r="BC923" s="507"/>
      <c r="BD923" s="507"/>
      <c r="BE923" s="507"/>
      <c r="BF923" s="507"/>
      <c r="BG923" s="507"/>
      <c r="BH923" s="507"/>
      <c r="BI923" s="507"/>
      <c r="BJ923" s="507"/>
      <c r="BK923" s="507"/>
      <c r="BL923" s="507"/>
      <c r="BM923" s="507"/>
    </row>
    <row r="924" spans="1:65" ht="27" customHeight="1" x14ac:dyDescent="0.2">
      <c r="A924" s="564"/>
      <c r="B924" s="507"/>
      <c r="C924" s="507"/>
      <c r="D924" s="507"/>
      <c r="E924" s="507"/>
      <c r="F924" s="507"/>
      <c r="G924" s="507"/>
      <c r="H924" s="506"/>
      <c r="I924" s="1014"/>
      <c r="J924" s="506"/>
      <c r="K924" s="557"/>
      <c r="L924" s="506"/>
      <c r="M924" s="506"/>
      <c r="N924" s="506"/>
      <c r="O924" s="506"/>
      <c r="P924" s="1013"/>
      <c r="Q924" s="506"/>
      <c r="R924" s="558"/>
      <c r="S924" s="506"/>
      <c r="T924" s="506"/>
      <c r="U924" s="1012"/>
      <c r="V924" s="743"/>
      <c r="W924" s="506"/>
      <c r="X924" s="742"/>
      <c r="Y924" s="557"/>
      <c r="Z924" s="506"/>
      <c r="AA924" s="507"/>
      <c r="AB924" s="507"/>
      <c r="AC924" s="564"/>
      <c r="AD924" s="507"/>
      <c r="AE924" s="507"/>
      <c r="AF924" s="507"/>
      <c r="AG924" s="507"/>
      <c r="AH924" s="507"/>
      <c r="AI924" s="507"/>
      <c r="AJ924" s="507"/>
      <c r="AK924" s="507"/>
      <c r="AL924" s="507"/>
      <c r="AM924" s="507"/>
      <c r="AN924" s="507"/>
      <c r="AO924" s="507"/>
      <c r="AP924" s="507"/>
      <c r="AQ924" s="563"/>
      <c r="AR924" s="563"/>
      <c r="AS924" s="507"/>
      <c r="AT924" s="507"/>
      <c r="AU924" s="507"/>
      <c r="AV924" s="507"/>
      <c r="AW924" s="507"/>
      <c r="AX924" s="507"/>
      <c r="AY924" s="507"/>
      <c r="AZ924" s="507"/>
      <c r="BA924" s="507"/>
      <c r="BB924" s="507"/>
      <c r="BC924" s="507"/>
      <c r="BD924" s="507"/>
      <c r="BE924" s="507"/>
      <c r="BF924" s="507"/>
      <c r="BG924" s="507"/>
      <c r="BH924" s="507"/>
      <c r="BI924" s="507"/>
      <c r="BJ924" s="507"/>
      <c r="BK924" s="507"/>
      <c r="BL924" s="507"/>
      <c r="BM924" s="507"/>
    </row>
    <row r="925" spans="1:65" ht="27" customHeight="1" x14ac:dyDescent="0.2">
      <c r="A925" s="564"/>
      <c r="B925" s="507"/>
      <c r="C925" s="507"/>
      <c r="D925" s="507"/>
      <c r="E925" s="507"/>
      <c r="F925" s="507"/>
      <c r="G925" s="507"/>
      <c r="H925" s="506"/>
      <c r="I925" s="1014"/>
      <c r="J925" s="506"/>
      <c r="K925" s="557"/>
      <c r="L925" s="506"/>
      <c r="M925" s="506"/>
      <c r="N925" s="506"/>
      <c r="O925" s="506"/>
      <c r="P925" s="1013"/>
      <c r="Q925" s="506"/>
      <c r="R925" s="558"/>
      <c r="S925" s="506"/>
      <c r="T925" s="506"/>
      <c r="U925" s="1012"/>
      <c r="V925" s="743"/>
      <c r="W925" s="506"/>
      <c r="X925" s="742"/>
      <c r="Y925" s="557"/>
      <c r="Z925" s="506"/>
      <c r="AA925" s="507"/>
      <c r="AB925" s="507"/>
      <c r="AC925" s="564"/>
      <c r="AD925" s="507"/>
      <c r="AE925" s="507"/>
      <c r="AF925" s="507"/>
      <c r="AG925" s="507"/>
      <c r="AH925" s="507"/>
      <c r="AI925" s="507"/>
      <c r="AJ925" s="507"/>
      <c r="AK925" s="507"/>
      <c r="AL925" s="507"/>
      <c r="AM925" s="507"/>
      <c r="AN925" s="507"/>
      <c r="AO925" s="507"/>
      <c r="AP925" s="507"/>
      <c r="AQ925" s="563"/>
      <c r="AR925" s="563"/>
      <c r="AS925" s="507"/>
      <c r="AT925" s="507"/>
      <c r="AU925" s="507"/>
      <c r="AV925" s="507"/>
      <c r="AW925" s="507"/>
      <c r="AX925" s="507"/>
      <c r="AY925" s="507"/>
      <c r="AZ925" s="507"/>
      <c r="BA925" s="507"/>
      <c r="BB925" s="507"/>
      <c r="BC925" s="507"/>
      <c r="BD925" s="507"/>
      <c r="BE925" s="507"/>
      <c r="BF925" s="507"/>
      <c r="BG925" s="507"/>
      <c r="BH925" s="507"/>
      <c r="BI925" s="507"/>
      <c r="BJ925" s="507"/>
      <c r="BK925" s="507"/>
      <c r="BL925" s="507"/>
      <c r="BM925" s="507"/>
    </row>
    <row r="926" spans="1:65" ht="27" customHeight="1" x14ac:dyDescent="0.2">
      <c r="A926" s="564"/>
      <c r="B926" s="507"/>
      <c r="C926" s="507"/>
      <c r="D926" s="507"/>
      <c r="E926" s="507"/>
      <c r="F926" s="507"/>
      <c r="G926" s="507"/>
      <c r="H926" s="506"/>
      <c r="I926" s="1014"/>
      <c r="J926" s="506"/>
      <c r="K926" s="557"/>
      <c r="L926" s="506"/>
      <c r="M926" s="506"/>
      <c r="N926" s="506"/>
      <c r="O926" s="506"/>
      <c r="P926" s="1013"/>
      <c r="Q926" s="506"/>
      <c r="R926" s="558"/>
      <c r="S926" s="506"/>
      <c r="T926" s="506"/>
      <c r="U926" s="1012"/>
      <c r="V926" s="743"/>
      <c r="W926" s="506"/>
      <c r="X926" s="742"/>
      <c r="Y926" s="557"/>
      <c r="Z926" s="506"/>
      <c r="AA926" s="507"/>
      <c r="AB926" s="507"/>
      <c r="AC926" s="564"/>
      <c r="AD926" s="507"/>
      <c r="AE926" s="507"/>
      <c r="AF926" s="507"/>
      <c r="AG926" s="507"/>
      <c r="AH926" s="507"/>
      <c r="AI926" s="507"/>
      <c r="AJ926" s="507"/>
      <c r="AK926" s="507"/>
      <c r="AL926" s="507"/>
      <c r="AM926" s="507"/>
      <c r="AN926" s="507"/>
      <c r="AO926" s="507"/>
      <c r="AP926" s="507"/>
      <c r="AQ926" s="563"/>
      <c r="AR926" s="563"/>
      <c r="AS926" s="507"/>
      <c r="AT926" s="507"/>
      <c r="AU926" s="507"/>
      <c r="AV926" s="507"/>
      <c r="AW926" s="507"/>
      <c r="AX926" s="507"/>
      <c r="AY926" s="507"/>
      <c r="AZ926" s="507"/>
      <c r="BA926" s="507"/>
      <c r="BB926" s="507"/>
      <c r="BC926" s="507"/>
      <c r="BD926" s="507"/>
      <c r="BE926" s="507"/>
      <c r="BF926" s="507"/>
      <c r="BG926" s="507"/>
      <c r="BH926" s="507"/>
      <c r="BI926" s="507"/>
      <c r="BJ926" s="507"/>
      <c r="BK926" s="507"/>
      <c r="BL926" s="507"/>
      <c r="BM926" s="507"/>
    </row>
    <row r="927" spans="1:65" ht="27" customHeight="1" x14ac:dyDescent="0.2">
      <c r="A927" s="564"/>
      <c r="B927" s="507"/>
      <c r="C927" s="507"/>
      <c r="D927" s="507"/>
      <c r="E927" s="507"/>
      <c r="F927" s="507"/>
      <c r="G927" s="507"/>
      <c r="H927" s="506"/>
      <c r="I927" s="1014"/>
      <c r="J927" s="506"/>
      <c r="K927" s="557"/>
      <c r="L927" s="506"/>
      <c r="M927" s="506"/>
      <c r="N927" s="506"/>
      <c r="O927" s="506"/>
      <c r="P927" s="1013"/>
      <c r="Q927" s="506"/>
      <c r="R927" s="558"/>
      <c r="S927" s="506"/>
      <c r="T927" s="506"/>
      <c r="U927" s="1012"/>
      <c r="V927" s="743"/>
      <c r="W927" s="506"/>
      <c r="X927" s="742"/>
      <c r="Y927" s="557"/>
      <c r="Z927" s="506"/>
      <c r="AA927" s="507"/>
      <c r="AB927" s="507"/>
      <c r="AC927" s="564"/>
      <c r="AD927" s="507"/>
      <c r="AE927" s="507"/>
      <c r="AF927" s="507"/>
      <c r="AG927" s="507"/>
      <c r="AH927" s="507"/>
      <c r="AI927" s="507"/>
      <c r="AJ927" s="507"/>
      <c r="AK927" s="507"/>
      <c r="AL927" s="507"/>
      <c r="AM927" s="507"/>
      <c r="AN927" s="507"/>
      <c r="AO927" s="507"/>
      <c r="AP927" s="507"/>
      <c r="AQ927" s="563"/>
      <c r="AR927" s="563"/>
      <c r="AS927" s="507"/>
      <c r="AT927" s="507"/>
      <c r="AU927" s="507"/>
      <c r="AV927" s="507"/>
      <c r="AW927" s="507"/>
      <c r="AX927" s="507"/>
      <c r="AY927" s="507"/>
      <c r="AZ927" s="507"/>
      <c r="BA927" s="507"/>
      <c r="BB927" s="507"/>
      <c r="BC927" s="507"/>
      <c r="BD927" s="507"/>
      <c r="BE927" s="507"/>
      <c r="BF927" s="507"/>
      <c r="BG927" s="507"/>
      <c r="BH927" s="507"/>
      <c r="BI927" s="507"/>
      <c r="BJ927" s="507"/>
      <c r="BK927" s="507"/>
      <c r="BL927" s="507"/>
      <c r="BM927" s="507"/>
    </row>
    <row r="928" spans="1:65" ht="27" customHeight="1" x14ac:dyDescent="0.2">
      <c r="A928" s="564"/>
      <c r="B928" s="507"/>
      <c r="C928" s="507"/>
      <c r="D928" s="507"/>
      <c r="E928" s="507"/>
      <c r="F928" s="507"/>
      <c r="G928" s="507"/>
      <c r="H928" s="506"/>
      <c r="I928" s="1014"/>
      <c r="J928" s="506"/>
      <c r="K928" s="557"/>
      <c r="L928" s="506"/>
      <c r="M928" s="506"/>
      <c r="N928" s="506"/>
      <c r="O928" s="506"/>
      <c r="P928" s="1013"/>
      <c r="Q928" s="506"/>
      <c r="R928" s="558"/>
      <c r="S928" s="506"/>
      <c r="T928" s="506"/>
      <c r="U928" s="1012"/>
      <c r="V928" s="743"/>
      <c r="W928" s="506"/>
      <c r="X928" s="742"/>
      <c r="Y928" s="557"/>
      <c r="Z928" s="506"/>
      <c r="AA928" s="507"/>
      <c r="AB928" s="507"/>
      <c r="AC928" s="564"/>
      <c r="AD928" s="507"/>
      <c r="AE928" s="507"/>
      <c r="AF928" s="507"/>
      <c r="AG928" s="507"/>
      <c r="AH928" s="507"/>
      <c r="AI928" s="507"/>
      <c r="AJ928" s="507"/>
      <c r="AK928" s="507"/>
      <c r="AL928" s="507"/>
      <c r="AM928" s="507"/>
      <c r="AN928" s="507"/>
      <c r="AO928" s="507"/>
      <c r="AP928" s="507"/>
      <c r="AQ928" s="563"/>
      <c r="AR928" s="563"/>
      <c r="AS928" s="507"/>
      <c r="AT928" s="507"/>
      <c r="AU928" s="507"/>
      <c r="AV928" s="507"/>
      <c r="AW928" s="507"/>
      <c r="AX928" s="507"/>
      <c r="AY928" s="507"/>
      <c r="AZ928" s="507"/>
      <c r="BA928" s="507"/>
      <c r="BB928" s="507"/>
      <c r="BC928" s="507"/>
      <c r="BD928" s="507"/>
      <c r="BE928" s="507"/>
      <c r="BF928" s="507"/>
      <c r="BG928" s="507"/>
      <c r="BH928" s="507"/>
      <c r="BI928" s="507"/>
      <c r="BJ928" s="507"/>
      <c r="BK928" s="507"/>
      <c r="BL928" s="507"/>
      <c r="BM928" s="507"/>
    </row>
    <row r="929" spans="1:65" ht="27" customHeight="1" x14ac:dyDescent="0.2">
      <c r="A929" s="564"/>
      <c r="B929" s="507"/>
      <c r="C929" s="507"/>
      <c r="D929" s="507"/>
      <c r="E929" s="507"/>
      <c r="F929" s="507"/>
      <c r="G929" s="507"/>
      <c r="H929" s="506"/>
      <c r="I929" s="1014"/>
      <c r="J929" s="506"/>
      <c r="K929" s="557"/>
      <c r="L929" s="506"/>
      <c r="M929" s="506"/>
      <c r="N929" s="506"/>
      <c r="O929" s="506"/>
      <c r="P929" s="1013"/>
      <c r="Q929" s="506"/>
      <c r="R929" s="558"/>
      <c r="S929" s="506"/>
      <c r="T929" s="506"/>
      <c r="U929" s="1012"/>
      <c r="V929" s="743"/>
      <c r="W929" s="506"/>
      <c r="X929" s="742"/>
      <c r="Y929" s="557"/>
      <c r="Z929" s="506"/>
      <c r="AA929" s="507"/>
      <c r="AB929" s="507"/>
      <c r="AC929" s="564"/>
      <c r="AD929" s="507"/>
      <c r="AE929" s="507"/>
      <c r="AF929" s="507"/>
      <c r="AG929" s="507"/>
      <c r="AH929" s="507"/>
      <c r="AI929" s="507"/>
      <c r="AJ929" s="507"/>
      <c r="AK929" s="507"/>
      <c r="AL929" s="507"/>
      <c r="AM929" s="507"/>
      <c r="AN929" s="507"/>
      <c r="AO929" s="507"/>
      <c r="AP929" s="507"/>
      <c r="AQ929" s="563"/>
      <c r="AR929" s="563"/>
      <c r="AS929" s="507"/>
      <c r="AT929" s="507"/>
      <c r="AU929" s="507"/>
      <c r="AV929" s="507"/>
      <c r="AW929" s="507"/>
      <c r="AX929" s="507"/>
      <c r="AY929" s="507"/>
      <c r="AZ929" s="507"/>
      <c r="BA929" s="507"/>
      <c r="BB929" s="507"/>
      <c r="BC929" s="507"/>
      <c r="BD929" s="507"/>
      <c r="BE929" s="507"/>
      <c r="BF929" s="507"/>
      <c r="BG929" s="507"/>
      <c r="BH929" s="507"/>
      <c r="BI929" s="507"/>
      <c r="BJ929" s="507"/>
      <c r="BK929" s="507"/>
      <c r="BL929" s="507"/>
      <c r="BM929" s="507"/>
    </row>
    <row r="930" spans="1:65" ht="27" customHeight="1" x14ac:dyDescent="0.2">
      <c r="A930" s="564"/>
      <c r="B930" s="507"/>
      <c r="C930" s="507"/>
      <c r="D930" s="507"/>
      <c r="E930" s="507"/>
      <c r="F930" s="507"/>
      <c r="G930" s="507"/>
      <c r="H930" s="506"/>
      <c r="I930" s="1014"/>
      <c r="J930" s="506"/>
      <c r="K930" s="557"/>
      <c r="L930" s="506"/>
      <c r="M930" s="506"/>
      <c r="N930" s="506"/>
      <c r="O930" s="506"/>
      <c r="P930" s="1013"/>
      <c r="Q930" s="506"/>
      <c r="R930" s="558"/>
      <c r="S930" s="506"/>
      <c r="T930" s="506"/>
      <c r="U930" s="1012"/>
      <c r="V930" s="743"/>
      <c r="W930" s="506"/>
      <c r="X930" s="742"/>
      <c r="Y930" s="557"/>
      <c r="Z930" s="506"/>
      <c r="AA930" s="507"/>
      <c r="AB930" s="507"/>
      <c r="AC930" s="564"/>
      <c r="AD930" s="507"/>
      <c r="AE930" s="507"/>
      <c r="AF930" s="507"/>
      <c r="AG930" s="507"/>
      <c r="AH930" s="507"/>
      <c r="AI930" s="507"/>
      <c r="AJ930" s="507"/>
      <c r="AK930" s="507"/>
      <c r="AL930" s="507"/>
      <c r="AM930" s="507"/>
      <c r="AN930" s="507"/>
      <c r="AO930" s="507"/>
      <c r="AP930" s="507"/>
      <c r="AQ930" s="563"/>
      <c r="AR930" s="563"/>
      <c r="AS930" s="507"/>
      <c r="AT930" s="507"/>
      <c r="AU930" s="507"/>
      <c r="AV930" s="507"/>
      <c r="AW930" s="507"/>
      <c r="AX930" s="507"/>
      <c r="AY930" s="507"/>
      <c r="AZ930" s="507"/>
      <c r="BA930" s="507"/>
      <c r="BB930" s="507"/>
      <c r="BC930" s="507"/>
      <c r="BD930" s="507"/>
      <c r="BE930" s="507"/>
      <c r="BF930" s="507"/>
      <c r="BG930" s="507"/>
      <c r="BH930" s="507"/>
      <c r="BI930" s="507"/>
      <c r="BJ930" s="507"/>
      <c r="BK930" s="507"/>
      <c r="BL930" s="507"/>
      <c r="BM930" s="507"/>
    </row>
    <row r="931" spans="1:65" ht="27" customHeight="1" x14ac:dyDescent="0.2">
      <c r="A931" s="564"/>
      <c r="B931" s="507"/>
      <c r="C931" s="507"/>
      <c r="D931" s="507"/>
      <c r="E931" s="507"/>
      <c r="F931" s="507"/>
      <c r="G931" s="507"/>
      <c r="H931" s="506"/>
      <c r="I931" s="1014"/>
      <c r="J931" s="506"/>
      <c r="K931" s="557"/>
      <c r="L931" s="506"/>
      <c r="M931" s="506"/>
      <c r="N931" s="506"/>
      <c r="O931" s="506"/>
      <c r="P931" s="1013"/>
      <c r="Q931" s="506"/>
      <c r="R931" s="558"/>
      <c r="S931" s="506"/>
      <c r="T931" s="506"/>
      <c r="U931" s="1012"/>
      <c r="V931" s="743"/>
      <c r="W931" s="506"/>
      <c r="X931" s="742"/>
      <c r="Y931" s="557"/>
      <c r="Z931" s="506"/>
      <c r="AA931" s="507"/>
      <c r="AB931" s="507"/>
      <c r="AC931" s="564"/>
      <c r="AD931" s="507"/>
      <c r="AE931" s="507"/>
      <c r="AF931" s="507"/>
      <c r="AG931" s="507"/>
      <c r="AH931" s="507"/>
      <c r="AI931" s="507"/>
      <c r="AJ931" s="507"/>
      <c r="AK931" s="507"/>
      <c r="AL931" s="507"/>
      <c r="AM931" s="507"/>
      <c r="AN931" s="507"/>
      <c r="AO931" s="507"/>
      <c r="AP931" s="507"/>
      <c r="AQ931" s="563"/>
      <c r="AR931" s="563"/>
      <c r="AS931" s="507"/>
      <c r="AT931" s="507"/>
      <c r="AU931" s="507"/>
      <c r="AV931" s="507"/>
      <c r="AW931" s="507"/>
      <c r="AX931" s="507"/>
      <c r="AY931" s="507"/>
      <c r="AZ931" s="507"/>
      <c r="BA931" s="507"/>
      <c r="BB931" s="507"/>
      <c r="BC931" s="507"/>
      <c r="BD931" s="507"/>
      <c r="BE931" s="507"/>
      <c r="BF931" s="507"/>
      <c r="BG931" s="507"/>
      <c r="BH931" s="507"/>
      <c r="BI931" s="507"/>
      <c r="BJ931" s="507"/>
      <c r="BK931" s="507"/>
      <c r="BL931" s="507"/>
      <c r="BM931" s="507"/>
    </row>
    <row r="932" spans="1:65" ht="27" customHeight="1" x14ac:dyDescent="0.2">
      <c r="A932" s="564"/>
      <c r="B932" s="507"/>
      <c r="C932" s="507"/>
      <c r="D932" s="507"/>
      <c r="E932" s="507"/>
      <c r="F932" s="507"/>
      <c r="G932" s="507"/>
      <c r="H932" s="506"/>
      <c r="I932" s="1014"/>
      <c r="J932" s="506"/>
      <c r="K932" s="557"/>
      <c r="L932" s="506"/>
      <c r="M932" s="506"/>
      <c r="N932" s="506"/>
      <c r="O932" s="506"/>
      <c r="P932" s="1013"/>
      <c r="Q932" s="506"/>
      <c r="R932" s="558"/>
      <c r="S932" s="506"/>
      <c r="T932" s="506"/>
      <c r="U932" s="1012"/>
      <c r="V932" s="743"/>
      <c r="W932" s="506"/>
      <c r="X932" s="742"/>
      <c r="Y932" s="557"/>
      <c r="Z932" s="506"/>
      <c r="AA932" s="507"/>
      <c r="AB932" s="507"/>
      <c r="AC932" s="564"/>
      <c r="AD932" s="507"/>
      <c r="AE932" s="507"/>
      <c r="AF932" s="507"/>
      <c r="AG932" s="507"/>
      <c r="AH932" s="507"/>
      <c r="AI932" s="507"/>
      <c r="AJ932" s="507"/>
      <c r="AK932" s="507"/>
      <c r="AL932" s="507"/>
      <c r="AM932" s="507"/>
      <c r="AN932" s="507"/>
      <c r="AO932" s="507"/>
      <c r="AP932" s="507"/>
      <c r="AQ932" s="563"/>
      <c r="AR932" s="563"/>
      <c r="AS932" s="507"/>
      <c r="AT932" s="507"/>
      <c r="AU932" s="507"/>
      <c r="AV932" s="507"/>
      <c r="AW932" s="507"/>
      <c r="AX932" s="507"/>
      <c r="AY932" s="507"/>
      <c r="AZ932" s="507"/>
      <c r="BA932" s="507"/>
      <c r="BB932" s="507"/>
      <c r="BC932" s="507"/>
      <c r="BD932" s="507"/>
      <c r="BE932" s="507"/>
      <c r="BF932" s="507"/>
      <c r="BG932" s="507"/>
      <c r="BH932" s="507"/>
      <c r="BI932" s="507"/>
      <c r="BJ932" s="507"/>
      <c r="BK932" s="507"/>
      <c r="BL932" s="507"/>
      <c r="BM932" s="507"/>
    </row>
    <row r="933" spans="1:65" ht="27" customHeight="1" x14ac:dyDescent="0.2">
      <c r="A933" s="564"/>
      <c r="B933" s="507"/>
      <c r="C933" s="507"/>
      <c r="D933" s="507"/>
      <c r="E933" s="507"/>
      <c r="F933" s="507"/>
      <c r="G933" s="507"/>
      <c r="H933" s="506"/>
      <c r="I933" s="1014"/>
      <c r="J933" s="506"/>
      <c r="K933" s="557"/>
      <c r="L933" s="506"/>
      <c r="M933" s="506"/>
      <c r="N933" s="506"/>
      <c r="O933" s="506"/>
      <c r="P933" s="1013"/>
      <c r="Q933" s="506"/>
      <c r="R933" s="558"/>
      <c r="S933" s="506"/>
      <c r="T933" s="506"/>
      <c r="U933" s="1012"/>
      <c r="V933" s="743"/>
      <c r="W933" s="506"/>
      <c r="X933" s="742"/>
      <c r="Y933" s="557"/>
      <c r="Z933" s="506"/>
      <c r="AA933" s="507"/>
      <c r="AB933" s="507"/>
      <c r="AC933" s="564"/>
      <c r="AD933" s="507"/>
      <c r="AE933" s="507"/>
      <c r="AF933" s="507"/>
      <c r="AG933" s="507"/>
      <c r="AH933" s="507"/>
      <c r="AI933" s="507"/>
      <c r="AJ933" s="507"/>
      <c r="AK933" s="507"/>
      <c r="AL933" s="507"/>
      <c r="AM933" s="507"/>
      <c r="AN933" s="507"/>
      <c r="AO933" s="507"/>
      <c r="AP933" s="507"/>
      <c r="AQ933" s="563"/>
      <c r="AR933" s="563"/>
      <c r="AS933" s="507"/>
      <c r="AT933" s="507"/>
      <c r="AU933" s="507"/>
      <c r="AV933" s="507"/>
      <c r="AW933" s="507"/>
      <c r="AX933" s="507"/>
      <c r="AY933" s="507"/>
      <c r="AZ933" s="507"/>
      <c r="BA933" s="507"/>
      <c r="BB933" s="507"/>
      <c r="BC933" s="507"/>
      <c r="BD933" s="507"/>
      <c r="BE933" s="507"/>
      <c r="BF933" s="507"/>
      <c r="BG933" s="507"/>
      <c r="BH933" s="507"/>
      <c r="BI933" s="507"/>
      <c r="BJ933" s="507"/>
      <c r="BK933" s="507"/>
      <c r="BL933" s="507"/>
      <c r="BM933" s="507"/>
    </row>
    <row r="934" spans="1:65" ht="27" customHeight="1" x14ac:dyDescent="0.2">
      <c r="A934" s="564"/>
      <c r="B934" s="507"/>
      <c r="C934" s="507"/>
      <c r="D934" s="507"/>
      <c r="E934" s="507"/>
      <c r="F934" s="507"/>
      <c r="G934" s="507"/>
      <c r="H934" s="506"/>
      <c r="I934" s="1014"/>
      <c r="J934" s="506"/>
      <c r="K934" s="557"/>
      <c r="L934" s="506"/>
      <c r="M934" s="506"/>
      <c r="N934" s="506"/>
      <c r="O934" s="506"/>
      <c r="P934" s="1013"/>
      <c r="Q934" s="506"/>
      <c r="R934" s="558"/>
      <c r="S934" s="506"/>
      <c r="T934" s="506"/>
      <c r="U934" s="1012"/>
      <c r="V934" s="743"/>
      <c r="W934" s="506"/>
      <c r="X934" s="742"/>
      <c r="Y934" s="557"/>
      <c r="Z934" s="506"/>
      <c r="AA934" s="507"/>
      <c r="AB934" s="507"/>
      <c r="AC934" s="564"/>
      <c r="AD934" s="507"/>
      <c r="AE934" s="507"/>
      <c r="AF934" s="507"/>
      <c r="AG934" s="507"/>
      <c r="AH934" s="507"/>
      <c r="AI934" s="507"/>
      <c r="AJ934" s="507"/>
      <c r="AK934" s="507"/>
      <c r="AL934" s="507"/>
      <c r="AM934" s="507"/>
      <c r="AN934" s="507"/>
      <c r="AO934" s="507"/>
      <c r="AP934" s="507"/>
      <c r="AQ934" s="563"/>
      <c r="AR934" s="563"/>
      <c r="AS934" s="507"/>
      <c r="AT934" s="507"/>
      <c r="AU934" s="507"/>
      <c r="AV934" s="507"/>
      <c r="AW934" s="507"/>
      <c r="AX934" s="507"/>
      <c r="AY934" s="507"/>
      <c r="AZ934" s="507"/>
      <c r="BA934" s="507"/>
      <c r="BB934" s="507"/>
      <c r="BC934" s="507"/>
      <c r="BD934" s="507"/>
      <c r="BE934" s="507"/>
      <c r="BF934" s="507"/>
      <c r="BG934" s="507"/>
      <c r="BH934" s="507"/>
      <c r="BI934" s="507"/>
      <c r="BJ934" s="507"/>
      <c r="BK934" s="507"/>
      <c r="BL934" s="507"/>
      <c r="BM934" s="507"/>
    </row>
    <row r="935" spans="1:65" ht="27" customHeight="1" x14ac:dyDescent="0.2">
      <c r="A935" s="564"/>
      <c r="B935" s="507"/>
      <c r="C935" s="507"/>
      <c r="D935" s="507"/>
      <c r="E935" s="507"/>
      <c r="F935" s="507"/>
      <c r="G935" s="507"/>
      <c r="H935" s="506"/>
      <c r="I935" s="1014"/>
      <c r="J935" s="506"/>
      <c r="K935" s="557"/>
      <c r="L935" s="506"/>
      <c r="M935" s="506"/>
      <c r="N935" s="506"/>
      <c r="O935" s="506"/>
      <c r="P935" s="1013"/>
      <c r="Q935" s="506"/>
      <c r="R935" s="558"/>
      <c r="S935" s="506"/>
      <c r="T935" s="506"/>
      <c r="U935" s="1012"/>
      <c r="V935" s="743"/>
      <c r="W935" s="506"/>
      <c r="X935" s="742"/>
      <c r="Y935" s="557"/>
      <c r="Z935" s="506"/>
      <c r="AA935" s="507"/>
      <c r="AB935" s="507"/>
      <c r="AC935" s="564"/>
      <c r="AD935" s="507"/>
      <c r="AE935" s="507"/>
      <c r="AF935" s="507"/>
      <c r="AG935" s="507"/>
      <c r="AH935" s="507"/>
      <c r="AI935" s="507"/>
      <c r="AJ935" s="507"/>
      <c r="AK935" s="507"/>
      <c r="AL935" s="507"/>
      <c r="AM935" s="507"/>
      <c r="AN935" s="507"/>
      <c r="AO935" s="507"/>
      <c r="AP935" s="507"/>
      <c r="AQ935" s="563"/>
      <c r="AR935" s="563"/>
      <c r="AS935" s="507"/>
      <c r="AT935" s="507"/>
      <c r="AU935" s="507"/>
      <c r="AV935" s="507"/>
      <c r="AW935" s="507"/>
      <c r="AX935" s="507"/>
      <c r="AY935" s="507"/>
      <c r="AZ935" s="507"/>
      <c r="BA935" s="507"/>
      <c r="BB935" s="507"/>
      <c r="BC935" s="507"/>
      <c r="BD935" s="507"/>
      <c r="BE935" s="507"/>
      <c r="BF935" s="507"/>
      <c r="BG935" s="507"/>
      <c r="BH935" s="507"/>
      <c r="BI935" s="507"/>
      <c r="BJ935" s="507"/>
      <c r="BK935" s="507"/>
      <c r="BL935" s="507"/>
      <c r="BM935" s="507"/>
    </row>
    <row r="936" spans="1:65" ht="27" customHeight="1" x14ac:dyDescent="0.2">
      <c r="A936" s="564"/>
      <c r="B936" s="507"/>
      <c r="C936" s="507"/>
      <c r="D936" s="507"/>
      <c r="E936" s="507"/>
      <c r="F936" s="507"/>
      <c r="G936" s="507"/>
      <c r="H936" s="506"/>
      <c r="I936" s="1014"/>
      <c r="J936" s="506"/>
      <c r="K936" s="557"/>
      <c r="L936" s="506"/>
      <c r="M936" s="506"/>
      <c r="N936" s="506"/>
      <c r="O936" s="506"/>
      <c r="P936" s="1013"/>
      <c r="Q936" s="506"/>
      <c r="R936" s="558"/>
      <c r="S936" s="506"/>
      <c r="T936" s="506"/>
      <c r="U936" s="1012"/>
      <c r="V936" s="743"/>
      <c r="W936" s="506"/>
      <c r="X936" s="742"/>
      <c r="Y936" s="557"/>
      <c r="Z936" s="506"/>
      <c r="AA936" s="507"/>
      <c r="AB936" s="507"/>
      <c r="AC936" s="564"/>
      <c r="AD936" s="507"/>
      <c r="AE936" s="507"/>
      <c r="AF936" s="507"/>
      <c r="AG936" s="507"/>
      <c r="AH936" s="507"/>
      <c r="AI936" s="507"/>
      <c r="AJ936" s="507"/>
      <c r="AK936" s="507"/>
      <c r="AL936" s="507"/>
      <c r="AM936" s="507"/>
      <c r="AN936" s="507"/>
      <c r="AO936" s="507"/>
      <c r="AP936" s="507"/>
      <c r="AQ936" s="563"/>
      <c r="AR936" s="563"/>
      <c r="AS936" s="507"/>
      <c r="AT936" s="507"/>
      <c r="AU936" s="507"/>
      <c r="AV936" s="507"/>
      <c r="AW936" s="507"/>
      <c r="AX936" s="507"/>
      <c r="AY936" s="507"/>
      <c r="AZ936" s="507"/>
      <c r="BA936" s="507"/>
      <c r="BB936" s="507"/>
      <c r="BC936" s="507"/>
      <c r="BD936" s="507"/>
      <c r="BE936" s="507"/>
      <c r="BF936" s="507"/>
      <c r="BG936" s="507"/>
      <c r="BH936" s="507"/>
      <c r="BI936" s="507"/>
      <c r="BJ936" s="507"/>
      <c r="BK936" s="507"/>
      <c r="BL936" s="507"/>
      <c r="BM936" s="507"/>
    </row>
    <row r="937" spans="1:65" ht="27" customHeight="1" x14ac:dyDescent="0.2">
      <c r="A937" s="564"/>
      <c r="B937" s="507"/>
      <c r="C937" s="507"/>
      <c r="D937" s="507"/>
      <c r="E937" s="507"/>
      <c r="F937" s="507"/>
      <c r="G937" s="507"/>
      <c r="H937" s="506"/>
      <c r="I937" s="1014"/>
      <c r="J937" s="506"/>
      <c r="K937" s="557"/>
      <c r="L937" s="506"/>
      <c r="M937" s="506"/>
      <c r="N937" s="506"/>
      <c r="O937" s="506"/>
      <c r="P937" s="1013"/>
      <c r="Q937" s="506"/>
      <c r="R937" s="558"/>
      <c r="S937" s="506"/>
      <c r="T937" s="506"/>
      <c r="U937" s="1012"/>
      <c r="V937" s="743"/>
      <c r="W937" s="506"/>
      <c r="X937" s="742"/>
      <c r="Y937" s="557"/>
      <c r="Z937" s="506"/>
      <c r="AA937" s="507"/>
      <c r="AB937" s="507"/>
      <c r="AC937" s="564"/>
      <c r="AD937" s="507"/>
      <c r="AE937" s="507"/>
      <c r="AF937" s="507"/>
      <c r="AG937" s="507"/>
      <c r="AH937" s="507"/>
      <c r="AI937" s="507"/>
      <c r="AJ937" s="507"/>
      <c r="AK937" s="507"/>
      <c r="AL937" s="507"/>
      <c r="AM937" s="507"/>
      <c r="AN937" s="507"/>
      <c r="AO937" s="507"/>
      <c r="AP937" s="507"/>
      <c r="AQ937" s="563"/>
      <c r="AR937" s="563"/>
      <c r="AS937" s="507"/>
      <c r="AT937" s="507"/>
      <c r="AU937" s="507"/>
      <c r="AV937" s="507"/>
      <c r="AW937" s="507"/>
      <c r="AX937" s="507"/>
      <c r="AY937" s="507"/>
      <c r="AZ937" s="507"/>
      <c r="BA937" s="507"/>
      <c r="BB937" s="507"/>
      <c r="BC937" s="507"/>
      <c r="BD937" s="507"/>
      <c r="BE937" s="507"/>
      <c r="BF937" s="507"/>
      <c r="BG937" s="507"/>
      <c r="BH937" s="507"/>
      <c r="BI937" s="507"/>
      <c r="BJ937" s="507"/>
      <c r="BK937" s="507"/>
      <c r="BL937" s="507"/>
      <c r="BM937" s="507"/>
    </row>
    <row r="938" spans="1:65" ht="27" customHeight="1" x14ac:dyDescent="0.2">
      <c r="A938" s="564"/>
      <c r="B938" s="507"/>
      <c r="C938" s="507"/>
      <c r="D938" s="507"/>
      <c r="E938" s="507"/>
      <c r="F938" s="507"/>
      <c r="G938" s="507"/>
      <c r="H938" s="506"/>
      <c r="I938" s="1014"/>
      <c r="J938" s="506"/>
      <c r="K938" s="557"/>
      <c r="L938" s="506"/>
      <c r="M938" s="506"/>
      <c r="N938" s="506"/>
      <c r="O938" s="506"/>
      <c r="P938" s="1013"/>
      <c r="Q938" s="506"/>
      <c r="R938" s="558"/>
      <c r="S938" s="506"/>
      <c r="T938" s="506"/>
      <c r="U938" s="1012"/>
      <c r="V938" s="743"/>
      <c r="W938" s="506"/>
      <c r="X938" s="742"/>
      <c r="Y938" s="557"/>
      <c r="Z938" s="506"/>
      <c r="AA938" s="507"/>
      <c r="AB938" s="507"/>
      <c r="AC938" s="564"/>
      <c r="AD938" s="507"/>
      <c r="AE938" s="507"/>
      <c r="AF938" s="507"/>
      <c r="AG938" s="507"/>
      <c r="AH938" s="507"/>
      <c r="AI938" s="507"/>
      <c r="AJ938" s="507"/>
      <c r="AK938" s="507"/>
      <c r="AL938" s="507"/>
      <c r="AM938" s="507"/>
      <c r="AN938" s="507"/>
      <c r="AO938" s="507"/>
      <c r="AP938" s="507"/>
      <c r="AQ938" s="563"/>
      <c r="AR938" s="563"/>
      <c r="AS938" s="507"/>
      <c r="AT938" s="507"/>
      <c r="AU938" s="507"/>
      <c r="AV938" s="507"/>
      <c r="AW938" s="507"/>
      <c r="AX938" s="507"/>
      <c r="AY938" s="507"/>
      <c r="AZ938" s="507"/>
      <c r="BA938" s="507"/>
      <c r="BB938" s="507"/>
      <c r="BC938" s="507"/>
      <c r="BD938" s="507"/>
      <c r="BE938" s="507"/>
      <c r="BF938" s="507"/>
      <c r="BG938" s="507"/>
      <c r="BH938" s="507"/>
      <c r="BI938" s="507"/>
      <c r="BJ938" s="507"/>
      <c r="BK938" s="507"/>
      <c r="BL938" s="507"/>
      <c r="BM938" s="507"/>
    </row>
    <row r="939" spans="1:65" ht="27" customHeight="1" x14ac:dyDescent="0.2">
      <c r="A939" s="564"/>
      <c r="B939" s="507"/>
      <c r="C939" s="507"/>
      <c r="D939" s="507"/>
      <c r="E939" s="507"/>
      <c r="F939" s="507"/>
      <c r="G939" s="507"/>
      <c r="H939" s="506"/>
      <c r="I939" s="1014"/>
      <c r="J939" s="506"/>
      <c r="K939" s="557"/>
      <c r="L939" s="506"/>
      <c r="M939" s="506"/>
      <c r="N939" s="506"/>
      <c r="O939" s="506"/>
      <c r="P939" s="1013"/>
      <c r="Q939" s="506"/>
      <c r="R939" s="558"/>
      <c r="S939" s="506"/>
      <c r="T939" s="506"/>
      <c r="U939" s="1012"/>
      <c r="V939" s="743"/>
      <c r="W939" s="506"/>
      <c r="X939" s="742"/>
      <c r="Y939" s="557"/>
      <c r="Z939" s="506"/>
      <c r="AA939" s="507"/>
      <c r="AB939" s="507"/>
      <c r="AC939" s="564"/>
      <c r="AD939" s="507"/>
      <c r="AE939" s="507"/>
      <c r="AF939" s="507"/>
      <c r="AG939" s="507"/>
      <c r="AH939" s="507"/>
      <c r="AI939" s="507"/>
      <c r="AJ939" s="507"/>
      <c r="AK939" s="507"/>
      <c r="AL939" s="507"/>
      <c r="AM939" s="507"/>
      <c r="AN939" s="507"/>
      <c r="AO939" s="507"/>
      <c r="AP939" s="507"/>
      <c r="AQ939" s="563"/>
      <c r="AR939" s="563"/>
      <c r="AS939" s="507"/>
      <c r="AT939" s="507"/>
      <c r="AU939" s="507"/>
      <c r="AV939" s="507"/>
      <c r="AW939" s="507"/>
      <c r="AX939" s="507"/>
      <c r="AY939" s="507"/>
      <c r="AZ939" s="507"/>
      <c r="BA939" s="507"/>
      <c r="BB939" s="507"/>
      <c r="BC939" s="507"/>
      <c r="BD939" s="507"/>
      <c r="BE939" s="507"/>
      <c r="BF939" s="507"/>
      <c r="BG939" s="507"/>
      <c r="BH939" s="507"/>
      <c r="BI939" s="507"/>
      <c r="BJ939" s="507"/>
      <c r="BK939" s="507"/>
      <c r="BL939" s="507"/>
      <c r="BM939" s="507"/>
    </row>
    <row r="940" spans="1:65" ht="27" customHeight="1" x14ac:dyDescent="0.2">
      <c r="A940" s="564"/>
      <c r="B940" s="507"/>
      <c r="C940" s="507"/>
      <c r="D940" s="507"/>
      <c r="E940" s="507"/>
      <c r="F940" s="507"/>
      <c r="G940" s="507"/>
      <c r="H940" s="506"/>
      <c r="I940" s="1014"/>
      <c r="J940" s="506"/>
      <c r="K940" s="557"/>
      <c r="L940" s="506"/>
      <c r="M940" s="506"/>
      <c r="N940" s="506"/>
      <c r="O940" s="506"/>
      <c r="P940" s="1013"/>
      <c r="Q940" s="506"/>
      <c r="R940" s="558"/>
      <c r="S940" s="506"/>
      <c r="T940" s="506"/>
      <c r="U940" s="1012"/>
      <c r="V940" s="743"/>
      <c r="W940" s="506"/>
      <c r="X940" s="742"/>
      <c r="Y940" s="557"/>
      <c r="Z940" s="506"/>
      <c r="AA940" s="507"/>
      <c r="AB940" s="507"/>
      <c r="AC940" s="564"/>
      <c r="AD940" s="507"/>
      <c r="AE940" s="507"/>
      <c r="AF940" s="507"/>
      <c r="AG940" s="507"/>
      <c r="AH940" s="507"/>
      <c r="AI940" s="507"/>
      <c r="AJ940" s="507"/>
      <c r="AK940" s="507"/>
      <c r="AL940" s="507"/>
      <c r="AM940" s="507"/>
      <c r="AN940" s="507"/>
      <c r="AO940" s="507"/>
      <c r="AP940" s="507"/>
      <c r="AQ940" s="563"/>
      <c r="AR940" s="563"/>
      <c r="AS940" s="507"/>
      <c r="AT940" s="507"/>
      <c r="AU940" s="507"/>
      <c r="AV940" s="507"/>
      <c r="AW940" s="507"/>
      <c r="AX940" s="507"/>
      <c r="AY940" s="507"/>
      <c r="AZ940" s="507"/>
      <c r="BA940" s="507"/>
      <c r="BB940" s="507"/>
      <c r="BC940" s="507"/>
      <c r="BD940" s="507"/>
      <c r="BE940" s="507"/>
      <c r="BF940" s="507"/>
      <c r="BG940" s="507"/>
      <c r="BH940" s="507"/>
      <c r="BI940" s="507"/>
      <c r="BJ940" s="507"/>
      <c r="BK940" s="507"/>
      <c r="BL940" s="507"/>
      <c r="BM940" s="507"/>
    </row>
    <row r="941" spans="1:65" ht="27" customHeight="1" x14ac:dyDescent="0.2">
      <c r="A941" s="564"/>
      <c r="B941" s="507"/>
      <c r="C941" s="507"/>
      <c r="D941" s="507"/>
      <c r="E941" s="507"/>
      <c r="F941" s="507"/>
      <c r="G941" s="507"/>
      <c r="H941" s="506"/>
      <c r="I941" s="1014"/>
      <c r="J941" s="506"/>
      <c r="K941" s="557"/>
      <c r="L941" s="506"/>
      <c r="M941" s="506"/>
      <c r="N941" s="506"/>
      <c r="O941" s="506"/>
      <c r="P941" s="1013"/>
      <c r="Q941" s="506"/>
      <c r="R941" s="558"/>
      <c r="S941" s="506"/>
      <c r="T941" s="506"/>
      <c r="U941" s="1012"/>
      <c r="V941" s="743"/>
      <c r="W941" s="506"/>
      <c r="X941" s="742"/>
      <c r="Y941" s="557"/>
      <c r="Z941" s="506"/>
      <c r="AA941" s="507"/>
      <c r="AB941" s="507"/>
      <c r="AC941" s="564"/>
      <c r="AD941" s="507"/>
      <c r="AE941" s="507"/>
      <c r="AF941" s="507"/>
      <c r="AG941" s="507"/>
      <c r="AH941" s="507"/>
      <c r="AI941" s="507"/>
      <c r="AJ941" s="507"/>
      <c r="AK941" s="507"/>
      <c r="AL941" s="507"/>
      <c r="AM941" s="507"/>
      <c r="AN941" s="507"/>
      <c r="AO941" s="507"/>
      <c r="AP941" s="507"/>
      <c r="AQ941" s="563"/>
      <c r="AR941" s="563"/>
      <c r="AS941" s="507"/>
      <c r="AT941" s="507"/>
      <c r="AU941" s="507"/>
      <c r="AV941" s="507"/>
      <c r="AW941" s="507"/>
      <c r="AX941" s="507"/>
      <c r="AY941" s="507"/>
      <c r="AZ941" s="507"/>
      <c r="BA941" s="507"/>
      <c r="BB941" s="507"/>
      <c r="BC941" s="507"/>
      <c r="BD941" s="507"/>
      <c r="BE941" s="507"/>
      <c r="BF941" s="507"/>
      <c r="BG941" s="507"/>
      <c r="BH941" s="507"/>
      <c r="BI941" s="507"/>
      <c r="BJ941" s="507"/>
      <c r="BK941" s="507"/>
      <c r="BL941" s="507"/>
      <c r="BM941" s="507"/>
    </row>
    <row r="942" spans="1:65" ht="27" customHeight="1" x14ac:dyDescent="0.2">
      <c r="A942" s="564"/>
      <c r="B942" s="507"/>
      <c r="C942" s="507"/>
      <c r="D942" s="507"/>
      <c r="E942" s="507"/>
      <c r="F942" s="507"/>
      <c r="G942" s="507"/>
      <c r="H942" s="506"/>
      <c r="I942" s="1014"/>
      <c r="J942" s="506"/>
      <c r="K942" s="557"/>
      <c r="L942" s="506"/>
      <c r="M942" s="506"/>
      <c r="N942" s="506"/>
      <c r="O942" s="506"/>
      <c r="P942" s="1013"/>
      <c r="Q942" s="506"/>
      <c r="R942" s="558"/>
      <c r="S942" s="506"/>
      <c r="T942" s="506"/>
      <c r="U942" s="1012"/>
      <c r="V942" s="743"/>
      <c r="W942" s="506"/>
      <c r="X942" s="742"/>
      <c r="Y942" s="557"/>
      <c r="Z942" s="506"/>
      <c r="AA942" s="507"/>
      <c r="AB942" s="507"/>
      <c r="AC942" s="564"/>
      <c r="AD942" s="507"/>
      <c r="AE942" s="507"/>
      <c r="AF942" s="507"/>
      <c r="AG942" s="507"/>
      <c r="AH942" s="507"/>
      <c r="AI942" s="507"/>
      <c r="AJ942" s="507"/>
      <c r="AK942" s="507"/>
      <c r="AL942" s="507"/>
      <c r="AM942" s="507"/>
      <c r="AN942" s="507"/>
      <c r="AO942" s="507"/>
      <c r="AP942" s="507"/>
      <c r="AQ942" s="563"/>
      <c r="AR942" s="563"/>
      <c r="AS942" s="507"/>
      <c r="AT942" s="507"/>
      <c r="AU942" s="507"/>
      <c r="AV942" s="507"/>
      <c r="AW942" s="507"/>
      <c r="AX942" s="507"/>
      <c r="AY942" s="507"/>
      <c r="AZ942" s="507"/>
      <c r="BA942" s="507"/>
      <c r="BB942" s="507"/>
      <c r="BC942" s="507"/>
      <c r="BD942" s="507"/>
      <c r="BE942" s="507"/>
      <c r="BF942" s="507"/>
      <c r="BG942" s="507"/>
      <c r="BH942" s="507"/>
      <c r="BI942" s="507"/>
      <c r="BJ942" s="507"/>
      <c r="BK942" s="507"/>
      <c r="BL942" s="507"/>
      <c r="BM942" s="507"/>
    </row>
    <row r="943" spans="1:65" ht="27" customHeight="1" x14ac:dyDescent="0.2">
      <c r="A943" s="564"/>
      <c r="B943" s="507"/>
      <c r="C943" s="507"/>
      <c r="D943" s="507"/>
      <c r="E943" s="507"/>
      <c r="F943" s="507"/>
      <c r="G943" s="507"/>
      <c r="H943" s="506"/>
      <c r="I943" s="1014"/>
      <c r="J943" s="506"/>
      <c r="K943" s="557"/>
      <c r="L943" s="506"/>
      <c r="M943" s="506"/>
      <c r="N943" s="506"/>
      <c r="O943" s="506"/>
      <c r="P943" s="1013"/>
      <c r="Q943" s="506"/>
      <c r="R943" s="558"/>
      <c r="S943" s="506"/>
      <c r="T943" s="506"/>
      <c r="U943" s="1012"/>
      <c r="V943" s="743"/>
      <c r="W943" s="506"/>
      <c r="X943" s="742"/>
      <c r="Y943" s="557"/>
      <c r="Z943" s="506"/>
      <c r="AA943" s="507"/>
      <c r="AB943" s="507"/>
      <c r="AC943" s="564"/>
      <c r="AD943" s="507"/>
      <c r="AE943" s="507"/>
      <c r="AF943" s="507"/>
      <c r="AG943" s="507"/>
      <c r="AH943" s="507"/>
      <c r="AI943" s="507"/>
      <c r="AJ943" s="507"/>
      <c r="AK943" s="507"/>
      <c r="AL943" s="507"/>
      <c r="AM943" s="507"/>
      <c r="AN943" s="507"/>
      <c r="AO943" s="507"/>
      <c r="AP943" s="507"/>
      <c r="AQ943" s="563"/>
      <c r="AR943" s="563"/>
      <c r="AS943" s="507"/>
      <c r="AT943" s="507"/>
      <c r="AU943" s="507"/>
      <c r="AV943" s="507"/>
      <c r="AW943" s="507"/>
      <c r="AX943" s="507"/>
      <c r="AY943" s="507"/>
      <c r="AZ943" s="507"/>
      <c r="BA943" s="507"/>
      <c r="BB943" s="507"/>
      <c r="BC943" s="507"/>
      <c r="BD943" s="507"/>
      <c r="BE943" s="507"/>
      <c r="BF943" s="507"/>
      <c r="BG943" s="507"/>
      <c r="BH943" s="507"/>
      <c r="BI943" s="507"/>
      <c r="BJ943" s="507"/>
      <c r="BK943" s="507"/>
      <c r="BL943" s="507"/>
      <c r="BM943" s="507"/>
    </row>
    <row r="944" spans="1:65" ht="27" customHeight="1" x14ac:dyDescent="0.2">
      <c r="A944" s="564"/>
      <c r="B944" s="507"/>
      <c r="C944" s="507"/>
      <c r="D944" s="507"/>
      <c r="E944" s="507"/>
      <c r="F944" s="507"/>
      <c r="G944" s="507"/>
      <c r="H944" s="506"/>
      <c r="I944" s="1014"/>
      <c r="J944" s="506"/>
      <c r="K944" s="557"/>
      <c r="L944" s="506"/>
      <c r="M944" s="506"/>
      <c r="N944" s="506"/>
      <c r="O944" s="506"/>
      <c r="P944" s="1013"/>
      <c r="Q944" s="506"/>
      <c r="R944" s="558"/>
      <c r="S944" s="506"/>
      <c r="T944" s="506"/>
      <c r="U944" s="1012"/>
      <c r="V944" s="743"/>
      <c r="W944" s="506"/>
      <c r="X944" s="742"/>
      <c r="Y944" s="557"/>
      <c r="Z944" s="506"/>
      <c r="AA944" s="507"/>
      <c r="AB944" s="507"/>
      <c r="AC944" s="564"/>
      <c r="AD944" s="507"/>
      <c r="AE944" s="507"/>
      <c r="AF944" s="507"/>
      <c r="AG944" s="507"/>
      <c r="AH944" s="507"/>
      <c r="AI944" s="507"/>
      <c r="AJ944" s="507"/>
      <c r="AK944" s="507"/>
      <c r="AL944" s="507"/>
      <c r="AM944" s="507"/>
      <c r="AN944" s="507"/>
      <c r="AO944" s="507"/>
      <c r="AP944" s="507"/>
      <c r="AQ944" s="563"/>
      <c r="AR944" s="563"/>
      <c r="AS944" s="507"/>
      <c r="AT944" s="507"/>
      <c r="AU944" s="507"/>
      <c r="AV944" s="507"/>
      <c r="AW944" s="507"/>
      <c r="AX944" s="507"/>
      <c r="AY944" s="507"/>
      <c r="AZ944" s="507"/>
      <c r="BA944" s="507"/>
      <c r="BB944" s="507"/>
      <c r="BC944" s="507"/>
      <c r="BD944" s="507"/>
      <c r="BE944" s="507"/>
      <c r="BF944" s="507"/>
      <c r="BG944" s="507"/>
      <c r="BH944" s="507"/>
      <c r="BI944" s="507"/>
      <c r="BJ944" s="507"/>
      <c r="BK944" s="507"/>
      <c r="BL944" s="507"/>
      <c r="BM944" s="507"/>
    </row>
    <row r="945" spans="1:65" ht="27" customHeight="1" x14ac:dyDescent="0.2">
      <c r="A945" s="564"/>
      <c r="B945" s="507"/>
      <c r="C945" s="507"/>
      <c r="D945" s="507"/>
      <c r="E945" s="507"/>
      <c r="F945" s="507"/>
      <c r="G945" s="507"/>
      <c r="H945" s="506"/>
      <c r="I945" s="1014"/>
      <c r="J945" s="506"/>
      <c r="K945" s="557"/>
      <c r="L945" s="506"/>
      <c r="M945" s="506"/>
      <c r="N945" s="506"/>
      <c r="O945" s="506"/>
      <c r="P945" s="1013"/>
      <c r="Q945" s="506"/>
      <c r="R945" s="558"/>
      <c r="S945" s="506"/>
      <c r="T945" s="506"/>
      <c r="U945" s="1012"/>
      <c r="V945" s="743"/>
      <c r="W945" s="506"/>
      <c r="X945" s="742"/>
      <c r="Y945" s="557"/>
      <c r="Z945" s="506"/>
      <c r="AA945" s="507"/>
      <c r="AB945" s="507"/>
      <c r="AC945" s="564"/>
      <c r="AD945" s="507"/>
      <c r="AE945" s="507"/>
      <c r="AF945" s="507"/>
      <c r="AG945" s="507"/>
      <c r="AH945" s="507"/>
      <c r="AI945" s="507"/>
      <c r="AJ945" s="507"/>
      <c r="AK945" s="507"/>
      <c r="AL945" s="507"/>
      <c r="AM945" s="507"/>
      <c r="AN945" s="507"/>
      <c r="AO945" s="507"/>
      <c r="AP945" s="507"/>
      <c r="AQ945" s="563"/>
      <c r="AR945" s="563"/>
      <c r="AS945" s="507"/>
      <c r="AT945" s="507"/>
      <c r="AU945" s="507"/>
      <c r="AV945" s="507"/>
      <c r="AW945" s="507"/>
      <c r="AX945" s="507"/>
      <c r="AY945" s="507"/>
      <c r="AZ945" s="507"/>
      <c r="BA945" s="507"/>
      <c r="BB945" s="507"/>
      <c r="BC945" s="507"/>
      <c r="BD945" s="507"/>
      <c r="BE945" s="507"/>
      <c r="BF945" s="507"/>
      <c r="BG945" s="507"/>
      <c r="BH945" s="507"/>
      <c r="BI945" s="507"/>
      <c r="BJ945" s="507"/>
      <c r="BK945" s="507"/>
      <c r="BL945" s="507"/>
      <c r="BM945" s="507"/>
    </row>
    <row r="946" spans="1:65" ht="27" customHeight="1" x14ac:dyDescent="0.2">
      <c r="A946" s="564"/>
      <c r="B946" s="507"/>
      <c r="C946" s="507"/>
      <c r="D946" s="507"/>
      <c r="E946" s="507"/>
      <c r="F946" s="507"/>
      <c r="G946" s="507"/>
      <c r="H946" s="506"/>
      <c r="I946" s="1014"/>
      <c r="J946" s="506"/>
      <c r="K946" s="557"/>
      <c r="L946" s="506"/>
      <c r="M946" s="506"/>
      <c r="N946" s="506"/>
      <c r="O946" s="506"/>
      <c r="P946" s="1013"/>
      <c r="Q946" s="506"/>
      <c r="R946" s="558"/>
      <c r="S946" s="506"/>
      <c r="T946" s="506"/>
      <c r="U946" s="1012"/>
      <c r="V946" s="743"/>
      <c r="W946" s="506"/>
      <c r="X946" s="742"/>
      <c r="Y946" s="557"/>
      <c r="Z946" s="506"/>
      <c r="AA946" s="507"/>
      <c r="AB946" s="507"/>
      <c r="AC946" s="564"/>
      <c r="AD946" s="507"/>
      <c r="AE946" s="507"/>
      <c r="AF946" s="507"/>
      <c r="AG946" s="507"/>
      <c r="AH946" s="507"/>
      <c r="AI946" s="507"/>
      <c r="AJ946" s="507"/>
      <c r="AK946" s="507"/>
      <c r="AL946" s="507"/>
      <c r="AM946" s="507"/>
      <c r="AN946" s="507"/>
      <c r="AO946" s="507"/>
      <c r="AP946" s="507"/>
      <c r="AQ946" s="563"/>
      <c r="AR946" s="563"/>
      <c r="AS946" s="507"/>
      <c r="AT946" s="507"/>
      <c r="AU946" s="507"/>
      <c r="AV946" s="507"/>
      <c r="AW946" s="507"/>
      <c r="AX946" s="507"/>
      <c r="AY946" s="507"/>
      <c r="AZ946" s="507"/>
      <c r="BA946" s="507"/>
      <c r="BB946" s="507"/>
      <c r="BC946" s="507"/>
      <c r="BD946" s="507"/>
      <c r="BE946" s="507"/>
      <c r="BF946" s="507"/>
      <c r="BG946" s="507"/>
      <c r="BH946" s="507"/>
      <c r="BI946" s="507"/>
      <c r="BJ946" s="507"/>
      <c r="BK946" s="507"/>
      <c r="BL946" s="507"/>
      <c r="BM946" s="507"/>
    </row>
    <row r="947" spans="1:65" ht="27" customHeight="1" x14ac:dyDescent="0.2">
      <c r="A947" s="564"/>
      <c r="B947" s="507"/>
      <c r="C947" s="507"/>
      <c r="D947" s="507"/>
      <c r="E947" s="507"/>
      <c r="F947" s="507"/>
      <c r="G947" s="507"/>
      <c r="H947" s="506"/>
      <c r="I947" s="1014"/>
      <c r="J947" s="506"/>
      <c r="K947" s="557"/>
      <c r="L947" s="506"/>
      <c r="M947" s="506"/>
      <c r="N947" s="506"/>
      <c r="O947" s="506"/>
      <c r="P947" s="1013"/>
      <c r="Q947" s="506"/>
      <c r="R947" s="558"/>
      <c r="S947" s="506"/>
      <c r="T947" s="506"/>
      <c r="U947" s="1012"/>
      <c r="V947" s="743"/>
      <c r="W947" s="506"/>
      <c r="X947" s="742"/>
      <c r="Y947" s="557"/>
      <c r="Z947" s="506"/>
      <c r="AA947" s="507"/>
      <c r="AB947" s="507"/>
      <c r="AC947" s="564"/>
      <c r="AD947" s="507"/>
      <c r="AE947" s="507"/>
      <c r="AF947" s="507"/>
      <c r="AG947" s="507"/>
      <c r="AH947" s="507"/>
      <c r="AI947" s="507"/>
      <c r="AJ947" s="507"/>
      <c r="AK947" s="507"/>
      <c r="AL947" s="507"/>
      <c r="AM947" s="507"/>
      <c r="AN947" s="507"/>
      <c r="AO947" s="507"/>
      <c r="AP947" s="507"/>
      <c r="AQ947" s="563"/>
      <c r="AR947" s="563"/>
      <c r="AS947" s="507"/>
      <c r="AT947" s="507"/>
      <c r="AU947" s="507"/>
      <c r="AV947" s="507"/>
      <c r="AW947" s="507"/>
      <c r="AX947" s="507"/>
      <c r="AY947" s="507"/>
      <c r="AZ947" s="507"/>
      <c r="BA947" s="507"/>
      <c r="BB947" s="507"/>
      <c r="BC947" s="507"/>
      <c r="BD947" s="507"/>
      <c r="BE947" s="507"/>
      <c r="BF947" s="507"/>
      <c r="BG947" s="507"/>
      <c r="BH947" s="507"/>
      <c r="BI947" s="507"/>
      <c r="BJ947" s="507"/>
      <c r="BK947" s="507"/>
      <c r="BL947" s="507"/>
      <c r="BM947" s="507"/>
    </row>
    <row r="948" spans="1:65" ht="27" customHeight="1" x14ac:dyDescent="0.2">
      <c r="A948" s="564"/>
      <c r="B948" s="507"/>
      <c r="C948" s="507"/>
      <c r="D948" s="507"/>
      <c r="E948" s="507"/>
      <c r="F948" s="507"/>
      <c r="G948" s="507"/>
      <c r="H948" s="506"/>
      <c r="I948" s="1014"/>
      <c r="J948" s="506"/>
      <c r="K948" s="557"/>
      <c r="L948" s="506"/>
      <c r="M948" s="506"/>
      <c r="N948" s="506"/>
      <c r="O948" s="506"/>
      <c r="P948" s="1013"/>
      <c r="Q948" s="506"/>
      <c r="R948" s="558"/>
      <c r="S948" s="506"/>
      <c r="T948" s="506"/>
      <c r="U948" s="1012"/>
      <c r="V948" s="743"/>
      <c r="W948" s="506"/>
      <c r="X948" s="742"/>
      <c r="Y948" s="557"/>
      <c r="Z948" s="506"/>
      <c r="AA948" s="507"/>
      <c r="AB948" s="507"/>
      <c r="AC948" s="564"/>
      <c r="AD948" s="507"/>
      <c r="AE948" s="507"/>
      <c r="AF948" s="507"/>
      <c r="AG948" s="507"/>
      <c r="AH948" s="507"/>
      <c r="AI948" s="507"/>
      <c r="AJ948" s="507"/>
      <c r="AK948" s="507"/>
      <c r="AL948" s="507"/>
      <c r="AM948" s="507"/>
      <c r="AN948" s="507"/>
      <c r="AO948" s="507"/>
      <c r="AP948" s="507"/>
      <c r="AQ948" s="563"/>
      <c r="AR948" s="563"/>
      <c r="AS948" s="507"/>
      <c r="AT948" s="507"/>
      <c r="AU948" s="507"/>
      <c r="AV948" s="507"/>
      <c r="AW948" s="507"/>
      <c r="AX948" s="507"/>
      <c r="AY948" s="507"/>
      <c r="AZ948" s="507"/>
      <c r="BA948" s="507"/>
      <c r="BB948" s="507"/>
      <c r="BC948" s="507"/>
      <c r="BD948" s="507"/>
      <c r="BE948" s="507"/>
      <c r="BF948" s="507"/>
      <c r="BG948" s="507"/>
      <c r="BH948" s="507"/>
      <c r="BI948" s="507"/>
      <c r="BJ948" s="507"/>
      <c r="BK948" s="507"/>
      <c r="BL948" s="507"/>
      <c r="BM948" s="507"/>
    </row>
    <row r="949" spans="1:65" ht="27" customHeight="1" x14ac:dyDescent="0.2">
      <c r="A949" s="564"/>
      <c r="B949" s="507"/>
      <c r="C949" s="507"/>
      <c r="D949" s="507"/>
      <c r="E949" s="507"/>
      <c r="F949" s="507"/>
      <c r="G949" s="507"/>
      <c r="H949" s="506"/>
      <c r="I949" s="1014"/>
      <c r="J949" s="506"/>
      <c r="K949" s="557"/>
      <c r="L949" s="506"/>
      <c r="M949" s="506"/>
      <c r="N949" s="506"/>
      <c r="O949" s="506"/>
      <c r="P949" s="1013"/>
      <c r="Q949" s="506"/>
      <c r="R949" s="558"/>
      <c r="S949" s="506"/>
      <c r="T949" s="506"/>
      <c r="U949" s="1012"/>
      <c r="V949" s="743"/>
      <c r="W949" s="506"/>
      <c r="X949" s="742"/>
      <c r="Y949" s="557"/>
      <c r="Z949" s="506"/>
      <c r="AA949" s="507"/>
      <c r="AB949" s="507"/>
      <c r="AC949" s="564"/>
      <c r="AD949" s="507"/>
      <c r="AE949" s="507"/>
      <c r="AF949" s="507"/>
      <c r="AG949" s="507"/>
      <c r="AH949" s="507"/>
      <c r="AI949" s="507"/>
      <c r="AJ949" s="507"/>
      <c r="AK949" s="507"/>
      <c r="AL949" s="507"/>
      <c r="AM949" s="507"/>
      <c r="AN949" s="507"/>
      <c r="AO949" s="507"/>
      <c r="AP949" s="507"/>
      <c r="AQ949" s="563"/>
      <c r="AR949" s="563"/>
      <c r="AS949" s="507"/>
      <c r="AT949" s="507"/>
      <c r="AU949" s="507"/>
      <c r="AV949" s="507"/>
      <c r="AW949" s="507"/>
      <c r="AX949" s="507"/>
      <c r="AY949" s="507"/>
      <c r="AZ949" s="507"/>
      <c r="BA949" s="507"/>
      <c r="BB949" s="507"/>
      <c r="BC949" s="507"/>
      <c r="BD949" s="507"/>
      <c r="BE949" s="507"/>
      <c r="BF949" s="507"/>
      <c r="BG949" s="507"/>
      <c r="BH949" s="507"/>
      <c r="BI949" s="507"/>
      <c r="BJ949" s="507"/>
      <c r="BK949" s="507"/>
      <c r="BL949" s="507"/>
      <c r="BM949" s="507"/>
    </row>
    <row r="950" spans="1:65" ht="27" customHeight="1" x14ac:dyDescent="0.2">
      <c r="A950" s="564"/>
      <c r="B950" s="507"/>
      <c r="C950" s="507"/>
      <c r="D950" s="507"/>
      <c r="E950" s="507"/>
      <c r="F950" s="507"/>
      <c r="G950" s="507"/>
      <c r="H950" s="506"/>
      <c r="I950" s="1014"/>
      <c r="J950" s="506"/>
      <c r="K950" s="557"/>
      <c r="L950" s="506"/>
      <c r="M950" s="506"/>
      <c r="N950" s="506"/>
      <c r="O950" s="506"/>
      <c r="P950" s="1013"/>
      <c r="Q950" s="506"/>
      <c r="R950" s="558"/>
      <c r="S950" s="506"/>
      <c r="T950" s="506"/>
      <c r="U950" s="1012"/>
      <c r="V950" s="743"/>
      <c r="W950" s="506"/>
      <c r="X950" s="742"/>
      <c r="Y950" s="557"/>
      <c r="Z950" s="506"/>
      <c r="AA950" s="507"/>
      <c r="AB950" s="507"/>
      <c r="AC950" s="564"/>
      <c r="AD950" s="507"/>
      <c r="AE950" s="507"/>
      <c r="AF950" s="507"/>
      <c r="AG950" s="507"/>
      <c r="AH950" s="507"/>
      <c r="AI950" s="507"/>
      <c r="AJ950" s="507"/>
      <c r="AK950" s="507"/>
      <c r="AL950" s="507"/>
      <c r="AM950" s="507"/>
      <c r="AN950" s="507"/>
      <c r="AO950" s="507"/>
      <c r="AP950" s="507"/>
      <c r="AQ950" s="563"/>
      <c r="AR950" s="563"/>
      <c r="AS950" s="507"/>
      <c r="AT950" s="507"/>
      <c r="AU950" s="507"/>
      <c r="AV950" s="507"/>
      <c r="AW950" s="507"/>
      <c r="AX950" s="507"/>
      <c r="AY950" s="507"/>
      <c r="AZ950" s="507"/>
      <c r="BA950" s="507"/>
      <c r="BB950" s="507"/>
      <c r="BC950" s="507"/>
      <c r="BD950" s="507"/>
      <c r="BE950" s="507"/>
      <c r="BF950" s="507"/>
      <c r="BG950" s="507"/>
      <c r="BH950" s="507"/>
      <c r="BI950" s="507"/>
      <c r="BJ950" s="507"/>
      <c r="BK950" s="507"/>
      <c r="BL950" s="507"/>
      <c r="BM950" s="507"/>
    </row>
    <row r="951" spans="1:65" ht="27" customHeight="1" x14ac:dyDescent="0.2">
      <c r="A951" s="564"/>
      <c r="B951" s="507"/>
      <c r="C951" s="507"/>
      <c r="D951" s="507"/>
      <c r="E951" s="507"/>
      <c r="F951" s="507"/>
      <c r="G951" s="507"/>
      <c r="H951" s="506"/>
      <c r="I951" s="1014"/>
      <c r="J951" s="506"/>
      <c r="K951" s="557"/>
      <c r="L951" s="506"/>
      <c r="M951" s="506"/>
      <c r="N951" s="506"/>
      <c r="O951" s="506"/>
      <c r="P951" s="1013"/>
      <c r="Q951" s="506"/>
      <c r="R951" s="558"/>
      <c r="S951" s="506"/>
      <c r="T951" s="506"/>
      <c r="U951" s="1012"/>
      <c r="V951" s="743"/>
      <c r="W951" s="506"/>
      <c r="X951" s="742"/>
      <c r="Y951" s="557"/>
      <c r="Z951" s="506"/>
      <c r="AA951" s="507"/>
      <c r="AB951" s="507"/>
      <c r="AC951" s="564"/>
      <c r="AD951" s="507"/>
      <c r="AE951" s="507"/>
      <c r="AF951" s="507"/>
      <c r="AG951" s="507"/>
      <c r="AH951" s="507"/>
      <c r="AI951" s="507"/>
      <c r="AJ951" s="507"/>
      <c r="AK951" s="507"/>
      <c r="AL951" s="507"/>
      <c r="AM951" s="507"/>
      <c r="AN951" s="507"/>
      <c r="AO951" s="507"/>
      <c r="AP951" s="507"/>
      <c r="AQ951" s="563"/>
      <c r="AR951" s="563"/>
      <c r="AS951" s="507"/>
      <c r="AT951" s="507"/>
      <c r="AU951" s="507"/>
      <c r="AV951" s="507"/>
      <c r="AW951" s="507"/>
      <c r="AX951" s="507"/>
      <c r="AY951" s="507"/>
      <c r="AZ951" s="507"/>
      <c r="BA951" s="507"/>
      <c r="BB951" s="507"/>
      <c r="BC951" s="507"/>
      <c r="BD951" s="507"/>
      <c r="BE951" s="507"/>
      <c r="BF951" s="507"/>
      <c r="BG951" s="507"/>
      <c r="BH951" s="507"/>
      <c r="BI951" s="507"/>
      <c r="BJ951" s="507"/>
      <c r="BK951" s="507"/>
      <c r="BL951" s="507"/>
      <c r="BM951" s="507"/>
    </row>
    <row r="952" spans="1:65" ht="27" customHeight="1" x14ac:dyDescent="0.2">
      <c r="A952" s="564"/>
      <c r="B952" s="507"/>
      <c r="C952" s="507"/>
      <c r="D952" s="507"/>
      <c r="E952" s="507"/>
      <c r="F952" s="507"/>
      <c r="G952" s="507"/>
      <c r="H952" s="506"/>
      <c r="I952" s="1014"/>
      <c r="J952" s="506"/>
      <c r="K952" s="557"/>
      <c r="L952" s="506"/>
      <c r="M952" s="506"/>
      <c r="N952" s="506"/>
      <c r="O952" s="506"/>
      <c r="P952" s="1013"/>
      <c r="Q952" s="506"/>
      <c r="R952" s="558"/>
      <c r="S952" s="506"/>
      <c r="T952" s="506"/>
      <c r="U952" s="1012"/>
      <c r="V952" s="743"/>
      <c r="W952" s="506"/>
      <c r="X952" s="742"/>
      <c r="Y952" s="557"/>
      <c r="Z952" s="506"/>
      <c r="AA952" s="507"/>
      <c r="AB952" s="507"/>
      <c r="AC952" s="564"/>
      <c r="AD952" s="507"/>
      <c r="AE952" s="507"/>
      <c r="AF952" s="507"/>
      <c r="AG952" s="507"/>
      <c r="AH952" s="507"/>
      <c r="AI952" s="507"/>
      <c r="AJ952" s="507"/>
      <c r="AK952" s="507"/>
      <c r="AL952" s="507"/>
      <c r="AM952" s="507"/>
      <c r="AN952" s="507"/>
      <c r="AO952" s="507"/>
      <c r="AP952" s="507"/>
      <c r="AQ952" s="563"/>
      <c r="AR952" s="563"/>
      <c r="AS952" s="507"/>
      <c r="AT952" s="507"/>
      <c r="AU952" s="507"/>
      <c r="AV952" s="507"/>
      <c r="AW952" s="507"/>
      <c r="AX952" s="507"/>
      <c r="AY952" s="507"/>
      <c r="AZ952" s="507"/>
      <c r="BA952" s="507"/>
      <c r="BB952" s="507"/>
      <c r="BC952" s="507"/>
      <c r="BD952" s="507"/>
      <c r="BE952" s="507"/>
      <c r="BF952" s="507"/>
      <c r="BG952" s="507"/>
      <c r="BH952" s="507"/>
      <c r="BI952" s="507"/>
      <c r="BJ952" s="507"/>
      <c r="BK952" s="507"/>
      <c r="BL952" s="507"/>
      <c r="BM952" s="507"/>
    </row>
    <row r="953" spans="1:65" ht="15" customHeight="1" x14ac:dyDescent="0.2">
      <c r="W953" s="506"/>
      <c r="X953" s="742"/>
    </row>
    <row r="954" spans="1:65" ht="15" customHeight="1" x14ac:dyDescent="0.2">
      <c r="W954" s="506"/>
      <c r="X954" s="742"/>
    </row>
    <row r="955" spans="1:65" ht="15" customHeight="1" x14ac:dyDescent="0.2">
      <c r="W955" s="506"/>
      <c r="X955" s="742"/>
    </row>
    <row r="956" spans="1:65" ht="15" customHeight="1" x14ac:dyDescent="0.2">
      <c r="W956" s="506"/>
      <c r="X956" s="742"/>
    </row>
    <row r="957" spans="1:65" ht="15" customHeight="1" x14ac:dyDescent="0.2">
      <c r="W957" s="506"/>
      <c r="X957" s="742"/>
    </row>
    <row r="958" spans="1:65" ht="15" customHeight="1" x14ac:dyDescent="0.2">
      <c r="W958" s="506"/>
      <c r="X958" s="742"/>
    </row>
    <row r="959" spans="1:65" ht="15" customHeight="1" x14ac:dyDescent="0.2">
      <c r="W959" s="506"/>
      <c r="X959" s="742"/>
    </row>
    <row r="960" spans="1:65" ht="15" customHeight="1" x14ac:dyDescent="0.2">
      <c r="W960" s="506"/>
      <c r="X960" s="742"/>
    </row>
    <row r="961" spans="9:24" s="507" customFormat="1" ht="15" customHeight="1" x14ac:dyDescent="0.2">
      <c r="I961" s="1011"/>
      <c r="J961" s="601"/>
      <c r="K961" s="601"/>
      <c r="L961" s="601"/>
      <c r="M961" s="601"/>
      <c r="N961" s="601"/>
      <c r="O961" s="601"/>
      <c r="P961" s="1010"/>
      <c r="Q961" s="601"/>
      <c r="S961" s="601"/>
      <c r="T961" s="601"/>
      <c r="U961" s="1009"/>
      <c r="V961" s="601"/>
      <c r="W961" s="506"/>
      <c r="X961" s="742"/>
    </row>
    <row r="962" spans="9:24" s="507" customFormat="1" ht="15" customHeight="1" x14ac:dyDescent="0.2">
      <c r="I962" s="1011"/>
      <c r="J962" s="601"/>
      <c r="K962" s="601"/>
      <c r="L962" s="601"/>
      <c r="M962" s="601"/>
      <c r="N962" s="601"/>
      <c r="O962" s="601"/>
      <c r="P962" s="1010"/>
      <c r="Q962" s="601"/>
      <c r="S962" s="601"/>
      <c r="T962" s="601"/>
      <c r="U962" s="1009"/>
      <c r="V962" s="601"/>
      <c r="W962" s="506"/>
      <c r="X962" s="742"/>
    </row>
    <row r="963" spans="9:24" s="507" customFormat="1" ht="15" customHeight="1" x14ac:dyDescent="0.2">
      <c r="I963" s="1011"/>
      <c r="J963" s="601"/>
      <c r="K963" s="601"/>
      <c r="L963" s="601"/>
      <c r="M963" s="601"/>
      <c r="N963" s="601"/>
      <c r="O963" s="601"/>
      <c r="P963" s="1010"/>
      <c r="Q963" s="601"/>
      <c r="S963" s="601"/>
      <c r="T963" s="601"/>
      <c r="U963" s="1009"/>
      <c r="V963" s="601"/>
      <c r="W963" s="506"/>
      <c r="X963" s="742"/>
    </row>
    <row r="964" spans="9:24" s="507" customFormat="1" ht="15" customHeight="1" x14ac:dyDescent="0.2">
      <c r="I964" s="1011"/>
      <c r="J964" s="601"/>
      <c r="K964" s="601"/>
      <c r="L964" s="601"/>
      <c r="M964" s="601"/>
      <c r="N964" s="601"/>
      <c r="O964" s="601"/>
      <c r="P964" s="1010"/>
      <c r="Q964" s="601"/>
      <c r="S964" s="601"/>
      <c r="T964" s="601"/>
      <c r="U964" s="1009"/>
      <c r="V964" s="601"/>
      <c r="W964" s="506"/>
      <c r="X964" s="742"/>
    </row>
    <row r="965" spans="9:24" s="507" customFormat="1" ht="15" customHeight="1" x14ac:dyDescent="0.2">
      <c r="I965" s="1011"/>
      <c r="J965" s="601"/>
      <c r="K965" s="601"/>
      <c r="L965" s="601"/>
      <c r="M965" s="601"/>
      <c r="N965" s="601"/>
      <c r="O965" s="601"/>
      <c r="P965" s="1010"/>
      <c r="Q965" s="601"/>
      <c r="S965" s="601"/>
      <c r="T965" s="601"/>
      <c r="U965" s="1009"/>
      <c r="V965" s="601"/>
      <c r="W965" s="506"/>
      <c r="X965" s="742"/>
    </row>
    <row r="966" spans="9:24" s="507" customFormat="1" ht="15" customHeight="1" x14ac:dyDescent="0.2">
      <c r="I966" s="1011"/>
      <c r="J966" s="601"/>
      <c r="K966" s="601"/>
      <c r="L966" s="601"/>
      <c r="M966" s="601"/>
      <c r="N966" s="601"/>
      <c r="O966" s="601"/>
      <c r="P966" s="1010"/>
      <c r="Q966" s="601"/>
      <c r="S966" s="601"/>
      <c r="T966" s="601"/>
      <c r="U966" s="1009"/>
      <c r="V966" s="601"/>
      <c r="W966" s="506"/>
      <c r="X966" s="742"/>
    </row>
    <row r="967" spans="9:24" s="507" customFormat="1" ht="15" customHeight="1" x14ac:dyDescent="0.2">
      <c r="I967" s="1011"/>
      <c r="J967" s="601"/>
      <c r="K967" s="601"/>
      <c r="L967" s="601"/>
      <c r="M967" s="601"/>
      <c r="N967" s="601"/>
      <c r="O967" s="601"/>
      <c r="P967" s="1010"/>
      <c r="Q967" s="601"/>
      <c r="S967" s="601"/>
      <c r="T967" s="601"/>
      <c r="U967" s="1009"/>
      <c r="V967" s="601"/>
      <c r="W967" s="506"/>
      <c r="X967" s="742"/>
    </row>
    <row r="968" spans="9:24" s="507" customFormat="1" ht="15" customHeight="1" x14ac:dyDescent="0.2">
      <c r="I968" s="1011"/>
      <c r="J968" s="601"/>
      <c r="K968" s="601"/>
      <c r="L968" s="601"/>
      <c r="M968" s="601"/>
      <c r="N968" s="601"/>
      <c r="O968" s="601"/>
      <c r="P968" s="1010"/>
      <c r="Q968" s="601"/>
      <c r="S968" s="601"/>
      <c r="T968" s="601"/>
      <c r="U968" s="1009"/>
      <c r="V968" s="601"/>
      <c r="W968" s="506"/>
      <c r="X968" s="742"/>
    </row>
    <row r="969" spans="9:24" s="507" customFormat="1" ht="15" customHeight="1" x14ac:dyDescent="0.2">
      <c r="I969" s="1011"/>
      <c r="J969" s="601"/>
      <c r="K969" s="601"/>
      <c r="L969" s="601"/>
      <c r="M969" s="601"/>
      <c r="N969" s="601"/>
      <c r="O969" s="601"/>
      <c r="P969" s="1010"/>
      <c r="Q969" s="601"/>
      <c r="S969" s="601"/>
      <c r="T969" s="601"/>
      <c r="U969" s="1009"/>
      <c r="V969" s="601"/>
      <c r="W969" s="506"/>
      <c r="X969" s="742"/>
    </row>
    <row r="970" spans="9:24" s="507" customFormat="1" ht="15" customHeight="1" x14ac:dyDescent="0.2">
      <c r="I970" s="1011"/>
      <c r="J970" s="601"/>
      <c r="K970" s="601"/>
      <c r="L970" s="601"/>
      <c r="M970" s="601"/>
      <c r="N970" s="601"/>
      <c r="O970" s="601"/>
      <c r="P970" s="1010"/>
      <c r="Q970" s="601"/>
      <c r="S970" s="601"/>
      <c r="T970" s="601"/>
      <c r="U970" s="1009"/>
      <c r="V970" s="601"/>
      <c r="W970" s="506"/>
      <c r="X970" s="742"/>
    </row>
    <row r="971" spans="9:24" s="507" customFormat="1" ht="15" customHeight="1" x14ac:dyDescent="0.2">
      <c r="I971" s="1011"/>
      <c r="J971" s="601"/>
      <c r="K971" s="601"/>
      <c r="L971" s="601"/>
      <c r="M971" s="601"/>
      <c r="N971" s="601"/>
      <c r="O971" s="601"/>
      <c r="P971" s="1010"/>
      <c r="Q971" s="601"/>
      <c r="S971" s="601"/>
      <c r="T971" s="601"/>
      <c r="U971" s="1009"/>
      <c r="V971" s="601"/>
      <c r="W971" s="506"/>
      <c r="X971" s="742"/>
    </row>
    <row r="972" spans="9:24" s="507" customFormat="1" ht="15" customHeight="1" x14ac:dyDescent="0.2">
      <c r="I972" s="1011"/>
      <c r="J972" s="601"/>
      <c r="K972" s="601"/>
      <c r="L972" s="601"/>
      <c r="M972" s="601"/>
      <c r="N972" s="601"/>
      <c r="O972" s="601"/>
      <c r="P972" s="1010"/>
      <c r="Q972" s="601"/>
      <c r="S972" s="601"/>
      <c r="T972" s="601"/>
      <c r="U972" s="1009"/>
      <c r="V972" s="601"/>
      <c r="W972" s="506"/>
      <c r="X972" s="742"/>
    </row>
    <row r="973" spans="9:24" s="507" customFormat="1" ht="15" customHeight="1" x14ac:dyDescent="0.2">
      <c r="I973" s="1011"/>
      <c r="J973" s="601"/>
      <c r="K973" s="601"/>
      <c r="L973" s="601"/>
      <c r="M973" s="601"/>
      <c r="N973" s="601"/>
      <c r="O973" s="601"/>
      <c r="P973" s="1010"/>
      <c r="Q973" s="601"/>
      <c r="S973" s="601"/>
      <c r="T973" s="601"/>
      <c r="U973" s="1009"/>
      <c r="V973" s="601"/>
      <c r="W973" s="506"/>
      <c r="X973" s="742"/>
    </row>
    <row r="974" spans="9:24" s="507" customFormat="1" ht="15" customHeight="1" x14ac:dyDescent="0.2">
      <c r="I974" s="1011"/>
      <c r="J974" s="601"/>
      <c r="K974" s="601"/>
      <c r="L974" s="601"/>
      <c r="M974" s="601"/>
      <c r="N974" s="601"/>
      <c r="O974" s="601"/>
      <c r="P974" s="1010"/>
      <c r="Q974" s="601"/>
      <c r="S974" s="601"/>
      <c r="T974" s="601"/>
      <c r="U974" s="1009"/>
      <c r="V974" s="601"/>
      <c r="W974" s="506"/>
      <c r="X974" s="742"/>
    </row>
    <row r="975" spans="9:24" s="507" customFormat="1" ht="15" customHeight="1" x14ac:dyDescent="0.2">
      <c r="I975" s="1011"/>
      <c r="J975" s="601"/>
      <c r="K975" s="601"/>
      <c r="L975" s="601"/>
      <c r="M975" s="601"/>
      <c r="N975" s="601"/>
      <c r="O975" s="601"/>
      <c r="P975" s="1010"/>
      <c r="Q975" s="601"/>
      <c r="S975" s="601"/>
      <c r="T975" s="601"/>
      <c r="U975" s="1009"/>
      <c r="V975" s="601"/>
      <c r="W975" s="506"/>
      <c r="X975" s="742"/>
    </row>
    <row r="976" spans="9:24" s="507" customFormat="1" ht="15" customHeight="1" x14ac:dyDescent="0.2">
      <c r="I976" s="1011"/>
      <c r="J976" s="601"/>
      <c r="K976" s="601"/>
      <c r="L976" s="601"/>
      <c r="M976" s="601"/>
      <c r="N976" s="601"/>
      <c r="O976" s="601"/>
      <c r="P976" s="1010"/>
      <c r="Q976" s="601"/>
      <c r="S976" s="601"/>
      <c r="T976" s="601"/>
      <c r="U976" s="1009"/>
      <c r="V976" s="601"/>
      <c r="W976" s="506"/>
      <c r="X976" s="742"/>
    </row>
    <row r="977" spans="9:24" s="507" customFormat="1" ht="15" customHeight="1" x14ac:dyDescent="0.2">
      <c r="I977" s="1011"/>
      <c r="J977" s="601"/>
      <c r="K977" s="601"/>
      <c r="L977" s="601"/>
      <c r="M977" s="601"/>
      <c r="N977" s="601"/>
      <c r="O977" s="601"/>
      <c r="P977" s="1010"/>
      <c r="Q977" s="601"/>
      <c r="S977" s="601"/>
      <c r="T977" s="601"/>
      <c r="U977" s="1009"/>
      <c r="V977" s="601"/>
      <c r="W977" s="506"/>
      <c r="X977" s="742"/>
    </row>
    <row r="978" spans="9:24" s="507" customFormat="1" ht="15" customHeight="1" x14ac:dyDescent="0.2">
      <c r="I978" s="1011"/>
      <c r="J978" s="601"/>
      <c r="K978" s="601"/>
      <c r="L978" s="601"/>
      <c r="M978" s="601"/>
      <c r="N978" s="601"/>
      <c r="O978" s="601"/>
      <c r="P978" s="1010"/>
      <c r="Q978" s="601"/>
      <c r="S978" s="601"/>
      <c r="T978" s="601"/>
      <c r="U978" s="1009"/>
      <c r="V978" s="601"/>
      <c r="W978" s="506"/>
      <c r="X978" s="742"/>
    </row>
    <row r="979" spans="9:24" s="507" customFormat="1" ht="15" customHeight="1" x14ac:dyDescent="0.2">
      <c r="I979" s="1011"/>
      <c r="J979" s="601"/>
      <c r="K979" s="601"/>
      <c r="L979" s="601"/>
      <c r="M979" s="601"/>
      <c r="N979" s="601"/>
      <c r="O979" s="601"/>
      <c r="P979" s="1010"/>
      <c r="Q979" s="601"/>
      <c r="S979" s="601"/>
      <c r="T979" s="601"/>
      <c r="U979" s="1009"/>
      <c r="V979" s="601"/>
      <c r="W979" s="506"/>
      <c r="X979" s="742"/>
    </row>
    <row r="980" spans="9:24" s="507" customFormat="1" ht="15" customHeight="1" x14ac:dyDescent="0.2">
      <c r="I980" s="1011"/>
      <c r="J980" s="601"/>
      <c r="K980" s="601"/>
      <c r="L980" s="601"/>
      <c r="M980" s="601"/>
      <c r="N980" s="601"/>
      <c r="O980" s="601"/>
      <c r="P980" s="1010"/>
      <c r="Q980" s="601"/>
      <c r="S980" s="601"/>
      <c r="T980" s="601"/>
      <c r="U980" s="1009"/>
      <c r="V980" s="601"/>
      <c r="W980" s="506"/>
      <c r="X980" s="742"/>
    </row>
    <row r="981" spans="9:24" s="507" customFormat="1" ht="15" customHeight="1" x14ac:dyDescent="0.2">
      <c r="I981" s="1011"/>
      <c r="J981" s="601"/>
      <c r="K981" s="601"/>
      <c r="L981" s="601"/>
      <c r="M981" s="601"/>
      <c r="N981" s="601"/>
      <c r="O981" s="601"/>
      <c r="P981" s="1010"/>
      <c r="Q981" s="601"/>
      <c r="S981" s="601"/>
      <c r="T981" s="601"/>
      <c r="U981" s="1009"/>
      <c r="V981" s="601"/>
      <c r="W981" s="506"/>
      <c r="X981" s="742"/>
    </row>
    <row r="982" spans="9:24" s="507" customFormat="1" ht="15" customHeight="1" x14ac:dyDescent="0.2">
      <c r="I982" s="1011"/>
      <c r="J982" s="601"/>
      <c r="K982" s="601"/>
      <c r="L982" s="601"/>
      <c r="M982" s="601"/>
      <c r="N982" s="601"/>
      <c r="O982" s="601"/>
      <c r="P982" s="1010"/>
      <c r="Q982" s="601"/>
      <c r="S982" s="601"/>
      <c r="T982" s="601"/>
      <c r="U982" s="1009"/>
      <c r="V982" s="601"/>
      <c r="W982" s="506"/>
      <c r="X982" s="742"/>
    </row>
    <row r="983" spans="9:24" s="507" customFormat="1" ht="15" customHeight="1" x14ac:dyDescent="0.2">
      <c r="I983" s="1011"/>
      <c r="J983" s="601"/>
      <c r="K983" s="601"/>
      <c r="L983" s="601"/>
      <c r="M983" s="601"/>
      <c r="N983" s="601"/>
      <c r="O983" s="601"/>
      <c r="P983" s="1010"/>
      <c r="Q983" s="601"/>
      <c r="S983" s="601"/>
      <c r="T983" s="601"/>
      <c r="U983" s="1009"/>
      <c r="V983" s="601"/>
      <c r="W983" s="506"/>
      <c r="X983" s="742"/>
    </row>
    <row r="984" spans="9:24" s="507" customFormat="1" ht="15" customHeight="1" x14ac:dyDescent="0.2">
      <c r="I984" s="1011"/>
      <c r="J984" s="601"/>
      <c r="K984" s="601"/>
      <c r="L984" s="601"/>
      <c r="M984" s="601"/>
      <c r="N984" s="601"/>
      <c r="O984" s="601"/>
      <c r="P984" s="1010"/>
      <c r="Q984" s="601"/>
      <c r="S984" s="601"/>
      <c r="T984" s="601"/>
      <c r="U984" s="1009"/>
      <c r="V984" s="601"/>
      <c r="W984" s="506"/>
      <c r="X984" s="742"/>
    </row>
    <row r="985" spans="9:24" s="507" customFormat="1" ht="15" customHeight="1" x14ac:dyDescent="0.2">
      <c r="I985" s="1011"/>
      <c r="J985" s="601"/>
      <c r="K985" s="601"/>
      <c r="L985" s="601"/>
      <c r="M985" s="601"/>
      <c r="N985" s="601"/>
      <c r="O985" s="601"/>
      <c r="P985" s="1010"/>
      <c r="Q985" s="601"/>
      <c r="S985" s="601"/>
      <c r="T985" s="601"/>
      <c r="U985" s="1009"/>
      <c r="V985" s="601"/>
      <c r="W985" s="506"/>
      <c r="X985" s="742"/>
    </row>
    <row r="986" spans="9:24" s="507" customFormat="1" ht="15" customHeight="1" x14ac:dyDescent="0.2">
      <c r="I986" s="1011"/>
      <c r="J986" s="601"/>
      <c r="K986" s="601"/>
      <c r="L986" s="601"/>
      <c r="M986" s="601"/>
      <c r="N986" s="601"/>
      <c r="O986" s="601"/>
      <c r="P986" s="1010"/>
      <c r="Q986" s="601"/>
      <c r="S986" s="601"/>
      <c r="T986" s="601"/>
      <c r="U986" s="1009"/>
      <c r="V986" s="601"/>
      <c r="W986" s="506"/>
      <c r="X986" s="742"/>
    </row>
    <row r="987" spans="9:24" s="507" customFormat="1" ht="15" customHeight="1" x14ac:dyDescent="0.2">
      <c r="I987" s="1011"/>
      <c r="J987" s="601"/>
      <c r="K987" s="601"/>
      <c r="L987" s="601"/>
      <c r="M987" s="601"/>
      <c r="N987" s="601"/>
      <c r="O987" s="601"/>
      <c r="P987" s="1010"/>
      <c r="Q987" s="601"/>
      <c r="S987" s="601"/>
      <c r="T987" s="601"/>
      <c r="U987" s="1009"/>
      <c r="V987" s="601"/>
      <c r="W987" s="506"/>
      <c r="X987" s="742"/>
    </row>
    <row r="988" spans="9:24" s="507" customFormat="1" ht="15" customHeight="1" x14ac:dyDescent="0.2">
      <c r="I988" s="1011"/>
      <c r="J988" s="601"/>
      <c r="K988" s="601"/>
      <c r="L988" s="601"/>
      <c r="M988" s="601"/>
      <c r="N988" s="601"/>
      <c r="O988" s="601"/>
      <c r="P988" s="1010"/>
      <c r="Q988" s="601"/>
      <c r="S988" s="601"/>
      <c r="T988" s="601"/>
      <c r="U988" s="1009"/>
      <c r="V988" s="601"/>
      <c r="W988" s="506"/>
      <c r="X988" s="742"/>
    </row>
    <row r="989" spans="9:24" s="507" customFormat="1" ht="15" customHeight="1" x14ac:dyDescent="0.2">
      <c r="I989" s="1011"/>
      <c r="J989" s="601"/>
      <c r="K989" s="601"/>
      <c r="L989" s="601"/>
      <c r="M989" s="601"/>
      <c r="N989" s="601"/>
      <c r="O989" s="601"/>
      <c r="P989" s="1010"/>
      <c r="Q989" s="601"/>
      <c r="S989" s="601"/>
      <c r="T989" s="601"/>
      <c r="U989" s="1009"/>
      <c r="V989" s="601"/>
      <c r="W989" s="506"/>
      <c r="X989" s="742"/>
    </row>
    <row r="990" spans="9:24" s="507" customFormat="1" ht="15" customHeight="1" x14ac:dyDescent="0.2">
      <c r="I990" s="1011"/>
      <c r="J990" s="601"/>
      <c r="K990" s="601"/>
      <c r="L990" s="601"/>
      <c r="M990" s="601"/>
      <c r="N990" s="601"/>
      <c r="O990" s="601"/>
      <c r="P990" s="1010"/>
      <c r="Q990" s="601"/>
      <c r="S990" s="601"/>
      <c r="T990" s="601"/>
      <c r="U990" s="1009"/>
      <c r="V990" s="601"/>
      <c r="W990" s="506"/>
      <c r="X990" s="742"/>
    </row>
    <row r="991" spans="9:24" s="507" customFormat="1" ht="15" customHeight="1" x14ac:dyDescent="0.2">
      <c r="I991" s="1011"/>
      <c r="J991" s="601"/>
      <c r="K991" s="601"/>
      <c r="L991" s="601"/>
      <c r="M991" s="601"/>
      <c r="N991" s="601"/>
      <c r="O991" s="601"/>
      <c r="P991" s="1010"/>
      <c r="Q991" s="601"/>
      <c r="S991" s="601"/>
      <c r="T991" s="601"/>
      <c r="U991" s="1009"/>
      <c r="V991" s="601"/>
      <c r="W991" s="506"/>
      <c r="X991" s="742"/>
    </row>
    <row r="992" spans="9:24" s="507" customFormat="1" ht="15" customHeight="1" x14ac:dyDescent="0.2">
      <c r="I992" s="1011"/>
      <c r="J992" s="601"/>
      <c r="K992" s="601"/>
      <c r="L992" s="601"/>
      <c r="M992" s="601"/>
      <c r="N992" s="601"/>
      <c r="O992" s="601"/>
      <c r="P992" s="1010"/>
      <c r="Q992" s="601"/>
      <c r="S992" s="601"/>
      <c r="T992" s="601"/>
      <c r="U992" s="1009"/>
      <c r="V992" s="601"/>
      <c r="W992" s="506"/>
      <c r="X992" s="742"/>
    </row>
    <row r="993" spans="9:24" s="507" customFormat="1" ht="15" customHeight="1" x14ac:dyDescent="0.2">
      <c r="I993" s="1011"/>
      <c r="J993" s="601"/>
      <c r="K993" s="601"/>
      <c r="L993" s="601"/>
      <c r="M993" s="601"/>
      <c r="N993" s="601"/>
      <c r="O993" s="601"/>
      <c r="P993" s="1010"/>
      <c r="Q993" s="601"/>
      <c r="S993" s="601"/>
      <c r="T993" s="601"/>
      <c r="U993" s="1009"/>
      <c r="V993" s="601"/>
      <c r="W993" s="506"/>
      <c r="X993" s="742"/>
    </row>
    <row r="994" spans="9:24" s="507" customFormat="1" ht="15" customHeight="1" x14ac:dyDescent="0.2">
      <c r="I994" s="1011"/>
      <c r="J994" s="601"/>
      <c r="K994" s="601"/>
      <c r="L994" s="601"/>
      <c r="M994" s="601"/>
      <c r="N994" s="601"/>
      <c r="O994" s="601"/>
      <c r="P994" s="1010"/>
      <c r="Q994" s="601"/>
      <c r="S994" s="601"/>
      <c r="T994" s="601"/>
      <c r="U994" s="1009"/>
      <c r="V994" s="601"/>
      <c r="W994" s="506"/>
      <c r="X994" s="742"/>
    </row>
    <row r="995" spans="9:24" s="507" customFormat="1" ht="15" customHeight="1" x14ac:dyDescent="0.2">
      <c r="I995" s="1011"/>
      <c r="J995" s="601"/>
      <c r="K995" s="601"/>
      <c r="L995" s="601"/>
      <c r="M995" s="601"/>
      <c r="N995" s="601"/>
      <c r="O995" s="601"/>
      <c r="P995" s="1010"/>
      <c r="Q995" s="601"/>
      <c r="S995" s="601"/>
      <c r="T995" s="601"/>
      <c r="U995" s="1009"/>
      <c r="V995" s="601"/>
      <c r="W995" s="506"/>
      <c r="X995" s="742"/>
    </row>
    <row r="996" spans="9:24" s="507" customFormat="1" ht="15" customHeight="1" x14ac:dyDescent="0.2">
      <c r="I996" s="1011"/>
      <c r="J996" s="601"/>
      <c r="K996" s="601"/>
      <c r="L996" s="601"/>
      <c r="M996" s="601"/>
      <c r="N996" s="601"/>
      <c r="O996" s="601"/>
      <c r="P996" s="1010"/>
      <c r="Q996" s="601"/>
      <c r="S996" s="601"/>
      <c r="T996" s="601"/>
      <c r="U996" s="1009"/>
      <c r="V996" s="601"/>
      <c r="W996" s="506"/>
      <c r="X996" s="742"/>
    </row>
    <row r="997" spans="9:24" s="507" customFormat="1" ht="15" customHeight="1" x14ac:dyDescent="0.2">
      <c r="I997" s="1011"/>
      <c r="J997" s="601"/>
      <c r="K997" s="601"/>
      <c r="L997" s="601"/>
      <c r="M997" s="601"/>
      <c r="N997" s="601"/>
      <c r="O997" s="601"/>
      <c r="P997" s="1010"/>
      <c r="Q997" s="601"/>
      <c r="S997" s="601"/>
      <c r="T997" s="601"/>
      <c r="U997" s="1009"/>
      <c r="V997" s="601"/>
      <c r="W997" s="506"/>
      <c r="X997" s="742"/>
    </row>
    <row r="998" spans="9:24" s="507" customFormat="1" ht="15" customHeight="1" x14ac:dyDescent="0.2">
      <c r="I998" s="1011"/>
      <c r="J998" s="601"/>
      <c r="K998" s="601"/>
      <c r="L998" s="601"/>
      <c r="M998" s="601"/>
      <c r="N998" s="601"/>
      <c r="O998" s="601"/>
      <c r="P998" s="1010"/>
      <c r="Q998" s="601"/>
      <c r="S998" s="601"/>
      <c r="T998" s="601"/>
      <c r="U998" s="1009"/>
      <c r="V998" s="601"/>
      <c r="W998" s="506"/>
      <c r="X998" s="742"/>
    </row>
    <row r="999" spans="9:24" s="507" customFormat="1" ht="15" customHeight="1" x14ac:dyDescent="0.2">
      <c r="I999" s="1011"/>
      <c r="J999" s="601"/>
      <c r="K999" s="601"/>
      <c r="L999" s="601"/>
      <c r="M999" s="601"/>
      <c r="N999" s="601"/>
      <c r="O999" s="601"/>
      <c r="P999" s="1010"/>
      <c r="Q999" s="601"/>
      <c r="S999" s="601"/>
      <c r="T999" s="601"/>
      <c r="U999" s="1009"/>
      <c r="V999" s="601"/>
      <c r="W999" s="506"/>
      <c r="X999" s="742"/>
    </row>
    <row r="1000" spans="9:24" s="507" customFormat="1" ht="15" customHeight="1" x14ac:dyDescent="0.2">
      <c r="I1000" s="1011"/>
      <c r="J1000" s="601"/>
      <c r="K1000" s="601"/>
      <c r="L1000" s="601"/>
      <c r="M1000" s="601"/>
      <c r="N1000" s="601"/>
      <c r="O1000" s="601"/>
      <c r="P1000" s="1010"/>
      <c r="Q1000" s="601"/>
      <c r="S1000" s="601"/>
      <c r="T1000" s="601"/>
      <c r="U1000" s="1009"/>
      <c r="V1000" s="601"/>
      <c r="W1000" s="506"/>
      <c r="X1000" s="742"/>
    </row>
    <row r="1001" spans="9:24" s="507" customFormat="1" ht="15" customHeight="1" x14ac:dyDescent="0.2">
      <c r="I1001" s="1011"/>
      <c r="J1001" s="601"/>
      <c r="K1001" s="601"/>
      <c r="L1001" s="601"/>
      <c r="M1001" s="601"/>
      <c r="N1001" s="601"/>
      <c r="O1001" s="601"/>
      <c r="P1001" s="1010"/>
      <c r="Q1001" s="601"/>
      <c r="S1001" s="601"/>
      <c r="T1001" s="601"/>
      <c r="U1001" s="1009"/>
      <c r="V1001" s="601"/>
      <c r="W1001" s="506"/>
      <c r="X1001" s="742"/>
    </row>
    <row r="1002" spans="9:24" s="507" customFormat="1" ht="15" customHeight="1" x14ac:dyDescent="0.2">
      <c r="I1002" s="1011"/>
      <c r="J1002" s="601"/>
      <c r="K1002" s="601"/>
      <c r="L1002" s="601"/>
      <c r="M1002" s="601"/>
      <c r="N1002" s="601"/>
      <c r="O1002" s="601"/>
      <c r="P1002" s="1010"/>
      <c r="Q1002" s="601"/>
      <c r="S1002" s="601"/>
      <c r="T1002" s="601"/>
      <c r="U1002" s="1009"/>
      <c r="V1002" s="601"/>
      <c r="W1002" s="506"/>
      <c r="X1002" s="742"/>
    </row>
    <row r="1003" spans="9:24" s="507" customFormat="1" ht="15" customHeight="1" x14ac:dyDescent="0.2">
      <c r="I1003" s="1011"/>
      <c r="J1003" s="601"/>
      <c r="K1003" s="601"/>
      <c r="L1003" s="601"/>
      <c r="M1003" s="601"/>
      <c r="N1003" s="601"/>
      <c r="O1003" s="601"/>
      <c r="P1003" s="1010"/>
      <c r="Q1003" s="601"/>
      <c r="S1003" s="601"/>
      <c r="T1003" s="601"/>
      <c r="U1003" s="1009"/>
      <c r="V1003" s="601"/>
      <c r="W1003" s="506"/>
      <c r="X1003" s="742"/>
    </row>
    <row r="1004" spans="9:24" s="507" customFormat="1" ht="15" customHeight="1" x14ac:dyDescent="0.2">
      <c r="I1004" s="1011"/>
      <c r="J1004" s="601"/>
      <c r="K1004" s="601"/>
      <c r="L1004" s="601"/>
      <c r="M1004" s="601"/>
      <c r="N1004" s="601"/>
      <c r="O1004" s="601"/>
      <c r="P1004" s="1010"/>
      <c r="Q1004" s="601"/>
      <c r="S1004" s="601"/>
      <c r="T1004" s="601"/>
      <c r="U1004" s="1009"/>
      <c r="V1004" s="601"/>
      <c r="W1004" s="506"/>
      <c r="X1004" s="742"/>
    </row>
    <row r="1005" spans="9:24" s="507" customFormat="1" ht="15" customHeight="1" x14ac:dyDescent="0.2">
      <c r="I1005" s="1011"/>
      <c r="J1005" s="601"/>
      <c r="K1005" s="601"/>
      <c r="L1005" s="601"/>
      <c r="M1005" s="601"/>
      <c r="N1005" s="601"/>
      <c r="O1005" s="601"/>
      <c r="P1005" s="1010"/>
      <c r="Q1005" s="601"/>
      <c r="S1005" s="601"/>
      <c r="T1005" s="601"/>
      <c r="U1005" s="1009"/>
      <c r="V1005" s="601"/>
      <c r="W1005" s="506"/>
      <c r="X1005" s="742"/>
    </row>
    <row r="1006" spans="9:24" s="507" customFormat="1" ht="15" customHeight="1" x14ac:dyDescent="0.2">
      <c r="I1006" s="1011"/>
      <c r="J1006" s="601"/>
      <c r="K1006" s="601"/>
      <c r="L1006" s="601"/>
      <c r="M1006" s="601"/>
      <c r="N1006" s="601"/>
      <c r="O1006" s="601"/>
      <c r="P1006" s="1010"/>
      <c r="Q1006" s="601"/>
      <c r="S1006" s="601"/>
      <c r="T1006" s="601"/>
      <c r="U1006" s="1009"/>
      <c r="V1006" s="601"/>
      <c r="W1006" s="506"/>
      <c r="X1006" s="742"/>
    </row>
    <row r="1007" spans="9:24" s="507" customFormat="1" ht="15" customHeight="1" x14ac:dyDescent="0.2">
      <c r="I1007" s="1011"/>
      <c r="J1007" s="601"/>
      <c r="K1007" s="601"/>
      <c r="L1007" s="601"/>
      <c r="M1007" s="601"/>
      <c r="N1007" s="601"/>
      <c r="O1007" s="601"/>
      <c r="P1007" s="1010"/>
      <c r="Q1007" s="601"/>
      <c r="S1007" s="601"/>
      <c r="T1007" s="601"/>
      <c r="U1007" s="1009"/>
      <c r="V1007" s="601"/>
      <c r="W1007" s="506"/>
      <c r="X1007" s="742"/>
    </row>
    <row r="1008" spans="9:24" s="507" customFormat="1" ht="15" customHeight="1" x14ac:dyDescent="0.2">
      <c r="I1008" s="1011"/>
      <c r="J1008" s="601"/>
      <c r="K1008" s="601"/>
      <c r="L1008" s="601"/>
      <c r="M1008" s="601"/>
      <c r="N1008" s="601"/>
      <c r="O1008" s="601"/>
      <c r="P1008" s="1010"/>
      <c r="Q1008" s="601"/>
      <c r="S1008" s="601"/>
      <c r="T1008" s="601"/>
      <c r="U1008" s="1009"/>
      <c r="V1008" s="601"/>
      <c r="W1008" s="506"/>
      <c r="X1008" s="742"/>
    </row>
    <row r="1009" spans="9:24" s="507" customFormat="1" ht="15" customHeight="1" x14ac:dyDescent="0.2">
      <c r="I1009" s="1011"/>
      <c r="J1009" s="601"/>
      <c r="K1009" s="601"/>
      <c r="L1009" s="601"/>
      <c r="M1009" s="601"/>
      <c r="N1009" s="601"/>
      <c r="O1009" s="601"/>
      <c r="P1009" s="1010"/>
      <c r="Q1009" s="601"/>
      <c r="S1009" s="601"/>
      <c r="T1009" s="601"/>
      <c r="U1009" s="1009"/>
      <c r="V1009" s="601"/>
      <c r="W1009" s="506"/>
      <c r="X1009" s="742"/>
    </row>
    <row r="1010" spans="9:24" s="507" customFormat="1" ht="15" customHeight="1" x14ac:dyDescent="0.2">
      <c r="I1010" s="1011"/>
      <c r="J1010" s="601"/>
      <c r="K1010" s="601"/>
      <c r="L1010" s="601"/>
      <c r="M1010" s="601"/>
      <c r="N1010" s="601"/>
      <c r="O1010" s="601"/>
      <c r="P1010" s="1010"/>
      <c r="Q1010" s="601"/>
      <c r="S1010" s="601"/>
      <c r="T1010" s="601"/>
      <c r="U1010" s="1009"/>
      <c r="V1010" s="601"/>
      <c r="W1010" s="506"/>
      <c r="X1010" s="742"/>
    </row>
    <row r="1011" spans="9:24" s="507" customFormat="1" ht="15" customHeight="1" x14ac:dyDescent="0.2">
      <c r="I1011" s="1011"/>
      <c r="J1011" s="601"/>
      <c r="K1011" s="601"/>
      <c r="L1011" s="601"/>
      <c r="M1011" s="601"/>
      <c r="N1011" s="601"/>
      <c r="O1011" s="601"/>
      <c r="P1011" s="1010"/>
      <c r="Q1011" s="601"/>
      <c r="S1011" s="601"/>
      <c r="T1011" s="601"/>
      <c r="U1011" s="1009"/>
      <c r="V1011" s="601"/>
      <c r="W1011" s="506"/>
      <c r="X1011" s="742"/>
    </row>
    <row r="1012" spans="9:24" s="507" customFormat="1" ht="15" customHeight="1" x14ac:dyDescent="0.2">
      <c r="I1012" s="1011"/>
      <c r="J1012" s="601"/>
      <c r="K1012" s="601"/>
      <c r="L1012" s="601"/>
      <c r="M1012" s="601"/>
      <c r="N1012" s="601"/>
      <c r="O1012" s="601"/>
      <c r="P1012" s="1010"/>
      <c r="Q1012" s="601"/>
      <c r="S1012" s="601"/>
      <c r="T1012" s="601"/>
      <c r="U1012" s="1009"/>
      <c r="V1012" s="601"/>
      <c r="W1012" s="506"/>
      <c r="X1012" s="742"/>
    </row>
    <row r="1013" spans="9:24" s="507" customFormat="1" ht="15" customHeight="1" x14ac:dyDescent="0.2">
      <c r="I1013" s="1011"/>
      <c r="J1013" s="601"/>
      <c r="K1013" s="601"/>
      <c r="L1013" s="601"/>
      <c r="M1013" s="601"/>
      <c r="N1013" s="601"/>
      <c r="O1013" s="601"/>
      <c r="P1013" s="1010"/>
      <c r="Q1013" s="601"/>
      <c r="S1013" s="601"/>
      <c r="T1013" s="601"/>
      <c r="U1013" s="1009"/>
      <c r="V1013" s="601"/>
      <c r="W1013" s="506"/>
      <c r="X1013" s="742"/>
    </row>
    <row r="1014" spans="9:24" s="507" customFormat="1" ht="15" customHeight="1" x14ac:dyDescent="0.2">
      <c r="I1014" s="1011"/>
      <c r="J1014" s="601"/>
      <c r="K1014" s="601"/>
      <c r="L1014" s="601"/>
      <c r="M1014" s="601"/>
      <c r="N1014" s="601"/>
      <c r="O1014" s="601"/>
      <c r="P1014" s="1010"/>
      <c r="Q1014" s="601"/>
      <c r="S1014" s="601"/>
      <c r="T1014" s="601"/>
      <c r="U1014" s="1009"/>
      <c r="V1014" s="601"/>
      <c r="W1014" s="506"/>
      <c r="X1014" s="742"/>
    </row>
    <row r="1015" spans="9:24" s="507" customFormat="1" ht="15" customHeight="1" x14ac:dyDescent="0.2">
      <c r="I1015" s="1011"/>
      <c r="J1015" s="601"/>
      <c r="K1015" s="601"/>
      <c r="L1015" s="601"/>
      <c r="M1015" s="601"/>
      <c r="N1015" s="601"/>
      <c r="O1015" s="601"/>
      <c r="P1015" s="1010"/>
      <c r="Q1015" s="601"/>
      <c r="S1015" s="601"/>
      <c r="T1015" s="601"/>
      <c r="U1015" s="1009"/>
      <c r="V1015" s="601"/>
      <c r="W1015" s="506"/>
      <c r="X1015" s="742"/>
    </row>
    <row r="1016" spans="9:24" s="507" customFormat="1" ht="15" customHeight="1" x14ac:dyDescent="0.2">
      <c r="I1016" s="1011"/>
      <c r="J1016" s="601"/>
      <c r="K1016" s="601"/>
      <c r="L1016" s="601"/>
      <c r="M1016" s="601"/>
      <c r="N1016" s="601"/>
      <c r="O1016" s="601"/>
      <c r="P1016" s="1010"/>
      <c r="Q1016" s="601"/>
      <c r="S1016" s="601"/>
      <c r="T1016" s="601"/>
      <c r="U1016" s="1009"/>
      <c r="V1016" s="601"/>
      <c r="W1016" s="506"/>
      <c r="X1016" s="742"/>
    </row>
    <row r="1017" spans="9:24" s="507" customFormat="1" ht="15" customHeight="1" x14ac:dyDescent="0.2">
      <c r="I1017" s="1011"/>
      <c r="J1017" s="601"/>
      <c r="K1017" s="601"/>
      <c r="L1017" s="601"/>
      <c r="M1017" s="601"/>
      <c r="N1017" s="601"/>
      <c r="O1017" s="601"/>
      <c r="P1017" s="1010"/>
      <c r="Q1017" s="601"/>
      <c r="S1017" s="601"/>
      <c r="T1017" s="601"/>
      <c r="U1017" s="1009"/>
      <c r="V1017" s="601"/>
      <c r="W1017" s="506"/>
      <c r="X1017" s="742"/>
    </row>
    <row r="1018" spans="9:24" s="507" customFormat="1" ht="15" customHeight="1" x14ac:dyDescent="0.2">
      <c r="I1018" s="1011"/>
      <c r="J1018" s="601"/>
      <c r="K1018" s="601"/>
      <c r="L1018" s="601"/>
      <c r="M1018" s="601"/>
      <c r="N1018" s="601"/>
      <c r="O1018" s="601"/>
      <c r="P1018" s="1010"/>
      <c r="Q1018" s="601"/>
      <c r="S1018" s="601"/>
      <c r="T1018" s="601"/>
      <c r="U1018" s="1009"/>
      <c r="V1018" s="601"/>
      <c r="W1018" s="506"/>
      <c r="X1018" s="742"/>
    </row>
    <row r="1019" spans="9:24" s="507" customFormat="1" ht="15" customHeight="1" x14ac:dyDescent="0.2">
      <c r="I1019" s="1011"/>
      <c r="J1019" s="601"/>
      <c r="K1019" s="601"/>
      <c r="L1019" s="601"/>
      <c r="M1019" s="601"/>
      <c r="N1019" s="601"/>
      <c r="O1019" s="601"/>
      <c r="P1019" s="1010"/>
      <c r="Q1019" s="601"/>
      <c r="S1019" s="601"/>
      <c r="T1019" s="601"/>
      <c r="U1019" s="1009"/>
      <c r="V1019" s="601"/>
      <c r="W1019" s="506"/>
      <c r="X1019" s="742"/>
    </row>
    <row r="1020" spans="9:24" s="507" customFormat="1" ht="15" customHeight="1" x14ac:dyDescent="0.2">
      <c r="I1020" s="1011"/>
      <c r="J1020" s="601"/>
      <c r="K1020" s="601"/>
      <c r="L1020" s="601"/>
      <c r="M1020" s="601"/>
      <c r="N1020" s="601"/>
      <c r="O1020" s="601"/>
      <c r="P1020" s="1010"/>
      <c r="Q1020" s="601"/>
      <c r="S1020" s="601"/>
      <c r="T1020" s="601"/>
      <c r="U1020" s="1009"/>
      <c r="V1020" s="601"/>
      <c r="W1020" s="506"/>
      <c r="X1020" s="742"/>
    </row>
    <row r="1021" spans="9:24" s="507" customFormat="1" ht="15" customHeight="1" x14ac:dyDescent="0.2">
      <c r="I1021" s="1011"/>
      <c r="J1021" s="601"/>
      <c r="K1021" s="601"/>
      <c r="L1021" s="601"/>
      <c r="M1021" s="601"/>
      <c r="N1021" s="601"/>
      <c r="O1021" s="601"/>
      <c r="P1021" s="1010"/>
      <c r="Q1021" s="601"/>
      <c r="S1021" s="601"/>
      <c r="T1021" s="601"/>
      <c r="U1021" s="1009"/>
      <c r="V1021" s="601"/>
      <c r="W1021" s="506"/>
      <c r="X1021" s="742"/>
    </row>
    <row r="1022" spans="9:24" s="507" customFormat="1" ht="15" customHeight="1" x14ac:dyDescent="0.2">
      <c r="I1022" s="1011"/>
      <c r="J1022" s="601"/>
      <c r="K1022" s="601"/>
      <c r="L1022" s="601"/>
      <c r="M1022" s="601"/>
      <c r="N1022" s="601"/>
      <c r="O1022" s="601"/>
      <c r="P1022" s="1010"/>
      <c r="Q1022" s="601"/>
      <c r="S1022" s="601"/>
      <c r="T1022" s="601"/>
      <c r="U1022" s="1009"/>
      <c r="V1022" s="601"/>
      <c r="W1022" s="506"/>
      <c r="X1022" s="742"/>
    </row>
    <row r="1023" spans="9:24" s="507" customFormat="1" ht="15" customHeight="1" x14ac:dyDescent="0.2">
      <c r="I1023" s="1011"/>
      <c r="J1023" s="601"/>
      <c r="K1023" s="601"/>
      <c r="L1023" s="601"/>
      <c r="M1023" s="601"/>
      <c r="N1023" s="601"/>
      <c r="O1023" s="601"/>
      <c r="P1023" s="1010"/>
      <c r="Q1023" s="601"/>
      <c r="S1023" s="601"/>
      <c r="T1023" s="601"/>
      <c r="U1023" s="1009"/>
      <c r="V1023" s="601"/>
      <c r="W1023" s="506"/>
      <c r="X1023" s="742"/>
    </row>
    <row r="1024" spans="9:24" s="507" customFormat="1" ht="15" customHeight="1" x14ac:dyDescent="0.2">
      <c r="I1024" s="1011"/>
      <c r="J1024" s="601"/>
      <c r="K1024" s="601"/>
      <c r="L1024" s="601"/>
      <c r="M1024" s="601"/>
      <c r="N1024" s="601"/>
      <c r="O1024" s="601"/>
      <c r="P1024" s="1010"/>
      <c r="Q1024" s="601"/>
      <c r="S1024" s="601"/>
      <c r="T1024" s="601"/>
      <c r="U1024" s="1009"/>
      <c r="V1024" s="601"/>
      <c r="W1024" s="506"/>
      <c r="X1024" s="742"/>
    </row>
    <row r="1025" spans="9:24" s="507" customFormat="1" ht="15" customHeight="1" x14ac:dyDescent="0.2">
      <c r="I1025" s="1011"/>
      <c r="J1025" s="601"/>
      <c r="K1025" s="601"/>
      <c r="L1025" s="601"/>
      <c r="M1025" s="601"/>
      <c r="N1025" s="601"/>
      <c r="O1025" s="601"/>
      <c r="P1025" s="1010"/>
      <c r="Q1025" s="601"/>
      <c r="S1025" s="601"/>
      <c r="T1025" s="601"/>
      <c r="U1025" s="1009"/>
      <c r="V1025" s="601"/>
      <c r="W1025" s="506"/>
      <c r="X1025" s="742"/>
    </row>
    <row r="1026" spans="9:24" s="507" customFormat="1" ht="15" customHeight="1" x14ac:dyDescent="0.2">
      <c r="I1026" s="1011"/>
      <c r="J1026" s="601"/>
      <c r="K1026" s="601"/>
      <c r="L1026" s="601"/>
      <c r="M1026" s="601"/>
      <c r="N1026" s="601"/>
      <c r="O1026" s="601"/>
      <c r="P1026" s="1010"/>
      <c r="Q1026" s="601"/>
      <c r="S1026" s="601"/>
      <c r="T1026" s="601"/>
      <c r="U1026" s="1009"/>
      <c r="V1026" s="601"/>
      <c r="W1026" s="506"/>
      <c r="X1026" s="742"/>
    </row>
    <row r="1027" spans="9:24" s="507" customFormat="1" ht="15" customHeight="1" x14ac:dyDescent="0.2">
      <c r="I1027" s="1011"/>
      <c r="J1027" s="601"/>
      <c r="K1027" s="601"/>
      <c r="L1027" s="601"/>
      <c r="M1027" s="601"/>
      <c r="N1027" s="601"/>
      <c r="O1027" s="601"/>
      <c r="P1027" s="1010"/>
      <c r="Q1027" s="601"/>
      <c r="S1027" s="601"/>
      <c r="T1027" s="601"/>
      <c r="U1027" s="1009"/>
      <c r="V1027" s="601"/>
      <c r="W1027" s="506"/>
      <c r="X1027" s="742"/>
    </row>
    <row r="1028" spans="9:24" s="507" customFormat="1" ht="15" customHeight="1" x14ac:dyDescent="0.2">
      <c r="I1028" s="1011"/>
      <c r="J1028" s="601"/>
      <c r="K1028" s="601"/>
      <c r="L1028" s="601"/>
      <c r="M1028" s="601"/>
      <c r="N1028" s="601"/>
      <c r="O1028" s="601"/>
      <c r="P1028" s="1010"/>
      <c r="Q1028" s="601"/>
      <c r="S1028" s="601"/>
      <c r="T1028" s="601"/>
      <c r="U1028" s="1009"/>
      <c r="V1028" s="601"/>
      <c r="W1028" s="506"/>
      <c r="X1028" s="742"/>
    </row>
    <row r="1029" spans="9:24" s="507" customFormat="1" ht="15" customHeight="1" x14ac:dyDescent="0.2">
      <c r="I1029" s="1011"/>
      <c r="J1029" s="601"/>
      <c r="K1029" s="601"/>
      <c r="L1029" s="601"/>
      <c r="M1029" s="601"/>
      <c r="N1029" s="601"/>
      <c r="O1029" s="601"/>
      <c r="P1029" s="1010"/>
      <c r="Q1029" s="601"/>
      <c r="S1029" s="601"/>
      <c r="T1029" s="601"/>
      <c r="U1029" s="1009"/>
      <c r="V1029" s="601"/>
      <c r="W1029" s="506"/>
      <c r="X1029" s="742"/>
    </row>
    <row r="1030" spans="9:24" s="507" customFormat="1" ht="15" customHeight="1" x14ac:dyDescent="0.2">
      <c r="I1030" s="1011"/>
      <c r="J1030" s="601"/>
      <c r="K1030" s="601"/>
      <c r="L1030" s="601"/>
      <c r="M1030" s="601"/>
      <c r="N1030" s="601"/>
      <c r="O1030" s="601"/>
      <c r="P1030" s="1010"/>
      <c r="Q1030" s="601"/>
      <c r="S1030" s="601"/>
      <c r="T1030" s="601"/>
      <c r="U1030" s="1009"/>
      <c r="V1030" s="601"/>
      <c r="W1030" s="506"/>
      <c r="X1030" s="742"/>
    </row>
    <row r="1031" spans="9:24" s="507" customFormat="1" ht="15" customHeight="1" x14ac:dyDescent="0.2">
      <c r="I1031" s="1011"/>
      <c r="J1031" s="601"/>
      <c r="K1031" s="601"/>
      <c r="L1031" s="601"/>
      <c r="M1031" s="601"/>
      <c r="N1031" s="601"/>
      <c r="O1031" s="601"/>
      <c r="P1031" s="1010"/>
      <c r="Q1031" s="601"/>
      <c r="S1031" s="601"/>
      <c r="T1031" s="601"/>
      <c r="U1031" s="1009"/>
      <c r="V1031" s="601"/>
      <c r="W1031" s="506"/>
      <c r="X1031" s="742"/>
    </row>
    <row r="1032" spans="9:24" s="507" customFormat="1" ht="15" customHeight="1" x14ac:dyDescent="0.2">
      <c r="I1032" s="1011"/>
      <c r="J1032" s="601"/>
      <c r="K1032" s="601"/>
      <c r="L1032" s="601"/>
      <c r="M1032" s="601"/>
      <c r="N1032" s="601"/>
      <c r="O1032" s="601"/>
      <c r="P1032" s="1010"/>
      <c r="Q1032" s="601"/>
      <c r="S1032" s="601"/>
      <c r="T1032" s="601"/>
      <c r="U1032" s="1009"/>
      <c r="V1032" s="601"/>
      <c r="W1032" s="506"/>
      <c r="X1032" s="742"/>
    </row>
    <row r="1033" spans="9:24" s="507" customFormat="1" ht="15" customHeight="1" x14ac:dyDescent="0.2">
      <c r="I1033" s="1011"/>
      <c r="J1033" s="601"/>
      <c r="K1033" s="601"/>
      <c r="L1033" s="601"/>
      <c r="M1033" s="601"/>
      <c r="N1033" s="601"/>
      <c r="O1033" s="601"/>
      <c r="P1033" s="1010"/>
      <c r="Q1033" s="601"/>
      <c r="S1033" s="601"/>
      <c r="T1033" s="601"/>
      <c r="U1033" s="1009"/>
      <c r="V1033" s="601"/>
      <c r="W1033" s="506"/>
      <c r="X1033" s="742"/>
    </row>
    <row r="1034" spans="9:24" s="507" customFormat="1" ht="15" customHeight="1" x14ac:dyDescent="0.2">
      <c r="I1034" s="1011"/>
      <c r="J1034" s="601"/>
      <c r="K1034" s="601"/>
      <c r="L1034" s="601"/>
      <c r="M1034" s="601"/>
      <c r="N1034" s="601"/>
      <c r="O1034" s="601"/>
      <c r="P1034" s="1010"/>
      <c r="Q1034" s="601"/>
      <c r="S1034" s="601"/>
      <c r="T1034" s="601"/>
      <c r="U1034" s="1009"/>
      <c r="V1034" s="601"/>
      <c r="W1034" s="506"/>
      <c r="X1034" s="742"/>
    </row>
  </sheetData>
  <mergeCells count="15">
    <mergeCell ref="AP7:AP8"/>
    <mergeCell ref="AQ7:AQ8"/>
    <mergeCell ref="AR7:AR8"/>
    <mergeCell ref="A1:AQ4"/>
    <mergeCell ref="A5:O6"/>
    <mergeCell ref="C7:D7"/>
    <mergeCell ref="G7:J7"/>
    <mergeCell ref="K7:N7"/>
    <mergeCell ref="O7:V7"/>
    <mergeCell ref="A7:B7"/>
    <mergeCell ref="W7:Z7"/>
    <mergeCell ref="AA7:AB7"/>
    <mergeCell ref="AC7:AF7"/>
    <mergeCell ref="AG7:AL7"/>
    <mergeCell ref="AM7:AO7"/>
  </mergeCells>
  <pageMargins left="0.7" right="0.7" top="0.75" bottom="0.75" header="0" footer="0"/>
  <pageSetup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M1027"/>
  <sheetViews>
    <sheetView showGridLines="0" zoomScale="60" zoomScaleNormal="60" workbookViewId="0">
      <selection activeCell="A9" sqref="A9"/>
    </sheetView>
  </sheetViews>
  <sheetFormatPr baseColWidth="10" defaultColWidth="14.42578125" defaultRowHeight="15" customHeight="1" x14ac:dyDescent="0.2"/>
  <cols>
    <col min="1" max="1" width="21" style="606" customWidth="1"/>
    <col min="2" max="2" width="26.140625" style="601" customWidth="1"/>
    <col min="3" max="3" width="16.85546875" style="606" customWidth="1"/>
    <col min="4" max="4" width="23.28515625" style="601" customWidth="1"/>
    <col min="5" max="5" width="16.42578125" style="606" customWidth="1"/>
    <col min="6" max="6" width="40.42578125" style="601" customWidth="1"/>
    <col min="7" max="7" width="14.140625" style="606" customWidth="1"/>
    <col min="8" max="8" width="26" style="601" customWidth="1"/>
    <col min="9" max="9" width="22.140625" style="606" customWidth="1"/>
    <col min="10" max="10" width="30.140625" style="601" customWidth="1"/>
    <col min="11" max="11" width="14" style="606" customWidth="1"/>
    <col min="12" max="12" width="28.140625" style="601" customWidth="1"/>
    <col min="13" max="13" width="19.7109375" style="606" customWidth="1"/>
    <col min="14" max="14" width="31.42578125" style="601" customWidth="1"/>
    <col min="15" max="15" width="19.140625" style="606" customWidth="1"/>
    <col min="16" max="16" width="20.42578125" style="607" customWidth="1"/>
    <col min="17" max="17" width="37.140625" style="601" customWidth="1"/>
    <col min="18" max="18" width="21" style="606" customWidth="1"/>
    <col min="19" max="19" width="62.140625" style="601" customWidth="1"/>
    <col min="20" max="20" width="70.140625" style="601" customWidth="1"/>
    <col min="21" max="21" width="54.42578125" style="601" customWidth="1"/>
    <col min="22" max="22" width="27.140625" style="601" customWidth="1"/>
    <col min="23" max="23" width="61" style="601" customWidth="1"/>
    <col min="24" max="24" width="39.28515625" style="777" customWidth="1"/>
    <col min="25" max="25" width="17.5703125" style="606" customWidth="1"/>
    <col min="26" max="26" width="21.7109375" style="565" customWidth="1"/>
    <col min="27" max="32" width="14.140625" style="606" customWidth="1"/>
    <col min="33" max="41" width="9.85546875" style="606" customWidth="1"/>
    <col min="42" max="42" width="11.28515625" style="606" customWidth="1"/>
    <col min="43" max="43" width="17.85546875" style="601" customWidth="1"/>
    <col min="44" max="44" width="18.85546875" style="601" customWidth="1"/>
    <col min="45" max="45" width="27.7109375" style="601" customWidth="1"/>
    <col min="46" max="65" width="11.42578125" style="601" customWidth="1"/>
    <col min="66" max="16384" width="14.42578125" style="601"/>
  </cols>
  <sheetData>
    <row r="1" spans="1:65" s="3" customFormat="1" ht="27" customHeight="1" x14ac:dyDescent="0.2">
      <c r="A1" s="1151"/>
      <c r="B1" s="1154" t="s">
        <v>0</v>
      </c>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c r="AE1" s="1154"/>
      <c r="AF1" s="1154"/>
      <c r="AG1" s="1154"/>
      <c r="AH1" s="1154"/>
      <c r="AI1" s="1154"/>
      <c r="AJ1" s="1154"/>
      <c r="AK1" s="1154"/>
      <c r="AL1" s="1154"/>
      <c r="AM1" s="1154"/>
      <c r="AN1" s="1154"/>
      <c r="AO1" s="1154"/>
      <c r="AP1" s="1154"/>
      <c r="AQ1" s="1155"/>
      <c r="AR1" s="471" t="s">
        <v>1</v>
      </c>
      <c r="AS1" s="472" t="s">
        <v>2</v>
      </c>
      <c r="AT1" s="83"/>
      <c r="AU1" s="83"/>
      <c r="AV1" s="83"/>
      <c r="AW1" s="83"/>
      <c r="AX1" s="83"/>
      <c r="AY1" s="83"/>
      <c r="AZ1" s="83"/>
      <c r="BA1" s="83"/>
      <c r="BB1" s="83"/>
      <c r="BC1" s="83"/>
      <c r="BD1" s="83"/>
      <c r="BE1" s="83"/>
      <c r="BF1" s="83"/>
      <c r="BG1" s="83"/>
      <c r="BH1" s="83"/>
      <c r="BI1" s="83"/>
      <c r="BJ1" s="83"/>
      <c r="BK1" s="83"/>
      <c r="BL1" s="83"/>
      <c r="BM1" s="83"/>
    </row>
    <row r="2" spans="1:65" s="3" customFormat="1" ht="27" customHeight="1" x14ac:dyDescent="0.2">
      <c r="A2" s="1152"/>
      <c r="B2" s="1122" t="s">
        <v>2064</v>
      </c>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c r="AM2" s="1122"/>
      <c r="AN2" s="1122"/>
      <c r="AO2" s="1122"/>
      <c r="AP2" s="1122"/>
      <c r="AQ2" s="1082"/>
      <c r="AR2" s="473" t="s">
        <v>3</v>
      </c>
      <c r="AS2" s="474">
        <v>10</v>
      </c>
      <c r="AT2" s="83"/>
      <c r="AU2" s="83"/>
      <c r="AV2" s="83"/>
      <c r="AW2" s="83"/>
      <c r="AX2" s="83"/>
      <c r="AY2" s="83"/>
      <c r="AZ2" s="83"/>
      <c r="BA2" s="83"/>
      <c r="BB2" s="83"/>
      <c r="BC2" s="83"/>
      <c r="BD2" s="83"/>
      <c r="BE2" s="83"/>
      <c r="BF2" s="83"/>
      <c r="BG2" s="83"/>
      <c r="BH2" s="83"/>
      <c r="BI2" s="83"/>
      <c r="BJ2" s="83"/>
      <c r="BK2" s="83"/>
      <c r="BL2" s="83"/>
      <c r="BM2" s="83"/>
    </row>
    <row r="3" spans="1:65" s="3" customFormat="1" ht="27" customHeight="1" x14ac:dyDescent="0.2">
      <c r="A3" s="1152"/>
      <c r="B3" s="1122"/>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082"/>
      <c r="AR3" s="475" t="s">
        <v>4</v>
      </c>
      <c r="AS3" s="476">
        <v>44617</v>
      </c>
      <c r="AT3" s="83"/>
      <c r="AU3" s="83"/>
      <c r="AV3" s="83"/>
      <c r="AW3" s="83"/>
      <c r="AX3" s="83"/>
      <c r="AY3" s="83"/>
      <c r="AZ3" s="83"/>
      <c r="BA3" s="83"/>
      <c r="BB3" s="83"/>
      <c r="BC3" s="83"/>
      <c r="BD3" s="83"/>
      <c r="BE3" s="83"/>
      <c r="BF3" s="83"/>
      <c r="BG3" s="83"/>
      <c r="BH3" s="83"/>
      <c r="BI3" s="83"/>
      <c r="BJ3" s="83"/>
      <c r="BK3" s="83"/>
      <c r="BL3" s="83"/>
      <c r="BM3" s="83"/>
    </row>
    <row r="4" spans="1:65" s="3" customFormat="1" ht="27" customHeight="1" x14ac:dyDescent="0.2">
      <c r="A4" s="1153"/>
      <c r="B4" s="1084"/>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5"/>
      <c r="AR4" s="477" t="s">
        <v>5</v>
      </c>
      <c r="AS4" s="478" t="s">
        <v>6</v>
      </c>
      <c r="AT4" s="83"/>
      <c r="AU4" s="83"/>
      <c r="AV4" s="83"/>
      <c r="AW4" s="83"/>
      <c r="AX4" s="83"/>
      <c r="AY4" s="83"/>
      <c r="AZ4" s="83"/>
      <c r="BA4" s="83"/>
      <c r="BB4" s="83"/>
      <c r="BC4" s="83"/>
      <c r="BD4" s="83"/>
      <c r="BE4" s="83"/>
      <c r="BF4" s="83"/>
      <c r="BG4" s="83"/>
      <c r="BH4" s="83"/>
      <c r="BI4" s="83"/>
      <c r="BJ4" s="83"/>
      <c r="BK4" s="83"/>
      <c r="BL4" s="83"/>
      <c r="BM4" s="83"/>
    </row>
    <row r="5" spans="1:65" s="3" customFormat="1" ht="27" customHeight="1" x14ac:dyDescent="0.2">
      <c r="A5" s="1156" t="s">
        <v>955</v>
      </c>
      <c r="B5" s="1157"/>
      <c r="C5" s="1157"/>
      <c r="D5" s="1157"/>
      <c r="E5" s="1157"/>
      <c r="F5" s="1157"/>
      <c r="G5" s="1157"/>
      <c r="H5" s="1157"/>
      <c r="I5" s="1157"/>
      <c r="J5" s="1157"/>
      <c r="K5" s="1157"/>
      <c r="L5" s="1157"/>
      <c r="M5" s="1157"/>
      <c r="N5" s="1157"/>
      <c r="O5" s="1158"/>
      <c r="P5" s="1162"/>
      <c r="Q5" s="1153"/>
      <c r="R5" s="1153"/>
      <c r="S5" s="1153"/>
      <c r="T5" s="1153"/>
      <c r="U5" s="1153"/>
      <c r="V5" s="1153"/>
      <c r="W5" s="1153"/>
      <c r="X5" s="1153"/>
      <c r="Y5" s="1153"/>
      <c r="Z5" s="1153"/>
      <c r="AA5" s="1153"/>
      <c r="AB5" s="1153"/>
      <c r="AC5" s="1153"/>
      <c r="AD5" s="1153"/>
      <c r="AE5" s="1153"/>
      <c r="AF5" s="1153"/>
      <c r="AG5" s="1153"/>
      <c r="AH5" s="1153"/>
      <c r="AI5" s="1153"/>
      <c r="AJ5" s="1153"/>
      <c r="AK5" s="1153"/>
      <c r="AL5" s="1153"/>
      <c r="AM5" s="1153"/>
      <c r="AN5" s="1153"/>
      <c r="AO5" s="1153"/>
      <c r="AP5" s="1153"/>
      <c r="AQ5" s="1153"/>
      <c r="AR5" s="1163"/>
      <c r="AS5" s="1164"/>
      <c r="AT5" s="83"/>
      <c r="AU5" s="83"/>
      <c r="AV5" s="83"/>
      <c r="AW5" s="83"/>
      <c r="AX5" s="83"/>
      <c r="AY5" s="83"/>
      <c r="AZ5" s="83"/>
      <c r="BA5" s="83"/>
      <c r="BB5" s="83"/>
      <c r="BC5" s="83"/>
      <c r="BD5" s="83"/>
      <c r="BE5" s="83"/>
      <c r="BF5" s="83"/>
      <c r="BG5" s="83"/>
      <c r="BH5" s="83"/>
      <c r="BI5" s="83"/>
      <c r="BJ5" s="83"/>
      <c r="BK5" s="83"/>
      <c r="BL5" s="83"/>
      <c r="BM5" s="83"/>
    </row>
    <row r="6" spans="1:65" s="3" customFormat="1" ht="27" customHeight="1" x14ac:dyDescent="0.2">
      <c r="A6" s="1159"/>
      <c r="B6" s="1160"/>
      <c r="C6" s="1160"/>
      <c r="D6" s="1160"/>
      <c r="E6" s="1160"/>
      <c r="F6" s="1160"/>
      <c r="G6" s="1160"/>
      <c r="H6" s="1160"/>
      <c r="I6" s="1160"/>
      <c r="J6" s="1160"/>
      <c r="K6" s="1160"/>
      <c r="L6" s="1160"/>
      <c r="M6" s="1160"/>
      <c r="N6" s="1160"/>
      <c r="O6" s="1161"/>
      <c r="P6" s="608"/>
      <c r="Q6" s="480"/>
      <c r="R6" s="608"/>
      <c r="S6" s="480"/>
      <c r="T6" s="480"/>
      <c r="U6" s="480"/>
      <c r="V6" s="480"/>
      <c r="W6" s="480"/>
      <c r="X6" s="480"/>
      <c r="Y6" s="608"/>
      <c r="Z6" s="479"/>
      <c r="AA6" s="1165" t="s">
        <v>390</v>
      </c>
      <c r="AB6" s="1089"/>
      <c r="AC6" s="1089"/>
      <c r="AD6" s="1089"/>
      <c r="AE6" s="1089"/>
      <c r="AF6" s="1089"/>
      <c r="AG6" s="1089"/>
      <c r="AH6" s="1089"/>
      <c r="AI6" s="1089"/>
      <c r="AJ6" s="1089"/>
      <c r="AK6" s="1089"/>
      <c r="AL6" s="1089"/>
      <c r="AM6" s="1089"/>
      <c r="AN6" s="1089"/>
      <c r="AO6" s="1162"/>
      <c r="AP6" s="608"/>
      <c r="AQ6" s="480"/>
      <c r="AR6" s="480"/>
      <c r="AS6" s="481"/>
      <c r="AT6" s="83"/>
      <c r="AU6" s="83"/>
      <c r="AV6" s="83"/>
      <c r="AW6" s="83"/>
      <c r="AX6" s="83"/>
      <c r="AY6" s="83"/>
      <c r="AZ6" s="83"/>
      <c r="BA6" s="83"/>
      <c r="BB6" s="83"/>
      <c r="BC6" s="83"/>
      <c r="BD6" s="83"/>
      <c r="BE6" s="83"/>
      <c r="BF6" s="83"/>
      <c r="BG6" s="83"/>
      <c r="BH6" s="83"/>
      <c r="BI6" s="83"/>
      <c r="BJ6" s="83"/>
      <c r="BK6" s="83"/>
      <c r="BL6" s="83"/>
      <c r="BM6" s="83"/>
    </row>
    <row r="7" spans="1:65" s="483" customFormat="1" ht="54" customHeight="1" x14ac:dyDescent="0.25">
      <c r="A7" s="1150" t="s">
        <v>8</v>
      </c>
      <c r="B7" s="1149"/>
      <c r="C7" s="1148" t="s">
        <v>9</v>
      </c>
      <c r="D7" s="1149"/>
      <c r="E7" s="1148" t="s">
        <v>10</v>
      </c>
      <c r="F7" s="1149"/>
      <c r="G7" s="1148" t="s">
        <v>11</v>
      </c>
      <c r="H7" s="1148"/>
      <c r="I7" s="1148"/>
      <c r="J7" s="1149"/>
      <c r="K7" s="1148" t="s">
        <v>12</v>
      </c>
      <c r="L7" s="1148"/>
      <c r="M7" s="1148"/>
      <c r="N7" s="1149"/>
      <c r="O7" s="1123" t="s">
        <v>13</v>
      </c>
      <c r="P7" s="1124"/>
      <c r="Q7" s="1124"/>
      <c r="R7" s="1124"/>
      <c r="S7" s="1124"/>
      <c r="T7" s="1124"/>
      <c r="U7" s="1124"/>
      <c r="V7" s="1126"/>
      <c r="W7" s="1147" t="s">
        <v>392</v>
      </c>
      <c r="X7" s="1148"/>
      <c r="Y7" s="1148"/>
      <c r="Z7" s="1149"/>
      <c r="AA7" s="1100" t="s">
        <v>15</v>
      </c>
      <c r="AB7" s="1100"/>
      <c r="AC7" s="1101" t="s">
        <v>16</v>
      </c>
      <c r="AD7" s="1101"/>
      <c r="AE7" s="1101"/>
      <c r="AF7" s="1101"/>
      <c r="AG7" s="1117" t="s">
        <v>17</v>
      </c>
      <c r="AH7" s="1118"/>
      <c r="AI7" s="1118"/>
      <c r="AJ7" s="1118"/>
      <c r="AK7" s="1118"/>
      <c r="AL7" s="1171"/>
      <c r="AM7" s="1101" t="s">
        <v>18</v>
      </c>
      <c r="AN7" s="1101"/>
      <c r="AO7" s="1101"/>
      <c r="AP7" s="1179" t="s">
        <v>19</v>
      </c>
      <c r="AQ7" s="1138" t="s">
        <v>393</v>
      </c>
      <c r="AR7" s="1138" t="s">
        <v>394</v>
      </c>
      <c r="AS7" s="1135" t="s">
        <v>22</v>
      </c>
      <c r="AT7" s="482"/>
    </row>
    <row r="8" spans="1:65" s="483" customFormat="1" ht="118.5" customHeight="1" x14ac:dyDescent="0.25">
      <c r="A8" s="571" t="s">
        <v>23</v>
      </c>
      <c r="B8" s="612" t="s">
        <v>25</v>
      </c>
      <c r="C8" s="572" t="s">
        <v>23</v>
      </c>
      <c r="D8" s="572" t="s">
        <v>25</v>
      </c>
      <c r="E8" s="572" t="s">
        <v>23</v>
      </c>
      <c r="F8" s="612" t="s">
        <v>25</v>
      </c>
      <c r="G8" s="612" t="s">
        <v>26</v>
      </c>
      <c r="H8" s="612" t="s">
        <v>27</v>
      </c>
      <c r="I8" s="612" t="s">
        <v>28</v>
      </c>
      <c r="J8" s="612" t="s">
        <v>29</v>
      </c>
      <c r="K8" s="612" t="s">
        <v>26</v>
      </c>
      <c r="L8" s="612" t="s">
        <v>30</v>
      </c>
      <c r="M8" s="612" t="s">
        <v>31</v>
      </c>
      <c r="N8" s="612" t="s">
        <v>32</v>
      </c>
      <c r="O8" s="612" t="s">
        <v>958</v>
      </c>
      <c r="P8" s="612" t="s">
        <v>34</v>
      </c>
      <c r="Q8" s="612" t="s">
        <v>35</v>
      </c>
      <c r="R8" s="573" t="s">
        <v>396</v>
      </c>
      <c r="S8" s="574" t="s">
        <v>37</v>
      </c>
      <c r="T8" s="574" t="s">
        <v>38</v>
      </c>
      <c r="U8" s="612" t="s">
        <v>39</v>
      </c>
      <c r="V8" s="575" t="s">
        <v>959</v>
      </c>
      <c r="W8" s="576" t="s">
        <v>41</v>
      </c>
      <c r="X8" s="576" t="s">
        <v>42</v>
      </c>
      <c r="Y8" s="577" t="s">
        <v>399</v>
      </c>
      <c r="Z8" s="613" t="s">
        <v>25</v>
      </c>
      <c r="AA8" s="578" t="s">
        <v>43</v>
      </c>
      <c r="AB8" s="579" t="s">
        <v>44</v>
      </c>
      <c r="AC8" s="580" t="s">
        <v>45</v>
      </c>
      <c r="AD8" s="580" t="s">
        <v>46</v>
      </c>
      <c r="AE8" s="580" t="s">
        <v>47</v>
      </c>
      <c r="AF8" s="580" t="s">
        <v>48</v>
      </c>
      <c r="AG8" s="580" t="s">
        <v>49</v>
      </c>
      <c r="AH8" s="580" t="s">
        <v>50</v>
      </c>
      <c r="AI8" s="580" t="s">
        <v>51</v>
      </c>
      <c r="AJ8" s="580" t="s">
        <v>52</v>
      </c>
      <c r="AK8" s="580" t="s">
        <v>53</v>
      </c>
      <c r="AL8" s="580" t="s">
        <v>54</v>
      </c>
      <c r="AM8" s="580" t="s">
        <v>55</v>
      </c>
      <c r="AN8" s="580" t="s">
        <v>56</v>
      </c>
      <c r="AO8" s="580" t="s">
        <v>57</v>
      </c>
      <c r="AP8" s="1180"/>
      <c r="AQ8" s="1181"/>
      <c r="AR8" s="1181"/>
      <c r="AS8" s="1182"/>
      <c r="AT8" s="482"/>
    </row>
    <row r="9" spans="1:65" s="483" customFormat="1" ht="107.25" customHeight="1" x14ac:dyDescent="0.25">
      <c r="A9" s="751">
        <v>1</v>
      </c>
      <c r="B9" s="752" t="s">
        <v>960</v>
      </c>
      <c r="C9" s="751">
        <v>23</v>
      </c>
      <c r="D9" s="752" t="s">
        <v>2065</v>
      </c>
      <c r="E9" s="751">
        <v>2301</v>
      </c>
      <c r="F9" s="752" t="s">
        <v>2066</v>
      </c>
      <c r="G9" s="751">
        <v>2301024</v>
      </c>
      <c r="H9" s="752" t="s">
        <v>2067</v>
      </c>
      <c r="I9" s="751">
        <v>2301024</v>
      </c>
      <c r="J9" s="752" t="s">
        <v>2067</v>
      </c>
      <c r="K9" s="751">
        <v>230102401</v>
      </c>
      <c r="L9" s="752" t="s">
        <v>2068</v>
      </c>
      <c r="M9" s="751">
        <v>230102401</v>
      </c>
      <c r="N9" s="752" t="s">
        <v>2068</v>
      </c>
      <c r="O9" s="751">
        <v>15</v>
      </c>
      <c r="P9" s="753">
        <v>2020003630038</v>
      </c>
      <c r="Q9" s="752" t="s">
        <v>2069</v>
      </c>
      <c r="R9" s="754">
        <f>SUM($V$9:$V$14)/SUM($V$9:$V$18)</f>
        <v>0.75640894699213568</v>
      </c>
      <c r="S9" s="752" t="s">
        <v>2070</v>
      </c>
      <c r="T9" s="752" t="s">
        <v>2071</v>
      </c>
      <c r="U9" s="752" t="s">
        <v>2072</v>
      </c>
      <c r="V9" s="755">
        <v>10000000</v>
      </c>
      <c r="W9" s="756" t="s">
        <v>2073</v>
      </c>
      <c r="X9" s="757" t="s">
        <v>216</v>
      </c>
      <c r="Y9" s="753">
        <v>20</v>
      </c>
      <c r="Z9" s="752" t="s">
        <v>94</v>
      </c>
      <c r="AA9" s="758">
        <v>295972</v>
      </c>
      <c r="AB9" s="758">
        <v>294321</v>
      </c>
      <c r="AC9" s="758">
        <v>132302</v>
      </c>
      <c r="AD9" s="758">
        <v>43426</v>
      </c>
      <c r="AE9" s="758">
        <v>313940</v>
      </c>
      <c r="AF9" s="758">
        <v>100625</v>
      </c>
      <c r="AG9" s="758">
        <v>2145</v>
      </c>
      <c r="AH9" s="758">
        <v>12718</v>
      </c>
      <c r="AI9" s="758">
        <v>36</v>
      </c>
      <c r="AJ9" s="758">
        <v>0</v>
      </c>
      <c r="AK9" s="758">
        <v>0</v>
      </c>
      <c r="AL9" s="758">
        <v>0</v>
      </c>
      <c r="AM9" s="758">
        <v>70</v>
      </c>
      <c r="AN9" s="758">
        <v>21944</v>
      </c>
      <c r="AO9" s="758">
        <v>285</v>
      </c>
      <c r="AP9" s="758">
        <f>SUM(AA9:AB9)</f>
        <v>590293</v>
      </c>
      <c r="AQ9" s="759">
        <v>44563</v>
      </c>
      <c r="AR9" s="759">
        <v>44926</v>
      </c>
      <c r="AS9" s="760" t="s">
        <v>2074</v>
      </c>
      <c r="AT9" s="482"/>
    </row>
    <row r="10" spans="1:65" s="483" customFormat="1" ht="107.25" customHeight="1" x14ac:dyDescent="0.25">
      <c r="A10" s="751">
        <v>1</v>
      </c>
      <c r="B10" s="752" t="s">
        <v>960</v>
      </c>
      <c r="C10" s="751">
        <v>23</v>
      </c>
      <c r="D10" s="752" t="s">
        <v>2065</v>
      </c>
      <c r="E10" s="751">
        <v>2301</v>
      </c>
      <c r="F10" s="752" t="s">
        <v>2066</v>
      </c>
      <c r="G10" s="751">
        <v>2301024</v>
      </c>
      <c r="H10" s="752" t="s">
        <v>2067</v>
      </c>
      <c r="I10" s="751">
        <v>2301024</v>
      </c>
      <c r="J10" s="752" t="s">
        <v>2067</v>
      </c>
      <c r="K10" s="751">
        <v>230102401</v>
      </c>
      <c r="L10" s="752" t="s">
        <v>2068</v>
      </c>
      <c r="M10" s="751">
        <v>230102401</v>
      </c>
      <c r="N10" s="752" t="s">
        <v>2068</v>
      </c>
      <c r="O10" s="751">
        <v>15</v>
      </c>
      <c r="P10" s="753">
        <v>2020003630038</v>
      </c>
      <c r="Q10" s="752" t="s">
        <v>2069</v>
      </c>
      <c r="R10" s="754">
        <f t="shared" ref="R10:R14" si="0">SUM($V$9:$V$14)/SUM($V$9:$V$18)</f>
        <v>0.75640894699213568</v>
      </c>
      <c r="S10" s="752" t="s">
        <v>2070</v>
      </c>
      <c r="T10" s="752" t="s">
        <v>2071</v>
      </c>
      <c r="U10" s="752" t="s">
        <v>2075</v>
      </c>
      <c r="V10" s="755">
        <v>6000000</v>
      </c>
      <c r="W10" s="761" t="s">
        <v>2076</v>
      </c>
      <c r="X10" s="757" t="s">
        <v>2077</v>
      </c>
      <c r="Y10" s="753">
        <v>20</v>
      </c>
      <c r="Z10" s="752" t="s">
        <v>94</v>
      </c>
      <c r="AA10" s="758">
        <v>295972</v>
      </c>
      <c r="AB10" s="758">
        <v>294321</v>
      </c>
      <c r="AC10" s="758">
        <v>132302</v>
      </c>
      <c r="AD10" s="758">
        <v>43426</v>
      </c>
      <c r="AE10" s="758">
        <v>313940</v>
      </c>
      <c r="AF10" s="758">
        <v>100625</v>
      </c>
      <c r="AG10" s="758">
        <v>2145</v>
      </c>
      <c r="AH10" s="758">
        <v>12718</v>
      </c>
      <c r="AI10" s="758">
        <v>36</v>
      </c>
      <c r="AJ10" s="758">
        <v>0</v>
      </c>
      <c r="AK10" s="758">
        <v>0</v>
      </c>
      <c r="AL10" s="758">
        <v>0</v>
      </c>
      <c r="AM10" s="758">
        <v>70</v>
      </c>
      <c r="AN10" s="758">
        <v>21944</v>
      </c>
      <c r="AO10" s="758">
        <v>285</v>
      </c>
      <c r="AP10" s="758">
        <f>SUM(AA10:AB10)</f>
        <v>590293</v>
      </c>
      <c r="AQ10" s="759">
        <v>44563</v>
      </c>
      <c r="AR10" s="759">
        <v>44926</v>
      </c>
      <c r="AS10" s="760" t="s">
        <v>2074</v>
      </c>
      <c r="AT10" s="482"/>
    </row>
    <row r="11" spans="1:65" s="483" customFormat="1" ht="107.25" customHeight="1" x14ac:dyDescent="0.25">
      <c r="A11" s="751">
        <v>1</v>
      </c>
      <c r="B11" s="752" t="s">
        <v>960</v>
      </c>
      <c r="C11" s="751">
        <v>23</v>
      </c>
      <c r="D11" s="752" t="s">
        <v>2065</v>
      </c>
      <c r="E11" s="751">
        <v>2301</v>
      </c>
      <c r="F11" s="752" t="s">
        <v>2066</v>
      </c>
      <c r="G11" s="751">
        <v>2301024</v>
      </c>
      <c r="H11" s="752" t="s">
        <v>2067</v>
      </c>
      <c r="I11" s="751">
        <v>2301024</v>
      </c>
      <c r="J11" s="752" t="s">
        <v>2067</v>
      </c>
      <c r="K11" s="751">
        <v>230102401</v>
      </c>
      <c r="L11" s="752" t="s">
        <v>2068</v>
      </c>
      <c r="M11" s="751">
        <v>230102401</v>
      </c>
      <c r="N11" s="752" t="s">
        <v>2068</v>
      </c>
      <c r="O11" s="751">
        <v>15</v>
      </c>
      <c r="P11" s="753">
        <v>2020003630038</v>
      </c>
      <c r="Q11" s="752" t="s">
        <v>2069</v>
      </c>
      <c r="R11" s="754">
        <f t="shared" si="0"/>
        <v>0.75640894699213568</v>
      </c>
      <c r="S11" s="752" t="s">
        <v>2070</v>
      </c>
      <c r="T11" s="752" t="s">
        <v>2071</v>
      </c>
      <c r="U11" s="752" t="s">
        <v>2078</v>
      </c>
      <c r="V11" s="755">
        <v>2000000</v>
      </c>
      <c r="W11" s="756" t="s">
        <v>2079</v>
      </c>
      <c r="X11" s="762" t="s">
        <v>2080</v>
      </c>
      <c r="Y11" s="753">
        <v>20</v>
      </c>
      <c r="Z11" s="752" t="s">
        <v>94</v>
      </c>
      <c r="AA11" s="758">
        <v>295972</v>
      </c>
      <c r="AB11" s="758">
        <v>294321</v>
      </c>
      <c r="AC11" s="758">
        <v>132302</v>
      </c>
      <c r="AD11" s="758">
        <v>43426</v>
      </c>
      <c r="AE11" s="758">
        <v>313940</v>
      </c>
      <c r="AF11" s="758">
        <v>100625</v>
      </c>
      <c r="AG11" s="758">
        <v>2145</v>
      </c>
      <c r="AH11" s="758">
        <v>12718</v>
      </c>
      <c r="AI11" s="758">
        <v>36</v>
      </c>
      <c r="AJ11" s="758">
        <v>0</v>
      </c>
      <c r="AK11" s="758">
        <v>0</v>
      </c>
      <c r="AL11" s="758">
        <v>0</v>
      </c>
      <c r="AM11" s="758">
        <v>70</v>
      </c>
      <c r="AN11" s="758">
        <v>21944</v>
      </c>
      <c r="AO11" s="758">
        <v>285</v>
      </c>
      <c r="AP11" s="758">
        <f>SUM(AA11:AB11)</f>
        <v>590293</v>
      </c>
      <c r="AQ11" s="759">
        <v>44563</v>
      </c>
      <c r="AR11" s="759">
        <v>44926</v>
      </c>
      <c r="AS11" s="760" t="s">
        <v>2074</v>
      </c>
      <c r="AT11" s="482"/>
    </row>
    <row r="12" spans="1:65" s="483" customFormat="1" ht="107.25" customHeight="1" x14ac:dyDescent="0.25">
      <c r="A12" s="751">
        <v>1</v>
      </c>
      <c r="B12" s="752" t="s">
        <v>960</v>
      </c>
      <c r="C12" s="751">
        <v>23</v>
      </c>
      <c r="D12" s="752" t="s">
        <v>2065</v>
      </c>
      <c r="E12" s="751">
        <v>2301</v>
      </c>
      <c r="F12" s="752" t="s">
        <v>2066</v>
      </c>
      <c r="G12" s="751">
        <v>2301024</v>
      </c>
      <c r="H12" s="752" t="s">
        <v>2067</v>
      </c>
      <c r="I12" s="751">
        <v>2301024</v>
      </c>
      <c r="J12" s="752" t="s">
        <v>2067</v>
      </c>
      <c r="K12" s="751">
        <v>230102404</v>
      </c>
      <c r="L12" s="752" t="s">
        <v>2081</v>
      </c>
      <c r="M12" s="751">
        <v>230102404</v>
      </c>
      <c r="N12" s="752" t="s">
        <v>2081</v>
      </c>
      <c r="O12" s="751">
        <v>4</v>
      </c>
      <c r="P12" s="753">
        <v>2020003630038</v>
      </c>
      <c r="Q12" s="752" t="s">
        <v>2082</v>
      </c>
      <c r="R12" s="754">
        <f t="shared" si="0"/>
        <v>0.75640894699213568</v>
      </c>
      <c r="S12" s="752" t="s">
        <v>2070</v>
      </c>
      <c r="T12" s="752" t="s">
        <v>2071</v>
      </c>
      <c r="U12" s="752" t="s">
        <v>2083</v>
      </c>
      <c r="V12" s="755">
        <f>66000000+37526000</f>
        <v>103526000</v>
      </c>
      <c r="W12" s="756" t="s">
        <v>2073</v>
      </c>
      <c r="X12" s="757" t="s">
        <v>216</v>
      </c>
      <c r="Y12" s="753">
        <v>20</v>
      </c>
      <c r="Z12" s="752" t="s">
        <v>94</v>
      </c>
      <c r="AA12" s="758">
        <v>295972</v>
      </c>
      <c r="AB12" s="758">
        <v>294321</v>
      </c>
      <c r="AC12" s="758">
        <v>132302</v>
      </c>
      <c r="AD12" s="758">
        <v>43426</v>
      </c>
      <c r="AE12" s="758">
        <v>313940</v>
      </c>
      <c r="AF12" s="758">
        <v>100625</v>
      </c>
      <c r="AG12" s="758">
        <v>2145</v>
      </c>
      <c r="AH12" s="758">
        <v>12718</v>
      </c>
      <c r="AI12" s="758">
        <v>36</v>
      </c>
      <c r="AJ12" s="758">
        <v>0</v>
      </c>
      <c r="AK12" s="758">
        <v>0</v>
      </c>
      <c r="AL12" s="758">
        <v>0</v>
      </c>
      <c r="AM12" s="758">
        <v>70</v>
      </c>
      <c r="AN12" s="758">
        <v>21944</v>
      </c>
      <c r="AO12" s="758">
        <v>285</v>
      </c>
      <c r="AP12" s="758">
        <f t="shared" ref="AP12:AP18" si="1">SUM(AA12:AB12)</f>
        <v>590293</v>
      </c>
      <c r="AQ12" s="759">
        <v>44563</v>
      </c>
      <c r="AR12" s="759">
        <v>44926</v>
      </c>
      <c r="AS12" s="760" t="s">
        <v>2074</v>
      </c>
      <c r="AT12" s="482"/>
    </row>
    <row r="13" spans="1:65" s="483" customFormat="1" ht="107.25" customHeight="1" x14ac:dyDescent="0.25">
      <c r="A13" s="751">
        <v>1</v>
      </c>
      <c r="B13" s="752" t="s">
        <v>960</v>
      </c>
      <c r="C13" s="751">
        <v>23</v>
      </c>
      <c r="D13" s="752" t="s">
        <v>2065</v>
      </c>
      <c r="E13" s="751">
        <v>2301</v>
      </c>
      <c r="F13" s="752" t="s">
        <v>2066</v>
      </c>
      <c r="G13" s="751">
        <v>2301024</v>
      </c>
      <c r="H13" s="752" t="s">
        <v>2067</v>
      </c>
      <c r="I13" s="751">
        <v>2301024</v>
      </c>
      <c r="J13" s="752" t="s">
        <v>2067</v>
      </c>
      <c r="K13" s="751">
        <v>230102404</v>
      </c>
      <c r="L13" s="752" t="s">
        <v>2081</v>
      </c>
      <c r="M13" s="751">
        <v>230102404</v>
      </c>
      <c r="N13" s="752" t="s">
        <v>2081</v>
      </c>
      <c r="O13" s="751">
        <v>4</v>
      </c>
      <c r="P13" s="753">
        <v>2020003630038</v>
      </c>
      <c r="Q13" s="752" t="s">
        <v>2082</v>
      </c>
      <c r="R13" s="754">
        <f t="shared" si="0"/>
        <v>0.75640894699213568</v>
      </c>
      <c r="S13" s="752" t="s">
        <v>2070</v>
      </c>
      <c r="T13" s="752" t="s">
        <v>2071</v>
      </c>
      <c r="U13" s="752" t="s">
        <v>2084</v>
      </c>
      <c r="V13" s="755">
        <v>24000000</v>
      </c>
      <c r="W13" s="761" t="s">
        <v>2085</v>
      </c>
      <c r="X13" s="762" t="s">
        <v>2086</v>
      </c>
      <c r="Y13" s="753">
        <v>20</v>
      </c>
      <c r="Z13" s="752" t="s">
        <v>94</v>
      </c>
      <c r="AA13" s="758">
        <v>295972</v>
      </c>
      <c r="AB13" s="758">
        <v>294321</v>
      </c>
      <c r="AC13" s="758">
        <v>132302</v>
      </c>
      <c r="AD13" s="758">
        <v>43426</v>
      </c>
      <c r="AE13" s="758">
        <v>313940</v>
      </c>
      <c r="AF13" s="758">
        <v>100625</v>
      </c>
      <c r="AG13" s="758">
        <v>2145</v>
      </c>
      <c r="AH13" s="758">
        <v>12718</v>
      </c>
      <c r="AI13" s="758">
        <v>36</v>
      </c>
      <c r="AJ13" s="758">
        <v>0</v>
      </c>
      <c r="AK13" s="758">
        <v>0</v>
      </c>
      <c r="AL13" s="758">
        <v>0</v>
      </c>
      <c r="AM13" s="758">
        <v>70</v>
      </c>
      <c r="AN13" s="758">
        <v>21944</v>
      </c>
      <c r="AO13" s="758">
        <v>285</v>
      </c>
      <c r="AP13" s="758">
        <f t="shared" si="1"/>
        <v>590293</v>
      </c>
      <c r="AQ13" s="759">
        <v>44563</v>
      </c>
      <c r="AR13" s="759">
        <v>44926</v>
      </c>
      <c r="AS13" s="760" t="s">
        <v>2074</v>
      </c>
      <c r="AT13" s="482"/>
    </row>
    <row r="14" spans="1:65" s="483" customFormat="1" ht="107.25" customHeight="1" x14ac:dyDescent="0.25">
      <c r="A14" s="751">
        <v>1</v>
      </c>
      <c r="B14" s="752" t="s">
        <v>960</v>
      </c>
      <c r="C14" s="751">
        <v>23</v>
      </c>
      <c r="D14" s="752" t="s">
        <v>2065</v>
      </c>
      <c r="E14" s="751">
        <v>2301</v>
      </c>
      <c r="F14" s="752" t="s">
        <v>2066</v>
      </c>
      <c r="G14" s="751">
        <v>2301024</v>
      </c>
      <c r="H14" s="752" t="s">
        <v>2067</v>
      </c>
      <c r="I14" s="751">
        <v>2301024</v>
      </c>
      <c r="J14" s="752" t="s">
        <v>2067</v>
      </c>
      <c r="K14" s="751">
        <v>230102404</v>
      </c>
      <c r="L14" s="752" t="s">
        <v>2081</v>
      </c>
      <c r="M14" s="751">
        <v>230102404</v>
      </c>
      <c r="N14" s="752" t="s">
        <v>2081</v>
      </c>
      <c r="O14" s="751">
        <v>4</v>
      </c>
      <c r="P14" s="753">
        <v>2020003630038</v>
      </c>
      <c r="Q14" s="752" t="s">
        <v>2082</v>
      </c>
      <c r="R14" s="754">
        <f t="shared" si="0"/>
        <v>0.75640894699213568</v>
      </c>
      <c r="S14" s="752" t="s">
        <v>2070</v>
      </c>
      <c r="T14" s="752" t="s">
        <v>2071</v>
      </c>
      <c r="U14" s="752" t="s">
        <v>2087</v>
      </c>
      <c r="V14" s="755">
        <v>10000000</v>
      </c>
      <c r="W14" s="756" t="s">
        <v>2079</v>
      </c>
      <c r="X14" s="762" t="s">
        <v>2080</v>
      </c>
      <c r="Y14" s="753">
        <v>20</v>
      </c>
      <c r="Z14" s="752" t="s">
        <v>94</v>
      </c>
      <c r="AA14" s="758">
        <v>295972</v>
      </c>
      <c r="AB14" s="758">
        <v>294321</v>
      </c>
      <c r="AC14" s="758">
        <v>132302</v>
      </c>
      <c r="AD14" s="758">
        <v>43426</v>
      </c>
      <c r="AE14" s="758">
        <v>313940</v>
      </c>
      <c r="AF14" s="758">
        <v>100625</v>
      </c>
      <c r="AG14" s="758">
        <v>2145</v>
      </c>
      <c r="AH14" s="758">
        <v>12718</v>
      </c>
      <c r="AI14" s="758">
        <v>36</v>
      </c>
      <c r="AJ14" s="758">
        <v>0</v>
      </c>
      <c r="AK14" s="758">
        <v>0</v>
      </c>
      <c r="AL14" s="758">
        <v>0</v>
      </c>
      <c r="AM14" s="758">
        <v>70</v>
      </c>
      <c r="AN14" s="758">
        <v>21944</v>
      </c>
      <c r="AO14" s="758">
        <v>285</v>
      </c>
      <c r="AP14" s="758">
        <f t="shared" si="1"/>
        <v>590293</v>
      </c>
      <c r="AQ14" s="759">
        <v>44563</v>
      </c>
      <c r="AR14" s="759">
        <v>44926</v>
      </c>
      <c r="AS14" s="760" t="s">
        <v>2074</v>
      </c>
      <c r="AT14" s="482"/>
    </row>
    <row r="15" spans="1:65" s="483" customFormat="1" ht="107.25" customHeight="1" x14ac:dyDescent="0.25">
      <c r="A15" s="751">
        <v>1</v>
      </c>
      <c r="B15" s="752" t="s">
        <v>960</v>
      </c>
      <c r="C15" s="751">
        <v>23</v>
      </c>
      <c r="D15" s="752" t="s">
        <v>2065</v>
      </c>
      <c r="E15" s="751">
        <v>2301</v>
      </c>
      <c r="F15" s="752" t="s">
        <v>2066</v>
      </c>
      <c r="G15" s="751">
        <v>2301012</v>
      </c>
      <c r="H15" s="752" t="s">
        <v>2088</v>
      </c>
      <c r="I15" s="751">
        <v>2301079</v>
      </c>
      <c r="J15" s="752" t="s">
        <v>2089</v>
      </c>
      <c r="K15" s="751">
        <v>230101204</v>
      </c>
      <c r="L15" s="752" t="s">
        <v>2090</v>
      </c>
      <c r="M15" s="751">
        <v>230107902</v>
      </c>
      <c r="N15" s="752" t="s">
        <v>2091</v>
      </c>
      <c r="O15" s="751">
        <v>15</v>
      </c>
      <c r="P15" s="753">
        <v>2020003630038</v>
      </c>
      <c r="Q15" s="752" t="s">
        <v>2082</v>
      </c>
      <c r="R15" s="754">
        <f>SUM($V$15:$V$16)/SUM($V$9:$V$18)</f>
        <v>0.14732917985905422</v>
      </c>
      <c r="S15" s="752" t="s">
        <v>2070</v>
      </c>
      <c r="T15" s="752" t="s">
        <v>2092</v>
      </c>
      <c r="U15" s="752" t="s">
        <v>2093</v>
      </c>
      <c r="V15" s="755">
        <v>8655000</v>
      </c>
      <c r="W15" s="761" t="s">
        <v>2094</v>
      </c>
      <c r="X15" s="757" t="s">
        <v>216</v>
      </c>
      <c r="Y15" s="753">
        <v>20</v>
      </c>
      <c r="Z15" s="752" t="s">
        <v>94</v>
      </c>
      <c r="AA15" s="758">
        <v>295972</v>
      </c>
      <c r="AB15" s="758">
        <v>294321</v>
      </c>
      <c r="AC15" s="758">
        <v>132302</v>
      </c>
      <c r="AD15" s="758">
        <v>43426</v>
      </c>
      <c r="AE15" s="758">
        <v>313940</v>
      </c>
      <c r="AF15" s="758">
        <v>100625</v>
      </c>
      <c r="AG15" s="758">
        <v>2145</v>
      </c>
      <c r="AH15" s="758">
        <v>12718</v>
      </c>
      <c r="AI15" s="758">
        <v>36</v>
      </c>
      <c r="AJ15" s="758">
        <v>0</v>
      </c>
      <c r="AK15" s="758">
        <v>0</v>
      </c>
      <c r="AL15" s="758">
        <v>0</v>
      </c>
      <c r="AM15" s="758">
        <v>70</v>
      </c>
      <c r="AN15" s="758">
        <v>21944</v>
      </c>
      <c r="AO15" s="758">
        <v>285</v>
      </c>
      <c r="AP15" s="758">
        <f t="shared" si="1"/>
        <v>590293</v>
      </c>
      <c r="AQ15" s="759">
        <v>44563</v>
      </c>
      <c r="AR15" s="759">
        <v>44926</v>
      </c>
      <c r="AS15" s="760" t="s">
        <v>2074</v>
      </c>
      <c r="AT15" s="482"/>
    </row>
    <row r="16" spans="1:65" s="483" customFormat="1" ht="107.25" customHeight="1" x14ac:dyDescent="0.25">
      <c r="A16" s="751">
        <v>1</v>
      </c>
      <c r="B16" s="752" t="s">
        <v>960</v>
      </c>
      <c r="C16" s="751">
        <v>23</v>
      </c>
      <c r="D16" s="752" t="s">
        <v>2065</v>
      </c>
      <c r="E16" s="751">
        <v>2301</v>
      </c>
      <c r="F16" s="752" t="s">
        <v>2066</v>
      </c>
      <c r="G16" s="751">
        <v>2301012</v>
      </c>
      <c r="H16" s="752" t="s">
        <v>2088</v>
      </c>
      <c r="I16" s="751">
        <v>2301079</v>
      </c>
      <c r="J16" s="752" t="s">
        <v>2089</v>
      </c>
      <c r="K16" s="751">
        <v>230101204</v>
      </c>
      <c r="L16" s="752" t="s">
        <v>2090</v>
      </c>
      <c r="M16" s="751">
        <v>230107902</v>
      </c>
      <c r="N16" s="752" t="s">
        <v>2091</v>
      </c>
      <c r="O16" s="751">
        <v>15</v>
      </c>
      <c r="P16" s="753">
        <v>2020003630038</v>
      </c>
      <c r="Q16" s="752" t="s">
        <v>2082</v>
      </c>
      <c r="R16" s="754">
        <f>SUM($V$15:$V$16)/SUM($V$9:$V$18)</f>
        <v>0.14732917985905422</v>
      </c>
      <c r="S16" s="752" t="s">
        <v>2070</v>
      </c>
      <c r="T16" s="752" t="s">
        <v>2092</v>
      </c>
      <c r="U16" s="752" t="s">
        <v>2095</v>
      </c>
      <c r="V16" s="755">
        <v>21637500</v>
      </c>
      <c r="W16" s="761" t="s">
        <v>2096</v>
      </c>
      <c r="X16" s="762" t="s">
        <v>2097</v>
      </c>
      <c r="Y16" s="753">
        <v>20</v>
      </c>
      <c r="Z16" s="752" t="s">
        <v>94</v>
      </c>
      <c r="AA16" s="758">
        <v>295972</v>
      </c>
      <c r="AB16" s="758">
        <v>294321</v>
      </c>
      <c r="AC16" s="758">
        <v>132302</v>
      </c>
      <c r="AD16" s="758">
        <v>43426</v>
      </c>
      <c r="AE16" s="758">
        <v>313940</v>
      </c>
      <c r="AF16" s="758">
        <v>100625</v>
      </c>
      <c r="AG16" s="758">
        <v>2145</v>
      </c>
      <c r="AH16" s="758">
        <v>12718</v>
      </c>
      <c r="AI16" s="758">
        <v>36</v>
      </c>
      <c r="AJ16" s="758">
        <v>0</v>
      </c>
      <c r="AK16" s="758">
        <v>0</v>
      </c>
      <c r="AL16" s="758">
        <v>0</v>
      </c>
      <c r="AM16" s="758">
        <v>70</v>
      </c>
      <c r="AN16" s="758">
        <v>21944</v>
      </c>
      <c r="AO16" s="758">
        <v>285</v>
      </c>
      <c r="AP16" s="758">
        <f t="shared" si="1"/>
        <v>590293</v>
      </c>
      <c r="AQ16" s="759">
        <v>44563</v>
      </c>
      <c r="AR16" s="759">
        <v>44926</v>
      </c>
      <c r="AS16" s="760" t="s">
        <v>2074</v>
      </c>
      <c r="AT16" s="482"/>
    </row>
    <row r="17" spans="1:46" s="483" customFormat="1" ht="107.25" customHeight="1" x14ac:dyDescent="0.25">
      <c r="A17" s="751">
        <v>1</v>
      </c>
      <c r="B17" s="752" t="s">
        <v>960</v>
      </c>
      <c r="C17" s="751">
        <v>23</v>
      </c>
      <c r="D17" s="752" t="s">
        <v>2065</v>
      </c>
      <c r="E17" s="751">
        <v>2301</v>
      </c>
      <c r="F17" s="752" t="s">
        <v>2066</v>
      </c>
      <c r="G17" s="751">
        <v>2301062</v>
      </c>
      <c r="H17" s="752" t="s">
        <v>2098</v>
      </c>
      <c r="I17" s="751">
        <v>2301062</v>
      </c>
      <c r="J17" s="752" t="s">
        <v>2098</v>
      </c>
      <c r="K17" s="751">
        <v>230106201</v>
      </c>
      <c r="L17" s="752" t="s">
        <v>2099</v>
      </c>
      <c r="M17" s="751">
        <v>230106201</v>
      </c>
      <c r="N17" s="752" t="s">
        <v>2099</v>
      </c>
      <c r="O17" s="751">
        <v>8</v>
      </c>
      <c r="P17" s="753">
        <v>2020003630038</v>
      </c>
      <c r="Q17" s="752" t="s">
        <v>2082</v>
      </c>
      <c r="R17" s="754">
        <f>SUM($V$17:$V$18)/SUM($V$9:$V$18)</f>
        <v>9.6261873148810129E-2</v>
      </c>
      <c r="S17" s="752" t="s">
        <v>2070</v>
      </c>
      <c r="T17" s="752" t="s">
        <v>2100</v>
      </c>
      <c r="U17" s="752" t="s">
        <v>2101</v>
      </c>
      <c r="V17" s="755">
        <v>8655000</v>
      </c>
      <c r="W17" s="761" t="s">
        <v>2102</v>
      </c>
      <c r="X17" s="757" t="s">
        <v>216</v>
      </c>
      <c r="Y17" s="753">
        <v>20</v>
      </c>
      <c r="Z17" s="752" t="s">
        <v>94</v>
      </c>
      <c r="AA17" s="758">
        <v>295972</v>
      </c>
      <c r="AB17" s="758">
        <v>294321</v>
      </c>
      <c r="AC17" s="758">
        <v>132302</v>
      </c>
      <c r="AD17" s="758">
        <v>43426</v>
      </c>
      <c r="AE17" s="758">
        <v>313940</v>
      </c>
      <c r="AF17" s="758">
        <v>100625</v>
      </c>
      <c r="AG17" s="758">
        <v>2145</v>
      </c>
      <c r="AH17" s="758">
        <v>12718</v>
      </c>
      <c r="AI17" s="758">
        <v>36</v>
      </c>
      <c r="AJ17" s="758">
        <v>0</v>
      </c>
      <c r="AK17" s="758">
        <v>0</v>
      </c>
      <c r="AL17" s="758">
        <v>0</v>
      </c>
      <c r="AM17" s="758">
        <v>70</v>
      </c>
      <c r="AN17" s="758">
        <v>21944</v>
      </c>
      <c r="AO17" s="758">
        <v>285</v>
      </c>
      <c r="AP17" s="758">
        <f t="shared" si="1"/>
        <v>590293</v>
      </c>
      <c r="AQ17" s="759">
        <v>44563</v>
      </c>
      <c r="AR17" s="759">
        <v>44926</v>
      </c>
      <c r="AS17" s="760" t="s">
        <v>2074</v>
      </c>
      <c r="AT17" s="482"/>
    </row>
    <row r="18" spans="1:46" s="483" customFormat="1" ht="107.25" customHeight="1" x14ac:dyDescent="0.25">
      <c r="A18" s="751">
        <v>1</v>
      </c>
      <c r="B18" s="752" t="s">
        <v>960</v>
      </c>
      <c r="C18" s="751">
        <v>23</v>
      </c>
      <c r="D18" s="752" t="s">
        <v>2065</v>
      </c>
      <c r="E18" s="751">
        <v>2301</v>
      </c>
      <c r="F18" s="752" t="s">
        <v>2066</v>
      </c>
      <c r="G18" s="751">
        <v>2301062</v>
      </c>
      <c r="H18" s="752" t="s">
        <v>2098</v>
      </c>
      <c r="I18" s="751">
        <v>2301062</v>
      </c>
      <c r="J18" s="752" t="s">
        <v>2098</v>
      </c>
      <c r="K18" s="751">
        <v>230106201</v>
      </c>
      <c r="L18" s="752" t="s">
        <v>2099</v>
      </c>
      <c r="M18" s="751">
        <v>230106201</v>
      </c>
      <c r="N18" s="752" t="s">
        <v>2099</v>
      </c>
      <c r="O18" s="751">
        <v>8</v>
      </c>
      <c r="P18" s="753">
        <v>2020003630038</v>
      </c>
      <c r="Q18" s="752" t="s">
        <v>2082</v>
      </c>
      <c r="R18" s="754">
        <f>SUM($V$17:$V$18)/SUM($V$9:$V$18)</f>
        <v>9.6261873148810129E-2</v>
      </c>
      <c r="S18" s="752" t="s">
        <v>2070</v>
      </c>
      <c r="T18" s="752" t="s">
        <v>2100</v>
      </c>
      <c r="U18" s="752" t="s">
        <v>2103</v>
      </c>
      <c r="V18" s="755">
        <v>11137500</v>
      </c>
      <c r="W18" s="761" t="s">
        <v>2104</v>
      </c>
      <c r="X18" s="762" t="s">
        <v>1240</v>
      </c>
      <c r="Y18" s="753">
        <v>20</v>
      </c>
      <c r="Z18" s="752" t="s">
        <v>94</v>
      </c>
      <c r="AA18" s="758">
        <v>295972</v>
      </c>
      <c r="AB18" s="758">
        <v>294321</v>
      </c>
      <c r="AC18" s="758">
        <v>132302</v>
      </c>
      <c r="AD18" s="758">
        <v>43426</v>
      </c>
      <c r="AE18" s="758">
        <v>313940</v>
      </c>
      <c r="AF18" s="758">
        <v>100625</v>
      </c>
      <c r="AG18" s="758">
        <v>2145</v>
      </c>
      <c r="AH18" s="758">
        <v>12718</v>
      </c>
      <c r="AI18" s="758">
        <v>36</v>
      </c>
      <c r="AJ18" s="758">
        <v>0</v>
      </c>
      <c r="AK18" s="758">
        <v>0</v>
      </c>
      <c r="AL18" s="758">
        <v>0</v>
      </c>
      <c r="AM18" s="758">
        <v>70</v>
      </c>
      <c r="AN18" s="758">
        <v>21944</v>
      </c>
      <c r="AO18" s="758">
        <v>285</v>
      </c>
      <c r="AP18" s="758">
        <f t="shared" si="1"/>
        <v>590293</v>
      </c>
      <c r="AQ18" s="759">
        <v>44563</v>
      </c>
      <c r="AR18" s="759">
        <v>44926</v>
      </c>
      <c r="AS18" s="760" t="s">
        <v>2074</v>
      </c>
      <c r="AT18" s="482"/>
    </row>
    <row r="19" spans="1:46" s="483" customFormat="1" ht="107.25" customHeight="1" x14ac:dyDescent="0.25">
      <c r="A19" s="751">
        <v>1</v>
      </c>
      <c r="B19" s="752" t="s">
        <v>960</v>
      </c>
      <c r="C19" s="751">
        <v>23</v>
      </c>
      <c r="D19" s="752" t="s">
        <v>2065</v>
      </c>
      <c r="E19" s="751">
        <v>2301</v>
      </c>
      <c r="F19" s="752" t="s">
        <v>2066</v>
      </c>
      <c r="G19" s="751">
        <v>2301035</v>
      </c>
      <c r="H19" s="752" t="s">
        <v>2105</v>
      </c>
      <c r="I19" s="751">
        <v>2301035</v>
      </c>
      <c r="J19" s="752" t="s">
        <v>2105</v>
      </c>
      <c r="K19" s="751">
        <v>230103500</v>
      </c>
      <c r="L19" s="752" t="s">
        <v>2106</v>
      </c>
      <c r="M19" s="751">
        <v>230103500</v>
      </c>
      <c r="N19" s="752" t="s">
        <v>2106</v>
      </c>
      <c r="O19" s="751">
        <v>40</v>
      </c>
      <c r="P19" s="753">
        <v>2020003630139</v>
      </c>
      <c r="Q19" s="752" t="s">
        <v>2107</v>
      </c>
      <c r="R19" s="754">
        <f>SUM($V$19:$V$22)/SUM($V$19:$V$29)</f>
        <v>0.27398995958878469</v>
      </c>
      <c r="S19" s="752" t="s">
        <v>2108</v>
      </c>
      <c r="T19" s="752" t="s">
        <v>2109</v>
      </c>
      <c r="U19" s="752" t="s">
        <v>2110</v>
      </c>
      <c r="V19" s="755">
        <f>35000000+56720000</f>
        <v>91720000</v>
      </c>
      <c r="W19" s="763" t="s">
        <v>2111</v>
      </c>
      <c r="X19" s="757" t="s">
        <v>216</v>
      </c>
      <c r="Y19" s="753">
        <v>20</v>
      </c>
      <c r="Z19" s="752" t="s">
        <v>94</v>
      </c>
      <c r="AA19" s="758">
        <v>295972</v>
      </c>
      <c r="AB19" s="758">
        <v>294321</v>
      </c>
      <c r="AC19" s="758">
        <v>132302</v>
      </c>
      <c r="AD19" s="758">
        <v>43426</v>
      </c>
      <c r="AE19" s="758">
        <v>313940</v>
      </c>
      <c r="AF19" s="758">
        <v>100625</v>
      </c>
      <c r="AG19" s="758">
        <v>2145</v>
      </c>
      <c r="AH19" s="758">
        <v>12718</v>
      </c>
      <c r="AI19" s="758">
        <v>36</v>
      </c>
      <c r="AJ19" s="758">
        <v>0</v>
      </c>
      <c r="AK19" s="758">
        <v>0</v>
      </c>
      <c r="AL19" s="758">
        <v>0</v>
      </c>
      <c r="AM19" s="758">
        <v>70</v>
      </c>
      <c r="AN19" s="758">
        <v>21944</v>
      </c>
      <c r="AO19" s="758">
        <v>285</v>
      </c>
      <c r="AP19" s="758">
        <f t="shared" ref="AP19:AP52" si="2">+AA19+AB19</f>
        <v>590293</v>
      </c>
      <c r="AQ19" s="759">
        <v>44563</v>
      </c>
      <c r="AR19" s="759">
        <v>44926</v>
      </c>
      <c r="AS19" s="760" t="s">
        <v>2074</v>
      </c>
      <c r="AT19" s="482"/>
    </row>
    <row r="20" spans="1:46" s="483" customFormat="1" ht="107.25" customHeight="1" x14ac:dyDescent="0.25">
      <c r="A20" s="751">
        <v>1</v>
      </c>
      <c r="B20" s="752" t="s">
        <v>960</v>
      </c>
      <c r="C20" s="751">
        <v>23</v>
      </c>
      <c r="D20" s="752" t="s">
        <v>2065</v>
      </c>
      <c r="E20" s="751">
        <v>2301</v>
      </c>
      <c r="F20" s="752" t="s">
        <v>2066</v>
      </c>
      <c r="G20" s="751">
        <v>2301035</v>
      </c>
      <c r="H20" s="752" t="s">
        <v>2105</v>
      </c>
      <c r="I20" s="751">
        <v>2301035</v>
      </c>
      <c r="J20" s="752" t="s">
        <v>2105</v>
      </c>
      <c r="K20" s="751">
        <v>230103500</v>
      </c>
      <c r="L20" s="752" t="s">
        <v>2106</v>
      </c>
      <c r="M20" s="751">
        <v>230103500</v>
      </c>
      <c r="N20" s="752" t="s">
        <v>2106</v>
      </c>
      <c r="O20" s="751">
        <v>40</v>
      </c>
      <c r="P20" s="753">
        <v>2020003630139</v>
      </c>
      <c r="Q20" s="752" t="s">
        <v>2107</v>
      </c>
      <c r="R20" s="754">
        <f t="shared" ref="R20:R22" si="3">SUM($V$19:$V$22)/SUM($V$19:$V$29)</f>
        <v>0.27398995958878469</v>
      </c>
      <c r="S20" s="752" t="s">
        <v>2108</v>
      </c>
      <c r="T20" s="752" t="s">
        <v>2109</v>
      </c>
      <c r="U20" s="752" t="s">
        <v>2112</v>
      </c>
      <c r="V20" s="755">
        <v>1000000</v>
      </c>
      <c r="W20" s="763" t="s">
        <v>2113</v>
      </c>
      <c r="X20" s="762" t="s">
        <v>1916</v>
      </c>
      <c r="Y20" s="753">
        <v>20</v>
      </c>
      <c r="Z20" s="752" t="s">
        <v>94</v>
      </c>
      <c r="AA20" s="758">
        <v>295972</v>
      </c>
      <c r="AB20" s="758">
        <v>294321</v>
      </c>
      <c r="AC20" s="758">
        <v>132302</v>
      </c>
      <c r="AD20" s="758">
        <v>43426</v>
      </c>
      <c r="AE20" s="758">
        <v>313940</v>
      </c>
      <c r="AF20" s="758">
        <v>100625</v>
      </c>
      <c r="AG20" s="758">
        <v>2145</v>
      </c>
      <c r="AH20" s="758">
        <v>12718</v>
      </c>
      <c r="AI20" s="758">
        <v>36</v>
      </c>
      <c r="AJ20" s="758">
        <v>0</v>
      </c>
      <c r="AK20" s="758">
        <v>0</v>
      </c>
      <c r="AL20" s="758">
        <v>0</v>
      </c>
      <c r="AM20" s="758">
        <v>70</v>
      </c>
      <c r="AN20" s="758">
        <v>21944</v>
      </c>
      <c r="AO20" s="758">
        <v>285</v>
      </c>
      <c r="AP20" s="758">
        <f t="shared" si="2"/>
        <v>590293</v>
      </c>
      <c r="AQ20" s="759">
        <v>44563</v>
      </c>
      <c r="AR20" s="759">
        <v>44926</v>
      </c>
      <c r="AS20" s="760" t="s">
        <v>2074</v>
      </c>
      <c r="AT20" s="482"/>
    </row>
    <row r="21" spans="1:46" s="483" customFormat="1" ht="107.25" customHeight="1" x14ac:dyDescent="0.25">
      <c r="A21" s="751">
        <v>1</v>
      </c>
      <c r="B21" s="752" t="s">
        <v>960</v>
      </c>
      <c r="C21" s="751">
        <v>23</v>
      </c>
      <c r="D21" s="752" t="s">
        <v>2065</v>
      </c>
      <c r="E21" s="751">
        <v>2301</v>
      </c>
      <c r="F21" s="752" t="s">
        <v>2066</v>
      </c>
      <c r="G21" s="751">
        <v>2301035</v>
      </c>
      <c r="H21" s="752" t="s">
        <v>2105</v>
      </c>
      <c r="I21" s="751">
        <v>2301035</v>
      </c>
      <c r="J21" s="752" t="s">
        <v>2105</v>
      </c>
      <c r="K21" s="751">
        <v>230103500</v>
      </c>
      <c r="L21" s="752" t="s">
        <v>2106</v>
      </c>
      <c r="M21" s="751">
        <v>230103500</v>
      </c>
      <c r="N21" s="752" t="s">
        <v>2106</v>
      </c>
      <c r="O21" s="751">
        <v>40</v>
      </c>
      <c r="P21" s="753">
        <v>2020003630139</v>
      </c>
      <c r="Q21" s="752" t="s">
        <v>2107</v>
      </c>
      <c r="R21" s="754">
        <f t="shared" si="3"/>
        <v>0.27398995958878469</v>
      </c>
      <c r="S21" s="752" t="s">
        <v>2108</v>
      </c>
      <c r="T21" s="752" t="s">
        <v>2109</v>
      </c>
      <c r="U21" s="752" t="s">
        <v>2112</v>
      </c>
      <c r="V21" s="755">
        <v>10000000</v>
      </c>
      <c r="W21" s="763" t="s">
        <v>2114</v>
      </c>
      <c r="X21" s="762" t="s">
        <v>1916</v>
      </c>
      <c r="Y21" s="753">
        <v>88</v>
      </c>
      <c r="Z21" s="752" t="s">
        <v>2115</v>
      </c>
      <c r="AA21" s="758">
        <v>295972</v>
      </c>
      <c r="AB21" s="758">
        <v>294321</v>
      </c>
      <c r="AC21" s="758">
        <v>132302</v>
      </c>
      <c r="AD21" s="758">
        <v>43426</v>
      </c>
      <c r="AE21" s="758">
        <v>313940</v>
      </c>
      <c r="AF21" s="758">
        <v>100625</v>
      </c>
      <c r="AG21" s="758">
        <v>2145</v>
      </c>
      <c r="AH21" s="758">
        <v>12718</v>
      </c>
      <c r="AI21" s="758">
        <v>36</v>
      </c>
      <c r="AJ21" s="758">
        <v>0</v>
      </c>
      <c r="AK21" s="758">
        <v>0</v>
      </c>
      <c r="AL21" s="758">
        <v>0</v>
      </c>
      <c r="AM21" s="758">
        <v>70</v>
      </c>
      <c r="AN21" s="758">
        <v>21944</v>
      </c>
      <c r="AO21" s="758">
        <v>285</v>
      </c>
      <c r="AP21" s="758">
        <f t="shared" si="2"/>
        <v>590293</v>
      </c>
      <c r="AQ21" s="759">
        <v>44563</v>
      </c>
      <c r="AR21" s="759">
        <v>44926</v>
      </c>
      <c r="AS21" s="760" t="s">
        <v>2074</v>
      </c>
      <c r="AT21" s="482"/>
    </row>
    <row r="22" spans="1:46" s="483" customFormat="1" ht="107.25" customHeight="1" x14ac:dyDescent="0.25">
      <c r="A22" s="751">
        <v>1</v>
      </c>
      <c r="B22" s="752" t="s">
        <v>960</v>
      </c>
      <c r="C22" s="751">
        <v>23</v>
      </c>
      <c r="D22" s="752" t="s">
        <v>2065</v>
      </c>
      <c r="E22" s="751">
        <v>2301</v>
      </c>
      <c r="F22" s="752" t="s">
        <v>2066</v>
      </c>
      <c r="G22" s="751">
        <v>2301035</v>
      </c>
      <c r="H22" s="752" t="s">
        <v>2105</v>
      </c>
      <c r="I22" s="751">
        <v>2301035</v>
      </c>
      <c r="J22" s="752" t="s">
        <v>2105</v>
      </c>
      <c r="K22" s="751">
        <v>230103500</v>
      </c>
      <c r="L22" s="752" t="s">
        <v>2106</v>
      </c>
      <c r="M22" s="751">
        <v>230103500</v>
      </c>
      <c r="N22" s="752" t="s">
        <v>2106</v>
      </c>
      <c r="O22" s="751">
        <v>40</v>
      </c>
      <c r="P22" s="753">
        <v>2020003630139</v>
      </c>
      <c r="Q22" s="752" t="s">
        <v>2107</v>
      </c>
      <c r="R22" s="754">
        <f t="shared" si="3"/>
        <v>0.27398995958878469</v>
      </c>
      <c r="S22" s="752" t="s">
        <v>2108</v>
      </c>
      <c r="T22" s="752" t="s">
        <v>2109</v>
      </c>
      <c r="U22" s="752" t="s">
        <v>2116</v>
      </c>
      <c r="V22" s="755">
        <v>40000000</v>
      </c>
      <c r="W22" s="763" t="s">
        <v>2117</v>
      </c>
      <c r="X22" s="762" t="s">
        <v>2118</v>
      </c>
      <c r="Y22" s="753">
        <v>88</v>
      </c>
      <c r="Z22" s="752" t="s">
        <v>2115</v>
      </c>
      <c r="AA22" s="758">
        <v>295972</v>
      </c>
      <c r="AB22" s="758">
        <v>294321</v>
      </c>
      <c r="AC22" s="758">
        <v>132302</v>
      </c>
      <c r="AD22" s="758">
        <v>43426</v>
      </c>
      <c r="AE22" s="758">
        <v>313940</v>
      </c>
      <c r="AF22" s="758">
        <v>100625</v>
      </c>
      <c r="AG22" s="758">
        <v>2145</v>
      </c>
      <c r="AH22" s="758">
        <v>12718</v>
      </c>
      <c r="AI22" s="758">
        <v>36</v>
      </c>
      <c r="AJ22" s="758">
        <v>0</v>
      </c>
      <c r="AK22" s="758">
        <v>0</v>
      </c>
      <c r="AL22" s="758">
        <v>0</v>
      </c>
      <c r="AM22" s="758">
        <v>70</v>
      </c>
      <c r="AN22" s="758">
        <v>21944</v>
      </c>
      <c r="AO22" s="758">
        <v>285</v>
      </c>
      <c r="AP22" s="758">
        <f t="shared" si="2"/>
        <v>590293</v>
      </c>
      <c r="AQ22" s="759">
        <v>44563</v>
      </c>
      <c r="AR22" s="759">
        <v>44926</v>
      </c>
      <c r="AS22" s="760" t="s">
        <v>2074</v>
      </c>
      <c r="AT22" s="482"/>
    </row>
    <row r="23" spans="1:46" s="483" customFormat="1" ht="107.25" customHeight="1" x14ac:dyDescent="0.25">
      <c r="A23" s="751">
        <v>1</v>
      </c>
      <c r="B23" s="752" t="s">
        <v>960</v>
      </c>
      <c r="C23" s="751">
        <v>23</v>
      </c>
      <c r="D23" s="752" t="s">
        <v>2065</v>
      </c>
      <c r="E23" s="751">
        <v>2301</v>
      </c>
      <c r="F23" s="752" t="s">
        <v>2066</v>
      </c>
      <c r="G23" s="751">
        <v>2301015</v>
      </c>
      <c r="H23" s="752" t="s">
        <v>2119</v>
      </c>
      <c r="I23" s="751">
        <v>2301015</v>
      </c>
      <c r="J23" s="752" t="s">
        <v>2119</v>
      </c>
      <c r="K23" s="751">
        <v>230101500</v>
      </c>
      <c r="L23" s="752" t="s">
        <v>2120</v>
      </c>
      <c r="M23" s="751">
        <v>230101500</v>
      </c>
      <c r="N23" s="752" t="s">
        <v>2120</v>
      </c>
      <c r="O23" s="751">
        <v>3</v>
      </c>
      <c r="P23" s="753">
        <v>2020003630139</v>
      </c>
      <c r="Q23" s="752" t="s">
        <v>2107</v>
      </c>
      <c r="R23" s="754">
        <f t="shared" ref="R23:R27" si="4">V23/SUM($V$19:$V$29)</f>
        <v>5.9896908206068404E-2</v>
      </c>
      <c r="S23" s="752" t="s">
        <v>2108</v>
      </c>
      <c r="T23" s="752" t="s">
        <v>2121</v>
      </c>
      <c r="U23" s="752" t="s">
        <v>2122</v>
      </c>
      <c r="V23" s="755">
        <f>18000000+13200000</f>
        <v>31200000</v>
      </c>
      <c r="W23" s="763" t="s">
        <v>2123</v>
      </c>
      <c r="X23" s="757" t="s">
        <v>216</v>
      </c>
      <c r="Y23" s="753">
        <v>20</v>
      </c>
      <c r="Z23" s="752" t="s">
        <v>94</v>
      </c>
      <c r="AA23" s="758">
        <v>295972</v>
      </c>
      <c r="AB23" s="758">
        <v>294321</v>
      </c>
      <c r="AC23" s="758">
        <v>132302</v>
      </c>
      <c r="AD23" s="758">
        <v>43426</v>
      </c>
      <c r="AE23" s="758">
        <v>313940</v>
      </c>
      <c r="AF23" s="758">
        <v>100625</v>
      </c>
      <c r="AG23" s="758">
        <v>2145</v>
      </c>
      <c r="AH23" s="758">
        <v>12718</v>
      </c>
      <c r="AI23" s="758">
        <v>36</v>
      </c>
      <c r="AJ23" s="758">
        <v>0</v>
      </c>
      <c r="AK23" s="758">
        <v>0</v>
      </c>
      <c r="AL23" s="758">
        <v>0</v>
      </c>
      <c r="AM23" s="758">
        <v>70</v>
      </c>
      <c r="AN23" s="758">
        <v>21944</v>
      </c>
      <c r="AO23" s="758">
        <v>285</v>
      </c>
      <c r="AP23" s="758">
        <f t="shared" si="2"/>
        <v>590293</v>
      </c>
      <c r="AQ23" s="759">
        <v>44563</v>
      </c>
      <c r="AR23" s="759">
        <v>44926</v>
      </c>
      <c r="AS23" s="760" t="s">
        <v>2074</v>
      </c>
      <c r="AT23" s="482"/>
    </row>
    <row r="24" spans="1:46" s="483" customFormat="1" ht="107.25" customHeight="1" x14ac:dyDescent="0.25">
      <c r="A24" s="751">
        <v>1</v>
      </c>
      <c r="B24" s="752" t="s">
        <v>960</v>
      </c>
      <c r="C24" s="751">
        <v>23</v>
      </c>
      <c r="D24" s="752" t="s">
        <v>2065</v>
      </c>
      <c r="E24" s="751">
        <v>2301</v>
      </c>
      <c r="F24" s="752" t="s">
        <v>2066</v>
      </c>
      <c r="G24" s="751">
        <v>2301030</v>
      </c>
      <c r="H24" s="752" t="s">
        <v>2124</v>
      </c>
      <c r="I24" s="751">
        <v>2301030</v>
      </c>
      <c r="J24" s="752" t="s">
        <v>2124</v>
      </c>
      <c r="K24" s="751">
        <v>230103000</v>
      </c>
      <c r="L24" s="752" t="s">
        <v>2125</v>
      </c>
      <c r="M24" s="751">
        <v>230103000</v>
      </c>
      <c r="N24" s="752" t="s">
        <v>2125</v>
      </c>
      <c r="O24" s="751">
        <v>7000</v>
      </c>
      <c r="P24" s="753">
        <v>2020003630139</v>
      </c>
      <c r="Q24" s="752" t="s">
        <v>2107</v>
      </c>
      <c r="R24" s="754">
        <f>SUM($V$24:$V$26)/SUM($V$19:$V$29)</f>
        <v>0.59700131504429876</v>
      </c>
      <c r="S24" s="752" t="s">
        <v>2108</v>
      </c>
      <c r="T24" s="752" t="s">
        <v>2126</v>
      </c>
      <c r="U24" s="752" t="s">
        <v>2127</v>
      </c>
      <c r="V24" s="755">
        <v>140000000</v>
      </c>
      <c r="W24" s="763" t="s">
        <v>2128</v>
      </c>
      <c r="X24" s="757" t="s">
        <v>216</v>
      </c>
      <c r="Y24" s="753">
        <v>88</v>
      </c>
      <c r="Z24" s="752" t="s">
        <v>2115</v>
      </c>
      <c r="AA24" s="758">
        <v>295972</v>
      </c>
      <c r="AB24" s="758">
        <v>294321</v>
      </c>
      <c r="AC24" s="758">
        <v>132302</v>
      </c>
      <c r="AD24" s="758">
        <v>43426</v>
      </c>
      <c r="AE24" s="758">
        <v>313940</v>
      </c>
      <c r="AF24" s="758">
        <v>100625</v>
      </c>
      <c r="AG24" s="758">
        <v>2145</v>
      </c>
      <c r="AH24" s="758">
        <v>12718</v>
      </c>
      <c r="AI24" s="758">
        <v>36</v>
      </c>
      <c r="AJ24" s="758">
        <v>0</v>
      </c>
      <c r="AK24" s="758">
        <v>0</v>
      </c>
      <c r="AL24" s="758">
        <v>0</v>
      </c>
      <c r="AM24" s="758">
        <v>70</v>
      </c>
      <c r="AN24" s="758">
        <v>21944</v>
      </c>
      <c r="AO24" s="758">
        <v>285</v>
      </c>
      <c r="AP24" s="758">
        <f t="shared" si="2"/>
        <v>590293</v>
      </c>
      <c r="AQ24" s="759">
        <v>44563</v>
      </c>
      <c r="AR24" s="759">
        <v>44926</v>
      </c>
      <c r="AS24" s="760" t="s">
        <v>2074</v>
      </c>
      <c r="AT24" s="482"/>
    </row>
    <row r="25" spans="1:46" s="483" customFormat="1" ht="107.25" customHeight="1" x14ac:dyDescent="0.25">
      <c r="A25" s="751">
        <v>1</v>
      </c>
      <c r="B25" s="752" t="s">
        <v>960</v>
      </c>
      <c r="C25" s="751">
        <v>23</v>
      </c>
      <c r="D25" s="752" t="s">
        <v>2065</v>
      </c>
      <c r="E25" s="751">
        <v>2301</v>
      </c>
      <c r="F25" s="752" t="s">
        <v>2066</v>
      </c>
      <c r="G25" s="751">
        <v>2301030</v>
      </c>
      <c r="H25" s="752" t="s">
        <v>2124</v>
      </c>
      <c r="I25" s="751">
        <v>2301030</v>
      </c>
      <c r="J25" s="752" t="s">
        <v>2124</v>
      </c>
      <c r="K25" s="751">
        <v>230103000</v>
      </c>
      <c r="L25" s="752" t="s">
        <v>2125</v>
      </c>
      <c r="M25" s="751">
        <v>230103000</v>
      </c>
      <c r="N25" s="752" t="s">
        <v>2125</v>
      </c>
      <c r="O25" s="751">
        <v>7000</v>
      </c>
      <c r="P25" s="753">
        <v>2020003630139</v>
      </c>
      <c r="Q25" s="752" t="s">
        <v>2107</v>
      </c>
      <c r="R25" s="754">
        <f t="shared" ref="R25:R26" si="5">SUM($V$24:$V$26)/SUM($V$19:$V$29)</f>
        <v>0.59700131504429876</v>
      </c>
      <c r="S25" s="752" t="s">
        <v>2108</v>
      </c>
      <c r="T25" s="752" t="s">
        <v>2126</v>
      </c>
      <c r="U25" s="752" t="s">
        <v>2127</v>
      </c>
      <c r="V25" s="755">
        <f>110915000+55060000</f>
        <v>165975000</v>
      </c>
      <c r="W25" s="763" t="s">
        <v>2129</v>
      </c>
      <c r="X25" s="757" t="s">
        <v>216</v>
      </c>
      <c r="Y25" s="753">
        <v>20</v>
      </c>
      <c r="Z25" s="752" t="s">
        <v>94</v>
      </c>
      <c r="AA25" s="758">
        <v>295972</v>
      </c>
      <c r="AB25" s="758">
        <v>294321</v>
      </c>
      <c r="AC25" s="758">
        <v>132302</v>
      </c>
      <c r="AD25" s="758">
        <v>43426</v>
      </c>
      <c r="AE25" s="758">
        <v>313940</v>
      </c>
      <c r="AF25" s="758">
        <v>100625</v>
      </c>
      <c r="AG25" s="758">
        <v>2145</v>
      </c>
      <c r="AH25" s="758">
        <v>12718</v>
      </c>
      <c r="AI25" s="758">
        <v>36</v>
      </c>
      <c r="AJ25" s="758">
        <v>0</v>
      </c>
      <c r="AK25" s="758">
        <v>0</v>
      </c>
      <c r="AL25" s="758">
        <v>0</v>
      </c>
      <c r="AM25" s="758">
        <v>70</v>
      </c>
      <c r="AN25" s="758">
        <v>21944</v>
      </c>
      <c r="AO25" s="758">
        <v>285</v>
      </c>
      <c r="AP25" s="758">
        <f t="shared" si="2"/>
        <v>590293</v>
      </c>
      <c r="AQ25" s="759">
        <v>44563</v>
      </c>
      <c r="AR25" s="759">
        <v>44926</v>
      </c>
      <c r="AS25" s="760" t="s">
        <v>2074</v>
      </c>
      <c r="AT25" s="482"/>
    </row>
    <row r="26" spans="1:46" s="483" customFormat="1" ht="107.25" customHeight="1" x14ac:dyDescent="0.25">
      <c r="A26" s="751">
        <v>1</v>
      </c>
      <c r="B26" s="752" t="s">
        <v>960</v>
      </c>
      <c r="C26" s="751">
        <v>23</v>
      </c>
      <c r="D26" s="752" t="s">
        <v>2065</v>
      </c>
      <c r="E26" s="751">
        <v>2301</v>
      </c>
      <c r="F26" s="752" t="s">
        <v>2066</v>
      </c>
      <c r="G26" s="751">
        <v>2301030</v>
      </c>
      <c r="H26" s="752" t="s">
        <v>2124</v>
      </c>
      <c r="I26" s="751">
        <v>2301030</v>
      </c>
      <c r="J26" s="752" t="s">
        <v>2124</v>
      </c>
      <c r="K26" s="751">
        <v>230103000</v>
      </c>
      <c r="L26" s="752" t="s">
        <v>2125</v>
      </c>
      <c r="M26" s="751">
        <v>230103000</v>
      </c>
      <c r="N26" s="752" t="s">
        <v>2125</v>
      </c>
      <c r="O26" s="751">
        <v>7000</v>
      </c>
      <c r="P26" s="753">
        <v>2020003630139</v>
      </c>
      <c r="Q26" s="752" t="s">
        <v>2107</v>
      </c>
      <c r="R26" s="754">
        <f t="shared" si="5"/>
        <v>0.59700131504429876</v>
      </c>
      <c r="S26" s="752" t="s">
        <v>2108</v>
      </c>
      <c r="T26" s="752" t="s">
        <v>2126</v>
      </c>
      <c r="U26" s="752" t="s">
        <v>2130</v>
      </c>
      <c r="V26" s="755">
        <v>5000000</v>
      </c>
      <c r="W26" s="763" t="s">
        <v>2131</v>
      </c>
      <c r="X26" s="762" t="s">
        <v>2132</v>
      </c>
      <c r="Y26" s="753">
        <v>20</v>
      </c>
      <c r="Z26" s="752" t="s">
        <v>94</v>
      </c>
      <c r="AA26" s="758">
        <v>295972</v>
      </c>
      <c r="AB26" s="758">
        <v>294321</v>
      </c>
      <c r="AC26" s="758">
        <v>132302</v>
      </c>
      <c r="AD26" s="758">
        <v>43426</v>
      </c>
      <c r="AE26" s="758">
        <v>313940</v>
      </c>
      <c r="AF26" s="758">
        <v>100625</v>
      </c>
      <c r="AG26" s="758">
        <v>2145</v>
      </c>
      <c r="AH26" s="758">
        <v>12718</v>
      </c>
      <c r="AI26" s="758">
        <v>36</v>
      </c>
      <c r="AJ26" s="758">
        <v>0</v>
      </c>
      <c r="AK26" s="758">
        <v>0</v>
      </c>
      <c r="AL26" s="758">
        <v>0</v>
      </c>
      <c r="AM26" s="758">
        <v>70</v>
      </c>
      <c r="AN26" s="758">
        <v>21944</v>
      </c>
      <c r="AO26" s="758">
        <v>285</v>
      </c>
      <c r="AP26" s="758">
        <f t="shared" si="2"/>
        <v>590293</v>
      </c>
      <c r="AQ26" s="759">
        <v>44563</v>
      </c>
      <c r="AR26" s="759">
        <v>44926</v>
      </c>
      <c r="AS26" s="760" t="s">
        <v>2074</v>
      </c>
      <c r="AT26" s="482"/>
    </row>
    <row r="27" spans="1:46" s="483" customFormat="1" ht="107.25" customHeight="1" x14ac:dyDescent="0.25">
      <c r="A27" s="751">
        <v>1</v>
      </c>
      <c r="B27" s="752" t="s">
        <v>960</v>
      </c>
      <c r="C27" s="751">
        <v>23</v>
      </c>
      <c r="D27" s="752" t="s">
        <v>2065</v>
      </c>
      <c r="E27" s="751">
        <v>2301</v>
      </c>
      <c r="F27" s="752" t="s">
        <v>2066</v>
      </c>
      <c r="G27" s="751">
        <v>2301004</v>
      </c>
      <c r="H27" s="752" t="s">
        <v>2133</v>
      </c>
      <c r="I27" s="751">
        <v>2301004</v>
      </c>
      <c r="J27" s="752" t="s">
        <v>2133</v>
      </c>
      <c r="K27" s="751">
        <v>230100400</v>
      </c>
      <c r="L27" s="752" t="s">
        <v>949</v>
      </c>
      <c r="M27" s="751">
        <v>230100400</v>
      </c>
      <c r="N27" s="752" t="s">
        <v>949</v>
      </c>
      <c r="O27" s="751">
        <v>1</v>
      </c>
      <c r="P27" s="753">
        <v>2020003630139</v>
      </c>
      <c r="Q27" s="752" t="s">
        <v>2107</v>
      </c>
      <c r="R27" s="754">
        <f t="shared" si="4"/>
        <v>3.455590858042408E-2</v>
      </c>
      <c r="S27" s="752" t="s">
        <v>2108</v>
      </c>
      <c r="T27" s="752" t="s">
        <v>2134</v>
      </c>
      <c r="U27" s="752" t="s">
        <v>2135</v>
      </c>
      <c r="V27" s="755">
        <v>18000000</v>
      </c>
      <c r="W27" s="763" t="s">
        <v>2136</v>
      </c>
      <c r="X27" s="757" t="s">
        <v>216</v>
      </c>
      <c r="Y27" s="753">
        <v>20</v>
      </c>
      <c r="Z27" s="752" t="s">
        <v>94</v>
      </c>
      <c r="AA27" s="758">
        <v>295972</v>
      </c>
      <c r="AB27" s="758">
        <v>294321</v>
      </c>
      <c r="AC27" s="758">
        <v>132302</v>
      </c>
      <c r="AD27" s="758">
        <v>43426</v>
      </c>
      <c r="AE27" s="758">
        <v>313940</v>
      </c>
      <c r="AF27" s="758">
        <v>100625</v>
      </c>
      <c r="AG27" s="758">
        <v>2145</v>
      </c>
      <c r="AH27" s="758">
        <v>12718</v>
      </c>
      <c r="AI27" s="758">
        <v>36</v>
      </c>
      <c r="AJ27" s="758">
        <v>0</v>
      </c>
      <c r="AK27" s="758">
        <v>0</v>
      </c>
      <c r="AL27" s="758">
        <v>0</v>
      </c>
      <c r="AM27" s="758">
        <v>70</v>
      </c>
      <c r="AN27" s="758">
        <v>21944</v>
      </c>
      <c r="AO27" s="758">
        <v>285</v>
      </c>
      <c r="AP27" s="758">
        <f t="shared" si="2"/>
        <v>590293</v>
      </c>
      <c r="AQ27" s="759">
        <v>44563</v>
      </c>
      <c r="AR27" s="759">
        <v>44926</v>
      </c>
      <c r="AS27" s="760" t="s">
        <v>2074</v>
      </c>
      <c r="AT27" s="482"/>
    </row>
    <row r="28" spans="1:46" s="483" customFormat="1" ht="107.25" customHeight="1" x14ac:dyDescent="0.25">
      <c r="A28" s="751">
        <v>1</v>
      </c>
      <c r="B28" s="752" t="s">
        <v>960</v>
      </c>
      <c r="C28" s="751">
        <v>23</v>
      </c>
      <c r="D28" s="752" t="s">
        <v>2065</v>
      </c>
      <c r="E28" s="751">
        <v>2301</v>
      </c>
      <c r="F28" s="752" t="s">
        <v>2066</v>
      </c>
      <c r="G28" s="751">
        <v>2301042</v>
      </c>
      <c r="H28" s="752" t="s">
        <v>2137</v>
      </c>
      <c r="I28" s="751">
        <v>2301042</v>
      </c>
      <c r="J28" s="752" t="s">
        <v>2137</v>
      </c>
      <c r="K28" s="751">
        <v>230104201</v>
      </c>
      <c r="L28" s="752" t="s">
        <v>2138</v>
      </c>
      <c r="M28" s="751">
        <v>230104201</v>
      </c>
      <c r="N28" s="752" t="s">
        <v>2138</v>
      </c>
      <c r="O28" s="751">
        <v>1</v>
      </c>
      <c r="P28" s="753">
        <v>2020003630139</v>
      </c>
      <c r="Q28" s="752" t="s">
        <v>2107</v>
      </c>
      <c r="R28" s="754">
        <f>SUM($V$28:$V$29)/SUM($V$19:$V$29)</f>
        <v>3.455590858042408E-2</v>
      </c>
      <c r="S28" s="752" t="s">
        <v>2108</v>
      </c>
      <c r="T28" s="752" t="s">
        <v>2139</v>
      </c>
      <c r="U28" s="752" t="s">
        <v>2140</v>
      </c>
      <c r="V28" s="755">
        <v>12000000</v>
      </c>
      <c r="W28" s="763" t="s">
        <v>2141</v>
      </c>
      <c r="X28" s="757" t="s">
        <v>216</v>
      </c>
      <c r="Y28" s="753">
        <v>20</v>
      </c>
      <c r="Z28" s="752" t="s">
        <v>94</v>
      </c>
      <c r="AA28" s="758">
        <v>295972</v>
      </c>
      <c r="AB28" s="758">
        <v>294321</v>
      </c>
      <c r="AC28" s="758">
        <v>132302</v>
      </c>
      <c r="AD28" s="758">
        <v>43426</v>
      </c>
      <c r="AE28" s="758">
        <v>313940</v>
      </c>
      <c r="AF28" s="758">
        <v>100625</v>
      </c>
      <c r="AG28" s="758">
        <v>2145</v>
      </c>
      <c r="AH28" s="758">
        <v>12718</v>
      </c>
      <c r="AI28" s="758">
        <v>36</v>
      </c>
      <c r="AJ28" s="758">
        <v>0</v>
      </c>
      <c r="AK28" s="758">
        <v>0</v>
      </c>
      <c r="AL28" s="758">
        <v>0</v>
      </c>
      <c r="AM28" s="758">
        <v>70</v>
      </c>
      <c r="AN28" s="758">
        <v>21944</v>
      </c>
      <c r="AO28" s="758">
        <v>285</v>
      </c>
      <c r="AP28" s="758">
        <f t="shared" si="2"/>
        <v>590293</v>
      </c>
      <c r="AQ28" s="759">
        <v>44563</v>
      </c>
      <c r="AR28" s="759">
        <v>44926</v>
      </c>
      <c r="AS28" s="760" t="s">
        <v>2074</v>
      </c>
      <c r="AT28" s="482"/>
    </row>
    <row r="29" spans="1:46" s="483" customFormat="1" ht="107.25" customHeight="1" x14ac:dyDescent="0.25">
      <c r="A29" s="751">
        <v>1</v>
      </c>
      <c r="B29" s="752" t="s">
        <v>960</v>
      </c>
      <c r="C29" s="751">
        <v>23</v>
      </c>
      <c r="D29" s="752" t="s">
        <v>2065</v>
      </c>
      <c r="E29" s="751">
        <v>2301</v>
      </c>
      <c r="F29" s="752" t="s">
        <v>2066</v>
      </c>
      <c r="G29" s="751">
        <v>2301042</v>
      </c>
      <c r="H29" s="752" t="s">
        <v>2137</v>
      </c>
      <c r="I29" s="751">
        <v>2301042</v>
      </c>
      <c r="J29" s="752" t="s">
        <v>2137</v>
      </c>
      <c r="K29" s="751">
        <v>230104201</v>
      </c>
      <c r="L29" s="752" t="s">
        <v>2138</v>
      </c>
      <c r="M29" s="751">
        <v>230104201</v>
      </c>
      <c r="N29" s="752" t="s">
        <v>2138</v>
      </c>
      <c r="O29" s="751">
        <v>1</v>
      </c>
      <c r="P29" s="753">
        <v>2020003630139</v>
      </c>
      <c r="Q29" s="752" t="s">
        <v>2107</v>
      </c>
      <c r="R29" s="754">
        <f>SUM($V$28:$V$29)/SUM($V$19:$V$29)</f>
        <v>3.455590858042408E-2</v>
      </c>
      <c r="S29" s="752" t="s">
        <v>2108</v>
      </c>
      <c r="T29" s="752" t="s">
        <v>2139</v>
      </c>
      <c r="U29" s="752" t="s">
        <v>2142</v>
      </c>
      <c r="V29" s="755">
        <v>6000000</v>
      </c>
      <c r="W29" s="763" t="s">
        <v>2143</v>
      </c>
      <c r="X29" s="762" t="s">
        <v>1916</v>
      </c>
      <c r="Y29" s="753">
        <v>20</v>
      </c>
      <c r="Z29" s="752" t="s">
        <v>94</v>
      </c>
      <c r="AA29" s="758">
        <v>295972</v>
      </c>
      <c r="AB29" s="758">
        <v>294321</v>
      </c>
      <c r="AC29" s="758">
        <v>132302</v>
      </c>
      <c r="AD29" s="758">
        <v>43426</v>
      </c>
      <c r="AE29" s="758">
        <v>313940</v>
      </c>
      <c r="AF29" s="758">
        <v>100625</v>
      </c>
      <c r="AG29" s="758">
        <v>2145</v>
      </c>
      <c r="AH29" s="758">
        <v>12718</v>
      </c>
      <c r="AI29" s="758">
        <v>36</v>
      </c>
      <c r="AJ29" s="758">
        <v>0</v>
      </c>
      <c r="AK29" s="758">
        <v>0</v>
      </c>
      <c r="AL29" s="758">
        <v>0</v>
      </c>
      <c r="AM29" s="758">
        <v>70</v>
      </c>
      <c r="AN29" s="758">
        <v>21944</v>
      </c>
      <c r="AO29" s="758">
        <v>285</v>
      </c>
      <c r="AP29" s="758">
        <f t="shared" si="2"/>
        <v>590293</v>
      </c>
      <c r="AQ29" s="759">
        <v>44563</v>
      </c>
      <c r="AR29" s="759">
        <v>44926</v>
      </c>
      <c r="AS29" s="760" t="s">
        <v>2074</v>
      </c>
      <c r="AT29" s="482"/>
    </row>
    <row r="30" spans="1:46" s="483" customFormat="1" ht="107.25" customHeight="1" x14ac:dyDescent="0.25">
      <c r="A30" s="753">
        <v>1</v>
      </c>
      <c r="B30" s="764" t="s">
        <v>960</v>
      </c>
      <c r="C30" s="753">
        <v>23</v>
      </c>
      <c r="D30" s="764" t="s">
        <v>2065</v>
      </c>
      <c r="E30" s="751">
        <v>2302</v>
      </c>
      <c r="F30" s="764" t="s">
        <v>2144</v>
      </c>
      <c r="G30" s="751">
        <v>2302042</v>
      </c>
      <c r="H30" s="764" t="s">
        <v>2145</v>
      </c>
      <c r="I30" s="751">
        <v>2302042</v>
      </c>
      <c r="J30" s="764" t="s">
        <v>2145</v>
      </c>
      <c r="K30" s="751">
        <v>230204200</v>
      </c>
      <c r="L30" s="764" t="s">
        <v>2146</v>
      </c>
      <c r="M30" s="751">
        <v>230204200</v>
      </c>
      <c r="N30" s="764" t="s">
        <v>2146</v>
      </c>
      <c r="O30" s="751">
        <v>1</v>
      </c>
      <c r="P30" s="753">
        <v>2020003630039</v>
      </c>
      <c r="Q30" s="764" t="s">
        <v>2147</v>
      </c>
      <c r="R30" s="754">
        <f>SUM($V$30:$V$31)/SUM($V$30:$V$38)</f>
        <v>9.2592592592592587E-2</v>
      </c>
      <c r="S30" s="764" t="s">
        <v>2148</v>
      </c>
      <c r="T30" s="764" t="s">
        <v>2149</v>
      </c>
      <c r="U30" s="764" t="s">
        <v>2150</v>
      </c>
      <c r="V30" s="755">
        <v>16000000</v>
      </c>
      <c r="W30" s="763" t="s">
        <v>2151</v>
      </c>
      <c r="X30" s="757" t="s">
        <v>216</v>
      </c>
      <c r="Y30" s="753">
        <v>20</v>
      </c>
      <c r="Z30" s="752" t="s">
        <v>94</v>
      </c>
      <c r="AA30" s="758">
        <v>295972</v>
      </c>
      <c r="AB30" s="758">
        <v>294321</v>
      </c>
      <c r="AC30" s="758">
        <v>132302</v>
      </c>
      <c r="AD30" s="758">
        <v>43426</v>
      </c>
      <c r="AE30" s="758">
        <v>313940</v>
      </c>
      <c r="AF30" s="758">
        <v>100625</v>
      </c>
      <c r="AG30" s="758">
        <v>2145</v>
      </c>
      <c r="AH30" s="758">
        <v>12718</v>
      </c>
      <c r="AI30" s="758">
        <v>36</v>
      </c>
      <c r="AJ30" s="758">
        <v>0</v>
      </c>
      <c r="AK30" s="758">
        <v>0</v>
      </c>
      <c r="AL30" s="758">
        <v>0</v>
      </c>
      <c r="AM30" s="758">
        <v>70</v>
      </c>
      <c r="AN30" s="758">
        <v>21944</v>
      </c>
      <c r="AO30" s="758">
        <v>285</v>
      </c>
      <c r="AP30" s="758">
        <f t="shared" si="2"/>
        <v>590293</v>
      </c>
      <c r="AQ30" s="759">
        <v>44563</v>
      </c>
      <c r="AR30" s="759">
        <v>44926</v>
      </c>
      <c r="AS30" s="760" t="s">
        <v>2074</v>
      </c>
      <c r="AT30" s="482"/>
    </row>
    <row r="31" spans="1:46" s="483" customFormat="1" ht="107.25" customHeight="1" x14ac:dyDescent="0.25">
      <c r="A31" s="751">
        <v>1</v>
      </c>
      <c r="B31" s="752" t="s">
        <v>960</v>
      </c>
      <c r="C31" s="751">
        <v>23</v>
      </c>
      <c r="D31" s="752" t="s">
        <v>2065</v>
      </c>
      <c r="E31" s="751">
        <v>2302</v>
      </c>
      <c r="F31" s="752" t="s">
        <v>2144</v>
      </c>
      <c r="G31" s="751">
        <v>2302042</v>
      </c>
      <c r="H31" s="752" t="s">
        <v>2145</v>
      </c>
      <c r="I31" s="751">
        <v>2302042</v>
      </c>
      <c r="J31" s="752" t="s">
        <v>2145</v>
      </c>
      <c r="K31" s="751">
        <v>230204200</v>
      </c>
      <c r="L31" s="752" t="s">
        <v>2146</v>
      </c>
      <c r="M31" s="751">
        <v>230204200</v>
      </c>
      <c r="N31" s="752" t="s">
        <v>2146</v>
      </c>
      <c r="O31" s="751">
        <v>1</v>
      </c>
      <c r="P31" s="753">
        <v>2020003630039</v>
      </c>
      <c r="Q31" s="752" t="s">
        <v>2147</v>
      </c>
      <c r="R31" s="754">
        <f>SUM($V$30:$V$31)/SUM($V$30:$V$38)</f>
        <v>9.2592592592592587E-2</v>
      </c>
      <c r="S31" s="752" t="s">
        <v>2148</v>
      </c>
      <c r="T31" s="752" t="s">
        <v>2149</v>
      </c>
      <c r="U31" s="752" t="s">
        <v>2152</v>
      </c>
      <c r="V31" s="755">
        <v>4000000</v>
      </c>
      <c r="W31" s="763" t="s">
        <v>2153</v>
      </c>
      <c r="X31" s="762" t="s">
        <v>516</v>
      </c>
      <c r="Y31" s="753">
        <v>20</v>
      </c>
      <c r="Z31" s="752" t="s">
        <v>94</v>
      </c>
      <c r="AA31" s="758">
        <v>295972</v>
      </c>
      <c r="AB31" s="758">
        <v>294321</v>
      </c>
      <c r="AC31" s="758">
        <v>132302</v>
      </c>
      <c r="AD31" s="758">
        <v>43426</v>
      </c>
      <c r="AE31" s="758">
        <v>313940</v>
      </c>
      <c r="AF31" s="758">
        <v>100625</v>
      </c>
      <c r="AG31" s="758">
        <v>2145</v>
      </c>
      <c r="AH31" s="758">
        <v>12718</v>
      </c>
      <c r="AI31" s="758">
        <v>36</v>
      </c>
      <c r="AJ31" s="758">
        <v>0</v>
      </c>
      <c r="AK31" s="758">
        <v>0</v>
      </c>
      <c r="AL31" s="758">
        <v>0</v>
      </c>
      <c r="AM31" s="758">
        <v>70</v>
      </c>
      <c r="AN31" s="758">
        <v>21944</v>
      </c>
      <c r="AO31" s="758">
        <v>285</v>
      </c>
      <c r="AP31" s="758">
        <f t="shared" si="2"/>
        <v>590293</v>
      </c>
      <c r="AQ31" s="759">
        <v>44563</v>
      </c>
      <c r="AR31" s="759">
        <v>44926</v>
      </c>
      <c r="AS31" s="760" t="s">
        <v>2074</v>
      </c>
      <c r="AT31" s="482"/>
    </row>
    <row r="32" spans="1:46" s="483" customFormat="1" ht="107.25" customHeight="1" x14ac:dyDescent="0.25">
      <c r="A32" s="751">
        <v>1</v>
      </c>
      <c r="B32" s="752" t="s">
        <v>960</v>
      </c>
      <c r="C32" s="751">
        <v>23</v>
      </c>
      <c r="D32" s="752" t="s">
        <v>2065</v>
      </c>
      <c r="E32" s="751">
        <v>2302</v>
      </c>
      <c r="F32" s="752" t="s">
        <v>2144</v>
      </c>
      <c r="G32" s="751">
        <v>2302022</v>
      </c>
      <c r="H32" s="752" t="s">
        <v>2154</v>
      </c>
      <c r="I32" s="751">
        <v>2302022</v>
      </c>
      <c r="J32" s="752" t="s">
        <v>2154</v>
      </c>
      <c r="K32" s="751">
        <v>230202200</v>
      </c>
      <c r="L32" s="752" t="s">
        <v>2155</v>
      </c>
      <c r="M32" s="751">
        <v>230202200</v>
      </c>
      <c r="N32" s="752" t="s">
        <v>2155</v>
      </c>
      <c r="O32" s="751">
        <v>30</v>
      </c>
      <c r="P32" s="753">
        <v>2020003630039</v>
      </c>
      <c r="Q32" s="752" t="s">
        <v>2147</v>
      </c>
      <c r="R32" s="754">
        <f>SUM($V$32:$V$33)/SUM($V$30:$V$38)</f>
        <v>0.16666666666666666</v>
      </c>
      <c r="S32" s="752" t="s">
        <v>2148</v>
      </c>
      <c r="T32" s="752" t="s">
        <v>2156</v>
      </c>
      <c r="U32" s="752" t="s">
        <v>2157</v>
      </c>
      <c r="V32" s="755">
        <v>35900000</v>
      </c>
      <c r="W32" s="763" t="s">
        <v>2158</v>
      </c>
      <c r="X32" s="757" t="s">
        <v>216</v>
      </c>
      <c r="Y32" s="753">
        <v>20</v>
      </c>
      <c r="Z32" s="752" t="s">
        <v>94</v>
      </c>
      <c r="AA32" s="758">
        <v>295972</v>
      </c>
      <c r="AB32" s="758">
        <v>294321</v>
      </c>
      <c r="AC32" s="758">
        <v>132302</v>
      </c>
      <c r="AD32" s="758">
        <v>43426</v>
      </c>
      <c r="AE32" s="758">
        <v>313940</v>
      </c>
      <c r="AF32" s="758">
        <v>100625</v>
      </c>
      <c r="AG32" s="758">
        <v>2145</v>
      </c>
      <c r="AH32" s="758">
        <v>12718</v>
      </c>
      <c r="AI32" s="758">
        <v>36</v>
      </c>
      <c r="AJ32" s="758">
        <v>0</v>
      </c>
      <c r="AK32" s="758">
        <v>0</v>
      </c>
      <c r="AL32" s="758">
        <v>0</v>
      </c>
      <c r="AM32" s="758">
        <v>70</v>
      </c>
      <c r="AN32" s="758">
        <v>21944</v>
      </c>
      <c r="AO32" s="758">
        <v>285</v>
      </c>
      <c r="AP32" s="758">
        <f t="shared" si="2"/>
        <v>590293</v>
      </c>
      <c r="AQ32" s="759">
        <v>44563</v>
      </c>
      <c r="AR32" s="759">
        <v>44926</v>
      </c>
      <c r="AS32" s="760" t="s">
        <v>2074</v>
      </c>
      <c r="AT32" s="482"/>
    </row>
    <row r="33" spans="1:46" s="483" customFormat="1" ht="107.25" customHeight="1" x14ac:dyDescent="0.25">
      <c r="A33" s="751">
        <v>1</v>
      </c>
      <c r="B33" s="752" t="s">
        <v>960</v>
      </c>
      <c r="C33" s="751">
        <v>23</v>
      </c>
      <c r="D33" s="752" t="s">
        <v>2065</v>
      </c>
      <c r="E33" s="751">
        <v>2302</v>
      </c>
      <c r="F33" s="752" t="s">
        <v>2144</v>
      </c>
      <c r="G33" s="751">
        <v>2302022</v>
      </c>
      <c r="H33" s="752" t="s">
        <v>2154</v>
      </c>
      <c r="I33" s="751">
        <v>2302022</v>
      </c>
      <c r="J33" s="752" t="s">
        <v>2154</v>
      </c>
      <c r="K33" s="751">
        <v>230202200</v>
      </c>
      <c r="L33" s="752" t="s">
        <v>2155</v>
      </c>
      <c r="M33" s="751">
        <v>230202200</v>
      </c>
      <c r="N33" s="752" t="s">
        <v>2155</v>
      </c>
      <c r="O33" s="751">
        <v>30</v>
      </c>
      <c r="P33" s="753">
        <v>2020003630039</v>
      </c>
      <c r="Q33" s="752" t="s">
        <v>2147</v>
      </c>
      <c r="R33" s="754">
        <f>SUM($V$32:$V$33)/SUM($V$30:$V$38)</f>
        <v>0.16666666666666666</v>
      </c>
      <c r="S33" s="752" t="s">
        <v>2148</v>
      </c>
      <c r="T33" s="752" t="s">
        <v>2156</v>
      </c>
      <c r="U33" s="752" t="s">
        <v>2159</v>
      </c>
      <c r="V33" s="755">
        <v>100000</v>
      </c>
      <c r="W33" s="763" t="s">
        <v>2160</v>
      </c>
      <c r="X33" s="762" t="s">
        <v>1916</v>
      </c>
      <c r="Y33" s="753">
        <v>20</v>
      </c>
      <c r="Z33" s="752" t="s">
        <v>94</v>
      </c>
      <c r="AA33" s="758">
        <v>295972</v>
      </c>
      <c r="AB33" s="758">
        <v>294321</v>
      </c>
      <c r="AC33" s="758">
        <v>132302</v>
      </c>
      <c r="AD33" s="758">
        <v>43426</v>
      </c>
      <c r="AE33" s="758">
        <v>313940</v>
      </c>
      <c r="AF33" s="758">
        <v>100625</v>
      </c>
      <c r="AG33" s="758">
        <v>2145</v>
      </c>
      <c r="AH33" s="758">
        <v>12718</v>
      </c>
      <c r="AI33" s="758">
        <v>36</v>
      </c>
      <c r="AJ33" s="758">
        <v>0</v>
      </c>
      <c r="AK33" s="758">
        <v>0</v>
      </c>
      <c r="AL33" s="758">
        <v>0</v>
      </c>
      <c r="AM33" s="758">
        <v>70</v>
      </c>
      <c r="AN33" s="758">
        <v>21944</v>
      </c>
      <c r="AO33" s="758">
        <v>285</v>
      </c>
      <c r="AP33" s="758">
        <f t="shared" si="2"/>
        <v>590293</v>
      </c>
      <c r="AQ33" s="759">
        <v>44563</v>
      </c>
      <c r="AR33" s="759">
        <v>44926</v>
      </c>
      <c r="AS33" s="760" t="s">
        <v>2074</v>
      </c>
      <c r="AT33" s="482"/>
    </row>
    <row r="34" spans="1:46" s="483" customFormat="1" ht="107.25" customHeight="1" x14ac:dyDescent="0.25">
      <c r="A34" s="751">
        <v>1</v>
      </c>
      <c r="B34" s="752" t="s">
        <v>960</v>
      </c>
      <c r="C34" s="751">
        <v>23</v>
      </c>
      <c r="D34" s="752" t="s">
        <v>2065</v>
      </c>
      <c r="E34" s="751">
        <v>2302</v>
      </c>
      <c r="F34" s="752" t="s">
        <v>2144</v>
      </c>
      <c r="G34" s="751">
        <v>2302058</v>
      </c>
      <c r="H34" s="752" t="s">
        <v>2161</v>
      </c>
      <c r="I34" s="751">
        <v>2302058</v>
      </c>
      <c r="J34" s="752" t="s">
        <v>2161</v>
      </c>
      <c r="K34" s="751">
        <v>230205800</v>
      </c>
      <c r="L34" s="752" t="s">
        <v>2162</v>
      </c>
      <c r="M34" s="751">
        <v>230205800</v>
      </c>
      <c r="N34" s="752" t="s">
        <v>2162</v>
      </c>
      <c r="O34" s="751">
        <v>300</v>
      </c>
      <c r="P34" s="753">
        <v>2020003630039</v>
      </c>
      <c r="Q34" s="752" t="s">
        <v>2147</v>
      </c>
      <c r="R34" s="754">
        <f>SUM($V$34:$V$35)/SUM($V$30:$V$38)</f>
        <v>9.2592592592592587E-2</v>
      </c>
      <c r="S34" s="752" t="s">
        <v>2148</v>
      </c>
      <c r="T34" s="752" t="s">
        <v>2163</v>
      </c>
      <c r="U34" s="752" t="s">
        <v>2164</v>
      </c>
      <c r="V34" s="755">
        <v>18000000</v>
      </c>
      <c r="W34" s="763" t="s">
        <v>2165</v>
      </c>
      <c r="X34" s="757" t="s">
        <v>216</v>
      </c>
      <c r="Y34" s="753">
        <v>20</v>
      </c>
      <c r="Z34" s="752" t="s">
        <v>94</v>
      </c>
      <c r="AA34" s="758">
        <v>295972</v>
      </c>
      <c r="AB34" s="758">
        <v>294321</v>
      </c>
      <c r="AC34" s="758">
        <v>132302</v>
      </c>
      <c r="AD34" s="758">
        <v>43426</v>
      </c>
      <c r="AE34" s="758">
        <v>313940</v>
      </c>
      <c r="AF34" s="758">
        <v>100625</v>
      </c>
      <c r="AG34" s="758">
        <v>2145</v>
      </c>
      <c r="AH34" s="758">
        <v>12718</v>
      </c>
      <c r="AI34" s="758">
        <v>36</v>
      </c>
      <c r="AJ34" s="758">
        <v>0</v>
      </c>
      <c r="AK34" s="758">
        <v>0</v>
      </c>
      <c r="AL34" s="758">
        <v>0</v>
      </c>
      <c r="AM34" s="758">
        <v>70</v>
      </c>
      <c r="AN34" s="758">
        <v>21944</v>
      </c>
      <c r="AO34" s="758">
        <v>285</v>
      </c>
      <c r="AP34" s="758">
        <f t="shared" si="2"/>
        <v>590293</v>
      </c>
      <c r="AQ34" s="759">
        <v>44563</v>
      </c>
      <c r="AR34" s="759">
        <v>44926</v>
      </c>
      <c r="AS34" s="760" t="s">
        <v>2074</v>
      </c>
      <c r="AT34" s="482"/>
    </row>
    <row r="35" spans="1:46" s="483" customFormat="1" ht="107.25" customHeight="1" x14ac:dyDescent="0.25">
      <c r="A35" s="751">
        <v>1</v>
      </c>
      <c r="B35" s="752" t="s">
        <v>960</v>
      </c>
      <c r="C35" s="751">
        <v>23</v>
      </c>
      <c r="D35" s="752" t="s">
        <v>2065</v>
      </c>
      <c r="E35" s="751">
        <v>2302</v>
      </c>
      <c r="F35" s="752" t="s">
        <v>2144</v>
      </c>
      <c r="G35" s="751">
        <v>2302058</v>
      </c>
      <c r="H35" s="752" t="s">
        <v>2161</v>
      </c>
      <c r="I35" s="751">
        <v>2302058</v>
      </c>
      <c r="J35" s="752" t="s">
        <v>2161</v>
      </c>
      <c r="K35" s="751">
        <v>230205800</v>
      </c>
      <c r="L35" s="752" t="s">
        <v>2162</v>
      </c>
      <c r="M35" s="751">
        <v>230205800</v>
      </c>
      <c r="N35" s="752" t="s">
        <v>2162</v>
      </c>
      <c r="O35" s="751">
        <v>300</v>
      </c>
      <c r="P35" s="753">
        <v>2020003630039</v>
      </c>
      <c r="Q35" s="752" t="s">
        <v>2147</v>
      </c>
      <c r="R35" s="754">
        <f>SUM($V$34:$V$35)/SUM($V$30:$V$38)</f>
        <v>9.2592592592592587E-2</v>
      </c>
      <c r="S35" s="752" t="s">
        <v>2148</v>
      </c>
      <c r="T35" s="752" t="s">
        <v>2163</v>
      </c>
      <c r="U35" s="752" t="s">
        <v>2166</v>
      </c>
      <c r="V35" s="755">
        <v>2000000</v>
      </c>
      <c r="W35" s="763" t="s">
        <v>2167</v>
      </c>
      <c r="X35" s="762" t="s">
        <v>2168</v>
      </c>
      <c r="Y35" s="753">
        <v>20</v>
      </c>
      <c r="Z35" s="752" t="s">
        <v>94</v>
      </c>
      <c r="AA35" s="758">
        <v>295972</v>
      </c>
      <c r="AB35" s="758">
        <v>294321</v>
      </c>
      <c r="AC35" s="758">
        <v>132302</v>
      </c>
      <c r="AD35" s="758">
        <v>43426</v>
      </c>
      <c r="AE35" s="758">
        <v>313940</v>
      </c>
      <c r="AF35" s="758">
        <v>100625</v>
      </c>
      <c r="AG35" s="758">
        <v>2145</v>
      </c>
      <c r="AH35" s="758">
        <v>12718</v>
      </c>
      <c r="AI35" s="758">
        <v>36</v>
      </c>
      <c r="AJ35" s="758">
        <v>0</v>
      </c>
      <c r="AK35" s="758">
        <v>0</v>
      </c>
      <c r="AL35" s="758">
        <v>0</v>
      </c>
      <c r="AM35" s="758">
        <v>70</v>
      </c>
      <c r="AN35" s="758">
        <v>21944</v>
      </c>
      <c r="AO35" s="758">
        <v>285</v>
      </c>
      <c r="AP35" s="758">
        <f t="shared" si="2"/>
        <v>590293</v>
      </c>
      <c r="AQ35" s="759">
        <v>44563</v>
      </c>
      <c r="AR35" s="759">
        <v>44926</v>
      </c>
      <c r="AS35" s="760" t="s">
        <v>2074</v>
      </c>
      <c r="AT35" s="482"/>
    </row>
    <row r="36" spans="1:46" s="483" customFormat="1" ht="107.25" customHeight="1" x14ac:dyDescent="0.25">
      <c r="A36" s="751">
        <v>1</v>
      </c>
      <c r="B36" s="752" t="s">
        <v>960</v>
      </c>
      <c r="C36" s="751">
        <v>23</v>
      </c>
      <c r="D36" s="752" t="s">
        <v>2065</v>
      </c>
      <c r="E36" s="751">
        <v>2302</v>
      </c>
      <c r="F36" s="752" t="s">
        <v>2144</v>
      </c>
      <c r="G36" s="751">
        <v>2302021</v>
      </c>
      <c r="H36" s="752" t="s">
        <v>2169</v>
      </c>
      <c r="I36" s="751">
        <v>2302021</v>
      </c>
      <c r="J36" s="752" t="s">
        <v>2169</v>
      </c>
      <c r="K36" s="751">
        <v>230202100</v>
      </c>
      <c r="L36" s="752" t="s">
        <v>2170</v>
      </c>
      <c r="M36" s="751">
        <v>230202100</v>
      </c>
      <c r="N36" s="752" t="s">
        <v>2170</v>
      </c>
      <c r="O36" s="751">
        <v>10</v>
      </c>
      <c r="P36" s="753">
        <v>2020003630039</v>
      </c>
      <c r="Q36" s="752" t="s">
        <v>2147</v>
      </c>
      <c r="R36" s="754">
        <f>SUM($V$36:$V$37)/SUM($V$30:$V$38)</f>
        <v>0.55555555555555558</v>
      </c>
      <c r="S36" s="752" t="s">
        <v>2148</v>
      </c>
      <c r="T36" s="752" t="s">
        <v>2171</v>
      </c>
      <c r="U36" s="752" t="s">
        <v>2172</v>
      </c>
      <c r="V36" s="755">
        <v>50000000</v>
      </c>
      <c r="W36" s="763" t="s">
        <v>2173</v>
      </c>
      <c r="X36" s="757" t="s">
        <v>216</v>
      </c>
      <c r="Y36" s="753">
        <v>20</v>
      </c>
      <c r="Z36" s="752" t="s">
        <v>94</v>
      </c>
      <c r="AA36" s="758">
        <v>295972</v>
      </c>
      <c r="AB36" s="758">
        <v>294321</v>
      </c>
      <c r="AC36" s="758">
        <v>132302</v>
      </c>
      <c r="AD36" s="758">
        <v>43426</v>
      </c>
      <c r="AE36" s="758">
        <v>313940</v>
      </c>
      <c r="AF36" s="758">
        <v>100625</v>
      </c>
      <c r="AG36" s="758">
        <v>2145</v>
      </c>
      <c r="AH36" s="758">
        <v>12718</v>
      </c>
      <c r="AI36" s="758">
        <v>36</v>
      </c>
      <c r="AJ36" s="758">
        <v>0</v>
      </c>
      <c r="AK36" s="758">
        <v>0</v>
      </c>
      <c r="AL36" s="758">
        <v>0</v>
      </c>
      <c r="AM36" s="758">
        <v>70</v>
      </c>
      <c r="AN36" s="758">
        <v>21944</v>
      </c>
      <c r="AO36" s="758">
        <v>285</v>
      </c>
      <c r="AP36" s="758">
        <f t="shared" si="2"/>
        <v>590293</v>
      </c>
      <c r="AQ36" s="759">
        <v>44563</v>
      </c>
      <c r="AR36" s="759">
        <v>44926</v>
      </c>
      <c r="AS36" s="760" t="s">
        <v>2074</v>
      </c>
      <c r="AT36" s="482"/>
    </row>
    <row r="37" spans="1:46" s="483" customFormat="1" ht="107.25" customHeight="1" x14ac:dyDescent="0.25">
      <c r="A37" s="751">
        <v>1</v>
      </c>
      <c r="B37" s="752" t="s">
        <v>960</v>
      </c>
      <c r="C37" s="751">
        <v>23</v>
      </c>
      <c r="D37" s="752" t="s">
        <v>2065</v>
      </c>
      <c r="E37" s="751">
        <v>2302</v>
      </c>
      <c r="F37" s="752" t="s">
        <v>2144</v>
      </c>
      <c r="G37" s="751">
        <v>2302021</v>
      </c>
      <c r="H37" s="752" t="s">
        <v>2169</v>
      </c>
      <c r="I37" s="751">
        <v>2302021</v>
      </c>
      <c r="J37" s="752" t="s">
        <v>2169</v>
      </c>
      <c r="K37" s="751">
        <v>230202100</v>
      </c>
      <c r="L37" s="752" t="s">
        <v>2170</v>
      </c>
      <c r="M37" s="751">
        <v>230202100</v>
      </c>
      <c r="N37" s="752" t="s">
        <v>2170</v>
      </c>
      <c r="O37" s="751">
        <v>10</v>
      </c>
      <c r="P37" s="753">
        <v>2020003630039</v>
      </c>
      <c r="Q37" s="752" t="s">
        <v>2147</v>
      </c>
      <c r="R37" s="754">
        <f>SUM($V$36:$V$37)/SUM($V$30:$V$38)</f>
        <v>0.55555555555555558</v>
      </c>
      <c r="S37" s="752" t="s">
        <v>2148</v>
      </c>
      <c r="T37" s="752" t="s">
        <v>2171</v>
      </c>
      <c r="U37" s="752" t="s">
        <v>2172</v>
      </c>
      <c r="V37" s="755">
        <v>70000000</v>
      </c>
      <c r="W37" s="763" t="s">
        <v>2174</v>
      </c>
      <c r="X37" s="757" t="s">
        <v>216</v>
      </c>
      <c r="Y37" s="753">
        <v>88</v>
      </c>
      <c r="Z37" s="752" t="s">
        <v>842</v>
      </c>
      <c r="AA37" s="758">
        <v>295972</v>
      </c>
      <c r="AB37" s="758">
        <v>294321</v>
      </c>
      <c r="AC37" s="758">
        <v>132302</v>
      </c>
      <c r="AD37" s="758">
        <v>43426</v>
      </c>
      <c r="AE37" s="758">
        <v>313940</v>
      </c>
      <c r="AF37" s="758">
        <v>100625</v>
      </c>
      <c r="AG37" s="758">
        <v>2145</v>
      </c>
      <c r="AH37" s="758">
        <v>12718</v>
      </c>
      <c r="AI37" s="758">
        <v>36</v>
      </c>
      <c r="AJ37" s="758">
        <v>0</v>
      </c>
      <c r="AK37" s="758">
        <v>0</v>
      </c>
      <c r="AL37" s="758">
        <v>0</v>
      </c>
      <c r="AM37" s="758">
        <v>70</v>
      </c>
      <c r="AN37" s="758">
        <v>21944</v>
      </c>
      <c r="AO37" s="758">
        <v>285</v>
      </c>
      <c r="AP37" s="758">
        <f t="shared" si="2"/>
        <v>590293</v>
      </c>
      <c r="AQ37" s="759">
        <v>44563</v>
      </c>
      <c r="AR37" s="759">
        <v>44926</v>
      </c>
      <c r="AS37" s="760" t="s">
        <v>2074</v>
      </c>
      <c r="AT37" s="482"/>
    </row>
    <row r="38" spans="1:46" s="483" customFormat="1" ht="107.25" customHeight="1" x14ac:dyDescent="0.25">
      <c r="A38" s="751">
        <v>1</v>
      </c>
      <c r="B38" s="752" t="s">
        <v>960</v>
      </c>
      <c r="C38" s="751">
        <v>23</v>
      </c>
      <c r="D38" s="752" t="s">
        <v>2065</v>
      </c>
      <c r="E38" s="751">
        <v>2302</v>
      </c>
      <c r="F38" s="752" t="s">
        <v>2144</v>
      </c>
      <c r="G38" s="751">
        <v>2302068</v>
      </c>
      <c r="H38" s="752" t="s">
        <v>2175</v>
      </c>
      <c r="I38" s="751">
        <v>2302068</v>
      </c>
      <c r="J38" s="752" t="s">
        <v>2175</v>
      </c>
      <c r="K38" s="751">
        <v>230206800</v>
      </c>
      <c r="L38" s="752" t="s">
        <v>2176</v>
      </c>
      <c r="M38" s="751">
        <v>230206800</v>
      </c>
      <c r="N38" s="752" t="s">
        <v>2176</v>
      </c>
      <c r="O38" s="751">
        <v>60</v>
      </c>
      <c r="P38" s="753">
        <v>2020003630039</v>
      </c>
      <c r="Q38" s="752" t="s">
        <v>2147</v>
      </c>
      <c r="R38" s="754">
        <f t="shared" ref="R38" si="6">V38/SUM($V$30:$V$38)</f>
        <v>9.2592592592592587E-2</v>
      </c>
      <c r="S38" s="752" t="s">
        <v>2148</v>
      </c>
      <c r="T38" s="752" t="s">
        <v>2177</v>
      </c>
      <c r="U38" s="752" t="s">
        <v>2178</v>
      </c>
      <c r="V38" s="755">
        <v>20000000</v>
      </c>
      <c r="W38" s="763" t="s">
        <v>2179</v>
      </c>
      <c r="X38" s="757" t="s">
        <v>216</v>
      </c>
      <c r="Y38" s="753">
        <v>20</v>
      </c>
      <c r="Z38" s="752" t="s">
        <v>94</v>
      </c>
      <c r="AA38" s="758">
        <v>295972</v>
      </c>
      <c r="AB38" s="758">
        <v>294321</v>
      </c>
      <c r="AC38" s="758">
        <v>132302</v>
      </c>
      <c r="AD38" s="758">
        <v>43426</v>
      </c>
      <c r="AE38" s="758">
        <v>313940</v>
      </c>
      <c r="AF38" s="758">
        <v>100625</v>
      </c>
      <c r="AG38" s="758">
        <v>2145</v>
      </c>
      <c r="AH38" s="758">
        <v>12718</v>
      </c>
      <c r="AI38" s="758">
        <v>36</v>
      </c>
      <c r="AJ38" s="758">
        <v>0</v>
      </c>
      <c r="AK38" s="758">
        <v>0</v>
      </c>
      <c r="AL38" s="758">
        <v>0</v>
      </c>
      <c r="AM38" s="758">
        <v>70</v>
      </c>
      <c r="AN38" s="758">
        <v>21944</v>
      </c>
      <c r="AO38" s="758">
        <v>285</v>
      </c>
      <c r="AP38" s="758">
        <f t="shared" si="2"/>
        <v>590293</v>
      </c>
      <c r="AQ38" s="759">
        <v>44563</v>
      </c>
      <c r="AR38" s="759">
        <v>44926</v>
      </c>
      <c r="AS38" s="760" t="s">
        <v>2074</v>
      </c>
      <c r="AT38" s="482"/>
    </row>
    <row r="39" spans="1:46" s="483" customFormat="1" ht="107.25" customHeight="1" x14ac:dyDescent="0.25">
      <c r="A39" s="751">
        <v>4</v>
      </c>
      <c r="B39" s="752" t="s">
        <v>1990</v>
      </c>
      <c r="C39" s="751">
        <v>23</v>
      </c>
      <c r="D39" s="752" t="s">
        <v>2065</v>
      </c>
      <c r="E39" s="751">
        <v>2302</v>
      </c>
      <c r="F39" s="752" t="s">
        <v>2144</v>
      </c>
      <c r="G39" s="751">
        <v>2302003</v>
      </c>
      <c r="H39" s="752" t="s">
        <v>2180</v>
      </c>
      <c r="I39" s="751">
        <v>2302003</v>
      </c>
      <c r="J39" s="752" t="s">
        <v>2180</v>
      </c>
      <c r="K39" s="751">
        <v>230200300</v>
      </c>
      <c r="L39" s="752" t="s">
        <v>2181</v>
      </c>
      <c r="M39" s="751">
        <v>230200300</v>
      </c>
      <c r="N39" s="752" t="s">
        <v>2181</v>
      </c>
      <c r="O39" s="751">
        <v>3</v>
      </c>
      <c r="P39" s="753">
        <v>2020003630141</v>
      </c>
      <c r="Q39" s="752" t="s">
        <v>2182</v>
      </c>
      <c r="R39" s="765">
        <f>SUM($V$39:$V$40)/SUM($V$39:$V$46)</f>
        <v>0.32383419689119169</v>
      </c>
      <c r="S39" s="752" t="s">
        <v>2183</v>
      </c>
      <c r="T39" s="752" t="s">
        <v>2184</v>
      </c>
      <c r="U39" s="752" t="s">
        <v>2185</v>
      </c>
      <c r="V39" s="755">
        <v>50000000</v>
      </c>
      <c r="W39" s="763" t="s">
        <v>2186</v>
      </c>
      <c r="X39" s="757" t="s">
        <v>216</v>
      </c>
      <c r="Y39" s="753">
        <v>20</v>
      </c>
      <c r="Z39" s="752" t="s">
        <v>94</v>
      </c>
      <c r="AA39" s="758">
        <v>295972</v>
      </c>
      <c r="AB39" s="758">
        <v>294321</v>
      </c>
      <c r="AC39" s="758">
        <v>132302</v>
      </c>
      <c r="AD39" s="758">
        <v>43426</v>
      </c>
      <c r="AE39" s="758">
        <v>313940</v>
      </c>
      <c r="AF39" s="758">
        <v>100625</v>
      </c>
      <c r="AG39" s="758">
        <v>2145</v>
      </c>
      <c r="AH39" s="758">
        <v>12718</v>
      </c>
      <c r="AI39" s="758">
        <v>36</v>
      </c>
      <c r="AJ39" s="758">
        <v>0</v>
      </c>
      <c r="AK39" s="758">
        <v>0</v>
      </c>
      <c r="AL39" s="758">
        <v>0</v>
      </c>
      <c r="AM39" s="758">
        <v>70</v>
      </c>
      <c r="AN39" s="758">
        <v>21944</v>
      </c>
      <c r="AO39" s="758">
        <v>285</v>
      </c>
      <c r="AP39" s="758">
        <f t="shared" si="2"/>
        <v>590293</v>
      </c>
      <c r="AQ39" s="759">
        <v>44563</v>
      </c>
      <c r="AR39" s="759">
        <v>44926</v>
      </c>
      <c r="AS39" s="760" t="s">
        <v>2074</v>
      </c>
      <c r="AT39" s="482"/>
    </row>
    <row r="40" spans="1:46" s="483" customFormat="1" ht="107.25" customHeight="1" x14ac:dyDescent="0.25">
      <c r="A40" s="751">
        <v>4</v>
      </c>
      <c r="B40" s="752" t="s">
        <v>1990</v>
      </c>
      <c r="C40" s="751">
        <v>23</v>
      </c>
      <c r="D40" s="752" t="s">
        <v>2065</v>
      </c>
      <c r="E40" s="751">
        <v>2302</v>
      </c>
      <c r="F40" s="752" t="s">
        <v>2144</v>
      </c>
      <c r="G40" s="751">
        <v>2302003</v>
      </c>
      <c r="H40" s="752" t="s">
        <v>2180</v>
      </c>
      <c r="I40" s="751">
        <v>2302003</v>
      </c>
      <c r="J40" s="752" t="s">
        <v>2180</v>
      </c>
      <c r="K40" s="751">
        <v>230200300</v>
      </c>
      <c r="L40" s="752" t="s">
        <v>2181</v>
      </c>
      <c r="M40" s="751">
        <v>230200300</v>
      </c>
      <c r="N40" s="752" t="s">
        <v>2181</v>
      </c>
      <c r="O40" s="751">
        <v>3</v>
      </c>
      <c r="P40" s="753">
        <v>2020003630141</v>
      </c>
      <c r="Q40" s="752" t="s">
        <v>2182</v>
      </c>
      <c r="R40" s="765">
        <f>SUM($V$39:$V$40)/SUM($V$39:$V$46)</f>
        <v>0.32383419689119169</v>
      </c>
      <c r="S40" s="752" t="s">
        <v>2183</v>
      </c>
      <c r="T40" s="752" t="s">
        <v>2184</v>
      </c>
      <c r="U40" s="752" t="s">
        <v>2187</v>
      </c>
      <c r="V40" s="755">
        <v>70000000</v>
      </c>
      <c r="W40" s="763" t="s">
        <v>2188</v>
      </c>
      <c r="X40" s="762" t="s">
        <v>2189</v>
      </c>
      <c r="Y40" s="753">
        <v>20</v>
      </c>
      <c r="Z40" s="752" t="s">
        <v>94</v>
      </c>
      <c r="AA40" s="758">
        <v>295972</v>
      </c>
      <c r="AB40" s="758">
        <v>294321</v>
      </c>
      <c r="AC40" s="758">
        <v>132302</v>
      </c>
      <c r="AD40" s="758">
        <v>43426</v>
      </c>
      <c r="AE40" s="758">
        <v>313940</v>
      </c>
      <c r="AF40" s="758">
        <v>100625</v>
      </c>
      <c r="AG40" s="758">
        <v>2145</v>
      </c>
      <c r="AH40" s="758">
        <v>12718</v>
      </c>
      <c r="AI40" s="758">
        <v>36</v>
      </c>
      <c r="AJ40" s="758">
        <v>0</v>
      </c>
      <c r="AK40" s="758">
        <v>0</v>
      </c>
      <c r="AL40" s="758">
        <v>0</v>
      </c>
      <c r="AM40" s="758">
        <v>70</v>
      </c>
      <c r="AN40" s="758">
        <v>21944</v>
      </c>
      <c r="AO40" s="758">
        <v>285</v>
      </c>
      <c r="AP40" s="758">
        <f t="shared" si="2"/>
        <v>590293</v>
      </c>
      <c r="AQ40" s="759">
        <v>44563</v>
      </c>
      <c r="AR40" s="759">
        <v>44926</v>
      </c>
      <c r="AS40" s="760" t="s">
        <v>2074</v>
      </c>
      <c r="AT40" s="482"/>
    </row>
    <row r="41" spans="1:46" s="483" customFormat="1" ht="107.25" customHeight="1" x14ac:dyDescent="0.25">
      <c r="A41" s="751">
        <v>4</v>
      </c>
      <c r="B41" s="752" t="s">
        <v>1990</v>
      </c>
      <c r="C41" s="751">
        <v>23</v>
      </c>
      <c r="D41" s="752" t="s">
        <v>2065</v>
      </c>
      <c r="E41" s="751">
        <v>2302</v>
      </c>
      <c r="F41" s="752" t="s">
        <v>2144</v>
      </c>
      <c r="G41" s="751">
        <v>2302033</v>
      </c>
      <c r="H41" s="752" t="s">
        <v>2190</v>
      </c>
      <c r="I41" s="751">
        <v>2302033</v>
      </c>
      <c r="J41" s="752" t="s">
        <v>2190</v>
      </c>
      <c r="K41" s="751">
        <v>230203300</v>
      </c>
      <c r="L41" s="752" t="s">
        <v>2191</v>
      </c>
      <c r="M41" s="751">
        <v>230203300</v>
      </c>
      <c r="N41" s="752" t="s">
        <v>2191</v>
      </c>
      <c r="O41" s="751">
        <v>100</v>
      </c>
      <c r="P41" s="753">
        <v>2020003630141</v>
      </c>
      <c r="Q41" s="752" t="s">
        <v>2182</v>
      </c>
      <c r="R41" s="765">
        <f t="shared" ref="R41:R46" si="7">V41/SUM($V$39:$V$46)</f>
        <v>0.18164399827288427</v>
      </c>
      <c r="S41" s="752" t="s">
        <v>2183</v>
      </c>
      <c r="T41" s="752" t="s">
        <v>2192</v>
      </c>
      <c r="U41" s="752" t="s">
        <v>2193</v>
      </c>
      <c r="V41" s="755">
        <f>50000000+17310000</f>
        <v>67310000</v>
      </c>
      <c r="W41" s="763" t="s">
        <v>2194</v>
      </c>
      <c r="X41" s="757" t="s">
        <v>216</v>
      </c>
      <c r="Y41" s="753">
        <v>20</v>
      </c>
      <c r="Z41" s="752" t="s">
        <v>94</v>
      </c>
      <c r="AA41" s="758">
        <v>295972</v>
      </c>
      <c r="AB41" s="758">
        <v>294321</v>
      </c>
      <c r="AC41" s="758">
        <v>132302</v>
      </c>
      <c r="AD41" s="758">
        <v>43426</v>
      </c>
      <c r="AE41" s="758">
        <v>313940</v>
      </c>
      <c r="AF41" s="758">
        <v>100625</v>
      </c>
      <c r="AG41" s="758">
        <v>2145</v>
      </c>
      <c r="AH41" s="758">
        <v>12718</v>
      </c>
      <c r="AI41" s="758">
        <v>36</v>
      </c>
      <c r="AJ41" s="758">
        <v>0</v>
      </c>
      <c r="AK41" s="758">
        <v>0</v>
      </c>
      <c r="AL41" s="758">
        <v>0</v>
      </c>
      <c r="AM41" s="758">
        <v>70</v>
      </c>
      <c r="AN41" s="758">
        <v>21944</v>
      </c>
      <c r="AO41" s="758">
        <v>285</v>
      </c>
      <c r="AP41" s="758">
        <f t="shared" si="2"/>
        <v>590293</v>
      </c>
      <c r="AQ41" s="759">
        <v>44563</v>
      </c>
      <c r="AR41" s="759">
        <v>44926</v>
      </c>
      <c r="AS41" s="760" t="s">
        <v>2074</v>
      </c>
      <c r="AT41" s="482"/>
    </row>
    <row r="42" spans="1:46" s="483" customFormat="1" ht="107.25" customHeight="1" x14ac:dyDescent="0.25">
      <c r="A42" s="751">
        <v>4</v>
      </c>
      <c r="B42" s="752" t="s">
        <v>1990</v>
      </c>
      <c r="C42" s="751">
        <v>23</v>
      </c>
      <c r="D42" s="752" t="s">
        <v>2065</v>
      </c>
      <c r="E42" s="751">
        <v>2302</v>
      </c>
      <c r="F42" s="752" t="s">
        <v>2144</v>
      </c>
      <c r="G42" s="751">
        <v>2302066</v>
      </c>
      <c r="H42" s="752" t="s">
        <v>2195</v>
      </c>
      <c r="I42" s="751">
        <v>2302066</v>
      </c>
      <c r="J42" s="752" t="s">
        <v>2195</v>
      </c>
      <c r="K42" s="751">
        <v>230206600</v>
      </c>
      <c r="L42" s="752" t="s">
        <v>2196</v>
      </c>
      <c r="M42" s="751">
        <v>230206600</v>
      </c>
      <c r="N42" s="752" t="s">
        <v>2196</v>
      </c>
      <c r="O42" s="751">
        <v>60</v>
      </c>
      <c r="P42" s="753">
        <v>2020003630141</v>
      </c>
      <c r="Q42" s="752" t="s">
        <v>2182</v>
      </c>
      <c r="R42" s="765">
        <f t="shared" si="7"/>
        <v>0.21532275474956822</v>
      </c>
      <c r="S42" s="752" t="s">
        <v>2183</v>
      </c>
      <c r="T42" s="752" t="s">
        <v>2197</v>
      </c>
      <c r="U42" s="752" t="s">
        <v>2198</v>
      </c>
      <c r="V42" s="755">
        <f>60000000+19790000</f>
        <v>79790000</v>
      </c>
      <c r="W42" s="763" t="s">
        <v>2199</v>
      </c>
      <c r="X42" s="757" t="s">
        <v>216</v>
      </c>
      <c r="Y42" s="753">
        <v>20</v>
      </c>
      <c r="Z42" s="752" t="s">
        <v>94</v>
      </c>
      <c r="AA42" s="758">
        <v>295972</v>
      </c>
      <c r="AB42" s="758">
        <v>294321</v>
      </c>
      <c r="AC42" s="758">
        <v>132302</v>
      </c>
      <c r="AD42" s="758">
        <v>43426</v>
      </c>
      <c r="AE42" s="758">
        <v>313940</v>
      </c>
      <c r="AF42" s="758">
        <v>100625</v>
      </c>
      <c r="AG42" s="758">
        <v>2145</v>
      </c>
      <c r="AH42" s="758">
        <v>12718</v>
      </c>
      <c r="AI42" s="758">
        <v>36</v>
      </c>
      <c r="AJ42" s="758">
        <v>0</v>
      </c>
      <c r="AK42" s="758">
        <v>0</v>
      </c>
      <c r="AL42" s="758">
        <v>0</v>
      </c>
      <c r="AM42" s="758">
        <v>70</v>
      </c>
      <c r="AN42" s="758">
        <v>21944</v>
      </c>
      <c r="AO42" s="758">
        <v>285</v>
      </c>
      <c r="AP42" s="758">
        <f t="shared" si="2"/>
        <v>590293</v>
      </c>
      <c r="AQ42" s="759">
        <v>44563</v>
      </c>
      <c r="AR42" s="759">
        <v>44926</v>
      </c>
      <c r="AS42" s="760" t="s">
        <v>2074</v>
      </c>
      <c r="AT42" s="482"/>
    </row>
    <row r="43" spans="1:46" s="483" customFormat="1" ht="107.25" customHeight="1" x14ac:dyDescent="0.25">
      <c r="A43" s="751">
        <v>4</v>
      </c>
      <c r="B43" s="752" t="s">
        <v>1990</v>
      </c>
      <c r="C43" s="751">
        <v>23</v>
      </c>
      <c r="D43" s="752" t="s">
        <v>2065</v>
      </c>
      <c r="E43" s="751">
        <v>2302</v>
      </c>
      <c r="F43" s="752" t="s">
        <v>2144</v>
      </c>
      <c r="G43" s="751">
        <v>2302004</v>
      </c>
      <c r="H43" s="752" t="s">
        <v>2200</v>
      </c>
      <c r="I43" s="751">
        <v>2302004</v>
      </c>
      <c r="J43" s="752" t="s">
        <v>2200</v>
      </c>
      <c r="K43" s="751">
        <v>230200403</v>
      </c>
      <c r="L43" s="752" t="s">
        <v>2201</v>
      </c>
      <c r="M43" s="751">
        <v>230200403</v>
      </c>
      <c r="N43" s="752" t="s">
        <v>2201</v>
      </c>
      <c r="O43" s="751">
        <v>1</v>
      </c>
      <c r="P43" s="753">
        <v>2020003630141</v>
      </c>
      <c r="Q43" s="752" t="s">
        <v>2182</v>
      </c>
      <c r="R43" s="765">
        <f t="shared" si="7"/>
        <v>6.7465457685664934E-2</v>
      </c>
      <c r="S43" s="752" t="s">
        <v>2183</v>
      </c>
      <c r="T43" s="752" t="s">
        <v>2202</v>
      </c>
      <c r="U43" s="752" t="s">
        <v>2203</v>
      </c>
      <c r="V43" s="755">
        <v>25000000</v>
      </c>
      <c r="W43" s="763" t="s">
        <v>2204</v>
      </c>
      <c r="X43" s="757" t="s">
        <v>216</v>
      </c>
      <c r="Y43" s="753">
        <v>20</v>
      </c>
      <c r="Z43" s="752" t="s">
        <v>94</v>
      </c>
      <c r="AA43" s="758">
        <v>295972</v>
      </c>
      <c r="AB43" s="758">
        <v>294321</v>
      </c>
      <c r="AC43" s="758">
        <v>132302</v>
      </c>
      <c r="AD43" s="758">
        <v>43426</v>
      </c>
      <c r="AE43" s="758">
        <v>313940</v>
      </c>
      <c r="AF43" s="758">
        <v>100625</v>
      </c>
      <c r="AG43" s="758">
        <v>2145</v>
      </c>
      <c r="AH43" s="758">
        <v>12718</v>
      </c>
      <c r="AI43" s="758">
        <v>36</v>
      </c>
      <c r="AJ43" s="758">
        <v>0</v>
      </c>
      <c r="AK43" s="758">
        <v>0</v>
      </c>
      <c r="AL43" s="758">
        <v>0</v>
      </c>
      <c r="AM43" s="758">
        <v>70</v>
      </c>
      <c r="AN43" s="758">
        <v>21944</v>
      </c>
      <c r="AO43" s="758">
        <v>285</v>
      </c>
      <c r="AP43" s="758">
        <f t="shared" si="2"/>
        <v>590293</v>
      </c>
      <c r="AQ43" s="759">
        <v>44563</v>
      </c>
      <c r="AR43" s="759">
        <v>44926</v>
      </c>
      <c r="AS43" s="760" t="s">
        <v>2074</v>
      </c>
      <c r="AT43" s="482"/>
    </row>
    <row r="44" spans="1:46" s="483" customFormat="1" ht="107.25" customHeight="1" x14ac:dyDescent="0.25">
      <c r="A44" s="751">
        <v>4</v>
      </c>
      <c r="B44" s="752" t="s">
        <v>1990</v>
      </c>
      <c r="C44" s="751">
        <v>23</v>
      </c>
      <c r="D44" s="752" t="s">
        <v>2065</v>
      </c>
      <c r="E44" s="751">
        <v>2302</v>
      </c>
      <c r="F44" s="752" t="s">
        <v>2144</v>
      </c>
      <c r="G44" s="751">
        <v>2302007</v>
      </c>
      <c r="H44" s="752" t="s">
        <v>2205</v>
      </c>
      <c r="I44" s="751">
        <v>2302007</v>
      </c>
      <c r="J44" s="752" t="s">
        <v>2205</v>
      </c>
      <c r="K44" s="751">
        <v>230200701</v>
      </c>
      <c r="L44" s="752" t="s">
        <v>2206</v>
      </c>
      <c r="M44" s="751">
        <v>230200701</v>
      </c>
      <c r="N44" s="752" t="s">
        <v>2206</v>
      </c>
      <c r="O44" s="751">
        <v>1</v>
      </c>
      <c r="P44" s="753">
        <v>2020003630141</v>
      </c>
      <c r="Q44" s="752" t="s">
        <v>2182</v>
      </c>
      <c r="R44" s="765">
        <f>SUM($V$44:$V$45)/SUM($V$39:$V$46)</f>
        <v>0.16315846286701208</v>
      </c>
      <c r="S44" s="752" t="s">
        <v>2183</v>
      </c>
      <c r="T44" s="752" t="s">
        <v>2207</v>
      </c>
      <c r="U44" s="752" t="s">
        <v>2208</v>
      </c>
      <c r="V44" s="755">
        <f>24000000+35460000</f>
        <v>59460000</v>
      </c>
      <c r="W44" s="763" t="s">
        <v>2209</v>
      </c>
      <c r="X44" s="757" t="s">
        <v>216</v>
      </c>
      <c r="Y44" s="753">
        <v>20</v>
      </c>
      <c r="Z44" s="752" t="s">
        <v>94</v>
      </c>
      <c r="AA44" s="758">
        <v>295972</v>
      </c>
      <c r="AB44" s="758">
        <v>294321</v>
      </c>
      <c r="AC44" s="758">
        <v>132302</v>
      </c>
      <c r="AD44" s="758">
        <v>43426</v>
      </c>
      <c r="AE44" s="758">
        <v>313940</v>
      </c>
      <c r="AF44" s="758">
        <v>100625</v>
      </c>
      <c r="AG44" s="758">
        <v>2145</v>
      </c>
      <c r="AH44" s="758">
        <v>12718</v>
      </c>
      <c r="AI44" s="758">
        <v>36</v>
      </c>
      <c r="AJ44" s="758">
        <v>0</v>
      </c>
      <c r="AK44" s="758">
        <v>0</v>
      </c>
      <c r="AL44" s="758">
        <v>0</v>
      </c>
      <c r="AM44" s="758">
        <v>70</v>
      </c>
      <c r="AN44" s="758">
        <v>21944</v>
      </c>
      <c r="AO44" s="758">
        <v>285</v>
      </c>
      <c r="AP44" s="758">
        <f t="shared" si="2"/>
        <v>590293</v>
      </c>
      <c r="AQ44" s="759">
        <v>44563</v>
      </c>
      <c r="AR44" s="759">
        <v>44926</v>
      </c>
      <c r="AS44" s="760" t="s">
        <v>2074</v>
      </c>
      <c r="AT44" s="482"/>
    </row>
    <row r="45" spans="1:46" s="483" customFormat="1" ht="107.25" customHeight="1" x14ac:dyDescent="0.25">
      <c r="A45" s="751">
        <v>4</v>
      </c>
      <c r="B45" s="752" t="s">
        <v>1990</v>
      </c>
      <c r="C45" s="751">
        <v>23</v>
      </c>
      <c r="D45" s="752" t="s">
        <v>2065</v>
      </c>
      <c r="E45" s="751">
        <v>2302</v>
      </c>
      <c r="F45" s="752" t="s">
        <v>2144</v>
      </c>
      <c r="G45" s="751">
        <v>2302007</v>
      </c>
      <c r="H45" s="752" t="s">
        <v>2205</v>
      </c>
      <c r="I45" s="751">
        <v>2302007</v>
      </c>
      <c r="J45" s="752" t="s">
        <v>2205</v>
      </c>
      <c r="K45" s="751">
        <v>230200701</v>
      </c>
      <c r="L45" s="752" t="s">
        <v>2206</v>
      </c>
      <c r="M45" s="751">
        <v>230200701</v>
      </c>
      <c r="N45" s="752" t="s">
        <v>2206</v>
      </c>
      <c r="O45" s="751">
        <v>1</v>
      </c>
      <c r="P45" s="753">
        <v>2020003630141</v>
      </c>
      <c r="Q45" s="752" t="s">
        <v>2182</v>
      </c>
      <c r="R45" s="765">
        <f>SUM($V$44:$V$45)/SUM($V$39:$V$46)</f>
        <v>0.16315846286701208</v>
      </c>
      <c r="S45" s="752" t="s">
        <v>2183</v>
      </c>
      <c r="T45" s="752" t="s">
        <v>2207</v>
      </c>
      <c r="U45" s="752" t="s">
        <v>2210</v>
      </c>
      <c r="V45" s="755">
        <v>1000000</v>
      </c>
      <c r="W45" s="763" t="s">
        <v>2211</v>
      </c>
      <c r="X45" s="762" t="s">
        <v>2168</v>
      </c>
      <c r="Y45" s="753">
        <v>20</v>
      </c>
      <c r="Z45" s="752" t="s">
        <v>94</v>
      </c>
      <c r="AA45" s="758">
        <v>295972</v>
      </c>
      <c r="AB45" s="758">
        <v>294321</v>
      </c>
      <c r="AC45" s="758">
        <v>132302</v>
      </c>
      <c r="AD45" s="758">
        <v>43426</v>
      </c>
      <c r="AE45" s="758">
        <v>313940</v>
      </c>
      <c r="AF45" s="758">
        <v>100625</v>
      </c>
      <c r="AG45" s="758">
        <v>2145</v>
      </c>
      <c r="AH45" s="758">
        <v>12718</v>
      </c>
      <c r="AI45" s="758">
        <v>36</v>
      </c>
      <c r="AJ45" s="758">
        <v>0</v>
      </c>
      <c r="AK45" s="758">
        <v>0</v>
      </c>
      <c r="AL45" s="758">
        <v>0</v>
      </c>
      <c r="AM45" s="758">
        <v>70</v>
      </c>
      <c r="AN45" s="758">
        <v>21944</v>
      </c>
      <c r="AO45" s="758">
        <v>285</v>
      </c>
      <c r="AP45" s="758">
        <f t="shared" si="2"/>
        <v>590293</v>
      </c>
      <c r="AQ45" s="759">
        <v>44563</v>
      </c>
      <c r="AR45" s="759">
        <v>44926</v>
      </c>
      <c r="AS45" s="760" t="s">
        <v>2074</v>
      </c>
      <c r="AT45" s="482"/>
    </row>
    <row r="46" spans="1:46" s="483" customFormat="1" ht="107.25" customHeight="1" x14ac:dyDescent="0.25">
      <c r="A46" s="751">
        <v>4</v>
      </c>
      <c r="B46" s="752" t="s">
        <v>1990</v>
      </c>
      <c r="C46" s="751">
        <v>23</v>
      </c>
      <c r="D46" s="752" t="s">
        <v>2065</v>
      </c>
      <c r="E46" s="751">
        <v>2302</v>
      </c>
      <c r="F46" s="752" t="s">
        <v>2144</v>
      </c>
      <c r="G46" s="751">
        <v>2302083</v>
      </c>
      <c r="H46" s="752" t="s">
        <v>245</v>
      </c>
      <c r="I46" s="751">
        <v>2302083</v>
      </c>
      <c r="J46" s="752" t="s">
        <v>245</v>
      </c>
      <c r="K46" s="751">
        <v>230208300</v>
      </c>
      <c r="L46" s="752" t="s">
        <v>1602</v>
      </c>
      <c r="M46" s="751">
        <v>230208300</v>
      </c>
      <c r="N46" s="752" t="s">
        <v>1602</v>
      </c>
      <c r="O46" s="751">
        <v>1</v>
      </c>
      <c r="P46" s="753">
        <v>2020003630141</v>
      </c>
      <c r="Q46" s="752" t="s">
        <v>2182</v>
      </c>
      <c r="R46" s="765">
        <f t="shared" si="7"/>
        <v>4.8575129533678756E-2</v>
      </c>
      <c r="S46" s="752" t="s">
        <v>2183</v>
      </c>
      <c r="T46" s="752" t="s">
        <v>2212</v>
      </c>
      <c r="U46" s="752" t="s">
        <v>2213</v>
      </c>
      <c r="V46" s="755">
        <v>18000000</v>
      </c>
      <c r="W46" s="763" t="s">
        <v>2214</v>
      </c>
      <c r="X46" s="757" t="s">
        <v>216</v>
      </c>
      <c r="Y46" s="753">
        <v>20</v>
      </c>
      <c r="Z46" s="752" t="s">
        <v>94</v>
      </c>
      <c r="AA46" s="758">
        <v>295972</v>
      </c>
      <c r="AB46" s="758">
        <v>294321</v>
      </c>
      <c r="AC46" s="758">
        <v>132302</v>
      </c>
      <c r="AD46" s="758">
        <v>43426</v>
      </c>
      <c r="AE46" s="758">
        <v>313940</v>
      </c>
      <c r="AF46" s="758">
        <v>100625</v>
      </c>
      <c r="AG46" s="758">
        <v>2145</v>
      </c>
      <c r="AH46" s="758">
        <v>12718</v>
      </c>
      <c r="AI46" s="758">
        <v>36</v>
      </c>
      <c r="AJ46" s="758">
        <v>0</v>
      </c>
      <c r="AK46" s="758">
        <v>0</v>
      </c>
      <c r="AL46" s="758">
        <v>0</v>
      </c>
      <c r="AM46" s="758">
        <v>70</v>
      </c>
      <c r="AN46" s="758">
        <v>21944</v>
      </c>
      <c r="AO46" s="758">
        <v>285</v>
      </c>
      <c r="AP46" s="758">
        <f t="shared" si="2"/>
        <v>590293</v>
      </c>
      <c r="AQ46" s="759">
        <v>44563</v>
      </c>
      <c r="AR46" s="759">
        <v>44926</v>
      </c>
      <c r="AS46" s="760" t="s">
        <v>2074</v>
      </c>
      <c r="AT46" s="482"/>
    </row>
    <row r="47" spans="1:46" s="483" customFormat="1" ht="107.25" customHeight="1" x14ac:dyDescent="0.25">
      <c r="A47" s="751">
        <v>2</v>
      </c>
      <c r="B47" s="752" t="s">
        <v>1357</v>
      </c>
      <c r="C47" s="751">
        <v>39</v>
      </c>
      <c r="D47" s="752" t="s">
        <v>1358</v>
      </c>
      <c r="E47" s="751">
        <v>3903</v>
      </c>
      <c r="F47" s="752" t="s">
        <v>2215</v>
      </c>
      <c r="G47" s="751">
        <v>3903005</v>
      </c>
      <c r="H47" s="752" t="s">
        <v>2216</v>
      </c>
      <c r="I47" s="751">
        <v>3903005</v>
      </c>
      <c r="J47" s="752" t="s">
        <v>2216</v>
      </c>
      <c r="K47" s="753">
        <v>390300501</v>
      </c>
      <c r="L47" s="752" t="s">
        <v>2217</v>
      </c>
      <c r="M47" s="753">
        <v>390300501</v>
      </c>
      <c r="N47" s="752" t="s">
        <v>2217</v>
      </c>
      <c r="O47" s="751">
        <v>1</v>
      </c>
      <c r="P47" s="753">
        <v>2020003630140</v>
      </c>
      <c r="Q47" s="752" t="s">
        <v>2218</v>
      </c>
      <c r="R47" s="754">
        <f>V47/SUM($V$47:$V$51)</f>
        <v>0.22222222222222221</v>
      </c>
      <c r="S47" s="752" t="s">
        <v>2219</v>
      </c>
      <c r="T47" s="752" t="s">
        <v>2220</v>
      </c>
      <c r="U47" s="752" t="s">
        <v>2221</v>
      </c>
      <c r="V47" s="755">
        <v>20000000</v>
      </c>
      <c r="W47" s="763" t="s">
        <v>2222</v>
      </c>
      <c r="X47" s="757" t="s">
        <v>216</v>
      </c>
      <c r="Y47" s="753">
        <v>20</v>
      </c>
      <c r="Z47" s="752" t="s">
        <v>94</v>
      </c>
      <c r="AA47" s="758">
        <v>295972</v>
      </c>
      <c r="AB47" s="758">
        <v>294321</v>
      </c>
      <c r="AC47" s="758">
        <v>132302</v>
      </c>
      <c r="AD47" s="758">
        <v>43426</v>
      </c>
      <c r="AE47" s="758">
        <v>313940</v>
      </c>
      <c r="AF47" s="758">
        <v>100625</v>
      </c>
      <c r="AG47" s="758">
        <v>2145</v>
      </c>
      <c r="AH47" s="758">
        <v>12718</v>
      </c>
      <c r="AI47" s="758">
        <v>36</v>
      </c>
      <c r="AJ47" s="758">
        <v>0</v>
      </c>
      <c r="AK47" s="758">
        <v>0</v>
      </c>
      <c r="AL47" s="758">
        <v>0</v>
      </c>
      <c r="AM47" s="758">
        <v>70</v>
      </c>
      <c r="AN47" s="758">
        <v>21944</v>
      </c>
      <c r="AO47" s="758">
        <v>285</v>
      </c>
      <c r="AP47" s="758">
        <f t="shared" si="2"/>
        <v>590293</v>
      </c>
      <c r="AQ47" s="759">
        <v>44197</v>
      </c>
      <c r="AR47" s="759">
        <v>44561</v>
      </c>
      <c r="AS47" s="760" t="s">
        <v>2074</v>
      </c>
      <c r="AT47" s="482"/>
    </row>
    <row r="48" spans="1:46" s="483" customFormat="1" ht="107.25" customHeight="1" x14ac:dyDescent="0.25">
      <c r="A48" s="751">
        <v>2</v>
      </c>
      <c r="B48" s="752" t="s">
        <v>1357</v>
      </c>
      <c r="C48" s="751">
        <v>39</v>
      </c>
      <c r="D48" s="752" t="s">
        <v>1358</v>
      </c>
      <c r="E48" s="751">
        <v>3903</v>
      </c>
      <c r="F48" s="752" t="s">
        <v>2215</v>
      </c>
      <c r="G48" s="751">
        <v>3903005</v>
      </c>
      <c r="H48" s="752" t="s">
        <v>2216</v>
      </c>
      <c r="I48" s="751">
        <v>3903005</v>
      </c>
      <c r="J48" s="752" t="s">
        <v>2216</v>
      </c>
      <c r="K48" s="753">
        <v>390300507</v>
      </c>
      <c r="L48" s="752" t="s">
        <v>2223</v>
      </c>
      <c r="M48" s="753">
        <v>390300507</v>
      </c>
      <c r="N48" s="752" t="s">
        <v>2223</v>
      </c>
      <c r="O48" s="751">
        <v>70</v>
      </c>
      <c r="P48" s="753">
        <v>2020003630140</v>
      </c>
      <c r="Q48" s="752" t="s">
        <v>2218</v>
      </c>
      <c r="R48" s="754">
        <f>SUM($V$48:$V$49)/SUM($V$47:$V$51)</f>
        <v>0.55555555555555558</v>
      </c>
      <c r="S48" s="752" t="s">
        <v>2219</v>
      </c>
      <c r="T48" s="752" t="s">
        <v>2220</v>
      </c>
      <c r="U48" s="752" t="s">
        <v>2224</v>
      </c>
      <c r="V48" s="755">
        <v>20000000</v>
      </c>
      <c r="W48" s="763" t="s">
        <v>2222</v>
      </c>
      <c r="X48" s="757" t="s">
        <v>216</v>
      </c>
      <c r="Y48" s="753">
        <v>20</v>
      </c>
      <c r="Z48" s="752" t="s">
        <v>94</v>
      </c>
      <c r="AA48" s="758">
        <v>295972</v>
      </c>
      <c r="AB48" s="758">
        <v>294321</v>
      </c>
      <c r="AC48" s="758">
        <v>132302</v>
      </c>
      <c r="AD48" s="758">
        <v>43426</v>
      </c>
      <c r="AE48" s="758">
        <v>313940</v>
      </c>
      <c r="AF48" s="758">
        <v>100625</v>
      </c>
      <c r="AG48" s="758">
        <v>2145</v>
      </c>
      <c r="AH48" s="758">
        <v>12718</v>
      </c>
      <c r="AI48" s="758">
        <v>36</v>
      </c>
      <c r="AJ48" s="758">
        <v>0</v>
      </c>
      <c r="AK48" s="758">
        <v>0</v>
      </c>
      <c r="AL48" s="758">
        <v>0</v>
      </c>
      <c r="AM48" s="758">
        <v>70</v>
      </c>
      <c r="AN48" s="758">
        <v>21944</v>
      </c>
      <c r="AO48" s="758">
        <v>285</v>
      </c>
      <c r="AP48" s="758">
        <f t="shared" si="2"/>
        <v>590293</v>
      </c>
      <c r="AQ48" s="759">
        <v>44197</v>
      </c>
      <c r="AR48" s="759">
        <v>44561</v>
      </c>
      <c r="AS48" s="760" t="s">
        <v>2074</v>
      </c>
      <c r="AT48" s="482"/>
    </row>
    <row r="49" spans="1:46" s="483" customFormat="1" ht="107.25" customHeight="1" x14ac:dyDescent="0.25">
      <c r="A49" s="751">
        <v>2</v>
      </c>
      <c r="B49" s="752" t="s">
        <v>1357</v>
      </c>
      <c r="C49" s="751">
        <v>39</v>
      </c>
      <c r="D49" s="752" t="s">
        <v>1358</v>
      </c>
      <c r="E49" s="751">
        <v>3903</v>
      </c>
      <c r="F49" s="752" t="s">
        <v>2215</v>
      </c>
      <c r="G49" s="751">
        <v>3903005</v>
      </c>
      <c r="H49" s="752" t="s">
        <v>2216</v>
      </c>
      <c r="I49" s="751">
        <v>3903005</v>
      </c>
      <c r="J49" s="752" t="s">
        <v>2216</v>
      </c>
      <c r="K49" s="753">
        <v>390300507</v>
      </c>
      <c r="L49" s="752" t="s">
        <v>2223</v>
      </c>
      <c r="M49" s="753">
        <v>390300507</v>
      </c>
      <c r="N49" s="752" t="s">
        <v>2223</v>
      </c>
      <c r="O49" s="751">
        <v>70</v>
      </c>
      <c r="P49" s="753">
        <v>2020003630140</v>
      </c>
      <c r="Q49" s="752" t="s">
        <v>2218</v>
      </c>
      <c r="R49" s="754">
        <f>SUM($V$48:$V$49)/SUM($V$47:$V$51)</f>
        <v>0.55555555555555558</v>
      </c>
      <c r="S49" s="752" t="s">
        <v>2219</v>
      </c>
      <c r="T49" s="752" t="s">
        <v>2220</v>
      </c>
      <c r="U49" s="752" t="s">
        <v>2224</v>
      </c>
      <c r="V49" s="755">
        <v>30000000</v>
      </c>
      <c r="W49" s="763" t="s">
        <v>2225</v>
      </c>
      <c r="X49" s="757" t="s">
        <v>216</v>
      </c>
      <c r="Y49" s="753">
        <v>88</v>
      </c>
      <c r="Z49" s="752" t="s">
        <v>842</v>
      </c>
      <c r="AA49" s="758">
        <v>295972</v>
      </c>
      <c r="AB49" s="758">
        <v>294321</v>
      </c>
      <c r="AC49" s="758">
        <v>132302</v>
      </c>
      <c r="AD49" s="758">
        <v>43426</v>
      </c>
      <c r="AE49" s="758">
        <v>313940</v>
      </c>
      <c r="AF49" s="758">
        <v>100625</v>
      </c>
      <c r="AG49" s="758">
        <v>2145</v>
      </c>
      <c r="AH49" s="758">
        <v>12718</v>
      </c>
      <c r="AI49" s="758">
        <v>36</v>
      </c>
      <c r="AJ49" s="758">
        <v>0</v>
      </c>
      <c r="AK49" s="758">
        <v>0</v>
      </c>
      <c r="AL49" s="758">
        <v>0</v>
      </c>
      <c r="AM49" s="758">
        <v>70</v>
      </c>
      <c r="AN49" s="758">
        <v>21944</v>
      </c>
      <c r="AO49" s="758">
        <v>285</v>
      </c>
      <c r="AP49" s="758">
        <f t="shared" si="2"/>
        <v>590293</v>
      </c>
      <c r="AQ49" s="759">
        <v>44197</v>
      </c>
      <c r="AR49" s="759">
        <v>44561</v>
      </c>
      <c r="AS49" s="760" t="s">
        <v>2074</v>
      </c>
      <c r="AT49" s="482"/>
    </row>
    <row r="50" spans="1:46" s="483" customFormat="1" ht="107.25" customHeight="1" x14ac:dyDescent="0.25">
      <c r="A50" s="751">
        <v>2</v>
      </c>
      <c r="B50" s="752" t="s">
        <v>1357</v>
      </c>
      <c r="C50" s="751">
        <v>39</v>
      </c>
      <c r="D50" s="752" t="s">
        <v>1358</v>
      </c>
      <c r="E50" s="751">
        <v>3903</v>
      </c>
      <c r="F50" s="752" t="s">
        <v>2215</v>
      </c>
      <c r="G50" s="751">
        <v>3903005</v>
      </c>
      <c r="H50" s="752" t="s">
        <v>2216</v>
      </c>
      <c r="I50" s="751">
        <v>3903005</v>
      </c>
      <c r="J50" s="752" t="s">
        <v>2216</v>
      </c>
      <c r="K50" s="753">
        <v>390300511</v>
      </c>
      <c r="L50" s="752" t="s">
        <v>2226</v>
      </c>
      <c r="M50" s="753">
        <v>390300511</v>
      </c>
      <c r="N50" s="752" t="s">
        <v>2226</v>
      </c>
      <c r="O50" s="751">
        <v>70</v>
      </c>
      <c r="P50" s="753">
        <v>2020003630140</v>
      </c>
      <c r="Q50" s="752" t="s">
        <v>2218</v>
      </c>
      <c r="R50" s="754">
        <f>SUM($V$50:$V$51)/SUM($V$47:$V$51)</f>
        <v>0.22222222222222221</v>
      </c>
      <c r="S50" s="752" t="s">
        <v>2219</v>
      </c>
      <c r="T50" s="752" t="s">
        <v>2220</v>
      </c>
      <c r="U50" s="752" t="s">
        <v>2227</v>
      </c>
      <c r="V50" s="755">
        <v>2000000</v>
      </c>
      <c r="W50" s="763" t="s">
        <v>2228</v>
      </c>
      <c r="X50" s="762" t="s">
        <v>2168</v>
      </c>
      <c r="Y50" s="753">
        <v>20</v>
      </c>
      <c r="Z50" s="752" t="s">
        <v>94</v>
      </c>
      <c r="AA50" s="758">
        <v>295972</v>
      </c>
      <c r="AB50" s="758">
        <v>294321</v>
      </c>
      <c r="AC50" s="758">
        <v>132302</v>
      </c>
      <c r="AD50" s="758">
        <v>43426</v>
      </c>
      <c r="AE50" s="758">
        <v>313940</v>
      </c>
      <c r="AF50" s="758">
        <v>100625</v>
      </c>
      <c r="AG50" s="758">
        <v>2145</v>
      </c>
      <c r="AH50" s="758">
        <v>12718</v>
      </c>
      <c r="AI50" s="758">
        <v>36</v>
      </c>
      <c r="AJ50" s="758">
        <v>0</v>
      </c>
      <c r="AK50" s="758">
        <v>0</v>
      </c>
      <c r="AL50" s="758">
        <v>0</v>
      </c>
      <c r="AM50" s="758">
        <v>70</v>
      </c>
      <c r="AN50" s="758">
        <v>21944</v>
      </c>
      <c r="AO50" s="758">
        <v>285</v>
      </c>
      <c r="AP50" s="758">
        <f t="shared" si="2"/>
        <v>590293</v>
      </c>
      <c r="AQ50" s="759">
        <v>44197</v>
      </c>
      <c r="AR50" s="759">
        <v>44561</v>
      </c>
      <c r="AS50" s="760" t="s">
        <v>2074</v>
      </c>
      <c r="AT50" s="482"/>
    </row>
    <row r="51" spans="1:46" s="483" customFormat="1" ht="107.25" customHeight="1" x14ac:dyDescent="0.25">
      <c r="A51" s="751">
        <v>2</v>
      </c>
      <c r="B51" s="752" t="s">
        <v>1357</v>
      </c>
      <c r="C51" s="751">
        <v>39</v>
      </c>
      <c r="D51" s="752" t="s">
        <v>1358</v>
      </c>
      <c r="E51" s="751">
        <v>3903</v>
      </c>
      <c r="F51" s="752" t="s">
        <v>2215</v>
      </c>
      <c r="G51" s="751">
        <v>3903005</v>
      </c>
      <c r="H51" s="752" t="s">
        <v>2216</v>
      </c>
      <c r="I51" s="751">
        <v>3903005</v>
      </c>
      <c r="J51" s="752" t="s">
        <v>2216</v>
      </c>
      <c r="K51" s="753">
        <v>390300511</v>
      </c>
      <c r="L51" s="752" t="s">
        <v>2226</v>
      </c>
      <c r="M51" s="753">
        <v>390300511</v>
      </c>
      <c r="N51" s="752" t="s">
        <v>2226</v>
      </c>
      <c r="O51" s="751">
        <v>70</v>
      </c>
      <c r="P51" s="753">
        <v>2020003630140</v>
      </c>
      <c r="Q51" s="752" t="s">
        <v>2218</v>
      </c>
      <c r="R51" s="754">
        <f>SUM($V$50:$V$51)/SUM($V$47:$V$51)</f>
        <v>0.22222222222222221</v>
      </c>
      <c r="S51" s="752" t="s">
        <v>2219</v>
      </c>
      <c r="T51" s="752" t="s">
        <v>2220</v>
      </c>
      <c r="U51" s="752" t="s">
        <v>2229</v>
      </c>
      <c r="V51" s="755">
        <v>18000000</v>
      </c>
      <c r="W51" s="763" t="s">
        <v>2222</v>
      </c>
      <c r="X51" s="757" t="s">
        <v>216</v>
      </c>
      <c r="Y51" s="753">
        <v>20</v>
      </c>
      <c r="Z51" s="752" t="s">
        <v>94</v>
      </c>
      <c r="AA51" s="758">
        <v>295972</v>
      </c>
      <c r="AB51" s="758">
        <v>294321</v>
      </c>
      <c r="AC51" s="758">
        <v>132302</v>
      </c>
      <c r="AD51" s="758">
        <v>43426</v>
      </c>
      <c r="AE51" s="758">
        <v>313940</v>
      </c>
      <c r="AF51" s="758">
        <v>100625</v>
      </c>
      <c r="AG51" s="758">
        <v>2145</v>
      </c>
      <c r="AH51" s="758">
        <v>12718</v>
      </c>
      <c r="AI51" s="758">
        <v>36</v>
      </c>
      <c r="AJ51" s="758">
        <v>0</v>
      </c>
      <c r="AK51" s="758">
        <v>0</v>
      </c>
      <c r="AL51" s="758">
        <v>0</v>
      </c>
      <c r="AM51" s="758">
        <v>70</v>
      </c>
      <c r="AN51" s="758">
        <v>21944</v>
      </c>
      <c r="AO51" s="758">
        <v>285</v>
      </c>
      <c r="AP51" s="758">
        <f t="shared" si="2"/>
        <v>590293</v>
      </c>
      <c r="AQ51" s="759">
        <v>44197</v>
      </c>
      <c r="AR51" s="759">
        <v>44561</v>
      </c>
      <c r="AS51" s="760" t="s">
        <v>2074</v>
      </c>
      <c r="AT51" s="482"/>
    </row>
    <row r="52" spans="1:46" s="483" customFormat="1" ht="107.25" customHeight="1" x14ac:dyDescent="0.25">
      <c r="A52" s="751">
        <v>2</v>
      </c>
      <c r="B52" s="752" t="s">
        <v>1357</v>
      </c>
      <c r="C52" s="751">
        <v>39</v>
      </c>
      <c r="D52" s="752" t="s">
        <v>1358</v>
      </c>
      <c r="E52" s="751">
        <v>3904</v>
      </c>
      <c r="F52" s="752" t="s">
        <v>2230</v>
      </c>
      <c r="G52" s="751">
        <v>3904018</v>
      </c>
      <c r="H52" s="752" t="s">
        <v>2231</v>
      </c>
      <c r="I52" s="751">
        <v>3904018</v>
      </c>
      <c r="J52" s="752" t="s">
        <v>2231</v>
      </c>
      <c r="K52" s="751">
        <v>390401809</v>
      </c>
      <c r="L52" s="752" t="s">
        <v>2232</v>
      </c>
      <c r="M52" s="751">
        <v>390401809</v>
      </c>
      <c r="N52" s="752" t="s">
        <v>2232</v>
      </c>
      <c r="O52" s="751">
        <v>6</v>
      </c>
      <c r="P52" s="753">
        <v>2020003630040</v>
      </c>
      <c r="Q52" s="752" t="s">
        <v>2233</v>
      </c>
      <c r="R52" s="754">
        <f>SUM($V$52:$V$54)/SUM($V$52:$V$54)</f>
        <v>1</v>
      </c>
      <c r="S52" s="752" t="s">
        <v>2234</v>
      </c>
      <c r="T52" s="752" t="s">
        <v>2235</v>
      </c>
      <c r="U52" s="752" t="s">
        <v>2236</v>
      </c>
      <c r="V52" s="755">
        <v>9900000</v>
      </c>
      <c r="W52" s="763" t="s">
        <v>2237</v>
      </c>
      <c r="X52" s="757" t="s">
        <v>216</v>
      </c>
      <c r="Y52" s="753">
        <v>20</v>
      </c>
      <c r="Z52" s="752" t="s">
        <v>94</v>
      </c>
      <c r="AA52" s="758">
        <v>295972</v>
      </c>
      <c r="AB52" s="758">
        <v>294321</v>
      </c>
      <c r="AC52" s="758">
        <v>132302</v>
      </c>
      <c r="AD52" s="758">
        <v>43426</v>
      </c>
      <c r="AE52" s="758">
        <v>313940</v>
      </c>
      <c r="AF52" s="758">
        <v>100625</v>
      </c>
      <c r="AG52" s="758">
        <v>2145</v>
      </c>
      <c r="AH52" s="758">
        <v>12718</v>
      </c>
      <c r="AI52" s="758">
        <v>36</v>
      </c>
      <c r="AJ52" s="758">
        <v>0</v>
      </c>
      <c r="AK52" s="758">
        <v>0</v>
      </c>
      <c r="AL52" s="758">
        <v>0</v>
      </c>
      <c r="AM52" s="758">
        <v>70</v>
      </c>
      <c r="AN52" s="758">
        <v>21944</v>
      </c>
      <c r="AO52" s="758">
        <v>285</v>
      </c>
      <c r="AP52" s="758">
        <f t="shared" si="2"/>
        <v>590293</v>
      </c>
      <c r="AQ52" s="759">
        <v>44563</v>
      </c>
      <c r="AR52" s="759">
        <v>44926</v>
      </c>
      <c r="AS52" s="760" t="s">
        <v>2074</v>
      </c>
      <c r="AT52" s="482"/>
    </row>
    <row r="53" spans="1:46" s="401" customFormat="1" ht="107.25" customHeight="1" x14ac:dyDescent="0.2">
      <c r="A53" s="751">
        <v>2</v>
      </c>
      <c r="B53" s="752" t="s">
        <v>1357</v>
      </c>
      <c r="C53" s="751">
        <v>39</v>
      </c>
      <c r="D53" s="752" t="s">
        <v>1358</v>
      </c>
      <c r="E53" s="751">
        <v>3904</v>
      </c>
      <c r="F53" s="752" t="s">
        <v>2230</v>
      </c>
      <c r="G53" s="751">
        <v>3904018</v>
      </c>
      <c r="H53" s="752" t="s">
        <v>2231</v>
      </c>
      <c r="I53" s="751">
        <v>3904018</v>
      </c>
      <c r="J53" s="752" t="s">
        <v>2231</v>
      </c>
      <c r="K53" s="751">
        <v>390401809</v>
      </c>
      <c r="L53" s="752" t="s">
        <v>2232</v>
      </c>
      <c r="M53" s="751">
        <v>390401809</v>
      </c>
      <c r="N53" s="752" t="s">
        <v>2232</v>
      </c>
      <c r="O53" s="751">
        <v>6</v>
      </c>
      <c r="P53" s="753">
        <v>2020003630040</v>
      </c>
      <c r="Q53" s="752" t="s">
        <v>2233</v>
      </c>
      <c r="R53" s="754">
        <f t="shared" ref="R53:R54" si="8">SUM($V$52:$V$54)/SUM($V$52:$V$54)</f>
        <v>1</v>
      </c>
      <c r="S53" s="752" t="s">
        <v>2234</v>
      </c>
      <c r="T53" s="752" t="s">
        <v>2235</v>
      </c>
      <c r="U53" s="752" t="s">
        <v>2238</v>
      </c>
      <c r="V53" s="766">
        <v>8100000</v>
      </c>
      <c r="W53" s="767" t="s">
        <v>2239</v>
      </c>
      <c r="X53" s="768" t="s">
        <v>2240</v>
      </c>
      <c r="Y53" s="769">
        <v>20</v>
      </c>
      <c r="Z53" s="770" t="s">
        <v>94</v>
      </c>
      <c r="AA53" s="771">
        <v>295972</v>
      </c>
      <c r="AB53" s="758">
        <v>294321</v>
      </c>
      <c r="AC53" s="758">
        <v>132302</v>
      </c>
      <c r="AD53" s="758">
        <v>43426</v>
      </c>
      <c r="AE53" s="758">
        <v>313940</v>
      </c>
      <c r="AF53" s="758">
        <v>100625</v>
      </c>
      <c r="AG53" s="758">
        <v>2145</v>
      </c>
      <c r="AH53" s="758">
        <v>12718</v>
      </c>
      <c r="AI53" s="758">
        <v>36</v>
      </c>
      <c r="AJ53" s="758">
        <v>0</v>
      </c>
      <c r="AK53" s="758">
        <v>0</v>
      </c>
      <c r="AL53" s="758">
        <v>0</v>
      </c>
      <c r="AM53" s="758">
        <v>70</v>
      </c>
      <c r="AN53" s="758">
        <v>21944</v>
      </c>
      <c r="AO53" s="758">
        <v>285</v>
      </c>
      <c r="AP53" s="758">
        <f>+AA53+AB53</f>
        <v>590293</v>
      </c>
      <c r="AQ53" s="759">
        <v>44563</v>
      </c>
      <c r="AR53" s="759">
        <v>44926</v>
      </c>
      <c r="AS53" s="760" t="s">
        <v>2074</v>
      </c>
    </row>
    <row r="54" spans="1:46" s="3" customFormat="1" ht="107.25" customHeight="1" thickBot="1" x14ac:dyDescent="0.25">
      <c r="A54" s="751">
        <v>2</v>
      </c>
      <c r="B54" s="752" t="s">
        <v>1357</v>
      </c>
      <c r="C54" s="751">
        <v>39</v>
      </c>
      <c r="D54" s="752" t="s">
        <v>1358</v>
      </c>
      <c r="E54" s="751">
        <v>3904</v>
      </c>
      <c r="F54" s="752" t="s">
        <v>2230</v>
      </c>
      <c r="G54" s="751">
        <v>3904018</v>
      </c>
      <c r="H54" s="752" t="s">
        <v>2231</v>
      </c>
      <c r="I54" s="751">
        <v>3904018</v>
      </c>
      <c r="J54" s="752" t="s">
        <v>2231</v>
      </c>
      <c r="K54" s="751">
        <v>390401809</v>
      </c>
      <c r="L54" s="752" t="s">
        <v>2232</v>
      </c>
      <c r="M54" s="751">
        <v>390401809</v>
      </c>
      <c r="N54" s="752" t="s">
        <v>2232</v>
      </c>
      <c r="O54" s="751">
        <v>6</v>
      </c>
      <c r="P54" s="753">
        <v>2020003630040</v>
      </c>
      <c r="Q54" s="752" t="s">
        <v>2233</v>
      </c>
      <c r="R54" s="754">
        <f t="shared" si="8"/>
        <v>1</v>
      </c>
      <c r="S54" s="752" t="s">
        <v>2234</v>
      </c>
      <c r="T54" s="752" t="s">
        <v>2235</v>
      </c>
      <c r="U54" s="772" t="s">
        <v>2238</v>
      </c>
      <c r="V54" s="773">
        <v>10000000</v>
      </c>
      <c r="W54" s="774" t="s">
        <v>2241</v>
      </c>
      <c r="X54" s="762" t="s">
        <v>2240</v>
      </c>
      <c r="Y54" s="775">
        <v>88</v>
      </c>
      <c r="Z54" s="762" t="s">
        <v>2115</v>
      </c>
      <c r="AA54" s="771">
        <v>295972</v>
      </c>
      <c r="AB54" s="758">
        <v>294321</v>
      </c>
      <c r="AC54" s="758">
        <v>132302</v>
      </c>
      <c r="AD54" s="758">
        <v>43426</v>
      </c>
      <c r="AE54" s="758">
        <v>313940</v>
      </c>
      <c r="AF54" s="758">
        <v>100625</v>
      </c>
      <c r="AG54" s="758">
        <v>2145</v>
      </c>
      <c r="AH54" s="758">
        <v>12718</v>
      </c>
      <c r="AI54" s="758">
        <v>36</v>
      </c>
      <c r="AJ54" s="758">
        <v>0</v>
      </c>
      <c r="AK54" s="758">
        <v>0</v>
      </c>
      <c r="AL54" s="758">
        <v>0</v>
      </c>
      <c r="AM54" s="758">
        <v>70</v>
      </c>
      <c r="AN54" s="758">
        <v>21944</v>
      </c>
      <c r="AO54" s="758">
        <v>285</v>
      </c>
      <c r="AP54" s="758">
        <f>+AA54+AB54</f>
        <v>590293</v>
      </c>
      <c r="AQ54" s="759">
        <v>44563</v>
      </c>
      <c r="AR54" s="759">
        <v>44926</v>
      </c>
      <c r="AS54" s="760" t="s">
        <v>2074</v>
      </c>
    </row>
    <row r="55" spans="1:46" s="3" customFormat="1" ht="27" customHeight="1" thickBot="1" x14ac:dyDescent="0.25">
      <c r="A55" s="1140" t="s">
        <v>344</v>
      </c>
      <c r="B55" s="1141"/>
      <c r="C55" s="1141"/>
      <c r="D55" s="1141"/>
      <c r="E55" s="1141"/>
      <c r="F55" s="1141"/>
      <c r="G55" s="1141"/>
      <c r="H55" s="1141"/>
      <c r="I55" s="1141"/>
      <c r="J55" s="1141"/>
      <c r="K55" s="1141"/>
      <c r="L55" s="1141"/>
      <c r="M55" s="1141"/>
      <c r="N55" s="1141"/>
      <c r="O55" s="1141"/>
      <c r="P55" s="1141"/>
      <c r="Q55" s="1141"/>
      <c r="R55" s="1142"/>
      <c r="S55" s="720"/>
      <c r="T55" s="720"/>
      <c r="U55" s="720"/>
      <c r="V55" s="776">
        <f>SUM(V9:V54)</f>
        <v>1431066000</v>
      </c>
      <c r="W55" s="722"/>
      <c r="X55" s="722"/>
      <c r="Y55" s="724"/>
      <c r="Z55" s="725"/>
      <c r="AA55" s="725"/>
      <c r="AB55" s="725"/>
      <c r="AC55" s="725"/>
      <c r="AD55" s="725"/>
      <c r="AE55" s="725"/>
      <c r="AF55" s="725"/>
      <c r="AG55" s="725"/>
      <c r="AH55" s="725"/>
      <c r="AI55" s="725"/>
      <c r="AJ55" s="725"/>
      <c r="AK55" s="725"/>
      <c r="AL55" s="725"/>
      <c r="AM55" s="725"/>
      <c r="AN55" s="725"/>
      <c r="AO55" s="725"/>
      <c r="AP55" s="725"/>
      <c r="AQ55" s="726"/>
      <c r="AR55" s="726"/>
      <c r="AS55" s="727"/>
    </row>
    <row r="56" spans="1:46" s="3" customFormat="1" ht="27" customHeight="1" x14ac:dyDescent="0.2">
      <c r="A56" s="728"/>
      <c r="J56" s="729"/>
      <c r="K56" s="729"/>
      <c r="L56" s="729"/>
      <c r="M56" s="729"/>
      <c r="N56" s="83"/>
      <c r="O56" s="83"/>
      <c r="P56" s="730"/>
      <c r="Q56" s="729"/>
      <c r="R56" s="731"/>
      <c r="S56" s="729"/>
      <c r="T56" s="729"/>
      <c r="U56" s="729"/>
      <c r="V56" s="733"/>
      <c r="W56" s="733"/>
      <c r="X56" s="733"/>
      <c r="Y56" s="735"/>
      <c r="Z56" s="736"/>
      <c r="AA56" s="178"/>
      <c r="AB56" s="178"/>
      <c r="AC56" s="178"/>
      <c r="AD56" s="178"/>
      <c r="AE56" s="178"/>
      <c r="AF56" s="178"/>
      <c r="AG56" s="178"/>
      <c r="AH56" s="178"/>
      <c r="AI56" s="178"/>
      <c r="AJ56" s="178"/>
      <c r="AK56" s="178"/>
      <c r="AL56" s="178"/>
      <c r="AM56" s="178"/>
      <c r="AN56" s="178"/>
      <c r="AO56" s="178"/>
      <c r="AP56" s="178"/>
      <c r="AQ56" s="737"/>
      <c r="AR56" s="738"/>
      <c r="AS56" s="438"/>
    </row>
    <row r="57" spans="1:46" s="3" customFormat="1" ht="27" customHeight="1" x14ac:dyDescent="0.2">
      <c r="A57" s="728"/>
      <c r="J57" s="729"/>
      <c r="K57" s="729"/>
      <c r="L57" s="729"/>
      <c r="M57" s="729"/>
      <c r="N57" s="83"/>
      <c r="O57" s="83"/>
      <c r="P57" s="730"/>
      <c r="Q57" s="729"/>
      <c r="R57" s="731"/>
      <c r="S57" s="729"/>
      <c r="T57" s="729"/>
      <c r="U57" s="729"/>
      <c r="V57" s="733"/>
      <c r="W57" s="733"/>
      <c r="X57" s="733"/>
      <c r="Y57" s="735"/>
      <c r="Z57" s="736"/>
      <c r="AA57" s="178"/>
      <c r="AB57" s="178"/>
      <c r="AC57" s="178"/>
      <c r="AD57" s="178"/>
      <c r="AE57" s="178"/>
      <c r="AF57" s="178"/>
      <c r="AG57" s="178"/>
      <c r="AH57" s="178"/>
      <c r="AI57" s="178"/>
      <c r="AJ57" s="178"/>
      <c r="AK57" s="178"/>
      <c r="AL57" s="178"/>
      <c r="AM57" s="178"/>
      <c r="AN57" s="178"/>
      <c r="AO57" s="178"/>
      <c r="AP57" s="178"/>
      <c r="AQ57" s="737"/>
      <c r="AR57" s="738"/>
      <c r="AS57" s="438"/>
    </row>
    <row r="58" spans="1:46" s="3" customFormat="1" ht="27" customHeight="1" x14ac:dyDescent="0.2">
      <c r="A58" s="728"/>
      <c r="J58" s="729"/>
      <c r="K58" s="729"/>
      <c r="L58" s="729"/>
      <c r="M58" s="729"/>
      <c r="N58" s="83"/>
      <c r="O58" s="83"/>
      <c r="P58" s="730"/>
      <c r="Q58" s="729"/>
      <c r="R58" s="731"/>
      <c r="S58" s="729"/>
      <c r="T58" s="729"/>
      <c r="U58" s="729"/>
      <c r="V58" s="733"/>
      <c r="W58" s="733"/>
      <c r="X58" s="733"/>
      <c r="Y58" s="735"/>
      <c r="Z58" s="736"/>
      <c r="AA58" s="178"/>
      <c r="AB58" s="178"/>
      <c r="AC58" s="178"/>
      <c r="AD58" s="178"/>
      <c r="AE58" s="178"/>
      <c r="AF58" s="178"/>
      <c r="AG58" s="178"/>
      <c r="AH58" s="178"/>
      <c r="AI58" s="178"/>
      <c r="AJ58" s="178"/>
      <c r="AK58" s="178"/>
      <c r="AL58" s="178"/>
      <c r="AM58" s="178"/>
      <c r="AN58" s="178"/>
      <c r="AO58" s="178"/>
      <c r="AP58" s="178"/>
      <c r="AQ58" s="737"/>
      <c r="AR58" s="738"/>
      <c r="AS58" s="438"/>
    </row>
    <row r="59" spans="1:46" s="3" customFormat="1" ht="27" customHeight="1" x14ac:dyDescent="0.2">
      <c r="A59" s="728"/>
      <c r="J59" s="729"/>
      <c r="K59" s="729"/>
      <c r="L59" s="729"/>
      <c r="M59" s="729"/>
      <c r="N59" s="83"/>
      <c r="O59" s="83"/>
      <c r="P59" s="730"/>
      <c r="Q59" s="729"/>
      <c r="R59" s="731"/>
      <c r="S59" s="729"/>
      <c r="T59" s="729"/>
      <c r="U59" s="729"/>
      <c r="V59" s="733"/>
      <c r="W59" s="733"/>
      <c r="X59" s="733"/>
      <c r="Y59" s="735"/>
      <c r="Z59" s="736"/>
      <c r="AA59" s="178"/>
      <c r="AB59" s="178"/>
      <c r="AC59" s="178"/>
      <c r="AD59" s="178"/>
      <c r="AE59" s="178"/>
      <c r="AF59" s="178"/>
      <c r="AG59" s="178"/>
      <c r="AH59" s="178"/>
      <c r="AI59" s="178"/>
      <c r="AJ59" s="178"/>
      <c r="AK59" s="178"/>
      <c r="AL59" s="178"/>
      <c r="AM59" s="178"/>
      <c r="AN59" s="178"/>
      <c r="AO59" s="178"/>
      <c r="AP59" s="178"/>
      <c r="AQ59" s="737"/>
      <c r="AR59" s="738"/>
      <c r="AS59" s="438"/>
    </row>
    <row r="60" spans="1:46" s="3" customFormat="1" ht="27" customHeight="1" x14ac:dyDescent="0.25">
      <c r="A60" s="1143" t="s">
        <v>2242</v>
      </c>
      <c r="B60" s="1143"/>
      <c r="C60" s="1143"/>
      <c r="D60" s="1143"/>
      <c r="E60" s="1143"/>
      <c r="J60" s="729"/>
      <c r="K60" s="729"/>
      <c r="L60" s="729"/>
      <c r="M60" s="729"/>
      <c r="N60" s="83"/>
      <c r="O60" s="83"/>
      <c r="P60" s="730"/>
      <c r="Q60" s="729"/>
      <c r="R60" s="731"/>
      <c r="S60" s="729"/>
      <c r="T60" s="729"/>
      <c r="U60" s="729"/>
      <c r="V60" s="733"/>
      <c r="W60" s="733"/>
      <c r="X60" s="733"/>
      <c r="Y60" s="735"/>
      <c r="Z60" s="736"/>
      <c r="AA60" s="178"/>
      <c r="AB60" s="178"/>
      <c r="AC60" s="178"/>
      <c r="AD60" s="178"/>
      <c r="AE60" s="178"/>
      <c r="AF60" s="178"/>
      <c r="AG60" s="178"/>
      <c r="AH60" s="178"/>
      <c r="AI60" s="178"/>
      <c r="AJ60" s="178"/>
      <c r="AK60" s="178"/>
      <c r="AL60" s="178"/>
      <c r="AM60" s="178"/>
      <c r="AN60" s="178"/>
      <c r="AO60" s="178"/>
      <c r="AP60" s="178"/>
      <c r="AQ60" s="737"/>
      <c r="AR60" s="738"/>
      <c r="AS60" s="438"/>
    </row>
    <row r="61" spans="1:46" s="3" customFormat="1" ht="27" customHeight="1" x14ac:dyDescent="0.2">
      <c r="A61" s="1146" t="s">
        <v>2059</v>
      </c>
      <c r="B61" s="1146"/>
      <c r="C61" s="1146"/>
      <c r="D61" s="1146"/>
      <c r="E61" s="1146"/>
      <c r="J61" s="729"/>
      <c r="K61" s="729"/>
      <c r="L61" s="729"/>
      <c r="M61" s="729"/>
      <c r="N61" s="83"/>
      <c r="O61" s="83"/>
      <c r="P61" s="730"/>
      <c r="Q61" s="729"/>
      <c r="R61" s="731"/>
      <c r="S61" s="729"/>
      <c r="T61" s="729"/>
      <c r="U61" s="729"/>
      <c r="V61" s="733"/>
      <c r="W61" s="733"/>
      <c r="X61" s="733"/>
      <c r="Y61" s="735"/>
      <c r="Z61" s="736"/>
      <c r="AA61" s="178"/>
      <c r="AB61" s="178"/>
      <c r="AC61" s="178"/>
      <c r="AD61" s="178"/>
      <c r="AE61" s="178"/>
      <c r="AF61" s="178"/>
      <c r="AG61" s="178"/>
      <c r="AH61" s="178"/>
      <c r="AI61" s="178"/>
      <c r="AJ61" s="178"/>
      <c r="AK61" s="178"/>
      <c r="AL61" s="178"/>
      <c r="AM61" s="178"/>
      <c r="AN61" s="178"/>
      <c r="AO61" s="178"/>
      <c r="AP61" s="178"/>
      <c r="AQ61" s="737"/>
      <c r="AR61" s="738"/>
      <c r="AS61" s="438"/>
    </row>
    <row r="62" spans="1:46" s="3" customFormat="1" ht="27" customHeight="1" x14ac:dyDescent="0.2">
      <c r="A62" s="728"/>
      <c r="J62" s="729"/>
      <c r="K62" s="729"/>
      <c r="L62" s="729"/>
      <c r="M62" s="729"/>
      <c r="N62" s="83"/>
      <c r="O62" s="83"/>
      <c r="P62" s="730"/>
      <c r="Q62" s="729"/>
      <c r="R62" s="731"/>
      <c r="S62" s="729"/>
      <c r="T62" s="729"/>
      <c r="U62" s="729"/>
      <c r="V62" s="733"/>
      <c r="W62" s="733"/>
      <c r="X62" s="733"/>
      <c r="Y62" s="735"/>
      <c r="Z62" s="736"/>
      <c r="AA62" s="178"/>
      <c r="AB62" s="178"/>
      <c r="AC62" s="178"/>
      <c r="AD62" s="178"/>
      <c r="AE62" s="178"/>
      <c r="AF62" s="178"/>
      <c r="AG62" s="178"/>
      <c r="AH62" s="178"/>
      <c r="AI62" s="178"/>
      <c r="AJ62" s="178"/>
      <c r="AK62" s="178"/>
      <c r="AL62" s="178"/>
      <c r="AM62" s="178"/>
      <c r="AN62" s="178"/>
      <c r="AO62" s="178"/>
      <c r="AP62" s="178"/>
      <c r="AQ62" s="737"/>
      <c r="AR62" s="738"/>
      <c r="AS62" s="438"/>
    </row>
    <row r="63" spans="1:46" s="3" customFormat="1" ht="27" customHeight="1" x14ac:dyDescent="0.2">
      <c r="A63" s="728"/>
      <c r="J63" s="729"/>
      <c r="K63" s="729"/>
      <c r="L63" s="729"/>
      <c r="M63" s="729"/>
      <c r="N63" s="83"/>
      <c r="O63" s="83"/>
      <c r="P63" s="730"/>
      <c r="Q63" s="729"/>
      <c r="R63" s="731"/>
      <c r="S63" s="729"/>
      <c r="T63" s="729"/>
      <c r="U63" s="729"/>
      <c r="V63" s="733"/>
      <c r="W63" s="733"/>
      <c r="X63" s="733"/>
      <c r="Y63" s="735"/>
      <c r="Z63" s="736"/>
      <c r="AA63" s="178"/>
      <c r="AB63" s="178"/>
      <c r="AC63" s="178"/>
      <c r="AD63" s="178"/>
      <c r="AE63" s="178"/>
      <c r="AF63" s="178"/>
      <c r="AG63" s="178"/>
      <c r="AH63" s="178"/>
      <c r="AI63" s="178"/>
      <c r="AJ63" s="178"/>
      <c r="AK63" s="178"/>
      <c r="AL63" s="178"/>
      <c r="AM63" s="178"/>
      <c r="AN63" s="178"/>
      <c r="AO63" s="178"/>
      <c r="AP63" s="178"/>
      <c r="AQ63" s="737"/>
      <c r="AR63" s="738"/>
      <c r="AS63" s="438"/>
    </row>
    <row r="64" spans="1:46" s="3" customFormat="1" ht="27" customHeight="1" x14ac:dyDescent="0.2">
      <c r="A64" s="728"/>
      <c r="J64" s="729"/>
      <c r="K64" s="729"/>
      <c r="L64" s="729"/>
      <c r="M64" s="729"/>
      <c r="N64" s="83"/>
      <c r="O64" s="83"/>
      <c r="P64" s="730"/>
      <c r="Q64" s="729"/>
      <c r="R64" s="731"/>
      <c r="S64" s="729"/>
      <c r="T64" s="729"/>
      <c r="U64" s="729"/>
      <c r="V64" s="733"/>
      <c r="W64" s="733"/>
      <c r="X64" s="733"/>
      <c r="Y64" s="735"/>
      <c r="Z64" s="736"/>
      <c r="AA64" s="178"/>
      <c r="AB64" s="178"/>
      <c r="AC64" s="178"/>
      <c r="AD64" s="178"/>
      <c r="AE64" s="178"/>
      <c r="AF64" s="178"/>
      <c r="AG64" s="178"/>
      <c r="AH64" s="178"/>
      <c r="AI64" s="178"/>
      <c r="AJ64" s="178"/>
      <c r="AK64" s="178"/>
      <c r="AL64" s="178"/>
      <c r="AM64" s="178"/>
      <c r="AN64" s="178"/>
      <c r="AO64" s="178"/>
      <c r="AP64" s="178"/>
      <c r="AQ64" s="737"/>
      <c r="AR64" s="738"/>
      <c r="AS64" s="438"/>
    </row>
    <row r="65" spans="1:65" s="3" customFormat="1" ht="27" customHeight="1" x14ac:dyDescent="0.2">
      <c r="A65" s="728"/>
      <c r="J65" s="729"/>
      <c r="K65" s="729"/>
      <c r="L65" s="729"/>
      <c r="M65" s="729"/>
      <c r="N65" s="83"/>
      <c r="O65" s="83"/>
      <c r="P65" s="730"/>
      <c r="Q65" s="729"/>
      <c r="R65" s="731"/>
      <c r="S65" s="729"/>
      <c r="T65" s="729"/>
      <c r="U65" s="729"/>
      <c r="V65" s="733"/>
      <c r="W65" s="733"/>
      <c r="X65" s="733"/>
      <c r="Y65" s="735"/>
      <c r="Z65" s="736"/>
      <c r="AA65" s="178"/>
      <c r="AB65" s="178"/>
      <c r="AC65" s="178"/>
      <c r="AD65" s="178"/>
      <c r="AE65" s="178"/>
      <c r="AF65" s="178"/>
      <c r="AG65" s="178"/>
      <c r="AH65" s="178"/>
      <c r="AI65" s="178"/>
      <c r="AJ65" s="178"/>
      <c r="AK65" s="178"/>
      <c r="AL65" s="178"/>
      <c r="AM65" s="178"/>
      <c r="AN65" s="178"/>
      <c r="AO65" s="178"/>
      <c r="AP65" s="178"/>
      <c r="AQ65" s="737"/>
      <c r="AR65" s="738"/>
      <c r="AS65" s="438"/>
    </row>
    <row r="66" spans="1:65" s="3" customFormat="1" ht="150" customHeight="1" x14ac:dyDescent="0.2">
      <c r="A66" s="728"/>
      <c r="J66" s="729"/>
      <c r="K66" s="729"/>
      <c r="L66" s="729"/>
      <c r="M66" s="729"/>
      <c r="N66" s="83"/>
      <c r="O66" s="83"/>
      <c r="P66" s="730"/>
      <c r="Q66" s="729"/>
      <c r="R66" s="731"/>
      <c r="S66" s="729"/>
      <c r="T66" s="729"/>
      <c r="U66" s="729"/>
      <c r="V66" s="733"/>
      <c r="W66" s="733"/>
      <c r="X66" s="733"/>
      <c r="Y66" s="735"/>
      <c r="Z66" s="736"/>
      <c r="AA66" s="178"/>
      <c r="AB66" s="178"/>
      <c r="AC66" s="178"/>
      <c r="AD66" s="178"/>
      <c r="AE66" s="178"/>
      <c r="AF66" s="178"/>
      <c r="AG66" s="178"/>
      <c r="AH66" s="178"/>
      <c r="AI66" s="178"/>
      <c r="AJ66" s="178"/>
      <c r="AK66" s="178"/>
      <c r="AL66" s="178"/>
      <c r="AM66" s="178"/>
      <c r="AN66" s="178"/>
      <c r="AO66" s="178"/>
      <c r="AP66" s="178"/>
      <c r="AQ66" s="737"/>
      <c r="AR66" s="738"/>
      <c r="AS66" s="438"/>
    </row>
    <row r="67" spans="1:65" s="3" customFormat="1" ht="64.5" customHeight="1" x14ac:dyDescent="0.2">
      <c r="A67" s="728"/>
      <c r="C67" s="610" t="s">
        <v>116</v>
      </c>
      <c r="D67" s="739" t="s">
        <v>117</v>
      </c>
      <c r="E67" s="611"/>
      <c r="F67" s="1137" t="s">
        <v>118</v>
      </c>
      <c r="G67" s="1127"/>
      <c r="H67" s="740"/>
      <c r="I67" s="740"/>
      <c r="J67" s="729"/>
      <c r="K67" s="729"/>
      <c r="L67" s="729"/>
      <c r="M67" s="729"/>
      <c r="N67" s="83"/>
      <c r="O67" s="83"/>
      <c r="P67" s="730"/>
      <c r="Q67" s="729"/>
      <c r="R67" s="731"/>
      <c r="S67" s="729"/>
      <c r="T67" s="729"/>
      <c r="U67" s="729"/>
      <c r="V67" s="733"/>
      <c r="W67" s="733"/>
      <c r="X67" s="733"/>
      <c r="Y67" s="735"/>
      <c r="Z67" s="736"/>
      <c r="AA67" s="178"/>
      <c r="AB67" s="178"/>
      <c r="AC67" s="178"/>
      <c r="AD67" s="178"/>
      <c r="AE67" s="178"/>
      <c r="AF67" s="178"/>
      <c r="AG67" s="178"/>
      <c r="AH67" s="178"/>
      <c r="AI67" s="178"/>
      <c r="AJ67" s="178"/>
      <c r="AK67" s="178"/>
      <c r="AL67" s="178"/>
      <c r="AM67" s="178"/>
      <c r="AN67" s="178"/>
      <c r="AO67" s="178"/>
      <c r="AP67" s="178"/>
      <c r="AQ67" s="737"/>
      <c r="AR67" s="738"/>
      <c r="AS67" s="438"/>
    </row>
    <row r="68" spans="1:65" s="3" customFormat="1" ht="27" customHeight="1" x14ac:dyDescent="0.2">
      <c r="A68" s="728"/>
      <c r="C68" s="610" t="s">
        <v>2060</v>
      </c>
      <c r="D68" s="1106" t="s">
        <v>2061</v>
      </c>
      <c r="E68" s="1107"/>
      <c r="F68" s="1108" t="s">
        <v>2062</v>
      </c>
      <c r="G68" s="1108"/>
      <c r="H68" s="740"/>
      <c r="I68" s="740"/>
      <c r="J68" s="729"/>
      <c r="K68" s="729"/>
      <c r="L68" s="729"/>
      <c r="M68" s="729"/>
      <c r="N68" s="83"/>
      <c r="O68" s="83"/>
      <c r="P68" s="730"/>
      <c r="Q68" s="729"/>
      <c r="R68" s="731"/>
      <c r="S68" s="729"/>
      <c r="T68" s="729"/>
      <c r="U68" s="729"/>
      <c r="V68" s="733"/>
      <c r="W68" s="733"/>
      <c r="X68" s="733"/>
      <c r="Y68" s="735"/>
      <c r="Z68" s="736"/>
      <c r="AA68" s="178"/>
      <c r="AB68" s="178"/>
      <c r="AC68" s="178"/>
      <c r="AD68" s="178"/>
      <c r="AE68" s="178"/>
      <c r="AF68" s="178"/>
      <c r="AG68" s="178"/>
      <c r="AH68" s="178"/>
      <c r="AI68" s="178"/>
      <c r="AJ68" s="178"/>
      <c r="AK68" s="178"/>
      <c r="AL68" s="178"/>
      <c r="AM68" s="178"/>
      <c r="AN68" s="178"/>
      <c r="AO68" s="178"/>
      <c r="AP68" s="178"/>
      <c r="AQ68" s="737"/>
      <c r="AR68" s="738"/>
      <c r="AS68" s="438"/>
    </row>
    <row r="69" spans="1:65" s="3" customFormat="1" ht="27" customHeight="1" x14ac:dyDescent="0.2">
      <c r="A69" s="728"/>
      <c r="C69" s="610" t="s">
        <v>122</v>
      </c>
      <c r="D69" s="1106" t="s">
        <v>2063</v>
      </c>
      <c r="E69" s="1107"/>
      <c r="F69" s="1108" t="s">
        <v>124</v>
      </c>
      <c r="G69" s="1108"/>
      <c r="H69" s="740"/>
      <c r="I69" s="740"/>
      <c r="J69" s="729"/>
      <c r="K69" s="729"/>
      <c r="L69" s="729"/>
      <c r="M69" s="729"/>
      <c r="N69" s="83"/>
      <c r="O69" s="83"/>
      <c r="P69" s="730"/>
      <c r="Q69" s="729"/>
      <c r="R69" s="731"/>
      <c r="S69" s="729"/>
      <c r="T69" s="729"/>
      <c r="U69" s="729"/>
      <c r="V69" s="733"/>
      <c r="W69" s="733"/>
      <c r="X69" s="733"/>
      <c r="Y69" s="735"/>
      <c r="Z69" s="736"/>
      <c r="AA69" s="178"/>
      <c r="AB69" s="178"/>
      <c r="AC69" s="178"/>
      <c r="AD69" s="178"/>
      <c r="AE69" s="178"/>
      <c r="AF69" s="178"/>
      <c r="AG69" s="178"/>
      <c r="AH69" s="178"/>
      <c r="AI69" s="178"/>
      <c r="AJ69" s="178"/>
      <c r="AK69" s="178"/>
      <c r="AL69" s="178"/>
      <c r="AM69" s="178"/>
      <c r="AN69" s="178"/>
      <c r="AO69" s="178"/>
      <c r="AP69" s="178"/>
      <c r="AQ69" s="737"/>
      <c r="AR69" s="738"/>
      <c r="AS69" s="438"/>
    </row>
    <row r="70" spans="1:65" s="3" customFormat="1" ht="27" customHeight="1" x14ac:dyDescent="0.2">
      <c r="A70" s="728"/>
      <c r="J70" s="729"/>
      <c r="K70" s="729"/>
      <c r="L70" s="729"/>
      <c r="M70" s="729"/>
      <c r="N70" s="83"/>
      <c r="O70" s="83"/>
      <c r="P70" s="730"/>
      <c r="Q70" s="729"/>
      <c r="R70" s="731"/>
      <c r="S70" s="729"/>
      <c r="T70" s="729"/>
      <c r="U70" s="729"/>
      <c r="V70" s="733"/>
      <c r="W70" s="733"/>
      <c r="X70" s="733"/>
      <c r="Y70" s="735"/>
      <c r="Z70" s="736"/>
      <c r="AA70" s="178"/>
      <c r="AB70" s="178"/>
      <c r="AC70" s="178"/>
      <c r="AD70" s="178"/>
      <c r="AE70" s="178"/>
      <c r="AF70" s="178"/>
      <c r="AG70" s="178"/>
      <c r="AH70" s="178"/>
      <c r="AI70" s="178"/>
      <c r="AJ70" s="178"/>
      <c r="AK70" s="178"/>
      <c r="AL70" s="178"/>
      <c r="AM70" s="178"/>
      <c r="AN70" s="178"/>
      <c r="AO70" s="178"/>
      <c r="AP70" s="178"/>
      <c r="AQ70" s="737"/>
      <c r="AR70" s="738"/>
      <c r="AS70" s="438"/>
    </row>
    <row r="71" spans="1:65" s="3" customFormat="1" ht="27" customHeight="1" x14ac:dyDescent="0.2">
      <c r="A71" s="728"/>
      <c r="J71" s="729"/>
      <c r="K71" s="729"/>
      <c r="L71" s="729"/>
      <c r="M71" s="729"/>
      <c r="N71" s="83"/>
      <c r="O71" s="83"/>
      <c r="P71" s="730"/>
      <c r="Q71" s="729"/>
      <c r="R71" s="731"/>
      <c r="S71" s="729"/>
      <c r="T71" s="729"/>
      <c r="U71" s="729"/>
      <c r="V71" s="733"/>
      <c r="W71" s="733"/>
      <c r="X71" s="733"/>
      <c r="Y71" s="735"/>
      <c r="Z71" s="736"/>
      <c r="AA71" s="178"/>
      <c r="AB71" s="178"/>
      <c r="AC71" s="178"/>
      <c r="AD71" s="178"/>
      <c r="AE71" s="178"/>
      <c r="AF71" s="178"/>
      <c r="AG71" s="178"/>
      <c r="AH71" s="178"/>
      <c r="AI71" s="178"/>
      <c r="AJ71" s="178"/>
      <c r="AK71" s="178"/>
      <c r="AL71" s="178"/>
      <c r="AM71" s="178"/>
      <c r="AN71" s="178"/>
      <c r="AO71" s="178"/>
      <c r="AP71" s="178"/>
      <c r="AQ71" s="737"/>
      <c r="AR71" s="738"/>
      <c r="AS71" s="438"/>
    </row>
    <row r="72" spans="1:65" s="3" customFormat="1" ht="27" customHeight="1" x14ac:dyDescent="0.2">
      <c r="A72" s="728"/>
      <c r="J72" s="729"/>
      <c r="K72" s="729"/>
      <c r="L72" s="729"/>
      <c r="M72" s="729"/>
      <c r="N72" s="83"/>
      <c r="O72" s="83"/>
      <c r="P72" s="730"/>
      <c r="Q72" s="729"/>
      <c r="R72" s="731"/>
      <c r="S72" s="729"/>
      <c r="T72" s="729"/>
      <c r="U72" s="729"/>
      <c r="V72" s="733"/>
      <c r="W72" s="733"/>
      <c r="X72" s="733"/>
      <c r="Y72" s="735"/>
      <c r="Z72" s="736"/>
      <c r="AA72" s="178"/>
      <c r="AB72" s="178"/>
      <c r="AC72" s="178"/>
      <c r="AD72" s="178"/>
      <c r="AE72" s="178"/>
      <c r="AF72" s="178"/>
      <c r="AG72" s="178"/>
      <c r="AH72" s="178"/>
      <c r="AI72" s="178"/>
      <c r="AJ72" s="178"/>
      <c r="AK72" s="178"/>
      <c r="AL72" s="178"/>
      <c r="AM72" s="178"/>
      <c r="AN72" s="178"/>
      <c r="AO72" s="178"/>
      <c r="AP72" s="178"/>
      <c r="AQ72" s="737"/>
      <c r="AR72" s="738"/>
      <c r="AS72" s="438"/>
    </row>
    <row r="73" spans="1:65" s="3" customFormat="1" ht="27" customHeight="1" x14ac:dyDescent="0.2">
      <c r="A73" s="728"/>
      <c r="J73" s="729"/>
      <c r="K73" s="729"/>
      <c r="L73" s="729"/>
      <c r="M73" s="729"/>
      <c r="N73" s="83"/>
      <c r="O73" s="83"/>
      <c r="P73" s="730"/>
      <c r="Q73" s="729"/>
      <c r="R73" s="731"/>
      <c r="S73" s="729"/>
      <c r="T73" s="729"/>
      <c r="U73" s="729"/>
      <c r="V73" s="733"/>
      <c r="W73" s="733"/>
      <c r="X73" s="733"/>
      <c r="Y73" s="735"/>
      <c r="Z73" s="736"/>
      <c r="AA73" s="178"/>
      <c r="AB73" s="178"/>
      <c r="AC73" s="178"/>
      <c r="AD73" s="178"/>
      <c r="AE73" s="178"/>
      <c r="AF73" s="178"/>
      <c r="AG73" s="178"/>
      <c r="AH73" s="178"/>
      <c r="AI73" s="178"/>
      <c r="AJ73" s="178"/>
      <c r="AK73" s="178"/>
      <c r="AL73" s="178"/>
      <c r="AM73" s="178"/>
      <c r="AN73" s="178"/>
      <c r="AO73" s="178"/>
      <c r="AP73" s="178"/>
      <c r="AQ73" s="737"/>
      <c r="AR73" s="738"/>
      <c r="AS73" s="438"/>
    </row>
    <row r="74" spans="1:65" s="3" customFormat="1" ht="27" customHeight="1" x14ac:dyDescent="0.2">
      <c r="A74" s="728"/>
      <c r="J74" s="729"/>
      <c r="K74" s="729"/>
      <c r="L74" s="729"/>
      <c r="M74" s="729"/>
      <c r="N74" s="83"/>
      <c r="O74" s="83"/>
      <c r="P74" s="730"/>
      <c r="Q74" s="729"/>
      <c r="R74" s="731"/>
      <c r="S74" s="729"/>
      <c r="T74" s="729"/>
      <c r="U74" s="729"/>
      <c r="V74" s="733"/>
      <c r="W74" s="733"/>
      <c r="X74" s="733"/>
      <c r="Y74" s="735"/>
      <c r="Z74" s="736"/>
      <c r="AA74" s="178"/>
      <c r="AB74" s="178"/>
      <c r="AC74" s="178"/>
      <c r="AD74" s="178"/>
      <c r="AE74" s="178"/>
      <c r="AF74" s="178"/>
      <c r="AG74" s="178"/>
      <c r="AH74" s="178"/>
      <c r="AI74" s="178"/>
      <c r="AJ74" s="178"/>
      <c r="AK74" s="178"/>
      <c r="AL74" s="178"/>
      <c r="AM74" s="178"/>
      <c r="AN74" s="178"/>
      <c r="AO74" s="178"/>
      <c r="AP74" s="178"/>
      <c r="AQ74" s="737"/>
      <c r="AR74" s="738"/>
      <c r="AS74" s="438"/>
    </row>
    <row r="75" spans="1:65" s="3" customFormat="1" ht="27" customHeight="1" x14ac:dyDescent="0.2">
      <c r="A75" s="728"/>
      <c r="J75" s="729"/>
      <c r="K75" s="729"/>
      <c r="L75" s="729"/>
      <c r="M75" s="729"/>
      <c r="N75" s="83"/>
      <c r="O75" s="83"/>
      <c r="P75" s="730"/>
      <c r="Q75" s="729"/>
      <c r="R75" s="731"/>
      <c r="S75" s="729"/>
      <c r="T75" s="729"/>
      <c r="U75" s="729"/>
      <c r="V75" s="733"/>
      <c r="W75" s="733"/>
      <c r="X75" s="733"/>
      <c r="Y75" s="735"/>
      <c r="Z75" s="736"/>
      <c r="AA75" s="178"/>
      <c r="AB75" s="178"/>
      <c r="AC75" s="178"/>
      <c r="AD75" s="178"/>
      <c r="AE75" s="178"/>
      <c r="AF75" s="178"/>
      <c r="AG75" s="178"/>
      <c r="AH75" s="178"/>
      <c r="AI75" s="178"/>
      <c r="AJ75" s="178"/>
      <c r="AK75" s="178"/>
      <c r="AL75" s="178"/>
      <c r="AM75" s="178"/>
      <c r="AN75" s="178"/>
      <c r="AO75" s="178"/>
      <c r="AP75" s="178"/>
      <c r="AQ75" s="737"/>
      <c r="AR75" s="738"/>
      <c r="AS75" s="438"/>
    </row>
    <row r="76" spans="1:65" ht="27" customHeight="1" x14ac:dyDescent="0.2">
      <c r="A76" s="728"/>
      <c r="B76" s="3"/>
      <c r="C76" s="3"/>
      <c r="D76" s="3"/>
      <c r="E76" s="3"/>
      <c r="F76" s="3"/>
      <c r="G76" s="3"/>
      <c r="H76" s="3"/>
      <c r="I76" s="3"/>
      <c r="J76" s="729"/>
      <c r="K76" s="729"/>
      <c r="L76" s="729"/>
      <c r="M76" s="729"/>
      <c r="N76" s="83"/>
      <c r="O76" s="83"/>
      <c r="P76" s="730"/>
      <c r="Q76" s="729"/>
      <c r="R76" s="731"/>
      <c r="S76" s="729"/>
      <c r="T76" s="729"/>
      <c r="U76" s="729"/>
      <c r="V76" s="733"/>
      <c r="W76" s="733"/>
      <c r="X76" s="733"/>
      <c r="Y76" s="735"/>
      <c r="Z76" s="736"/>
      <c r="AA76" s="178"/>
      <c r="AB76" s="178"/>
      <c r="AC76" s="178"/>
      <c r="AD76" s="178"/>
      <c r="AE76" s="178"/>
      <c r="AF76" s="178"/>
      <c r="AG76" s="178"/>
      <c r="AH76" s="178"/>
      <c r="AI76" s="178"/>
      <c r="AJ76" s="178"/>
      <c r="AK76" s="178"/>
      <c r="AL76" s="178"/>
      <c r="AM76" s="178"/>
      <c r="AN76" s="178"/>
      <c r="AO76" s="178"/>
      <c r="AP76" s="178"/>
      <c r="AQ76" s="737"/>
      <c r="AR76" s="738"/>
      <c r="AS76" s="438"/>
      <c r="AT76" s="507"/>
      <c r="AU76" s="507"/>
      <c r="AV76" s="507"/>
      <c r="AW76" s="507"/>
      <c r="AX76" s="507"/>
      <c r="AY76" s="507"/>
      <c r="AZ76" s="507"/>
      <c r="BA76" s="507"/>
      <c r="BB76" s="507"/>
      <c r="BC76" s="507"/>
      <c r="BD76" s="507"/>
      <c r="BE76" s="507"/>
      <c r="BF76" s="507"/>
      <c r="BG76" s="507"/>
      <c r="BH76" s="507"/>
      <c r="BI76" s="507"/>
      <c r="BJ76" s="507"/>
      <c r="BK76" s="507"/>
      <c r="BL76" s="507"/>
      <c r="BM76" s="507"/>
    </row>
    <row r="77" spans="1:65" ht="27" customHeight="1" x14ac:dyDescent="0.2">
      <c r="A77" s="728"/>
      <c r="B77" s="3"/>
      <c r="C77" s="3"/>
      <c r="D77" s="3"/>
      <c r="E77" s="3"/>
      <c r="F77" s="3"/>
      <c r="G77" s="3"/>
      <c r="H77" s="3"/>
      <c r="I77" s="3"/>
      <c r="J77" s="729"/>
      <c r="K77" s="729"/>
      <c r="L77" s="729"/>
      <c r="M77" s="729"/>
      <c r="N77" s="83"/>
      <c r="O77" s="83"/>
      <c r="P77" s="730"/>
      <c r="Q77" s="729"/>
      <c r="R77" s="731"/>
      <c r="S77" s="729"/>
      <c r="T77" s="729"/>
      <c r="U77" s="729"/>
      <c r="V77" s="733"/>
      <c r="W77" s="733"/>
      <c r="X77" s="733"/>
      <c r="Y77" s="735"/>
      <c r="Z77" s="736"/>
      <c r="AA77" s="178"/>
      <c r="AB77" s="178"/>
      <c r="AC77" s="178"/>
      <c r="AD77" s="178"/>
      <c r="AE77" s="178"/>
      <c r="AF77" s="178"/>
      <c r="AG77" s="178"/>
      <c r="AH77" s="178"/>
      <c r="AI77" s="178"/>
      <c r="AJ77" s="178"/>
      <c r="AK77" s="178"/>
      <c r="AL77" s="178"/>
      <c r="AM77" s="178"/>
      <c r="AN77" s="178"/>
      <c r="AO77" s="178"/>
      <c r="AP77" s="178"/>
      <c r="AQ77" s="737"/>
      <c r="AR77" s="738"/>
      <c r="AS77" s="438"/>
      <c r="AT77" s="507"/>
      <c r="AU77" s="507"/>
      <c r="AV77" s="507"/>
      <c r="AW77" s="507"/>
      <c r="AX77" s="507"/>
      <c r="AY77" s="507"/>
      <c r="AZ77" s="507"/>
      <c r="BA77" s="507"/>
      <c r="BB77" s="507"/>
      <c r="BC77" s="507"/>
      <c r="BD77" s="507"/>
      <c r="BE77" s="507"/>
      <c r="BF77" s="507"/>
      <c r="BG77" s="507"/>
      <c r="BH77" s="507"/>
      <c r="BI77" s="507"/>
      <c r="BJ77" s="507"/>
      <c r="BK77" s="507"/>
      <c r="BL77" s="507"/>
      <c r="BM77" s="507"/>
    </row>
    <row r="78" spans="1:65" ht="27" customHeight="1" x14ac:dyDescent="0.2">
      <c r="A78" s="554"/>
      <c r="B78" s="521"/>
      <c r="C78" s="521"/>
      <c r="D78" s="521"/>
      <c r="E78" s="521"/>
      <c r="F78" s="521"/>
      <c r="G78" s="521"/>
      <c r="H78" s="506"/>
      <c r="I78" s="506"/>
      <c r="J78" s="506"/>
      <c r="K78" s="506"/>
      <c r="L78" s="506"/>
      <c r="M78" s="506"/>
      <c r="N78" s="506"/>
      <c r="O78" s="506"/>
      <c r="P78" s="557"/>
      <c r="Q78" s="506"/>
      <c r="R78" s="741"/>
      <c r="S78" s="506"/>
      <c r="T78" s="742"/>
      <c r="U78" s="506"/>
      <c r="V78" s="743"/>
      <c r="W78" s="506"/>
      <c r="X78" s="742"/>
      <c r="Y78" s="557"/>
      <c r="Z78" s="556"/>
      <c r="AA78" s="521"/>
      <c r="AB78" s="521"/>
      <c r="AC78" s="521"/>
      <c r="AD78" s="521"/>
      <c r="AE78" s="521"/>
      <c r="AF78" s="521"/>
      <c r="AG78" s="521"/>
      <c r="AH78" s="521"/>
      <c r="AI78" s="521"/>
      <c r="AJ78" s="521"/>
      <c r="AK78" s="521"/>
      <c r="AL78" s="521"/>
      <c r="AM78" s="521"/>
      <c r="AN78" s="521"/>
      <c r="AO78" s="521"/>
      <c r="AP78" s="521"/>
      <c r="AQ78" s="603"/>
      <c r="AR78" s="603"/>
      <c r="AS78" s="521"/>
      <c r="AT78" s="507"/>
      <c r="AU78" s="507"/>
      <c r="AV78" s="507"/>
      <c r="AW78" s="507"/>
      <c r="AX78" s="507"/>
      <c r="AY78" s="507"/>
      <c r="AZ78" s="507"/>
      <c r="BA78" s="507"/>
      <c r="BB78" s="507"/>
      <c r="BC78" s="507"/>
      <c r="BD78" s="507"/>
      <c r="BE78" s="507"/>
      <c r="BF78" s="507"/>
      <c r="BG78" s="507"/>
      <c r="BH78" s="507"/>
      <c r="BI78" s="507"/>
      <c r="BJ78" s="507"/>
      <c r="BK78" s="507"/>
      <c r="BL78" s="507"/>
      <c r="BM78" s="507"/>
    </row>
    <row r="79" spans="1:65" ht="27" customHeight="1" x14ac:dyDescent="0.2">
      <c r="A79" s="564"/>
      <c r="B79" s="507"/>
      <c r="C79" s="507"/>
      <c r="D79" s="507"/>
      <c r="E79" s="507"/>
      <c r="F79" s="507"/>
      <c r="G79" s="507"/>
      <c r="H79" s="506"/>
      <c r="I79" s="506"/>
      <c r="J79" s="506"/>
      <c r="K79" s="506"/>
      <c r="L79" s="506"/>
      <c r="M79" s="506"/>
      <c r="N79" s="506"/>
      <c r="O79" s="506"/>
      <c r="P79" s="557"/>
      <c r="Q79" s="506"/>
      <c r="R79" s="741"/>
      <c r="S79" s="506"/>
      <c r="T79" s="742"/>
      <c r="U79" s="506"/>
      <c r="V79" s="743"/>
      <c r="W79" s="506"/>
      <c r="X79" s="742"/>
      <c r="Y79" s="557"/>
      <c r="Z79" s="556"/>
      <c r="AA79" s="507"/>
      <c r="AB79" s="507"/>
      <c r="AC79" s="507"/>
      <c r="AD79" s="507"/>
      <c r="AE79" s="507"/>
      <c r="AF79" s="507"/>
      <c r="AG79" s="507"/>
      <c r="AH79" s="507"/>
      <c r="AI79" s="507"/>
      <c r="AJ79" s="507"/>
      <c r="AK79" s="507"/>
      <c r="AL79" s="507"/>
      <c r="AM79" s="507"/>
      <c r="AN79" s="507"/>
      <c r="AO79" s="507"/>
      <c r="AP79" s="507"/>
      <c r="AQ79" s="563"/>
      <c r="AR79" s="563"/>
      <c r="AS79" s="507"/>
      <c r="AT79" s="507"/>
      <c r="AU79" s="507"/>
      <c r="AV79" s="507"/>
      <c r="AW79" s="507"/>
      <c r="AX79" s="507"/>
      <c r="AY79" s="507"/>
      <c r="AZ79" s="507"/>
      <c r="BA79" s="507"/>
      <c r="BB79" s="507"/>
      <c r="BC79" s="507"/>
      <c r="BD79" s="507"/>
      <c r="BE79" s="507"/>
      <c r="BF79" s="507"/>
      <c r="BG79" s="507"/>
      <c r="BH79" s="507"/>
      <c r="BI79" s="507"/>
      <c r="BJ79" s="507"/>
      <c r="BK79" s="507"/>
      <c r="BL79" s="507"/>
      <c r="BM79" s="507"/>
    </row>
    <row r="80" spans="1:65" ht="27" customHeight="1" x14ac:dyDescent="0.2">
      <c r="A80" s="564"/>
      <c r="B80" s="507"/>
      <c r="C80" s="507"/>
      <c r="D80" s="507"/>
      <c r="E80" s="507"/>
      <c r="F80" s="507"/>
      <c r="G80" s="507"/>
      <c r="H80" s="506"/>
      <c r="I80" s="506"/>
      <c r="J80" s="506"/>
      <c r="K80" s="506"/>
      <c r="L80" s="506"/>
      <c r="M80" s="506"/>
      <c r="N80" s="506"/>
      <c r="O80" s="506"/>
      <c r="P80" s="557"/>
      <c r="Q80" s="506"/>
      <c r="R80" s="741"/>
      <c r="S80" s="506"/>
      <c r="T80" s="742"/>
      <c r="U80" s="506"/>
      <c r="V80" s="743"/>
      <c r="W80" s="506"/>
      <c r="X80" s="742"/>
      <c r="Y80" s="557"/>
      <c r="Z80" s="556"/>
      <c r="AA80" s="507"/>
      <c r="AB80" s="507"/>
      <c r="AC80" s="507"/>
      <c r="AD80" s="507"/>
      <c r="AE80" s="507"/>
      <c r="AF80" s="507"/>
      <c r="AG80" s="507"/>
      <c r="AH80" s="507"/>
      <c r="AI80" s="507"/>
      <c r="AJ80" s="507"/>
      <c r="AK80" s="507"/>
      <c r="AL80" s="507"/>
      <c r="AM80" s="507"/>
      <c r="AN80" s="507"/>
      <c r="AO80" s="507"/>
      <c r="AP80" s="507"/>
      <c r="AQ80" s="563"/>
      <c r="AR80" s="563"/>
      <c r="AS80" s="507"/>
      <c r="AT80" s="507"/>
      <c r="AU80" s="507"/>
      <c r="AV80" s="507"/>
      <c r="AW80" s="507"/>
      <c r="AX80" s="507"/>
      <c r="AY80" s="507"/>
      <c r="AZ80" s="507"/>
      <c r="BA80" s="507"/>
      <c r="BB80" s="507"/>
      <c r="BC80" s="507"/>
      <c r="BD80" s="507"/>
      <c r="BE80" s="507"/>
      <c r="BF80" s="507"/>
      <c r="BG80" s="507"/>
      <c r="BH80" s="507"/>
      <c r="BI80" s="507"/>
      <c r="BJ80" s="507"/>
      <c r="BK80" s="507"/>
      <c r="BL80" s="507"/>
      <c r="BM80" s="507"/>
    </row>
    <row r="81" spans="1:65" ht="27" customHeight="1" x14ac:dyDescent="0.2">
      <c r="A81" s="564"/>
      <c r="B81" s="507"/>
      <c r="C81" s="507"/>
      <c r="D81" s="507"/>
      <c r="E81" s="507"/>
      <c r="F81" s="507"/>
      <c r="G81" s="507"/>
      <c r="H81" s="506"/>
      <c r="I81" s="506"/>
      <c r="J81" s="506"/>
      <c r="K81" s="506"/>
      <c r="L81" s="506"/>
      <c r="M81" s="506"/>
      <c r="N81" s="506"/>
      <c r="O81" s="506"/>
      <c r="P81" s="557"/>
      <c r="Q81" s="506"/>
      <c r="R81" s="741"/>
      <c r="S81" s="506"/>
      <c r="T81" s="742"/>
      <c r="U81" s="506"/>
      <c r="V81" s="743"/>
      <c r="W81" s="506"/>
      <c r="X81" s="742"/>
      <c r="Y81" s="557"/>
      <c r="Z81" s="556"/>
      <c r="AA81" s="507"/>
      <c r="AB81" s="507"/>
      <c r="AC81" s="507"/>
      <c r="AD81" s="507"/>
      <c r="AE81" s="507"/>
      <c r="AF81" s="507"/>
      <c r="AG81" s="507"/>
      <c r="AH81" s="507"/>
      <c r="AI81" s="507"/>
      <c r="AJ81" s="507"/>
      <c r="AK81" s="507"/>
      <c r="AL81" s="507"/>
      <c r="AM81" s="507"/>
      <c r="AN81" s="507"/>
      <c r="AO81" s="507"/>
      <c r="AP81" s="507"/>
      <c r="AQ81" s="563"/>
      <c r="AR81" s="563"/>
      <c r="AS81" s="507"/>
      <c r="AT81" s="507"/>
      <c r="AU81" s="507"/>
      <c r="AV81" s="507"/>
      <c r="AW81" s="507"/>
      <c r="AX81" s="507"/>
      <c r="AY81" s="507"/>
      <c r="AZ81" s="507"/>
      <c r="BA81" s="507"/>
      <c r="BB81" s="507"/>
      <c r="BC81" s="507"/>
      <c r="BD81" s="507"/>
      <c r="BE81" s="507"/>
      <c r="BF81" s="507"/>
      <c r="BG81" s="507"/>
      <c r="BH81" s="507"/>
      <c r="BI81" s="507"/>
      <c r="BJ81" s="507"/>
      <c r="BK81" s="507"/>
      <c r="BL81" s="507"/>
      <c r="BM81" s="507"/>
    </row>
    <row r="82" spans="1:65" ht="27" customHeight="1" x14ac:dyDescent="0.2">
      <c r="A82" s="564"/>
      <c r="B82" s="507"/>
      <c r="C82" s="507"/>
      <c r="D82" s="507"/>
      <c r="E82" s="507"/>
      <c r="F82" s="507"/>
      <c r="G82" s="507"/>
      <c r="H82" s="506"/>
      <c r="I82" s="506"/>
      <c r="J82" s="506"/>
      <c r="K82" s="506"/>
      <c r="L82" s="506"/>
      <c r="M82" s="506"/>
      <c r="N82" s="506"/>
      <c r="O82" s="506"/>
      <c r="P82" s="557"/>
      <c r="Q82" s="506"/>
      <c r="R82" s="741"/>
      <c r="S82" s="506"/>
      <c r="T82" s="742"/>
      <c r="U82" s="506"/>
      <c r="V82" s="743"/>
      <c r="W82" s="506"/>
      <c r="X82" s="742"/>
      <c r="Y82" s="557"/>
      <c r="Z82" s="556"/>
      <c r="AA82" s="507"/>
      <c r="AB82" s="507"/>
      <c r="AC82" s="507"/>
      <c r="AD82" s="507"/>
      <c r="AE82" s="507"/>
      <c r="AF82" s="507"/>
      <c r="AG82" s="507"/>
      <c r="AH82" s="507"/>
      <c r="AI82" s="507"/>
      <c r="AJ82" s="507"/>
      <c r="AK82" s="507"/>
      <c r="AL82" s="507"/>
      <c r="AM82" s="507"/>
      <c r="AN82" s="507"/>
      <c r="AO82" s="507"/>
      <c r="AP82" s="507"/>
      <c r="AQ82" s="563"/>
      <c r="AR82" s="563"/>
      <c r="AS82" s="507"/>
      <c r="AT82" s="507"/>
      <c r="AU82" s="507"/>
      <c r="AV82" s="507"/>
      <c r="AW82" s="507"/>
      <c r="AX82" s="507"/>
      <c r="AY82" s="507"/>
      <c r="AZ82" s="507"/>
      <c r="BA82" s="507"/>
      <c r="BB82" s="507"/>
      <c r="BC82" s="507"/>
      <c r="BD82" s="507"/>
      <c r="BE82" s="507"/>
      <c r="BF82" s="507"/>
      <c r="BG82" s="507"/>
      <c r="BH82" s="507"/>
      <c r="BI82" s="507"/>
      <c r="BJ82" s="507"/>
      <c r="BK82" s="507"/>
      <c r="BL82" s="507"/>
      <c r="BM82" s="507"/>
    </row>
    <row r="83" spans="1:65" ht="27" customHeight="1" x14ac:dyDescent="0.2">
      <c r="A83" s="564"/>
      <c r="B83" s="507"/>
      <c r="C83" s="507"/>
      <c r="D83" s="507"/>
      <c r="E83" s="507"/>
      <c r="F83" s="507"/>
      <c r="G83" s="507"/>
      <c r="H83" s="506"/>
      <c r="I83" s="506"/>
      <c r="J83" s="506"/>
      <c r="K83" s="506"/>
      <c r="L83" s="506"/>
      <c r="M83" s="506"/>
      <c r="N83" s="506"/>
      <c r="O83" s="506"/>
      <c r="P83" s="557"/>
      <c r="Q83" s="506"/>
      <c r="R83" s="741"/>
      <c r="S83" s="506"/>
      <c r="T83" s="742"/>
      <c r="U83" s="506"/>
      <c r="V83" s="743"/>
      <c r="W83" s="506"/>
      <c r="X83" s="742"/>
      <c r="Y83" s="557"/>
      <c r="Z83" s="556"/>
      <c r="AA83" s="507"/>
      <c r="AB83" s="507"/>
      <c r="AC83" s="507"/>
      <c r="AD83" s="507"/>
      <c r="AE83" s="507"/>
      <c r="AF83" s="507"/>
      <c r="AG83" s="507"/>
      <c r="AH83" s="507"/>
      <c r="AI83" s="507"/>
      <c r="AJ83" s="507"/>
      <c r="AK83" s="507"/>
      <c r="AL83" s="507"/>
      <c r="AM83" s="507"/>
      <c r="AN83" s="507"/>
      <c r="AO83" s="507"/>
      <c r="AP83" s="507"/>
      <c r="AQ83" s="563"/>
      <c r="AR83" s="563"/>
      <c r="AS83" s="507"/>
      <c r="AT83" s="507"/>
      <c r="AU83" s="507"/>
      <c r="AV83" s="507"/>
      <c r="AW83" s="507"/>
      <c r="AX83" s="507"/>
      <c r="AY83" s="507"/>
      <c r="AZ83" s="507"/>
      <c r="BA83" s="507"/>
      <c r="BB83" s="507"/>
      <c r="BC83" s="507"/>
      <c r="BD83" s="507"/>
      <c r="BE83" s="507"/>
      <c r="BF83" s="507"/>
      <c r="BG83" s="507"/>
      <c r="BH83" s="507"/>
      <c r="BI83" s="507"/>
      <c r="BJ83" s="507"/>
      <c r="BK83" s="507"/>
      <c r="BL83" s="507"/>
      <c r="BM83" s="507"/>
    </row>
    <row r="84" spans="1:65" ht="27" customHeight="1" x14ac:dyDescent="0.2">
      <c r="A84" s="564"/>
      <c r="B84" s="507"/>
      <c r="C84" s="507"/>
      <c r="D84" s="507"/>
      <c r="E84" s="507"/>
      <c r="F84" s="507"/>
      <c r="G84" s="507"/>
      <c r="H84" s="506"/>
      <c r="I84" s="506"/>
      <c r="J84" s="506"/>
      <c r="K84" s="506"/>
      <c r="L84" s="506"/>
      <c r="M84" s="506"/>
      <c r="N84" s="506"/>
      <c r="O84" s="506"/>
      <c r="P84" s="557"/>
      <c r="Q84" s="506"/>
      <c r="R84" s="741"/>
      <c r="S84" s="506"/>
      <c r="T84" s="742"/>
      <c r="U84" s="506"/>
      <c r="V84" s="743"/>
      <c r="W84" s="506"/>
      <c r="X84" s="742"/>
      <c r="Y84" s="557"/>
      <c r="Z84" s="556"/>
      <c r="AA84" s="507"/>
      <c r="AB84" s="507"/>
      <c r="AC84" s="507"/>
      <c r="AD84" s="507"/>
      <c r="AE84" s="507"/>
      <c r="AF84" s="507"/>
      <c r="AG84" s="507"/>
      <c r="AH84" s="507"/>
      <c r="AI84" s="507"/>
      <c r="AJ84" s="507"/>
      <c r="AK84" s="507"/>
      <c r="AL84" s="507"/>
      <c r="AM84" s="507"/>
      <c r="AN84" s="507"/>
      <c r="AO84" s="507"/>
      <c r="AP84" s="507"/>
      <c r="AQ84" s="563"/>
      <c r="AR84" s="563"/>
      <c r="AS84" s="507"/>
      <c r="AT84" s="507"/>
      <c r="AU84" s="507"/>
      <c r="AV84" s="507"/>
      <c r="AW84" s="507"/>
      <c r="AX84" s="507"/>
      <c r="AY84" s="507"/>
      <c r="AZ84" s="507"/>
      <c r="BA84" s="507"/>
      <c r="BB84" s="507"/>
      <c r="BC84" s="507"/>
      <c r="BD84" s="507"/>
      <c r="BE84" s="507"/>
      <c r="BF84" s="507"/>
      <c r="BG84" s="507"/>
      <c r="BH84" s="507"/>
      <c r="BI84" s="507"/>
      <c r="BJ84" s="507"/>
      <c r="BK84" s="507"/>
      <c r="BL84" s="507"/>
      <c r="BM84" s="507"/>
    </row>
    <row r="85" spans="1:65" ht="27" customHeight="1" x14ac:dyDescent="0.2">
      <c r="A85" s="564"/>
      <c r="B85" s="507"/>
      <c r="C85" s="507"/>
      <c r="D85" s="507"/>
      <c r="E85" s="507"/>
      <c r="F85" s="507"/>
      <c r="G85" s="507"/>
      <c r="H85" s="506"/>
      <c r="I85" s="506"/>
      <c r="J85" s="506"/>
      <c r="K85" s="506"/>
      <c r="L85" s="506"/>
      <c r="M85" s="506"/>
      <c r="N85" s="506"/>
      <c r="O85" s="506"/>
      <c r="P85" s="557"/>
      <c r="Q85" s="506"/>
      <c r="R85" s="741"/>
      <c r="S85" s="506"/>
      <c r="T85" s="742"/>
      <c r="U85" s="506"/>
      <c r="V85" s="743"/>
      <c r="W85" s="506"/>
      <c r="X85" s="742"/>
      <c r="Y85" s="557"/>
      <c r="Z85" s="556"/>
      <c r="AA85" s="507"/>
      <c r="AB85" s="507"/>
      <c r="AC85" s="507"/>
      <c r="AD85" s="507"/>
      <c r="AE85" s="507"/>
      <c r="AF85" s="507"/>
      <c r="AG85" s="507"/>
      <c r="AH85" s="507"/>
      <c r="AI85" s="507"/>
      <c r="AJ85" s="507"/>
      <c r="AK85" s="507"/>
      <c r="AL85" s="507"/>
      <c r="AM85" s="507"/>
      <c r="AN85" s="507"/>
      <c r="AO85" s="507"/>
      <c r="AP85" s="507"/>
      <c r="AQ85" s="563"/>
      <c r="AR85" s="563"/>
      <c r="AS85" s="507"/>
      <c r="AT85" s="507"/>
      <c r="AU85" s="507"/>
      <c r="AV85" s="507"/>
      <c r="AW85" s="507"/>
      <c r="AX85" s="507"/>
      <c r="AY85" s="507"/>
      <c r="AZ85" s="507"/>
      <c r="BA85" s="507"/>
      <c r="BB85" s="507"/>
      <c r="BC85" s="507"/>
      <c r="BD85" s="507"/>
      <c r="BE85" s="507"/>
      <c r="BF85" s="507"/>
      <c r="BG85" s="507"/>
      <c r="BH85" s="507"/>
      <c r="BI85" s="507"/>
      <c r="BJ85" s="507"/>
      <c r="BK85" s="507"/>
      <c r="BL85" s="507"/>
      <c r="BM85" s="507"/>
    </row>
    <row r="86" spans="1:65" ht="27" customHeight="1" x14ac:dyDescent="0.2">
      <c r="A86" s="564"/>
      <c r="B86" s="507"/>
      <c r="C86" s="507"/>
      <c r="D86" s="507"/>
      <c r="E86" s="507"/>
      <c r="F86" s="507"/>
      <c r="G86" s="507"/>
      <c r="H86" s="506"/>
      <c r="I86" s="506"/>
      <c r="J86" s="506"/>
      <c r="K86" s="506"/>
      <c r="L86" s="506"/>
      <c r="M86" s="506"/>
      <c r="N86" s="506"/>
      <c r="O86" s="506"/>
      <c r="P86" s="557"/>
      <c r="Q86" s="506"/>
      <c r="R86" s="741"/>
      <c r="S86" s="506"/>
      <c r="T86" s="742"/>
      <c r="U86" s="506"/>
      <c r="V86" s="743"/>
      <c r="W86" s="506"/>
      <c r="X86" s="742"/>
      <c r="Y86" s="557"/>
      <c r="Z86" s="556"/>
      <c r="AA86" s="507"/>
      <c r="AB86" s="507"/>
      <c r="AC86" s="507"/>
      <c r="AD86" s="507"/>
      <c r="AE86" s="507"/>
      <c r="AF86" s="507"/>
      <c r="AG86" s="507"/>
      <c r="AH86" s="507"/>
      <c r="AI86" s="507"/>
      <c r="AJ86" s="507"/>
      <c r="AK86" s="507"/>
      <c r="AL86" s="507"/>
      <c r="AM86" s="507"/>
      <c r="AN86" s="507"/>
      <c r="AO86" s="507"/>
      <c r="AP86" s="507"/>
      <c r="AQ86" s="563"/>
      <c r="AR86" s="563"/>
      <c r="AS86" s="507"/>
      <c r="AT86" s="507"/>
      <c r="AU86" s="507"/>
      <c r="AV86" s="507"/>
      <c r="AW86" s="507"/>
      <c r="AX86" s="507"/>
      <c r="AY86" s="507"/>
      <c r="AZ86" s="507"/>
      <c r="BA86" s="507"/>
      <c r="BB86" s="507"/>
      <c r="BC86" s="507"/>
      <c r="BD86" s="507"/>
      <c r="BE86" s="507"/>
      <c r="BF86" s="507"/>
      <c r="BG86" s="507"/>
      <c r="BH86" s="507"/>
      <c r="BI86" s="507"/>
      <c r="BJ86" s="507"/>
      <c r="BK86" s="507"/>
      <c r="BL86" s="507"/>
      <c r="BM86" s="507"/>
    </row>
    <row r="87" spans="1:65" ht="27" customHeight="1" x14ac:dyDescent="0.2">
      <c r="A87" s="564"/>
      <c r="B87" s="507"/>
      <c r="C87" s="507"/>
      <c r="D87" s="507"/>
      <c r="E87" s="507"/>
      <c r="F87" s="507"/>
      <c r="G87" s="507"/>
      <c r="H87" s="506"/>
      <c r="I87" s="506"/>
      <c r="J87" s="506"/>
      <c r="K87" s="506"/>
      <c r="L87" s="506"/>
      <c r="M87" s="506"/>
      <c r="N87" s="506"/>
      <c r="O87" s="506"/>
      <c r="P87" s="557"/>
      <c r="Q87" s="506"/>
      <c r="R87" s="741"/>
      <c r="S87" s="506"/>
      <c r="T87" s="742"/>
      <c r="U87" s="506"/>
      <c r="V87" s="743"/>
      <c r="W87" s="506"/>
      <c r="X87" s="742"/>
      <c r="Y87" s="557"/>
      <c r="Z87" s="556"/>
      <c r="AA87" s="507"/>
      <c r="AB87" s="507"/>
      <c r="AC87" s="507"/>
      <c r="AD87" s="507"/>
      <c r="AE87" s="507"/>
      <c r="AF87" s="507"/>
      <c r="AG87" s="507"/>
      <c r="AH87" s="507"/>
      <c r="AI87" s="507"/>
      <c r="AJ87" s="507"/>
      <c r="AK87" s="507"/>
      <c r="AL87" s="507"/>
      <c r="AM87" s="507"/>
      <c r="AN87" s="507"/>
      <c r="AO87" s="507"/>
      <c r="AP87" s="507"/>
      <c r="AQ87" s="563"/>
      <c r="AR87" s="563"/>
      <c r="AS87" s="507"/>
      <c r="AT87" s="507"/>
      <c r="AU87" s="507"/>
      <c r="AV87" s="507"/>
      <c r="AW87" s="507"/>
      <c r="AX87" s="507"/>
      <c r="AY87" s="507"/>
      <c r="AZ87" s="507"/>
      <c r="BA87" s="507"/>
      <c r="BB87" s="507"/>
      <c r="BC87" s="507"/>
      <c r="BD87" s="507"/>
      <c r="BE87" s="507"/>
      <c r="BF87" s="507"/>
      <c r="BG87" s="507"/>
      <c r="BH87" s="507"/>
      <c r="BI87" s="507"/>
      <c r="BJ87" s="507"/>
      <c r="BK87" s="507"/>
      <c r="BL87" s="507"/>
      <c r="BM87" s="507"/>
    </row>
    <row r="88" spans="1:65" ht="27" customHeight="1" x14ac:dyDescent="0.2">
      <c r="A88" s="564"/>
      <c r="B88" s="507"/>
      <c r="C88" s="507"/>
      <c r="D88" s="507"/>
      <c r="E88" s="507"/>
      <c r="F88" s="507"/>
      <c r="G88" s="507"/>
      <c r="H88" s="506"/>
      <c r="I88" s="506"/>
      <c r="J88" s="506"/>
      <c r="K88" s="506"/>
      <c r="L88" s="506"/>
      <c r="M88" s="506"/>
      <c r="N88" s="506"/>
      <c r="O88" s="506"/>
      <c r="P88" s="557"/>
      <c r="Q88" s="506"/>
      <c r="R88" s="741"/>
      <c r="S88" s="506"/>
      <c r="T88" s="742"/>
      <c r="U88" s="506"/>
      <c r="V88" s="743"/>
      <c r="W88" s="506"/>
      <c r="X88" s="742"/>
      <c r="Y88" s="557"/>
      <c r="Z88" s="556"/>
      <c r="AA88" s="507"/>
      <c r="AB88" s="507"/>
      <c r="AC88" s="507"/>
      <c r="AD88" s="507"/>
      <c r="AE88" s="507"/>
      <c r="AF88" s="507"/>
      <c r="AG88" s="507"/>
      <c r="AH88" s="507"/>
      <c r="AI88" s="507"/>
      <c r="AJ88" s="507"/>
      <c r="AK88" s="507"/>
      <c r="AL88" s="507"/>
      <c r="AM88" s="507"/>
      <c r="AN88" s="507"/>
      <c r="AO88" s="507"/>
      <c r="AP88" s="507"/>
      <c r="AQ88" s="563"/>
      <c r="AR88" s="563"/>
      <c r="AS88" s="507"/>
      <c r="AT88" s="507"/>
      <c r="AU88" s="507"/>
      <c r="AV88" s="507"/>
      <c r="AW88" s="507"/>
      <c r="AX88" s="507"/>
      <c r="AY88" s="507"/>
      <c r="AZ88" s="507"/>
      <c r="BA88" s="507"/>
      <c r="BB88" s="507"/>
      <c r="BC88" s="507"/>
      <c r="BD88" s="507"/>
      <c r="BE88" s="507"/>
      <c r="BF88" s="507"/>
      <c r="BG88" s="507"/>
      <c r="BH88" s="507"/>
      <c r="BI88" s="507"/>
      <c r="BJ88" s="507"/>
      <c r="BK88" s="507"/>
      <c r="BL88" s="507"/>
      <c r="BM88" s="507"/>
    </row>
    <row r="89" spans="1:65" ht="27" customHeight="1" x14ac:dyDescent="0.2">
      <c r="A89" s="564"/>
      <c r="B89" s="507"/>
      <c r="C89" s="507"/>
      <c r="D89" s="507"/>
      <c r="E89" s="507"/>
      <c r="F89" s="507"/>
      <c r="G89" s="507"/>
      <c r="H89" s="506"/>
      <c r="I89" s="506"/>
      <c r="J89" s="506"/>
      <c r="K89" s="506"/>
      <c r="L89" s="506"/>
      <c r="M89" s="506"/>
      <c r="N89" s="506"/>
      <c r="O89" s="506"/>
      <c r="P89" s="557"/>
      <c r="Q89" s="506"/>
      <c r="R89" s="741"/>
      <c r="S89" s="506"/>
      <c r="T89" s="742"/>
      <c r="U89" s="506"/>
      <c r="V89" s="743"/>
      <c r="W89" s="506"/>
      <c r="X89" s="742"/>
      <c r="Y89" s="557"/>
      <c r="Z89" s="556"/>
      <c r="AA89" s="507"/>
      <c r="AB89" s="507"/>
      <c r="AC89" s="507"/>
      <c r="AD89" s="507"/>
      <c r="AE89" s="507"/>
      <c r="AF89" s="507"/>
      <c r="AG89" s="507"/>
      <c r="AH89" s="507"/>
      <c r="AI89" s="507"/>
      <c r="AJ89" s="507"/>
      <c r="AK89" s="507"/>
      <c r="AL89" s="507"/>
      <c r="AM89" s="507"/>
      <c r="AN89" s="507"/>
      <c r="AO89" s="507"/>
      <c r="AP89" s="507"/>
      <c r="AQ89" s="563"/>
      <c r="AR89" s="563"/>
      <c r="AS89" s="507"/>
      <c r="AT89" s="507"/>
      <c r="AU89" s="507"/>
      <c r="AV89" s="507"/>
      <c r="AW89" s="507"/>
      <c r="AX89" s="507"/>
      <c r="AY89" s="507"/>
      <c r="AZ89" s="507"/>
      <c r="BA89" s="507"/>
      <c r="BB89" s="507"/>
      <c r="BC89" s="507"/>
      <c r="BD89" s="507"/>
      <c r="BE89" s="507"/>
      <c r="BF89" s="507"/>
      <c r="BG89" s="507"/>
      <c r="BH89" s="507"/>
      <c r="BI89" s="507"/>
      <c r="BJ89" s="507"/>
      <c r="BK89" s="507"/>
      <c r="BL89" s="507"/>
      <c r="BM89" s="507"/>
    </row>
    <row r="90" spans="1:65" ht="27" customHeight="1" x14ac:dyDescent="0.2">
      <c r="A90" s="564"/>
      <c r="B90" s="507"/>
      <c r="C90" s="507"/>
      <c r="D90" s="507"/>
      <c r="E90" s="507"/>
      <c r="F90" s="507"/>
      <c r="G90" s="507"/>
      <c r="H90" s="506"/>
      <c r="I90" s="506"/>
      <c r="J90" s="506"/>
      <c r="K90" s="506"/>
      <c r="L90" s="506"/>
      <c r="M90" s="506"/>
      <c r="N90" s="506"/>
      <c r="O90" s="506"/>
      <c r="P90" s="557"/>
      <c r="Q90" s="506"/>
      <c r="R90" s="741"/>
      <c r="S90" s="506"/>
      <c r="T90" s="742"/>
      <c r="U90" s="506"/>
      <c r="V90" s="743"/>
      <c r="W90" s="506"/>
      <c r="X90" s="742"/>
      <c r="Y90" s="557"/>
      <c r="Z90" s="556"/>
      <c r="AA90" s="507"/>
      <c r="AB90" s="507"/>
      <c r="AC90" s="507"/>
      <c r="AD90" s="507"/>
      <c r="AE90" s="507"/>
      <c r="AF90" s="507"/>
      <c r="AG90" s="507"/>
      <c r="AH90" s="507"/>
      <c r="AI90" s="507"/>
      <c r="AJ90" s="507"/>
      <c r="AK90" s="507"/>
      <c r="AL90" s="507"/>
      <c r="AM90" s="507"/>
      <c r="AN90" s="507"/>
      <c r="AO90" s="507"/>
      <c r="AP90" s="507"/>
      <c r="AQ90" s="563"/>
      <c r="AR90" s="563"/>
      <c r="AS90" s="507"/>
      <c r="AT90" s="507"/>
      <c r="AU90" s="507"/>
      <c r="AV90" s="507"/>
      <c r="AW90" s="507"/>
      <c r="AX90" s="507"/>
      <c r="AY90" s="507"/>
      <c r="AZ90" s="507"/>
      <c r="BA90" s="507"/>
      <c r="BB90" s="507"/>
      <c r="BC90" s="507"/>
      <c r="BD90" s="507"/>
      <c r="BE90" s="507"/>
      <c r="BF90" s="507"/>
      <c r="BG90" s="507"/>
      <c r="BH90" s="507"/>
      <c r="BI90" s="507"/>
      <c r="BJ90" s="507"/>
      <c r="BK90" s="507"/>
      <c r="BL90" s="507"/>
      <c r="BM90" s="507"/>
    </row>
    <row r="91" spans="1:65" ht="27" customHeight="1" x14ac:dyDescent="0.2">
      <c r="A91" s="564"/>
      <c r="B91" s="507"/>
      <c r="C91" s="507"/>
      <c r="D91" s="507"/>
      <c r="E91" s="507"/>
      <c r="F91" s="507"/>
      <c r="G91" s="507"/>
      <c r="H91" s="506"/>
      <c r="I91" s="506"/>
      <c r="J91" s="506"/>
      <c r="K91" s="506"/>
      <c r="L91" s="506"/>
      <c r="M91" s="506"/>
      <c r="N91" s="506"/>
      <c r="O91" s="506"/>
      <c r="P91" s="557"/>
      <c r="Q91" s="506"/>
      <c r="R91" s="741"/>
      <c r="S91" s="506"/>
      <c r="T91" s="742"/>
      <c r="U91" s="506"/>
      <c r="V91" s="743"/>
      <c r="W91" s="506"/>
      <c r="X91" s="742"/>
      <c r="Y91" s="557"/>
      <c r="Z91" s="556"/>
      <c r="AA91" s="507"/>
      <c r="AB91" s="507"/>
      <c r="AC91" s="507"/>
      <c r="AD91" s="507"/>
      <c r="AE91" s="507"/>
      <c r="AF91" s="507"/>
      <c r="AG91" s="507"/>
      <c r="AH91" s="507"/>
      <c r="AI91" s="507"/>
      <c r="AJ91" s="507"/>
      <c r="AK91" s="507"/>
      <c r="AL91" s="507"/>
      <c r="AM91" s="507"/>
      <c r="AN91" s="507"/>
      <c r="AO91" s="507"/>
      <c r="AP91" s="507"/>
      <c r="AQ91" s="563"/>
      <c r="AR91" s="563"/>
      <c r="AS91" s="507"/>
      <c r="AT91" s="507"/>
      <c r="AU91" s="507"/>
      <c r="AV91" s="507"/>
      <c r="AW91" s="507"/>
      <c r="AX91" s="507"/>
      <c r="AY91" s="507"/>
      <c r="AZ91" s="507"/>
      <c r="BA91" s="507"/>
      <c r="BB91" s="507"/>
      <c r="BC91" s="507"/>
      <c r="BD91" s="507"/>
      <c r="BE91" s="507"/>
      <c r="BF91" s="507"/>
      <c r="BG91" s="507"/>
      <c r="BH91" s="507"/>
      <c r="BI91" s="507"/>
      <c r="BJ91" s="507"/>
      <c r="BK91" s="507"/>
      <c r="BL91" s="507"/>
      <c r="BM91" s="507"/>
    </row>
    <row r="92" spans="1:65" ht="27" customHeight="1" x14ac:dyDescent="0.2">
      <c r="A92" s="564"/>
      <c r="B92" s="507"/>
      <c r="C92" s="507"/>
      <c r="D92" s="507"/>
      <c r="E92" s="507"/>
      <c r="F92" s="507"/>
      <c r="G92" s="507"/>
      <c r="H92" s="506"/>
      <c r="I92" s="506"/>
      <c r="J92" s="506"/>
      <c r="K92" s="506"/>
      <c r="L92" s="506"/>
      <c r="M92" s="506"/>
      <c r="N92" s="506"/>
      <c r="O92" s="506"/>
      <c r="P92" s="557"/>
      <c r="Q92" s="506"/>
      <c r="R92" s="741"/>
      <c r="S92" s="506"/>
      <c r="T92" s="742"/>
      <c r="U92" s="506"/>
      <c r="V92" s="743"/>
      <c r="W92" s="506"/>
      <c r="X92" s="742"/>
      <c r="Y92" s="557"/>
      <c r="Z92" s="556"/>
      <c r="AA92" s="507"/>
      <c r="AB92" s="507"/>
      <c r="AC92" s="507"/>
      <c r="AD92" s="507"/>
      <c r="AE92" s="507"/>
      <c r="AF92" s="507"/>
      <c r="AG92" s="507"/>
      <c r="AH92" s="507"/>
      <c r="AI92" s="507"/>
      <c r="AJ92" s="507"/>
      <c r="AK92" s="507"/>
      <c r="AL92" s="507"/>
      <c r="AM92" s="507"/>
      <c r="AN92" s="507"/>
      <c r="AO92" s="507"/>
      <c r="AP92" s="507"/>
      <c r="AQ92" s="563"/>
      <c r="AR92" s="563"/>
      <c r="AS92" s="507"/>
      <c r="AT92" s="507"/>
      <c r="AU92" s="507"/>
      <c r="AV92" s="507"/>
      <c r="AW92" s="507"/>
      <c r="AX92" s="507"/>
      <c r="AY92" s="507"/>
      <c r="AZ92" s="507"/>
      <c r="BA92" s="507"/>
      <c r="BB92" s="507"/>
      <c r="BC92" s="507"/>
      <c r="BD92" s="507"/>
      <c r="BE92" s="507"/>
      <c r="BF92" s="507"/>
      <c r="BG92" s="507"/>
      <c r="BH92" s="507"/>
      <c r="BI92" s="507"/>
      <c r="BJ92" s="507"/>
      <c r="BK92" s="507"/>
      <c r="BL92" s="507"/>
      <c r="BM92" s="507"/>
    </row>
    <row r="93" spans="1:65" ht="27" customHeight="1" x14ac:dyDescent="0.2">
      <c r="A93" s="564"/>
      <c r="B93" s="507"/>
      <c r="C93" s="507"/>
      <c r="D93" s="507"/>
      <c r="E93" s="507"/>
      <c r="F93" s="507"/>
      <c r="G93" s="507"/>
      <c r="H93" s="506"/>
      <c r="I93" s="506"/>
      <c r="J93" s="506"/>
      <c r="K93" s="506"/>
      <c r="L93" s="506"/>
      <c r="M93" s="506"/>
      <c r="N93" s="506"/>
      <c r="O93" s="506"/>
      <c r="P93" s="557"/>
      <c r="Q93" s="506"/>
      <c r="R93" s="741"/>
      <c r="S93" s="506"/>
      <c r="T93" s="742"/>
      <c r="U93" s="506"/>
      <c r="V93" s="743"/>
      <c r="W93" s="506"/>
      <c r="X93" s="742"/>
      <c r="Y93" s="557"/>
      <c r="Z93" s="556"/>
      <c r="AA93" s="507"/>
      <c r="AB93" s="507"/>
      <c r="AC93" s="507"/>
      <c r="AD93" s="507"/>
      <c r="AE93" s="507"/>
      <c r="AF93" s="507"/>
      <c r="AG93" s="507"/>
      <c r="AH93" s="507"/>
      <c r="AI93" s="507"/>
      <c r="AJ93" s="507"/>
      <c r="AK93" s="507"/>
      <c r="AL93" s="507"/>
      <c r="AM93" s="507"/>
      <c r="AN93" s="507"/>
      <c r="AO93" s="507"/>
      <c r="AP93" s="507"/>
      <c r="AQ93" s="563"/>
      <c r="AR93" s="563"/>
      <c r="AS93" s="507"/>
      <c r="AT93" s="507"/>
      <c r="AU93" s="507"/>
      <c r="AV93" s="507"/>
      <c r="AW93" s="507"/>
      <c r="AX93" s="507"/>
      <c r="AY93" s="507"/>
      <c r="AZ93" s="507"/>
      <c r="BA93" s="507"/>
      <c r="BB93" s="507"/>
      <c r="BC93" s="507"/>
      <c r="BD93" s="507"/>
      <c r="BE93" s="507"/>
      <c r="BF93" s="507"/>
      <c r="BG93" s="507"/>
      <c r="BH93" s="507"/>
      <c r="BI93" s="507"/>
      <c r="BJ93" s="507"/>
      <c r="BK93" s="507"/>
      <c r="BL93" s="507"/>
      <c r="BM93" s="507"/>
    </row>
    <row r="94" spans="1:65" ht="27" customHeight="1" x14ac:dyDescent="0.2">
      <c r="A94" s="564"/>
      <c r="B94" s="507"/>
      <c r="C94" s="507"/>
      <c r="D94" s="507"/>
      <c r="E94" s="507"/>
      <c r="F94" s="507"/>
      <c r="G94" s="507"/>
      <c r="H94" s="506"/>
      <c r="I94" s="506"/>
      <c r="J94" s="506"/>
      <c r="K94" s="506"/>
      <c r="L94" s="506"/>
      <c r="M94" s="506"/>
      <c r="N94" s="506"/>
      <c r="O94" s="506"/>
      <c r="P94" s="557"/>
      <c r="Q94" s="506"/>
      <c r="R94" s="741"/>
      <c r="S94" s="506"/>
      <c r="T94" s="742"/>
      <c r="U94" s="506"/>
      <c r="V94" s="743"/>
      <c r="W94" s="506"/>
      <c r="X94" s="742"/>
      <c r="Y94" s="557"/>
      <c r="Z94" s="556"/>
      <c r="AA94" s="507"/>
      <c r="AB94" s="507"/>
      <c r="AC94" s="507"/>
      <c r="AD94" s="507"/>
      <c r="AE94" s="507"/>
      <c r="AF94" s="507"/>
      <c r="AG94" s="507"/>
      <c r="AH94" s="507"/>
      <c r="AI94" s="507"/>
      <c r="AJ94" s="507"/>
      <c r="AK94" s="507"/>
      <c r="AL94" s="507"/>
      <c r="AM94" s="507"/>
      <c r="AN94" s="507"/>
      <c r="AO94" s="507"/>
      <c r="AP94" s="507"/>
      <c r="AQ94" s="563"/>
      <c r="AR94" s="563"/>
      <c r="AS94" s="507"/>
      <c r="AT94" s="507"/>
      <c r="AU94" s="507"/>
      <c r="AV94" s="507"/>
      <c r="AW94" s="507"/>
      <c r="AX94" s="507"/>
      <c r="AY94" s="507"/>
      <c r="AZ94" s="507"/>
      <c r="BA94" s="507"/>
      <c r="BB94" s="507"/>
      <c r="BC94" s="507"/>
      <c r="BD94" s="507"/>
      <c r="BE94" s="507"/>
      <c r="BF94" s="507"/>
      <c r="BG94" s="507"/>
      <c r="BH94" s="507"/>
      <c r="BI94" s="507"/>
      <c r="BJ94" s="507"/>
      <c r="BK94" s="507"/>
      <c r="BL94" s="507"/>
      <c r="BM94" s="507"/>
    </row>
    <row r="95" spans="1:65" ht="27" customHeight="1" x14ac:dyDescent="0.2">
      <c r="A95" s="564"/>
      <c r="B95" s="507"/>
      <c r="C95" s="507"/>
      <c r="D95" s="507"/>
      <c r="E95" s="507"/>
      <c r="F95" s="507"/>
      <c r="G95" s="507"/>
      <c r="H95" s="506"/>
      <c r="I95" s="506"/>
      <c r="J95" s="506"/>
      <c r="K95" s="506"/>
      <c r="L95" s="506"/>
      <c r="M95" s="506"/>
      <c r="N95" s="506"/>
      <c r="O95" s="506"/>
      <c r="P95" s="557"/>
      <c r="Q95" s="506"/>
      <c r="R95" s="741"/>
      <c r="S95" s="506"/>
      <c r="T95" s="742"/>
      <c r="U95" s="506"/>
      <c r="V95" s="743"/>
      <c r="W95" s="506"/>
      <c r="X95" s="742"/>
      <c r="Y95" s="557"/>
      <c r="Z95" s="556"/>
      <c r="AA95" s="507"/>
      <c r="AB95" s="507"/>
      <c r="AC95" s="507"/>
      <c r="AD95" s="507"/>
      <c r="AE95" s="507"/>
      <c r="AF95" s="507"/>
      <c r="AG95" s="507"/>
      <c r="AH95" s="507"/>
      <c r="AI95" s="507"/>
      <c r="AJ95" s="507"/>
      <c r="AK95" s="507"/>
      <c r="AL95" s="507"/>
      <c r="AM95" s="507"/>
      <c r="AN95" s="507"/>
      <c r="AO95" s="507"/>
      <c r="AP95" s="507"/>
      <c r="AQ95" s="563"/>
      <c r="AR95" s="563"/>
      <c r="AS95" s="507"/>
      <c r="AT95" s="507"/>
      <c r="AU95" s="507"/>
      <c r="AV95" s="507"/>
      <c r="AW95" s="507"/>
      <c r="AX95" s="507"/>
      <c r="AY95" s="507"/>
      <c r="AZ95" s="507"/>
      <c r="BA95" s="507"/>
      <c r="BB95" s="507"/>
      <c r="BC95" s="507"/>
      <c r="BD95" s="507"/>
      <c r="BE95" s="507"/>
      <c r="BF95" s="507"/>
      <c r="BG95" s="507"/>
      <c r="BH95" s="507"/>
      <c r="BI95" s="507"/>
      <c r="BJ95" s="507"/>
      <c r="BK95" s="507"/>
      <c r="BL95" s="507"/>
      <c r="BM95" s="507"/>
    </row>
    <row r="96" spans="1:65" ht="27" customHeight="1" x14ac:dyDescent="0.2">
      <c r="A96" s="564"/>
      <c r="B96" s="507"/>
      <c r="C96" s="507"/>
      <c r="D96" s="507"/>
      <c r="E96" s="507"/>
      <c r="F96" s="507"/>
      <c r="G96" s="507"/>
      <c r="H96" s="506"/>
      <c r="I96" s="506"/>
      <c r="J96" s="506"/>
      <c r="K96" s="506"/>
      <c r="L96" s="506"/>
      <c r="M96" s="506"/>
      <c r="N96" s="506"/>
      <c r="O96" s="506"/>
      <c r="P96" s="557"/>
      <c r="Q96" s="506"/>
      <c r="R96" s="741"/>
      <c r="S96" s="506"/>
      <c r="T96" s="742"/>
      <c r="U96" s="506"/>
      <c r="V96" s="743"/>
      <c r="W96" s="506"/>
      <c r="X96" s="742"/>
      <c r="Y96" s="557"/>
      <c r="Z96" s="556"/>
      <c r="AA96" s="507"/>
      <c r="AB96" s="507"/>
      <c r="AC96" s="507"/>
      <c r="AD96" s="507"/>
      <c r="AE96" s="507"/>
      <c r="AF96" s="507"/>
      <c r="AG96" s="507"/>
      <c r="AH96" s="507"/>
      <c r="AI96" s="507"/>
      <c r="AJ96" s="507"/>
      <c r="AK96" s="507"/>
      <c r="AL96" s="507"/>
      <c r="AM96" s="507"/>
      <c r="AN96" s="507"/>
      <c r="AO96" s="507"/>
      <c r="AP96" s="507"/>
      <c r="AQ96" s="563"/>
      <c r="AR96" s="563"/>
      <c r="AS96" s="507"/>
      <c r="AT96" s="507"/>
      <c r="AU96" s="507"/>
      <c r="AV96" s="507"/>
      <c r="AW96" s="507"/>
      <c r="AX96" s="507"/>
      <c r="AY96" s="507"/>
      <c r="AZ96" s="507"/>
      <c r="BA96" s="507"/>
      <c r="BB96" s="507"/>
      <c r="BC96" s="507"/>
      <c r="BD96" s="507"/>
      <c r="BE96" s="507"/>
      <c r="BF96" s="507"/>
      <c r="BG96" s="507"/>
      <c r="BH96" s="507"/>
      <c r="BI96" s="507"/>
      <c r="BJ96" s="507"/>
      <c r="BK96" s="507"/>
      <c r="BL96" s="507"/>
      <c r="BM96" s="507"/>
    </row>
    <row r="97" spans="1:65" ht="27" customHeight="1" x14ac:dyDescent="0.2">
      <c r="A97" s="564"/>
      <c r="B97" s="507"/>
      <c r="C97" s="507"/>
      <c r="D97" s="507"/>
      <c r="E97" s="507"/>
      <c r="F97" s="507"/>
      <c r="G97" s="507"/>
      <c r="H97" s="506"/>
      <c r="I97" s="506"/>
      <c r="J97" s="506"/>
      <c r="K97" s="506"/>
      <c r="L97" s="506"/>
      <c r="M97" s="506"/>
      <c r="N97" s="506"/>
      <c r="O97" s="506"/>
      <c r="P97" s="557"/>
      <c r="Q97" s="506"/>
      <c r="R97" s="741"/>
      <c r="S97" s="506"/>
      <c r="T97" s="742"/>
      <c r="U97" s="506"/>
      <c r="V97" s="743"/>
      <c r="W97" s="506"/>
      <c r="X97" s="742"/>
      <c r="Y97" s="557"/>
      <c r="Z97" s="556"/>
      <c r="AA97" s="507"/>
      <c r="AB97" s="507"/>
      <c r="AC97" s="507"/>
      <c r="AD97" s="507"/>
      <c r="AE97" s="507"/>
      <c r="AF97" s="507"/>
      <c r="AG97" s="507"/>
      <c r="AH97" s="507"/>
      <c r="AI97" s="507"/>
      <c r="AJ97" s="507"/>
      <c r="AK97" s="507"/>
      <c r="AL97" s="507"/>
      <c r="AM97" s="507"/>
      <c r="AN97" s="507"/>
      <c r="AO97" s="507"/>
      <c r="AP97" s="507"/>
      <c r="AQ97" s="563"/>
      <c r="AR97" s="563"/>
      <c r="AS97" s="507"/>
      <c r="AT97" s="507"/>
      <c r="AU97" s="507"/>
      <c r="AV97" s="507"/>
      <c r="AW97" s="507"/>
      <c r="AX97" s="507"/>
      <c r="AY97" s="507"/>
      <c r="AZ97" s="507"/>
      <c r="BA97" s="507"/>
      <c r="BB97" s="507"/>
      <c r="BC97" s="507"/>
      <c r="BD97" s="507"/>
      <c r="BE97" s="507"/>
      <c r="BF97" s="507"/>
      <c r="BG97" s="507"/>
      <c r="BH97" s="507"/>
      <c r="BI97" s="507"/>
      <c r="BJ97" s="507"/>
      <c r="BK97" s="507"/>
      <c r="BL97" s="507"/>
      <c r="BM97" s="507"/>
    </row>
    <row r="98" spans="1:65" ht="27" customHeight="1" x14ac:dyDescent="0.2">
      <c r="A98" s="564"/>
      <c r="B98" s="507"/>
      <c r="C98" s="507"/>
      <c r="D98" s="507"/>
      <c r="E98" s="507"/>
      <c r="F98" s="507"/>
      <c r="G98" s="507"/>
      <c r="H98" s="506"/>
      <c r="I98" s="506"/>
      <c r="J98" s="506"/>
      <c r="K98" s="506"/>
      <c r="L98" s="506"/>
      <c r="M98" s="506"/>
      <c r="N98" s="506"/>
      <c r="O98" s="506"/>
      <c r="P98" s="557"/>
      <c r="Q98" s="506"/>
      <c r="R98" s="741"/>
      <c r="S98" s="506"/>
      <c r="T98" s="742"/>
      <c r="U98" s="506"/>
      <c r="V98" s="743"/>
      <c r="W98" s="506"/>
      <c r="X98" s="742"/>
      <c r="Y98" s="557"/>
      <c r="Z98" s="556"/>
      <c r="AA98" s="507"/>
      <c r="AB98" s="507"/>
      <c r="AC98" s="507"/>
      <c r="AD98" s="507"/>
      <c r="AE98" s="507"/>
      <c r="AF98" s="507"/>
      <c r="AG98" s="507"/>
      <c r="AH98" s="507"/>
      <c r="AI98" s="507"/>
      <c r="AJ98" s="507"/>
      <c r="AK98" s="507"/>
      <c r="AL98" s="507"/>
      <c r="AM98" s="507"/>
      <c r="AN98" s="507"/>
      <c r="AO98" s="507"/>
      <c r="AP98" s="507"/>
      <c r="AQ98" s="563"/>
      <c r="AR98" s="563"/>
      <c r="AS98" s="507"/>
      <c r="AT98" s="507"/>
      <c r="AU98" s="507"/>
      <c r="AV98" s="507"/>
      <c r="AW98" s="507"/>
      <c r="AX98" s="507"/>
      <c r="AY98" s="507"/>
      <c r="AZ98" s="507"/>
      <c r="BA98" s="507"/>
      <c r="BB98" s="507"/>
      <c r="BC98" s="507"/>
      <c r="BD98" s="507"/>
      <c r="BE98" s="507"/>
      <c r="BF98" s="507"/>
      <c r="BG98" s="507"/>
      <c r="BH98" s="507"/>
      <c r="BI98" s="507"/>
      <c r="BJ98" s="507"/>
      <c r="BK98" s="507"/>
      <c r="BL98" s="507"/>
      <c r="BM98" s="507"/>
    </row>
    <row r="99" spans="1:65" ht="27" customHeight="1" x14ac:dyDescent="0.2">
      <c r="A99" s="564"/>
      <c r="B99" s="507"/>
      <c r="C99" s="507"/>
      <c r="D99" s="507"/>
      <c r="E99" s="507"/>
      <c r="F99" s="507"/>
      <c r="G99" s="507"/>
      <c r="H99" s="506"/>
      <c r="I99" s="506"/>
      <c r="J99" s="506"/>
      <c r="K99" s="506"/>
      <c r="L99" s="506"/>
      <c r="M99" s="506"/>
      <c r="N99" s="506"/>
      <c r="O99" s="506"/>
      <c r="P99" s="557"/>
      <c r="Q99" s="506"/>
      <c r="R99" s="741"/>
      <c r="S99" s="506"/>
      <c r="T99" s="742"/>
      <c r="U99" s="506"/>
      <c r="V99" s="743"/>
      <c r="W99" s="506"/>
      <c r="X99" s="742"/>
      <c r="Y99" s="557"/>
      <c r="Z99" s="556"/>
      <c r="AA99" s="507"/>
      <c r="AB99" s="507"/>
      <c r="AC99" s="507"/>
      <c r="AD99" s="507"/>
      <c r="AE99" s="507"/>
      <c r="AF99" s="507"/>
      <c r="AG99" s="507"/>
      <c r="AH99" s="507"/>
      <c r="AI99" s="507"/>
      <c r="AJ99" s="507"/>
      <c r="AK99" s="507"/>
      <c r="AL99" s="507"/>
      <c r="AM99" s="507"/>
      <c r="AN99" s="507"/>
      <c r="AO99" s="507"/>
      <c r="AP99" s="507"/>
      <c r="AQ99" s="563"/>
      <c r="AR99" s="563"/>
      <c r="AS99" s="507"/>
      <c r="AT99" s="507"/>
      <c r="AU99" s="507"/>
      <c r="AV99" s="507"/>
      <c r="AW99" s="507"/>
      <c r="AX99" s="507"/>
      <c r="AY99" s="507"/>
      <c r="AZ99" s="507"/>
      <c r="BA99" s="507"/>
      <c r="BB99" s="507"/>
      <c r="BC99" s="507"/>
      <c r="BD99" s="507"/>
      <c r="BE99" s="507"/>
      <c r="BF99" s="507"/>
      <c r="BG99" s="507"/>
      <c r="BH99" s="507"/>
      <c r="BI99" s="507"/>
      <c r="BJ99" s="507"/>
      <c r="BK99" s="507"/>
      <c r="BL99" s="507"/>
      <c r="BM99" s="507"/>
    </row>
    <row r="100" spans="1:65" ht="27" customHeight="1" x14ac:dyDescent="0.2">
      <c r="A100" s="564"/>
      <c r="B100" s="507"/>
      <c r="C100" s="507"/>
      <c r="D100" s="507"/>
      <c r="E100" s="507"/>
      <c r="F100" s="507"/>
      <c r="G100" s="507"/>
      <c r="H100" s="506"/>
      <c r="I100" s="506"/>
      <c r="J100" s="506"/>
      <c r="K100" s="506"/>
      <c r="L100" s="506"/>
      <c r="M100" s="506"/>
      <c r="N100" s="506"/>
      <c r="O100" s="506"/>
      <c r="P100" s="557"/>
      <c r="Q100" s="506"/>
      <c r="R100" s="741"/>
      <c r="S100" s="506"/>
      <c r="T100" s="742"/>
      <c r="U100" s="506"/>
      <c r="V100" s="743"/>
      <c r="W100" s="506"/>
      <c r="X100" s="742"/>
      <c r="Y100" s="557"/>
      <c r="Z100" s="556"/>
      <c r="AA100" s="507"/>
      <c r="AB100" s="507"/>
      <c r="AC100" s="507"/>
      <c r="AD100" s="507"/>
      <c r="AE100" s="507"/>
      <c r="AF100" s="507"/>
      <c r="AG100" s="507"/>
      <c r="AH100" s="507"/>
      <c r="AI100" s="507"/>
      <c r="AJ100" s="507"/>
      <c r="AK100" s="507"/>
      <c r="AL100" s="507"/>
      <c r="AM100" s="507"/>
      <c r="AN100" s="507"/>
      <c r="AO100" s="507"/>
      <c r="AP100" s="507"/>
      <c r="AQ100" s="563"/>
      <c r="AR100" s="563"/>
      <c r="AS100" s="507"/>
      <c r="AT100" s="507"/>
      <c r="AU100" s="507"/>
      <c r="AV100" s="507"/>
      <c r="AW100" s="507"/>
      <c r="AX100" s="507"/>
      <c r="AY100" s="507"/>
      <c r="AZ100" s="507"/>
      <c r="BA100" s="507"/>
      <c r="BB100" s="507"/>
      <c r="BC100" s="507"/>
      <c r="BD100" s="507"/>
      <c r="BE100" s="507"/>
      <c r="BF100" s="507"/>
      <c r="BG100" s="507"/>
      <c r="BH100" s="507"/>
      <c r="BI100" s="507"/>
      <c r="BJ100" s="507"/>
      <c r="BK100" s="507"/>
      <c r="BL100" s="507"/>
      <c r="BM100" s="507"/>
    </row>
    <row r="101" spans="1:65" ht="27" customHeight="1" x14ac:dyDescent="0.2">
      <c r="A101" s="564"/>
      <c r="B101" s="507"/>
      <c r="C101" s="507"/>
      <c r="D101" s="507"/>
      <c r="E101" s="507"/>
      <c r="F101" s="507"/>
      <c r="G101" s="507"/>
      <c r="H101" s="506"/>
      <c r="I101" s="506"/>
      <c r="J101" s="506"/>
      <c r="K101" s="506"/>
      <c r="L101" s="506"/>
      <c r="M101" s="506"/>
      <c r="N101" s="506"/>
      <c r="O101" s="506"/>
      <c r="P101" s="557"/>
      <c r="Q101" s="506"/>
      <c r="R101" s="741"/>
      <c r="S101" s="506"/>
      <c r="T101" s="742"/>
      <c r="U101" s="506"/>
      <c r="V101" s="743"/>
      <c r="W101" s="506"/>
      <c r="X101" s="742"/>
      <c r="Y101" s="557"/>
      <c r="Z101" s="556"/>
      <c r="AA101" s="507"/>
      <c r="AB101" s="507"/>
      <c r="AC101" s="507"/>
      <c r="AD101" s="507"/>
      <c r="AE101" s="507"/>
      <c r="AF101" s="507"/>
      <c r="AG101" s="507"/>
      <c r="AH101" s="507"/>
      <c r="AI101" s="507"/>
      <c r="AJ101" s="507"/>
      <c r="AK101" s="507"/>
      <c r="AL101" s="507"/>
      <c r="AM101" s="507"/>
      <c r="AN101" s="507"/>
      <c r="AO101" s="507"/>
      <c r="AP101" s="507"/>
      <c r="AQ101" s="563"/>
      <c r="AR101" s="563"/>
      <c r="AS101" s="507"/>
      <c r="AT101" s="507"/>
      <c r="AU101" s="507"/>
      <c r="AV101" s="507"/>
      <c r="AW101" s="507"/>
      <c r="AX101" s="507"/>
      <c r="AY101" s="507"/>
      <c r="AZ101" s="507"/>
      <c r="BA101" s="507"/>
      <c r="BB101" s="507"/>
      <c r="BC101" s="507"/>
      <c r="BD101" s="507"/>
      <c r="BE101" s="507"/>
      <c r="BF101" s="507"/>
      <c r="BG101" s="507"/>
      <c r="BH101" s="507"/>
      <c r="BI101" s="507"/>
      <c r="BJ101" s="507"/>
      <c r="BK101" s="507"/>
      <c r="BL101" s="507"/>
      <c r="BM101" s="507"/>
    </row>
    <row r="102" spans="1:65" ht="27" customHeight="1" x14ac:dyDescent="0.2">
      <c r="A102" s="564"/>
      <c r="B102" s="507"/>
      <c r="C102" s="507"/>
      <c r="D102" s="507"/>
      <c r="E102" s="507"/>
      <c r="F102" s="507"/>
      <c r="G102" s="507"/>
      <c r="H102" s="506"/>
      <c r="I102" s="506"/>
      <c r="J102" s="506"/>
      <c r="K102" s="506"/>
      <c r="L102" s="506"/>
      <c r="M102" s="506"/>
      <c r="N102" s="506"/>
      <c r="O102" s="506"/>
      <c r="P102" s="557"/>
      <c r="Q102" s="506"/>
      <c r="R102" s="741"/>
      <c r="S102" s="506"/>
      <c r="T102" s="742"/>
      <c r="U102" s="506"/>
      <c r="V102" s="743"/>
      <c r="W102" s="506"/>
      <c r="X102" s="742"/>
      <c r="Y102" s="557"/>
      <c r="Z102" s="556"/>
      <c r="AA102" s="507"/>
      <c r="AB102" s="507"/>
      <c r="AC102" s="507"/>
      <c r="AD102" s="507"/>
      <c r="AE102" s="507"/>
      <c r="AF102" s="507"/>
      <c r="AG102" s="507"/>
      <c r="AH102" s="507"/>
      <c r="AI102" s="507"/>
      <c r="AJ102" s="507"/>
      <c r="AK102" s="507"/>
      <c r="AL102" s="507"/>
      <c r="AM102" s="507"/>
      <c r="AN102" s="507"/>
      <c r="AO102" s="507"/>
      <c r="AP102" s="507"/>
      <c r="AQ102" s="563"/>
      <c r="AR102" s="563"/>
      <c r="AS102" s="507"/>
      <c r="AT102" s="507"/>
      <c r="AU102" s="507"/>
      <c r="AV102" s="507"/>
      <c r="AW102" s="507"/>
      <c r="AX102" s="507"/>
      <c r="AY102" s="507"/>
      <c r="AZ102" s="507"/>
      <c r="BA102" s="507"/>
      <c r="BB102" s="507"/>
      <c r="BC102" s="507"/>
      <c r="BD102" s="507"/>
      <c r="BE102" s="507"/>
      <c r="BF102" s="507"/>
      <c r="BG102" s="507"/>
      <c r="BH102" s="507"/>
      <c r="BI102" s="507"/>
      <c r="BJ102" s="507"/>
      <c r="BK102" s="507"/>
      <c r="BL102" s="507"/>
      <c r="BM102" s="507"/>
    </row>
    <row r="103" spans="1:65" ht="27" customHeight="1" x14ac:dyDescent="0.2">
      <c r="A103" s="564"/>
      <c r="B103" s="507"/>
      <c r="C103" s="507"/>
      <c r="D103" s="507"/>
      <c r="E103" s="507"/>
      <c r="F103" s="507"/>
      <c r="G103" s="507"/>
      <c r="H103" s="506"/>
      <c r="I103" s="506"/>
      <c r="J103" s="506"/>
      <c r="K103" s="506"/>
      <c r="L103" s="506"/>
      <c r="M103" s="506"/>
      <c r="N103" s="506"/>
      <c r="O103" s="506"/>
      <c r="P103" s="557"/>
      <c r="Q103" s="506"/>
      <c r="R103" s="741"/>
      <c r="S103" s="506"/>
      <c r="T103" s="742"/>
      <c r="U103" s="506"/>
      <c r="V103" s="743"/>
      <c r="W103" s="506"/>
      <c r="X103" s="742"/>
      <c r="Y103" s="557"/>
      <c r="Z103" s="556"/>
      <c r="AA103" s="507"/>
      <c r="AB103" s="507"/>
      <c r="AC103" s="507"/>
      <c r="AD103" s="507"/>
      <c r="AE103" s="507"/>
      <c r="AF103" s="507"/>
      <c r="AG103" s="507"/>
      <c r="AH103" s="507"/>
      <c r="AI103" s="507"/>
      <c r="AJ103" s="507"/>
      <c r="AK103" s="507"/>
      <c r="AL103" s="507"/>
      <c r="AM103" s="507"/>
      <c r="AN103" s="507"/>
      <c r="AO103" s="507"/>
      <c r="AP103" s="507"/>
      <c r="AQ103" s="563"/>
      <c r="AR103" s="563"/>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row>
    <row r="104" spans="1:65" ht="27" customHeight="1" x14ac:dyDescent="0.2">
      <c r="A104" s="564"/>
      <c r="B104" s="507"/>
      <c r="C104" s="507"/>
      <c r="D104" s="507"/>
      <c r="E104" s="507"/>
      <c r="F104" s="507"/>
      <c r="G104" s="507"/>
      <c r="H104" s="506"/>
      <c r="I104" s="506"/>
      <c r="J104" s="506"/>
      <c r="K104" s="506"/>
      <c r="L104" s="506"/>
      <c r="M104" s="506"/>
      <c r="N104" s="506"/>
      <c r="O104" s="506"/>
      <c r="P104" s="557"/>
      <c r="Q104" s="506"/>
      <c r="R104" s="741"/>
      <c r="S104" s="506"/>
      <c r="T104" s="742"/>
      <c r="U104" s="506"/>
      <c r="V104" s="743"/>
      <c r="W104" s="506"/>
      <c r="X104" s="742"/>
      <c r="Y104" s="557"/>
      <c r="Z104" s="556"/>
      <c r="AA104" s="507"/>
      <c r="AB104" s="507"/>
      <c r="AC104" s="507"/>
      <c r="AD104" s="507"/>
      <c r="AE104" s="507"/>
      <c r="AF104" s="507"/>
      <c r="AG104" s="507"/>
      <c r="AH104" s="507"/>
      <c r="AI104" s="507"/>
      <c r="AJ104" s="507"/>
      <c r="AK104" s="507"/>
      <c r="AL104" s="507"/>
      <c r="AM104" s="507"/>
      <c r="AN104" s="507"/>
      <c r="AO104" s="507"/>
      <c r="AP104" s="507"/>
      <c r="AQ104" s="563"/>
      <c r="AR104" s="563"/>
      <c r="AS104" s="507"/>
      <c r="AT104" s="507"/>
      <c r="AU104" s="507"/>
      <c r="AV104" s="507"/>
      <c r="AW104" s="507"/>
      <c r="AX104" s="507"/>
      <c r="AY104" s="507"/>
      <c r="AZ104" s="507"/>
      <c r="BA104" s="507"/>
      <c r="BB104" s="507"/>
      <c r="BC104" s="507"/>
      <c r="BD104" s="507"/>
      <c r="BE104" s="507"/>
      <c r="BF104" s="507"/>
      <c r="BG104" s="507"/>
      <c r="BH104" s="507"/>
      <c r="BI104" s="507"/>
      <c r="BJ104" s="507"/>
      <c r="BK104" s="507"/>
      <c r="BL104" s="507"/>
      <c r="BM104" s="507"/>
    </row>
    <row r="105" spans="1:65" ht="27" customHeight="1" x14ac:dyDescent="0.2">
      <c r="A105" s="564"/>
      <c r="B105" s="507"/>
      <c r="C105" s="507"/>
      <c r="D105" s="507"/>
      <c r="E105" s="507"/>
      <c r="F105" s="507"/>
      <c r="G105" s="507"/>
      <c r="H105" s="506"/>
      <c r="I105" s="506"/>
      <c r="J105" s="506"/>
      <c r="K105" s="506"/>
      <c r="L105" s="506"/>
      <c r="M105" s="506"/>
      <c r="N105" s="506"/>
      <c r="O105" s="506"/>
      <c r="P105" s="557"/>
      <c r="Q105" s="506"/>
      <c r="R105" s="741"/>
      <c r="S105" s="506"/>
      <c r="T105" s="742"/>
      <c r="U105" s="506"/>
      <c r="V105" s="743"/>
      <c r="W105" s="506"/>
      <c r="X105" s="742"/>
      <c r="Y105" s="557"/>
      <c r="Z105" s="556"/>
      <c r="AA105" s="507"/>
      <c r="AB105" s="507"/>
      <c r="AC105" s="507"/>
      <c r="AD105" s="507"/>
      <c r="AE105" s="507"/>
      <c r="AF105" s="507"/>
      <c r="AG105" s="507"/>
      <c r="AH105" s="507"/>
      <c r="AI105" s="507"/>
      <c r="AJ105" s="507"/>
      <c r="AK105" s="507"/>
      <c r="AL105" s="507"/>
      <c r="AM105" s="507"/>
      <c r="AN105" s="507"/>
      <c r="AO105" s="507"/>
      <c r="AP105" s="507"/>
      <c r="AQ105" s="563"/>
      <c r="AR105" s="563"/>
      <c r="AS105" s="507"/>
      <c r="AT105" s="507"/>
      <c r="AU105" s="507"/>
      <c r="AV105" s="507"/>
      <c r="AW105" s="507"/>
      <c r="AX105" s="507"/>
      <c r="AY105" s="507"/>
      <c r="AZ105" s="507"/>
      <c r="BA105" s="507"/>
      <c r="BB105" s="507"/>
      <c r="BC105" s="507"/>
      <c r="BD105" s="507"/>
      <c r="BE105" s="507"/>
      <c r="BF105" s="507"/>
      <c r="BG105" s="507"/>
      <c r="BH105" s="507"/>
      <c r="BI105" s="507"/>
      <c r="BJ105" s="507"/>
      <c r="BK105" s="507"/>
      <c r="BL105" s="507"/>
      <c r="BM105" s="507"/>
    </row>
    <row r="106" spans="1:65" ht="27" customHeight="1" x14ac:dyDescent="0.2">
      <c r="A106" s="564"/>
      <c r="B106" s="507"/>
      <c r="C106" s="507"/>
      <c r="D106" s="507"/>
      <c r="E106" s="507"/>
      <c r="F106" s="507"/>
      <c r="G106" s="507"/>
      <c r="H106" s="506"/>
      <c r="I106" s="506"/>
      <c r="J106" s="506"/>
      <c r="K106" s="506"/>
      <c r="L106" s="506"/>
      <c r="M106" s="506"/>
      <c r="N106" s="506"/>
      <c r="O106" s="506"/>
      <c r="P106" s="557"/>
      <c r="Q106" s="506"/>
      <c r="R106" s="741"/>
      <c r="S106" s="506"/>
      <c r="T106" s="742"/>
      <c r="U106" s="506"/>
      <c r="V106" s="743"/>
      <c r="W106" s="506"/>
      <c r="X106" s="742"/>
      <c r="Y106" s="557"/>
      <c r="Z106" s="556"/>
      <c r="AA106" s="507"/>
      <c r="AB106" s="507"/>
      <c r="AC106" s="507"/>
      <c r="AD106" s="507"/>
      <c r="AE106" s="507"/>
      <c r="AF106" s="507"/>
      <c r="AG106" s="507"/>
      <c r="AH106" s="507"/>
      <c r="AI106" s="507"/>
      <c r="AJ106" s="507"/>
      <c r="AK106" s="507"/>
      <c r="AL106" s="507"/>
      <c r="AM106" s="507"/>
      <c r="AN106" s="507"/>
      <c r="AO106" s="507"/>
      <c r="AP106" s="507"/>
      <c r="AQ106" s="563"/>
      <c r="AR106" s="563"/>
      <c r="AS106" s="507"/>
      <c r="AT106" s="507"/>
      <c r="AU106" s="507"/>
      <c r="AV106" s="507"/>
      <c r="AW106" s="507"/>
      <c r="AX106" s="507"/>
      <c r="AY106" s="507"/>
      <c r="AZ106" s="507"/>
      <c r="BA106" s="507"/>
      <c r="BB106" s="507"/>
      <c r="BC106" s="507"/>
      <c r="BD106" s="507"/>
      <c r="BE106" s="507"/>
      <c r="BF106" s="507"/>
      <c r="BG106" s="507"/>
      <c r="BH106" s="507"/>
      <c r="BI106" s="507"/>
      <c r="BJ106" s="507"/>
      <c r="BK106" s="507"/>
      <c r="BL106" s="507"/>
      <c r="BM106" s="507"/>
    </row>
    <row r="107" spans="1:65" ht="27" customHeight="1" x14ac:dyDescent="0.2">
      <c r="A107" s="564"/>
      <c r="B107" s="507"/>
      <c r="C107" s="507"/>
      <c r="D107" s="507"/>
      <c r="E107" s="507"/>
      <c r="F107" s="507"/>
      <c r="G107" s="507"/>
      <c r="H107" s="506"/>
      <c r="I107" s="506"/>
      <c r="J107" s="506"/>
      <c r="K107" s="506"/>
      <c r="L107" s="506"/>
      <c r="M107" s="506"/>
      <c r="N107" s="506"/>
      <c r="O107" s="506"/>
      <c r="P107" s="557"/>
      <c r="Q107" s="506"/>
      <c r="R107" s="741"/>
      <c r="S107" s="506"/>
      <c r="T107" s="742"/>
      <c r="U107" s="506"/>
      <c r="V107" s="743"/>
      <c r="W107" s="506">
        <f>SUM(W14:W106)</f>
        <v>0</v>
      </c>
      <c r="X107" s="742">
        <f>SUM(X14:X106)</f>
        <v>0</v>
      </c>
      <c r="Y107" s="557"/>
      <c r="Z107" s="556"/>
      <c r="AA107" s="507"/>
      <c r="AB107" s="507"/>
      <c r="AC107" s="507"/>
      <c r="AD107" s="507"/>
      <c r="AE107" s="507"/>
      <c r="AF107" s="507"/>
      <c r="AG107" s="507"/>
      <c r="AH107" s="507"/>
      <c r="AI107" s="507"/>
      <c r="AJ107" s="507"/>
      <c r="AK107" s="507"/>
      <c r="AL107" s="507"/>
      <c r="AM107" s="507"/>
      <c r="AN107" s="507"/>
      <c r="AO107" s="507"/>
      <c r="AP107" s="507"/>
      <c r="AQ107" s="563"/>
      <c r="AR107" s="563"/>
      <c r="AS107" s="507"/>
      <c r="AT107" s="507"/>
      <c r="AU107" s="507"/>
      <c r="AV107" s="507"/>
      <c r="AW107" s="507"/>
      <c r="AX107" s="507"/>
      <c r="AY107" s="507"/>
      <c r="AZ107" s="507"/>
      <c r="BA107" s="507"/>
      <c r="BB107" s="507"/>
      <c r="BC107" s="507"/>
      <c r="BD107" s="507"/>
      <c r="BE107" s="507"/>
      <c r="BF107" s="507"/>
      <c r="BG107" s="507"/>
      <c r="BH107" s="507"/>
      <c r="BI107" s="507"/>
      <c r="BJ107" s="507"/>
      <c r="BK107" s="507"/>
      <c r="BL107" s="507"/>
      <c r="BM107" s="507"/>
    </row>
    <row r="108" spans="1:65" ht="27" customHeight="1" x14ac:dyDescent="0.2">
      <c r="A108" s="564"/>
      <c r="B108" s="507"/>
      <c r="C108" s="507"/>
      <c r="D108" s="507"/>
      <c r="E108" s="507"/>
      <c r="F108" s="507"/>
      <c r="G108" s="507"/>
      <c r="H108" s="506"/>
      <c r="I108" s="506"/>
      <c r="J108" s="506"/>
      <c r="K108" s="506"/>
      <c r="L108" s="506"/>
      <c r="M108" s="506"/>
      <c r="N108" s="506"/>
      <c r="O108" s="506"/>
      <c r="P108" s="557"/>
      <c r="Q108" s="506"/>
      <c r="R108" s="741"/>
      <c r="S108" s="506"/>
      <c r="T108" s="742"/>
      <c r="U108" s="506"/>
      <c r="V108" s="743"/>
      <c r="W108" s="506"/>
      <c r="X108" s="742"/>
      <c r="Y108" s="557"/>
      <c r="Z108" s="556"/>
      <c r="AA108" s="507"/>
      <c r="AB108" s="507"/>
      <c r="AC108" s="507"/>
      <c r="AD108" s="507"/>
      <c r="AE108" s="507"/>
      <c r="AF108" s="507"/>
      <c r="AG108" s="507"/>
      <c r="AH108" s="507"/>
      <c r="AI108" s="507"/>
      <c r="AJ108" s="507"/>
      <c r="AK108" s="507"/>
      <c r="AL108" s="507"/>
      <c r="AM108" s="507"/>
      <c r="AN108" s="507"/>
      <c r="AO108" s="507"/>
      <c r="AP108" s="507"/>
      <c r="AQ108" s="563"/>
      <c r="AR108" s="563"/>
      <c r="AS108" s="507"/>
      <c r="AT108" s="507"/>
      <c r="AU108" s="507"/>
      <c r="AV108" s="507"/>
      <c r="AW108" s="507"/>
      <c r="AX108" s="507"/>
      <c r="AY108" s="507"/>
      <c r="AZ108" s="507"/>
      <c r="BA108" s="507"/>
      <c r="BB108" s="507"/>
      <c r="BC108" s="507"/>
      <c r="BD108" s="507"/>
      <c r="BE108" s="507"/>
      <c r="BF108" s="507"/>
      <c r="BG108" s="507"/>
      <c r="BH108" s="507"/>
      <c r="BI108" s="507"/>
      <c r="BJ108" s="507"/>
      <c r="BK108" s="507"/>
      <c r="BL108" s="507"/>
      <c r="BM108" s="507"/>
    </row>
    <row r="109" spans="1:65" ht="27" customHeight="1" x14ac:dyDescent="0.2">
      <c r="A109" s="564"/>
      <c r="B109" s="507"/>
      <c r="C109" s="507"/>
      <c r="D109" s="507"/>
      <c r="E109" s="507"/>
      <c r="F109" s="507"/>
      <c r="G109" s="507"/>
      <c r="H109" s="506"/>
      <c r="I109" s="506"/>
      <c r="J109" s="506"/>
      <c r="K109" s="506"/>
      <c r="L109" s="506"/>
      <c r="M109" s="506"/>
      <c r="N109" s="506"/>
      <c r="O109" s="506"/>
      <c r="P109" s="557"/>
      <c r="Q109" s="506"/>
      <c r="R109" s="741"/>
      <c r="S109" s="506"/>
      <c r="T109" s="742"/>
      <c r="U109" s="506"/>
      <c r="V109" s="743"/>
      <c r="W109" s="506"/>
      <c r="X109" s="742"/>
      <c r="Y109" s="557"/>
      <c r="Z109" s="556"/>
      <c r="AA109" s="507"/>
      <c r="AB109" s="507"/>
      <c r="AC109" s="507"/>
      <c r="AD109" s="507"/>
      <c r="AE109" s="507"/>
      <c r="AF109" s="507"/>
      <c r="AG109" s="507"/>
      <c r="AH109" s="507"/>
      <c r="AI109" s="507"/>
      <c r="AJ109" s="507"/>
      <c r="AK109" s="507"/>
      <c r="AL109" s="507"/>
      <c r="AM109" s="507"/>
      <c r="AN109" s="507"/>
      <c r="AO109" s="507"/>
      <c r="AP109" s="507"/>
      <c r="AQ109" s="563"/>
      <c r="AR109" s="563"/>
      <c r="AS109" s="507"/>
      <c r="AT109" s="507"/>
      <c r="AU109" s="507"/>
      <c r="AV109" s="507"/>
      <c r="AW109" s="507"/>
      <c r="AX109" s="507"/>
      <c r="AY109" s="507"/>
      <c r="AZ109" s="507"/>
      <c r="BA109" s="507"/>
      <c r="BB109" s="507"/>
      <c r="BC109" s="507"/>
      <c r="BD109" s="507"/>
      <c r="BE109" s="507"/>
      <c r="BF109" s="507"/>
      <c r="BG109" s="507"/>
      <c r="BH109" s="507"/>
      <c r="BI109" s="507"/>
      <c r="BJ109" s="507"/>
      <c r="BK109" s="507"/>
      <c r="BL109" s="507"/>
      <c r="BM109" s="507"/>
    </row>
    <row r="110" spans="1:65" ht="27" customHeight="1" x14ac:dyDescent="0.2">
      <c r="A110" s="564"/>
      <c r="B110" s="507"/>
      <c r="C110" s="507"/>
      <c r="D110" s="507"/>
      <c r="E110" s="507"/>
      <c r="F110" s="507"/>
      <c r="G110" s="507"/>
      <c r="H110" s="506"/>
      <c r="I110" s="506"/>
      <c r="J110" s="506"/>
      <c r="K110" s="506"/>
      <c r="L110" s="506"/>
      <c r="M110" s="506"/>
      <c r="N110" s="506"/>
      <c r="O110" s="506"/>
      <c r="P110" s="557"/>
      <c r="Q110" s="506"/>
      <c r="R110" s="741"/>
      <c r="S110" s="506"/>
      <c r="T110" s="742"/>
      <c r="U110" s="506"/>
      <c r="V110" s="743"/>
      <c r="W110" s="506"/>
      <c r="X110" s="742"/>
      <c r="Y110" s="557"/>
      <c r="Z110" s="556"/>
      <c r="AA110" s="507"/>
      <c r="AB110" s="507"/>
      <c r="AC110" s="507"/>
      <c r="AD110" s="507"/>
      <c r="AE110" s="507"/>
      <c r="AF110" s="507"/>
      <c r="AG110" s="507"/>
      <c r="AH110" s="507"/>
      <c r="AI110" s="507"/>
      <c r="AJ110" s="507"/>
      <c r="AK110" s="507"/>
      <c r="AL110" s="507"/>
      <c r="AM110" s="507"/>
      <c r="AN110" s="507"/>
      <c r="AO110" s="507"/>
      <c r="AP110" s="507"/>
      <c r="AQ110" s="563"/>
      <c r="AR110" s="563"/>
      <c r="AS110" s="507"/>
      <c r="AT110" s="507"/>
      <c r="AU110" s="507"/>
      <c r="AV110" s="507"/>
      <c r="AW110" s="507"/>
      <c r="AX110" s="507"/>
      <c r="AY110" s="507"/>
      <c r="AZ110" s="507"/>
      <c r="BA110" s="507"/>
      <c r="BB110" s="507"/>
      <c r="BC110" s="507"/>
      <c r="BD110" s="507"/>
      <c r="BE110" s="507"/>
      <c r="BF110" s="507"/>
      <c r="BG110" s="507"/>
      <c r="BH110" s="507"/>
      <c r="BI110" s="507"/>
      <c r="BJ110" s="507"/>
      <c r="BK110" s="507"/>
      <c r="BL110" s="507"/>
      <c r="BM110" s="507"/>
    </row>
    <row r="111" spans="1:65" ht="27" customHeight="1" x14ac:dyDescent="0.2">
      <c r="A111" s="564"/>
      <c r="B111" s="507"/>
      <c r="C111" s="507"/>
      <c r="D111" s="507"/>
      <c r="E111" s="507"/>
      <c r="F111" s="507"/>
      <c r="G111" s="507"/>
      <c r="H111" s="506"/>
      <c r="I111" s="506"/>
      <c r="J111" s="506"/>
      <c r="K111" s="506"/>
      <c r="L111" s="506"/>
      <c r="M111" s="506"/>
      <c r="N111" s="506"/>
      <c r="O111" s="506"/>
      <c r="P111" s="557"/>
      <c r="Q111" s="506"/>
      <c r="R111" s="741"/>
      <c r="S111" s="506"/>
      <c r="T111" s="742"/>
      <c r="U111" s="506"/>
      <c r="V111" s="743"/>
      <c r="W111" s="506"/>
      <c r="X111" s="742"/>
      <c r="Y111" s="557"/>
      <c r="Z111" s="556"/>
      <c r="AA111" s="507"/>
      <c r="AB111" s="507"/>
      <c r="AC111" s="507"/>
      <c r="AD111" s="507"/>
      <c r="AE111" s="507"/>
      <c r="AF111" s="507"/>
      <c r="AG111" s="507"/>
      <c r="AH111" s="507"/>
      <c r="AI111" s="507"/>
      <c r="AJ111" s="507"/>
      <c r="AK111" s="507"/>
      <c r="AL111" s="507"/>
      <c r="AM111" s="507"/>
      <c r="AN111" s="507"/>
      <c r="AO111" s="507"/>
      <c r="AP111" s="507"/>
      <c r="AQ111" s="563"/>
      <c r="AR111" s="563"/>
      <c r="AS111" s="507"/>
      <c r="AT111" s="507"/>
      <c r="AU111" s="507"/>
      <c r="AV111" s="507"/>
      <c r="AW111" s="507"/>
      <c r="AX111" s="507"/>
      <c r="AY111" s="507"/>
      <c r="AZ111" s="507"/>
      <c r="BA111" s="507"/>
      <c r="BB111" s="507"/>
      <c r="BC111" s="507"/>
      <c r="BD111" s="507"/>
      <c r="BE111" s="507"/>
      <c r="BF111" s="507"/>
      <c r="BG111" s="507"/>
      <c r="BH111" s="507"/>
      <c r="BI111" s="507"/>
      <c r="BJ111" s="507"/>
      <c r="BK111" s="507"/>
      <c r="BL111" s="507"/>
      <c r="BM111" s="507"/>
    </row>
    <row r="112" spans="1:65" ht="27" customHeight="1" x14ac:dyDescent="0.2">
      <c r="A112" s="564"/>
      <c r="B112" s="507"/>
      <c r="C112" s="507"/>
      <c r="D112" s="507"/>
      <c r="E112" s="507"/>
      <c r="F112" s="507"/>
      <c r="G112" s="507"/>
      <c r="H112" s="506"/>
      <c r="I112" s="506"/>
      <c r="J112" s="506"/>
      <c r="K112" s="506"/>
      <c r="L112" s="506"/>
      <c r="M112" s="506"/>
      <c r="N112" s="506"/>
      <c r="O112" s="506"/>
      <c r="P112" s="557"/>
      <c r="Q112" s="506"/>
      <c r="R112" s="741"/>
      <c r="S112" s="506"/>
      <c r="T112" s="742"/>
      <c r="U112" s="506"/>
      <c r="V112" s="743"/>
      <c r="W112" s="506"/>
      <c r="X112" s="742"/>
      <c r="Y112" s="557"/>
      <c r="Z112" s="556"/>
      <c r="AA112" s="507"/>
      <c r="AB112" s="507"/>
      <c r="AC112" s="507"/>
      <c r="AD112" s="507"/>
      <c r="AE112" s="507"/>
      <c r="AF112" s="507"/>
      <c r="AG112" s="507"/>
      <c r="AH112" s="507"/>
      <c r="AI112" s="507"/>
      <c r="AJ112" s="507"/>
      <c r="AK112" s="507"/>
      <c r="AL112" s="507"/>
      <c r="AM112" s="507"/>
      <c r="AN112" s="507"/>
      <c r="AO112" s="507"/>
      <c r="AP112" s="507"/>
      <c r="AQ112" s="563"/>
      <c r="AR112" s="563"/>
      <c r="AS112" s="507"/>
      <c r="AT112" s="507"/>
      <c r="AU112" s="507"/>
      <c r="AV112" s="507"/>
      <c r="AW112" s="507"/>
      <c r="AX112" s="507"/>
      <c r="AY112" s="507"/>
      <c r="AZ112" s="507"/>
      <c r="BA112" s="507"/>
      <c r="BB112" s="507"/>
      <c r="BC112" s="507"/>
      <c r="BD112" s="507"/>
      <c r="BE112" s="507"/>
      <c r="BF112" s="507"/>
      <c r="BG112" s="507"/>
      <c r="BH112" s="507"/>
      <c r="BI112" s="507"/>
      <c r="BJ112" s="507"/>
      <c r="BK112" s="507"/>
      <c r="BL112" s="507"/>
      <c r="BM112" s="507"/>
    </row>
    <row r="113" spans="1:65" ht="27" customHeight="1" x14ac:dyDescent="0.2">
      <c r="A113" s="564"/>
      <c r="B113" s="507"/>
      <c r="C113" s="507"/>
      <c r="D113" s="507"/>
      <c r="E113" s="507"/>
      <c r="F113" s="507"/>
      <c r="G113" s="507"/>
      <c r="H113" s="506"/>
      <c r="I113" s="506"/>
      <c r="J113" s="506"/>
      <c r="K113" s="506"/>
      <c r="L113" s="506"/>
      <c r="M113" s="506"/>
      <c r="N113" s="506"/>
      <c r="O113" s="506"/>
      <c r="P113" s="557"/>
      <c r="Q113" s="506"/>
      <c r="R113" s="741"/>
      <c r="S113" s="506"/>
      <c r="T113" s="742"/>
      <c r="U113" s="506"/>
      <c r="V113" s="743"/>
      <c r="W113" s="506"/>
      <c r="X113" s="742"/>
      <c r="Y113" s="557"/>
      <c r="Z113" s="556"/>
      <c r="AA113" s="507"/>
      <c r="AB113" s="507"/>
      <c r="AC113" s="507"/>
      <c r="AD113" s="507"/>
      <c r="AE113" s="507"/>
      <c r="AF113" s="507"/>
      <c r="AG113" s="507"/>
      <c r="AH113" s="507"/>
      <c r="AI113" s="507"/>
      <c r="AJ113" s="507"/>
      <c r="AK113" s="507"/>
      <c r="AL113" s="507"/>
      <c r="AM113" s="507"/>
      <c r="AN113" s="507"/>
      <c r="AO113" s="507"/>
      <c r="AP113" s="507"/>
      <c r="AQ113" s="563"/>
      <c r="AR113" s="563"/>
      <c r="AS113" s="507"/>
      <c r="AT113" s="507"/>
      <c r="AU113" s="507"/>
      <c r="AV113" s="507"/>
      <c r="AW113" s="507"/>
      <c r="AX113" s="507"/>
      <c r="AY113" s="507"/>
      <c r="AZ113" s="507"/>
      <c r="BA113" s="507"/>
      <c r="BB113" s="507"/>
      <c r="BC113" s="507"/>
      <c r="BD113" s="507"/>
      <c r="BE113" s="507"/>
      <c r="BF113" s="507"/>
      <c r="BG113" s="507"/>
      <c r="BH113" s="507"/>
      <c r="BI113" s="507"/>
      <c r="BJ113" s="507"/>
      <c r="BK113" s="507"/>
      <c r="BL113" s="507"/>
      <c r="BM113" s="507"/>
    </row>
    <row r="114" spans="1:65" ht="27" customHeight="1" x14ac:dyDescent="0.2">
      <c r="A114" s="564"/>
      <c r="B114" s="507"/>
      <c r="C114" s="507"/>
      <c r="D114" s="507"/>
      <c r="E114" s="507"/>
      <c r="F114" s="507"/>
      <c r="G114" s="507"/>
      <c r="H114" s="506"/>
      <c r="I114" s="506"/>
      <c r="J114" s="506"/>
      <c r="K114" s="506"/>
      <c r="L114" s="506"/>
      <c r="M114" s="506"/>
      <c r="N114" s="506"/>
      <c r="O114" s="506"/>
      <c r="P114" s="557"/>
      <c r="Q114" s="506"/>
      <c r="R114" s="741"/>
      <c r="S114" s="506"/>
      <c r="T114" s="742"/>
      <c r="U114" s="506"/>
      <c r="V114" s="743"/>
      <c r="W114" s="506"/>
      <c r="X114" s="742"/>
      <c r="Y114" s="557"/>
      <c r="Z114" s="556"/>
      <c r="AA114" s="507"/>
      <c r="AB114" s="507"/>
      <c r="AC114" s="507"/>
      <c r="AD114" s="507"/>
      <c r="AE114" s="507"/>
      <c r="AF114" s="507"/>
      <c r="AG114" s="507"/>
      <c r="AH114" s="507"/>
      <c r="AI114" s="507"/>
      <c r="AJ114" s="507"/>
      <c r="AK114" s="507"/>
      <c r="AL114" s="507"/>
      <c r="AM114" s="507"/>
      <c r="AN114" s="507"/>
      <c r="AO114" s="507"/>
      <c r="AP114" s="507"/>
      <c r="AQ114" s="563"/>
      <c r="AR114" s="563"/>
      <c r="AS114" s="507"/>
      <c r="AT114" s="507"/>
      <c r="AU114" s="507"/>
      <c r="AV114" s="507"/>
      <c r="AW114" s="507"/>
      <c r="AX114" s="507"/>
      <c r="AY114" s="507"/>
      <c r="AZ114" s="507"/>
      <c r="BA114" s="507"/>
      <c r="BB114" s="507"/>
      <c r="BC114" s="507"/>
      <c r="BD114" s="507"/>
      <c r="BE114" s="507"/>
      <c r="BF114" s="507"/>
      <c r="BG114" s="507"/>
      <c r="BH114" s="507"/>
      <c r="BI114" s="507"/>
      <c r="BJ114" s="507"/>
      <c r="BK114" s="507"/>
      <c r="BL114" s="507"/>
      <c r="BM114" s="507"/>
    </row>
    <row r="115" spans="1:65" ht="27" customHeight="1" x14ac:dyDescent="0.2">
      <c r="A115" s="564"/>
      <c r="B115" s="507"/>
      <c r="C115" s="507"/>
      <c r="D115" s="507"/>
      <c r="E115" s="507"/>
      <c r="F115" s="507"/>
      <c r="G115" s="507"/>
      <c r="H115" s="506"/>
      <c r="I115" s="506"/>
      <c r="J115" s="506"/>
      <c r="K115" s="506"/>
      <c r="L115" s="506"/>
      <c r="M115" s="506"/>
      <c r="N115" s="506"/>
      <c r="O115" s="506"/>
      <c r="P115" s="557"/>
      <c r="Q115" s="506"/>
      <c r="R115" s="741"/>
      <c r="S115" s="506"/>
      <c r="T115" s="742"/>
      <c r="U115" s="506"/>
      <c r="V115" s="743"/>
      <c r="W115" s="506"/>
      <c r="X115" s="742"/>
      <c r="Y115" s="557"/>
      <c r="Z115" s="556"/>
      <c r="AA115" s="507"/>
      <c r="AB115" s="507"/>
      <c r="AC115" s="507"/>
      <c r="AD115" s="507"/>
      <c r="AE115" s="507"/>
      <c r="AF115" s="507"/>
      <c r="AG115" s="507"/>
      <c r="AH115" s="507"/>
      <c r="AI115" s="507"/>
      <c r="AJ115" s="507"/>
      <c r="AK115" s="507"/>
      <c r="AL115" s="507"/>
      <c r="AM115" s="507"/>
      <c r="AN115" s="507"/>
      <c r="AO115" s="507"/>
      <c r="AP115" s="507"/>
      <c r="AQ115" s="563"/>
      <c r="AR115" s="563"/>
      <c r="AS115" s="507"/>
      <c r="AT115" s="507"/>
      <c r="AU115" s="507"/>
      <c r="AV115" s="507"/>
      <c r="AW115" s="507"/>
      <c r="AX115" s="507"/>
      <c r="AY115" s="507"/>
      <c r="AZ115" s="507"/>
      <c r="BA115" s="507"/>
      <c r="BB115" s="507"/>
      <c r="BC115" s="507"/>
      <c r="BD115" s="507"/>
      <c r="BE115" s="507"/>
      <c r="BF115" s="507"/>
      <c r="BG115" s="507"/>
      <c r="BH115" s="507"/>
      <c r="BI115" s="507"/>
      <c r="BJ115" s="507"/>
      <c r="BK115" s="507"/>
      <c r="BL115" s="507"/>
      <c r="BM115" s="507"/>
    </row>
    <row r="116" spans="1:65" ht="27" customHeight="1" x14ac:dyDescent="0.2">
      <c r="A116" s="564"/>
      <c r="B116" s="507"/>
      <c r="C116" s="507"/>
      <c r="D116" s="507"/>
      <c r="E116" s="507"/>
      <c r="F116" s="507"/>
      <c r="G116" s="507"/>
      <c r="H116" s="506"/>
      <c r="I116" s="506"/>
      <c r="J116" s="506"/>
      <c r="K116" s="506"/>
      <c r="L116" s="506"/>
      <c r="M116" s="506"/>
      <c r="N116" s="506"/>
      <c r="O116" s="506"/>
      <c r="P116" s="557"/>
      <c r="Q116" s="506"/>
      <c r="R116" s="741"/>
      <c r="S116" s="506"/>
      <c r="T116" s="742"/>
      <c r="U116" s="506"/>
      <c r="V116" s="743"/>
      <c r="W116" s="506"/>
      <c r="X116" s="742"/>
      <c r="Y116" s="557"/>
      <c r="Z116" s="556"/>
      <c r="AA116" s="507"/>
      <c r="AB116" s="507"/>
      <c r="AC116" s="507"/>
      <c r="AD116" s="507"/>
      <c r="AE116" s="507"/>
      <c r="AF116" s="507"/>
      <c r="AG116" s="507"/>
      <c r="AH116" s="507"/>
      <c r="AI116" s="507"/>
      <c r="AJ116" s="507"/>
      <c r="AK116" s="507"/>
      <c r="AL116" s="507"/>
      <c r="AM116" s="507"/>
      <c r="AN116" s="507"/>
      <c r="AO116" s="507"/>
      <c r="AP116" s="507"/>
      <c r="AQ116" s="563"/>
      <c r="AR116" s="563"/>
      <c r="AS116" s="507"/>
      <c r="AT116" s="507"/>
      <c r="AU116" s="507"/>
      <c r="AV116" s="507"/>
      <c r="AW116" s="507"/>
      <c r="AX116" s="507"/>
      <c r="AY116" s="507"/>
      <c r="AZ116" s="507"/>
      <c r="BA116" s="507"/>
      <c r="BB116" s="507"/>
      <c r="BC116" s="507"/>
      <c r="BD116" s="507"/>
      <c r="BE116" s="507"/>
      <c r="BF116" s="507"/>
      <c r="BG116" s="507"/>
      <c r="BH116" s="507"/>
      <c r="BI116" s="507"/>
      <c r="BJ116" s="507"/>
      <c r="BK116" s="507"/>
      <c r="BL116" s="507"/>
      <c r="BM116" s="507"/>
    </row>
    <row r="117" spans="1:65" ht="27" customHeight="1" x14ac:dyDescent="0.2">
      <c r="A117" s="564"/>
      <c r="B117" s="507"/>
      <c r="C117" s="507"/>
      <c r="D117" s="507"/>
      <c r="E117" s="507"/>
      <c r="F117" s="507"/>
      <c r="G117" s="507"/>
      <c r="H117" s="506"/>
      <c r="I117" s="506"/>
      <c r="J117" s="506"/>
      <c r="K117" s="506"/>
      <c r="L117" s="506"/>
      <c r="M117" s="506"/>
      <c r="N117" s="506"/>
      <c r="O117" s="506"/>
      <c r="P117" s="557"/>
      <c r="Q117" s="506"/>
      <c r="R117" s="741"/>
      <c r="S117" s="506"/>
      <c r="T117" s="742"/>
      <c r="U117" s="506"/>
      <c r="V117" s="743"/>
      <c r="W117" s="506"/>
      <c r="X117" s="742"/>
      <c r="Y117" s="557"/>
      <c r="Z117" s="556"/>
      <c r="AA117" s="507"/>
      <c r="AB117" s="507"/>
      <c r="AC117" s="507"/>
      <c r="AD117" s="507"/>
      <c r="AE117" s="507"/>
      <c r="AF117" s="507"/>
      <c r="AG117" s="507"/>
      <c r="AH117" s="507"/>
      <c r="AI117" s="507"/>
      <c r="AJ117" s="507"/>
      <c r="AK117" s="507"/>
      <c r="AL117" s="507"/>
      <c r="AM117" s="507"/>
      <c r="AN117" s="507"/>
      <c r="AO117" s="507"/>
      <c r="AP117" s="507"/>
      <c r="AQ117" s="563"/>
      <c r="AR117" s="563"/>
      <c r="AS117" s="507"/>
      <c r="AT117" s="507"/>
      <c r="AU117" s="507"/>
      <c r="AV117" s="507"/>
      <c r="AW117" s="507"/>
      <c r="AX117" s="507"/>
      <c r="AY117" s="507"/>
      <c r="AZ117" s="507"/>
      <c r="BA117" s="507"/>
      <c r="BB117" s="507"/>
      <c r="BC117" s="507"/>
      <c r="BD117" s="507"/>
      <c r="BE117" s="507"/>
      <c r="BF117" s="507"/>
      <c r="BG117" s="507"/>
      <c r="BH117" s="507"/>
      <c r="BI117" s="507"/>
      <c r="BJ117" s="507"/>
      <c r="BK117" s="507"/>
      <c r="BL117" s="507"/>
      <c r="BM117" s="507"/>
    </row>
    <row r="118" spans="1:65" ht="27" customHeight="1" x14ac:dyDescent="0.2">
      <c r="A118" s="564"/>
      <c r="B118" s="507"/>
      <c r="C118" s="507"/>
      <c r="D118" s="507"/>
      <c r="E118" s="507"/>
      <c r="F118" s="507"/>
      <c r="G118" s="507"/>
      <c r="H118" s="506"/>
      <c r="I118" s="506"/>
      <c r="J118" s="506"/>
      <c r="K118" s="506"/>
      <c r="L118" s="506"/>
      <c r="M118" s="506"/>
      <c r="N118" s="506"/>
      <c r="O118" s="506"/>
      <c r="P118" s="557"/>
      <c r="Q118" s="506"/>
      <c r="R118" s="741"/>
      <c r="S118" s="506"/>
      <c r="T118" s="742"/>
      <c r="U118" s="506"/>
      <c r="V118" s="743"/>
      <c r="W118" s="506"/>
      <c r="X118" s="742"/>
      <c r="Y118" s="557"/>
      <c r="Z118" s="556"/>
      <c r="AA118" s="507"/>
      <c r="AB118" s="507"/>
      <c r="AC118" s="507"/>
      <c r="AD118" s="507"/>
      <c r="AE118" s="507"/>
      <c r="AF118" s="507"/>
      <c r="AG118" s="507"/>
      <c r="AH118" s="507"/>
      <c r="AI118" s="507"/>
      <c r="AJ118" s="507"/>
      <c r="AK118" s="507"/>
      <c r="AL118" s="507"/>
      <c r="AM118" s="507"/>
      <c r="AN118" s="507"/>
      <c r="AO118" s="507"/>
      <c r="AP118" s="507"/>
      <c r="AQ118" s="563"/>
      <c r="AR118" s="563"/>
      <c r="AS118" s="507"/>
      <c r="AT118" s="507"/>
      <c r="AU118" s="507"/>
      <c r="AV118" s="507"/>
      <c r="AW118" s="507"/>
      <c r="AX118" s="507"/>
      <c r="AY118" s="507"/>
      <c r="AZ118" s="507"/>
      <c r="BA118" s="507"/>
      <c r="BB118" s="507"/>
      <c r="BC118" s="507"/>
      <c r="BD118" s="507"/>
      <c r="BE118" s="507"/>
      <c r="BF118" s="507"/>
      <c r="BG118" s="507"/>
      <c r="BH118" s="507"/>
      <c r="BI118" s="507"/>
      <c r="BJ118" s="507"/>
      <c r="BK118" s="507"/>
      <c r="BL118" s="507"/>
      <c r="BM118" s="507"/>
    </row>
    <row r="119" spans="1:65" ht="27" customHeight="1" x14ac:dyDescent="0.2">
      <c r="A119" s="564"/>
      <c r="B119" s="507"/>
      <c r="C119" s="507"/>
      <c r="D119" s="507"/>
      <c r="E119" s="507"/>
      <c r="F119" s="507"/>
      <c r="G119" s="507"/>
      <c r="H119" s="506"/>
      <c r="I119" s="506"/>
      <c r="J119" s="506"/>
      <c r="K119" s="506"/>
      <c r="L119" s="506"/>
      <c r="M119" s="506"/>
      <c r="N119" s="506"/>
      <c r="O119" s="506"/>
      <c r="P119" s="557"/>
      <c r="Q119" s="506"/>
      <c r="R119" s="741"/>
      <c r="S119" s="506"/>
      <c r="T119" s="742"/>
      <c r="U119" s="506"/>
      <c r="V119" s="743"/>
      <c r="W119" s="506"/>
      <c r="X119" s="742"/>
      <c r="Y119" s="557"/>
      <c r="Z119" s="556"/>
      <c r="AA119" s="507"/>
      <c r="AB119" s="507"/>
      <c r="AC119" s="507"/>
      <c r="AD119" s="507"/>
      <c r="AE119" s="507"/>
      <c r="AF119" s="507"/>
      <c r="AG119" s="507"/>
      <c r="AH119" s="507"/>
      <c r="AI119" s="507"/>
      <c r="AJ119" s="507"/>
      <c r="AK119" s="507"/>
      <c r="AL119" s="507"/>
      <c r="AM119" s="507"/>
      <c r="AN119" s="507"/>
      <c r="AO119" s="507"/>
      <c r="AP119" s="507"/>
      <c r="AQ119" s="563"/>
      <c r="AR119" s="563"/>
      <c r="AS119" s="507"/>
      <c r="AT119" s="507"/>
      <c r="AU119" s="507"/>
      <c r="AV119" s="507"/>
      <c r="AW119" s="507"/>
      <c r="AX119" s="507"/>
      <c r="AY119" s="507"/>
      <c r="AZ119" s="507"/>
      <c r="BA119" s="507"/>
      <c r="BB119" s="507"/>
      <c r="BC119" s="507"/>
      <c r="BD119" s="507"/>
      <c r="BE119" s="507"/>
      <c r="BF119" s="507"/>
      <c r="BG119" s="507"/>
      <c r="BH119" s="507"/>
      <c r="BI119" s="507"/>
      <c r="BJ119" s="507"/>
      <c r="BK119" s="507"/>
      <c r="BL119" s="507"/>
      <c r="BM119" s="507"/>
    </row>
    <row r="120" spans="1:65" ht="27" customHeight="1" x14ac:dyDescent="0.2">
      <c r="A120" s="564"/>
      <c r="B120" s="507"/>
      <c r="C120" s="507"/>
      <c r="D120" s="507"/>
      <c r="E120" s="507"/>
      <c r="F120" s="507"/>
      <c r="G120" s="507"/>
      <c r="H120" s="506"/>
      <c r="I120" s="506"/>
      <c r="J120" s="506"/>
      <c r="K120" s="506"/>
      <c r="L120" s="506"/>
      <c r="M120" s="506"/>
      <c r="N120" s="506"/>
      <c r="O120" s="506"/>
      <c r="P120" s="557"/>
      <c r="Q120" s="506"/>
      <c r="R120" s="741"/>
      <c r="S120" s="506"/>
      <c r="T120" s="742"/>
      <c r="U120" s="506"/>
      <c r="V120" s="743"/>
      <c r="W120" s="506"/>
      <c r="X120" s="742"/>
      <c r="Y120" s="557"/>
      <c r="Z120" s="556"/>
      <c r="AA120" s="507"/>
      <c r="AB120" s="507"/>
      <c r="AC120" s="507"/>
      <c r="AD120" s="507"/>
      <c r="AE120" s="507"/>
      <c r="AF120" s="507"/>
      <c r="AG120" s="507"/>
      <c r="AH120" s="507"/>
      <c r="AI120" s="507"/>
      <c r="AJ120" s="507"/>
      <c r="AK120" s="507"/>
      <c r="AL120" s="507"/>
      <c r="AM120" s="507"/>
      <c r="AN120" s="507"/>
      <c r="AO120" s="507"/>
      <c r="AP120" s="507"/>
      <c r="AQ120" s="563"/>
      <c r="AR120" s="563"/>
      <c r="AS120" s="507"/>
      <c r="AT120" s="507"/>
      <c r="AU120" s="507"/>
      <c r="AV120" s="507"/>
      <c r="AW120" s="507"/>
      <c r="AX120" s="507"/>
      <c r="AY120" s="507"/>
      <c r="AZ120" s="507"/>
      <c r="BA120" s="507"/>
      <c r="BB120" s="507"/>
      <c r="BC120" s="507"/>
      <c r="BD120" s="507"/>
      <c r="BE120" s="507"/>
      <c r="BF120" s="507"/>
      <c r="BG120" s="507"/>
      <c r="BH120" s="507"/>
      <c r="BI120" s="507"/>
      <c r="BJ120" s="507"/>
      <c r="BK120" s="507"/>
      <c r="BL120" s="507"/>
      <c r="BM120" s="507"/>
    </row>
    <row r="121" spans="1:65" ht="27" customHeight="1" x14ac:dyDescent="0.2">
      <c r="A121" s="564"/>
      <c r="B121" s="507"/>
      <c r="C121" s="507"/>
      <c r="D121" s="507"/>
      <c r="E121" s="507"/>
      <c r="F121" s="507"/>
      <c r="G121" s="507"/>
      <c r="H121" s="506"/>
      <c r="I121" s="506"/>
      <c r="J121" s="506"/>
      <c r="K121" s="506"/>
      <c r="L121" s="506"/>
      <c r="M121" s="506"/>
      <c r="N121" s="506"/>
      <c r="O121" s="506"/>
      <c r="P121" s="557"/>
      <c r="Q121" s="506"/>
      <c r="R121" s="741"/>
      <c r="S121" s="506"/>
      <c r="T121" s="742"/>
      <c r="U121" s="506"/>
      <c r="V121" s="743"/>
      <c r="W121" s="506"/>
      <c r="X121" s="742"/>
      <c r="Y121" s="557"/>
      <c r="Z121" s="556"/>
      <c r="AA121" s="507"/>
      <c r="AB121" s="507"/>
      <c r="AC121" s="507"/>
      <c r="AD121" s="507"/>
      <c r="AE121" s="507"/>
      <c r="AF121" s="507"/>
      <c r="AG121" s="507"/>
      <c r="AH121" s="507"/>
      <c r="AI121" s="507"/>
      <c r="AJ121" s="507"/>
      <c r="AK121" s="507"/>
      <c r="AL121" s="507"/>
      <c r="AM121" s="507"/>
      <c r="AN121" s="507"/>
      <c r="AO121" s="507"/>
      <c r="AP121" s="507"/>
      <c r="AQ121" s="563"/>
      <c r="AR121" s="563"/>
      <c r="AS121" s="507"/>
      <c r="AT121" s="507"/>
      <c r="AU121" s="507"/>
      <c r="AV121" s="507"/>
      <c r="AW121" s="507"/>
      <c r="AX121" s="507"/>
      <c r="AY121" s="507"/>
      <c r="AZ121" s="507"/>
      <c r="BA121" s="507"/>
      <c r="BB121" s="507"/>
      <c r="BC121" s="507"/>
      <c r="BD121" s="507"/>
      <c r="BE121" s="507"/>
      <c r="BF121" s="507"/>
      <c r="BG121" s="507"/>
      <c r="BH121" s="507"/>
      <c r="BI121" s="507"/>
      <c r="BJ121" s="507"/>
      <c r="BK121" s="507"/>
      <c r="BL121" s="507"/>
      <c r="BM121" s="507"/>
    </row>
    <row r="122" spans="1:65" ht="27" customHeight="1" x14ac:dyDescent="0.2">
      <c r="A122" s="564"/>
      <c r="B122" s="507"/>
      <c r="C122" s="507"/>
      <c r="D122" s="507"/>
      <c r="E122" s="507"/>
      <c r="F122" s="507"/>
      <c r="G122" s="507"/>
      <c r="H122" s="506"/>
      <c r="I122" s="506"/>
      <c r="J122" s="506"/>
      <c r="K122" s="506"/>
      <c r="L122" s="506"/>
      <c r="M122" s="506"/>
      <c r="N122" s="506"/>
      <c r="O122" s="506"/>
      <c r="P122" s="557"/>
      <c r="Q122" s="506"/>
      <c r="R122" s="741"/>
      <c r="S122" s="506"/>
      <c r="T122" s="742"/>
      <c r="U122" s="506"/>
      <c r="V122" s="743"/>
      <c r="W122" s="506"/>
      <c r="X122" s="742"/>
      <c r="Y122" s="557"/>
      <c r="Z122" s="556"/>
      <c r="AA122" s="507"/>
      <c r="AB122" s="507"/>
      <c r="AC122" s="507"/>
      <c r="AD122" s="507"/>
      <c r="AE122" s="507"/>
      <c r="AF122" s="507"/>
      <c r="AG122" s="507"/>
      <c r="AH122" s="507"/>
      <c r="AI122" s="507"/>
      <c r="AJ122" s="507"/>
      <c r="AK122" s="507"/>
      <c r="AL122" s="507"/>
      <c r="AM122" s="507"/>
      <c r="AN122" s="507"/>
      <c r="AO122" s="507"/>
      <c r="AP122" s="507"/>
      <c r="AQ122" s="563"/>
      <c r="AR122" s="563"/>
      <c r="AS122" s="507"/>
      <c r="AT122" s="507"/>
      <c r="AU122" s="507"/>
      <c r="AV122" s="507"/>
      <c r="AW122" s="507"/>
      <c r="AX122" s="507"/>
      <c r="AY122" s="507"/>
      <c r="AZ122" s="507"/>
      <c r="BA122" s="507"/>
      <c r="BB122" s="507"/>
      <c r="BC122" s="507"/>
      <c r="BD122" s="507"/>
      <c r="BE122" s="507"/>
      <c r="BF122" s="507"/>
      <c r="BG122" s="507"/>
      <c r="BH122" s="507"/>
      <c r="BI122" s="507"/>
      <c r="BJ122" s="507"/>
      <c r="BK122" s="507"/>
      <c r="BL122" s="507"/>
      <c r="BM122" s="507"/>
    </row>
    <row r="123" spans="1:65" ht="27" customHeight="1" x14ac:dyDescent="0.2">
      <c r="A123" s="564"/>
      <c r="B123" s="507"/>
      <c r="C123" s="507"/>
      <c r="D123" s="507"/>
      <c r="E123" s="507"/>
      <c r="F123" s="507"/>
      <c r="G123" s="507"/>
      <c r="H123" s="506"/>
      <c r="I123" s="506"/>
      <c r="J123" s="506"/>
      <c r="K123" s="506"/>
      <c r="L123" s="506"/>
      <c r="M123" s="506"/>
      <c r="N123" s="506"/>
      <c r="O123" s="506"/>
      <c r="P123" s="557"/>
      <c r="Q123" s="506"/>
      <c r="R123" s="741"/>
      <c r="S123" s="506"/>
      <c r="T123" s="742"/>
      <c r="U123" s="506"/>
      <c r="V123" s="743"/>
      <c r="W123" s="506"/>
      <c r="X123" s="742"/>
      <c r="Y123" s="557"/>
      <c r="Z123" s="556"/>
      <c r="AA123" s="507"/>
      <c r="AB123" s="507"/>
      <c r="AC123" s="507"/>
      <c r="AD123" s="507"/>
      <c r="AE123" s="507"/>
      <c r="AF123" s="507"/>
      <c r="AG123" s="507"/>
      <c r="AH123" s="507"/>
      <c r="AI123" s="507"/>
      <c r="AJ123" s="507"/>
      <c r="AK123" s="507"/>
      <c r="AL123" s="507"/>
      <c r="AM123" s="507"/>
      <c r="AN123" s="507"/>
      <c r="AO123" s="507"/>
      <c r="AP123" s="507"/>
      <c r="AQ123" s="563"/>
      <c r="AR123" s="563"/>
      <c r="AS123" s="507"/>
      <c r="AT123" s="507"/>
      <c r="AU123" s="507"/>
      <c r="AV123" s="507"/>
      <c r="AW123" s="507"/>
      <c r="AX123" s="507"/>
      <c r="AY123" s="507"/>
      <c r="AZ123" s="507"/>
      <c r="BA123" s="507"/>
      <c r="BB123" s="507"/>
      <c r="BC123" s="507"/>
      <c r="BD123" s="507"/>
      <c r="BE123" s="507"/>
      <c r="BF123" s="507"/>
      <c r="BG123" s="507"/>
      <c r="BH123" s="507"/>
      <c r="BI123" s="507"/>
      <c r="BJ123" s="507"/>
      <c r="BK123" s="507"/>
      <c r="BL123" s="507"/>
      <c r="BM123" s="507"/>
    </row>
    <row r="124" spans="1:65" ht="27" customHeight="1" x14ac:dyDescent="0.2">
      <c r="A124" s="564"/>
      <c r="B124" s="507"/>
      <c r="C124" s="507"/>
      <c r="D124" s="507"/>
      <c r="E124" s="507"/>
      <c r="F124" s="507"/>
      <c r="G124" s="507"/>
      <c r="H124" s="506"/>
      <c r="I124" s="506"/>
      <c r="J124" s="506"/>
      <c r="K124" s="506"/>
      <c r="L124" s="506"/>
      <c r="M124" s="506"/>
      <c r="N124" s="506"/>
      <c r="O124" s="506"/>
      <c r="P124" s="557"/>
      <c r="Q124" s="506"/>
      <c r="R124" s="741"/>
      <c r="S124" s="506"/>
      <c r="T124" s="742"/>
      <c r="U124" s="506"/>
      <c r="V124" s="743"/>
      <c r="W124" s="506"/>
      <c r="X124" s="742"/>
      <c r="Y124" s="557"/>
      <c r="Z124" s="556"/>
      <c r="AA124" s="507"/>
      <c r="AB124" s="507"/>
      <c r="AC124" s="507"/>
      <c r="AD124" s="507"/>
      <c r="AE124" s="507"/>
      <c r="AF124" s="507"/>
      <c r="AG124" s="507"/>
      <c r="AH124" s="507"/>
      <c r="AI124" s="507"/>
      <c r="AJ124" s="507"/>
      <c r="AK124" s="507"/>
      <c r="AL124" s="507"/>
      <c r="AM124" s="507"/>
      <c r="AN124" s="507"/>
      <c r="AO124" s="507"/>
      <c r="AP124" s="507"/>
      <c r="AQ124" s="563"/>
      <c r="AR124" s="563"/>
      <c r="AS124" s="507"/>
      <c r="AT124" s="507"/>
      <c r="AU124" s="507"/>
      <c r="AV124" s="507"/>
      <c r="AW124" s="507"/>
      <c r="AX124" s="507"/>
      <c r="AY124" s="507"/>
      <c r="AZ124" s="507"/>
      <c r="BA124" s="507"/>
      <c r="BB124" s="507"/>
      <c r="BC124" s="507"/>
      <c r="BD124" s="507"/>
      <c r="BE124" s="507"/>
      <c r="BF124" s="507"/>
      <c r="BG124" s="507"/>
      <c r="BH124" s="507"/>
      <c r="BI124" s="507"/>
      <c r="BJ124" s="507"/>
      <c r="BK124" s="507"/>
      <c r="BL124" s="507"/>
      <c r="BM124" s="507"/>
    </row>
    <row r="125" spans="1:65" ht="27" customHeight="1" x14ac:dyDescent="0.2">
      <c r="A125" s="564"/>
      <c r="B125" s="507"/>
      <c r="C125" s="507"/>
      <c r="D125" s="507"/>
      <c r="E125" s="507"/>
      <c r="F125" s="507"/>
      <c r="G125" s="507"/>
      <c r="H125" s="506"/>
      <c r="I125" s="506"/>
      <c r="J125" s="506"/>
      <c r="K125" s="506"/>
      <c r="L125" s="506"/>
      <c r="M125" s="506"/>
      <c r="N125" s="506"/>
      <c r="O125" s="506"/>
      <c r="P125" s="557"/>
      <c r="Q125" s="506"/>
      <c r="R125" s="741"/>
      <c r="S125" s="506"/>
      <c r="T125" s="742"/>
      <c r="U125" s="506"/>
      <c r="V125" s="743"/>
      <c r="W125" s="506"/>
      <c r="X125" s="742"/>
      <c r="Y125" s="557"/>
      <c r="Z125" s="556"/>
      <c r="AA125" s="507"/>
      <c r="AB125" s="507"/>
      <c r="AC125" s="507"/>
      <c r="AD125" s="507"/>
      <c r="AE125" s="507"/>
      <c r="AF125" s="507"/>
      <c r="AG125" s="507"/>
      <c r="AH125" s="507"/>
      <c r="AI125" s="507"/>
      <c r="AJ125" s="507"/>
      <c r="AK125" s="507"/>
      <c r="AL125" s="507"/>
      <c r="AM125" s="507"/>
      <c r="AN125" s="507"/>
      <c r="AO125" s="507"/>
      <c r="AP125" s="507"/>
      <c r="AQ125" s="563"/>
      <c r="AR125" s="563"/>
      <c r="AS125" s="507"/>
      <c r="AT125" s="507"/>
      <c r="AU125" s="507"/>
      <c r="AV125" s="507"/>
      <c r="AW125" s="507"/>
      <c r="AX125" s="507"/>
      <c r="AY125" s="507"/>
      <c r="AZ125" s="507"/>
      <c r="BA125" s="507"/>
      <c r="BB125" s="507"/>
      <c r="BC125" s="507"/>
      <c r="BD125" s="507"/>
      <c r="BE125" s="507"/>
      <c r="BF125" s="507"/>
      <c r="BG125" s="507"/>
      <c r="BH125" s="507"/>
      <c r="BI125" s="507"/>
      <c r="BJ125" s="507"/>
      <c r="BK125" s="507"/>
      <c r="BL125" s="507"/>
      <c r="BM125" s="507"/>
    </row>
    <row r="126" spans="1:65" ht="27" customHeight="1" x14ac:dyDescent="0.2">
      <c r="A126" s="564"/>
      <c r="B126" s="507"/>
      <c r="C126" s="507"/>
      <c r="D126" s="507"/>
      <c r="E126" s="507"/>
      <c r="F126" s="507"/>
      <c r="G126" s="507"/>
      <c r="H126" s="506"/>
      <c r="I126" s="506"/>
      <c r="J126" s="506"/>
      <c r="K126" s="506"/>
      <c r="L126" s="506"/>
      <c r="M126" s="506"/>
      <c r="N126" s="506"/>
      <c r="O126" s="506"/>
      <c r="P126" s="557"/>
      <c r="Q126" s="506"/>
      <c r="R126" s="741"/>
      <c r="S126" s="506"/>
      <c r="T126" s="742"/>
      <c r="U126" s="506"/>
      <c r="V126" s="743"/>
      <c r="W126" s="506"/>
      <c r="X126" s="742"/>
      <c r="Y126" s="557"/>
      <c r="Z126" s="556"/>
      <c r="AA126" s="507"/>
      <c r="AB126" s="507"/>
      <c r="AC126" s="507"/>
      <c r="AD126" s="507"/>
      <c r="AE126" s="507"/>
      <c r="AF126" s="507"/>
      <c r="AG126" s="507"/>
      <c r="AH126" s="507"/>
      <c r="AI126" s="507"/>
      <c r="AJ126" s="507"/>
      <c r="AK126" s="507"/>
      <c r="AL126" s="507"/>
      <c r="AM126" s="507"/>
      <c r="AN126" s="507"/>
      <c r="AO126" s="507"/>
      <c r="AP126" s="507"/>
      <c r="AQ126" s="563"/>
      <c r="AR126" s="563"/>
      <c r="AS126" s="507"/>
      <c r="AT126" s="507"/>
      <c r="AU126" s="507"/>
      <c r="AV126" s="507"/>
      <c r="AW126" s="507"/>
      <c r="AX126" s="507"/>
      <c r="AY126" s="507"/>
      <c r="AZ126" s="507"/>
      <c r="BA126" s="507"/>
      <c r="BB126" s="507"/>
      <c r="BC126" s="507"/>
      <c r="BD126" s="507"/>
      <c r="BE126" s="507"/>
      <c r="BF126" s="507"/>
      <c r="BG126" s="507"/>
      <c r="BH126" s="507"/>
      <c r="BI126" s="507"/>
      <c r="BJ126" s="507"/>
      <c r="BK126" s="507"/>
      <c r="BL126" s="507"/>
      <c r="BM126" s="507"/>
    </row>
    <row r="127" spans="1:65" ht="27" customHeight="1" x14ac:dyDescent="0.2">
      <c r="A127" s="564"/>
      <c r="B127" s="507"/>
      <c r="C127" s="507"/>
      <c r="D127" s="507"/>
      <c r="E127" s="507"/>
      <c r="F127" s="507"/>
      <c r="G127" s="507"/>
      <c r="H127" s="506"/>
      <c r="I127" s="506"/>
      <c r="J127" s="506"/>
      <c r="K127" s="506"/>
      <c r="L127" s="506"/>
      <c r="M127" s="506"/>
      <c r="N127" s="506"/>
      <c r="O127" s="506"/>
      <c r="P127" s="557"/>
      <c r="Q127" s="506"/>
      <c r="R127" s="741"/>
      <c r="S127" s="506"/>
      <c r="T127" s="742"/>
      <c r="U127" s="506"/>
      <c r="V127" s="743"/>
      <c r="W127" s="506"/>
      <c r="X127" s="742"/>
      <c r="Y127" s="557"/>
      <c r="Z127" s="556"/>
      <c r="AA127" s="507"/>
      <c r="AB127" s="507"/>
      <c r="AC127" s="507"/>
      <c r="AD127" s="507"/>
      <c r="AE127" s="507"/>
      <c r="AF127" s="507"/>
      <c r="AG127" s="507"/>
      <c r="AH127" s="507"/>
      <c r="AI127" s="507"/>
      <c r="AJ127" s="507"/>
      <c r="AK127" s="507"/>
      <c r="AL127" s="507"/>
      <c r="AM127" s="507"/>
      <c r="AN127" s="507"/>
      <c r="AO127" s="507"/>
      <c r="AP127" s="507"/>
      <c r="AQ127" s="563"/>
      <c r="AR127" s="563"/>
      <c r="AS127" s="507"/>
      <c r="AT127" s="507"/>
      <c r="AU127" s="507"/>
      <c r="AV127" s="507"/>
      <c r="AW127" s="507"/>
      <c r="AX127" s="507"/>
      <c r="AY127" s="507"/>
      <c r="AZ127" s="507"/>
      <c r="BA127" s="507"/>
      <c r="BB127" s="507"/>
      <c r="BC127" s="507"/>
      <c r="BD127" s="507"/>
      <c r="BE127" s="507"/>
      <c r="BF127" s="507"/>
      <c r="BG127" s="507"/>
      <c r="BH127" s="507"/>
      <c r="BI127" s="507"/>
      <c r="BJ127" s="507"/>
      <c r="BK127" s="507"/>
      <c r="BL127" s="507"/>
      <c r="BM127" s="507"/>
    </row>
    <row r="128" spans="1:65" ht="27" customHeight="1" x14ac:dyDescent="0.2">
      <c r="A128" s="564"/>
      <c r="B128" s="507"/>
      <c r="C128" s="507"/>
      <c r="D128" s="507"/>
      <c r="E128" s="507"/>
      <c r="F128" s="507"/>
      <c r="G128" s="507"/>
      <c r="H128" s="506"/>
      <c r="I128" s="506"/>
      <c r="J128" s="506"/>
      <c r="K128" s="506"/>
      <c r="L128" s="506"/>
      <c r="M128" s="506"/>
      <c r="N128" s="506"/>
      <c r="O128" s="506"/>
      <c r="P128" s="557"/>
      <c r="Q128" s="506"/>
      <c r="R128" s="741"/>
      <c r="S128" s="506"/>
      <c r="T128" s="742"/>
      <c r="U128" s="506"/>
      <c r="V128" s="743"/>
      <c r="W128" s="506"/>
      <c r="X128" s="742"/>
      <c r="Y128" s="557"/>
      <c r="Z128" s="556"/>
      <c r="AA128" s="507"/>
      <c r="AB128" s="507"/>
      <c r="AC128" s="507"/>
      <c r="AD128" s="507"/>
      <c r="AE128" s="507"/>
      <c r="AF128" s="507"/>
      <c r="AG128" s="507"/>
      <c r="AH128" s="507"/>
      <c r="AI128" s="507"/>
      <c r="AJ128" s="507"/>
      <c r="AK128" s="507"/>
      <c r="AL128" s="507"/>
      <c r="AM128" s="507"/>
      <c r="AN128" s="507"/>
      <c r="AO128" s="507"/>
      <c r="AP128" s="507"/>
      <c r="AQ128" s="563"/>
      <c r="AR128" s="563"/>
      <c r="AS128" s="507"/>
      <c r="AT128" s="507"/>
      <c r="AU128" s="507"/>
      <c r="AV128" s="507"/>
      <c r="AW128" s="507"/>
      <c r="AX128" s="507"/>
      <c r="AY128" s="507"/>
      <c r="AZ128" s="507"/>
      <c r="BA128" s="507"/>
      <c r="BB128" s="507"/>
      <c r="BC128" s="507"/>
      <c r="BD128" s="507"/>
      <c r="BE128" s="507"/>
      <c r="BF128" s="507"/>
      <c r="BG128" s="507"/>
      <c r="BH128" s="507"/>
      <c r="BI128" s="507"/>
      <c r="BJ128" s="507"/>
      <c r="BK128" s="507"/>
      <c r="BL128" s="507"/>
      <c r="BM128" s="507"/>
    </row>
    <row r="129" spans="1:65" ht="27" customHeight="1" x14ac:dyDescent="0.2">
      <c r="A129" s="564"/>
      <c r="B129" s="507"/>
      <c r="C129" s="507"/>
      <c r="D129" s="507"/>
      <c r="E129" s="507"/>
      <c r="F129" s="507"/>
      <c r="G129" s="507"/>
      <c r="H129" s="506"/>
      <c r="I129" s="506"/>
      <c r="J129" s="506"/>
      <c r="K129" s="506"/>
      <c r="L129" s="506"/>
      <c r="M129" s="506"/>
      <c r="N129" s="506"/>
      <c r="O129" s="506"/>
      <c r="P129" s="557"/>
      <c r="Q129" s="506"/>
      <c r="R129" s="741"/>
      <c r="S129" s="506"/>
      <c r="T129" s="742"/>
      <c r="U129" s="506"/>
      <c r="V129" s="743"/>
      <c r="W129" s="506"/>
      <c r="X129" s="742"/>
      <c r="Y129" s="557"/>
      <c r="Z129" s="556"/>
      <c r="AA129" s="507"/>
      <c r="AB129" s="507"/>
      <c r="AC129" s="507"/>
      <c r="AD129" s="507"/>
      <c r="AE129" s="507"/>
      <c r="AF129" s="507"/>
      <c r="AG129" s="507"/>
      <c r="AH129" s="507"/>
      <c r="AI129" s="507"/>
      <c r="AJ129" s="507"/>
      <c r="AK129" s="507"/>
      <c r="AL129" s="507"/>
      <c r="AM129" s="507"/>
      <c r="AN129" s="507"/>
      <c r="AO129" s="507"/>
      <c r="AP129" s="507"/>
      <c r="AQ129" s="563"/>
      <c r="AR129" s="563"/>
      <c r="AS129" s="507"/>
      <c r="AT129" s="507"/>
      <c r="AU129" s="507"/>
      <c r="AV129" s="507"/>
      <c r="AW129" s="507"/>
      <c r="AX129" s="507"/>
      <c r="AY129" s="507"/>
      <c r="AZ129" s="507"/>
      <c r="BA129" s="507"/>
      <c r="BB129" s="507"/>
      <c r="BC129" s="507"/>
      <c r="BD129" s="507"/>
      <c r="BE129" s="507"/>
      <c r="BF129" s="507"/>
      <c r="BG129" s="507"/>
      <c r="BH129" s="507"/>
      <c r="BI129" s="507"/>
      <c r="BJ129" s="507"/>
      <c r="BK129" s="507"/>
      <c r="BL129" s="507"/>
      <c r="BM129" s="507"/>
    </row>
    <row r="130" spans="1:65" ht="27" customHeight="1" x14ac:dyDescent="0.2">
      <c r="A130" s="564"/>
      <c r="B130" s="507"/>
      <c r="C130" s="507"/>
      <c r="D130" s="507"/>
      <c r="E130" s="507"/>
      <c r="F130" s="507"/>
      <c r="G130" s="507"/>
      <c r="H130" s="506"/>
      <c r="I130" s="506"/>
      <c r="J130" s="506"/>
      <c r="K130" s="506"/>
      <c r="L130" s="506"/>
      <c r="M130" s="506"/>
      <c r="N130" s="506"/>
      <c r="O130" s="506"/>
      <c r="P130" s="557"/>
      <c r="Q130" s="506"/>
      <c r="R130" s="741"/>
      <c r="S130" s="506"/>
      <c r="T130" s="742"/>
      <c r="U130" s="506"/>
      <c r="V130" s="743"/>
      <c r="W130" s="506"/>
      <c r="X130" s="742"/>
      <c r="Y130" s="557"/>
      <c r="Z130" s="556"/>
      <c r="AA130" s="507"/>
      <c r="AB130" s="507"/>
      <c r="AC130" s="507"/>
      <c r="AD130" s="507"/>
      <c r="AE130" s="507"/>
      <c r="AF130" s="507"/>
      <c r="AG130" s="507"/>
      <c r="AH130" s="507"/>
      <c r="AI130" s="507"/>
      <c r="AJ130" s="507"/>
      <c r="AK130" s="507"/>
      <c r="AL130" s="507"/>
      <c r="AM130" s="507"/>
      <c r="AN130" s="507"/>
      <c r="AO130" s="507"/>
      <c r="AP130" s="507"/>
      <c r="AQ130" s="563"/>
      <c r="AR130" s="563"/>
      <c r="AS130" s="507"/>
      <c r="AT130" s="507"/>
      <c r="AU130" s="507"/>
      <c r="AV130" s="507"/>
      <c r="AW130" s="507"/>
      <c r="AX130" s="507"/>
      <c r="AY130" s="507"/>
      <c r="AZ130" s="507"/>
      <c r="BA130" s="507"/>
      <c r="BB130" s="507"/>
      <c r="BC130" s="507"/>
      <c r="BD130" s="507"/>
      <c r="BE130" s="507"/>
      <c r="BF130" s="507"/>
      <c r="BG130" s="507"/>
      <c r="BH130" s="507"/>
      <c r="BI130" s="507"/>
      <c r="BJ130" s="507"/>
      <c r="BK130" s="507"/>
      <c r="BL130" s="507"/>
      <c r="BM130" s="507"/>
    </row>
    <row r="131" spans="1:65" ht="27" customHeight="1" x14ac:dyDescent="0.2">
      <c r="A131" s="564"/>
      <c r="B131" s="507"/>
      <c r="C131" s="507"/>
      <c r="D131" s="507"/>
      <c r="E131" s="507"/>
      <c r="F131" s="507"/>
      <c r="G131" s="507"/>
      <c r="H131" s="506"/>
      <c r="I131" s="506"/>
      <c r="J131" s="506"/>
      <c r="K131" s="506"/>
      <c r="L131" s="506"/>
      <c r="M131" s="506"/>
      <c r="N131" s="506"/>
      <c r="O131" s="506"/>
      <c r="P131" s="557"/>
      <c r="Q131" s="506"/>
      <c r="R131" s="741"/>
      <c r="S131" s="506"/>
      <c r="T131" s="742"/>
      <c r="U131" s="506"/>
      <c r="V131" s="743"/>
      <c r="W131" s="506"/>
      <c r="X131" s="742"/>
      <c r="Y131" s="557"/>
      <c r="Z131" s="556"/>
      <c r="AA131" s="507"/>
      <c r="AB131" s="507"/>
      <c r="AC131" s="507"/>
      <c r="AD131" s="507"/>
      <c r="AE131" s="507"/>
      <c r="AF131" s="507"/>
      <c r="AG131" s="507"/>
      <c r="AH131" s="507"/>
      <c r="AI131" s="507"/>
      <c r="AJ131" s="507"/>
      <c r="AK131" s="507"/>
      <c r="AL131" s="507"/>
      <c r="AM131" s="507"/>
      <c r="AN131" s="507"/>
      <c r="AO131" s="507"/>
      <c r="AP131" s="507"/>
      <c r="AQ131" s="563"/>
      <c r="AR131" s="563"/>
      <c r="AS131" s="507"/>
      <c r="AT131" s="507"/>
      <c r="AU131" s="507"/>
      <c r="AV131" s="507"/>
      <c r="AW131" s="507"/>
      <c r="AX131" s="507"/>
      <c r="AY131" s="507"/>
      <c r="AZ131" s="507"/>
      <c r="BA131" s="507"/>
      <c r="BB131" s="507"/>
      <c r="BC131" s="507"/>
      <c r="BD131" s="507"/>
      <c r="BE131" s="507"/>
      <c r="BF131" s="507"/>
      <c r="BG131" s="507"/>
      <c r="BH131" s="507"/>
      <c r="BI131" s="507"/>
      <c r="BJ131" s="507"/>
      <c r="BK131" s="507"/>
      <c r="BL131" s="507"/>
      <c r="BM131" s="507"/>
    </row>
    <row r="132" spans="1:65" ht="27" customHeight="1" x14ac:dyDescent="0.2">
      <c r="A132" s="564"/>
      <c r="B132" s="507"/>
      <c r="C132" s="507"/>
      <c r="D132" s="507"/>
      <c r="E132" s="507"/>
      <c r="F132" s="507"/>
      <c r="G132" s="507"/>
      <c r="H132" s="506"/>
      <c r="I132" s="506"/>
      <c r="J132" s="506"/>
      <c r="K132" s="506"/>
      <c r="L132" s="506"/>
      <c r="M132" s="506"/>
      <c r="N132" s="506"/>
      <c r="O132" s="506"/>
      <c r="P132" s="557"/>
      <c r="Q132" s="506"/>
      <c r="R132" s="741"/>
      <c r="S132" s="506"/>
      <c r="T132" s="742"/>
      <c r="U132" s="506"/>
      <c r="V132" s="743"/>
      <c r="W132" s="506"/>
      <c r="X132" s="742"/>
      <c r="Y132" s="557"/>
      <c r="Z132" s="556"/>
      <c r="AA132" s="507"/>
      <c r="AB132" s="507"/>
      <c r="AC132" s="507"/>
      <c r="AD132" s="507"/>
      <c r="AE132" s="507"/>
      <c r="AF132" s="507"/>
      <c r="AG132" s="507"/>
      <c r="AH132" s="507"/>
      <c r="AI132" s="507"/>
      <c r="AJ132" s="507"/>
      <c r="AK132" s="507"/>
      <c r="AL132" s="507"/>
      <c r="AM132" s="507"/>
      <c r="AN132" s="507"/>
      <c r="AO132" s="507"/>
      <c r="AP132" s="507"/>
      <c r="AQ132" s="563"/>
      <c r="AR132" s="563"/>
      <c r="AS132" s="507"/>
      <c r="AT132" s="507"/>
      <c r="AU132" s="507"/>
      <c r="AV132" s="507"/>
      <c r="AW132" s="507"/>
      <c r="AX132" s="507"/>
      <c r="AY132" s="507"/>
      <c r="AZ132" s="507"/>
      <c r="BA132" s="507"/>
      <c r="BB132" s="507"/>
      <c r="BC132" s="507"/>
      <c r="BD132" s="507"/>
      <c r="BE132" s="507"/>
      <c r="BF132" s="507"/>
      <c r="BG132" s="507"/>
      <c r="BH132" s="507"/>
      <c r="BI132" s="507"/>
      <c r="BJ132" s="507"/>
      <c r="BK132" s="507"/>
      <c r="BL132" s="507"/>
      <c r="BM132" s="507"/>
    </row>
    <row r="133" spans="1:65" ht="27" customHeight="1" x14ac:dyDescent="0.2">
      <c r="A133" s="564"/>
      <c r="B133" s="507"/>
      <c r="C133" s="507"/>
      <c r="D133" s="507"/>
      <c r="E133" s="507"/>
      <c r="F133" s="507"/>
      <c r="G133" s="507"/>
      <c r="H133" s="506"/>
      <c r="I133" s="506"/>
      <c r="J133" s="506"/>
      <c r="K133" s="506"/>
      <c r="L133" s="506"/>
      <c r="M133" s="506"/>
      <c r="N133" s="506"/>
      <c r="O133" s="506"/>
      <c r="P133" s="557"/>
      <c r="Q133" s="506"/>
      <c r="R133" s="741"/>
      <c r="S133" s="506"/>
      <c r="T133" s="742"/>
      <c r="U133" s="506"/>
      <c r="V133" s="743"/>
      <c r="W133" s="506"/>
      <c r="X133" s="742"/>
      <c r="Y133" s="557"/>
      <c r="Z133" s="556"/>
      <c r="AA133" s="507"/>
      <c r="AB133" s="507"/>
      <c r="AC133" s="507"/>
      <c r="AD133" s="507"/>
      <c r="AE133" s="507"/>
      <c r="AF133" s="507"/>
      <c r="AG133" s="507"/>
      <c r="AH133" s="507"/>
      <c r="AI133" s="507"/>
      <c r="AJ133" s="507"/>
      <c r="AK133" s="507"/>
      <c r="AL133" s="507"/>
      <c r="AM133" s="507"/>
      <c r="AN133" s="507"/>
      <c r="AO133" s="507"/>
      <c r="AP133" s="507"/>
      <c r="AQ133" s="563"/>
      <c r="AR133" s="563"/>
      <c r="AS133" s="507"/>
      <c r="AT133" s="507"/>
      <c r="AU133" s="507"/>
      <c r="AV133" s="507"/>
      <c r="AW133" s="507"/>
      <c r="AX133" s="507"/>
      <c r="AY133" s="507"/>
      <c r="AZ133" s="507"/>
      <c r="BA133" s="507"/>
      <c r="BB133" s="507"/>
      <c r="BC133" s="507"/>
      <c r="BD133" s="507"/>
      <c r="BE133" s="507"/>
      <c r="BF133" s="507"/>
      <c r="BG133" s="507"/>
      <c r="BH133" s="507"/>
      <c r="BI133" s="507"/>
      <c r="BJ133" s="507"/>
      <c r="BK133" s="507"/>
      <c r="BL133" s="507"/>
      <c r="BM133" s="507"/>
    </row>
    <row r="134" spans="1:65" ht="27" customHeight="1" x14ac:dyDescent="0.2">
      <c r="A134" s="564"/>
      <c r="B134" s="507"/>
      <c r="C134" s="507"/>
      <c r="D134" s="507"/>
      <c r="E134" s="507"/>
      <c r="F134" s="507"/>
      <c r="G134" s="507"/>
      <c r="H134" s="506"/>
      <c r="I134" s="506"/>
      <c r="J134" s="506"/>
      <c r="K134" s="506"/>
      <c r="L134" s="506"/>
      <c r="M134" s="506"/>
      <c r="N134" s="506"/>
      <c r="O134" s="506"/>
      <c r="P134" s="557"/>
      <c r="Q134" s="506"/>
      <c r="R134" s="741"/>
      <c r="S134" s="506"/>
      <c r="T134" s="742"/>
      <c r="U134" s="506"/>
      <c r="V134" s="743"/>
      <c r="W134" s="506"/>
      <c r="X134" s="742"/>
      <c r="Y134" s="557"/>
      <c r="Z134" s="556"/>
      <c r="AA134" s="507"/>
      <c r="AB134" s="507"/>
      <c r="AC134" s="507"/>
      <c r="AD134" s="507"/>
      <c r="AE134" s="507"/>
      <c r="AF134" s="507"/>
      <c r="AG134" s="507"/>
      <c r="AH134" s="507"/>
      <c r="AI134" s="507"/>
      <c r="AJ134" s="507"/>
      <c r="AK134" s="507"/>
      <c r="AL134" s="507"/>
      <c r="AM134" s="507"/>
      <c r="AN134" s="507"/>
      <c r="AO134" s="507"/>
      <c r="AP134" s="507"/>
      <c r="AQ134" s="563"/>
      <c r="AR134" s="563"/>
      <c r="AS134" s="507"/>
      <c r="AT134" s="507"/>
      <c r="AU134" s="507"/>
      <c r="AV134" s="507"/>
      <c r="AW134" s="507"/>
      <c r="AX134" s="507"/>
      <c r="AY134" s="507"/>
      <c r="AZ134" s="507"/>
      <c r="BA134" s="507"/>
      <c r="BB134" s="507"/>
      <c r="BC134" s="507"/>
      <c r="BD134" s="507"/>
      <c r="BE134" s="507"/>
      <c r="BF134" s="507"/>
      <c r="BG134" s="507"/>
      <c r="BH134" s="507"/>
      <c r="BI134" s="507"/>
      <c r="BJ134" s="507"/>
      <c r="BK134" s="507"/>
      <c r="BL134" s="507"/>
      <c r="BM134" s="507"/>
    </row>
    <row r="135" spans="1:65" ht="27" customHeight="1" x14ac:dyDescent="0.2">
      <c r="A135" s="564"/>
      <c r="B135" s="507"/>
      <c r="C135" s="507"/>
      <c r="D135" s="507"/>
      <c r="E135" s="507"/>
      <c r="F135" s="507"/>
      <c r="G135" s="507"/>
      <c r="H135" s="506"/>
      <c r="I135" s="506"/>
      <c r="J135" s="506"/>
      <c r="K135" s="506"/>
      <c r="L135" s="506"/>
      <c r="M135" s="506"/>
      <c r="N135" s="506"/>
      <c r="O135" s="506"/>
      <c r="P135" s="557"/>
      <c r="Q135" s="506"/>
      <c r="R135" s="741"/>
      <c r="S135" s="506"/>
      <c r="T135" s="742"/>
      <c r="U135" s="506"/>
      <c r="V135" s="743"/>
      <c r="W135" s="506"/>
      <c r="X135" s="742"/>
      <c r="Y135" s="557"/>
      <c r="Z135" s="556"/>
      <c r="AA135" s="507"/>
      <c r="AB135" s="507"/>
      <c r="AC135" s="507"/>
      <c r="AD135" s="507"/>
      <c r="AE135" s="507"/>
      <c r="AF135" s="507"/>
      <c r="AG135" s="507"/>
      <c r="AH135" s="507"/>
      <c r="AI135" s="507"/>
      <c r="AJ135" s="507"/>
      <c r="AK135" s="507"/>
      <c r="AL135" s="507"/>
      <c r="AM135" s="507"/>
      <c r="AN135" s="507"/>
      <c r="AO135" s="507"/>
      <c r="AP135" s="507"/>
      <c r="AQ135" s="563"/>
      <c r="AR135" s="563"/>
      <c r="AS135" s="507"/>
      <c r="AT135" s="507"/>
      <c r="AU135" s="507"/>
      <c r="AV135" s="507"/>
      <c r="AW135" s="507"/>
      <c r="AX135" s="507"/>
      <c r="AY135" s="507"/>
      <c r="AZ135" s="507"/>
      <c r="BA135" s="507"/>
      <c r="BB135" s="507"/>
      <c r="BC135" s="507"/>
      <c r="BD135" s="507"/>
      <c r="BE135" s="507"/>
      <c r="BF135" s="507"/>
      <c r="BG135" s="507"/>
      <c r="BH135" s="507"/>
      <c r="BI135" s="507"/>
      <c r="BJ135" s="507"/>
      <c r="BK135" s="507"/>
      <c r="BL135" s="507"/>
      <c r="BM135" s="507"/>
    </row>
    <row r="136" spans="1:65" ht="27" customHeight="1" x14ac:dyDescent="0.2">
      <c r="A136" s="564"/>
      <c r="B136" s="507"/>
      <c r="C136" s="507"/>
      <c r="D136" s="507"/>
      <c r="E136" s="507"/>
      <c r="F136" s="507"/>
      <c r="G136" s="507"/>
      <c r="H136" s="506"/>
      <c r="I136" s="506"/>
      <c r="J136" s="506"/>
      <c r="K136" s="506"/>
      <c r="L136" s="506"/>
      <c r="M136" s="506"/>
      <c r="N136" s="506"/>
      <c r="O136" s="506"/>
      <c r="P136" s="557"/>
      <c r="Q136" s="506"/>
      <c r="R136" s="741"/>
      <c r="S136" s="506"/>
      <c r="T136" s="742"/>
      <c r="U136" s="506"/>
      <c r="V136" s="743"/>
      <c r="W136" s="506"/>
      <c r="X136" s="742"/>
      <c r="Y136" s="557"/>
      <c r="Z136" s="556"/>
      <c r="AA136" s="507"/>
      <c r="AB136" s="507"/>
      <c r="AC136" s="507"/>
      <c r="AD136" s="507"/>
      <c r="AE136" s="507"/>
      <c r="AF136" s="507"/>
      <c r="AG136" s="507"/>
      <c r="AH136" s="507"/>
      <c r="AI136" s="507"/>
      <c r="AJ136" s="507"/>
      <c r="AK136" s="507"/>
      <c r="AL136" s="507"/>
      <c r="AM136" s="507"/>
      <c r="AN136" s="507"/>
      <c r="AO136" s="507"/>
      <c r="AP136" s="507"/>
      <c r="AQ136" s="563"/>
      <c r="AR136" s="563"/>
      <c r="AS136" s="507"/>
      <c r="AT136" s="507"/>
      <c r="AU136" s="507"/>
      <c r="AV136" s="507"/>
      <c r="AW136" s="507"/>
      <c r="AX136" s="507"/>
      <c r="AY136" s="507"/>
      <c r="AZ136" s="507"/>
      <c r="BA136" s="507"/>
      <c r="BB136" s="507"/>
      <c r="BC136" s="507"/>
      <c r="BD136" s="507"/>
      <c r="BE136" s="507"/>
      <c r="BF136" s="507"/>
      <c r="BG136" s="507"/>
      <c r="BH136" s="507"/>
      <c r="BI136" s="507"/>
      <c r="BJ136" s="507"/>
      <c r="BK136" s="507"/>
      <c r="BL136" s="507"/>
      <c r="BM136" s="507"/>
    </row>
    <row r="137" spans="1:65" ht="27" customHeight="1" x14ac:dyDescent="0.2">
      <c r="A137" s="564"/>
      <c r="B137" s="507"/>
      <c r="C137" s="507"/>
      <c r="D137" s="507"/>
      <c r="E137" s="507"/>
      <c r="F137" s="507"/>
      <c r="G137" s="507"/>
      <c r="H137" s="506"/>
      <c r="I137" s="506"/>
      <c r="J137" s="506"/>
      <c r="K137" s="506"/>
      <c r="L137" s="506"/>
      <c r="M137" s="506"/>
      <c r="N137" s="506"/>
      <c r="O137" s="506"/>
      <c r="P137" s="557"/>
      <c r="Q137" s="506"/>
      <c r="R137" s="741"/>
      <c r="S137" s="506"/>
      <c r="T137" s="742"/>
      <c r="U137" s="506"/>
      <c r="V137" s="743"/>
      <c r="W137" s="506"/>
      <c r="X137" s="742"/>
      <c r="Y137" s="557"/>
      <c r="Z137" s="556"/>
      <c r="AA137" s="507"/>
      <c r="AB137" s="507"/>
      <c r="AC137" s="507"/>
      <c r="AD137" s="507"/>
      <c r="AE137" s="507"/>
      <c r="AF137" s="507"/>
      <c r="AG137" s="507"/>
      <c r="AH137" s="507"/>
      <c r="AI137" s="507"/>
      <c r="AJ137" s="507"/>
      <c r="AK137" s="507"/>
      <c r="AL137" s="507"/>
      <c r="AM137" s="507"/>
      <c r="AN137" s="507"/>
      <c r="AO137" s="507"/>
      <c r="AP137" s="507"/>
      <c r="AQ137" s="563"/>
      <c r="AR137" s="563"/>
      <c r="AS137" s="507"/>
      <c r="AT137" s="507"/>
      <c r="AU137" s="507"/>
      <c r="AV137" s="507"/>
      <c r="AW137" s="507"/>
      <c r="AX137" s="507"/>
      <c r="AY137" s="507"/>
      <c r="AZ137" s="507"/>
      <c r="BA137" s="507"/>
      <c r="BB137" s="507"/>
      <c r="BC137" s="507"/>
      <c r="BD137" s="507"/>
      <c r="BE137" s="507"/>
      <c r="BF137" s="507"/>
      <c r="BG137" s="507"/>
      <c r="BH137" s="507"/>
      <c r="BI137" s="507"/>
      <c r="BJ137" s="507"/>
      <c r="BK137" s="507"/>
      <c r="BL137" s="507"/>
      <c r="BM137" s="507"/>
    </row>
    <row r="138" spans="1:65" ht="27" customHeight="1" x14ac:dyDescent="0.2">
      <c r="A138" s="564"/>
      <c r="B138" s="507"/>
      <c r="C138" s="507"/>
      <c r="D138" s="507"/>
      <c r="E138" s="507"/>
      <c r="F138" s="507"/>
      <c r="G138" s="507"/>
      <c r="H138" s="506"/>
      <c r="I138" s="506"/>
      <c r="J138" s="506"/>
      <c r="K138" s="506"/>
      <c r="L138" s="506"/>
      <c r="M138" s="506"/>
      <c r="N138" s="506"/>
      <c r="O138" s="506"/>
      <c r="P138" s="557"/>
      <c r="Q138" s="506"/>
      <c r="R138" s="741"/>
      <c r="S138" s="506"/>
      <c r="T138" s="742"/>
      <c r="U138" s="506"/>
      <c r="V138" s="743"/>
      <c r="W138" s="506"/>
      <c r="X138" s="742"/>
      <c r="Y138" s="557"/>
      <c r="Z138" s="556"/>
      <c r="AA138" s="507"/>
      <c r="AB138" s="507"/>
      <c r="AC138" s="507"/>
      <c r="AD138" s="507"/>
      <c r="AE138" s="507"/>
      <c r="AF138" s="507"/>
      <c r="AG138" s="507"/>
      <c r="AH138" s="507"/>
      <c r="AI138" s="507"/>
      <c r="AJ138" s="507"/>
      <c r="AK138" s="507"/>
      <c r="AL138" s="507"/>
      <c r="AM138" s="507"/>
      <c r="AN138" s="507"/>
      <c r="AO138" s="507"/>
      <c r="AP138" s="507"/>
      <c r="AQ138" s="563"/>
      <c r="AR138" s="563"/>
      <c r="AS138" s="507"/>
      <c r="AT138" s="507"/>
      <c r="AU138" s="507"/>
      <c r="AV138" s="507"/>
      <c r="AW138" s="507"/>
      <c r="AX138" s="507"/>
      <c r="AY138" s="507"/>
      <c r="AZ138" s="507"/>
      <c r="BA138" s="507"/>
      <c r="BB138" s="507"/>
      <c r="BC138" s="507"/>
      <c r="BD138" s="507"/>
      <c r="BE138" s="507"/>
      <c r="BF138" s="507"/>
      <c r="BG138" s="507"/>
      <c r="BH138" s="507"/>
      <c r="BI138" s="507"/>
      <c r="BJ138" s="507"/>
      <c r="BK138" s="507"/>
      <c r="BL138" s="507"/>
      <c r="BM138" s="507"/>
    </row>
    <row r="139" spans="1:65" ht="27" customHeight="1" x14ac:dyDescent="0.2">
      <c r="A139" s="564"/>
      <c r="B139" s="507"/>
      <c r="C139" s="507"/>
      <c r="D139" s="507"/>
      <c r="E139" s="507"/>
      <c r="F139" s="507"/>
      <c r="G139" s="507"/>
      <c r="H139" s="506"/>
      <c r="I139" s="506"/>
      <c r="J139" s="506"/>
      <c r="K139" s="506"/>
      <c r="L139" s="506"/>
      <c r="M139" s="506"/>
      <c r="N139" s="506"/>
      <c r="O139" s="506"/>
      <c r="P139" s="557"/>
      <c r="Q139" s="506"/>
      <c r="R139" s="741"/>
      <c r="S139" s="506"/>
      <c r="T139" s="742"/>
      <c r="U139" s="506"/>
      <c r="V139" s="743"/>
      <c r="W139" s="506"/>
      <c r="X139" s="742"/>
      <c r="Y139" s="557"/>
      <c r="Z139" s="556"/>
      <c r="AA139" s="507"/>
      <c r="AB139" s="507"/>
      <c r="AC139" s="507"/>
      <c r="AD139" s="507"/>
      <c r="AE139" s="507"/>
      <c r="AF139" s="507"/>
      <c r="AG139" s="507"/>
      <c r="AH139" s="507"/>
      <c r="AI139" s="507"/>
      <c r="AJ139" s="507"/>
      <c r="AK139" s="507"/>
      <c r="AL139" s="507"/>
      <c r="AM139" s="507"/>
      <c r="AN139" s="507"/>
      <c r="AO139" s="507"/>
      <c r="AP139" s="507"/>
      <c r="AQ139" s="563"/>
      <c r="AR139" s="563"/>
      <c r="AS139" s="507"/>
      <c r="AT139" s="507"/>
      <c r="AU139" s="507"/>
      <c r="AV139" s="507"/>
      <c r="AW139" s="507"/>
      <c r="AX139" s="507"/>
      <c r="AY139" s="507"/>
      <c r="AZ139" s="507"/>
      <c r="BA139" s="507"/>
      <c r="BB139" s="507"/>
      <c r="BC139" s="507"/>
      <c r="BD139" s="507"/>
      <c r="BE139" s="507"/>
      <c r="BF139" s="507"/>
      <c r="BG139" s="507"/>
      <c r="BH139" s="507"/>
      <c r="BI139" s="507"/>
      <c r="BJ139" s="507"/>
      <c r="BK139" s="507"/>
      <c r="BL139" s="507"/>
      <c r="BM139" s="507"/>
    </row>
    <row r="140" spans="1:65" ht="27" customHeight="1" x14ac:dyDescent="0.2">
      <c r="A140" s="564"/>
      <c r="B140" s="507"/>
      <c r="C140" s="507"/>
      <c r="D140" s="507"/>
      <c r="E140" s="507"/>
      <c r="F140" s="507"/>
      <c r="G140" s="507"/>
      <c r="H140" s="506"/>
      <c r="I140" s="506"/>
      <c r="J140" s="506"/>
      <c r="K140" s="506"/>
      <c r="L140" s="506"/>
      <c r="M140" s="506"/>
      <c r="N140" s="506"/>
      <c r="O140" s="506"/>
      <c r="P140" s="557"/>
      <c r="Q140" s="506"/>
      <c r="R140" s="741"/>
      <c r="S140" s="506"/>
      <c r="T140" s="742"/>
      <c r="U140" s="506"/>
      <c r="V140" s="743"/>
      <c r="W140" s="506"/>
      <c r="X140" s="742"/>
      <c r="Y140" s="557"/>
      <c r="Z140" s="556"/>
      <c r="AA140" s="507"/>
      <c r="AB140" s="507"/>
      <c r="AC140" s="507"/>
      <c r="AD140" s="507"/>
      <c r="AE140" s="507"/>
      <c r="AF140" s="507"/>
      <c r="AG140" s="507"/>
      <c r="AH140" s="507"/>
      <c r="AI140" s="507"/>
      <c r="AJ140" s="507"/>
      <c r="AK140" s="507"/>
      <c r="AL140" s="507"/>
      <c r="AM140" s="507"/>
      <c r="AN140" s="507"/>
      <c r="AO140" s="507"/>
      <c r="AP140" s="507"/>
      <c r="AQ140" s="563"/>
      <c r="AR140" s="563"/>
      <c r="AS140" s="507"/>
      <c r="AT140" s="507"/>
      <c r="AU140" s="507"/>
      <c r="AV140" s="507"/>
      <c r="AW140" s="507"/>
      <c r="AX140" s="507"/>
      <c r="AY140" s="507"/>
      <c r="AZ140" s="507"/>
      <c r="BA140" s="507"/>
      <c r="BB140" s="507"/>
      <c r="BC140" s="507"/>
      <c r="BD140" s="507"/>
      <c r="BE140" s="507"/>
      <c r="BF140" s="507"/>
      <c r="BG140" s="507"/>
      <c r="BH140" s="507"/>
      <c r="BI140" s="507"/>
      <c r="BJ140" s="507"/>
      <c r="BK140" s="507"/>
      <c r="BL140" s="507"/>
      <c r="BM140" s="507"/>
    </row>
    <row r="141" spans="1:65" ht="27" customHeight="1" x14ac:dyDescent="0.2">
      <c r="A141" s="564"/>
      <c r="B141" s="507"/>
      <c r="C141" s="507"/>
      <c r="D141" s="507"/>
      <c r="E141" s="507"/>
      <c r="F141" s="507"/>
      <c r="G141" s="507"/>
      <c r="H141" s="506"/>
      <c r="I141" s="506"/>
      <c r="J141" s="506"/>
      <c r="K141" s="506"/>
      <c r="L141" s="506"/>
      <c r="M141" s="506"/>
      <c r="N141" s="506"/>
      <c r="O141" s="506"/>
      <c r="P141" s="557"/>
      <c r="Q141" s="506"/>
      <c r="R141" s="741"/>
      <c r="S141" s="506"/>
      <c r="T141" s="742"/>
      <c r="U141" s="506"/>
      <c r="V141" s="743"/>
      <c r="W141" s="506"/>
      <c r="X141" s="742"/>
      <c r="Y141" s="557"/>
      <c r="Z141" s="556"/>
      <c r="AA141" s="507"/>
      <c r="AB141" s="507"/>
      <c r="AC141" s="507"/>
      <c r="AD141" s="507"/>
      <c r="AE141" s="507"/>
      <c r="AF141" s="507"/>
      <c r="AG141" s="507"/>
      <c r="AH141" s="507"/>
      <c r="AI141" s="507"/>
      <c r="AJ141" s="507"/>
      <c r="AK141" s="507"/>
      <c r="AL141" s="507"/>
      <c r="AM141" s="507"/>
      <c r="AN141" s="507"/>
      <c r="AO141" s="507"/>
      <c r="AP141" s="507"/>
      <c r="AQ141" s="563"/>
      <c r="AR141" s="563"/>
      <c r="AS141" s="507"/>
      <c r="AT141" s="507"/>
      <c r="AU141" s="507"/>
      <c r="AV141" s="507"/>
      <c r="AW141" s="507"/>
      <c r="AX141" s="507"/>
      <c r="AY141" s="507"/>
      <c r="AZ141" s="507"/>
      <c r="BA141" s="507"/>
      <c r="BB141" s="507"/>
      <c r="BC141" s="507"/>
      <c r="BD141" s="507"/>
      <c r="BE141" s="507"/>
      <c r="BF141" s="507"/>
      <c r="BG141" s="507"/>
      <c r="BH141" s="507"/>
      <c r="BI141" s="507"/>
      <c r="BJ141" s="507"/>
      <c r="BK141" s="507"/>
      <c r="BL141" s="507"/>
      <c r="BM141" s="507"/>
    </row>
    <row r="142" spans="1:65" ht="27" customHeight="1" x14ac:dyDescent="0.2">
      <c r="A142" s="564"/>
      <c r="B142" s="507"/>
      <c r="C142" s="507"/>
      <c r="D142" s="507"/>
      <c r="E142" s="507"/>
      <c r="F142" s="507"/>
      <c r="G142" s="507"/>
      <c r="H142" s="506"/>
      <c r="I142" s="506"/>
      <c r="J142" s="506"/>
      <c r="K142" s="506"/>
      <c r="L142" s="506"/>
      <c r="M142" s="506"/>
      <c r="N142" s="506"/>
      <c r="O142" s="506"/>
      <c r="P142" s="557"/>
      <c r="Q142" s="506"/>
      <c r="R142" s="741"/>
      <c r="S142" s="506"/>
      <c r="T142" s="742"/>
      <c r="U142" s="506"/>
      <c r="V142" s="743"/>
      <c r="W142" s="506"/>
      <c r="X142" s="742"/>
      <c r="Y142" s="557"/>
      <c r="Z142" s="556"/>
      <c r="AA142" s="507"/>
      <c r="AB142" s="507"/>
      <c r="AC142" s="507"/>
      <c r="AD142" s="507"/>
      <c r="AE142" s="507"/>
      <c r="AF142" s="507"/>
      <c r="AG142" s="507"/>
      <c r="AH142" s="507"/>
      <c r="AI142" s="507"/>
      <c r="AJ142" s="507"/>
      <c r="AK142" s="507"/>
      <c r="AL142" s="507"/>
      <c r="AM142" s="507"/>
      <c r="AN142" s="507"/>
      <c r="AO142" s="507"/>
      <c r="AP142" s="507"/>
      <c r="AQ142" s="563"/>
      <c r="AR142" s="563"/>
      <c r="AS142" s="507"/>
      <c r="AT142" s="507"/>
      <c r="AU142" s="507"/>
      <c r="AV142" s="507"/>
      <c r="AW142" s="507"/>
      <c r="AX142" s="507"/>
      <c r="AY142" s="507"/>
      <c r="AZ142" s="507"/>
      <c r="BA142" s="507"/>
      <c r="BB142" s="507"/>
      <c r="BC142" s="507"/>
      <c r="BD142" s="507"/>
      <c r="BE142" s="507"/>
      <c r="BF142" s="507"/>
      <c r="BG142" s="507"/>
      <c r="BH142" s="507"/>
      <c r="BI142" s="507"/>
      <c r="BJ142" s="507"/>
      <c r="BK142" s="507"/>
      <c r="BL142" s="507"/>
      <c r="BM142" s="507"/>
    </row>
    <row r="143" spans="1:65" ht="27" customHeight="1" x14ac:dyDescent="0.2">
      <c r="A143" s="564"/>
      <c r="B143" s="507"/>
      <c r="C143" s="507"/>
      <c r="D143" s="507"/>
      <c r="E143" s="507"/>
      <c r="F143" s="507"/>
      <c r="G143" s="507"/>
      <c r="H143" s="506"/>
      <c r="I143" s="506"/>
      <c r="J143" s="506"/>
      <c r="K143" s="506"/>
      <c r="L143" s="506"/>
      <c r="M143" s="506"/>
      <c r="N143" s="506"/>
      <c r="O143" s="506"/>
      <c r="P143" s="557"/>
      <c r="Q143" s="506"/>
      <c r="R143" s="741"/>
      <c r="S143" s="506"/>
      <c r="T143" s="742"/>
      <c r="U143" s="506"/>
      <c r="V143" s="743"/>
      <c r="W143" s="506"/>
      <c r="X143" s="742"/>
      <c r="Y143" s="557"/>
      <c r="Z143" s="556"/>
      <c r="AA143" s="507"/>
      <c r="AB143" s="507"/>
      <c r="AC143" s="507"/>
      <c r="AD143" s="507"/>
      <c r="AE143" s="507"/>
      <c r="AF143" s="507"/>
      <c r="AG143" s="507"/>
      <c r="AH143" s="507"/>
      <c r="AI143" s="507"/>
      <c r="AJ143" s="507"/>
      <c r="AK143" s="507"/>
      <c r="AL143" s="507"/>
      <c r="AM143" s="507"/>
      <c r="AN143" s="507"/>
      <c r="AO143" s="507"/>
      <c r="AP143" s="507"/>
      <c r="AQ143" s="563"/>
      <c r="AR143" s="563"/>
      <c r="AS143" s="507"/>
      <c r="AT143" s="507"/>
      <c r="AU143" s="507"/>
      <c r="AV143" s="507"/>
      <c r="AW143" s="507"/>
      <c r="AX143" s="507"/>
      <c r="AY143" s="507"/>
      <c r="AZ143" s="507"/>
      <c r="BA143" s="507"/>
      <c r="BB143" s="507"/>
      <c r="BC143" s="507"/>
      <c r="BD143" s="507"/>
      <c r="BE143" s="507"/>
      <c r="BF143" s="507"/>
      <c r="BG143" s="507"/>
      <c r="BH143" s="507"/>
      <c r="BI143" s="507"/>
      <c r="BJ143" s="507"/>
      <c r="BK143" s="507"/>
      <c r="BL143" s="507"/>
      <c r="BM143" s="507"/>
    </row>
    <row r="144" spans="1:65" ht="27" customHeight="1" x14ac:dyDescent="0.2">
      <c r="A144" s="564"/>
      <c r="B144" s="507"/>
      <c r="C144" s="507"/>
      <c r="D144" s="507"/>
      <c r="E144" s="507"/>
      <c r="F144" s="507"/>
      <c r="G144" s="507"/>
      <c r="H144" s="506"/>
      <c r="I144" s="506"/>
      <c r="J144" s="506"/>
      <c r="K144" s="506"/>
      <c r="L144" s="506"/>
      <c r="M144" s="506"/>
      <c r="N144" s="506"/>
      <c r="O144" s="506"/>
      <c r="P144" s="557"/>
      <c r="Q144" s="506"/>
      <c r="R144" s="741"/>
      <c r="S144" s="506"/>
      <c r="T144" s="742"/>
      <c r="U144" s="506"/>
      <c r="V144" s="743"/>
      <c r="W144" s="506"/>
      <c r="X144" s="742"/>
      <c r="Y144" s="557"/>
      <c r="Z144" s="556"/>
      <c r="AA144" s="507"/>
      <c r="AB144" s="507"/>
      <c r="AC144" s="507"/>
      <c r="AD144" s="507"/>
      <c r="AE144" s="507"/>
      <c r="AF144" s="507"/>
      <c r="AG144" s="507"/>
      <c r="AH144" s="507"/>
      <c r="AI144" s="507"/>
      <c r="AJ144" s="507"/>
      <c r="AK144" s="507"/>
      <c r="AL144" s="507"/>
      <c r="AM144" s="507"/>
      <c r="AN144" s="507"/>
      <c r="AO144" s="507"/>
      <c r="AP144" s="507"/>
      <c r="AQ144" s="563"/>
      <c r="AR144" s="563"/>
      <c r="AS144" s="507"/>
      <c r="AT144" s="507"/>
      <c r="AU144" s="507"/>
      <c r="AV144" s="507"/>
      <c r="AW144" s="507"/>
      <c r="AX144" s="507"/>
      <c r="AY144" s="507"/>
      <c r="AZ144" s="507"/>
      <c r="BA144" s="507"/>
      <c r="BB144" s="507"/>
      <c r="BC144" s="507"/>
      <c r="BD144" s="507"/>
      <c r="BE144" s="507"/>
      <c r="BF144" s="507"/>
      <c r="BG144" s="507"/>
      <c r="BH144" s="507"/>
      <c r="BI144" s="507"/>
      <c r="BJ144" s="507"/>
      <c r="BK144" s="507"/>
      <c r="BL144" s="507"/>
      <c r="BM144" s="507"/>
    </row>
    <row r="145" spans="1:65" ht="27" customHeight="1" x14ac:dyDescent="0.2">
      <c r="A145" s="564"/>
      <c r="B145" s="507"/>
      <c r="C145" s="507"/>
      <c r="D145" s="507"/>
      <c r="E145" s="507"/>
      <c r="F145" s="507"/>
      <c r="G145" s="507"/>
      <c r="H145" s="506"/>
      <c r="I145" s="506"/>
      <c r="J145" s="506"/>
      <c r="K145" s="506"/>
      <c r="L145" s="506"/>
      <c r="M145" s="506"/>
      <c r="N145" s="506"/>
      <c r="O145" s="506"/>
      <c r="P145" s="557"/>
      <c r="Q145" s="506"/>
      <c r="R145" s="741"/>
      <c r="S145" s="506"/>
      <c r="T145" s="742"/>
      <c r="U145" s="506"/>
      <c r="V145" s="743"/>
      <c r="W145" s="506"/>
      <c r="X145" s="742"/>
      <c r="Y145" s="557"/>
      <c r="Z145" s="556"/>
      <c r="AA145" s="507"/>
      <c r="AB145" s="507"/>
      <c r="AC145" s="507"/>
      <c r="AD145" s="507"/>
      <c r="AE145" s="507"/>
      <c r="AF145" s="507"/>
      <c r="AG145" s="507"/>
      <c r="AH145" s="507"/>
      <c r="AI145" s="507"/>
      <c r="AJ145" s="507"/>
      <c r="AK145" s="507"/>
      <c r="AL145" s="507"/>
      <c r="AM145" s="507"/>
      <c r="AN145" s="507"/>
      <c r="AO145" s="507"/>
      <c r="AP145" s="507"/>
      <c r="AQ145" s="563"/>
      <c r="AR145" s="563"/>
      <c r="AS145" s="507"/>
      <c r="AT145" s="507"/>
      <c r="AU145" s="507"/>
      <c r="AV145" s="507"/>
      <c r="AW145" s="507"/>
      <c r="AX145" s="507"/>
      <c r="AY145" s="507"/>
      <c r="AZ145" s="507"/>
      <c r="BA145" s="507"/>
      <c r="BB145" s="507"/>
      <c r="BC145" s="507"/>
      <c r="BD145" s="507"/>
      <c r="BE145" s="507"/>
      <c r="BF145" s="507"/>
      <c r="BG145" s="507"/>
      <c r="BH145" s="507"/>
      <c r="BI145" s="507"/>
      <c r="BJ145" s="507"/>
      <c r="BK145" s="507"/>
      <c r="BL145" s="507"/>
      <c r="BM145" s="507"/>
    </row>
    <row r="146" spans="1:65" ht="27" customHeight="1" x14ac:dyDescent="0.2">
      <c r="A146" s="564"/>
      <c r="B146" s="507"/>
      <c r="C146" s="507"/>
      <c r="D146" s="507"/>
      <c r="E146" s="507"/>
      <c r="F146" s="507"/>
      <c r="G146" s="507"/>
      <c r="H146" s="506"/>
      <c r="I146" s="506"/>
      <c r="J146" s="506"/>
      <c r="K146" s="506"/>
      <c r="L146" s="506"/>
      <c r="M146" s="506"/>
      <c r="N146" s="506"/>
      <c r="O146" s="506"/>
      <c r="P146" s="557"/>
      <c r="Q146" s="506"/>
      <c r="R146" s="741"/>
      <c r="S146" s="506"/>
      <c r="T146" s="742"/>
      <c r="U146" s="506"/>
      <c r="V146" s="743"/>
      <c r="W146" s="506"/>
      <c r="X146" s="742"/>
      <c r="Y146" s="557"/>
      <c r="Z146" s="556"/>
      <c r="AA146" s="507"/>
      <c r="AB146" s="507"/>
      <c r="AC146" s="507"/>
      <c r="AD146" s="507"/>
      <c r="AE146" s="507"/>
      <c r="AF146" s="507"/>
      <c r="AG146" s="507"/>
      <c r="AH146" s="507"/>
      <c r="AI146" s="507"/>
      <c r="AJ146" s="507"/>
      <c r="AK146" s="507"/>
      <c r="AL146" s="507"/>
      <c r="AM146" s="507"/>
      <c r="AN146" s="507"/>
      <c r="AO146" s="507"/>
      <c r="AP146" s="507"/>
      <c r="AQ146" s="563"/>
      <c r="AR146" s="563"/>
      <c r="AS146" s="507"/>
      <c r="AT146" s="507"/>
      <c r="AU146" s="507"/>
      <c r="AV146" s="507"/>
      <c r="AW146" s="507"/>
      <c r="AX146" s="507"/>
      <c r="AY146" s="507"/>
      <c r="AZ146" s="507"/>
      <c r="BA146" s="507"/>
      <c r="BB146" s="507"/>
      <c r="BC146" s="507"/>
      <c r="BD146" s="507"/>
      <c r="BE146" s="507"/>
      <c r="BF146" s="507"/>
      <c r="BG146" s="507"/>
      <c r="BH146" s="507"/>
      <c r="BI146" s="507"/>
      <c r="BJ146" s="507"/>
      <c r="BK146" s="507"/>
      <c r="BL146" s="507"/>
      <c r="BM146" s="507"/>
    </row>
    <row r="147" spans="1:65" ht="27" customHeight="1" x14ac:dyDescent="0.2">
      <c r="A147" s="564"/>
      <c r="B147" s="507"/>
      <c r="C147" s="507"/>
      <c r="D147" s="507"/>
      <c r="E147" s="507"/>
      <c r="F147" s="507"/>
      <c r="G147" s="507"/>
      <c r="H147" s="506"/>
      <c r="I147" s="506"/>
      <c r="J147" s="506"/>
      <c r="K147" s="506"/>
      <c r="L147" s="506"/>
      <c r="M147" s="506"/>
      <c r="N147" s="506"/>
      <c r="O147" s="506"/>
      <c r="P147" s="557"/>
      <c r="Q147" s="506"/>
      <c r="R147" s="741"/>
      <c r="S147" s="506"/>
      <c r="T147" s="742"/>
      <c r="U147" s="506"/>
      <c r="V147" s="743"/>
      <c r="W147" s="506"/>
      <c r="X147" s="742"/>
      <c r="Y147" s="557"/>
      <c r="Z147" s="556"/>
      <c r="AA147" s="507"/>
      <c r="AB147" s="507"/>
      <c r="AC147" s="507"/>
      <c r="AD147" s="507"/>
      <c r="AE147" s="507"/>
      <c r="AF147" s="507"/>
      <c r="AG147" s="507"/>
      <c r="AH147" s="507"/>
      <c r="AI147" s="507"/>
      <c r="AJ147" s="507"/>
      <c r="AK147" s="507"/>
      <c r="AL147" s="507"/>
      <c r="AM147" s="507"/>
      <c r="AN147" s="507"/>
      <c r="AO147" s="507"/>
      <c r="AP147" s="507"/>
      <c r="AQ147" s="563"/>
      <c r="AR147" s="563"/>
      <c r="AS147" s="507"/>
      <c r="AT147" s="507"/>
      <c r="AU147" s="507"/>
      <c r="AV147" s="507"/>
      <c r="AW147" s="507"/>
      <c r="AX147" s="507"/>
      <c r="AY147" s="507"/>
      <c r="AZ147" s="507"/>
      <c r="BA147" s="507"/>
      <c r="BB147" s="507"/>
      <c r="BC147" s="507"/>
      <c r="BD147" s="507"/>
      <c r="BE147" s="507"/>
      <c r="BF147" s="507"/>
      <c r="BG147" s="507"/>
      <c r="BH147" s="507"/>
      <c r="BI147" s="507"/>
      <c r="BJ147" s="507"/>
      <c r="BK147" s="507"/>
      <c r="BL147" s="507"/>
      <c r="BM147" s="507"/>
    </row>
    <row r="148" spans="1:65" ht="27" customHeight="1" x14ac:dyDescent="0.2">
      <c r="A148" s="564"/>
      <c r="B148" s="507"/>
      <c r="C148" s="507"/>
      <c r="D148" s="507"/>
      <c r="E148" s="507"/>
      <c r="F148" s="507"/>
      <c r="G148" s="507"/>
      <c r="H148" s="506"/>
      <c r="I148" s="506"/>
      <c r="J148" s="506"/>
      <c r="K148" s="506"/>
      <c r="L148" s="506"/>
      <c r="M148" s="506"/>
      <c r="N148" s="506"/>
      <c r="O148" s="506"/>
      <c r="P148" s="557"/>
      <c r="Q148" s="506"/>
      <c r="R148" s="741"/>
      <c r="S148" s="506"/>
      <c r="T148" s="742"/>
      <c r="U148" s="506"/>
      <c r="V148" s="743"/>
      <c r="W148" s="506"/>
      <c r="X148" s="742"/>
      <c r="Y148" s="557"/>
      <c r="Z148" s="556"/>
      <c r="AA148" s="507"/>
      <c r="AB148" s="507"/>
      <c r="AC148" s="507"/>
      <c r="AD148" s="507"/>
      <c r="AE148" s="507"/>
      <c r="AF148" s="507"/>
      <c r="AG148" s="507"/>
      <c r="AH148" s="507"/>
      <c r="AI148" s="507"/>
      <c r="AJ148" s="507"/>
      <c r="AK148" s="507"/>
      <c r="AL148" s="507"/>
      <c r="AM148" s="507"/>
      <c r="AN148" s="507"/>
      <c r="AO148" s="507"/>
      <c r="AP148" s="507"/>
      <c r="AQ148" s="563"/>
      <c r="AR148" s="563"/>
      <c r="AS148" s="507"/>
      <c r="AT148" s="507"/>
      <c r="AU148" s="507"/>
      <c r="AV148" s="507"/>
      <c r="AW148" s="507"/>
      <c r="AX148" s="507"/>
      <c r="AY148" s="507"/>
      <c r="AZ148" s="507"/>
      <c r="BA148" s="507"/>
      <c r="BB148" s="507"/>
      <c r="BC148" s="507"/>
      <c r="BD148" s="507"/>
      <c r="BE148" s="507"/>
      <c r="BF148" s="507"/>
      <c r="BG148" s="507"/>
      <c r="BH148" s="507"/>
      <c r="BI148" s="507"/>
      <c r="BJ148" s="507"/>
      <c r="BK148" s="507"/>
      <c r="BL148" s="507"/>
      <c r="BM148" s="507"/>
    </row>
    <row r="149" spans="1:65" ht="27" customHeight="1" x14ac:dyDescent="0.2">
      <c r="A149" s="564"/>
      <c r="B149" s="507"/>
      <c r="C149" s="507"/>
      <c r="D149" s="507"/>
      <c r="E149" s="507"/>
      <c r="F149" s="507"/>
      <c r="G149" s="507"/>
      <c r="H149" s="506"/>
      <c r="I149" s="506"/>
      <c r="J149" s="506"/>
      <c r="K149" s="506"/>
      <c r="L149" s="506"/>
      <c r="M149" s="506"/>
      <c r="N149" s="506"/>
      <c r="O149" s="506"/>
      <c r="P149" s="557"/>
      <c r="Q149" s="506"/>
      <c r="R149" s="741"/>
      <c r="S149" s="506"/>
      <c r="T149" s="742"/>
      <c r="U149" s="506"/>
      <c r="V149" s="743"/>
      <c r="W149" s="506"/>
      <c r="X149" s="742"/>
      <c r="Y149" s="557"/>
      <c r="Z149" s="556"/>
      <c r="AA149" s="507"/>
      <c r="AB149" s="507"/>
      <c r="AC149" s="507"/>
      <c r="AD149" s="507"/>
      <c r="AE149" s="507"/>
      <c r="AF149" s="507"/>
      <c r="AG149" s="507"/>
      <c r="AH149" s="507"/>
      <c r="AI149" s="507"/>
      <c r="AJ149" s="507"/>
      <c r="AK149" s="507"/>
      <c r="AL149" s="507"/>
      <c r="AM149" s="507"/>
      <c r="AN149" s="507"/>
      <c r="AO149" s="507"/>
      <c r="AP149" s="507"/>
      <c r="AQ149" s="563"/>
      <c r="AR149" s="563"/>
      <c r="AS149" s="507"/>
      <c r="AT149" s="507"/>
      <c r="AU149" s="507"/>
      <c r="AV149" s="507"/>
      <c r="AW149" s="507"/>
      <c r="AX149" s="507"/>
      <c r="AY149" s="507"/>
      <c r="AZ149" s="507"/>
      <c r="BA149" s="507"/>
      <c r="BB149" s="507"/>
      <c r="BC149" s="507"/>
      <c r="BD149" s="507"/>
      <c r="BE149" s="507"/>
      <c r="BF149" s="507"/>
      <c r="BG149" s="507"/>
      <c r="BH149" s="507"/>
      <c r="BI149" s="507"/>
      <c r="BJ149" s="507"/>
      <c r="BK149" s="507"/>
      <c r="BL149" s="507"/>
      <c r="BM149" s="507"/>
    </row>
    <row r="150" spans="1:65" ht="27" customHeight="1" x14ac:dyDescent="0.2">
      <c r="A150" s="564"/>
      <c r="B150" s="507"/>
      <c r="C150" s="507"/>
      <c r="D150" s="507"/>
      <c r="E150" s="507"/>
      <c r="F150" s="507"/>
      <c r="G150" s="507"/>
      <c r="H150" s="506"/>
      <c r="I150" s="506"/>
      <c r="J150" s="506"/>
      <c r="K150" s="506"/>
      <c r="L150" s="506"/>
      <c r="M150" s="506"/>
      <c r="N150" s="506"/>
      <c r="O150" s="506"/>
      <c r="P150" s="557"/>
      <c r="Q150" s="506"/>
      <c r="R150" s="741"/>
      <c r="S150" s="506"/>
      <c r="T150" s="742"/>
      <c r="U150" s="506"/>
      <c r="V150" s="743"/>
      <c r="W150" s="506"/>
      <c r="X150" s="742"/>
      <c r="Y150" s="557"/>
      <c r="Z150" s="556"/>
      <c r="AA150" s="507"/>
      <c r="AB150" s="507"/>
      <c r="AC150" s="507"/>
      <c r="AD150" s="507"/>
      <c r="AE150" s="507"/>
      <c r="AF150" s="507"/>
      <c r="AG150" s="507"/>
      <c r="AH150" s="507"/>
      <c r="AI150" s="507"/>
      <c r="AJ150" s="507"/>
      <c r="AK150" s="507"/>
      <c r="AL150" s="507"/>
      <c r="AM150" s="507"/>
      <c r="AN150" s="507"/>
      <c r="AO150" s="507"/>
      <c r="AP150" s="507"/>
      <c r="AQ150" s="563"/>
      <c r="AR150" s="563"/>
      <c r="AS150" s="507"/>
      <c r="AT150" s="507"/>
      <c r="AU150" s="507"/>
      <c r="AV150" s="507"/>
      <c r="AW150" s="507"/>
      <c r="AX150" s="507"/>
      <c r="AY150" s="507"/>
      <c r="AZ150" s="507"/>
      <c r="BA150" s="507"/>
      <c r="BB150" s="507"/>
      <c r="BC150" s="507"/>
      <c r="BD150" s="507"/>
      <c r="BE150" s="507"/>
      <c r="BF150" s="507"/>
      <c r="BG150" s="507"/>
      <c r="BH150" s="507"/>
      <c r="BI150" s="507"/>
      <c r="BJ150" s="507"/>
      <c r="BK150" s="507"/>
      <c r="BL150" s="507"/>
      <c r="BM150" s="507"/>
    </row>
    <row r="151" spans="1:65" ht="27" customHeight="1" x14ac:dyDescent="0.2">
      <c r="A151" s="564"/>
      <c r="B151" s="507"/>
      <c r="C151" s="507"/>
      <c r="D151" s="507"/>
      <c r="E151" s="507"/>
      <c r="F151" s="507"/>
      <c r="G151" s="507"/>
      <c r="H151" s="506"/>
      <c r="I151" s="506"/>
      <c r="J151" s="506"/>
      <c r="K151" s="506"/>
      <c r="L151" s="506"/>
      <c r="M151" s="506"/>
      <c r="N151" s="506"/>
      <c r="O151" s="506"/>
      <c r="P151" s="557"/>
      <c r="Q151" s="506"/>
      <c r="R151" s="741"/>
      <c r="S151" s="506"/>
      <c r="T151" s="742"/>
      <c r="U151" s="506"/>
      <c r="V151" s="743"/>
      <c r="W151" s="506"/>
      <c r="X151" s="742"/>
      <c r="Y151" s="557"/>
      <c r="Z151" s="556"/>
      <c r="AA151" s="507"/>
      <c r="AB151" s="507"/>
      <c r="AC151" s="507"/>
      <c r="AD151" s="507"/>
      <c r="AE151" s="507"/>
      <c r="AF151" s="507"/>
      <c r="AG151" s="507"/>
      <c r="AH151" s="507"/>
      <c r="AI151" s="507"/>
      <c r="AJ151" s="507"/>
      <c r="AK151" s="507"/>
      <c r="AL151" s="507"/>
      <c r="AM151" s="507"/>
      <c r="AN151" s="507"/>
      <c r="AO151" s="507"/>
      <c r="AP151" s="507"/>
      <c r="AQ151" s="563"/>
      <c r="AR151" s="563"/>
      <c r="AS151" s="507"/>
      <c r="AT151" s="507"/>
      <c r="AU151" s="507"/>
      <c r="AV151" s="507"/>
      <c r="AW151" s="507"/>
      <c r="AX151" s="507"/>
      <c r="AY151" s="507"/>
      <c r="AZ151" s="507"/>
      <c r="BA151" s="507"/>
      <c r="BB151" s="507"/>
      <c r="BC151" s="507"/>
      <c r="BD151" s="507"/>
      <c r="BE151" s="507"/>
      <c r="BF151" s="507"/>
      <c r="BG151" s="507"/>
      <c r="BH151" s="507"/>
      <c r="BI151" s="507"/>
      <c r="BJ151" s="507"/>
      <c r="BK151" s="507"/>
      <c r="BL151" s="507"/>
      <c r="BM151" s="507"/>
    </row>
    <row r="152" spans="1:65" ht="27" customHeight="1" x14ac:dyDescent="0.2">
      <c r="A152" s="564"/>
      <c r="B152" s="507"/>
      <c r="C152" s="507"/>
      <c r="D152" s="507"/>
      <c r="E152" s="507"/>
      <c r="F152" s="507"/>
      <c r="G152" s="507"/>
      <c r="H152" s="506"/>
      <c r="I152" s="506"/>
      <c r="J152" s="506"/>
      <c r="K152" s="506"/>
      <c r="L152" s="506"/>
      <c r="M152" s="506"/>
      <c r="N152" s="506"/>
      <c r="O152" s="506"/>
      <c r="P152" s="557"/>
      <c r="Q152" s="506"/>
      <c r="R152" s="741"/>
      <c r="S152" s="506"/>
      <c r="T152" s="742"/>
      <c r="U152" s="506"/>
      <c r="V152" s="743"/>
      <c r="W152" s="506"/>
      <c r="X152" s="742"/>
      <c r="Y152" s="557"/>
      <c r="Z152" s="556"/>
      <c r="AA152" s="507"/>
      <c r="AB152" s="507"/>
      <c r="AC152" s="507"/>
      <c r="AD152" s="507"/>
      <c r="AE152" s="507"/>
      <c r="AF152" s="507"/>
      <c r="AG152" s="507"/>
      <c r="AH152" s="507"/>
      <c r="AI152" s="507"/>
      <c r="AJ152" s="507"/>
      <c r="AK152" s="507"/>
      <c r="AL152" s="507"/>
      <c r="AM152" s="507"/>
      <c r="AN152" s="507"/>
      <c r="AO152" s="507"/>
      <c r="AP152" s="507"/>
      <c r="AQ152" s="563"/>
      <c r="AR152" s="563"/>
      <c r="AS152" s="507"/>
      <c r="AT152" s="507"/>
      <c r="AU152" s="507"/>
      <c r="AV152" s="507"/>
      <c r="AW152" s="507"/>
      <c r="AX152" s="507"/>
      <c r="AY152" s="507"/>
      <c r="AZ152" s="507"/>
      <c r="BA152" s="507"/>
      <c r="BB152" s="507"/>
      <c r="BC152" s="507"/>
      <c r="BD152" s="507"/>
      <c r="BE152" s="507"/>
      <c r="BF152" s="507"/>
      <c r="BG152" s="507"/>
      <c r="BH152" s="507"/>
      <c r="BI152" s="507"/>
      <c r="BJ152" s="507"/>
      <c r="BK152" s="507"/>
      <c r="BL152" s="507"/>
      <c r="BM152" s="507"/>
    </row>
    <row r="153" spans="1:65" ht="27" customHeight="1" x14ac:dyDescent="0.2">
      <c r="A153" s="564"/>
      <c r="B153" s="507"/>
      <c r="C153" s="507"/>
      <c r="D153" s="507"/>
      <c r="E153" s="507"/>
      <c r="F153" s="507"/>
      <c r="G153" s="507"/>
      <c r="H153" s="506"/>
      <c r="I153" s="506"/>
      <c r="J153" s="506"/>
      <c r="K153" s="506"/>
      <c r="L153" s="506"/>
      <c r="M153" s="506"/>
      <c r="N153" s="506"/>
      <c r="O153" s="506"/>
      <c r="P153" s="557"/>
      <c r="Q153" s="506"/>
      <c r="R153" s="741"/>
      <c r="S153" s="506"/>
      <c r="T153" s="742"/>
      <c r="U153" s="506"/>
      <c r="V153" s="743"/>
      <c r="W153" s="506"/>
      <c r="X153" s="742"/>
      <c r="Y153" s="557"/>
      <c r="Z153" s="556"/>
      <c r="AA153" s="507"/>
      <c r="AB153" s="507"/>
      <c r="AC153" s="507"/>
      <c r="AD153" s="507"/>
      <c r="AE153" s="507"/>
      <c r="AF153" s="507"/>
      <c r="AG153" s="507"/>
      <c r="AH153" s="507"/>
      <c r="AI153" s="507"/>
      <c r="AJ153" s="507"/>
      <c r="AK153" s="507"/>
      <c r="AL153" s="507"/>
      <c r="AM153" s="507"/>
      <c r="AN153" s="507"/>
      <c r="AO153" s="507"/>
      <c r="AP153" s="507"/>
      <c r="AQ153" s="563"/>
      <c r="AR153" s="563"/>
      <c r="AS153" s="507"/>
      <c r="AT153" s="507"/>
      <c r="AU153" s="507"/>
      <c r="AV153" s="507"/>
      <c r="AW153" s="507"/>
      <c r="AX153" s="507"/>
      <c r="AY153" s="507"/>
      <c r="AZ153" s="507"/>
      <c r="BA153" s="507"/>
      <c r="BB153" s="507"/>
      <c r="BC153" s="507"/>
      <c r="BD153" s="507"/>
      <c r="BE153" s="507"/>
      <c r="BF153" s="507"/>
      <c r="BG153" s="507"/>
      <c r="BH153" s="507"/>
      <c r="BI153" s="507"/>
      <c r="BJ153" s="507"/>
      <c r="BK153" s="507"/>
      <c r="BL153" s="507"/>
      <c r="BM153" s="507"/>
    </row>
    <row r="154" spans="1:65" ht="27" customHeight="1" x14ac:dyDescent="0.2">
      <c r="A154" s="564"/>
      <c r="B154" s="507"/>
      <c r="C154" s="507"/>
      <c r="D154" s="507"/>
      <c r="E154" s="507"/>
      <c r="F154" s="507"/>
      <c r="G154" s="507"/>
      <c r="H154" s="506"/>
      <c r="I154" s="506"/>
      <c r="J154" s="506"/>
      <c r="K154" s="506"/>
      <c r="L154" s="506"/>
      <c r="M154" s="506"/>
      <c r="N154" s="506"/>
      <c r="O154" s="506"/>
      <c r="P154" s="557"/>
      <c r="Q154" s="506"/>
      <c r="R154" s="741"/>
      <c r="S154" s="506"/>
      <c r="T154" s="742"/>
      <c r="U154" s="506"/>
      <c r="V154" s="743"/>
      <c r="W154" s="506"/>
      <c r="X154" s="742"/>
      <c r="Y154" s="557"/>
      <c r="Z154" s="556"/>
      <c r="AA154" s="507"/>
      <c r="AB154" s="507"/>
      <c r="AC154" s="507"/>
      <c r="AD154" s="507"/>
      <c r="AE154" s="507"/>
      <c r="AF154" s="507"/>
      <c r="AG154" s="507"/>
      <c r="AH154" s="507"/>
      <c r="AI154" s="507"/>
      <c r="AJ154" s="507"/>
      <c r="AK154" s="507"/>
      <c r="AL154" s="507"/>
      <c r="AM154" s="507"/>
      <c r="AN154" s="507"/>
      <c r="AO154" s="507"/>
      <c r="AP154" s="507"/>
      <c r="AQ154" s="563"/>
      <c r="AR154" s="563"/>
      <c r="AS154" s="507"/>
      <c r="AT154" s="507"/>
      <c r="AU154" s="507"/>
      <c r="AV154" s="507"/>
      <c r="AW154" s="507"/>
      <c r="AX154" s="507"/>
      <c r="AY154" s="507"/>
      <c r="AZ154" s="507"/>
      <c r="BA154" s="507"/>
      <c r="BB154" s="507"/>
      <c r="BC154" s="507"/>
      <c r="BD154" s="507"/>
      <c r="BE154" s="507"/>
      <c r="BF154" s="507"/>
      <c r="BG154" s="507"/>
      <c r="BH154" s="507"/>
      <c r="BI154" s="507"/>
      <c r="BJ154" s="507"/>
      <c r="BK154" s="507"/>
      <c r="BL154" s="507"/>
      <c r="BM154" s="507"/>
    </row>
    <row r="155" spans="1:65" ht="27" customHeight="1" x14ac:dyDescent="0.2">
      <c r="A155" s="564"/>
      <c r="B155" s="507"/>
      <c r="C155" s="507"/>
      <c r="D155" s="507"/>
      <c r="E155" s="507"/>
      <c r="F155" s="507"/>
      <c r="G155" s="507"/>
      <c r="H155" s="506"/>
      <c r="I155" s="506"/>
      <c r="J155" s="506"/>
      <c r="K155" s="506"/>
      <c r="L155" s="506"/>
      <c r="M155" s="506"/>
      <c r="N155" s="506"/>
      <c r="O155" s="506"/>
      <c r="P155" s="557"/>
      <c r="Q155" s="506"/>
      <c r="R155" s="741"/>
      <c r="S155" s="506"/>
      <c r="T155" s="742"/>
      <c r="U155" s="506"/>
      <c r="V155" s="743"/>
      <c r="W155" s="506"/>
      <c r="X155" s="742"/>
      <c r="Y155" s="557"/>
      <c r="Z155" s="556"/>
      <c r="AA155" s="507"/>
      <c r="AB155" s="507"/>
      <c r="AC155" s="507"/>
      <c r="AD155" s="507"/>
      <c r="AE155" s="507"/>
      <c r="AF155" s="507"/>
      <c r="AG155" s="507"/>
      <c r="AH155" s="507"/>
      <c r="AI155" s="507"/>
      <c r="AJ155" s="507"/>
      <c r="AK155" s="507"/>
      <c r="AL155" s="507"/>
      <c r="AM155" s="507"/>
      <c r="AN155" s="507"/>
      <c r="AO155" s="507"/>
      <c r="AP155" s="507"/>
      <c r="AQ155" s="563"/>
      <c r="AR155" s="563"/>
      <c r="AS155" s="507"/>
      <c r="AT155" s="507"/>
      <c r="AU155" s="507"/>
      <c r="AV155" s="507"/>
      <c r="AW155" s="507"/>
      <c r="AX155" s="507"/>
      <c r="AY155" s="507"/>
      <c r="AZ155" s="507"/>
      <c r="BA155" s="507"/>
      <c r="BB155" s="507"/>
      <c r="BC155" s="507"/>
      <c r="BD155" s="507"/>
      <c r="BE155" s="507"/>
      <c r="BF155" s="507"/>
      <c r="BG155" s="507"/>
      <c r="BH155" s="507"/>
      <c r="BI155" s="507"/>
      <c r="BJ155" s="507"/>
      <c r="BK155" s="507"/>
      <c r="BL155" s="507"/>
      <c r="BM155" s="507"/>
    </row>
    <row r="156" spans="1:65" ht="27" customHeight="1" x14ac:dyDescent="0.2">
      <c r="A156" s="564"/>
      <c r="B156" s="507"/>
      <c r="C156" s="507"/>
      <c r="D156" s="507"/>
      <c r="E156" s="507"/>
      <c r="F156" s="507"/>
      <c r="G156" s="507"/>
      <c r="H156" s="506"/>
      <c r="I156" s="506"/>
      <c r="J156" s="506"/>
      <c r="K156" s="506"/>
      <c r="L156" s="506"/>
      <c r="M156" s="506"/>
      <c r="N156" s="506"/>
      <c r="O156" s="506"/>
      <c r="P156" s="557"/>
      <c r="Q156" s="506"/>
      <c r="R156" s="741"/>
      <c r="S156" s="506"/>
      <c r="T156" s="742"/>
      <c r="U156" s="506"/>
      <c r="V156" s="743"/>
      <c r="W156" s="506"/>
      <c r="X156" s="742"/>
      <c r="Y156" s="557"/>
      <c r="Z156" s="556"/>
      <c r="AA156" s="507"/>
      <c r="AB156" s="507"/>
      <c r="AC156" s="507"/>
      <c r="AD156" s="507"/>
      <c r="AE156" s="507"/>
      <c r="AF156" s="507"/>
      <c r="AG156" s="507"/>
      <c r="AH156" s="507"/>
      <c r="AI156" s="507"/>
      <c r="AJ156" s="507"/>
      <c r="AK156" s="507"/>
      <c r="AL156" s="507"/>
      <c r="AM156" s="507"/>
      <c r="AN156" s="507"/>
      <c r="AO156" s="507"/>
      <c r="AP156" s="507"/>
      <c r="AQ156" s="563"/>
      <c r="AR156" s="563"/>
      <c r="AS156" s="507"/>
      <c r="AT156" s="507"/>
      <c r="AU156" s="507"/>
      <c r="AV156" s="507"/>
      <c r="AW156" s="507"/>
      <c r="AX156" s="507"/>
      <c r="AY156" s="507"/>
      <c r="AZ156" s="507"/>
      <c r="BA156" s="507"/>
      <c r="BB156" s="507"/>
      <c r="BC156" s="507"/>
      <c r="BD156" s="507"/>
      <c r="BE156" s="507"/>
      <c r="BF156" s="507"/>
      <c r="BG156" s="507"/>
      <c r="BH156" s="507"/>
      <c r="BI156" s="507"/>
      <c r="BJ156" s="507"/>
      <c r="BK156" s="507"/>
      <c r="BL156" s="507"/>
      <c r="BM156" s="507"/>
    </row>
    <row r="157" spans="1:65" ht="27" customHeight="1" x14ac:dyDescent="0.2">
      <c r="A157" s="564"/>
      <c r="B157" s="507"/>
      <c r="C157" s="507"/>
      <c r="D157" s="507"/>
      <c r="E157" s="507"/>
      <c r="F157" s="507"/>
      <c r="G157" s="507"/>
      <c r="H157" s="506"/>
      <c r="I157" s="506"/>
      <c r="J157" s="506"/>
      <c r="K157" s="506"/>
      <c r="L157" s="506"/>
      <c r="M157" s="506"/>
      <c r="N157" s="506"/>
      <c r="O157" s="506"/>
      <c r="P157" s="557"/>
      <c r="Q157" s="506"/>
      <c r="R157" s="741"/>
      <c r="S157" s="506"/>
      <c r="T157" s="742"/>
      <c r="U157" s="506"/>
      <c r="V157" s="743"/>
      <c r="W157" s="506"/>
      <c r="X157" s="742"/>
      <c r="Y157" s="557"/>
      <c r="Z157" s="556"/>
      <c r="AA157" s="507"/>
      <c r="AB157" s="507"/>
      <c r="AC157" s="507"/>
      <c r="AD157" s="507"/>
      <c r="AE157" s="507"/>
      <c r="AF157" s="507"/>
      <c r="AG157" s="507"/>
      <c r="AH157" s="507"/>
      <c r="AI157" s="507"/>
      <c r="AJ157" s="507"/>
      <c r="AK157" s="507"/>
      <c r="AL157" s="507"/>
      <c r="AM157" s="507"/>
      <c r="AN157" s="507"/>
      <c r="AO157" s="507"/>
      <c r="AP157" s="507"/>
      <c r="AQ157" s="563"/>
      <c r="AR157" s="563"/>
      <c r="AS157" s="507"/>
      <c r="AT157" s="507"/>
      <c r="AU157" s="507"/>
      <c r="AV157" s="507"/>
      <c r="AW157" s="507"/>
      <c r="AX157" s="507"/>
      <c r="AY157" s="507"/>
      <c r="AZ157" s="507"/>
      <c r="BA157" s="507"/>
      <c r="BB157" s="507"/>
      <c r="BC157" s="507"/>
      <c r="BD157" s="507"/>
      <c r="BE157" s="507"/>
      <c r="BF157" s="507"/>
      <c r="BG157" s="507"/>
      <c r="BH157" s="507"/>
      <c r="BI157" s="507"/>
      <c r="BJ157" s="507"/>
      <c r="BK157" s="507"/>
      <c r="BL157" s="507"/>
      <c r="BM157" s="507"/>
    </row>
    <row r="158" spans="1:65" ht="27" customHeight="1" x14ac:dyDescent="0.2">
      <c r="A158" s="564"/>
      <c r="B158" s="507"/>
      <c r="C158" s="507"/>
      <c r="D158" s="507"/>
      <c r="E158" s="507"/>
      <c r="F158" s="507"/>
      <c r="G158" s="507"/>
      <c r="H158" s="506"/>
      <c r="I158" s="506"/>
      <c r="J158" s="506"/>
      <c r="K158" s="506"/>
      <c r="L158" s="506"/>
      <c r="M158" s="506"/>
      <c r="N158" s="506"/>
      <c r="O158" s="506"/>
      <c r="P158" s="557"/>
      <c r="Q158" s="506"/>
      <c r="R158" s="741"/>
      <c r="S158" s="506"/>
      <c r="T158" s="742"/>
      <c r="U158" s="506"/>
      <c r="V158" s="743"/>
      <c r="W158" s="506"/>
      <c r="X158" s="742"/>
      <c r="Y158" s="557"/>
      <c r="Z158" s="556"/>
      <c r="AA158" s="507"/>
      <c r="AB158" s="507"/>
      <c r="AC158" s="507"/>
      <c r="AD158" s="507"/>
      <c r="AE158" s="507"/>
      <c r="AF158" s="507"/>
      <c r="AG158" s="507"/>
      <c r="AH158" s="507"/>
      <c r="AI158" s="507"/>
      <c r="AJ158" s="507"/>
      <c r="AK158" s="507"/>
      <c r="AL158" s="507"/>
      <c r="AM158" s="507"/>
      <c r="AN158" s="507"/>
      <c r="AO158" s="507"/>
      <c r="AP158" s="507"/>
      <c r="AQ158" s="563"/>
      <c r="AR158" s="563"/>
      <c r="AS158" s="507"/>
      <c r="AT158" s="507"/>
      <c r="AU158" s="507"/>
      <c r="AV158" s="507"/>
      <c r="AW158" s="507"/>
      <c r="AX158" s="507"/>
      <c r="AY158" s="507"/>
      <c r="AZ158" s="507"/>
      <c r="BA158" s="507"/>
      <c r="BB158" s="507"/>
      <c r="BC158" s="507"/>
      <c r="BD158" s="507"/>
      <c r="BE158" s="507"/>
      <c r="BF158" s="507"/>
      <c r="BG158" s="507"/>
      <c r="BH158" s="507"/>
      <c r="BI158" s="507"/>
      <c r="BJ158" s="507"/>
      <c r="BK158" s="507"/>
      <c r="BL158" s="507"/>
      <c r="BM158" s="507"/>
    </row>
    <row r="159" spans="1:65" ht="27" customHeight="1" x14ac:dyDescent="0.2">
      <c r="A159" s="564"/>
      <c r="B159" s="507"/>
      <c r="C159" s="507"/>
      <c r="D159" s="507"/>
      <c r="E159" s="507"/>
      <c r="F159" s="507"/>
      <c r="G159" s="507"/>
      <c r="H159" s="506"/>
      <c r="I159" s="506"/>
      <c r="J159" s="506"/>
      <c r="K159" s="506"/>
      <c r="L159" s="506"/>
      <c r="M159" s="506"/>
      <c r="N159" s="506"/>
      <c r="O159" s="506"/>
      <c r="P159" s="557"/>
      <c r="Q159" s="506"/>
      <c r="R159" s="741"/>
      <c r="S159" s="506"/>
      <c r="T159" s="742"/>
      <c r="U159" s="506"/>
      <c r="V159" s="743"/>
      <c r="W159" s="506"/>
      <c r="X159" s="742"/>
      <c r="Y159" s="557"/>
      <c r="Z159" s="556"/>
      <c r="AA159" s="507"/>
      <c r="AB159" s="507"/>
      <c r="AC159" s="507"/>
      <c r="AD159" s="507"/>
      <c r="AE159" s="507"/>
      <c r="AF159" s="507"/>
      <c r="AG159" s="507"/>
      <c r="AH159" s="507"/>
      <c r="AI159" s="507"/>
      <c r="AJ159" s="507"/>
      <c r="AK159" s="507"/>
      <c r="AL159" s="507"/>
      <c r="AM159" s="507"/>
      <c r="AN159" s="507"/>
      <c r="AO159" s="507"/>
      <c r="AP159" s="507"/>
      <c r="AQ159" s="563"/>
      <c r="AR159" s="563"/>
      <c r="AS159" s="507"/>
      <c r="AT159" s="507"/>
      <c r="AU159" s="507"/>
      <c r="AV159" s="507"/>
      <c r="AW159" s="507"/>
      <c r="AX159" s="507"/>
      <c r="AY159" s="507"/>
      <c r="AZ159" s="507"/>
      <c r="BA159" s="507"/>
      <c r="BB159" s="507"/>
      <c r="BC159" s="507"/>
      <c r="BD159" s="507"/>
      <c r="BE159" s="507"/>
      <c r="BF159" s="507"/>
      <c r="BG159" s="507"/>
      <c r="BH159" s="507"/>
      <c r="BI159" s="507"/>
      <c r="BJ159" s="507"/>
      <c r="BK159" s="507"/>
      <c r="BL159" s="507"/>
      <c r="BM159" s="507"/>
    </row>
    <row r="160" spans="1:65" ht="27" customHeight="1" x14ac:dyDescent="0.2">
      <c r="A160" s="564"/>
      <c r="B160" s="507"/>
      <c r="C160" s="507"/>
      <c r="D160" s="507"/>
      <c r="E160" s="507"/>
      <c r="F160" s="507"/>
      <c r="G160" s="507"/>
      <c r="H160" s="506"/>
      <c r="I160" s="506"/>
      <c r="J160" s="506"/>
      <c r="K160" s="506"/>
      <c r="L160" s="506"/>
      <c r="M160" s="506"/>
      <c r="N160" s="506"/>
      <c r="O160" s="506"/>
      <c r="P160" s="557"/>
      <c r="Q160" s="506"/>
      <c r="R160" s="741"/>
      <c r="S160" s="506"/>
      <c r="T160" s="742"/>
      <c r="U160" s="506"/>
      <c r="V160" s="743"/>
      <c r="W160" s="506"/>
      <c r="X160" s="742"/>
      <c r="Y160" s="557"/>
      <c r="Z160" s="556"/>
      <c r="AA160" s="507"/>
      <c r="AB160" s="507"/>
      <c r="AC160" s="507"/>
      <c r="AD160" s="507"/>
      <c r="AE160" s="507"/>
      <c r="AF160" s="507"/>
      <c r="AG160" s="507"/>
      <c r="AH160" s="507"/>
      <c r="AI160" s="507"/>
      <c r="AJ160" s="507"/>
      <c r="AK160" s="507"/>
      <c r="AL160" s="507"/>
      <c r="AM160" s="507"/>
      <c r="AN160" s="507"/>
      <c r="AO160" s="507"/>
      <c r="AP160" s="507"/>
      <c r="AQ160" s="563"/>
      <c r="AR160" s="563"/>
      <c r="AS160" s="507"/>
      <c r="AT160" s="507"/>
      <c r="AU160" s="507"/>
      <c r="AV160" s="507"/>
      <c r="AW160" s="507"/>
      <c r="AX160" s="507"/>
      <c r="AY160" s="507"/>
      <c r="AZ160" s="507"/>
      <c r="BA160" s="507"/>
      <c r="BB160" s="507"/>
      <c r="BC160" s="507"/>
      <c r="BD160" s="507"/>
      <c r="BE160" s="507"/>
      <c r="BF160" s="507"/>
      <c r="BG160" s="507"/>
      <c r="BH160" s="507"/>
      <c r="BI160" s="507"/>
      <c r="BJ160" s="507"/>
      <c r="BK160" s="507"/>
      <c r="BL160" s="507"/>
      <c r="BM160" s="507"/>
    </row>
    <row r="161" spans="1:65" ht="27" customHeight="1" x14ac:dyDescent="0.2">
      <c r="A161" s="564"/>
      <c r="B161" s="507"/>
      <c r="C161" s="507"/>
      <c r="D161" s="507"/>
      <c r="E161" s="507"/>
      <c r="F161" s="507"/>
      <c r="G161" s="507"/>
      <c r="H161" s="506"/>
      <c r="I161" s="506"/>
      <c r="J161" s="506"/>
      <c r="K161" s="506"/>
      <c r="L161" s="506"/>
      <c r="M161" s="506"/>
      <c r="N161" s="506"/>
      <c r="O161" s="506"/>
      <c r="P161" s="557"/>
      <c r="Q161" s="506"/>
      <c r="R161" s="741"/>
      <c r="S161" s="506"/>
      <c r="T161" s="742"/>
      <c r="U161" s="506"/>
      <c r="V161" s="743"/>
      <c r="W161" s="506"/>
      <c r="X161" s="742"/>
      <c r="Y161" s="557"/>
      <c r="Z161" s="556"/>
      <c r="AA161" s="507"/>
      <c r="AB161" s="507"/>
      <c r="AC161" s="507"/>
      <c r="AD161" s="507"/>
      <c r="AE161" s="507"/>
      <c r="AF161" s="507"/>
      <c r="AG161" s="507"/>
      <c r="AH161" s="507"/>
      <c r="AI161" s="507"/>
      <c r="AJ161" s="507"/>
      <c r="AK161" s="507"/>
      <c r="AL161" s="507"/>
      <c r="AM161" s="507"/>
      <c r="AN161" s="507"/>
      <c r="AO161" s="507"/>
      <c r="AP161" s="507"/>
      <c r="AQ161" s="563"/>
      <c r="AR161" s="563"/>
      <c r="AS161" s="507"/>
      <c r="AT161" s="507"/>
      <c r="AU161" s="507"/>
      <c r="AV161" s="507"/>
      <c r="AW161" s="507"/>
      <c r="AX161" s="507"/>
      <c r="AY161" s="507"/>
      <c r="AZ161" s="507"/>
      <c r="BA161" s="507"/>
      <c r="BB161" s="507"/>
      <c r="BC161" s="507"/>
      <c r="BD161" s="507"/>
      <c r="BE161" s="507"/>
      <c r="BF161" s="507"/>
      <c r="BG161" s="507"/>
      <c r="BH161" s="507"/>
      <c r="BI161" s="507"/>
      <c r="BJ161" s="507"/>
      <c r="BK161" s="507"/>
      <c r="BL161" s="507"/>
      <c r="BM161" s="507"/>
    </row>
    <row r="162" spans="1:65" ht="27" customHeight="1" x14ac:dyDescent="0.2">
      <c r="A162" s="564"/>
      <c r="B162" s="507"/>
      <c r="C162" s="507"/>
      <c r="D162" s="507"/>
      <c r="E162" s="507"/>
      <c r="F162" s="507"/>
      <c r="G162" s="507"/>
      <c r="H162" s="506"/>
      <c r="I162" s="506"/>
      <c r="J162" s="506"/>
      <c r="K162" s="506"/>
      <c r="L162" s="506"/>
      <c r="M162" s="506"/>
      <c r="N162" s="506"/>
      <c r="O162" s="506"/>
      <c r="P162" s="557"/>
      <c r="Q162" s="506"/>
      <c r="R162" s="741"/>
      <c r="S162" s="506"/>
      <c r="T162" s="742"/>
      <c r="U162" s="506"/>
      <c r="V162" s="743"/>
      <c r="W162" s="506"/>
      <c r="X162" s="742"/>
      <c r="Y162" s="557"/>
      <c r="Z162" s="556"/>
      <c r="AA162" s="507"/>
      <c r="AB162" s="507"/>
      <c r="AC162" s="507"/>
      <c r="AD162" s="507"/>
      <c r="AE162" s="507"/>
      <c r="AF162" s="507"/>
      <c r="AG162" s="507"/>
      <c r="AH162" s="507"/>
      <c r="AI162" s="507"/>
      <c r="AJ162" s="507"/>
      <c r="AK162" s="507"/>
      <c r="AL162" s="507"/>
      <c r="AM162" s="507"/>
      <c r="AN162" s="507"/>
      <c r="AO162" s="507"/>
      <c r="AP162" s="507"/>
      <c r="AQ162" s="563"/>
      <c r="AR162" s="563"/>
      <c r="AS162" s="507"/>
      <c r="AT162" s="507"/>
      <c r="AU162" s="507"/>
      <c r="AV162" s="507"/>
      <c r="AW162" s="507"/>
      <c r="AX162" s="507"/>
      <c r="AY162" s="507"/>
      <c r="AZ162" s="507"/>
      <c r="BA162" s="507"/>
      <c r="BB162" s="507"/>
      <c r="BC162" s="507"/>
      <c r="BD162" s="507"/>
      <c r="BE162" s="507"/>
      <c r="BF162" s="507"/>
      <c r="BG162" s="507"/>
      <c r="BH162" s="507"/>
      <c r="BI162" s="507"/>
      <c r="BJ162" s="507"/>
      <c r="BK162" s="507"/>
      <c r="BL162" s="507"/>
      <c r="BM162" s="507"/>
    </row>
    <row r="163" spans="1:65" ht="27" customHeight="1" x14ac:dyDescent="0.2">
      <c r="A163" s="564"/>
      <c r="B163" s="507"/>
      <c r="C163" s="507"/>
      <c r="D163" s="507"/>
      <c r="E163" s="507"/>
      <c r="F163" s="507"/>
      <c r="G163" s="507"/>
      <c r="H163" s="506"/>
      <c r="I163" s="506"/>
      <c r="J163" s="506"/>
      <c r="K163" s="506"/>
      <c r="L163" s="506"/>
      <c r="M163" s="506"/>
      <c r="N163" s="506"/>
      <c r="O163" s="506"/>
      <c r="P163" s="557"/>
      <c r="Q163" s="506"/>
      <c r="R163" s="741"/>
      <c r="S163" s="506"/>
      <c r="T163" s="742"/>
      <c r="U163" s="506"/>
      <c r="V163" s="743"/>
      <c r="W163" s="506"/>
      <c r="X163" s="742"/>
      <c r="Y163" s="557"/>
      <c r="Z163" s="556"/>
      <c r="AA163" s="507"/>
      <c r="AB163" s="507"/>
      <c r="AC163" s="507"/>
      <c r="AD163" s="507"/>
      <c r="AE163" s="507"/>
      <c r="AF163" s="507"/>
      <c r="AG163" s="507"/>
      <c r="AH163" s="507"/>
      <c r="AI163" s="507"/>
      <c r="AJ163" s="507"/>
      <c r="AK163" s="507"/>
      <c r="AL163" s="507"/>
      <c r="AM163" s="507"/>
      <c r="AN163" s="507"/>
      <c r="AO163" s="507"/>
      <c r="AP163" s="507"/>
      <c r="AQ163" s="563"/>
      <c r="AR163" s="563"/>
      <c r="AS163" s="507"/>
      <c r="AT163" s="507"/>
      <c r="AU163" s="507"/>
      <c r="AV163" s="507"/>
      <c r="AW163" s="507"/>
      <c r="AX163" s="507"/>
      <c r="AY163" s="507"/>
      <c r="AZ163" s="507"/>
      <c r="BA163" s="507"/>
      <c r="BB163" s="507"/>
      <c r="BC163" s="507"/>
      <c r="BD163" s="507"/>
      <c r="BE163" s="507"/>
      <c r="BF163" s="507"/>
      <c r="BG163" s="507"/>
      <c r="BH163" s="507"/>
      <c r="BI163" s="507"/>
      <c r="BJ163" s="507"/>
      <c r="BK163" s="507"/>
      <c r="BL163" s="507"/>
      <c r="BM163" s="507"/>
    </row>
    <row r="164" spans="1:65" ht="27" customHeight="1" x14ac:dyDescent="0.2">
      <c r="A164" s="564"/>
      <c r="B164" s="507"/>
      <c r="C164" s="507"/>
      <c r="D164" s="507"/>
      <c r="E164" s="507"/>
      <c r="F164" s="507"/>
      <c r="G164" s="507"/>
      <c r="H164" s="506"/>
      <c r="I164" s="506"/>
      <c r="J164" s="506"/>
      <c r="K164" s="506"/>
      <c r="L164" s="506"/>
      <c r="M164" s="506"/>
      <c r="N164" s="506"/>
      <c r="O164" s="506"/>
      <c r="P164" s="557"/>
      <c r="Q164" s="506"/>
      <c r="R164" s="741"/>
      <c r="S164" s="506"/>
      <c r="T164" s="742"/>
      <c r="U164" s="506"/>
      <c r="V164" s="743"/>
      <c r="W164" s="506"/>
      <c r="X164" s="742"/>
      <c r="Y164" s="557"/>
      <c r="Z164" s="556"/>
      <c r="AA164" s="507"/>
      <c r="AB164" s="507"/>
      <c r="AC164" s="507"/>
      <c r="AD164" s="507"/>
      <c r="AE164" s="507"/>
      <c r="AF164" s="507"/>
      <c r="AG164" s="507"/>
      <c r="AH164" s="507"/>
      <c r="AI164" s="507"/>
      <c r="AJ164" s="507"/>
      <c r="AK164" s="507"/>
      <c r="AL164" s="507"/>
      <c r="AM164" s="507"/>
      <c r="AN164" s="507"/>
      <c r="AO164" s="507"/>
      <c r="AP164" s="507"/>
      <c r="AQ164" s="563"/>
      <c r="AR164" s="563"/>
      <c r="AS164" s="507"/>
      <c r="AT164" s="507"/>
      <c r="AU164" s="507"/>
      <c r="AV164" s="507"/>
      <c r="AW164" s="507"/>
      <c r="AX164" s="507"/>
      <c r="AY164" s="507"/>
      <c r="AZ164" s="507"/>
      <c r="BA164" s="507"/>
      <c r="BB164" s="507"/>
      <c r="BC164" s="507"/>
      <c r="BD164" s="507"/>
      <c r="BE164" s="507"/>
      <c r="BF164" s="507"/>
      <c r="BG164" s="507"/>
      <c r="BH164" s="507"/>
      <c r="BI164" s="507"/>
      <c r="BJ164" s="507"/>
      <c r="BK164" s="507"/>
      <c r="BL164" s="507"/>
      <c r="BM164" s="507"/>
    </row>
    <row r="165" spans="1:65" ht="27" customHeight="1" x14ac:dyDescent="0.2">
      <c r="A165" s="564"/>
      <c r="B165" s="507"/>
      <c r="C165" s="507"/>
      <c r="D165" s="507"/>
      <c r="E165" s="507"/>
      <c r="F165" s="507"/>
      <c r="G165" s="507"/>
      <c r="H165" s="506"/>
      <c r="I165" s="506"/>
      <c r="J165" s="506"/>
      <c r="K165" s="506"/>
      <c r="L165" s="506"/>
      <c r="M165" s="506"/>
      <c r="N165" s="506"/>
      <c r="O165" s="506"/>
      <c r="P165" s="557"/>
      <c r="Q165" s="506"/>
      <c r="R165" s="741"/>
      <c r="S165" s="506"/>
      <c r="T165" s="742"/>
      <c r="U165" s="506"/>
      <c r="V165" s="743"/>
      <c r="W165" s="506"/>
      <c r="X165" s="742"/>
      <c r="Y165" s="557"/>
      <c r="Z165" s="556"/>
      <c r="AA165" s="507"/>
      <c r="AB165" s="507"/>
      <c r="AC165" s="507"/>
      <c r="AD165" s="507"/>
      <c r="AE165" s="507"/>
      <c r="AF165" s="507"/>
      <c r="AG165" s="507"/>
      <c r="AH165" s="507"/>
      <c r="AI165" s="507"/>
      <c r="AJ165" s="507"/>
      <c r="AK165" s="507"/>
      <c r="AL165" s="507"/>
      <c r="AM165" s="507"/>
      <c r="AN165" s="507"/>
      <c r="AO165" s="507"/>
      <c r="AP165" s="507"/>
      <c r="AQ165" s="563"/>
      <c r="AR165" s="563"/>
      <c r="AS165" s="507"/>
      <c r="AT165" s="507"/>
      <c r="AU165" s="507"/>
      <c r="AV165" s="507"/>
      <c r="AW165" s="507"/>
      <c r="AX165" s="507"/>
      <c r="AY165" s="507"/>
      <c r="AZ165" s="507"/>
      <c r="BA165" s="507"/>
      <c r="BB165" s="507"/>
      <c r="BC165" s="507"/>
      <c r="BD165" s="507"/>
      <c r="BE165" s="507"/>
      <c r="BF165" s="507"/>
      <c r="BG165" s="507"/>
      <c r="BH165" s="507"/>
      <c r="BI165" s="507"/>
      <c r="BJ165" s="507"/>
      <c r="BK165" s="507"/>
      <c r="BL165" s="507"/>
      <c r="BM165" s="507"/>
    </row>
    <row r="166" spans="1:65" ht="27" customHeight="1" x14ac:dyDescent="0.2">
      <c r="A166" s="564"/>
      <c r="B166" s="507"/>
      <c r="C166" s="507"/>
      <c r="D166" s="507"/>
      <c r="E166" s="507"/>
      <c r="F166" s="507"/>
      <c r="G166" s="507"/>
      <c r="H166" s="506"/>
      <c r="I166" s="506"/>
      <c r="J166" s="506"/>
      <c r="K166" s="506"/>
      <c r="L166" s="506"/>
      <c r="M166" s="506"/>
      <c r="N166" s="506"/>
      <c r="O166" s="506"/>
      <c r="P166" s="557"/>
      <c r="Q166" s="506"/>
      <c r="R166" s="741"/>
      <c r="S166" s="506"/>
      <c r="T166" s="742"/>
      <c r="U166" s="506"/>
      <c r="V166" s="743"/>
      <c r="W166" s="506"/>
      <c r="X166" s="742"/>
      <c r="Y166" s="557"/>
      <c r="Z166" s="556"/>
      <c r="AA166" s="507"/>
      <c r="AB166" s="507"/>
      <c r="AC166" s="507"/>
      <c r="AD166" s="507"/>
      <c r="AE166" s="507"/>
      <c r="AF166" s="507"/>
      <c r="AG166" s="507"/>
      <c r="AH166" s="507"/>
      <c r="AI166" s="507"/>
      <c r="AJ166" s="507"/>
      <c r="AK166" s="507"/>
      <c r="AL166" s="507"/>
      <c r="AM166" s="507"/>
      <c r="AN166" s="507"/>
      <c r="AO166" s="507"/>
      <c r="AP166" s="507"/>
      <c r="AQ166" s="563"/>
      <c r="AR166" s="563"/>
      <c r="AS166" s="507"/>
      <c r="AT166" s="507"/>
      <c r="AU166" s="507"/>
      <c r="AV166" s="507"/>
      <c r="AW166" s="507"/>
      <c r="AX166" s="507"/>
      <c r="AY166" s="507"/>
      <c r="AZ166" s="507"/>
      <c r="BA166" s="507"/>
      <c r="BB166" s="507"/>
      <c r="BC166" s="507"/>
      <c r="BD166" s="507"/>
      <c r="BE166" s="507"/>
      <c r="BF166" s="507"/>
      <c r="BG166" s="507"/>
      <c r="BH166" s="507"/>
      <c r="BI166" s="507"/>
      <c r="BJ166" s="507"/>
      <c r="BK166" s="507"/>
      <c r="BL166" s="507"/>
      <c r="BM166" s="507"/>
    </row>
    <row r="167" spans="1:65" ht="27" customHeight="1" x14ac:dyDescent="0.2">
      <c r="A167" s="564"/>
      <c r="B167" s="507"/>
      <c r="C167" s="507"/>
      <c r="D167" s="507"/>
      <c r="E167" s="507"/>
      <c r="F167" s="507"/>
      <c r="G167" s="507"/>
      <c r="H167" s="506"/>
      <c r="I167" s="506"/>
      <c r="J167" s="506"/>
      <c r="K167" s="506"/>
      <c r="L167" s="506"/>
      <c r="M167" s="506"/>
      <c r="N167" s="506"/>
      <c r="O167" s="506"/>
      <c r="P167" s="557"/>
      <c r="Q167" s="506"/>
      <c r="R167" s="741"/>
      <c r="S167" s="506"/>
      <c r="T167" s="742"/>
      <c r="U167" s="506"/>
      <c r="V167" s="743"/>
      <c r="W167" s="506"/>
      <c r="X167" s="742"/>
      <c r="Y167" s="557"/>
      <c r="Z167" s="556"/>
      <c r="AA167" s="507"/>
      <c r="AB167" s="507"/>
      <c r="AC167" s="507"/>
      <c r="AD167" s="507"/>
      <c r="AE167" s="507"/>
      <c r="AF167" s="507"/>
      <c r="AG167" s="507"/>
      <c r="AH167" s="507"/>
      <c r="AI167" s="507"/>
      <c r="AJ167" s="507"/>
      <c r="AK167" s="507"/>
      <c r="AL167" s="507"/>
      <c r="AM167" s="507"/>
      <c r="AN167" s="507"/>
      <c r="AO167" s="507"/>
      <c r="AP167" s="507"/>
      <c r="AQ167" s="563"/>
      <c r="AR167" s="563"/>
      <c r="AS167" s="507"/>
      <c r="AT167" s="507"/>
      <c r="AU167" s="507"/>
      <c r="AV167" s="507"/>
      <c r="AW167" s="507"/>
      <c r="AX167" s="507"/>
      <c r="AY167" s="507"/>
      <c r="AZ167" s="507"/>
      <c r="BA167" s="507"/>
      <c r="BB167" s="507"/>
      <c r="BC167" s="507"/>
      <c r="BD167" s="507"/>
      <c r="BE167" s="507"/>
      <c r="BF167" s="507"/>
      <c r="BG167" s="507"/>
      <c r="BH167" s="507"/>
      <c r="BI167" s="507"/>
      <c r="BJ167" s="507"/>
      <c r="BK167" s="507"/>
      <c r="BL167" s="507"/>
      <c r="BM167" s="507"/>
    </row>
    <row r="168" spans="1:65" ht="27" customHeight="1" x14ac:dyDescent="0.2">
      <c r="A168" s="564"/>
      <c r="B168" s="507"/>
      <c r="C168" s="507"/>
      <c r="D168" s="507"/>
      <c r="E168" s="507"/>
      <c r="F168" s="507"/>
      <c r="G168" s="507"/>
      <c r="H168" s="506"/>
      <c r="I168" s="506"/>
      <c r="J168" s="506"/>
      <c r="K168" s="506"/>
      <c r="L168" s="506"/>
      <c r="M168" s="506"/>
      <c r="N168" s="506"/>
      <c r="O168" s="506"/>
      <c r="P168" s="557"/>
      <c r="Q168" s="506"/>
      <c r="R168" s="741"/>
      <c r="S168" s="506"/>
      <c r="T168" s="742"/>
      <c r="U168" s="506"/>
      <c r="V168" s="743"/>
      <c r="W168" s="506"/>
      <c r="X168" s="742"/>
      <c r="Y168" s="557"/>
      <c r="Z168" s="556"/>
      <c r="AA168" s="507"/>
      <c r="AB168" s="507"/>
      <c r="AC168" s="507"/>
      <c r="AD168" s="507"/>
      <c r="AE168" s="507"/>
      <c r="AF168" s="507"/>
      <c r="AG168" s="507"/>
      <c r="AH168" s="507"/>
      <c r="AI168" s="507"/>
      <c r="AJ168" s="507"/>
      <c r="AK168" s="507"/>
      <c r="AL168" s="507"/>
      <c r="AM168" s="507"/>
      <c r="AN168" s="507"/>
      <c r="AO168" s="507"/>
      <c r="AP168" s="507"/>
      <c r="AQ168" s="563"/>
      <c r="AR168" s="563"/>
      <c r="AS168" s="507"/>
      <c r="AT168" s="507"/>
      <c r="AU168" s="507"/>
      <c r="AV168" s="507"/>
      <c r="AW168" s="507"/>
      <c r="AX168" s="507"/>
      <c r="AY168" s="507"/>
      <c r="AZ168" s="507"/>
      <c r="BA168" s="507"/>
      <c r="BB168" s="507"/>
      <c r="BC168" s="507"/>
      <c r="BD168" s="507"/>
      <c r="BE168" s="507"/>
      <c r="BF168" s="507"/>
      <c r="BG168" s="507"/>
      <c r="BH168" s="507"/>
      <c r="BI168" s="507"/>
      <c r="BJ168" s="507"/>
      <c r="BK168" s="507"/>
      <c r="BL168" s="507"/>
      <c r="BM168" s="507"/>
    </row>
    <row r="169" spans="1:65" ht="27" customHeight="1" x14ac:dyDescent="0.2">
      <c r="A169" s="564"/>
      <c r="B169" s="507"/>
      <c r="C169" s="507"/>
      <c r="D169" s="507"/>
      <c r="E169" s="507"/>
      <c r="F169" s="507"/>
      <c r="G169" s="507"/>
      <c r="H169" s="506"/>
      <c r="I169" s="506"/>
      <c r="J169" s="506"/>
      <c r="K169" s="506"/>
      <c r="L169" s="506"/>
      <c r="M169" s="506"/>
      <c r="N169" s="506"/>
      <c r="O169" s="506"/>
      <c r="P169" s="557"/>
      <c r="Q169" s="506"/>
      <c r="R169" s="741"/>
      <c r="S169" s="506"/>
      <c r="T169" s="742"/>
      <c r="U169" s="506"/>
      <c r="V169" s="743"/>
      <c r="W169" s="506"/>
      <c r="X169" s="742"/>
      <c r="Y169" s="557"/>
      <c r="Z169" s="556"/>
      <c r="AA169" s="507"/>
      <c r="AB169" s="507"/>
      <c r="AC169" s="507"/>
      <c r="AD169" s="507"/>
      <c r="AE169" s="507"/>
      <c r="AF169" s="507"/>
      <c r="AG169" s="507"/>
      <c r="AH169" s="507"/>
      <c r="AI169" s="507"/>
      <c r="AJ169" s="507"/>
      <c r="AK169" s="507"/>
      <c r="AL169" s="507"/>
      <c r="AM169" s="507"/>
      <c r="AN169" s="507"/>
      <c r="AO169" s="507"/>
      <c r="AP169" s="507"/>
      <c r="AQ169" s="563"/>
      <c r="AR169" s="563"/>
      <c r="AS169" s="507"/>
      <c r="AT169" s="507"/>
      <c r="AU169" s="507"/>
      <c r="AV169" s="507"/>
      <c r="AW169" s="507"/>
      <c r="AX169" s="507"/>
      <c r="AY169" s="507"/>
      <c r="AZ169" s="507"/>
      <c r="BA169" s="507"/>
      <c r="BB169" s="507"/>
      <c r="BC169" s="507"/>
      <c r="BD169" s="507"/>
      <c r="BE169" s="507"/>
      <c r="BF169" s="507"/>
      <c r="BG169" s="507"/>
      <c r="BH169" s="507"/>
      <c r="BI169" s="507"/>
      <c r="BJ169" s="507"/>
      <c r="BK169" s="507"/>
      <c r="BL169" s="507"/>
      <c r="BM169" s="507"/>
    </row>
    <row r="170" spans="1:65" ht="27" customHeight="1" x14ac:dyDescent="0.2">
      <c r="A170" s="564"/>
      <c r="B170" s="507"/>
      <c r="C170" s="507"/>
      <c r="D170" s="507"/>
      <c r="E170" s="507"/>
      <c r="F170" s="507"/>
      <c r="G170" s="507"/>
      <c r="H170" s="506"/>
      <c r="I170" s="506"/>
      <c r="J170" s="506"/>
      <c r="K170" s="506"/>
      <c r="L170" s="506"/>
      <c r="M170" s="506"/>
      <c r="N170" s="506"/>
      <c r="O170" s="506"/>
      <c r="P170" s="557"/>
      <c r="Q170" s="506"/>
      <c r="R170" s="741"/>
      <c r="S170" s="506"/>
      <c r="T170" s="742"/>
      <c r="U170" s="506"/>
      <c r="V170" s="743"/>
      <c r="W170" s="506"/>
      <c r="X170" s="742"/>
      <c r="Y170" s="557"/>
      <c r="Z170" s="556"/>
      <c r="AA170" s="507"/>
      <c r="AB170" s="507"/>
      <c r="AC170" s="507"/>
      <c r="AD170" s="507"/>
      <c r="AE170" s="507"/>
      <c r="AF170" s="507"/>
      <c r="AG170" s="507"/>
      <c r="AH170" s="507"/>
      <c r="AI170" s="507"/>
      <c r="AJ170" s="507"/>
      <c r="AK170" s="507"/>
      <c r="AL170" s="507"/>
      <c r="AM170" s="507"/>
      <c r="AN170" s="507"/>
      <c r="AO170" s="507"/>
      <c r="AP170" s="507"/>
      <c r="AQ170" s="563"/>
      <c r="AR170" s="563"/>
      <c r="AS170" s="507"/>
      <c r="AT170" s="507"/>
      <c r="AU170" s="507"/>
      <c r="AV170" s="507"/>
      <c r="AW170" s="507"/>
      <c r="AX170" s="507"/>
      <c r="AY170" s="507"/>
      <c r="AZ170" s="507"/>
      <c r="BA170" s="507"/>
      <c r="BB170" s="507"/>
      <c r="BC170" s="507"/>
      <c r="BD170" s="507"/>
      <c r="BE170" s="507"/>
      <c r="BF170" s="507"/>
      <c r="BG170" s="507"/>
      <c r="BH170" s="507"/>
      <c r="BI170" s="507"/>
      <c r="BJ170" s="507"/>
      <c r="BK170" s="507"/>
      <c r="BL170" s="507"/>
      <c r="BM170" s="507"/>
    </row>
    <row r="171" spans="1:65" ht="27" customHeight="1" x14ac:dyDescent="0.2">
      <c r="A171" s="564"/>
      <c r="B171" s="507"/>
      <c r="C171" s="507"/>
      <c r="D171" s="507"/>
      <c r="E171" s="507"/>
      <c r="F171" s="507"/>
      <c r="G171" s="507"/>
      <c r="H171" s="506"/>
      <c r="I171" s="506"/>
      <c r="J171" s="506"/>
      <c r="K171" s="506"/>
      <c r="L171" s="506"/>
      <c r="M171" s="506"/>
      <c r="N171" s="506"/>
      <c r="O171" s="506"/>
      <c r="P171" s="557"/>
      <c r="Q171" s="506"/>
      <c r="R171" s="741"/>
      <c r="S171" s="506"/>
      <c r="T171" s="742"/>
      <c r="U171" s="506"/>
      <c r="V171" s="743"/>
      <c r="W171" s="506"/>
      <c r="X171" s="742"/>
      <c r="Y171" s="557"/>
      <c r="Z171" s="556"/>
      <c r="AA171" s="507"/>
      <c r="AB171" s="507"/>
      <c r="AC171" s="507"/>
      <c r="AD171" s="507"/>
      <c r="AE171" s="507"/>
      <c r="AF171" s="507"/>
      <c r="AG171" s="507"/>
      <c r="AH171" s="507"/>
      <c r="AI171" s="507"/>
      <c r="AJ171" s="507"/>
      <c r="AK171" s="507"/>
      <c r="AL171" s="507"/>
      <c r="AM171" s="507"/>
      <c r="AN171" s="507"/>
      <c r="AO171" s="507"/>
      <c r="AP171" s="507"/>
      <c r="AQ171" s="563"/>
      <c r="AR171" s="563"/>
      <c r="AS171" s="507"/>
      <c r="AT171" s="507"/>
      <c r="AU171" s="507"/>
      <c r="AV171" s="507"/>
      <c r="AW171" s="507"/>
      <c r="AX171" s="507"/>
      <c r="AY171" s="507"/>
      <c r="AZ171" s="507"/>
      <c r="BA171" s="507"/>
      <c r="BB171" s="507"/>
      <c r="BC171" s="507"/>
      <c r="BD171" s="507"/>
      <c r="BE171" s="507"/>
      <c r="BF171" s="507"/>
      <c r="BG171" s="507"/>
      <c r="BH171" s="507"/>
      <c r="BI171" s="507"/>
      <c r="BJ171" s="507"/>
      <c r="BK171" s="507"/>
      <c r="BL171" s="507"/>
      <c r="BM171" s="507"/>
    </row>
    <row r="172" spans="1:65" ht="27" customHeight="1" x14ac:dyDescent="0.2">
      <c r="A172" s="564"/>
      <c r="B172" s="507"/>
      <c r="C172" s="507"/>
      <c r="D172" s="507"/>
      <c r="E172" s="507"/>
      <c r="F172" s="507"/>
      <c r="G172" s="507"/>
      <c r="H172" s="506"/>
      <c r="I172" s="506"/>
      <c r="J172" s="506"/>
      <c r="K172" s="506"/>
      <c r="L172" s="506"/>
      <c r="M172" s="506"/>
      <c r="N172" s="506"/>
      <c r="O172" s="506"/>
      <c r="P172" s="557"/>
      <c r="Q172" s="506"/>
      <c r="R172" s="741"/>
      <c r="S172" s="506"/>
      <c r="T172" s="742"/>
      <c r="U172" s="506"/>
      <c r="V172" s="743"/>
      <c r="W172" s="506"/>
      <c r="X172" s="742"/>
      <c r="Y172" s="557"/>
      <c r="Z172" s="556"/>
      <c r="AA172" s="507"/>
      <c r="AB172" s="507"/>
      <c r="AC172" s="507"/>
      <c r="AD172" s="507"/>
      <c r="AE172" s="507"/>
      <c r="AF172" s="507"/>
      <c r="AG172" s="507"/>
      <c r="AH172" s="507"/>
      <c r="AI172" s="507"/>
      <c r="AJ172" s="507"/>
      <c r="AK172" s="507"/>
      <c r="AL172" s="507"/>
      <c r="AM172" s="507"/>
      <c r="AN172" s="507"/>
      <c r="AO172" s="507"/>
      <c r="AP172" s="507"/>
      <c r="AQ172" s="563"/>
      <c r="AR172" s="563"/>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row>
    <row r="173" spans="1:65" ht="27" customHeight="1" x14ac:dyDescent="0.2">
      <c r="A173" s="564"/>
      <c r="B173" s="507"/>
      <c r="C173" s="507"/>
      <c r="D173" s="507"/>
      <c r="E173" s="507"/>
      <c r="F173" s="507"/>
      <c r="G173" s="507"/>
      <c r="H173" s="506"/>
      <c r="I173" s="506"/>
      <c r="J173" s="506"/>
      <c r="K173" s="506"/>
      <c r="L173" s="506"/>
      <c r="M173" s="506"/>
      <c r="N173" s="506"/>
      <c r="O173" s="506"/>
      <c r="P173" s="557"/>
      <c r="Q173" s="506"/>
      <c r="R173" s="741"/>
      <c r="S173" s="506"/>
      <c r="T173" s="742"/>
      <c r="U173" s="506"/>
      <c r="V173" s="743"/>
      <c r="W173" s="506"/>
      <c r="X173" s="742"/>
      <c r="Y173" s="557"/>
      <c r="Z173" s="556"/>
      <c r="AA173" s="507"/>
      <c r="AB173" s="507"/>
      <c r="AC173" s="507"/>
      <c r="AD173" s="507"/>
      <c r="AE173" s="507"/>
      <c r="AF173" s="507"/>
      <c r="AG173" s="507"/>
      <c r="AH173" s="507"/>
      <c r="AI173" s="507"/>
      <c r="AJ173" s="507"/>
      <c r="AK173" s="507"/>
      <c r="AL173" s="507"/>
      <c r="AM173" s="507"/>
      <c r="AN173" s="507"/>
      <c r="AO173" s="507"/>
      <c r="AP173" s="507"/>
      <c r="AQ173" s="563"/>
      <c r="AR173" s="563"/>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row>
    <row r="174" spans="1:65" ht="27" customHeight="1" x14ac:dyDescent="0.2">
      <c r="A174" s="564"/>
      <c r="B174" s="507"/>
      <c r="C174" s="507"/>
      <c r="D174" s="507"/>
      <c r="E174" s="507"/>
      <c r="F174" s="507"/>
      <c r="G174" s="507"/>
      <c r="H174" s="506"/>
      <c r="I174" s="506"/>
      <c r="J174" s="506"/>
      <c r="K174" s="506"/>
      <c r="L174" s="506"/>
      <c r="M174" s="506"/>
      <c r="N174" s="506"/>
      <c r="O174" s="506"/>
      <c r="P174" s="557"/>
      <c r="Q174" s="506"/>
      <c r="R174" s="741"/>
      <c r="S174" s="506"/>
      <c r="T174" s="742"/>
      <c r="U174" s="506"/>
      <c r="V174" s="743"/>
      <c r="W174" s="506"/>
      <c r="X174" s="742"/>
      <c r="Y174" s="557"/>
      <c r="Z174" s="556"/>
      <c r="AA174" s="507"/>
      <c r="AB174" s="507"/>
      <c r="AC174" s="507"/>
      <c r="AD174" s="507"/>
      <c r="AE174" s="507"/>
      <c r="AF174" s="507"/>
      <c r="AG174" s="507"/>
      <c r="AH174" s="507"/>
      <c r="AI174" s="507"/>
      <c r="AJ174" s="507"/>
      <c r="AK174" s="507"/>
      <c r="AL174" s="507"/>
      <c r="AM174" s="507"/>
      <c r="AN174" s="507"/>
      <c r="AO174" s="507"/>
      <c r="AP174" s="507"/>
      <c r="AQ174" s="563"/>
      <c r="AR174" s="563"/>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row>
    <row r="175" spans="1:65" ht="27" customHeight="1" x14ac:dyDescent="0.2">
      <c r="A175" s="564"/>
      <c r="B175" s="507"/>
      <c r="C175" s="507"/>
      <c r="D175" s="507"/>
      <c r="E175" s="507"/>
      <c r="F175" s="507"/>
      <c r="G175" s="507"/>
      <c r="H175" s="506"/>
      <c r="I175" s="506"/>
      <c r="J175" s="506"/>
      <c r="K175" s="506"/>
      <c r="L175" s="506"/>
      <c r="M175" s="506"/>
      <c r="N175" s="506"/>
      <c r="O175" s="506"/>
      <c r="P175" s="557"/>
      <c r="Q175" s="506"/>
      <c r="R175" s="741"/>
      <c r="S175" s="506"/>
      <c r="T175" s="742"/>
      <c r="U175" s="506"/>
      <c r="V175" s="743"/>
      <c r="W175" s="506"/>
      <c r="X175" s="742"/>
      <c r="Y175" s="557"/>
      <c r="Z175" s="556"/>
      <c r="AA175" s="507"/>
      <c r="AB175" s="507"/>
      <c r="AC175" s="507"/>
      <c r="AD175" s="507"/>
      <c r="AE175" s="507"/>
      <c r="AF175" s="507"/>
      <c r="AG175" s="507"/>
      <c r="AH175" s="507"/>
      <c r="AI175" s="507"/>
      <c r="AJ175" s="507"/>
      <c r="AK175" s="507"/>
      <c r="AL175" s="507"/>
      <c r="AM175" s="507"/>
      <c r="AN175" s="507"/>
      <c r="AO175" s="507"/>
      <c r="AP175" s="507"/>
      <c r="AQ175" s="563"/>
      <c r="AR175" s="563"/>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row>
    <row r="176" spans="1:65" ht="27" customHeight="1" x14ac:dyDescent="0.2">
      <c r="A176" s="564"/>
      <c r="B176" s="507"/>
      <c r="C176" s="507"/>
      <c r="D176" s="507"/>
      <c r="E176" s="507"/>
      <c r="F176" s="507"/>
      <c r="G176" s="507"/>
      <c r="H176" s="506"/>
      <c r="I176" s="506"/>
      <c r="J176" s="506"/>
      <c r="K176" s="506"/>
      <c r="L176" s="506"/>
      <c r="M176" s="506"/>
      <c r="N176" s="506"/>
      <c r="O176" s="506"/>
      <c r="P176" s="557"/>
      <c r="Q176" s="506"/>
      <c r="R176" s="741"/>
      <c r="S176" s="506"/>
      <c r="T176" s="742"/>
      <c r="U176" s="506"/>
      <c r="V176" s="743"/>
      <c r="W176" s="506"/>
      <c r="X176" s="742"/>
      <c r="Y176" s="557"/>
      <c r="Z176" s="556"/>
      <c r="AA176" s="507"/>
      <c r="AB176" s="507"/>
      <c r="AC176" s="507"/>
      <c r="AD176" s="507"/>
      <c r="AE176" s="507"/>
      <c r="AF176" s="507"/>
      <c r="AG176" s="507"/>
      <c r="AH176" s="507"/>
      <c r="AI176" s="507"/>
      <c r="AJ176" s="507"/>
      <c r="AK176" s="507"/>
      <c r="AL176" s="507"/>
      <c r="AM176" s="507"/>
      <c r="AN176" s="507"/>
      <c r="AO176" s="507"/>
      <c r="AP176" s="507"/>
      <c r="AQ176" s="563"/>
      <c r="AR176" s="563"/>
      <c r="AS176" s="507"/>
      <c r="AT176" s="507"/>
      <c r="AU176" s="507"/>
      <c r="AV176" s="507"/>
      <c r="AW176" s="507"/>
      <c r="AX176" s="507"/>
      <c r="AY176" s="507"/>
      <c r="AZ176" s="507"/>
      <c r="BA176" s="507"/>
      <c r="BB176" s="507"/>
      <c r="BC176" s="507"/>
      <c r="BD176" s="507"/>
      <c r="BE176" s="507"/>
      <c r="BF176" s="507"/>
      <c r="BG176" s="507"/>
      <c r="BH176" s="507"/>
      <c r="BI176" s="507"/>
      <c r="BJ176" s="507"/>
      <c r="BK176" s="507"/>
      <c r="BL176" s="507"/>
      <c r="BM176" s="507"/>
    </row>
    <row r="177" spans="1:65" ht="27" customHeight="1" x14ac:dyDescent="0.2">
      <c r="A177" s="564"/>
      <c r="B177" s="507"/>
      <c r="C177" s="507"/>
      <c r="D177" s="507"/>
      <c r="E177" s="507"/>
      <c r="F177" s="507"/>
      <c r="G177" s="507"/>
      <c r="H177" s="506"/>
      <c r="I177" s="506"/>
      <c r="J177" s="506"/>
      <c r="K177" s="506"/>
      <c r="L177" s="506"/>
      <c r="M177" s="506"/>
      <c r="N177" s="506"/>
      <c r="O177" s="506"/>
      <c r="P177" s="557"/>
      <c r="Q177" s="506"/>
      <c r="R177" s="741"/>
      <c r="S177" s="506"/>
      <c r="T177" s="742"/>
      <c r="U177" s="506"/>
      <c r="V177" s="743"/>
      <c r="W177" s="506"/>
      <c r="X177" s="742"/>
      <c r="Y177" s="557"/>
      <c r="Z177" s="556"/>
      <c r="AA177" s="507"/>
      <c r="AB177" s="507"/>
      <c r="AC177" s="507"/>
      <c r="AD177" s="507"/>
      <c r="AE177" s="507"/>
      <c r="AF177" s="507"/>
      <c r="AG177" s="507"/>
      <c r="AH177" s="507"/>
      <c r="AI177" s="507"/>
      <c r="AJ177" s="507"/>
      <c r="AK177" s="507"/>
      <c r="AL177" s="507"/>
      <c r="AM177" s="507"/>
      <c r="AN177" s="507"/>
      <c r="AO177" s="507"/>
      <c r="AP177" s="507"/>
      <c r="AQ177" s="563"/>
      <c r="AR177" s="563"/>
      <c r="AS177" s="507"/>
      <c r="AT177" s="507"/>
      <c r="AU177" s="507"/>
      <c r="AV177" s="507"/>
      <c r="AW177" s="507"/>
      <c r="AX177" s="507"/>
      <c r="AY177" s="507"/>
      <c r="AZ177" s="507"/>
      <c r="BA177" s="507"/>
      <c r="BB177" s="507"/>
      <c r="BC177" s="507"/>
      <c r="BD177" s="507"/>
      <c r="BE177" s="507"/>
      <c r="BF177" s="507"/>
      <c r="BG177" s="507"/>
      <c r="BH177" s="507"/>
      <c r="BI177" s="507"/>
      <c r="BJ177" s="507"/>
      <c r="BK177" s="507"/>
      <c r="BL177" s="507"/>
      <c r="BM177" s="507"/>
    </row>
    <row r="178" spans="1:65" ht="27" customHeight="1" x14ac:dyDescent="0.2">
      <c r="A178" s="564"/>
      <c r="B178" s="507"/>
      <c r="C178" s="507"/>
      <c r="D178" s="507"/>
      <c r="E178" s="507"/>
      <c r="F178" s="507"/>
      <c r="G178" s="507"/>
      <c r="H178" s="506"/>
      <c r="I178" s="506"/>
      <c r="J178" s="506"/>
      <c r="K178" s="506"/>
      <c r="L178" s="506"/>
      <c r="M178" s="506"/>
      <c r="N178" s="506"/>
      <c r="O178" s="506"/>
      <c r="P178" s="557"/>
      <c r="Q178" s="506"/>
      <c r="R178" s="741"/>
      <c r="S178" s="506"/>
      <c r="T178" s="742"/>
      <c r="U178" s="506"/>
      <c r="V178" s="743"/>
      <c r="W178" s="506"/>
      <c r="X178" s="742"/>
      <c r="Y178" s="557"/>
      <c r="Z178" s="556"/>
      <c r="AA178" s="507"/>
      <c r="AB178" s="507"/>
      <c r="AC178" s="507"/>
      <c r="AD178" s="507"/>
      <c r="AE178" s="507"/>
      <c r="AF178" s="507"/>
      <c r="AG178" s="507"/>
      <c r="AH178" s="507"/>
      <c r="AI178" s="507"/>
      <c r="AJ178" s="507"/>
      <c r="AK178" s="507"/>
      <c r="AL178" s="507"/>
      <c r="AM178" s="507"/>
      <c r="AN178" s="507"/>
      <c r="AO178" s="507"/>
      <c r="AP178" s="507"/>
      <c r="AQ178" s="563"/>
      <c r="AR178" s="563"/>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row>
    <row r="179" spans="1:65" ht="27" customHeight="1" x14ac:dyDescent="0.2">
      <c r="A179" s="564"/>
      <c r="B179" s="507"/>
      <c r="C179" s="507"/>
      <c r="D179" s="507"/>
      <c r="E179" s="507"/>
      <c r="F179" s="507"/>
      <c r="G179" s="507"/>
      <c r="H179" s="506"/>
      <c r="I179" s="506"/>
      <c r="J179" s="506"/>
      <c r="K179" s="506"/>
      <c r="L179" s="506"/>
      <c r="M179" s="506"/>
      <c r="N179" s="506"/>
      <c r="O179" s="506"/>
      <c r="P179" s="557"/>
      <c r="Q179" s="506"/>
      <c r="R179" s="741"/>
      <c r="S179" s="506"/>
      <c r="T179" s="742"/>
      <c r="U179" s="506"/>
      <c r="V179" s="743"/>
      <c r="W179" s="506"/>
      <c r="X179" s="742"/>
      <c r="Y179" s="557"/>
      <c r="Z179" s="556"/>
      <c r="AA179" s="507"/>
      <c r="AB179" s="507"/>
      <c r="AC179" s="507"/>
      <c r="AD179" s="507"/>
      <c r="AE179" s="507"/>
      <c r="AF179" s="507"/>
      <c r="AG179" s="507"/>
      <c r="AH179" s="507"/>
      <c r="AI179" s="507"/>
      <c r="AJ179" s="507"/>
      <c r="AK179" s="507"/>
      <c r="AL179" s="507"/>
      <c r="AM179" s="507"/>
      <c r="AN179" s="507"/>
      <c r="AO179" s="507"/>
      <c r="AP179" s="507"/>
      <c r="AQ179" s="563"/>
      <c r="AR179" s="563"/>
      <c r="AS179" s="507"/>
      <c r="AT179" s="507"/>
      <c r="AU179" s="507"/>
      <c r="AV179" s="507"/>
      <c r="AW179" s="507"/>
      <c r="AX179" s="507"/>
      <c r="AY179" s="507"/>
      <c r="AZ179" s="507"/>
      <c r="BA179" s="507"/>
      <c r="BB179" s="507"/>
      <c r="BC179" s="507"/>
      <c r="BD179" s="507"/>
      <c r="BE179" s="507"/>
      <c r="BF179" s="507"/>
      <c r="BG179" s="507"/>
      <c r="BH179" s="507"/>
      <c r="BI179" s="507"/>
      <c r="BJ179" s="507"/>
      <c r="BK179" s="507"/>
      <c r="BL179" s="507"/>
      <c r="BM179" s="507"/>
    </row>
    <row r="180" spans="1:65" ht="27" customHeight="1" x14ac:dyDescent="0.2">
      <c r="A180" s="564"/>
      <c r="B180" s="507"/>
      <c r="C180" s="507"/>
      <c r="D180" s="507"/>
      <c r="E180" s="507"/>
      <c r="F180" s="507"/>
      <c r="G180" s="507"/>
      <c r="H180" s="506"/>
      <c r="I180" s="506"/>
      <c r="J180" s="506"/>
      <c r="K180" s="506"/>
      <c r="L180" s="506"/>
      <c r="M180" s="506"/>
      <c r="N180" s="506"/>
      <c r="O180" s="506"/>
      <c r="P180" s="557"/>
      <c r="Q180" s="506"/>
      <c r="R180" s="741"/>
      <c r="S180" s="506"/>
      <c r="T180" s="742"/>
      <c r="U180" s="506"/>
      <c r="V180" s="743"/>
      <c r="W180" s="506"/>
      <c r="X180" s="742"/>
      <c r="Y180" s="557"/>
      <c r="Z180" s="556"/>
      <c r="AA180" s="507"/>
      <c r="AB180" s="507"/>
      <c r="AC180" s="507"/>
      <c r="AD180" s="507"/>
      <c r="AE180" s="507"/>
      <c r="AF180" s="507"/>
      <c r="AG180" s="507"/>
      <c r="AH180" s="507"/>
      <c r="AI180" s="507"/>
      <c r="AJ180" s="507"/>
      <c r="AK180" s="507"/>
      <c r="AL180" s="507"/>
      <c r="AM180" s="507"/>
      <c r="AN180" s="507"/>
      <c r="AO180" s="507"/>
      <c r="AP180" s="507"/>
      <c r="AQ180" s="563"/>
      <c r="AR180" s="563"/>
      <c r="AS180" s="507"/>
      <c r="AT180" s="507"/>
      <c r="AU180" s="507"/>
      <c r="AV180" s="507"/>
      <c r="AW180" s="507"/>
      <c r="AX180" s="507"/>
      <c r="AY180" s="507"/>
      <c r="AZ180" s="507"/>
      <c r="BA180" s="507"/>
      <c r="BB180" s="507"/>
      <c r="BC180" s="507"/>
      <c r="BD180" s="507"/>
      <c r="BE180" s="507"/>
      <c r="BF180" s="507"/>
      <c r="BG180" s="507"/>
      <c r="BH180" s="507"/>
      <c r="BI180" s="507"/>
      <c r="BJ180" s="507"/>
      <c r="BK180" s="507"/>
      <c r="BL180" s="507"/>
      <c r="BM180" s="507"/>
    </row>
    <row r="181" spans="1:65" ht="27" customHeight="1" x14ac:dyDescent="0.2">
      <c r="A181" s="564"/>
      <c r="B181" s="507"/>
      <c r="C181" s="507"/>
      <c r="D181" s="507"/>
      <c r="E181" s="507"/>
      <c r="F181" s="507"/>
      <c r="G181" s="507"/>
      <c r="H181" s="506"/>
      <c r="I181" s="506"/>
      <c r="J181" s="506"/>
      <c r="K181" s="506"/>
      <c r="L181" s="506"/>
      <c r="M181" s="506"/>
      <c r="N181" s="506"/>
      <c r="O181" s="506"/>
      <c r="P181" s="557"/>
      <c r="Q181" s="506"/>
      <c r="R181" s="741"/>
      <c r="S181" s="506"/>
      <c r="T181" s="742"/>
      <c r="U181" s="506"/>
      <c r="V181" s="743"/>
      <c r="W181" s="506"/>
      <c r="X181" s="742"/>
      <c r="Y181" s="557"/>
      <c r="Z181" s="556"/>
      <c r="AA181" s="507"/>
      <c r="AB181" s="507"/>
      <c r="AC181" s="507"/>
      <c r="AD181" s="507"/>
      <c r="AE181" s="507"/>
      <c r="AF181" s="507"/>
      <c r="AG181" s="507"/>
      <c r="AH181" s="507"/>
      <c r="AI181" s="507"/>
      <c r="AJ181" s="507"/>
      <c r="AK181" s="507"/>
      <c r="AL181" s="507"/>
      <c r="AM181" s="507"/>
      <c r="AN181" s="507"/>
      <c r="AO181" s="507"/>
      <c r="AP181" s="507"/>
      <c r="AQ181" s="563"/>
      <c r="AR181" s="563"/>
      <c r="AS181" s="507"/>
      <c r="AT181" s="507"/>
      <c r="AU181" s="507"/>
      <c r="AV181" s="507"/>
      <c r="AW181" s="507"/>
      <c r="AX181" s="507"/>
      <c r="AY181" s="507"/>
      <c r="AZ181" s="507"/>
      <c r="BA181" s="507"/>
      <c r="BB181" s="507"/>
      <c r="BC181" s="507"/>
      <c r="BD181" s="507"/>
      <c r="BE181" s="507"/>
      <c r="BF181" s="507"/>
      <c r="BG181" s="507"/>
      <c r="BH181" s="507"/>
      <c r="BI181" s="507"/>
      <c r="BJ181" s="507"/>
      <c r="BK181" s="507"/>
      <c r="BL181" s="507"/>
      <c r="BM181" s="507"/>
    </row>
    <row r="182" spans="1:65" ht="27" customHeight="1" x14ac:dyDescent="0.2">
      <c r="A182" s="564"/>
      <c r="B182" s="507"/>
      <c r="C182" s="507"/>
      <c r="D182" s="507"/>
      <c r="E182" s="507"/>
      <c r="F182" s="507"/>
      <c r="G182" s="507"/>
      <c r="H182" s="506"/>
      <c r="I182" s="506"/>
      <c r="J182" s="506"/>
      <c r="K182" s="506"/>
      <c r="L182" s="506"/>
      <c r="M182" s="506"/>
      <c r="N182" s="506"/>
      <c r="O182" s="506"/>
      <c r="P182" s="557"/>
      <c r="Q182" s="506"/>
      <c r="R182" s="741"/>
      <c r="S182" s="506"/>
      <c r="T182" s="742"/>
      <c r="U182" s="506"/>
      <c r="V182" s="743"/>
      <c r="W182" s="506"/>
      <c r="X182" s="742"/>
      <c r="Y182" s="557"/>
      <c r="Z182" s="556"/>
      <c r="AA182" s="507"/>
      <c r="AB182" s="507"/>
      <c r="AC182" s="507"/>
      <c r="AD182" s="507"/>
      <c r="AE182" s="507"/>
      <c r="AF182" s="507"/>
      <c r="AG182" s="507"/>
      <c r="AH182" s="507"/>
      <c r="AI182" s="507"/>
      <c r="AJ182" s="507"/>
      <c r="AK182" s="507"/>
      <c r="AL182" s="507"/>
      <c r="AM182" s="507"/>
      <c r="AN182" s="507"/>
      <c r="AO182" s="507"/>
      <c r="AP182" s="507"/>
      <c r="AQ182" s="563"/>
      <c r="AR182" s="563"/>
      <c r="AS182" s="507"/>
      <c r="AT182" s="507"/>
      <c r="AU182" s="507"/>
      <c r="AV182" s="507"/>
      <c r="AW182" s="507"/>
      <c r="AX182" s="507"/>
      <c r="AY182" s="507"/>
      <c r="AZ182" s="507"/>
      <c r="BA182" s="507"/>
      <c r="BB182" s="507"/>
      <c r="BC182" s="507"/>
      <c r="BD182" s="507"/>
      <c r="BE182" s="507"/>
      <c r="BF182" s="507"/>
      <c r="BG182" s="507"/>
      <c r="BH182" s="507"/>
      <c r="BI182" s="507"/>
      <c r="BJ182" s="507"/>
      <c r="BK182" s="507"/>
      <c r="BL182" s="507"/>
      <c r="BM182" s="507"/>
    </row>
    <row r="183" spans="1:65" ht="27" customHeight="1" x14ac:dyDescent="0.2">
      <c r="A183" s="564"/>
      <c r="B183" s="507"/>
      <c r="C183" s="507"/>
      <c r="D183" s="507"/>
      <c r="E183" s="507"/>
      <c r="F183" s="507"/>
      <c r="G183" s="507"/>
      <c r="H183" s="506"/>
      <c r="I183" s="506"/>
      <c r="J183" s="506"/>
      <c r="K183" s="506"/>
      <c r="L183" s="506"/>
      <c r="M183" s="506"/>
      <c r="N183" s="506"/>
      <c r="O183" s="506"/>
      <c r="P183" s="557"/>
      <c r="Q183" s="506"/>
      <c r="R183" s="741"/>
      <c r="S183" s="506"/>
      <c r="T183" s="742"/>
      <c r="U183" s="506"/>
      <c r="V183" s="743"/>
      <c r="W183" s="506"/>
      <c r="X183" s="742"/>
      <c r="Y183" s="557"/>
      <c r="Z183" s="556"/>
      <c r="AA183" s="507"/>
      <c r="AB183" s="507"/>
      <c r="AC183" s="507"/>
      <c r="AD183" s="507"/>
      <c r="AE183" s="507"/>
      <c r="AF183" s="507"/>
      <c r="AG183" s="507"/>
      <c r="AH183" s="507"/>
      <c r="AI183" s="507"/>
      <c r="AJ183" s="507"/>
      <c r="AK183" s="507"/>
      <c r="AL183" s="507"/>
      <c r="AM183" s="507"/>
      <c r="AN183" s="507"/>
      <c r="AO183" s="507"/>
      <c r="AP183" s="507"/>
      <c r="AQ183" s="563"/>
      <c r="AR183" s="563"/>
      <c r="AS183" s="507"/>
      <c r="AT183" s="507"/>
      <c r="AU183" s="507"/>
      <c r="AV183" s="507"/>
      <c r="AW183" s="507"/>
      <c r="AX183" s="507"/>
      <c r="AY183" s="507"/>
      <c r="AZ183" s="507"/>
      <c r="BA183" s="507"/>
      <c r="BB183" s="507"/>
      <c r="BC183" s="507"/>
      <c r="BD183" s="507"/>
      <c r="BE183" s="507"/>
      <c r="BF183" s="507"/>
      <c r="BG183" s="507"/>
      <c r="BH183" s="507"/>
      <c r="BI183" s="507"/>
      <c r="BJ183" s="507"/>
      <c r="BK183" s="507"/>
      <c r="BL183" s="507"/>
      <c r="BM183" s="507"/>
    </row>
    <row r="184" spans="1:65" ht="27" customHeight="1" x14ac:dyDescent="0.2">
      <c r="A184" s="564"/>
      <c r="B184" s="507"/>
      <c r="C184" s="507"/>
      <c r="D184" s="507"/>
      <c r="E184" s="507"/>
      <c r="F184" s="507"/>
      <c r="G184" s="507"/>
      <c r="H184" s="506"/>
      <c r="I184" s="506"/>
      <c r="J184" s="506"/>
      <c r="K184" s="506"/>
      <c r="L184" s="506"/>
      <c r="M184" s="506"/>
      <c r="N184" s="506"/>
      <c r="O184" s="506"/>
      <c r="P184" s="557"/>
      <c r="Q184" s="506"/>
      <c r="R184" s="741"/>
      <c r="S184" s="506"/>
      <c r="T184" s="742"/>
      <c r="U184" s="506"/>
      <c r="V184" s="743"/>
      <c r="W184" s="506"/>
      <c r="X184" s="742"/>
      <c r="Y184" s="557"/>
      <c r="Z184" s="556"/>
      <c r="AA184" s="507"/>
      <c r="AB184" s="507"/>
      <c r="AC184" s="507"/>
      <c r="AD184" s="507"/>
      <c r="AE184" s="507"/>
      <c r="AF184" s="507"/>
      <c r="AG184" s="507"/>
      <c r="AH184" s="507"/>
      <c r="AI184" s="507"/>
      <c r="AJ184" s="507"/>
      <c r="AK184" s="507"/>
      <c r="AL184" s="507"/>
      <c r="AM184" s="507"/>
      <c r="AN184" s="507"/>
      <c r="AO184" s="507"/>
      <c r="AP184" s="507"/>
      <c r="AQ184" s="563"/>
      <c r="AR184" s="563"/>
      <c r="AS184" s="507"/>
      <c r="AT184" s="507"/>
      <c r="AU184" s="507"/>
      <c r="AV184" s="507"/>
      <c r="AW184" s="507"/>
      <c r="AX184" s="507"/>
      <c r="AY184" s="507"/>
      <c r="AZ184" s="507"/>
      <c r="BA184" s="507"/>
      <c r="BB184" s="507"/>
      <c r="BC184" s="507"/>
      <c r="BD184" s="507"/>
      <c r="BE184" s="507"/>
      <c r="BF184" s="507"/>
      <c r="BG184" s="507"/>
      <c r="BH184" s="507"/>
      <c r="BI184" s="507"/>
      <c r="BJ184" s="507"/>
      <c r="BK184" s="507"/>
      <c r="BL184" s="507"/>
      <c r="BM184" s="507"/>
    </row>
    <row r="185" spans="1:65" ht="27" customHeight="1" x14ac:dyDescent="0.2">
      <c r="A185" s="564"/>
      <c r="B185" s="507"/>
      <c r="C185" s="507"/>
      <c r="D185" s="507"/>
      <c r="E185" s="507"/>
      <c r="F185" s="507"/>
      <c r="G185" s="507"/>
      <c r="H185" s="506"/>
      <c r="I185" s="506"/>
      <c r="J185" s="506"/>
      <c r="K185" s="506"/>
      <c r="L185" s="506"/>
      <c r="M185" s="506"/>
      <c r="N185" s="506"/>
      <c r="O185" s="506"/>
      <c r="P185" s="557"/>
      <c r="Q185" s="506"/>
      <c r="R185" s="741"/>
      <c r="S185" s="506"/>
      <c r="T185" s="742"/>
      <c r="U185" s="506"/>
      <c r="V185" s="743"/>
      <c r="W185" s="506"/>
      <c r="X185" s="742"/>
      <c r="Y185" s="557"/>
      <c r="Z185" s="556"/>
      <c r="AA185" s="507"/>
      <c r="AB185" s="507"/>
      <c r="AC185" s="507"/>
      <c r="AD185" s="507"/>
      <c r="AE185" s="507"/>
      <c r="AF185" s="507"/>
      <c r="AG185" s="507"/>
      <c r="AH185" s="507"/>
      <c r="AI185" s="507"/>
      <c r="AJ185" s="507"/>
      <c r="AK185" s="507"/>
      <c r="AL185" s="507"/>
      <c r="AM185" s="507"/>
      <c r="AN185" s="507"/>
      <c r="AO185" s="507"/>
      <c r="AP185" s="507"/>
      <c r="AQ185" s="563"/>
      <c r="AR185" s="563"/>
      <c r="AS185" s="507"/>
      <c r="AT185" s="507"/>
      <c r="AU185" s="507"/>
      <c r="AV185" s="507"/>
      <c r="AW185" s="507"/>
      <c r="AX185" s="507"/>
      <c r="AY185" s="507"/>
      <c r="AZ185" s="507"/>
      <c r="BA185" s="507"/>
      <c r="BB185" s="507"/>
      <c r="BC185" s="507"/>
      <c r="BD185" s="507"/>
      <c r="BE185" s="507"/>
      <c r="BF185" s="507"/>
      <c r="BG185" s="507"/>
      <c r="BH185" s="507"/>
      <c r="BI185" s="507"/>
      <c r="BJ185" s="507"/>
      <c r="BK185" s="507"/>
      <c r="BL185" s="507"/>
      <c r="BM185" s="507"/>
    </row>
    <row r="186" spans="1:65" ht="27" customHeight="1" x14ac:dyDescent="0.2">
      <c r="A186" s="564"/>
      <c r="B186" s="507"/>
      <c r="C186" s="507"/>
      <c r="D186" s="507"/>
      <c r="E186" s="507"/>
      <c r="F186" s="507"/>
      <c r="G186" s="507"/>
      <c r="H186" s="506"/>
      <c r="I186" s="506"/>
      <c r="J186" s="506"/>
      <c r="K186" s="506"/>
      <c r="L186" s="506"/>
      <c r="M186" s="506"/>
      <c r="N186" s="506"/>
      <c r="O186" s="506"/>
      <c r="P186" s="557"/>
      <c r="Q186" s="506"/>
      <c r="R186" s="741"/>
      <c r="S186" s="506"/>
      <c r="T186" s="742"/>
      <c r="U186" s="506"/>
      <c r="V186" s="743"/>
      <c r="W186" s="506"/>
      <c r="X186" s="742"/>
      <c r="Y186" s="557"/>
      <c r="Z186" s="556"/>
      <c r="AA186" s="507"/>
      <c r="AB186" s="507"/>
      <c r="AC186" s="507"/>
      <c r="AD186" s="507"/>
      <c r="AE186" s="507"/>
      <c r="AF186" s="507"/>
      <c r="AG186" s="507"/>
      <c r="AH186" s="507"/>
      <c r="AI186" s="507"/>
      <c r="AJ186" s="507"/>
      <c r="AK186" s="507"/>
      <c r="AL186" s="507"/>
      <c r="AM186" s="507"/>
      <c r="AN186" s="507"/>
      <c r="AO186" s="507"/>
      <c r="AP186" s="507"/>
      <c r="AQ186" s="563"/>
      <c r="AR186" s="563"/>
      <c r="AS186" s="507"/>
      <c r="AT186" s="507"/>
      <c r="AU186" s="507"/>
      <c r="AV186" s="507"/>
      <c r="AW186" s="507"/>
      <c r="AX186" s="507"/>
      <c r="AY186" s="507"/>
      <c r="AZ186" s="507"/>
      <c r="BA186" s="507"/>
      <c r="BB186" s="507"/>
      <c r="BC186" s="507"/>
      <c r="BD186" s="507"/>
      <c r="BE186" s="507"/>
      <c r="BF186" s="507"/>
      <c r="BG186" s="507"/>
      <c r="BH186" s="507"/>
      <c r="BI186" s="507"/>
      <c r="BJ186" s="507"/>
      <c r="BK186" s="507"/>
      <c r="BL186" s="507"/>
      <c r="BM186" s="507"/>
    </row>
    <row r="187" spans="1:65" ht="27" customHeight="1" x14ac:dyDescent="0.2">
      <c r="A187" s="564"/>
      <c r="B187" s="507"/>
      <c r="C187" s="507"/>
      <c r="D187" s="507"/>
      <c r="E187" s="507"/>
      <c r="F187" s="507"/>
      <c r="G187" s="507"/>
      <c r="H187" s="506"/>
      <c r="I187" s="506"/>
      <c r="J187" s="506"/>
      <c r="K187" s="506"/>
      <c r="L187" s="506"/>
      <c r="M187" s="506"/>
      <c r="N187" s="506"/>
      <c r="O187" s="506"/>
      <c r="P187" s="557"/>
      <c r="Q187" s="506"/>
      <c r="R187" s="741"/>
      <c r="S187" s="506"/>
      <c r="T187" s="742"/>
      <c r="U187" s="506"/>
      <c r="V187" s="743"/>
      <c r="W187" s="506"/>
      <c r="X187" s="742"/>
      <c r="Y187" s="557"/>
      <c r="Z187" s="556"/>
      <c r="AA187" s="507"/>
      <c r="AB187" s="507"/>
      <c r="AC187" s="507"/>
      <c r="AD187" s="507"/>
      <c r="AE187" s="507"/>
      <c r="AF187" s="507"/>
      <c r="AG187" s="507"/>
      <c r="AH187" s="507"/>
      <c r="AI187" s="507"/>
      <c r="AJ187" s="507"/>
      <c r="AK187" s="507"/>
      <c r="AL187" s="507"/>
      <c r="AM187" s="507"/>
      <c r="AN187" s="507"/>
      <c r="AO187" s="507"/>
      <c r="AP187" s="507"/>
      <c r="AQ187" s="563"/>
      <c r="AR187" s="563"/>
      <c r="AS187" s="507"/>
      <c r="AT187" s="507"/>
      <c r="AU187" s="507"/>
      <c r="AV187" s="507"/>
      <c r="AW187" s="507"/>
      <c r="AX187" s="507"/>
      <c r="AY187" s="507"/>
      <c r="AZ187" s="507"/>
      <c r="BA187" s="507"/>
      <c r="BB187" s="507"/>
      <c r="BC187" s="507"/>
      <c r="BD187" s="507"/>
      <c r="BE187" s="507"/>
      <c r="BF187" s="507"/>
      <c r="BG187" s="507"/>
      <c r="BH187" s="507"/>
      <c r="BI187" s="507"/>
      <c r="BJ187" s="507"/>
      <c r="BK187" s="507"/>
      <c r="BL187" s="507"/>
      <c r="BM187" s="507"/>
    </row>
    <row r="188" spans="1:65" ht="27" customHeight="1" x14ac:dyDescent="0.2">
      <c r="A188" s="564"/>
      <c r="B188" s="507"/>
      <c r="C188" s="507"/>
      <c r="D188" s="507"/>
      <c r="E188" s="507"/>
      <c r="F188" s="507"/>
      <c r="G188" s="507"/>
      <c r="H188" s="506"/>
      <c r="I188" s="506"/>
      <c r="J188" s="506"/>
      <c r="K188" s="506"/>
      <c r="L188" s="506"/>
      <c r="M188" s="506"/>
      <c r="N188" s="506"/>
      <c r="O188" s="506"/>
      <c r="P188" s="557"/>
      <c r="Q188" s="506"/>
      <c r="R188" s="741"/>
      <c r="S188" s="506"/>
      <c r="T188" s="742"/>
      <c r="U188" s="506"/>
      <c r="V188" s="743"/>
      <c r="W188" s="506"/>
      <c r="X188" s="742"/>
      <c r="Y188" s="557"/>
      <c r="Z188" s="556"/>
      <c r="AA188" s="507"/>
      <c r="AB188" s="507"/>
      <c r="AC188" s="507"/>
      <c r="AD188" s="507"/>
      <c r="AE188" s="507"/>
      <c r="AF188" s="507"/>
      <c r="AG188" s="507"/>
      <c r="AH188" s="507"/>
      <c r="AI188" s="507"/>
      <c r="AJ188" s="507"/>
      <c r="AK188" s="507"/>
      <c r="AL188" s="507"/>
      <c r="AM188" s="507"/>
      <c r="AN188" s="507"/>
      <c r="AO188" s="507"/>
      <c r="AP188" s="507"/>
      <c r="AQ188" s="563"/>
      <c r="AR188" s="563"/>
      <c r="AS188" s="507"/>
      <c r="AT188" s="507"/>
      <c r="AU188" s="507"/>
      <c r="AV188" s="507"/>
      <c r="AW188" s="507"/>
      <c r="AX188" s="507"/>
      <c r="AY188" s="507"/>
      <c r="AZ188" s="507"/>
      <c r="BA188" s="507"/>
      <c r="BB188" s="507"/>
      <c r="BC188" s="507"/>
      <c r="BD188" s="507"/>
      <c r="BE188" s="507"/>
      <c r="BF188" s="507"/>
      <c r="BG188" s="507"/>
      <c r="BH188" s="507"/>
      <c r="BI188" s="507"/>
      <c r="BJ188" s="507"/>
      <c r="BK188" s="507"/>
      <c r="BL188" s="507"/>
      <c r="BM188" s="507"/>
    </row>
    <row r="189" spans="1:65" ht="27" customHeight="1" x14ac:dyDescent="0.2">
      <c r="A189" s="564"/>
      <c r="B189" s="507"/>
      <c r="C189" s="507"/>
      <c r="D189" s="507"/>
      <c r="E189" s="507"/>
      <c r="F189" s="507"/>
      <c r="G189" s="507"/>
      <c r="H189" s="506"/>
      <c r="I189" s="506"/>
      <c r="J189" s="506"/>
      <c r="K189" s="506"/>
      <c r="L189" s="506"/>
      <c r="M189" s="506"/>
      <c r="N189" s="506"/>
      <c r="O189" s="506"/>
      <c r="P189" s="557"/>
      <c r="Q189" s="506"/>
      <c r="R189" s="741"/>
      <c r="S189" s="506"/>
      <c r="T189" s="742"/>
      <c r="U189" s="506"/>
      <c r="V189" s="743"/>
      <c r="W189" s="506"/>
      <c r="X189" s="742"/>
      <c r="Y189" s="557"/>
      <c r="Z189" s="556"/>
      <c r="AA189" s="507"/>
      <c r="AB189" s="507"/>
      <c r="AC189" s="507"/>
      <c r="AD189" s="507"/>
      <c r="AE189" s="507"/>
      <c r="AF189" s="507"/>
      <c r="AG189" s="507"/>
      <c r="AH189" s="507"/>
      <c r="AI189" s="507"/>
      <c r="AJ189" s="507"/>
      <c r="AK189" s="507"/>
      <c r="AL189" s="507"/>
      <c r="AM189" s="507"/>
      <c r="AN189" s="507"/>
      <c r="AO189" s="507"/>
      <c r="AP189" s="507"/>
      <c r="AQ189" s="563"/>
      <c r="AR189" s="563"/>
      <c r="AS189" s="507"/>
      <c r="AT189" s="507"/>
      <c r="AU189" s="507"/>
      <c r="AV189" s="507"/>
      <c r="AW189" s="507"/>
      <c r="AX189" s="507"/>
      <c r="AY189" s="507"/>
      <c r="AZ189" s="507"/>
      <c r="BA189" s="507"/>
      <c r="BB189" s="507"/>
      <c r="BC189" s="507"/>
      <c r="BD189" s="507"/>
      <c r="BE189" s="507"/>
      <c r="BF189" s="507"/>
      <c r="BG189" s="507"/>
      <c r="BH189" s="507"/>
      <c r="BI189" s="507"/>
      <c r="BJ189" s="507"/>
      <c r="BK189" s="507"/>
      <c r="BL189" s="507"/>
      <c r="BM189" s="507"/>
    </row>
    <row r="190" spans="1:65" ht="27" customHeight="1" x14ac:dyDescent="0.2">
      <c r="A190" s="564"/>
      <c r="B190" s="507"/>
      <c r="C190" s="507"/>
      <c r="D190" s="507"/>
      <c r="E190" s="507"/>
      <c r="F190" s="507"/>
      <c r="G190" s="507"/>
      <c r="H190" s="506"/>
      <c r="I190" s="506"/>
      <c r="J190" s="506"/>
      <c r="K190" s="506"/>
      <c r="L190" s="506"/>
      <c r="M190" s="506"/>
      <c r="N190" s="506"/>
      <c r="O190" s="506"/>
      <c r="P190" s="557"/>
      <c r="Q190" s="506"/>
      <c r="R190" s="741"/>
      <c r="S190" s="506"/>
      <c r="T190" s="742"/>
      <c r="U190" s="506"/>
      <c r="V190" s="743"/>
      <c r="W190" s="506"/>
      <c r="X190" s="742"/>
      <c r="Y190" s="557"/>
      <c r="Z190" s="556"/>
      <c r="AA190" s="507"/>
      <c r="AB190" s="507"/>
      <c r="AC190" s="507"/>
      <c r="AD190" s="507"/>
      <c r="AE190" s="507"/>
      <c r="AF190" s="507"/>
      <c r="AG190" s="507"/>
      <c r="AH190" s="507"/>
      <c r="AI190" s="507"/>
      <c r="AJ190" s="507"/>
      <c r="AK190" s="507"/>
      <c r="AL190" s="507"/>
      <c r="AM190" s="507"/>
      <c r="AN190" s="507"/>
      <c r="AO190" s="507"/>
      <c r="AP190" s="507"/>
      <c r="AQ190" s="563"/>
      <c r="AR190" s="563"/>
      <c r="AS190" s="507"/>
      <c r="AT190" s="507"/>
      <c r="AU190" s="507"/>
      <c r="AV190" s="507"/>
      <c r="AW190" s="507"/>
      <c r="AX190" s="507"/>
      <c r="AY190" s="507"/>
      <c r="AZ190" s="507"/>
      <c r="BA190" s="507"/>
      <c r="BB190" s="507"/>
      <c r="BC190" s="507"/>
      <c r="BD190" s="507"/>
      <c r="BE190" s="507"/>
      <c r="BF190" s="507"/>
      <c r="BG190" s="507"/>
      <c r="BH190" s="507"/>
      <c r="BI190" s="507"/>
      <c r="BJ190" s="507"/>
      <c r="BK190" s="507"/>
      <c r="BL190" s="507"/>
      <c r="BM190" s="507"/>
    </row>
    <row r="191" spans="1:65" ht="27" customHeight="1" x14ac:dyDescent="0.2">
      <c r="A191" s="564"/>
      <c r="B191" s="507"/>
      <c r="C191" s="507"/>
      <c r="D191" s="507"/>
      <c r="E191" s="507"/>
      <c r="F191" s="507"/>
      <c r="G191" s="507"/>
      <c r="H191" s="506"/>
      <c r="I191" s="506"/>
      <c r="J191" s="506"/>
      <c r="K191" s="506"/>
      <c r="L191" s="506"/>
      <c r="M191" s="506"/>
      <c r="N191" s="506"/>
      <c r="O191" s="506"/>
      <c r="P191" s="557"/>
      <c r="Q191" s="506"/>
      <c r="R191" s="741"/>
      <c r="S191" s="506"/>
      <c r="T191" s="742"/>
      <c r="U191" s="506"/>
      <c r="V191" s="743"/>
      <c r="W191" s="506"/>
      <c r="X191" s="742"/>
      <c r="Y191" s="557"/>
      <c r="Z191" s="556"/>
      <c r="AA191" s="507"/>
      <c r="AB191" s="507"/>
      <c r="AC191" s="507"/>
      <c r="AD191" s="507"/>
      <c r="AE191" s="507"/>
      <c r="AF191" s="507"/>
      <c r="AG191" s="507"/>
      <c r="AH191" s="507"/>
      <c r="AI191" s="507"/>
      <c r="AJ191" s="507"/>
      <c r="AK191" s="507"/>
      <c r="AL191" s="507"/>
      <c r="AM191" s="507"/>
      <c r="AN191" s="507"/>
      <c r="AO191" s="507"/>
      <c r="AP191" s="507"/>
      <c r="AQ191" s="563"/>
      <c r="AR191" s="563"/>
      <c r="AS191" s="507"/>
      <c r="AT191" s="507"/>
      <c r="AU191" s="507"/>
      <c r="AV191" s="507"/>
      <c r="AW191" s="507"/>
      <c r="AX191" s="507"/>
      <c r="AY191" s="507"/>
      <c r="AZ191" s="507"/>
      <c r="BA191" s="507"/>
      <c r="BB191" s="507"/>
      <c r="BC191" s="507"/>
      <c r="BD191" s="507"/>
      <c r="BE191" s="507"/>
      <c r="BF191" s="507"/>
      <c r="BG191" s="507"/>
      <c r="BH191" s="507"/>
      <c r="BI191" s="507"/>
      <c r="BJ191" s="507"/>
      <c r="BK191" s="507"/>
      <c r="BL191" s="507"/>
      <c r="BM191" s="507"/>
    </row>
    <row r="192" spans="1:65" ht="27" customHeight="1" x14ac:dyDescent="0.2">
      <c r="A192" s="564"/>
      <c r="B192" s="507"/>
      <c r="C192" s="507"/>
      <c r="D192" s="507"/>
      <c r="E192" s="507"/>
      <c r="F192" s="507"/>
      <c r="G192" s="507"/>
      <c r="H192" s="506"/>
      <c r="I192" s="506"/>
      <c r="J192" s="506"/>
      <c r="K192" s="506"/>
      <c r="L192" s="506"/>
      <c r="M192" s="506"/>
      <c r="N192" s="506"/>
      <c r="O192" s="506"/>
      <c r="P192" s="557"/>
      <c r="Q192" s="506"/>
      <c r="R192" s="741"/>
      <c r="S192" s="506"/>
      <c r="T192" s="742"/>
      <c r="U192" s="506"/>
      <c r="V192" s="743"/>
      <c r="W192" s="506"/>
      <c r="X192" s="742"/>
      <c r="Y192" s="557"/>
      <c r="Z192" s="556"/>
      <c r="AA192" s="507"/>
      <c r="AB192" s="507"/>
      <c r="AC192" s="507"/>
      <c r="AD192" s="507"/>
      <c r="AE192" s="507"/>
      <c r="AF192" s="507"/>
      <c r="AG192" s="507"/>
      <c r="AH192" s="507"/>
      <c r="AI192" s="507"/>
      <c r="AJ192" s="507"/>
      <c r="AK192" s="507"/>
      <c r="AL192" s="507"/>
      <c r="AM192" s="507"/>
      <c r="AN192" s="507"/>
      <c r="AO192" s="507"/>
      <c r="AP192" s="507"/>
      <c r="AQ192" s="563"/>
      <c r="AR192" s="563"/>
      <c r="AS192" s="507"/>
      <c r="AT192" s="507"/>
      <c r="AU192" s="507"/>
      <c r="AV192" s="507"/>
      <c r="AW192" s="507"/>
      <c r="AX192" s="507"/>
      <c r="AY192" s="507"/>
      <c r="AZ192" s="507"/>
      <c r="BA192" s="507"/>
      <c r="BB192" s="507"/>
      <c r="BC192" s="507"/>
      <c r="BD192" s="507"/>
      <c r="BE192" s="507"/>
      <c r="BF192" s="507"/>
      <c r="BG192" s="507"/>
      <c r="BH192" s="507"/>
      <c r="BI192" s="507"/>
      <c r="BJ192" s="507"/>
      <c r="BK192" s="507"/>
      <c r="BL192" s="507"/>
      <c r="BM192" s="507"/>
    </row>
    <row r="193" spans="1:65" ht="27" customHeight="1" x14ac:dyDescent="0.2">
      <c r="A193" s="564"/>
      <c r="B193" s="507"/>
      <c r="C193" s="507"/>
      <c r="D193" s="507"/>
      <c r="E193" s="507"/>
      <c r="F193" s="507"/>
      <c r="G193" s="507"/>
      <c r="H193" s="506"/>
      <c r="I193" s="506"/>
      <c r="J193" s="506"/>
      <c r="K193" s="506"/>
      <c r="L193" s="506"/>
      <c r="M193" s="506"/>
      <c r="N193" s="506"/>
      <c r="O193" s="506"/>
      <c r="P193" s="557"/>
      <c r="Q193" s="506"/>
      <c r="R193" s="741"/>
      <c r="S193" s="506"/>
      <c r="T193" s="742"/>
      <c r="U193" s="506"/>
      <c r="V193" s="743"/>
      <c r="W193" s="506"/>
      <c r="X193" s="742"/>
      <c r="Y193" s="557"/>
      <c r="Z193" s="556"/>
      <c r="AA193" s="507"/>
      <c r="AB193" s="507"/>
      <c r="AC193" s="507"/>
      <c r="AD193" s="507"/>
      <c r="AE193" s="507"/>
      <c r="AF193" s="507"/>
      <c r="AG193" s="507"/>
      <c r="AH193" s="507"/>
      <c r="AI193" s="507"/>
      <c r="AJ193" s="507"/>
      <c r="AK193" s="507"/>
      <c r="AL193" s="507"/>
      <c r="AM193" s="507"/>
      <c r="AN193" s="507"/>
      <c r="AO193" s="507"/>
      <c r="AP193" s="507"/>
      <c r="AQ193" s="563"/>
      <c r="AR193" s="563"/>
      <c r="AS193" s="507"/>
      <c r="AT193" s="507"/>
      <c r="AU193" s="507"/>
      <c r="AV193" s="507"/>
      <c r="AW193" s="507"/>
      <c r="AX193" s="507"/>
      <c r="AY193" s="507"/>
      <c r="AZ193" s="507"/>
      <c r="BA193" s="507"/>
      <c r="BB193" s="507"/>
      <c r="BC193" s="507"/>
      <c r="BD193" s="507"/>
      <c r="BE193" s="507"/>
      <c r="BF193" s="507"/>
      <c r="BG193" s="507"/>
      <c r="BH193" s="507"/>
      <c r="BI193" s="507"/>
      <c r="BJ193" s="507"/>
      <c r="BK193" s="507"/>
      <c r="BL193" s="507"/>
      <c r="BM193" s="507"/>
    </row>
    <row r="194" spans="1:65" ht="27" customHeight="1" x14ac:dyDescent="0.2">
      <c r="A194" s="564"/>
      <c r="B194" s="507"/>
      <c r="C194" s="507"/>
      <c r="D194" s="507"/>
      <c r="E194" s="507"/>
      <c r="F194" s="507"/>
      <c r="G194" s="507"/>
      <c r="H194" s="506"/>
      <c r="I194" s="506"/>
      <c r="J194" s="506"/>
      <c r="K194" s="506"/>
      <c r="L194" s="506"/>
      <c r="M194" s="506"/>
      <c r="N194" s="506"/>
      <c r="O194" s="506"/>
      <c r="P194" s="557"/>
      <c r="Q194" s="506"/>
      <c r="R194" s="741"/>
      <c r="S194" s="506"/>
      <c r="T194" s="742"/>
      <c r="U194" s="506"/>
      <c r="V194" s="743"/>
      <c r="W194" s="506"/>
      <c r="X194" s="742"/>
      <c r="Y194" s="557"/>
      <c r="Z194" s="556"/>
      <c r="AA194" s="507"/>
      <c r="AB194" s="507"/>
      <c r="AC194" s="507"/>
      <c r="AD194" s="507"/>
      <c r="AE194" s="507"/>
      <c r="AF194" s="507"/>
      <c r="AG194" s="507"/>
      <c r="AH194" s="507"/>
      <c r="AI194" s="507"/>
      <c r="AJ194" s="507"/>
      <c r="AK194" s="507"/>
      <c r="AL194" s="507"/>
      <c r="AM194" s="507"/>
      <c r="AN194" s="507"/>
      <c r="AO194" s="507"/>
      <c r="AP194" s="507"/>
      <c r="AQ194" s="563"/>
      <c r="AR194" s="563"/>
      <c r="AS194" s="507"/>
      <c r="AT194" s="507"/>
      <c r="AU194" s="507"/>
      <c r="AV194" s="507"/>
      <c r="AW194" s="507"/>
      <c r="AX194" s="507"/>
      <c r="AY194" s="507"/>
      <c r="AZ194" s="507"/>
      <c r="BA194" s="507"/>
      <c r="BB194" s="507"/>
      <c r="BC194" s="507"/>
      <c r="BD194" s="507"/>
      <c r="BE194" s="507"/>
      <c r="BF194" s="507"/>
      <c r="BG194" s="507"/>
      <c r="BH194" s="507"/>
      <c r="BI194" s="507"/>
      <c r="BJ194" s="507"/>
      <c r="BK194" s="507"/>
      <c r="BL194" s="507"/>
      <c r="BM194" s="507"/>
    </row>
    <row r="195" spans="1:65" ht="27" customHeight="1" x14ac:dyDescent="0.2">
      <c r="A195" s="564"/>
      <c r="B195" s="507"/>
      <c r="C195" s="507"/>
      <c r="D195" s="507"/>
      <c r="E195" s="507"/>
      <c r="F195" s="507"/>
      <c r="G195" s="507"/>
      <c r="H195" s="506"/>
      <c r="I195" s="506"/>
      <c r="J195" s="506"/>
      <c r="K195" s="506"/>
      <c r="L195" s="506"/>
      <c r="M195" s="506"/>
      <c r="N195" s="506"/>
      <c r="O195" s="506"/>
      <c r="P195" s="557"/>
      <c r="Q195" s="506"/>
      <c r="R195" s="741"/>
      <c r="S195" s="506"/>
      <c r="T195" s="742"/>
      <c r="U195" s="506"/>
      <c r="V195" s="743"/>
      <c r="W195" s="506"/>
      <c r="X195" s="742"/>
      <c r="Y195" s="557"/>
      <c r="Z195" s="556"/>
      <c r="AA195" s="507"/>
      <c r="AB195" s="507"/>
      <c r="AC195" s="507"/>
      <c r="AD195" s="507"/>
      <c r="AE195" s="507"/>
      <c r="AF195" s="507"/>
      <c r="AG195" s="507"/>
      <c r="AH195" s="507"/>
      <c r="AI195" s="507"/>
      <c r="AJ195" s="507"/>
      <c r="AK195" s="507"/>
      <c r="AL195" s="507"/>
      <c r="AM195" s="507"/>
      <c r="AN195" s="507"/>
      <c r="AO195" s="507"/>
      <c r="AP195" s="507"/>
      <c r="AQ195" s="563"/>
      <c r="AR195" s="563"/>
      <c r="AS195" s="507"/>
      <c r="AT195" s="507"/>
      <c r="AU195" s="507"/>
      <c r="AV195" s="507"/>
      <c r="AW195" s="507"/>
      <c r="AX195" s="507"/>
      <c r="AY195" s="507"/>
      <c r="AZ195" s="507"/>
      <c r="BA195" s="507"/>
      <c r="BB195" s="507"/>
      <c r="BC195" s="507"/>
      <c r="BD195" s="507"/>
      <c r="BE195" s="507"/>
      <c r="BF195" s="507"/>
      <c r="BG195" s="507"/>
      <c r="BH195" s="507"/>
      <c r="BI195" s="507"/>
      <c r="BJ195" s="507"/>
      <c r="BK195" s="507"/>
      <c r="BL195" s="507"/>
      <c r="BM195" s="507"/>
    </row>
    <row r="196" spans="1:65" ht="27" customHeight="1" x14ac:dyDescent="0.2">
      <c r="A196" s="564"/>
      <c r="B196" s="507"/>
      <c r="C196" s="507"/>
      <c r="D196" s="507"/>
      <c r="E196" s="507"/>
      <c r="F196" s="507"/>
      <c r="G196" s="507"/>
      <c r="H196" s="506"/>
      <c r="I196" s="506"/>
      <c r="J196" s="506"/>
      <c r="K196" s="506"/>
      <c r="L196" s="506"/>
      <c r="M196" s="506"/>
      <c r="N196" s="506"/>
      <c r="O196" s="506"/>
      <c r="P196" s="557"/>
      <c r="Q196" s="506"/>
      <c r="R196" s="741"/>
      <c r="S196" s="506"/>
      <c r="T196" s="742"/>
      <c r="U196" s="506"/>
      <c r="V196" s="743"/>
      <c r="W196" s="506"/>
      <c r="X196" s="742"/>
      <c r="Y196" s="557"/>
      <c r="Z196" s="556"/>
      <c r="AA196" s="507"/>
      <c r="AB196" s="507"/>
      <c r="AC196" s="507"/>
      <c r="AD196" s="507"/>
      <c r="AE196" s="507"/>
      <c r="AF196" s="507"/>
      <c r="AG196" s="507"/>
      <c r="AH196" s="507"/>
      <c r="AI196" s="507"/>
      <c r="AJ196" s="507"/>
      <c r="AK196" s="507"/>
      <c r="AL196" s="507"/>
      <c r="AM196" s="507"/>
      <c r="AN196" s="507"/>
      <c r="AO196" s="507"/>
      <c r="AP196" s="507"/>
      <c r="AQ196" s="563"/>
      <c r="AR196" s="563"/>
      <c r="AS196" s="507"/>
      <c r="AT196" s="507"/>
      <c r="AU196" s="507"/>
      <c r="AV196" s="507"/>
      <c r="AW196" s="507"/>
      <c r="AX196" s="507"/>
      <c r="AY196" s="507"/>
      <c r="AZ196" s="507"/>
      <c r="BA196" s="507"/>
      <c r="BB196" s="507"/>
      <c r="BC196" s="507"/>
      <c r="BD196" s="507"/>
      <c r="BE196" s="507"/>
      <c r="BF196" s="507"/>
      <c r="BG196" s="507"/>
      <c r="BH196" s="507"/>
      <c r="BI196" s="507"/>
      <c r="BJ196" s="507"/>
      <c r="BK196" s="507"/>
      <c r="BL196" s="507"/>
      <c r="BM196" s="507"/>
    </row>
    <row r="197" spans="1:65" ht="27" customHeight="1" x14ac:dyDescent="0.2">
      <c r="A197" s="564"/>
      <c r="B197" s="507"/>
      <c r="C197" s="507"/>
      <c r="D197" s="507"/>
      <c r="E197" s="507"/>
      <c r="F197" s="507"/>
      <c r="G197" s="507"/>
      <c r="H197" s="506"/>
      <c r="I197" s="506"/>
      <c r="J197" s="506"/>
      <c r="K197" s="506"/>
      <c r="L197" s="506"/>
      <c r="M197" s="506"/>
      <c r="N197" s="506"/>
      <c r="O197" s="506"/>
      <c r="P197" s="557"/>
      <c r="Q197" s="506"/>
      <c r="R197" s="741"/>
      <c r="S197" s="506"/>
      <c r="T197" s="742"/>
      <c r="U197" s="506"/>
      <c r="V197" s="743"/>
      <c r="W197" s="506"/>
      <c r="X197" s="742"/>
      <c r="Y197" s="557"/>
      <c r="Z197" s="556"/>
      <c r="AA197" s="507"/>
      <c r="AB197" s="507"/>
      <c r="AC197" s="507"/>
      <c r="AD197" s="507"/>
      <c r="AE197" s="507"/>
      <c r="AF197" s="507"/>
      <c r="AG197" s="507"/>
      <c r="AH197" s="507"/>
      <c r="AI197" s="507"/>
      <c r="AJ197" s="507"/>
      <c r="AK197" s="507"/>
      <c r="AL197" s="507"/>
      <c r="AM197" s="507"/>
      <c r="AN197" s="507"/>
      <c r="AO197" s="507"/>
      <c r="AP197" s="507"/>
      <c r="AQ197" s="563"/>
      <c r="AR197" s="563"/>
      <c r="AS197" s="507"/>
      <c r="AT197" s="507"/>
      <c r="AU197" s="507"/>
      <c r="AV197" s="507"/>
      <c r="AW197" s="507"/>
      <c r="AX197" s="507"/>
      <c r="AY197" s="507"/>
      <c r="AZ197" s="507"/>
      <c r="BA197" s="507"/>
      <c r="BB197" s="507"/>
      <c r="BC197" s="507"/>
      <c r="BD197" s="507"/>
      <c r="BE197" s="507"/>
      <c r="BF197" s="507"/>
      <c r="BG197" s="507"/>
      <c r="BH197" s="507"/>
      <c r="BI197" s="507"/>
      <c r="BJ197" s="507"/>
      <c r="BK197" s="507"/>
      <c r="BL197" s="507"/>
      <c r="BM197" s="507"/>
    </row>
    <row r="198" spans="1:65" ht="27" customHeight="1" x14ac:dyDescent="0.2">
      <c r="A198" s="564"/>
      <c r="B198" s="507"/>
      <c r="C198" s="507"/>
      <c r="D198" s="507"/>
      <c r="E198" s="507"/>
      <c r="F198" s="507"/>
      <c r="G198" s="507"/>
      <c r="H198" s="506"/>
      <c r="I198" s="506"/>
      <c r="J198" s="506"/>
      <c r="K198" s="506"/>
      <c r="L198" s="506"/>
      <c r="M198" s="506"/>
      <c r="N198" s="506"/>
      <c r="O198" s="506"/>
      <c r="P198" s="557"/>
      <c r="Q198" s="506"/>
      <c r="R198" s="741"/>
      <c r="S198" s="506"/>
      <c r="T198" s="742"/>
      <c r="U198" s="506"/>
      <c r="V198" s="743"/>
      <c r="W198" s="506"/>
      <c r="X198" s="742"/>
      <c r="Y198" s="557"/>
      <c r="Z198" s="556"/>
      <c r="AA198" s="507"/>
      <c r="AB198" s="507"/>
      <c r="AC198" s="507"/>
      <c r="AD198" s="507"/>
      <c r="AE198" s="507"/>
      <c r="AF198" s="507"/>
      <c r="AG198" s="507"/>
      <c r="AH198" s="507"/>
      <c r="AI198" s="507"/>
      <c r="AJ198" s="507"/>
      <c r="AK198" s="507"/>
      <c r="AL198" s="507"/>
      <c r="AM198" s="507"/>
      <c r="AN198" s="507"/>
      <c r="AO198" s="507"/>
      <c r="AP198" s="507"/>
      <c r="AQ198" s="563"/>
      <c r="AR198" s="563"/>
      <c r="AS198" s="507"/>
      <c r="AT198" s="507"/>
      <c r="AU198" s="507"/>
      <c r="AV198" s="507"/>
      <c r="AW198" s="507"/>
      <c r="AX198" s="507"/>
      <c r="AY198" s="507"/>
      <c r="AZ198" s="507"/>
      <c r="BA198" s="507"/>
      <c r="BB198" s="507"/>
      <c r="BC198" s="507"/>
      <c r="BD198" s="507"/>
      <c r="BE198" s="507"/>
      <c r="BF198" s="507"/>
      <c r="BG198" s="507"/>
      <c r="BH198" s="507"/>
      <c r="BI198" s="507"/>
      <c r="BJ198" s="507"/>
      <c r="BK198" s="507"/>
      <c r="BL198" s="507"/>
      <c r="BM198" s="507"/>
    </row>
    <row r="199" spans="1:65" ht="27" customHeight="1" x14ac:dyDescent="0.2">
      <c r="A199" s="564"/>
      <c r="B199" s="507"/>
      <c r="C199" s="507"/>
      <c r="D199" s="507"/>
      <c r="E199" s="507"/>
      <c r="F199" s="507"/>
      <c r="G199" s="507"/>
      <c r="H199" s="506"/>
      <c r="I199" s="506"/>
      <c r="J199" s="506"/>
      <c r="K199" s="506"/>
      <c r="L199" s="506"/>
      <c r="M199" s="506"/>
      <c r="N199" s="506"/>
      <c r="O199" s="506"/>
      <c r="P199" s="557"/>
      <c r="Q199" s="506"/>
      <c r="R199" s="741"/>
      <c r="S199" s="506"/>
      <c r="T199" s="742"/>
      <c r="U199" s="506"/>
      <c r="V199" s="743"/>
      <c r="W199" s="506"/>
      <c r="X199" s="742"/>
      <c r="Y199" s="557"/>
      <c r="Z199" s="556"/>
      <c r="AA199" s="507"/>
      <c r="AB199" s="507"/>
      <c r="AC199" s="507"/>
      <c r="AD199" s="507"/>
      <c r="AE199" s="507"/>
      <c r="AF199" s="507"/>
      <c r="AG199" s="507"/>
      <c r="AH199" s="507"/>
      <c r="AI199" s="507"/>
      <c r="AJ199" s="507"/>
      <c r="AK199" s="507"/>
      <c r="AL199" s="507"/>
      <c r="AM199" s="507"/>
      <c r="AN199" s="507"/>
      <c r="AO199" s="507"/>
      <c r="AP199" s="507"/>
      <c r="AQ199" s="563"/>
      <c r="AR199" s="563"/>
      <c r="AS199" s="507"/>
      <c r="AT199" s="507"/>
      <c r="AU199" s="507"/>
      <c r="AV199" s="507"/>
      <c r="AW199" s="507"/>
      <c r="AX199" s="507"/>
      <c r="AY199" s="507"/>
      <c r="AZ199" s="507"/>
      <c r="BA199" s="507"/>
      <c r="BB199" s="507"/>
      <c r="BC199" s="507"/>
      <c r="BD199" s="507"/>
      <c r="BE199" s="507"/>
      <c r="BF199" s="507"/>
      <c r="BG199" s="507"/>
      <c r="BH199" s="507"/>
      <c r="BI199" s="507"/>
      <c r="BJ199" s="507"/>
      <c r="BK199" s="507"/>
      <c r="BL199" s="507"/>
      <c r="BM199" s="507"/>
    </row>
    <row r="200" spans="1:65" ht="27" customHeight="1" x14ac:dyDescent="0.2">
      <c r="A200" s="564"/>
      <c r="B200" s="507"/>
      <c r="C200" s="507"/>
      <c r="D200" s="507"/>
      <c r="E200" s="507"/>
      <c r="F200" s="507"/>
      <c r="G200" s="507"/>
      <c r="H200" s="506"/>
      <c r="I200" s="506"/>
      <c r="J200" s="506"/>
      <c r="K200" s="506"/>
      <c r="L200" s="506"/>
      <c r="M200" s="506"/>
      <c r="N200" s="506"/>
      <c r="O200" s="506"/>
      <c r="P200" s="557"/>
      <c r="Q200" s="506"/>
      <c r="R200" s="741"/>
      <c r="S200" s="506"/>
      <c r="T200" s="742"/>
      <c r="U200" s="506"/>
      <c r="V200" s="743"/>
      <c r="W200" s="506"/>
      <c r="X200" s="742"/>
      <c r="Y200" s="557"/>
      <c r="Z200" s="556"/>
      <c r="AA200" s="507"/>
      <c r="AB200" s="507"/>
      <c r="AC200" s="507"/>
      <c r="AD200" s="507"/>
      <c r="AE200" s="507"/>
      <c r="AF200" s="507"/>
      <c r="AG200" s="507"/>
      <c r="AH200" s="507"/>
      <c r="AI200" s="507"/>
      <c r="AJ200" s="507"/>
      <c r="AK200" s="507"/>
      <c r="AL200" s="507"/>
      <c r="AM200" s="507"/>
      <c r="AN200" s="507"/>
      <c r="AO200" s="507"/>
      <c r="AP200" s="507"/>
      <c r="AQ200" s="563"/>
      <c r="AR200" s="563"/>
      <c r="AS200" s="507"/>
      <c r="AT200" s="507"/>
      <c r="AU200" s="507"/>
      <c r="AV200" s="507"/>
      <c r="AW200" s="507"/>
      <c r="AX200" s="507"/>
      <c r="AY200" s="507"/>
      <c r="AZ200" s="507"/>
      <c r="BA200" s="507"/>
      <c r="BB200" s="507"/>
      <c r="BC200" s="507"/>
      <c r="BD200" s="507"/>
      <c r="BE200" s="507"/>
      <c r="BF200" s="507"/>
      <c r="BG200" s="507"/>
      <c r="BH200" s="507"/>
      <c r="BI200" s="507"/>
      <c r="BJ200" s="507"/>
      <c r="BK200" s="507"/>
      <c r="BL200" s="507"/>
      <c r="BM200" s="507"/>
    </row>
    <row r="201" spans="1:65" ht="27" customHeight="1" x14ac:dyDescent="0.2">
      <c r="A201" s="564"/>
      <c r="B201" s="507"/>
      <c r="C201" s="507"/>
      <c r="D201" s="507"/>
      <c r="E201" s="507"/>
      <c r="F201" s="507"/>
      <c r="G201" s="507"/>
      <c r="H201" s="506"/>
      <c r="I201" s="506"/>
      <c r="J201" s="506"/>
      <c r="K201" s="506"/>
      <c r="L201" s="506"/>
      <c r="M201" s="506"/>
      <c r="N201" s="506"/>
      <c r="O201" s="506"/>
      <c r="P201" s="557"/>
      <c r="Q201" s="506"/>
      <c r="R201" s="741"/>
      <c r="S201" s="506"/>
      <c r="T201" s="742"/>
      <c r="U201" s="506"/>
      <c r="V201" s="743"/>
      <c r="W201" s="506"/>
      <c r="X201" s="742"/>
      <c r="Y201" s="557"/>
      <c r="Z201" s="556"/>
      <c r="AA201" s="507"/>
      <c r="AB201" s="507"/>
      <c r="AC201" s="507"/>
      <c r="AD201" s="507"/>
      <c r="AE201" s="507"/>
      <c r="AF201" s="507"/>
      <c r="AG201" s="507"/>
      <c r="AH201" s="507"/>
      <c r="AI201" s="507"/>
      <c r="AJ201" s="507"/>
      <c r="AK201" s="507"/>
      <c r="AL201" s="507"/>
      <c r="AM201" s="507"/>
      <c r="AN201" s="507"/>
      <c r="AO201" s="507"/>
      <c r="AP201" s="507"/>
      <c r="AQ201" s="563"/>
      <c r="AR201" s="563"/>
      <c r="AS201" s="507"/>
      <c r="AT201" s="507"/>
      <c r="AU201" s="507"/>
      <c r="AV201" s="507"/>
      <c r="AW201" s="507"/>
      <c r="AX201" s="507"/>
      <c r="AY201" s="507"/>
      <c r="AZ201" s="507"/>
      <c r="BA201" s="507"/>
      <c r="BB201" s="507"/>
      <c r="BC201" s="507"/>
      <c r="BD201" s="507"/>
      <c r="BE201" s="507"/>
      <c r="BF201" s="507"/>
      <c r="BG201" s="507"/>
      <c r="BH201" s="507"/>
      <c r="BI201" s="507"/>
      <c r="BJ201" s="507"/>
      <c r="BK201" s="507"/>
      <c r="BL201" s="507"/>
      <c r="BM201" s="507"/>
    </row>
    <row r="202" spans="1:65" ht="27" customHeight="1" x14ac:dyDescent="0.2">
      <c r="A202" s="564"/>
      <c r="B202" s="507"/>
      <c r="C202" s="507"/>
      <c r="D202" s="507"/>
      <c r="E202" s="507"/>
      <c r="F202" s="507"/>
      <c r="G202" s="507"/>
      <c r="H202" s="506"/>
      <c r="I202" s="506"/>
      <c r="J202" s="506"/>
      <c r="K202" s="506"/>
      <c r="L202" s="506"/>
      <c r="M202" s="506"/>
      <c r="N202" s="506"/>
      <c r="O202" s="506"/>
      <c r="P202" s="557"/>
      <c r="Q202" s="506"/>
      <c r="R202" s="741"/>
      <c r="S202" s="506"/>
      <c r="T202" s="742"/>
      <c r="U202" s="506"/>
      <c r="V202" s="743"/>
      <c r="W202" s="506"/>
      <c r="X202" s="742"/>
      <c r="Y202" s="557"/>
      <c r="Z202" s="556"/>
      <c r="AA202" s="507"/>
      <c r="AB202" s="507"/>
      <c r="AC202" s="507"/>
      <c r="AD202" s="507"/>
      <c r="AE202" s="507"/>
      <c r="AF202" s="507"/>
      <c r="AG202" s="507"/>
      <c r="AH202" s="507"/>
      <c r="AI202" s="507"/>
      <c r="AJ202" s="507"/>
      <c r="AK202" s="507"/>
      <c r="AL202" s="507"/>
      <c r="AM202" s="507"/>
      <c r="AN202" s="507"/>
      <c r="AO202" s="507"/>
      <c r="AP202" s="507"/>
      <c r="AQ202" s="563"/>
      <c r="AR202" s="563"/>
      <c r="AS202" s="507"/>
      <c r="AT202" s="507"/>
      <c r="AU202" s="507"/>
      <c r="AV202" s="507"/>
      <c r="AW202" s="507"/>
      <c r="AX202" s="507"/>
      <c r="AY202" s="507"/>
      <c r="AZ202" s="507"/>
      <c r="BA202" s="507"/>
      <c r="BB202" s="507"/>
      <c r="BC202" s="507"/>
      <c r="BD202" s="507"/>
      <c r="BE202" s="507"/>
      <c r="BF202" s="507"/>
      <c r="BG202" s="507"/>
      <c r="BH202" s="507"/>
      <c r="BI202" s="507"/>
      <c r="BJ202" s="507"/>
      <c r="BK202" s="507"/>
      <c r="BL202" s="507"/>
      <c r="BM202" s="507"/>
    </row>
    <row r="203" spans="1:65" ht="27" customHeight="1" x14ac:dyDescent="0.2">
      <c r="A203" s="564"/>
      <c r="B203" s="507"/>
      <c r="C203" s="507"/>
      <c r="D203" s="507"/>
      <c r="E203" s="507"/>
      <c r="F203" s="507"/>
      <c r="G203" s="507"/>
      <c r="H203" s="506"/>
      <c r="I203" s="506"/>
      <c r="J203" s="506"/>
      <c r="K203" s="506"/>
      <c r="L203" s="506"/>
      <c r="M203" s="506"/>
      <c r="N203" s="506"/>
      <c r="O203" s="506"/>
      <c r="P203" s="557"/>
      <c r="Q203" s="506"/>
      <c r="R203" s="741"/>
      <c r="S203" s="506"/>
      <c r="T203" s="742"/>
      <c r="U203" s="506"/>
      <c r="V203" s="743"/>
      <c r="W203" s="506"/>
      <c r="X203" s="742"/>
      <c r="Y203" s="557"/>
      <c r="Z203" s="556"/>
      <c r="AA203" s="507"/>
      <c r="AB203" s="507"/>
      <c r="AC203" s="507"/>
      <c r="AD203" s="507"/>
      <c r="AE203" s="507"/>
      <c r="AF203" s="507"/>
      <c r="AG203" s="507"/>
      <c r="AH203" s="507"/>
      <c r="AI203" s="507"/>
      <c r="AJ203" s="507"/>
      <c r="AK203" s="507"/>
      <c r="AL203" s="507"/>
      <c r="AM203" s="507"/>
      <c r="AN203" s="507"/>
      <c r="AO203" s="507"/>
      <c r="AP203" s="507"/>
      <c r="AQ203" s="563"/>
      <c r="AR203" s="563"/>
      <c r="AS203" s="507"/>
      <c r="AT203" s="507"/>
      <c r="AU203" s="507"/>
      <c r="AV203" s="507"/>
      <c r="AW203" s="507"/>
      <c r="AX203" s="507"/>
      <c r="AY203" s="507"/>
      <c r="AZ203" s="507"/>
      <c r="BA203" s="507"/>
      <c r="BB203" s="507"/>
      <c r="BC203" s="507"/>
      <c r="BD203" s="507"/>
      <c r="BE203" s="507"/>
      <c r="BF203" s="507"/>
      <c r="BG203" s="507"/>
      <c r="BH203" s="507"/>
      <c r="BI203" s="507"/>
      <c r="BJ203" s="507"/>
      <c r="BK203" s="507"/>
      <c r="BL203" s="507"/>
      <c r="BM203" s="507"/>
    </row>
    <row r="204" spans="1:65" ht="27" customHeight="1" x14ac:dyDescent="0.2">
      <c r="A204" s="564"/>
      <c r="B204" s="507"/>
      <c r="C204" s="507"/>
      <c r="D204" s="507"/>
      <c r="E204" s="507"/>
      <c r="F204" s="507"/>
      <c r="G204" s="507"/>
      <c r="H204" s="506"/>
      <c r="I204" s="506"/>
      <c r="J204" s="506"/>
      <c r="K204" s="506"/>
      <c r="L204" s="506"/>
      <c r="M204" s="506"/>
      <c r="N204" s="506"/>
      <c r="O204" s="506"/>
      <c r="P204" s="557"/>
      <c r="Q204" s="506"/>
      <c r="R204" s="741"/>
      <c r="S204" s="506"/>
      <c r="T204" s="742"/>
      <c r="U204" s="506"/>
      <c r="V204" s="743"/>
      <c r="W204" s="506"/>
      <c r="X204" s="742"/>
      <c r="Y204" s="557"/>
      <c r="Z204" s="556"/>
      <c r="AA204" s="507"/>
      <c r="AB204" s="507"/>
      <c r="AC204" s="507"/>
      <c r="AD204" s="507"/>
      <c r="AE204" s="507"/>
      <c r="AF204" s="507"/>
      <c r="AG204" s="507"/>
      <c r="AH204" s="507"/>
      <c r="AI204" s="507"/>
      <c r="AJ204" s="507"/>
      <c r="AK204" s="507"/>
      <c r="AL204" s="507"/>
      <c r="AM204" s="507"/>
      <c r="AN204" s="507"/>
      <c r="AO204" s="507"/>
      <c r="AP204" s="507"/>
      <c r="AQ204" s="563"/>
      <c r="AR204" s="563"/>
      <c r="AS204" s="507"/>
      <c r="AT204" s="507"/>
      <c r="AU204" s="507"/>
      <c r="AV204" s="507"/>
      <c r="AW204" s="507"/>
      <c r="AX204" s="507"/>
      <c r="AY204" s="507"/>
      <c r="AZ204" s="507"/>
      <c r="BA204" s="507"/>
      <c r="BB204" s="507"/>
      <c r="BC204" s="507"/>
      <c r="BD204" s="507"/>
      <c r="BE204" s="507"/>
      <c r="BF204" s="507"/>
      <c r="BG204" s="507"/>
      <c r="BH204" s="507"/>
      <c r="BI204" s="507"/>
      <c r="BJ204" s="507"/>
      <c r="BK204" s="507"/>
      <c r="BL204" s="507"/>
      <c r="BM204" s="507"/>
    </row>
    <row r="205" spans="1:65" ht="27" customHeight="1" x14ac:dyDescent="0.2">
      <c r="A205" s="564"/>
      <c r="B205" s="507"/>
      <c r="C205" s="507"/>
      <c r="D205" s="507"/>
      <c r="E205" s="507"/>
      <c r="F205" s="507"/>
      <c r="G205" s="507"/>
      <c r="H205" s="506"/>
      <c r="I205" s="506"/>
      <c r="J205" s="506"/>
      <c r="K205" s="506"/>
      <c r="L205" s="506"/>
      <c r="M205" s="506"/>
      <c r="N205" s="506"/>
      <c r="O205" s="506"/>
      <c r="P205" s="557"/>
      <c r="Q205" s="506"/>
      <c r="R205" s="741"/>
      <c r="S205" s="506"/>
      <c r="T205" s="742"/>
      <c r="U205" s="506"/>
      <c r="V205" s="743"/>
      <c r="W205" s="506"/>
      <c r="X205" s="742"/>
      <c r="Y205" s="557"/>
      <c r="Z205" s="556"/>
      <c r="AA205" s="507"/>
      <c r="AB205" s="507"/>
      <c r="AC205" s="507"/>
      <c r="AD205" s="507"/>
      <c r="AE205" s="507"/>
      <c r="AF205" s="507"/>
      <c r="AG205" s="507"/>
      <c r="AH205" s="507"/>
      <c r="AI205" s="507"/>
      <c r="AJ205" s="507"/>
      <c r="AK205" s="507"/>
      <c r="AL205" s="507"/>
      <c r="AM205" s="507"/>
      <c r="AN205" s="507"/>
      <c r="AO205" s="507"/>
      <c r="AP205" s="507"/>
      <c r="AQ205" s="563"/>
      <c r="AR205" s="563"/>
      <c r="AS205" s="507"/>
      <c r="AT205" s="507"/>
      <c r="AU205" s="507"/>
      <c r="AV205" s="507"/>
      <c r="AW205" s="507"/>
      <c r="AX205" s="507"/>
      <c r="AY205" s="507"/>
      <c r="AZ205" s="507"/>
      <c r="BA205" s="507"/>
      <c r="BB205" s="507"/>
      <c r="BC205" s="507"/>
      <c r="BD205" s="507"/>
      <c r="BE205" s="507"/>
      <c r="BF205" s="507"/>
      <c r="BG205" s="507"/>
      <c r="BH205" s="507"/>
      <c r="BI205" s="507"/>
      <c r="BJ205" s="507"/>
      <c r="BK205" s="507"/>
      <c r="BL205" s="507"/>
      <c r="BM205" s="507"/>
    </row>
    <row r="206" spans="1:65" ht="27" customHeight="1" x14ac:dyDescent="0.2">
      <c r="A206" s="564"/>
      <c r="B206" s="507"/>
      <c r="C206" s="507"/>
      <c r="D206" s="507"/>
      <c r="E206" s="507"/>
      <c r="F206" s="507"/>
      <c r="G206" s="507"/>
      <c r="H206" s="506"/>
      <c r="I206" s="506"/>
      <c r="J206" s="506"/>
      <c r="K206" s="506"/>
      <c r="L206" s="506"/>
      <c r="M206" s="506"/>
      <c r="N206" s="506"/>
      <c r="O206" s="506"/>
      <c r="P206" s="557"/>
      <c r="Q206" s="506"/>
      <c r="R206" s="741"/>
      <c r="S206" s="506"/>
      <c r="T206" s="742"/>
      <c r="U206" s="506"/>
      <c r="V206" s="743"/>
      <c r="W206" s="506"/>
      <c r="X206" s="742"/>
      <c r="Y206" s="557"/>
      <c r="Z206" s="556"/>
      <c r="AA206" s="507"/>
      <c r="AB206" s="507"/>
      <c r="AC206" s="507"/>
      <c r="AD206" s="507"/>
      <c r="AE206" s="507"/>
      <c r="AF206" s="507"/>
      <c r="AG206" s="507"/>
      <c r="AH206" s="507"/>
      <c r="AI206" s="507"/>
      <c r="AJ206" s="507"/>
      <c r="AK206" s="507"/>
      <c r="AL206" s="507"/>
      <c r="AM206" s="507"/>
      <c r="AN206" s="507"/>
      <c r="AO206" s="507"/>
      <c r="AP206" s="507"/>
      <c r="AQ206" s="563"/>
      <c r="AR206" s="563"/>
      <c r="AS206" s="507"/>
      <c r="AT206" s="507"/>
      <c r="AU206" s="507"/>
      <c r="AV206" s="507"/>
      <c r="AW206" s="507"/>
      <c r="AX206" s="507"/>
      <c r="AY206" s="507"/>
      <c r="AZ206" s="507"/>
      <c r="BA206" s="507"/>
      <c r="BB206" s="507"/>
      <c r="BC206" s="507"/>
      <c r="BD206" s="507"/>
      <c r="BE206" s="507"/>
      <c r="BF206" s="507"/>
      <c r="BG206" s="507"/>
      <c r="BH206" s="507"/>
      <c r="BI206" s="507"/>
      <c r="BJ206" s="507"/>
      <c r="BK206" s="507"/>
      <c r="BL206" s="507"/>
      <c r="BM206" s="507"/>
    </row>
    <row r="207" spans="1:65" ht="27" customHeight="1" x14ac:dyDescent="0.2">
      <c r="A207" s="564"/>
      <c r="B207" s="507"/>
      <c r="C207" s="507"/>
      <c r="D207" s="507"/>
      <c r="E207" s="507"/>
      <c r="F207" s="507"/>
      <c r="G207" s="507"/>
      <c r="H207" s="506"/>
      <c r="I207" s="506"/>
      <c r="J207" s="506"/>
      <c r="K207" s="506"/>
      <c r="L207" s="506"/>
      <c r="M207" s="506"/>
      <c r="N207" s="506"/>
      <c r="O207" s="506"/>
      <c r="P207" s="557"/>
      <c r="Q207" s="506"/>
      <c r="R207" s="741"/>
      <c r="S207" s="506"/>
      <c r="T207" s="742"/>
      <c r="U207" s="506"/>
      <c r="V207" s="743"/>
      <c r="W207" s="506"/>
      <c r="X207" s="742"/>
      <c r="Y207" s="557"/>
      <c r="Z207" s="556"/>
      <c r="AA207" s="507"/>
      <c r="AB207" s="507"/>
      <c r="AC207" s="507"/>
      <c r="AD207" s="507"/>
      <c r="AE207" s="507"/>
      <c r="AF207" s="507"/>
      <c r="AG207" s="507"/>
      <c r="AH207" s="507"/>
      <c r="AI207" s="507"/>
      <c r="AJ207" s="507"/>
      <c r="AK207" s="507"/>
      <c r="AL207" s="507"/>
      <c r="AM207" s="507"/>
      <c r="AN207" s="507"/>
      <c r="AO207" s="507"/>
      <c r="AP207" s="507"/>
      <c r="AQ207" s="563"/>
      <c r="AR207" s="563"/>
      <c r="AS207" s="507"/>
      <c r="AT207" s="507"/>
      <c r="AU207" s="507"/>
      <c r="AV207" s="507"/>
      <c r="AW207" s="507"/>
      <c r="AX207" s="507"/>
      <c r="AY207" s="507"/>
      <c r="AZ207" s="507"/>
      <c r="BA207" s="507"/>
      <c r="BB207" s="507"/>
      <c r="BC207" s="507"/>
      <c r="BD207" s="507"/>
      <c r="BE207" s="507"/>
      <c r="BF207" s="507"/>
      <c r="BG207" s="507"/>
      <c r="BH207" s="507"/>
      <c r="BI207" s="507"/>
      <c r="BJ207" s="507"/>
      <c r="BK207" s="507"/>
      <c r="BL207" s="507"/>
      <c r="BM207" s="507"/>
    </row>
    <row r="208" spans="1:65" ht="27" customHeight="1" x14ac:dyDescent="0.2">
      <c r="A208" s="564"/>
      <c r="B208" s="507"/>
      <c r="C208" s="507"/>
      <c r="D208" s="507"/>
      <c r="E208" s="507"/>
      <c r="F208" s="507"/>
      <c r="G208" s="507"/>
      <c r="H208" s="506"/>
      <c r="I208" s="506"/>
      <c r="J208" s="506"/>
      <c r="K208" s="506"/>
      <c r="L208" s="506"/>
      <c r="M208" s="506"/>
      <c r="N208" s="506"/>
      <c r="O208" s="506"/>
      <c r="P208" s="557"/>
      <c r="Q208" s="506"/>
      <c r="R208" s="741"/>
      <c r="S208" s="506"/>
      <c r="T208" s="742"/>
      <c r="U208" s="506"/>
      <c r="V208" s="743"/>
      <c r="W208" s="506"/>
      <c r="X208" s="742"/>
      <c r="Y208" s="557"/>
      <c r="Z208" s="556"/>
      <c r="AA208" s="507"/>
      <c r="AB208" s="507"/>
      <c r="AC208" s="507"/>
      <c r="AD208" s="507"/>
      <c r="AE208" s="507"/>
      <c r="AF208" s="507"/>
      <c r="AG208" s="507"/>
      <c r="AH208" s="507"/>
      <c r="AI208" s="507"/>
      <c r="AJ208" s="507"/>
      <c r="AK208" s="507"/>
      <c r="AL208" s="507"/>
      <c r="AM208" s="507"/>
      <c r="AN208" s="507"/>
      <c r="AO208" s="507"/>
      <c r="AP208" s="507"/>
      <c r="AQ208" s="563"/>
      <c r="AR208" s="563"/>
      <c r="AS208" s="507"/>
      <c r="AT208" s="507"/>
      <c r="AU208" s="507"/>
      <c r="AV208" s="507"/>
      <c r="AW208" s="507"/>
      <c r="AX208" s="507"/>
      <c r="AY208" s="507"/>
      <c r="AZ208" s="507"/>
      <c r="BA208" s="507"/>
      <c r="BB208" s="507"/>
      <c r="BC208" s="507"/>
      <c r="BD208" s="507"/>
      <c r="BE208" s="507"/>
      <c r="BF208" s="507"/>
      <c r="BG208" s="507"/>
      <c r="BH208" s="507"/>
      <c r="BI208" s="507"/>
      <c r="BJ208" s="507"/>
      <c r="BK208" s="507"/>
      <c r="BL208" s="507"/>
      <c r="BM208" s="507"/>
    </row>
    <row r="209" spans="1:65" ht="27" customHeight="1" x14ac:dyDescent="0.2">
      <c r="A209" s="564"/>
      <c r="B209" s="507"/>
      <c r="C209" s="507"/>
      <c r="D209" s="507"/>
      <c r="E209" s="507"/>
      <c r="F209" s="507"/>
      <c r="G209" s="507"/>
      <c r="H209" s="506"/>
      <c r="I209" s="506"/>
      <c r="J209" s="506"/>
      <c r="K209" s="506"/>
      <c r="L209" s="506"/>
      <c r="M209" s="506"/>
      <c r="N209" s="506"/>
      <c r="O209" s="506"/>
      <c r="P209" s="557"/>
      <c r="Q209" s="506"/>
      <c r="R209" s="741"/>
      <c r="S209" s="506"/>
      <c r="T209" s="742"/>
      <c r="U209" s="506"/>
      <c r="V209" s="743"/>
      <c r="W209" s="506"/>
      <c r="X209" s="742"/>
      <c r="Y209" s="557"/>
      <c r="Z209" s="556"/>
      <c r="AA209" s="507"/>
      <c r="AB209" s="507"/>
      <c r="AC209" s="507"/>
      <c r="AD209" s="507"/>
      <c r="AE209" s="507"/>
      <c r="AF209" s="507"/>
      <c r="AG209" s="507"/>
      <c r="AH209" s="507"/>
      <c r="AI209" s="507"/>
      <c r="AJ209" s="507"/>
      <c r="AK209" s="507"/>
      <c r="AL209" s="507"/>
      <c r="AM209" s="507"/>
      <c r="AN209" s="507"/>
      <c r="AO209" s="507"/>
      <c r="AP209" s="507"/>
      <c r="AQ209" s="563"/>
      <c r="AR209" s="563"/>
      <c r="AS209" s="507"/>
      <c r="AT209" s="507"/>
      <c r="AU209" s="507"/>
      <c r="AV209" s="507"/>
      <c r="AW209" s="507"/>
      <c r="AX209" s="507"/>
      <c r="AY209" s="507"/>
      <c r="AZ209" s="507"/>
      <c r="BA209" s="507"/>
      <c r="BB209" s="507"/>
      <c r="BC209" s="507"/>
      <c r="BD209" s="507"/>
      <c r="BE209" s="507"/>
      <c r="BF209" s="507"/>
      <c r="BG209" s="507"/>
      <c r="BH209" s="507"/>
      <c r="BI209" s="507"/>
      <c r="BJ209" s="507"/>
      <c r="BK209" s="507"/>
      <c r="BL209" s="507"/>
      <c r="BM209" s="507"/>
    </row>
    <row r="210" spans="1:65" ht="27" customHeight="1" x14ac:dyDescent="0.2">
      <c r="A210" s="564"/>
      <c r="B210" s="507"/>
      <c r="C210" s="507"/>
      <c r="D210" s="507"/>
      <c r="E210" s="507"/>
      <c r="F210" s="507"/>
      <c r="G210" s="507"/>
      <c r="H210" s="506"/>
      <c r="I210" s="506"/>
      <c r="J210" s="506"/>
      <c r="K210" s="506"/>
      <c r="L210" s="506"/>
      <c r="M210" s="506"/>
      <c r="N210" s="506"/>
      <c r="O210" s="506"/>
      <c r="P210" s="557"/>
      <c r="Q210" s="506"/>
      <c r="R210" s="741"/>
      <c r="S210" s="506"/>
      <c r="T210" s="742"/>
      <c r="U210" s="506"/>
      <c r="V210" s="743"/>
      <c r="W210" s="506"/>
      <c r="X210" s="742"/>
      <c r="Y210" s="557"/>
      <c r="Z210" s="556"/>
      <c r="AA210" s="507"/>
      <c r="AB210" s="507"/>
      <c r="AC210" s="507"/>
      <c r="AD210" s="507"/>
      <c r="AE210" s="507"/>
      <c r="AF210" s="507"/>
      <c r="AG210" s="507"/>
      <c r="AH210" s="507"/>
      <c r="AI210" s="507"/>
      <c r="AJ210" s="507"/>
      <c r="AK210" s="507"/>
      <c r="AL210" s="507"/>
      <c r="AM210" s="507"/>
      <c r="AN210" s="507"/>
      <c r="AO210" s="507"/>
      <c r="AP210" s="507"/>
      <c r="AQ210" s="563"/>
      <c r="AR210" s="563"/>
      <c r="AS210" s="507"/>
      <c r="AT210" s="507"/>
      <c r="AU210" s="507"/>
      <c r="AV210" s="507"/>
      <c r="AW210" s="507"/>
      <c r="AX210" s="507"/>
      <c r="AY210" s="507"/>
      <c r="AZ210" s="507"/>
      <c r="BA210" s="507"/>
      <c r="BB210" s="507"/>
      <c r="BC210" s="507"/>
      <c r="BD210" s="507"/>
      <c r="BE210" s="507"/>
      <c r="BF210" s="507"/>
      <c r="BG210" s="507"/>
      <c r="BH210" s="507"/>
      <c r="BI210" s="507"/>
      <c r="BJ210" s="507"/>
      <c r="BK210" s="507"/>
      <c r="BL210" s="507"/>
      <c r="BM210" s="507"/>
    </row>
    <row r="211" spans="1:65" ht="27" customHeight="1" x14ac:dyDescent="0.2">
      <c r="A211" s="564"/>
      <c r="B211" s="507"/>
      <c r="C211" s="507"/>
      <c r="D211" s="507"/>
      <c r="E211" s="507"/>
      <c r="F211" s="507"/>
      <c r="G211" s="507"/>
      <c r="H211" s="506"/>
      <c r="I211" s="506"/>
      <c r="J211" s="506"/>
      <c r="K211" s="506"/>
      <c r="L211" s="506"/>
      <c r="M211" s="506"/>
      <c r="N211" s="506"/>
      <c r="O211" s="506"/>
      <c r="P211" s="557"/>
      <c r="Q211" s="506"/>
      <c r="R211" s="741"/>
      <c r="S211" s="506"/>
      <c r="T211" s="742"/>
      <c r="U211" s="506"/>
      <c r="V211" s="743"/>
      <c r="W211" s="506"/>
      <c r="X211" s="742"/>
      <c r="Y211" s="557"/>
      <c r="Z211" s="556"/>
      <c r="AA211" s="507"/>
      <c r="AB211" s="507"/>
      <c r="AC211" s="507"/>
      <c r="AD211" s="507"/>
      <c r="AE211" s="507"/>
      <c r="AF211" s="507"/>
      <c r="AG211" s="507"/>
      <c r="AH211" s="507"/>
      <c r="AI211" s="507"/>
      <c r="AJ211" s="507"/>
      <c r="AK211" s="507"/>
      <c r="AL211" s="507"/>
      <c r="AM211" s="507"/>
      <c r="AN211" s="507"/>
      <c r="AO211" s="507"/>
      <c r="AP211" s="507"/>
      <c r="AQ211" s="563"/>
      <c r="AR211" s="563"/>
      <c r="AS211" s="507"/>
      <c r="AT211" s="507"/>
      <c r="AU211" s="507"/>
      <c r="AV211" s="507"/>
      <c r="AW211" s="507"/>
      <c r="AX211" s="507"/>
      <c r="AY211" s="507"/>
      <c r="AZ211" s="507"/>
      <c r="BA211" s="507"/>
      <c r="BB211" s="507"/>
      <c r="BC211" s="507"/>
      <c r="BD211" s="507"/>
      <c r="BE211" s="507"/>
      <c r="BF211" s="507"/>
      <c r="BG211" s="507"/>
      <c r="BH211" s="507"/>
      <c r="BI211" s="507"/>
      <c r="BJ211" s="507"/>
      <c r="BK211" s="507"/>
      <c r="BL211" s="507"/>
      <c r="BM211" s="507"/>
    </row>
    <row r="212" spans="1:65" ht="27" customHeight="1" x14ac:dyDescent="0.2">
      <c r="A212" s="564"/>
      <c r="B212" s="507"/>
      <c r="C212" s="507"/>
      <c r="D212" s="507"/>
      <c r="E212" s="507"/>
      <c r="F212" s="507"/>
      <c r="G212" s="507"/>
      <c r="H212" s="506"/>
      <c r="I212" s="506"/>
      <c r="J212" s="506"/>
      <c r="K212" s="506"/>
      <c r="L212" s="506"/>
      <c r="M212" s="506"/>
      <c r="N212" s="506"/>
      <c r="O212" s="506"/>
      <c r="P212" s="557"/>
      <c r="Q212" s="506"/>
      <c r="R212" s="741"/>
      <c r="S212" s="506"/>
      <c r="T212" s="742"/>
      <c r="U212" s="506"/>
      <c r="V212" s="743"/>
      <c r="W212" s="506"/>
      <c r="X212" s="742"/>
      <c r="Y212" s="557"/>
      <c r="Z212" s="556"/>
      <c r="AA212" s="507"/>
      <c r="AB212" s="507"/>
      <c r="AC212" s="507"/>
      <c r="AD212" s="507"/>
      <c r="AE212" s="507"/>
      <c r="AF212" s="507"/>
      <c r="AG212" s="507"/>
      <c r="AH212" s="507"/>
      <c r="AI212" s="507"/>
      <c r="AJ212" s="507"/>
      <c r="AK212" s="507"/>
      <c r="AL212" s="507"/>
      <c r="AM212" s="507"/>
      <c r="AN212" s="507"/>
      <c r="AO212" s="507"/>
      <c r="AP212" s="507"/>
      <c r="AQ212" s="563"/>
      <c r="AR212" s="563"/>
      <c r="AS212" s="507"/>
      <c r="AT212" s="507"/>
      <c r="AU212" s="507"/>
      <c r="AV212" s="507"/>
      <c r="AW212" s="507"/>
      <c r="AX212" s="507"/>
      <c r="AY212" s="507"/>
      <c r="AZ212" s="507"/>
      <c r="BA212" s="507"/>
      <c r="BB212" s="507"/>
      <c r="BC212" s="507"/>
      <c r="BD212" s="507"/>
      <c r="BE212" s="507"/>
      <c r="BF212" s="507"/>
      <c r="BG212" s="507"/>
      <c r="BH212" s="507"/>
      <c r="BI212" s="507"/>
      <c r="BJ212" s="507"/>
      <c r="BK212" s="507"/>
      <c r="BL212" s="507"/>
      <c r="BM212" s="507"/>
    </row>
    <row r="213" spans="1:65" ht="27" customHeight="1" x14ac:dyDescent="0.2">
      <c r="A213" s="564"/>
      <c r="B213" s="507"/>
      <c r="C213" s="507"/>
      <c r="D213" s="507"/>
      <c r="E213" s="507"/>
      <c r="F213" s="507"/>
      <c r="G213" s="507"/>
      <c r="H213" s="506"/>
      <c r="I213" s="506"/>
      <c r="J213" s="506"/>
      <c r="K213" s="506"/>
      <c r="L213" s="506"/>
      <c r="M213" s="506"/>
      <c r="N213" s="506"/>
      <c r="O213" s="506"/>
      <c r="P213" s="557"/>
      <c r="Q213" s="506"/>
      <c r="R213" s="741"/>
      <c r="S213" s="506"/>
      <c r="T213" s="742"/>
      <c r="U213" s="506"/>
      <c r="V213" s="743"/>
      <c r="W213" s="506"/>
      <c r="X213" s="742"/>
      <c r="Y213" s="557"/>
      <c r="Z213" s="556"/>
      <c r="AA213" s="507"/>
      <c r="AB213" s="507"/>
      <c r="AC213" s="507"/>
      <c r="AD213" s="507"/>
      <c r="AE213" s="507"/>
      <c r="AF213" s="507"/>
      <c r="AG213" s="507"/>
      <c r="AH213" s="507"/>
      <c r="AI213" s="507"/>
      <c r="AJ213" s="507"/>
      <c r="AK213" s="507"/>
      <c r="AL213" s="507"/>
      <c r="AM213" s="507"/>
      <c r="AN213" s="507"/>
      <c r="AO213" s="507"/>
      <c r="AP213" s="507"/>
      <c r="AQ213" s="563"/>
      <c r="AR213" s="563"/>
      <c r="AS213" s="507"/>
      <c r="AT213" s="507"/>
      <c r="AU213" s="507"/>
      <c r="AV213" s="507"/>
      <c r="AW213" s="507"/>
      <c r="AX213" s="507"/>
      <c r="AY213" s="507"/>
      <c r="AZ213" s="507"/>
      <c r="BA213" s="507"/>
      <c r="BB213" s="507"/>
      <c r="BC213" s="507"/>
      <c r="BD213" s="507"/>
      <c r="BE213" s="507"/>
      <c r="BF213" s="507"/>
      <c r="BG213" s="507"/>
      <c r="BH213" s="507"/>
      <c r="BI213" s="507"/>
      <c r="BJ213" s="507"/>
      <c r="BK213" s="507"/>
      <c r="BL213" s="507"/>
      <c r="BM213" s="507"/>
    </row>
    <row r="214" spans="1:65" ht="27" customHeight="1" x14ac:dyDescent="0.2">
      <c r="A214" s="564"/>
      <c r="B214" s="507"/>
      <c r="C214" s="507"/>
      <c r="D214" s="507"/>
      <c r="E214" s="507"/>
      <c r="F214" s="507"/>
      <c r="G214" s="507"/>
      <c r="H214" s="506"/>
      <c r="I214" s="506"/>
      <c r="J214" s="506"/>
      <c r="K214" s="506"/>
      <c r="L214" s="506"/>
      <c r="M214" s="506"/>
      <c r="N214" s="506"/>
      <c r="O214" s="506"/>
      <c r="P214" s="557"/>
      <c r="Q214" s="506"/>
      <c r="R214" s="741"/>
      <c r="S214" s="506"/>
      <c r="T214" s="742"/>
      <c r="U214" s="506"/>
      <c r="V214" s="743"/>
      <c r="W214" s="506"/>
      <c r="X214" s="742"/>
      <c r="Y214" s="557"/>
      <c r="Z214" s="556"/>
      <c r="AA214" s="507"/>
      <c r="AB214" s="507"/>
      <c r="AC214" s="507"/>
      <c r="AD214" s="507"/>
      <c r="AE214" s="507"/>
      <c r="AF214" s="507"/>
      <c r="AG214" s="507"/>
      <c r="AH214" s="507"/>
      <c r="AI214" s="507"/>
      <c r="AJ214" s="507"/>
      <c r="AK214" s="507"/>
      <c r="AL214" s="507"/>
      <c r="AM214" s="507"/>
      <c r="AN214" s="507"/>
      <c r="AO214" s="507"/>
      <c r="AP214" s="507"/>
      <c r="AQ214" s="563"/>
      <c r="AR214" s="563"/>
      <c r="AS214" s="507"/>
      <c r="AT214" s="507"/>
      <c r="AU214" s="507"/>
      <c r="AV214" s="507"/>
      <c r="AW214" s="507"/>
      <c r="AX214" s="507"/>
      <c r="AY214" s="507"/>
      <c r="AZ214" s="507"/>
      <c r="BA214" s="507"/>
      <c r="BB214" s="507"/>
      <c r="BC214" s="507"/>
      <c r="BD214" s="507"/>
      <c r="BE214" s="507"/>
      <c r="BF214" s="507"/>
      <c r="BG214" s="507"/>
      <c r="BH214" s="507"/>
      <c r="BI214" s="507"/>
      <c r="BJ214" s="507"/>
      <c r="BK214" s="507"/>
      <c r="BL214" s="507"/>
      <c r="BM214" s="507"/>
    </row>
    <row r="215" spans="1:65" ht="27" customHeight="1" x14ac:dyDescent="0.2">
      <c r="A215" s="564"/>
      <c r="B215" s="507"/>
      <c r="C215" s="507"/>
      <c r="D215" s="507"/>
      <c r="E215" s="507"/>
      <c r="F215" s="507"/>
      <c r="G215" s="507"/>
      <c r="H215" s="506"/>
      <c r="I215" s="506"/>
      <c r="J215" s="506"/>
      <c r="K215" s="506"/>
      <c r="L215" s="506"/>
      <c r="M215" s="506"/>
      <c r="N215" s="506"/>
      <c r="O215" s="506"/>
      <c r="P215" s="557"/>
      <c r="Q215" s="506"/>
      <c r="R215" s="741"/>
      <c r="S215" s="506"/>
      <c r="T215" s="742"/>
      <c r="U215" s="506"/>
      <c r="V215" s="743"/>
      <c r="W215" s="506"/>
      <c r="X215" s="742"/>
      <c r="Y215" s="557"/>
      <c r="Z215" s="556"/>
      <c r="AA215" s="507"/>
      <c r="AB215" s="507"/>
      <c r="AC215" s="507"/>
      <c r="AD215" s="507"/>
      <c r="AE215" s="507"/>
      <c r="AF215" s="507"/>
      <c r="AG215" s="507"/>
      <c r="AH215" s="507"/>
      <c r="AI215" s="507"/>
      <c r="AJ215" s="507"/>
      <c r="AK215" s="507"/>
      <c r="AL215" s="507"/>
      <c r="AM215" s="507"/>
      <c r="AN215" s="507"/>
      <c r="AO215" s="507"/>
      <c r="AP215" s="507"/>
      <c r="AQ215" s="563"/>
      <c r="AR215" s="563"/>
      <c r="AS215" s="507"/>
      <c r="AT215" s="507"/>
      <c r="AU215" s="507"/>
      <c r="AV215" s="507"/>
      <c r="AW215" s="507"/>
      <c r="AX215" s="507"/>
      <c r="AY215" s="507"/>
      <c r="AZ215" s="507"/>
      <c r="BA215" s="507"/>
      <c r="BB215" s="507"/>
      <c r="BC215" s="507"/>
      <c r="BD215" s="507"/>
      <c r="BE215" s="507"/>
      <c r="BF215" s="507"/>
      <c r="BG215" s="507"/>
      <c r="BH215" s="507"/>
      <c r="BI215" s="507"/>
      <c r="BJ215" s="507"/>
      <c r="BK215" s="507"/>
      <c r="BL215" s="507"/>
      <c r="BM215" s="507"/>
    </row>
    <row r="216" spans="1:65" ht="27" customHeight="1" x14ac:dyDescent="0.2">
      <c r="A216" s="564"/>
      <c r="B216" s="507"/>
      <c r="C216" s="507"/>
      <c r="D216" s="507"/>
      <c r="E216" s="507"/>
      <c r="F216" s="507"/>
      <c r="G216" s="507"/>
      <c r="H216" s="506"/>
      <c r="I216" s="506"/>
      <c r="J216" s="506"/>
      <c r="K216" s="506"/>
      <c r="L216" s="506"/>
      <c r="M216" s="506"/>
      <c r="N216" s="506"/>
      <c r="O216" s="506"/>
      <c r="P216" s="557"/>
      <c r="Q216" s="506"/>
      <c r="R216" s="741"/>
      <c r="S216" s="506"/>
      <c r="T216" s="742"/>
      <c r="U216" s="506"/>
      <c r="V216" s="743"/>
      <c r="W216" s="506"/>
      <c r="X216" s="742"/>
      <c r="Y216" s="557"/>
      <c r="Z216" s="556"/>
      <c r="AA216" s="507"/>
      <c r="AB216" s="507"/>
      <c r="AC216" s="507"/>
      <c r="AD216" s="507"/>
      <c r="AE216" s="507"/>
      <c r="AF216" s="507"/>
      <c r="AG216" s="507"/>
      <c r="AH216" s="507"/>
      <c r="AI216" s="507"/>
      <c r="AJ216" s="507"/>
      <c r="AK216" s="507"/>
      <c r="AL216" s="507"/>
      <c r="AM216" s="507"/>
      <c r="AN216" s="507"/>
      <c r="AO216" s="507"/>
      <c r="AP216" s="507"/>
      <c r="AQ216" s="563"/>
      <c r="AR216" s="563"/>
      <c r="AS216" s="507"/>
      <c r="AT216" s="507"/>
      <c r="AU216" s="507"/>
      <c r="AV216" s="507"/>
      <c r="AW216" s="507"/>
      <c r="AX216" s="507"/>
      <c r="AY216" s="507"/>
      <c r="AZ216" s="507"/>
      <c r="BA216" s="507"/>
      <c r="BB216" s="507"/>
      <c r="BC216" s="507"/>
      <c r="BD216" s="507"/>
      <c r="BE216" s="507"/>
      <c r="BF216" s="507"/>
      <c r="BG216" s="507"/>
      <c r="BH216" s="507"/>
      <c r="BI216" s="507"/>
      <c r="BJ216" s="507"/>
      <c r="BK216" s="507"/>
      <c r="BL216" s="507"/>
      <c r="BM216" s="507"/>
    </row>
    <row r="217" spans="1:65" ht="27" customHeight="1" x14ac:dyDescent="0.2">
      <c r="A217" s="564"/>
      <c r="B217" s="507"/>
      <c r="C217" s="507"/>
      <c r="D217" s="507"/>
      <c r="E217" s="507"/>
      <c r="F217" s="507"/>
      <c r="G217" s="507"/>
      <c r="H217" s="506"/>
      <c r="I217" s="506"/>
      <c r="J217" s="506"/>
      <c r="K217" s="506"/>
      <c r="L217" s="506"/>
      <c r="M217" s="506"/>
      <c r="N217" s="506"/>
      <c r="O217" s="506"/>
      <c r="P217" s="557"/>
      <c r="Q217" s="506"/>
      <c r="R217" s="741"/>
      <c r="S217" s="506"/>
      <c r="T217" s="742"/>
      <c r="U217" s="506"/>
      <c r="V217" s="743"/>
      <c r="W217" s="506"/>
      <c r="X217" s="742"/>
      <c r="Y217" s="557"/>
      <c r="Z217" s="556"/>
      <c r="AA217" s="507"/>
      <c r="AB217" s="507"/>
      <c r="AC217" s="507"/>
      <c r="AD217" s="507"/>
      <c r="AE217" s="507"/>
      <c r="AF217" s="507"/>
      <c r="AG217" s="507"/>
      <c r="AH217" s="507"/>
      <c r="AI217" s="507"/>
      <c r="AJ217" s="507"/>
      <c r="AK217" s="507"/>
      <c r="AL217" s="507"/>
      <c r="AM217" s="507"/>
      <c r="AN217" s="507"/>
      <c r="AO217" s="507"/>
      <c r="AP217" s="507"/>
      <c r="AQ217" s="563"/>
      <c r="AR217" s="563"/>
      <c r="AS217" s="507"/>
      <c r="AT217" s="507"/>
      <c r="AU217" s="507"/>
      <c r="AV217" s="507"/>
      <c r="AW217" s="507"/>
      <c r="AX217" s="507"/>
      <c r="AY217" s="507"/>
      <c r="AZ217" s="507"/>
      <c r="BA217" s="507"/>
      <c r="BB217" s="507"/>
      <c r="BC217" s="507"/>
      <c r="BD217" s="507"/>
      <c r="BE217" s="507"/>
      <c r="BF217" s="507"/>
      <c r="BG217" s="507"/>
      <c r="BH217" s="507"/>
      <c r="BI217" s="507"/>
      <c r="BJ217" s="507"/>
      <c r="BK217" s="507"/>
      <c r="BL217" s="507"/>
      <c r="BM217" s="507"/>
    </row>
    <row r="218" spans="1:65" ht="27" customHeight="1" x14ac:dyDescent="0.2">
      <c r="A218" s="564"/>
      <c r="B218" s="507"/>
      <c r="C218" s="507"/>
      <c r="D218" s="507"/>
      <c r="E218" s="507"/>
      <c r="F218" s="507"/>
      <c r="G218" s="507"/>
      <c r="H218" s="506"/>
      <c r="I218" s="506"/>
      <c r="J218" s="506"/>
      <c r="K218" s="506"/>
      <c r="L218" s="506"/>
      <c r="M218" s="506"/>
      <c r="N218" s="506"/>
      <c r="O218" s="506"/>
      <c r="P218" s="557"/>
      <c r="Q218" s="506"/>
      <c r="R218" s="741"/>
      <c r="S218" s="506"/>
      <c r="T218" s="742"/>
      <c r="U218" s="506"/>
      <c r="V218" s="743"/>
      <c r="W218" s="506"/>
      <c r="X218" s="742"/>
      <c r="Y218" s="557"/>
      <c r="Z218" s="556"/>
      <c r="AA218" s="507"/>
      <c r="AB218" s="507"/>
      <c r="AC218" s="507"/>
      <c r="AD218" s="507"/>
      <c r="AE218" s="507"/>
      <c r="AF218" s="507"/>
      <c r="AG218" s="507"/>
      <c r="AH218" s="507"/>
      <c r="AI218" s="507"/>
      <c r="AJ218" s="507"/>
      <c r="AK218" s="507"/>
      <c r="AL218" s="507"/>
      <c r="AM218" s="507"/>
      <c r="AN218" s="507"/>
      <c r="AO218" s="507"/>
      <c r="AP218" s="507"/>
      <c r="AQ218" s="563"/>
      <c r="AR218" s="563"/>
      <c r="AS218" s="507"/>
      <c r="AT218" s="507"/>
      <c r="AU218" s="507"/>
      <c r="AV218" s="507"/>
      <c r="AW218" s="507"/>
      <c r="AX218" s="507"/>
      <c r="AY218" s="507"/>
      <c r="AZ218" s="507"/>
      <c r="BA218" s="507"/>
      <c r="BB218" s="507"/>
      <c r="BC218" s="507"/>
      <c r="BD218" s="507"/>
      <c r="BE218" s="507"/>
      <c r="BF218" s="507"/>
      <c r="BG218" s="507"/>
      <c r="BH218" s="507"/>
      <c r="BI218" s="507"/>
      <c r="BJ218" s="507"/>
      <c r="BK218" s="507"/>
      <c r="BL218" s="507"/>
      <c r="BM218" s="507"/>
    </row>
    <row r="219" spans="1:65" ht="27" customHeight="1" x14ac:dyDescent="0.2">
      <c r="A219" s="564"/>
      <c r="B219" s="507"/>
      <c r="C219" s="507"/>
      <c r="D219" s="507"/>
      <c r="E219" s="507"/>
      <c r="F219" s="507"/>
      <c r="G219" s="507"/>
      <c r="H219" s="506"/>
      <c r="I219" s="506"/>
      <c r="J219" s="506"/>
      <c r="K219" s="506"/>
      <c r="L219" s="506"/>
      <c r="M219" s="506"/>
      <c r="N219" s="506"/>
      <c r="O219" s="506"/>
      <c r="P219" s="557"/>
      <c r="Q219" s="506"/>
      <c r="R219" s="741"/>
      <c r="S219" s="506"/>
      <c r="T219" s="742"/>
      <c r="U219" s="506"/>
      <c r="V219" s="743"/>
      <c r="W219" s="506"/>
      <c r="X219" s="742"/>
      <c r="Y219" s="557"/>
      <c r="Z219" s="556"/>
      <c r="AA219" s="507"/>
      <c r="AB219" s="507"/>
      <c r="AC219" s="507"/>
      <c r="AD219" s="507"/>
      <c r="AE219" s="507"/>
      <c r="AF219" s="507"/>
      <c r="AG219" s="507"/>
      <c r="AH219" s="507"/>
      <c r="AI219" s="507"/>
      <c r="AJ219" s="507"/>
      <c r="AK219" s="507"/>
      <c r="AL219" s="507"/>
      <c r="AM219" s="507"/>
      <c r="AN219" s="507"/>
      <c r="AO219" s="507"/>
      <c r="AP219" s="507"/>
      <c r="AQ219" s="563"/>
      <c r="AR219" s="563"/>
      <c r="AS219" s="507"/>
      <c r="AT219" s="507"/>
      <c r="AU219" s="507"/>
      <c r="AV219" s="507"/>
      <c r="AW219" s="507"/>
      <c r="AX219" s="507"/>
      <c r="AY219" s="507"/>
      <c r="AZ219" s="507"/>
      <c r="BA219" s="507"/>
      <c r="BB219" s="507"/>
      <c r="BC219" s="507"/>
      <c r="BD219" s="507"/>
      <c r="BE219" s="507"/>
      <c r="BF219" s="507"/>
      <c r="BG219" s="507"/>
      <c r="BH219" s="507"/>
      <c r="BI219" s="507"/>
      <c r="BJ219" s="507"/>
      <c r="BK219" s="507"/>
      <c r="BL219" s="507"/>
      <c r="BM219" s="507"/>
    </row>
    <row r="220" spans="1:65" ht="27" customHeight="1" x14ac:dyDescent="0.2">
      <c r="A220" s="564"/>
      <c r="B220" s="507"/>
      <c r="C220" s="507"/>
      <c r="D220" s="507"/>
      <c r="E220" s="507"/>
      <c r="F220" s="507"/>
      <c r="G220" s="507"/>
      <c r="H220" s="506"/>
      <c r="I220" s="506"/>
      <c r="J220" s="506"/>
      <c r="K220" s="506"/>
      <c r="L220" s="506"/>
      <c r="M220" s="506"/>
      <c r="N220" s="506"/>
      <c r="O220" s="506"/>
      <c r="P220" s="557"/>
      <c r="Q220" s="506"/>
      <c r="R220" s="741"/>
      <c r="S220" s="506"/>
      <c r="T220" s="742"/>
      <c r="U220" s="506"/>
      <c r="V220" s="743"/>
      <c r="W220" s="506"/>
      <c r="X220" s="742"/>
      <c r="Y220" s="557"/>
      <c r="Z220" s="556"/>
      <c r="AA220" s="507"/>
      <c r="AB220" s="507"/>
      <c r="AC220" s="507"/>
      <c r="AD220" s="507"/>
      <c r="AE220" s="507"/>
      <c r="AF220" s="507"/>
      <c r="AG220" s="507"/>
      <c r="AH220" s="507"/>
      <c r="AI220" s="507"/>
      <c r="AJ220" s="507"/>
      <c r="AK220" s="507"/>
      <c r="AL220" s="507"/>
      <c r="AM220" s="507"/>
      <c r="AN220" s="507"/>
      <c r="AO220" s="507"/>
      <c r="AP220" s="507"/>
      <c r="AQ220" s="563"/>
      <c r="AR220" s="563"/>
      <c r="AS220" s="507"/>
      <c r="AT220" s="507"/>
      <c r="AU220" s="507"/>
      <c r="AV220" s="507"/>
      <c r="AW220" s="507"/>
      <c r="AX220" s="507"/>
      <c r="AY220" s="507"/>
      <c r="AZ220" s="507"/>
      <c r="BA220" s="507"/>
      <c r="BB220" s="507"/>
      <c r="BC220" s="507"/>
      <c r="BD220" s="507"/>
      <c r="BE220" s="507"/>
      <c r="BF220" s="507"/>
      <c r="BG220" s="507"/>
      <c r="BH220" s="507"/>
      <c r="BI220" s="507"/>
      <c r="BJ220" s="507"/>
      <c r="BK220" s="507"/>
      <c r="BL220" s="507"/>
      <c r="BM220" s="507"/>
    </row>
    <row r="221" spans="1:65" ht="27" customHeight="1" x14ac:dyDescent="0.2">
      <c r="A221" s="564"/>
      <c r="B221" s="507"/>
      <c r="C221" s="507"/>
      <c r="D221" s="507"/>
      <c r="E221" s="507"/>
      <c r="F221" s="507"/>
      <c r="G221" s="507"/>
      <c r="H221" s="506"/>
      <c r="I221" s="506"/>
      <c r="J221" s="506"/>
      <c r="K221" s="506"/>
      <c r="L221" s="506"/>
      <c r="M221" s="506"/>
      <c r="N221" s="506"/>
      <c r="O221" s="506"/>
      <c r="P221" s="557"/>
      <c r="Q221" s="506"/>
      <c r="R221" s="741"/>
      <c r="S221" s="506"/>
      <c r="T221" s="742"/>
      <c r="U221" s="506"/>
      <c r="V221" s="743"/>
      <c r="W221" s="506"/>
      <c r="X221" s="742"/>
      <c r="Y221" s="557"/>
      <c r="Z221" s="556"/>
      <c r="AA221" s="507"/>
      <c r="AB221" s="507"/>
      <c r="AC221" s="507"/>
      <c r="AD221" s="507"/>
      <c r="AE221" s="507"/>
      <c r="AF221" s="507"/>
      <c r="AG221" s="507"/>
      <c r="AH221" s="507"/>
      <c r="AI221" s="507"/>
      <c r="AJ221" s="507"/>
      <c r="AK221" s="507"/>
      <c r="AL221" s="507"/>
      <c r="AM221" s="507"/>
      <c r="AN221" s="507"/>
      <c r="AO221" s="507"/>
      <c r="AP221" s="507"/>
      <c r="AQ221" s="563"/>
      <c r="AR221" s="563"/>
      <c r="AS221" s="507"/>
      <c r="AT221" s="507"/>
      <c r="AU221" s="507"/>
      <c r="AV221" s="507"/>
      <c r="AW221" s="507"/>
      <c r="AX221" s="507"/>
      <c r="AY221" s="507"/>
      <c r="AZ221" s="507"/>
      <c r="BA221" s="507"/>
      <c r="BB221" s="507"/>
      <c r="BC221" s="507"/>
      <c r="BD221" s="507"/>
      <c r="BE221" s="507"/>
      <c r="BF221" s="507"/>
      <c r="BG221" s="507"/>
      <c r="BH221" s="507"/>
      <c r="BI221" s="507"/>
      <c r="BJ221" s="507"/>
      <c r="BK221" s="507"/>
      <c r="BL221" s="507"/>
      <c r="BM221" s="507"/>
    </row>
    <row r="222" spans="1:65" ht="27" customHeight="1" x14ac:dyDescent="0.2">
      <c r="A222" s="564"/>
      <c r="B222" s="507"/>
      <c r="C222" s="507"/>
      <c r="D222" s="507"/>
      <c r="E222" s="507"/>
      <c r="F222" s="507"/>
      <c r="G222" s="507"/>
      <c r="H222" s="506"/>
      <c r="I222" s="506"/>
      <c r="J222" s="506"/>
      <c r="K222" s="506"/>
      <c r="L222" s="506"/>
      <c r="M222" s="506"/>
      <c r="N222" s="506"/>
      <c r="O222" s="506"/>
      <c r="P222" s="557"/>
      <c r="Q222" s="506"/>
      <c r="R222" s="741"/>
      <c r="S222" s="506"/>
      <c r="T222" s="742"/>
      <c r="U222" s="506"/>
      <c r="V222" s="743"/>
      <c r="W222" s="506"/>
      <c r="X222" s="742"/>
      <c r="Y222" s="557"/>
      <c r="Z222" s="556"/>
      <c r="AA222" s="507"/>
      <c r="AB222" s="507"/>
      <c r="AC222" s="507"/>
      <c r="AD222" s="507"/>
      <c r="AE222" s="507"/>
      <c r="AF222" s="507"/>
      <c r="AG222" s="507"/>
      <c r="AH222" s="507"/>
      <c r="AI222" s="507"/>
      <c r="AJ222" s="507"/>
      <c r="AK222" s="507"/>
      <c r="AL222" s="507"/>
      <c r="AM222" s="507"/>
      <c r="AN222" s="507"/>
      <c r="AO222" s="507"/>
      <c r="AP222" s="507"/>
      <c r="AQ222" s="563"/>
      <c r="AR222" s="563"/>
      <c r="AS222" s="507"/>
      <c r="AT222" s="507"/>
      <c r="AU222" s="507"/>
      <c r="AV222" s="507"/>
      <c r="AW222" s="507"/>
      <c r="AX222" s="507"/>
      <c r="AY222" s="507"/>
      <c r="AZ222" s="507"/>
      <c r="BA222" s="507"/>
      <c r="BB222" s="507"/>
      <c r="BC222" s="507"/>
      <c r="BD222" s="507"/>
      <c r="BE222" s="507"/>
      <c r="BF222" s="507"/>
      <c r="BG222" s="507"/>
      <c r="BH222" s="507"/>
      <c r="BI222" s="507"/>
      <c r="BJ222" s="507"/>
      <c r="BK222" s="507"/>
      <c r="BL222" s="507"/>
      <c r="BM222" s="507"/>
    </row>
    <row r="223" spans="1:65" ht="27" customHeight="1" x14ac:dyDescent="0.2">
      <c r="A223" s="564"/>
      <c r="B223" s="507"/>
      <c r="C223" s="507"/>
      <c r="D223" s="507"/>
      <c r="E223" s="507"/>
      <c r="F223" s="507"/>
      <c r="G223" s="507"/>
      <c r="H223" s="506"/>
      <c r="I223" s="506"/>
      <c r="J223" s="506"/>
      <c r="K223" s="506"/>
      <c r="L223" s="506"/>
      <c r="M223" s="506"/>
      <c r="N223" s="506"/>
      <c r="O223" s="506"/>
      <c r="P223" s="557"/>
      <c r="Q223" s="506"/>
      <c r="R223" s="741"/>
      <c r="S223" s="506"/>
      <c r="T223" s="742"/>
      <c r="U223" s="506"/>
      <c r="V223" s="743"/>
      <c r="W223" s="506"/>
      <c r="X223" s="742"/>
      <c r="Y223" s="557"/>
      <c r="Z223" s="556"/>
      <c r="AA223" s="507"/>
      <c r="AB223" s="507"/>
      <c r="AC223" s="507"/>
      <c r="AD223" s="507"/>
      <c r="AE223" s="507"/>
      <c r="AF223" s="507"/>
      <c r="AG223" s="507"/>
      <c r="AH223" s="507"/>
      <c r="AI223" s="507"/>
      <c r="AJ223" s="507"/>
      <c r="AK223" s="507"/>
      <c r="AL223" s="507"/>
      <c r="AM223" s="507"/>
      <c r="AN223" s="507"/>
      <c r="AO223" s="507"/>
      <c r="AP223" s="507"/>
      <c r="AQ223" s="563"/>
      <c r="AR223" s="563"/>
      <c r="AS223" s="507"/>
      <c r="AT223" s="507"/>
      <c r="AU223" s="507"/>
      <c r="AV223" s="507"/>
      <c r="AW223" s="507"/>
      <c r="AX223" s="507"/>
      <c r="AY223" s="507"/>
      <c r="AZ223" s="507"/>
      <c r="BA223" s="507"/>
      <c r="BB223" s="507"/>
      <c r="BC223" s="507"/>
      <c r="BD223" s="507"/>
      <c r="BE223" s="507"/>
      <c r="BF223" s="507"/>
      <c r="BG223" s="507"/>
      <c r="BH223" s="507"/>
      <c r="BI223" s="507"/>
      <c r="BJ223" s="507"/>
      <c r="BK223" s="507"/>
      <c r="BL223" s="507"/>
      <c r="BM223" s="507"/>
    </row>
    <row r="224" spans="1:65" ht="27" customHeight="1" x14ac:dyDescent="0.2">
      <c r="A224" s="564"/>
      <c r="B224" s="507"/>
      <c r="C224" s="507"/>
      <c r="D224" s="507"/>
      <c r="E224" s="507"/>
      <c r="F224" s="507"/>
      <c r="G224" s="507"/>
      <c r="H224" s="506"/>
      <c r="I224" s="506"/>
      <c r="J224" s="506"/>
      <c r="K224" s="506"/>
      <c r="L224" s="506"/>
      <c r="M224" s="506"/>
      <c r="N224" s="506"/>
      <c r="O224" s="506"/>
      <c r="P224" s="557"/>
      <c r="Q224" s="506"/>
      <c r="R224" s="741"/>
      <c r="S224" s="506"/>
      <c r="T224" s="742"/>
      <c r="U224" s="506"/>
      <c r="V224" s="743"/>
      <c r="W224" s="506"/>
      <c r="X224" s="742"/>
      <c r="Y224" s="557"/>
      <c r="Z224" s="556"/>
      <c r="AA224" s="507"/>
      <c r="AB224" s="507"/>
      <c r="AC224" s="507"/>
      <c r="AD224" s="507"/>
      <c r="AE224" s="507"/>
      <c r="AF224" s="507"/>
      <c r="AG224" s="507"/>
      <c r="AH224" s="507"/>
      <c r="AI224" s="507"/>
      <c r="AJ224" s="507"/>
      <c r="AK224" s="507"/>
      <c r="AL224" s="507"/>
      <c r="AM224" s="507"/>
      <c r="AN224" s="507"/>
      <c r="AO224" s="507"/>
      <c r="AP224" s="507"/>
      <c r="AQ224" s="563"/>
      <c r="AR224" s="563"/>
      <c r="AS224" s="507"/>
      <c r="AT224" s="507"/>
      <c r="AU224" s="507"/>
      <c r="AV224" s="507"/>
      <c r="AW224" s="507"/>
      <c r="AX224" s="507"/>
      <c r="AY224" s="507"/>
      <c r="AZ224" s="507"/>
      <c r="BA224" s="507"/>
      <c r="BB224" s="507"/>
      <c r="BC224" s="507"/>
      <c r="BD224" s="507"/>
      <c r="BE224" s="507"/>
      <c r="BF224" s="507"/>
      <c r="BG224" s="507"/>
      <c r="BH224" s="507"/>
      <c r="BI224" s="507"/>
      <c r="BJ224" s="507"/>
      <c r="BK224" s="507"/>
      <c r="BL224" s="507"/>
      <c r="BM224" s="507"/>
    </row>
    <row r="225" spans="1:65" ht="27" customHeight="1" x14ac:dyDescent="0.2">
      <c r="A225" s="564"/>
      <c r="B225" s="507"/>
      <c r="C225" s="507"/>
      <c r="D225" s="507"/>
      <c r="E225" s="507"/>
      <c r="F225" s="507"/>
      <c r="G225" s="507"/>
      <c r="H225" s="506"/>
      <c r="I225" s="506"/>
      <c r="J225" s="506"/>
      <c r="K225" s="506"/>
      <c r="L225" s="506"/>
      <c r="M225" s="506"/>
      <c r="N225" s="506"/>
      <c r="O225" s="506"/>
      <c r="P225" s="557"/>
      <c r="Q225" s="506"/>
      <c r="R225" s="741"/>
      <c r="S225" s="506"/>
      <c r="T225" s="742"/>
      <c r="U225" s="506"/>
      <c r="V225" s="743"/>
      <c r="W225" s="506"/>
      <c r="X225" s="742"/>
      <c r="Y225" s="557"/>
      <c r="Z225" s="556"/>
      <c r="AA225" s="507"/>
      <c r="AB225" s="507"/>
      <c r="AC225" s="507"/>
      <c r="AD225" s="507"/>
      <c r="AE225" s="507"/>
      <c r="AF225" s="507"/>
      <c r="AG225" s="507"/>
      <c r="AH225" s="507"/>
      <c r="AI225" s="507"/>
      <c r="AJ225" s="507"/>
      <c r="AK225" s="507"/>
      <c r="AL225" s="507"/>
      <c r="AM225" s="507"/>
      <c r="AN225" s="507"/>
      <c r="AO225" s="507"/>
      <c r="AP225" s="507"/>
      <c r="AQ225" s="563"/>
      <c r="AR225" s="563"/>
      <c r="AS225" s="507"/>
      <c r="AT225" s="507"/>
      <c r="AU225" s="507"/>
      <c r="AV225" s="507"/>
      <c r="AW225" s="507"/>
      <c r="AX225" s="507"/>
      <c r="AY225" s="507"/>
      <c r="AZ225" s="507"/>
      <c r="BA225" s="507"/>
      <c r="BB225" s="507"/>
      <c r="BC225" s="507"/>
      <c r="BD225" s="507"/>
      <c r="BE225" s="507"/>
      <c r="BF225" s="507"/>
      <c r="BG225" s="507"/>
      <c r="BH225" s="507"/>
      <c r="BI225" s="507"/>
      <c r="BJ225" s="507"/>
      <c r="BK225" s="507"/>
      <c r="BL225" s="507"/>
      <c r="BM225" s="507"/>
    </row>
    <row r="226" spans="1:65" ht="27" customHeight="1" x14ac:dyDescent="0.2">
      <c r="A226" s="564"/>
      <c r="B226" s="507"/>
      <c r="C226" s="507"/>
      <c r="D226" s="507"/>
      <c r="E226" s="507"/>
      <c r="F226" s="507"/>
      <c r="G226" s="507"/>
      <c r="H226" s="506"/>
      <c r="I226" s="506"/>
      <c r="J226" s="506"/>
      <c r="K226" s="506"/>
      <c r="L226" s="506"/>
      <c r="M226" s="506"/>
      <c r="N226" s="506"/>
      <c r="O226" s="506"/>
      <c r="P226" s="557"/>
      <c r="Q226" s="506"/>
      <c r="R226" s="741"/>
      <c r="S226" s="506"/>
      <c r="T226" s="742"/>
      <c r="U226" s="506"/>
      <c r="V226" s="743"/>
      <c r="W226" s="506"/>
      <c r="X226" s="742"/>
      <c r="Y226" s="557"/>
      <c r="Z226" s="556"/>
      <c r="AA226" s="507"/>
      <c r="AB226" s="507"/>
      <c r="AC226" s="507"/>
      <c r="AD226" s="507"/>
      <c r="AE226" s="507"/>
      <c r="AF226" s="507"/>
      <c r="AG226" s="507"/>
      <c r="AH226" s="507"/>
      <c r="AI226" s="507"/>
      <c r="AJ226" s="507"/>
      <c r="AK226" s="507"/>
      <c r="AL226" s="507"/>
      <c r="AM226" s="507"/>
      <c r="AN226" s="507"/>
      <c r="AO226" s="507"/>
      <c r="AP226" s="507"/>
      <c r="AQ226" s="563"/>
      <c r="AR226" s="563"/>
      <c r="AS226" s="507"/>
      <c r="AT226" s="507"/>
      <c r="AU226" s="507"/>
      <c r="AV226" s="507"/>
      <c r="AW226" s="507"/>
      <c r="AX226" s="507"/>
      <c r="AY226" s="507"/>
      <c r="AZ226" s="507"/>
      <c r="BA226" s="507"/>
      <c r="BB226" s="507"/>
      <c r="BC226" s="507"/>
      <c r="BD226" s="507"/>
      <c r="BE226" s="507"/>
      <c r="BF226" s="507"/>
      <c r="BG226" s="507"/>
      <c r="BH226" s="507"/>
      <c r="BI226" s="507"/>
      <c r="BJ226" s="507"/>
      <c r="BK226" s="507"/>
      <c r="BL226" s="507"/>
      <c r="BM226" s="507"/>
    </row>
    <row r="227" spans="1:65" ht="27" customHeight="1" x14ac:dyDescent="0.2">
      <c r="A227" s="564"/>
      <c r="B227" s="507"/>
      <c r="C227" s="507"/>
      <c r="D227" s="507"/>
      <c r="E227" s="507"/>
      <c r="F227" s="507"/>
      <c r="G227" s="507"/>
      <c r="H227" s="506"/>
      <c r="I227" s="506"/>
      <c r="J227" s="506"/>
      <c r="K227" s="506"/>
      <c r="L227" s="506"/>
      <c r="M227" s="506"/>
      <c r="N227" s="506"/>
      <c r="O227" s="506"/>
      <c r="P227" s="557"/>
      <c r="Q227" s="506"/>
      <c r="R227" s="741"/>
      <c r="S227" s="506"/>
      <c r="T227" s="742"/>
      <c r="U227" s="506"/>
      <c r="V227" s="743"/>
      <c r="W227" s="506"/>
      <c r="X227" s="742"/>
      <c r="Y227" s="557"/>
      <c r="Z227" s="556"/>
      <c r="AA227" s="507"/>
      <c r="AB227" s="507"/>
      <c r="AC227" s="507"/>
      <c r="AD227" s="507"/>
      <c r="AE227" s="507"/>
      <c r="AF227" s="507"/>
      <c r="AG227" s="507"/>
      <c r="AH227" s="507"/>
      <c r="AI227" s="507"/>
      <c r="AJ227" s="507"/>
      <c r="AK227" s="507"/>
      <c r="AL227" s="507"/>
      <c r="AM227" s="507"/>
      <c r="AN227" s="507"/>
      <c r="AO227" s="507"/>
      <c r="AP227" s="507"/>
      <c r="AQ227" s="563"/>
      <c r="AR227" s="563"/>
      <c r="AS227" s="507"/>
      <c r="AT227" s="507"/>
      <c r="AU227" s="507"/>
      <c r="AV227" s="507"/>
      <c r="AW227" s="507"/>
      <c r="AX227" s="507"/>
      <c r="AY227" s="507"/>
      <c r="AZ227" s="507"/>
      <c r="BA227" s="507"/>
      <c r="BB227" s="507"/>
      <c r="BC227" s="507"/>
      <c r="BD227" s="507"/>
      <c r="BE227" s="507"/>
      <c r="BF227" s="507"/>
      <c r="BG227" s="507"/>
      <c r="BH227" s="507"/>
      <c r="BI227" s="507"/>
      <c r="BJ227" s="507"/>
      <c r="BK227" s="507"/>
      <c r="BL227" s="507"/>
      <c r="BM227" s="507"/>
    </row>
    <row r="228" spans="1:65" ht="27" customHeight="1" x14ac:dyDescent="0.2">
      <c r="A228" s="564"/>
      <c r="B228" s="507"/>
      <c r="C228" s="507"/>
      <c r="D228" s="507"/>
      <c r="E228" s="507"/>
      <c r="F228" s="507"/>
      <c r="G228" s="507"/>
      <c r="H228" s="506"/>
      <c r="I228" s="506"/>
      <c r="J228" s="506"/>
      <c r="K228" s="506"/>
      <c r="L228" s="506"/>
      <c r="M228" s="506"/>
      <c r="N228" s="506"/>
      <c r="O228" s="506"/>
      <c r="P228" s="557"/>
      <c r="Q228" s="506"/>
      <c r="R228" s="741"/>
      <c r="S228" s="506"/>
      <c r="T228" s="742"/>
      <c r="U228" s="506"/>
      <c r="V228" s="743"/>
      <c r="W228" s="506"/>
      <c r="X228" s="742"/>
      <c r="Y228" s="557"/>
      <c r="Z228" s="556"/>
      <c r="AA228" s="507"/>
      <c r="AB228" s="507"/>
      <c r="AC228" s="507"/>
      <c r="AD228" s="507"/>
      <c r="AE228" s="507"/>
      <c r="AF228" s="507"/>
      <c r="AG228" s="507"/>
      <c r="AH228" s="507"/>
      <c r="AI228" s="507"/>
      <c r="AJ228" s="507"/>
      <c r="AK228" s="507"/>
      <c r="AL228" s="507"/>
      <c r="AM228" s="507"/>
      <c r="AN228" s="507"/>
      <c r="AO228" s="507"/>
      <c r="AP228" s="507"/>
      <c r="AQ228" s="563"/>
      <c r="AR228" s="563"/>
      <c r="AS228" s="507"/>
      <c r="AT228" s="507"/>
      <c r="AU228" s="507"/>
      <c r="AV228" s="507"/>
      <c r="AW228" s="507"/>
      <c r="AX228" s="507"/>
      <c r="AY228" s="507"/>
      <c r="AZ228" s="507"/>
      <c r="BA228" s="507"/>
      <c r="BB228" s="507"/>
      <c r="BC228" s="507"/>
      <c r="BD228" s="507"/>
      <c r="BE228" s="507"/>
      <c r="BF228" s="507"/>
      <c r="BG228" s="507"/>
      <c r="BH228" s="507"/>
      <c r="BI228" s="507"/>
      <c r="BJ228" s="507"/>
      <c r="BK228" s="507"/>
      <c r="BL228" s="507"/>
      <c r="BM228" s="507"/>
    </row>
    <row r="229" spans="1:65" ht="27" customHeight="1" x14ac:dyDescent="0.2">
      <c r="A229" s="564"/>
      <c r="B229" s="507"/>
      <c r="C229" s="507"/>
      <c r="D229" s="507"/>
      <c r="E229" s="507"/>
      <c r="F229" s="507"/>
      <c r="G229" s="507"/>
      <c r="H229" s="506"/>
      <c r="I229" s="506"/>
      <c r="J229" s="506"/>
      <c r="K229" s="506"/>
      <c r="L229" s="506"/>
      <c r="M229" s="506"/>
      <c r="N229" s="506"/>
      <c r="O229" s="506"/>
      <c r="P229" s="557"/>
      <c r="Q229" s="506"/>
      <c r="R229" s="741"/>
      <c r="S229" s="506"/>
      <c r="T229" s="742"/>
      <c r="U229" s="506"/>
      <c r="V229" s="743"/>
      <c r="W229" s="506"/>
      <c r="X229" s="742"/>
      <c r="Y229" s="557"/>
      <c r="Z229" s="556"/>
      <c r="AA229" s="507"/>
      <c r="AB229" s="507"/>
      <c r="AC229" s="507"/>
      <c r="AD229" s="507"/>
      <c r="AE229" s="507"/>
      <c r="AF229" s="507"/>
      <c r="AG229" s="507"/>
      <c r="AH229" s="507"/>
      <c r="AI229" s="507"/>
      <c r="AJ229" s="507"/>
      <c r="AK229" s="507"/>
      <c r="AL229" s="507"/>
      <c r="AM229" s="507"/>
      <c r="AN229" s="507"/>
      <c r="AO229" s="507"/>
      <c r="AP229" s="507"/>
      <c r="AQ229" s="563"/>
      <c r="AR229" s="563"/>
      <c r="AS229" s="507"/>
      <c r="AT229" s="507"/>
      <c r="AU229" s="507"/>
      <c r="AV229" s="507"/>
      <c r="AW229" s="507"/>
      <c r="AX229" s="507"/>
      <c r="AY229" s="507"/>
      <c r="AZ229" s="507"/>
      <c r="BA229" s="507"/>
      <c r="BB229" s="507"/>
      <c r="BC229" s="507"/>
      <c r="BD229" s="507"/>
      <c r="BE229" s="507"/>
      <c r="BF229" s="507"/>
      <c r="BG229" s="507"/>
      <c r="BH229" s="507"/>
      <c r="BI229" s="507"/>
      <c r="BJ229" s="507"/>
      <c r="BK229" s="507"/>
      <c r="BL229" s="507"/>
      <c r="BM229" s="507"/>
    </row>
    <row r="230" spans="1:65" ht="27" customHeight="1" x14ac:dyDescent="0.2">
      <c r="A230" s="564"/>
      <c r="B230" s="507"/>
      <c r="C230" s="507"/>
      <c r="D230" s="507"/>
      <c r="E230" s="507"/>
      <c r="F230" s="507"/>
      <c r="G230" s="507"/>
      <c r="H230" s="506"/>
      <c r="I230" s="506"/>
      <c r="J230" s="506"/>
      <c r="K230" s="506"/>
      <c r="L230" s="506"/>
      <c r="M230" s="506"/>
      <c r="N230" s="506"/>
      <c r="O230" s="506"/>
      <c r="P230" s="557"/>
      <c r="Q230" s="506"/>
      <c r="R230" s="741"/>
      <c r="S230" s="506"/>
      <c r="T230" s="742"/>
      <c r="U230" s="506"/>
      <c r="V230" s="743"/>
      <c r="W230" s="506"/>
      <c r="X230" s="742"/>
      <c r="Y230" s="557"/>
      <c r="Z230" s="556"/>
      <c r="AA230" s="507"/>
      <c r="AB230" s="507"/>
      <c r="AC230" s="507"/>
      <c r="AD230" s="507"/>
      <c r="AE230" s="507"/>
      <c r="AF230" s="507"/>
      <c r="AG230" s="507"/>
      <c r="AH230" s="507"/>
      <c r="AI230" s="507"/>
      <c r="AJ230" s="507"/>
      <c r="AK230" s="507"/>
      <c r="AL230" s="507"/>
      <c r="AM230" s="507"/>
      <c r="AN230" s="507"/>
      <c r="AO230" s="507"/>
      <c r="AP230" s="507"/>
      <c r="AQ230" s="563"/>
      <c r="AR230" s="563"/>
      <c r="AS230" s="507"/>
      <c r="AT230" s="507"/>
      <c r="AU230" s="507"/>
      <c r="AV230" s="507"/>
      <c r="AW230" s="507"/>
      <c r="AX230" s="507"/>
      <c r="AY230" s="507"/>
      <c r="AZ230" s="507"/>
      <c r="BA230" s="507"/>
      <c r="BB230" s="507"/>
      <c r="BC230" s="507"/>
      <c r="BD230" s="507"/>
      <c r="BE230" s="507"/>
      <c r="BF230" s="507"/>
      <c r="BG230" s="507"/>
      <c r="BH230" s="507"/>
      <c r="BI230" s="507"/>
      <c r="BJ230" s="507"/>
      <c r="BK230" s="507"/>
      <c r="BL230" s="507"/>
      <c r="BM230" s="507"/>
    </row>
    <row r="231" spans="1:65" ht="27" customHeight="1" x14ac:dyDescent="0.2">
      <c r="A231" s="564"/>
      <c r="B231" s="507"/>
      <c r="C231" s="507"/>
      <c r="D231" s="507"/>
      <c r="E231" s="507"/>
      <c r="F231" s="507"/>
      <c r="G231" s="507"/>
      <c r="H231" s="506"/>
      <c r="I231" s="506"/>
      <c r="J231" s="506"/>
      <c r="K231" s="506"/>
      <c r="L231" s="506"/>
      <c r="M231" s="506"/>
      <c r="N231" s="506"/>
      <c r="O231" s="506"/>
      <c r="P231" s="557"/>
      <c r="Q231" s="506"/>
      <c r="R231" s="741"/>
      <c r="S231" s="506"/>
      <c r="T231" s="742"/>
      <c r="U231" s="506"/>
      <c r="V231" s="743"/>
      <c r="W231" s="506"/>
      <c r="X231" s="742"/>
      <c r="Y231" s="557"/>
      <c r="Z231" s="556"/>
      <c r="AA231" s="507"/>
      <c r="AB231" s="507"/>
      <c r="AC231" s="507"/>
      <c r="AD231" s="507"/>
      <c r="AE231" s="507"/>
      <c r="AF231" s="507"/>
      <c r="AG231" s="507"/>
      <c r="AH231" s="507"/>
      <c r="AI231" s="507"/>
      <c r="AJ231" s="507"/>
      <c r="AK231" s="507"/>
      <c r="AL231" s="507"/>
      <c r="AM231" s="507"/>
      <c r="AN231" s="507"/>
      <c r="AO231" s="507"/>
      <c r="AP231" s="507"/>
      <c r="AQ231" s="563"/>
      <c r="AR231" s="563"/>
      <c r="AS231" s="507"/>
      <c r="AT231" s="507"/>
      <c r="AU231" s="507"/>
      <c r="AV231" s="507"/>
      <c r="AW231" s="507"/>
      <c r="AX231" s="507"/>
      <c r="AY231" s="507"/>
      <c r="AZ231" s="507"/>
      <c r="BA231" s="507"/>
      <c r="BB231" s="507"/>
      <c r="BC231" s="507"/>
      <c r="BD231" s="507"/>
      <c r="BE231" s="507"/>
      <c r="BF231" s="507"/>
      <c r="BG231" s="507"/>
      <c r="BH231" s="507"/>
      <c r="BI231" s="507"/>
      <c r="BJ231" s="507"/>
      <c r="BK231" s="507"/>
      <c r="BL231" s="507"/>
      <c r="BM231" s="507"/>
    </row>
    <row r="232" spans="1:65" ht="27" customHeight="1" x14ac:dyDescent="0.2">
      <c r="A232" s="564"/>
      <c r="B232" s="507"/>
      <c r="C232" s="507"/>
      <c r="D232" s="507"/>
      <c r="E232" s="507"/>
      <c r="F232" s="507"/>
      <c r="G232" s="507"/>
      <c r="H232" s="506"/>
      <c r="I232" s="506"/>
      <c r="J232" s="506"/>
      <c r="K232" s="506"/>
      <c r="L232" s="506"/>
      <c r="M232" s="506"/>
      <c r="N232" s="506"/>
      <c r="O232" s="506"/>
      <c r="P232" s="557"/>
      <c r="Q232" s="506"/>
      <c r="R232" s="741"/>
      <c r="S232" s="506"/>
      <c r="T232" s="742"/>
      <c r="U232" s="506"/>
      <c r="V232" s="743"/>
      <c r="W232" s="506"/>
      <c r="X232" s="742"/>
      <c r="Y232" s="557"/>
      <c r="Z232" s="556"/>
      <c r="AA232" s="507"/>
      <c r="AB232" s="507"/>
      <c r="AC232" s="507"/>
      <c r="AD232" s="507"/>
      <c r="AE232" s="507"/>
      <c r="AF232" s="507"/>
      <c r="AG232" s="507"/>
      <c r="AH232" s="507"/>
      <c r="AI232" s="507"/>
      <c r="AJ232" s="507"/>
      <c r="AK232" s="507"/>
      <c r="AL232" s="507"/>
      <c r="AM232" s="507"/>
      <c r="AN232" s="507"/>
      <c r="AO232" s="507"/>
      <c r="AP232" s="507"/>
      <c r="AQ232" s="563"/>
      <c r="AR232" s="563"/>
      <c r="AS232" s="507"/>
      <c r="AT232" s="507"/>
      <c r="AU232" s="507"/>
      <c r="AV232" s="507"/>
      <c r="AW232" s="507"/>
      <c r="AX232" s="507"/>
      <c r="AY232" s="507"/>
      <c r="AZ232" s="507"/>
      <c r="BA232" s="507"/>
      <c r="BB232" s="507"/>
      <c r="BC232" s="507"/>
      <c r="BD232" s="507"/>
      <c r="BE232" s="507"/>
      <c r="BF232" s="507"/>
      <c r="BG232" s="507"/>
      <c r="BH232" s="507"/>
      <c r="BI232" s="507"/>
      <c r="BJ232" s="507"/>
      <c r="BK232" s="507"/>
      <c r="BL232" s="507"/>
      <c r="BM232" s="507"/>
    </row>
    <row r="233" spans="1:65" ht="27" customHeight="1" x14ac:dyDescent="0.2">
      <c r="A233" s="564"/>
      <c r="B233" s="507"/>
      <c r="C233" s="507"/>
      <c r="D233" s="507"/>
      <c r="E233" s="507"/>
      <c r="F233" s="507"/>
      <c r="G233" s="507"/>
      <c r="H233" s="506"/>
      <c r="I233" s="506"/>
      <c r="J233" s="506"/>
      <c r="K233" s="506"/>
      <c r="L233" s="506"/>
      <c r="M233" s="506"/>
      <c r="N233" s="506"/>
      <c r="O233" s="506"/>
      <c r="P233" s="557"/>
      <c r="Q233" s="506"/>
      <c r="R233" s="741"/>
      <c r="S233" s="506"/>
      <c r="T233" s="742"/>
      <c r="U233" s="506"/>
      <c r="V233" s="743"/>
      <c r="W233" s="506"/>
      <c r="X233" s="742"/>
      <c r="Y233" s="557"/>
      <c r="Z233" s="556"/>
      <c r="AA233" s="507"/>
      <c r="AB233" s="507"/>
      <c r="AC233" s="507"/>
      <c r="AD233" s="507"/>
      <c r="AE233" s="507"/>
      <c r="AF233" s="507"/>
      <c r="AG233" s="507"/>
      <c r="AH233" s="507"/>
      <c r="AI233" s="507"/>
      <c r="AJ233" s="507"/>
      <c r="AK233" s="507"/>
      <c r="AL233" s="507"/>
      <c r="AM233" s="507"/>
      <c r="AN233" s="507"/>
      <c r="AO233" s="507"/>
      <c r="AP233" s="507"/>
      <c r="AQ233" s="563"/>
      <c r="AR233" s="563"/>
      <c r="AS233" s="507"/>
      <c r="AT233" s="507"/>
      <c r="AU233" s="507"/>
      <c r="AV233" s="507"/>
      <c r="AW233" s="507"/>
      <c r="AX233" s="507"/>
      <c r="AY233" s="507"/>
      <c r="AZ233" s="507"/>
      <c r="BA233" s="507"/>
      <c r="BB233" s="507"/>
      <c r="BC233" s="507"/>
      <c r="BD233" s="507"/>
      <c r="BE233" s="507"/>
      <c r="BF233" s="507"/>
      <c r="BG233" s="507"/>
      <c r="BH233" s="507"/>
      <c r="BI233" s="507"/>
      <c r="BJ233" s="507"/>
      <c r="BK233" s="507"/>
      <c r="BL233" s="507"/>
      <c r="BM233" s="507"/>
    </row>
    <row r="234" spans="1:65" ht="27" customHeight="1" x14ac:dyDescent="0.2">
      <c r="A234" s="564"/>
      <c r="B234" s="507"/>
      <c r="C234" s="507"/>
      <c r="D234" s="507"/>
      <c r="E234" s="507"/>
      <c r="F234" s="507"/>
      <c r="G234" s="507"/>
      <c r="H234" s="506"/>
      <c r="I234" s="506"/>
      <c r="J234" s="506"/>
      <c r="K234" s="506"/>
      <c r="L234" s="506"/>
      <c r="M234" s="506"/>
      <c r="N234" s="506"/>
      <c r="O234" s="506"/>
      <c r="P234" s="557"/>
      <c r="Q234" s="506"/>
      <c r="R234" s="741"/>
      <c r="S234" s="506"/>
      <c r="T234" s="742"/>
      <c r="U234" s="506"/>
      <c r="V234" s="743"/>
      <c r="W234" s="506"/>
      <c r="X234" s="742"/>
      <c r="Y234" s="557"/>
      <c r="Z234" s="556"/>
      <c r="AA234" s="507"/>
      <c r="AB234" s="507"/>
      <c r="AC234" s="507"/>
      <c r="AD234" s="507"/>
      <c r="AE234" s="507"/>
      <c r="AF234" s="507"/>
      <c r="AG234" s="507"/>
      <c r="AH234" s="507"/>
      <c r="AI234" s="507"/>
      <c r="AJ234" s="507"/>
      <c r="AK234" s="507"/>
      <c r="AL234" s="507"/>
      <c r="AM234" s="507"/>
      <c r="AN234" s="507"/>
      <c r="AO234" s="507"/>
      <c r="AP234" s="507"/>
      <c r="AQ234" s="563"/>
      <c r="AR234" s="563"/>
      <c r="AS234" s="507"/>
      <c r="AT234" s="507"/>
      <c r="AU234" s="507"/>
      <c r="AV234" s="507"/>
      <c r="AW234" s="507"/>
      <c r="AX234" s="507"/>
      <c r="AY234" s="507"/>
      <c r="AZ234" s="507"/>
      <c r="BA234" s="507"/>
      <c r="BB234" s="507"/>
      <c r="BC234" s="507"/>
      <c r="BD234" s="507"/>
      <c r="BE234" s="507"/>
      <c r="BF234" s="507"/>
      <c r="BG234" s="507"/>
      <c r="BH234" s="507"/>
      <c r="BI234" s="507"/>
      <c r="BJ234" s="507"/>
      <c r="BK234" s="507"/>
      <c r="BL234" s="507"/>
      <c r="BM234" s="507"/>
    </row>
    <row r="235" spans="1:65" ht="27" customHeight="1" x14ac:dyDescent="0.2">
      <c r="A235" s="564"/>
      <c r="B235" s="507"/>
      <c r="C235" s="507"/>
      <c r="D235" s="507"/>
      <c r="E235" s="507"/>
      <c r="F235" s="507"/>
      <c r="G235" s="507"/>
      <c r="H235" s="506"/>
      <c r="I235" s="506"/>
      <c r="J235" s="506"/>
      <c r="K235" s="506"/>
      <c r="L235" s="506"/>
      <c r="M235" s="506"/>
      <c r="N235" s="506"/>
      <c r="O235" s="506"/>
      <c r="P235" s="557"/>
      <c r="Q235" s="506"/>
      <c r="R235" s="741"/>
      <c r="S235" s="506"/>
      <c r="T235" s="742"/>
      <c r="U235" s="506"/>
      <c r="V235" s="743"/>
      <c r="W235" s="506"/>
      <c r="X235" s="742"/>
      <c r="Y235" s="557"/>
      <c r="Z235" s="556"/>
      <c r="AA235" s="507"/>
      <c r="AB235" s="507"/>
      <c r="AC235" s="507"/>
      <c r="AD235" s="507"/>
      <c r="AE235" s="507"/>
      <c r="AF235" s="507"/>
      <c r="AG235" s="507"/>
      <c r="AH235" s="507"/>
      <c r="AI235" s="507"/>
      <c r="AJ235" s="507"/>
      <c r="AK235" s="507"/>
      <c r="AL235" s="507"/>
      <c r="AM235" s="507"/>
      <c r="AN235" s="507"/>
      <c r="AO235" s="507"/>
      <c r="AP235" s="507"/>
      <c r="AQ235" s="563"/>
      <c r="AR235" s="563"/>
      <c r="AS235" s="507"/>
      <c r="AT235" s="507"/>
      <c r="AU235" s="507"/>
      <c r="AV235" s="507"/>
      <c r="AW235" s="507"/>
      <c r="AX235" s="507"/>
      <c r="AY235" s="507"/>
      <c r="AZ235" s="507"/>
      <c r="BA235" s="507"/>
      <c r="BB235" s="507"/>
      <c r="BC235" s="507"/>
      <c r="BD235" s="507"/>
      <c r="BE235" s="507"/>
      <c r="BF235" s="507"/>
      <c r="BG235" s="507"/>
      <c r="BH235" s="507"/>
      <c r="BI235" s="507"/>
      <c r="BJ235" s="507"/>
      <c r="BK235" s="507"/>
      <c r="BL235" s="507"/>
      <c r="BM235" s="507"/>
    </row>
    <row r="236" spans="1:65" ht="27" customHeight="1" x14ac:dyDescent="0.2">
      <c r="A236" s="564"/>
      <c r="B236" s="507"/>
      <c r="C236" s="507"/>
      <c r="D236" s="507"/>
      <c r="E236" s="507"/>
      <c r="F236" s="507"/>
      <c r="G236" s="507"/>
      <c r="H236" s="506"/>
      <c r="I236" s="506"/>
      <c r="J236" s="506"/>
      <c r="K236" s="506"/>
      <c r="L236" s="506"/>
      <c r="M236" s="506"/>
      <c r="N236" s="506"/>
      <c r="O236" s="506"/>
      <c r="P236" s="557"/>
      <c r="Q236" s="506"/>
      <c r="R236" s="741"/>
      <c r="S236" s="506"/>
      <c r="T236" s="742"/>
      <c r="U236" s="506"/>
      <c r="V236" s="743"/>
      <c r="W236" s="506"/>
      <c r="X236" s="742"/>
      <c r="Y236" s="557"/>
      <c r="Z236" s="556"/>
      <c r="AA236" s="507"/>
      <c r="AB236" s="507"/>
      <c r="AC236" s="507"/>
      <c r="AD236" s="507"/>
      <c r="AE236" s="507"/>
      <c r="AF236" s="507"/>
      <c r="AG236" s="507"/>
      <c r="AH236" s="507"/>
      <c r="AI236" s="507"/>
      <c r="AJ236" s="507"/>
      <c r="AK236" s="507"/>
      <c r="AL236" s="507"/>
      <c r="AM236" s="507"/>
      <c r="AN236" s="507"/>
      <c r="AO236" s="507"/>
      <c r="AP236" s="507"/>
      <c r="AQ236" s="563"/>
      <c r="AR236" s="563"/>
      <c r="AS236" s="507"/>
      <c r="AT236" s="507"/>
      <c r="AU236" s="507"/>
      <c r="AV236" s="507"/>
      <c r="AW236" s="507"/>
      <c r="AX236" s="507"/>
      <c r="AY236" s="507"/>
      <c r="AZ236" s="507"/>
      <c r="BA236" s="507"/>
      <c r="BB236" s="507"/>
      <c r="BC236" s="507"/>
      <c r="BD236" s="507"/>
      <c r="BE236" s="507"/>
      <c r="BF236" s="507"/>
      <c r="BG236" s="507"/>
      <c r="BH236" s="507"/>
      <c r="BI236" s="507"/>
      <c r="BJ236" s="507"/>
      <c r="BK236" s="507"/>
      <c r="BL236" s="507"/>
      <c r="BM236" s="507"/>
    </row>
    <row r="237" spans="1:65" ht="27" customHeight="1" x14ac:dyDescent="0.2">
      <c r="A237" s="564"/>
      <c r="B237" s="507"/>
      <c r="C237" s="507"/>
      <c r="D237" s="507"/>
      <c r="E237" s="507"/>
      <c r="F237" s="507"/>
      <c r="G237" s="507"/>
      <c r="H237" s="506"/>
      <c r="I237" s="506"/>
      <c r="J237" s="506"/>
      <c r="K237" s="506"/>
      <c r="L237" s="506"/>
      <c r="M237" s="506"/>
      <c r="N237" s="506"/>
      <c r="O237" s="506"/>
      <c r="P237" s="557"/>
      <c r="Q237" s="506"/>
      <c r="R237" s="741"/>
      <c r="S237" s="506"/>
      <c r="T237" s="742"/>
      <c r="U237" s="506"/>
      <c r="V237" s="743"/>
      <c r="W237" s="506"/>
      <c r="X237" s="742"/>
      <c r="Y237" s="557"/>
      <c r="Z237" s="556"/>
      <c r="AA237" s="507"/>
      <c r="AB237" s="507"/>
      <c r="AC237" s="507"/>
      <c r="AD237" s="507"/>
      <c r="AE237" s="507"/>
      <c r="AF237" s="507"/>
      <c r="AG237" s="507"/>
      <c r="AH237" s="507"/>
      <c r="AI237" s="507"/>
      <c r="AJ237" s="507"/>
      <c r="AK237" s="507"/>
      <c r="AL237" s="507"/>
      <c r="AM237" s="507"/>
      <c r="AN237" s="507"/>
      <c r="AO237" s="507"/>
      <c r="AP237" s="507"/>
      <c r="AQ237" s="563"/>
      <c r="AR237" s="563"/>
      <c r="AS237" s="507"/>
      <c r="AT237" s="507"/>
      <c r="AU237" s="507"/>
      <c r="AV237" s="507"/>
      <c r="AW237" s="507"/>
      <c r="AX237" s="507"/>
      <c r="AY237" s="507"/>
      <c r="AZ237" s="507"/>
      <c r="BA237" s="507"/>
      <c r="BB237" s="507"/>
      <c r="BC237" s="507"/>
      <c r="BD237" s="507"/>
      <c r="BE237" s="507"/>
      <c r="BF237" s="507"/>
      <c r="BG237" s="507"/>
      <c r="BH237" s="507"/>
      <c r="BI237" s="507"/>
      <c r="BJ237" s="507"/>
      <c r="BK237" s="507"/>
      <c r="BL237" s="507"/>
      <c r="BM237" s="507"/>
    </row>
    <row r="238" spans="1:65" ht="27" customHeight="1" x14ac:dyDescent="0.2">
      <c r="A238" s="564"/>
      <c r="B238" s="507"/>
      <c r="C238" s="507"/>
      <c r="D238" s="507"/>
      <c r="E238" s="507"/>
      <c r="F238" s="507"/>
      <c r="G238" s="507"/>
      <c r="H238" s="506"/>
      <c r="I238" s="506"/>
      <c r="J238" s="506"/>
      <c r="K238" s="506"/>
      <c r="L238" s="506"/>
      <c r="M238" s="506"/>
      <c r="N238" s="506"/>
      <c r="O238" s="506"/>
      <c r="P238" s="557"/>
      <c r="Q238" s="506"/>
      <c r="R238" s="741"/>
      <c r="S238" s="506"/>
      <c r="T238" s="742"/>
      <c r="U238" s="506"/>
      <c r="V238" s="743"/>
      <c r="W238" s="506"/>
      <c r="X238" s="742"/>
      <c r="Y238" s="557"/>
      <c r="Z238" s="556"/>
      <c r="AA238" s="507"/>
      <c r="AB238" s="507"/>
      <c r="AC238" s="507"/>
      <c r="AD238" s="507"/>
      <c r="AE238" s="507"/>
      <c r="AF238" s="507"/>
      <c r="AG238" s="507"/>
      <c r="AH238" s="507"/>
      <c r="AI238" s="507"/>
      <c r="AJ238" s="507"/>
      <c r="AK238" s="507"/>
      <c r="AL238" s="507"/>
      <c r="AM238" s="507"/>
      <c r="AN238" s="507"/>
      <c r="AO238" s="507"/>
      <c r="AP238" s="507"/>
      <c r="AQ238" s="563"/>
      <c r="AR238" s="563"/>
      <c r="AS238" s="507"/>
      <c r="AT238" s="507"/>
      <c r="AU238" s="507"/>
      <c r="AV238" s="507"/>
      <c r="AW238" s="507"/>
      <c r="AX238" s="507"/>
      <c r="AY238" s="507"/>
      <c r="AZ238" s="507"/>
      <c r="BA238" s="507"/>
      <c r="BB238" s="507"/>
      <c r="BC238" s="507"/>
      <c r="BD238" s="507"/>
      <c r="BE238" s="507"/>
      <c r="BF238" s="507"/>
      <c r="BG238" s="507"/>
      <c r="BH238" s="507"/>
      <c r="BI238" s="507"/>
      <c r="BJ238" s="507"/>
      <c r="BK238" s="507"/>
      <c r="BL238" s="507"/>
      <c r="BM238" s="507"/>
    </row>
    <row r="239" spans="1:65" ht="27" customHeight="1" x14ac:dyDescent="0.2">
      <c r="A239" s="564"/>
      <c r="B239" s="507"/>
      <c r="C239" s="507"/>
      <c r="D239" s="507"/>
      <c r="E239" s="507"/>
      <c r="F239" s="507"/>
      <c r="G239" s="507"/>
      <c r="H239" s="506"/>
      <c r="I239" s="506"/>
      <c r="J239" s="506"/>
      <c r="K239" s="506"/>
      <c r="L239" s="506"/>
      <c r="M239" s="506"/>
      <c r="N239" s="506"/>
      <c r="O239" s="506"/>
      <c r="P239" s="557"/>
      <c r="Q239" s="506"/>
      <c r="R239" s="741"/>
      <c r="S239" s="506"/>
      <c r="T239" s="742"/>
      <c r="U239" s="506"/>
      <c r="V239" s="743"/>
      <c r="W239" s="506"/>
      <c r="X239" s="742"/>
      <c r="Y239" s="557"/>
      <c r="Z239" s="556"/>
      <c r="AA239" s="507"/>
      <c r="AB239" s="507"/>
      <c r="AC239" s="507"/>
      <c r="AD239" s="507"/>
      <c r="AE239" s="507"/>
      <c r="AF239" s="507"/>
      <c r="AG239" s="507"/>
      <c r="AH239" s="507"/>
      <c r="AI239" s="507"/>
      <c r="AJ239" s="507"/>
      <c r="AK239" s="507"/>
      <c r="AL239" s="507"/>
      <c r="AM239" s="507"/>
      <c r="AN239" s="507"/>
      <c r="AO239" s="507"/>
      <c r="AP239" s="507"/>
      <c r="AQ239" s="563"/>
      <c r="AR239" s="563"/>
      <c r="AS239" s="507"/>
      <c r="AT239" s="507"/>
      <c r="AU239" s="507"/>
      <c r="AV239" s="507"/>
      <c r="AW239" s="507"/>
      <c r="AX239" s="507"/>
      <c r="AY239" s="507"/>
      <c r="AZ239" s="507"/>
      <c r="BA239" s="507"/>
      <c r="BB239" s="507"/>
      <c r="BC239" s="507"/>
      <c r="BD239" s="507"/>
      <c r="BE239" s="507"/>
      <c r="BF239" s="507"/>
      <c r="BG239" s="507"/>
      <c r="BH239" s="507"/>
      <c r="BI239" s="507"/>
      <c r="BJ239" s="507"/>
      <c r="BK239" s="507"/>
      <c r="BL239" s="507"/>
      <c r="BM239" s="507"/>
    </row>
    <row r="240" spans="1:65" ht="27" customHeight="1" x14ac:dyDescent="0.2">
      <c r="A240" s="564"/>
      <c r="B240" s="507"/>
      <c r="C240" s="507"/>
      <c r="D240" s="507"/>
      <c r="E240" s="507"/>
      <c r="F240" s="507"/>
      <c r="G240" s="507"/>
      <c r="H240" s="506"/>
      <c r="I240" s="506"/>
      <c r="J240" s="506"/>
      <c r="K240" s="506"/>
      <c r="L240" s="506"/>
      <c r="M240" s="506"/>
      <c r="N240" s="506"/>
      <c r="O240" s="506"/>
      <c r="P240" s="557"/>
      <c r="Q240" s="506"/>
      <c r="R240" s="741"/>
      <c r="S240" s="506"/>
      <c r="T240" s="742"/>
      <c r="U240" s="506"/>
      <c r="V240" s="743"/>
      <c r="W240" s="506"/>
      <c r="X240" s="742"/>
      <c r="Y240" s="557"/>
      <c r="Z240" s="556"/>
      <c r="AA240" s="507"/>
      <c r="AB240" s="507"/>
      <c r="AC240" s="507"/>
      <c r="AD240" s="507"/>
      <c r="AE240" s="507"/>
      <c r="AF240" s="507"/>
      <c r="AG240" s="507"/>
      <c r="AH240" s="507"/>
      <c r="AI240" s="507"/>
      <c r="AJ240" s="507"/>
      <c r="AK240" s="507"/>
      <c r="AL240" s="507"/>
      <c r="AM240" s="507"/>
      <c r="AN240" s="507"/>
      <c r="AO240" s="507"/>
      <c r="AP240" s="507"/>
      <c r="AQ240" s="563"/>
      <c r="AR240" s="563"/>
      <c r="AS240" s="507"/>
      <c r="AT240" s="507"/>
      <c r="AU240" s="507"/>
      <c r="AV240" s="507"/>
      <c r="AW240" s="507"/>
      <c r="AX240" s="507"/>
      <c r="AY240" s="507"/>
      <c r="AZ240" s="507"/>
      <c r="BA240" s="507"/>
      <c r="BB240" s="507"/>
      <c r="BC240" s="507"/>
      <c r="BD240" s="507"/>
      <c r="BE240" s="507"/>
      <c r="BF240" s="507"/>
      <c r="BG240" s="507"/>
      <c r="BH240" s="507"/>
      <c r="BI240" s="507"/>
      <c r="BJ240" s="507"/>
      <c r="BK240" s="507"/>
      <c r="BL240" s="507"/>
      <c r="BM240" s="507"/>
    </row>
    <row r="241" spans="1:65" ht="27" customHeight="1" x14ac:dyDescent="0.2">
      <c r="A241" s="564"/>
      <c r="B241" s="507"/>
      <c r="C241" s="507"/>
      <c r="D241" s="507"/>
      <c r="E241" s="507"/>
      <c r="F241" s="507"/>
      <c r="G241" s="507"/>
      <c r="H241" s="506"/>
      <c r="I241" s="506"/>
      <c r="J241" s="506"/>
      <c r="K241" s="506"/>
      <c r="L241" s="506"/>
      <c r="M241" s="506"/>
      <c r="N241" s="506"/>
      <c r="O241" s="506"/>
      <c r="P241" s="557"/>
      <c r="Q241" s="506"/>
      <c r="R241" s="741"/>
      <c r="S241" s="506"/>
      <c r="T241" s="742"/>
      <c r="U241" s="506"/>
      <c r="V241" s="743"/>
      <c r="W241" s="506"/>
      <c r="X241" s="742"/>
      <c r="Y241" s="557"/>
      <c r="Z241" s="556"/>
      <c r="AA241" s="507"/>
      <c r="AB241" s="507"/>
      <c r="AC241" s="507"/>
      <c r="AD241" s="507"/>
      <c r="AE241" s="507"/>
      <c r="AF241" s="507"/>
      <c r="AG241" s="507"/>
      <c r="AH241" s="507"/>
      <c r="AI241" s="507"/>
      <c r="AJ241" s="507"/>
      <c r="AK241" s="507"/>
      <c r="AL241" s="507"/>
      <c r="AM241" s="507"/>
      <c r="AN241" s="507"/>
      <c r="AO241" s="507"/>
      <c r="AP241" s="507"/>
      <c r="AQ241" s="563"/>
      <c r="AR241" s="563"/>
      <c r="AS241" s="507"/>
      <c r="AT241" s="507"/>
      <c r="AU241" s="507"/>
      <c r="AV241" s="507"/>
      <c r="AW241" s="507"/>
      <c r="AX241" s="507"/>
      <c r="AY241" s="507"/>
      <c r="AZ241" s="507"/>
      <c r="BA241" s="507"/>
      <c r="BB241" s="507"/>
      <c r="BC241" s="507"/>
      <c r="BD241" s="507"/>
      <c r="BE241" s="507"/>
      <c r="BF241" s="507"/>
      <c r="BG241" s="507"/>
      <c r="BH241" s="507"/>
      <c r="BI241" s="507"/>
      <c r="BJ241" s="507"/>
      <c r="BK241" s="507"/>
      <c r="BL241" s="507"/>
      <c r="BM241" s="507"/>
    </row>
    <row r="242" spans="1:65" ht="27" customHeight="1" x14ac:dyDescent="0.2">
      <c r="A242" s="564"/>
      <c r="B242" s="507"/>
      <c r="C242" s="507"/>
      <c r="D242" s="507"/>
      <c r="E242" s="507"/>
      <c r="F242" s="507"/>
      <c r="G242" s="507"/>
      <c r="H242" s="506"/>
      <c r="I242" s="506"/>
      <c r="J242" s="506"/>
      <c r="K242" s="506"/>
      <c r="L242" s="506"/>
      <c r="M242" s="506"/>
      <c r="N242" s="506"/>
      <c r="O242" s="506"/>
      <c r="P242" s="557"/>
      <c r="Q242" s="506"/>
      <c r="R242" s="741"/>
      <c r="S242" s="506"/>
      <c r="T242" s="742"/>
      <c r="U242" s="506"/>
      <c r="V242" s="743"/>
      <c r="W242" s="506"/>
      <c r="X242" s="742"/>
      <c r="Y242" s="557"/>
      <c r="Z242" s="556"/>
      <c r="AA242" s="507"/>
      <c r="AB242" s="507"/>
      <c r="AC242" s="507"/>
      <c r="AD242" s="507"/>
      <c r="AE242" s="507"/>
      <c r="AF242" s="507"/>
      <c r="AG242" s="507"/>
      <c r="AH242" s="507"/>
      <c r="AI242" s="507"/>
      <c r="AJ242" s="507"/>
      <c r="AK242" s="507"/>
      <c r="AL242" s="507"/>
      <c r="AM242" s="507"/>
      <c r="AN242" s="507"/>
      <c r="AO242" s="507"/>
      <c r="AP242" s="507"/>
      <c r="AQ242" s="563"/>
      <c r="AR242" s="563"/>
      <c r="AS242" s="507"/>
      <c r="AT242" s="507"/>
      <c r="AU242" s="507"/>
      <c r="AV242" s="507"/>
      <c r="AW242" s="507"/>
      <c r="AX242" s="507"/>
      <c r="AY242" s="507"/>
      <c r="AZ242" s="507"/>
      <c r="BA242" s="507"/>
      <c r="BB242" s="507"/>
      <c r="BC242" s="507"/>
      <c r="BD242" s="507"/>
      <c r="BE242" s="507"/>
      <c r="BF242" s="507"/>
      <c r="BG242" s="507"/>
      <c r="BH242" s="507"/>
      <c r="BI242" s="507"/>
      <c r="BJ242" s="507"/>
      <c r="BK242" s="507"/>
      <c r="BL242" s="507"/>
      <c r="BM242" s="507"/>
    </row>
    <row r="243" spans="1:65" ht="27" customHeight="1" x14ac:dyDescent="0.2">
      <c r="A243" s="564"/>
      <c r="B243" s="507"/>
      <c r="C243" s="507"/>
      <c r="D243" s="507"/>
      <c r="E243" s="507"/>
      <c r="F243" s="507"/>
      <c r="G243" s="507"/>
      <c r="H243" s="506"/>
      <c r="I243" s="506"/>
      <c r="J243" s="506"/>
      <c r="K243" s="506"/>
      <c r="L243" s="506"/>
      <c r="M243" s="506"/>
      <c r="N243" s="506"/>
      <c r="O243" s="506"/>
      <c r="P243" s="557"/>
      <c r="Q243" s="506"/>
      <c r="R243" s="741"/>
      <c r="S243" s="506"/>
      <c r="T243" s="742"/>
      <c r="U243" s="506"/>
      <c r="V243" s="743"/>
      <c r="W243" s="506"/>
      <c r="X243" s="742"/>
      <c r="Y243" s="557"/>
      <c r="Z243" s="556"/>
      <c r="AA243" s="507"/>
      <c r="AB243" s="507"/>
      <c r="AC243" s="507"/>
      <c r="AD243" s="507"/>
      <c r="AE243" s="507"/>
      <c r="AF243" s="507"/>
      <c r="AG243" s="507"/>
      <c r="AH243" s="507"/>
      <c r="AI243" s="507"/>
      <c r="AJ243" s="507"/>
      <c r="AK243" s="507"/>
      <c r="AL243" s="507"/>
      <c r="AM243" s="507"/>
      <c r="AN243" s="507"/>
      <c r="AO243" s="507"/>
      <c r="AP243" s="507"/>
      <c r="AQ243" s="563"/>
      <c r="AR243" s="563"/>
      <c r="AS243" s="507"/>
      <c r="AT243" s="507"/>
      <c r="AU243" s="507"/>
      <c r="AV243" s="507"/>
      <c r="AW243" s="507"/>
      <c r="AX243" s="507"/>
      <c r="AY243" s="507"/>
      <c r="AZ243" s="507"/>
      <c r="BA243" s="507"/>
      <c r="BB243" s="507"/>
      <c r="BC243" s="507"/>
      <c r="BD243" s="507"/>
      <c r="BE243" s="507"/>
      <c r="BF243" s="507"/>
      <c r="BG243" s="507"/>
      <c r="BH243" s="507"/>
      <c r="BI243" s="507"/>
      <c r="BJ243" s="507"/>
      <c r="BK243" s="507"/>
      <c r="BL243" s="507"/>
      <c r="BM243" s="507"/>
    </row>
    <row r="244" spans="1:65" ht="27" customHeight="1" x14ac:dyDescent="0.2">
      <c r="A244" s="564"/>
      <c r="B244" s="507"/>
      <c r="C244" s="507"/>
      <c r="D244" s="507"/>
      <c r="E244" s="507"/>
      <c r="F244" s="507"/>
      <c r="G244" s="507"/>
      <c r="H244" s="506"/>
      <c r="I244" s="506"/>
      <c r="J244" s="506"/>
      <c r="K244" s="506"/>
      <c r="L244" s="506"/>
      <c r="M244" s="506"/>
      <c r="N244" s="506"/>
      <c r="O244" s="506"/>
      <c r="P244" s="557"/>
      <c r="Q244" s="506"/>
      <c r="R244" s="741"/>
      <c r="S244" s="506"/>
      <c r="T244" s="742"/>
      <c r="U244" s="506"/>
      <c r="V244" s="743"/>
      <c r="W244" s="506"/>
      <c r="X244" s="742"/>
      <c r="Y244" s="557"/>
      <c r="Z244" s="556"/>
      <c r="AA244" s="507"/>
      <c r="AB244" s="507"/>
      <c r="AC244" s="507"/>
      <c r="AD244" s="507"/>
      <c r="AE244" s="507"/>
      <c r="AF244" s="507"/>
      <c r="AG244" s="507"/>
      <c r="AH244" s="507"/>
      <c r="AI244" s="507"/>
      <c r="AJ244" s="507"/>
      <c r="AK244" s="507"/>
      <c r="AL244" s="507"/>
      <c r="AM244" s="507"/>
      <c r="AN244" s="507"/>
      <c r="AO244" s="507"/>
      <c r="AP244" s="507"/>
      <c r="AQ244" s="563"/>
      <c r="AR244" s="563"/>
      <c r="AS244" s="507"/>
      <c r="AT244" s="507"/>
      <c r="AU244" s="507"/>
      <c r="AV244" s="507"/>
      <c r="AW244" s="507"/>
      <c r="AX244" s="507"/>
      <c r="AY244" s="507"/>
      <c r="AZ244" s="507"/>
      <c r="BA244" s="507"/>
      <c r="BB244" s="507"/>
      <c r="BC244" s="507"/>
      <c r="BD244" s="507"/>
      <c r="BE244" s="507"/>
      <c r="BF244" s="507"/>
      <c r="BG244" s="507"/>
      <c r="BH244" s="507"/>
      <c r="BI244" s="507"/>
      <c r="BJ244" s="507"/>
      <c r="BK244" s="507"/>
      <c r="BL244" s="507"/>
      <c r="BM244" s="507"/>
    </row>
    <row r="245" spans="1:65" ht="27" customHeight="1" x14ac:dyDescent="0.2">
      <c r="A245" s="564"/>
      <c r="B245" s="507"/>
      <c r="C245" s="507"/>
      <c r="D245" s="507"/>
      <c r="E245" s="507"/>
      <c r="F245" s="507"/>
      <c r="G245" s="507"/>
      <c r="H245" s="506"/>
      <c r="I245" s="506"/>
      <c r="J245" s="506"/>
      <c r="K245" s="506"/>
      <c r="L245" s="506"/>
      <c r="M245" s="506"/>
      <c r="N245" s="506"/>
      <c r="O245" s="506"/>
      <c r="P245" s="557"/>
      <c r="Q245" s="506"/>
      <c r="R245" s="741"/>
      <c r="S245" s="506"/>
      <c r="T245" s="742"/>
      <c r="U245" s="506"/>
      <c r="V245" s="743"/>
      <c r="W245" s="506"/>
      <c r="X245" s="742"/>
      <c r="Y245" s="557"/>
      <c r="Z245" s="556"/>
      <c r="AA245" s="507"/>
      <c r="AB245" s="507"/>
      <c r="AC245" s="507"/>
      <c r="AD245" s="507"/>
      <c r="AE245" s="507"/>
      <c r="AF245" s="507"/>
      <c r="AG245" s="507"/>
      <c r="AH245" s="507"/>
      <c r="AI245" s="507"/>
      <c r="AJ245" s="507"/>
      <c r="AK245" s="507"/>
      <c r="AL245" s="507"/>
      <c r="AM245" s="507"/>
      <c r="AN245" s="507"/>
      <c r="AO245" s="507"/>
      <c r="AP245" s="507"/>
      <c r="AQ245" s="563"/>
      <c r="AR245" s="563"/>
      <c r="AS245" s="507"/>
      <c r="AT245" s="507"/>
      <c r="AU245" s="507"/>
      <c r="AV245" s="507"/>
      <c r="AW245" s="507"/>
      <c r="AX245" s="507"/>
      <c r="AY245" s="507"/>
      <c r="AZ245" s="507"/>
      <c r="BA245" s="507"/>
      <c r="BB245" s="507"/>
      <c r="BC245" s="507"/>
      <c r="BD245" s="507"/>
      <c r="BE245" s="507"/>
      <c r="BF245" s="507"/>
      <c r="BG245" s="507"/>
      <c r="BH245" s="507"/>
      <c r="BI245" s="507"/>
      <c r="BJ245" s="507"/>
      <c r="BK245" s="507"/>
      <c r="BL245" s="507"/>
      <c r="BM245" s="507"/>
    </row>
    <row r="246" spans="1:65" ht="27" customHeight="1" x14ac:dyDescent="0.2">
      <c r="A246" s="564"/>
      <c r="B246" s="507"/>
      <c r="C246" s="507"/>
      <c r="D246" s="507"/>
      <c r="E246" s="507"/>
      <c r="F246" s="507"/>
      <c r="G246" s="507"/>
      <c r="H246" s="506"/>
      <c r="I246" s="506"/>
      <c r="J246" s="506"/>
      <c r="K246" s="506"/>
      <c r="L246" s="506"/>
      <c r="M246" s="506"/>
      <c r="N246" s="506"/>
      <c r="O246" s="506"/>
      <c r="P246" s="557"/>
      <c r="Q246" s="506"/>
      <c r="R246" s="741"/>
      <c r="S246" s="506"/>
      <c r="T246" s="742"/>
      <c r="U246" s="506"/>
      <c r="V246" s="743"/>
      <c r="W246" s="506"/>
      <c r="X246" s="742"/>
      <c r="Y246" s="557"/>
      <c r="Z246" s="556"/>
      <c r="AA246" s="507"/>
      <c r="AB246" s="507"/>
      <c r="AC246" s="507"/>
      <c r="AD246" s="507"/>
      <c r="AE246" s="507"/>
      <c r="AF246" s="507"/>
      <c r="AG246" s="507"/>
      <c r="AH246" s="507"/>
      <c r="AI246" s="507"/>
      <c r="AJ246" s="507"/>
      <c r="AK246" s="507"/>
      <c r="AL246" s="507"/>
      <c r="AM246" s="507"/>
      <c r="AN246" s="507"/>
      <c r="AO246" s="507"/>
      <c r="AP246" s="507"/>
      <c r="AQ246" s="563"/>
      <c r="AR246" s="563"/>
      <c r="AS246" s="507"/>
      <c r="AT246" s="507"/>
      <c r="AU246" s="507"/>
      <c r="AV246" s="507"/>
      <c r="AW246" s="507"/>
      <c r="AX246" s="507"/>
      <c r="AY246" s="507"/>
      <c r="AZ246" s="507"/>
      <c r="BA246" s="507"/>
      <c r="BB246" s="507"/>
      <c r="BC246" s="507"/>
      <c r="BD246" s="507"/>
      <c r="BE246" s="507"/>
      <c r="BF246" s="507"/>
      <c r="BG246" s="507"/>
      <c r="BH246" s="507"/>
      <c r="BI246" s="507"/>
      <c r="BJ246" s="507"/>
      <c r="BK246" s="507"/>
      <c r="BL246" s="507"/>
      <c r="BM246" s="507"/>
    </row>
    <row r="247" spans="1:65" ht="27" customHeight="1" x14ac:dyDescent="0.2">
      <c r="A247" s="564"/>
      <c r="B247" s="507"/>
      <c r="C247" s="507"/>
      <c r="D247" s="507"/>
      <c r="E247" s="507"/>
      <c r="F247" s="507"/>
      <c r="G247" s="507"/>
      <c r="H247" s="506"/>
      <c r="I247" s="506"/>
      <c r="J247" s="506"/>
      <c r="K247" s="506"/>
      <c r="L247" s="506"/>
      <c r="M247" s="506"/>
      <c r="N247" s="506"/>
      <c r="O247" s="506"/>
      <c r="P247" s="557"/>
      <c r="Q247" s="506"/>
      <c r="R247" s="741"/>
      <c r="S247" s="506"/>
      <c r="T247" s="742"/>
      <c r="U247" s="506"/>
      <c r="V247" s="743"/>
      <c r="W247" s="506"/>
      <c r="X247" s="742"/>
      <c r="Y247" s="557"/>
      <c r="Z247" s="556"/>
      <c r="AA247" s="507"/>
      <c r="AB247" s="507"/>
      <c r="AC247" s="507"/>
      <c r="AD247" s="507"/>
      <c r="AE247" s="507"/>
      <c r="AF247" s="507"/>
      <c r="AG247" s="507"/>
      <c r="AH247" s="507"/>
      <c r="AI247" s="507"/>
      <c r="AJ247" s="507"/>
      <c r="AK247" s="507"/>
      <c r="AL247" s="507"/>
      <c r="AM247" s="507"/>
      <c r="AN247" s="507"/>
      <c r="AO247" s="507"/>
      <c r="AP247" s="507"/>
      <c r="AQ247" s="563"/>
      <c r="AR247" s="563"/>
      <c r="AS247" s="507"/>
      <c r="AT247" s="507"/>
      <c r="AU247" s="507"/>
      <c r="AV247" s="507"/>
      <c r="AW247" s="507"/>
      <c r="AX247" s="507"/>
      <c r="AY247" s="507"/>
      <c r="AZ247" s="507"/>
      <c r="BA247" s="507"/>
      <c r="BB247" s="507"/>
      <c r="BC247" s="507"/>
      <c r="BD247" s="507"/>
      <c r="BE247" s="507"/>
      <c r="BF247" s="507"/>
      <c r="BG247" s="507"/>
      <c r="BH247" s="507"/>
      <c r="BI247" s="507"/>
      <c r="BJ247" s="507"/>
      <c r="BK247" s="507"/>
      <c r="BL247" s="507"/>
      <c r="BM247" s="507"/>
    </row>
    <row r="248" spans="1:65" ht="27" customHeight="1" x14ac:dyDescent="0.2">
      <c r="A248" s="564"/>
      <c r="B248" s="507"/>
      <c r="C248" s="507"/>
      <c r="D248" s="507"/>
      <c r="E248" s="507"/>
      <c r="F248" s="507"/>
      <c r="G248" s="507"/>
      <c r="H248" s="506"/>
      <c r="I248" s="506"/>
      <c r="J248" s="506"/>
      <c r="K248" s="506"/>
      <c r="L248" s="506"/>
      <c r="M248" s="506"/>
      <c r="N248" s="506"/>
      <c r="O248" s="506"/>
      <c r="P248" s="557"/>
      <c r="Q248" s="506"/>
      <c r="R248" s="741"/>
      <c r="S248" s="506"/>
      <c r="T248" s="742"/>
      <c r="U248" s="506"/>
      <c r="V248" s="743"/>
      <c r="W248" s="506"/>
      <c r="X248" s="742"/>
      <c r="Y248" s="557"/>
      <c r="Z248" s="556"/>
      <c r="AA248" s="507"/>
      <c r="AB248" s="507"/>
      <c r="AC248" s="507"/>
      <c r="AD248" s="507"/>
      <c r="AE248" s="507"/>
      <c r="AF248" s="507"/>
      <c r="AG248" s="507"/>
      <c r="AH248" s="507"/>
      <c r="AI248" s="507"/>
      <c r="AJ248" s="507"/>
      <c r="AK248" s="507"/>
      <c r="AL248" s="507"/>
      <c r="AM248" s="507"/>
      <c r="AN248" s="507"/>
      <c r="AO248" s="507"/>
      <c r="AP248" s="507"/>
      <c r="AQ248" s="563"/>
      <c r="AR248" s="563"/>
      <c r="AS248" s="507"/>
      <c r="AT248" s="507"/>
      <c r="AU248" s="507"/>
      <c r="AV248" s="507"/>
      <c r="AW248" s="507"/>
      <c r="AX248" s="507"/>
      <c r="AY248" s="507"/>
      <c r="AZ248" s="507"/>
      <c r="BA248" s="507"/>
      <c r="BB248" s="507"/>
      <c r="BC248" s="507"/>
      <c r="BD248" s="507"/>
      <c r="BE248" s="507"/>
      <c r="BF248" s="507"/>
      <c r="BG248" s="507"/>
      <c r="BH248" s="507"/>
      <c r="BI248" s="507"/>
      <c r="BJ248" s="507"/>
      <c r="BK248" s="507"/>
      <c r="BL248" s="507"/>
      <c r="BM248" s="507"/>
    </row>
    <row r="249" spans="1:65" ht="27" customHeight="1" x14ac:dyDescent="0.2">
      <c r="A249" s="564"/>
      <c r="B249" s="507"/>
      <c r="C249" s="507"/>
      <c r="D249" s="507"/>
      <c r="E249" s="507"/>
      <c r="F249" s="507"/>
      <c r="G249" s="507"/>
      <c r="H249" s="506"/>
      <c r="I249" s="506"/>
      <c r="J249" s="506"/>
      <c r="K249" s="506"/>
      <c r="L249" s="506"/>
      <c r="M249" s="506"/>
      <c r="N249" s="506"/>
      <c r="O249" s="506"/>
      <c r="P249" s="557"/>
      <c r="Q249" s="506"/>
      <c r="R249" s="741"/>
      <c r="S249" s="506"/>
      <c r="T249" s="742"/>
      <c r="U249" s="506"/>
      <c r="V249" s="743"/>
      <c r="W249" s="506"/>
      <c r="X249" s="742"/>
      <c r="Y249" s="557"/>
      <c r="Z249" s="556"/>
      <c r="AA249" s="507"/>
      <c r="AB249" s="507"/>
      <c r="AC249" s="507"/>
      <c r="AD249" s="507"/>
      <c r="AE249" s="507"/>
      <c r="AF249" s="507"/>
      <c r="AG249" s="507"/>
      <c r="AH249" s="507"/>
      <c r="AI249" s="507"/>
      <c r="AJ249" s="507"/>
      <c r="AK249" s="507"/>
      <c r="AL249" s="507"/>
      <c r="AM249" s="507"/>
      <c r="AN249" s="507"/>
      <c r="AO249" s="507"/>
      <c r="AP249" s="507"/>
      <c r="AQ249" s="563"/>
      <c r="AR249" s="563"/>
      <c r="AS249" s="507"/>
      <c r="AT249" s="507"/>
      <c r="AU249" s="507"/>
      <c r="AV249" s="507"/>
      <c r="AW249" s="507"/>
      <c r="AX249" s="507"/>
      <c r="AY249" s="507"/>
      <c r="AZ249" s="507"/>
      <c r="BA249" s="507"/>
      <c r="BB249" s="507"/>
      <c r="BC249" s="507"/>
      <c r="BD249" s="507"/>
      <c r="BE249" s="507"/>
      <c r="BF249" s="507"/>
      <c r="BG249" s="507"/>
      <c r="BH249" s="507"/>
      <c r="BI249" s="507"/>
      <c r="BJ249" s="507"/>
      <c r="BK249" s="507"/>
      <c r="BL249" s="507"/>
      <c r="BM249" s="507"/>
    </row>
    <row r="250" spans="1:65" ht="27" customHeight="1" x14ac:dyDescent="0.2">
      <c r="A250" s="564"/>
      <c r="B250" s="507"/>
      <c r="C250" s="507"/>
      <c r="D250" s="507"/>
      <c r="E250" s="507"/>
      <c r="F250" s="507"/>
      <c r="G250" s="507"/>
      <c r="H250" s="506"/>
      <c r="I250" s="506"/>
      <c r="J250" s="506"/>
      <c r="K250" s="506"/>
      <c r="L250" s="506"/>
      <c r="M250" s="506"/>
      <c r="N250" s="506"/>
      <c r="O250" s="506"/>
      <c r="P250" s="557"/>
      <c r="Q250" s="506"/>
      <c r="R250" s="741"/>
      <c r="S250" s="506"/>
      <c r="T250" s="742"/>
      <c r="U250" s="506"/>
      <c r="V250" s="743"/>
      <c r="W250" s="506"/>
      <c r="X250" s="742"/>
      <c r="Y250" s="557"/>
      <c r="Z250" s="556"/>
      <c r="AA250" s="507"/>
      <c r="AB250" s="507"/>
      <c r="AC250" s="507"/>
      <c r="AD250" s="507"/>
      <c r="AE250" s="507"/>
      <c r="AF250" s="507"/>
      <c r="AG250" s="507"/>
      <c r="AH250" s="507"/>
      <c r="AI250" s="507"/>
      <c r="AJ250" s="507"/>
      <c r="AK250" s="507"/>
      <c r="AL250" s="507"/>
      <c r="AM250" s="507"/>
      <c r="AN250" s="507"/>
      <c r="AO250" s="507"/>
      <c r="AP250" s="507"/>
      <c r="AQ250" s="563"/>
      <c r="AR250" s="563"/>
      <c r="AS250" s="507"/>
      <c r="AT250" s="507"/>
      <c r="AU250" s="507"/>
      <c r="AV250" s="507"/>
      <c r="AW250" s="507"/>
      <c r="AX250" s="507"/>
      <c r="AY250" s="507"/>
      <c r="AZ250" s="507"/>
      <c r="BA250" s="507"/>
      <c r="BB250" s="507"/>
      <c r="BC250" s="507"/>
      <c r="BD250" s="507"/>
      <c r="BE250" s="507"/>
      <c r="BF250" s="507"/>
      <c r="BG250" s="507"/>
      <c r="BH250" s="507"/>
      <c r="BI250" s="507"/>
      <c r="BJ250" s="507"/>
      <c r="BK250" s="507"/>
      <c r="BL250" s="507"/>
      <c r="BM250" s="507"/>
    </row>
    <row r="251" spans="1:65" ht="27" customHeight="1" x14ac:dyDescent="0.2">
      <c r="A251" s="564"/>
      <c r="B251" s="507"/>
      <c r="C251" s="507"/>
      <c r="D251" s="507"/>
      <c r="E251" s="507"/>
      <c r="F251" s="507"/>
      <c r="G251" s="507"/>
      <c r="H251" s="506"/>
      <c r="I251" s="506"/>
      <c r="J251" s="506"/>
      <c r="K251" s="506"/>
      <c r="L251" s="506"/>
      <c r="M251" s="506"/>
      <c r="N251" s="506"/>
      <c r="O251" s="506"/>
      <c r="P251" s="557"/>
      <c r="Q251" s="506"/>
      <c r="R251" s="741"/>
      <c r="S251" s="506"/>
      <c r="T251" s="742"/>
      <c r="U251" s="506"/>
      <c r="V251" s="743"/>
      <c r="W251" s="506"/>
      <c r="X251" s="742"/>
      <c r="Y251" s="557"/>
      <c r="Z251" s="556"/>
      <c r="AA251" s="507"/>
      <c r="AB251" s="507"/>
      <c r="AC251" s="507"/>
      <c r="AD251" s="507"/>
      <c r="AE251" s="507"/>
      <c r="AF251" s="507"/>
      <c r="AG251" s="507"/>
      <c r="AH251" s="507"/>
      <c r="AI251" s="507"/>
      <c r="AJ251" s="507"/>
      <c r="AK251" s="507"/>
      <c r="AL251" s="507"/>
      <c r="AM251" s="507"/>
      <c r="AN251" s="507"/>
      <c r="AO251" s="507"/>
      <c r="AP251" s="507"/>
      <c r="AQ251" s="563"/>
      <c r="AR251" s="563"/>
      <c r="AS251" s="507"/>
      <c r="AT251" s="507"/>
      <c r="AU251" s="507"/>
      <c r="AV251" s="507"/>
      <c r="AW251" s="507"/>
      <c r="AX251" s="507"/>
      <c r="AY251" s="507"/>
      <c r="AZ251" s="507"/>
      <c r="BA251" s="507"/>
      <c r="BB251" s="507"/>
      <c r="BC251" s="507"/>
      <c r="BD251" s="507"/>
      <c r="BE251" s="507"/>
      <c r="BF251" s="507"/>
      <c r="BG251" s="507"/>
      <c r="BH251" s="507"/>
      <c r="BI251" s="507"/>
      <c r="BJ251" s="507"/>
      <c r="BK251" s="507"/>
      <c r="BL251" s="507"/>
      <c r="BM251" s="507"/>
    </row>
    <row r="252" spans="1:65" ht="27" customHeight="1" x14ac:dyDescent="0.2">
      <c r="A252" s="564"/>
      <c r="B252" s="507"/>
      <c r="C252" s="507"/>
      <c r="D252" s="507"/>
      <c r="E252" s="507"/>
      <c r="F252" s="507"/>
      <c r="G252" s="507"/>
      <c r="H252" s="506"/>
      <c r="I252" s="506"/>
      <c r="J252" s="506"/>
      <c r="K252" s="506"/>
      <c r="L252" s="506"/>
      <c r="M252" s="506"/>
      <c r="N252" s="506"/>
      <c r="O252" s="506"/>
      <c r="P252" s="557"/>
      <c r="Q252" s="506"/>
      <c r="R252" s="741"/>
      <c r="S252" s="506"/>
      <c r="T252" s="742"/>
      <c r="U252" s="506"/>
      <c r="V252" s="743"/>
      <c r="W252" s="506"/>
      <c r="X252" s="742"/>
      <c r="Y252" s="557"/>
      <c r="Z252" s="556"/>
      <c r="AA252" s="507"/>
      <c r="AB252" s="507"/>
      <c r="AC252" s="507"/>
      <c r="AD252" s="507"/>
      <c r="AE252" s="507"/>
      <c r="AF252" s="507"/>
      <c r="AG252" s="507"/>
      <c r="AH252" s="507"/>
      <c r="AI252" s="507"/>
      <c r="AJ252" s="507"/>
      <c r="AK252" s="507"/>
      <c r="AL252" s="507"/>
      <c r="AM252" s="507"/>
      <c r="AN252" s="507"/>
      <c r="AO252" s="507"/>
      <c r="AP252" s="507"/>
      <c r="AQ252" s="563"/>
      <c r="AR252" s="563"/>
      <c r="AS252" s="507"/>
      <c r="AT252" s="507"/>
      <c r="AU252" s="507"/>
      <c r="AV252" s="507"/>
      <c r="AW252" s="507"/>
      <c r="AX252" s="507"/>
      <c r="AY252" s="507"/>
      <c r="AZ252" s="507"/>
      <c r="BA252" s="507"/>
      <c r="BB252" s="507"/>
      <c r="BC252" s="507"/>
      <c r="BD252" s="507"/>
      <c r="BE252" s="507"/>
      <c r="BF252" s="507"/>
      <c r="BG252" s="507"/>
      <c r="BH252" s="507"/>
      <c r="BI252" s="507"/>
      <c r="BJ252" s="507"/>
      <c r="BK252" s="507"/>
      <c r="BL252" s="507"/>
      <c r="BM252" s="507"/>
    </row>
    <row r="253" spans="1:65" ht="27" customHeight="1" x14ac:dyDescent="0.2">
      <c r="A253" s="564"/>
      <c r="B253" s="507"/>
      <c r="C253" s="507"/>
      <c r="D253" s="507"/>
      <c r="E253" s="507"/>
      <c r="F253" s="507"/>
      <c r="G253" s="507"/>
      <c r="H253" s="506"/>
      <c r="I253" s="506"/>
      <c r="J253" s="506"/>
      <c r="K253" s="506"/>
      <c r="L253" s="506"/>
      <c r="M253" s="506"/>
      <c r="N253" s="506"/>
      <c r="O253" s="506"/>
      <c r="P253" s="557"/>
      <c r="Q253" s="506"/>
      <c r="R253" s="741"/>
      <c r="S253" s="506"/>
      <c r="T253" s="742"/>
      <c r="U253" s="506"/>
      <c r="V253" s="743"/>
      <c r="W253" s="506"/>
      <c r="X253" s="742"/>
      <c r="Y253" s="557"/>
      <c r="Z253" s="556"/>
      <c r="AA253" s="507"/>
      <c r="AB253" s="507"/>
      <c r="AC253" s="507"/>
      <c r="AD253" s="507"/>
      <c r="AE253" s="507"/>
      <c r="AF253" s="507"/>
      <c r="AG253" s="507"/>
      <c r="AH253" s="507"/>
      <c r="AI253" s="507"/>
      <c r="AJ253" s="507"/>
      <c r="AK253" s="507"/>
      <c r="AL253" s="507"/>
      <c r="AM253" s="507"/>
      <c r="AN253" s="507"/>
      <c r="AO253" s="507"/>
      <c r="AP253" s="507"/>
      <c r="AQ253" s="563"/>
      <c r="AR253" s="563"/>
      <c r="AS253" s="507"/>
      <c r="AT253" s="507"/>
      <c r="AU253" s="507"/>
      <c r="AV253" s="507"/>
      <c r="AW253" s="507"/>
      <c r="AX253" s="507"/>
      <c r="AY253" s="507"/>
      <c r="AZ253" s="507"/>
      <c r="BA253" s="507"/>
      <c r="BB253" s="507"/>
      <c r="BC253" s="507"/>
      <c r="BD253" s="507"/>
      <c r="BE253" s="507"/>
      <c r="BF253" s="507"/>
      <c r="BG253" s="507"/>
      <c r="BH253" s="507"/>
      <c r="BI253" s="507"/>
      <c r="BJ253" s="507"/>
      <c r="BK253" s="507"/>
      <c r="BL253" s="507"/>
      <c r="BM253" s="507"/>
    </row>
    <row r="254" spans="1:65" ht="27" customHeight="1" x14ac:dyDescent="0.2">
      <c r="A254" s="564"/>
      <c r="B254" s="507"/>
      <c r="C254" s="507"/>
      <c r="D254" s="507"/>
      <c r="E254" s="507"/>
      <c r="F254" s="507"/>
      <c r="G254" s="507"/>
      <c r="H254" s="506"/>
      <c r="I254" s="506"/>
      <c r="J254" s="506"/>
      <c r="K254" s="506"/>
      <c r="L254" s="506"/>
      <c r="M254" s="506"/>
      <c r="N254" s="506"/>
      <c r="O254" s="506"/>
      <c r="P254" s="557"/>
      <c r="Q254" s="506"/>
      <c r="R254" s="741"/>
      <c r="S254" s="506"/>
      <c r="T254" s="742"/>
      <c r="U254" s="506"/>
      <c r="V254" s="743"/>
      <c r="W254" s="506"/>
      <c r="X254" s="742"/>
      <c r="Y254" s="557"/>
      <c r="Z254" s="556"/>
      <c r="AA254" s="507"/>
      <c r="AB254" s="507"/>
      <c r="AC254" s="507"/>
      <c r="AD254" s="507"/>
      <c r="AE254" s="507"/>
      <c r="AF254" s="507"/>
      <c r="AG254" s="507"/>
      <c r="AH254" s="507"/>
      <c r="AI254" s="507"/>
      <c r="AJ254" s="507"/>
      <c r="AK254" s="507"/>
      <c r="AL254" s="507"/>
      <c r="AM254" s="507"/>
      <c r="AN254" s="507"/>
      <c r="AO254" s="507"/>
      <c r="AP254" s="507"/>
      <c r="AQ254" s="563"/>
      <c r="AR254" s="563"/>
      <c r="AS254" s="507"/>
      <c r="AT254" s="507"/>
      <c r="AU254" s="507"/>
      <c r="AV254" s="507"/>
      <c r="AW254" s="507"/>
      <c r="AX254" s="507"/>
      <c r="AY254" s="507"/>
      <c r="AZ254" s="507"/>
      <c r="BA254" s="507"/>
      <c r="BB254" s="507"/>
      <c r="BC254" s="507"/>
      <c r="BD254" s="507"/>
      <c r="BE254" s="507"/>
      <c r="BF254" s="507"/>
      <c r="BG254" s="507"/>
      <c r="BH254" s="507"/>
      <c r="BI254" s="507"/>
      <c r="BJ254" s="507"/>
      <c r="BK254" s="507"/>
      <c r="BL254" s="507"/>
      <c r="BM254" s="507"/>
    </row>
    <row r="255" spans="1:65" ht="27" customHeight="1" x14ac:dyDescent="0.2">
      <c r="A255" s="564"/>
      <c r="B255" s="507"/>
      <c r="C255" s="507"/>
      <c r="D255" s="507"/>
      <c r="E255" s="507"/>
      <c r="F255" s="507"/>
      <c r="G255" s="507"/>
      <c r="H255" s="506"/>
      <c r="I255" s="506"/>
      <c r="J255" s="506"/>
      <c r="K255" s="506"/>
      <c r="L255" s="506"/>
      <c r="M255" s="506"/>
      <c r="N255" s="506"/>
      <c r="O255" s="506"/>
      <c r="P255" s="557"/>
      <c r="Q255" s="506"/>
      <c r="R255" s="741"/>
      <c r="S255" s="506"/>
      <c r="T255" s="742"/>
      <c r="U255" s="506"/>
      <c r="V255" s="743"/>
      <c r="W255" s="506"/>
      <c r="X255" s="742"/>
      <c r="Y255" s="557"/>
      <c r="Z255" s="556"/>
      <c r="AA255" s="507"/>
      <c r="AB255" s="507"/>
      <c r="AC255" s="507"/>
      <c r="AD255" s="507"/>
      <c r="AE255" s="507"/>
      <c r="AF255" s="507"/>
      <c r="AG255" s="507"/>
      <c r="AH255" s="507"/>
      <c r="AI255" s="507"/>
      <c r="AJ255" s="507"/>
      <c r="AK255" s="507"/>
      <c r="AL255" s="507"/>
      <c r="AM255" s="507"/>
      <c r="AN255" s="507"/>
      <c r="AO255" s="507"/>
      <c r="AP255" s="507"/>
      <c r="AQ255" s="563"/>
      <c r="AR255" s="563"/>
      <c r="AS255" s="507"/>
      <c r="AT255" s="507"/>
      <c r="AU255" s="507"/>
      <c r="AV255" s="507"/>
      <c r="AW255" s="507"/>
      <c r="AX255" s="507"/>
      <c r="AY255" s="507"/>
      <c r="AZ255" s="507"/>
      <c r="BA255" s="507"/>
      <c r="BB255" s="507"/>
      <c r="BC255" s="507"/>
      <c r="BD255" s="507"/>
      <c r="BE255" s="507"/>
      <c r="BF255" s="507"/>
      <c r="BG255" s="507"/>
      <c r="BH255" s="507"/>
      <c r="BI255" s="507"/>
      <c r="BJ255" s="507"/>
      <c r="BK255" s="507"/>
      <c r="BL255" s="507"/>
      <c r="BM255" s="507"/>
    </row>
    <row r="256" spans="1:65" ht="27" customHeight="1" x14ac:dyDescent="0.2">
      <c r="A256" s="564"/>
      <c r="B256" s="507"/>
      <c r="C256" s="507"/>
      <c r="D256" s="507"/>
      <c r="E256" s="507"/>
      <c r="F256" s="507"/>
      <c r="G256" s="507"/>
      <c r="H256" s="506"/>
      <c r="I256" s="506"/>
      <c r="J256" s="506"/>
      <c r="K256" s="506"/>
      <c r="L256" s="506"/>
      <c r="M256" s="506"/>
      <c r="N256" s="506"/>
      <c r="O256" s="506"/>
      <c r="P256" s="557"/>
      <c r="Q256" s="506"/>
      <c r="R256" s="741"/>
      <c r="S256" s="506"/>
      <c r="T256" s="742"/>
      <c r="U256" s="506"/>
      <c r="V256" s="743"/>
      <c r="W256" s="506"/>
      <c r="X256" s="742"/>
      <c r="Y256" s="557"/>
      <c r="Z256" s="556"/>
      <c r="AA256" s="507"/>
      <c r="AB256" s="507"/>
      <c r="AC256" s="507"/>
      <c r="AD256" s="507"/>
      <c r="AE256" s="507"/>
      <c r="AF256" s="507"/>
      <c r="AG256" s="507"/>
      <c r="AH256" s="507"/>
      <c r="AI256" s="507"/>
      <c r="AJ256" s="507"/>
      <c r="AK256" s="507"/>
      <c r="AL256" s="507"/>
      <c r="AM256" s="507"/>
      <c r="AN256" s="507"/>
      <c r="AO256" s="507"/>
      <c r="AP256" s="507"/>
      <c r="AQ256" s="563"/>
      <c r="AR256" s="563"/>
      <c r="AS256" s="507"/>
      <c r="AT256" s="507"/>
      <c r="AU256" s="507"/>
      <c r="AV256" s="507"/>
      <c r="AW256" s="507"/>
      <c r="AX256" s="507"/>
      <c r="AY256" s="507"/>
      <c r="AZ256" s="507"/>
      <c r="BA256" s="507"/>
      <c r="BB256" s="507"/>
      <c r="BC256" s="507"/>
      <c r="BD256" s="507"/>
      <c r="BE256" s="507"/>
      <c r="BF256" s="507"/>
      <c r="BG256" s="507"/>
      <c r="BH256" s="507"/>
      <c r="BI256" s="507"/>
      <c r="BJ256" s="507"/>
      <c r="BK256" s="507"/>
      <c r="BL256" s="507"/>
      <c r="BM256" s="507"/>
    </row>
    <row r="257" spans="1:65" ht="27" customHeight="1" x14ac:dyDescent="0.2">
      <c r="A257" s="564"/>
      <c r="B257" s="507"/>
      <c r="C257" s="507"/>
      <c r="D257" s="507"/>
      <c r="E257" s="507"/>
      <c r="F257" s="507"/>
      <c r="G257" s="507"/>
      <c r="H257" s="506"/>
      <c r="I257" s="506"/>
      <c r="J257" s="506"/>
      <c r="K257" s="506"/>
      <c r="L257" s="506"/>
      <c r="M257" s="506"/>
      <c r="N257" s="506"/>
      <c r="O257" s="506"/>
      <c r="P257" s="557"/>
      <c r="Q257" s="506"/>
      <c r="R257" s="741"/>
      <c r="S257" s="506"/>
      <c r="T257" s="742"/>
      <c r="U257" s="506"/>
      <c r="V257" s="743"/>
      <c r="W257" s="506"/>
      <c r="X257" s="742"/>
      <c r="Y257" s="557"/>
      <c r="Z257" s="556"/>
      <c r="AA257" s="507"/>
      <c r="AB257" s="507"/>
      <c r="AC257" s="507"/>
      <c r="AD257" s="507"/>
      <c r="AE257" s="507"/>
      <c r="AF257" s="507"/>
      <c r="AG257" s="507"/>
      <c r="AH257" s="507"/>
      <c r="AI257" s="507"/>
      <c r="AJ257" s="507"/>
      <c r="AK257" s="507"/>
      <c r="AL257" s="507"/>
      <c r="AM257" s="507"/>
      <c r="AN257" s="507"/>
      <c r="AO257" s="507"/>
      <c r="AP257" s="507"/>
      <c r="AQ257" s="563"/>
      <c r="AR257" s="563"/>
      <c r="AS257" s="507"/>
      <c r="AT257" s="507"/>
      <c r="AU257" s="507"/>
      <c r="AV257" s="507"/>
      <c r="AW257" s="507"/>
      <c r="AX257" s="507"/>
      <c r="AY257" s="507"/>
      <c r="AZ257" s="507"/>
      <c r="BA257" s="507"/>
      <c r="BB257" s="507"/>
      <c r="BC257" s="507"/>
      <c r="BD257" s="507"/>
      <c r="BE257" s="507"/>
      <c r="BF257" s="507"/>
      <c r="BG257" s="507"/>
      <c r="BH257" s="507"/>
      <c r="BI257" s="507"/>
      <c r="BJ257" s="507"/>
      <c r="BK257" s="507"/>
      <c r="BL257" s="507"/>
      <c r="BM257" s="507"/>
    </row>
    <row r="258" spans="1:65" ht="27" customHeight="1" x14ac:dyDescent="0.2">
      <c r="A258" s="564"/>
      <c r="B258" s="507"/>
      <c r="C258" s="507"/>
      <c r="D258" s="507"/>
      <c r="E258" s="507"/>
      <c r="F258" s="507"/>
      <c r="G258" s="507"/>
      <c r="H258" s="506"/>
      <c r="I258" s="506"/>
      <c r="J258" s="506"/>
      <c r="K258" s="506"/>
      <c r="L258" s="506"/>
      <c r="M258" s="506"/>
      <c r="N258" s="506"/>
      <c r="O258" s="506"/>
      <c r="P258" s="557"/>
      <c r="Q258" s="506"/>
      <c r="R258" s="741"/>
      <c r="S258" s="506"/>
      <c r="T258" s="742"/>
      <c r="U258" s="506"/>
      <c r="V258" s="743"/>
      <c r="W258" s="506"/>
      <c r="X258" s="742"/>
      <c r="Y258" s="557"/>
      <c r="Z258" s="556"/>
      <c r="AA258" s="507"/>
      <c r="AB258" s="507"/>
      <c r="AC258" s="507"/>
      <c r="AD258" s="507"/>
      <c r="AE258" s="507"/>
      <c r="AF258" s="507"/>
      <c r="AG258" s="507"/>
      <c r="AH258" s="507"/>
      <c r="AI258" s="507"/>
      <c r="AJ258" s="507"/>
      <c r="AK258" s="507"/>
      <c r="AL258" s="507"/>
      <c r="AM258" s="507"/>
      <c r="AN258" s="507"/>
      <c r="AO258" s="507"/>
      <c r="AP258" s="507"/>
      <c r="AQ258" s="563"/>
      <c r="AR258" s="563"/>
      <c r="AS258" s="507"/>
      <c r="AT258" s="507"/>
      <c r="AU258" s="507"/>
      <c r="AV258" s="507"/>
      <c r="AW258" s="507"/>
      <c r="AX258" s="507"/>
      <c r="AY258" s="507"/>
      <c r="AZ258" s="507"/>
      <c r="BA258" s="507"/>
      <c r="BB258" s="507"/>
      <c r="BC258" s="507"/>
      <c r="BD258" s="507"/>
      <c r="BE258" s="507"/>
      <c r="BF258" s="507"/>
      <c r="BG258" s="507"/>
      <c r="BH258" s="507"/>
      <c r="BI258" s="507"/>
      <c r="BJ258" s="507"/>
      <c r="BK258" s="507"/>
      <c r="BL258" s="507"/>
      <c r="BM258" s="507"/>
    </row>
    <row r="259" spans="1:65" ht="27" customHeight="1" x14ac:dyDescent="0.2">
      <c r="A259" s="564"/>
      <c r="B259" s="507"/>
      <c r="C259" s="507"/>
      <c r="D259" s="507"/>
      <c r="E259" s="507"/>
      <c r="F259" s="507"/>
      <c r="G259" s="507"/>
      <c r="H259" s="506"/>
      <c r="I259" s="506"/>
      <c r="J259" s="506"/>
      <c r="K259" s="506"/>
      <c r="L259" s="506"/>
      <c r="M259" s="506"/>
      <c r="N259" s="506"/>
      <c r="O259" s="506"/>
      <c r="P259" s="557"/>
      <c r="Q259" s="506"/>
      <c r="R259" s="741"/>
      <c r="S259" s="506"/>
      <c r="T259" s="742"/>
      <c r="U259" s="506"/>
      <c r="V259" s="743"/>
      <c r="W259" s="506"/>
      <c r="X259" s="742"/>
      <c r="Y259" s="557"/>
      <c r="Z259" s="556"/>
      <c r="AA259" s="507"/>
      <c r="AB259" s="507"/>
      <c r="AC259" s="507"/>
      <c r="AD259" s="507"/>
      <c r="AE259" s="507"/>
      <c r="AF259" s="507"/>
      <c r="AG259" s="507"/>
      <c r="AH259" s="507"/>
      <c r="AI259" s="507"/>
      <c r="AJ259" s="507"/>
      <c r="AK259" s="507"/>
      <c r="AL259" s="507"/>
      <c r="AM259" s="507"/>
      <c r="AN259" s="507"/>
      <c r="AO259" s="507"/>
      <c r="AP259" s="507"/>
      <c r="AQ259" s="563"/>
      <c r="AR259" s="563"/>
      <c r="AS259" s="507"/>
      <c r="AT259" s="507"/>
      <c r="AU259" s="507"/>
      <c r="AV259" s="507"/>
      <c r="AW259" s="507"/>
      <c r="AX259" s="507"/>
      <c r="AY259" s="507"/>
      <c r="AZ259" s="507"/>
      <c r="BA259" s="507"/>
      <c r="BB259" s="507"/>
      <c r="BC259" s="507"/>
      <c r="BD259" s="507"/>
      <c r="BE259" s="507"/>
      <c r="BF259" s="507"/>
      <c r="BG259" s="507"/>
      <c r="BH259" s="507"/>
      <c r="BI259" s="507"/>
      <c r="BJ259" s="507"/>
      <c r="BK259" s="507"/>
      <c r="BL259" s="507"/>
      <c r="BM259" s="507"/>
    </row>
    <row r="260" spans="1:65" ht="27" customHeight="1" x14ac:dyDescent="0.2">
      <c r="A260" s="564"/>
      <c r="B260" s="507"/>
      <c r="C260" s="507"/>
      <c r="D260" s="507"/>
      <c r="E260" s="507"/>
      <c r="F260" s="507"/>
      <c r="G260" s="507"/>
      <c r="H260" s="506"/>
      <c r="I260" s="506"/>
      <c r="J260" s="506"/>
      <c r="K260" s="506"/>
      <c r="L260" s="506"/>
      <c r="M260" s="506"/>
      <c r="N260" s="506"/>
      <c r="O260" s="506"/>
      <c r="P260" s="557"/>
      <c r="Q260" s="506"/>
      <c r="R260" s="741"/>
      <c r="S260" s="506"/>
      <c r="T260" s="742"/>
      <c r="U260" s="506"/>
      <c r="V260" s="743"/>
      <c r="W260" s="506"/>
      <c r="X260" s="742"/>
      <c r="Y260" s="557"/>
      <c r="Z260" s="556"/>
      <c r="AA260" s="507"/>
      <c r="AB260" s="507"/>
      <c r="AC260" s="507"/>
      <c r="AD260" s="507"/>
      <c r="AE260" s="507"/>
      <c r="AF260" s="507"/>
      <c r="AG260" s="507"/>
      <c r="AH260" s="507"/>
      <c r="AI260" s="507"/>
      <c r="AJ260" s="507"/>
      <c r="AK260" s="507"/>
      <c r="AL260" s="507"/>
      <c r="AM260" s="507"/>
      <c r="AN260" s="507"/>
      <c r="AO260" s="507"/>
      <c r="AP260" s="507"/>
      <c r="AQ260" s="563"/>
      <c r="AR260" s="563"/>
      <c r="AS260" s="507"/>
      <c r="AT260" s="507"/>
      <c r="AU260" s="507"/>
      <c r="AV260" s="507"/>
      <c r="AW260" s="507"/>
      <c r="AX260" s="507"/>
      <c r="AY260" s="507"/>
      <c r="AZ260" s="507"/>
      <c r="BA260" s="507"/>
      <c r="BB260" s="507"/>
      <c r="BC260" s="507"/>
      <c r="BD260" s="507"/>
      <c r="BE260" s="507"/>
      <c r="BF260" s="507"/>
      <c r="BG260" s="507"/>
      <c r="BH260" s="507"/>
      <c r="BI260" s="507"/>
      <c r="BJ260" s="507"/>
      <c r="BK260" s="507"/>
      <c r="BL260" s="507"/>
      <c r="BM260" s="507"/>
    </row>
    <row r="261" spans="1:65" ht="27" customHeight="1" x14ac:dyDescent="0.2">
      <c r="A261" s="564"/>
      <c r="B261" s="507"/>
      <c r="C261" s="507"/>
      <c r="D261" s="507"/>
      <c r="E261" s="507"/>
      <c r="F261" s="507"/>
      <c r="G261" s="507"/>
      <c r="H261" s="506"/>
      <c r="I261" s="506"/>
      <c r="J261" s="506"/>
      <c r="K261" s="506"/>
      <c r="L261" s="506"/>
      <c r="M261" s="506"/>
      <c r="N261" s="506"/>
      <c r="O261" s="506"/>
      <c r="P261" s="557"/>
      <c r="Q261" s="506"/>
      <c r="R261" s="741"/>
      <c r="S261" s="506"/>
      <c r="T261" s="742"/>
      <c r="U261" s="506"/>
      <c r="V261" s="743"/>
      <c r="W261" s="506"/>
      <c r="X261" s="742"/>
      <c r="Y261" s="557"/>
      <c r="Z261" s="556"/>
      <c r="AA261" s="507"/>
      <c r="AB261" s="507"/>
      <c r="AC261" s="507"/>
      <c r="AD261" s="507"/>
      <c r="AE261" s="507"/>
      <c r="AF261" s="507"/>
      <c r="AG261" s="507"/>
      <c r="AH261" s="507"/>
      <c r="AI261" s="507"/>
      <c r="AJ261" s="507"/>
      <c r="AK261" s="507"/>
      <c r="AL261" s="507"/>
      <c r="AM261" s="507"/>
      <c r="AN261" s="507"/>
      <c r="AO261" s="507"/>
      <c r="AP261" s="507"/>
      <c r="AQ261" s="563"/>
      <c r="AR261" s="563"/>
      <c r="AS261" s="507"/>
      <c r="AT261" s="507"/>
      <c r="AU261" s="507"/>
      <c r="AV261" s="507"/>
      <c r="AW261" s="507"/>
      <c r="AX261" s="507"/>
      <c r="AY261" s="507"/>
      <c r="AZ261" s="507"/>
      <c r="BA261" s="507"/>
      <c r="BB261" s="507"/>
      <c r="BC261" s="507"/>
      <c r="BD261" s="507"/>
      <c r="BE261" s="507"/>
      <c r="BF261" s="507"/>
      <c r="BG261" s="507"/>
      <c r="BH261" s="507"/>
      <c r="BI261" s="507"/>
      <c r="BJ261" s="507"/>
      <c r="BK261" s="507"/>
      <c r="BL261" s="507"/>
      <c r="BM261" s="507"/>
    </row>
    <row r="262" spans="1:65" ht="27" customHeight="1" x14ac:dyDescent="0.2">
      <c r="A262" s="564"/>
      <c r="B262" s="507"/>
      <c r="C262" s="507"/>
      <c r="D262" s="507"/>
      <c r="E262" s="507"/>
      <c r="F262" s="507"/>
      <c r="G262" s="507"/>
      <c r="H262" s="506"/>
      <c r="I262" s="506"/>
      <c r="J262" s="506"/>
      <c r="K262" s="506"/>
      <c r="L262" s="506"/>
      <c r="M262" s="506"/>
      <c r="N262" s="506"/>
      <c r="O262" s="506"/>
      <c r="P262" s="557"/>
      <c r="Q262" s="506"/>
      <c r="R262" s="741"/>
      <c r="S262" s="506"/>
      <c r="T262" s="742"/>
      <c r="U262" s="506"/>
      <c r="V262" s="743"/>
      <c r="W262" s="506"/>
      <c r="X262" s="742"/>
      <c r="Y262" s="557"/>
      <c r="Z262" s="556"/>
      <c r="AA262" s="507"/>
      <c r="AB262" s="507"/>
      <c r="AC262" s="507"/>
      <c r="AD262" s="507"/>
      <c r="AE262" s="507"/>
      <c r="AF262" s="507"/>
      <c r="AG262" s="507"/>
      <c r="AH262" s="507"/>
      <c r="AI262" s="507"/>
      <c r="AJ262" s="507"/>
      <c r="AK262" s="507"/>
      <c r="AL262" s="507"/>
      <c r="AM262" s="507"/>
      <c r="AN262" s="507"/>
      <c r="AO262" s="507"/>
      <c r="AP262" s="507"/>
      <c r="AQ262" s="563"/>
      <c r="AR262" s="563"/>
      <c r="AS262" s="507"/>
      <c r="AT262" s="507"/>
      <c r="AU262" s="507"/>
      <c r="AV262" s="507"/>
      <c r="AW262" s="507"/>
      <c r="AX262" s="507"/>
      <c r="AY262" s="507"/>
      <c r="AZ262" s="507"/>
      <c r="BA262" s="507"/>
      <c r="BB262" s="507"/>
      <c r="BC262" s="507"/>
      <c r="BD262" s="507"/>
      <c r="BE262" s="507"/>
      <c r="BF262" s="507"/>
      <c r="BG262" s="507"/>
      <c r="BH262" s="507"/>
      <c r="BI262" s="507"/>
      <c r="BJ262" s="507"/>
      <c r="BK262" s="507"/>
      <c r="BL262" s="507"/>
      <c r="BM262" s="507"/>
    </row>
    <row r="263" spans="1:65" ht="27" customHeight="1" x14ac:dyDescent="0.2">
      <c r="A263" s="564"/>
      <c r="B263" s="507"/>
      <c r="C263" s="507"/>
      <c r="D263" s="507"/>
      <c r="E263" s="507"/>
      <c r="F263" s="507"/>
      <c r="G263" s="507"/>
      <c r="H263" s="506"/>
      <c r="I263" s="506"/>
      <c r="J263" s="506"/>
      <c r="K263" s="506"/>
      <c r="L263" s="506"/>
      <c r="M263" s="506"/>
      <c r="N263" s="506"/>
      <c r="O263" s="506"/>
      <c r="P263" s="557"/>
      <c r="Q263" s="506"/>
      <c r="R263" s="741"/>
      <c r="S263" s="506"/>
      <c r="T263" s="742"/>
      <c r="U263" s="506"/>
      <c r="V263" s="743"/>
      <c r="W263" s="506"/>
      <c r="X263" s="742"/>
      <c r="Y263" s="557"/>
      <c r="Z263" s="556"/>
      <c r="AA263" s="507"/>
      <c r="AB263" s="507"/>
      <c r="AC263" s="507"/>
      <c r="AD263" s="507"/>
      <c r="AE263" s="507"/>
      <c r="AF263" s="507"/>
      <c r="AG263" s="507"/>
      <c r="AH263" s="507"/>
      <c r="AI263" s="507"/>
      <c r="AJ263" s="507"/>
      <c r="AK263" s="507"/>
      <c r="AL263" s="507"/>
      <c r="AM263" s="507"/>
      <c r="AN263" s="507"/>
      <c r="AO263" s="507"/>
      <c r="AP263" s="507"/>
      <c r="AQ263" s="563"/>
      <c r="AR263" s="563"/>
      <c r="AS263" s="507"/>
      <c r="AT263" s="507"/>
      <c r="AU263" s="507"/>
      <c r="AV263" s="507"/>
      <c r="AW263" s="507"/>
      <c r="AX263" s="507"/>
      <c r="AY263" s="507"/>
      <c r="AZ263" s="507"/>
      <c r="BA263" s="507"/>
      <c r="BB263" s="507"/>
      <c r="BC263" s="507"/>
      <c r="BD263" s="507"/>
      <c r="BE263" s="507"/>
      <c r="BF263" s="507"/>
      <c r="BG263" s="507"/>
      <c r="BH263" s="507"/>
      <c r="BI263" s="507"/>
      <c r="BJ263" s="507"/>
      <c r="BK263" s="507"/>
      <c r="BL263" s="507"/>
      <c r="BM263" s="507"/>
    </row>
    <row r="264" spans="1:65" ht="27" customHeight="1" x14ac:dyDescent="0.2">
      <c r="A264" s="564"/>
      <c r="B264" s="507"/>
      <c r="C264" s="507"/>
      <c r="D264" s="507"/>
      <c r="E264" s="507"/>
      <c r="F264" s="507"/>
      <c r="G264" s="507"/>
      <c r="H264" s="506"/>
      <c r="I264" s="506"/>
      <c r="J264" s="506"/>
      <c r="K264" s="506"/>
      <c r="L264" s="506"/>
      <c r="M264" s="506"/>
      <c r="N264" s="506"/>
      <c r="O264" s="506"/>
      <c r="P264" s="557"/>
      <c r="Q264" s="506"/>
      <c r="R264" s="741"/>
      <c r="S264" s="506"/>
      <c r="T264" s="742"/>
      <c r="U264" s="506"/>
      <c r="V264" s="743"/>
      <c r="W264" s="506"/>
      <c r="X264" s="742"/>
      <c r="Y264" s="557"/>
      <c r="Z264" s="556"/>
      <c r="AA264" s="507"/>
      <c r="AB264" s="507"/>
      <c r="AC264" s="507"/>
      <c r="AD264" s="507"/>
      <c r="AE264" s="507"/>
      <c r="AF264" s="507"/>
      <c r="AG264" s="507"/>
      <c r="AH264" s="507"/>
      <c r="AI264" s="507"/>
      <c r="AJ264" s="507"/>
      <c r="AK264" s="507"/>
      <c r="AL264" s="507"/>
      <c r="AM264" s="507"/>
      <c r="AN264" s="507"/>
      <c r="AO264" s="507"/>
      <c r="AP264" s="507"/>
      <c r="AQ264" s="563"/>
      <c r="AR264" s="563"/>
      <c r="AS264" s="507"/>
      <c r="AT264" s="507"/>
      <c r="AU264" s="507"/>
      <c r="AV264" s="507"/>
      <c r="AW264" s="507"/>
      <c r="AX264" s="507"/>
      <c r="AY264" s="507"/>
      <c r="AZ264" s="507"/>
      <c r="BA264" s="507"/>
      <c r="BB264" s="507"/>
      <c r="BC264" s="507"/>
      <c r="BD264" s="507"/>
      <c r="BE264" s="507"/>
      <c r="BF264" s="507"/>
      <c r="BG264" s="507"/>
      <c r="BH264" s="507"/>
      <c r="BI264" s="507"/>
      <c r="BJ264" s="507"/>
      <c r="BK264" s="507"/>
      <c r="BL264" s="507"/>
      <c r="BM264" s="507"/>
    </row>
    <row r="265" spans="1:65" ht="27" customHeight="1" x14ac:dyDescent="0.2">
      <c r="A265" s="564"/>
      <c r="B265" s="507"/>
      <c r="C265" s="507"/>
      <c r="D265" s="507"/>
      <c r="E265" s="507"/>
      <c r="F265" s="507"/>
      <c r="G265" s="507"/>
      <c r="H265" s="506"/>
      <c r="I265" s="506"/>
      <c r="J265" s="506"/>
      <c r="K265" s="506"/>
      <c r="L265" s="506"/>
      <c r="M265" s="506"/>
      <c r="N265" s="506"/>
      <c r="O265" s="506"/>
      <c r="P265" s="557"/>
      <c r="Q265" s="506"/>
      <c r="R265" s="741"/>
      <c r="S265" s="506"/>
      <c r="T265" s="742"/>
      <c r="U265" s="506"/>
      <c r="V265" s="743"/>
      <c r="W265" s="506"/>
      <c r="X265" s="742"/>
      <c r="Y265" s="557"/>
      <c r="Z265" s="556"/>
      <c r="AA265" s="507"/>
      <c r="AB265" s="507"/>
      <c r="AC265" s="507"/>
      <c r="AD265" s="507"/>
      <c r="AE265" s="507"/>
      <c r="AF265" s="507"/>
      <c r="AG265" s="507"/>
      <c r="AH265" s="507"/>
      <c r="AI265" s="507"/>
      <c r="AJ265" s="507"/>
      <c r="AK265" s="507"/>
      <c r="AL265" s="507"/>
      <c r="AM265" s="507"/>
      <c r="AN265" s="507"/>
      <c r="AO265" s="507"/>
      <c r="AP265" s="507"/>
      <c r="AQ265" s="563"/>
      <c r="AR265" s="563"/>
      <c r="AS265" s="507"/>
      <c r="AT265" s="507"/>
      <c r="AU265" s="507"/>
      <c r="AV265" s="507"/>
      <c r="AW265" s="507"/>
      <c r="AX265" s="507"/>
      <c r="AY265" s="507"/>
      <c r="AZ265" s="507"/>
      <c r="BA265" s="507"/>
      <c r="BB265" s="507"/>
      <c r="BC265" s="507"/>
      <c r="BD265" s="507"/>
      <c r="BE265" s="507"/>
      <c r="BF265" s="507"/>
      <c r="BG265" s="507"/>
      <c r="BH265" s="507"/>
      <c r="BI265" s="507"/>
      <c r="BJ265" s="507"/>
      <c r="BK265" s="507"/>
      <c r="BL265" s="507"/>
      <c r="BM265" s="507"/>
    </row>
    <row r="266" spans="1:65" ht="27" customHeight="1" x14ac:dyDescent="0.2">
      <c r="A266" s="564"/>
      <c r="B266" s="507"/>
      <c r="C266" s="507"/>
      <c r="D266" s="507"/>
      <c r="E266" s="507"/>
      <c r="F266" s="507"/>
      <c r="G266" s="507"/>
      <c r="H266" s="506"/>
      <c r="I266" s="506"/>
      <c r="J266" s="506"/>
      <c r="K266" s="506"/>
      <c r="L266" s="506"/>
      <c r="M266" s="506"/>
      <c r="N266" s="506"/>
      <c r="O266" s="506"/>
      <c r="P266" s="557"/>
      <c r="Q266" s="506"/>
      <c r="R266" s="741"/>
      <c r="S266" s="506"/>
      <c r="T266" s="742"/>
      <c r="U266" s="506"/>
      <c r="V266" s="743"/>
      <c r="W266" s="506"/>
      <c r="X266" s="742"/>
      <c r="Y266" s="557"/>
      <c r="Z266" s="556"/>
      <c r="AA266" s="507"/>
      <c r="AB266" s="507"/>
      <c r="AC266" s="507"/>
      <c r="AD266" s="507"/>
      <c r="AE266" s="507"/>
      <c r="AF266" s="507"/>
      <c r="AG266" s="507"/>
      <c r="AH266" s="507"/>
      <c r="AI266" s="507"/>
      <c r="AJ266" s="507"/>
      <c r="AK266" s="507"/>
      <c r="AL266" s="507"/>
      <c r="AM266" s="507"/>
      <c r="AN266" s="507"/>
      <c r="AO266" s="507"/>
      <c r="AP266" s="507"/>
      <c r="AQ266" s="563"/>
      <c r="AR266" s="563"/>
      <c r="AS266" s="507"/>
      <c r="AT266" s="507"/>
      <c r="AU266" s="507"/>
      <c r="AV266" s="507"/>
      <c r="AW266" s="507"/>
      <c r="AX266" s="507"/>
      <c r="AY266" s="507"/>
      <c r="AZ266" s="507"/>
      <c r="BA266" s="507"/>
      <c r="BB266" s="507"/>
      <c r="BC266" s="507"/>
      <c r="BD266" s="507"/>
      <c r="BE266" s="507"/>
      <c r="BF266" s="507"/>
      <c r="BG266" s="507"/>
      <c r="BH266" s="507"/>
      <c r="BI266" s="507"/>
      <c r="BJ266" s="507"/>
      <c r="BK266" s="507"/>
      <c r="BL266" s="507"/>
      <c r="BM266" s="507"/>
    </row>
    <row r="267" spans="1:65" ht="27" customHeight="1" x14ac:dyDescent="0.2">
      <c r="A267" s="564"/>
      <c r="B267" s="507"/>
      <c r="C267" s="507"/>
      <c r="D267" s="507"/>
      <c r="E267" s="507"/>
      <c r="F267" s="507"/>
      <c r="G267" s="507"/>
      <c r="H267" s="506"/>
      <c r="I267" s="506"/>
      <c r="J267" s="506"/>
      <c r="K267" s="506"/>
      <c r="L267" s="506"/>
      <c r="M267" s="506"/>
      <c r="N267" s="506"/>
      <c r="O267" s="506"/>
      <c r="P267" s="557"/>
      <c r="Q267" s="506"/>
      <c r="R267" s="741"/>
      <c r="S267" s="506"/>
      <c r="T267" s="742"/>
      <c r="U267" s="506"/>
      <c r="V267" s="743"/>
      <c r="W267" s="506"/>
      <c r="X267" s="742"/>
      <c r="Y267" s="557"/>
      <c r="Z267" s="556"/>
      <c r="AA267" s="507"/>
      <c r="AB267" s="507"/>
      <c r="AC267" s="507"/>
      <c r="AD267" s="507"/>
      <c r="AE267" s="507"/>
      <c r="AF267" s="507"/>
      <c r="AG267" s="507"/>
      <c r="AH267" s="507"/>
      <c r="AI267" s="507"/>
      <c r="AJ267" s="507"/>
      <c r="AK267" s="507"/>
      <c r="AL267" s="507"/>
      <c r="AM267" s="507"/>
      <c r="AN267" s="507"/>
      <c r="AO267" s="507"/>
      <c r="AP267" s="507"/>
      <c r="AQ267" s="563"/>
      <c r="AR267" s="563"/>
      <c r="AS267" s="507"/>
      <c r="AT267" s="507"/>
      <c r="AU267" s="507"/>
      <c r="AV267" s="507"/>
      <c r="AW267" s="507"/>
      <c r="AX267" s="507"/>
      <c r="AY267" s="507"/>
      <c r="AZ267" s="507"/>
      <c r="BA267" s="507"/>
      <c r="BB267" s="507"/>
      <c r="BC267" s="507"/>
      <c r="BD267" s="507"/>
      <c r="BE267" s="507"/>
      <c r="BF267" s="507"/>
      <c r="BG267" s="507"/>
      <c r="BH267" s="507"/>
      <c r="BI267" s="507"/>
      <c r="BJ267" s="507"/>
      <c r="BK267" s="507"/>
      <c r="BL267" s="507"/>
      <c r="BM267" s="507"/>
    </row>
    <row r="268" spans="1:65" ht="27" customHeight="1" x14ac:dyDescent="0.2">
      <c r="A268" s="564"/>
      <c r="B268" s="507"/>
      <c r="C268" s="507"/>
      <c r="D268" s="507"/>
      <c r="E268" s="507"/>
      <c r="F268" s="507"/>
      <c r="G268" s="507"/>
      <c r="H268" s="506"/>
      <c r="I268" s="506"/>
      <c r="J268" s="506"/>
      <c r="K268" s="506"/>
      <c r="L268" s="506"/>
      <c r="M268" s="506"/>
      <c r="N268" s="506"/>
      <c r="O268" s="506"/>
      <c r="P268" s="557"/>
      <c r="Q268" s="506"/>
      <c r="R268" s="741"/>
      <c r="S268" s="506"/>
      <c r="T268" s="742"/>
      <c r="U268" s="506"/>
      <c r="V268" s="743"/>
      <c r="W268" s="506"/>
      <c r="X268" s="742"/>
      <c r="Y268" s="557"/>
      <c r="Z268" s="556"/>
      <c r="AA268" s="507"/>
      <c r="AB268" s="507"/>
      <c r="AC268" s="507"/>
      <c r="AD268" s="507"/>
      <c r="AE268" s="507"/>
      <c r="AF268" s="507"/>
      <c r="AG268" s="507"/>
      <c r="AH268" s="507"/>
      <c r="AI268" s="507"/>
      <c r="AJ268" s="507"/>
      <c r="AK268" s="507"/>
      <c r="AL268" s="507"/>
      <c r="AM268" s="507"/>
      <c r="AN268" s="507"/>
      <c r="AO268" s="507"/>
      <c r="AP268" s="507"/>
      <c r="AQ268" s="563"/>
      <c r="AR268" s="563"/>
      <c r="AS268" s="507"/>
      <c r="AT268" s="507"/>
      <c r="AU268" s="507"/>
      <c r="AV268" s="507"/>
      <c r="AW268" s="507"/>
      <c r="AX268" s="507"/>
      <c r="AY268" s="507"/>
      <c r="AZ268" s="507"/>
      <c r="BA268" s="507"/>
      <c r="BB268" s="507"/>
      <c r="BC268" s="507"/>
      <c r="BD268" s="507"/>
      <c r="BE268" s="507"/>
      <c r="BF268" s="507"/>
      <c r="BG268" s="507"/>
      <c r="BH268" s="507"/>
      <c r="BI268" s="507"/>
      <c r="BJ268" s="507"/>
      <c r="BK268" s="507"/>
      <c r="BL268" s="507"/>
      <c r="BM268" s="507"/>
    </row>
    <row r="269" spans="1:65" ht="27" customHeight="1" x14ac:dyDescent="0.2">
      <c r="A269" s="564"/>
      <c r="B269" s="507"/>
      <c r="C269" s="507"/>
      <c r="D269" s="507"/>
      <c r="E269" s="507"/>
      <c r="F269" s="507"/>
      <c r="G269" s="507"/>
      <c r="H269" s="506"/>
      <c r="I269" s="506"/>
      <c r="J269" s="506"/>
      <c r="K269" s="506"/>
      <c r="L269" s="506"/>
      <c r="M269" s="506"/>
      <c r="N269" s="506"/>
      <c r="O269" s="506"/>
      <c r="P269" s="557"/>
      <c r="Q269" s="506"/>
      <c r="R269" s="741"/>
      <c r="S269" s="506"/>
      <c r="T269" s="742"/>
      <c r="U269" s="506"/>
      <c r="V269" s="743"/>
      <c r="W269" s="506"/>
      <c r="X269" s="742"/>
      <c r="Y269" s="557"/>
      <c r="Z269" s="556"/>
      <c r="AA269" s="507"/>
      <c r="AB269" s="507"/>
      <c r="AC269" s="507"/>
      <c r="AD269" s="507"/>
      <c r="AE269" s="507"/>
      <c r="AF269" s="507"/>
      <c r="AG269" s="507"/>
      <c r="AH269" s="507"/>
      <c r="AI269" s="507"/>
      <c r="AJ269" s="507"/>
      <c r="AK269" s="507"/>
      <c r="AL269" s="507"/>
      <c r="AM269" s="507"/>
      <c r="AN269" s="507"/>
      <c r="AO269" s="507"/>
      <c r="AP269" s="507"/>
      <c r="AQ269" s="563"/>
      <c r="AR269" s="563"/>
      <c r="AS269" s="507"/>
      <c r="AT269" s="507"/>
      <c r="AU269" s="507"/>
      <c r="AV269" s="507"/>
      <c r="AW269" s="507"/>
      <c r="AX269" s="507"/>
      <c r="AY269" s="507"/>
      <c r="AZ269" s="507"/>
      <c r="BA269" s="507"/>
      <c r="BB269" s="507"/>
      <c r="BC269" s="507"/>
      <c r="BD269" s="507"/>
      <c r="BE269" s="507"/>
      <c r="BF269" s="507"/>
      <c r="BG269" s="507"/>
      <c r="BH269" s="507"/>
      <c r="BI269" s="507"/>
      <c r="BJ269" s="507"/>
      <c r="BK269" s="507"/>
      <c r="BL269" s="507"/>
      <c r="BM269" s="507"/>
    </row>
    <row r="270" spans="1:65" ht="27" customHeight="1" x14ac:dyDescent="0.2">
      <c r="A270" s="564"/>
      <c r="B270" s="507"/>
      <c r="C270" s="507"/>
      <c r="D270" s="507"/>
      <c r="E270" s="507"/>
      <c r="F270" s="507"/>
      <c r="G270" s="507"/>
      <c r="H270" s="506"/>
      <c r="I270" s="506"/>
      <c r="J270" s="506"/>
      <c r="K270" s="506"/>
      <c r="L270" s="506"/>
      <c r="M270" s="506"/>
      <c r="N270" s="506"/>
      <c r="O270" s="506"/>
      <c r="P270" s="557"/>
      <c r="Q270" s="506"/>
      <c r="R270" s="741"/>
      <c r="S270" s="506"/>
      <c r="T270" s="742"/>
      <c r="U270" s="506"/>
      <c r="V270" s="743"/>
      <c r="W270" s="506"/>
      <c r="X270" s="742"/>
      <c r="Y270" s="557"/>
      <c r="Z270" s="556"/>
      <c r="AA270" s="507"/>
      <c r="AB270" s="507"/>
      <c r="AC270" s="507"/>
      <c r="AD270" s="507"/>
      <c r="AE270" s="507"/>
      <c r="AF270" s="507"/>
      <c r="AG270" s="507"/>
      <c r="AH270" s="507"/>
      <c r="AI270" s="507"/>
      <c r="AJ270" s="507"/>
      <c r="AK270" s="507"/>
      <c r="AL270" s="507"/>
      <c r="AM270" s="507"/>
      <c r="AN270" s="507"/>
      <c r="AO270" s="507"/>
      <c r="AP270" s="507"/>
      <c r="AQ270" s="563"/>
      <c r="AR270" s="563"/>
      <c r="AS270" s="507"/>
      <c r="AT270" s="507"/>
      <c r="AU270" s="507"/>
      <c r="AV270" s="507"/>
      <c r="AW270" s="507"/>
      <c r="AX270" s="507"/>
      <c r="AY270" s="507"/>
      <c r="AZ270" s="507"/>
      <c r="BA270" s="507"/>
      <c r="BB270" s="507"/>
      <c r="BC270" s="507"/>
      <c r="BD270" s="507"/>
      <c r="BE270" s="507"/>
      <c r="BF270" s="507"/>
      <c r="BG270" s="507"/>
      <c r="BH270" s="507"/>
      <c r="BI270" s="507"/>
      <c r="BJ270" s="507"/>
      <c r="BK270" s="507"/>
      <c r="BL270" s="507"/>
      <c r="BM270" s="507"/>
    </row>
    <row r="271" spans="1:65" ht="27" customHeight="1" x14ac:dyDescent="0.2">
      <c r="A271" s="564"/>
      <c r="B271" s="507"/>
      <c r="C271" s="507"/>
      <c r="D271" s="507"/>
      <c r="E271" s="507"/>
      <c r="F271" s="507"/>
      <c r="G271" s="507"/>
      <c r="H271" s="506"/>
      <c r="I271" s="506"/>
      <c r="J271" s="506"/>
      <c r="K271" s="506"/>
      <c r="L271" s="506"/>
      <c r="M271" s="506"/>
      <c r="N271" s="506"/>
      <c r="O271" s="506"/>
      <c r="P271" s="557"/>
      <c r="Q271" s="506"/>
      <c r="R271" s="741"/>
      <c r="S271" s="506"/>
      <c r="T271" s="742"/>
      <c r="U271" s="506"/>
      <c r="V271" s="743"/>
      <c r="W271" s="506"/>
      <c r="X271" s="742"/>
      <c r="Y271" s="557"/>
      <c r="Z271" s="556"/>
      <c r="AA271" s="507"/>
      <c r="AB271" s="507"/>
      <c r="AC271" s="507"/>
      <c r="AD271" s="507"/>
      <c r="AE271" s="507"/>
      <c r="AF271" s="507"/>
      <c r="AG271" s="507"/>
      <c r="AH271" s="507"/>
      <c r="AI271" s="507"/>
      <c r="AJ271" s="507"/>
      <c r="AK271" s="507"/>
      <c r="AL271" s="507"/>
      <c r="AM271" s="507"/>
      <c r="AN271" s="507"/>
      <c r="AO271" s="507"/>
      <c r="AP271" s="507"/>
      <c r="AQ271" s="563"/>
      <c r="AR271" s="563"/>
      <c r="AS271" s="507"/>
      <c r="AT271" s="507"/>
      <c r="AU271" s="507"/>
      <c r="AV271" s="507"/>
      <c r="AW271" s="507"/>
      <c r="AX271" s="507"/>
      <c r="AY271" s="507"/>
      <c r="AZ271" s="507"/>
      <c r="BA271" s="507"/>
      <c r="BB271" s="507"/>
      <c r="BC271" s="507"/>
      <c r="BD271" s="507"/>
      <c r="BE271" s="507"/>
      <c r="BF271" s="507"/>
      <c r="BG271" s="507"/>
      <c r="BH271" s="507"/>
      <c r="BI271" s="507"/>
      <c r="BJ271" s="507"/>
      <c r="BK271" s="507"/>
      <c r="BL271" s="507"/>
      <c r="BM271" s="507"/>
    </row>
    <row r="272" spans="1:65" ht="27" customHeight="1" x14ac:dyDescent="0.2">
      <c r="A272" s="564"/>
      <c r="B272" s="507"/>
      <c r="C272" s="507"/>
      <c r="D272" s="507"/>
      <c r="E272" s="507"/>
      <c r="F272" s="507"/>
      <c r="G272" s="507"/>
      <c r="H272" s="506"/>
      <c r="I272" s="506"/>
      <c r="J272" s="506"/>
      <c r="K272" s="506"/>
      <c r="L272" s="506"/>
      <c r="M272" s="506"/>
      <c r="N272" s="506"/>
      <c r="O272" s="506"/>
      <c r="P272" s="557"/>
      <c r="Q272" s="506"/>
      <c r="R272" s="741"/>
      <c r="S272" s="506"/>
      <c r="T272" s="742"/>
      <c r="U272" s="506"/>
      <c r="V272" s="743"/>
      <c r="W272" s="506"/>
      <c r="X272" s="742"/>
      <c r="Y272" s="557"/>
      <c r="Z272" s="556"/>
      <c r="AA272" s="507"/>
      <c r="AB272" s="507"/>
      <c r="AC272" s="507"/>
      <c r="AD272" s="507"/>
      <c r="AE272" s="507"/>
      <c r="AF272" s="507"/>
      <c r="AG272" s="507"/>
      <c r="AH272" s="507"/>
      <c r="AI272" s="507"/>
      <c r="AJ272" s="507"/>
      <c r="AK272" s="507"/>
      <c r="AL272" s="507"/>
      <c r="AM272" s="507"/>
      <c r="AN272" s="507"/>
      <c r="AO272" s="507"/>
      <c r="AP272" s="507"/>
      <c r="AQ272" s="563"/>
      <c r="AR272" s="563"/>
      <c r="AS272" s="507"/>
      <c r="AT272" s="507"/>
      <c r="AU272" s="507"/>
      <c r="AV272" s="507"/>
      <c r="AW272" s="507"/>
      <c r="AX272" s="507"/>
      <c r="AY272" s="507"/>
      <c r="AZ272" s="507"/>
      <c r="BA272" s="507"/>
      <c r="BB272" s="507"/>
      <c r="BC272" s="507"/>
      <c r="BD272" s="507"/>
      <c r="BE272" s="507"/>
      <c r="BF272" s="507"/>
      <c r="BG272" s="507"/>
      <c r="BH272" s="507"/>
      <c r="BI272" s="507"/>
      <c r="BJ272" s="507"/>
      <c r="BK272" s="507"/>
      <c r="BL272" s="507"/>
      <c r="BM272" s="507"/>
    </row>
    <row r="273" spans="1:65" ht="27" customHeight="1" x14ac:dyDescent="0.2">
      <c r="A273" s="564"/>
      <c r="B273" s="507"/>
      <c r="C273" s="507"/>
      <c r="D273" s="507"/>
      <c r="E273" s="507"/>
      <c r="F273" s="507"/>
      <c r="G273" s="507"/>
      <c r="H273" s="506"/>
      <c r="I273" s="506"/>
      <c r="J273" s="506"/>
      <c r="K273" s="506"/>
      <c r="L273" s="506"/>
      <c r="M273" s="506"/>
      <c r="N273" s="506"/>
      <c r="O273" s="506"/>
      <c r="P273" s="557"/>
      <c r="Q273" s="506"/>
      <c r="R273" s="741"/>
      <c r="S273" s="506"/>
      <c r="T273" s="742"/>
      <c r="U273" s="506"/>
      <c r="V273" s="743"/>
      <c r="W273" s="506"/>
      <c r="X273" s="742"/>
      <c r="Y273" s="557"/>
      <c r="Z273" s="556"/>
      <c r="AA273" s="507"/>
      <c r="AB273" s="507"/>
      <c r="AC273" s="507"/>
      <c r="AD273" s="507"/>
      <c r="AE273" s="507"/>
      <c r="AF273" s="507"/>
      <c r="AG273" s="507"/>
      <c r="AH273" s="507"/>
      <c r="AI273" s="507"/>
      <c r="AJ273" s="507"/>
      <c r="AK273" s="507"/>
      <c r="AL273" s="507"/>
      <c r="AM273" s="507"/>
      <c r="AN273" s="507"/>
      <c r="AO273" s="507"/>
      <c r="AP273" s="507"/>
      <c r="AQ273" s="563"/>
      <c r="AR273" s="563"/>
      <c r="AS273" s="507"/>
      <c r="AT273" s="507"/>
      <c r="AU273" s="507"/>
      <c r="AV273" s="507"/>
      <c r="AW273" s="507"/>
      <c r="AX273" s="507"/>
      <c r="AY273" s="507"/>
      <c r="AZ273" s="507"/>
      <c r="BA273" s="507"/>
      <c r="BB273" s="507"/>
      <c r="BC273" s="507"/>
      <c r="BD273" s="507"/>
      <c r="BE273" s="507"/>
      <c r="BF273" s="507"/>
      <c r="BG273" s="507"/>
      <c r="BH273" s="507"/>
      <c r="BI273" s="507"/>
      <c r="BJ273" s="507"/>
      <c r="BK273" s="507"/>
      <c r="BL273" s="507"/>
      <c r="BM273" s="507"/>
    </row>
    <row r="274" spans="1:65" ht="27" customHeight="1" x14ac:dyDescent="0.2">
      <c r="A274" s="564"/>
      <c r="B274" s="507"/>
      <c r="C274" s="507"/>
      <c r="D274" s="507"/>
      <c r="E274" s="507"/>
      <c r="F274" s="507"/>
      <c r="G274" s="507"/>
      <c r="H274" s="506"/>
      <c r="I274" s="506"/>
      <c r="J274" s="506"/>
      <c r="K274" s="506"/>
      <c r="L274" s="506"/>
      <c r="M274" s="506"/>
      <c r="N274" s="506"/>
      <c r="O274" s="506"/>
      <c r="P274" s="557"/>
      <c r="Q274" s="506"/>
      <c r="R274" s="741"/>
      <c r="S274" s="506"/>
      <c r="T274" s="742"/>
      <c r="U274" s="506"/>
      <c r="V274" s="743"/>
      <c r="W274" s="506"/>
      <c r="X274" s="742"/>
      <c r="Y274" s="557"/>
      <c r="Z274" s="556"/>
      <c r="AA274" s="507"/>
      <c r="AB274" s="507"/>
      <c r="AC274" s="507"/>
      <c r="AD274" s="507"/>
      <c r="AE274" s="507"/>
      <c r="AF274" s="507"/>
      <c r="AG274" s="507"/>
      <c r="AH274" s="507"/>
      <c r="AI274" s="507"/>
      <c r="AJ274" s="507"/>
      <c r="AK274" s="507"/>
      <c r="AL274" s="507"/>
      <c r="AM274" s="507"/>
      <c r="AN274" s="507"/>
      <c r="AO274" s="507"/>
      <c r="AP274" s="507"/>
      <c r="AQ274" s="563"/>
      <c r="AR274" s="563"/>
      <c r="AS274" s="507"/>
      <c r="AT274" s="507"/>
      <c r="AU274" s="507"/>
      <c r="AV274" s="507"/>
      <c r="AW274" s="507"/>
      <c r="AX274" s="507"/>
      <c r="AY274" s="507"/>
      <c r="AZ274" s="507"/>
      <c r="BA274" s="507"/>
      <c r="BB274" s="507"/>
      <c r="BC274" s="507"/>
      <c r="BD274" s="507"/>
      <c r="BE274" s="507"/>
      <c r="BF274" s="507"/>
      <c r="BG274" s="507"/>
      <c r="BH274" s="507"/>
      <c r="BI274" s="507"/>
      <c r="BJ274" s="507"/>
      <c r="BK274" s="507"/>
      <c r="BL274" s="507"/>
      <c r="BM274" s="507"/>
    </row>
    <row r="275" spans="1:65" ht="27" customHeight="1" x14ac:dyDescent="0.2">
      <c r="A275" s="564"/>
      <c r="B275" s="507"/>
      <c r="C275" s="507"/>
      <c r="D275" s="507"/>
      <c r="E275" s="507"/>
      <c r="F275" s="507"/>
      <c r="G275" s="507"/>
      <c r="H275" s="506"/>
      <c r="I275" s="506"/>
      <c r="J275" s="506"/>
      <c r="K275" s="506"/>
      <c r="L275" s="506"/>
      <c r="M275" s="506"/>
      <c r="N275" s="506"/>
      <c r="O275" s="506"/>
      <c r="P275" s="557"/>
      <c r="Q275" s="506"/>
      <c r="R275" s="741"/>
      <c r="S275" s="506"/>
      <c r="T275" s="742"/>
      <c r="U275" s="506"/>
      <c r="V275" s="743"/>
      <c r="W275" s="506"/>
      <c r="X275" s="742"/>
      <c r="Y275" s="557"/>
      <c r="Z275" s="556"/>
      <c r="AA275" s="507"/>
      <c r="AB275" s="507"/>
      <c r="AC275" s="507"/>
      <c r="AD275" s="507"/>
      <c r="AE275" s="507"/>
      <c r="AF275" s="507"/>
      <c r="AG275" s="507"/>
      <c r="AH275" s="507"/>
      <c r="AI275" s="507"/>
      <c r="AJ275" s="507"/>
      <c r="AK275" s="507"/>
      <c r="AL275" s="507"/>
      <c r="AM275" s="507"/>
      <c r="AN275" s="507"/>
      <c r="AO275" s="507"/>
      <c r="AP275" s="507"/>
      <c r="AQ275" s="563"/>
      <c r="AR275" s="563"/>
      <c r="AS275" s="507"/>
      <c r="AT275" s="507"/>
      <c r="AU275" s="507"/>
      <c r="AV275" s="507"/>
      <c r="AW275" s="507"/>
      <c r="AX275" s="507"/>
      <c r="AY275" s="507"/>
      <c r="AZ275" s="507"/>
      <c r="BA275" s="507"/>
      <c r="BB275" s="507"/>
      <c r="BC275" s="507"/>
      <c r="BD275" s="507"/>
      <c r="BE275" s="507"/>
      <c r="BF275" s="507"/>
      <c r="BG275" s="507"/>
      <c r="BH275" s="507"/>
      <c r="BI275" s="507"/>
      <c r="BJ275" s="507"/>
      <c r="BK275" s="507"/>
      <c r="BL275" s="507"/>
      <c r="BM275" s="507"/>
    </row>
    <row r="276" spans="1:65" ht="27" customHeight="1" x14ac:dyDescent="0.2">
      <c r="A276" s="564"/>
      <c r="B276" s="507"/>
      <c r="C276" s="507"/>
      <c r="D276" s="507"/>
      <c r="E276" s="507"/>
      <c r="F276" s="507"/>
      <c r="G276" s="507"/>
      <c r="H276" s="506"/>
      <c r="I276" s="506"/>
      <c r="J276" s="506"/>
      <c r="K276" s="506"/>
      <c r="L276" s="506"/>
      <c r="M276" s="506"/>
      <c r="N276" s="506"/>
      <c r="O276" s="506"/>
      <c r="P276" s="557"/>
      <c r="Q276" s="506"/>
      <c r="R276" s="741"/>
      <c r="S276" s="506"/>
      <c r="T276" s="742"/>
      <c r="U276" s="506"/>
      <c r="V276" s="743"/>
      <c r="W276" s="506"/>
      <c r="X276" s="742"/>
      <c r="Y276" s="557"/>
      <c r="Z276" s="556"/>
      <c r="AA276" s="507"/>
      <c r="AB276" s="507"/>
      <c r="AC276" s="507"/>
      <c r="AD276" s="507"/>
      <c r="AE276" s="507"/>
      <c r="AF276" s="507"/>
      <c r="AG276" s="507"/>
      <c r="AH276" s="507"/>
      <c r="AI276" s="507"/>
      <c r="AJ276" s="507"/>
      <c r="AK276" s="507"/>
      <c r="AL276" s="507"/>
      <c r="AM276" s="507"/>
      <c r="AN276" s="507"/>
      <c r="AO276" s="507"/>
      <c r="AP276" s="507"/>
      <c r="AQ276" s="563"/>
      <c r="AR276" s="563"/>
      <c r="AS276" s="507"/>
      <c r="AT276" s="507"/>
      <c r="AU276" s="507"/>
      <c r="AV276" s="507"/>
      <c r="AW276" s="507"/>
      <c r="AX276" s="507"/>
      <c r="AY276" s="507"/>
      <c r="AZ276" s="507"/>
      <c r="BA276" s="507"/>
      <c r="BB276" s="507"/>
      <c r="BC276" s="507"/>
      <c r="BD276" s="507"/>
      <c r="BE276" s="507"/>
      <c r="BF276" s="507"/>
      <c r="BG276" s="507"/>
      <c r="BH276" s="507"/>
      <c r="BI276" s="507"/>
      <c r="BJ276" s="507"/>
      <c r="BK276" s="507"/>
      <c r="BL276" s="507"/>
      <c r="BM276" s="507"/>
    </row>
    <row r="277" spans="1:65" ht="27" customHeight="1" x14ac:dyDescent="0.2">
      <c r="A277" s="564"/>
      <c r="B277" s="507"/>
      <c r="C277" s="507"/>
      <c r="D277" s="507"/>
      <c r="E277" s="507"/>
      <c r="F277" s="507"/>
      <c r="G277" s="507"/>
      <c r="H277" s="506"/>
      <c r="I277" s="506"/>
      <c r="J277" s="506"/>
      <c r="K277" s="506"/>
      <c r="L277" s="506"/>
      <c r="M277" s="506"/>
      <c r="N277" s="506"/>
      <c r="O277" s="506"/>
      <c r="P277" s="557"/>
      <c r="Q277" s="506"/>
      <c r="R277" s="741"/>
      <c r="S277" s="506"/>
      <c r="T277" s="742"/>
      <c r="U277" s="506"/>
      <c r="V277" s="743"/>
      <c r="W277" s="506"/>
      <c r="X277" s="742"/>
      <c r="Y277" s="557"/>
      <c r="Z277" s="556"/>
      <c r="AA277" s="507"/>
      <c r="AB277" s="507"/>
      <c r="AC277" s="507"/>
      <c r="AD277" s="507"/>
      <c r="AE277" s="507"/>
      <c r="AF277" s="507"/>
      <c r="AG277" s="507"/>
      <c r="AH277" s="507"/>
      <c r="AI277" s="507"/>
      <c r="AJ277" s="507"/>
      <c r="AK277" s="507"/>
      <c r="AL277" s="507"/>
      <c r="AM277" s="507"/>
      <c r="AN277" s="507"/>
      <c r="AO277" s="507"/>
      <c r="AP277" s="507"/>
      <c r="AQ277" s="563"/>
      <c r="AR277" s="563"/>
      <c r="AS277" s="507"/>
      <c r="AT277" s="507"/>
      <c r="AU277" s="507"/>
      <c r="AV277" s="507"/>
      <c r="AW277" s="507"/>
      <c r="AX277" s="507"/>
      <c r="AY277" s="507"/>
      <c r="AZ277" s="507"/>
      <c r="BA277" s="507"/>
      <c r="BB277" s="507"/>
      <c r="BC277" s="507"/>
      <c r="BD277" s="507"/>
      <c r="BE277" s="507"/>
      <c r="BF277" s="507"/>
      <c r="BG277" s="507"/>
      <c r="BH277" s="507"/>
      <c r="BI277" s="507"/>
      <c r="BJ277" s="507"/>
      <c r="BK277" s="507"/>
      <c r="BL277" s="507"/>
      <c r="BM277" s="507"/>
    </row>
    <row r="278" spans="1:65" ht="27" customHeight="1" x14ac:dyDescent="0.2">
      <c r="A278" s="564"/>
      <c r="B278" s="507"/>
      <c r="C278" s="507"/>
      <c r="D278" s="507"/>
      <c r="E278" s="507"/>
      <c r="F278" s="507"/>
      <c r="G278" s="507"/>
      <c r="H278" s="506"/>
      <c r="I278" s="506"/>
      <c r="J278" s="506"/>
      <c r="K278" s="506"/>
      <c r="L278" s="506"/>
      <c r="M278" s="506"/>
      <c r="N278" s="506"/>
      <c r="O278" s="506"/>
      <c r="P278" s="557"/>
      <c r="Q278" s="506"/>
      <c r="R278" s="741"/>
      <c r="S278" s="506"/>
      <c r="T278" s="742"/>
      <c r="U278" s="506"/>
      <c r="V278" s="743"/>
      <c r="W278" s="506"/>
      <c r="X278" s="742"/>
      <c r="Y278" s="557"/>
      <c r="Z278" s="556"/>
      <c r="AA278" s="507"/>
      <c r="AB278" s="507"/>
      <c r="AC278" s="507"/>
      <c r="AD278" s="507"/>
      <c r="AE278" s="507"/>
      <c r="AF278" s="507"/>
      <c r="AG278" s="507"/>
      <c r="AH278" s="507"/>
      <c r="AI278" s="507"/>
      <c r="AJ278" s="507"/>
      <c r="AK278" s="507"/>
      <c r="AL278" s="507"/>
      <c r="AM278" s="507"/>
      <c r="AN278" s="507"/>
      <c r="AO278" s="507"/>
      <c r="AP278" s="507"/>
      <c r="AQ278" s="563"/>
      <c r="AR278" s="563"/>
      <c r="AS278" s="507"/>
      <c r="AT278" s="507"/>
      <c r="AU278" s="507"/>
      <c r="AV278" s="507"/>
      <c r="AW278" s="507"/>
      <c r="AX278" s="507"/>
      <c r="AY278" s="507"/>
      <c r="AZ278" s="507"/>
      <c r="BA278" s="507"/>
      <c r="BB278" s="507"/>
      <c r="BC278" s="507"/>
      <c r="BD278" s="507"/>
      <c r="BE278" s="507"/>
      <c r="BF278" s="507"/>
      <c r="BG278" s="507"/>
      <c r="BH278" s="507"/>
      <c r="BI278" s="507"/>
      <c r="BJ278" s="507"/>
      <c r="BK278" s="507"/>
      <c r="BL278" s="507"/>
      <c r="BM278" s="507"/>
    </row>
    <row r="279" spans="1:65" ht="27" customHeight="1" x14ac:dyDescent="0.2">
      <c r="A279" s="564"/>
      <c r="B279" s="507"/>
      <c r="C279" s="507"/>
      <c r="D279" s="507"/>
      <c r="E279" s="507"/>
      <c r="F279" s="507"/>
      <c r="G279" s="507"/>
      <c r="H279" s="506"/>
      <c r="I279" s="506"/>
      <c r="J279" s="506"/>
      <c r="K279" s="506"/>
      <c r="L279" s="506"/>
      <c r="M279" s="506"/>
      <c r="N279" s="506"/>
      <c r="O279" s="506"/>
      <c r="P279" s="557"/>
      <c r="Q279" s="506"/>
      <c r="R279" s="741"/>
      <c r="S279" s="506"/>
      <c r="T279" s="742"/>
      <c r="U279" s="506"/>
      <c r="V279" s="743"/>
      <c r="W279" s="506"/>
      <c r="X279" s="742"/>
      <c r="Y279" s="557"/>
      <c r="Z279" s="556"/>
      <c r="AA279" s="507"/>
      <c r="AB279" s="507"/>
      <c r="AC279" s="507"/>
      <c r="AD279" s="507"/>
      <c r="AE279" s="507"/>
      <c r="AF279" s="507"/>
      <c r="AG279" s="507"/>
      <c r="AH279" s="507"/>
      <c r="AI279" s="507"/>
      <c r="AJ279" s="507"/>
      <c r="AK279" s="507"/>
      <c r="AL279" s="507"/>
      <c r="AM279" s="507"/>
      <c r="AN279" s="507"/>
      <c r="AO279" s="507"/>
      <c r="AP279" s="507"/>
      <c r="AQ279" s="563"/>
      <c r="AR279" s="563"/>
      <c r="AS279" s="507"/>
      <c r="AT279" s="507"/>
      <c r="AU279" s="507"/>
      <c r="AV279" s="507"/>
      <c r="AW279" s="507"/>
      <c r="AX279" s="507"/>
      <c r="AY279" s="507"/>
      <c r="AZ279" s="507"/>
      <c r="BA279" s="507"/>
      <c r="BB279" s="507"/>
      <c r="BC279" s="507"/>
      <c r="BD279" s="507"/>
      <c r="BE279" s="507"/>
      <c r="BF279" s="507"/>
      <c r="BG279" s="507"/>
      <c r="BH279" s="507"/>
      <c r="BI279" s="507"/>
      <c r="BJ279" s="507"/>
      <c r="BK279" s="507"/>
      <c r="BL279" s="507"/>
      <c r="BM279" s="507"/>
    </row>
    <row r="280" spans="1:65" ht="27" customHeight="1" x14ac:dyDescent="0.2">
      <c r="A280" s="564"/>
      <c r="B280" s="507"/>
      <c r="C280" s="507"/>
      <c r="D280" s="507"/>
      <c r="E280" s="507"/>
      <c r="F280" s="507"/>
      <c r="G280" s="507"/>
      <c r="H280" s="506"/>
      <c r="I280" s="506"/>
      <c r="J280" s="506"/>
      <c r="K280" s="506"/>
      <c r="L280" s="506"/>
      <c r="M280" s="506"/>
      <c r="N280" s="506"/>
      <c r="O280" s="506"/>
      <c r="P280" s="557"/>
      <c r="Q280" s="506"/>
      <c r="R280" s="741"/>
      <c r="S280" s="506"/>
      <c r="T280" s="742"/>
      <c r="U280" s="506"/>
      <c r="V280" s="743"/>
      <c r="W280" s="506"/>
      <c r="X280" s="742"/>
      <c r="Y280" s="557"/>
      <c r="Z280" s="556"/>
      <c r="AA280" s="507"/>
      <c r="AB280" s="507"/>
      <c r="AC280" s="507"/>
      <c r="AD280" s="507"/>
      <c r="AE280" s="507"/>
      <c r="AF280" s="507"/>
      <c r="AG280" s="507"/>
      <c r="AH280" s="507"/>
      <c r="AI280" s="507"/>
      <c r="AJ280" s="507"/>
      <c r="AK280" s="507"/>
      <c r="AL280" s="507"/>
      <c r="AM280" s="507"/>
      <c r="AN280" s="507"/>
      <c r="AO280" s="507"/>
      <c r="AP280" s="507"/>
      <c r="AQ280" s="563"/>
      <c r="AR280" s="563"/>
      <c r="AS280" s="507"/>
      <c r="AT280" s="507"/>
      <c r="AU280" s="507"/>
      <c r="AV280" s="507"/>
      <c r="AW280" s="507"/>
      <c r="AX280" s="507"/>
      <c r="AY280" s="507"/>
      <c r="AZ280" s="507"/>
      <c r="BA280" s="507"/>
      <c r="BB280" s="507"/>
      <c r="BC280" s="507"/>
      <c r="BD280" s="507"/>
      <c r="BE280" s="507"/>
      <c r="BF280" s="507"/>
      <c r="BG280" s="507"/>
      <c r="BH280" s="507"/>
      <c r="BI280" s="507"/>
      <c r="BJ280" s="507"/>
      <c r="BK280" s="507"/>
      <c r="BL280" s="507"/>
      <c r="BM280" s="507"/>
    </row>
    <row r="281" spans="1:65" ht="27" customHeight="1" x14ac:dyDescent="0.2">
      <c r="A281" s="564"/>
      <c r="B281" s="507"/>
      <c r="C281" s="507"/>
      <c r="D281" s="507"/>
      <c r="E281" s="507"/>
      <c r="F281" s="507"/>
      <c r="G281" s="507"/>
      <c r="H281" s="506"/>
      <c r="I281" s="506"/>
      <c r="J281" s="506"/>
      <c r="K281" s="506"/>
      <c r="L281" s="506"/>
      <c r="M281" s="506"/>
      <c r="N281" s="506"/>
      <c r="O281" s="506"/>
      <c r="P281" s="557"/>
      <c r="Q281" s="506"/>
      <c r="R281" s="741"/>
      <c r="S281" s="506"/>
      <c r="T281" s="742"/>
      <c r="U281" s="506"/>
      <c r="V281" s="743"/>
      <c r="W281" s="506"/>
      <c r="X281" s="742"/>
      <c r="Y281" s="557"/>
      <c r="Z281" s="556"/>
      <c r="AA281" s="507"/>
      <c r="AB281" s="507"/>
      <c r="AC281" s="507"/>
      <c r="AD281" s="507"/>
      <c r="AE281" s="507"/>
      <c r="AF281" s="507"/>
      <c r="AG281" s="507"/>
      <c r="AH281" s="507"/>
      <c r="AI281" s="507"/>
      <c r="AJ281" s="507"/>
      <c r="AK281" s="507"/>
      <c r="AL281" s="507"/>
      <c r="AM281" s="507"/>
      <c r="AN281" s="507"/>
      <c r="AO281" s="507"/>
      <c r="AP281" s="507"/>
      <c r="AQ281" s="563"/>
      <c r="AR281" s="563"/>
      <c r="AS281" s="507"/>
      <c r="AT281" s="507"/>
      <c r="AU281" s="507"/>
      <c r="AV281" s="507"/>
      <c r="AW281" s="507"/>
      <c r="AX281" s="507"/>
      <c r="AY281" s="507"/>
      <c r="AZ281" s="507"/>
      <c r="BA281" s="507"/>
      <c r="BB281" s="507"/>
      <c r="BC281" s="507"/>
      <c r="BD281" s="507"/>
      <c r="BE281" s="507"/>
      <c r="BF281" s="507"/>
      <c r="BG281" s="507"/>
      <c r="BH281" s="507"/>
      <c r="BI281" s="507"/>
      <c r="BJ281" s="507"/>
      <c r="BK281" s="507"/>
      <c r="BL281" s="507"/>
      <c r="BM281" s="507"/>
    </row>
    <row r="282" spans="1:65" ht="27" customHeight="1" x14ac:dyDescent="0.2">
      <c r="A282" s="564"/>
      <c r="B282" s="507"/>
      <c r="C282" s="507"/>
      <c r="D282" s="507"/>
      <c r="E282" s="507"/>
      <c r="F282" s="507"/>
      <c r="G282" s="507"/>
      <c r="H282" s="506"/>
      <c r="I282" s="506"/>
      <c r="J282" s="506"/>
      <c r="K282" s="506"/>
      <c r="L282" s="506"/>
      <c r="M282" s="506"/>
      <c r="N282" s="506"/>
      <c r="O282" s="506"/>
      <c r="P282" s="557"/>
      <c r="Q282" s="506"/>
      <c r="R282" s="741"/>
      <c r="S282" s="506"/>
      <c r="T282" s="742"/>
      <c r="U282" s="506"/>
      <c r="V282" s="743"/>
      <c r="W282" s="506"/>
      <c r="X282" s="742"/>
      <c r="Y282" s="557"/>
      <c r="Z282" s="556"/>
      <c r="AA282" s="507"/>
      <c r="AB282" s="507"/>
      <c r="AC282" s="507"/>
      <c r="AD282" s="507"/>
      <c r="AE282" s="507"/>
      <c r="AF282" s="507"/>
      <c r="AG282" s="507"/>
      <c r="AH282" s="507"/>
      <c r="AI282" s="507"/>
      <c r="AJ282" s="507"/>
      <c r="AK282" s="507"/>
      <c r="AL282" s="507"/>
      <c r="AM282" s="507"/>
      <c r="AN282" s="507"/>
      <c r="AO282" s="507"/>
      <c r="AP282" s="507"/>
      <c r="AQ282" s="563"/>
      <c r="AR282" s="563"/>
      <c r="AS282" s="507"/>
      <c r="AT282" s="507"/>
      <c r="AU282" s="507"/>
      <c r="AV282" s="507"/>
      <c r="AW282" s="507"/>
      <c r="AX282" s="507"/>
      <c r="AY282" s="507"/>
      <c r="AZ282" s="507"/>
      <c r="BA282" s="507"/>
      <c r="BB282" s="507"/>
      <c r="BC282" s="507"/>
      <c r="BD282" s="507"/>
      <c r="BE282" s="507"/>
      <c r="BF282" s="507"/>
      <c r="BG282" s="507"/>
      <c r="BH282" s="507"/>
      <c r="BI282" s="507"/>
      <c r="BJ282" s="507"/>
      <c r="BK282" s="507"/>
      <c r="BL282" s="507"/>
      <c r="BM282" s="507"/>
    </row>
    <row r="283" spans="1:65" ht="27" customHeight="1" x14ac:dyDescent="0.2">
      <c r="A283" s="564"/>
      <c r="B283" s="507"/>
      <c r="C283" s="507"/>
      <c r="D283" s="507"/>
      <c r="E283" s="507"/>
      <c r="F283" s="507"/>
      <c r="G283" s="507"/>
      <c r="H283" s="506"/>
      <c r="I283" s="506"/>
      <c r="J283" s="506"/>
      <c r="K283" s="506"/>
      <c r="L283" s="506"/>
      <c r="M283" s="506"/>
      <c r="N283" s="506"/>
      <c r="O283" s="506"/>
      <c r="P283" s="557"/>
      <c r="Q283" s="506"/>
      <c r="R283" s="741"/>
      <c r="S283" s="506"/>
      <c r="T283" s="742"/>
      <c r="U283" s="506"/>
      <c r="V283" s="743"/>
      <c r="W283" s="506"/>
      <c r="X283" s="742"/>
      <c r="Y283" s="557"/>
      <c r="Z283" s="556"/>
      <c r="AA283" s="507"/>
      <c r="AB283" s="507"/>
      <c r="AC283" s="507"/>
      <c r="AD283" s="507"/>
      <c r="AE283" s="507"/>
      <c r="AF283" s="507"/>
      <c r="AG283" s="507"/>
      <c r="AH283" s="507"/>
      <c r="AI283" s="507"/>
      <c r="AJ283" s="507"/>
      <c r="AK283" s="507"/>
      <c r="AL283" s="507"/>
      <c r="AM283" s="507"/>
      <c r="AN283" s="507"/>
      <c r="AO283" s="507"/>
      <c r="AP283" s="507"/>
      <c r="AQ283" s="563"/>
      <c r="AR283" s="563"/>
      <c r="AS283" s="507"/>
      <c r="AT283" s="507"/>
      <c r="AU283" s="507"/>
      <c r="AV283" s="507"/>
      <c r="AW283" s="507"/>
      <c r="AX283" s="507"/>
      <c r="AY283" s="507"/>
      <c r="AZ283" s="507"/>
      <c r="BA283" s="507"/>
      <c r="BB283" s="507"/>
      <c r="BC283" s="507"/>
      <c r="BD283" s="507"/>
      <c r="BE283" s="507"/>
      <c r="BF283" s="507"/>
      <c r="BG283" s="507"/>
      <c r="BH283" s="507"/>
      <c r="BI283" s="507"/>
      <c r="BJ283" s="507"/>
      <c r="BK283" s="507"/>
      <c r="BL283" s="507"/>
      <c r="BM283" s="507"/>
    </row>
    <row r="284" spans="1:65" ht="27" customHeight="1" x14ac:dyDescent="0.2">
      <c r="A284" s="564"/>
      <c r="B284" s="507"/>
      <c r="C284" s="507"/>
      <c r="D284" s="507"/>
      <c r="E284" s="507"/>
      <c r="F284" s="507"/>
      <c r="G284" s="507"/>
      <c r="H284" s="506"/>
      <c r="I284" s="506"/>
      <c r="J284" s="506"/>
      <c r="K284" s="506"/>
      <c r="L284" s="506"/>
      <c r="M284" s="506"/>
      <c r="N284" s="506"/>
      <c r="O284" s="506"/>
      <c r="P284" s="557"/>
      <c r="Q284" s="506"/>
      <c r="R284" s="741"/>
      <c r="S284" s="506"/>
      <c r="T284" s="742"/>
      <c r="U284" s="506"/>
      <c r="V284" s="743"/>
      <c r="W284" s="506"/>
      <c r="X284" s="742"/>
      <c r="Y284" s="557"/>
      <c r="Z284" s="556"/>
      <c r="AA284" s="507"/>
      <c r="AB284" s="507"/>
      <c r="AC284" s="507"/>
      <c r="AD284" s="507"/>
      <c r="AE284" s="507"/>
      <c r="AF284" s="507"/>
      <c r="AG284" s="507"/>
      <c r="AH284" s="507"/>
      <c r="AI284" s="507"/>
      <c r="AJ284" s="507"/>
      <c r="AK284" s="507"/>
      <c r="AL284" s="507"/>
      <c r="AM284" s="507"/>
      <c r="AN284" s="507"/>
      <c r="AO284" s="507"/>
      <c r="AP284" s="507"/>
      <c r="AQ284" s="563"/>
      <c r="AR284" s="563"/>
      <c r="AS284" s="507"/>
      <c r="AT284" s="507"/>
      <c r="AU284" s="507"/>
      <c r="AV284" s="507"/>
      <c r="AW284" s="507"/>
      <c r="AX284" s="507"/>
      <c r="AY284" s="507"/>
      <c r="AZ284" s="507"/>
      <c r="BA284" s="507"/>
      <c r="BB284" s="507"/>
      <c r="BC284" s="507"/>
      <c r="BD284" s="507"/>
      <c r="BE284" s="507"/>
      <c r="BF284" s="507"/>
      <c r="BG284" s="507"/>
      <c r="BH284" s="507"/>
      <c r="BI284" s="507"/>
      <c r="BJ284" s="507"/>
      <c r="BK284" s="507"/>
      <c r="BL284" s="507"/>
      <c r="BM284" s="507"/>
    </row>
    <row r="285" spans="1:65" ht="27" customHeight="1" x14ac:dyDescent="0.2">
      <c r="A285" s="564"/>
      <c r="B285" s="507"/>
      <c r="C285" s="507"/>
      <c r="D285" s="507"/>
      <c r="E285" s="507"/>
      <c r="F285" s="507"/>
      <c r="G285" s="507"/>
      <c r="H285" s="506"/>
      <c r="I285" s="506"/>
      <c r="J285" s="506"/>
      <c r="K285" s="506"/>
      <c r="L285" s="506"/>
      <c r="M285" s="506"/>
      <c r="N285" s="506"/>
      <c r="O285" s="506"/>
      <c r="P285" s="557"/>
      <c r="Q285" s="506"/>
      <c r="R285" s="741"/>
      <c r="S285" s="506"/>
      <c r="T285" s="742"/>
      <c r="U285" s="506"/>
      <c r="V285" s="743"/>
      <c r="W285" s="506"/>
      <c r="X285" s="742"/>
      <c r="Y285" s="557"/>
      <c r="Z285" s="556"/>
      <c r="AA285" s="507"/>
      <c r="AB285" s="507"/>
      <c r="AC285" s="507"/>
      <c r="AD285" s="507"/>
      <c r="AE285" s="507"/>
      <c r="AF285" s="507"/>
      <c r="AG285" s="507"/>
      <c r="AH285" s="507"/>
      <c r="AI285" s="507"/>
      <c r="AJ285" s="507"/>
      <c r="AK285" s="507"/>
      <c r="AL285" s="507"/>
      <c r="AM285" s="507"/>
      <c r="AN285" s="507"/>
      <c r="AO285" s="507"/>
      <c r="AP285" s="507"/>
      <c r="AQ285" s="563"/>
      <c r="AR285" s="563"/>
      <c r="AS285" s="507"/>
      <c r="AT285" s="507"/>
      <c r="AU285" s="507"/>
      <c r="AV285" s="507"/>
      <c r="AW285" s="507"/>
      <c r="AX285" s="507"/>
      <c r="AY285" s="507"/>
      <c r="AZ285" s="507"/>
      <c r="BA285" s="507"/>
      <c r="BB285" s="507"/>
      <c r="BC285" s="507"/>
      <c r="BD285" s="507"/>
      <c r="BE285" s="507"/>
      <c r="BF285" s="507"/>
      <c r="BG285" s="507"/>
      <c r="BH285" s="507"/>
      <c r="BI285" s="507"/>
      <c r="BJ285" s="507"/>
      <c r="BK285" s="507"/>
      <c r="BL285" s="507"/>
      <c r="BM285" s="507"/>
    </row>
    <row r="286" spans="1:65" ht="27" customHeight="1" x14ac:dyDescent="0.2">
      <c r="A286" s="564"/>
      <c r="B286" s="507"/>
      <c r="C286" s="507"/>
      <c r="D286" s="507"/>
      <c r="E286" s="507"/>
      <c r="F286" s="507"/>
      <c r="G286" s="507"/>
      <c r="H286" s="506"/>
      <c r="I286" s="506"/>
      <c r="J286" s="506"/>
      <c r="K286" s="506"/>
      <c r="L286" s="506"/>
      <c r="M286" s="506"/>
      <c r="N286" s="506"/>
      <c r="O286" s="506"/>
      <c r="P286" s="557"/>
      <c r="Q286" s="506"/>
      <c r="R286" s="741"/>
      <c r="S286" s="506"/>
      <c r="T286" s="742"/>
      <c r="U286" s="506"/>
      <c r="V286" s="743"/>
      <c r="W286" s="506"/>
      <c r="X286" s="742"/>
      <c r="Y286" s="557"/>
      <c r="Z286" s="556"/>
      <c r="AA286" s="507"/>
      <c r="AB286" s="507"/>
      <c r="AC286" s="507"/>
      <c r="AD286" s="507"/>
      <c r="AE286" s="507"/>
      <c r="AF286" s="507"/>
      <c r="AG286" s="507"/>
      <c r="AH286" s="507"/>
      <c r="AI286" s="507"/>
      <c r="AJ286" s="507"/>
      <c r="AK286" s="507"/>
      <c r="AL286" s="507"/>
      <c r="AM286" s="507"/>
      <c r="AN286" s="507"/>
      <c r="AO286" s="507"/>
      <c r="AP286" s="507"/>
      <c r="AQ286" s="563"/>
      <c r="AR286" s="563"/>
      <c r="AS286" s="507"/>
      <c r="AT286" s="507"/>
      <c r="AU286" s="507"/>
      <c r="AV286" s="507"/>
      <c r="AW286" s="507"/>
      <c r="AX286" s="507"/>
      <c r="AY286" s="507"/>
      <c r="AZ286" s="507"/>
      <c r="BA286" s="507"/>
      <c r="BB286" s="507"/>
      <c r="BC286" s="507"/>
      <c r="BD286" s="507"/>
      <c r="BE286" s="507"/>
      <c r="BF286" s="507"/>
      <c r="BG286" s="507"/>
      <c r="BH286" s="507"/>
      <c r="BI286" s="507"/>
      <c r="BJ286" s="507"/>
      <c r="BK286" s="507"/>
      <c r="BL286" s="507"/>
      <c r="BM286" s="507"/>
    </row>
    <row r="287" spans="1:65" ht="27" customHeight="1" x14ac:dyDescent="0.2">
      <c r="A287" s="564"/>
      <c r="B287" s="507"/>
      <c r="C287" s="507"/>
      <c r="D287" s="507"/>
      <c r="E287" s="507"/>
      <c r="F287" s="507"/>
      <c r="G287" s="507"/>
      <c r="H287" s="506"/>
      <c r="I287" s="506"/>
      <c r="J287" s="506"/>
      <c r="K287" s="506"/>
      <c r="L287" s="506"/>
      <c r="M287" s="506"/>
      <c r="N287" s="506"/>
      <c r="O287" s="506"/>
      <c r="P287" s="557"/>
      <c r="Q287" s="506"/>
      <c r="R287" s="741"/>
      <c r="S287" s="506"/>
      <c r="T287" s="742"/>
      <c r="U287" s="506"/>
      <c r="V287" s="743"/>
      <c r="W287" s="506"/>
      <c r="X287" s="742"/>
      <c r="Y287" s="557"/>
      <c r="Z287" s="556"/>
      <c r="AA287" s="507"/>
      <c r="AB287" s="507"/>
      <c r="AC287" s="507"/>
      <c r="AD287" s="507"/>
      <c r="AE287" s="507"/>
      <c r="AF287" s="507"/>
      <c r="AG287" s="507"/>
      <c r="AH287" s="507"/>
      <c r="AI287" s="507"/>
      <c r="AJ287" s="507"/>
      <c r="AK287" s="507"/>
      <c r="AL287" s="507"/>
      <c r="AM287" s="507"/>
      <c r="AN287" s="507"/>
      <c r="AO287" s="507"/>
      <c r="AP287" s="507"/>
      <c r="AQ287" s="563"/>
      <c r="AR287" s="563"/>
      <c r="AS287" s="507"/>
      <c r="AT287" s="507"/>
      <c r="AU287" s="507"/>
      <c r="AV287" s="507"/>
      <c r="AW287" s="507"/>
      <c r="AX287" s="507"/>
      <c r="AY287" s="507"/>
      <c r="AZ287" s="507"/>
      <c r="BA287" s="507"/>
      <c r="BB287" s="507"/>
      <c r="BC287" s="507"/>
      <c r="BD287" s="507"/>
      <c r="BE287" s="507"/>
      <c r="BF287" s="507"/>
      <c r="BG287" s="507"/>
      <c r="BH287" s="507"/>
      <c r="BI287" s="507"/>
      <c r="BJ287" s="507"/>
      <c r="BK287" s="507"/>
      <c r="BL287" s="507"/>
      <c r="BM287" s="507"/>
    </row>
    <row r="288" spans="1:65" ht="27" customHeight="1" x14ac:dyDescent="0.2">
      <c r="A288" s="564"/>
      <c r="B288" s="507"/>
      <c r="C288" s="507"/>
      <c r="D288" s="507"/>
      <c r="E288" s="507"/>
      <c r="F288" s="507"/>
      <c r="G288" s="507"/>
      <c r="H288" s="506"/>
      <c r="I288" s="506"/>
      <c r="J288" s="506"/>
      <c r="K288" s="506"/>
      <c r="L288" s="506"/>
      <c r="M288" s="506"/>
      <c r="N288" s="506"/>
      <c r="O288" s="506"/>
      <c r="P288" s="557"/>
      <c r="Q288" s="506"/>
      <c r="R288" s="741"/>
      <c r="S288" s="506"/>
      <c r="T288" s="742"/>
      <c r="U288" s="506"/>
      <c r="V288" s="743"/>
      <c r="W288" s="506"/>
      <c r="X288" s="742"/>
      <c r="Y288" s="557"/>
      <c r="Z288" s="556"/>
      <c r="AA288" s="507"/>
      <c r="AB288" s="507"/>
      <c r="AC288" s="507"/>
      <c r="AD288" s="507"/>
      <c r="AE288" s="507"/>
      <c r="AF288" s="507"/>
      <c r="AG288" s="507"/>
      <c r="AH288" s="507"/>
      <c r="AI288" s="507"/>
      <c r="AJ288" s="507"/>
      <c r="AK288" s="507"/>
      <c r="AL288" s="507"/>
      <c r="AM288" s="507"/>
      <c r="AN288" s="507"/>
      <c r="AO288" s="507"/>
      <c r="AP288" s="507"/>
      <c r="AQ288" s="563"/>
      <c r="AR288" s="563"/>
      <c r="AS288" s="507"/>
      <c r="AT288" s="507"/>
      <c r="AU288" s="507"/>
      <c r="AV288" s="507"/>
      <c r="AW288" s="507"/>
      <c r="AX288" s="507"/>
      <c r="AY288" s="507"/>
      <c r="AZ288" s="507"/>
      <c r="BA288" s="507"/>
      <c r="BB288" s="507"/>
      <c r="BC288" s="507"/>
      <c r="BD288" s="507"/>
      <c r="BE288" s="507"/>
      <c r="BF288" s="507"/>
      <c r="BG288" s="507"/>
      <c r="BH288" s="507"/>
      <c r="BI288" s="507"/>
      <c r="BJ288" s="507"/>
      <c r="BK288" s="507"/>
      <c r="BL288" s="507"/>
      <c r="BM288" s="507"/>
    </row>
    <row r="289" spans="1:65" ht="27" customHeight="1" x14ac:dyDescent="0.2">
      <c r="A289" s="564"/>
      <c r="B289" s="507"/>
      <c r="C289" s="507"/>
      <c r="D289" s="507"/>
      <c r="E289" s="507"/>
      <c r="F289" s="507"/>
      <c r="G289" s="507"/>
      <c r="H289" s="506"/>
      <c r="I289" s="506"/>
      <c r="J289" s="506"/>
      <c r="K289" s="506"/>
      <c r="L289" s="506"/>
      <c r="M289" s="506"/>
      <c r="N289" s="506"/>
      <c r="O289" s="506"/>
      <c r="P289" s="557"/>
      <c r="Q289" s="506"/>
      <c r="R289" s="741"/>
      <c r="S289" s="506"/>
      <c r="T289" s="742"/>
      <c r="U289" s="506"/>
      <c r="V289" s="743"/>
      <c r="W289" s="506"/>
      <c r="X289" s="742"/>
      <c r="Y289" s="557"/>
      <c r="Z289" s="556"/>
      <c r="AA289" s="507"/>
      <c r="AB289" s="507"/>
      <c r="AC289" s="507"/>
      <c r="AD289" s="507"/>
      <c r="AE289" s="507"/>
      <c r="AF289" s="507"/>
      <c r="AG289" s="507"/>
      <c r="AH289" s="507"/>
      <c r="AI289" s="507"/>
      <c r="AJ289" s="507"/>
      <c r="AK289" s="507"/>
      <c r="AL289" s="507"/>
      <c r="AM289" s="507"/>
      <c r="AN289" s="507"/>
      <c r="AO289" s="507"/>
      <c r="AP289" s="507"/>
      <c r="AQ289" s="563"/>
      <c r="AR289" s="563"/>
      <c r="AS289" s="507"/>
      <c r="AT289" s="507"/>
      <c r="AU289" s="507"/>
      <c r="AV289" s="507"/>
      <c r="AW289" s="507"/>
      <c r="AX289" s="507"/>
      <c r="AY289" s="507"/>
      <c r="AZ289" s="507"/>
      <c r="BA289" s="507"/>
      <c r="BB289" s="507"/>
      <c r="BC289" s="507"/>
      <c r="BD289" s="507"/>
      <c r="BE289" s="507"/>
      <c r="BF289" s="507"/>
      <c r="BG289" s="507"/>
      <c r="BH289" s="507"/>
      <c r="BI289" s="507"/>
      <c r="BJ289" s="507"/>
      <c r="BK289" s="507"/>
      <c r="BL289" s="507"/>
      <c r="BM289" s="507"/>
    </row>
    <row r="290" spans="1:65" ht="27" customHeight="1" x14ac:dyDescent="0.2">
      <c r="A290" s="564"/>
      <c r="B290" s="507"/>
      <c r="C290" s="507"/>
      <c r="D290" s="507"/>
      <c r="E290" s="507"/>
      <c r="F290" s="507"/>
      <c r="G290" s="507"/>
      <c r="H290" s="506"/>
      <c r="I290" s="506"/>
      <c r="J290" s="506"/>
      <c r="K290" s="506"/>
      <c r="L290" s="506"/>
      <c r="M290" s="506"/>
      <c r="N290" s="506"/>
      <c r="O290" s="506"/>
      <c r="P290" s="557"/>
      <c r="Q290" s="506"/>
      <c r="R290" s="741"/>
      <c r="S290" s="506"/>
      <c r="T290" s="742"/>
      <c r="U290" s="506"/>
      <c r="V290" s="743"/>
      <c r="W290" s="506"/>
      <c r="X290" s="742"/>
      <c r="Y290" s="557"/>
      <c r="Z290" s="556"/>
      <c r="AA290" s="507"/>
      <c r="AB290" s="507"/>
      <c r="AC290" s="507"/>
      <c r="AD290" s="507"/>
      <c r="AE290" s="507"/>
      <c r="AF290" s="507"/>
      <c r="AG290" s="507"/>
      <c r="AH290" s="507"/>
      <c r="AI290" s="507"/>
      <c r="AJ290" s="507"/>
      <c r="AK290" s="507"/>
      <c r="AL290" s="507"/>
      <c r="AM290" s="507"/>
      <c r="AN290" s="507"/>
      <c r="AO290" s="507"/>
      <c r="AP290" s="507"/>
      <c r="AQ290" s="563"/>
      <c r="AR290" s="563"/>
      <c r="AS290" s="507"/>
      <c r="AT290" s="507"/>
      <c r="AU290" s="507"/>
      <c r="AV290" s="507"/>
      <c r="AW290" s="507"/>
      <c r="AX290" s="507"/>
      <c r="AY290" s="507"/>
      <c r="AZ290" s="507"/>
      <c r="BA290" s="507"/>
      <c r="BB290" s="507"/>
      <c r="BC290" s="507"/>
      <c r="BD290" s="507"/>
      <c r="BE290" s="507"/>
      <c r="BF290" s="507"/>
      <c r="BG290" s="507"/>
      <c r="BH290" s="507"/>
      <c r="BI290" s="507"/>
      <c r="BJ290" s="507"/>
      <c r="BK290" s="507"/>
      <c r="BL290" s="507"/>
      <c r="BM290" s="507"/>
    </row>
    <row r="291" spans="1:65" ht="27" customHeight="1" x14ac:dyDescent="0.2">
      <c r="A291" s="564"/>
      <c r="B291" s="507"/>
      <c r="C291" s="507"/>
      <c r="D291" s="507"/>
      <c r="E291" s="507"/>
      <c r="F291" s="507"/>
      <c r="G291" s="507"/>
      <c r="H291" s="506"/>
      <c r="I291" s="506"/>
      <c r="J291" s="506"/>
      <c r="K291" s="506"/>
      <c r="L291" s="506"/>
      <c r="M291" s="506"/>
      <c r="N291" s="506"/>
      <c r="O291" s="506"/>
      <c r="P291" s="557"/>
      <c r="Q291" s="506"/>
      <c r="R291" s="741"/>
      <c r="S291" s="506"/>
      <c r="T291" s="742"/>
      <c r="U291" s="506"/>
      <c r="V291" s="743"/>
      <c r="W291" s="506"/>
      <c r="X291" s="742"/>
      <c r="Y291" s="557"/>
      <c r="Z291" s="556"/>
      <c r="AA291" s="507"/>
      <c r="AB291" s="507"/>
      <c r="AC291" s="507"/>
      <c r="AD291" s="507"/>
      <c r="AE291" s="507"/>
      <c r="AF291" s="507"/>
      <c r="AG291" s="507"/>
      <c r="AH291" s="507"/>
      <c r="AI291" s="507"/>
      <c r="AJ291" s="507"/>
      <c r="AK291" s="507"/>
      <c r="AL291" s="507"/>
      <c r="AM291" s="507"/>
      <c r="AN291" s="507"/>
      <c r="AO291" s="507"/>
      <c r="AP291" s="507"/>
      <c r="AQ291" s="563"/>
      <c r="AR291" s="563"/>
      <c r="AS291" s="507"/>
      <c r="AT291" s="507"/>
      <c r="AU291" s="507"/>
      <c r="AV291" s="507"/>
      <c r="AW291" s="507"/>
      <c r="AX291" s="507"/>
      <c r="AY291" s="507"/>
      <c r="AZ291" s="507"/>
      <c r="BA291" s="507"/>
      <c r="BB291" s="507"/>
      <c r="BC291" s="507"/>
      <c r="BD291" s="507"/>
      <c r="BE291" s="507"/>
      <c r="BF291" s="507"/>
      <c r="BG291" s="507"/>
      <c r="BH291" s="507"/>
      <c r="BI291" s="507"/>
      <c r="BJ291" s="507"/>
      <c r="BK291" s="507"/>
      <c r="BL291" s="507"/>
      <c r="BM291" s="507"/>
    </row>
    <row r="292" spans="1:65" ht="27" customHeight="1" x14ac:dyDescent="0.2">
      <c r="A292" s="564"/>
      <c r="B292" s="507"/>
      <c r="C292" s="507"/>
      <c r="D292" s="507"/>
      <c r="E292" s="507"/>
      <c r="F292" s="507"/>
      <c r="G292" s="507"/>
      <c r="H292" s="506"/>
      <c r="I292" s="506"/>
      <c r="J292" s="506"/>
      <c r="K292" s="506"/>
      <c r="L292" s="506"/>
      <c r="M292" s="506"/>
      <c r="N292" s="506"/>
      <c r="O292" s="506"/>
      <c r="P292" s="557"/>
      <c r="Q292" s="506"/>
      <c r="R292" s="741"/>
      <c r="S292" s="506"/>
      <c r="T292" s="742"/>
      <c r="U292" s="506"/>
      <c r="V292" s="743"/>
      <c r="W292" s="506"/>
      <c r="X292" s="742"/>
      <c r="Y292" s="557"/>
      <c r="Z292" s="556"/>
      <c r="AA292" s="507"/>
      <c r="AB292" s="507"/>
      <c r="AC292" s="507"/>
      <c r="AD292" s="507"/>
      <c r="AE292" s="507"/>
      <c r="AF292" s="507"/>
      <c r="AG292" s="507"/>
      <c r="AH292" s="507"/>
      <c r="AI292" s="507"/>
      <c r="AJ292" s="507"/>
      <c r="AK292" s="507"/>
      <c r="AL292" s="507"/>
      <c r="AM292" s="507"/>
      <c r="AN292" s="507"/>
      <c r="AO292" s="507"/>
      <c r="AP292" s="507"/>
      <c r="AQ292" s="563"/>
      <c r="AR292" s="563"/>
      <c r="AS292" s="507"/>
      <c r="AT292" s="507"/>
      <c r="AU292" s="507"/>
      <c r="AV292" s="507"/>
      <c r="AW292" s="507"/>
      <c r="AX292" s="507"/>
      <c r="AY292" s="507"/>
      <c r="AZ292" s="507"/>
      <c r="BA292" s="507"/>
      <c r="BB292" s="507"/>
      <c r="BC292" s="507"/>
      <c r="BD292" s="507"/>
      <c r="BE292" s="507"/>
      <c r="BF292" s="507"/>
      <c r="BG292" s="507"/>
      <c r="BH292" s="507"/>
      <c r="BI292" s="507"/>
      <c r="BJ292" s="507"/>
      <c r="BK292" s="507"/>
      <c r="BL292" s="507"/>
      <c r="BM292" s="507"/>
    </row>
    <row r="293" spans="1:65" ht="27" customHeight="1" x14ac:dyDescent="0.2">
      <c r="A293" s="564"/>
      <c r="B293" s="507"/>
      <c r="C293" s="507"/>
      <c r="D293" s="507"/>
      <c r="E293" s="507"/>
      <c r="F293" s="507"/>
      <c r="G293" s="507"/>
      <c r="H293" s="506"/>
      <c r="I293" s="506"/>
      <c r="J293" s="506"/>
      <c r="K293" s="506"/>
      <c r="L293" s="506"/>
      <c r="M293" s="506"/>
      <c r="N293" s="506"/>
      <c r="O293" s="506"/>
      <c r="P293" s="557"/>
      <c r="Q293" s="506"/>
      <c r="R293" s="741"/>
      <c r="S293" s="506"/>
      <c r="T293" s="742"/>
      <c r="U293" s="506"/>
      <c r="V293" s="743"/>
      <c r="W293" s="506"/>
      <c r="X293" s="742"/>
      <c r="Y293" s="557"/>
      <c r="Z293" s="556"/>
      <c r="AA293" s="507"/>
      <c r="AB293" s="507"/>
      <c r="AC293" s="507"/>
      <c r="AD293" s="507"/>
      <c r="AE293" s="507"/>
      <c r="AF293" s="507"/>
      <c r="AG293" s="507"/>
      <c r="AH293" s="507"/>
      <c r="AI293" s="507"/>
      <c r="AJ293" s="507"/>
      <c r="AK293" s="507"/>
      <c r="AL293" s="507"/>
      <c r="AM293" s="507"/>
      <c r="AN293" s="507"/>
      <c r="AO293" s="507"/>
      <c r="AP293" s="507"/>
      <c r="AQ293" s="563"/>
      <c r="AR293" s="563"/>
      <c r="AS293" s="507"/>
      <c r="AT293" s="507"/>
      <c r="AU293" s="507"/>
      <c r="AV293" s="507"/>
      <c r="AW293" s="507"/>
      <c r="AX293" s="507"/>
      <c r="AY293" s="507"/>
      <c r="AZ293" s="507"/>
      <c r="BA293" s="507"/>
      <c r="BB293" s="507"/>
      <c r="BC293" s="507"/>
      <c r="BD293" s="507"/>
      <c r="BE293" s="507"/>
      <c r="BF293" s="507"/>
      <c r="BG293" s="507"/>
      <c r="BH293" s="507"/>
      <c r="BI293" s="507"/>
      <c r="BJ293" s="507"/>
      <c r="BK293" s="507"/>
      <c r="BL293" s="507"/>
      <c r="BM293" s="507"/>
    </row>
    <row r="294" spans="1:65" ht="27" customHeight="1" x14ac:dyDescent="0.2">
      <c r="A294" s="564"/>
      <c r="B294" s="507"/>
      <c r="C294" s="507"/>
      <c r="D294" s="507"/>
      <c r="E294" s="507"/>
      <c r="F294" s="507"/>
      <c r="G294" s="507"/>
      <c r="H294" s="506"/>
      <c r="I294" s="506"/>
      <c r="J294" s="506"/>
      <c r="K294" s="506"/>
      <c r="L294" s="506"/>
      <c r="M294" s="506"/>
      <c r="N294" s="506"/>
      <c r="O294" s="506"/>
      <c r="P294" s="557"/>
      <c r="Q294" s="506"/>
      <c r="R294" s="741"/>
      <c r="S294" s="506"/>
      <c r="T294" s="742"/>
      <c r="U294" s="506"/>
      <c r="V294" s="743"/>
      <c r="W294" s="506"/>
      <c r="X294" s="742"/>
      <c r="Y294" s="557"/>
      <c r="Z294" s="556"/>
      <c r="AA294" s="507"/>
      <c r="AB294" s="507"/>
      <c r="AC294" s="507"/>
      <c r="AD294" s="507"/>
      <c r="AE294" s="507"/>
      <c r="AF294" s="507"/>
      <c r="AG294" s="507"/>
      <c r="AH294" s="507"/>
      <c r="AI294" s="507"/>
      <c r="AJ294" s="507"/>
      <c r="AK294" s="507"/>
      <c r="AL294" s="507"/>
      <c r="AM294" s="507"/>
      <c r="AN294" s="507"/>
      <c r="AO294" s="507"/>
      <c r="AP294" s="507"/>
      <c r="AQ294" s="563"/>
      <c r="AR294" s="563"/>
      <c r="AS294" s="507"/>
      <c r="AT294" s="507"/>
      <c r="AU294" s="507"/>
      <c r="AV294" s="507"/>
      <c r="AW294" s="507"/>
      <c r="AX294" s="507"/>
      <c r="AY294" s="507"/>
      <c r="AZ294" s="507"/>
      <c r="BA294" s="507"/>
      <c r="BB294" s="507"/>
      <c r="BC294" s="507"/>
      <c r="BD294" s="507"/>
      <c r="BE294" s="507"/>
      <c r="BF294" s="507"/>
      <c r="BG294" s="507"/>
      <c r="BH294" s="507"/>
      <c r="BI294" s="507"/>
      <c r="BJ294" s="507"/>
      <c r="BK294" s="507"/>
      <c r="BL294" s="507"/>
      <c r="BM294" s="507"/>
    </row>
    <row r="295" spans="1:65" ht="27" customHeight="1" x14ac:dyDescent="0.2">
      <c r="A295" s="564"/>
      <c r="B295" s="507"/>
      <c r="C295" s="507"/>
      <c r="D295" s="507"/>
      <c r="E295" s="507"/>
      <c r="F295" s="507"/>
      <c r="G295" s="507"/>
      <c r="H295" s="506"/>
      <c r="I295" s="506"/>
      <c r="J295" s="506"/>
      <c r="K295" s="506"/>
      <c r="L295" s="506"/>
      <c r="M295" s="506"/>
      <c r="N295" s="506"/>
      <c r="O295" s="506"/>
      <c r="P295" s="557"/>
      <c r="Q295" s="506"/>
      <c r="R295" s="741"/>
      <c r="S295" s="506"/>
      <c r="T295" s="742"/>
      <c r="U295" s="506"/>
      <c r="V295" s="743"/>
      <c r="W295" s="506"/>
      <c r="X295" s="742"/>
      <c r="Y295" s="557"/>
      <c r="Z295" s="556"/>
      <c r="AA295" s="507"/>
      <c r="AB295" s="507"/>
      <c r="AC295" s="507"/>
      <c r="AD295" s="507"/>
      <c r="AE295" s="507"/>
      <c r="AF295" s="507"/>
      <c r="AG295" s="507"/>
      <c r="AH295" s="507"/>
      <c r="AI295" s="507"/>
      <c r="AJ295" s="507"/>
      <c r="AK295" s="507"/>
      <c r="AL295" s="507"/>
      <c r="AM295" s="507"/>
      <c r="AN295" s="507"/>
      <c r="AO295" s="507"/>
      <c r="AP295" s="507"/>
      <c r="AQ295" s="563"/>
      <c r="AR295" s="563"/>
      <c r="AS295" s="507"/>
      <c r="AT295" s="507"/>
      <c r="AU295" s="507"/>
      <c r="AV295" s="507"/>
      <c r="AW295" s="507"/>
      <c r="AX295" s="507"/>
      <c r="AY295" s="507"/>
      <c r="AZ295" s="507"/>
      <c r="BA295" s="507"/>
      <c r="BB295" s="507"/>
      <c r="BC295" s="507"/>
      <c r="BD295" s="507"/>
      <c r="BE295" s="507"/>
      <c r="BF295" s="507"/>
      <c r="BG295" s="507"/>
      <c r="BH295" s="507"/>
      <c r="BI295" s="507"/>
      <c r="BJ295" s="507"/>
      <c r="BK295" s="507"/>
      <c r="BL295" s="507"/>
      <c r="BM295" s="507"/>
    </row>
    <row r="296" spans="1:65" ht="27" customHeight="1" x14ac:dyDescent="0.2">
      <c r="A296" s="564"/>
      <c r="B296" s="507"/>
      <c r="C296" s="507"/>
      <c r="D296" s="507"/>
      <c r="E296" s="507"/>
      <c r="F296" s="507"/>
      <c r="G296" s="507"/>
      <c r="H296" s="506"/>
      <c r="I296" s="506"/>
      <c r="J296" s="506"/>
      <c r="K296" s="506"/>
      <c r="L296" s="506"/>
      <c r="M296" s="506"/>
      <c r="N296" s="506"/>
      <c r="O296" s="506"/>
      <c r="P296" s="557"/>
      <c r="Q296" s="506"/>
      <c r="R296" s="741"/>
      <c r="S296" s="506"/>
      <c r="T296" s="742"/>
      <c r="U296" s="506"/>
      <c r="V296" s="743"/>
      <c r="W296" s="506"/>
      <c r="X296" s="742"/>
      <c r="Y296" s="557"/>
      <c r="Z296" s="556"/>
      <c r="AA296" s="507"/>
      <c r="AB296" s="507"/>
      <c r="AC296" s="507"/>
      <c r="AD296" s="507"/>
      <c r="AE296" s="507"/>
      <c r="AF296" s="507"/>
      <c r="AG296" s="507"/>
      <c r="AH296" s="507"/>
      <c r="AI296" s="507"/>
      <c r="AJ296" s="507"/>
      <c r="AK296" s="507"/>
      <c r="AL296" s="507"/>
      <c r="AM296" s="507"/>
      <c r="AN296" s="507"/>
      <c r="AO296" s="507"/>
      <c r="AP296" s="507"/>
      <c r="AQ296" s="563"/>
      <c r="AR296" s="563"/>
      <c r="AS296" s="507"/>
      <c r="AT296" s="507"/>
      <c r="AU296" s="507"/>
      <c r="AV296" s="507"/>
      <c r="AW296" s="507"/>
      <c r="AX296" s="507"/>
      <c r="AY296" s="507"/>
      <c r="AZ296" s="507"/>
      <c r="BA296" s="507"/>
      <c r="BB296" s="507"/>
      <c r="BC296" s="507"/>
      <c r="BD296" s="507"/>
      <c r="BE296" s="507"/>
      <c r="BF296" s="507"/>
      <c r="BG296" s="507"/>
      <c r="BH296" s="507"/>
      <c r="BI296" s="507"/>
      <c r="BJ296" s="507"/>
      <c r="BK296" s="507"/>
      <c r="BL296" s="507"/>
      <c r="BM296" s="507"/>
    </row>
    <row r="297" spans="1:65" ht="27" customHeight="1" x14ac:dyDescent="0.2">
      <c r="A297" s="564"/>
      <c r="B297" s="507"/>
      <c r="C297" s="507"/>
      <c r="D297" s="507"/>
      <c r="E297" s="507"/>
      <c r="F297" s="507"/>
      <c r="G297" s="507"/>
      <c r="H297" s="506"/>
      <c r="I297" s="506"/>
      <c r="J297" s="506"/>
      <c r="K297" s="506"/>
      <c r="L297" s="506"/>
      <c r="M297" s="506"/>
      <c r="N297" s="506"/>
      <c r="O297" s="506"/>
      <c r="P297" s="557"/>
      <c r="Q297" s="506"/>
      <c r="R297" s="741"/>
      <c r="S297" s="506"/>
      <c r="T297" s="742"/>
      <c r="U297" s="506"/>
      <c r="V297" s="743"/>
      <c r="W297" s="506"/>
      <c r="X297" s="742"/>
      <c r="Y297" s="557"/>
      <c r="Z297" s="556"/>
      <c r="AA297" s="507"/>
      <c r="AB297" s="507"/>
      <c r="AC297" s="507"/>
      <c r="AD297" s="507"/>
      <c r="AE297" s="507"/>
      <c r="AF297" s="507"/>
      <c r="AG297" s="507"/>
      <c r="AH297" s="507"/>
      <c r="AI297" s="507"/>
      <c r="AJ297" s="507"/>
      <c r="AK297" s="507"/>
      <c r="AL297" s="507"/>
      <c r="AM297" s="507"/>
      <c r="AN297" s="507"/>
      <c r="AO297" s="507"/>
      <c r="AP297" s="507"/>
      <c r="AQ297" s="563"/>
      <c r="AR297" s="563"/>
      <c r="AS297" s="507"/>
      <c r="AT297" s="507"/>
      <c r="AU297" s="507"/>
      <c r="AV297" s="507"/>
      <c r="AW297" s="507"/>
      <c r="AX297" s="507"/>
      <c r="AY297" s="507"/>
      <c r="AZ297" s="507"/>
      <c r="BA297" s="507"/>
      <c r="BB297" s="507"/>
      <c r="BC297" s="507"/>
      <c r="BD297" s="507"/>
      <c r="BE297" s="507"/>
      <c r="BF297" s="507"/>
      <c r="BG297" s="507"/>
      <c r="BH297" s="507"/>
      <c r="BI297" s="507"/>
      <c r="BJ297" s="507"/>
      <c r="BK297" s="507"/>
      <c r="BL297" s="507"/>
      <c r="BM297" s="507"/>
    </row>
    <row r="298" spans="1:65" ht="27" customHeight="1" x14ac:dyDescent="0.2">
      <c r="A298" s="564"/>
      <c r="B298" s="507"/>
      <c r="C298" s="507"/>
      <c r="D298" s="507"/>
      <c r="E298" s="507"/>
      <c r="F298" s="507"/>
      <c r="G298" s="507"/>
      <c r="H298" s="506"/>
      <c r="I298" s="506"/>
      <c r="J298" s="506"/>
      <c r="K298" s="506"/>
      <c r="L298" s="506"/>
      <c r="M298" s="506"/>
      <c r="N298" s="506"/>
      <c r="O298" s="506"/>
      <c r="P298" s="557"/>
      <c r="Q298" s="506"/>
      <c r="R298" s="741"/>
      <c r="S298" s="506"/>
      <c r="T298" s="742"/>
      <c r="U298" s="506"/>
      <c r="V298" s="743"/>
      <c r="W298" s="506"/>
      <c r="X298" s="742"/>
      <c r="Y298" s="557"/>
      <c r="Z298" s="556"/>
      <c r="AA298" s="507"/>
      <c r="AB298" s="507"/>
      <c r="AC298" s="507"/>
      <c r="AD298" s="507"/>
      <c r="AE298" s="507"/>
      <c r="AF298" s="507"/>
      <c r="AG298" s="507"/>
      <c r="AH298" s="507"/>
      <c r="AI298" s="507"/>
      <c r="AJ298" s="507"/>
      <c r="AK298" s="507"/>
      <c r="AL298" s="507"/>
      <c r="AM298" s="507"/>
      <c r="AN298" s="507"/>
      <c r="AO298" s="507"/>
      <c r="AP298" s="507"/>
      <c r="AQ298" s="563"/>
      <c r="AR298" s="563"/>
      <c r="AS298" s="507"/>
      <c r="AT298" s="507"/>
      <c r="AU298" s="507"/>
      <c r="AV298" s="507"/>
      <c r="AW298" s="507"/>
      <c r="AX298" s="507"/>
      <c r="AY298" s="507"/>
      <c r="AZ298" s="507"/>
      <c r="BA298" s="507"/>
      <c r="BB298" s="507"/>
      <c r="BC298" s="507"/>
      <c r="BD298" s="507"/>
      <c r="BE298" s="507"/>
      <c r="BF298" s="507"/>
      <c r="BG298" s="507"/>
      <c r="BH298" s="507"/>
      <c r="BI298" s="507"/>
      <c r="BJ298" s="507"/>
      <c r="BK298" s="507"/>
      <c r="BL298" s="507"/>
      <c r="BM298" s="507"/>
    </row>
    <row r="299" spans="1:65" ht="27" customHeight="1" x14ac:dyDescent="0.2">
      <c r="A299" s="564"/>
      <c r="B299" s="507"/>
      <c r="C299" s="507"/>
      <c r="D299" s="507"/>
      <c r="E299" s="507"/>
      <c r="F299" s="507"/>
      <c r="G299" s="507"/>
      <c r="H299" s="506"/>
      <c r="I299" s="506"/>
      <c r="J299" s="506"/>
      <c r="K299" s="506"/>
      <c r="L299" s="506"/>
      <c r="M299" s="506"/>
      <c r="N299" s="506"/>
      <c r="O299" s="506"/>
      <c r="P299" s="557"/>
      <c r="Q299" s="506"/>
      <c r="R299" s="741"/>
      <c r="S299" s="506"/>
      <c r="T299" s="742"/>
      <c r="U299" s="506"/>
      <c r="V299" s="743"/>
      <c r="W299" s="506"/>
      <c r="X299" s="742"/>
      <c r="Y299" s="557"/>
      <c r="Z299" s="556"/>
      <c r="AA299" s="507"/>
      <c r="AB299" s="507"/>
      <c r="AC299" s="507"/>
      <c r="AD299" s="507"/>
      <c r="AE299" s="507"/>
      <c r="AF299" s="507"/>
      <c r="AG299" s="507"/>
      <c r="AH299" s="507"/>
      <c r="AI299" s="507"/>
      <c r="AJ299" s="507"/>
      <c r="AK299" s="507"/>
      <c r="AL299" s="507"/>
      <c r="AM299" s="507"/>
      <c r="AN299" s="507"/>
      <c r="AO299" s="507"/>
      <c r="AP299" s="507"/>
      <c r="AQ299" s="563"/>
      <c r="AR299" s="563"/>
      <c r="AS299" s="507"/>
      <c r="AT299" s="507"/>
      <c r="AU299" s="507"/>
      <c r="AV299" s="507"/>
      <c r="AW299" s="507"/>
      <c r="AX299" s="507"/>
      <c r="AY299" s="507"/>
      <c r="AZ299" s="507"/>
      <c r="BA299" s="507"/>
      <c r="BB299" s="507"/>
      <c r="BC299" s="507"/>
      <c r="BD299" s="507"/>
      <c r="BE299" s="507"/>
      <c r="BF299" s="507"/>
      <c r="BG299" s="507"/>
      <c r="BH299" s="507"/>
      <c r="BI299" s="507"/>
      <c r="BJ299" s="507"/>
      <c r="BK299" s="507"/>
      <c r="BL299" s="507"/>
      <c r="BM299" s="507"/>
    </row>
    <row r="300" spans="1:65" ht="27" customHeight="1" x14ac:dyDescent="0.2">
      <c r="A300" s="564"/>
      <c r="B300" s="507"/>
      <c r="C300" s="507"/>
      <c r="D300" s="507"/>
      <c r="E300" s="507"/>
      <c r="F300" s="507"/>
      <c r="G300" s="507"/>
      <c r="H300" s="506"/>
      <c r="I300" s="506"/>
      <c r="J300" s="506"/>
      <c r="K300" s="506"/>
      <c r="L300" s="506"/>
      <c r="M300" s="506"/>
      <c r="N300" s="506"/>
      <c r="O300" s="506"/>
      <c r="P300" s="557"/>
      <c r="Q300" s="506"/>
      <c r="R300" s="741"/>
      <c r="S300" s="506"/>
      <c r="T300" s="742"/>
      <c r="U300" s="506"/>
      <c r="V300" s="743"/>
      <c r="W300" s="506"/>
      <c r="X300" s="742"/>
      <c r="Y300" s="557"/>
      <c r="Z300" s="556"/>
      <c r="AA300" s="507"/>
      <c r="AB300" s="507"/>
      <c r="AC300" s="507"/>
      <c r="AD300" s="507"/>
      <c r="AE300" s="507"/>
      <c r="AF300" s="507"/>
      <c r="AG300" s="507"/>
      <c r="AH300" s="507"/>
      <c r="AI300" s="507"/>
      <c r="AJ300" s="507"/>
      <c r="AK300" s="507"/>
      <c r="AL300" s="507"/>
      <c r="AM300" s="507"/>
      <c r="AN300" s="507"/>
      <c r="AO300" s="507"/>
      <c r="AP300" s="507"/>
      <c r="AQ300" s="563"/>
      <c r="AR300" s="563"/>
      <c r="AS300" s="507"/>
      <c r="AT300" s="507"/>
      <c r="AU300" s="507"/>
      <c r="AV300" s="507"/>
      <c r="AW300" s="507"/>
      <c r="AX300" s="507"/>
      <c r="AY300" s="507"/>
      <c r="AZ300" s="507"/>
      <c r="BA300" s="507"/>
      <c r="BB300" s="507"/>
      <c r="BC300" s="507"/>
      <c r="BD300" s="507"/>
      <c r="BE300" s="507"/>
      <c r="BF300" s="507"/>
      <c r="BG300" s="507"/>
      <c r="BH300" s="507"/>
      <c r="BI300" s="507"/>
      <c r="BJ300" s="507"/>
      <c r="BK300" s="507"/>
      <c r="BL300" s="507"/>
      <c r="BM300" s="507"/>
    </row>
    <row r="301" spans="1:65" ht="27" customHeight="1" x14ac:dyDescent="0.2">
      <c r="A301" s="564"/>
      <c r="B301" s="507"/>
      <c r="C301" s="507"/>
      <c r="D301" s="507"/>
      <c r="E301" s="507"/>
      <c r="F301" s="507"/>
      <c r="G301" s="507"/>
      <c r="H301" s="506"/>
      <c r="I301" s="506"/>
      <c r="J301" s="506"/>
      <c r="K301" s="506"/>
      <c r="L301" s="506"/>
      <c r="M301" s="506"/>
      <c r="N301" s="506"/>
      <c r="O301" s="506"/>
      <c r="P301" s="557"/>
      <c r="Q301" s="506"/>
      <c r="R301" s="741"/>
      <c r="S301" s="506"/>
      <c r="T301" s="742"/>
      <c r="U301" s="506"/>
      <c r="V301" s="743"/>
      <c r="W301" s="506"/>
      <c r="X301" s="742"/>
      <c r="Y301" s="557"/>
      <c r="Z301" s="556"/>
      <c r="AA301" s="507"/>
      <c r="AB301" s="507"/>
      <c r="AC301" s="507"/>
      <c r="AD301" s="507"/>
      <c r="AE301" s="507"/>
      <c r="AF301" s="507"/>
      <c r="AG301" s="507"/>
      <c r="AH301" s="507"/>
      <c r="AI301" s="507"/>
      <c r="AJ301" s="507"/>
      <c r="AK301" s="507"/>
      <c r="AL301" s="507"/>
      <c r="AM301" s="507"/>
      <c r="AN301" s="507"/>
      <c r="AO301" s="507"/>
      <c r="AP301" s="507"/>
      <c r="AQ301" s="563"/>
      <c r="AR301" s="563"/>
      <c r="AS301" s="507"/>
      <c r="AT301" s="507"/>
      <c r="AU301" s="507"/>
      <c r="AV301" s="507"/>
      <c r="AW301" s="507"/>
      <c r="AX301" s="507"/>
      <c r="AY301" s="507"/>
      <c r="AZ301" s="507"/>
      <c r="BA301" s="507"/>
      <c r="BB301" s="507"/>
      <c r="BC301" s="507"/>
      <c r="BD301" s="507"/>
      <c r="BE301" s="507"/>
      <c r="BF301" s="507"/>
      <c r="BG301" s="507"/>
      <c r="BH301" s="507"/>
      <c r="BI301" s="507"/>
      <c r="BJ301" s="507"/>
      <c r="BK301" s="507"/>
      <c r="BL301" s="507"/>
      <c r="BM301" s="507"/>
    </row>
    <row r="302" spans="1:65" ht="27" customHeight="1" x14ac:dyDescent="0.2">
      <c r="A302" s="564"/>
      <c r="B302" s="507"/>
      <c r="C302" s="507"/>
      <c r="D302" s="507"/>
      <c r="E302" s="507"/>
      <c r="F302" s="507"/>
      <c r="G302" s="507"/>
      <c r="H302" s="506"/>
      <c r="I302" s="506"/>
      <c r="J302" s="506"/>
      <c r="K302" s="506"/>
      <c r="L302" s="506"/>
      <c r="M302" s="506"/>
      <c r="N302" s="506"/>
      <c r="O302" s="506"/>
      <c r="P302" s="557"/>
      <c r="Q302" s="506"/>
      <c r="R302" s="741"/>
      <c r="S302" s="506"/>
      <c r="T302" s="742"/>
      <c r="U302" s="506"/>
      <c r="V302" s="743"/>
      <c r="W302" s="506"/>
      <c r="X302" s="742"/>
      <c r="Y302" s="557"/>
      <c r="Z302" s="556"/>
      <c r="AA302" s="507"/>
      <c r="AB302" s="507"/>
      <c r="AC302" s="507"/>
      <c r="AD302" s="507"/>
      <c r="AE302" s="507"/>
      <c r="AF302" s="507"/>
      <c r="AG302" s="507"/>
      <c r="AH302" s="507"/>
      <c r="AI302" s="507"/>
      <c r="AJ302" s="507"/>
      <c r="AK302" s="507"/>
      <c r="AL302" s="507"/>
      <c r="AM302" s="507"/>
      <c r="AN302" s="507"/>
      <c r="AO302" s="507"/>
      <c r="AP302" s="507"/>
      <c r="AQ302" s="563"/>
      <c r="AR302" s="563"/>
      <c r="AS302" s="507"/>
      <c r="AT302" s="507"/>
      <c r="AU302" s="507"/>
      <c r="AV302" s="507"/>
      <c r="AW302" s="507"/>
      <c r="AX302" s="507"/>
      <c r="AY302" s="507"/>
      <c r="AZ302" s="507"/>
      <c r="BA302" s="507"/>
      <c r="BB302" s="507"/>
      <c r="BC302" s="507"/>
      <c r="BD302" s="507"/>
      <c r="BE302" s="507"/>
      <c r="BF302" s="507"/>
      <c r="BG302" s="507"/>
      <c r="BH302" s="507"/>
      <c r="BI302" s="507"/>
      <c r="BJ302" s="507"/>
      <c r="BK302" s="507"/>
      <c r="BL302" s="507"/>
      <c r="BM302" s="507"/>
    </row>
    <row r="303" spans="1:65" ht="27" customHeight="1" x14ac:dyDescent="0.2">
      <c r="A303" s="564"/>
      <c r="B303" s="507"/>
      <c r="C303" s="507"/>
      <c r="D303" s="507"/>
      <c r="E303" s="507"/>
      <c r="F303" s="507"/>
      <c r="G303" s="507"/>
      <c r="H303" s="506"/>
      <c r="I303" s="506"/>
      <c r="J303" s="506"/>
      <c r="K303" s="506"/>
      <c r="L303" s="506"/>
      <c r="M303" s="506"/>
      <c r="N303" s="506"/>
      <c r="O303" s="506"/>
      <c r="P303" s="557"/>
      <c r="Q303" s="506"/>
      <c r="R303" s="741"/>
      <c r="S303" s="506"/>
      <c r="T303" s="742"/>
      <c r="U303" s="506"/>
      <c r="V303" s="743"/>
      <c r="W303" s="506"/>
      <c r="X303" s="742"/>
      <c r="Y303" s="557"/>
      <c r="Z303" s="556"/>
      <c r="AA303" s="507"/>
      <c r="AB303" s="507"/>
      <c r="AC303" s="507"/>
      <c r="AD303" s="507"/>
      <c r="AE303" s="507"/>
      <c r="AF303" s="507"/>
      <c r="AG303" s="507"/>
      <c r="AH303" s="507"/>
      <c r="AI303" s="507"/>
      <c r="AJ303" s="507"/>
      <c r="AK303" s="507"/>
      <c r="AL303" s="507"/>
      <c r="AM303" s="507"/>
      <c r="AN303" s="507"/>
      <c r="AO303" s="507"/>
      <c r="AP303" s="507"/>
      <c r="AQ303" s="563"/>
      <c r="AR303" s="563"/>
      <c r="AS303" s="507"/>
      <c r="AT303" s="507"/>
      <c r="AU303" s="507"/>
      <c r="AV303" s="507"/>
      <c r="AW303" s="507"/>
      <c r="AX303" s="507"/>
      <c r="AY303" s="507"/>
      <c r="AZ303" s="507"/>
      <c r="BA303" s="507"/>
      <c r="BB303" s="507"/>
      <c r="BC303" s="507"/>
      <c r="BD303" s="507"/>
      <c r="BE303" s="507"/>
      <c r="BF303" s="507"/>
      <c r="BG303" s="507"/>
      <c r="BH303" s="507"/>
      <c r="BI303" s="507"/>
      <c r="BJ303" s="507"/>
      <c r="BK303" s="507"/>
      <c r="BL303" s="507"/>
      <c r="BM303" s="507"/>
    </row>
    <row r="304" spans="1:65" ht="27" customHeight="1" x14ac:dyDescent="0.2">
      <c r="A304" s="564"/>
      <c r="B304" s="507"/>
      <c r="C304" s="507"/>
      <c r="D304" s="507"/>
      <c r="E304" s="507"/>
      <c r="F304" s="507"/>
      <c r="G304" s="507"/>
      <c r="H304" s="506"/>
      <c r="I304" s="506"/>
      <c r="J304" s="506"/>
      <c r="K304" s="506"/>
      <c r="L304" s="506"/>
      <c r="M304" s="506"/>
      <c r="N304" s="506"/>
      <c r="O304" s="506"/>
      <c r="P304" s="557"/>
      <c r="Q304" s="506"/>
      <c r="R304" s="741"/>
      <c r="S304" s="506"/>
      <c r="T304" s="742"/>
      <c r="U304" s="506"/>
      <c r="V304" s="743"/>
      <c r="W304" s="506"/>
      <c r="X304" s="742"/>
      <c r="Y304" s="557"/>
      <c r="Z304" s="556"/>
      <c r="AA304" s="507"/>
      <c r="AB304" s="507"/>
      <c r="AC304" s="507"/>
      <c r="AD304" s="507"/>
      <c r="AE304" s="507"/>
      <c r="AF304" s="507"/>
      <c r="AG304" s="507"/>
      <c r="AH304" s="507"/>
      <c r="AI304" s="507"/>
      <c r="AJ304" s="507"/>
      <c r="AK304" s="507"/>
      <c r="AL304" s="507"/>
      <c r="AM304" s="507"/>
      <c r="AN304" s="507"/>
      <c r="AO304" s="507"/>
      <c r="AP304" s="507"/>
      <c r="AQ304" s="563"/>
      <c r="AR304" s="563"/>
      <c r="AS304" s="507"/>
      <c r="AT304" s="507"/>
      <c r="AU304" s="507"/>
      <c r="AV304" s="507"/>
      <c r="AW304" s="507"/>
      <c r="AX304" s="507"/>
      <c r="AY304" s="507"/>
      <c r="AZ304" s="507"/>
      <c r="BA304" s="507"/>
      <c r="BB304" s="507"/>
      <c r="BC304" s="507"/>
      <c r="BD304" s="507"/>
      <c r="BE304" s="507"/>
      <c r="BF304" s="507"/>
      <c r="BG304" s="507"/>
      <c r="BH304" s="507"/>
      <c r="BI304" s="507"/>
      <c r="BJ304" s="507"/>
      <c r="BK304" s="507"/>
      <c r="BL304" s="507"/>
      <c r="BM304" s="507"/>
    </row>
    <row r="305" spans="1:65" ht="27" customHeight="1" x14ac:dyDescent="0.2">
      <c r="A305" s="564"/>
      <c r="B305" s="507"/>
      <c r="C305" s="507"/>
      <c r="D305" s="507"/>
      <c r="E305" s="507"/>
      <c r="F305" s="507"/>
      <c r="G305" s="507"/>
      <c r="H305" s="506"/>
      <c r="I305" s="506"/>
      <c r="J305" s="506"/>
      <c r="K305" s="506"/>
      <c r="L305" s="506"/>
      <c r="M305" s="506"/>
      <c r="N305" s="506"/>
      <c r="O305" s="506"/>
      <c r="P305" s="557"/>
      <c r="Q305" s="506"/>
      <c r="R305" s="741"/>
      <c r="S305" s="506"/>
      <c r="T305" s="742"/>
      <c r="U305" s="506"/>
      <c r="V305" s="743"/>
      <c r="W305" s="506"/>
      <c r="X305" s="742"/>
      <c r="Y305" s="557"/>
      <c r="Z305" s="556"/>
      <c r="AA305" s="507"/>
      <c r="AB305" s="507"/>
      <c r="AC305" s="507"/>
      <c r="AD305" s="507"/>
      <c r="AE305" s="507"/>
      <c r="AF305" s="507"/>
      <c r="AG305" s="507"/>
      <c r="AH305" s="507"/>
      <c r="AI305" s="507"/>
      <c r="AJ305" s="507"/>
      <c r="AK305" s="507"/>
      <c r="AL305" s="507"/>
      <c r="AM305" s="507"/>
      <c r="AN305" s="507"/>
      <c r="AO305" s="507"/>
      <c r="AP305" s="507"/>
      <c r="AQ305" s="563"/>
      <c r="AR305" s="563"/>
      <c r="AS305" s="507"/>
      <c r="AT305" s="507"/>
      <c r="AU305" s="507"/>
      <c r="AV305" s="507"/>
      <c r="AW305" s="507"/>
      <c r="AX305" s="507"/>
      <c r="AY305" s="507"/>
      <c r="AZ305" s="507"/>
      <c r="BA305" s="507"/>
      <c r="BB305" s="507"/>
      <c r="BC305" s="507"/>
      <c r="BD305" s="507"/>
      <c r="BE305" s="507"/>
      <c r="BF305" s="507"/>
      <c r="BG305" s="507"/>
      <c r="BH305" s="507"/>
      <c r="BI305" s="507"/>
      <c r="BJ305" s="507"/>
      <c r="BK305" s="507"/>
      <c r="BL305" s="507"/>
      <c r="BM305" s="507"/>
    </row>
    <row r="306" spans="1:65" ht="27" customHeight="1" x14ac:dyDescent="0.2">
      <c r="A306" s="564"/>
      <c r="B306" s="507"/>
      <c r="C306" s="507"/>
      <c r="D306" s="507"/>
      <c r="E306" s="507"/>
      <c r="F306" s="507"/>
      <c r="G306" s="507"/>
      <c r="H306" s="506"/>
      <c r="I306" s="506"/>
      <c r="J306" s="506"/>
      <c r="K306" s="506"/>
      <c r="L306" s="506"/>
      <c r="M306" s="506"/>
      <c r="N306" s="506"/>
      <c r="O306" s="506"/>
      <c r="P306" s="557"/>
      <c r="Q306" s="506"/>
      <c r="R306" s="741"/>
      <c r="S306" s="506"/>
      <c r="T306" s="742"/>
      <c r="U306" s="506"/>
      <c r="V306" s="743"/>
      <c r="W306" s="506"/>
      <c r="X306" s="742"/>
      <c r="Y306" s="557"/>
      <c r="Z306" s="556"/>
      <c r="AA306" s="507"/>
      <c r="AB306" s="507"/>
      <c r="AC306" s="507"/>
      <c r="AD306" s="507"/>
      <c r="AE306" s="507"/>
      <c r="AF306" s="507"/>
      <c r="AG306" s="507"/>
      <c r="AH306" s="507"/>
      <c r="AI306" s="507"/>
      <c r="AJ306" s="507"/>
      <c r="AK306" s="507"/>
      <c r="AL306" s="507"/>
      <c r="AM306" s="507"/>
      <c r="AN306" s="507"/>
      <c r="AO306" s="507"/>
      <c r="AP306" s="507"/>
      <c r="AQ306" s="563"/>
      <c r="AR306" s="563"/>
      <c r="AS306" s="507"/>
      <c r="AT306" s="507"/>
      <c r="AU306" s="507"/>
      <c r="AV306" s="507"/>
      <c r="AW306" s="507"/>
      <c r="AX306" s="507"/>
      <c r="AY306" s="507"/>
      <c r="AZ306" s="507"/>
      <c r="BA306" s="507"/>
      <c r="BB306" s="507"/>
      <c r="BC306" s="507"/>
      <c r="BD306" s="507"/>
      <c r="BE306" s="507"/>
      <c r="BF306" s="507"/>
      <c r="BG306" s="507"/>
      <c r="BH306" s="507"/>
      <c r="BI306" s="507"/>
      <c r="BJ306" s="507"/>
      <c r="BK306" s="507"/>
      <c r="BL306" s="507"/>
      <c r="BM306" s="507"/>
    </row>
    <row r="307" spans="1:65" ht="27" customHeight="1" x14ac:dyDescent="0.2">
      <c r="A307" s="564"/>
      <c r="B307" s="507"/>
      <c r="C307" s="507"/>
      <c r="D307" s="507"/>
      <c r="E307" s="507"/>
      <c r="F307" s="507"/>
      <c r="G307" s="507"/>
      <c r="H307" s="506"/>
      <c r="I307" s="506"/>
      <c r="J307" s="506"/>
      <c r="K307" s="506"/>
      <c r="L307" s="506"/>
      <c r="M307" s="506"/>
      <c r="N307" s="506"/>
      <c r="O307" s="506"/>
      <c r="P307" s="557"/>
      <c r="Q307" s="506"/>
      <c r="R307" s="741"/>
      <c r="S307" s="506"/>
      <c r="T307" s="742"/>
      <c r="U307" s="506"/>
      <c r="V307" s="743"/>
      <c r="W307" s="506"/>
      <c r="X307" s="742"/>
      <c r="Y307" s="557"/>
      <c r="Z307" s="556"/>
      <c r="AA307" s="507"/>
      <c r="AB307" s="507"/>
      <c r="AC307" s="507"/>
      <c r="AD307" s="507"/>
      <c r="AE307" s="507"/>
      <c r="AF307" s="507"/>
      <c r="AG307" s="507"/>
      <c r="AH307" s="507"/>
      <c r="AI307" s="507"/>
      <c r="AJ307" s="507"/>
      <c r="AK307" s="507"/>
      <c r="AL307" s="507"/>
      <c r="AM307" s="507"/>
      <c r="AN307" s="507"/>
      <c r="AO307" s="507"/>
      <c r="AP307" s="507"/>
      <c r="AQ307" s="563"/>
      <c r="AR307" s="563"/>
      <c r="AS307" s="507"/>
      <c r="AT307" s="507"/>
      <c r="AU307" s="507"/>
      <c r="AV307" s="507"/>
      <c r="AW307" s="507"/>
      <c r="AX307" s="507"/>
      <c r="AY307" s="507"/>
      <c r="AZ307" s="507"/>
      <c r="BA307" s="507"/>
      <c r="BB307" s="507"/>
      <c r="BC307" s="507"/>
      <c r="BD307" s="507"/>
      <c r="BE307" s="507"/>
      <c r="BF307" s="507"/>
      <c r="BG307" s="507"/>
      <c r="BH307" s="507"/>
      <c r="BI307" s="507"/>
      <c r="BJ307" s="507"/>
      <c r="BK307" s="507"/>
      <c r="BL307" s="507"/>
      <c r="BM307" s="507"/>
    </row>
    <row r="308" spans="1:65" ht="27" customHeight="1" x14ac:dyDescent="0.2">
      <c r="A308" s="564"/>
      <c r="B308" s="507"/>
      <c r="C308" s="507"/>
      <c r="D308" s="507"/>
      <c r="E308" s="507"/>
      <c r="F308" s="507"/>
      <c r="G308" s="507"/>
      <c r="H308" s="506"/>
      <c r="I308" s="506"/>
      <c r="J308" s="506"/>
      <c r="K308" s="506"/>
      <c r="L308" s="506"/>
      <c r="M308" s="506"/>
      <c r="N308" s="506"/>
      <c r="O308" s="506"/>
      <c r="P308" s="557"/>
      <c r="Q308" s="506"/>
      <c r="R308" s="741"/>
      <c r="S308" s="506"/>
      <c r="T308" s="742"/>
      <c r="U308" s="506"/>
      <c r="V308" s="743"/>
      <c r="W308" s="506"/>
      <c r="X308" s="742"/>
      <c r="Y308" s="557"/>
      <c r="Z308" s="556"/>
      <c r="AA308" s="507"/>
      <c r="AB308" s="507"/>
      <c r="AC308" s="507"/>
      <c r="AD308" s="507"/>
      <c r="AE308" s="507"/>
      <c r="AF308" s="507"/>
      <c r="AG308" s="507"/>
      <c r="AH308" s="507"/>
      <c r="AI308" s="507"/>
      <c r="AJ308" s="507"/>
      <c r="AK308" s="507"/>
      <c r="AL308" s="507"/>
      <c r="AM308" s="507"/>
      <c r="AN308" s="507"/>
      <c r="AO308" s="507"/>
      <c r="AP308" s="507"/>
      <c r="AQ308" s="563"/>
      <c r="AR308" s="563"/>
      <c r="AS308" s="507"/>
      <c r="AT308" s="507"/>
      <c r="AU308" s="507"/>
      <c r="AV308" s="507"/>
      <c r="AW308" s="507"/>
      <c r="AX308" s="507"/>
      <c r="AY308" s="507"/>
      <c r="AZ308" s="507"/>
      <c r="BA308" s="507"/>
      <c r="BB308" s="507"/>
      <c r="BC308" s="507"/>
      <c r="BD308" s="507"/>
      <c r="BE308" s="507"/>
      <c r="BF308" s="507"/>
      <c r="BG308" s="507"/>
      <c r="BH308" s="507"/>
      <c r="BI308" s="507"/>
      <c r="BJ308" s="507"/>
      <c r="BK308" s="507"/>
      <c r="BL308" s="507"/>
      <c r="BM308" s="507"/>
    </row>
    <row r="309" spans="1:65" ht="27" customHeight="1" x14ac:dyDescent="0.2">
      <c r="A309" s="564"/>
      <c r="B309" s="507"/>
      <c r="C309" s="507"/>
      <c r="D309" s="507"/>
      <c r="E309" s="507"/>
      <c r="F309" s="507"/>
      <c r="G309" s="507"/>
      <c r="H309" s="506"/>
      <c r="I309" s="506"/>
      <c r="J309" s="506"/>
      <c r="K309" s="506"/>
      <c r="L309" s="506"/>
      <c r="M309" s="506"/>
      <c r="N309" s="506"/>
      <c r="O309" s="506"/>
      <c r="P309" s="557"/>
      <c r="Q309" s="506"/>
      <c r="R309" s="741"/>
      <c r="S309" s="506"/>
      <c r="T309" s="742"/>
      <c r="U309" s="506"/>
      <c r="V309" s="743"/>
      <c r="W309" s="506"/>
      <c r="X309" s="742"/>
      <c r="Y309" s="557"/>
      <c r="Z309" s="556"/>
      <c r="AA309" s="507"/>
      <c r="AB309" s="507"/>
      <c r="AC309" s="507"/>
      <c r="AD309" s="507"/>
      <c r="AE309" s="507"/>
      <c r="AF309" s="507"/>
      <c r="AG309" s="507"/>
      <c r="AH309" s="507"/>
      <c r="AI309" s="507"/>
      <c r="AJ309" s="507"/>
      <c r="AK309" s="507"/>
      <c r="AL309" s="507"/>
      <c r="AM309" s="507"/>
      <c r="AN309" s="507"/>
      <c r="AO309" s="507"/>
      <c r="AP309" s="507"/>
      <c r="AQ309" s="563"/>
      <c r="AR309" s="563"/>
      <c r="AS309" s="507"/>
      <c r="AT309" s="507"/>
      <c r="AU309" s="507"/>
      <c r="AV309" s="507"/>
      <c r="AW309" s="507"/>
      <c r="AX309" s="507"/>
      <c r="AY309" s="507"/>
      <c r="AZ309" s="507"/>
      <c r="BA309" s="507"/>
      <c r="BB309" s="507"/>
      <c r="BC309" s="507"/>
      <c r="BD309" s="507"/>
      <c r="BE309" s="507"/>
      <c r="BF309" s="507"/>
      <c r="BG309" s="507"/>
      <c r="BH309" s="507"/>
      <c r="BI309" s="507"/>
      <c r="BJ309" s="507"/>
      <c r="BK309" s="507"/>
      <c r="BL309" s="507"/>
      <c r="BM309" s="507"/>
    </row>
    <row r="310" spans="1:65" ht="27" customHeight="1" x14ac:dyDescent="0.2">
      <c r="A310" s="564"/>
      <c r="B310" s="507"/>
      <c r="C310" s="507"/>
      <c r="D310" s="507"/>
      <c r="E310" s="507"/>
      <c r="F310" s="507"/>
      <c r="G310" s="507"/>
      <c r="H310" s="506"/>
      <c r="I310" s="506"/>
      <c r="J310" s="506"/>
      <c r="K310" s="506"/>
      <c r="L310" s="506"/>
      <c r="M310" s="506"/>
      <c r="N310" s="506"/>
      <c r="O310" s="506"/>
      <c r="P310" s="557"/>
      <c r="Q310" s="506"/>
      <c r="R310" s="741"/>
      <c r="S310" s="506"/>
      <c r="T310" s="742"/>
      <c r="U310" s="506"/>
      <c r="V310" s="743"/>
      <c r="W310" s="506"/>
      <c r="X310" s="742"/>
      <c r="Y310" s="557"/>
      <c r="Z310" s="556"/>
      <c r="AA310" s="507"/>
      <c r="AB310" s="507"/>
      <c r="AC310" s="507"/>
      <c r="AD310" s="507"/>
      <c r="AE310" s="507"/>
      <c r="AF310" s="507"/>
      <c r="AG310" s="507"/>
      <c r="AH310" s="507"/>
      <c r="AI310" s="507"/>
      <c r="AJ310" s="507"/>
      <c r="AK310" s="507"/>
      <c r="AL310" s="507"/>
      <c r="AM310" s="507"/>
      <c r="AN310" s="507"/>
      <c r="AO310" s="507"/>
      <c r="AP310" s="507"/>
      <c r="AQ310" s="563"/>
      <c r="AR310" s="563"/>
      <c r="AS310" s="507"/>
      <c r="AT310" s="507"/>
      <c r="AU310" s="507"/>
      <c r="AV310" s="507"/>
      <c r="AW310" s="507"/>
      <c r="AX310" s="507"/>
      <c r="AY310" s="507"/>
      <c r="AZ310" s="507"/>
      <c r="BA310" s="507"/>
      <c r="BB310" s="507"/>
      <c r="BC310" s="507"/>
      <c r="BD310" s="507"/>
      <c r="BE310" s="507"/>
      <c r="BF310" s="507"/>
      <c r="BG310" s="507"/>
      <c r="BH310" s="507"/>
      <c r="BI310" s="507"/>
      <c r="BJ310" s="507"/>
      <c r="BK310" s="507"/>
      <c r="BL310" s="507"/>
      <c r="BM310" s="507"/>
    </row>
    <row r="311" spans="1:65" ht="27" customHeight="1" x14ac:dyDescent="0.2">
      <c r="A311" s="564"/>
      <c r="B311" s="507"/>
      <c r="C311" s="507"/>
      <c r="D311" s="507"/>
      <c r="E311" s="507"/>
      <c r="F311" s="507"/>
      <c r="G311" s="507"/>
      <c r="H311" s="506"/>
      <c r="I311" s="506"/>
      <c r="J311" s="506"/>
      <c r="K311" s="506"/>
      <c r="L311" s="506"/>
      <c r="M311" s="506"/>
      <c r="N311" s="506"/>
      <c r="O311" s="506"/>
      <c r="P311" s="557"/>
      <c r="Q311" s="506"/>
      <c r="R311" s="741"/>
      <c r="S311" s="506"/>
      <c r="T311" s="742"/>
      <c r="U311" s="506"/>
      <c r="V311" s="743"/>
      <c r="W311" s="506"/>
      <c r="X311" s="742"/>
      <c r="Y311" s="557"/>
      <c r="Z311" s="556"/>
      <c r="AA311" s="507"/>
      <c r="AB311" s="507"/>
      <c r="AC311" s="507"/>
      <c r="AD311" s="507"/>
      <c r="AE311" s="507"/>
      <c r="AF311" s="507"/>
      <c r="AG311" s="507"/>
      <c r="AH311" s="507"/>
      <c r="AI311" s="507"/>
      <c r="AJ311" s="507"/>
      <c r="AK311" s="507"/>
      <c r="AL311" s="507"/>
      <c r="AM311" s="507"/>
      <c r="AN311" s="507"/>
      <c r="AO311" s="507"/>
      <c r="AP311" s="507"/>
      <c r="AQ311" s="563"/>
      <c r="AR311" s="563"/>
      <c r="AS311" s="507"/>
      <c r="AT311" s="507"/>
      <c r="AU311" s="507"/>
      <c r="AV311" s="507"/>
      <c r="AW311" s="507"/>
      <c r="AX311" s="507"/>
      <c r="AY311" s="507"/>
      <c r="AZ311" s="507"/>
      <c r="BA311" s="507"/>
      <c r="BB311" s="507"/>
      <c r="BC311" s="507"/>
      <c r="BD311" s="507"/>
      <c r="BE311" s="507"/>
      <c r="BF311" s="507"/>
      <c r="BG311" s="507"/>
      <c r="BH311" s="507"/>
      <c r="BI311" s="507"/>
      <c r="BJ311" s="507"/>
      <c r="BK311" s="507"/>
      <c r="BL311" s="507"/>
      <c r="BM311" s="507"/>
    </row>
    <row r="312" spans="1:65" ht="27" customHeight="1" x14ac:dyDescent="0.2">
      <c r="A312" s="564"/>
      <c r="B312" s="507"/>
      <c r="C312" s="507"/>
      <c r="D312" s="507"/>
      <c r="E312" s="507"/>
      <c r="F312" s="507"/>
      <c r="G312" s="507"/>
      <c r="H312" s="506"/>
      <c r="I312" s="506"/>
      <c r="J312" s="506"/>
      <c r="K312" s="506"/>
      <c r="L312" s="506"/>
      <c r="M312" s="506"/>
      <c r="N312" s="506"/>
      <c r="O312" s="506"/>
      <c r="P312" s="557"/>
      <c r="Q312" s="506"/>
      <c r="R312" s="741"/>
      <c r="S312" s="506"/>
      <c r="T312" s="742"/>
      <c r="U312" s="506"/>
      <c r="V312" s="743"/>
      <c r="W312" s="506"/>
      <c r="X312" s="742"/>
      <c r="Y312" s="557"/>
      <c r="Z312" s="556"/>
      <c r="AA312" s="507"/>
      <c r="AB312" s="507"/>
      <c r="AC312" s="507"/>
      <c r="AD312" s="507"/>
      <c r="AE312" s="507"/>
      <c r="AF312" s="507"/>
      <c r="AG312" s="507"/>
      <c r="AH312" s="507"/>
      <c r="AI312" s="507"/>
      <c r="AJ312" s="507"/>
      <c r="AK312" s="507"/>
      <c r="AL312" s="507"/>
      <c r="AM312" s="507"/>
      <c r="AN312" s="507"/>
      <c r="AO312" s="507"/>
      <c r="AP312" s="507"/>
      <c r="AQ312" s="563"/>
      <c r="AR312" s="563"/>
      <c r="AS312" s="507"/>
      <c r="AT312" s="507"/>
      <c r="AU312" s="507"/>
      <c r="AV312" s="507"/>
      <c r="AW312" s="507"/>
      <c r="AX312" s="507"/>
      <c r="AY312" s="507"/>
      <c r="AZ312" s="507"/>
      <c r="BA312" s="507"/>
      <c r="BB312" s="507"/>
      <c r="BC312" s="507"/>
      <c r="BD312" s="507"/>
      <c r="BE312" s="507"/>
      <c r="BF312" s="507"/>
      <c r="BG312" s="507"/>
      <c r="BH312" s="507"/>
      <c r="BI312" s="507"/>
      <c r="BJ312" s="507"/>
      <c r="BK312" s="507"/>
      <c r="BL312" s="507"/>
      <c r="BM312" s="507"/>
    </row>
    <row r="313" spans="1:65" ht="27" customHeight="1" x14ac:dyDescent="0.2">
      <c r="A313" s="564"/>
      <c r="B313" s="507"/>
      <c r="C313" s="507"/>
      <c r="D313" s="507"/>
      <c r="E313" s="507"/>
      <c r="F313" s="507"/>
      <c r="G313" s="507"/>
      <c r="H313" s="506"/>
      <c r="I313" s="506"/>
      <c r="J313" s="506"/>
      <c r="K313" s="506"/>
      <c r="L313" s="506"/>
      <c r="M313" s="506"/>
      <c r="N313" s="506"/>
      <c r="O313" s="506"/>
      <c r="P313" s="557"/>
      <c r="Q313" s="506"/>
      <c r="R313" s="741"/>
      <c r="S313" s="506"/>
      <c r="T313" s="742"/>
      <c r="U313" s="506"/>
      <c r="V313" s="743"/>
      <c r="W313" s="506"/>
      <c r="X313" s="742"/>
      <c r="Y313" s="557"/>
      <c r="Z313" s="556"/>
      <c r="AA313" s="507"/>
      <c r="AB313" s="507"/>
      <c r="AC313" s="507"/>
      <c r="AD313" s="507"/>
      <c r="AE313" s="507"/>
      <c r="AF313" s="507"/>
      <c r="AG313" s="507"/>
      <c r="AH313" s="507"/>
      <c r="AI313" s="507"/>
      <c r="AJ313" s="507"/>
      <c r="AK313" s="507"/>
      <c r="AL313" s="507"/>
      <c r="AM313" s="507"/>
      <c r="AN313" s="507"/>
      <c r="AO313" s="507"/>
      <c r="AP313" s="507"/>
      <c r="AQ313" s="563"/>
      <c r="AR313" s="563"/>
      <c r="AS313" s="507"/>
      <c r="AT313" s="507"/>
      <c r="AU313" s="507"/>
      <c r="AV313" s="507"/>
      <c r="AW313" s="507"/>
      <c r="AX313" s="507"/>
      <c r="AY313" s="507"/>
      <c r="AZ313" s="507"/>
      <c r="BA313" s="507"/>
      <c r="BB313" s="507"/>
      <c r="BC313" s="507"/>
      <c r="BD313" s="507"/>
      <c r="BE313" s="507"/>
      <c r="BF313" s="507"/>
      <c r="BG313" s="507"/>
      <c r="BH313" s="507"/>
      <c r="BI313" s="507"/>
      <c r="BJ313" s="507"/>
      <c r="BK313" s="507"/>
      <c r="BL313" s="507"/>
      <c r="BM313" s="507"/>
    </row>
    <row r="314" spans="1:65" ht="27" customHeight="1" x14ac:dyDescent="0.2">
      <c r="A314" s="564"/>
      <c r="B314" s="507"/>
      <c r="C314" s="507"/>
      <c r="D314" s="507"/>
      <c r="E314" s="507"/>
      <c r="F314" s="507"/>
      <c r="G314" s="507"/>
      <c r="H314" s="506"/>
      <c r="I314" s="506"/>
      <c r="J314" s="506"/>
      <c r="K314" s="506"/>
      <c r="L314" s="506"/>
      <c r="M314" s="506"/>
      <c r="N314" s="506"/>
      <c r="O314" s="506"/>
      <c r="P314" s="557"/>
      <c r="Q314" s="506"/>
      <c r="R314" s="741"/>
      <c r="S314" s="506"/>
      <c r="T314" s="742"/>
      <c r="U314" s="506"/>
      <c r="V314" s="743"/>
      <c r="W314" s="506"/>
      <c r="X314" s="742"/>
      <c r="Y314" s="557"/>
      <c r="Z314" s="556"/>
      <c r="AA314" s="507"/>
      <c r="AB314" s="507"/>
      <c r="AC314" s="507"/>
      <c r="AD314" s="507"/>
      <c r="AE314" s="507"/>
      <c r="AF314" s="507"/>
      <c r="AG314" s="507"/>
      <c r="AH314" s="507"/>
      <c r="AI314" s="507"/>
      <c r="AJ314" s="507"/>
      <c r="AK314" s="507"/>
      <c r="AL314" s="507"/>
      <c r="AM314" s="507"/>
      <c r="AN314" s="507"/>
      <c r="AO314" s="507"/>
      <c r="AP314" s="507"/>
      <c r="AQ314" s="563"/>
      <c r="AR314" s="563"/>
      <c r="AS314" s="507"/>
      <c r="AT314" s="507"/>
      <c r="AU314" s="507"/>
      <c r="AV314" s="507"/>
      <c r="AW314" s="507"/>
      <c r="AX314" s="507"/>
      <c r="AY314" s="507"/>
      <c r="AZ314" s="507"/>
      <c r="BA314" s="507"/>
      <c r="BB314" s="507"/>
      <c r="BC314" s="507"/>
      <c r="BD314" s="507"/>
      <c r="BE314" s="507"/>
      <c r="BF314" s="507"/>
      <c r="BG314" s="507"/>
      <c r="BH314" s="507"/>
      <c r="BI314" s="507"/>
      <c r="BJ314" s="507"/>
      <c r="BK314" s="507"/>
      <c r="BL314" s="507"/>
      <c r="BM314" s="507"/>
    </row>
    <row r="315" spans="1:65" ht="27" customHeight="1" x14ac:dyDescent="0.2">
      <c r="A315" s="564"/>
      <c r="B315" s="507"/>
      <c r="C315" s="507"/>
      <c r="D315" s="507"/>
      <c r="E315" s="507"/>
      <c r="F315" s="507"/>
      <c r="G315" s="507"/>
      <c r="H315" s="506"/>
      <c r="I315" s="506"/>
      <c r="J315" s="506"/>
      <c r="K315" s="506"/>
      <c r="L315" s="506"/>
      <c r="M315" s="506"/>
      <c r="N315" s="506"/>
      <c r="O315" s="506"/>
      <c r="P315" s="557"/>
      <c r="Q315" s="506"/>
      <c r="R315" s="741"/>
      <c r="S315" s="506"/>
      <c r="T315" s="742"/>
      <c r="U315" s="506"/>
      <c r="V315" s="743"/>
      <c r="W315" s="506"/>
      <c r="X315" s="742"/>
      <c r="Y315" s="557"/>
      <c r="Z315" s="556"/>
      <c r="AA315" s="507"/>
      <c r="AB315" s="507"/>
      <c r="AC315" s="507"/>
      <c r="AD315" s="507"/>
      <c r="AE315" s="507"/>
      <c r="AF315" s="507"/>
      <c r="AG315" s="507"/>
      <c r="AH315" s="507"/>
      <c r="AI315" s="507"/>
      <c r="AJ315" s="507"/>
      <c r="AK315" s="507"/>
      <c r="AL315" s="507"/>
      <c r="AM315" s="507"/>
      <c r="AN315" s="507"/>
      <c r="AO315" s="507"/>
      <c r="AP315" s="507"/>
      <c r="AQ315" s="563"/>
      <c r="AR315" s="563"/>
      <c r="AS315" s="507"/>
      <c r="AT315" s="507"/>
      <c r="AU315" s="507"/>
      <c r="AV315" s="507"/>
      <c r="AW315" s="507"/>
      <c r="AX315" s="507"/>
      <c r="AY315" s="507"/>
      <c r="AZ315" s="507"/>
      <c r="BA315" s="507"/>
      <c r="BB315" s="507"/>
      <c r="BC315" s="507"/>
      <c r="BD315" s="507"/>
      <c r="BE315" s="507"/>
      <c r="BF315" s="507"/>
      <c r="BG315" s="507"/>
      <c r="BH315" s="507"/>
      <c r="BI315" s="507"/>
      <c r="BJ315" s="507"/>
      <c r="BK315" s="507"/>
      <c r="BL315" s="507"/>
      <c r="BM315" s="507"/>
    </row>
    <row r="316" spans="1:65" ht="27" customHeight="1" x14ac:dyDescent="0.2">
      <c r="A316" s="564"/>
      <c r="B316" s="507"/>
      <c r="C316" s="507"/>
      <c r="D316" s="507"/>
      <c r="E316" s="507"/>
      <c r="F316" s="507"/>
      <c r="G316" s="507"/>
      <c r="H316" s="506"/>
      <c r="I316" s="506"/>
      <c r="J316" s="506"/>
      <c r="K316" s="506"/>
      <c r="L316" s="506"/>
      <c r="M316" s="506"/>
      <c r="N316" s="506"/>
      <c r="O316" s="506"/>
      <c r="P316" s="557"/>
      <c r="Q316" s="506"/>
      <c r="R316" s="741"/>
      <c r="S316" s="506"/>
      <c r="T316" s="742"/>
      <c r="U316" s="506"/>
      <c r="V316" s="743"/>
      <c r="W316" s="506"/>
      <c r="X316" s="742"/>
      <c r="Y316" s="557"/>
      <c r="Z316" s="556"/>
      <c r="AA316" s="507"/>
      <c r="AB316" s="507"/>
      <c r="AC316" s="507"/>
      <c r="AD316" s="507"/>
      <c r="AE316" s="507"/>
      <c r="AF316" s="507"/>
      <c r="AG316" s="507"/>
      <c r="AH316" s="507"/>
      <c r="AI316" s="507"/>
      <c r="AJ316" s="507"/>
      <c r="AK316" s="507"/>
      <c r="AL316" s="507"/>
      <c r="AM316" s="507"/>
      <c r="AN316" s="507"/>
      <c r="AO316" s="507"/>
      <c r="AP316" s="507"/>
      <c r="AQ316" s="563"/>
      <c r="AR316" s="563"/>
      <c r="AS316" s="507"/>
      <c r="AT316" s="507"/>
      <c r="AU316" s="507"/>
      <c r="AV316" s="507"/>
      <c r="AW316" s="507"/>
      <c r="AX316" s="507"/>
      <c r="AY316" s="507"/>
      <c r="AZ316" s="507"/>
      <c r="BA316" s="507"/>
      <c r="BB316" s="507"/>
      <c r="BC316" s="507"/>
      <c r="BD316" s="507"/>
      <c r="BE316" s="507"/>
      <c r="BF316" s="507"/>
      <c r="BG316" s="507"/>
      <c r="BH316" s="507"/>
      <c r="BI316" s="507"/>
      <c r="BJ316" s="507"/>
      <c r="BK316" s="507"/>
      <c r="BL316" s="507"/>
      <c r="BM316" s="507"/>
    </row>
    <row r="317" spans="1:65" ht="27" customHeight="1" x14ac:dyDescent="0.2">
      <c r="A317" s="564"/>
      <c r="B317" s="507"/>
      <c r="C317" s="507"/>
      <c r="D317" s="507"/>
      <c r="E317" s="507"/>
      <c r="F317" s="507"/>
      <c r="G317" s="507"/>
      <c r="H317" s="506"/>
      <c r="I317" s="506"/>
      <c r="J317" s="506"/>
      <c r="K317" s="506"/>
      <c r="L317" s="506"/>
      <c r="M317" s="506"/>
      <c r="N317" s="506"/>
      <c r="O317" s="506"/>
      <c r="P317" s="557"/>
      <c r="Q317" s="506"/>
      <c r="R317" s="741"/>
      <c r="S317" s="506"/>
      <c r="T317" s="742"/>
      <c r="U317" s="506"/>
      <c r="V317" s="743"/>
      <c r="W317" s="506"/>
      <c r="X317" s="742"/>
      <c r="Y317" s="557"/>
      <c r="Z317" s="556"/>
      <c r="AA317" s="507"/>
      <c r="AB317" s="507"/>
      <c r="AC317" s="507"/>
      <c r="AD317" s="507"/>
      <c r="AE317" s="507"/>
      <c r="AF317" s="507"/>
      <c r="AG317" s="507"/>
      <c r="AH317" s="507"/>
      <c r="AI317" s="507"/>
      <c r="AJ317" s="507"/>
      <c r="AK317" s="507"/>
      <c r="AL317" s="507"/>
      <c r="AM317" s="507"/>
      <c r="AN317" s="507"/>
      <c r="AO317" s="507"/>
      <c r="AP317" s="507"/>
      <c r="AQ317" s="563"/>
      <c r="AR317" s="563"/>
      <c r="AS317" s="507"/>
      <c r="AT317" s="507"/>
      <c r="AU317" s="507"/>
      <c r="AV317" s="507"/>
      <c r="AW317" s="507"/>
      <c r="AX317" s="507"/>
      <c r="AY317" s="507"/>
      <c r="AZ317" s="507"/>
      <c r="BA317" s="507"/>
      <c r="BB317" s="507"/>
      <c r="BC317" s="507"/>
      <c r="BD317" s="507"/>
      <c r="BE317" s="507"/>
      <c r="BF317" s="507"/>
      <c r="BG317" s="507"/>
      <c r="BH317" s="507"/>
      <c r="BI317" s="507"/>
      <c r="BJ317" s="507"/>
      <c r="BK317" s="507"/>
      <c r="BL317" s="507"/>
      <c r="BM317" s="507"/>
    </row>
    <row r="318" spans="1:65" ht="27" customHeight="1" x14ac:dyDescent="0.2">
      <c r="A318" s="564"/>
      <c r="B318" s="507"/>
      <c r="C318" s="507"/>
      <c r="D318" s="507"/>
      <c r="E318" s="507"/>
      <c r="F318" s="507"/>
      <c r="G318" s="507"/>
      <c r="H318" s="506"/>
      <c r="I318" s="506"/>
      <c r="J318" s="506"/>
      <c r="K318" s="506"/>
      <c r="L318" s="506"/>
      <c r="M318" s="506"/>
      <c r="N318" s="506"/>
      <c r="O318" s="506"/>
      <c r="P318" s="557"/>
      <c r="Q318" s="506"/>
      <c r="R318" s="741"/>
      <c r="S318" s="506"/>
      <c r="T318" s="742"/>
      <c r="U318" s="506"/>
      <c r="V318" s="743"/>
      <c r="W318" s="506"/>
      <c r="X318" s="742"/>
      <c r="Y318" s="557"/>
      <c r="Z318" s="556"/>
      <c r="AA318" s="507"/>
      <c r="AB318" s="507"/>
      <c r="AC318" s="507"/>
      <c r="AD318" s="507"/>
      <c r="AE318" s="507"/>
      <c r="AF318" s="507"/>
      <c r="AG318" s="507"/>
      <c r="AH318" s="507"/>
      <c r="AI318" s="507"/>
      <c r="AJ318" s="507"/>
      <c r="AK318" s="507"/>
      <c r="AL318" s="507"/>
      <c r="AM318" s="507"/>
      <c r="AN318" s="507"/>
      <c r="AO318" s="507"/>
      <c r="AP318" s="507"/>
      <c r="AQ318" s="563"/>
      <c r="AR318" s="563"/>
      <c r="AS318" s="507"/>
      <c r="AT318" s="507"/>
      <c r="AU318" s="507"/>
      <c r="AV318" s="507"/>
      <c r="AW318" s="507"/>
      <c r="AX318" s="507"/>
      <c r="AY318" s="507"/>
      <c r="AZ318" s="507"/>
      <c r="BA318" s="507"/>
      <c r="BB318" s="507"/>
      <c r="BC318" s="507"/>
      <c r="BD318" s="507"/>
      <c r="BE318" s="507"/>
      <c r="BF318" s="507"/>
      <c r="BG318" s="507"/>
      <c r="BH318" s="507"/>
      <c r="BI318" s="507"/>
      <c r="BJ318" s="507"/>
      <c r="BK318" s="507"/>
      <c r="BL318" s="507"/>
      <c r="BM318" s="507"/>
    </row>
    <row r="319" spans="1:65" ht="27" customHeight="1" x14ac:dyDescent="0.2">
      <c r="A319" s="564"/>
      <c r="B319" s="507"/>
      <c r="C319" s="507"/>
      <c r="D319" s="507"/>
      <c r="E319" s="507"/>
      <c r="F319" s="507"/>
      <c r="G319" s="507"/>
      <c r="H319" s="506"/>
      <c r="I319" s="506"/>
      <c r="J319" s="506"/>
      <c r="K319" s="506"/>
      <c r="L319" s="506"/>
      <c r="M319" s="506"/>
      <c r="N319" s="506"/>
      <c r="O319" s="506"/>
      <c r="P319" s="557"/>
      <c r="Q319" s="506"/>
      <c r="R319" s="741"/>
      <c r="S319" s="506"/>
      <c r="T319" s="742"/>
      <c r="U319" s="506"/>
      <c r="V319" s="743"/>
      <c r="W319" s="506"/>
      <c r="X319" s="742"/>
      <c r="Y319" s="557"/>
      <c r="Z319" s="556"/>
      <c r="AA319" s="507"/>
      <c r="AB319" s="507"/>
      <c r="AC319" s="507"/>
      <c r="AD319" s="507"/>
      <c r="AE319" s="507"/>
      <c r="AF319" s="507"/>
      <c r="AG319" s="507"/>
      <c r="AH319" s="507"/>
      <c r="AI319" s="507"/>
      <c r="AJ319" s="507"/>
      <c r="AK319" s="507"/>
      <c r="AL319" s="507"/>
      <c r="AM319" s="507"/>
      <c r="AN319" s="507"/>
      <c r="AO319" s="507"/>
      <c r="AP319" s="507"/>
      <c r="AQ319" s="563"/>
      <c r="AR319" s="563"/>
      <c r="AS319" s="507"/>
      <c r="AT319" s="507"/>
      <c r="AU319" s="507"/>
      <c r="AV319" s="507"/>
      <c r="AW319" s="507"/>
      <c r="AX319" s="507"/>
      <c r="AY319" s="507"/>
      <c r="AZ319" s="507"/>
      <c r="BA319" s="507"/>
      <c r="BB319" s="507"/>
      <c r="BC319" s="507"/>
      <c r="BD319" s="507"/>
      <c r="BE319" s="507"/>
      <c r="BF319" s="507"/>
      <c r="BG319" s="507"/>
      <c r="BH319" s="507"/>
      <c r="BI319" s="507"/>
      <c r="BJ319" s="507"/>
      <c r="BK319" s="507"/>
      <c r="BL319" s="507"/>
      <c r="BM319" s="507"/>
    </row>
    <row r="320" spans="1:65" ht="27" customHeight="1" x14ac:dyDescent="0.2">
      <c r="A320" s="564"/>
      <c r="B320" s="507"/>
      <c r="C320" s="507"/>
      <c r="D320" s="507"/>
      <c r="E320" s="507"/>
      <c r="F320" s="507"/>
      <c r="G320" s="507"/>
      <c r="H320" s="506"/>
      <c r="I320" s="506"/>
      <c r="J320" s="506"/>
      <c r="K320" s="506"/>
      <c r="L320" s="506"/>
      <c r="M320" s="506"/>
      <c r="N320" s="506"/>
      <c r="O320" s="506"/>
      <c r="P320" s="557"/>
      <c r="Q320" s="506"/>
      <c r="R320" s="741"/>
      <c r="S320" s="506"/>
      <c r="T320" s="742"/>
      <c r="U320" s="506"/>
      <c r="V320" s="743"/>
      <c r="W320" s="506"/>
      <c r="X320" s="742"/>
      <c r="Y320" s="557"/>
      <c r="Z320" s="556"/>
      <c r="AA320" s="507"/>
      <c r="AB320" s="507"/>
      <c r="AC320" s="507"/>
      <c r="AD320" s="507"/>
      <c r="AE320" s="507"/>
      <c r="AF320" s="507"/>
      <c r="AG320" s="507"/>
      <c r="AH320" s="507"/>
      <c r="AI320" s="507"/>
      <c r="AJ320" s="507"/>
      <c r="AK320" s="507"/>
      <c r="AL320" s="507"/>
      <c r="AM320" s="507"/>
      <c r="AN320" s="507"/>
      <c r="AO320" s="507"/>
      <c r="AP320" s="507"/>
      <c r="AQ320" s="563"/>
      <c r="AR320" s="563"/>
      <c r="AS320" s="507"/>
      <c r="AT320" s="507"/>
      <c r="AU320" s="507"/>
      <c r="AV320" s="507"/>
      <c r="AW320" s="507"/>
      <c r="AX320" s="507"/>
      <c r="AY320" s="507"/>
      <c r="AZ320" s="507"/>
      <c r="BA320" s="507"/>
      <c r="BB320" s="507"/>
      <c r="BC320" s="507"/>
      <c r="BD320" s="507"/>
      <c r="BE320" s="507"/>
      <c r="BF320" s="507"/>
      <c r="BG320" s="507"/>
      <c r="BH320" s="507"/>
      <c r="BI320" s="507"/>
      <c r="BJ320" s="507"/>
      <c r="BK320" s="507"/>
      <c r="BL320" s="507"/>
      <c r="BM320" s="507"/>
    </row>
    <row r="321" spans="1:65" ht="27" customHeight="1" x14ac:dyDescent="0.2">
      <c r="A321" s="564"/>
      <c r="B321" s="507"/>
      <c r="C321" s="507"/>
      <c r="D321" s="507"/>
      <c r="E321" s="507"/>
      <c r="F321" s="507"/>
      <c r="G321" s="507"/>
      <c r="H321" s="506"/>
      <c r="I321" s="506"/>
      <c r="J321" s="506"/>
      <c r="K321" s="506"/>
      <c r="L321" s="506"/>
      <c r="M321" s="506"/>
      <c r="N321" s="506"/>
      <c r="O321" s="506"/>
      <c r="P321" s="557"/>
      <c r="Q321" s="506"/>
      <c r="R321" s="741"/>
      <c r="S321" s="506"/>
      <c r="T321" s="742"/>
      <c r="U321" s="506"/>
      <c r="V321" s="743"/>
      <c r="W321" s="506"/>
      <c r="X321" s="742"/>
      <c r="Y321" s="557"/>
      <c r="Z321" s="556"/>
      <c r="AA321" s="507"/>
      <c r="AB321" s="507"/>
      <c r="AC321" s="507"/>
      <c r="AD321" s="507"/>
      <c r="AE321" s="507"/>
      <c r="AF321" s="507"/>
      <c r="AG321" s="507"/>
      <c r="AH321" s="507"/>
      <c r="AI321" s="507"/>
      <c r="AJ321" s="507"/>
      <c r="AK321" s="507"/>
      <c r="AL321" s="507"/>
      <c r="AM321" s="507"/>
      <c r="AN321" s="507"/>
      <c r="AO321" s="507"/>
      <c r="AP321" s="507"/>
      <c r="AQ321" s="563"/>
      <c r="AR321" s="563"/>
      <c r="AS321" s="507"/>
      <c r="AT321" s="507"/>
      <c r="AU321" s="507"/>
      <c r="AV321" s="507"/>
      <c r="AW321" s="507"/>
      <c r="AX321" s="507"/>
      <c r="AY321" s="507"/>
      <c r="AZ321" s="507"/>
      <c r="BA321" s="507"/>
      <c r="BB321" s="507"/>
      <c r="BC321" s="507"/>
      <c r="BD321" s="507"/>
      <c r="BE321" s="507"/>
      <c r="BF321" s="507"/>
      <c r="BG321" s="507"/>
      <c r="BH321" s="507"/>
      <c r="BI321" s="507"/>
      <c r="BJ321" s="507"/>
      <c r="BK321" s="507"/>
      <c r="BL321" s="507"/>
      <c r="BM321" s="507"/>
    </row>
    <row r="322" spans="1:65" ht="27" customHeight="1" x14ac:dyDescent="0.2">
      <c r="A322" s="564"/>
      <c r="B322" s="507"/>
      <c r="C322" s="507"/>
      <c r="D322" s="507"/>
      <c r="E322" s="507"/>
      <c r="F322" s="507"/>
      <c r="G322" s="507"/>
      <c r="H322" s="506"/>
      <c r="I322" s="506"/>
      <c r="J322" s="506"/>
      <c r="K322" s="506"/>
      <c r="L322" s="506"/>
      <c r="M322" s="506"/>
      <c r="N322" s="506"/>
      <c r="O322" s="506"/>
      <c r="P322" s="557"/>
      <c r="Q322" s="506"/>
      <c r="R322" s="741"/>
      <c r="S322" s="506"/>
      <c r="T322" s="742"/>
      <c r="U322" s="506"/>
      <c r="V322" s="743"/>
      <c r="W322" s="506"/>
      <c r="X322" s="742"/>
      <c r="Y322" s="557"/>
      <c r="Z322" s="556"/>
      <c r="AA322" s="507"/>
      <c r="AB322" s="507"/>
      <c r="AC322" s="507"/>
      <c r="AD322" s="507"/>
      <c r="AE322" s="507"/>
      <c r="AF322" s="507"/>
      <c r="AG322" s="507"/>
      <c r="AH322" s="507"/>
      <c r="AI322" s="507"/>
      <c r="AJ322" s="507"/>
      <c r="AK322" s="507"/>
      <c r="AL322" s="507"/>
      <c r="AM322" s="507"/>
      <c r="AN322" s="507"/>
      <c r="AO322" s="507"/>
      <c r="AP322" s="507"/>
      <c r="AQ322" s="563"/>
      <c r="AR322" s="563"/>
      <c r="AS322" s="507"/>
      <c r="AT322" s="507"/>
      <c r="AU322" s="507"/>
      <c r="AV322" s="507"/>
      <c r="AW322" s="507"/>
      <c r="AX322" s="507"/>
      <c r="AY322" s="507"/>
      <c r="AZ322" s="507"/>
      <c r="BA322" s="507"/>
      <c r="BB322" s="507"/>
      <c r="BC322" s="507"/>
      <c r="BD322" s="507"/>
      <c r="BE322" s="507"/>
      <c r="BF322" s="507"/>
      <c r="BG322" s="507"/>
      <c r="BH322" s="507"/>
      <c r="BI322" s="507"/>
      <c r="BJ322" s="507"/>
      <c r="BK322" s="507"/>
      <c r="BL322" s="507"/>
      <c r="BM322" s="507"/>
    </row>
    <row r="323" spans="1:65" ht="27" customHeight="1" x14ac:dyDescent="0.2">
      <c r="A323" s="564"/>
      <c r="B323" s="507"/>
      <c r="C323" s="507"/>
      <c r="D323" s="507"/>
      <c r="E323" s="507"/>
      <c r="F323" s="507"/>
      <c r="G323" s="507"/>
      <c r="H323" s="506"/>
      <c r="I323" s="506"/>
      <c r="J323" s="506"/>
      <c r="K323" s="506"/>
      <c r="L323" s="506"/>
      <c r="M323" s="506"/>
      <c r="N323" s="506"/>
      <c r="O323" s="506"/>
      <c r="P323" s="557"/>
      <c r="Q323" s="506"/>
      <c r="R323" s="741"/>
      <c r="S323" s="506"/>
      <c r="T323" s="742"/>
      <c r="U323" s="506"/>
      <c r="V323" s="743"/>
      <c r="W323" s="506"/>
      <c r="X323" s="742"/>
      <c r="Y323" s="557"/>
      <c r="Z323" s="556"/>
      <c r="AA323" s="507"/>
      <c r="AB323" s="507"/>
      <c r="AC323" s="507"/>
      <c r="AD323" s="507"/>
      <c r="AE323" s="507"/>
      <c r="AF323" s="507"/>
      <c r="AG323" s="507"/>
      <c r="AH323" s="507"/>
      <c r="AI323" s="507"/>
      <c r="AJ323" s="507"/>
      <c r="AK323" s="507"/>
      <c r="AL323" s="507"/>
      <c r="AM323" s="507"/>
      <c r="AN323" s="507"/>
      <c r="AO323" s="507"/>
      <c r="AP323" s="507"/>
      <c r="AQ323" s="563"/>
      <c r="AR323" s="563"/>
      <c r="AS323" s="507"/>
      <c r="AT323" s="507"/>
      <c r="AU323" s="507"/>
      <c r="AV323" s="507"/>
      <c r="AW323" s="507"/>
      <c r="AX323" s="507"/>
      <c r="AY323" s="507"/>
      <c r="AZ323" s="507"/>
      <c r="BA323" s="507"/>
      <c r="BB323" s="507"/>
      <c r="BC323" s="507"/>
      <c r="BD323" s="507"/>
      <c r="BE323" s="507"/>
      <c r="BF323" s="507"/>
      <c r="BG323" s="507"/>
      <c r="BH323" s="507"/>
      <c r="BI323" s="507"/>
      <c r="BJ323" s="507"/>
      <c r="BK323" s="507"/>
      <c r="BL323" s="507"/>
      <c r="BM323" s="507"/>
    </row>
    <row r="324" spans="1:65" ht="27" customHeight="1" x14ac:dyDescent="0.2">
      <c r="A324" s="564"/>
      <c r="B324" s="507"/>
      <c r="C324" s="507"/>
      <c r="D324" s="507"/>
      <c r="E324" s="507"/>
      <c r="F324" s="507"/>
      <c r="G324" s="507"/>
      <c r="H324" s="506"/>
      <c r="I324" s="506"/>
      <c r="J324" s="506"/>
      <c r="K324" s="506"/>
      <c r="L324" s="506"/>
      <c r="M324" s="506"/>
      <c r="N324" s="506"/>
      <c r="O324" s="506"/>
      <c r="P324" s="557"/>
      <c r="Q324" s="506"/>
      <c r="R324" s="741"/>
      <c r="S324" s="506"/>
      <c r="T324" s="742"/>
      <c r="U324" s="506"/>
      <c r="V324" s="743"/>
      <c r="W324" s="506"/>
      <c r="X324" s="742"/>
      <c r="Y324" s="557"/>
      <c r="Z324" s="556"/>
      <c r="AA324" s="507"/>
      <c r="AB324" s="507"/>
      <c r="AC324" s="507"/>
      <c r="AD324" s="507"/>
      <c r="AE324" s="507"/>
      <c r="AF324" s="507"/>
      <c r="AG324" s="507"/>
      <c r="AH324" s="507"/>
      <c r="AI324" s="507"/>
      <c r="AJ324" s="507"/>
      <c r="AK324" s="507"/>
      <c r="AL324" s="507"/>
      <c r="AM324" s="507"/>
      <c r="AN324" s="507"/>
      <c r="AO324" s="507"/>
      <c r="AP324" s="507"/>
      <c r="AQ324" s="563"/>
      <c r="AR324" s="563"/>
      <c r="AS324" s="507"/>
      <c r="AT324" s="507"/>
      <c r="AU324" s="507"/>
      <c r="AV324" s="507"/>
      <c r="AW324" s="507"/>
      <c r="AX324" s="507"/>
      <c r="AY324" s="507"/>
      <c r="AZ324" s="507"/>
      <c r="BA324" s="507"/>
      <c r="BB324" s="507"/>
      <c r="BC324" s="507"/>
      <c r="BD324" s="507"/>
      <c r="BE324" s="507"/>
      <c r="BF324" s="507"/>
      <c r="BG324" s="507"/>
      <c r="BH324" s="507"/>
      <c r="BI324" s="507"/>
      <c r="BJ324" s="507"/>
      <c r="BK324" s="507"/>
      <c r="BL324" s="507"/>
      <c r="BM324" s="507"/>
    </row>
    <row r="325" spans="1:65" ht="27" customHeight="1" x14ac:dyDescent="0.2">
      <c r="A325" s="564"/>
      <c r="B325" s="507"/>
      <c r="C325" s="507"/>
      <c r="D325" s="507"/>
      <c r="E325" s="507"/>
      <c r="F325" s="507"/>
      <c r="G325" s="507"/>
      <c r="H325" s="506"/>
      <c r="I325" s="506"/>
      <c r="J325" s="506"/>
      <c r="K325" s="506"/>
      <c r="L325" s="506"/>
      <c r="M325" s="506"/>
      <c r="N325" s="506"/>
      <c r="O325" s="506"/>
      <c r="P325" s="557"/>
      <c r="Q325" s="506"/>
      <c r="R325" s="741"/>
      <c r="S325" s="506"/>
      <c r="T325" s="742"/>
      <c r="U325" s="506"/>
      <c r="V325" s="743"/>
      <c r="W325" s="506"/>
      <c r="X325" s="742"/>
      <c r="Y325" s="557"/>
      <c r="Z325" s="556"/>
      <c r="AA325" s="507"/>
      <c r="AB325" s="507"/>
      <c r="AC325" s="507"/>
      <c r="AD325" s="507"/>
      <c r="AE325" s="507"/>
      <c r="AF325" s="507"/>
      <c r="AG325" s="507"/>
      <c r="AH325" s="507"/>
      <c r="AI325" s="507"/>
      <c r="AJ325" s="507"/>
      <c r="AK325" s="507"/>
      <c r="AL325" s="507"/>
      <c r="AM325" s="507"/>
      <c r="AN325" s="507"/>
      <c r="AO325" s="507"/>
      <c r="AP325" s="507"/>
      <c r="AQ325" s="563"/>
      <c r="AR325" s="563"/>
      <c r="AS325" s="507"/>
      <c r="AT325" s="507"/>
      <c r="AU325" s="507"/>
      <c r="AV325" s="507"/>
      <c r="AW325" s="507"/>
      <c r="AX325" s="507"/>
      <c r="AY325" s="507"/>
      <c r="AZ325" s="507"/>
      <c r="BA325" s="507"/>
      <c r="BB325" s="507"/>
      <c r="BC325" s="507"/>
      <c r="BD325" s="507"/>
      <c r="BE325" s="507"/>
      <c r="BF325" s="507"/>
      <c r="BG325" s="507"/>
      <c r="BH325" s="507"/>
      <c r="BI325" s="507"/>
      <c r="BJ325" s="507"/>
      <c r="BK325" s="507"/>
      <c r="BL325" s="507"/>
      <c r="BM325" s="507"/>
    </row>
    <row r="326" spans="1:65" ht="27" customHeight="1" x14ac:dyDescent="0.2">
      <c r="A326" s="564"/>
      <c r="B326" s="507"/>
      <c r="C326" s="507"/>
      <c r="D326" s="507"/>
      <c r="E326" s="507"/>
      <c r="F326" s="507"/>
      <c r="G326" s="507"/>
      <c r="H326" s="506"/>
      <c r="I326" s="506"/>
      <c r="J326" s="506"/>
      <c r="K326" s="506"/>
      <c r="L326" s="506"/>
      <c r="M326" s="506"/>
      <c r="N326" s="506"/>
      <c r="O326" s="506"/>
      <c r="P326" s="557"/>
      <c r="Q326" s="506"/>
      <c r="R326" s="741"/>
      <c r="S326" s="506"/>
      <c r="T326" s="742"/>
      <c r="U326" s="506"/>
      <c r="V326" s="743"/>
      <c r="W326" s="506"/>
      <c r="X326" s="742"/>
      <c r="Y326" s="557"/>
      <c r="Z326" s="556"/>
      <c r="AA326" s="507"/>
      <c r="AB326" s="507"/>
      <c r="AC326" s="507"/>
      <c r="AD326" s="507"/>
      <c r="AE326" s="507"/>
      <c r="AF326" s="507"/>
      <c r="AG326" s="507"/>
      <c r="AH326" s="507"/>
      <c r="AI326" s="507"/>
      <c r="AJ326" s="507"/>
      <c r="AK326" s="507"/>
      <c r="AL326" s="507"/>
      <c r="AM326" s="507"/>
      <c r="AN326" s="507"/>
      <c r="AO326" s="507"/>
      <c r="AP326" s="507"/>
      <c r="AQ326" s="563"/>
      <c r="AR326" s="563"/>
      <c r="AS326" s="507"/>
      <c r="AT326" s="507"/>
      <c r="AU326" s="507"/>
      <c r="AV326" s="507"/>
      <c r="AW326" s="507"/>
      <c r="AX326" s="507"/>
      <c r="AY326" s="507"/>
      <c r="AZ326" s="507"/>
      <c r="BA326" s="507"/>
      <c r="BB326" s="507"/>
      <c r="BC326" s="507"/>
      <c r="BD326" s="507"/>
      <c r="BE326" s="507"/>
      <c r="BF326" s="507"/>
      <c r="BG326" s="507"/>
      <c r="BH326" s="507"/>
      <c r="BI326" s="507"/>
      <c r="BJ326" s="507"/>
      <c r="BK326" s="507"/>
      <c r="BL326" s="507"/>
      <c r="BM326" s="507"/>
    </row>
    <row r="327" spans="1:65" ht="27" customHeight="1" x14ac:dyDescent="0.2">
      <c r="A327" s="564"/>
      <c r="B327" s="507"/>
      <c r="C327" s="507"/>
      <c r="D327" s="507"/>
      <c r="E327" s="507"/>
      <c r="F327" s="507"/>
      <c r="G327" s="507"/>
      <c r="H327" s="506"/>
      <c r="I327" s="506"/>
      <c r="J327" s="506"/>
      <c r="K327" s="506"/>
      <c r="L327" s="506"/>
      <c r="M327" s="506"/>
      <c r="N327" s="506"/>
      <c r="O327" s="506"/>
      <c r="P327" s="557"/>
      <c r="Q327" s="506"/>
      <c r="R327" s="741"/>
      <c r="S327" s="506"/>
      <c r="T327" s="742"/>
      <c r="U327" s="506"/>
      <c r="V327" s="743"/>
      <c r="W327" s="506"/>
      <c r="X327" s="742"/>
      <c r="Y327" s="557"/>
      <c r="Z327" s="556"/>
      <c r="AA327" s="507"/>
      <c r="AB327" s="507"/>
      <c r="AC327" s="507"/>
      <c r="AD327" s="507"/>
      <c r="AE327" s="507"/>
      <c r="AF327" s="507"/>
      <c r="AG327" s="507"/>
      <c r="AH327" s="507"/>
      <c r="AI327" s="507"/>
      <c r="AJ327" s="507"/>
      <c r="AK327" s="507"/>
      <c r="AL327" s="507"/>
      <c r="AM327" s="507"/>
      <c r="AN327" s="507"/>
      <c r="AO327" s="507"/>
      <c r="AP327" s="507"/>
      <c r="AQ327" s="563"/>
      <c r="AR327" s="563"/>
      <c r="AS327" s="507"/>
      <c r="AT327" s="507"/>
      <c r="AU327" s="507"/>
      <c r="AV327" s="507"/>
      <c r="AW327" s="507"/>
      <c r="AX327" s="507"/>
      <c r="AY327" s="507"/>
      <c r="AZ327" s="507"/>
      <c r="BA327" s="507"/>
      <c r="BB327" s="507"/>
      <c r="BC327" s="507"/>
      <c r="BD327" s="507"/>
      <c r="BE327" s="507"/>
      <c r="BF327" s="507"/>
      <c r="BG327" s="507"/>
      <c r="BH327" s="507"/>
      <c r="BI327" s="507"/>
      <c r="BJ327" s="507"/>
      <c r="BK327" s="507"/>
      <c r="BL327" s="507"/>
      <c r="BM327" s="507"/>
    </row>
    <row r="328" spans="1:65" ht="27" customHeight="1" x14ac:dyDescent="0.2">
      <c r="A328" s="564"/>
      <c r="B328" s="507"/>
      <c r="C328" s="507"/>
      <c r="D328" s="507"/>
      <c r="E328" s="507"/>
      <c r="F328" s="507"/>
      <c r="G328" s="507"/>
      <c r="H328" s="506"/>
      <c r="I328" s="506"/>
      <c r="J328" s="506"/>
      <c r="K328" s="506"/>
      <c r="L328" s="506"/>
      <c r="M328" s="506"/>
      <c r="N328" s="506"/>
      <c r="O328" s="506"/>
      <c r="P328" s="557"/>
      <c r="Q328" s="506"/>
      <c r="R328" s="741"/>
      <c r="S328" s="506"/>
      <c r="T328" s="742"/>
      <c r="U328" s="506"/>
      <c r="V328" s="743"/>
      <c r="W328" s="506"/>
      <c r="X328" s="742"/>
      <c r="Y328" s="557"/>
      <c r="Z328" s="556"/>
      <c r="AA328" s="507"/>
      <c r="AB328" s="507"/>
      <c r="AC328" s="507"/>
      <c r="AD328" s="507"/>
      <c r="AE328" s="507"/>
      <c r="AF328" s="507"/>
      <c r="AG328" s="507"/>
      <c r="AH328" s="507"/>
      <c r="AI328" s="507"/>
      <c r="AJ328" s="507"/>
      <c r="AK328" s="507"/>
      <c r="AL328" s="507"/>
      <c r="AM328" s="507"/>
      <c r="AN328" s="507"/>
      <c r="AO328" s="507"/>
      <c r="AP328" s="507"/>
      <c r="AQ328" s="563"/>
      <c r="AR328" s="563"/>
      <c r="AS328" s="507"/>
      <c r="AT328" s="507"/>
      <c r="AU328" s="507"/>
      <c r="AV328" s="507"/>
      <c r="AW328" s="507"/>
      <c r="AX328" s="507"/>
      <c r="AY328" s="507"/>
      <c r="AZ328" s="507"/>
      <c r="BA328" s="507"/>
      <c r="BB328" s="507"/>
      <c r="BC328" s="507"/>
      <c r="BD328" s="507"/>
      <c r="BE328" s="507"/>
      <c r="BF328" s="507"/>
      <c r="BG328" s="507"/>
      <c r="BH328" s="507"/>
      <c r="BI328" s="507"/>
      <c r="BJ328" s="507"/>
      <c r="BK328" s="507"/>
      <c r="BL328" s="507"/>
      <c r="BM328" s="507"/>
    </row>
    <row r="329" spans="1:65" ht="27" customHeight="1" x14ac:dyDescent="0.2">
      <c r="A329" s="564"/>
      <c r="B329" s="507"/>
      <c r="C329" s="507"/>
      <c r="D329" s="507"/>
      <c r="E329" s="507"/>
      <c r="F329" s="507"/>
      <c r="G329" s="507"/>
      <c r="H329" s="506"/>
      <c r="I329" s="506"/>
      <c r="J329" s="506"/>
      <c r="K329" s="506"/>
      <c r="L329" s="506"/>
      <c r="M329" s="506"/>
      <c r="N329" s="506"/>
      <c r="O329" s="506"/>
      <c r="P329" s="557"/>
      <c r="Q329" s="506"/>
      <c r="R329" s="741"/>
      <c r="S329" s="506"/>
      <c r="T329" s="742"/>
      <c r="U329" s="506"/>
      <c r="V329" s="743"/>
      <c r="W329" s="506"/>
      <c r="X329" s="742"/>
      <c r="Y329" s="557"/>
      <c r="Z329" s="556"/>
      <c r="AA329" s="507"/>
      <c r="AB329" s="507"/>
      <c r="AC329" s="507"/>
      <c r="AD329" s="507"/>
      <c r="AE329" s="507"/>
      <c r="AF329" s="507"/>
      <c r="AG329" s="507"/>
      <c r="AH329" s="507"/>
      <c r="AI329" s="507"/>
      <c r="AJ329" s="507"/>
      <c r="AK329" s="507"/>
      <c r="AL329" s="507"/>
      <c r="AM329" s="507"/>
      <c r="AN329" s="507"/>
      <c r="AO329" s="507"/>
      <c r="AP329" s="507"/>
      <c r="AQ329" s="563"/>
      <c r="AR329" s="563"/>
      <c r="AS329" s="507"/>
      <c r="AT329" s="507"/>
      <c r="AU329" s="507"/>
      <c r="AV329" s="507"/>
      <c r="AW329" s="507"/>
      <c r="AX329" s="507"/>
      <c r="AY329" s="507"/>
      <c r="AZ329" s="507"/>
      <c r="BA329" s="507"/>
      <c r="BB329" s="507"/>
      <c r="BC329" s="507"/>
      <c r="BD329" s="507"/>
      <c r="BE329" s="507"/>
      <c r="BF329" s="507"/>
      <c r="BG329" s="507"/>
      <c r="BH329" s="507"/>
      <c r="BI329" s="507"/>
      <c r="BJ329" s="507"/>
      <c r="BK329" s="507"/>
      <c r="BL329" s="507"/>
      <c r="BM329" s="507"/>
    </row>
    <row r="330" spans="1:65" ht="27" customHeight="1" x14ac:dyDescent="0.2">
      <c r="A330" s="564"/>
      <c r="B330" s="507"/>
      <c r="C330" s="507"/>
      <c r="D330" s="507"/>
      <c r="E330" s="507"/>
      <c r="F330" s="507"/>
      <c r="G330" s="507"/>
      <c r="H330" s="506"/>
      <c r="I330" s="506"/>
      <c r="J330" s="506"/>
      <c r="K330" s="506"/>
      <c r="L330" s="506"/>
      <c r="M330" s="506"/>
      <c r="N330" s="506"/>
      <c r="O330" s="506"/>
      <c r="P330" s="557"/>
      <c r="Q330" s="506"/>
      <c r="R330" s="741"/>
      <c r="S330" s="506"/>
      <c r="T330" s="742"/>
      <c r="U330" s="506"/>
      <c r="V330" s="743"/>
      <c r="W330" s="506"/>
      <c r="X330" s="742"/>
      <c r="Y330" s="557"/>
      <c r="Z330" s="556"/>
      <c r="AA330" s="507"/>
      <c r="AB330" s="507"/>
      <c r="AC330" s="507"/>
      <c r="AD330" s="507"/>
      <c r="AE330" s="507"/>
      <c r="AF330" s="507"/>
      <c r="AG330" s="507"/>
      <c r="AH330" s="507"/>
      <c r="AI330" s="507"/>
      <c r="AJ330" s="507"/>
      <c r="AK330" s="507"/>
      <c r="AL330" s="507"/>
      <c r="AM330" s="507"/>
      <c r="AN330" s="507"/>
      <c r="AO330" s="507"/>
      <c r="AP330" s="507"/>
      <c r="AQ330" s="563"/>
      <c r="AR330" s="563"/>
      <c r="AS330" s="507"/>
      <c r="AT330" s="507"/>
      <c r="AU330" s="507"/>
      <c r="AV330" s="507"/>
      <c r="AW330" s="507"/>
      <c r="AX330" s="507"/>
      <c r="AY330" s="507"/>
      <c r="AZ330" s="507"/>
      <c r="BA330" s="507"/>
      <c r="BB330" s="507"/>
      <c r="BC330" s="507"/>
      <c r="BD330" s="507"/>
      <c r="BE330" s="507"/>
      <c r="BF330" s="507"/>
      <c r="BG330" s="507"/>
      <c r="BH330" s="507"/>
      <c r="BI330" s="507"/>
      <c r="BJ330" s="507"/>
      <c r="BK330" s="507"/>
      <c r="BL330" s="507"/>
      <c r="BM330" s="507"/>
    </row>
    <row r="331" spans="1:65" ht="27" customHeight="1" x14ac:dyDescent="0.2">
      <c r="A331" s="564"/>
      <c r="B331" s="507"/>
      <c r="C331" s="507"/>
      <c r="D331" s="507"/>
      <c r="E331" s="507"/>
      <c r="F331" s="507"/>
      <c r="G331" s="507"/>
      <c r="H331" s="506"/>
      <c r="I331" s="506"/>
      <c r="J331" s="506"/>
      <c r="K331" s="506"/>
      <c r="L331" s="506"/>
      <c r="M331" s="506"/>
      <c r="N331" s="506"/>
      <c r="O331" s="506"/>
      <c r="P331" s="557"/>
      <c r="Q331" s="506"/>
      <c r="R331" s="741"/>
      <c r="S331" s="506"/>
      <c r="T331" s="742"/>
      <c r="U331" s="506"/>
      <c r="V331" s="743"/>
      <c r="W331" s="506"/>
      <c r="X331" s="742"/>
      <c r="Y331" s="557"/>
      <c r="Z331" s="556"/>
      <c r="AA331" s="507"/>
      <c r="AB331" s="507"/>
      <c r="AC331" s="507"/>
      <c r="AD331" s="507"/>
      <c r="AE331" s="507"/>
      <c r="AF331" s="507"/>
      <c r="AG331" s="507"/>
      <c r="AH331" s="507"/>
      <c r="AI331" s="507"/>
      <c r="AJ331" s="507"/>
      <c r="AK331" s="507"/>
      <c r="AL331" s="507"/>
      <c r="AM331" s="507"/>
      <c r="AN331" s="507"/>
      <c r="AO331" s="507"/>
      <c r="AP331" s="507"/>
      <c r="AQ331" s="563"/>
      <c r="AR331" s="563"/>
      <c r="AS331" s="507"/>
      <c r="AT331" s="507"/>
      <c r="AU331" s="507"/>
      <c r="AV331" s="507"/>
      <c r="AW331" s="507"/>
      <c r="AX331" s="507"/>
      <c r="AY331" s="507"/>
      <c r="AZ331" s="507"/>
      <c r="BA331" s="507"/>
      <c r="BB331" s="507"/>
      <c r="BC331" s="507"/>
      <c r="BD331" s="507"/>
      <c r="BE331" s="507"/>
      <c r="BF331" s="507"/>
      <c r="BG331" s="507"/>
      <c r="BH331" s="507"/>
      <c r="BI331" s="507"/>
      <c r="BJ331" s="507"/>
      <c r="BK331" s="507"/>
      <c r="BL331" s="507"/>
      <c r="BM331" s="507"/>
    </row>
    <row r="332" spans="1:65" ht="27" customHeight="1" x14ac:dyDescent="0.2">
      <c r="A332" s="564"/>
      <c r="B332" s="507"/>
      <c r="C332" s="507"/>
      <c r="D332" s="507"/>
      <c r="E332" s="507"/>
      <c r="F332" s="507"/>
      <c r="G332" s="507"/>
      <c r="H332" s="506"/>
      <c r="I332" s="506"/>
      <c r="J332" s="506"/>
      <c r="K332" s="506"/>
      <c r="L332" s="506"/>
      <c r="M332" s="506"/>
      <c r="N332" s="506"/>
      <c r="O332" s="506"/>
      <c r="P332" s="557"/>
      <c r="Q332" s="506"/>
      <c r="R332" s="741"/>
      <c r="S332" s="506"/>
      <c r="T332" s="742"/>
      <c r="U332" s="506"/>
      <c r="V332" s="743"/>
      <c r="W332" s="506"/>
      <c r="X332" s="742"/>
      <c r="Y332" s="557"/>
      <c r="Z332" s="556"/>
      <c r="AA332" s="507"/>
      <c r="AB332" s="507"/>
      <c r="AC332" s="507"/>
      <c r="AD332" s="507"/>
      <c r="AE332" s="507"/>
      <c r="AF332" s="507"/>
      <c r="AG332" s="507"/>
      <c r="AH332" s="507"/>
      <c r="AI332" s="507"/>
      <c r="AJ332" s="507"/>
      <c r="AK332" s="507"/>
      <c r="AL332" s="507"/>
      <c r="AM332" s="507"/>
      <c r="AN332" s="507"/>
      <c r="AO332" s="507"/>
      <c r="AP332" s="507"/>
      <c r="AQ332" s="563"/>
      <c r="AR332" s="563"/>
      <c r="AS332" s="507"/>
      <c r="AT332" s="507"/>
      <c r="AU332" s="507"/>
      <c r="AV332" s="507"/>
      <c r="AW332" s="507"/>
      <c r="AX332" s="507"/>
      <c r="AY332" s="507"/>
      <c r="AZ332" s="507"/>
      <c r="BA332" s="507"/>
      <c r="BB332" s="507"/>
      <c r="BC332" s="507"/>
      <c r="BD332" s="507"/>
      <c r="BE332" s="507"/>
      <c r="BF332" s="507"/>
      <c r="BG332" s="507"/>
      <c r="BH332" s="507"/>
      <c r="BI332" s="507"/>
      <c r="BJ332" s="507"/>
      <c r="BK332" s="507"/>
      <c r="BL332" s="507"/>
      <c r="BM332" s="507"/>
    </row>
    <row r="333" spans="1:65" ht="27" customHeight="1" x14ac:dyDescent="0.2">
      <c r="A333" s="564"/>
      <c r="B333" s="507"/>
      <c r="C333" s="507"/>
      <c r="D333" s="507"/>
      <c r="E333" s="507"/>
      <c r="F333" s="507"/>
      <c r="G333" s="507"/>
      <c r="H333" s="506"/>
      <c r="I333" s="506"/>
      <c r="J333" s="506"/>
      <c r="K333" s="506"/>
      <c r="L333" s="506"/>
      <c r="M333" s="506"/>
      <c r="N333" s="506"/>
      <c r="O333" s="506"/>
      <c r="P333" s="557"/>
      <c r="Q333" s="506"/>
      <c r="R333" s="741"/>
      <c r="S333" s="506"/>
      <c r="T333" s="742"/>
      <c r="U333" s="506"/>
      <c r="V333" s="743"/>
      <c r="W333" s="506"/>
      <c r="X333" s="742"/>
      <c r="Y333" s="557"/>
      <c r="Z333" s="556"/>
      <c r="AA333" s="507"/>
      <c r="AB333" s="507"/>
      <c r="AC333" s="507"/>
      <c r="AD333" s="507"/>
      <c r="AE333" s="507"/>
      <c r="AF333" s="507"/>
      <c r="AG333" s="507"/>
      <c r="AH333" s="507"/>
      <c r="AI333" s="507"/>
      <c r="AJ333" s="507"/>
      <c r="AK333" s="507"/>
      <c r="AL333" s="507"/>
      <c r="AM333" s="507"/>
      <c r="AN333" s="507"/>
      <c r="AO333" s="507"/>
      <c r="AP333" s="507"/>
      <c r="AQ333" s="563"/>
      <c r="AR333" s="563"/>
      <c r="AS333" s="507"/>
      <c r="AT333" s="507"/>
      <c r="AU333" s="507"/>
      <c r="AV333" s="507"/>
      <c r="AW333" s="507"/>
      <c r="AX333" s="507"/>
      <c r="AY333" s="507"/>
      <c r="AZ333" s="507"/>
      <c r="BA333" s="507"/>
      <c r="BB333" s="507"/>
      <c r="BC333" s="507"/>
      <c r="BD333" s="507"/>
      <c r="BE333" s="507"/>
      <c r="BF333" s="507"/>
      <c r="BG333" s="507"/>
      <c r="BH333" s="507"/>
      <c r="BI333" s="507"/>
      <c r="BJ333" s="507"/>
      <c r="BK333" s="507"/>
      <c r="BL333" s="507"/>
      <c r="BM333" s="507"/>
    </row>
    <row r="334" spans="1:65" ht="27" customHeight="1" x14ac:dyDescent="0.2">
      <c r="A334" s="564"/>
      <c r="B334" s="507"/>
      <c r="C334" s="507"/>
      <c r="D334" s="507"/>
      <c r="E334" s="507"/>
      <c r="F334" s="507"/>
      <c r="G334" s="507"/>
      <c r="H334" s="506"/>
      <c r="I334" s="506"/>
      <c r="J334" s="506"/>
      <c r="K334" s="506"/>
      <c r="L334" s="506"/>
      <c r="M334" s="506"/>
      <c r="N334" s="506"/>
      <c r="O334" s="506"/>
      <c r="P334" s="557"/>
      <c r="Q334" s="506"/>
      <c r="R334" s="741"/>
      <c r="S334" s="506"/>
      <c r="T334" s="742"/>
      <c r="U334" s="506"/>
      <c r="V334" s="743"/>
      <c r="W334" s="506"/>
      <c r="X334" s="742"/>
      <c r="Y334" s="557"/>
      <c r="Z334" s="556"/>
      <c r="AA334" s="507"/>
      <c r="AB334" s="507"/>
      <c r="AC334" s="507"/>
      <c r="AD334" s="507"/>
      <c r="AE334" s="507"/>
      <c r="AF334" s="507"/>
      <c r="AG334" s="507"/>
      <c r="AH334" s="507"/>
      <c r="AI334" s="507"/>
      <c r="AJ334" s="507"/>
      <c r="AK334" s="507"/>
      <c r="AL334" s="507"/>
      <c r="AM334" s="507"/>
      <c r="AN334" s="507"/>
      <c r="AO334" s="507"/>
      <c r="AP334" s="507"/>
      <c r="AQ334" s="563"/>
      <c r="AR334" s="563"/>
      <c r="AS334" s="507"/>
      <c r="AT334" s="507"/>
      <c r="AU334" s="507"/>
      <c r="AV334" s="507"/>
      <c r="AW334" s="507"/>
      <c r="AX334" s="507"/>
      <c r="AY334" s="507"/>
      <c r="AZ334" s="507"/>
      <c r="BA334" s="507"/>
      <c r="BB334" s="507"/>
      <c r="BC334" s="507"/>
      <c r="BD334" s="507"/>
      <c r="BE334" s="507"/>
      <c r="BF334" s="507"/>
      <c r="BG334" s="507"/>
      <c r="BH334" s="507"/>
      <c r="BI334" s="507"/>
      <c r="BJ334" s="507"/>
      <c r="BK334" s="507"/>
      <c r="BL334" s="507"/>
      <c r="BM334" s="507"/>
    </row>
    <row r="335" spans="1:65" ht="27" customHeight="1" x14ac:dyDescent="0.2">
      <c r="A335" s="564"/>
      <c r="B335" s="507"/>
      <c r="C335" s="507"/>
      <c r="D335" s="507"/>
      <c r="E335" s="507"/>
      <c r="F335" s="507"/>
      <c r="G335" s="507"/>
      <c r="H335" s="506"/>
      <c r="I335" s="506"/>
      <c r="J335" s="506"/>
      <c r="K335" s="506"/>
      <c r="L335" s="506"/>
      <c r="M335" s="506"/>
      <c r="N335" s="506"/>
      <c r="O335" s="506"/>
      <c r="P335" s="557"/>
      <c r="Q335" s="506"/>
      <c r="R335" s="741"/>
      <c r="S335" s="506"/>
      <c r="T335" s="742"/>
      <c r="U335" s="506"/>
      <c r="V335" s="743"/>
      <c r="W335" s="506"/>
      <c r="X335" s="742"/>
      <c r="Y335" s="557"/>
      <c r="Z335" s="556"/>
      <c r="AA335" s="507"/>
      <c r="AB335" s="507"/>
      <c r="AC335" s="507"/>
      <c r="AD335" s="507"/>
      <c r="AE335" s="507"/>
      <c r="AF335" s="507"/>
      <c r="AG335" s="507"/>
      <c r="AH335" s="507"/>
      <c r="AI335" s="507"/>
      <c r="AJ335" s="507"/>
      <c r="AK335" s="507"/>
      <c r="AL335" s="507"/>
      <c r="AM335" s="507"/>
      <c r="AN335" s="507"/>
      <c r="AO335" s="507"/>
      <c r="AP335" s="507"/>
      <c r="AQ335" s="563"/>
      <c r="AR335" s="563"/>
      <c r="AS335" s="507"/>
      <c r="AT335" s="507"/>
      <c r="AU335" s="507"/>
      <c r="AV335" s="507"/>
      <c r="AW335" s="507"/>
      <c r="AX335" s="507"/>
      <c r="AY335" s="507"/>
      <c r="AZ335" s="507"/>
      <c r="BA335" s="507"/>
      <c r="BB335" s="507"/>
      <c r="BC335" s="507"/>
      <c r="BD335" s="507"/>
      <c r="BE335" s="507"/>
      <c r="BF335" s="507"/>
      <c r="BG335" s="507"/>
      <c r="BH335" s="507"/>
      <c r="BI335" s="507"/>
      <c r="BJ335" s="507"/>
      <c r="BK335" s="507"/>
      <c r="BL335" s="507"/>
      <c r="BM335" s="507"/>
    </row>
    <row r="336" spans="1:65" ht="27" customHeight="1" x14ac:dyDescent="0.2">
      <c r="A336" s="564"/>
      <c r="B336" s="507"/>
      <c r="C336" s="507"/>
      <c r="D336" s="507"/>
      <c r="E336" s="507"/>
      <c r="F336" s="507"/>
      <c r="G336" s="507"/>
      <c r="H336" s="506"/>
      <c r="I336" s="506"/>
      <c r="J336" s="506"/>
      <c r="K336" s="506"/>
      <c r="L336" s="506"/>
      <c r="M336" s="506"/>
      <c r="N336" s="506"/>
      <c r="O336" s="506"/>
      <c r="P336" s="557"/>
      <c r="Q336" s="506"/>
      <c r="R336" s="741"/>
      <c r="S336" s="506"/>
      <c r="T336" s="742"/>
      <c r="U336" s="506"/>
      <c r="V336" s="743"/>
      <c r="W336" s="506"/>
      <c r="X336" s="742"/>
      <c r="Y336" s="557"/>
      <c r="Z336" s="556"/>
      <c r="AA336" s="507"/>
      <c r="AB336" s="507"/>
      <c r="AC336" s="507"/>
      <c r="AD336" s="507"/>
      <c r="AE336" s="507"/>
      <c r="AF336" s="507"/>
      <c r="AG336" s="507"/>
      <c r="AH336" s="507"/>
      <c r="AI336" s="507"/>
      <c r="AJ336" s="507"/>
      <c r="AK336" s="507"/>
      <c r="AL336" s="507"/>
      <c r="AM336" s="507"/>
      <c r="AN336" s="507"/>
      <c r="AO336" s="507"/>
      <c r="AP336" s="507"/>
      <c r="AQ336" s="563"/>
      <c r="AR336" s="563"/>
      <c r="AS336" s="507"/>
      <c r="AT336" s="507"/>
      <c r="AU336" s="507"/>
      <c r="AV336" s="507"/>
      <c r="AW336" s="507"/>
      <c r="AX336" s="507"/>
      <c r="AY336" s="507"/>
      <c r="AZ336" s="507"/>
      <c r="BA336" s="507"/>
      <c r="BB336" s="507"/>
      <c r="BC336" s="507"/>
      <c r="BD336" s="507"/>
      <c r="BE336" s="507"/>
      <c r="BF336" s="507"/>
      <c r="BG336" s="507"/>
      <c r="BH336" s="507"/>
      <c r="BI336" s="507"/>
      <c r="BJ336" s="507"/>
      <c r="BK336" s="507"/>
      <c r="BL336" s="507"/>
      <c r="BM336" s="507"/>
    </row>
    <row r="337" spans="1:65" ht="27" customHeight="1" x14ac:dyDescent="0.2">
      <c r="A337" s="564"/>
      <c r="B337" s="507"/>
      <c r="C337" s="507"/>
      <c r="D337" s="507"/>
      <c r="E337" s="507"/>
      <c r="F337" s="507"/>
      <c r="G337" s="507"/>
      <c r="H337" s="506"/>
      <c r="I337" s="506"/>
      <c r="J337" s="506"/>
      <c r="K337" s="506"/>
      <c r="L337" s="506"/>
      <c r="M337" s="506"/>
      <c r="N337" s="506"/>
      <c r="O337" s="506"/>
      <c r="P337" s="557"/>
      <c r="Q337" s="506"/>
      <c r="R337" s="741"/>
      <c r="S337" s="506"/>
      <c r="T337" s="742"/>
      <c r="U337" s="506"/>
      <c r="V337" s="743"/>
      <c r="W337" s="506"/>
      <c r="X337" s="742"/>
      <c r="Y337" s="557"/>
      <c r="Z337" s="556"/>
      <c r="AA337" s="507"/>
      <c r="AB337" s="507"/>
      <c r="AC337" s="507"/>
      <c r="AD337" s="507"/>
      <c r="AE337" s="507"/>
      <c r="AF337" s="507"/>
      <c r="AG337" s="507"/>
      <c r="AH337" s="507"/>
      <c r="AI337" s="507"/>
      <c r="AJ337" s="507"/>
      <c r="AK337" s="507"/>
      <c r="AL337" s="507"/>
      <c r="AM337" s="507"/>
      <c r="AN337" s="507"/>
      <c r="AO337" s="507"/>
      <c r="AP337" s="507"/>
      <c r="AQ337" s="563"/>
      <c r="AR337" s="563"/>
      <c r="AS337" s="507"/>
      <c r="AT337" s="507"/>
      <c r="AU337" s="507"/>
      <c r="AV337" s="507"/>
      <c r="AW337" s="507"/>
      <c r="AX337" s="507"/>
      <c r="AY337" s="507"/>
      <c r="AZ337" s="507"/>
      <c r="BA337" s="507"/>
      <c r="BB337" s="507"/>
      <c r="BC337" s="507"/>
      <c r="BD337" s="507"/>
      <c r="BE337" s="507"/>
      <c r="BF337" s="507"/>
      <c r="BG337" s="507"/>
      <c r="BH337" s="507"/>
      <c r="BI337" s="507"/>
      <c r="BJ337" s="507"/>
      <c r="BK337" s="507"/>
      <c r="BL337" s="507"/>
      <c r="BM337" s="507"/>
    </row>
    <row r="338" spans="1:65" ht="27" customHeight="1" x14ac:dyDescent="0.2">
      <c r="A338" s="564"/>
      <c r="B338" s="507"/>
      <c r="C338" s="507"/>
      <c r="D338" s="507"/>
      <c r="E338" s="507"/>
      <c r="F338" s="507"/>
      <c r="G338" s="507"/>
      <c r="H338" s="506"/>
      <c r="I338" s="506"/>
      <c r="J338" s="506"/>
      <c r="K338" s="506"/>
      <c r="L338" s="506"/>
      <c r="M338" s="506"/>
      <c r="N338" s="506"/>
      <c r="O338" s="506"/>
      <c r="P338" s="557"/>
      <c r="Q338" s="506"/>
      <c r="R338" s="741"/>
      <c r="S338" s="506"/>
      <c r="T338" s="742"/>
      <c r="U338" s="506"/>
      <c r="V338" s="743"/>
      <c r="W338" s="506"/>
      <c r="X338" s="742"/>
      <c r="Y338" s="557"/>
      <c r="Z338" s="556"/>
      <c r="AA338" s="507"/>
      <c r="AB338" s="507"/>
      <c r="AC338" s="507"/>
      <c r="AD338" s="507"/>
      <c r="AE338" s="507"/>
      <c r="AF338" s="507"/>
      <c r="AG338" s="507"/>
      <c r="AH338" s="507"/>
      <c r="AI338" s="507"/>
      <c r="AJ338" s="507"/>
      <c r="AK338" s="507"/>
      <c r="AL338" s="507"/>
      <c r="AM338" s="507"/>
      <c r="AN338" s="507"/>
      <c r="AO338" s="507"/>
      <c r="AP338" s="507"/>
      <c r="AQ338" s="563"/>
      <c r="AR338" s="563"/>
      <c r="AS338" s="507"/>
      <c r="AT338" s="507"/>
      <c r="AU338" s="507"/>
      <c r="AV338" s="507"/>
      <c r="AW338" s="507"/>
      <c r="AX338" s="507"/>
      <c r="AY338" s="507"/>
      <c r="AZ338" s="507"/>
      <c r="BA338" s="507"/>
      <c r="BB338" s="507"/>
      <c r="BC338" s="507"/>
      <c r="BD338" s="507"/>
      <c r="BE338" s="507"/>
      <c r="BF338" s="507"/>
      <c r="BG338" s="507"/>
      <c r="BH338" s="507"/>
      <c r="BI338" s="507"/>
      <c r="BJ338" s="507"/>
      <c r="BK338" s="507"/>
      <c r="BL338" s="507"/>
      <c r="BM338" s="507"/>
    </row>
    <row r="339" spans="1:65" ht="27" customHeight="1" x14ac:dyDescent="0.2">
      <c r="A339" s="564"/>
      <c r="B339" s="507"/>
      <c r="C339" s="507"/>
      <c r="D339" s="507"/>
      <c r="E339" s="507"/>
      <c r="F339" s="507"/>
      <c r="G339" s="507"/>
      <c r="H339" s="506"/>
      <c r="I339" s="506"/>
      <c r="J339" s="506"/>
      <c r="K339" s="506"/>
      <c r="L339" s="506"/>
      <c r="M339" s="506"/>
      <c r="N339" s="506"/>
      <c r="O339" s="506"/>
      <c r="P339" s="557"/>
      <c r="Q339" s="506"/>
      <c r="R339" s="741"/>
      <c r="S339" s="506"/>
      <c r="T339" s="742"/>
      <c r="U339" s="506"/>
      <c r="V339" s="743"/>
      <c r="W339" s="506"/>
      <c r="X339" s="742"/>
      <c r="Y339" s="557"/>
      <c r="Z339" s="556"/>
      <c r="AA339" s="507"/>
      <c r="AB339" s="507"/>
      <c r="AC339" s="507"/>
      <c r="AD339" s="507"/>
      <c r="AE339" s="507"/>
      <c r="AF339" s="507"/>
      <c r="AG339" s="507"/>
      <c r="AH339" s="507"/>
      <c r="AI339" s="507"/>
      <c r="AJ339" s="507"/>
      <c r="AK339" s="507"/>
      <c r="AL339" s="507"/>
      <c r="AM339" s="507"/>
      <c r="AN339" s="507"/>
      <c r="AO339" s="507"/>
      <c r="AP339" s="507"/>
      <c r="AQ339" s="563"/>
      <c r="AR339" s="563"/>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row>
    <row r="340" spans="1:65" ht="27" customHeight="1" x14ac:dyDescent="0.2">
      <c r="A340" s="564"/>
      <c r="B340" s="507"/>
      <c r="C340" s="507"/>
      <c r="D340" s="507"/>
      <c r="E340" s="507"/>
      <c r="F340" s="507"/>
      <c r="G340" s="507"/>
      <c r="H340" s="506"/>
      <c r="I340" s="506"/>
      <c r="J340" s="506"/>
      <c r="K340" s="506"/>
      <c r="L340" s="506"/>
      <c r="M340" s="506"/>
      <c r="N340" s="506"/>
      <c r="O340" s="506"/>
      <c r="P340" s="557"/>
      <c r="Q340" s="506"/>
      <c r="R340" s="741"/>
      <c r="S340" s="506"/>
      <c r="T340" s="742"/>
      <c r="U340" s="506"/>
      <c r="V340" s="743"/>
      <c r="W340" s="506"/>
      <c r="X340" s="742"/>
      <c r="Y340" s="557"/>
      <c r="Z340" s="556"/>
      <c r="AA340" s="507"/>
      <c r="AB340" s="507"/>
      <c r="AC340" s="507"/>
      <c r="AD340" s="507"/>
      <c r="AE340" s="507"/>
      <c r="AF340" s="507"/>
      <c r="AG340" s="507"/>
      <c r="AH340" s="507"/>
      <c r="AI340" s="507"/>
      <c r="AJ340" s="507"/>
      <c r="AK340" s="507"/>
      <c r="AL340" s="507"/>
      <c r="AM340" s="507"/>
      <c r="AN340" s="507"/>
      <c r="AO340" s="507"/>
      <c r="AP340" s="507"/>
      <c r="AQ340" s="563"/>
      <c r="AR340" s="563"/>
      <c r="AS340" s="507"/>
      <c r="AT340" s="507"/>
      <c r="AU340" s="507"/>
      <c r="AV340" s="507"/>
      <c r="AW340" s="507"/>
      <c r="AX340" s="507"/>
      <c r="AY340" s="507"/>
      <c r="AZ340" s="507"/>
      <c r="BA340" s="507"/>
      <c r="BB340" s="507"/>
      <c r="BC340" s="507"/>
      <c r="BD340" s="507"/>
      <c r="BE340" s="507"/>
      <c r="BF340" s="507"/>
      <c r="BG340" s="507"/>
      <c r="BH340" s="507"/>
      <c r="BI340" s="507"/>
      <c r="BJ340" s="507"/>
      <c r="BK340" s="507"/>
      <c r="BL340" s="507"/>
      <c r="BM340" s="507"/>
    </row>
    <row r="341" spans="1:65" ht="27" customHeight="1" x14ac:dyDescent="0.2">
      <c r="A341" s="564"/>
      <c r="B341" s="507"/>
      <c r="C341" s="507"/>
      <c r="D341" s="507"/>
      <c r="E341" s="507"/>
      <c r="F341" s="507"/>
      <c r="G341" s="507"/>
      <c r="H341" s="506"/>
      <c r="I341" s="506"/>
      <c r="J341" s="506"/>
      <c r="K341" s="506"/>
      <c r="L341" s="506"/>
      <c r="M341" s="506"/>
      <c r="N341" s="506"/>
      <c r="O341" s="506"/>
      <c r="P341" s="557"/>
      <c r="Q341" s="506"/>
      <c r="R341" s="741"/>
      <c r="S341" s="506"/>
      <c r="T341" s="742"/>
      <c r="U341" s="506"/>
      <c r="V341" s="743"/>
      <c r="W341" s="506"/>
      <c r="X341" s="742"/>
      <c r="Y341" s="557"/>
      <c r="Z341" s="556"/>
      <c r="AA341" s="507"/>
      <c r="AB341" s="507"/>
      <c r="AC341" s="507"/>
      <c r="AD341" s="507"/>
      <c r="AE341" s="507"/>
      <c r="AF341" s="507"/>
      <c r="AG341" s="507"/>
      <c r="AH341" s="507"/>
      <c r="AI341" s="507"/>
      <c r="AJ341" s="507"/>
      <c r="AK341" s="507"/>
      <c r="AL341" s="507"/>
      <c r="AM341" s="507"/>
      <c r="AN341" s="507"/>
      <c r="AO341" s="507"/>
      <c r="AP341" s="507"/>
      <c r="AQ341" s="563"/>
      <c r="AR341" s="563"/>
      <c r="AS341" s="507"/>
      <c r="AT341" s="507"/>
      <c r="AU341" s="507"/>
      <c r="AV341" s="507"/>
      <c r="AW341" s="507"/>
      <c r="AX341" s="507"/>
      <c r="AY341" s="507"/>
      <c r="AZ341" s="507"/>
      <c r="BA341" s="507"/>
      <c r="BB341" s="507"/>
      <c r="BC341" s="507"/>
      <c r="BD341" s="507"/>
      <c r="BE341" s="507"/>
      <c r="BF341" s="507"/>
      <c r="BG341" s="507"/>
      <c r="BH341" s="507"/>
      <c r="BI341" s="507"/>
      <c r="BJ341" s="507"/>
      <c r="BK341" s="507"/>
      <c r="BL341" s="507"/>
      <c r="BM341" s="507"/>
    </row>
    <row r="342" spans="1:65" ht="27" customHeight="1" x14ac:dyDescent="0.2">
      <c r="A342" s="564"/>
      <c r="B342" s="507"/>
      <c r="C342" s="507"/>
      <c r="D342" s="507"/>
      <c r="E342" s="507"/>
      <c r="F342" s="507"/>
      <c r="G342" s="507"/>
      <c r="H342" s="506"/>
      <c r="I342" s="506"/>
      <c r="J342" s="506"/>
      <c r="K342" s="506"/>
      <c r="L342" s="506"/>
      <c r="M342" s="506"/>
      <c r="N342" s="506"/>
      <c r="O342" s="506"/>
      <c r="P342" s="557"/>
      <c r="Q342" s="506"/>
      <c r="R342" s="741"/>
      <c r="S342" s="506"/>
      <c r="T342" s="742"/>
      <c r="U342" s="506"/>
      <c r="V342" s="743"/>
      <c r="W342" s="506"/>
      <c r="X342" s="742"/>
      <c r="Y342" s="557"/>
      <c r="Z342" s="556"/>
      <c r="AA342" s="507"/>
      <c r="AB342" s="507"/>
      <c r="AC342" s="507"/>
      <c r="AD342" s="507"/>
      <c r="AE342" s="507"/>
      <c r="AF342" s="507"/>
      <c r="AG342" s="507"/>
      <c r="AH342" s="507"/>
      <c r="AI342" s="507"/>
      <c r="AJ342" s="507"/>
      <c r="AK342" s="507"/>
      <c r="AL342" s="507"/>
      <c r="AM342" s="507"/>
      <c r="AN342" s="507"/>
      <c r="AO342" s="507"/>
      <c r="AP342" s="507"/>
      <c r="AQ342" s="563"/>
      <c r="AR342" s="563"/>
      <c r="AS342" s="507"/>
      <c r="AT342" s="507"/>
      <c r="AU342" s="507"/>
      <c r="AV342" s="507"/>
      <c r="AW342" s="507"/>
      <c r="AX342" s="507"/>
      <c r="AY342" s="507"/>
      <c r="AZ342" s="507"/>
      <c r="BA342" s="507"/>
      <c r="BB342" s="507"/>
      <c r="BC342" s="507"/>
      <c r="BD342" s="507"/>
      <c r="BE342" s="507"/>
      <c r="BF342" s="507"/>
      <c r="BG342" s="507"/>
      <c r="BH342" s="507"/>
      <c r="BI342" s="507"/>
      <c r="BJ342" s="507"/>
      <c r="BK342" s="507"/>
      <c r="BL342" s="507"/>
      <c r="BM342" s="507"/>
    </row>
    <row r="343" spans="1:65" ht="27" customHeight="1" x14ac:dyDescent="0.2">
      <c r="A343" s="564"/>
      <c r="B343" s="507"/>
      <c r="C343" s="507"/>
      <c r="D343" s="507"/>
      <c r="E343" s="507"/>
      <c r="F343" s="507"/>
      <c r="G343" s="507"/>
      <c r="H343" s="506"/>
      <c r="I343" s="506"/>
      <c r="J343" s="506"/>
      <c r="K343" s="506"/>
      <c r="L343" s="506"/>
      <c r="M343" s="506"/>
      <c r="N343" s="506"/>
      <c r="O343" s="506"/>
      <c r="P343" s="557"/>
      <c r="Q343" s="506"/>
      <c r="R343" s="741"/>
      <c r="S343" s="506"/>
      <c r="T343" s="742"/>
      <c r="U343" s="506"/>
      <c r="V343" s="743"/>
      <c r="W343" s="506"/>
      <c r="X343" s="742"/>
      <c r="Y343" s="557"/>
      <c r="Z343" s="556"/>
      <c r="AA343" s="507"/>
      <c r="AB343" s="507"/>
      <c r="AC343" s="507"/>
      <c r="AD343" s="507"/>
      <c r="AE343" s="507"/>
      <c r="AF343" s="507"/>
      <c r="AG343" s="507"/>
      <c r="AH343" s="507"/>
      <c r="AI343" s="507"/>
      <c r="AJ343" s="507"/>
      <c r="AK343" s="507"/>
      <c r="AL343" s="507"/>
      <c r="AM343" s="507"/>
      <c r="AN343" s="507"/>
      <c r="AO343" s="507"/>
      <c r="AP343" s="507"/>
      <c r="AQ343" s="563"/>
      <c r="AR343" s="563"/>
      <c r="AS343" s="507"/>
      <c r="AT343" s="507"/>
      <c r="AU343" s="507"/>
      <c r="AV343" s="507"/>
      <c r="AW343" s="507"/>
      <c r="AX343" s="507"/>
      <c r="AY343" s="507"/>
      <c r="AZ343" s="507"/>
      <c r="BA343" s="507"/>
      <c r="BB343" s="507"/>
      <c r="BC343" s="507"/>
      <c r="BD343" s="507"/>
      <c r="BE343" s="507"/>
      <c r="BF343" s="507"/>
      <c r="BG343" s="507"/>
      <c r="BH343" s="507"/>
      <c r="BI343" s="507"/>
      <c r="BJ343" s="507"/>
      <c r="BK343" s="507"/>
      <c r="BL343" s="507"/>
      <c r="BM343" s="507"/>
    </row>
    <row r="344" spans="1:65" ht="27" customHeight="1" x14ac:dyDescent="0.2">
      <c r="A344" s="564"/>
      <c r="B344" s="507"/>
      <c r="C344" s="507"/>
      <c r="D344" s="507"/>
      <c r="E344" s="507"/>
      <c r="F344" s="507"/>
      <c r="G344" s="507"/>
      <c r="H344" s="506"/>
      <c r="I344" s="506"/>
      <c r="J344" s="506"/>
      <c r="K344" s="506"/>
      <c r="L344" s="506"/>
      <c r="M344" s="506"/>
      <c r="N344" s="506"/>
      <c r="O344" s="506"/>
      <c r="P344" s="557"/>
      <c r="Q344" s="506"/>
      <c r="R344" s="741"/>
      <c r="S344" s="506"/>
      <c r="T344" s="742"/>
      <c r="U344" s="506"/>
      <c r="V344" s="743"/>
      <c r="W344" s="506"/>
      <c r="X344" s="742"/>
      <c r="Y344" s="557"/>
      <c r="Z344" s="556"/>
      <c r="AA344" s="507"/>
      <c r="AB344" s="507"/>
      <c r="AC344" s="507"/>
      <c r="AD344" s="507"/>
      <c r="AE344" s="507"/>
      <c r="AF344" s="507"/>
      <c r="AG344" s="507"/>
      <c r="AH344" s="507"/>
      <c r="AI344" s="507"/>
      <c r="AJ344" s="507"/>
      <c r="AK344" s="507"/>
      <c r="AL344" s="507"/>
      <c r="AM344" s="507"/>
      <c r="AN344" s="507"/>
      <c r="AO344" s="507"/>
      <c r="AP344" s="507"/>
      <c r="AQ344" s="563"/>
      <c r="AR344" s="563"/>
      <c r="AS344" s="507"/>
      <c r="AT344" s="507"/>
      <c r="AU344" s="507"/>
      <c r="AV344" s="507"/>
      <c r="AW344" s="507"/>
      <c r="AX344" s="507"/>
      <c r="AY344" s="507"/>
      <c r="AZ344" s="507"/>
      <c r="BA344" s="507"/>
      <c r="BB344" s="507"/>
      <c r="BC344" s="507"/>
      <c r="BD344" s="507"/>
      <c r="BE344" s="507"/>
      <c r="BF344" s="507"/>
      <c r="BG344" s="507"/>
      <c r="BH344" s="507"/>
      <c r="BI344" s="507"/>
      <c r="BJ344" s="507"/>
      <c r="BK344" s="507"/>
      <c r="BL344" s="507"/>
      <c r="BM344" s="507"/>
    </row>
    <row r="345" spans="1:65" ht="27" customHeight="1" x14ac:dyDescent="0.2">
      <c r="A345" s="564"/>
      <c r="B345" s="507"/>
      <c r="C345" s="507"/>
      <c r="D345" s="507"/>
      <c r="E345" s="507"/>
      <c r="F345" s="507"/>
      <c r="G345" s="507"/>
      <c r="H345" s="506"/>
      <c r="I345" s="506"/>
      <c r="J345" s="506"/>
      <c r="K345" s="506"/>
      <c r="L345" s="506"/>
      <c r="M345" s="506"/>
      <c r="N345" s="506"/>
      <c r="O345" s="506"/>
      <c r="P345" s="557"/>
      <c r="Q345" s="506"/>
      <c r="R345" s="741"/>
      <c r="S345" s="506"/>
      <c r="T345" s="742"/>
      <c r="U345" s="506"/>
      <c r="V345" s="743"/>
      <c r="W345" s="506"/>
      <c r="X345" s="742"/>
      <c r="Y345" s="557"/>
      <c r="Z345" s="556"/>
      <c r="AA345" s="507"/>
      <c r="AB345" s="507"/>
      <c r="AC345" s="507"/>
      <c r="AD345" s="507"/>
      <c r="AE345" s="507"/>
      <c r="AF345" s="507"/>
      <c r="AG345" s="507"/>
      <c r="AH345" s="507"/>
      <c r="AI345" s="507"/>
      <c r="AJ345" s="507"/>
      <c r="AK345" s="507"/>
      <c r="AL345" s="507"/>
      <c r="AM345" s="507"/>
      <c r="AN345" s="507"/>
      <c r="AO345" s="507"/>
      <c r="AP345" s="507"/>
      <c r="AQ345" s="563"/>
      <c r="AR345" s="563"/>
      <c r="AS345" s="507"/>
      <c r="AT345" s="507"/>
      <c r="AU345" s="507"/>
      <c r="AV345" s="507"/>
      <c r="AW345" s="507"/>
      <c r="AX345" s="507"/>
      <c r="AY345" s="507"/>
      <c r="AZ345" s="507"/>
      <c r="BA345" s="507"/>
      <c r="BB345" s="507"/>
      <c r="BC345" s="507"/>
      <c r="BD345" s="507"/>
      <c r="BE345" s="507"/>
      <c r="BF345" s="507"/>
      <c r="BG345" s="507"/>
      <c r="BH345" s="507"/>
      <c r="BI345" s="507"/>
      <c r="BJ345" s="507"/>
      <c r="BK345" s="507"/>
      <c r="BL345" s="507"/>
      <c r="BM345" s="507"/>
    </row>
    <row r="346" spans="1:65" ht="27" customHeight="1" x14ac:dyDescent="0.2">
      <c r="A346" s="564"/>
      <c r="B346" s="507"/>
      <c r="C346" s="507"/>
      <c r="D346" s="507"/>
      <c r="E346" s="507"/>
      <c r="F346" s="507"/>
      <c r="G346" s="507"/>
      <c r="H346" s="506"/>
      <c r="I346" s="506"/>
      <c r="J346" s="506"/>
      <c r="K346" s="506"/>
      <c r="L346" s="506"/>
      <c r="M346" s="506"/>
      <c r="N346" s="506"/>
      <c r="O346" s="506"/>
      <c r="P346" s="557"/>
      <c r="Q346" s="506"/>
      <c r="R346" s="741"/>
      <c r="S346" s="506"/>
      <c r="T346" s="742"/>
      <c r="U346" s="506"/>
      <c r="V346" s="743"/>
      <c r="W346" s="506"/>
      <c r="X346" s="742"/>
      <c r="Y346" s="557"/>
      <c r="Z346" s="556"/>
      <c r="AA346" s="507"/>
      <c r="AB346" s="507"/>
      <c r="AC346" s="507"/>
      <c r="AD346" s="507"/>
      <c r="AE346" s="507"/>
      <c r="AF346" s="507"/>
      <c r="AG346" s="507"/>
      <c r="AH346" s="507"/>
      <c r="AI346" s="507"/>
      <c r="AJ346" s="507"/>
      <c r="AK346" s="507"/>
      <c r="AL346" s="507"/>
      <c r="AM346" s="507"/>
      <c r="AN346" s="507"/>
      <c r="AO346" s="507"/>
      <c r="AP346" s="507"/>
      <c r="AQ346" s="563"/>
      <c r="AR346" s="563"/>
      <c r="AS346" s="507"/>
      <c r="AT346" s="507"/>
      <c r="AU346" s="507"/>
      <c r="AV346" s="507"/>
      <c r="AW346" s="507"/>
      <c r="AX346" s="507"/>
      <c r="AY346" s="507"/>
      <c r="AZ346" s="507"/>
      <c r="BA346" s="507"/>
      <c r="BB346" s="507"/>
      <c r="BC346" s="507"/>
      <c r="BD346" s="507"/>
      <c r="BE346" s="507"/>
      <c r="BF346" s="507"/>
      <c r="BG346" s="507"/>
      <c r="BH346" s="507"/>
      <c r="BI346" s="507"/>
      <c r="BJ346" s="507"/>
      <c r="BK346" s="507"/>
      <c r="BL346" s="507"/>
      <c r="BM346" s="507"/>
    </row>
    <row r="347" spans="1:65" ht="27" customHeight="1" x14ac:dyDescent="0.2">
      <c r="A347" s="564"/>
      <c r="B347" s="507"/>
      <c r="C347" s="507"/>
      <c r="D347" s="507"/>
      <c r="E347" s="507"/>
      <c r="F347" s="507"/>
      <c r="G347" s="507"/>
      <c r="H347" s="506"/>
      <c r="I347" s="506"/>
      <c r="J347" s="506"/>
      <c r="K347" s="506"/>
      <c r="L347" s="506"/>
      <c r="M347" s="506"/>
      <c r="N347" s="506"/>
      <c r="O347" s="506"/>
      <c r="P347" s="557"/>
      <c r="Q347" s="506"/>
      <c r="R347" s="741"/>
      <c r="S347" s="506"/>
      <c r="T347" s="742"/>
      <c r="U347" s="506"/>
      <c r="V347" s="743"/>
      <c r="W347" s="506"/>
      <c r="X347" s="742"/>
      <c r="Y347" s="557"/>
      <c r="Z347" s="556"/>
      <c r="AA347" s="507"/>
      <c r="AB347" s="507"/>
      <c r="AC347" s="507"/>
      <c r="AD347" s="507"/>
      <c r="AE347" s="507"/>
      <c r="AF347" s="507"/>
      <c r="AG347" s="507"/>
      <c r="AH347" s="507"/>
      <c r="AI347" s="507"/>
      <c r="AJ347" s="507"/>
      <c r="AK347" s="507"/>
      <c r="AL347" s="507"/>
      <c r="AM347" s="507"/>
      <c r="AN347" s="507"/>
      <c r="AO347" s="507"/>
      <c r="AP347" s="507"/>
      <c r="AQ347" s="563"/>
      <c r="AR347" s="563"/>
      <c r="AS347" s="507"/>
      <c r="AT347" s="507"/>
      <c r="AU347" s="507"/>
      <c r="AV347" s="507"/>
      <c r="AW347" s="507"/>
      <c r="AX347" s="507"/>
      <c r="AY347" s="507"/>
      <c r="AZ347" s="507"/>
      <c r="BA347" s="507"/>
      <c r="BB347" s="507"/>
      <c r="BC347" s="507"/>
      <c r="BD347" s="507"/>
      <c r="BE347" s="507"/>
      <c r="BF347" s="507"/>
      <c r="BG347" s="507"/>
      <c r="BH347" s="507"/>
      <c r="BI347" s="507"/>
      <c r="BJ347" s="507"/>
      <c r="BK347" s="507"/>
      <c r="BL347" s="507"/>
      <c r="BM347" s="507"/>
    </row>
    <row r="348" spans="1:65" ht="27" customHeight="1" x14ac:dyDescent="0.2">
      <c r="A348" s="564"/>
      <c r="B348" s="507"/>
      <c r="C348" s="507"/>
      <c r="D348" s="507"/>
      <c r="E348" s="507"/>
      <c r="F348" s="507"/>
      <c r="G348" s="507"/>
      <c r="H348" s="506"/>
      <c r="I348" s="506"/>
      <c r="J348" s="506"/>
      <c r="K348" s="506"/>
      <c r="L348" s="506"/>
      <c r="M348" s="506"/>
      <c r="N348" s="506"/>
      <c r="O348" s="506"/>
      <c r="P348" s="557"/>
      <c r="Q348" s="506"/>
      <c r="R348" s="741"/>
      <c r="S348" s="506"/>
      <c r="T348" s="742"/>
      <c r="U348" s="506"/>
      <c r="V348" s="743"/>
      <c r="W348" s="506"/>
      <c r="X348" s="742"/>
      <c r="Y348" s="557"/>
      <c r="Z348" s="556"/>
      <c r="AA348" s="507"/>
      <c r="AB348" s="507"/>
      <c r="AC348" s="507"/>
      <c r="AD348" s="507"/>
      <c r="AE348" s="507"/>
      <c r="AF348" s="507"/>
      <c r="AG348" s="507"/>
      <c r="AH348" s="507"/>
      <c r="AI348" s="507"/>
      <c r="AJ348" s="507"/>
      <c r="AK348" s="507"/>
      <c r="AL348" s="507"/>
      <c r="AM348" s="507"/>
      <c r="AN348" s="507"/>
      <c r="AO348" s="507"/>
      <c r="AP348" s="507"/>
      <c r="AQ348" s="563"/>
      <c r="AR348" s="563"/>
      <c r="AS348" s="507"/>
      <c r="AT348" s="507"/>
      <c r="AU348" s="507"/>
      <c r="AV348" s="507"/>
      <c r="AW348" s="507"/>
      <c r="AX348" s="507"/>
      <c r="AY348" s="507"/>
      <c r="AZ348" s="507"/>
      <c r="BA348" s="507"/>
      <c r="BB348" s="507"/>
      <c r="BC348" s="507"/>
      <c r="BD348" s="507"/>
      <c r="BE348" s="507"/>
      <c r="BF348" s="507"/>
      <c r="BG348" s="507"/>
      <c r="BH348" s="507"/>
      <c r="BI348" s="507"/>
      <c r="BJ348" s="507"/>
      <c r="BK348" s="507"/>
      <c r="BL348" s="507"/>
      <c r="BM348" s="507"/>
    </row>
    <row r="349" spans="1:65" ht="27" customHeight="1" x14ac:dyDescent="0.2">
      <c r="A349" s="564"/>
      <c r="B349" s="507"/>
      <c r="C349" s="507"/>
      <c r="D349" s="507"/>
      <c r="E349" s="507"/>
      <c r="F349" s="507"/>
      <c r="G349" s="507"/>
      <c r="H349" s="506"/>
      <c r="I349" s="506"/>
      <c r="J349" s="506"/>
      <c r="K349" s="506"/>
      <c r="L349" s="506"/>
      <c r="M349" s="506"/>
      <c r="N349" s="506"/>
      <c r="O349" s="506"/>
      <c r="P349" s="557"/>
      <c r="Q349" s="506"/>
      <c r="R349" s="741"/>
      <c r="S349" s="506"/>
      <c r="T349" s="742"/>
      <c r="U349" s="506"/>
      <c r="V349" s="743"/>
      <c r="W349" s="506"/>
      <c r="X349" s="742"/>
      <c r="Y349" s="557"/>
      <c r="Z349" s="556"/>
      <c r="AA349" s="507"/>
      <c r="AB349" s="507"/>
      <c r="AC349" s="507"/>
      <c r="AD349" s="507"/>
      <c r="AE349" s="507"/>
      <c r="AF349" s="507"/>
      <c r="AG349" s="507"/>
      <c r="AH349" s="507"/>
      <c r="AI349" s="507"/>
      <c r="AJ349" s="507"/>
      <c r="AK349" s="507"/>
      <c r="AL349" s="507"/>
      <c r="AM349" s="507"/>
      <c r="AN349" s="507"/>
      <c r="AO349" s="507"/>
      <c r="AP349" s="507"/>
      <c r="AQ349" s="563"/>
      <c r="AR349" s="563"/>
      <c r="AS349" s="507"/>
      <c r="AT349" s="507"/>
      <c r="AU349" s="507"/>
      <c r="AV349" s="507"/>
      <c r="AW349" s="507"/>
      <c r="AX349" s="507"/>
      <c r="AY349" s="507"/>
      <c r="AZ349" s="507"/>
      <c r="BA349" s="507"/>
      <c r="BB349" s="507"/>
      <c r="BC349" s="507"/>
      <c r="BD349" s="507"/>
      <c r="BE349" s="507"/>
      <c r="BF349" s="507"/>
      <c r="BG349" s="507"/>
      <c r="BH349" s="507"/>
      <c r="BI349" s="507"/>
      <c r="BJ349" s="507"/>
      <c r="BK349" s="507"/>
      <c r="BL349" s="507"/>
      <c r="BM349" s="507"/>
    </row>
    <row r="350" spans="1:65" ht="27" customHeight="1" x14ac:dyDescent="0.2">
      <c r="A350" s="564"/>
      <c r="B350" s="507"/>
      <c r="C350" s="507"/>
      <c r="D350" s="507"/>
      <c r="E350" s="507"/>
      <c r="F350" s="507"/>
      <c r="G350" s="507"/>
      <c r="H350" s="506"/>
      <c r="I350" s="506"/>
      <c r="J350" s="506"/>
      <c r="K350" s="506"/>
      <c r="L350" s="506"/>
      <c r="M350" s="506"/>
      <c r="N350" s="506"/>
      <c r="O350" s="506"/>
      <c r="P350" s="557"/>
      <c r="Q350" s="506"/>
      <c r="R350" s="741"/>
      <c r="S350" s="506"/>
      <c r="T350" s="742"/>
      <c r="U350" s="506"/>
      <c r="V350" s="743"/>
      <c r="W350" s="506"/>
      <c r="X350" s="742"/>
      <c r="Y350" s="557"/>
      <c r="Z350" s="556"/>
      <c r="AA350" s="507"/>
      <c r="AB350" s="507"/>
      <c r="AC350" s="507"/>
      <c r="AD350" s="507"/>
      <c r="AE350" s="507"/>
      <c r="AF350" s="507"/>
      <c r="AG350" s="507"/>
      <c r="AH350" s="507"/>
      <c r="AI350" s="507"/>
      <c r="AJ350" s="507"/>
      <c r="AK350" s="507"/>
      <c r="AL350" s="507"/>
      <c r="AM350" s="507"/>
      <c r="AN350" s="507"/>
      <c r="AO350" s="507"/>
      <c r="AP350" s="507"/>
      <c r="AQ350" s="563"/>
      <c r="AR350" s="563"/>
      <c r="AS350" s="507"/>
      <c r="AT350" s="507"/>
      <c r="AU350" s="507"/>
      <c r="AV350" s="507"/>
      <c r="AW350" s="507"/>
      <c r="AX350" s="507"/>
      <c r="AY350" s="507"/>
      <c r="AZ350" s="507"/>
      <c r="BA350" s="507"/>
      <c r="BB350" s="507"/>
      <c r="BC350" s="507"/>
      <c r="BD350" s="507"/>
      <c r="BE350" s="507"/>
      <c r="BF350" s="507"/>
      <c r="BG350" s="507"/>
      <c r="BH350" s="507"/>
      <c r="BI350" s="507"/>
      <c r="BJ350" s="507"/>
      <c r="BK350" s="507"/>
      <c r="BL350" s="507"/>
      <c r="BM350" s="507"/>
    </row>
    <row r="351" spans="1:65" ht="27" customHeight="1" x14ac:dyDescent="0.2">
      <c r="A351" s="564"/>
      <c r="B351" s="507"/>
      <c r="C351" s="507"/>
      <c r="D351" s="507"/>
      <c r="E351" s="507"/>
      <c r="F351" s="507"/>
      <c r="G351" s="507"/>
      <c r="H351" s="506"/>
      <c r="I351" s="506"/>
      <c r="J351" s="506"/>
      <c r="K351" s="506"/>
      <c r="L351" s="506"/>
      <c r="M351" s="506"/>
      <c r="N351" s="506"/>
      <c r="O351" s="506"/>
      <c r="P351" s="557"/>
      <c r="Q351" s="506"/>
      <c r="R351" s="741"/>
      <c r="S351" s="506"/>
      <c r="T351" s="742"/>
      <c r="U351" s="506"/>
      <c r="V351" s="743"/>
      <c r="W351" s="506"/>
      <c r="X351" s="742"/>
      <c r="Y351" s="557"/>
      <c r="Z351" s="556"/>
      <c r="AA351" s="507"/>
      <c r="AB351" s="507"/>
      <c r="AC351" s="507"/>
      <c r="AD351" s="507"/>
      <c r="AE351" s="507"/>
      <c r="AF351" s="507"/>
      <c r="AG351" s="507"/>
      <c r="AH351" s="507"/>
      <c r="AI351" s="507"/>
      <c r="AJ351" s="507"/>
      <c r="AK351" s="507"/>
      <c r="AL351" s="507"/>
      <c r="AM351" s="507"/>
      <c r="AN351" s="507"/>
      <c r="AO351" s="507"/>
      <c r="AP351" s="507"/>
      <c r="AQ351" s="563"/>
      <c r="AR351" s="563"/>
      <c r="AS351" s="507"/>
      <c r="AT351" s="507"/>
      <c r="AU351" s="507"/>
      <c r="AV351" s="507"/>
      <c r="AW351" s="507"/>
      <c r="AX351" s="507"/>
      <c r="AY351" s="507"/>
      <c r="AZ351" s="507"/>
      <c r="BA351" s="507"/>
      <c r="BB351" s="507"/>
      <c r="BC351" s="507"/>
      <c r="BD351" s="507"/>
      <c r="BE351" s="507"/>
      <c r="BF351" s="507"/>
      <c r="BG351" s="507"/>
      <c r="BH351" s="507"/>
      <c r="BI351" s="507"/>
      <c r="BJ351" s="507"/>
      <c r="BK351" s="507"/>
      <c r="BL351" s="507"/>
      <c r="BM351" s="507"/>
    </row>
    <row r="352" spans="1:65" ht="27" customHeight="1" x14ac:dyDescent="0.2">
      <c r="A352" s="564"/>
      <c r="B352" s="507"/>
      <c r="C352" s="507"/>
      <c r="D352" s="507"/>
      <c r="E352" s="507"/>
      <c r="F352" s="507"/>
      <c r="G352" s="507"/>
      <c r="H352" s="506"/>
      <c r="I352" s="506"/>
      <c r="J352" s="506"/>
      <c r="K352" s="506"/>
      <c r="L352" s="506"/>
      <c r="M352" s="506"/>
      <c r="N352" s="506"/>
      <c r="O352" s="506"/>
      <c r="P352" s="557"/>
      <c r="Q352" s="506"/>
      <c r="R352" s="741"/>
      <c r="S352" s="506"/>
      <c r="T352" s="742"/>
      <c r="U352" s="506"/>
      <c r="V352" s="743"/>
      <c r="W352" s="506"/>
      <c r="X352" s="742"/>
      <c r="Y352" s="557"/>
      <c r="Z352" s="556"/>
      <c r="AA352" s="507"/>
      <c r="AB352" s="507"/>
      <c r="AC352" s="507"/>
      <c r="AD352" s="507"/>
      <c r="AE352" s="507"/>
      <c r="AF352" s="507"/>
      <c r="AG352" s="507"/>
      <c r="AH352" s="507"/>
      <c r="AI352" s="507"/>
      <c r="AJ352" s="507"/>
      <c r="AK352" s="507"/>
      <c r="AL352" s="507"/>
      <c r="AM352" s="507"/>
      <c r="AN352" s="507"/>
      <c r="AO352" s="507"/>
      <c r="AP352" s="507"/>
      <c r="AQ352" s="563"/>
      <c r="AR352" s="563"/>
      <c r="AS352" s="507"/>
      <c r="AT352" s="507"/>
      <c r="AU352" s="507"/>
      <c r="AV352" s="507"/>
      <c r="AW352" s="507"/>
      <c r="AX352" s="507"/>
      <c r="AY352" s="507"/>
      <c r="AZ352" s="507"/>
      <c r="BA352" s="507"/>
      <c r="BB352" s="507"/>
      <c r="BC352" s="507"/>
      <c r="BD352" s="507"/>
      <c r="BE352" s="507"/>
      <c r="BF352" s="507"/>
      <c r="BG352" s="507"/>
      <c r="BH352" s="507"/>
      <c r="BI352" s="507"/>
      <c r="BJ352" s="507"/>
      <c r="BK352" s="507"/>
      <c r="BL352" s="507"/>
      <c r="BM352" s="507"/>
    </row>
    <row r="353" spans="1:65" ht="27" customHeight="1" x14ac:dyDescent="0.2">
      <c r="A353" s="564"/>
      <c r="B353" s="507"/>
      <c r="C353" s="507"/>
      <c r="D353" s="507"/>
      <c r="E353" s="507"/>
      <c r="F353" s="507"/>
      <c r="G353" s="507"/>
      <c r="H353" s="506"/>
      <c r="I353" s="506"/>
      <c r="J353" s="506"/>
      <c r="K353" s="506"/>
      <c r="L353" s="506"/>
      <c r="M353" s="506"/>
      <c r="N353" s="506"/>
      <c r="O353" s="506"/>
      <c r="P353" s="557"/>
      <c r="Q353" s="506"/>
      <c r="R353" s="741"/>
      <c r="S353" s="506"/>
      <c r="T353" s="742"/>
      <c r="U353" s="506"/>
      <c r="V353" s="743"/>
      <c r="W353" s="506"/>
      <c r="X353" s="742"/>
      <c r="Y353" s="557"/>
      <c r="Z353" s="556"/>
      <c r="AA353" s="507"/>
      <c r="AB353" s="507"/>
      <c r="AC353" s="507"/>
      <c r="AD353" s="507"/>
      <c r="AE353" s="507"/>
      <c r="AF353" s="507"/>
      <c r="AG353" s="507"/>
      <c r="AH353" s="507"/>
      <c r="AI353" s="507"/>
      <c r="AJ353" s="507"/>
      <c r="AK353" s="507"/>
      <c r="AL353" s="507"/>
      <c r="AM353" s="507"/>
      <c r="AN353" s="507"/>
      <c r="AO353" s="507"/>
      <c r="AP353" s="507"/>
      <c r="AQ353" s="563"/>
      <c r="AR353" s="563"/>
      <c r="AS353" s="507"/>
      <c r="AT353" s="507"/>
      <c r="AU353" s="507"/>
      <c r="AV353" s="507"/>
      <c r="AW353" s="507"/>
      <c r="AX353" s="507"/>
      <c r="AY353" s="507"/>
      <c r="AZ353" s="507"/>
      <c r="BA353" s="507"/>
      <c r="BB353" s="507"/>
      <c r="BC353" s="507"/>
      <c r="BD353" s="507"/>
      <c r="BE353" s="507"/>
      <c r="BF353" s="507"/>
      <c r="BG353" s="507"/>
      <c r="BH353" s="507"/>
      <c r="BI353" s="507"/>
      <c r="BJ353" s="507"/>
      <c r="BK353" s="507"/>
      <c r="BL353" s="507"/>
      <c r="BM353" s="507"/>
    </row>
    <row r="354" spans="1:65" ht="27" customHeight="1" x14ac:dyDescent="0.2">
      <c r="A354" s="564"/>
      <c r="B354" s="507"/>
      <c r="C354" s="507"/>
      <c r="D354" s="507"/>
      <c r="E354" s="507"/>
      <c r="F354" s="507"/>
      <c r="G354" s="507"/>
      <c r="H354" s="506"/>
      <c r="I354" s="506"/>
      <c r="J354" s="506"/>
      <c r="K354" s="506"/>
      <c r="L354" s="506"/>
      <c r="M354" s="506"/>
      <c r="N354" s="506"/>
      <c r="O354" s="506"/>
      <c r="P354" s="557"/>
      <c r="Q354" s="506"/>
      <c r="R354" s="741"/>
      <c r="S354" s="506"/>
      <c r="T354" s="742"/>
      <c r="U354" s="506"/>
      <c r="V354" s="743"/>
      <c r="W354" s="506"/>
      <c r="X354" s="742"/>
      <c r="Y354" s="557"/>
      <c r="Z354" s="556"/>
      <c r="AA354" s="507"/>
      <c r="AB354" s="507"/>
      <c r="AC354" s="507"/>
      <c r="AD354" s="507"/>
      <c r="AE354" s="507"/>
      <c r="AF354" s="507"/>
      <c r="AG354" s="507"/>
      <c r="AH354" s="507"/>
      <c r="AI354" s="507"/>
      <c r="AJ354" s="507"/>
      <c r="AK354" s="507"/>
      <c r="AL354" s="507"/>
      <c r="AM354" s="507"/>
      <c r="AN354" s="507"/>
      <c r="AO354" s="507"/>
      <c r="AP354" s="507"/>
      <c r="AQ354" s="563"/>
      <c r="AR354" s="563"/>
      <c r="AS354" s="507"/>
      <c r="AT354" s="507"/>
      <c r="AU354" s="507"/>
      <c r="AV354" s="507"/>
      <c r="AW354" s="507"/>
      <c r="AX354" s="507"/>
      <c r="AY354" s="507"/>
      <c r="AZ354" s="507"/>
      <c r="BA354" s="507"/>
      <c r="BB354" s="507"/>
      <c r="BC354" s="507"/>
      <c r="BD354" s="507"/>
      <c r="BE354" s="507"/>
      <c r="BF354" s="507"/>
      <c r="BG354" s="507"/>
      <c r="BH354" s="507"/>
      <c r="BI354" s="507"/>
      <c r="BJ354" s="507"/>
      <c r="BK354" s="507"/>
      <c r="BL354" s="507"/>
      <c r="BM354" s="507"/>
    </row>
    <row r="355" spans="1:65" ht="27" customHeight="1" x14ac:dyDescent="0.2">
      <c r="A355" s="564"/>
      <c r="B355" s="507"/>
      <c r="C355" s="507"/>
      <c r="D355" s="507"/>
      <c r="E355" s="507"/>
      <c r="F355" s="507"/>
      <c r="G355" s="507"/>
      <c r="H355" s="506"/>
      <c r="I355" s="506"/>
      <c r="J355" s="506"/>
      <c r="K355" s="506"/>
      <c r="L355" s="506"/>
      <c r="M355" s="506"/>
      <c r="N355" s="506"/>
      <c r="O355" s="506"/>
      <c r="P355" s="557"/>
      <c r="Q355" s="506"/>
      <c r="R355" s="741"/>
      <c r="S355" s="506"/>
      <c r="T355" s="742"/>
      <c r="U355" s="506"/>
      <c r="V355" s="743"/>
      <c r="W355" s="506"/>
      <c r="X355" s="742"/>
      <c r="Y355" s="557"/>
      <c r="Z355" s="556"/>
      <c r="AA355" s="507"/>
      <c r="AB355" s="507"/>
      <c r="AC355" s="507"/>
      <c r="AD355" s="507"/>
      <c r="AE355" s="507"/>
      <c r="AF355" s="507"/>
      <c r="AG355" s="507"/>
      <c r="AH355" s="507"/>
      <c r="AI355" s="507"/>
      <c r="AJ355" s="507"/>
      <c r="AK355" s="507"/>
      <c r="AL355" s="507"/>
      <c r="AM355" s="507"/>
      <c r="AN355" s="507"/>
      <c r="AO355" s="507"/>
      <c r="AP355" s="507"/>
      <c r="AQ355" s="563"/>
      <c r="AR355" s="563"/>
      <c r="AS355" s="507"/>
      <c r="AT355" s="507"/>
      <c r="AU355" s="507"/>
      <c r="AV355" s="507"/>
      <c r="AW355" s="507"/>
      <c r="AX355" s="507"/>
      <c r="AY355" s="507"/>
      <c r="AZ355" s="507"/>
      <c r="BA355" s="507"/>
      <c r="BB355" s="507"/>
      <c r="BC355" s="507"/>
      <c r="BD355" s="507"/>
      <c r="BE355" s="507"/>
      <c r="BF355" s="507"/>
      <c r="BG355" s="507"/>
      <c r="BH355" s="507"/>
      <c r="BI355" s="507"/>
      <c r="BJ355" s="507"/>
      <c r="BK355" s="507"/>
      <c r="BL355" s="507"/>
      <c r="BM355" s="507"/>
    </row>
    <row r="356" spans="1:65" ht="27" customHeight="1" x14ac:dyDescent="0.2">
      <c r="A356" s="564"/>
      <c r="B356" s="507"/>
      <c r="C356" s="507"/>
      <c r="D356" s="507"/>
      <c r="E356" s="507"/>
      <c r="F356" s="507"/>
      <c r="G356" s="507"/>
      <c r="H356" s="506"/>
      <c r="I356" s="506"/>
      <c r="J356" s="506"/>
      <c r="K356" s="506"/>
      <c r="L356" s="506"/>
      <c r="M356" s="506"/>
      <c r="N356" s="506"/>
      <c r="O356" s="506"/>
      <c r="P356" s="557"/>
      <c r="Q356" s="506"/>
      <c r="R356" s="741"/>
      <c r="S356" s="506"/>
      <c r="T356" s="742"/>
      <c r="U356" s="506"/>
      <c r="V356" s="743"/>
      <c r="W356" s="506"/>
      <c r="X356" s="742"/>
      <c r="Y356" s="557"/>
      <c r="Z356" s="556"/>
      <c r="AA356" s="507"/>
      <c r="AB356" s="507"/>
      <c r="AC356" s="507"/>
      <c r="AD356" s="507"/>
      <c r="AE356" s="507"/>
      <c r="AF356" s="507"/>
      <c r="AG356" s="507"/>
      <c r="AH356" s="507"/>
      <c r="AI356" s="507"/>
      <c r="AJ356" s="507"/>
      <c r="AK356" s="507"/>
      <c r="AL356" s="507"/>
      <c r="AM356" s="507"/>
      <c r="AN356" s="507"/>
      <c r="AO356" s="507"/>
      <c r="AP356" s="507"/>
      <c r="AQ356" s="563"/>
      <c r="AR356" s="563"/>
      <c r="AS356" s="507"/>
      <c r="AT356" s="507"/>
      <c r="AU356" s="507"/>
      <c r="AV356" s="507"/>
      <c r="AW356" s="507"/>
      <c r="AX356" s="507"/>
      <c r="AY356" s="507"/>
      <c r="AZ356" s="507"/>
      <c r="BA356" s="507"/>
      <c r="BB356" s="507"/>
      <c r="BC356" s="507"/>
      <c r="BD356" s="507"/>
      <c r="BE356" s="507"/>
      <c r="BF356" s="507"/>
      <c r="BG356" s="507"/>
      <c r="BH356" s="507"/>
      <c r="BI356" s="507"/>
      <c r="BJ356" s="507"/>
      <c r="BK356" s="507"/>
      <c r="BL356" s="507"/>
      <c r="BM356" s="507"/>
    </row>
    <row r="357" spans="1:65" ht="27" customHeight="1" x14ac:dyDescent="0.2">
      <c r="A357" s="564"/>
      <c r="B357" s="507"/>
      <c r="C357" s="507"/>
      <c r="D357" s="507"/>
      <c r="E357" s="507"/>
      <c r="F357" s="507"/>
      <c r="G357" s="507"/>
      <c r="H357" s="506"/>
      <c r="I357" s="506"/>
      <c r="J357" s="506"/>
      <c r="K357" s="506"/>
      <c r="L357" s="506"/>
      <c r="M357" s="506"/>
      <c r="N357" s="506"/>
      <c r="O357" s="506"/>
      <c r="P357" s="557"/>
      <c r="Q357" s="506"/>
      <c r="R357" s="741"/>
      <c r="S357" s="506"/>
      <c r="T357" s="742"/>
      <c r="U357" s="506"/>
      <c r="V357" s="743"/>
      <c r="W357" s="506"/>
      <c r="X357" s="742"/>
      <c r="Y357" s="557"/>
      <c r="Z357" s="556"/>
      <c r="AA357" s="507"/>
      <c r="AB357" s="507"/>
      <c r="AC357" s="507"/>
      <c r="AD357" s="507"/>
      <c r="AE357" s="507"/>
      <c r="AF357" s="507"/>
      <c r="AG357" s="507"/>
      <c r="AH357" s="507"/>
      <c r="AI357" s="507"/>
      <c r="AJ357" s="507"/>
      <c r="AK357" s="507"/>
      <c r="AL357" s="507"/>
      <c r="AM357" s="507"/>
      <c r="AN357" s="507"/>
      <c r="AO357" s="507"/>
      <c r="AP357" s="507"/>
      <c r="AQ357" s="563"/>
      <c r="AR357" s="563"/>
      <c r="AS357" s="507"/>
      <c r="AT357" s="507"/>
      <c r="AU357" s="507"/>
      <c r="AV357" s="507"/>
      <c r="AW357" s="507"/>
      <c r="AX357" s="507"/>
      <c r="AY357" s="507"/>
      <c r="AZ357" s="507"/>
      <c r="BA357" s="507"/>
      <c r="BB357" s="507"/>
      <c r="BC357" s="507"/>
      <c r="BD357" s="507"/>
      <c r="BE357" s="507"/>
      <c r="BF357" s="507"/>
      <c r="BG357" s="507"/>
      <c r="BH357" s="507"/>
      <c r="BI357" s="507"/>
      <c r="BJ357" s="507"/>
      <c r="BK357" s="507"/>
      <c r="BL357" s="507"/>
      <c r="BM357" s="507"/>
    </row>
    <row r="358" spans="1:65" ht="27" customHeight="1" x14ac:dyDescent="0.2">
      <c r="A358" s="564"/>
      <c r="B358" s="507"/>
      <c r="C358" s="507"/>
      <c r="D358" s="507"/>
      <c r="E358" s="507"/>
      <c r="F358" s="507"/>
      <c r="G358" s="507"/>
      <c r="H358" s="506"/>
      <c r="I358" s="506"/>
      <c r="J358" s="506"/>
      <c r="K358" s="506"/>
      <c r="L358" s="506"/>
      <c r="M358" s="506"/>
      <c r="N358" s="506"/>
      <c r="O358" s="506"/>
      <c r="P358" s="557"/>
      <c r="Q358" s="506"/>
      <c r="R358" s="741"/>
      <c r="S358" s="506"/>
      <c r="T358" s="742"/>
      <c r="U358" s="506"/>
      <c r="V358" s="743"/>
      <c r="W358" s="506"/>
      <c r="X358" s="742"/>
      <c r="Y358" s="557"/>
      <c r="Z358" s="556"/>
      <c r="AA358" s="507"/>
      <c r="AB358" s="507"/>
      <c r="AC358" s="507"/>
      <c r="AD358" s="507"/>
      <c r="AE358" s="507"/>
      <c r="AF358" s="507"/>
      <c r="AG358" s="507"/>
      <c r="AH358" s="507"/>
      <c r="AI358" s="507"/>
      <c r="AJ358" s="507"/>
      <c r="AK358" s="507"/>
      <c r="AL358" s="507"/>
      <c r="AM358" s="507"/>
      <c r="AN358" s="507"/>
      <c r="AO358" s="507"/>
      <c r="AP358" s="507"/>
      <c r="AQ358" s="563"/>
      <c r="AR358" s="563"/>
      <c r="AS358" s="507"/>
      <c r="AT358" s="507"/>
      <c r="AU358" s="507"/>
      <c r="AV358" s="507"/>
      <c r="AW358" s="507"/>
      <c r="AX358" s="507"/>
      <c r="AY358" s="507"/>
      <c r="AZ358" s="507"/>
      <c r="BA358" s="507"/>
      <c r="BB358" s="507"/>
      <c r="BC358" s="507"/>
      <c r="BD358" s="507"/>
      <c r="BE358" s="507"/>
      <c r="BF358" s="507"/>
      <c r="BG358" s="507"/>
      <c r="BH358" s="507"/>
      <c r="BI358" s="507"/>
      <c r="BJ358" s="507"/>
      <c r="BK358" s="507"/>
      <c r="BL358" s="507"/>
      <c r="BM358" s="507"/>
    </row>
    <row r="359" spans="1:65" ht="27" customHeight="1" x14ac:dyDescent="0.2">
      <c r="A359" s="564"/>
      <c r="B359" s="507"/>
      <c r="C359" s="507"/>
      <c r="D359" s="507"/>
      <c r="E359" s="507"/>
      <c r="F359" s="507"/>
      <c r="G359" s="507"/>
      <c r="H359" s="506"/>
      <c r="I359" s="506"/>
      <c r="J359" s="506"/>
      <c r="K359" s="506"/>
      <c r="L359" s="506"/>
      <c r="M359" s="506"/>
      <c r="N359" s="506"/>
      <c r="O359" s="506"/>
      <c r="P359" s="557"/>
      <c r="Q359" s="506"/>
      <c r="R359" s="741"/>
      <c r="S359" s="506"/>
      <c r="T359" s="742"/>
      <c r="U359" s="506"/>
      <c r="V359" s="743"/>
      <c r="W359" s="506"/>
      <c r="X359" s="742"/>
      <c r="Y359" s="557"/>
      <c r="Z359" s="556"/>
      <c r="AA359" s="507"/>
      <c r="AB359" s="507"/>
      <c r="AC359" s="507"/>
      <c r="AD359" s="507"/>
      <c r="AE359" s="507"/>
      <c r="AF359" s="507"/>
      <c r="AG359" s="507"/>
      <c r="AH359" s="507"/>
      <c r="AI359" s="507"/>
      <c r="AJ359" s="507"/>
      <c r="AK359" s="507"/>
      <c r="AL359" s="507"/>
      <c r="AM359" s="507"/>
      <c r="AN359" s="507"/>
      <c r="AO359" s="507"/>
      <c r="AP359" s="507"/>
      <c r="AQ359" s="563"/>
      <c r="AR359" s="563"/>
      <c r="AS359" s="507"/>
      <c r="AT359" s="507"/>
      <c r="AU359" s="507"/>
      <c r="AV359" s="507"/>
      <c r="AW359" s="507"/>
      <c r="AX359" s="507"/>
      <c r="AY359" s="507"/>
      <c r="AZ359" s="507"/>
      <c r="BA359" s="507"/>
      <c r="BB359" s="507"/>
      <c r="BC359" s="507"/>
      <c r="BD359" s="507"/>
      <c r="BE359" s="507"/>
      <c r="BF359" s="507"/>
      <c r="BG359" s="507"/>
      <c r="BH359" s="507"/>
      <c r="BI359" s="507"/>
      <c r="BJ359" s="507"/>
      <c r="BK359" s="507"/>
      <c r="BL359" s="507"/>
      <c r="BM359" s="507"/>
    </row>
    <row r="360" spans="1:65" ht="27" customHeight="1" x14ac:dyDescent="0.2">
      <c r="A360" s="564"/>
      <c r="B360" s="507"/>
      <c r="C360" s="507"/>
      <c r="D360" s="507"/>
      <c r="E360" s="507"/>
      <c r="F360" s="507"/>
      <c r="G360" s="507"/>
      <c r="H360" s="506"/>
      <c r="I360" s="506"/>
      <c r="J360" s="506"/>
      <c r="K360" s="506"/>
      <c r="L360" s="506"/>
      <c r="M360" s="506"/>
      <c r="N360" s="506"/>
      <c r="O360" s="506"/>
      <c r="P360" s="557"/>
      <c r="Q360" s="506"/>
      <c r="R360" s="741"/>
      <c r="S360" s="506"/>
      <c r="T360" s="742"/>
      <c r="U360" s="506"/>
      <c r="V360" s="743"/>
      <c r="W360" s="506"/>
      <c r="X360" s="742"/>
      <c r="Y360" s="557"/>
      <c r="Z360" s="556"/>
      <c r="AA360" s="507"/>
      <c r="AB360" s="507"/>
      <c r="AC360" s="507"/>
      <c r="AD360" s="507"/>
      <c r="AE360" s="507"/>
      <c r="AF360" s="507"/>
      <c r="AG360" s="507"/>
      <c r="AH360" s="507"/>
      <c r="AI360" s="507"/>
      <c r="AJ360" s="507"/>
      <c r="AK360" s="507"/>
      <c r="AL360" s="507"/>
      <c r="AM360" s="507"/>
      <c r="AN360" s="507"/>
      <c r="AO360" s="507"/>
      <c r="AP360" s="507"/>
      <c r="AQ360" s="563"/>
      <c r="AR360" s="563"/>
      <c r="AS360" s="507"/>
      <c r="AT360" s="507"/>
      <c r="AU360" s="507"/>
      <c r="AV360" s="507"/>
      <c r="AW360" s="507"/>
      <c r="AX360" s="507"/>
      <c r="AY360" s="507"/>
      <c r="AZ360" s="507"/>
      <c r="BA360" s="507"/>
      <c r="BB360" s="507"/>
      <c r="BC360" s="507"/>
      <c r="BD360" s="507"/>
      <c r="BE360" s="507"/>
      <c r="BF360" s="507"/>
      <c r="BG360" s="507"/>
      <c r="BH360" s="507"/>
      <c r="BI360" s="507"/>
      <c r="BJ360" s="507"/>
      <c r="BK360" s="507"/>
      <c r="BL360" s="507"/>
      <c r="BM360" s="507"/>
    </row>
    <row r="361" spans="1:65" ht="27" customHeight="1" x14ac:dyDescent="0.2">
      <c r="A361" s="564"/>
      <c r="B361" s="507"/>
      <c r="C361" s="507"/>
      <c r="D361" s="507"/>
      <c r="E361" s="507"/>
      <c r="F361" s="507"/>
      <c r="G361" s="507"/>
      <c r="H361" s="506"/>
      <c r="I361" s="506"/>
      <c r="J361" s="506"/>
      <c r="K361" s="506"/>
      <c r="L361" s="506"/>
      <c r="M361" s="506"/>
      <c r="N361" s="506"/>
      <c r="O361" s="506"/>
      <c r="P361" s="557"/>
      <c r="Q361" s="506"/>
      <c r="R361" s="741"/>
      <c r="S361" s="506"/>
      <c r="T361" s="742"/>
      <c r="U361" s="506"/>
      <c r="V361" s="743"/>
      <c r="W361" s="506"/>
      <c r="X361" s="742"/>
      <c r="Y361" s="557"/>
      <c r="Z361" s="556"/>
      <c r="AA361" s="507"/>
      <c r="AB361" s="507"/>
      <c r="AC361" s="507"/>
      <c r="AD361" s="507"/>
      <c r="AE361" s="507"/>
      <c r="AF361" s="507"/>
      <c r="AG361" s="507"/>
      <c r="AH361" s="507"/>
      <c r="AI361" s="507"/>
      <c r="AJ361" s="507"/>
      <c r="AK361" s="507"/>
      <c r="AL361" s="507"/>
      <c r="AM361" s="507"/>
      <c r="AN361" s="507"/>
      <c r="AO361" s="507"/>
      <c r="AP361" s="507"/>
      <c r="AQ361" s="563"/>
      <c r="AR361" s="563"/>
      <c r="AS361" s="507"/>
      <c r="AT361" s="507"/>
      <c r="AU361" s="507"/>
      <c r="AV361" s="507"/>
      <c r="AW361" s="507"/>
      <c r="AX361" s="507"/>
      <c r="AY361" s="507"/>
      <c r="AZ361" s="507"/>
      <c r="BA361" s="507"/>
      <c r="BB361" s="507"/>
      <c r="BC361" s="507"/>
      <c r="BD361" s="507"/>
      <c r="BE361" s="507"/>
      <c r="BF361" s="507"/>
      <c r="BG361" s="507"/>
      <c r="BH361" s="507"/>
      <c r="BI361" s="507"/>
      <c r="BJ361" s="507"/>
      <c r="BK361" s="507"/>
      <c r="BL361" s="507"/>
      <c r="BM361" s="507"/>
    </row>
    <row r="362" spans="1:65" ht="27" customHeight="1" x14ac:dyDescent="0.2">
      <c r="A362" s="564"/>
      <c r="B362" s="507"/>
      <c r="C362" s="507"/>
      <c r="D362" s="507"/>
      <c r="E362" s="507"/>
      <c r="F362" s="507"/>
      <c r="G362" s="507"/>
      <c r="H362" s="506"/>
      <c r="I362" s="506"/>
      <c r="J362" s="506"/>
      <c r="K362" s="506"/>
      <c r="L362" s="506"/>
      <c r="M362" s="506"/>
      <c r="N362" s="506"/>
      <c r="O362" s="506"/>
      <c r="P362" s="557"/>
      <c r="Q362" s="506"/>
      <c r="R362" s="741"/>
      <c r="S362" s="506"/>
      <c r="T362" s="742"/>
      <c r="U362" s="506"/>
      <c r="V362" s="743"/>
      <c r="W362" s="506"/>
      <c r="X362" s="742"/>
      <c r="Y362" s="557"/>
      <c r="Z362" s="556"/>
      <c r="AA362" s="507"/>
      <c r="AB362" s="507"/>
      <c r="AC362" s="507"/>
      <c r="AD362" s="507"/>
      <c r="AE362" s="507"/>
      <c r="AF362" s="507"/>
      <c r="AG362" s="507"/>
      <c r="AH362" s="507"/>
      <c r="AI362" s="507"/>
      <c r="AJ362" s="507"/>
      <c r="AK362" s="507"/>
      <c r="AL362" s="507"/>
      <c r="AM362" s="507"/>
      <c r="AN362" s="507"/>
      <c r="AO362" s="507"/>
      <c r="AP362" s="507"/>
      <c r="AQ362" s="563"/>
      <c r="AR362" s="563"/>
      <c r="AS362" s="507"/>
      <c r="AT362" s="507"/>
      <c r="AU362" s="507"/>
      <c r="AV362" s="507"/>
      <c r="AW362" s="507"/>
      <c r="AX362" s="507"/>
      <c r="AY362" s="507"/>
      <c r="AZ362" s="507"/>
      <c r="BA362" s="507"/>
      <c r="BB362" s="507"/>
      <c r="BC362" s="507"/>
      <c r="BD362" s="507"/>
      <c r="BE362" s="507"/>
      <c r="BF362" s="507"/>
      <c r="BG362" s="507"/>
      <c r="BH362" s="507"/>
      <c r="BI362" s="507"/>
      <c r="BJ362" s="507"/>
      <c r="BK362" s="507"/>
      <c r="BL362" s="507"/>
      <c r="BM362" s="507"/>
    </row>
    <row r="363" spans="1:65" ht="27" customHeight="1" x14ac:dyDescent="0.2">
      <c r="A363" s="564"/>
      <c r="B363" s="507"/>
      <c r="C363" s="507"/>
      <c r="D363" s="507"/>
      <c r="E363" s="507"/>
      <c r="F363" s="507"/>
      <c r="G363" s="507"/>
      <c r="H363" s="506"/>
      <c r="I363" s="506"/>
      <c r="J363" s="506"/>
      <c r="K363" s="506"/>
      <c r="L363" s="506"/>
      <c r="M363" s="506"/>
      <c r="N363" s="506"/>
      <c r="O363" s="506"/>
      <c r="P363" s="557"/>
      <c r="Q363" s="506"/>
      <c r="R363" s="741"/>
      <c r="S363" s="506"/>
      <c r="T363" s="742"/>
      <c r="U363" s="506"/>
      <c r="V363" s="743"/>
      <c r="W363" s="506"/>
      <c r="X363" s="742"/>
      <c r="Y363" s="557"/>
      <c r="Z363" s="556"/>
      <c r="AA363" s="507"/>
      <c r="AB363" s="507"/>
      <c r="AC363" s="507"/>
      <c r="AD363" s="507"/>
      <c r="AE363" s="507"/>
      <c r="AF363" s="507"/>
      <c r="AG363" s="507"/>
      <c r="AH363" s="507"/>
      <c r="AI363" s="507"/>
      <c r="AJ363" s="507"/>
      <c r="AK363" s="507"/>
      <c r="AL363" s="507"/>
      <c r="AM363" s="507"/>
      <c r="AN363" s="507"/>
      <c r="AO363" s="507"/>
      <c r="AP363" s="507"/>
      <c r="AQ363" s="563"/>
      <c r="AR363" s="563"/>
      <c r="AS363" s="507"/>
      <c r="AT363" s="507"/>
      <c r="AU363" s="507"/>
      <c r="AV363" s="507"/>
      <c r="AW363" s="507"/>
      <c r="AX363" s="507"/>
      <c r="AY363" s="507"/>
      <c r="AZ363" s="507"/>
      <c r="BA363" s="507"/>
      <c r="BB363" s="507"/>
      <c r="BC363" s="507"/>
      <c r="BD363" s="507"/>
      <c r="BE363" s="507"/>
      <c r="BF363" s="507"/>
      <c r="BG363" s="507"/>
      <c r="BH363" s="507"/>
      <c r="BI363" s="507"/>
      <c r="BJ363" s="507"/>
      <c r="BK363" s="507"/>
      <c r="BL363" s="507"/>
      <c r="BM363" s="507"/>
    </row>
    <row r="364" spans="1:65" ht="27" customHeight="1" x14ac:dyDescent="0.2">
      <c r="A364" s="564"/>
      <c r="B364" s="507"/>
      <c r="C364" s="507"/>
      <c r="D364" s="507"/>
      <c r="E364" s="507"/>
      <c r="F364" s="507"/>
      <c r="G364" s="507"/>
      <c r="H364" s="506"/>
      <c r="I364" s="506"/>
      <c r="J364" s="506"/>
      <c r="K364" s="506"/>
      <c r="L364" s="506"/>
      <c r="M364" s="506"/>
      <c r="N364" s="506"/>
      <c r="O364" s="506"/>
      <c r="P364" s="557"/>
      <c r="Q364" s="506"/>
      <c r="R364" s="741"/>
      <c r="S364" s="506"/>
      <c r="T364" s="742"/>
      <c r="U364" s="506"/>
      <c r="V364" s="743"/>
      <c r="W364" s="506"/>
      <c r="X364" s="742"/>
      <c r="Y364" s="557"/>
      <c r="Z364" s="556"/>
      <c r="AA364" s="507"/>
      <c r="AB364" s="507"/>
      <c r="AC364" s="507"/>
      <c r="AD364" s="507"/>
      <c r="AE364" s="507"/>
      <c r="AF364" s="507"/>
      <c r="AG364" s="507"/>
      <c r="AH364" s="507"/>
      <c r="AI364" s="507"/>
      <c r="AJ364" s="507"/>
      <c r="AK364" s="507"/>
      <c r="AL364" s="507"/>
      <c r="AM364" s="507"/>
      <c r="AN364" s="507"/>
      <c r="AO364" s="507"/>
      <c r="AP364" s="507"/>
      <c r="AQ364" s="563"/>
      <c r="AR364" s="563"/>
      <c r="AS364" s="507"/>
      <c r="AT364" s="507"/>
      <c r="AU364" s="507"/>
      <c r="AV364" s="507"/>
      <c r="AW364" s="507"/>
      <c r="AX364" s="507"/>
      <c r="AY364" s="507"/>
      <c r="AZ364" s="507"/>
      <c r="BA364" s="507"/>
      <c r="BB364" s="507"/>
      <c r="BC364" s="507"/>
      <c r="BD364" s="507"/>
      <c r="BE364" s="507"/>
      <c r="BF364" s="507"/>
      <c r="BG364" s="507"/>
      <c r="BH364" s="507"/>
      <c r="BI364" s="507"/>
      <c r="BJ364" s="507"/>
      <c r="BK364" s="507"/>
      <c r="BL364" s="507"/>
      <c r="BM364" s="507"/>
    </row>
    <row r="365" spans="1:65" ht="27" customHeight="1" x14ac:dyDescent="0.2">
      <c r="A365" s="564"/>
      <c r="B365" s="507"/>
      <c r="C365" s="507"/>
      <c r="D365" s="507"/>
      <c r="E365" s="507"/>
      <c r="F365" s="507"/>
      <c r="G365" s="507"/>
      <c r="H365" s="506"/>
      <c r="I365" s="506"/>
      <c r="J365" s="506"/>
      <c r="K365" s="506"/>
      <c r="L365" s="506"/>
      <c r="M365" s="506"/>
      <c r="N365" s="506"/>
      <c r="O365" s="506"/>
      <c r="P365" s="557"/>
      <c r="Q365" s="506"/>
      <c r="R365" s="741"/>
      <c r="S365" s="506"/>
      <c r="T365" s="742"/>
      <c r="U365" s="506"/>
      <c r="V365" s="743"/>
      <c r="W365" s="506"/>
      <c r="X365" s="742"/>
      <c r="Y365" s="557"/>
      <c r="Z365" s="556"/>
      <c r="AA365" s="507"/>
      <c r="AB365" s="507"/>
      <c r="AC365" s="507"/>
      <c r="AD365" s="507"/>
      <c r="AE365" s="507"/>
      <c r="AF365" s="507"/>
      <c r="AG365" s="507"/>
      <c r="AH365" s="507"/>
      <c r="AI365" s="507"/>
      <c r="AJ365" s="507"/>
      <c r="AK365" s="507"/>
      <c r="AL365" s="507"/>
      <c r="AM365" s="507"/>
      <c r="AN365" s="507"/>
      <c r="AO365" s="507"/>
      <c r="AP365" s="507"/>
      <c r="AQ365" s="563"/>
      <c r="AR365" s="563"/>
      <c r="AS365" s="507"/>
      <c r="AT365" s="507"/>
      <c r="AU365" s="507"/>
      <c r="AV365" s="507"/>
      <c r="AW365" s="507"/>
      <c r="AX365" s="507"/>
      <c r="AY365" s="507"/>
      <c r="AZ365" s="507"/>
      <c r="BA365" s="507"/>
      <c r="BB365" s="507"/>
      <c r="BC365" s="507"/>
      <c r="BD365" s="507"/>
      <c r="BE365" s="507"/>
      <c r="BF365" s="507"/>
      <c r="BG365" s="507"/>
      <c r="BH365" s="507"/>
      <c r="BI365" s="507"/>
      <c r="BJ365" s="507"/>
      <c r="BK365" s="507"/>
      <c r="BL365" s="507"/>
      <c r="BM365" s="507"/>
    </row>
    <row r="366" spans="1:65" ht="27" customHeight="1" x14ac:dyDescent="0.2">
      <c r="A366" s="564"/>
      <c r="B366" s="507"/>
      <c r="C366" s="507"/>
      <c r="D366" s="507"/>
      <c r="E366" s="507"/>
      <c r="F366" s="507"/>
      <c r="G366" s="507"/>
      <c r="H366" s="506"/>
      <c r="I366" s="506"/>
      <c r="J366" s="506"/>
      <c r="K366" s="506"/>
      <c r="L366" s="506"/>
      <c r="M366" s="506"/>
      <c r="N366" s="506"/>
      <c r="O366" s="506"/>
      <c r="P366" s="557"/>
      <c r="Q366" s="506"/>
      <c r="R366" s="741"/>
      <c r="S366" s="506"/>
      <c r="T366" s="742"/>
      <c r="U366" s="506"/>
      <c r="V366" s="743"/>
      <c r="W366" s="506"/>
      <c r="X366" s="742"/>
      <c r="Y366" s="557"/>
      <c r="Z366" s="556"/>
      <c r="AA366" s="507"/>
      <c r="AB366" s="507"/>
      <c r="AC366" s="507"/>
      <c r="AD366" s="507"/>
      <c r="AE366" s="507"/>
      <c r="AF366" s="507"/>
      <c r="AG366" s="507"/>
      <c r="AH366" s="507"/>
      <c r="AI366" s="507"/>
      <c r="AJ366" s="507"/>
      <c r="AK366" s="507"/>
      <c r="AL366" s="507"/>
      <c r="AM366" s="507"/>
      <c r="AN366" s="507"/>
      <c r="AO366" s="507"/>
      <c r="AP366" s="507"/>
      <c r="AQ366" s="563"/>
      <c r="AR366" s="563"/>
      <c r="AS366" s="507"/>
      <c r="AT366" s="507"/>
      <c r="AU366" s="507"/>
      <c r="AV366" s="507"/>
      <c r="AW366" s="507"/>
      <c r="AX366" s="507"/>
      <c r="AY366" s="507"/>
      <c r="AZ366" s="507"/>
      <c r="BA366" s="507"/>
      <c r="BB366" s="507"/>
      <c r="BC366" s="507"/>
      <c r="BD366" s="507"/>
      <c r="BE366" s="507"/>
      <c r="BF366" s="507"/>
      <c r="BG366" s="507"/>
      <c r="BH366" s="507"/>
      <c r="BI366" s="507"/>
      <c r="BJ366" s="507"/>
      <c r="BK366" s="507"/>
      <c r="BL366" s="507"/>
      <c r="BM366" s="507"/>
    </row>
    <row r="367" spans="1:65" ht="27" customHeight="1" x14ac:dyDescent="0.2">
      <c r="A367" s="564"/>
      <c r="B367" s="507"/>
      <c r="C367" s="507"/>
      <c r="D367" s="507"/>
      <c r="E367" s="507"/>
      <c r="F367" s="507"/>
      <c r="G367" s="507"/>
      <c r="H367" s="506"/>
      <c r="I367" s="506"/>
      <c r="J367" s="506"/>
      <c r="K367" s="506"/>
      <c r="L367" s="506"/>
      <c r="M367" s="506"/>
      <c r="N367" s="506"/>
      <c r="O367" s="506"/>
      <c r="P367" s="557"/>
      <c r="Q367" s="506"/>
      <c r="R367" s="741"/>
      <c r="S367" s="506"/>
      <c r="T367" s="742"/>
      <c r="U367" s="506"/>
      <c r="V367" s="743"/>
      <c r="W367" s="506"/>
      <c r="X367" s="742"/>
      <c r="Y367" s="557"/>
      <c r="Z367" s="556"/>
      <c r="AA367" s="507"/>
      <c r="AB367" s="507"/>
      <c r="AC367" s="507"/>
      <c r="AD367" s="507"/>
      <c r="AE367" s="507"/>
      <c r="AF367" s="507"/>
      <c r="AG367" s="507"/>
      <c r="AH367" s="507"/>
      <c r="AI367" s="507"/>
      <c r="AJ367" s="507"/>
      <c r="AK367" s="507"/>
      <c r="AL367" s="507"/>
      <c r="AM367" s="507"/>
      <c r="AN367" s="507"/>
      <c r="AO367" s="507"/>
      <c r="AP367" s="507"/>
      <c r="AQ367" s="563"/>
      <c r="AR367" s="563"/>
      <c r="AS367" s="507"/>
      <c r="AT367" s="507"/>
      <c r="AU367" s="507"/>
      <c r="AV367" s="507"/>
      <c r="AW367" s="507"/>
      <c r="AX367" s="507"/>
      <c r="AY367" s="507"/>
      <c r="AZ367" s="507"/>
      <c r="BA367" s="507"/>
      <c r="BB367" s="507"/>
      <c r="BC367" s="507"/>
      <c r="BD367" s="507"/>
      <c r="BE367" s="507"/>
      <c r="BF367" s="507"/>
      <c r="BG367" s="507"/>
      <c r="BH367" s="507"/>
      <c r="BI367" s="507"/>
      <c r="BJ367" s="507"/>
      <c r="BK367" s="507"/>
      <c r="BL367" s="507"/>
      <c r="BM367" s="507"/>
    </row>
    <row r="368" spans="1:65" ht="27" customHeight="1" x14ac:dyDescent="0.2">
      <c r="A368" s="564"/>
      <c r="B368" s="507"/>
      <c r="C368" s="507"/>
      <c r="D368" s="507"/>
      <c r="E368" s="507"/>
      <c r="F368" s="507"/>
      <c r="G368" s="507"/>
      <c r="H368" s="506"/>
      <c r="I368" s="506"/>
      <c r="J368" s="506"/>
      <c r="K368" s="506"/>
      <c r="L368" s="506"/>
      <c r="M368" s="506"/>
      <c r="N368" s="506"/>
      <c r="O368" s="506"/>
      <c r="P368" s="557"/>
      <c r="Q368" s="506"/>
      <c r="R368" s="741"/>
      <c r="S368" s="506"/>
      <c r="T368" s="742"/>
      <c r="U368" s="506"/>
      <c r="V368" s="743"/>
      <c r="W368" s="506"/>
      <c r="X368" s="742"/>
      <c r="Y368" s="557"/>
      <c r="Z368" s="556"/>
      <c r="AA368" s="507"/>
      <c r="AB368" s="507"/>
      <c r="AC368" s="507"/>
      <c r="AD368" s="507"/>
      <c r="AE368" s="507"/>
      <c r="AF368" s="507"/>
      <c r="AG368" s="507"/>
      <c r="AH368" s="507"/>
      <c r="AI368" s="507"/>
      <c r="AJ368" s="507"/>
      <c r="AK368" s="507"/>
      <c r="AL368" s="507"/>
      <c r="AM368" s="507"/>
      <c r="AN368" s="507"/>
      <c r="AO368" s="507"/>
      <c r="AP368" s="507"/>
      <c r="AQ368" s="563"/>
      <c r="AR368" s="563"/>
      <c r="AS368" s="507"/>
      <c r="AT368" s="507"/>
      <c r="AU368" s="507"/>
      <c r="AV368" s="507"/>
      <c r="AW368" s="507"/>
      <c r="AX368" s="507"/>
      <c r="AY368" s="507"/>
      <c r="AZ368" s="507"/>
      <c r="BA368" s="507"/>
      <c r="BB368" s="507"/>
      <c r="BC368" s="507"/>
      <c r="BD368" s="507"/>
      <c r="BE368" s="507"/>
      <c r="BF368" s="507"/>
      <c r="BG368" s="507"/>
      <c r="BH368" s="507"/>
      <c r="BI368" s="507"/>
      <c r="BJ368" s="507"/>
      <c r="BK368" s="507"/>
      <c r="BL368" s="507"/>
      <c r="BM368" s="507"/>
    </row>
    <row r="369" spans="1:65" ht="27" customHeight="1" x14ac:dyDescent="0.2">
      <c r="A369" s="564"/>
      <c r="B369" s="507"/>
      <c r="C369" s="507"/>
      <c r="D369" s="507"/>
      <c r="E369" s="507"/>
      <c r="F369" s="507"/>
      <c r="G369" s="507"/>
      <c r="H369" s="506"/>
      <c r="I369" s="506"/>
      <c r="J369" s="506"/>
      <c r="K369" s="506"/>
      <c r="L369" s="506"/>
      <c r="M369" s="506"/>
      <c r="N369" s="506"/>
      <c r="O369" s="506"/>
      <c r="P369" s="557"/>
      <c r="Q369" s="506"/>
      <c r="R369" s="741"/>
      <c r="S369" s="506"/>
      <c r="T369" s="742"/>
      <c r="U369" s="506"/>
      <c r="V369" s="743"/>
      <c r="W369" s="506"/>
      <c r="X369" s="742"/>
      <c r="Y369" s="557"/>
      <c r="Z369" s="556"/>
      <c r="AA369" s="507"/>
      <c r="AB369" s="507"/>
      <c r="AC369" s="507"/>
      <c r="AD369" s="507"/>
      <c r="AE369" s="507"/>
      <c r="AF369" s="507"/>
      <c r="AG369" s="507"/>
      <c r="AH369" s="507"/>
      <c r="AI369" s="507"/>
      <c r="AJ369" s="507"/>
      <c r="AK369" s="507"/>
      <c r="AL369" s="507"/>
      <c r="AM369" s="507"/>
      <c r="AN369" s="507"/>
      <c r="AO369" s="507"/>
      <c r="AP369" s="507"/>
      <c r="AQ369" s="563"/>
      <c r="AR369" s="563"/>
      <c r="AS369" s="507"/>
      <c r="AT369" s="507"/>
      <c r="AU369" s="507"/>
      <c r="AV369" s="507"/>
      <c r="AW369" s="507"/>
      <c r="AX369" s="507"/>
      <c r="AY369" s="507"/>
      <c r="AZ369" s="507"/>
      <c r="BA369" s="507"/>
      <c r="BB369" s="507"/>
      <c r="BC369" s="507"/>
      <c r="BD369" s="507"/>
      <c r="BE369" s="507"/>
      <c r="BF369" s="507"/>
      <c r="BG369" s="507"/>
      <c r="BH369" s="507"/>
      <c r="BI369" s="507"/>
      <c r="BJ369" s="507"/>
      <c r="BK369" s="507"/>
      <c r="BL369" s="507"/>
      <c r="BM369" s="507"/>
    </row>
    <row r="370" spans="1:65" ht="27" customHeight="1" x14ac:dyDescent="0.2">
      <c r="A370" s="564"/>
      <c r="B370" s="507"/>
      <c r="C370" s="507"/>
      <c r="D370" s="507"/>
      <c r="E370" s="507"/>
      <c r="F370" s="507"/>
      <c r="G370" s="507"/>
      <c r="H370" s="506"/>
      <c r="I370" s="506"/>
      <c r="J370" s="506"/>
      <c r="K370" s="506"/>
      <c r="L370" s="506"/>
      <c r="M370" s="506"/>
      <c r="N370" s="506"/>
      <c r="O370" s="506"/>
      <c r="P370" s="557"/>
      <c r="Q370" s="506"/>
      <c r="R370" s="741"/>
      <c r="S370" s="506"/>
      <c r="T370" s="742"/>
      <c r="U370" s="506"/>
      <c r="V370" s="743"/>
      <c r="W370" s="506"/>
      <c r="X370" s="742"/>
      <c r="Y370" s="557"/>
      <c r="Z370" s="556"/>
      <c r="AA370" s="507"/>
      <c r="AB370" s="507"/>
      <c r="AC370" s="507"/>
      <c r="AD370" s="507"/>
      <c r="AE370" s="507"/>
      <c r="AF370" s="507"/>
      <c r="AG370" s="507"/>
      <c r="AH370" s="507"/>
      <c r="AI370" s="507"/>
      <c r="AJ370" s="507"/>
      <c r="AK370" s="507"/>
      <c r="AL370" s="507"/>
      <c r="AM370" s="507"/>
      <c r="AN370" s="507"/>
      <c r="AO370" s="507"/>
      <c r="AP370" s="507"/>
      <c r="AQ370" s="563"/>
      <c r="AR370" s="563"/>
      <c r="AS370" s="507"/>
      <c r="AT370" s="507"/>
      <c r="AU370" s="507"/>
      <c r="AV370" s="507"/>
      <c r="AW370" s="507"/>
      <c r="AX370" s="507"/>
      <c r="AY370" s="507"/>
      <c r="AZ370" s="507"/>
      <c r="BA370" s="507"/>
      <c r="BB370" s="507"/>
      <c r="BC370" s="507"/>
      <c r="BD370" s="507"/>
      <c r="BE370" s="507"/>
      <c r="BF370" s="507"/>
      <c r="BG370" s="507"/>
      <c r="BH370" s="507"/>
      <c r="BI370" s="507"/>
      <c r="BJ370" s="507"/>
      <c r="BK370" s="507"/>
      <c r="BL370" s="507"/>
      <c r="BM370" s="507"/>
    </row>
    <row r="371" spans="1:65" ht="27" customHeight="1" x14ac:dyDescent="0.2">
      <c r="A371" s="564"/>
      <c r="B371" s="507"/>
      <c r="C371" s="507"/>
      <c r="D371" s="507"/>
      <c r="E371" s="507"/>
      <c r="F371" s="507"/>
      <c r="G371" s="507"/>
      <c r="H371" s="506"/>
      <c r="I371" s="506"/>
      <c r="J371" s="506"/>
      <c r="K371" s="506"/>
      <c r="L371" s="506"/>
      <c r="M371" s="506"/>
      <c r="N371" s="506"/>
      <c r="O371" s="506"/>
      <c r="P371" s="557"/>
      <c r="Q371" s="506"/>
      <c r="R371" s="741"/>
      <c r="S371" s="506"/>
      <c r="T371" s="742"/>
      <c r="U371" s="506"/>
      <c r="V371" s="743"/>
      <c r="W371" s="506"/>
      <c r="X371" s="742"/>
      <c r="Y371" s="557"/>
      <c r="Z371" s="556"/>
      <c r="AA371" s="507"/>
      <c r="AB371" s="507"/>
      <c r="AC371" s="507"/>
      <c r="AD371" s="507"/>
      <c r="AE371" s="507"/>
      <c r="AF371" s="507"/>
      <c r="AG371" s="507"/>
      <c r="AH371" s="507"/>
      <c r="AI371" s="507"/>
      <c r="AJ371" s="507"/>
      <c r="AK371" s="507"/>
      <c r="AL371" s="507"/>
      <c r="AM371" s="507"/>
      <c r="AN371" s="507"/>
      <c r="AO371" s="507"/>
      <c r="AP371" s="507"/>
      <c r="AQ371" s="563"/>
      <c r="AR371" s="563"/>
      <c r="AS371" s="507"/>
      <c r="AT371" s="507"/>
      <c r="AU371" s="507"/>
      <c r="AV371" s="507"/>
      <c r="AW371" s="507"/>
      <c r="AX371" s="507"/>
      <c r="AY371" s="507"/>
      <c r="AZ371" s="507"/>
      <c r="BA371" s="507"/>
      <c r="BB371" s="507"/>
      <c r="BC371" s="507"/>
      <c r="BD371" s="507"/>
      <c r="BE371" s="507"/>
      <c r="BF371" s="507"/>
      <c r="BG371" s="507"/>
      <c r="BH371" s="507"/>
      <c r="BI371" s="507"/>
      <c r="BJ371" s="507"/>
      <c r="BK371" s="507"/>
      <c r="BL371" s="507"/>
      <c r="BM371" s="507"/>
    </row>
    <row r="372" spans="1:65" ht="27" customHeight="1" x14ac:dyDescent="0.2">
      <c r="A372" s="564"/>
      <c r="B372" s="507"/>
      <c r="C372" s="507"/>
      <c r="D372" s="507"/>
      <c r="E372" s="507"/>
      <c r="F372" s="507"/>
      <c r="G372" s="507"/>
      <c r="H372" s="506"/>
      <c r="I372" s="506"/>
      <c r="J372" s="506"/>
      <c r="K372" s="506"/>
      <c r="L372" s="506"/>
      <c r="M372" s="506"/>
      <c r="N372" s="506"/>
      <c r="O372" s="506"/>
      <c r="P372" s="557"/>
      <c r="Q372" s="506"/>
      <c r="R372" s="741"/>
      <c r="S372" s="506"/>
      <c r="T372" s="742"/>
      <c r="U372" s="506"/>
      <c r="V372" s="743"/>
      <c r="W372" s="506"/>
      <c r="X372" s="742"/>
      <c r="Y372" s="557"/>
      <c r="Z372" s="556"/>
      <c r="AA372" s="507"/>
      <c r="AB372" s="507"/>
      <c r="AC372" s="507"/>
      <c r="AD372" s="507"/>
      <c r="AE372" s="507"/>
      <c r="AF372" s="507"/>
      <c r="AG372" s="507"/>
      <c r="AH372" s="507"/>
      <c r="AI372" s="507"/>
      <c r="AJ372" s="507"/>
      <c r="AK372" s="507"/>
      <c r="AL372" s="507"/>
      <c r="AM372" s="507"/>
      <c r="AN372" s="507"/>
      <c r="AO372" s="507"/>
      <c r="AP372" s="507"/>
      <c r="AQ372" s="563"/>
      <c r="AR372" s="563"/>
      <c r="AS372" s="507"/>
      <c r="AT372" s="507"/>
      <c r="AU372" s="507"/>
      <c r="AV372" s="507"/>
      <c r="AW372" s="507"/>
      <c r="AX372" s="507"/>
      <c r="AY372" s="507"/>
      <c r="AZ372" s="507"/>
      <c r="BA372" s="507"/>
      <c r="BB372" s="507"/>
      <c r="BC372" s="507"/>
      <c r="BD372" s="507"/>
      <c r="BE372" s="507"/>
      <c r="BF372" s="507"/>
      <c r="BG372" s="507"/>
      <c r="BH372" s="507"/>
      <c r="BI372" s="507"/>
      <c r="BJ372" s="507"/>
      <c r="BK372" s="507"/>
      <c r="BL372" s="507"/>
      <c r="BM372" s="507"/>
    </row>
    <row r="373" spans="1:65" ht="27" customHeight="1" x14ac:dyDescent="0.2">
      <c r="A373" s="564"/>
      <c r="B373" s="507"/>
      <c r="C373" s="507"/>
      <c r="D373" s="507"/>
      <c r="E373" s="507"/>
      <c r="F373" s="507"/>
      <c r="G373" s="507"/>
      <c r="H373" s="506"/>
      <c r="I373" s="506"/>
      <c r="J373" s="506"/>
      <c r="K373" s="506"/>
      <c r="L373" s="506"/>
      <c r="M373" s="506"/>
      <c r="N373" s="506"/>
      <c r="O373" s="506"/>
      <c r="P373" s="557"/>
      <c r="Q373" s="506"/>
      <c r="R373" s="741"/>
      <c r="S373" s="506"/>
      <c r="T373" s="742"/>
      <c r="U373" s="506"/>
      <c r="V373" s="743"/>
      <c r="W373" s="506"/>
      <c r="X373" s="742"/>
      <c r="Y373" s="557"/>
      <c r="Z373" s="556"/>
      <c r="AA373" s="507"/>
      <c r="AB373" s="507"/>
      <c r="AC373" s="507"/>
      <c r="AD373" s="507"/>
      <c r="AE373" s="507"/>
      <c r="AF373" s="507"/>
      <c r="AG373" s="507"/>
      <c r="AH373" s="507"/>
      <c r="AI373" s="507"/>
      <c r="AJ373" s="507"/>
      <c r="AK373" s="507"/>
      <c r="AL373" s="507"/>
      <c r="AM373" s="507"/>
      <c r="AN373" s="507"/>
      <c r="AO373" s="507"/>
      <c r="AP373" s="507"/>
      <c r="AQ373" s="563"/>
      <c r="AR373" s="563"/>
      <c r="AS373" s="507"/>
      <c r="AT373" s="507"/>
      <c r="AU373" s="507"/>
      <c r="AV373" s="507"/>
      <c r="AW373" s="507"/>
      <c r="AX373" s="507"/>
      <c r="AY373" s="507"/>
      <c r="AZ373" s="507"/>
      <c r="BA373" s="507"/>
      <c r="BB373" s="507"/>
      <c r="BC373" s="507"/>
      <c r="BD373" s="507"/>
      <c r="BE373" s="507"/>
      <c r="BF373" s="507"/>
      <c r="BG373" s="507"/>
      <c r="BH373" s="507"/>
      <c r="BI373" s="507"/>
      <c r="BJ373" s="507"/>
      <c r="BK373" s="507"/>
      <c r="BL373" s="507"/>
      <c r="BM373" s="507"/>
    </row>
    <row r="374" spans="1:65" ht="27" customHeight="1" x14ac:dyDescent="0.2">
      <c r="A374" s="564"/>
      <c r="B374" s="507"/>
      <c r="C374" s="507"/>
      <c r="D374" s="507"/>
      <c r="E374" s="507"/>
      <c r="F374" s="507"/>
      <c r="G374" s="507"/>
      <c r="H374" s="506"/>
      <c r="I374" s="506"/>
      <c r="J374" s="506"/>
      <c r="K374" s="506"/>
      <c r="L374" s="506"/>
      <c r="M374" s="506"/>
      <c r="N374" s="506"/>
      <c r="O374" s="506"/>
      <c r="P374" s="557"/>
      <c r="Q374" s="506"/>
      <c r="R374" s="741"/>
      <c r="S374" s="506"/>
      <c r="T374" s="742"/>
      <c r="U374" s="506"/>
      <c r="V374" s="743"/>
      <c r="W374" s="506"/>
      <c r="X374" s="742"/>
      <c r="Y374" s="557"/>
      <c r="Z374" s="556"/>
      <c r="AA374" s="507"/>
      <c r="AB374" s="507"/>
      <c r="AC374" s="507"/>
      <c r="AD374" s="507"/>
      <c r="AE374" s="507"/>
      <c r="AF374" s="507"/>
      <c r="AG374" s="507"/>
      <c r="AH374" s="507"/>
      <c r="AI374" s="507"/>
      <c r="AJ374" s="507"/>
      <c r="AK374" s="507"/>
      <c r="AL374" s="507"/>
      <c r="AM374" s="507"/>
      <c r="AN374" s="507"/>
      <c r="AO374" s="507"/>
      <c r="AP374" s="507"/>
      <c r="AQ374" s="563"/>
      <c r="AR374" s="563"/>
      <c r="AS374" s="507"/>
      <c r="AT374" s="507"/>
      <c r="AU374" s="507"/>
      <c r="AV374" s="507"/>
      <c r="AW374" s="507"/>
      <c r="AX374" s="507"/>
      <c r="AY374" s="507"/>
      <c r="AZ374" s="507"/>
      <c r="BA374" s="507"/>
      <c r="BB374" s="507"/>
      <c r="BC374" s="507"/>
      <c r="BD374" s="507"/>
      <c r="BE374" s="507"/>
      <c r="BF374" s="507"/>
      <c r="BG374" s="507"/>
      <c r="BH374" s="507"/>
      <c r="BI374" s="507"/>
      <c r="BJ374" s="507"/>
      <c r="BK374" s="507"/>
      <c r="BL374" s="507"/>
      <c r="BM374" s="507"/>
    </row>
    <row r="375" spans="1:65" ht="27" customHeight="1" x14ac:dyDescent="0.2">
      <c r="A375" s="564"/>
      <c r="B375" s="507"/>
      <c r="C375" s="507"/>
      <c r="D375" s="507"/>
      <c r="E375" s="507"/>
      <c r="F375" s="507"/>
      <c r="G375" s="507"/>
      <c r="H375" s="506"/>
      <c r="I375" s="506"/>
      <c r="J375" s="506"/>
      <c r="K375" s="506"/>
      <c r="L375" s="506"/>
      <c r="M375" s="506"/>
      <c r="N375" s="506"/>
      <c r="O375" s="506"/>
      <c r="P375" s="557"/>
      <c r="Q375" s="506"/>
      <c r="R375" s="741"/>
      <c r="S375" s="506"/>
      <c r="T375" s="742"/>
      <c r="U375" s="506"/>
      <c r="V375" s="743"/>
      <c r="W375" s="506"/>
      <c r="X375" s="742"/>
      <c r="Y375" s="557"/>
      <c r="Z375" s="556"/>
      <c r="AA375" s="507"/>
      <c r="AB375" s="507"/>
      <c r="AC375" s="507"/>
      <c r="AD375" s="507"/>
      <c r="AE375" s="507"/>
      <c r="AF375" s="507"/>
      <c r="AG375" s="507"/>
      <c r="AH375" s="507"/>
      <c r="AI375" s="507"/>
      <c r="AJ375" s="507"/>
      <c r="AK375" s="507"/>
      <c r="AL375" s="507"/>
      <c r="AM375" s="507"/>
      <c r="AN375" s="507"/>
      <c r="AO375" s="507"/>
      <c r="AP375" s="507"/>
      <c r="AQ375" s="563"/>
      <c r="AR375" s="563"/>
      <c r="AS375" s="507"/>
      <c r="AT375" s="507"/>
      <c r="AU375" s="507"/>
      <c r="AV375" s="507"/>
      <c r="AW375" s="507"/>
      <c r="AX375" s="507"/>
      <c r="AY375" s="507"/>
      <c r="AZ375" s="507"/>
      <c r="BA375" s="507"/>
      <c r="BB375" s="507"/>
      <c r="BC375" s="507"/>
      <c r="BD375" s="507"/>
      <c r="BE375" s="507"/>
      <c r="BF375" s="507"/>
      <c r="BG375" s="507"/>
      <c r="BH375" s="507"/>
      <c r="BI375" s="507"/>
      <c r="BJ375" s="507"/>
      <c r="BK375" s="507"/>
      <c r="BL375" s="507"/>
      <c r="BM375" s="507"/>
    </row>
    <row r="376" spans="1:65" ht="27" customHeight="1" x14ac:dyDescent="0.2">
      <c r="A376" s="564"/>
      <c r="B376" s="507"/>
      <c r="C376" s="507"/>
      <c r="D376" s="507"/>
      <c r="E376" s="507"/>
      <c r="F376" s="507"/>
      <c r="G376" s="507"/>
      <c r="H376" s="506"/>
      <c r="I376" s="506"/>
      <c r="J376" s="506"/>
      <c r="K376" s="506"/>
      <c r="L376" s="506"/>
      <c r="M376" s="506"/>
      <c r="N376" s="506"/>
      <c r="O376" s="506"/>
      <c r="P376" s="557"/>
      <c r="Q376" s="506"/>
      <c r="R376" s="741"/>
      <c r="S376" s="506"/>
      <c r="T376" s="742"/>
      <c r="U376" s="506"/>
      <c r="V376" s="743"/>
      <c r="W376" s="506"/>
      <c r="X376" s="742"/>
      <c r="Y376" s="557"/>
      <c r="Z376" s="556"/>
      <c r="AA376" s="507"/>
      <c r="AB376" s="507"/>
      <c r="AC376" s="507"/>
      <c r="AD376" s="507"/>
      <c r="AE376" s="507"/>
      <c r="AF376" s="507"/>
      <c r="AG376" s="507"/>
      <c r="AH376" s="507"/>
      <c r="AI376" s="507"/>
      <c r="AJ376" s="507"/>
      <c r="AK376" s="507"/>
      <c r="AL376" s="507"/>
      <c r="AM376" s="507"/>
      <c r="AN376" s="507"/>
      <c r="AO376" s="507"/>
      <c r="AP376" s="507"/>
      <c r="AQ376" s="563"/>
      <c r="AR376" s="563"/>
      <c r="AS376" s="507"/>
      <c r="AT376" s="507"/>
      <c r="AU376" s="507"/>
      <c r="AV376" s="507"/>
      <c r="AW376" s="507"/>
      <c r="AX376" s="507"/>
      <c r="AY376" s="507"/>
      <c r="AZ376" s="507"/>
      <c r="BA376" s="507"/>
      <c r="BB376" s="507"/>
      <c r="BC376" s="507"/>
      <c r="BD376" s="507"/>
      <c r="BE376" s="507"/>
      <c r="BF376" s="507"/>
      <c r="BG376" s="507"/>
      <c r="BH376" s="507"/>
      <c r="BI376" s="507"/>
      <c r="BJ376" s="507"/>
      <c r="BK376" s="507"/>
      <c r="BL376" s="507"/>
      <c r="BM376" s="507"/>
    </row>
    <row r="377" spans="1:65" ht="27" customHeight="1" x14ac:dyDescent="0.2">
      <c r="A377" s="564"/>
      <c r="B377" s="507"/>
      <c r="C377" s="507"/>
      <c r="D377" s="507"/>
      <c r="E377" s="507"/>
      <c r="F377" s="507"/>
      <c r="G377" s="507"/>
      <c r="H377" s="506"/>
      <c r="I377" s="506"/>
      <c r="J377" s="506"/>
      <c r="K377" s="506"/>
      <c r="L377" s="506"/>
      <c r="M377" s="506"/>
      <c r="N377" s="506"/>
      <c r="O377" s="506"/>
      <c r="P377" s="557"/>
      <c r="Q377" s="506"/>
      <c r="R377" s="741"/>
      <c r="S377" s="506"/>
      <c r="T377" s="742"/>
      <c r="U377" s="506"/>
      <c r="V377" s="743"/>
      <c r="W377" s="506"/>
      <c r="X377" s="742"/>
      <c r="Y377" s="557"/>
      <c r="Z377" s="556"/>
      <c r="AA377" s="507"/>
      <c r="AB377" s="507"/>
      <c r="AC377" s="507"/>
      <c r="AD377" s="507"/>
      <c r="AE377" s="507"/>
      <c r="AF377" s="507"/>
      <c r="AG377" s="507"/>
      <c r="AH377" s="507"/>
      <c r="AI377" s="507"/>
      <c r="AJ377" s="507"/>
      <c r="AK377" s="507"/>
      <c r="AL377" s="507"/>
      <c r="AM377" s="507"/>
      <c r="AN377" s="507"/>
      <c r="AO377" s="507"/>
      <c r="AP377" s="507"/>
      <c r="AQ377" s="563"/>
      <c r="AR377" s="563"/>
      <c r="AS377" s="507"/>
      <c r="AT377" s="507"/>
      <c r="AU377" s="507"/>
      <c r="AV377" s="507"/>
      <c r="AW377" s="507"/>
      <c r="AX377" s="507"/>
      <c r="AY377" s="507"/>
      <c r="AZ377" s="507"/>
      <c r="BA377" s="507"/>
      <c r="BB377" s="507"/>
      <c r="BC377" s="507"/>
      <c r="BD377" s="507"/>
      <c r="BE377" s="507"/>
      <c r="BF377" s="507"/>
      <c r="BG377" s="507"/>
      <c r="BH377" s="507"/>
      <c r="BI377" s="507"/>
      <c r="BJ377" s="507"/>
      <c r="BK377" s="507"/>
      <c r="BL377" s="507"/>
      <c r="BM377" s="507"/>
    </row>
    <row r="378" spans="1:65" ht="27" customHeight="1" x14ac:dyDescent="0.2">
      <c r="A378" s="564"/>
      <c r="B378" s="507"/>
      <c r="C378" s="507"/>
      <c r="D378" s="507"/>
      <c r="E378" s="507"/>
      <c r="F378" s="507"/>
      <c r="G378" s="507"/>
      <c r="H378" s="506"/>
      <c r="I378" s="506"/>
      <c r="J378" s="506"/>
      <c r="K378" s="506"/>
      <c r="L378" s="506"/>
      <c r="M378" s="506"/>
      <c r="N378" s="506"/>
      <c r="O378" s="506"/>
      <c r="P378" s="557"/>
      <c r="Q378" s="506"/>
      <c r="R378" s="741"/>
      <c r="S378" s="506"/>
      <c r="T378" s="742"/>
      <c r="U378" s="506"/>
      <c r="V378" s="743"/>
      <c r="W378" s="506"/>
      <c r="X378" s="742"/>
      <c r="Y378" s="557"/>
      <c r="Z378" s="556"/>
      <c r="AA378" s="507"/>
      <c r="AB378" s="507"/>
      <c r="AC378" s="507"/>
      <c r="AD378" s="507"/>
      <c r="AE378" s="507"/>
      <c r="AF378" s="507"/>
      <c r="AG378" s="507"/>
      <c r="AH378" s="507"/>
      <c r="AI378" s="507"/>
      <c r="AJ378" s="507"/>
      <c r="AK378" s="507"/>
      <c r="AL378" s="507"/>
      <c r="AM378" s="507"/>
      <c r="AN378" s="507"/>
      <c r="AO378" s="507"/>
      <c r="AP378" s="507"/>
      <c r="AQ378" s="563"/>
      <c r="AR378" s="563"/>
      <c r="AS378" s="507"/>
      <c r="AT378" s="507"/>
      <c r="AU378" s="507"/>
      <c r="AV378" s="507"/>
      <c r="AW378" s="507"/>
      <c r="AX378" s="507"/>
      <c r="AY378" s="507"/>
      <c r="AZ378" s="507"/>
      <c r="BA378" s="507"/>
      <c r="BB378" s="507"/>
      <c r="BC378" s="507"/>
      <c r="BD378" s="507"/>
      <c r="BE378" s="507"/>
      <c r="BF378" s="507"/>
      <c r="BG378" s="507"/>
      <c r="BH378" s="507"/>
      <c r="BI378" s="507"/>
      <c r="BJ378" s="507"/>
      <c r="BK378" s="507"/>
      <c r="BL378" s="507"/>
      <c r="BM378" s="507"/>
    </row>
    <row r="379" spans="1:65" ht="27" customHeight="1" x14ac:dyDescent="0.2">
      <c r="A379" s="564"/>
      <c r="B379" s="507"/>
      <c r="C379" s="507"/>
      <c r="D379" s="507"/>
      <c r="E379" s="507"/>
      <c r="F379" s="507"/>
      <c r="G379" s="507"/>
      <c r="H379" s="506"/>
      <c r="I379" s="506"/>
      <c r="J379" s="506"/>
      <c r="K379" s="506"/>
      <c r="L379" s="506"/>
      <c r="M379" s="506"/>
      <c r="N379" s="506"/>
      <c r="O379" s="506"/>
      <c r="P379" s="557"/>
      <c r="Q379" s="506"/>
      <c r="R379" s="741"/>
      <c r="S379" s="506"/>
      <c r="T379" s="742"/>
      <c r="U379" s="506"/>
      <c r="V379" s="743"/>
      <c r="W379" s="506"/>
      <c r="X379" s="742"/>
      <c r="Y379" s="557"/>
      <c r="Z379" s="556"/>
      <c r="AA379" s="507"/>
      <c r="AB379" s="507"/>
      <c r="AC379" s="507"/>
      <c r="AD379" s="507"/>
      <c r="AE379" s="507"/>
      <c r="AF379" s="507"/>
      <c r="AG379" s="507"/>
      <c r="AH379" s="507"/>
      <c r="AI379" s="507"/>
      <c r="AJ379" s="507"/>
      <c r="AK379" s="507"/>
      <c r="AL379" s="507"/>
      <c r="AM379" s="507"/>
      <c r="AN379" s="507"/>
      <c r="AO379" s="507"/>
      <c r="AP379" s="507"/>
      <c r="AQ379" s="563"/>
      <c r="AR379" s="563"/>
      <c r="AS379" s="507"/>
      <c r="AT379" s="507"/>
      <c r="AU379" s="507"/>
      <c r="AV379" s="507"/>
      <c r="AW379" s="507"/>
      <c r="AX379" s="507"/>
      <c r="AY379" s="507"/>
      <c r="AZ379" s="507"/>
      <c r="BA379" s="507"/>
      <c r="BB379" s="507"/>
      <c r="BC379" s="507"/>
      <c r="BD379" s="507"/>
      <c r="BE379" s="507"/>
      <c r="BF379" s="507"/>
      <c r="BG379" s="507"/>
      <c r="BH379" s="507"/>
      <c r="BI379" s="507"/>
      <c r="BJ379" s="507"/>
      <c r="BK379" s="507"/>
      <c r="BL379" s="507"/>
      <c r="BM379" s="507"/>
    </row>
    <row r="380" spans="1:65" ht="27" customHeight="1" x14ac:dyDescent="0.2">
      <c r="A380" s="564"/>
      <c r="B380" s="507"/>
      <c r="C380" s="507"/>
      <c r="D380" s="507"/>
      <c r="E380" s="507"/>
      <c r="F380" s="507"/>
      <c r="G380" s="507"/>
      <c r="H380" s="506"/>
      <c r="I380" s="506"/>
      <c r="J380" s="506"/>
      <c r="K380" s="506"/>
      <c r="L380" s="506"/>
      <c r="M380" s="506"/>
      <c r="N380" s="506"/>
      <c r="O380" s="506"/>
      <c r="P380" s="557"/>
      <c r="Q380" s="506"/>
      <c r="R380" s="741"/>
      <c r="S380" s="506"/>
      <c r="T380" s="742"/>
      <c r="U380" s="506"/>
      <c r="V380" s="743"/>
      <c r="W380" s="506"/>
      <c r="X380" s="742"/>
      <c r="Y380" s="557"/>
      <c r="Z380" s="556"/>
      <c r="AA380" s="507"/>
      <c r="AB380" s="507"/>
      <c r="AC380" s="507"/>
      <c r="AD380" s="507"/>
      <c r="AE380" s="507"/>
      <c r="AF380" s="507"/>
      <c r="AG380" s="507"/>
      <c r="AH380" s="507"/>
      <c r="AI380" s="507"/>
      <c r="AJ380" s="507"/>
      <c r="AK380" s="507"/>
      <c r="AL380" s="507"/>
      <c r="AM380" s="507"/>
      <c r="AN380" s="507"/>
      <c r="AO380" s="507"/>
      <c r="AP380" s="507"/>
      <c r="AQ380" s="563"/>
      <c r="AR380" s="563"/>
      <c r="AS380" s="507"/>
      <c r="AT380" s="507"/>
      <c r="AU380" s="507"/>
      <c r="AV380" s="507"/>
      <c r="AW380" s="507"/>
      <c r="AX380" s="507"/>
      <c r="AY380" s="507"/>
      <c r="AZ380" s="507"/>
      <c r="BA380" s="507"/>
      <c r="BB380" s="507"/>
      <c r="BC380" s="507"/>
      <c r="BD380" s="507"/>
      <c r="BE380" s="507"/>
      <c r="BF380" s="507"/>
      <c r="BG380" s="507"/>
      <c r="BH380" s="507"/>
      <c r="BI380" s="507"/>
      <c r="BJ380" s="507"/>
      <c r="BK380" s="507"/>
      <c r="BL380" s="507"/>
      <c r="BM380" s="507"/>
    </row>
    <row r="381" spans="1:65" ht="27" customHeight="1" x14ac:dyDescent="0.2">
      <c r="A381" s="564"/>
      <c r="B381" s="507"/>
      <c r="C381" s="507"/>
      <c r="D381" s="507"/>
      <c r="E381" s="507"/>
      <c r="F381" s="507"/>
      <c r="G381" s="507"/>
      <c r="H381" s="506"/>
      <c r="I381" s="506"/>
      <c r="J381" s="506"/>
      <c r="K381" s="506"/>
      <c r="L381" s="506"/>
      <c r="M381" s="506"/>
      <c r="N381" s="506"/>
      <c r="O381" s="506"/>
      <c r="P381" s="557"/>
      <c r="Q381" s="506"/>
      <c r="R381" s="741"/>
      <c r="S381" s="506"/>
      <c r="T381" s="742"/>
      <c r="U381" s="506"/>
      <c r="V381" s="743"/>
      <c r="W381" s="506"/>
      <c r="X381" s="742"/>
      <c r="Y381" s="557"/>
      <c r="Z381" s="556"/>
      <c r="AA381" s="507"/>
      <c r="AB381" s="507"/>
      <c r="AC381" s="507"/>
      <c r="AD381" s="507"/>
      <c r="AE381" s="507"/>
      <c r="AF381" s="507"/>
      <c r="AG381" s="507"/>
      <c r="AH381" s="507"/>
      <c r="AI381" s="507"/>
      <c r="AJ381" s="507"/>
      <c r="AK381" s="507"/>
      <c r="AL381" s="507"/>
      <c r="AM381" s="507"/>
      <c r="AN381" s="507"/>
      <c r="AO381" s="507"/>
      <c r="AP381" s="507"/>
      <c r="AQ381" s="563"/>
      <c r="AR381" s="563"/>
      <c r="AS381" s="507"/>
      <c r="AT381" s="507"/>
      <c r="AU381" s="507"/>
      <c r="AV381" s="507"/>
      <c r="AW381" s="507"/>
      <c r="AX381" s="507"/>
      <c r="AY381" s="507"/>
      <c r="AZ381" s="507"/>
      <c r="BA381" s="507"/>
      <c r="BB381" s="507"/>
      <c r="BC381" s="507"/>
      <c r="BD381" s="507"/>
      <c r="BE381" s="507"/>
      <c r="BF381" s="507"/>
      <c r="BG381" s="507"/>
      <c r="BH381" s="507"/>
      <c r="BI381" s="507"/>
      <c r="BJ381" s="507"/>
      <c r="BK381" s="507"/>
      <c r="BL381" s="507"/>
      <c r="BM381" s="507"/>
    </row>
    <row r="382" spans="1:65" ht="27" customHeight="1" x14ac:dyDescent="0.2">
      <c r="A382" s="564"/>
      <c r="B382" s="507"/>
      <c r="C382" s="507"/>
      <c r="D382" s="507"/>
      <c r="E382" s="507"/>
      <c r="F382" s="507"/>
      <c r="G382" s="507"/>
      <c r="H382" s="506"/>
      <c r="I382" s="506"/>
      <c r="J382" s="506"/>
      <c r="K382" s="506"/>
      <c r="L382" s="506"/>
      <c r="M382" s="506"/>
      <c r="N382" s="506"/>
      <c r="O382" s="506"/>
      <c r="P382" s="557"/>
      <c r="Q382" s="506"/>
      <c r="R382" s="741"/>
      <c r="S382" s="506"/>
      <c r="T382" s="742"/>
      <c r="U382" s="506"/>
      <c r="V382" s="743"/>
      <c r="W382" s="506"/>
      <c r="X382" s="742"/>
      <c r="Y382" s="557"/>
      <c r="Z382" s="556"/>
      <c r="AA382" s="507"/>
      <c r="AB382" s="507"/>
      <c r="AC382" s="507"/>
      <c r="AD382" s="507"/>
      <c r="AE382" s="507"/>
      <c r="AF382" s="507"/>
      <c r="AG382" s="507"/>
      <c r="AH382" s="507"/>
      <c r="AI382" s="507"/>
      <c r="AJ382" s="507"/>
      <c r="AK382" s="507"/>
      <c r="AL382" s="507"/>
      <c r="AM382" s="507"/>
      <c r="AN382" s="507"/>
      <c r="AO382" s="507"/>
      <c r="AP382" s="507"/>
      <c r="AQ382" s="563"/>
      <c r="AR382" s="563"/>
      <c r="AS382" s="507"/>
      <c r="AT382" s="507"/>
      <c r="AU382" s="507"/>
      <c r="AV382" s="507"/>
      <c r="AW382" s="507"/>
      <c r="AX382" s="507"/>
      <c r="AY382" s="507"/>
      <c r="AZ382" s="507"/>
      <c r="BA382" s="507"/>
      <c r="BB382" s="507"/>
      <c r="BC382" s="507"/>
      <c r="BD382" s="507"/>
      <c r="BE382" s="507"/>
      <c r="BF382" s="507"/>
      <c r="BG382" s="507"/>
      <c r="BH382" s="507"/>
      <c r="BI382" s="507"/>
      <c r="BJ382" s="507"/>
      <c r="BK382" s="507"/>
      <c r="BL382" s="507"/>
      <c r="BM382" s="507"/>
    </row>
    <row r="383" spans="1:65" ht="27" customHeight="1" x14ac:dyDescent="0.2">
      <c r="A383" s="564"/>
      <c r="B383" s="507"/>
      <c r="C383" s="507"/>
      <c r="D383" s="507"/>
      <c r="E383" s="507"/>
      <c r="F383" s="507"/>
      <c r="G383" s="507"/>
      <c r="H383" s="506"/>
      <c r="I383" s="506"/>
      <c r="J383" s="506"/>
      <c r="K383" s="506"/>
      <c r="L383" s="506"/>
      <c r="M383" s="506"/>
      <c r="N383" s="506"/>
      <c r="O383" s="506"/>
      <c r="P383" s="557"/>
      <c r="Q383" s="506"/>
      <c r="R383" s="741"/>
      <c r="S383" s="506"/>
      <c r="T383" s="742"/>
      <c r="U383" s="506"/>
      <c r="V383" s="743"/>
      <c r="W383" s="506"/>
      <c r="X383" s="742"/>
      <c r="Y383" s="557"/>
      <c r="Z383" s="556"/>
      <c r="AA383" s="507"/>
      <c r="AB383" s="507"/>
      <c r="AC383" s="507"/>
      <c r="AD383" s="507"/>
      <c r="AE383" s="507"/>
      <c r="AF383" s="507"/>
      <c r="AG383" s="507"/>
      <c r="AH383" s="507"/>
      <c r="AI383" s="507"/>
      <c r="AJ383" s="507"/>
      <c r="AK383" s="507"/>
      <c r="AL383" s="507"/>
      <c r="AM383" s="507"/>
      <c r="AN383" s="507"/>
      <c r="AO383" s="507"/>
      <c r="AP383" s="507"/>
      <c r="AQ383" s="563"/>
      <c r="AR383" s="563"/>
      <c r="AS383" s="507"/>
      <c r="AT383" s="507"/>
      <c r="AU383" s="507"/>
      <c r="AV383" s="507"/>
      <c r="AW383" s="507"/>
      <c r="AX383" s="507"/>
      <c r="AY383" s="507"/>
      <c r="AZ383" s="507"/>
      <c r="BA383" s="507"/>
      <c r="BB383" s="507"/>
      <c r="BC383" s="507"/>
      <c r="BD383" s="507"/>
      <c r="BE383" s="507"/>
      <c r="BF383" s="507"/>
      <c r="BG383" s="507"/>
      <c r="BH383" s="507"/>
      <c r="BI383" s="507"/>
      <c r="BJ383" s="507"/>
      <c r="BK383" s="507"/>
      <c r="BL383" s="507"/>
      <c r="BM383" s="507"/>
    </row>
    <row r="384" spans="1:65" ht="27" customHeight="1" x14ac:dyDescent="0.2">
      <c r="A384" s="564"/>
      <c r="B384" s="507"/>
      <c r="C384" s="507"/>
      <c r="D384" s="507"/>
      <c r="E384" s="507"/>
      <c r="F384" s="507"/>
      <c r="G384" s="507"/>
      <c r="H384" s="506"/>
      <c r="I384" s="506"/>
      <c r="J384" s="506"/>
      <c r="K384" s="506"/>
      <c r="L384" s="506"/>
      <c r="M384" s="506"/>
      <c r="N384" s="506"/>
      <c r="O384" s="506"/>
      <c r="P384" s="557"/>
      <c r="Q384" s="506"/>
      <c r="R384" s="741"/>
      <c r="S384" s="506"/>
      <c r="T384" s="742"/>
      <c r="U384" s="506"/>
      <c r="V384" s="743"/>
      <c r="W384" s="506"/>
      <c r="X384" s="742"/>
      <c r="Y384" s="557"/>
      <c r="Z384" s="556"/>
      <c r="AA384" s="507"/>
      <c r="AB384" s="507"/>
      <c r="AC384" s="507"/>
      <c r="AD384" s="507"/>
      <c r="AE384" s="507"/>
      <c r="AF384" s="507"/>
      <c r="AG384" s="507"/>
      <c r="AH384" s="507"/>
      <c r="AI384" s="507"/>
      <c r="AJ384" s="507"/>
      <c r="AK384" s="507"/>
      <c r="AL384" s="507"/>
      <c r="AM384" s="507"/>
      <c r="AN384" s="507"/>
      <c r="AO384" s="507"/>
      <c r="AP384" s="507"/>
      <c r="AQ384" s="563"/>
      <c r="AR384" s="563"/>
      <c r="AS384" s="507"/>
      <c r="AT384" s="507"/>
      <c r="AU384" s="507"/>
      <c r="AV384" s="507"/>
      <c r="AW384" s="507"/>
      <c r="AX384" s="507"/>
      <c r="AY384" s="507"/>
      <c r="AZ384" s="507"/>
      <c r="BA384" s="507"/>
      <c r="BB384" s="507"/>
      <c r="BC384" s="507"/>
      <c r="BD384" s="507"/>
      <c r="BE384" s="507"/>
      <c r="BF384" s="507"/>
      <c r="BG384" s="507"/>
      <c r="BH384" s="507"/>
      <c r="BI384" s="507"/>
      <c r="BJ384" s="507"/>
      <c r="BK384" s="507"/>
      <c r="BL384" s="507"/>
      <c r="BM384" s="507"/>
    </row>
    <row r="385" spans="1:65" ht="27" customHeight="1" x14ac:dyDescent="0.2">
      <c r="A385" s="564"/>
      <c r="B385" s="507"/>
      <c r="C385" s="507"/>
      <c r="D385" s="507"/>
      <c r="E385" s="507"/>
      <c r="F385" s="507"/>
      <c r="G385" s="507"/>
      <c r="H385" s="506"/>
      <c r="I385" s="506"/>
      <c r="J385" s="506"/>
      <c r="K385" s="506"/>
      <c r="L385" s="506"/>
      <c r="M385" s="506"/>
      <c r="N385" s="506"/>
      <c r="O385" s="506"/>
      <c r="P385" s="557"/>
      <c r="Q385" s="506"/>
      <c r="R385" s="741"/>
      <c r="S385" s="506"/>
      <c r="T385" s="742"/>
      <c r="U385" s="506"/>
      <c r="V385" s="743"/>
      <c r="W385" s="506"/>
      <c r="X385" s="742"/>
      <c r="Y385" s="557"/>
      <c r="Z385" s="556"/>
      <c r="AA385" s="507"/>
      <c r="AB385" s="507"/>
      <c r="AC385" s="507"/>
      <c r="AD385" s="507"/>
      <c r="AE385" s="507"/>
      <c r="AF385" s="507"/>
      <c r="AG385" s="507"/>
      <c r="AH385" s="507"/>
      <c r="AI385" s="507"/>
      <c r="AJ385" s="507"/>
      <c r="AK385" s="507"/>
      <c r="AL385" s="507"/>
      <c r="AM385" s="507"/>
      <c r="AN385" s="507"/>
      <c r="AO385" s="507"/>
      <c r="AP385" s="507"/>
      <c r="AQ385" s="563"/>
      <c r="AR385" s="563"/>
      <c r="AS385" s="507"/>
      <c r="AT385" s="507"/>
      <c r="AU385" s="507"/>
      <c r="AV385" s="507"/>
      <c r="AW385" s="507"/>
      <c r="AX385" s="507"/>
      <c r="AY385" s="507"/>
      <c r="AZ385" s="507"/>
      <c r="BA385" s="507"/>
      <c r="BB385" s="507"/>
      <c r="BC385" s="507"/>
      <c r="BD385" s="507"/>
      <c r="BE385" s="507"/>
      <c r="BF385" s="507"/>
      <c r="BG385" s="507"/>
      <c r="BH385" s="507"/>
      <c r="BI385" s="507"/>
      <c r="BJ385" s="507"/>
      <c r="BK385" s="507"/>
      <c r="BL385" s="507"/>
      <c r="BM385" s="507"/>
    </row>
    <row r="386" spans="1:65" ht="27" customHeight="1" x14ac:dyDescent="0.2">
      <c r="A386" s="564"/>
      <c r="B386" s="507"/>
      <c r="C386" s="507"/>
      <c r="D386" s="507"/>
      <c r="E386" s="507"/>
      <c r="F386" s="507"/>
      <c r="G386" s="507"/>
      <c r="H386" s="506"/>
      <c r="I386" s="506"/>
      <c r="J386" s="506"/>
      <c r="K386" s="506"/>
      <c r="L386" s="506"/>
      <c r="M386" s="506"/>
      <c r="N386" s="506"/>
      <c r="O386" s="506"/>
      <c r="P386" s="557"/>
      <c r="Q386" s="506"/>
      <c r="R386" s="741"/>
      <c r="S386" s="506"/>
      <c r="T386" s="742"/>
      <c r="U386" s="506"/>
      <c r="V386" s="743"/>
      <c r="W386" s="506"/>
      <c r="X386" s="742"/>
      <c r="Y386" s="557"/>
      <c r="Z386" s="556"/>
      <c r="AA386" s="507"/>
      <c r="AB386" s="507"/>
      <c r="AC386" s="507"/>
      <c r="AD386" s="507"/>
      <c r="AE386" s="507"/>
      <c r="AF386" s="507"/>
      <c r="AG386" s="507"/>
      <c r="AH386" s="507"/>
      <c r="AI386" s="507"/>
      <c r="AJ386" s="507"/>
      <c r="AK386" s="507"/>
      <c r="AL386" s="507"/>
      <c r="AM386" s="507"/>
      <c r="AN386" s="507"/>
      <c r="AO386" s="507"/>
      <c r="AP386" s="507"/>
      <c r="AQ386" s="563"/>
      <c r="AR386" s="563"/>
      <c r="AS386" s="507"/>
      <c r="AT386" s="507"/>
      <c r="AU386" s="507"/>
      <c r="AV386" s="507"/>
      <c r="AW386" s="507"/>
      <c r="AX386" s="507"/>
      <c r="AY386" s="507"/>
      <c r="AZ386" s="507"/>
      <c r="BA386" s="507"/>
      <c r="BB386" s="507"/>
      <c r="BC386" s="507"/>
      <c r="BD386" s="507"/>
      <c r="BE386" s="507"/>
      <c r="BF386" s="507"/>
      <c r="BG386" s="507"/>
      <c r="BH386" s="507"/>
      <c r="BI386" s="507"/>
      <c r="BJ386" s="507"/>
      <c r="BK386" s="507"/>
      <c r="BL386" s="507"/>
      <c r="BM386" s="507"/>
    </row>
    <row r="387" spans="1:65" ht="27" customHeight="1" x14ac:dyDescent="0.2">
      <c r="A387" s="564"/>
      <c r="B387" s="507"/>
      <c r="C387" s="507"/>
      <c r="D387" s="507"/>
      <c r="E387" s="507"/>
      <c r="F387" s="507"/>
      <c r="G387" s="507"/>
      <c r="H387" s="506"/>
      <c r="I387" s="506"/>
      <c r="J387" s="506"/>
      <c r="K387" s="506"/>
      <c r="L387" s="506"/>
      <c r="M387" s="506"/>
      <c r="N387" s="506"/>
      <c r="O387" s="506"/>
      <c r="P387" s="557"/>
      <c r="Q387" s="506"/>
      <c r="R387" s="741"/>
      <c r="S387" s="506"/>
      <c r="T387" s="742"/>
      <c r="U387" s="506"/>
      <c r="V387" s="743"/>
      <c r="W387" s="506"/>
      <c r="X387" s="742"/>
      <c r="Y387" s="557"/>
      <c r="Z387" s="556"/>
      <c r="AA387" s="507"/>
      <c r="AB387" s="507"/>
      <c r="AC387" s="507"/>
      <c r="AD387" s="507"/>
      <c r="AE387" s="507"/>
      <c r="AF387" s="507"/>
      <c r="AG387" s="507"/>
      <c r="AH387" s="507"/>
      <c r="AI387" s="507"/>
      <c r="AJ387" s="507"/>
      <c r="AK387" s="507"/>
      <c r="AL387" s="507"/>
      <c r="AM387" s="507"/>
      <c r="AN387" s="507"/>
      <c r="AO387" s="507"/>
      <c r="AP387" s="507"/>
      <c r="AQ387" s="563"/>
      <c r="AR387" s="563"/>
      <c r="AS387" s="507"/>
      <c r="AT387" s="507"/>
      <c r="AU387" s="507"/>
      <c r="AV387" s="507"/>
      <c r="AW387" s="507"/>
      <c r="AX387" s="507"/>
      <c r="AY387" s="507"/>
      <c r="AZ387" s="507"/>
      <c r="BA387" s="507"/>
      <c r="BB387" s="507"/>
      <c r="BC387" s="507"/>
      <c r="BD387" s="507"/>
      <c r="BE387" s="507"/>
      <c r="BF387" s="507"/>
      <c r="BG387" s="507"/>
      <c r="BH387" s="507"/>
      <c r="BI387" s="507"/>
      <c r="BJ387" s="507"/>
      <c r="BK387" s="507"/>
      <c r="BL387" s="507"/>
      <c r="BM387" s="507"/>
    </row>
    <row r="388" spans="1:65" ht="27" customHeight="1" x14ac:dyDescent="0.2">
      <c r="A388" s="564"/>
      <c r="B388" s="507"/>
      <c r="C388" s="507"/>
      <c r="D388" s="507"/>
      <c r="E388" s="507"/>
      <c r="F388" s="507"/>
      <c r="G388" s="507"/>
      <c r="H388" s="506"/>
      <c r="I388" s="506"/>
      <c r="J388" s="506"/>
      <c r="K388" s="506"/>
      <c r="L388" s="506"/>
      <c r="M388" s="506"/>
      <c r="N388" s="506"/>
      <c r="O388" s="506"/>
      <c r="P388" s="557"/>
      <c r="Q388" s="506"/>
      <c r="R388" s="741"/>
      <c r="S388" s="506"/>
      <c r="T388" s="742"/>
      <c r="U388" s="506"/>
      <c r="V388" s="743"/>
      <c r="W388" s="506"/>
      <c r="X388" s="742"/>
      <c r="Y388" s="557"/>
      <c r="Z388" s="556"/>
      <c r="AA388" s="507"/>
      <c r="AB388" s="507"/>
      <c r="AC388" s="507"/>
      <c r="AD388" s="507"/>
      <c r="AE388" s="507"/>
      <c r="AF388" s="507"/>
      <c r="AG388" s="507"/>
      <c r="AH388" s="507"/>
      <c r="AI388" s="507"/>
      <c r="AJ388" s="507"/>
      <c r="AK388" s="507"/>
      <c r="AL388" s="507"/>
      <c r="AM388" s="507"/>
      <c r="AN388" s="507"/>
      <c r="AO388" s="507"/>
      <c r="AP388" s="507"/>
      <c r="AQ388" s="563"/>
      <c r="AR388" s="563"/>
      <c r="AS388" s="507"/>
      <c r="AT388" s="507"/>
      <c r="AU388" s="507"/>
      <c r="AV388" s="507"/>
      <c r="AW388" s="507"/>
      <c r="AX388" s="507"/>
      <c r="AY388" s="507"/>
      <c r="AZ388" s="507"/>
      <c r="BA388" s="507"/>
      <c r="BB388" s="507"/>
      <c r="BC388" s="507"/>
      <c r="BD388" s="507"/>
      <c r="BE388" s="507"/>
      <c r="BF388" s="507"/>
      <c r="BG388" s="507"/>
      <c r="BH388" s="507"/>
      <c r="BI388" s="507"/>
      <c r="BJ388" s="507"/>
      <c r="BK388" s="507"/>
      <c r="BL388" s="507"/>
      <c r="BM388" s="507"/>
    </row>
    <row r="389" spans="1:65" ht="27" customHeight="1" x14ac:dyDescent="0.2">
      <c r="A389" s="564"/>
      <c r="B389" s="507"/>
      <c r="C389" s="507"/>
      <c r="D389" s="507"/>
      <c r="E389" s="507"/>
      <c r="F389" s="507"/>
      <c r="G389" s="507"/>
      <c r="H389" s="506"/>
      <c r="I389" s="506"/>
      <c r="J389" s="506"/>
      <c r="K389" s="506"/>
      <c r="L389" s="506"/>
      <c r="M389" s="506"/>
      <c r="N389" s="506"/>
      <c r="O389" s="506"/>
      <c r="P389" s="557"/>
      <c r="Q389" s="506"/>
      <c r="R389" s="741"/>
      <c r="S389" s="506"/>
      <c r="T389" s="742"/>
      <c r="U389" s="506"/>
      <c r="V389" s="743"/>
      <c r="W389" s="506"/>
      <c r="X389" s="742"/>
      <c r="Y389" s="557"/>
      <c r="Z389" s="556"/>
      <c r="AA389" s="507"/>
      <c r="AB389" s="507"/>
      <c r="AC389" s="507"/>
      <c r="AD389" s="507"/>
      <c r="AE389" s="507"/>
      <c r="AF389" s="507"/>
      <c r="AG389" s="507"/>
      <c r="AH389" s="507"/>
      <c r="AI389" s="507"/>
      <c r="AJ389" s="507"/>
      <c r="AK389" s="507"/>
      <c r="AL389" s="507"/>
      <c r="AM389" s="507"/>
      <c r="AN389" s="507"/>
      <c r="AO389" s="507"/>
      <c r="AP389" s="507"/>
      <c r="AQ389" s="563"/>
      <c r="AR389" s="563"/>
      <c r="AS389" s="507"/>
      <c r="AT389" s="507"/>
      <c r="AU389" s="507"/>
      <c r="AV389" s="507"/>
      <c r="AW389" s="507"/>
      <c r="AX389" s="507"/>
      <c r="AY389" s="507"/>
      <c r="AZ389" s="507"/>
      <c r="BA389" s="507"/>
      <c r="BB389" s="507"/>
      <c r="BC389" s="507"/>
      <c r="BD389" s="507"/>
      <c r="BE389" s="507"/>
      <c r="BF389" s="507"/>
      <c r="BG389" s="507"/>
      <c r="BH389" s="507"/>
      <c r="BI389" s="507"/>
      <c r="BJ389" s="507"/>
      <c r="BK389" s="507"/>
      <c r="BL389" s="507"/>
      <c r="BM389" s="507"/>
    </row>
    <row r="390" spans="1:65" ht="27" customHeight="1" x14ac:dyDescent="0.2">
      <c r="A390" s="564"/>
      <c r="B390" s="507"/>
      <c r="C390" s="507"/>
      <c r="D390" s="507"/>
      <c r="E390" s="507"/>
      <c r="F390" s="507"/>
      <c r="G390" s="507"/>
      <c r="H390" s="506"/>
      <c r="I390" s="506"/>
      <c r="J390" s="506"/>
      <c r="K390" s="506"/>
      <c r="L390" s="506"/>
      <c r="M390" s="506"/>
      <c r="N390" s="506"/>
      <c r="O390" s="506"/>
      <c r="P390" s="557"/>
      <c r="Q390" s="506"/>
      <c r="R390" s="741"/>
      <c r="S390" s="506"/>
      <c r="T390" s="742"/>
      <c r="U390" s="506"/>
      <c r="V390" s="743"/>
      <c r="W390" s="506"/>
      <c r="X390" s="742"/>
      <c r="Y390" s="557"/>
      <c r="Z390" s="556"/>
      <c r="AA390" s="507"/>
      <c r="AB390" s="507"/>
      <c r="AC390" s="507"/>
      <c r="AD390" s="507"/>
      <c r="AE390" s="507"/>
      <c r="AF390" s="507"/>
      <c r="AG390" s="507"/>
      <c r="AH390" s="507"/>
      <c r="AI390" s="507"/>
      <c r="AJ390" s="507"/>
      <c r="AK390" s="507"/>
      <c r="AL390" s="507"/>
      <c r="AM390" s="507"/>
      <c r="AN390" s="507"/>
      <c r="AO390" s="507"/>
      <c r="AP390" s="507"/>
      <c r="AQ390" s="563"/>
      <c r="AR390" s="563"/>
      <c r="AS390" s="507"/>
      <c r="AT390" s="507"/>
      <c r="AU390" s="507"/>
      <c r="AV390" s="507"/>
      <c r="AW390" s="507"/>
      <c r="AX390" s="507"/>
      <c r="AY390" s="507"/>
      <c r="AZ390" s="507"/>
      <c r="BA390" s="507"/>
      <c r="BB390" s="507"/>
      <c r="BC390" s="507"/>
      <c r="BD390" s="507"/>
      <c r="BE390" s="507"/>
      <c r="BF390" s="507"/>
      <c r="BG390" s="507"/>
      <c r="BH390" s="507"/>
      <c r="BI390" s="507"/>
      <c r="BJ390" s="507"/>
      <c r="BK390" s="507"/>
      <c r="BL390" s="507"/>
      <c r="BM390" s="507"/>
    </row>
    <row r="391" spans="1:65" ht="27" customHeight="1" x14ac:dyDescent="0.2">
      <c r="A391" s="564"/>
      <c r="B391" s="507"/>
      <c r="C391" s="507"/>
      <c r="D391" s="507"/>
      <c r="E391" s="507"/>
      <c r="F391" s="507"/>
      <c r="G391" s="507"/>
      <c r="H391" s="506"/>
      <c r="I391" s="506"/>
      <c r="J391" s="506"/>
      <c r="K391" s="506"/>
      <c r="L391" s="506"/>
      <c r="M391" s="506"/>
      <c r="N391" s="506"/>
      <c r="O391" s="506"/>
      <c r="P391" s="557"/>
      <c r="Q391" s="506"/>
      <c r="R391" s="741"/>
      <c r="S391" s="506"/>
      <c r="T391" s="742"/>
      <c r="U391" s="506"/>
      <c r="V391" s="743"/>
      <c r="W391" s="506"/>
      <c r="X391" s="742"/>
      <c r="Y391" s="557"/>
      <c r="Z391" s="556"/>
      <c r="AA391" s="507"/>
      <c r="AB391" s="507"/>
      <c r="AC391" s="507"/>
      <c r="AD391" s="507"/>
      <c r="AE391" s="507"/>
      <c r="AF391" s="507"/>
      <c r="AG391" s="507"/>
      <c r="AH391" s="507"/>
      <c r="AI391" s="507"/>
      <c r="AJ391" s="507"/>
      <c r="AK391" s="507"/>
      <c r="AL391" s="507"/>
      <c r="AM391" s="507"/>
      <c r="AN391" s="507"/>
      <c r="AO391" s="507"/>
      <c r="AP391" s="507"/>
      <c r="AQ391" s="563"/>
      <c r="AR391" s="563"/>
      <c r="AS391" s="507"/>
      <c r="AT391" s="507"/>
      <c r="AU391" s="507"/>
      <c r="AV391" s="507"/>
      <c r="AW391" s="507"/>
      <c r="AX391" s="507"/>
      <c r="AY391" s="507"/>
      <c r="AZ391" s="507"/>
      <c r="BA391" s="507"/>
      <c r="BB391" s="507"/>
      <c r="BC391" s="507"/>
      <c r="BD391" s="507"/>
      <c r="BE391" s="507"/>
      <c r="BF391" s="507"/>
      <c r="BG391" s="507"/>
      <c r="BH391" s="507"/>
      <c r="BI391" s="507"/>
      <c r="BJ391" s="507"/>
      <c r="BK391" s="507"/>
      <c r="BL391" s="507"/>
      <c r="BM391" s="507"/>
    </row>
    <row r="392" spans="1:65" ht="27" customHeight="1" x14ac:dyDescent="0.2">
      <c r="A392" s="564"/>
      <c r="B392" s="507"/>
      <c r="C392" s="507"/>
      <c r="D392" s="507"/>
      <c r="E392" s="507"/>
      <c r="F392" s="507"/>
      <c r="G392" s="507"/>
      <c r="H392" s="506"/>
      <c r="I392" s="506"/>
      <c r="J392" s="506"/>
      <c r="K392" s="506"/>
      <c r="L392" s="506"/>
      <c r="M392" s="506"/>
      <c r="N392" s="506"/>
      <c r="O392" s="506"/>
      <c r="P392" s="557"/>
      <c r="Q392" s="506"/>
      <c r="R392" s="741"/>
      <c r="S392" s="506"/>
      <c r="T392" s="742"/>
      <c r="U392" s="506"/>
      <c r="V392" s="743"/>
      <c r="W392" s="506"/>
      <c r="X392" s="742"/>
      <c r="Y392" s="557"/>
      <c r="Z392" s="556"/>
      <c r="AA392" s="507"/>
      <c r="AB392" s="507"/>
      <c r="AC392" s="507"/>
      <c r="AD392" s="507"/>
      <c r="AE392" s="507"/>
      <c r="AF392" s="507"/>
      <c r="AG392" s="507"/>
      <c r="AH392" s="507"/>
      <c r="AI392" s="507"/>
      <c r="AJ392" s="507"/>
      <c r="AK392" s="507"/>
      <c r="AL392" s="507"/>
      <c r="AM392" s="507"/>
      <c r="AN392" s="507"/>
      <c r="AO392" s="507"/>
      <c r="AP392" s="507"/>
      <c r="AQ392" s="563"/>
      <c r="AR392" s="563"/>
      <c r="AS392" s="507"/>
      <c r="AT392" s="507"/>
      <c r="AU392" s="507"/>
      <c r="AV392" s="507"/>
      <c r="AW392" s="507"/>
      <c r="AX392" s="507"/>
      <c r="AY392" s="507"/>
      <c r="AZ392" s="507"/>
      <c r="BA392" s="507"/>
      <c r="BB392" s="507"/>
      <c r="BC392" s="507"/>
      <c r="BD392" s="507"/>
      <c r="BE392" s="507"/>
      <c r="BF392" s="507"/>
      <c r="BG392" s="507"/>
      <c r="BH392" s="507"/>
      <c r="BI392" s="507"/>
      <c r="BJ392" s="507"/>
      <c r="BK392" s="507"/>
      <c r="BL392" s="507"/>
      <c r="BM392" s="507"/>
    </row>
    <row r="393" spans="1:65" ht="27" customHeight="1" x14ac:dyDescent="0.2">
      <c r="A393" s="564"/>
      <c r="B393" s="507"/>
      <c r="C393" s="507"/>
      <c r="D393" s="507"/>
      <c r="E393" s="507"/>
      <c r="F393" s="507"/>
      <c r="G393" s="507"/>
      <c r="H393" s="506"/>
      <c r="I393" s="506"/>
      <c r="J393" s="506"/>
      <c r="K393" s="506"/>
      <c r="L393" s="506"/>
      <c r="M393" s="506"/>
      <c r="N393" s="506"/>
      <c r="O393" s="506"/>
      <c r="P393" s="557"/>
      <c r="Q393" s="506"/>
      <c r="R393" s="741"/>
      <c r="S393" s="506"/>
      <c r="T393" s="742"/>
      <c r="U393" s="506"/>
      <c r="V393" s="743"/>
      <c r="W393" s="506"/>
      <c r="X393" s="742"/>
      <c r="Y393" s="557"/>
      <c r="Z393" s="556"/>
      <c r="AA393" s="507"/>
      <c r="AB393" s="507"/>
      <c r="AC393" s="507"/>
      <c r="AD393" s="507"/>
      <c r="AE393" s="507"/>
      <c r="AF393" s="507"/>
      <c r="AG393" s="507"/>
      <c r="AH393" s="507"/>
      <c r="AI393" s="507"/>
      <c r="AJ393" s="507"/>
      <c r="AK393" s="507"/>
      <c r="AL393" s="507"/>
      <c r="AM393" s="507"/>
      <c r="AN393" s="507"/>
      <c r="AO393" s="507"/>
      <c r="AP393" s="507"/>
      <c r="AQ393" s="563"/>
      <c r="AR393" s="563"/>
      <c r="AS393" s="507"/>
      <c r="AT393" s="507"/>
      <c r="AU393" s="507"/>
      <c r="AV393" s="507"/>
      <c r="AW393" s="507"/>
      <c r="AX393" s="507"/>
      <c r="AY393" s="507"/>
      <c r="AZ393" s="507"/>
      <c r="BA393" s="507"/>
      <c r="BB393" s="507"/>
      <c r="BC393" s="507"/>
      <c r="BD393" s="507"/>
      <c r="BE393" s="507"/>
      <c r="BF393" s="507"/>
      <c r="BG393" s="507"/>
      <c r="BH393" s="507"/>
      <c r="BI393" s="507"/>
      <c r="BJ393" s="507"/>
      <c r="BK393" s="507"/>
      <c r="BL393" s="507"/>
      <c r="BM393" s="507"/>
    </row>
    <row r="394" spans="1:65" ht="27" customHeight="1" x14ac:dyDescent="0.2">
      <c r="A394" s="564"/>
      <c r="B394" s="507"/>
      <c r="C394" s="507"/>
      <c r="D394" s="507"/>
      <c r="E394" s="507"/>
      <c r="F394" s="507"/>
      <c r="G394" s="507"/>
      <c r="H394" s="506"/>
      <c r="I394" s="506"/>
      <c r="J394" s="506"/>
      <c r="K394" s="506"/>
      <c r="L394" s="506"/>
      <c r="M394" s="506"/>
      <c r="N394" s="506"/>
      <c r="O394" s="506"/>
      <c r="P394" s="557"/>
      <c r="Q394" s="506"/>
      <c r="R394" s="741"/>
      <c r="S394" s="506"/>
      <c r="T394" s="742"/>
      <c r="U394" s="506"/>
      <c r="V394" s="743"/>
      <c r="W394" s="506"/>
      <c r="X394" s="742"/>
      <c r="Y394" s="557"/>
      <c r="Z394" s="556"/>
      <c r="AA394" s="507"/>
      <c r="AB394" s="507"/>
      <c r="AC394" s="507"/>
      <c r="AD394" s="507"/>
      <c r="AE394" s="507"/>
      <c r="AF394" s="507"/>
      <c r="AG394" s="507"/>
      <c r="AH394" s="507"/>
      <c r="AI394" s="507"/>
      <c r="AJ394" s="507"/>
      <c r="AK394" s="507"/>
      <c r="AL394" s="507"/>
      <c r="AM394" s="507"/>
      <c r="AN394" s="507"/>
      <c r="AO394" s="507"/>
      <c r="AP394" s="507"/>
      <c r="AQ394" s="563"/>
      <c r="AR394" s="563"/>
      <c r="AS394" s="507"/>
      <c r="AT394" s="507"/>
      <c r="AU394" s="507"/>
      <c r="AV394" s="507"/>
      <c r="AW394" s="507"/>
      <c r="AX394" s="507"/>
      <c r="AY394" s="507"/>
      <c r="AZ394" s="507"/>
      <c r="BA394" s="507"/>
      <c r="BB394" s="507"/>
      <c r="BC394" s="507"/>
      <c r="BD394" s="507"/>
      <c r="BE394" s="507"/>
      <c r="BF394" s="507"/>
      <c r="BG394" s="507"/>
      <c r="BH394" s="507"/>
      <c r="BI394" s="507"/>
      <c r="BJ394" s="507"/>
      <c r="BK394" s="507"/>
      <c r="BL394" s="507"/>
      <c r="BM394" s="507"/>
    </row>
    <row r="395" spans="1:65" ht="27" customHeight="1" x14ac:dyDescent="0.2">
      <c r="A395" s="564"/>
      <c r="B395" s="507"/>
      <c r="C395" s="507"/>
      <c r="D395" s="507"/>
      <c r="E395" s="507"/>
      <c r="F395" s="507"/>
      <c r="G395" s="507"/>
      <c r="H395" s="506"/>
      <c r="I395" s="506"/>
      <c r="J395" s="506"/>
      <c r="K395" s="506"/>
      <c r="L395" s="506"/>
      <c r="M395" s="506"/>
      <c r="N395" s="506"/>
      <c r="O395" s="506"/>
      <c r="P395" s="557"/>
      <c r="Q395" s="506"/>
      <c r="R395" s="741"/>
      <c r="S395" s="506"/>
      <c r="T395" s="742"/>
      <c r="U395" s="506"/>
      <c r="V395" s="743"/>
      <c r="W395" s="506"/>
      <c r="X395" s="742"/>
      <c r="Y395" s="557"/>
      <c r="Z395" s="556"/>
      <c r="AA395" s="507"/>
      <c r="AB395" s="507"/>
      <c r="AC395" s="507"/>
      <c r="AD395" s="507"/>
      <c r="AE395" s="507"/>
      <c r="AF395" s="507"/>
      <c r="AG395" s="507"/>
      <c r="AH395" s="507"/>
      <c r="AI395" s="507"/>
      <c r="AJ395" s="507"/>
      <c r="AK395" s="507"/>
      <c r="AL395" s="507"/>
      <c r="AM395" s="507"/>
      <c r="AN395" s="507"/>
      <c r="AO395" s="507"/>
      <c r="AP395" s="507"/>
      <c r="AQ395" s="563"/>
      <c r="AR395" s="563"/>
      <c r="AS395" s="507"/>
      <c r="AT395" s="507"/>
      <c r="AU395" s="507"/>
      <c r="AV395" s="507"/>
      <c r="AW395" s="507"/>
      <c r="AX395" s="507"/>
      <c r="AY395" s="507"/>
      <c r="AZ395" s="507"/>
      <c r="BA395" s="507"/>
      <c r="BB395" s="507"/>
      <c r="BC395" s="507"/>
      <c r="BD395" s="507"/>
      <c r="BE395" s="507"/>
      <c r="BF395" s="507"/>
      <c r="BG395" s="507"/>
      <c r="BH395" s="507"/>
      <c r="BI395" s="507"/>
      <c r="BJ395" s="507"/>
      <c r="BK395" s="507"/>
      <c r="BL395" s="507"/>
      <c r="BM395" s="507"/>
    </row>
    <row r="396" spans="1:65" ht="27" customHeight="1" x14ac:dyDescent="0.2">
      <c r="A396" s="564"/>
      <c r="B396" s="507"/>
      <c r="C396" s="507"/>
      <c r="D396" s="507"/>
      <c r="E396" s="507"/>
      <c r="F396" s="507"/>
      <c r="G396" s="507"/>
      <c r="H396" s="506"/>
      <c r="I396" s="506"/>
      <c r="J396" s="506"/>
      <c r="K396" s="506"/>
      <c r="L396" s="506"/>
      <c r="M396" s="506"/>
      <c r="N396" s="506"/>
      <c r="O396" s="506"/>
      <c r="P396" s="557"/>
      <c r="Q396" s="506"/>
      <c r="R396" s="741"/>
      <c r="S396" s="506"/>
      <c r="T396" s="742"/>
      <c r="U396" s="506"/>
      <c r="V396" s="743"/>
      <c r="W396" s="506"/>
      <c r="X396" s="742"/>
      <c r="Y396" s="557"/>
      <c r="Z396" s="556"/>
      <c r="AA396" s="507"/>
      <c r="AB396" s="507"/>
      <c r="AC396" s="507"/>
      <c r="AD396" s="507"/>
      <c r="AE396" s="507"/>
      <c r="AF396" s="507"/>
      <c r="AG396" s="507"/>
      <c r="AH396" s="507"/>
      <c r="AI396" s="507"/>
      <c r="AJ396" s="507"/>
      <c r="AK396" s="507"/>
      <c r="AL396" s="507"/>
      <c r="AM396" s="507"/>
      <c r="AN396" s="507"/>
      <c r="AO396" s="507"/>
      <c r="AP396" s="507"/>
      <c r="AQ396" s="563"/>
      <c r="AR396" s="563"/>
      <c r="AS396" s="507"/>
      <c r="AT396" s="507"/>
      <c r="AU396" s="507"/>
      <c r="AV396" s="507"/>
      <c r="AW396" s="507"/>
      <c r="AX396" s="507"/>
      <c r="AY396" s="507"/>
      <c r="AZ396" s="507"/>
      <c r="BA396" s="507"/>
      <c r="BB396" s="507"/>
      <c r="BC396" s="507"/>
      <c r="BD396" s="507"/>
      <c r="BE396" s="507"/>
      <c r="BF396" s="507"/>
      <c r="BG396" s="507"/>
      <c r="BH396" s="507"/>
      <c r="BI396" s="507"/>
      <c r="BJ396" s="507"/>
      <c r="BK396" s="507"/>
      <c r="BL396" s="507"/>
      <c r="BM396" s="507"/>
    </row>
    <row r="397" spans="1:65" ht="27" customHeight="1" x14ac:dyDescent="0.2">
      <c r="A397" s="564"/>
      <c r="B397" s="507"/>
      <c r="C397" s="507"/>
      <c r="D397" s="507"/>
      <c r="E397" s="507"/>
      <c r="F397" s="507"/>
      <c r="G397" s="507"/>
      <c r="H397" s="506"/>
      <c r="I397" s="506"/>
      <c r="J397" s="506"/>
      <c r="K397" s="506"/>
      <c r="L397" s="506"/>
      <c r="M397" s="506"/>
      <c r="N397" s="506"/>
      <c r="O397" s="506"/>
      <c r="P397" s="557"/>
      <c r="Q397" s="506"/>
      <c r="R397" s="741"/>
      <c r="S397" s="506"/>
      <c r="T397" s="742"/>
      <c r="U397" s="506"/>
      <c r="V397" s="743"/>
      <c r="W397" s="506"/>
      <c r="X397" s="742"/>
      <c r="Y397" s="557"/>
      <c r="Z397" s="556"/>
      <c r="AA397" s="507"/>
      <c r="AB397" s="507"/>
      <c r="AC397" s="507"/>
      <c r="AD397" s="507"/>
      <c r="AE397" s="507"/>
      <c r="AF397" s="507"/>
      <c r="AG397" s="507"/>
      <c r="AH397" s="507"/>
      <c r="AI397" s="507"/>
      <c r="AJ397" s="507"/>
      <c r="AK397" s="507"/>
      <c r="AL397" s="507"/>
      <c r="AM397" s="507"/>
      <c r="AN397" s="507"/>
      <c r="AO397" s="507"/>
      <c r="AP397" s="507"/>
      <c r="AQ397" s="563"/>
      <c r="AR397" s="563"/>
      <c r="AS397" s="507"/>
      <c r="AT397" s="507"/>
      <c r="AU397" s="507"/>
      <c r="AV397" s="507"/>
      <c r="AW397" s="507"/>
      <c r="AX397" s="507"/>
      <c r="AY397" s="507"/>
      <c r="AZ397" s="507"/>
      <c r="BA397" s="507"/>
      <c r="BB397" s="507"/>
      <c r="BC397" s="507"/>
      <c r="BD397" s="507"/>
      <c r="BE397" s="507"/>
      <c r="BF397" s="507"/>
      <c r="BG397" s="507"/>
      <c r="BH397" s="507"/>
      <c r="BI397" s="507"/>
      <c r="BJ397" s="507"/>
      <c r="BK397" s="507"/>
      <c r="BL397" s="507"/>
      <c r="BM397" s="507"/>
    </row>
    <row r="398" spans="1:65" ht="27" customHeight="1" x14ac:dyDescent="0.2">
      <c r="A398" s="564"/>
      <c r="B398" s="507"/>
      <c r="C398" s="507"/>
      <c r="D398" s="507"/>
      <c r="E398" s="507"/>
      <c r="F398" s="507"/>
      <c r="G398" s="507"/>
      <c r="H398" s="506"/>
      <c r="I398" s="506"/>
      <c r="J398" s="506"/>
      <c r="K398" s="506"/>
      <c r="L398" s="506"/>
      <c r="M398" s="506"/>
      <c r="N398" s="506"/>
      <c r="O398" s="506"/>
      <c r="P398" s="557"/>
      <c r="Q398" s="506"/>
      <c r="R398" s="741"/>
      <c r="S398" s="506"/>
      <c r="T398" s="742"/>
      <c r="U398" s="506"/>
      <c r="V398" s="743"/>
      <c r="W398" s="506"/>
      <c r="X398" s="742"/>
      <c r="Y398" s="557"/>
      <c r="Z398" s="556"/>
      <c r="AA398" s="507"/>
      <c r="AB398" s="507"/>
      <c r="AC398" s="507"/>
      <c r="AD398" s="507"/>
      <c r="AE398" s="507"/>
      <c r="AF398" s="507"/>
      <c r="AG398" s="507"/>
      <c r="AH398" s="507"/>
      <c r="AI398" s="507"/>
      <c r="AJ398" s="507"/>
      <c r="AK398" s="507"/>
      <c r="AL398" s="507"/>
      <c r="AM398" s="507"/>
      <c r="AN398" s="507"/>
      <c r="AO398" s="507"/>
      <c r="AP398" s="507"/>
      <c r="AQ398" s="563"/>
      <c r="AR398" s="563"/>
      <c r="AS398" s="507"/>
      <c r="AT398" s="507"/>
      <c r="AU398" s="507"/>
      <c r="AV398" s="507"/>
      <c r="AW398" s="507"/>
      <c r="AX398" s="507"/>
      <c r="AY398" s="507"/>
      <c r="AZ398" s="507"/>
      <c r="BA398" s="507"/>
      <c r="BB398" s="507"/>
      <c r="BC398" s="507"/>
      <c r="BD398" s="507"/>
      <c r="BE398" s="507"/>
      <c r="BF398" s="507"/>
      <c r="BG398" s="507"/>
      <c r="BH398" s="507"/>
      <c r="BI398" s="507"/>
      <c r="BJ398" s="507"/>
      <c r="BK398" s="507"/>
      <c r="BL398" s="507"/>
      <c r="BM398" s="507"/>
    </row>
    <row r="399" spans="1:65" ht="27" customHeight="1" x14ac:dyDescent="0.2">
      <c r="A399" s="564"/>
      <c r="B399" s="507"/>
      <c r="C399" s="507"/>
      <c r="D399" s="507"/>
      <c r="E399" s="507"/>
      <c r="F399" s="507"/>
      <c r="G399" s="507"/>
      <c r="H399" s="506"/>
      <c r="I399" s="506"/>
      <c r="J399" s="506"/>
      <c r="K399" s="506"/>
      <c r="L399" s="506"/>
      <c r="M399" s="506"/>
      <c r="N399" s="506"/>
      <c r="O399" s="506"/>
      <c r="P399" s="557"/>
      <c r="Q399" s="506"/>
      <c r="R399" s="741"/>
      <c r="S399" s="506"/>
      <c r="T399" s="742"/>
      <c r="U399" s="506"/>
      <c r="V399" s="743"/>
      <c r="W399" s="506"/>
      <c r="X399" s="742"/>
      <c r="Y399" s="557"/>
      <c r="Z399" s="556"/>
      <c r="AA399" s="507"/>
      <c r="AB399" s="507"/>
      <c r="AC399" s="507"/>
      <c r="AD399" s="507"/>
      <c r="AE399" s="507"/>
      <c r="AF399" s="507"/>
      <c r="AG399" s="507"/>
      <c r="AH399" s="507"/>
      <c r="AI399" s="507"/>
      <c r="AJ399" s="507"/>
      <c r="AK399" s="507"/>
      <c r="AL399" s="507"/>
      <c r="AM399" s="507"/>
      <c r="AN399" s="507"/>
      <c r="AO399" s="507"/>
      <c r="AP399" s="507"/>
      <c r="AQ399" s="563"/>
      <c r="AR399" s="563"/>
      <c r="AS399" s="507"/>
      <c r="AT399" s="507"/>
      <c r="AU399" s="507"/>
      <c r="AV399" s="507"/>
      <c r="AW399" s="507"/>
      <c r="AX399" s="507"/>
      <c r="AY399" s="507"/>
      <c r="AZ399" s="507"/>
      <c r="BA399" s="507"/>
      <c r="BB399" s="507"/>
      <c r="BC399" s="507"/>
      <c r="BD399" s="507"/>
      <c r="BE399" s="507"/>
      <c r="BF399" s="507"/>
      <c r="BG399" s="507"/>
      <c r="BH399" s="507"/>
      <c r="BI399" s="507"/>
      <c r="BJ399" s="507"/>
      <c r="BK399" s="507"/>
      <c r="BL399" s="507"/>
      <c r="BM399" s="507"/>
    </row>
    <row r="400" spans="1:65" ht="27" customHeight="1" x14ac:dyDescent="0.2">
      <c r="A400" s="564"/>
      <c r="B400" s="507"/>
      <c r="C400" s="507"/>
      <c r="D400" s="507"/>
      <c r="E400" s="507"/>
      <c r="F400" s="507"/>
      <c r="G400" s="507"/>
      <c r="H400" s="506"/>
      <c r="I400" s="506"/>
      <c r="J400" s="506"/>
      <c r="K400" s="506"/>
      <c r="L400" s="506"/>
      <c r="M400" s="506"/>
      <c r="N400" s="506"/>
      <c r="O400" s="506"/>
      <c r="P400" s="557"/>
      <c r="Q400" s="506"/>
      <c r="R400" s="741"/>
      <c r="S400" s="506"/>
      <c r="T400" s="742"/>
      <c r="U400" s="506"/>
      <c r="V400" s="743"/>
      <c r="W400" s="506"/>
      <c r="X400" s="742"/>
      <c r="Y400" s="557"/>
      <c r="Z400" s="556"/>
      <c r="AA400" s="507"/>
      <c r="AB400" s="507"/>
      <c r="AC400" s="507"/>
      <c r="AD400" s="507"/>
      <c r="AE400" s="507"/>
      <c r="AF400" s="507"/>
      <c r="AG400" s="507"/>
      <c r="AH400" s="507"/>
      <c r="AI400" s="507"/>
      <c r="AJ400" s="507"/>
      <c r="AK400" s="507"/>
      <c r="AL400" s="507"/>
      <c r="AM400" s="507"/>
      <c r="AN400" s="507"/>
      <c r="AO400" s="507"/>
      <c r="AP400" s="507"/>
      <c r="AQ400" s="563"/>
      <c r="AR400" s="563"/>
      <c r="AS400" s="507"/>
      <c r="AT400" s="507"/>
      <c r="AU400" s="507"/>
      <c r="AV400" s="507"/>
      <c r="AW400" s="507"/>
      <c r="AX400" s="507"/>
      <c r="AY400" s="507"/>
      <c r="AZ400" s="507"/>
      <c r="BA400" s="507"/>
      <c r="BB400" s="507"/>
      <c r="BC400" s="507"/>
      <c r="BD400" s="507"/>
      <c r="BE400" s="507"/>
      <c r="BF400" s="507"/>
      <c r="BG400" s="507"/>
      <c r="BH400" s="507"/>
      <c r="BI400" s="507"/>
      <c r="BJ400" s="507"/>
      <c r="BK400" s="507"/>
      <c r="BL400" s="507"/>
      <c r="BM400" s="507"/>
    </row>
    <row r="401" spans="1:65" ht="27" customHeight="1" x14ac:dyDescent="0.2">
      <c r="A401" s="564"/>
      <c r="B401" s="507"/>
      <c r="C401" s="507"/>
      <c r="D401" s="507"/>
      <c r="E401" s="507"/>
      <c r="F401" s="507"/>
      <c r="G401" s="507"/>
      <c r="H401" s="506"/>
      <c r="I401" s="506"/>
      <c r="J401" s="506"/>
      <c r="K401" s="506"/>
      <c r="L401" s="506"/>
      <c r="M401" s="506"/>
      <c r="N401" s="506"/>
      <c r="O401" s="506"/>
      <c r="P401" s="557"/>
      <c r="Q401" s="506"/>
      <c r="R401" s="741"/>
      <c r="S401" s="506"/>
      <c r="T401" s="742"/>
      <c r="U401" s="506"/>
      <c r="V401" s="743"/>
      <c r="W401" s="506"/>
      <c r="X401" s="742"/>
      <c r="Y401" s="557"/>
      <c r="Z401" s="556"/>
      <c r="AA401" s="507"/>
      <c r="AB401" s="507"/>
      <c r="AC401" s="507"/>
      <c r="AD401" s="507"/>
      <c r="AE401" s="507"/>
      <c r="AF401" s="507"/>
      <c r="AG401" s="507"/>
      <c r="AH401" s="507"/>
      <c r="AI401" s="507"/>
      <c r="AJ401" s="507"/>
      <c r="AK401" s="507"/>
      <c r="AL401" s="507"/>
      <c r="AM401" s="507"/>
      <c r="AN401" s="507"/>
      <c r="AO401" s="507"/>
      <c r="AP401" s="507"/>
      <c r="AQ401" s="563"/>
      <c r="AR401" s="563"/>
      <c r="AS401" s="507"/>
      <c r="AT401" s="507"/>
      <c r="AU401" s="507"/>
      <c r="AV401" s="507"/>
      <c r="AW401" s="507"/>
      <c r="AX401" s="507"/>
      <c r="AY401" s="507"/>
      <c r="AZ401" s="507"/>
      <c r="BA401" s="507"/>
      <c r="BB401" s="507"/>
      <c r="BC401" s="507"/>
      <c r="BD401" s="507"/>
      <c r="BE401" s="507"/>
      <c r="BF401" s="507"/>
      <c r="BG401" s="507"/>
      <c r="BH401" s="507"/>
      <c r="BI401" s="507"/>
      <c r="BJ401" s="507"/>
      <c r="BK401" s="507"/>
      <c r="BL401" s="507"/>
      <c r="BM401" s="507"/>
    </row>
    <row r="402" spans="1:65" ht="27" customHeight="1" x14ac:dyDescent="0.2">
      <c r="A402" s="564"/>
      <c r="B402" s="507"/>
      <c r="C402" s="507"/>
      <c r="D402" s="507"/>
      <c r="E402" s="507"/>
      <c r="F402" s="507"/>
      <c r="G402" s="507"/>
      <c r="H402" s="506"/>
      <c r="I402" s="506"/>
      <c r="J402" s="506"/>
      <c r="K402" s="506"/>
      <c r="L402" s="506"/>
      <c r="M402" s="506"/>
      <c r="N402" s="506"/>
      <c r="O402" s="506"/>
      <c r="P402" s="557"/>
      <c r="Q402" s="506"/>
      <c r="R402" s="741"/>
      <c r="S402" s="506"/>
      <c r="T402" s="742"/>
      <c r="U402" s="506"/>
      <c r="V402" s="743"/>
      <c r="W402" s="506"/>
      <c r="X402" s="742"/>
      <c r="Y402" s="557"/>
      <c r="Z402" s="556"/>
      <c r="AA402" s="507"/>
      <c r="AB402" s="507"/>
      <c r="AC402" s="507"/>
      <c r="AD402" s="507"/>
      <c r="AE402" s="507"/>
      <c r="AF402" s="507"/>
      <c r="AG402" s="507"/>
      <c r="AH402" s="507"/>
      <c r="AI402" s="507"/>
      <c r="AJ402" s="507"/>
      <c r="AK402" s="507"/>
      <c r="AL402" s="507"/>
      <c r="AM402" s="507"/>
      <c r="AN402" s="507"/>
      <c r="AO402" s="507"/>
      <c r="AP402" s="507"/>
      <c r="AQ402" s="563"/>
      <c r="AR402" s="563"/>
      <c r="AS402" s="507"/>
      <c r="AT402" s="507"/>
      <c r="AU402" s="507"/>
      <c r="AV402" s="507"/>
      <c r="AW402" s="507"/>
      <c r="AX402" s="507"/>
      <c r="AY402" s="507"/>
      <c r="AZ402" s="507"/>
      <c r="BA402" s="507"/>
      <c r="BB402" s="507"/>
      <c r="BC402" s="507"/>
      <c r="BD402" s="507"/>
      <c r="BE402" s="507"/>
      <c r="BF402" s="507"/>
      <c r="BG402" s="507"/>
      <c r="BH402" s="507"/>
      <c r="BI402" s="507"/>
      <c r="BJ402" s="507"/>
      <c r="BK402" s="507"/>
      <c r="BL402" s="507"/>
      <c r="BM402" s="507"/>
    </row>
    <row r="403" spans="1:65" ht="27" customHeight="1" x14ac:dyDescent="0.2">
      <c r="A403" s="564"/>
      <c r="B403" s="507"/>
      <c r="C403" s="507"/>
      <c r="D403" s="507"/>
      <c r="E403" s="507"/>
      <c r="F403" s="507"/>
      <c r="G403" s="507"/>
      <c r="H403" s="506"/>
      <c r="I403" s="506"/>
      <c r="J403" s="506"/>
      <c r="K403" s="506"/>
      <c r="L403" s="506"/>
      <c r="M403" s="506"/>
      <c r="N403" s="506"/>
      <c r="O403" s="506"/>
      <c r="P403" s="557"/>
      <c r="Q403" s="506"/>
      <c r="R403" s="741"/>
      <c r="S403" s="506"/>
      <c r="T403" s="742"/>
      <c r="U403" s="506"/>
      <c r="V403" s="743"/>
      <c r="W403" s="506"/>
      <c r="X403" s="742"/>
      <c r="Y403" s="557"/>
      <c r="Z403" s="556"/>
      <c r="AA403" s="507"/>
      <c r="AB403" s="507"/>
      <c r="AC403" s="507"/>
      <c r="AD403" s="507"/>
      <c r="AE403" s="507"/>
      <c r="AF403" s="507"/>
      <c r="AG403" s="507"/>
      <c r="AH403" s="507"/>
      <c r="AI403" s="507"/>
      <c r="AJ403" s="507"/>
      <c r="AK403" s="507"/>
      <c r="AL403" s="507"/>
      <c r="AM403" s="507"/>
      <c r="AN403" s="507"/>
      <c r="AO403" s="507"/>
      <c r="AP403" s="507"/>
      <c r="AQ403" s="563"/>
      <c r="AR403" s="563"/>
      <c r="AS403" s="507"/>
      <c r="AT403" s="507"/>
      <c r="AU403" s="507"/>
      <c r="AV403" s="507"/>
      <c r="AW403" s="507"/>
      <c r="AX403" s="507"/>
      <c r="AY403" s="507"/>
      <c r="AZ403" s="507"/>
      <c r="BA403" s="507"/>
      <c r="BB403" s="507"/>
      <c r="BC403" s="507"/>
      <c r="BD403" s="507"/>
      <c r="BE403" s="507"/>
      <c r="BF403" s="507"/>
      <c r="BG403" s="507"/>
      <c r="BH403" s="507"/>
      <c r="BI403" s="507"/>
      <c r="BJ403" s="507"/>
      <c r="BK403" s="507"/>
      <c r="BL403" s="507"/>
      <c r="BM403" s="507"/>
    </row>
    <row r="404" spans="1:65" ht="27" customHeight="1" x14ac:dyDescent="0.2">
      <c r="A404" s="564"/>
      <c r="B404" s="507"/>
      <c r="C404" s="507"/>
      <c r="D404" s="507"/>
      <c r="E404" s="507"/>
      <c r="F404" s="507"/>
      <c r="G404" s="507"/>
      <c r="H404" s="506"/>
      <c r="I404" s="506"/>
      <c r="J404" s="506"/>
      <c r="K404" s="506"/>
      <c r="L404" s="506"/>
      <c r="M404" s="506"/>
      <c r="N404" s="506"/>
      <c r="O404" s="506"/>
      <c r="P404" s="557"/>
      <c r="Q404" s="506"/>
      <c r="R404" s="741"/>
      <c r="S404" s="506"/>
      <c r="T404" s="742"/>
      <c r="U404" s="506"/>
      <c r="V404" s="743"/>
      <c r="W404" s="506"/>
      <c r="X404" s="742"/>
      <c r="Y404" s="557"/>
      <c r="Z404" s="556"/>
      <c r="AA404" s="507"/>
      <c r="AB404" s="507"/>
      <c r="AC404" s="507"/>
      <c r="AD404" s="507"/>
      <c r="AE404" s="507"/>
      <c r="AF404" s="507"/>
      <c r="AG404" s="507"/>
      <c r="AH404" s="507"/>
      <c r="AI404" s="507"/>
      <c r="AJ404" s="507"/>
      <c r="AK404" s="507"/>
      <c r="AL404" s="507"/>
      <c r="AM404" s="507"/>
      <c r="AN404" s="507"/>
      <c r="AO404" s="507"/>
      <c r="AP404" s="507"/>
      <c r="AQ404" s="563"/>
      <c r="AR404" s="563"/>
      <c r="AS404" s="507"/>
      <c r="AT404" s="507"/>
      <c r="AU404" s="507"/>
      <c r="AV404" s="507"/>
      <c r="AW404" s="507"/>
      <c r="AX404" s="507"/>
      <c r="AY404" s="507"/>
      <c r="AZ404" s="507"/>
      <c r="BA404" s="507"/>
      <c r="BB404" s="507"/>
      <c r="BC404" s="507"/>
      <c r="BD404" s="507"/>
      <c r="BE404" s="507"/>
      <c r="BF404" s="507"/>
      <c r="BG404" s="507"/>
      <c r="BH404" s="507"/>
      <c r="BI404" s="507"/>
      <c r="BJ404" s="507"/>
      <c r="BK404" s="507"/>
      <c r="BL404" s="507"/>
      <c r="BM404" s="507"/>
    </row>
    <row r="405" spans="1:65" ht="27" customHeight="1" x14ac:dyDescent="0.2">
      <c r="A405" s="564"/>
      <c r="B405" s="507"/>
      <c r="C405" s="507"/>
      <c r="D405" s="507"/>
      <c r="E405" s="507"/>
      <c r="F405" s="507"/>
      <c r="G405" s="507"/>
      <c r="H405" s="506"/>
      <c r="I405" s="506"/>
      <c r="J405" s="506"/>
      <c r="K405" s="506"/>
      <c r="L405" s="506"/>
      <c r="M405" s="506"/>
      <c r="N405" s="506"/>
      <c r="O405" s="506"/>
      <c r="P405" s="557"/>
      <c r="Q405" s="506"/>
      <c r="R405" s="741"/>
      <c r="S405" s="506"/>
      <c r="T405" s="742"/>
      <c r="U405" s="506"/>
      <c r="V405" s="743"/>
      <c r="W405" s="506"/>
      <c r="X405" s="742"/>
      <c r="Y405" s="557"/>
      <c r="Z405" s="556"/>
      <c r="AA405" s="507"/>
      <c r="AB405" s="507"/>
      <c r="AC405" s="507"/>
      <c r="AD405" s="507"/>
      <c r="AE405" s="507"/>
      <c r="AF405" s="507"/>
      <c r="AG405" s="507"/>
      <c r="AH405" s="507"/>
      <c r="AI405" s="507"/>
      <c r="AJ405" s="507"/>
      <c r="AK405" s="507"/>
      <c r="AL405" s="507"/>
      <c r="AM405" s="507"/>
      <c r="AN405" s="507"/>
      <c r="AO405" s="507"/>
      <c r="AP405" s="507"/>
      <c r="AQ405" s="563"/>
      <c r="AR405" s="563"/>
      <c r="AS405" s="507"/>
      <c r="AT405" s="507"/>
      <c r="AU405" s="507"/>
      <c r="AV405" s="507"/>
      <c r="AW405" s="507"/>
      <c r="AX405" s="507"/>
      <c r="AY405" s="507"/>
      <c r="AZ405" s="507"/>
      <c r="BA405" s="507"/>
      <c r="BB405" s="507"/>
      <c r="BC405" s="507"/>
      <c r="BD405" s="507"/>
      <c r="BE405" s="507"/>
      <c r="BF405" s="507"/>
      <c r="BG405" s="507"/>
      <c r="BH405" s="507"/>
      <c r="BI405" s="507"/>
      <c r="BJ405" s="507"/>
      <c r="BK405" s="507"/>
      <c r="BL405" s="507"/>
      <c r="BM405" s="507"/>
    </row>
    <row r="406" spans="1:65" ht="27" customHeight="1" x14ac:dyDescent="0.2">
      <c r="A406" s="564"/>
      <c r="B406" s="507"/>
      <c r="C406" s="507"/>
      <c r="D406" s="507"/>
      <c r="E406" s="507"/>
      <c r="F406" s="507"/>
      <c r="G406" s="507"/>
      <c r="H406" s="506"/>
      <c r="I406" s="506"/>
      <c r="J406" s="506"/>
      <c r="K406" s="506"/>
      <c r="L406" s="506"/>
      <c r="M406" s="506"/>
      <c r="N406" s="506"/>
      <c r="O406" s="506"/>
      <c r="P406" s="557"/>
      <c r="Q406" s="506"/>
      <c r="R406" s="741"/>
      <c r="S406" s="506"/>
      <c r="T406" s="742"/>
      <c r="U406" s="506"/>
      <c r="V406" s="743"/>
      <c r="W406" s="506"/>
      <c r="X406" s="742"/>
      <c r="Y406" s="557"/>
      <c r="Z406" s="556"/>
      <c r="AA406" s="507"/>
      <c r="AB406" s="507"/>
      <c r="AC406" s="507"/>
      <c r="AD406" s="507"/>
      <c r="AE406" s="507"/>
      <c r="AF406" s="507"/>
      <c r="AG406" s="507"/>
      <c r="AH406" s="507"/>
      <c r="AI406" s="507"/>
      <c r="AJ406" s="507"/>
      <c r="AK406" s="507"/>
      <c r="AL406" s="507"/>
      <c r="AM406" s="507"/>
      <c r="AN406" s="507"/>
      <c r="AO406" s="507"/>
      <c r="AP406" s="507"/>
      <c r="AQ406" s="563"/>
      <c r="AR406" s="563"/>
      <c r="AS406" s="507"/>
      <c r="AT406" s="507"/>
      <c r="AU406" s="507"/>
      <c r="AV406" s="507"/>
      <c r="AW406" s="507"/>
      <c r="AX406" s="507"/>
      <c r="AY406" s="507"/>
      <c r="AZ406" s="507"/>
      <c r="BA406" s="507"/>
      <c r="BB406" s="507"/>
      <c r="BC406" s="507"/>
      <c r="BD406" s="507"/>
      <c r="BE406" s="507"/>
      <c r="BF406" s="507"/>
      <c r="BG406" s="507"/>
      <c r="BH406" s="507"/>
      <c r="BI406" s="507"/>
      <c r="BJ406" s="507"/>
      <c r="BK406" s="507"/>
      <c r="BL406" s="507"/>
      <c r="BM406" s="507"/>
    </row>
    <row r="407" spans="1:65" ht="27" customHeight="1" x14ac:dyDescent="0.2">
      <c r="A407" s="564"/>
      <c r="B407" s="507"/>
      <c r="C407" s="507"/>
      <c r="D407" s="507"/>
      <c r="E407" s="507"/>
      <c r="F407" s="507"/>
      <c r="G407" s="507"/>
      <c r="H407" s="506"/>
      <c r="I407" s="506"/>
      <c r="J407" s="506"/>
      <c r="K407" s="506"/>
      <c r="L407" s="506"/>
      <c r="M407" s="506"/>
      <c r="N407" s="506"/>
      <c r="O407" s="506"/>
      <c r="P407" s="557"/>
      <c r="Q407" s="506"/>
      <c r="R407" s="741"/>
      <c r="S407" s="506"/>
      <c r="T407" s="742"/>
      <c r="U407" s="506"/>
      <c r="V407" s="743"/>
      <c r="W407" s="506"/>
      <c r="X407" s="742"/>
      <c r="Y407" s="557"/>
      <c r="Z407" s="556"/>
      <c r="AA407" s="507"/>
      <c r="AB407" s="507"/>
      <c r="AC407" s="507"/>
      <c r="AD407" s="507"/>
      <c r="AE407" s="507"/>
      <c r="AF407" s="507"/>
      <c r="AG407" s="507"/>
      <c r="AH407" s="507"/>
      <c r="AI407" s="507"/>
      <c r="AJ407" s="507"/>
      <c r="AK407" s="507"/>
      <c r="AL407" s="507"/>
      <c r="AM407" s="507"/>
      <c r="AN407" s="507"/>
      <c r="AO407" s="507"/>
      <c r="AP407" s="507"/>
      <c r="AQ407" s="563"/>
      <c r="AR407" s="563"/>
      <c r="AS407" s="507"/>
      <c r="AT407" s="507"/>
      <c r="AU407" s="507"/>
      <c r="AV407" s="507"/>
      <c r="AW407" s="507"/>
      <c r="AX407" s="507"/>
      <c r="AY407" s="507"/>
      <c r="AZ407" s="507"/>
      <c r="BA407" s="507"/>
      <c r="BB407" s="507"/>
      <c r="BC407" s="507"/>
      <c r="BD407" s="507"/>
      <c r="BE407" s="507"/>
      <c r="BF407" s="507"/>
      <c r="BG407" s="507"/>
      <c r="BH407" s="507"/>
      <c r="BI407" s="507"/>
      <c r="BJ407" s="507"/>
      <c r="BK407" s="507"/>
      <c r="BL407" s="507"/>
      <c r="BM407" s="507"/>
    </row>
    <row r="408" spans="1:65" ht="27" customHeight="1" x14ac:dyDescent="0.2">
      <c r="A408" s="564"/>
      <c r="B408" s="507"/>
      <c r="C408" s="507"/>
      <c r="D408" s="507"/>
      <c r="E408" s="507"/>
      <c r="F408" s="507"/>
      <c r="G408" s="507"/>
      <c r="H408" s="506"/>
      <c r="I408" s="506"/>
      <c r="J408" s="506"/>
      <c r="K408" s="506"/>
      <c r="L408" s="506"/>
      <c r="M408" s="506"/>
      <c r="N408" s="506"/>
      <c r="O408" s="506"/>
      <c r="P408" s="557"/>
      <c r="Q408" s="506"/>
      <c r="R408" s="741"/>
      <c r="S408" s="506"/>
      <c r="T408" s="742"/>
      <c r="U408" s="506"/>
      <c r="V408" s="743"/>
      <c r="W408" s="506"/>
      <c r="X408" s="742"/>
      <c r="Y408" s="557"/>
      <c r="Z408" s="556"/>
      <c r="AA408" s="507"/>
      <c r="AB408" s="507"/>
      <c r="AC408" s="507"/>
      <c r="AD408" s="507"/>
      <c r="AE408" s="507"/>
      <c r="AF408" s="507"/>
      <c r="AG408" s="507"/>
      <c r="AH408" s="507"/>
      <c r="AI408" s="507"/>
      <c r="AJ408" s="507"/>
      <c r="AK408" s="507"/>
      <c r="AL408" s="507"/>
      <c r="AM408" s="507"/>
      <c r="AN408" s="507"/>
      <c r="AO408" s="507"/>
      <c r="AP408" s="507"/>
      <c r="AQ408" s="563"/>
      <c r="AR408" s="563"/>
      <c r="AS408" s="507"/>
      <c r="AT408" s="507"/>
      <c r="AU408" s="507"/>
      <c r="AV408" s="507"/>
      <c r="AW408" s="507"/>
      <c r="AX408" s="507"/>
      <c r="AY408" s="507"/>
      <c r="AZ408" s="507"/>
      <c r="BA408" s="507"/>
      <c r="BB408" s="507"/>
      <c r="BC408" s="507"/>
      <c r="BD408" s="507"/>
      <c r="BE408" s="507"/>
      <c r="BF408" s="507"/>
      <c r="BG408" s="507"/>
      <c r="BH408" s="507"/>
      <c r="BI408" s="507"/>
      <c r="BJ408" s="507"/>
      <c r="BK408" s="507"/>
      <c r="BL408" s="507"/>
      <c r="BM408" s="507"/>
    </row>
    <row r="409" spans="1:65" ht="27" customHeight="1" x14ac:dyDescent="0.2">
      <c r="A409" s="564"/>
      <c r="B409" s="507"/>
      <c r="C409" s="507"/>
      <c r="D409" s="507"/>
      <c r="E409" s="507"/>
      <c r="F409" s="507"/>
      <c r="G409" s="507"/>
      <c r="H409" s="506"/>
      <c r="I409" s="506"/>
      <c r="J409" s="506"/>
      <c r="K409" s="506"/>
      <c r="L409" s="506"/>
      <c r="M409" s="506"/>
      <c r="N409" s="506"/>
      <c r="O409" s="506"/>
      <c r="P409" s="557"/>
      <c r="Q409" s="506"/>
      <c r="R409" s="741"/>
      <c r="S409" s="506"/>
      <c r="T409" s="742"/>
      <c r="U409" s="506"/>
      <c r="V409" s="743"/>
      <c r="W409" s="506"/>
      <c r="X409" s="742"/>
      <c r="Y409" s="557"/>
      <c r="Z409" s="556"/>
      <c r="AA409" s="507"/>
      <c r="AB409" s="507"/>
      <c r="AC409" s="507"/>
      <c r="AD409" s="507"/>
      <c r="AE409" s="507"/>
      <c r="AF409" s="507"/>
      <c r="AG409" s="507"/>
      <c r="AH409" s="507"/>
      <c r="AI409" s="507"/>
      <c r="AJ409" s="507"/>
      <c r="AK409" s="507"/>
      <c r="AL409" s="507"/>
      <c r="AM409" s="507"/>
      <c r="AN409" s="507"/>
      <c r="AO409" s="507"/>
      <c r="AP409" s="507"/>
      <c r="AQ409" s="563"/>
      <c r="AR409" s="563"/>
      <c r="AS409" s="507"/>
      <c r="AT409" s="507"/>
      <c r="AU409" s="507"/>
      <c r="AV409" s="507"/>
      <c r="AW409" s="507"/>
      <c r="AX409" s="507"/>
      <c r="AY409" s="507"/>
      <c r="AZ409" s="507"/>
      <c r="BA409" s="507"/>
      <c r="BB409" s="507"/>
      <c r="BC409" s="507"/>
      <c r="BD409" s="507"/>
      <c r="BE409" s="507"/>
      <c r="BF409" s="507"/>
      <c r="BG409" s="507"/>
      <c r="BH409" s="507"/>
      <c r="BI409" s="507"/>
      <c r="BJ409" s="507"/>
      <c r="BK409" s="507"/>
      <c r="BL409" s="507"/>
      <c r="BM409" s="507"/>
    </row>
    <row r="410" spans="1:65" ht="27" customHeight="1" x14ac:dyDescent="0.2">
      <c r="A410" s="564"/>
      <c r="B410" s="507"/>
      <c r="C410" s="507"/>
      <c r="D410" s="507"/>
      <c r="E410" s="507"/>
      <c r="F410" s="507"/>
      <c r="G410" s="507"/>
      <c r="H410" s="506"/>
      <c r="I410" s="506"/>
      <c r="J410" s="506"/>
      <c r="K410" s="506"/>
      <c r="L410" s="506"/>
      <c r="M410" s="506"/>
      <c r="N410" s="506"/>
      <c r="O410" s="506"/>
      <c r="P410" s="557"/>
      <c r="Q410" s="506"/>
      <c r="R410" s="741"/>
      <c r="S410" s="506"/>
      <c r="T410" s="742"/>
      <c r="U410" s="506"/>
      <c r="V410" s="743"/>
      <c r="W410" s="506"/>
      <c r="X410" s="742"/>
      <c r="Y410" s="557"/>
      <c r="Z410" s="556"/>
      <c r="AA410" s="507"/>
      <c r="AB410" s="507"/>
      <c r="AC410" s="507"/>
      <c r="AD410" s="507"/>
      <c r="AE410" s="507"/>
      <c r="AF410" s="507"/>
      <c r="AG410" s="507"/>
      <c r="AH410" s="507"/>
      <c r="AI410" s="507"/>
      <c r="AJ410" s="507"/>
      <c r="AK410" s="507"/>
      <c r="AL410" s="507"/>
      <c r="AM410" s="507"/>
      <c r="AN410" s="507"/>
      <c r="AO410" s="507"/>
      <c r="AP410" s="507"/>
      <c r="AQ410" s="563"/>
      <c r="AR410" s="563"/>
      <c r="AS410" s="507"/>
      <c r="AT410" s="507"/>
      <c r="AU410" s="507"/>
      <c r="AV410" s="507"/>
      <c r="AW410" s="507"/>
      <c r="AX410" s="507"/>
      <c r="AY410" s="507"/>
      <c r="AZ410" s="507"/>
      <c r="BA410" s="507"/>
      <c r="BB410" s="507"/>
      <c r="BC410" s="507"/>
      <c r="BD410" s="507"/>
      <c r="BE410" s="507"/>
      <c r="BF410" s="507"/>
      <c r="BG410" s="507"/>
      <c r="BH410" s="507"/>
      <c r="BI410" s="507"/>
      <c r="BJ410" s="507"/>
      <c r="BK410" s="507"/>
      <c r="BL410" s="507"/>
      <c r="BM410" s="507"/>
    </row>
    <row r="411" spans="1:65" ht="27" customHeight="1" x14ac:dyDescent="0.2">
      <c r="A411" s="564"/>
      <c r="B411" s="507"/>
      <c r="C411" s="507"/>
      <c r="D411" s="507"/>
      <c r="E411" s="507"/>
      <c r="F411" s="507"/>
      <c r="G411" s="507"/>
      <c r="H411" s="506"/>
      <c r="I411" s="506"/>
      <c r="J411" s="506"/>
      <c r="K411" s="506"/>
      <c r="L411" s="506"/>
      <c r="M411" s="506"/>
      <c r="N411" s="506"/>
      <c r="O411" s="506"/>
      <c r="P411" s="557"/>
      <c r="Q411" s="506"/>
      <c r="R411" s="741"/>
      <c r="S411" s="506"/>
      <c r="T411" s="742"/>
      <c r="U411" s="506"/>
      <c r="V411" s="743"/>
      <c r="W411" s="506"/>
      <c r="X411" s="742"/>
      <c r="Y411" s="557"/>
      <c r="Z411" s="556"/>
      <c r="AA411" s="507"/>
      <c r="AB411" s="507"/>
      <c r="AC411" s="507"/>
      <c r="AD411" s="507"/>
      <c r="AE411" s="507"/>
      <c r="AF411" s="507"/>
      <c r="AG411" s="507"/>
      <c r="AH411" s="507"/>
      <c r="AI411" s="507"/>
      <c r="AJ411" s="507"/>
      <c r="AK411" s="507"/>
      <c r="AL411" s="507"/>
      <c r="AM411" s="507"/>
      <c r="AN411" s="507"/>
      <c r="AO411" s="507"/>
      <c r="AP411" s="507"/>
      <c r="AQ411" s="563"/>
      <c r="AR411" s="563"/>
      <c r="AS411" s="507"/>
      <c r="AT411" s="507"/>
      <c r="AU411" s="507"/>
      <c r="AV411" s="507"/>
      <c r="AW411" s="507"/>
      <c r="AX411" s="507"/>
      <c r="AY411" s="507"/>
      <c r="AZ411" s="507"/>
      <c r="BA411" s="507"/>
      <c r="BB411" s="507"/>
      <c r="BC411" s="507"/>
      <c r="BD411" s="507"/>
      <c r="BE411" s="507"/>
      <c r="BF411" s="507"/>
      <c r="BG411" s="507"/>
      <c r="BH411" s="507"/>
      <c r="BI411" s="507"/>
      <c r="BJ411" s="507"/>
      <c r="BK411" s="507"/>
      <c r="BL411" s="507"/>
      <c r="BM411" s="507"/>
    </row>
    <row r="412" spans="1:65" ht="27" customHeight="1" x14ac:dyDescent="0.2">
      <c r="A412" s="564"/>
      <c r="B412" s="507"/>
      <c r="C412" s="507"/>
      <c r="D412" s="507"/>
      <c r="E412" s="507"/>
      <c r="F412" s="507"/>
      <c r="G412" s="507"/>
      <c r="H412" s="506"/>
      <c r="I412" s="506"/>
      <c r="J412" s="506"/>
      <c r="K412" s="506"/>
      <c r="L412" s="506"/>
      <c r="M412" s="506"/>
      <c r="N412" s="506"/>
      <c r="O412" s="506"/>
      <c r="P412" s="557"/>
      <c r="Q412" s="506"/>
      <c r="R412" s="741"/>
      <c r="S412" s="506"/>
      <c r="T412" s="742"/>
      <c r="U412" s="506"/>
      <c r="V412" s="743"/>
      <c r="W412" s="506"/>
      <c r="X412" s="742"/>
      <c r="Y412" s="557"/>
      <c r="Z412" s="556"/>
      <c r="AA412" s="507"/>
      <c r="AB412" s="507"/>
      <c r="AC412" s="507"/>
      <c r="AD412" s="507"/>
      <c r="AE412" s="507"/>
      <c r="AF412" s="507"/>
      <c r="AG412" s="507"/>
      <c r="AH412" s="507"/>
      <c r="AI412" s="507"/>
      <c r="AJ412" s="507"/>
      <c r="AK412" s="507"/>
      <c r="AL412" s="507"/>
      <c r="AM412" s="507"/>
      <c r="AN412" s="507"/>
      <c r="AO412" s="507"/>
      <c r="AP412" s="507"/>
      <c r="AQ412" s="563"/>
      <c r="AR412" s="563"/>
      <c r="AS412" s="507"/>
      <c r="AT412" s="507"/>
      <c r="AU412" s="507"/>
      <c r="AV412" s="507"/>
      <c r="AW412" s="507"/>
      <c r="AX412" s="507"/>
      <c r="AY412" s="507"/>
      <c r="AZ412" s="507"/>
      <c r="BA412" s="507"/>
      <c r="BB412" s="507"/>
      <c r="BC412" s="507"/>
      <c r="BD412" s="507"/>
      <c r="BE412" s="507"/>
      <c r="BF412" s="507"/>
      <c r="BG412" s="507"/>
      <c r="BH412" s="507"/>
      <c r="BI412" s="507"/>
      <c r="BJ412" s="507"/>
      <c r="BK412" s="507"/>
      <c r="BL412" s="507"/>
      <c r="BM412" s="507"/>
    </row>
    <row r="413" spans="1:65" ht="27" customHeight="1" x14ac:dyDescent="0.2">
      <c r="A413" s="564"/>
      <c r="B413" s="507"/>
      <c r="C413" s="507"/>
      <c r="D413" s="507"/>
      <c r="E413" s="507"/>
      <c r="F413" s="507"/>
      <c r="G413" s="507"/>
      <c r="H413" s="506"/>
      <c r="I413" s="506"/>
      <c r="J413" s="506"/>
      <c r="K413" s="506"/>
      <c r="L413" s="506"/>
      <c r="M413" s="506"/>
      <c r="N413" s="506"/>
      <c r="O413" s="506"/>
      <c r="P413" s="557"/>
      <c r="Q413" s="506"/>
      <c r="R413" s="741"/>
      <c r="S413" s="506"/>
      <c r="T413" s="742"/>
      <c r="U413" s="506"/>
      <c r="V413" s="743"/>
      <c r="W413" s="506"/>
      <c r="X413" s="742"/>
      <c r="Y413" s="557"/>
      <c r="Z413" s="556"/>
      <c r="AA413" s="507"/>
      <c r="AB413" s="507"/>
      <c r="AC413" s="507"/>
      <c r="AD413" s="507"/>
      <c r="AE413" s="507"/>
      <c r="AF413" s="507"/>
      <c r="AG413" s="507"/>
      <c r="AH413" s="507"/>
      <c r="AI413" s="507"/>
      <c r="AJ413" s="507"/>
      <c r="AK413" s="507"/>
      <c r="AL413" s="507"/>
      <c r="AM413" s="507"/>
      <c r="AN413" s="507"/>
      <c r="AO413" s="507"/>
      <c r="AP413" s="507"/>
      <c r="AQ413" s="563"/>
      <c r="AR413" s="563"/>
      <c r="AS413" s="507"/>
      <c r="AT413" s="507"/>
      <c r="AU413" s="507"/>
      <c r="AV413" s="507"/>
      <c r="AW413" s="507"/>
      <c r="AX413" s="507"/>
      <c r="AY413" s="507"/>
      <c r="AZ413" s="507"/>
      <c r="BA413" s="507"/>
      <c r="BB413" s="507"/>
      <c r="BC413" s="507"/>
      <c r="BD413" s="507"/>
      <c r="BE413" s="507"/>
      <c r="BF413" s="507"/>
      <c r="BG413" s="507"/>
      <c r="BH413" s="507"/>
      <c r="BI413" s="507"/>
      <c r="BJ413" s="507"/>
      <c r="BK413" s="507"/>
      <c r="BL413" s="507"/>
      <c r="BM413" s="507"/>
    </row>
    <row r="414" spans="1:65" ht="27" customHeight="1" x14ac:dyDescent="0.2">
      <c r="A414" s="564"/>
      <c r="B414" s="507"/>
      <c r="C414" s="507"/>
      <c r="D414" s="507"/>
      <c r="E414" s="507"/>
      <c r="F414" s="507"/>
      <c r="G414" s="507"/>
      <c r="H414" s="506"/>
      <c r="I414" s="506"/>
      <c r="J414" s="506"/>
      <c r="K414" s="506"/>
      <c r="L414" s="506"/>
      <c r="M414" s="506"/>
      <c r="N414" s="506"/>
      <c r="O414" s="506"/>
      <c r="P414" s="557"/>
      <c r="Q414" s="506"/>
      <c r="R414" s="741"/>
      <c r="S414" s="506"/>
      <c r="T414" s="742"/>
      <c r="U414" s="506"/>
      <c r="V414" s="743"/>
      <c r="W414" s="506"/>
      <c r="X414" s="742"/>
      <c r="Y414" s="557"/>
      <c r="Z414" s="556"/>
      <c r="AA414" s="507"/>
      <c r="AB414" s="507"/>
      <c r="AC414" s="507"/>
      <c r="AD414" s="507"/>
      <c r="AE414" s="507"/>
      <c r="AF414" s="507"/>
      <c r="AG414" s="507"/>
      <c r="AH414" s="507"/>
      <c r="AI414" s="507"/>
      <c r="AJ414" s="507"/>
      <c r="AK414" s="507"/>
      <c r="AL414" s="507"/>
      <c r="AM414" s="507"/>
      <c r="AN414" s="507"/>
      <c r="AO414" s="507"/>
      <c r="AP414" s="507"/>
      <c r="AQ414" s="563"/>
      <c r="AR414" s="563"/>
      <c r="AS414" s="507"/>
      <c r="AT414" s="507"/>
      <c r="AU414" s="507"/>
      <c r="AV414" s="507"/>
      <c r="AW414" s="507"/>
      <c r="AX414" s="507"/>
      <c r="AY414" s="507"/>
      <c r="AZ414" s="507"/>
      <c r="BA414" s="507"/>
      <c r="BB414" s="507"/>
      <c r="BC414" s="507"/>
      <c r="BD414" s="507"/>
      <c r="BE414" s="507"/>
      <c r="BF414" s="507"/>
      <c r="BG414" s="507"/>
      <c r="BH414" s="507"/>
      <c r="BI414" s="507"/>
      <c r="BJ414" s="507"/>
      <c r="BK414" s="507"/>
      <c r="BL414" s="507"/>
      <c r="BM414" s="507"/>
    </row>
    <row r="415" spans="1:65" ht="27" customHeight="1" x14ac:dyDescent="0.2">
      <c r="A415" s="564"/>
      <c r="B415" s="507"/>
      <c r="C415" s="507"/>
      <c r="D415" s="507"/>
      <c r="E415" s="507"/>
      <c r="F415" s="507"/>
      <c r="G415" s="507"/>
      <c r="H415" s="506"/>
      <c r="I415" s="506"/>
      <c r="J415" s="506"/>
      <c r="K415" s="506"/>
      <c r="L415" s="506"/>
      <c r="M415" s="506"/>
      <c r="N415" s="506"/>
      <c r="O415" s="506"/>
      <c r="P415" s="557"/>
      <c r="Q415" s="506"/>
      <c r="R415" s="741"/>
      <c r="S415" s="506"/>
      <c r="T415" s="742"/>
      <c r="U415" s="506"/>
      <c r="V415" s="743"/>
      <c r="W415" s="506"/>
      <c r="X415" s="742"/>
      <c r="Y415" s="557"/>
      <c r="Z415" s="556"/>
      <c r="AA415" s="507"/>
      <c r="AB415" s="507"/>
      <c r="AC415" s="507"/>
      <c r="AD415" s="507"/>
      <c r="AE415" s="507"/>
      <c r="AF415" s="507"/>
      <c r="AG415" s="507"/>
      <c r="AH415" s="507"/>
      <c r="AI415" s="507"/>
      <c r="AJ415" s="507"/>
      <c r="AK415" s="507"/>
      <c r="AL415" s="507"/>
      <c r="AM415" s="507"/>
      <c r="AN415" s="507"/>
      <c r="AO415" s="507"/>
      <c r="AP415" s="507"/>
      <c r="AQ415" s="563"/>
      <c r="AR415" s="563"/>
      <c r="AS415" s="507"/>
      <c r="AT415" s="507"/>
      <c r="AU415" s="507"/>
      <c r="AV415" s="507"/>
      <c r="AW415" s="507"/>
      <c r="AX415" s="507"/>
      <c r="AY415" s="507"/>
      <c r="AZ415" s="507"/>
      <c r="BA415" s="507"/>
      <c r="BB415" s="507"/>
      <c r="BC415" s="507"/>
      <c r="BD415" s="507"/>
      <c r="BE415" s="507"/>
      <c r="BF415" s="507"/>
      <c r="BG415" s="507"/>
      <c r="BH415" s="507"/>
      <c r="BI415" s="507"/>
      <c r="BJ415" s="507"/>
      <c r="BK415" s="507"/>
      <c r="BL415" s="507"/>
      <c r="BM415" s="507"/>
    </row>
    <row r="416" spans="1:65" ht="27" customHeight="1" x14ac:dyDescent="0.2">
      <c r="A416" s="564"/>
      <c r="B416" s="507"/>
      <c r="C416" s="507"/>
      <c r="D416" s="507"/>
      <c r="E416" s="507"/>
      <c r="F416" s="507"/>
      <c r="G416" s="507"/>
      <c r="H416" s="506"/>
      <c r="I416" s="506"/>
      <c r="J416" s="506"/>
      <c r="K416" s="506"/>
      <c r="L416" s="506"/>
      <c r="M416" s="506"/>
      <c r="N416" s="506"/>
      <c r="O416" s="506"/>
      <c r="P416" s="557"/>
      <c r="Q416" s="506"/>
      <c r="R416" s="741"/>
      <c r="S416" s="506"/>
      <c r="T416" s="742"/>
      <c r="U416" s="506"/>
      <c r="V416" s="743"/>
      <c r="W416" s="506"/>
      <c r="X416" s="742"/>
      <c r="Y416" s="557"/>
      <c r="Z416" s="556"/>
      <c r="AA416" s="507"/>
      <c r="AB416" s="507"/>
      <c r="AC416" s="507"/>
      <c r="AD416" s="507"/>
      <c r="AE416" s="507"/>
      <c r="AF416" s="507"/>
      <c r="AG416" s="507"/>
      <c r="AH416" s="507"/>
      <c r="AI416" s="507"/>
      <c r="AJ416" s="507"/>
      <c r="AK416" s="507"/>
      <c r="AL416" s="507"/>
      <c r="AM416" s="507"/>
      <c r="AN416" s="507"/>
      <c r="AO416" s="507"/>
      <c r="AP416" s="507"/>
      <c r="AQ416" s="563"/>
      <c r="AR416" s="563"/>
      <c r="AS416" s="507"/>
      <c r="AT416" s="507"/>
      <c r="AU416" s="507"/>
      <c r="AV416" s="507"/>
      <c r="AW416" s="507"/>
      <c r="AX416" s="507"/>
      <c r="AY416" s="507"/>
      <c r="AZ416" s="507"/>
      <c r="BA416" s="507"/>
      <c r="BB416" s="507"/>
      <c r="BC416" s="507"/>
      <c r="BD416" s="507"/>
      <c r="BE416" s="507"/>
      <c r="BF416" s="507"/>
      <c r="BG416" s="507"/>
      <c r="BH416" s="507"/>
      <c r="BI416" s="507"/>
      <c r="BJ416" s="507"/>
      <c r="BK416" s="507"/>
      <c r="BL416" s="507"/>
      <c r="BM416" s="507"/>
    </row>
    <row r="417" spans="1:65" ht="27" customHeight="1" x14ac:dyDescent="0.2">
      <c r="A417" s="564"/>
      <c r="B417" s="507"/>
      <c r="C417" s="507"/>
      <c r="D417" s="507"/>
      <c r="E417" s="507"/>
      <c r="F417" s="507"/>
      <c r="G417" s="507"/>
      <c r="H417" s="506"/>
      <c r="I417" s="506"/>
      <c r="J417" s="506"/>
      <c r="K417" s="506"/>
      <c r="L417" s="506"/>
      <c r="M417" s="506"/>
      <c r="N417" s="506"/>
      <c r="O417" s="506"/>
      <c r="P417" s="557"/>
      <c r="Q417" s="506"/>
      <c r="R417" s="741"/>
      <c r="S417" s="506"/>
      <c r="T417" s="742"/>
      <c r="U417" s="506"/>
      <c r="V417" s="743"/>
      <c r="W417" s="506"/>
      <c r="X417" s="742"/>
      <c r="Y417" s="557"/>
      <c r="Z417" s="556"/>
      <c r="AA417" s="507"/>
      <c r="AB417" s="507"/>
      <c r="AC417" s="507"/>
      <c r="AD417" s="507"/>
      <c r="AE417" s="507"/>
      <c r="AF417" s="507"/>
      <c r="AG417" s="507"/>
      <c r="AH417" s="507"/>
      <c r="AI417" s="507"/>
      <c r="AJ417" s="507"/>
      <c r="AK417" s="507"/>
      <c r="AL417" s="507"/>
      <c r="AM417" s="507"/>
      <c r="AN417" s="507"/>
      <c r="AO417" s="507"/>
      <c r="AP417" s="507"/>
      <c r="AQ417" s="563"/>
      <c r="AR417" s="563"/>
      <c r="AS417" s="507"/>
      <c r="AT417" s="507"/>
      <c r="AU417" s="507"/>
      <c r="AV417" s="507"/>
      <c r="AW417" s="507"/>
      <c r="AX417" s="507"/>
      <c r="AY417" s="507"/>
      <c r="AZ417" s="507"/>
      <c r="BA417" s="507"/>
      <c r="BB417" s="507"/>
      <c r="BC417" s="507"/>
      <c r="BD417" s="507"/>
      <c r="BE417" s="507"/>
      <c r="BF417" s="507"/>
      <c r="BG417" s="507"/>
      <c r="BH417" s="507"/>
      <c r="BI417" s="507"/>
      <c r="BJ417" s="507"/>
      <c r="BK417" s="507"/>
      <c r="BL417" s="507"/>
      <c r="BM417" s="507"/>
    </row>
    <row r="418" spans="1:65" ht="27" customHeight="1" x14ac:dyDescent="0.2">
      <c r="A418" s="564"/>
      <c r="B418" s="507"/>
      <c r="C418" s="507"/>
      <c r="D418" s="507"/>
      <c r="E418" s="507"/>
      <c r="F418" s="507"/>
      <c r="G418" s="507"/>
      <c r="H418" s="506"/>
      <c r="I418" s="506"/>
      <c r="J418" s="506"/>
      <c r="K418" s="506"/>
      <c r="L418" s="506"/>
      <c r="M418" s="506"/>
      <c r="N418" s="506"/>
      <c r="O418" s="506"/>
      <c r="P418" s="557"/>
      <c r="Q418" s="506"/>
      <c r="R418" s="741"/>
      <c r="S418" s="506"/>
      <c r="T418" s="742"/>
      <c r="U418" s="506"/>
      <c r="V418" s="743"/>
      <c r="W418" s="506"/>
      <c r="X418" s="742"/>
      <c r="Y418" s="557"/>
      <c r="Z418" s="556"/>
      <c r="AA418" s="507"/>
      <c r="AB418" s="507"/>
      <c r="AC418" s="507"/>
      <c r="AD418" s="507"/>
      <c r="AE418" s="507"/>
      <c r="AF418" s="507"/>
      <c r="AG418" s="507"/>
      <c r="AH418" s="507"/>
      <c r="AI418" s="507"/>
      <c r="AJ418" s="507"/>
      <c r="AK418" s="507"/>
      <c r="AL418" s="507"/>
      <c r="AM418" s="507"/>
      <c r="AN418" s="507"/>
      <c r="AO418" s="507"/>
      <c r="AP418" s="507"/>
      <c r="AQ418" s="563"/>
      <c r="AR418" s="563"/>
      <c r="AS418" s="507"/>
      <c r="AT418" s="507"/>
      <c r="AU418" s="507"/>
      <c r="AV418" s="507"/>
      <c r="AW418" s="507"/>
      <c r="AX418" s="507"/>
      <c r="AY418" s="507"/>
      <c r="AZ418" s="507"/>
      <c r="BA418" s="507"/>
      <c r="BB418" s="507"/>
      <c r="BC418" s="507"/>
      <c r="BD418" s="507"/>
      <c r="BE418" s="507"/>
      <c r="BF418" s="507"/>
      <c r="BG418" s="507"/>
      <c r="BH418" s="507"/>
      <c r="BI418" s="507"/>
      <c r="BJ418" s="507"/>
      <c r="BK418" s="507"/>
      <c r="BL418" s="507"/>
      <c r="BM418" s="507"/>
    </row>
    <row r="419" spans="1:65" ht="27" customHeight="1" x14ac:dyDescent="0.2">
      <c r="A419" s="564"/>
      <c r="B419" s="507"/>
      <c r="C419" s="507"/>
      <c r="D419" s="507"/>
      <c r="E419" s="507"/>
      <c r="F419" s="507"/>
      <c r="G419" s="507"/>
      <c r="H419" s="506"/>
      <c r="I419" s="506"/>
      <c r="J419" s="506"/>
      <c r="K419" s="506"/>
      <c r="L419" s="506"/>
      <c r="M419" s="506"/>
      <c r="N419" s="506"/>
      <c r="O419" s="506"/>
      <c r="P419" s="557"/>
      <c r="Q419" s="506"/>
      <c r="R419" s="741"/>
      <c r="S419" s="506"/>
      <c r="T419" s="742"/>
      <c r="U419" s="506"/>
      <c r="V419" s="743"/>
      <c r="W419" s="506"/>
      <c r="X419" s="742"/>
      <c r="Y419" s="557"/>
      <c r="Z419" s="556"/>
      <c r="AA419" s="507"/>
      <c r="AB419" s="507"/>
      <c r="AC419" s="507"/>
      <c r="AD419" s="507"/>
      <c r="AE419" s="507"/>
      <c r="AF419" s="507"/>
      <c r="AG419" s="507"/>
      <c r="AH419" s="507"/>
      <c r="AI419" s="507"/>
      <c r="AJ419" s="507"/>
      <c r="AK419" s="507"/>
      <c r="AL419" s="507"/>
      <c r="AM419" s="507"/>
      <c r="AN419" s="507"/>
      <c r="AO419" s="507"/>
      <c r="AP419" s="507"/>
      <c r="AQ419" s="563"/>
      <c r="AR419" s="563"/>
      <c r="AS419" s="507"/>
      <c r="AT419" s="507"/>
      <c r="AU419" s="507"/>
      <c r="AV419" s="507"/>
      <c r="AW419" s="507"/>
      <c r="AX419" s="507"/>
      <c r="AY419" s="507"/>
      <c r="AZ419" s="507"/>
      <c r="BA419" s="507"/>
      <c r="BB419" s="507"/>
      <c r="BC419" s="507"/>
      <c r="BD419" s="507"/>
      <c r="BE419" s="507"/>
      <c r="BF419" s="507"/>
      <c r="BG419" s="507"/>
      <c r="BH419" s="507"/>
      <c r="BI419" s="507"/>
      <c r="BJ419" s="507"/>
      <c r="BK419" s="507"/>
      <c r="BL419" s="507"/>
      <c r="BM419" s="507"/>
    </row>
    <row r="420" spans="1:65" ht="27" customHeight="1" x14ac:dyDescent="0.2">
      <c r="A420" s="564"/>
      <c r="B420" s="507"/>
      <c r="C420" s="507"/>
      <c r="D420" s="507"/>
      <c r="E420" s="507"/>
      <c r="F420" s="507"/>
      <c r="G420" s="507"/>
      <c r="H420" s="506"/>
      <c r="I420" s="506"/>
      <c r="J420" s="506"/>
      <c r="K420" s="506"/>
      <c r="L420" s="506"/>
      <c r="M420" s="506"/>
      <c r="N420" s="506"/>
      <c r="O420" s="506"/>
      <c r="P420" s="557"/>
      <c r="Q420" s="506"/>
      <c r="R420" s="741"/>
      <c r="S420" s="506"/>
      <c r="T420" s="742"/>
      <c r="U420" s="506"/>
      <c r="V420" s="743"/>
      <c r="W420" s="506"/>
      <c r="X420" s="742"/>
      <c r="Y420" s="557"/>
      <c r="Z420" s="556"/>
      <c r="AA420" s="507"/>
      <c r="AB420" s="507"/>
      <c r="AC420" s="507"/>
      <c r="AD420" s="507"/>
      <c r="AE420" s="507"/>
      <c r="AF420" s="507"/>
      <c r="AG420" s="507"/>
      <c r="AH420" s="507"/>
      <c r="AI420" s="507"/>
      <c r="AJ420" s="507"/>
      <c r="AK420" s="507"/>
      <c r="AL420" s="507"/>
      <c r="AM420" s="507"/>
      <c r="AN420" s="507"/>
      <c r="AO420" s="507"/>
      <c r="AP420" s="507"/>
      <c r="AQ420" s="563"/>
      <c r="AR420" s="563"/>
      <c r="AS420" s="507"/>
      <c r="AT420" s="507"/>
      <c r="AU420" s="507"/>
      <c r="AV420" s="507"/>
      <c r="AW420" s="507"/>
      <c r="AX420" s="507"/>
      <c r="AY420" s="507"/>
      <c r="AZ420" s="507"/>
      <c r="BA420" s="507"/>
      <c r="BB420" s="507"/>
      <c r="BC420" s="507"/>
      <c r="BD420" s="507"/>
      <c r="BE420" s="507"/>
      <c r="BF420" s="507"/>
      <c r="BG420" s="507"/>
      <c r="BH420" s="507"/>
      <c r="BI420" s="507"/>
      <c r="BJ420" s="507"/>
      <c r="BK420" s="507"/>
      <c r="BL420" s="507"/>
      <c r="BM420" s="507"/>
    </row>
    <row r="421" spans="1:65" ht="27" customHeight="1" x14ac:dyDescent="0.2">
      <c r="A421" s="564"/>
      <c r="B421" s="507"/>
      <c r="C421" s="507"/>
      <c r="D421" s="507"/>
      <c r="E421" s="507"/>
      <c r="F421" s="507"/>
      <c r="G421" s="507"/>
      <c r="H421" s="506"/>
      <c r="I421" s="506"/>
      <c r="J421" s="506"/>
      <c r="K421" s="506"/>
      <c r="L421" s="506"/>
      <c r="M421" s="506"/>
      <c r="N421" s="506"/>
      <c r="O421" s="506"/>
      <c r="P421" s="557"/>
      <c r="Q421" s="506"/>
      <c r="R421" s="741"/>
      <c r="S421" s="506"/>
      <c r="T421" s="742"/>
      <c r="U421" s="506"/>
      <c r="V421" s="743"/>
      <c r="W421" s="506"/>
      <c r="X421" s="742"/>
      <c r="Y421" s="557"/>
      <c r="Z421" s="556"/>
      <c r="AA421" s="507"/>
      <c r="AB421" s="507"/>
      <c r="AC421" s="507"/>
      <c r="AD421" s="507"/>
      <c r="AE421" s="507"/>
      <c r="AF421" s="507"/>
      <c r="AG421" s="507"/>
      <c r="AH421" s="507"/>
      <c r="AI421" s="507"/>
      <c r="AJ421" s="507"/>
      <c r="AK421" s="507"/>
      <c r="AL421" s="507"/>
      <c r="AM421" s="507"/>
      <c r="AN421" s="507"/>
      <c r="AO421" s="507"/>
      <c r="AP421" s="507"/>
      <c r="AQ421" s="563"/>
      <c r="AR421" s="563"/>
      <c r="AS421" s="507"/>
      <c r="AT421" s="507"/>
      <c r="AU421" s="507"/>
      <c r="AV421" s="507"/>
      <c r="AW421" s="507"/>
      <c r="AX421" s="507"/>
      <c r="AY421" s="507"/>
      <c r="AZ421" s="507"/>
      <c r="BA421" s="507"/>
      <c r="BB421" s="507"/>
      <c r="BC421" s="507"/>
      <c r="BD421" s="507"/>
      <c r="BE421" s="507"/>
      <c r="BF421" s="507"/>
      <c r="BG421" s="507"/>
      <c r="BH421" s="507"/>
      <c r="BI421" s="507"/>
      <c r="BJ421" s="507"/>
      <c r="BK421" s="507"/>
      <c r="BL421" s="507"/>
      <c r="BM421" s="507"/>
    </row>
    <row r="422" spans="1:65" ht="27" customHeight="1" x14ac:dyDescent="0.2">
      <c r="A422" s="564"/>
      <c r="B422" s="507"/>
      <c r="C422" s="507"/>
      <c r="D422" s="507"/>
      <c r="E422" s="507"/>
      <c r="F422" s="507"/>
      <c r="G422" s="507"/>
      <c r="H422" s="506"/>
      <c r="I422" s="506"/>
      <c r="J422" s="506"/>
      <c r="K422" s="506"/>
      <c r="L422" s="506"/>
      <c r="M422" s="506"/>
      <c r="N422" s="506"/>
      <c r="O422" s="506"/>
      <c r="P422" s="557"/>
      <c r="Q422" s="506"/>
      <c r="R422" s="741"/>
      <c r="S422" s="506"/>
      <c r="T422" s="742"/>
      <c r="U422" s="506"/>
      <c r="V422" s="743"/>
      <c r="W422" s="506"/>
      <c r="X422" s="742"/>
      <c r="Y422" s="557"/>
      <c r="Z422" s="556"/>
      <c r="AA422" s="507"/>
      <c r="AB422" s="507"/>
      <c r="AC422" s="507"/>
      <c r="AD422" s="507"/>
      <c r="AE422" s="507"/>
      <c r="AF422" s="507"/>
      <c r="AG422" s="507"/>
      <c r="AH422" s="507"/>
      <c r="AI422" s="507"/>
      <c r="AJ422" s="507"/>
      <c r="AK422" s="507"/>
      <c r="AL422" s="507"/>
      <c r="AM422" s="507"/>
      <c r="AN422" s="507"/>
      <c r="AO422" s="507"/>
      <c r="AP422" s="507"/>
      <c r="AQ422" s="563"/>
      <c r="AR422" s="563"/>
      <c r="AS422" s="507"/>
      <c r="AT422" s="507"/>
      <c r="AU422" s="507"/>
      <c r="AV422" s="507"/>
      <c r="AW422" s="507"/>
      <c r="AX422" s="507"/>
      <c r="AY422" s="507"/>
      <c r="AZ422" s="507"/>
      <c r="BA422" s="507"/>
      <c r="BB422" s="507"/>
      <c r="BC422" s="507"/>
      <c r="BD422" s="507"/>
      <c r="BE422" s="507"/>
      <c r="BF422" s="507"/>
      <c r="BG422" s="507"/>
      <c r="BH422" s="507"/>
      <c r="BI422" s="507"/>
      <c r="BJ422" s="507"/>
      <c r="BK422" s="507"/>
      <c r="BL422" s="507"/>
      <c r="BM422" s="507"/>
    </row>
    <row r="423" spans="1:65" ht="27" customHeight="1" x14ac:dyDescent="0.2">
      <c r="A423" s="564"/>
      <c r="B423" s="507"/>
      <c r="C423" s="507"/>
      <c r="D423" s="507"/>
      <c r="E423" s="507"/>
      <c r="F423" s="507"/>
      <c r="G423" s="507"/>
      <c r="H423" s="506"/>
      <c r="I423" s="506"/>
      <c r="J423" s="506"/>
      <c r="K423" s="506"/>
      <c r="L423" s="506"/>
      <c r="M423" s="506"/>
      <c r="N423" s="506"/>
      <c r="O423" s="506"/>
      <c r="P423" s="557"/>
      <c r="Q423" s="506"/>
      <c r="R423" s="741"/>
      <c r="S423" s="506"/>
      <c r="T423" s="742"/>
      <c r="U423" s="506"/>
      <c r="V423" s="743"/>
      <c r="W423" s="506"/>
      <c r="X423" s="742"/>
      <c r="Y423" s="557"/>
      <c r="Z423" s="556"/>
      <c r="AA423" s="507"/>
      <c r="AB423" s="507"/>
      <c r="AC423" s="507"/>
      <c r="AD423" s="507"/>
      <c r="AE423" s="507"/>
      <c r="AF423" s="507"/>
      <c r="AG423" s="507"/>
      <c r="AH423" s="507"/>
      <c r="AI423" s="507"/>
      <c r="AJ423" s="507"/>
      <c r="AK423" s="507"/>
      <c r="AL423" s="507"/>
      <c r="AM423" s="507"/>
      <c r="AN423" s="507"/>
      <c r="AO423" s="507"/>
      <c r="AP423" s="507"/>
      <c r="AQ423" s="563"/>
      <c r="AR423" s="563"/>
      <c r="AS423" s="507"/>
      <c r="AT423" s="507"/>
      <c r="AU423" s="507"/>
      <c r="AV423" s="507"/>
      <c r="AW423" s="507"/>
      <c r="AX423" s="507"/>
      <c r="AY423" s="507"/>
      <c r="AZ423" s="507"/>
      <c r="BA423" s="507"/>
      <c r="BB423" s="507"/>
      <c r="BC423" s="507"/>
      <c r="BD423" s="507"/>
      <c r="BE423" s="507"/>
      <c r="BF423" s="507"/>
      <c r="BG423" s="507"/>
      <c r="BH423" s="507"/>
      <c r="BI423" s="507"/>
      <c r="BJ423" s="507"/>
      <c r="BK423" s="507"/>
      <c r="BL423" s="507"/>
      <c r="BM423" s="507"/>
    </row>
    <row r="424" spans="1:65" ht="27" customHeight="1" x14ac:dyDescent="0.2">
      <c r="A424" s="564"/>
      <c r="B424" s="507"/>
      <c r="C424" s="507"/>
      <c r="D424" s="507"/>
      <c r="E424" s="507"/>
      <c r="F424" s="507"/>
      <c r="G424" s="507"/>
      <c r="H424" s="506"/>
      <c r="I424" s="506"/>
      <c r="J424" s="506"/>
      <c r="K424" s="506"/>
      <c r="L424" s="506"/>
      <c r="M424" s="506"/>
      <c r="N424" s="506"/>
      <c r="O424" s="506"/>
      <c r="P424" s="557"/>
      <c r="Q424" s="506"/>
      <c r="R424" s="741"/>
      <c r="S424" s="506"/>
      <c r="T424" s="742"/>
      <c r="U424" s="506"/>
      <c r="V424" s="743"/>
      <c r="W424" s="506"/>
      <c r="X424" s="742"/>
      <c r="Y424" s="557"/>
      <c r="Z424" s="556"/>
      <c r="AA424" s="507"/>
      <c r="AB424" s="507"/>
      <c r="AC424" s="507"/>
      <c r="AD424" s="507"/>
      <c r="AE424" s="507"/>
      <c r="AF424" s="507"/>
      <c r="AG424" s="507"/>
      <c r="AH424" s="507"/>
      <c r="AI424" s="507"/>
      <c r="AJ424" s="507"/>
      <c r="AK424" s="507"/>
      <c r="AL424" s="507"/>
      <c r="AM424" s="507"/>
      <c r="AN424" s="507"/>
      <c r="AO424" s="507"/>
      <c r="AP424" s="507"/>
      <c r="AQ424" s="563"/>
      <c r="AR424" s="563"/>
      <c r="AS424" s="507"/>
      <c r="AT424" s="507"/>
      <c r="AU424" s="507"/>
      <c r="AV424" s="507"/>
      <c r="AW424" s="507"/>
      <c r="AX424" s="507"/>
      <c r="AY424" s="507"/>
      <c r="AZ424" s="507"/>
      <c r="BA424" s="507"/>
      <c r="BB424" s="507"/>
      <c r="BC424" s="507"/>
      <c r="BD424" s="507"/>
      <c r="BE424" s="507"/>
      <c r="BF424" s="507"/>
      <c r="BG424" s="507"/>
      <c r="BH424" s="507"/>
      <c r="BI424" s="507"/>
      <c r="BJ424" s="507"/>
      <c r="BK424" s="507"/>
      <c r="BL424" s="507"/>
      <c r="BM424" s="507"/>
    </row>
    <row r="425" spans="1:65" ht="27" customHeight="1" x14ac:dyDescent="0.2">
      <c r="A425" s="564"/>
      <c r="B425" s="507"/>
      <c r="C425" s="507"/>
      <c r="D425" s="507"/>
      <c r="E425" s="507"/>
      <c r="F425" s="507"/>
      <c r="G425" s="507"/>
      <c r="H425" s="506"/>
      <c r="I425" s="506"/>
      <c r="J425" s="506"/>
      <c r="K425" s="506"/>
      <c r="L425" s="506"/>
      <c r="M425" s="506"/>
      <c r="N425" s="506"/>
      <c r="O425" s="506"/>
      <c r="P425" s="557"/>
      <c r="Q425" s="506"/>
      <c r="R425" s="741"/>
      <c r="S425" s="506"/>
      <c r="T425" s="742"/>
      <c r="U425" s="506"/>
      <c r="V425" s="743"/>
      <c r="W425" s="506"/>
      <c r="X425" s="742"/>
      <c r="Y425" s="557"/>
      <c r="Z425" s="556"/>
      <c r="AA425" s="507"/>
      <c r="AB425" s="507"/>
      <c r="AC425" s="507"/>
      <c r="AD425" s="507"/>
      <c r="AE425" s="507"/>
      <c r="AF425" s="507"/>
      <c r="AG425" s="507"/>
      <c r="AH425" s="507"/>
      <c r="AI425" s="507"/>
      <c r="AJ425" s="507"/>
      <c r="AK425" s="507"/>
      <c r="AL425" s="507"/>
      <c r="AM425" s="507"/>
      <c r="AN425" s="507"/>
      <c r="AO425" s="507"/>
      <c r="AP425" s="507"/>
      <c r="AQ425" s="563"/>
      <c r="AR425" s="563"/>
      <c r="AS425" s="507"/>
      <c r="AT425" s="507"/>
      <c r="AU425" s="507"/>
      <c r="AV425" s="507"/>
      <c r="AW425" s="507"/>
      <c r="AX425" s="507"/>
      <c r="AY425" s="507"/>
      <c r="AZ425" s="507"/>
      <c r="BA425" s="507"/>
      <c r="BB425" s="507"/>
      <c r="BC425" s="507"/>
      <c r="BD425" s="507"/>
      <c r="BE425" s="507"/>
      <c r="BF425" s="507"/>
      <c r="BG425" s="507"/>
      <c r="BH425" s="507"/>
      <c r="BI425" s="507"/>
      <c r="BJ425" s="507"/>
      <c r="BK425" s="507"/>
      <c r="BL425" s="507"/>
      <c r="BM425" s="507"/>
    </row>
    <row r="426" spans="1:65" ht="27" customHeight="1" x14ac:dyDescent="0.2">
      <c r="A426" s="564"/>
      <c r="B426" s="507"/>
      <c r="C426" s="507"/>
      <c r="D426" s="507"/>
      <c r="E426" s="507"/>
      <c r="F426" s="507"/>
      <c r="G426" s="507"/>
      <c r="H426" s="506"/>
      <c r="I426" s="506"/>
      <c r="J426" s="506"/>
      <c r="K426" s="506"/>
      <c r="L426" s="506"/>
      <c r="M426" s="506"/>
      <c r="N426" s="506"/>
      <c r="O426" s="506"/>
      <c r="P426" s="557"/>
      <c r="Q426" s="506"/>
      <c r="R426" s="741"/>
      <c r="S426" s="506"/>
      <c r="T426" s="742"/>
      <c r="U426" s="506"/>
      <c r="V426" s="743"/>
      <c r="W426" s="506"/>
      <c r="X426" s="742"/>
      <c r="Y426" s="557"/>
      <c r="Z426" s="556"/>
      <c r="AA426" s="507"/>
      <c r="AB426" s="507"/>
      <c r="AC426" s="507"/>
      <c r="AD426" s="507"/>
      <c r="AE426" s="507"/>
      <c r="AF426" s="507"/>
      <c r="AG426" s="507"/>
      <c r="AH426" s="507"/>
      <c r="AI426" s="507"/>
      <c r="AJ426" s="507"/>
      <c r="AK426" s="507"/>
      <c r="AL426" s="507"/>
      <c r="AM426" s="507"/>
      <c r="AN426" s="507"/>
      <c r="AO426" s="507"/>
      <c r="AP426" s="507"/>
      <c r="AQ426" s="563"/>
      <c r="AR426" s="563"/>
      <c r="AS426" s="507"/>
      <c r="AT426" s="507"/>
      <c r="AU426" s="507"/>
      <c r="AV426" s="507"/>
      <c r="AW426" s="507"/>
      <c r="AX426" s="507"/>
      <c r="AY426" s="507"/>
      <c r="AZ426" s="507"/>
      <c r="BA426" s="507"/>
      <c r="BB426" s="507"/>
      <c r="BC426" s="507"/>
      <c r="BD426" s="507"/>
      <c r="BE426" s="507"/>
      <c r="BF426" s="507"/>
      <c r="BG426" s="507"/>
      <c r="BH426" s="507"/>
      <c r="BI426" s="507"/>
      <c r="BJ426" s="507"/>
      <c r="BK426" s="507"/>
      <c r="BL426" s="507"/>
      <c r="BM426" s="507"/>
    </row>
    <row r="427" spans="1:65" ht="27" customHeight="1" x14ac:dyDescent="0.2">
      <c r="A427" s="564"/>
      <c r="B427" s="507"/>
      <c r="C427" s="507"/>
      <c r="D427" s="507"/>
      <c r="E427" s="507"/>
      <c r="F427" s="507"/>
      <c r="G427" s="507"/>
      <c r="H427" s="506"/>
      <c r="I427" s="506"/>
      <c r="J427" s="506"/>
      <c r="K427" s="506"/>
      <c r="L427" s="506"/>
      <c r="M427" s="506"/>
      <c r="N427" s="506"/>
      <c r="O427" s="506"/>
      <c r="P427" s="557"/>
      <c r="Q427" s="506"/>
      <c r="R427" s="741"/>
      <c r="S427" s="506"/>
      <c r="T427" s="742"/>
      <c r="U427" s="506"/>
      <c r="V427" s="743"/>
      <c r="W427" s="506"/>
      <c r="X427" s="742"/>
      <c r="Y427" s="557"/>
      <c r="Z427" s="556"/>
      <c r="AA427" s="507"/>
      <c r="AB427" s="507"/>
      <c r="AC427" s="507"/>
      <c r="AD427" s="507"/>
      <c r="AE427" s="507"/>
      <c r="AF427" s="507"/>
      <c r="AG427" s="507"/>
      <c r="AH427" s="507"/>
      <c r="AI427" s="507"/>
      <c r="AJ427" s="507"/>
      <c r="AK427" s="507"/>
      <c r="AL427" s="507"/>
      <c r="AM427" s="507"/>
      <c r="AN427" s="507"/>
      <c r="AO427" s="507"/>
      <c r="AP427" s="507"/>
      <c r="AQ427" s="563"/>
      <c r="AR427" s="563"/>
      <c r="AS427" s="507"/>
      <c r="AT427" s="507"/>
      <c r="AU427" s="507"/>
      <c r="AV427" s="507"/>
      <c r="AW427" s="507"/>
      <c r="AX427" s="507"/>
      <c r="AY427" s="507"/>
      <c r="AZ427" s="507"/>
      <c r="BA427" s="507"/>
      <c r="BB427" s="507"/>
      <c r="BC427" s="507"/>
      <c r="BD427" s="507"/>
      <c r="BE427" s="507"/>
      <c r="BF427" s="507"/>
      <c r="BG427" s="507"/>
      <c r="BH427" s="507"/>
      <c r="BI427" s="507"/>
      <c r="BJ427" s="507"/>
      <c r="BK427" s="507"/>
      <c r="BL427" s="507"/>
      <c r="BM427" s="507"/>
    </row>
    <row r="428" spans="1:65" ht="27" customHeight="1" x14ac:dyDescent="0.2">
      <c r="A428" s="564"/>
      <c r="B428" s="507"/>
      <c r="C428" s="507"/>
      <c r="D428" s="507"/>
      <c r="E428" s="507"/>
      <c r="F428" s="507"/>
      <c r="G428" s="507"/>
      <c r="H428" s="506"/>
      <c r="I428" s="506"/>
      <c r="J428" s="506"/>
      <c r="K428" s="506"/>
      <c r="L428" s="506"/>
      <c r="M428" s="506"/>
      <c r="N428" s="506"/>
      <c r="O428" s="506"/>
      <c r="P428" s="557"/>
      <c r="Q428" s="506"/>
      <c r="R428" s="741"/>
      <c r="S428" s="506"/>
      <c r="T428" s="742"/>
      <c r="U428" s="506"/>
      <c r="V428" s="743"/>
      <c r="W428" s="506"/>
      <c r="X428" s="742"/>
      <c r="Y428" s="557"/>
      <c r="Z428" s="556"/>
      <c r="AA428" s="507"/>
      <c r="AB428" s="507"/>
      <c r="AC428" s="507"/>
      <c r="AD428" s="507"/>
      <c r="AE428" s="507"/>
      <c r="AF428" s="507"/>
      <c r="AG428" s="507"/>
      <c r="AH428" s="507"/>
      <c r="AI428" s="507"/>
      <c r="AJ428" s="507"/>
      <c r="AK428" s="507"/>
      <c r="AL428" s="507"/>
      <c r="AM428" s="507"/>
      <c r="AN428" s="507"/>
      <c r="AO428" s="507"/>
      <c r="AP428" s="507"/>
      <c r="AQ428" s="563"/>
      <c r="AR428" s="563"/>
      <c r="AS428" s="507"/>
      <c r="AT428" s="507"/>
      <c r="AU428" s="507"/>
      <c r="AV428" s="507"/>
      <c r="AW428" s="507"/>
      <c r="AX428" s="507"/>
      <c r="AY428" s="507"/>
      <c r="AZ428" s="507"/>
      <c r="BA428" s="507"/>
      <c r="BB428" s="507"/>
      <c r="BC428" s="507"/>
      <c r="BD428" s="507"/>
      <c r="BE428" s="507"/>
      <c r="BF428" s="507"/>
      <c r="BG428" s="507"/>
      <c r="BH428" s="507"/>
      <c r="BI428" s="507"/>
      <c r="BJ428" s="507"/>
      <c r="BK428" s="507"/>
      <c r="BL428" s="507"/>
      <c r="BM428" s="507"/>
    </row>
    <row r="429" spans="1:65" ht="27" customHeight="1" x14ac:dyDescent="0.2">
      <c r="A429" s="564"/>
      <c r="B429" s="507"/>
      <c r="C429" s="507"/>
      <c r="D429" s="507"/>
      <c r="E429" s="507"/>
      <c r="F429" s="507"/>
      <c r="G429" s="507"/>
      <c r="H429" s="506"/>
      <c r="I429" s="506"/>
      <c r="J429" s="506"/>
      <c r="K429" s="506"/>
      <c r="L429" s="506"/>
      <c r="M429" s="506"/>
      <c r="N429" s="506"/>
      <c r="O429" s="506"/>
      <c r="P429" s="557"/>
      <c r="Q429" s="506"/>
      <c r="R429" s="741"/>
      <c r="S429" s="506"/>
      <c r="T429" s="742"/>
      <c r="U429" s="506"/>
      <c r="V429" s="743"/>
      <c r="W429" s="506"/>
      <c r="X429" s="742"/>
      <c r="Y429" s="557"/>
      <c r="Z429" s="556"/>
      <c r="AA429" s="507"/>
      <c r="AB429" s="507"/>
      <c r="AC429" s="507"/>
      <c r="AD429" s="507"/>
      <c r="AE429" s="507"/>
      <c r="AF429" s="507"/>
      <c r="AG429" s="507"/>
      <c r="AH429" s="507"/>
      <c r="AI429" s="507"/>
      <c r="AJ429" s="507"/>
      <c r="AK429" s="507"/>
      <c r="AL429" s="507"/>
      <c r="AM429" s="507"/>
      <c r="AN429" s="507"/>
      <c r="AO429" s="507"/>
      <c r="AP429" s="507"/>
      <c r="AQ429" s="563"/>
      <c r="AR429" s="563"/>
      <c r="AS429" s="507"/>
      <c r="AT429" s="507"/>
      <c r="AU429" s="507"/>
      <c r="AV429" s="507"/>
      <c r="AW429" s="507"/>
      <c r="AX429" s="507"/>
      <c r="AY429" s="507"/>
      <c r="AZ429" s="507"/>
      <c r="BA429" s="507"/>
      <c r="BB429" s="507"/>
      <c r="BC429" s="507"/>
      <c r="BD429" s="507"/>
      <c r="BE429" s="507"/>
      <c r="BF429" s="507"/>
      <c r="BG429" s="507"/>
      <c r="BH429" s="507"/>
      <c r="BI429" s="507"/>
      <c r="BJ429" s="507"/>
      <c r="BK429" s="507"/>
      <c r="BL429" s="507"/>
      <c r="BM429" s="507"/>
    </row>
    <row r="430" spans="1:65" ht="27" customHeight="1" x14ac:dyDescent="0.2">
      <c r="A430" s="564"/>
      <c r="B430" s="507"/>
      <c r="C430" s="507"/>
      <c r="D430" s="507"/>
      <c r="E430" s="507"/>
      <c r="F430" s="507"/>
      <c r="G430" s="507"/>
      <c r="H430" s="506"/>
      <c r="I430" s="506"/>
      <c r="J430" s="506"/>
      <c r="K430" s="506"/>
      <c r="L430" s="506"/>
      <c r="M430" s="506"/>
      <c r="N430" s="506"/>
      <c r="O430" s="506"/>
      <c r="P430" s="557"/>
      <c r="Q430" s="506"/>
      <c r="R430" s="741"/>
      <c r="S430" s="506"/>
      <c r="T430" s="742"/>
      <c r="U430" s="506"/>
      <c r="V430" s="743"/>
      <c r="W430" s="506"/>
      <c r="X430" s="742"/>
      <c r="Y430" s="557"/>
      <c r="Z430" s="556"/>
      <c r="AA430" s="507"/>
      <c r="AB430" s="507"/>
      <c r="AC430" s="507"/>
      <c r="AD430" s="507"/>
      <c r="AE430" s="507"/>
      <c r="AF430" s="507"/>
      <c r="AG430" s="507"/>
      <c r="AH430" s="507"/>
      <c r="AI430" s="507"/>
      <c r="AJ430" s="507"/>
      <c r="AK430" s="507"/>
      <c r="AL430" s="507"/>
      <c r="AM430" s="507"/>
      <c r="AN430" s="507"/>
      <c r="AO430" s="507"/>
      <c r="AP430" s="507"/>
      <c r="AQ430" s="563"/>
      <c r="AR430" s="563"/>
      <c r="AS430" s="507"/>
      <c r="AT430" s="507"/>
      <c r="AU430" s="507"/>
      <c r="AV430" s="507"/>
      <c r="AW430" s="507"/>
      <c r="AX430" s="507"/>
      <c r="AY430" s="507"/>
      <c r="AZ430" s="507"/>
      <c r="BA430" s="507"/>
      <c r="BB430" s="507"/>
      <c r="BC430" s="507"/>
      <c r="BD430" s="507"/>
      <c r="BE430" s="507"/>
      <c r="BF430" s="507"/>
      <c r="BG430" s="507"/>
      <c r="BH430" s="507"/>
      <c r="BI430" s="507"/>
      <c r="BJ430" s="507"/>
      <c r="BK430" s="507"/>
      <c r="BL430" s="507"/>
      <c r="BM430" s="507"/>
    </row>
    <row r="431" spans="1:65" ht="27" customHeight="1" x14ac:dyDescent="0.2">
      <c r="A431" s="564"/>
      <c r="B431" s="507"/>
      <c r="C431" s="507"/>
      <c r="D431" s="507"/>
      <c r="E431" s="507"/>
      <c r="F431" s="507"/>
      <c r="G431" s="507"/>
      <c r="H431" s="506"/>
      <c r="I431" s="506"/>
      <c r="J431" s="506"/>
      <c r="K431" s="506"/>
      <c r="L431" s="506"/>
      <c r="M431" s="506"/>
      <c r="N431" s="506"/>
      <c r="O431" s="506"/>
      <c r="P431" s="557"/>
      <c r="Q431" s="506"/>
      <c r="R431" s="741"/>
      <c r="S431" s="506"/>
      <c r="T431" s="742"/>
      <c r="U431" s="506"/>
      <c r="V431" s="743"/>
      <c r="W431" s="506"/>
      <c r="X431" s="742"/>
      <c r="Y431" s="557"/>
      <c r="Z431" s="556"/>
      <c r="AA431" s="507"/>
      <c r="AB431" s="507"/>
      <c r="AC431" s="507"/>
      <c r="AD431" s="507"/>
      <c r="AE431" s="507"/>
      <c r="AF431" s="507"/>
      <c r="AG431" s="507"/>
      <c r="AH431" s="507"/>
      <c r="AI431" s="507"/>
      <c r="AJ431" s="507"/>
      <c r="AK431" s="507"/>
      <c r="AL431" s="507"/>
      <c r="AM431" s="507"/>
      <c r="AN431" s="507"/>
      <c r="AO431" s="507"/>
      <c r="AP431" s="507"/>
      <c r="AQ431" s="563"/>
      <c r="AR431" s="563"/>
      <c r="AS431" s="507"/>
      <c r="AT431" s="507"/>
      <c r="AU431" s="507"/>
      <c r="AV431" s="507"/>
      <c r="AW431" s="507"/>
      <c r="AX431" s="507"/>
      <c r="AY431" s="507"/>
      <c r="AZ431" s="507"/>
      <c r="BA431" s="507"/>
      <c r="BB431" s="507"/>
      <c r="BC431" s="507"/>
      <c r="BD431" s="507"/>
      <c r="BE431" s="507"/>
      <c r="BF431" s="507"/>
      <c r="BG431" s="507"/>
      <c r="BH431" s="507"/>
      <c r="BI431" s="507"/>
      <c r="BJ431" s="507"/>
      <c r="BK431" s="507"/>
      <c r="BL431" s="507"/>
      <c r="BM431" s="507"/>
    </row>
    <row r="432" spans="1:65" ht="27" customHeight="1" x14ac:dyDescent="0.2">
      <c r="A432" s="564"/>
      <c r="B432" s="507"/>
      <c r="C432" s="507"/>
      <c r="D432" s="507"/>
      <c r="E432" s="507"/>
      <c r="F432" s="507"/>
      <c r="G432" s="507"/>
      <c r="H432" s="506"/>
      <c r="I432" s="506"/>
      <c r="J432" s="506"/>
      <c r="K432" s="506"/>
      <c r="L432" s="506"/>
      <c r="M432" s="506"/>
      <c r="N432" s="506"/>
      <c r="O432" s="506"/>
      <c r="P432" s="557"/>
      <c r="Q432" s="506"/>
      <c r="R432" s="741"/>
      <c r="S432" s="506"/>
      <c r="T432" s="742"/>
      <c r="U432" s="506"/>
      <c r="V432" s="743"/>
      <c r="W432" s="506"/>
      <c r="X432" s="742"/>
      <c r="Y432" s="557"/>
      <c r="Z432" s="556"/>
      <c r="AA432" s="507"/>
      <c r="AB432" s="507"/>
      <c r="AC432" s="507"/>
      <c r="AD432" s="507"/>
      <c r="AE432" s="507"/>
      <c r="AF432" s="507"/>
      <c r="AG432" s="507"/>
      <c r="AH432" s="507"/>
      <c r="AI432" s="507"/>
      <c r="AJ432" s="507"/>
      <c r="AK432" s="507"/>
      <c r="AL432" s="507"/>
      <c r="AM432" s="507"/>
      <c r="AN432" s="507"/>
      <c r="AO432" s="507"/>
      <c r="AP432" s="507"/>
      <c r="AQ432" s="563"/>
      <c r="AR432" s="563"/>
      <c r="AS432" s="507"/>
      <c r="AT432" s="507"/>
      <c r="AU432" s="507"/>
      <c r="AV432" s="507"/>
      <c r="AW432" s="507"/>
      <c r="AX432" s="507"/>
      <c r="AY432" s="507"/>
      <c r="AZ432" s="507"/>
      <c r="BA432" s="507"/>
      <c r="BB432" s="507"/>
      <c r="BC432" s="507"/>
      <c r="BD432" s="507"/>
      <c r="BE432" s="507"/>
      <c r="BF432" s="507"/>
      <c r="BG432" s="507"/>
      <c r="BH432" s="507"/>
      <c r="BI432" s="507"/>
      <c r="BJ432" s="507"/>
      <c r="BK432" s="507"/>
      <c r="BL432" s="507"/>
      <c r="BM432" s="507"/>
    </row>
    <row r="433" spans="1:65" ht="27" customHeight="1" x14ac:dyDescent="0.2">
      <c r="A433" s="564"/>
      <c r="B433" s="507"/>
      <c r="C433" s="507"/>
      <c r="D433" s="507"/>
      <c r="E433" s="507"/>
      <c r="F433" s="507"/>
      <c r="G433" s="507"/>
      <c r="H433" s="506"/>
      <c r="I433" s="506"/>
      <c r="J433" s="506"/>
      <c r="K433" s="506"/>
      <c r="L433" s="506"/>
      <c r="M433" s="506"/>
      <c r="N433" s="506"/>
      <c r="O433" s="506"/>
      <c r="P433" s="557"/>
      <c r="Q433" s="506"/>
      <c r="R433" s="741"/>
      <c r="S433" s="506"/>
      <c r="T433" s="742"/>
      <c r="U433" s="506"/>
      <c r="V433" s="743"/>
      <c r="W433" s="506"/>
      <c r="X433" s="742"/>
      <c r="Y433" s="557"/>
      <c r="Z433" s="556"/>
      <c r="AA433" s="507"/>
      <c r="AB433" s="507"/>
      <c r="AC433" s="507"/>
      <c r="AD433" s="507"/>
      <c r="AE433" s="507"/>
      <c r="AF433" s="507"/>
      <c r="AG433" s="507"/>
      <c r="AH433" s="507"/>
      <c r="AI433" s="507"/>
      <c r="AJ433" s="507"/>
      <c r="AK433" s="507"/>
      <c r="AL433" s="507"/>
      <c r="AM433" s="507"/>
      <c r="AN433" s="507"/>
      <c r="AO433" s="507"/>
      <c r="AP433" s="507"/>
      <c r="AQ433" s="563"/>
      <c r="AR433" s="563"/>
      <c r="AS433" s="507"/>
      <c r="AT433" s="507"/>
      <c r="AU433" s="507"/>
      <c r="AV433" s="507"/>
      <c r="AW433" s="507"/>
      <c r="AX433" s="507"/>
      <c r="AY433" s="507"/>
      <c r="AZ433" s="507"/>
      <c r="BA433" s="507"/>
      <c r="BB433" s="507"/>
      <c r="BC433" s="507"/>
      <c r="BD433" s="507"/>
      <c r="BE433" s="507"/>
      <c r="BF433" s="507"/>
      <c r="BG433" s="507"/>
      <c r="BH433" s="507"/>
      <c r="BI433" s="507"/>
      <c r="BJ433" s="507"/>
      <c r="BK433" s="507"/>
      <c r="BL433" s="507"/>
      <c r="BM433" s="507"/>
    </row>
    <row r="434" spans="1:65" ht="27" customHeight="1" x14ac:dyDescent="0.2">
      <c r="A434" s="564"/>
      <c r="B434" s="507"/>
      <c r="C434" s="507"/>
      <c r="D434" s="507"/>
      <c r="E434" s="507"/>
      <c r="F434" s="507"/>
      <c r="G434" s="507"/>
      <c r="H434" s="506"/>
      <c r="I434" s="506"/>
      <c r="J434" s="506"/>
      <c r="K434" s="506"/>
      <c r="L434" s="506"/>
      <c r="M434" s="506"/>
      <c r="N434" s="506"/>
      <c r="O434" s="506"/>
      <c r="P434" s="557"/>
      <c r="Q434" s="506"/>
      <c r="R434" s="741"/>
      <c r="S434" s="506"/>
      <c r="T434" s="742"/>
      <c r="U434" s="506"/>
      <c r="V434" s="743"/>
      <c r="W434" s="506"/>
      <c r="X434" s="742"/>
      <c r="Y434" s="557"/>
      <c r="Z434" s="556"/>
      <c r="AA434" s="507"/>
      <c r="AB434" s="507"/>
      <c r="AC434" s="507"/>
      <c r="AD434" s="507"/>
      <c r="AE434" s="507"/>
      <c r="AF434" s="507"/>
      <c r="AG434" s="507"/>
      <c r="AH434" s="507"/>
      <c r="AI434" s="507"/>
      <c r="AJ434" s="507"/>
      <c r="AK434" s="507"/>
      <c r="AL434" s="507"/>
      <c r="AM434" s="507"/>
      <c r="AN434" s="507"/>
      <c r="AO434" s="507"/>
      <c r="AP434" s="507"/>
      <c r="AQ434" s="563"/>
      <c r="AR434" s="563"/>
      <c r="AS434" s="507"/>
      <c r="AT434" s="507"/>
      <c r="AU434" s="507"/>
      <c r="AV434" s="507"/>
      <c r="AW434" s="507"/>
      <c r="AX434" s="507"/>
      <c r="AY434" s="507"/>
      <c r="AZ434" s="507"/>
      <c r="BA434" s="507"/>
      <c r="BB434" s="507"/>
      <c r="BC434" s="507"/>
      <c r="BD434" s="507"/>
      <c r="BE434" s="507"/>
      <c r="BF434" s="507"/>
      <c r="BG434" s="507"/>
      <c r="BH434" s="507"/>
      <c r="BI434" s="507"/>
      <c r="BJ434" s="507"/>
      <c r="BK434" s="507"/>
      <c r="BL434" s="507"/>
      <c r="BM434" s="507"/>
    </row>
    <row r="435" spans="1:65" ht="27" customHeight="1" x14ac:dyDescent="0.2">
      <c r="A435" s="564"/>
      <c r="B435" s="507"/>
      <c r="C435" s="507"/>
      <c r="D435" s="507"/>
      <c r="E435" s="507"/>
      <c r="F435" s="507"/>
      <c r="G435" s="507"/>
      <c r="H435" s="506"/>
      <c r="I435" s="506"/>
      <c r="J435" s="506"/>
      <c r="K435" s="506"/>
      <c r="L435" s="506"/>
      <c r="M435" s="506"/>
      <c r="N435" s="506"/>
      <c r="O435" s="506"/>
      <c r="P435" s="557"/>
      <c r="Q435" s="506"/>
      <c r="R435" s="741"/>
      <c r="S435" s="506"/>
      <c r="T435" s="742"/>
      <c r="U435" s="506"/>
      <c r="V435" s="743"/>
      <c r="W435" s="506"/>
      <c r="X435" s="742"/>
      <c r="Y435" s="557"/>
      <c r="Z435" s="556"/>
      <c r="AA435" s="507"/>
      <c r="AB435" s="507"/>
      <c r="AC435" s="507"/>
      <c r="AD435" s="507"/>
      <c r="AE435" s="507"/>
      <c r="AF435" s="507"/>
      <c r="AG435" s="507"/>
      <c r="AH435" s="507"/>
      <c r="AI435" s="507"/>
      <c r="AJ435" s="507"/>
      <c r="AK435" s="507"/>
      <c r="AL435" s="507"/>
      <c r="AM435" s="507"/>
      <c r="AN435" s="507"/>
      <c r="AO435" s="507"/>
      <c r="AP435" s="507"/>
      <c r="AQ435" s="563"/>
      <c r="AR435" s="563"/>
      <c r="AS435" s="507"/>
      <c r="AT435" s="507"/>
      <c r="AU435" s="507"/>
      <c r="AV435" s="507"/>
      <c r="AW435" s="507"/>
      <c r="AX435" s="507"/>
      <c r="AY435" s="507"/>
      <c r="AZ435" s="507"/>
      <c r="BA435" s="507"/>
      <c r="BB435" s="507"/>
      <c r="BC435" s="507"/>
      <c r="BD435" s="507"/>
      <c r="BE435" s="507"/>
      <c r="BF435" s="507"/>
      <c r="BG435" s="507"/>
      <c r="BH435" s="507"/>
      <c r="BI435" s="507"/>
      <c r="BJ435" s="507"/>
      <c r="BK435" s="507"/>
      <c r="BL435" s="507"/>
      <c r="BM435" s="507"/>
    </row>
    <row r="436" spans="1:65" ht="27" customHeight="1" x14ac:dyDescent="0.2">
      <c r="A436" s="564"/>
      <c r="B436" s="507"/>
      <c r="C436" s="507"/>
      <c r="D436" s="507"/>
      <c r="E436" s="507"/>
      <c r="F436" s="507"/>
      <c r="G436" s="507"/>
      <c r="H436" s="506"/>
      <c r="I436" s="506"/>
      <c r="J436" s="506"/>
      <c r="K436" s="506"/>
      <c r="L436" s="506"/>
      <c r="M436" s="506"/>
      <c r="N436" s="506"/>
      <c r="O436" s="506"/>
      <c r="P436" s="557"/>
      <c r="Q436" s="506"/>
      <c r="R436" s="741"/>
      <c r="S436" s="506"/>
      <c r="T436" s="742"/>
      <c r="U436" s="506"/>
      <c r="V436" s="743"/>
      <c r="W436" s="506"/>
      <c r="X436" s="742"/>
      <c r="Y436" s="557"/>
      <c r="Z436" s="556"/>
      <c r="AA436" s="507"/>
      <c r="AB436" s="507"/>
      <c r="AC436" s="507"/>
      <c r="AD436" s="507"/>
      <c r="AE436" s="507"/>
      <c r="AF436" s="507"/>
      <c r="AG436" s="507"/>
      <c r="AH436" s="507"/>
      <c r="AI436" s="507"/>
      <c r="AJ436" s="507"/>
      <c r="AK436" s="507"/>
      <c r="AL436" s="507"/>
      <c r="AM436" s="507"/>
      <c r="AN436" s="507"/>
      <c r="AO436" s="507"/>
      <c r="AP436" s="507"/>
      <c r="AQ436" s="563"/>
      <c r="AR436" s="563"/>
      <c r="AS436" s="507"/>
      <c r="AT436" s="507"/>
      <c r="AU436" s="507"/>
      <c r="AV436" s="507"/>
      <c r="AW436" s="507"/>
      <c r="AX436" s="507"/>
      <c r="AY436" s="507"/>
      <c r="AZ436" s="507"/>
      <c r="BA436" s="507"/>
      <c r="BB436" s="507"/>
      <c r="BC436" s="507"/>
      <c r="BD436" s="507"/>
      <c r="BE436" s="507"/>
      <c r="BF436" s="507"/>
      <c r="BG436" s="507"/>
      <c r="BH436" s="507"/>
      <c r="BI436" s="507"/>
      <c r="BJ436" s="507"/>
      <c r="BK436" s="507"/>
      <c r="BL436" s="507"/>
      <c r="BM436" s="507"/>
    </row>
    <row r="437" spans="1:65" ht="27" customHeight="1" x14ac:dyDescent="0.2">
      <c r="A437" s="564"/>
      <c r="B437" s="507"/>
      <c r="C437" s="507"/>
      <c r="D437" s="507"/>
      <c r="E437" s="507"/>
      <c r="F437" s="507"/>
      <c r="G437" s="507"/>
      <c r="H437" s="506"/>
      <c r="I437" s="506"/>
      <c r="J437" s="506"/>
      <c r="K437" s="506"/>
      <c r="L437" s="506"/>
      <c r="M437" s="506"/>
      <c r="N437" s="506"/>
      <c r="O437" s="506"/>
      <c r="P437" s="557"/>
      <c r="Q437" s="506"/>
      <c r="R437" s="741"/>
      <c r="S437" s="506"/>
      <c r="T437" s="742"/>
      <c r="U437" s="506"/>
      <c r="V437" s="743"/>
      <c r="W437" s="506"/>
      <c r="X437" s="742"/>
      <c r="Y437" s="557"/>
      <c r="Z437" s="556"/>
      <c r="AA437" s="507"/>
      <c r="AB437" s="507"/>
      <c r="AC437" s="507"/>
      <c r="AD437" s="507"/>
      <c r="AE437" s="507"/>
      <c r="AF437" s="507"/>
      <c r="AG437" s="507"/>
      <c r="AH437" s="507"/>
      <c r="AI437" s="507"/>
      <c r="AJ437" s="507"/>
      <c r="AK437" s="507"/>
      <c r="AL437" s="507"/>
      <c r="AM437" s="507"/>
      <c r="AN437" s="507"/>
      <c r="AO437" s="507"/>
      <c r="AP437" s="507"/>
      <c r="AQ437" s="563"/>
      <c r="AR437" s="563"/>
      <c r="AS437" s="507"/>
      <c r="AT437" s="507"/>
      <c r="AU437" s="507"/>
      <c r="AV437" s="507"/>
      <c r="AW437" s="507"/>
      <c r="AX437" s="507"/>
      <c r="AY437" s="507"/>
      <c r="AZ437" s="507"/>
      <c r="BA437" s="507"/>
      <c r="BB437" s="507"/>
      <c r="BC437" s="507"/>
      <c r="BD437" s="507"/>
      <c r="BE437" s="507"/>
      <c r="BF437" s="507"/>
      <c r="BG437" s="507"/>
      <c r="BH437" s="507"/>
      <c r="BI437" s="507"/>
      <c r="BJ437" s="507"/>
      <c r="BK437" s="507"/>
      <c r="BL437" s="507"/>
      <c r="BM437" s="507"/>
    </row>
    <row r="438" spans="1:65" ht="27" customHeight="1" x14ac:dyDescent="0.2">
      <c r="A438" s="564"/>
      <c r="B438" s="507"/>
      <c r="C438" s="507"/>
      <c r="D438" s="507"/>
      <c r="E438" s="507"/>
      <c r="F438" s="507"/>
      <c r="G438" s="507"/>
      <c r="H438" s="506"/>
      <c r="I438" s="506"/>
      <c r="J438" s="506"/>
      <c r="K438" s="506"/>
      <c r="L438" s="506"/>
      <c r="M438" s="506"/>
      <c r="N438" s="506"/>
      <c r="O438" s="506"/>
      <c r="P438" s="557"/>
      <c r="Q438" s="506"/>
      <c r="R438" s="741"/>
      <c r="S438" s="506"/>
      <c r="T438" s="742"/>
      <c r="U438" s="506"/>
      <c r="V438" s="743"/>
      <c r="W438" s="506"/>
      <c r="X438" s="742"/>
      <c r="Y438" s="557"/>
      <c r="Z438" s="556"/>
      <c r="AA438" s="507"/>
      <c r="AB438" s="507"/>
      <c r="AC438" s="507"/>
      <c r="AD438" s="507"/>
      <c r="AE438" s="507"/>
      <c r="AF438" s="507"/>
      <c r="AG438" s="507"/>
      <c r="AH438" s="507"/>
      <c r="AI438" s="507"/>
      <c r="AJ438" s="507"/>
      <c r="AK438" s="507"/>
      <c r="AL438" s="507"/>
      <c r="AM438" s="507"/>
      <c r="AN438" s="507"/>
      <c r="AO438" s="507"/>
      <c r="AP438" s="507"/>
      <c r="AQ438" s="563"/>
      <c r="AR438" s="563"/>
      <c r="AS438" s="507"/>
      <c r="AT438" s="507"/>
      <c r="AU438" s="507"/>
      <c r="AV438" s="507"/>
      <c r="AW438" s="507"/>
      <c r="AX438" s="507"/>
      <c r="AY438" s="507"/>
      <c r="AZ438" s="507"/>
      <c r="BA438" s="507"/>
      <c r="BB438" s="507"/>
      <c r="BC438" s="507"/>
      <c r="BD438" s="507"/>
      <c r="BE438" s="507"/>
      <c r="BF438" s="507"/>
      <c r="BG438" s="507"/>
      <c r="BH438" s="507"/>
      <c r="BI438" s="507"/>
      <c r="BJ438" s="507"/>
      <c r="BK438" s="507"/>
      <c r="BL438" s="507"/>
      <c r="BM438" s="507"/>
    </row>
    <row r="439" spans="1:65" ht="27" customHeight="1" x14ac:dyDescent="0.2">
      <c r="A439" s="564"/>
      <c r="B439" s="507"/>
      <c r="C439" s="507"/>
      <c r="D439" s="507"/>
      <c r="E439" s="507"/>
      <c r="F439" s="507"/>
      <c r="G439" s="507"/>
      <c r="H439" s="506"/>
      <c r="I439" s="506"/>
      <c r="J439" s="506"/>
      <c r="K439" s="506"/>
      <c r="L439" s="506"/>
      <c r="M439" s="506"/>
      <c r="N439" s="506"/>
      <c r="O439" s="506"/>
      <c r="P439" s="557"/>
      <c r="Q439" s="506"/>
      <c r="R439" s="741"/>
      <c r="S439" s="506"/>
      <c r="T439" s="742"/>
      <c r="U439" s="506"/>
      <c r="V439" s="743"/>
      <c r="W439" s="506"/>
      <c r="X439" s="742"/>
      <c r="Y439" s="557"/>
      <c r="Z439" s="556"/>
      <c r="AA439" s="507"/>
      <c r="AB439" s="507"/>
      <c r="AC439" s="507"/>
      <c r="AD439" s="507"/>
      <c r="AE439" s="507"/>
      <c r="AF439" s="507"/>
      <c r="AG439" s="507"/>
      <c r="AH439" s="507"/>
      <c r="AI439" s="507"/>
      <c r="AJ439" s="507"/>
      <c r="AK439" s="507"/>
      <c r="AL439" s="507"/>
      <c r="AM439" s="507"/>
      <c r="AN439" s="507"/>
      <c r="AO439" s="507"/>
      <c r="AP439" s="507"/>
      <c r="AQ439" s="563"/>
      <c r="AR439" s="563"/>
      <c r="AS439" s="507"/>
      <c r="AT439" s="507"/>
      <c r="AU439" s="507"/>
      <c r="AV439" s="507"/>
      <c r="AW439" s="507"/>
      <c r="AX439" s="507"/>
      <c r="AY439" s="507"/>
      <c r="AZ439" s="507"/>
      <c r="BA439" s="507"/>
      <c r="BB439" s="507"/>
      <c r="BC439" s="507"/>
      <c r="BD439" s="507"/>
      <c r="BE439" s="507"/>
      <c r="BF439" s="507"/>
      <c r="BG439" s="507"/>
      <c r="BH439" s="507"/>
      <c r="BI439" s="507"/>
      <c r="BJ439" s="507"/>
      <c r="BK439" s="507"/>
      <c r="BL439" s="507"/>
      <c r="BM439" s="507"/>
    </row>
    <row r="440" spans="1:65" ht="27" customHeight="1" x14ac:dyDescent="0.2">
      <c r="A440" s="564"/>
      <c r="B440" s="507"/>
      <c r="C440" s="507"/>
      <c r="D440" s="507"/>
      <c r="E440" s="507"/>
      <c r="F440" s="507"/>
      <c r="G440" s="507"/>
      <c r="H440" s="506"/>
      <c r="I440" s="506"/>
      <c r="J440" s="506"/>
      <c r="K440" s="506"/>
      <c r="L440" s="506"/>
      <c r="M440" s="506"/>
      <c r="N440" s="506"/>
      <c r="O440" s="506"/>
      <c r="P440" s="557"/>
      <c r="Q440" s="506"/>
      <c r="R440" s="741"/>
      <c r="S440" s="506"/>
      <c r="T440" s="742"/>
      <c r="U440" s="506"/>
      <c r="V440" s="743"/>
      <c r="W440" s="506"/>
      <c r="X440" s="742"/>
      <c r="Y440" s="557"/>
      <c r="Z440" s="556"/>
      <c r="AA440" s="507"/>
      <c r="AB440" s="507"/>
      <c r="AC440" s="507"/>
      <c r="AD440" s="507"/>
      <c r="AE440" s="507"/>
      <c r="AF440" s="507"/>
      <c r="AG440" s="507"/>
      <c r="AH440" s="507"/>
      <c r="AI440" s="507"/>
      <c r="AJ440" s="507"/>
      <c r="AK440" s="507"/>
      <c r="AL440" s="507"/>
      <c r="AM440" s="507"/>
      <c r="AN440" s="507"/>
      <c r="AO440" s="507"/>
      <c r="AP440" s="507"/>
      <c r="AQ440" s="563"/>
      <c r="AR440" s="563"/>
      <c r="AS440" s="507"/>
      <c r="AT440" s="507"/>
      <c r="AU440" s="507"/>
      <c r="AV440" s="507"/>
      <c r="AW440" s="507"/>
      <c r="AX440" s="507"/>
      <c r="AY440" s="507"/>
      <c r="AZ440" s="507"/>
      <c r="BA440" s="507"/>
      <c r="BB440" s="507"/>
      <c r="BC440" s="507"/>
      <c r="BD440" s="507"/>
      <c r="BE440" s="507"/>
      <c r="BF440" s="507"/>
      <c r="BG440" s="507"/>
      <c r="BH440" s="507"/>
      <c r="BI440" s="507"/>
      <c r="BJ440" s="507"/>
      <c r="BK440" s="507"/>
      <c r="BL440" s="507"/>
      <c r="BM440" s="507"/>
    </row>
    <row r="441" spans="1:65" ht="27" customHeight="1" x14ac:dyDescent="0.2">
      <c r="A441" s="564"/>
      <c r="B441" s="507"/>
      <c r="C441" s="507"/>
      <c r="D441" s="507"/>
      <c r="E441" s="507"/>
      <c r="F441" s="507"/>
      <c r="G441" s="507"/>
      <c r="H441" s="506"/>
      <c r="I441" s="506"/>
      <c r="J441" s="506"/>
      <c r="K441" s="506"/>
      <c r="L441" s="506"/>
      <c r="M441" s="506"/>
      <c r="N441" s="506"/>
      <c r="O441" s="506"/>
      <c r="P441" s="557"/>
      <c r="Q441" s="506"/>
      <c r="R441" s="741"/>
      <c r="S441" s="506"/>
      <c r="T441" s="742"/>
      <c r="U441" s="506"/>
      <c r="V441" s="743"/>
      <c r="W441" s="506"/>
      <c r="X441" s="742"/>
      <c r="Y441" s="557"/>
      <c r="Z441" s="556"/>
      <c r="AA441" s="507"/>
      <c r="AB441" s="507"/>
      <c r="AC441" s="507"/>
      <c r="AD441" s="507"/>
      <c r="AE441" s="507"/>
      <c r="AF441" s="507"/>
      <c r="AG441" s="507"/>
      <c r="AH441" s="507"/>
      <c r="AI441" s="507"/>
      <c r="AJ441" s="507"/>
      <c r="AK441" s="507"/>
      <c r="AL441" s="507"/>
      <c r="AM441" s="507"/>
      <c r="AN441" s="507"/>
      <c r="AO441" s="507"/>
      <c r="AP441" s="507"/>
      <c r="AQ441" s="563"/>
      <c r="AR441" s="563"/>
      <c r="AS441" s="507"/>
      <c r="AT441" s="507"/>
      <c r="AU441" s="507"/>
      <c r="AV441" s="507"/>
      <c r="AW441" s="507"/>
      <c r="AX441" s="507"/>
      <c r="AY441" s="507"/>
      <c r="AZ441" s="507"/>
      <c r="BA441" s="507"/>
      <c r="BB441" s="507"/>
      <c r="BC441" s="507"/>
      <c r="BD441" s="507"/>
      <c r="BE441" s="507"/>
      <c r="BF441" s="507"/>
      <c r="BG441" s="507"/>
      <c r="BH441" s="507"/>
      <c r="BI441" s="507"/>
      <c r="BJ441" s="507"/>
      <c r="BK441" s="507"/>
      <c r="BL441" s="507"/>
      <c r="BM441" s="507"/>
    </row>
    <row r="442" spans="1:65" ht="27" customHeight="1" x14ac:dyDescent="0.2">
      <c r="A442" s="564"/>
      <c r="B442" s="507"/>
      <c r="C442" s="507"/>
      <c r="D442" s="507"/>
      <c r="E442" s="507"/>
      <c r="F442" s="507"/>
      <c r="G442" s="507"/>
      <c r="H442" s="506"/>
      <c r="I442" s="506"/>
      <c r="J442" s="506"/>
      <c r="K442" s="506"/>
      <c r="L442" s="506"/>
      <c r="M442" s="506"/>
      <c r="N442" s="506"/>
      <c r="O442" s="506"/>
      <c r="P442" s="557"/>
      <c r="Q442" s="506"/>
      <c r="R442" s="741"/>
      <c r="S442" s="506"/>
      <c r="T442" s="742"/>
      <c r="U442" s="506"/>
      <c r="V442" s="743"/>
      <c r="W442" s="506"/>
      <c r="X442" s="742"/>
      <c r="Y442" s="557"/>
      <c r="Z442" s="556"/>
      <c r="AA442" s="507"/>
      <c r="AB442" s="507"/>
      <c r="AC442" s="507"/>
      <c r="AD442" s="507"/>
      <c r="AE442" s="507"/>
      <c r="AF442" s="507"/>
      <c r="AG442" s="507"/>
      <c r="AH442" s="507"/>
      <c r="AI442" s="507"/>
      <c r="AJ442" s="507"/>
      <c r="AK442" s="507"/>
      <c r="AL442" s="507"/>
      <c r="AM442" s="507"/>
      <c r="AN442" s="507"/>
      <c r="AO442" s="507"/>
      <c r="AP442" s="507"/>
      <c r="AQ442" s="563"/>
      <c r="AR442" s="563"/>
      <c r="AS442" s="507"/>
      <c r="AT442" s="507"/>
      <c r="AU442" s="507"/>
      <c r="AV442" s="507"/>
      <c r="AW442" s="507"/>
      <c r="AX442" s="507"/>
      <c r="AY442" s="507"/>
      <c r="AZ442" s="507"/>
      <c r="BA442" s="507"/>
      <c r="BB442" s="507"/>
      <c r="BC442" s="507"/>
      <c r="BD442" s="507"/>
      <c r="BE442" s="507"/>
      <c r="BF442" s="507"/>
      <c r="BG442" s="507"/>
      <c r="BH442" s="507"/>
      <c r="BI442" s="507"/>
      <c r="BJ442" s="507"/>
      <c r="BK442" s="507"/>
      <c r="BL442" s="507"/>
      <c r="BM442" s="507"/>
    </row>
    <row r="443" spans="1:65" ht="27" customHeight="1" x14ac:dyDescent="0.2">
      <c r="A443" s="564"/>
      <c r="B443" s="507"/>
      <c r="C443" s="507"/>
      <c r="D443" s="507"/>
      <c r="E443" s="507"/>
      <c r="F443" s="507"/>
      <c r="G443" s="507"/>
      <c r="H443" s="506"/>
      <c r="I443" s="506"/>
      <c r="J443" s="506"/>
      <c r="K443" s="506"/>
      <c r="L443" s="506"/>
      <c r="M443" s="506"/>
      <c r="N443" s="506"/>
      <c r="O443" s="506"/>
      <c r="P443" s="557"/>
      <c r="Q443" s="506"/>
      <c r="R443" s="741"/>
      <c r="S443" s="506"/>
      <c r="T443" s="742"/>
      <c r="U443" s="506"/>
      <c r="V443" s="743"/>
      <c r="W443" s="506"/>
      <c r="X443" s="742"/>
      <c r="Y443" s="557"/>
      <c r="Z443" s="556"/>
      <c r="AA443" s="507"/>
      <c r="AB443" s="507"/>
      <c r="AC443" s="507"/>
      <c r="AD443" s="507"/>
      <c r="AE443" s="507"/>
      <c r="AF443" s="507"/>
      <c r="AG443" s="507"/>
      <c r="AH443" s="507"/>
      <c r="AI443" s="507"/>
      <c r="AJ443" s="507"/>
      <c r="AK443" s="507"/>
      <c r="AL443" s="507"/>
      <c r="AM443" s="507"/>
      <c r="AN443" s="507"/>
      <c r="AO443" s="507"/>
      <c r="AP443" s="507"/>
      <c r="AQ443" s="563"/>
      <c r="AR443" s="563"/>
      <c r="AS443" s="507"/>
      <c r="AT443" s="507"/>
      <c r="AU443" s="507"/>
      <c r="AV443" s="507"/>
      <c r="AW443" s="507"/>
      <c r="AX443" s="507"/>
      <c r="AY443" s="507"/>
      <c r="AZ443" s="507"/>
      <c r="BA443" s="507"/>
      <c r="BB443" s="507"/>
      <c r="BC443" s="507"/>
      <c r="BD443" s="507"/>
      <c r="BE443" s="507"/>
      <c r="BF443" s="507"/>
      <c r="BG443" s="507"/>
      <c r="BH443" s="507"/>
      <c r="BI443" s="507"/>
      <c r="BJ443" s="507"/>
      <c r="BK443" s="507"/>
      <c r="BL443" s="507"/>
      <c r="BM443" s="507"/>
    </row>
    <row r="444" spans="1:65" ht="27" customHeight="1" x14ac:dyDescent="0.2">
      <c r="A444" s="564"/>
      <c r="B444" s="507"/>
      <c r="C444" s="507"/>
      <c r="D444" s="507"/>
      <c r="E444" s="507"/>
      <c r="F444" s="507"/>
      <c r="G444" s="507"/>
      <c r="H444" s="506"/>
      <c r="I444" s="506"/>
      <c r="J444" s="506"/>
      <c r="K444" s="506"/>
      <c r="L444" s="506"/>
      <c r="M444" s="506"/>
      <c r="N444" s="506"/>
      <c r="O444" s="506"/>
      <c r="P444" s="557"/>
      <c r="Q444" s="506"/>
      <c r="R444" s="741"/>
      <c r="S444" s="506"/>
      <c r="T444" s="742"/>
      <c r="U444" s="506"/>
      <c r="V444" s="743"/>
      <c r="W444" s="506"/>
      <c r="X444" s="742"/>
      <c r="Y444" s="557"/>
      <c r="Z444" s="556"/>
      <c r="AA444" s="507"/>
      <c r="AB444" s="507"/>
      <c r="AC444" s="507"/>
      <c r="AD444" s="507"/>
      <c r="AE444" s="507"/>
      <c r="AF444" s="507"/>
      <c r="AG444" s="507"/>
      <c r="AH444" s="507"/>
      <c r="AI444" s="507"/>
      <c r="AJ444" s="507"/>
      <c r="AK444" s="507"/>
      <c r="AL444" s="507"/>
      <c r="AM444" s="507"/>
      <c r="AN444" s="507"/>
      <c r="AO444" s="507"/>
      <c r="AP444" s="507"/>
      <c r="AQ444" s="563"/>
      <c r="AR444" s="563"/>
      <c r="AS444" s="507"/>
      <c r="AT444" s="507"/>
      <c r="AU444" s="507"/>
      <c r="AV444" s="507"/>
      <c r="AW444" s="507"/>
      <c r="AX444" s="507"/>
      <c r="AY444" s="507"/>
      <c r="AZ444" s="507"/>
      <c r="BA444" s="507"/>
      <c r="BB444" s="507"/>
      <c r="BC444" s="507"/>
      <c r="BD444" s="507"/>
      <c r="BE444" s="507"/>
      <c r="BF444" s="507"/>
      <c r="BG444" s="507"/>
      <c r="BH444" s="507"/>
      <c r="BI444" s="507"/>
      <c r="BJ444" s="507"/>
      <c r="BK444" s="507"/>
      <c r="BL444" s="507"/>
      <c r="BM444" s="507"/>
    </row>
    <row r="445" spans="1:65" ht="27" customHeight="1" x14ac:dyDescent="0.2">
      <c r="A445" s="564"/>
      <c r="B445" s="507"/>
      <c r="C445" s="507"/>
      <c r="D445" s="507"/>
      <c r="E445" s="507"/>
      <c r="F445" s="507"/>
      <c r="G445" s="507"/>
      <c r="H445" s="506"/>
      <c r="I445" s="506"/>
      <c r="J445" s="506"/>
      <c r="K445" s="506"/>
      <c r="L445" s="506"/>
      <c r="M445" s="506"/>
      <c r="N445" s="506"/>
      <c r="O445" s="506"/>
      <c r="P445" s="557"/>
      <c r="Q445" s="506"/>
      <c r="R445" s="741"/>
      <c r="S445" s="506"/>
      <c r="T445" s="742"/>
      <c r="U445" s="506"/>
      <c r="V445" s="743"/>
      <c r="W445" s="506"/>
      <c r="X445" s="742"/>
      <c r="Y445" s="557"/>
      <c r="Z445" s="556"/>
      <c r="AA445" s="507"/>
      <c r="AB445" s="507"/>
      <c r="AC445" s="507"/>
      <c r="AD445" s="507"/>
      <c r="AE445" s="507"/>
      <c r="AF445" s="507"/>
      <c r="AG445" s="507"/>
      <c r="AH445" s="507"/>
      <c r="AI445" s="507"/>
      <c r="AJ445" s="507"/>
      <c r="AK445" s="507"/>
      <c r="AL445" s="507"/>
      <c r="AM445" s="507"/>
      <c r="AN445" s="507"/>
      <c r="AO445" s="507"/>
      <c r="AP445" s="507"/>
      <c r="AQ445" s="563"/>
      <c r="AR445" s="563"/>
      <c r="AS445" s="507"/>
      <c r="AT445" s="507"/>
      <c r="AU445" s="507"/>
      <c r="AV445" s="507"/>
      <c r="AW445" s="507"/>
      <c r="AX445" s="507"/>
      <c r="AY445" s="507"/>
      <c r="AZ445" s="507"/>
      <c r="BA445" s="507"/>
      <c r="BB445" s="507"/>
      <c r="BC445" s="507"/>
      <c r="BD445" s="507"/>
      <c r="BE445" s="507"/>
      <c r="BF445" s="507"/>
      <c r="BG445" s="507"/>
      <c r="BH445" s="507"/>
      <c r="BI445" s="507"/>
      <c r="BJ445" s="507"/>
      <c r="BK445" s="507"/>
      <c r="BL445" s="507"/>
      <c r="BM445" s="507"/>
    </row>
    <row r="446" spans="1:65" ht="27" customHeight="1" x14ac:dyDescent="0.2">
      <c r="A446" s="564"/>
      <c r="B446" s="507"/>
      <c r="C446" s="507"/>
      <c r="D446" s="507"/>
      <c r="E446" s="507"/>
      <c r="F446" s="507"/>
      <c r="G446" s="507"/>
      <c r="H446" s="506"/>
      <c r="I446" s="506"/>
      <c r="J446" s="506"/>
      <c r="K446" s="506"/>
      <c r="L446" s="506"/>
      <c r="M446" s="506"/>
      <c r="N446" s="506"/>
      <c r="O446" s="506"/>
      <c r="P446" s="557"/>
      <c r="Q446" s="506"/>
      <c r="R446" s="741"/>
      <c r="S446" s="506"/>
      <c r="T446" s="742"/>
      <c r="U446" s="506"/>
      <c r="V446" s="743"/>
      <c r="W446" s="506"/>
      <c r="X446" s="742"/>
      <c r="Y446" s="557"/>
      <c r="Z446" s="556"/>
      <c r="AA446" s="507"/>
      <c r="AB446" s="507"/>
      <c r="AC446" s="507"/>
      <c r="AD446" s="507"/>
      <c r="AE446" s="507"/>
      <c r="AF446" s="507"/>
      <c r="AG446" s="507"/>
      <c r="AH446" s="507"/>
      <c r="AI446" s="507"/>
      <c r="AJ446" s="507"/>
      <c r="AK446" s="507"/>
      <c r="AL446" s="507"/>
      <c r="AM446" s="507"/>
      <c r="AN446" s="507"/>
      <c r="AO446" s="507"/>
      <c r="AP446" s="507"/>
      <c r="AQ446" s="563"/>
      <c r="AR446" s="563"/>
      <c r="AS446" s="507"/>
      <c r="AT446" s="507"/>
      <c r="AU446" s="507"/>
      <c r="AV446" s="507"/>
      <c r="AW446" s="507"/>
      <c r="AX446" s="507"/>
      <c r="AY446" s="507"/>
      <c r="AZ446" s="507"/>
      <c r="BA446" s="507"/>
      <c r="BB446" s="507"/>
      <c r="BC446" s="507"/>
      <c r="BD446" s="507"/>
      <c r="BE446" s="507"/>
      <c r="BF446" s="507"/>
      <c r="BG446" s="507"/>
      <c r="BH446" s="507"/>
      <c r="BI446" s="507"/>
      <c r="BJ446" s="507"/>
      <c r="BK446" s="507"/>
      <c r="BL446" s="507"/>
      <c r="BM446" s="507"/>
    </row>
    <row r="447" spans="1:65" ht="27" customHeight="1" x14ac:dyDescent="0.2">
      <c r="A447" s="564"/>
      <c r="B447" s="507"/>
      <c r="C447" s="507"/>
      <c r="D447" s="507"/>
      <c r="E447" s="507"/>
      <c r="F447" s="507"/>
      <c r="G447" s="507"/>
      <c r="H447" s="506"/>
      <c r="I447" s="506"/>
      <c r="J447" s="506"/>
      <c r="K447" s="506"/>
      <c r="L447" s="506"/>
      <c r="M447" s="506"/>
      <c r="N447" s="506"/>
      <c r="O447" s="506"/>
      <c r="P447" s="557"/>
      <c r="Q447" s="506"/>
      <c r="R447" s="741"/>
      <c r="S447" s="506"/>
      <c r="T447" s="742"/>
      <c r="U447" s="506"/>
      <c r="V447" s="743"/>
      <c r="W447" s="506"/>
      <c r="X447" s="742"/>
      <c r="Y447" s="557"/>
      <c r="Z447" s="556"/>
      <c r="AA447" s="507"/>
      <c r="AB447" s="507"/>
      <c r="AC447" s="507"/>
      <c r="AD447" s="507"/>
      <c r="AE447" s="507"/>
      <c r="AF447" s="507"/>
      <c r="AG447" s="507"/>
      <c r="AH447" s="507"/>
      <c r="AI447" s="507"/>
      <c r="AJ447" s="507"/>
      <c r="AK447" s="507"/>
      <c r="AL447" s="507"/>
      <c r="AM447" s="507"/>
      <c r="AN447" s="507"/>
      <c r="AO447" s="507"/>
      <c r="AP447" s="507"/>
      <c r="AQ447" s="563"/>
      <c r="AR447" s="563"/>
      <c r="AS447" s="507"/>
      <c r="AT447" s="507"/>
      <c r="AU447" s="507"/>
      <c r="AV447" s="507"/>
      <c r="AW447" s="507"/>
      <c r="AX447" s="507"/>
      <c r="AY447" s="507"/>
      <c r="AZ447" s="507"/>
      <c r="BA447" s="507"/>
      <c r="BB447" s="507"/>
      <c r="BC447" s="507"/>
      <c r="BD447" s="507"/>
      <c r="BE447" s="507"/>
      <c r="BF447" s="507"/>
      <c r="BG447" s="507"/>
      <c r="BH447" s="507"/>
      <c r="BI447" s="507"/>
      <c r="BJ447" s="507"/>
      <c r="BK447" s="507"/>
      <c r="BL447" s="507"/>
      <c r="BM447" s="507"/>
    </row>
    <row r="448" spans="1:65" ht="27" customHeight="1" x14ac:dyDescent="0.2">
      <c r="A448" s="564"/>
      <c r="B448" s="507"/>
      <c r="C448" s="507"/>
      <c r="D448" s="507"/>
      <c r="E448" s="507"/>
      <c r="F448" s="507"/>
      <c r="G448" s="507"/>
      <c r="H448" s="506"/>
      <c r="I448" s="506"/>
      <c r="J448" s="506"/>
      <c r="K448" s="506"/>
      <c r="L448" s="506"/>
      <c r="M448" s="506"/>
      <c r="N448" s="506"/>
      <c r="O448" s="506"/>
      <c r="P448" s="557"/>
      <c r="Q448" s="506"/>
      <c r="R448" s="741"/>
      <c r="S448" s="506"/>
      <c r="T448" s="742"/>
      <c r="U448" s="506"/>
      <c r="V448" s="743"/>
      <c r="W448" s="506"/>
      <c r="X448" s="742"/>
      <c r="Y448" s="557"/>
      <c r="Z448" s="556"/>
      <c r="AA448" s="507"/>
      <c r="AB448" s="507"/>
      <c r="AC448" s="507"/>
      <c r="AD448" s="507"/>
      <c r="AE448" s="507"/>
      <c r="AF448" s="507"/>
      <c r="AG448" s="507"/>
      <c r="AH448" s="507"/>
      <c r="AI448" s="507"/>
      <c r="AJ448" s="507"/>
      <c r="AK448" s="507"/>
      <c r="AL448" s="507"/>
      <c r="AM448" s="507"/>
      <c r="AN448" s="507"/>
      <c r="AO448" s="507"/>
      <c r="AP448" s="507"/>
      <c r="AQ448" s="563"/>
      <c r="AR448" s="563"/>
      <c r="AS448" s="507"/>
      <c r="AT448" s="507"/>
      <c r="AU448" s="507"/>
      <c r="AV448" s="507"/>
      <c r="AW448" s="507"/>
      <c r="AX448" s="507"/>
      <c r="AY448" s="507"/>
      <c r="AZ448" s="507"/>
      <c r="BA448" s="507"/>
      <c r="BB448" s="507"/>
      <c r="BC448" s="507"/>
      <c r="BD448" s="507"/>
      <c r="BE448" s="507"/>
      <c r="BF448" s="507"/>
      <c r="BG448" s="507"/>
      <c r="BH448" s="507"/>
      <c r="BI448" s="507"/>
      <c r="BJ448" s="507"/>
      <c r="BK448" s="507"/>
      <c r="BL448" s="507"/>
      <c r="BM448" s="507"/>
    </row>
    <row r="449" spans="1:65" ht="27" customHeight="1" x14ac:dyDescent="0.2">
      <c r="A449" s="564"/>
      <c r="B449" s="507"/>
      <c r="C449" s="507"/>
      <c r="D449" s="507"/>
      <c r="E449" s="507"/>
      <c r="F449" s="507"/>
      <c r="G449" s="507"/>
      <c r="H449" s="506"/>
      <c r="I449" s="506"/>
      <c r="J449" s="506"/>
      <c r="K449" s="506"/>
      <c r="L449" s="506"/>
      <c r="M449" s="506"/>
      <c r="N449" s="506"/>
      <c r="O449" s="506"/>
      <c r="P449" s="557"/>
      <c r="Q449" s="506"/>
      <c r="R449" s="741"/>
      <c r="S449" s="506"/>
      <c r="T449" s="742"/>
      <c r="U449" s="506"/>
      <c r="V449" s="743"/>
      <c r="W449" s="506"/>
      <c r="X449" s="742"/>
      <c r="Y449" s="557"/>
      <c r="Z449" s="556"/>
      <c r="AA449" s="507"/>
      <c r="AB449" s="507"/>
      <c r="AC449" s="507"/>
      <c r="AD449" s="507"/>
      <c r="AE449" s="507"/>
      <c r="AF449" s="507"/>
      <c r="AG449" s="507"/>
      <c r="AH449" s="507"/>
      <c r="AI449" s="507"/>
      <c r="AJ449" s="507"/>
      <c r="AK449" s="507"/>
      <c r="AL449" s="507"/>
      <c r="AM449" s="507"/>
      <c r="AN449" s="507"/>
      <c r="AO449" s="507"/>
      <c r="AP449" s="507"/>
      <c r="AQ449" s="563"/>
      <c r="AR449" s="563"/>
      <c r="AS449" s="507"/>
      <c r="AT449" s="507"/>
      <c r="AU449" s="507"/>
      <c r="AV449" s="507"/>
      <c r="AW449" s="507"/>
      <c r="AX449" s="507"/>
      <c r="AY449" s="507"/>
      <c r="AZ449" s="507"/>
      <c r="BA449" s="507"/>
      <c r="BB449" s="507"/>
      <c r="BC449" s="507"/>
      <c r="BD449" s="507"/>
      <c r="BE449" s="507"/>
      <c r="BF449" s="507"/>
      <c r="BG449" s="507"/>
      <c r="BH449" s="507"/>
      <c r="BI449" s="507"/>
      <c r="BJ449" s="507"/>
      <c r="BK449" s="507"/>
      <c r="BL449" s="507"/>
      <c r="BM449" s="507"/>
    </row>
    <row r="450" spans="1:65" ht="27" customHeight="1" x14ac:dyDescent="0.2">
      <c r="A450" s="564"/>
      <c r="B450" s="507"/>
      <c r="C450" s="507"/>
      <c r="D450" s="507"/>
      <c r="E450" s="507"/>
      <c r="F450" s="507"/>
      <c r="G450" s="507"/>
      <c r="H450" s="506"/>
      <c r="I450" s="506"/>
      <c r="J450" s="506"/>
      <c r="K450" s="506"/>
      <c r="L450" s="506"/>
      <c r="M450" s="506"/>
      <c r="N450" s="506"/>
      <c r="O450" s="506"/>
      <c r="P450" s="557"/>
      <c r="Q450" s="506"/>
      <c r="R450" s="741"/>
      <c r="S450" s="506"/>
      <c r="T450" s="742"/>
      <c r="U450" s="506"/>
      <c r="V450" s="743"/>
      <c r="W450" s="506"/>
      <c r="X450" s="742"/>
      <c r="Y450" s="557"/>
      <c r="Z450" s="556"/>
      <c r="AA450" s="507"/>
      <c r="AB450" s="507"/>
      <c r="AC450" s="507"/>
      <c r="AD450" s="507"/>
      <c r="AE450" s="507"/>
      <c r="AF450" s="507"/>
      <c r="AG450" s="507"/>
      <c r="AH450" s="507"/>
      <c r="AI450" s="507"/>
      <c r="AJ450" s="507"/>
      <c r="AK450" s="507"/>
      <c r="AL450" s="507"/>
      <c r="AM450" s="507"/>
      <c r="AN450" s="507"/>
      <c r="AO450" s="507"/>
      <c r="AP450" s="507"/>
      <c r="AQ450" s="563"/>
      <c r="AR450" s="563"/>
      <c r="AS450" s="507"/>
      <c r="AT450" s="507"/>
      <c r="AU450" s="507"/>
      <c r="AV450" s="507"/>
      <c r="AW450" s="507"/>
      <c r="AX450" s="507"/>
      <c r="AY450" s="507"/>
      <c r="AZ450" s="507"/>
      <c r="BA450" s="507"/>
      <c r="BB450" s="507"/>
      <c r="BC450" s="507"/>
      <c r="BD450" s="507"/>
      <c r="BE450" s="507"/>
      <c r="BF450" s="507"/>
      <c r="BG450" s="507"/>
      <c r="BH450" s="507"/>
      <c r="BI450" s="507"/>
      <c r="BJ450" s="507"/>
      <c r="BK450" s="507"/>
      <c r="BL450" s="507"/>
      <c r="BM450" s="507"/>
    </row>
    <row r="451" spans="1:65" ht="27" customHeight="1" x14ac:dyDescent="0.2">
      <c r="A451" s="564"/>
      <c r="B451" s="507"/>
      <c r="C451" s="507"/>
      <c r="D451" s="507"/>
      <c r="E451" s="507"/>
      <c r="F451" s="507"/>
      <c r="G451" s="507"/>
      <c r="H451" s="506"/>
      <c r="I451" s="506"/>
      <c r="J451" s="506"/>
      <c r="K451" s="506"/>
      <c r="L451" s="506"/>
      <c r="M451" s="506"/>
      <c r="N451" s="506"/>
      <c r="O451" s="506"/>
      <c r="P451" s="557"/>
      <c r="Q451" s="506"/>
      <c r="R451" s="741"/>
      <c r="S451" s="506"/>
      <c r="T451" s="742"/>
      <c r="U451" s="506"/>
      <c r="V451" s="743"/>
      <c r="W451" s="506"/>
      <c r="X451" s="742"/>
      <c r="Y451" s="557"/>
      <c r="Z451" s="556"/>
      <c r="AA451" s="507"/>
      <c r="AB451" s="507"/>
      <c r="AC451" s="507"/>
      <c r="AD451" s="507"/>
      <c r="AE451" s="507"/>
      <c r="AF451" s="507"/>
      <c r="AG451" s="507"/>
      <c r="AH451" s="507"/>
      <c r="AI451" s="507"/>
      <c r="AJ451" s="507"/>
      <c r="AK451" s="507"/>
      <c r="AL451" s="507"/>
      <c r="AM451" s="507"/>
      <c r="AN451" s="507"/>
      <c r="AO451" s="507"/>
      <c r="AP451" s="507"/>
      <c r="AQ451" s="563"/>
      <c r="AR451" s="563"/>
      <c r="AS451" s="507"/>
      <c r="AT451" s="507"/>
      <c r="AU451" s="507"/>
      <c r="AV451" s="507"/>
      <c r="AW451" s="507"/>
      <c r="AX451" s="507"/>
      <c r="AY451" s="507"/>
      <c r="AZ451" s="507"/>
      <c r="BA451" s="507"/>
      <c r="BB451" s="507"/>
      <c r="BC451" s="507"/>
      <c r="BD451" s="507"/>
      <c r="BE451" s="507"/>
      <c r="BF451" s="507"/>
      <c r="BG451" s="507"/>
      <c r="BH451" s="507"/>
      <c r="BI451" s="507"/>
      <c r="BJ451" s="507"/>
      <c r="BK451" s="507"/>
      <c r="BL451" s="507"/>
      <c r="BM451" s="507"/>
    </row>
    <row r="452" spans="1:65" ht="27" customHeight="1" x14ac:dyDescent="0.2">
      <c r="A452" s="564"/>
      <c r="B452" s="507"/>
      <c r="C452" s="507"/>
      <c r="D452" s="507"/>
      <c r="E452" s="507"/>
      <c r="F452" s="507"/>
      <c r="G452" s="507"/>
      <c r="H452" s="506"/>
      <c r="I452" s="506"/>
      <c r="J452" s="506"/>
      <c r="K452" s="506"/>
      <c r="L452" s="506"/>
      <c r="M452" s="506"/>
      <c r="N452" s="506"/>
      <c r="O452" s="506"/>
      <c r="P452" s="557"/>
      <c r="Q452" s="506"/>
      <c r="R452" s="741"/>
      <c r="S452" s="506"/>
      <c r="T452" s="742"/>
      <c r="U452" s="506"/>
      <c r="V452" s="743"/>
      <c r="W452" s="506"/>
      <c r="X452" s="742"/>
      <c r="Y452" s="557"/>
      <c r="Z452" s="556"/>
      <c r="AA452" s="507"/>
      <c r="AB452" s="507"/>
      <c r="AC452" s="507"/>
      <c r="AD452" s="507"/>
      <c r="AE452" s="507"/>
      <c r="AF452" s="507"/>
      <c r="AG452" s="507"/>
      <c r="AH452" s="507"/>
      <c r="AI452" s="507"/>
      <c r="AJ452" s="507"/>
      <c r="AK452" s="507"/>
      <c r="AL452" s="507"/>
      <c r="AM452" s="507"/>
      <c r="AN452" s="507"/>
      <c r="AO452" s="507"/>
      <c r="AP452" s="507"/>
      <c r="AQ452" s="563"/>
      <c r="AR452" s="563"/>
      <c r="AS452" s="507"/>
      <c r="AT452" s="507"/>
      <c r="AU452" s="507"/>
      <c r="AV452" s="507"/>
      <c r="AW452" s="507"/>
      <c r="AX452" s="507"/>
      <c r="AY452" s="507"/>
      <c r="AZ452" s="507"/>
      <c r="BA452" s="507"/>
      <c r="BB452" s="507"/>
      <c r="BC452" s="507"/>
      <c r="BD452" s="507"/>
      <c r="BE452" s="507"/>
      <c r="BF452" s="507"/>
      <c r="BG452" s="507"/>
      <c r="BH452" s="507"/>
      <c r="BI452" s="507"/>
      <c r="BJ452" s="507"/>
      <c r="BK452" s="507"/>
      <c r="BL452" s="507"/>
      <c r="BM452" s="507"/>
    </row>
    <row r="453" spans="1:65" ht="27" customHeight="1" x14ac:dyDescent="0.2">
      <c r="A453" s="564"/>
      <c r="B453" s="507"/>
      <c r="C453" s="507"/>
      <c r="D453" s="507"/>
      <c r="E453" s="507"/>
      <c r="F453" s="507"/>
      <c r="G453" s="507"/>
      <c r="H453" s="506"/>
      <c r="I453" s="506"/>
      <c r="J453" s="506"/>
      <c r="K453" s="506"/>
      <c r="L453" s="506"/>
      <c r="M453" s="506"/>
      <c r="N453" s="506"/>
      <c r="O453" s="506"/>
      <c r="P453" s="557"/>
      <c r="Q453" s="506"/>
      <c r="R453" s="741"/>
      <c r="S453" s="506"/>
      <c r="T453" s="742"/>
      <c r="U453" s="506"/>
      <c r="V453" s="743"/>
      <c r="W453" s="506"/>
      <c r="X453" s="742"/>
      <c r="Y453" s="557"/>
      <c r="Z453" s="556"/>
      <c r="AA453" s="507"/>
      <c r="AB453" s="507"/>
      <c r="AC453" s="507"/>
      <c r="AD453" s="507"/>
      <c r="AE453" s="507"/>
      <c r="AF453" s="507"/>
      <c r="AG453" s="507"/>
      <c r="AH453" s="507"/>
      <c r="AI453" s="507"/>
      <c r="AJ453" s="507"/>
      <c r="AK453" s="507"/>
      <c r="AL453" s="507"/>
      <c r="AM453" s="507"/>
      <c r="AN453" s="507"/>
      <c r="AO453" s="507"/>
      <c r="AP453" s="507"/>
      <c r="AQ453" s="563"/>
      <c r="AR453" s="563"/>
      <c r="AS453" s="507"/>
      <c r="AT453" s="507"/>
      <c r="AU453" s="507"/>
      <c r="AV453" s="507"/>
      <c r="AW453" s="507"/>
      <c r="AX453" s="507"/>
      <c r="AY453" s="507"/>
      <c r="AZ453" s="507"/>
      <c r="BA453" s="507"/>
      <c r="BB453" s="507"/>
      <c r="BC453" s="507"/>
      <c r="BD453" s="507"/>
      <c r="BE453" s="507"/>
      <c r="BF453" s="507"/>
      <c r="BG453" s="507"/>
      <c r="BH453" s="507"/>
      <c r="BI453" s="507"/>
      <c r="BJ453" s="507"/>
      <c r="BK453" s="507"/>
      <c r="BL453" s="507"/>
      <c r="BM453" s="507"/>
    </row>
    <row r="454" spans="1:65" ht="27" customHeight="1" x14ac:dyDescent="0.2">
      <c r="A454" s="564"/>
      <c r="B454" s="507"/>
      <c r="C454" s="507"/>
      <c r="D454" s="507"/>
      <c r="E454" s="507"/>
      <c r="F454" s="507"/>
      <c r="G454" s="507"/>
      <c r="H454" s="506"/>
      <c r="I454" s="506"/>
      <c r="J454" s="506"/>
      <c r="K454" s="506"/>
      <c r="L454" s="506"/>
      <c r="M454" s="506"/>
      <c r="N454" s="506"/>
      <c r="O454" s="506"/>
      <c r="P454" s="557"/>
      <c r="Q454" s="506"/>
      <c r="R454" s="741"/>
      <c r="S454" s="506"/>
      <c r="T454" s="742"/>
      <c r="U454" s="506"/>
      <c r="V454" s="743"/>
      <c r="W454" s="506"/>
      <c r="X454" s="742"/>
      <c r="Y454" s="557"/>
      <c r="Z454" s="556"/>
      <c r="AA454" s="507"/>
      <c r="AB454" s="507"/>
      <c r="AC454" s="507"/>
      <c r="AD454" s="507"/>
      <c r="AE454" s="507"/>
      <c r="AF454" s="507"/>
      <c r="AG454" s="507"/>
      <c r="AH454" s="507"/>
      <c r="AI454" s="507"/>
      <c r="AJ454" s="507"/>
      <c r="AK454" s="507"/>
      <c r="AL454" s="507"/>
      <c r="AM454" s="507"/>
      <c r="AN454" s="507"/>
      <c r="AO454" s="507"/>
      <c r="AP454" s="507"/>
      <c r="AQ454" s="563"/>
      <c r="AR454" s="563"/>
      <c r="AS454" s="507"/>
      <c r="AT454" s="507"/>
      <c r="AU454" s="507"/>
      <c r="AV454" s="507"/>
      <c r="AW454" s="507"/>
      <c r="AX454" s="507"/>
      <c r="AY454" s="507"/>
      <c r="AZ454" s="507"/>
      <c r="BA454" s="507"/>
      <c r="BB454" s="507"/>
      <c r="BC454" s="507"/>
      <c r="BD454" s="507"/>
      <c r="BE454" s="507"/>
      <c r="BF454" s="507"/>
      <c r="BG454" s="507"/>
      <c r="BH454" s="507"/>
      <c r="BI454" s="507"/>
      <c r="BJ454" s="507"/>
      <c r="BK454" s="507"/>
      <c r="BL454" s="507"/>
      <c r="BM454" s="507"/>
    </row>
    <row r="455" spans="1:65" ht="27" customHeight="1" x14ac:dyDescent="0.2">
      <c r="A455" s="564"/>
      <c r="B455" s="507"/>
      <c r="C455" s="507"/>
      <c r="D455" s="507"/>
      <c r="E455" s="507"/>
      <c r="F455" s="507"/>
      <c r="G455" s="507"/>
      <c r="H455" s="506"/>
      <c r="I455" s="506"/>
      <c r="J455" s="506"/>
      <c r="K455" s="506"/>
      <c r="L455" s="506"/>
      <c r="M455" s="506"/>
      <c r="N455" s="506"/>
      <c r="O455" s="506"/>
      <c r="P455" s="557"/>
      <c r="Q455" s="506"/>
      <c r="R455" s="741"/>
      <c r="S455" s="506"/>
      <c r="T455" s="742"/>
      <c r="U455" s="506"/>
      <c r="V455" s="743"/>
      <c r="W455" s="506"/>
      <c r="X455" s="742"/>
      <c r="Y455" s="557"/>
      <c r="Z455" s="556"/>
      <c r="AA455" s="507"/>
      <c r="AB455" s="507"/>
      <c r="AC455" s="507"/>
      <c r="AD455" s="507"/>
      <c r="AE455" s="507"/>
      <c r="AF455" s="507"/>
      <c r="AG455" s="507"/>
      <c r="AH455" s="507"/>
      <c r="AI455" s="507"/>
      <c r="AJ455" s="507"/>
      <c r="AK455" s="507"/>
      <c r="AL455" s="507"/>
      <c r="AM455" s="507"/>
      <c r="AN455" s="507"/>
      <c r="AO455" s="507"/>
      <c r="AP455" s="507"/>
      <c r="AQ455" s="563"/>
      <c r="AR455" s="563"/>
      <c r="AS455" s="507"/>
      <c r="AT455" s="507"/>
      <c r="AU455" s="507"/>
      <c r="AV455" s="507"/>
      <c r="AW455" s="507"/>
      <c r="AX455" s="507"/>
      <c r="AY455" s="507"/>
      <c r="AZ455" s="507"/>
      <c r="BA455" s="507"/>
      <c r="BB455" s="507"/>
      <c r="BC455" s="507"/>
      <c r="BD455" s="507"/>
      <c r="BE455" s="507"/>
      <c r="BF455" s="507"/>
      <c r="BG455" s="507"/>
      <c r="BH455" s="507"/>
      <c r="BI455" s="507"/>
      <c r="BJ455" s="507"/>
      <c r="BK455" s="507"/>
      <c r="BL455" s="507"/>
      <c r="BM455" s="507"/>
    </row>
    <row r="456" spans="1:65" ht="27" customHeight="1" x14ac:dyDescent="0.2">
      <c r="A456" s="564"/>
      <c r="B456" s="507"/>
      <c r="C456" s="507"/>
      <c r="D456" s="507"/>
      <c r="E456" s="507"/>
      <c r="F456" s="507"/>
      <c r="G456" s="507"/>
      <c r="H456" s="506"/>
      <c r="I456" s="506"/>
      <c r="J456" s="506"/>
      <c r="K456" s="506"/>
      <c r="L456" s="506"/>
      <c r="M456" s="506"/>
      <c r="N456" s="506"/>
      <c r="O456" s="506"/>
      <c r="P456" s="557"/>
      <c r="Q456" s="506"/>
      <c r="R456" s="741"/>
      <c r="S456" s="506"/>
      <c r="T456" s="742"/>
      <c r="U456" s="506"/>
      <c r="V456" s="743"/>
      <c r="W456" s="506"/>
      <c r="X456" s="742"/>
      <c r="Y456" s="557"/>
      <c r="Z456" s="556"/>
      <c r="AA456" s="507"/>
      <c r="AB456" s="507"/>
      <c r="AC456" s="507"/>
      <c r="AD456" s="507"/>
      <c r="AE456" s="507"/>
      <c r="AF456" s="507"/>
      <c r="AG456" s="507"/>
      <c r="AH456" s="507"/>
      <c r="AI456" s="507"/>
      <c r="AJ456" s="507"/>
      <c r="AK456" s="507"/>
      <c r="AL456" s="507"/>
      <c r="AM456" s="507"/>
      <c r="AN456" s="507"/>
      <c r="AO456" s="507"/>
      <c r="AP456" s="507"/>
      <c r="AQ456" s="563"/>
      <c r="AR456" s="563"/>
      <c r="AS456" s="507"/>
      <c r="AT456" s="507"/>
      <c r="AU456" s="507"/>
      <c r="AV456" s="507"/>
      <c r="AW456" s="507"/>
      <c r="AX456" s="507"/>
      <c r="AY456" s="507"/>
      <c r="AZ456" s="507"/>
      <c r="BA456" s="507"/>
      <c r="BB456" s="507"/>
      <c r="BC456" s="507"/>
      <c r="BD456" s="507"/>
      <c r="BE456" s="507"/>
      <c r="BF456" s="507"/>
      <c r="BG456" s="507"/>
      <c r="BH456" s="507"/>
      <c r="BI456" s="507"/>
      <c r="BJ456" s="507"/>
      <c r="BK456" s="507"/>
      <c r="BL456" s="507"/>
      <c r="BM456" s="507"/>
    </row>
    <row r="457" spans="1:65" ht="27" customHeight="1" x14ac:dyDescent="0.2">
      <c r="A457" s="564"/>
      <c r="B457" s="507"/>
      <c r="C457" s="507"/>
      <c r="D457" s="507"/>
      <c r="E457" s="507"/>
      <c r="F457" s="507"/>
      <c r="G457" s="507"/>
      <c r="H457" s="506"/>
      <c r="I457" s="506"/>
      <c r="J457" s="506"/>
      <c r="K457" s="506"/>
      <c r="L457" s="506"/>
      <c r="M457" s="506"/>
      <c r="N457" s="506"/>
      <c r="O457" s="506"/>
      <c r="P457" s="557"/>
      <c r="Q457" s="506"/>
      <c r="R457" s="741"/>
      <c r="S457" s="506"/>
      <c r="T457" s="742"/>
      <c r="U457" s="506"/>
      <c r="V457" s="743"/>
      <c r="W457" s="506"/>
      <c r="X457" s="742"/>
      <c r="Y457" s="557"/>
      <c r="Z457" s="556"/>
      <c r="AA457" s="507"/>
      <c r="AB457" s="507"/>
      <c r="AC457" s="507"/>
      <c r="AD457" s="507"/>
      <c r="AE457" s="507"/>
      <c r="AF457" s="507"/>
      <c r="AG457" s="507"/>
      <c r="AH457" s="507"/>
      <c r="AI457" s="507"/>
      <c r="AJ457" s="507"/>
      <c r="AK457" s="507"/>
      <c r="AL457" s="507"/>
      <c r="AM457" s="507"/>
      <c r="AN457" s="507"/>
      <c r="AO457" s="507"/>
      <c r="AP457" s="507"/>
      <c r="AQ457" s="563"/>
      <c r="AR457" s="563"/>
      <c r="AS457" s="507"/>
      <c r="AT457" s="507"/>
      <c r="AU457" s="507"/>
      <c r="AV457" s="507"/>
      <c r="AW457" s="507"/>
      <c r="AX457" s="507"/>
      <c r="AY457" s="507"/>
      <c r="AZ457" s="507"/>
      <c r="BA457" s="507"/>
      <c r="BB457" s="507"/>
      <c r="BC457" s="507"/>
      <c r="BD457" s="507"/>
      <c r="BE457" s="507"/>
      <c r="BF457" s="507"/>
      <c r="BG457" s="507"/>
      <c r="BH457" s="507"/>
      <c r="BI457" s="507"/>
      <c r="BJ457" s="507"/>
      <c r="BK457" s="507"/>
      <c r="BL457" s="507"/>
      <c r="BM457" s="507"/>
    </row>
    <row r="458" spans="1:65" ht="27" customHeight="1" x14ac:dyDescent="0.2">
      <c r="A458" s="564"/>
      <c r="B458" s="507"/>
      <c r="C458" s="507"/>
      <c r="D458" s="507"/>
      <c r="E458" s="507"/>
      <c r="F458" s="507"/>
      <c r="G458" s="507"/>
      <c r="H458" s="506"/>
      <c r="I458" s="506"/>
      <c r="J458" s="506"/>
      <c r="K458" s="506"/>
      <c r="L458" s="506"/>
      <c r="M458" s="506"/>
      <c r="N458" s="506"/>
      <c r="O458" s="506"/>
      <c r="P458" s="557"/>
      <c r="Q458" s="506"/>
      <c r="R458" s="741"/>
      <c r="S458" s="506"/>
      <c r="T458" s="742"/>
      <c r="U458" s="506"/>
      <c r="V458" s="743"/>
      <c r="W458" s="506"/>
      <c r="X458" s="742"/>
      <c r="Y458" s="557"/>
      <c r="Z458" s="556"/>
      <c r="AA458" s="507"/>
      <c r="AB458" s="507"/>
      <c r="AC458" s="507"/>
      <c r="AD458" s="507"/>
      <c r="AE458" s="507"/>
      <c r="AF458" s="507"/>
      <c r="AG458" s="507"/>
      <c r="AH458" s="507"/>
      <c r="AI458" s="507"/>
      <c r="AJ458" s="507"/>
      <c r="AK458" s="507"/>
      <c r="AL458" s="507"/>
      <c r="AM458" s="507"/>
      <c r="AN458" s="507"/>
      <c r="AO458" s="507"/>
      <c r="AP458" s="507"/>
      <c r="AQ458" s="563"/>
      <c r="AR458" s="563"/>
      <c r="AS458" s="507"/>
      <c r="AT458" s="507"/>
      <c r="AU458" s="507"/>
      <c r="AV458" s="507"/>
      <c r="AW458" s="507"/>
      <c r="AX458" s="507"/>
      <c r="AY458" s="507"/>
      <c r="AZ458" s="507"/>
      <c r="BA458" s="507"/>
      <c r="BB458" s="507"/>
      <c r="BC458" s="507"/>
      <c r="BD458" s="507"/>
      <c r="BE458" s="507"/>
      <c r="BF458" s="507"/>
      <c r="BG458" s="507"/>
      <c r="BH458" s="507"/>
      <c r="BI458" s="507"/>
      <c r="BJ458" s="507"/>
      <c r="BK458" s="507"/>
      <c r="BL458" s="507"/>
      <c r="BM458" s="507"/>
    </row>
    <row r="459" spans="1:65" ht="27" customHeight="1" x14ac:dyDescent="0.2">
      <c r="A459" s="564"/>
      <c r="B459" s="507"/>
      <c r="C459" s="507"/>
      <c r="D459" s="507"/>
      <c r="E459" s="507"/>
      <c r="F459" s="507"/>
      <c r="G459" s="507"/>
      <c r="H459" s="506"/>
      <c r="I459" s="506"/>
      <c r="J459" s="506"/>
      <c r="K459" s="506"/>
      <c r="L459" s="506"/>
      <c r="M459" s="506"/>
      <c r="N459" s="506"/>
      <c r="O459" s="506"/>
      <c r="P459" s="557"/>
      <c r="Q459" s="506"/>
      <c r="R459" s="741"/>
      <c r="S459" s="506"/>
      <c r="T459" s="742"/>
      <c r="U459" s="506"/>
      <c r="V459" s="743"/>
      <c r="W459" s="506"/>
      <c r="X459" s="742"/>
      <c r="Y459" s="557"/>
      <c r="Z459" s="556"/>
      <c r="AA459" s="507"/>
      <c r="AB459" s="507"/>
      <c r="AC459" s="507"/>
      <c r="AD459" s="507"/>
      <c r="AE459" s="507"/>
      <c r="AF459" s="507"/>
      <c r="AG459" s="507"/>
      <c r="AH459" s="507"/>
      <c r="AI459" s="507"/>
      <c r="AJ459" s="507"/>
      <c r="AK459" s="507"/>
      <c r="AL459" s="507"/>
      <c r="AM459" s="507"/>
      <c r="AN459" s="507"/>
      <c r="AO459" s="507"/>
      <c r="AP459" s="507"/>
      <c r="AQ459" s="563"/>
      <c r="AR459" s="563"/>
      <c r="AS459" s="507"/>
      <c r="AT459" s="507"/>
      <c r="AU459" s="507"/>
      <c r="AV459" s="507"/>
      <c r="AW459" s="507"/>
      <c r="AX459" s="507"/>
      <c r="AY459" s="507"/>
      <c r="AZ459" s="507"/>
      <c r="BA459" s="507"/>
      <c r="BB459" s="507"/>
      <c r="BC459" s="507"/>
      <c r="BD459" s="507"/>
      <c r="BE459" s="507"/>
      <c r="BF459" s="507"/>
      <c r="BG459" s="507"/>
      <c r="BH459" s="507"/>
      <c r="BI459" s="507"/>
      <c r="BJ459" s="507"/>
      <c r="BK459" s="507"/>
      <c r="BL459" s="507"/>
      <c r="BM459" s="507"/>
    </row>
    <row r="460" spans="1:65" ht="27" customHeight="1" x14ac:dyDescent="0.2">
      <c r="A460" s="564"/>
      <c r="B460" s="507"/>
      <c r="C460" s="507"/>
      <c r="D460" s="507"/>
      <c r="E460" s="507"/>
      <c r="F460" s="507"/>
      <c r="G460" s="507"/>
      <c r="H460" s="506"/>
      <c r="I460" s="506"/>
      <c r="J460" s="506"/>
      <c r="K460" s="506"/>
      <c r="L460" s="506"/>
      <c r="M460" s="506"/>
      <c r="N460" s="506"/>
      <c r="O460" s="506"/>
      <c r="P460" s="557"/>
      <c r="Q460" s="506"/>
      <c r="R460" s="741"/>
      <c r="S460" s="506"/>
      <c r="T460" s="742"/>
      <c r="U460" s="506"/>
      <c r="V460" s="743"/>
      <c r="W460" s="506"/>
      <c r="X460" s="742"/>
      <c r="Y460" s="557"/>
      <c r="Z460" s="556"/>
      <c r="AA460" s="507"/>
      <c r="AB460" s="507"/>
      <c r="AC460" s="507"/>
      <c r="AD460" s="507"/>
      <c r="AE460" s="507"/>
      <c r="AF460" s="507"/>
      <c r="AG460" s="507"/>
      <c r="AH460" s="507"/>
      <c r="AI460" s="507"/>
      <c r="AJ460" s="507"/>
      <c r="AK460" s="507"/>
      <c r="AL460" s="507"/>
      <c r="AM460" s="507"/>
      <c r="AN460" s="507"/>
      <c r="AO460" s="507"/>
      <c r="AP460" s="507"/>
      <c r="AQ460" s="563"/>
      <c r="AR460" s="563"/>
      <c r="AS460" s="507"/>
      <c r="AT460" s="507"/>
      <c r="AU460" s="507"/>
      <c r="AV460" s="507"/>
      <c r="AW460" s="507"/>
      <c r="AX460" s="507"/>
      <c r="AY460" s="507"/>
      <c r="AZ460" s="507"/>
      <c r="BA460" s="507"/>
      <c r="BB460" s="507"/>
      <c r="BC460" s="507"/>
      <c r="BD460" s="507"/>
      <c r="BE460" s="507"/>
      <c r="BF460" s="507"/>
      <c r="BG460" s="507"/>
      <c r="BH460" s="507"/>
      <c r="BI460" s="507"/>
      <c r="BJ460" s="507"/>
      <c r="BK460" s="507"/>
      <c r="BL460" s="507"/>
      <c r="BM460" s="507"/>
    </row>
    <row r="461" spans="1:65" ht="27" customHeight="1" x14ac:dyDescent="0.2">
      <c r="A461" s="564"/>
      <c r="B461" s="507"/>
      <c r="C461" s="507"/>
      <c r="D461" s="507"/>
      <c r="E461" s="507"/>
      <c r="F461" s="507"/>
      <c r="G461" s="507"/>
      <c r="H461" s="506"/>
      <c r="I461" s="506"/>
      <c r="J461" s="506"/>
      <c r="K461" s="506"/>
      <c r="L461" s="506"/>
      <c r="M461" s="506"/>
      <c r="N461" s="506"/>
      <c r="O461" s="506"/>
      <c r="P461" s="557"/>
      <c r="Q461" s="506"/>
      <c r="R461" s="741"/>
      <c r="S461" s="506"/>
      <c r="T461" s="742"/>
      <c r="U461" s="506"/>
      <c r="V461" s="743"/>
      <c r="W461" s="506"/>
      <c r="X461" s="742"/>
      <c r="Y461" s="557"/>
      <c r="Z461" s="556"/>
      <c r="AA461" s="507"/>
      <c r="AB461" s="507"/>
      <c r="AC461" s="507"/>
      <c r="AD461" s="507"/>
      <c r="AE461" s="507"/>
      <c r="AF461" s="507"/>
      <c r="AG461" s="507"/>
      <c r="AH461" s="507"/>
      <c r="AI461" s="507"/>
      <c r="AJ461" s="507"/>
      <c r="AK461" s="507"/>
      <c r="AL461" s="507"/>
      <c r="AM461" s="507"/>
      <c r="AN461" s="507"/>
      <c r="AO461" s="507"/>
      <c r="AP461" s="507"/>
      <c r="AQ461" s="563"/>
      <c r="AR461" s="563"/>
      <c r="AS461" s="507"/>
      <c r="AT461" s="507"/>
      <c r="AU461" s="507"/>
      <c r="AV461" s="507"/>
      <c r="AW461" s="507"/>
      <c r="AX461" s="507"/>
      <c r="AY461" s="507"/>
      <c r="AZ461" s="507"/>
      <c r="BA461" s="507"/>
      <c r="BB461" s="507"/>
      <c r="BC461" s="507"/>
      <c r="BD461" s="507"/>
      <c r="BE461" s="507"/>
      <c r="BF461" s="507"/>
      <c r="BG461" s="507"/>
      <c r="BH461" s="507"/>
      <c r="BI461" s="507"/>
      <c r="BJ461" s="507"/>
      <c r="BK461" s="507"/>
      <c r="BL461" s="507"/>
      <c r="BM461" s="507"/>
    </row>
    <row r="462" spans="1:65" ht="27" customHeight="1" x14ac:dyDescent="0.2">
      <c r="A462" s="564"/>
      <c r="B462" s="507"/>
      <c r="C462" s="507"/>
      <c r="D462" s="507"/>
      <c r="E462" s="507"/>
      <c r="F462" s="507"/>
      <c r="G462" s="507"/>
      <c r="H462" s="506"/>
      <c r="I462" s="506"/>
      <c r="J462" s="506"/>
      <c r="K462" s="506"/>
      <c r="L462" s="506"/>
      <c r="M462" s="506"/>
      <c r="N462" s="506"/>
      <c r="O462" s="506"/>
      <c r="P462" s="557"/>
      <c r="Q462" s="506"/>
      <c r="R462" s="741"/>
      <c r="S462" s="506"/>
      <c r="T462" s="742"/>
      <c r="U462" s="506"/>
      <c r="V462" s="743"/>
      <c r="W462" s="506"/>
      <c r="X462" s="742"/>
      <c r="Y462" s="557"/>
      <c r="Z462" s="556"/>
      <c r="AA462" s="507"/>
      <c r="AB462" s="507"/>
      <c r="AC462" s="507"/>
      <c r="AD462" s="507"/>
      <c r="AE462" s="507"/>
      <c r="AF462" s="507"/>
      <c r="AG462" s="507"/>
      <c r="AH462" s="507"/>
      <c r="AI462" s="507"/>
      <c r="AJ462" s="507"/>
      <c r="AK462" s="507"/>
      <c r="AL462" s="507"/>
      <c r="AM462" s="507"/>
      <c r="AN462" s="507"/>
      <c r="AO462" s="507"/>
      <c r="AP462" s="507"/>
      <c r="AQ462" s="563"/>
      <c r="AR462" s="563"/>
      <c r="AS462" s="507"/>
      <c r="AT462" s="507"/>
      <c r="AU462" s="507"/>
      <c r="AV462" s="507"/>
      <c r="AW462" s="507"/>
      <c r="AX462" s="507"/>
      <c r="AY462" s="507"/>
      <c r="AZ462" s="507"/>
      <c r="BA462" s="507"/>
      <c r="BB462" s="507"/>
      <c r="BC462" s="507"/>
      <c r="BD462" s="507"/>
      <c r="BE462" s="507"/>
      <c r="BF462" s="507"/>
      <c r="BG462" s="507"/>
      <c r="BH462" s="507"/>
      <c r="BI462" s="507"/>
      <c r="BJ462" s="507"/>
      <c r="BK462" s="507"/>
      <c r="BL462" s="507"/>
      <c r="BM462" s="507"/>
    </row>
    <row r="463" spans="1:65" ht="27" customHeight="1" x14ac:dyDescent="0.2">
      <c r="A463" s="564"/>
      <c r="B463" s="507"/>
      <c r="C463" s="507"/>
      <c r="D463" s="507"/>
      <c r="E463" s="507"/>
      <c r="F463" s="507"/>
      <c r="G463" s="507"/>
      <c r="H463" s="506"/>
      <c r="I463" s="506"/>
      <c r="J463" s="506"/>
      <c r="K463" s="506"/>
      <c r="L463" s="506"/>
      <c r="M463" s="506"/>
      <c r="N463" s="506"/>
      <c r="O463" s="506"/>
      <c r="P463" s="557"/>
      <c r="Q463" s="506"/>
      <c r="R463" s="741"/>
      <c r="S463" s="506"/>
      <c r="T463" s="742"/>
      <c r="U463" s="506"/>
      <c r="V463" s="743"/>
      <c r="W463" s="506"/>
      <c r="X463" s="742"/>
      <c r="Y463" s="557"/>
      <c r="Z463" s="556"/>
      <c r="AA463" s="507"/>
      <c r="AB463" s="507"/>
      <c r="AC463" s="507"/>
      <c r="AD463" s="507"/>
      <c r="AE463" s="507"/>
      <c r="AF463" s="507"/>
      <c r="AG463" s="507"/>
      <c r="AH463" s="507"/>
      <c r="AI463" s="507"/>
      <c r="AJ463" s="507"/>
      <c r="AK463" s="507"/>
      <c r="AL463" s="507"/>
      <c r="AM463" s="507"/>
      <c r="AN463" s="507"/>
      <c r="AO463" s="507"/>
      <c r="AP463" s="507"/>
      <c r="AQ463" s="563"/>
      <c r="AR463" s="563"/>
      <c r="AS463" s="507"/>
      <c r="AT463" s="507"/>
      <c r="AU463" s="507"/>
      <c r="AV463" s="507"/>
      <c r="AW463" s="507"/>
      <c r="AX463" s="507"/>
      <c r="AY463" s="507"/>
      <c r="AZ463" s="507"/>
      <c r="BA463" s="507"/>
      <c r="BB463" s="507"/>
      <c r="BC463" s="507"/>
      <c r="BD463" s="507"/>
      <c r="BE463" s="507"/>
      <c r="BF463" s="507"/>
      <c r="BG463" s="507"/>
      <c r="BH463" s="507"/>
      <c r="BI463" s="507"/>
      <c r="BJ463" s="507"/>
      <c r="BK463" s="507"/>
      <c r="BL463" s="507"/>
      <c r="BM463" s="507"/>
    </row>
    <row r="464" spans="1:65" ht="27" customHeight="1" x14ac:dyDescent="0.2">
      <c r="A464" s="564"/>
      <c r="B464" s="507"/>
      <c r="C464" s="507"/>
      <c r="D464" s="507"/>
      <c r="E464" s="507"/>
      <c r="F464" s="507"/>
      <c r="G464" s="507"/>
      <c r="H464" s="506"/>
      <c r="I464" s="506"/>
      <c r="J464" s="506"/>
      <c r="K464" s="506"/>
      <c r="L464" s="506"/>
      <c r="M464" s="506"/>
      <c r="N464" s="506"/>
      <c r="O464" s="506"/>
      <c r="P464" s="557"/>
      <c r="Q464" s="506"/>
      <c r="R464" s="741"/>
      <c r="S464" s="506"/>
      <c r="T464" s="742"/>
      <c r="U464" s="506"/>
      <c r="V464" s="743"/>
      <c r="W464" s="506"/>
      <c r="X464" s="742"/>
      <c r="Y464" s="557"/>
      <c r="Z464" s="556"/>
      <c r="AA464" s="507"/>
      <c r="AB464" s="507"/>
      <c r="AC464" s="507"/>
      <c r="AD464" s="507"/>
      <c r="AE464" s="507"/>
      <c r="AF464" s="507"/>
      <c r="AG464" s="507"/>
      <c r="AH464" s="507"/>
      <c r="AI464" s="507"/>
      <c r="AJ464" s="507"/>
      <c r="AK464" s="507"/>
      <c r="AL464" s="507"/>
      <c r="AM464" s="507"/>
      <c r="AN464" s="507"/>
      <c r="AO464" s="507"/>
      <c r="AP464" s="507"/>
      <c r="AQ464" s="563"/>
      <c r="AR464" s="563"/>
      <c r="AS464" s="507"/>
      <c r="AT464" s="507"/>
      <c r="AU464" s="507"/>
      <c r="AV464" s="507"/>
      <c r="AW464" s="507"/>
      <c r="AX464" s="507"/>
      <c r="AY464" s="507"/>
      <c r="AZ464" s="507"/>
      <c r="BA464" s="507"/>
      <c r="BB464" s="507"/>
      <c r="BC464" s="507"/>
      <c r="BD464" s="507"/>
      <c r="BE464" s="507"/>
      <c r="BF464" s="507"/>
      <c r="BG464" s="507"/>
      <c r="BH464" s="507"/>
      <c r="BI464" s="507"/>
      <c r="BJ464" s="507"/>
      <c r="BK464" s="507"/>
      <c r="BL464" s="507"/>
      <c r="BM464" s="507"/>
    </row>
    <row r="465" spans="1:65" ht="27" customHeight="1" x14ac:dyDescent="0.2">
      <c r="A465" s="564"/>
      <c r="B465" s="507"/>
      <c r="C465" s="507"/>
      <c r="D465" s="507"/>
      <c r="E465" s="507"/>
      <c r="F465" s="507"/>
      <c r="G465" s="507"/>
      <c r="H465" s="506"/>
      <c r="I465" s="506"/>
      <c r="J465" s="506"/>
      <c r="K465" s="506"/>
      <c r="L465" s="506"/>
      <c r="M465" s="506"/>
      <c r="N465" s="506"/>
      <c r="O465" s="506"/>
      <c r="P465" s="557"/>
      <c r="Q465" s="506"/>
      <c r="R465" s="741"/>
      <c r="S465" s="506"/>
      <c r="T465" s="742"/>
      <c r="U465" s="506"/>
      <c r="V465" s="743"/>
      <c r="W465" s="506"/>
      <c r="X465" s="742"/>
      <c r="Y465" s="557"/>
      <c r="Z465" s="556"/>
      <c r="AA465" s="507"/>
      <c r="AB465" s="507"/>
      <c r="AC465" s="507"/>
      <c r="AD465" s="507"/>
      <c r="AE465" s="507"/>
      <c r="AF465" s="507"/>
      <c r="AG465" s="507"/>
      <c r="AH465" s="507"/>
      <c r="AI465" s="507"/>
      <c r="AJ465" s="507"/>
      <c r="AK465" s="507"/>
      <c r="AL465" s="507"/>
      <c r="AM465" s="507"/>
      <c r="AN465" s="507"/>
      <c r="AO465" s="507"/>
      <c r="AP465" s="507"/>
      <c r="AQ465" s="563"/>
      <c r="AR465" s="563"/>
      <c r="AS465" s="507"/>
      <c r="AT465" s="507"/>
      <c r="AU465" s="507"/>
      <c r="AV465" s="507"/>
      <c r="AW465" s="507"/>
      <c r="AX465" s="507"/>
      <c r="AY465" s="507"/>
      <c r="AZ465" s="507"/>
      <c r="BA465" s="507"/>
      <c r="BB465" s="507"/>
      <c r="BC465" s="507"/>
      <c r="BD465" s="507"/>
      <c r="BE465" s="507"/>
      <c r="BF465" s="507"/>
      <c r="BG465" s="507"/>
      <c r="BH465" s="507"/>
      <c r="BI465" s="507"/>
      <c r="BJ465" s="507"/>
      <c r="BK465" s="507"/>
      <c r="BL465" s="507"/>
      <c r="BM465" s="507"/>
    </row>
    <row r="466" spans="1:65" ht="27" customHeight="1" x14ac:dyDescent="0.2">
      <c r="A466" s="564"/>
      <c r="B466" s="507"/>
      <c r="C466" s="507"/>
      <c r="D466" s="507"/>
      <c r="E466" s="507"/>
      <c r="F466" s="507"/>
      <c r="G466" s="507"/>
      <c r="H466" s="506"/>
      <c r="I466" s="506"/>
      <c r="J466" s="506"/>
      <c r="K466" s="506"/>
      <c r="L466" s="506"/>
      <c r="M466" s="506"/>
      <c r="N466" s="506"/>
      <c r="O466" s="506"/>
      <c r="P466" s="557"/>
      <c r="Q466" s="506"/>
      <c r="R466" s="741"/>
      <c r="S466" s="506"/>
      <c r="T466" s="742"/>
      <c r="U466" s="506"/>
      <c r="V466" s="743"/>
      <c r="W466" s="506"/>
      <c r="X466" s="742"/>
      <c r="Y466" s="557"/>
      <c r="Z466" s="556"/>
      <c r="AA466" s="507"/>
      <c r="AB466" s="507"/>
      <c r="AC466" s="507"/>
      <c r="AD466" s="507"/>
      <c r="AE466" s="507"/>
      <c r="AF466" s="507"/>
      <c r="AG466" s="507"/>
      <c r="AH466" s="507"/>
      <c r="AI466" s="507"/>
      <c r="AJ466" s="507"/>
      <c r="AK466" s="507"/>
      <c r="AL466" s="507"/>
      <c r="AM466" s="507"/>
      <c r="AN466" s="507"/>
      <c r="AO466" s="507"/>
      <c r="AP466" s="507"/>
      <c r="AQ466" s="563"/>
      <c r="AR466" s="563"/>
      <c r="AS466" s="507"/>
      <c r="AT466" s="507"/>
      <c r="AU466" s="507"/>
      <c r="AV466" s="507"/>
      <c r="AW466" s="507"/>
      <c r="AX466" s="507"/>
      <c r="AY466" s="507"/>
      <c r="AZ466" s="507"/>
      <c r="BA466" s="507"/>
      <c r="BB466" s="507"/>
      <c r="BC466" s="507"/>
      <c r="BD466" s="507"/>
      <c r="BE466" s="507"/>
      <c r="BF466" s="507"/>
      <c r="BG466" s="507"/>
      <c r="BH466" s="507"/>
      <c r="BI466" s="507"/>
      <c r="BJ466" s="507"/>
      <c r="BK466" s="507"/>
      <c r="BL466" s="507"/>
      <c r="BM466" s="507"/>
    </row>
    <row r="467" spans="1:65" ht="27" customHeight="1" x14ac:dyDescent="0.2">
      <c r="A467" s="564"/>
      <c r="B467" s="507"/>
      <c r="C467" s="507"/>
      <c r="D467" s="507"/>
      <c r="E467" s="507"/>
      <c r="F467" s="507"/>
      <c r="G467" s="507"/>
      <c r="H467" s="506"/>
      <c r="I467" s="506"/>
      <c r="J467" s="506"/>
      <c r="K467" s="506"/>
      <c r="L467" s="506"/>
      <c r="M467" s="506"/>
      <c r="N467" s="506"/>
      <c r="O467" s="506"/>
      <c r="P467" s="557"/>
      <c r="Q467" s="506"/>
      <c r="R467" s="741"/>
      <c r="S467" s="506"/>
      <c r="T467" s="742"/>
      <c r="U467" s="506"/>
      <c r="V467" s="743"/>
      <c r="W467" s="506"/>
      <c r="X467" s="742"/>
      <c r="Y467" s="557"/>
      <c r="Z467" s="556"/>
      <c r="AA467" s="507"/>
      <c r="AB467" s="507"/>
      <c r="AC467" s="507"/>
      <c r="AD467" s="507"/>
      <c r="AE467" s="507"/>
      <c r="AF467" s="507"/>
      <c r="AG467" s="507"/>
      <c r="AH467" s="507"/>
      <c r="AI467" s="507"/>
      <c r="AJ467" s="507"/>
      <c r="AK467" s="507"/>
      <c r="AL467" s="507"/>
      <c r="AM467" s="507"/>
      <c r="AN467" s="507"/>
      <c r="AO467" s="507"/>
      <c r="AP467" s="507"/>
      <c r="AQ467" s="563"/>
      <c r="AR467" s="563"/>
      <c r="AS467" s="507"/>
      <c r="AT467" s="507"/>
      <c r="AU467" s="507"/>
      <c r="AV467" s="507"/>
      <c r="AW467" s="507"/>
      <c r="AX467" s="507"/>
      <c r="AY467" s="507"/>
      <c r="AZ467" s="507"/>
      <c r="BA467" s="507"/>
      <c r="BB467" s="507"/>
      <c r="BC467" s="507"/>
      <c r="BD467" s="507"/>
      <c r="BE467" s="507"/>
      <c r="BF467" s="507"/>
      <c r="BG467" s="507"/>
      <c r="BH467" s="507"/>
      <c r="BI467" s="507"/>
      <c r="BJ467" s="507"/>
      <c r="BK467" s="507"/>
      <c r="BL467" s="507"/>
      <c r="BM467" s="507"/>
    </row>
    <row r="468" spans="1:65" ht="27" customHeight="1" x14ac:dyDescent="0.2">
      <c r="A468" s="564"/>
      <c r="B468" s="507"/>
      <c r="C468" s="507"/>
      <c r="D468" s="507"/>
      <c r="E468" s="507"/>
      <c r="F468" s="507"/>
      <c r="G468" s="507"/>
      <c r="H468" s="506"/>
      <c r="I468" s="506"/>
      <c r="J468" s="506"/>
      <c r="K468" s="506"/>
      <c r="L468" s="506"/>
      <c r="M468" s="506"/>
      <c r="N468" s="506"/>
      <c r="O468" s="506"/>
      <c r="P468" s="557"/>
      <c r="Q468" s="506"/>
      <c r="R468" s="741"/>
      <c r="S468" s="506"/>
      <c r="T468" s="742"/>
      <c r="U468" s="506"/>
      <c r="V468" s="743"/>
      <c r="W468" s="506"/>
      <c r="X468" s="742"/>
      <c r="Y468" s="557"/>
      <c r="Z468" s="556"/>
      <c r="AA468" s="507"/>
      <c r="AB468" s="507"/>
      <c r="AC468" s="507"/>
      <c r="AD468" s="507"/>
      <c r="AE468" s="507"/>
      <c r="AF468" s="507"/>
      <c r="AG468" s="507"/>
      <c r="AH468" s="507"/>
      <c r="AI468" s="507"/>
      <c r="AJ468" s="507"/>
      <c r="AK468" s="507"/>
      <c r="AL468" s="507"/>
      <c r="AM468" s="507"/>
      <c r="AN468" s="507"/>
      <c r="AO468" s="507"/>
      <c r="AP468" s="507"/>
      <c r="AQ468" s="563"/>
      <c r="AR468" s="563"/>
      <c r="AS468" s="507"/>
      <c r="AT468" s="507"/>
      <c r="AU468" s="507"/>
      <c r="AV468" s="507"/>
      <c r="AW468" s="507"/>
      <c r="AX468" s="507"/>
      <c r="AY468" s="507"/>
      <c r="AZ468" s="507"/>
      <c r="BA468" s="507"/>
      <c r="BB468" s="507"/>
      <c r="BC468" s="507"/>
      <c r="BD468" s="507"/>
      <c r="BE468" s="507"/>
      <c r="BF468" s="507"/>
      <c r="BG468" s="507"/>
      <c r="BH468" s="507"/>
      <c r="BI468" s="507"/>
      <c r="BJ468" s="507"/>
      <c r="BK468" s="507"/>
      <c r="BL468" s="507"/>
      <c r="BM468" s="507"/>
    </row>
    <row r="469" spans="1:65" ht="27" customHeight="1" x14ac:dyDescent="0.2">
      <c r="A469" s="564"/>
      <c r="B469" s="507"/>
      <c r="C469" s="507"/>
      <c r="D469" s="507"/>
      <c r="E469" s="507"/>
      <c r="F469" s="507"/>
      <c r="G469" s="507"/>
      <c r="H469" s="506"/>
      <c r="I469" s="506"/>
      <c r="J469" s="506"/>
      <c r="K469" s="506"/>
      <c r="L469" s="506"/>
      <c r="M469" s="506"/>
      <c r="N469" s="506"/>
      <c r="O469" s="506"/>
      <c r="P469" s="557"/>
      <c r="Q469" s="506"/>
      <c r="R469" s="741"/>
      <c r="S469" s="506"/>
      <c r="T469" s="742"/>
      <c r="U469" s="506"/>
      <c r="V469" s="743"/>
      <c r="W469" s="506"/>
      <c r="X469" s="742"/>
      <c r="Y469" s="557"/>
      <c r="Z469" s="556"/>
      <c r="AA469" s="507"/>
      <c r="AB469" s="507"/>
      <c r="AC469" s="507"/>
      <c r="AD469" s="507"/>
      <c r="AE469" s="507"/>
      <c r="AF469" s="507"/>
      <c r="AG469" s="507"/>
      <c r="AH469" s="507"/>
      <c r="AI469" s="507"/>
      <c r="AJ469" s="507"/>
      <c r="AK469" s="507"/>
      <c r="AL469" s="507"/>
      <c r="AM469" s="507"/>
      <c r="AN469" s="507"/>
      <c r="AO469" s="507"/>
      <c r="AP469" s="507"/>
      <c r="AQ469" s="563"/>
      <c r="AR469" s="563"/>
      <c r="AS469" s="507"/>
      <c r="AT469" s="507"/>
      <c r="AU469" s="507"/>
      <c r="AV469" s="507"/>
      <c r="AW469" s="507"/>
      <c r="AX469" s="507"/>
      <c r="AY469" s="507"/>
      <c r="AZ469" s="507"/>
      <c r="BA469" s="507"/>
      <c r="BB469" s="507"/>
      <c r="BC469" s="507"/>
      <c r="BD469" s="507"/>
      <c r="BE469" s="507"/>
      <c r="BF469" s="507"/>
      <c r="BG469" s="507"/>
      <c r="BH469" s="507"/>
      <c r="BI469" s="507"/>
      <c r="BJ469" s="507"/>
      <c r="BK469" s="507"/>
      <c r="BL469" s="507"/>
      <c r="BM469" s="507"/>
    </row>
    <row r="470" spans="1:65" ht="27" customHeight="1" x14ac:dyDescent="0.2">
      <c r="A470" s="564"/>
      <c r="B470" s="507"/>
      <c r="C470" s="507"/>
      <c r="D470" s="507"/>
      <c r="E470" s="507"/>
      <c r="F470" s="507"/>
      <c r="G470" s="507"/>
      <c r="H470" s="506"/>
      <c r="I470" s="506"/>
      <c r="J470" s="506"/>
      <c r="K470" s="506"/>
      <c r="L470" s="506"/>
      <c r="M470" s="506"/>
      <c r="N470" s="506"/>
      <c r="O470" s="506"/>
      <c r="P470" s="557"/>
      <c r="Q470" s="506"/>
      <c r="R470" s="741"/>
      <c r="S470" s="506"/>
      <c r="T470" s="742"/>
      <c r="U470" s="506"/>
      <c r="V470" s="743"/>
      <c r="W470" s="506"/>
      <c r="X470" s="742"/>
      <c r="Y470" s="557"/>
      <c r="Z470" s="556"/>
      <c r="AA470" s="507"/>
      <c r="AB470" s="507"/>
      <c r="AC470" s="507"/>
      <c r="AD470" s="507"/>
      <c r="AE470" s="507"/>
      <c r="AF470" s="507"/>
      <c r="AG470" s="507"/>
      <c r="AH470" s="507"/>
      <c r="AI470" s="507"/>
      <c r="AJ470" s="507"/>
      <c r="AK470" s="507"/>
      <c r="AL470" s="507"/>
      <c r="AM470" s="507"/>
      <c r="AN470" s="507"/>
      <c r="AO470" s="507"/>
      <c r="AP470" s="507"/>
      <c r="AQ470" s="563"/>
      <c r="AR470" s="563"/>
      <c r="AS470" s="507"/>
      <c r="AT470" s="507"/>
      <c r="AU470" s="507"/>
      <c r="AV470" s="507"/>
      <c r="AW470" s="507"/>
      <c r="AX470" s="507"/>
      <c r="AY470" s="507"/>
      <c r="AZ470" s="507"/>
      <c r="BA470" s="507"/>
      <c r="BB470" s="507"/>
      <c r="BC470" s="507"/>
      <c r="BD470" s="507"/>
      <c r="BE470" s="507"/>
      <c r="BF470" s="507"/>
      <c r="BG470" s="507"/>
      <c r="BH470" s="507"/>
      <c r="BI470" s="507"/>
      <c r="BJ470" s="507"/>
      <c r="BK470" s="507"/>
      <c r="BL470" s="507"/>
      <c r="BM470" s="507"/>
    </row>
    <row r="471" spans="1:65" ht="27" customHeight="1" x14ac:dyDescent="0.2">
      <c r="A471" s="564"/>
      <c r="B471" s="507"/>
      <c r="C471" s="507"/>
      <c r="D471" s="507"/>
      <c r="E471" s="507"/>
      <c r="F471" s="507"/>
      <c r="G471" s="507"/>
      <c r="H471" s="506"/>
      <c r="I471" s="506"/>
      <c r="J471" s="506"/>
      <c r="K471" s="506"/>
      <c r="L471" s="506"/>
      <c r="M471" s="506"/>
      <c r="N471" s="506"/>
      <c r="O471" s="506"/>
      <c r="P471" s="557"/>
      <c r="Q471" s="506"/>
      <c r="R471" s="741"/>
      <c r="S471" s="506"/>
      <c r="T471" s="742"/>
      <c r="U471" s="506"/>
      <c r="V471" s="743"/>
      <c r="W471" s="506"/>
      <c r="X471" s="742"/>
      <c r="Y471" s="557"/>
      <c r="Z471" s="556"/>
      <c r="AA471" s="507"/>
      <c r="AB471" s="507"/>
      <c r="AC471" s="507"/>
      <c r="AD471" s="507"/>
      <c r="AE471" s="507"/>
      <c r="AF471" s="507"/>
      <c r="AG471" s="507"/>
      <c r="AH471" s="507"/>
      <c r="AI471" s="507"/>
      <c r="AJ471" s="507"/>
      <c r="AK471" s="507"/>
      <c r="AL471" s="507"/>
      <c r="AM471" s="507"/>
      <c r="AN471" s="507"/>
      <c r="AO471" s="507"/>
      <c r="AP471" s="507"/>
      <c r="AQ471" s="563"/>
      <c r="AR471" s="563"/>
      <c r="AS471" s="507"/>
      <c r="AT471" s="507"/>
      <c r="AU471" s="507"/>
      <c r="AV471" s="507"/>
      <c r="AW471" s="507"/>
      <c r="AX471" s="507"/>
      <c r="AY471" s="507"/>
      <c r="AZ471" s="507"/>
      <c r="BA471" s="507"/>
      <c r="BB471" s="507"/>
      <c r="BC471" s="507"/>
      <c r="BD471" s="507"/>
      <c r="BE471" s="507"/>
      <c r="BF471" s="507"/>
      <c r="BG471" s="507"/>
      <c r="BH471" s="507"/>
      <c r="BI471" s="507"/>
      <c r="BJ471" s="507"/>
      <c r="BK471" s="507"/>
      <c r="BL471" s="507"/>
      <c r="BM471" s="507"/>
    </row>
    <row r="472" spans="1:65" ht="27" customHeight="1" x14ac:dyDescent="0.2">
      <c r="A472" s="564"/>
      <c r="B472" s="507"/>
      <c r="C472" s="507"/>
      <c r="D472" s="507"/>
      <c r="E472" s="507"/>
      <c r="F472" s="507"/>
      <c r="G472" s="507"/>
      <c r="H472" s="506"/>
      <c r="I472" s="506"/>
      <c r="J472" s="506"/>
      <c r="K472" s="506"/>
      <c r="L472" s="506"/>
      <c r="M472" s="506"/>
      <c r="N472" s="506"/>
      <c r="O472" s="506"/>
      <c r="P472" s="557"/>
      <c r="Q472" s="506"/>
      <c r="R472" s="741"/>
      <c r="S472" s="506"/>
      <c r="T472" s="742"/>
      <c r="U472" s="506"/>
      <c r="V472" s="743"/>
      <c r="W472" s="506"/>
      <c r="X472" s="742"/>
      <c r="Y472" s="557"/>
      <c r="Z472" s="556"/>
      <c r="AA472" s="507"/>
      <c r="AB472" s="507"/>
      <c r="AC472" s="507"/>
      <c r="AD472" s="507"/>
      <c r="AE472" s="507"/>
      <c r="AF472" s="507"/>
      <c r="AG472" s="507"/>
      <c r="AH472" s="507"/>
      <c r="AI472" s="507"/>
      <c r="AJ472" s="507"/>
      <c r="AK472" s="507"/>
      <c r="AL472" s="507"/>
      <c r="AM472" s="507"/>
      <c r="AN472" s="507"/>
      <c r="AO472" s="507"/>
      <c r="AP472" s="507"/>
      <c r="AQ472" s="563"/>
      <c r="AR472" s="563"/>
      <c r="AS472" s="507"/>
      <c r="AT472" s="507"/>
      <c r="AU472" s="507"/>
      <c r="AV472" s="507"/>
      <c r="AW472" s="507"/>
      <c r="AX472" s="507"/>
      <c r="AY472" s="507"/>
      <c r="AZ472" s="507"/>
      <c r="BA472" s="507"/>
      <c r="BB472" s="507"/>
      <c r="BC472" s="507"/>
      <c r="BD472" s="507"/>
      <c r="BE472" s="507"/>
      <c r="BF472" s="507"/>
      <c r="BG472" s="507"/>
      <c r="BH472" s="507"/>
      <c r="BI472" s="507"/>
      <c r="BJ472" s="507"/>
      <c r="BK472" s="507"/>
      <c r="BL472" s="507"/>
      <c r="BM472" s="507"/>
    </row>
    <row r="473" spans="1:65" ht="27" customHeight="1" x14ac:dyDescent="0.2">
      <c r="A473" s="564"/>
      <c r="B473" s="507"/>
      <c r="C473" s="507"/>
      <c r="D473" s="507"/>
      <c r="E473" s="507"/>
      <c r="F473" s="507"/>
      <c r="G473" s="507"/>
      <c r="H473" s="506"/>
      <c r="I473" s="506"/>
      <c r="J473" s="506"/>
      <c r="K473" s="506"/>
      <c r="L473" s="506"/>
      <c r="M473" s="506"/>
      <c r="N473" s="506"/>
      <c r="O473" s="506"/>
      <c r="P473" s="557"/>
      <c r="Q473" s="506"/>
      <c r="R473" s="741"/>
      <c r="S473" s="506"/>
      <c r="T473" s="742"/>
      <c r="U473" s="506"/>
      <c r="V473" s="743"/>
      <c r="W473" s="506"/>
      <c r="X473" s="742"/>
      <c r="Y473" s="557"/>
      <c r="Z473" s="556"/>
      <c r="AA473" s="507"/>
      <c r="AB473" s="507"/>
      <c r="AC473" s="507"/>
      <c r="AD473" s="507"/>
      <c r="AE473" s="507"/>
      <c r="AF473" s="507"/>
      <c r="AG473" s="507"/>
      <c r="AH473" s="507"/>
      <c r="AI473" s="507"/>
      <c r="AJ473" s="507"/>
      <c r="AK473" s="507"/>
      <c r="AL473" s="507"/>
      <c r="AM473" s="507"/>
      <c r="AN473" s="507"/>
      <c r="AO473" s="507"/>
      <c r="AP473" s="507"/>
      <c r="AQ473" s="563"/>
      <c r="AR473" s="563"/>
      <c r="AS473" s="507"/>
      <c r="AT473" s="507"/>
      <c r="AU473" s="507"/>
      <c r="AV473" s="507"/>
      <c r="AW473" s="507"/>
      <c r="AX473" s="507"/>
      <c r="AY473" s="507"/>
      <c r="AZ473" s="507"/>
      <c r="BA473" s="507"/>
      <c r="BB473" s="507"/>
      <c r="BC473" s="507"/>
      <c r="BD473" s="507"/>
      <c r="BE473" s="507"/>
      <c r="BF473" s="507"/>
      <c r="BG473" s="507"/>
      <c r="BH473" s="507"/>
      <c r="BI473" s="507"/>
      <c r="BJ473" s="507"/>
      <c r="BK473" s="507"/>
      <c r="BL473" s="507"/>
      <c r="BM473" s="507"/>
    </row>
    <row r="474" spans="1:65" ht="27" customHeight="1" x14ac:dyDescent="0.2">
      <c r="A474" s="564"/>
      <c r="B474" s="507"/>
      <c r="C474" s="507"/>
      <c r="D474" s="507"/>
      <c r="E474" s="507"/>
      <c r="F474" s="507"/>
      <c r="G474" s="507"/>
      <c r="H474" s="506"/>
      <c r="I474" s="506"/>
      <c r="J474" s="506"/>
      <c r="K474" s="506"/>
      <c r="L474" s="506"/>
      <c r="M474" s="506"/>
      <c r="N474" s="506"/>
      <c r="O474" s="506"/>
      <c r="P474" s="557"/>
      <c r="Q474" s="506"/>
      <c r="R474" s="741"/>
      <c r="S474" s="506"/>
      <c r="T474" s="742"/>
      <c r="U474" s="506"/>
      <c r="V474" s="743"/>
      <c r="W474" s="506"/>
      <c r="X474" s="742"/>
      <c r="Y474" s="557"/>
      <c r="Z474" s="556"/>
      <c r="AA474" s="507"/>
      <c r="AB474" s="507"/>
      <c r="AC474" s="507"/>
      <c r="AD474" s="507"/>
      <c r="AE474" s="507"/>
      <c r="AF474" s="507"/>
      <c r="AG474" s="507"/>
      <c r="AH474" s="507"/>
      <c r="AI474" s="507"/>
      <c r="AJ474" s="507"/>
      <c r="AK474" s="507"/>
      <c r="AL474" s="507"/>
      <c r="AM474" s="507"/>
      <c r="AN474" s="507"/>
      <c r="AO474" s="507"/>
      <c r="AP474" s="507"/>
      <c r="AQ474" s="563"/>
      <c r="AR474" s="563"/>
      <c r="AS474" s="507"/>
      <c r="AT474" s="507"/>
      <c r="AU474" s="507"/>
      <c r="AV474" s="507"/>
      <c r="AW474" s="507"/>
      <c r="AX474" s="507"/>
      <c r="AY474" s="507"/>
      <c r="AZ474" s="507"/>
      <c r="BA474" s="507"/>
      <c r="BB474" s="507"/>
      <c r="BC474" s="507"/>
      <c r="BD474" s="507"/>
      <c r="BE474" s="507"/>
      <c r="BF474" s="507"/>
      <c r="BG474" s="507"/>
      <c r="BH474" s="507"/>
      <c r="BI474" s="507"/>
      <c r="BJ474" s="507"/>
      <c r="BK474" s="507"/>
      <c r="BL474" s="507"/>
      <c r="BM474" s="507"/>
    </row>
    <row r="475" spans="1:65" ht="27" customHeight="1" x14ac:dyDescent="0.2">
      <c r="A475" s="564"/>
      <c r="B475" s="507"/>
      <c r="C475" s="507"/>
      <c r="D475" s="507"/>
      <c r="E475" s="507"/>
      <c r="F475" s="507"/>
      <c r="G475" s="507"/>
      <c r="H475" s="506"/>
      <c r="I475" s="506"/>
      <c r="J475" s="506"/>
      <c r="K475" s="506"/>
      <c r="L475" s="506"/>
      <c r="M475" s="506"/>
      <c r="N475" s="506"/>
      <c r="O475" s="506"/>
      <c r="P475" s="557"/>
      <c r="Q475" s="506"/>
      <c r="R475" s="741"/>
      <c r="S475" s="506"/>
      <c r="T475" s="742"/>
      <c r="U475" s="506"/>
      <c r="V475" s="743"/>
      <c r="W475" s="506"/>
      <c r="X475" s="742"/>
      <c r="Y475" s="557"/>
      <c r="Z475" s="556"/>
      <c r="AA475" s="507"/>
      <c r="AB475" s="507"/>
      <c r="AC475" s="507"/>
      <c r="AD475" s="507"/>
      <c r="AE475" s="507"/>
      <c r="AF475" s="507"/>
      <c r="AG475" s="507"/>
      <c r="AH475" s="507"/>
      <c r="AI475" s="507"/>
      <c r="AJ475" s="507"/>
      <c r="AK475" s="507"/>
      <c r="AL475" s="507"/>
      <c r="AM475" s="507"/>
      <c r="AN475" s="507"/>
      <c r="AO475" s="507"/>
      <c r="AP475" s="507"/>
      <c r="AQ475" s="563"/>
      <c r="AR475" s="563"/>
      <c r="AS475" s="507"/>
      <c r="AT475" s="507"/>
      <c r="AU475" s="507"/>
      <c r="AV475" s="507"/>
      <c r="AW475" s="507"/>
      <c r="AX475" s="507"/>
      <c r="AY475" s="507"/>
      <c r="AZ475" s="507"/>
      <c r="BA475" s="507"/>
      <c r="BB475" s="507"/>
      <c r="BC475" s="507"/>
      <c r="BD475" s="507"/>
      <c r="BE475" s="507"/>
      <c r="BF475" s="507"/>
      <c r="BG475" s="507"/>
      <c r="BH475" s="507"/>
      <c r="BI475" s="507"/>
      <c r="BJ475" s="507"/>
      <c r="BK475" s="507"/>
      <c r="BL475" s="507"/>
      <c r="BM475" s="507"/>
    </row>
    <row r="476" spans="1:65" ht="27" customHeight="1" x14ac:dyDescent="0.2">
      <c r="A476" s="564"/>
      <c r="B476" s="507"/>
      <c r="C476" s="507"/>
      <c r="D476" s="507"/>
      <c r="E476" s="507"/>
      <c r="F476" s="507"/>
      <c r="G476" s="507"/>
      <c r="H476" s="506"/>
      <c r="I476" s="506"/>
      <c r="J476" s="506"/>
      <c r="K476" s="506"/>
      <c r="L476" s="506"/>
      <c r="M476" s="506"/>
      <c r="N476" s="506"/>
      <c r="O476" s="506"/>
      <c r="P476" s="557"/>
      <c r="Q476" s="506"/>
      <c r="R476" s="741"/>
      <c r="S476" s="506"/>
      <c r="T476" s="742"/>
      <c r="U476" s="506"/>
      <c r="V476" s="743"/>
      <c r="W476" s="506"/>
      <c r="X476" s="742"/>
      <c r="Y476" s="557"/>
      <c r="Z476" s="556"/>
      <c r="AA476" s="507"/>
      <c r="AB476" s="507"/>
      <c r="AC476" s="507"/>
      <c r="AD476" s="507"/>
      <c r="AE476" s="507"/>
      <c r="AF476" s="507"/>
      <c r="AG476" s="507"/>
      <c r="AH476" s="507"/>
      <c r="AI476" s="507"/>
      <c r="AJ476" s="507"/>
      <c r="AK476" s="507"/>
      <c r="AL476" s="507"/>
      <c r="AM476" s="507"/>
      <c r="AN476" s="507"/>
      <c r="AO476" s="507"/>
      <c r="AP476" s="507"/>
      <c r="AQ476" s="563"/>
      <c r="AR476" s="563"/>
      <c r="AS476" s="507"/>
      <c r="AT476" s="507"/>
      <c r="AU476" s="507"/>
      <c r="AV476" s="507"/>
      <c r="AW476" s="507"/>
      <c r="AX476" s="507"/>
      <c r="AY476" s="507"/>
      <c r="AZ476" s="507"/>
      <c r="BA476" s="507"/>
      <c r="BB476" s="507"/>
      <c r="BC476" s="507"/>
      <c r="BD476" s="507"/>
      <c r="BE476" s="507"/>
      <c r="BF476" s="507"/>
      <c r="BG476" s="507"/>
      <c r="BH476" s="507"/>
      <c r="BI476" s="507"/>
      <c r="BJ476" s="507"/>
      <c r="BK476" s="507"/>
      <c r="BL476" s="507"/>
      <c r="BM476" s="507"/>
    </row>
    <row r="477" spans="1:65" ht="27" customHeight="1" x14ac:dyDescent="0.2">
      <c r="A477" s="564"/>
      <c r="B477" s="507"/>
      <c r="C477" s="507"/>
      <c r="D477" s="507"/>
      <c r="E477" s="507"/>
      <c r="F477" s="507"/>
      <c r="G477" s="507"/>
      <c r="H477" s="506"/>
      <c r="I477" s="506"/>
      <c r="J477" s="506"/>
      <c r="K477" s="506"/>
      <c r="L477" s="506"/>
      <c r="M477" s="506"/>
      <c r="N477" s="506"/>
      <c r="O477" s="506"/>
      <c r="P477" s="557"/>
      <c r="Q477" s="506"/>
      <c r="R477" s="741"/>
      <c r="S477" s="506"/>
      <c r="T477" s="742"/>
      <c r="U477" s="506"/>
      <c r="V477" s="743"/>
      <c r="W477" s="506"/>
      <c r="X477" s="742"/>
      <c r="Y477" s="557"/>
      <c r="Z477" s="556"/>
      <c r="AA477" s="507"/>
      <c r="AB477" s="507"/>
      <c r="AC477" s="507"/>
      <c r="AD477" s="507"/>
      <c r="AE477" s="507"/>
      <c r="AF477" s="507"/>
      <c r="AG477" s="507"/>
      <c r="AH477" s="507"/>
      <c r="AI477" s="507"/>
      <c r="AJ477" s="507"/>
      <c r="AK477" s="507"/>
      <c r="AL477" s="507"/>
      <c r="AM477" s="507"/>
      <c r="AN477" s="507"/>
      <c r="AO477" s="507"/>
      <c r="AP477" s="507"/>
      <c r="AQ477" s="563"/>
      <c r="AR477" s="563"/>
      <c r="AS477" s="507"/>
      <c r="AT477" s="507"/>
      <c r="AU477" s="507"/>
      <c r="AV477" s="507"/>
      <c r="AW477" s="507"/>
      <c r="AX477" s="507"/>
      <c r="AY477" s="507"/>
      <c r="AZ477" s="507"/>
      <c r="BA477" s="507"/>
      <c r="BB477" s="507"/>
      <c r="BC477" s="507"/>
      <c r="BD477" s="507"/>
      <c r="BE477" s="507"/>
      <c r="BF477" s="507"/>
      <c r="BG477" s="507"/>
      <c r="BH477" s="507"/>
      <c r="BI477" s="507"/>
      <c r="BJ477" s="507"/>
      <c r="BK477" s="507"/>
      <c r="BL477" s="507"/>
      <c r="BM477" s="507"/>
    </row>
    <row r="478" spans="1:65" ht="27" customHeight="1" x14ac:dyDescent="0.2">
      <c r="A478" s="564"/>
      <c r="B478" s="507"/>
      <c r="C478" s="507"/>
      <c r="D478" s="507"/>
      <c r="E478" s="507"/>
      <c r="F478" s="507"/>
      <c r="G478" s="507"/>
      <c r="H478" s="506"/>
      <c r="I478" s="506"/>
      <c r="J478" s="506"/>
      <c r="K478" s="506"/>
      <c r="L478" s="506"/>
      <c r="M478" s="506"/>
      <c r="N478" s="506"/>
      <c r="O478" s="506"/>
      <c r="P478" s="557"/>
      <c r="Q478" s="506"/>
      <c r="R478" s="741"/>
      <c r="S478" s="506"/>
      <c r="T478" s="742"/>
      <c r="U478" s="506"/>
      <c r="V478" s="743"/>
      <c r="W478" s="506"/>
      <c r="X478" s="742"/>
      <c r="Y478" s="557"/>
      <c r="Z478" s="556"/>
      <c r="AA478" s="507"/>
      <c r="AB478" s="507"/>
      <c r="AC478" s="507"/>
      <c r="AD478" s="507"/>
      <c r="AE478" s="507"/>
      <c r="AF478" s="507"/>
      <c r="AG478" s="507"/>
      <c r="AH478" s="507"/>
      <c r="AI478" s="507"/>
      <c r="AJ478" s="507"/>
      <c r="AK478" s="507"/>
      <c r="AL478" s="507"/>
      <c r="AM478" s="507"/>
      <c r="AN478" s="507"/>
      <c r="AO478" s="507"/>
      <c r="AP478" s="507"/>
      <c r="AQ478" s="563"/>
      <c r="AR478" s="563"/>
      <c r="AS478" s="507"/>
      <c r="AT478" s="507"/>
      <c r="AU478" s="507"/>
      <c r="AV478" s="507"/>
      <c r="AW478" s="507"/>
      <c r="AX478" s="507"/>
      <c r="AY478" s="507"/>
      <c r="AZ478" s="507"/>
      <c r="BA478" s="507"/>
      <c r="BB478" s="507"/>
      <c r="BC478" s="507"/>
      <c r="BD478" s="507"/>
      <c r="BE478" s="507"/>
      <c r="BF478" s="507"/>
      <c r="BG478" s="507"/>
      <c r="BH478" s="507"/>
      <c r="BI478" s="507"/>
      <c r="BJ478" s="507"/>
      <c r="BK478" s="507"/>
      <c r="BL478" s="507"/>
      <c r="BM478" s="507"/>
    </row>
    <row r="479" spans="1:65" ht="27" customHeight="1" x14ac:dyDescent="0.2">
      <c r="A479" s="564"/>
      <c r="B479" s="507"/>
      <c r="C479" s="507"/>
      <c r="D479" s="507"/>
      <c r="E479" s="507"/>
      <c r="F479" s="507"/>
      <c r="G479" s="507"/>
      <c r="H479" s="506"/>
      <c r="I479" s="506"/>
      <c r="J479" s="506"/>
      <c r="K479" s="506"/>
      <c r="L479" s="506"/>
      <c r="M479" s="506"/>
      <c r="N479" s="506"/>
      <c r="O479" s="506"/>
      <c r="P479" s="557"/>
      <c r="Q479" s="506"/>
      <c r="R479" s="741"/>
      <c r="S479" s="506"/>
      <c r="T479" s="742"/>
      <c r="U479" s="506"/>
      <c r="V479" s="743"/>
      <c r="W479" s="506"/>
      <c r="X479" s="742"/>
      <c r="Y479" s="557"/>
      <c r="Z479" s="556"/>
      <c r="AA479" s="507"/>
      <c r="AB479" s="507"/>
      <c r="AC479" s="507"/>
      <c r="AD479" s="507"/>
      <c r="AE479" s="507"/>
      <c r="AF479" s="507"/>
      <c r="AG479" s="507"/>
      <c r="AH479" s="507"/>
      <c r="AI479" s="507"/>
      <c r="AJ479" s="507"/>
      <c r="AK479" s="507"/>
      <c r="AL479" s="507"/>
      <c r="AM479" s="507"/>
      <c r="AN479" s="507"/>
      <c r="AO479" s="507"/>
      <c r="AP479" s="507"/>
      <c r="AQ479" s="563"/>
      <c r="AR479" s="563"/>
      <c r="AS479" s="507"/>
      <c r="AT479" s="507"/>
      <c r="AU479" s="507"/>
      <c r="AV479" s="507"/>
      <c r="AW479" s="507"/>
      <c r="AX479" s="507"/>
      <c r="AY479" s="507"/>
      <c r="AZ479" s="507"/>
      <c r="BA479" s="507"/>
      <c r="BB479" s="507"/>
      <c r="BC479" s="507"/>
      <c r="BD479" s="507"/>
      <c r="BE479" s="507"/>
      <c r="BF479" s="507"/>
      <c r="BG479" s="507"/>
      <c r="BH479" s="507"/>
      <c r="BI479" s="507"/>
      <c r="BJ479" s="507"/>
      <c r="BK479" s="507"/>
      <c r="BL479" s="507"/>
      <c r="BM479" s="507"/>
    </row>
    <row r="480" spans="1:65" ht="27" customHeight="1" x14ac:dyDescent="0.2">
      <c r="A480" s="564"/>
      <c r="B480" s="507"/>
      <c r="C480" s="507"/>
      <c r="D480" s="507"/>
      <c r="E480" s="507"/>
      <c r="F480" s="507"/>
      <c r="G480" s="507"/>
      <c r="H480" s="506"/>
      <c r="I480" s="506"/>
      <c r="J480" s="506"/>
      <c r="K480" s="506"/>
      <c r="L480" s="506"/>
      <c r="M480" s="506"/>
      <c r="N480" s="506"/>
      <c r="O480" s="506"/>
      <c r="P480" s="557"/>
      <c r="Q480" s="506"/>
      <c r="R480" s="741"/>
      <c r="S480" s="506"/>
      <c r="T480" s="742"/>
      <c r="U480" s="506"/>
      <c r="V480" s="743"/>
      <c r="W480" s="506"/>
      <c r="X480" s="742"/>
      <c r="Y480" s="557"/>
      <c r="Z480" s="556"/>
      <c r="AA480" s="507"/>
      <c r="AB480" s="507"/>
      <c r="AC480" s="507"/>
      <c r="AD480" s="507"/>
      <c r="AE480" s="507"/>
      <c r="AF480" s="507"/>
      <c r="AG480" s="507"/>
      <c r="AH480" s="507"/>
      <c r="AI480" s="507"/>
      <c r="AJ480" s="507"/>
      <c r="AK480" s="507"/>
      <c r="AL480" s="507"/>
      <c r="AM480" s="507"/>
      <c r="AN480" s="507"/>
      <c r="AO480" s="507"/>
      <c r="AP480" s="507"/>
      <c r="AQ480" s="563"/>
      <c r="AR480" s="563"/>
      <c r="AS480" s="507"/>
      <c r="AT480" s="507"/>
      <c r="AU480" s="507"/>
      <c r="AV480" s="507"/>
      <c r="AW480" s="507"/>
      <c r="AX480" s="507"/>
      <c r="AY480" s="507"/>
      <c r="AZ480" s="507"/>
      <c r="BA480" s="507"/>
      <c r="BB480" s="507"/>
      <c r="BC480" s="507"/>
      <c r="BD480" s="507"/>
      <c r="BE480" s="507"/>
      <c r="BF480" s="507"/>
      <c r="BG480" s="507"/>
      <c r="BH480" s="507"/>
      <c r="BI480" s="507"/>
      <c r="BJ480" s="507"/>
      <c r="BK480" s="507"/>
      <c r="BL480" s="507"/>
      <c r="BM480" s="507"/>
    </row>
    <row r="481" spans="1:65" ht="27" customHeight="1" x14ac:dyDescent="0.2">
      <c r="A481" s="564"/>
      <c r="B481" s="507"/>
      <c r="C481" s="507"/>
      <c r="D481" s="507"/>
      <c r="E481" s="507"/>
      <c r="F481" s="507"/>
      <c r="G481" s="507"/>
      <c r="H481" s="506"/>
      <c r="I481" s="506"/>
      <c r="J481" s="506"/>
      <c r="K481" s="506"/>
      <c r="L481" s="506"/>
      <c r="M481" s="506"/>
      <c r="N481" s="506"/>
      <c r="O481" s="506"/>
      <c r="P481" s="557"/>
      <c r="Q481" s="506"/>
      <c r="R481" s="741"/>
      <c r="S481" s="506"/>
      <c r="T481" s="742"/>
      <c r="U481" s="506"/>
      <c r="V481" s="743"/>
      <c r="W481" s="506"/>
      <c r="X481" s="742"/>
      <c r="Y481" s="557"/>
      <c r="Z481" s="556"/>
      <c r="AA481" s="507"/>
      <c r="AB481" s="507"/>
      <c r="AC481" s="507"/>
      <c r="AD481" s="507"/>
      <c r="AE481" s="507"/>
      <c r="AF481" s="507"/>
      <c r="AG481" s="507"/>
      <c r="AH481" s="507"/>
      <c r="AI481" s="507"/>
      <c r="AJ481" s="507"/>
      <c r="AK481" s="507"/>
      <c r="AL481" s="507"/>
      <c r="AM481" s="507"/>
      <c r="AN481" s="507"/>
      <c r="AO481" s="507"/>
      <c r="AP481" s="507"/>
      <c r="AQ481" s="563"/>
      <c r="AR481" s="563"/>
      <c r="AS481" s="507"/>
      <c r="AT481" s="507"/>
      <c r="AU481" s="507"/>
      <c r="AV481" s="507"/>
      <c r="AW481" s="507"/>
      <c r="AX481" s="507"/>
      <c r="AY481" s="507"/>
      <c r="AZ481" s="507"/>
      <c r="BA481" s="507"/>
      <c r="BB481" s="507"/>
      <c r="BC481" s="507"/>
      <c r="BD481" s="507"/>
      <c r="BE481" s="507"/>
      <c r="BF481" s="507"/>
      <c r="BG481" s="507"/>
      <c r="BH481" s="507"/>
      <c r="BI481" s="507"/>
      <c r="BJ481" s="507"/>
      <c r="BK481" s="507"/>
      <c r="BL481" s="507"/>
      <c r="BM481" s="507"/>
    </row>
    <row r="482" spans="1:65" ht="27" customHeight="1" x14ac:dyDescent="0.2">
      <c r="A482" s="564"/>
      <c r="B482" s="507"/>
      <c r="C482" s="507"/>
      <c r="D482" s="507"/>
      <c r="E482" s="507"/>
      <c r="F482" s="507"/>
      <c r="G482" s="507"/>
      <c r="H482" s="506"/>
      <c r="I482" s="506"/>
      <c r="J482" s="506"/>
      <c r="K482" s="506"/>
      <c r="L482" s="506"/>
      <c r="M482" s="506"/>
      <c r="N482" s="506"/>
      <c r="O482" s="506"/>
      <c r="P482" s="557"/>
      <c r="Q482" s="506"/>
      <c r="R482" s="741"/>
      <c r="S482" s="506"/>
      <c r="T482" s="742"/>
      <c r="U482" s="506"/>
      <c r="V482" s="743"/>
      <c r="W482" s="506"/>
      <c r="X482" s="742"/>
      <c r="Y482" s="557"/>
      <c r="Z482" s="556"/>
      <c r="AA482" s="507"/>
      <c r="AB482" s="507"/>
      <c r="AC482" s="507"/>
      <c r="AD482" s="507"/>
      <c r="AE482" s="507"/>
      <c r="AF482" s="507"/>
      <c r="AG482" s="507"/>
      <c r="AH482" s="507"/>
      <c r="AI482" s="507"/>
      <c r="AJ482" s="507"/>
      <c r="AK482" s="507"/>
      <c r="AL482" s="507"/>
      <c r="AM482" s="507"/>
      <c r="AN482" s="507"/>
      <c r="AO482" s="507"/>
      <c r="AP482" s="507"/>
      <c r="AQ482" s="563"/>
      <c r="AR482" s="563"/>
      <c r="AS482" s="507"/>
      <c r="AT482" s="507"/>
      <c r="AU482" s="507"/>
      <c r="AV482" s="507"/>
      <c r="AW482" s="507"/>
      <c r="AX482" s="507"/>
      <c r="AY482" s="507"/>
      <c r="AZ482" s="507"/>
      <c r="BA482" s="507"/>
      <c r="BB482" s="507"/>
      <c r="BC482" s="507"/>
      <c r="BD482" s="507"/>
      <c r="BE482" s="507"/>
      <c r="BF482" s="507"/>
      <c r="BG482" s="507"/>
      <c r="BH482" s="507"/>
      <c r="BI482" s="507"/>
      <c r="BJ482" s="507"/>
      <c r="BK482" s="507"/>
      <c r="BL482" s="507"/>
      <c r="BM482" s="507"/>
    </row>
    <row r="483" spans="1:65" ht="27" customHeight="1" x14ac:dyDescent="0.2">
      <c r="A483" s="564"/>
      <c r="B483" s="507"/>
      <c r="C483" s="507"/>
      <c r="D483" s="507"/>
      <c r="E483" s="507"/>
      <c r="F483" s="507"/>
      <c r="G483" s="507"/>
      <c r="H483" s="506"/>
      <c r="I483" s="506"/>
      <c r="J483" s="506"/>
      <c r="K483" s="506"/>
      <c r="L483" s="506"/>
      <c r="M483" s="506"/>
      <c r="N483" s="506"/>
      <c r="O483" s="506"/>
      <c r="P483" s="557"/>
      <c r="Q483" s="506"/>
      <c r="R483" s="741"/>
      <c r="S483" s="506"/>
      <c r="T483" s="742"/>
      <c r="U483" s="506"/>
      <c r="V483" s="743"/>
      <c r="W483" s="506"/>
      <c r="X483" s="742"/>
      <c r="Y483" s="557"/>
      <c r="Z483" s="556"/>
      <c r="AA483" s="507"/>
      <c r="AB483" s="507"/>
      <c r="AC483" s="507"/>
      <c r="AD483" s="507"/>
      <c r="AE483" s="507"/>
      <c r="AF483" s="507"/>
      <c r="AG483" s="507"/>
      <c r="AH483" s="507"/>
      <c r="AI483" s="507"/>
      <c r="AJ483" s="507"/>
      <c r="AK483" s="507"/>
      <c r="AL483" s="507"/>
      <c r="AM483" s="507"/>
      <c r="AN483" s="507"/>
      <c r="AO483" s="507"/>
      <c r="AP483" s="507"/>
      <c r="AQ483" s="563"/>
      <c r="AR483" s="563"/>
      <c r="AS483" s="507"/>
      <c r="AT483" s="507"/>
      <c r="AU483" s="507"/>
      <c r="AV483" s="507"/>
      <c r="AW483" s="507"/>
      <c r="AX483" s="507"/>
      <c r="AY483" s="507"/>
      <c r="AZ483" s="507"/>
      <c r="BA483" s="507"/>
      <c r="BB483" s="507"/>
      <c r="BC483" s="507"/>
      <c r="BD483" s="507"/>
      <c r="BE483" s="507"/>
      <c r="BF483" s="507"/>
      <c r="BG483" s="507"/>
      <c r="BH483" s="507"/>
      <c r="BI483" s="507"/>
      <c r="BJ483" s="507"/>
      <c r="BK483" s="507"/>
      <c r="BL483" s="507"/>
      <c r="BM483" s="507"/>
    </row>
    <row r="484" spans="1:65" ht="27" customHeight="1" x14ac:dyDescent="0.2">
      <c r="A484" s="564"/>
      <c r="B484" s="507"/>
      <c r="C484" s="507"/>
      <c r="D484" s="507"/>
      <c r="E484" s="507"/>
      <c r="F484" s="507"/>
      <c r="G484" s="507"/>
      <c r="H484" s="506"/>
      <c r="I484" s="506"/>
      <c r="J484" s="506"/>
      <c r="K484" s="506"/>
      <c r="L484" s="506"/>
      <c r="M484" s="506"/>
      <c r="N484" s="506"/>
      <c r="O484" s="506"/>
      <c r="P484" s="557"/>
      <c r="Q484" s="506"/>
      <c r="R484" s="741"/>
      <c r="S484" s="506"/>
      <c r="T484" s="742"/>
      <c r="U484" s="506"/>
      <c r="V484" s="743"/>
      <c r="W484" s="506"/>
      <c r="X484" s="742"/>
      <c r="Y484" s="557"/>
      <c r="Z484" s="556"/>
      <c r="AA484" s="507"/>
      <c r="AB484" s="507"/>
      <c r="AC484" s="507"/>
      <c r="AD484" s="507"/>
      <c r="AE484" s="507"/>
      <c r="AF484" s="507"/>
      <c r="AG484" s="507"/>
      <c r="AH484" s="507"/>
      <c r="AI484" s="507"/>
      <c r="AJ484" s="507"/>
      <c r="AK484" s="507"/>
      <c r="AL484" s="507"/>
      <c r="AM484" s="507"/>
      <c r="AN484" s="507"/>
      <c r="AO484" s="507"/>
      <c r="AP484" s="507"/>
      <c r="AQ484" s="563"/>
      <c r="AR484" s="563"/>
      <c r="AS484" s="507"/>
      <c r="AT484" s="507"/>
      <c r="AU484" s="507"/>
      <c r="AV484" s="507"/>
      <c r="AW484" s="507"/>
      <c r="AX484" s="507"/>
      <c r="AY484" s="507"/>
      <c r="AZ484" s="507"/>
      <c r="BA484" s="507"/>
      <c r="BB484" s="507"/>
      <c r="BC484" s="507"/>
      <c r="BD484" s="507"/>
      <c r="BE484" s="507"/>
      <c r="BF484" s="507"/>
      <c r="BG484" s="507"/>
      <c r="BH484" s="507"/>
      <c r="BI484" s="507"/>
      <c r="BJ484" s="507"/>
      <c r="BK484" s="507"/>
      <c r="BL484" s="507"/>
      <c r="BM484" s="507"/>
    </row>
    <row r="485" spans="1:65" ht="27" customHeight="1" x14ac:dyDescent="0.2">
      <c r="A485" s="564"/>
      <c r="B485" s="507"/>
      <c r="C485" s="507"/>
      <c r="D485" s="507"/>
      <c r="E485" s="507"/>
      <c r="F485" s="507"/>
      <c r="G485" s="507"/>
      <c r="H485" s="506"/>
      <c r="I485" s="506"/>
      <c r="J485" s="506"/>
      <c r="K485" s="506"/>
      <c r="L485" s="506"/>
      <c r="M485" s="506"/>
      <c r="N485" s="506"/>
      <c r="O485" s="506"/>
      <c r="P485" s="557"/>
      <c r="Q485" s="506"/>
      <c r="R485" s="741"/>
      <c r="S485" s="506"/>
      <c r="T485" s="742"/>
      <c r="U485" s="506"/>
      <c r="V485" s="743"/>
      <c r="W485" s="506"/>
      <c r="X485" s="742"/>
      <c r="Y485" s="557"/>
      <c r="Z485" s="556"/>
      <c r="AA485" s="507"/>
      <c r="AB485" s="507"/>
      <c r="AC485" s="507"/>
      <c r="AD485" s="507"/>
      <c r="AE485" s="507"/>
      <c r="AF485" s="507"/>
      <c r="AG485" s="507"/>
      <c r="AH485" s="507"/>
      <c r="AI485" s="507"/>
      <c r="AJ485" s="507"/>
      <c r="AK485" s="507"/>
      <c r="AL485" s="507"/>
      <c r="AM485" s="507"/>
      <c r="AN485" s="507"/>
      <c r="AO485" s="507"/>
      <c r="AP485" s="507"/>
      <c r="AQ485" s="563"/>
      <c r="AR485" s="563"/>
      <c r="AS485" s="507"/>
      <c r="AT485" s="507"/>
      <c r="AU485" s="507"/>
      <c r="AV485" s="507"/>
      <c r="AW485" s="507"/>
      <c r="AX485" s="507"/>
      <c r="AY485" s="507"/>
      <c r="AZ485" s="507"/>
      <c r="BA485" s="507"/>
      <c r="BB485" s="507"/>
      <c r="BC485" s="507"/>
      <c r="BD485" s="507"/>
      <c r="BE485" s="507"/>
      <c r="BF485" s="507"/>
      <c r="BG485" s="507"/>
      <c r="BH485" s="507"/>
      <c r="BI485" s="507"/>
      <c r="BJ485" s="507"/>
      <c r="BK485" s="507"/>
      <c r="BL485" s="507"/>
      <c r="BM485" s="507"/>
    </row>
    <row r="486" spans="1:65" ht="27" customHeight="1" x14ac:dyDescent="0.2">
      <c r="A486" s="564"/>
      <c r="B486" s="507"/>
      <c r="C486" s="507"/>
      <c r="D486" s="507"/>
      <c r="E486" s="507"/>
      <c r="F486" s="507"/>
      <c r="G486" s="507"/>
      <c r="H486" s="506"/>
      <c r="I486" s="506"/>
      <c r="J486" s="506"/>
      <c r="K486" s="506"/>
      <c r="L486" s="506"/>
      <c r="M486" s="506"/>
      <c r="N486" s="506"/>
      <c r="O486" s="506"/>
      <c r="P486" s="557"/>
      <c r="Q486" s="506"/>
      <c r="R486" s="741"/>
      <c r="S486" s="506"/>
      <c r="T486" s="742"/>
      <c r="U486" s="506"/>
      <c r="V486" s="743"/>
      <c r="W486" s="506"/>
      <c r="X486" s="742"/>
      <c r="Y486" s="557"/>
      <c r="Z486" s="556"/>
      <c r="AA486" s="507"/>
      <c r="AB486" s="507"/>
      <c r="AC486" s="507"/>
      <c r="AD486" s="507"/>
      <c r="AE486" s="507"/>
      <c r="AF486" s="507"/>
      <c r="AG486" s="507"/>
      <c r="AH486" s="507"/>
      <c r="AI486" s="507"/>
      <c r="AJ486" s="507"/>
      <c r="AK486" s="507"/>
      <c r="AL486" s="507"/>
      <c r="AM486" s="507"/>
      <c r="AN486" s="507"/>
      <c r="AO486" s="507"/>
      <c r="AP486" s="507"/>
      <c r="AQ486" s="563"/>
      <c r="AR486" s="563"/>
      <c r="AS486" s="507"/>
      <c r="AT486" s="507"/>
      <c r="AU486" s="507"/>
      <c r="AV486" s="507"/>
      <c r="AW486" s="507"/>
      <c r="AX486" s="507"/>
      <c r="AY486" s="507"/>
      <c r="AZ486" s="507"/>
      <c r="BA486" s="507"/>
      <c r="BB486" s="507"/>
      <c r="BC486" s="507"/>
      <c r="BD486" s="507"/>
      <c r="BE486" s="507"/>
      <c r="BF486" s="507"/>
      <c r="BG486" s="507"/>
      <c r="BH486" s="507"/>
      <c r="BI486" s="507"/>
      <c r="BJ486" s="507"/>
      <c r="BK486" s="507"/>
      <c r="BL486" s="507"/>
      <c r="BM486" s="507"/>
    </row>
    <row r="487" spans="1:65" ht="27" customHeight="1" x14ac:dyDescent="0.2">
      <c r="A487" s="564"/>
      <c r="B487" s="507"/>
      <c r="C487" s="507"/>
      <c r="D487" s="507"/>
      <c r="E487" s="507"/>
      <c r="F487" s="507"/>
      <c r="G487" s="507"/>
      <c r="H487" s="506"/>
      <c r="I487" s="506"/>
      <c r="J487" s="506"/>
      <c r="K487" s="506"/>
      <c r="L487" s="506"/>
      <c r="M487" s="506"/>
      <c r="N487" s="506"/>
      <c r="O487" s="506"/>
      <c r="P487" s="557"/>
      <c r="Q487" s="506"/>
      <c r="R487" s="741"/>
      <c r="S487" s="506"/>
      <c r="T487" s="742"/>
      <c r="U487" s="506"/>
      <c r="V487" s="743"/>
      <c r="W487" s="506"/>
      <c r="X487" s="742"/>
      <c r="Y487" s="557"/>
      <c r="Z487" s="556"/>
      <c r="AA487" s="507"/>
      <c r="AB487" s="507"/>
      <c r="AC487" s="507"/>
      <c r="AD487" s="507"/>
      <c r="AE487" s="507"/>
      <c r="AF487" s="507"/>
      <c r="AG487" s="507"/>
      <c r="AH487" s="507"/>
      <c r="AI487" s="507"/>
      <c r="AJ487" s="507"/>
      <c r="AK487" s="507"/>
      <c r="AL487" s="507"/>
      <c r="AM487" s="507"/>
      <c r="AN487" s="507"/>
      <c r="AO487" s="507"/>
      <c r="AP487" s="507"/>
      <c r="AQ487" s="563"/>
      <c r="AR487" s="563"/>
      <c r="AS487" s="507"/>
      <c r="AT487" s="507"/>
      <c r="AU487" s="507"/>
      <c r="AV487" s="507"/>
      <c r="AW487" s="507"/>
      <c r="AX487" s="507"/>
      <c r="AY487" s="507"/>
      <c r="AZ487" s="507"/>
      <c r="BA487" s="507"/>
      <c r="BB487" s="507"/>
      <c r="BC487" s="507"/>
      <c r="BD487" s="507"/>
      <c r="BE487" s="507"/>
      <c r="BF487" s="507"/>
      <c r="BG487" s="507"/>
      <c r="BH487" s="507"/>
      <c r="BI487" s="507"/>
      <c r="BJ487" s="507"/>
      <c r="BK487" s="507"/>
      <c r="BL487" s="507"/>
      <c r="BM487" s="507"/>
    </row>
    <row r="488" spans="1:65" ht="27" customHeight="1" x14ac:dyDescent="0.2">
      <c r="A488" s="564"/>
      <c r="B488" s="507"/>
      <c r="C488" s="507"/>
      <c r="D488" s="507"/>
      <c r="E488" s="507"/>
      <c r="F488" s="507"/>
      <c r="G488" s="507"/>
      <c r="H488" s="506"/>
      <c r="I488" s="506"/>
      <c r="J488" s="506"/>
      <c r="K488" s="506"/>
      <c r="L488" s="506"/>
      <c r="M488" s="506"/>
      <c r="N488" s="506"/>
      <c r="O488" s="506"/>
      <c r="P488" s="557"/>
      <c r="Q488" s="506"/>
      <c r="R488" s="741"/>
      <c r="S488" s="506"/>
      <c r="T488" s="742"/>
      <c r="U488" s="506"/>
      <c r="V488" s="743"/>
      <c r="W488" s="506"/>
      <c r="X488" s="742"/>
      <c r="Y488" s="557"/>
      <c r="Z488" s="556"/>
      <c r="AA488" s="507"/>
      <c r="AB488" s="507"/>
      <c r="AC488" s="507"/>
      <c r="AD488" s="507"/>
      <c r="AE488" s="507"/>
      <c r="AF488" s="507"/>
      <c r="AG488" s="507"/>
      <c r="AH488" s="507"/>
      <c r="AI488" s="507"/>
      <c r="AJ488" s="507"/>
      <c r="AK488" s="507"/>
      <c r="AL488" s="507"/>
      <c r="AM488" s="507"/>
      <c r="AN488" s="507"/>
      <c r="AO488" s="507"/>
      <c r="AP488" s="507"/>
      <c r="AQ488" s="563"/>
      <c r="AR488" s="563"/>
      <c r="AS488" s="507"/>
      <c r="AT488" s="507"/>
      <c r="AU488" s="507"/>
      <c r="AV488" s="507"/>
      <c r="AW488" s="507"/>
      <c r="AX488" s="507"/>
      <c r="AY488" s="507"/>
      <c r="AZ488" s="507"/>
      <c r="BA488" s="507"/>
      <c r="BB488" s="507"/>
      <c r="BC488" s="507"/>
      <c r="BD488" s="507"/>
      <c r="BE488" s="507"/>
      <c r="BF488" s="507"/>
      <c r="BG488" s="507"/>
      <c r="BH488" s="507"/>
      <c r="BI488" s="507"/>
      <c r="BJ488" s="507"/>
      <c r="BK488" s="507"/>
      <c r="BL488" s="507"/>
      <c r="BM488" s="507"/>
    </row>
    <row r="489" spans="1:65" ht="27" customHeight="1" x14ac:dyDescent="0.2">
      <c r="A489" s="564"/>
      <c r="B489" s="507"/>
      <c r="C489" s="507"/>
      <c r="D489" s="507"/>
      <c r="E489" s="507"/>
      <c r="F489" s="507"/>
      <c r="G489" s="507"/>
      <c r="H489" s="506"/>
      <c r="I489" s="506"/>
      <c r="J489" s="506"/>
      <c r="K489" s="506"/>
      <c r="L489" s="506"/>
      <c r="M489" s="506"/>
      <c r="N489" s="506"/>
      <c r="O489" s="506"/>
      <c r="P489" s="557"/>
      <c r="Q489" s="506"/>
      <c r="R489" s="741"/>
      <c r="S489" s="506"/>
      <c r="T489" s="742"/>
      <c r="U489" s="506"/>
      <c r="V489" s="743"/>
      <c r="W489" s="506"/>
      <c r="X489" s="742"/>
      <c r="Y489" s="557"/>
      <c r="Z489" s="556"/>
      <c r="AA489" s="507"/>
      <c r="AB489" s="507"/>
      <c r="AC489" s="507"/>
      <c r="AD489" s="507"/>
      <c r="AE489" s="507"/>
      <c r="AF489" s="507"/>
      <c r="AG489" s="507"/>
      <c r="AH489" s="507"/>
      <c r="AI489" s="507"/>
      <c r="AJ489" s="507"/>
      <c r="AK489" s="507"/>
      <c r="AL489" s="507"/>
      <c r="AM489" s="507"/>
      <c r="AN489" s="507"/>
      <c r="AO489" s="507"/>
      <c r="AP489" s="507"/>
      <c r="AQ489" s="563"/>
      <c r="AR489" s="563"/>
      <c r="AS489" s="507"/>
      <c r="AT489" s="507"/>
      <c r="AU489" s="507"/>
      <c r="AV489" s="507"/>
      <c r="AW489" s="507"/>
      <c r="AX489" s="507"/>
      <c r="AY489" s="507"/>
      <c r="AZ489" s="507"/>
      <c r="BA489" s="507"/>
      <c r="BB489" s="507"/>
      <c r="BC489" s="507"/>
      <c r="BD489" s="507"/>
      <c r="BE489" s="507"/>
      <c r="BF489" s="507"/>
      <c r="BG489" s="507"/>
      <c r="BH489" s="507"/>
      <c r="BI489" s="507"/>
      <c r="BJ489" s="507"/>
      <c r="BK489" s="507"/>
      <c r="BL489" s="507"/>
      <c r="BM489" s="507"/>
    </row>
    <row r="490" spans="1:65" ht="27" customHeight="1" x14ac:dyDescent="0.2">
      <c r="A490" s="564"/>
      <c r="B490" s="507"/>
      <c r="C490" s="507"/>
      <c r="D490" s="507"/>
      <c r="E490" s="507"/>
      <c r="F490" s="507"/>
      <c r="G490" s="507"/>
      <c r="H490" s="506"/>
      <c r="I490" s="506"/>
      <c r="J490" s="506"/>
      <c r="K490" s="506"/>
      <c r="L490" s="506"/>
      <c r="M490" s="506"/>
      <c r="N490" s="506"/>
      <c r="O490" s="506"/>
      <c r="P490" s="557"/>
      <c r="Q490" s="506"/>
      <c r="R490" s="741"/>
      <c r="S490" s="506"/>
      <c r="T490" s="742"/>
      <c r="U490" s="506"/>
      <c r="V490" s="743"/>
      <c r="W490" s="506"/>
      <c r="X490" s="742"/>
      <c r="Y490" s="557"/>
      <c r="Z490" s="556"/>
      <c r="AA490" s="507"/>
      <c r="AB490" s="507"/>
      <c r="AC490" s="507"/>
      <c r="AD490" s="507"/>
      <c r="AE490" s="507"/>
      <c r="AF490" s="507"/>
      <c r="AG490" s="507"/>
      <c r="AH490" s="507"/>
      <c r="AI490" s="507"/>
      <c r="AJ490" s="507"/>
      <c r="AK490" s="507"/>
      <c r="AL490" s="507"/>
      <c r="AM490" s="507"/>
      <c r="AN490" s="507"/>
      <c r="AO490" s="507"/>
      <c r="AP490" s="507"/>
      <c r="AQ490" s="563"/>
      <c r="AR490" s="563"/>
      <c r="AS490" s="507"/>
      <c r="AT490" s="507"/>
      <c r="AU490" s="507"/>
      <c r="AV490" s="507"/>
      <c r="AW490" s="507"/>
      <c r="AX490" s="507"/>
      <c r="AY490" s="507"/>
      <c r="AZ490" s="507"/>
      <c r="BA490" s="507"/>
      <c r="BB490" s="507"/>
      <c r="BC490" s="507"/>
      <c r="BD490" s="507"/>
      <c r="BE490" s="507"/>
      <c r="BF490" s="507"/>
      <c r="BG490" s="507"/>
      <c r="BH490" s="507"/>
      <c r="BI490" s="507"/>
      <c r="BJ490" s="507"/>
      <c r="BK490" s="507"/>
      <c r="BL490" s="507"/>
      <c r="BM490" s="507"/>
    </row>
    <row r="491" spans="1:65" ht="27" customHeight="1" x14ac:dyDescent="0.2">
      <c r="A491" s="564"/>
      <c r="B491" s="507"/>
      <c r="C491" s="507"/>
      <c r="D491" s="507"/>
      <c r="E491" s="507"/>
      <c r="F491" s="507"/>
      <c r="G491" s="507"/>
      <c r="H491" s="506"/>
      <c r="I491" s="506"/>
      <c r="J491" s="506"/>
      <c r="K491" s="506"/>
      <c r="L491" s="506"/>
      <c r="M491" s="506"/>
      <c r="N491" s="506"/>
      <c r="O491" s="506"/>
      <c r="P491" s="557"/>
      <c r="Q491" s="506"/>
      <c r="R491" s="741"/>
      <c r="S491" s="506"/>
      <c r="T491" s="742"/>
      <c r="U491" s="506"/>
      <c r="V491" s="743"/>
      <c r="W491" s="506"/>
      <c r="X491" s="742"/>
      <c r="Y491" s="557"/>
      <c r="Z491" s="556"/>
      <c r="AA491" s="507"/>
      <c r="AB491" s="507"/>
      <c r="AC491" s="507"/>
      <c r="AD491" s="507"/>
      <c r="AE491" s="507"/>
      <c r="AF491" s="507"/>
      <c r="AG491" s="507"/>
      <c r="AH491" s="507"/>
      <c r="AI491" s="507"/>
      <c r="AJ491" s="507"/>
      <c r="AK491" s="507"/>
      <c r="AL491" s="507"/>
      <c r="AM491" s="507"/>
      <c r="AN491" s="507"/>
      <c r="AO491" s="507"/>
      <c r="AP491" s="507"/>
      <c r="AQ491" s="563"/>
      <c r="AR491" s="563"/>
      <c r="AS491" s="507"/>
      <c r="AT491" s="507"/>
      <c r="AU491" s="507"/>
      <c r="AV491" s="507"/>
      <c r="AW491" s="507"/>
      <c r="AX491" s="507"/>
      <c r="AY491" s="507"/>
      <c r="AZ491" s="507"/>
      <c r="BA491" s="507"/>
      <c r="BB491" s="507"/>
      <c r="BC491" s="507"/>
      <c r="BD491" s="507"/>
      <c r="BE491" s="507"/>
      <c r="BF491" s="507"/>
      <c r="BG491" s="507"/>
      <c r="BH491" s="507"/>
      <c r="BI491" s="507"/>
      <c r="BJ491" s="507"/>
      <c r="BK491" s="507"/>
      <c r="BL491" s="507"/>
      <c r="BM491" s="507"/>
    </row>
    <row r="492" spans="1:65" ht="27" customHeight="1" x14ac:dyDescent="0.2">
      <c r="A492" s="564"/>
      <c r="B492" s="507"/>
      <c r="C492" s="507"/>
      <c r="D492" s="507"/>
      <c r="E492" s="507"/>
      <c r="F492" s="507"/>
      <c r="G492" s="507"/>
      <c r="H492" s="506"/>
      <c r="I492" s="506"/>
      <c r="J492" s="506"/>
      <c r="K492" s="506"/>
      <c r="L492" s="506"/>
      <c r="M492" s="506"/>
      <c r="N492" s="506"/>
      <c r="O492" s="506"/>
      <c r="P492" s="557"/>
      <c r="Q492" s="506"/>
      <c r="R492" s="741"/>
      <c r="S492" s="506"/>
      <c r="T492" s="742"/>
      <c r="U492" s="506"/>
      <c r="V492" s="743"/>
      <c r="W492" s="506"/>
      <c r="X492" s="742"/>
      <c r="Y492" s="557"/>
      <c r="Z492" s="556"/>
      <c r="AA492" s="507"/>
      <c r="AB492" s="507"/>
      <c r="AC492" s="507"/>
      <c r="AD492" s="507"/>
      <c r="AE492" s="507"/>
      <c r="AF492" s="507"/>
      <c r="AG492" s="507"/>
      <c r="AH492" s="507"/>
      <c r="AI492" s="507"/>
      <c r="AJ492" s="507"/>
      <c r="AK492" s="507"/>
      <c r="AL492" s="507"/>
      <c r="AM492" s="507"/>
      <c r="AN492" s="507"/>
      <c r="AO492" s="507"/>
      <c r="AP492" s="507"/>
      <c r="AQ492" s="563"/>
      <c r="AR492" s="563"/>
      <c r="AS492" s="507"/>
      <c r="AT492" s="507"/>
      <c r="AU492" s="507"/>
      <c r="AV492" s="507"/>
      <c r="AW492" s="507"/>
      <c r="AX492" s="507"/>
      <c r="AY492" s="507"/>
      <c r="AZ492" s="507"/>
      <c r="BA492" s="507"/>
      <c r="BB492" s="507"/>
      <c r="BC492" s="507"/>
      <c r="BD492" s="507"/>
      <c r="BE492" s="507"/>
      <c r="BF492" s="507"/>
      <c r="BG492" s="507"/>
      <c r="BH492" s="507"/>
      <c r="BI492" s="507"/>
      <c r="BJ492" s="507"/>
      <c r="BK492" s="507"/>
      <c r="BL492" s="507"/>
      <c r="BM492" s="507"/>
    </row>
    <row r="493" spans="1:65" ht="27" customHeight="1" x14ac:dyDescent="0.2">
      <c r="A493" s="564"/>
      <c r="B493" s="507"/>
      <c r="C493" s="507"/>
      <c r="D493" s="507"/>
      <c r="E493" s="507"/>
      <c r="F493" s="507"/>
      <c r="G493" s="507"/>
      <c r="H493" s="506"/>
      <c r="I493" s="506"/>
      <c r="J493" s="506"/>
      <c r="K493" s="506"/>
      <c r="L493" s="506"/>
      <c r="M493" s="506"/>
      <c r="N493" s="506"/>
      <c r="O493" s="506"/>
      <c r="P493" s="557"/>
      <c r="Q493" s="506"/>
      <c r="R493" s="741"/>
      <c r="S493" s="506"/>
      <c r="T493" s="742"/>
      <c r="U493" s="506"/>
      <c r="V493" s="743"/>
      <c r="W493" s="506"/>
      <c r="X493" s="742"/>
      <c r="Y493" s="557"/>
      <c r="Z493" s="556"/>
      <c r="AA493" s="507"/>
      <c r="AB493" s="507"/>
      <c r="AC493" s="507"/>
      <c r="AD493" s="507"/>
      <c r="AE493" s="507"/>
      <c r="AF493" s="507"/>
      <c r="AG493" s="507"/>
      <c r="AH493" s="507"/>
      <c r="AI493" s="507"/>
      <c r="AJ493" s="507"/>
      <c r="AK493" s="507"/>
      <c r="AL493" s="507"/>
      <c r="AM493" s="507"/>
      <c r="AN493" s="507"/>
      <c r="AO493" s="507"/>
      <c r="AP493" s="507"/>
      <c r="AQ493" s="563"/>
      <c r="AR493" s="563"/>
      <c r="AS493" s="507"/>
      <c r="AT493" s="507"/>
      <c r="AU493" s="507"/>
      <c r="AV493" s="507"/>
      <c r="AW493" s="507"/>
      <c r="AX493" s="507"/>
      <c r="AY493" s="507"/>
      <c r="AZ493" s="507"/>
      <c r="BA493" s="507"/>
      <c r="BB493" s="507"/>
      <c r="BC493" s="507"/>
      <c r="BD493" s="507"/>
      <c r="BE493" s="507"/>
      <c r="BF493" s="507"/>
      <c r="BG493" s="507"/>
      <c r="BH493" s="507"/>
      <c r="BI493" s="507"/>
      <c r="BJ493" s="507"/>
      <c r="BK493" s="507"/>
      <c r="BL493" s="507"/>
      <c r="BM493" s="507"/>
    </row>
    <row r="494" spans="1:65" ht="27" customHeight="1" x14ac:dyDescent="0.2">
      <c r="A494" s="564"/>
      <c r="B494" s="507"/>
      <c r="C494" s="507"/>
      <c r="D494" s="507"/>
      <c r="E494" s="507"/>
      <c r="F494" s="507"/>
      <c r="G494" s="507"/>
      <c r="H494" s="506"/>
      <c r="I494" s="506"/>
      <c r="J494" s="506"/>
      <c r="K494" s="506"/>
      <c r="L494" s="506"/>
      <c r="M494" s="506"/>
      <c r="N494" s="506"/>
      <c r="O494" s="506"/>
      <c r="P494" s="557"/>
      <c r="Q494" s="506"/>
      <c r="R494" s="741"/>
      <c r="S494" s="506"/>
      <c r="T494" s="742"/>
      <c r="U494" s="506"/>
      <c r="V494" s="743"/>
      <c r="W494" s="506"/>
      <c r="X494" s="742"/>
      <c r="Y494" s="557"/>
      <c r="Z494" s="556"/>
      <c r="AA494" s="507"/>
      <c r="AB494" s="507"/>
      <c r="AC494" s="507"/>
      <c r="AD494" s="507"/>
      <c r="AE494" s="507"/>
      <c r="AF494" s="507"/>
      <c r="AG494" s="507"/>
      <c r="AH494" s="507"/>
      <c r="AI494" s="507"/>
      <c r="AJ494" s="507"/>
      <c r="AK494" s="507"/>
      <c r="AL494" s="507"/>
      <c r="AM494" s="507"/>
      <c r="AN494" s="507"/>
      <c r="AO494" s="507"/>
      <c r="AP494" s="507"/>
      <c r="AQ494" s="563"/>
      <c r="AR494" s="563"/>
      <c r="AS494" s="507"/>
      <c r="AT494" s="507"/>
      <c r="AU494" s="507"/>
      <c r="AV494" s="507"/>
      <c r="AW494" s="507"/>
      <c r="AX494" s="507"/>
      <c r="AY494" s="507"/>
      <c r="AZ494" s="507"/>
      <c r="BA494" s="507"/>
      <c r="BB494" s="507"/>
      <c r="BC494" s="507"/>
      <c r="BD494" s="507"/>
      <c r="BE494" s="507"/>
      <c r="BF494" s="507"/>
      <c r="BG494" s="507"/>
      <c r="BH494" s="507"/>
      <c r="BI494" s="507"/>
      <c r="BJ494" s="507"/>
      <c r="BK494" s="507"/>
      <c r="BL494" s="507"/>
      <c r="BM494" s="507"/>
    </row>
    <row r="495" spans="1:65" ht="27" customHeight="1" x14ac:dyDescent="0.2">
      <c r="A495" s="564"/>
      <c r="B495" s="507"/>
      <c r="C495" s="507"/>
      <c r="D495" s="507"/>
      <c r="E495" s="507"/>
      <c r="F495" s="507"/>
      <c r="G495" s="507"/>
      <c r="H495" s="506"/>
      <c r="I495" s="506"/>
      <c r="J495" s="506"/>
      <c r="K495" s="506"/>
      <c r="L495" s="506"/>
      <c r="M495" s="506"/>
      <c r="N495" s="506"/>
      <c r="O495" s="506"/>
      <c r="P495" s="557"/>
      <c r="Q495" s="506"/>
      <c r="R495" s="741"/>
      <c r="S495" s="506"/>
      <c r="T495" s="742"/>
      <c r="U495" s="506"/>
      <c r="V495" s="743"/>
      <c r="W495" s="506"/>
      <c r="X495" s="742"/>
      <c r="Y495" s="557"/>
      <c r="Z495" s="556"/>
      <c r="AA495" s="507"/>
      <c r="AB495" s="507"/>
      <c r="AC495" s="507"/>
      <c r="AD495" s="507"/>
      <c r="AE495" s="507"/>
      <c r="AF495" s="507"/>
      <c r="AG495" s="507"/>
      <c r="AH495" s="507"/>
      <c r="AI495" s="507"/>
      <c r="AJ495" s="507"/>
      <c r="AK495" s="507"/>
      <c r="AL495" s="507"/>
      <c r="AM495" s="507"/>
      <c r="AN495" s="507"/>
      <c r="AO495" s="507"/>
      <c r="AP495" s="507"/>
      <c r="AQ495" s="563"/>
      <c r="AR495" s="563"/>
      <c r="AS495" s="507"/>
      <c r="AT495" s="507"/>
      <c r="AU495" s="507"/>
      <c r="AV495" s="507"/>
      <c r="AW495" s="507"/>
      <c r="AX495" s="507"/>
      <c r="AY495" s="507"/>
      <c r="AZ495" s="507"/>
      <c r="BA495" s="507"/>
      <c r="BB495" s="507"/>
      <c r="BC495" s="507"/>
      <c r="BD495" s="507"/>
      <c r="BE495" s="507"/>
      <c r="BF495" s="507"/>
      <c r="BG495" s="507"/>
      <c r="BH495" s="507"/>
      <c r="BI495" s="507"/>
      <c r="BJ495" s="507"/>
      <c r="BK495" s="507"/>
      <c r="BL495" s="507"/>
      <c r="BM495" s="507"/>
    </row>
    <row r="496" spans="1:65" ht="27" customHeight="1" x14ac:dyDescent="0.2">
      <c r="A496" s="564"/>
      <c r="B496" s="507"/>
      <c r="C496" s="507"/>
      <c r="D496" s="507"/>
      <c r="E496" s="507"/>
      <c r="F496" s="507"/>
      <c r="G496" s="507"/>
      <c r="H496" s="506"/>
      <c r="I496" s="506"/>
      <c r="J496" s="506"/>
      <c r="K496" s="506"/>
      <c r="L496" s="506"/>
      <c r="M496" s="506"/>
      <c r="N496" s="506"/>
      <c r="O496" s="506"/>
      <c r="P496" s="557"/>
      <c r="Q496" s="506"/>
      <c r="R496" s="741"/>
      <c r="S496" s="506"/>
      <c r="T496" s="742"/>
      <c r="U496" s="506"/>
      <c r="V496" s="743"/>
      <c r="W496" s="506"/>
      <c r="X496" s="742"/>
      <c r="Y496" s="557"/>
      <c r="Z496" s="556"/>
      <c r="AA496" s="507"/>
      <c r="AB496" s="507"/>
      <c r="AC496" s="507"/>
      <c r="AD496" s="507"/>
      <c r="AE496" s="507"/>
      <c r="AF496" s="507"/>
      <c r="AG496" s="507"/>
      <c r="AH496" s="507"/>
      <c r="AI496" s="507"/>
      <c r="AJ496" s="507"/>
      <c r="AK496" s="507"/>
      <c r="AL496" s="507"/>
      <c r="AM496" s="507"/>
      <c r="AN496" s="507"/>
      <c r="AO496" s="507"/>
      <c r="AP496" s="507"/>
      <c r="AQ496" s="563"/>
      <c r="AR496" s="563"/>
      <c r="AS496" s="507"/>
      <c r="AT496" s="507"/>
      <c r="AU496" s="507"/>
      <c r="AV496" s="507"/>
      <c r="AW496" s="507"/>
      <c r="AX496" s="507"/>
      <c r="AY496" s="507"/>
      <c r="AZ496" s="507"/>
      <c r="BA496" s="507"/>
      <c r="BB496" s="507"/>
      <c r="BC496" s="507"/>
      <c r="BD496" s="507"/>
      <c r="BE496" s="507"/>
      <c r="BF496" s="507"/>
      <c r="BG496" s="507"/>
      <c r="BH496" s="507"/>
      <c r="BI496" s="507"/>
      <c r="BJ496" s="507"/>
      <c r="BK496" s="507"/>
      <c r="BL496" s="507"/>
      <c r="BM496" s="507"/>
    </row>
    <row r="497" spans="1:65" ht="27" customHeight="1" x14ac:dyDescent="0.2">
      <c r="A497" s="564"/>
      <c r="B497" s="507"/>
      <c r="C497" s="507"/>
      <c r="D497" s="507"/>
      <c r="E497" s="507"/>
      <c r="F497" s="507"/>
      <c r="G497" s="507"/>
      <c r="H497" s="506"/>
      <c r="I497" s="506"/>
      <c r="J497" s="506"/>
      <c r="K497" s="506"/>
      <c r="L497" s="506"/>
      <c r="M497" s="506"/>
      <c r="N497" s="506"/>
      <c r="O497" s="506"/>
      <c r="P497" s="557"/>
      <c r="Q497" s="506"/>
      <c r="R497" s="741"/>
      <c r="S497" s="506"/>
      <c r="T497" s="742"/>
      <c r="U497" s="506"/>
      <c r="V497" s="743"/>
      <c r="W497" s="506"/>
      <c r="X497" s="742"/>
      <c r="Y497" s="557"/>
      <c r="Z497" s="556"/>
      <c r="AA497" s="507"/>
      <c r="AB497" s="507"/>
      <c r="AC497" s="507"/>
      <c r="AD497" s="507"/>
      <c r="AE497" s="507"/>
      <c r="AF497" s="507"/>
      <c r="AG497" s="507"/>
      <c r="AH497" s="507"/>
      <c r="AI497" s="507"/>
      <c r="AJ497" s="507"/>
      <c r="AK497" s="507"/>
      <c r="AL497" s="507"/>
      <c r="AM497" s="507"/>
      <c r="AN497" s="507"/>
      <c r="AO497" s="507"/>
      <c r="AP497" s="507"/>
      <c r="AQ497" s="563"/>
      <c r="AR497" s="563"/>
      <c r="AS497" s="507"/>
      <c r="AT497" s="507"/>
      <c r="AU497" s="507"/>
      <c r="AV497" s="507"/>
      <c r="AW497" s="507"/>
      <c r="AX497" s="507"/>
      <c r="AY497" s="507"/>
      <c r="AZ497" s="507"/>
      <c r="BA497" s="507"/>
      <c r="BB497" s="507"/>
      <c r="BC497" s="507"/>
      <c r="BD497" s="507"/>
      <c r="BE497" s="507"/>
      <c r="BF497" s="507"/>
      <c r="BG497" s="507"/>
      <c r="BH497" s="507"/>
      <c r="BI497" s="507"/>
      <c r="BJ497" s="507"/>
      <c r="BK497" s="507"/>
      <c r="BL497" s="507"/>
      <c r="BM497" s="507"/>
    </row>
    <row r="498" spans="1:65" ht="27" customHeight="1" x14ac:dyDescent="0.2">
      <c r="A498" s="564"/>
      <c r="B498" s="507"/>
      <c r="C498" s="507"/>
      <c r="D498" s="507"/>
      <c r="E498" s="507"/>
      <c r="F498" s="507"/>
      <c r="G498" s="507"/>
      <c r="H498" s="506"/>
      <c r="I498" s="506"/>
      <c r="J498" s="506"/>
      <c r="K498" s="506"/>
      <c r="L498" s="506"/>
      <c r="M498" s="506"/>
      <c r="N498" s="506"/>
      <c r="O498" s="506"/>
      <c r="P498" s="557"/>
      <c r="Q498" s="506"/>
      <c r="R498" s="741"/>
      <c r="S498" s="506"/>
      <c r="T498" s="742"/>
      <c r="U498" s="506"/>
      <c r="V498" s="743"/>
      <c r="W498" s="506"/>
      <c r="X498" s="742"/>
      <c r="Y498" s="557"/>
      <c r="Z498" s="556"/>
      <c r="AA498" s="507"/>
      <c r="AB498" s="507"/>
      <c r="AC498" s="507"/>
      <c r="AD498" s="507"/>
      <c r="AE498" s="507"/>
      <c r="AF498" s="507"/>
      <c r="AG498" s="507"/>
      <c r="AH498" s="507"/>
      <c r="AI498" s="507"/>
      <c r="AJ498" s="507"/>
      <c r="AK498" s="507"/>
      <c r="AL498" s="507"/>
      <c r="AM498" s="507"/>
      <c r="AN498" s="507"/>
      <c r="AO498" s="507"/>
      <c r="AP498" s="507"/>
      <c r="AQ498" s="563"/>
      <c r="AR498" s="563"/>
      <c r="AS498" s="507"/>
      <c r="AT498" s="507"/>
      <c r="AU498" s="507"/>
      <c r="AV498" s="507"/>
      <c r="AW498" s="507"/>
      <c r="AX498" s="507"/>
      <c r="AY498" s="507"/>
      <c r="AZ498" s="507"/>
      <c r="BA498" s="507"/>
      <c r="BB498" s="507"/>
      <c r="BC498" s="507"/>
      <c r="BD498" s="507"/>
      <c r="BE498" s="507"/>
      <c r="BF498" s="507"/>
      <c r="BG498" s="507"/>
      <c r="BH498" s="507"/>
      <c r="BI498" s="507"/>
      <c r="BJ498" s="507"/>
      <c r="BK498" s="507"/>
      <c r="BL498" s="507"/>
      <c r="BM498" s="507"/>
    </row>
    <row r="499" spans="1:65" ht="27" customHeight="1" x14ac:dyDescent="0.2">
      <c r="A499" s="564"/>
      <c r="B499" s="507"/>
      <c r="C499" s="507"/>
      <c r="D499" s="507"/>
      <c r="E499" s="507"/>
      <c r="F499" s="507"/>
      <c r="G499" s="507"/>
      <c r="H499" s="506"/>
      <c r="I499" s="506"/>
      <c r="J499" s="506"/>
      <c r="K499" s="506"/>
      <c r="L499" s="506"/>
      <c r="M499" s="506"/>
      <c r="N499" s="506"/>
      <c r="O499" s="506"/>
      <c r="P499" s="557"/>
      <c r="Q499" s="506"/>
      <c r="R499" s="741"/>
      <c r="S499" s="506"/>
      <c r="T499" s="742"/>
      <c r="U499" s="506"/>
      <c r="V499" s="743"/>
      <c r="W499" s="506"/>
      <c r="X499" s="742"/>
      <c r="Y499" s="557"/>
      <c r="Z499" s="556"/>
      <c r="AA499" s="507"/>
      <c r="AB499" s="507"/>
      <c r="AC499" s="507"/>
      <c r="AD499" s="507"/>
      <c r="AE499" s="507"/>
      <c r="AF499" s="507"/>
      <c r="AG499" s="507"/>
      <c r="AH499" s="507"/>
      <c r="AI499" s="507"/>
      <c r="AJ499" s="507"/>
      <c r="AK499" s="507"/>
      <c r="AL499" s="507"/>
      <c r="AM499" s="507"/>
      <c r="AN499" s="507"/>
      <c r="AO499" s="507"/>
      <c r="AP499" s="507"/>
      <c r="AQ499" s="563"/>
      <c r="AR499" s="563"/>
      <c r="AS499" s="507"/>
      <c r="AT499" s="507"/>
      <c r="AU499" s="507"/>
      <c r="AV499" s="507"/>
      <c r="AW499" s="507"/>
      <c r="AX499" s="507"/>
      <c r="AY499" s="507"/>
      <c r="AZ499" s="507"/>
      <c r="BA499" s="507"/>
      <c r="BB499" s="507"/>
      <c r="BC499" s="507"/>
      <c r="BD499" s="507"/>
      <c r="BE499" s="507"/>
      <c r="BF499" s="507"/>
      <c r="BG499" s="507"/>
      <c r="BH499" s="507"/>
      <c r="BI499" s="507"/>
      <c r="BJ499" s="507"/>
      <c r="BK499" s="507"/>
      <c r="BL499" s="507"/>
      <c r="BM499" s="507"/>
    </row>
    <row r="500" spans="1:65" ht="27" customHeight="1" x14ac:dyDescent="0.2">
      <c r="A500" s="564"/>
      <c r="B500" s="507"/>
      <c r="C500" s="507"/>
      <c r="D500" s="507"/>
      <c r="E500" s="507"/>
      <c r="F500" s="507"/>
      <c r="G500" s="507"/>
      <c r="H500" s="506"/>
      <c r="I500" s="506"/>
      <c r="J500" s="506"/>
      <c r="K500" s="506"/>
      <c r="L500" s="506"/>
      <c r="M500" s="506"/>
      <c r="N500" s="506"/>
      <c r="O500" s="506"/>
      <c r="P500" s="557"/>
      <c r="Q500" s="506"/>
      <c r="R500" s="741"/>
      <c r="S500" s="506"/>
      <c r="T500" s="742"/>
      <c r="U500" s="506"/>
      <c r="V500" s="743"/>
      <c r="W500" s="506"/>
      <c r="X500" s="742"/>
      <c r="Y500" s="557"/>
      <c r="Z500" s="556"/>
      <c r="AA500" s="507"/>
      <c r="AB500" s="507"/>
      <c r="AC500" s="507"/>
      <c r="AD500" s="507"/>
      <c r="AE500" s="507"/>
      <c r="AF500" s="507"/>
      <c r="AG500" s="507"/>
      <c r="AH500" s="507"/>
      <c r="AI500" s="507"/>
      <c r="AJ500" s="507"/>
      <c r="AK500" s="507"/>
      <c r="AL500" s="507"/>
      <c r="AM500" s="507"/>
      <c r="AN500" s="507"/>
      <c r="AO500" s="507"/>
      <c r="AP500" s="507"/>
      <c r="AQ500" s="563"/>
      <c r="AR500" s="563"/>
      <c r="AS500" s="507"/>
      <c r="AT500" s="507"/>
      <c r="AU500" s="507"/>
      <c r="AV500" s="507"/>
      <c r="AW500" s="507"/>
      <c r="AX500" s="507"/>
      <c r="AY500" s="507"/>
      <c r="AZ500" s="507"/>
      <c r="BA500" s="507"/>
      <c r="BB500" s="507"/>
      <c r="BC500" s="507"/>
      <c r="BD500" s="507"/>
      <c r="BE500" s="507"/>
      <c r="BF500" s="507"/>
      <c r="BG500" s="507"/>
      <c r="BH500" s="507"/>
      <c r="BI500" s="507"/>
      <c r="BJ500" s="507"/>
      <c r="BK500" s="507"/>
      <c r="BL500" s="507"/>
      <c r="BM500" s="507"/>
    </row>
    <row r="501" spans="1:65" ht="27" customHeight="1" x14ac:dyDescent="0.2">
      <c r="A501" s="564"/>
      <c r="B501" s="507"/>
      <c r="C501" s="507"/>
      <c r="D501" s="507"/>
      <c r="E501" s="507"/>
      <c r="F501" s="507"/>
      <c r="G501" s="507"/>
      <c r="H501" s="506"/>
      <c r="I501" s="506"/>
      <c r="J501" s="506"/>
      <c r="K501" s="506"/>
      <c r="L501" s="506"/>
      <c r="M501" s="506"/>
      <c r="N501" s="506"/>
      <c r="O501" s="506"/>
      <c r="P501" s="557"/>
      <c r="Q501" s="506"/>
      <c r="R501" s="741"/>
      <c r="S501" s="506"/>
      <c r="T501" s="742"/>
      <c r="U501" s="506"/>
      <c r="V501" s="743"/>
      <c r="W501" s="506"/>
      <c r="X501" s="742"/>
      <c r="Y501" s="557"/>
      <c r="Z501" s="556"/>
      <c r="AA501" s="507"/>
      <c r="AB501" s="507"/>
      <c r="AC501" s="507"/>
      <c r="AD501" s="507"/>
      <c r="AE501" s="507"/>
      <c r="AF501" s="507"/>
      <c r="AG501" s="507"/>
      <c r="AH501" s="507"/>
      <c r="AI501" s="507"/>
      <c r="AJ501" s="507"/>
      <c r="AK501" s="507"/>
      <c r="AL501" s="507"/>
      <c r="AM501" s="507"/>
      <c r="AN501" s="507"/>
      <c r="AO501" s="507"/>
      <c r="AP501" s="507"/>
      <c r="AQ501" s="563"/>
      <c r="AR501" s="563"/>
      <c r="AS501" s="507"/>
      <c r="AT501" s="507"/>
      <c r="AU501" s="507"/>
      <c r="AV501" s="507"/>
      <c r="AW501" s="507"/>
      <c r="AX501" s="507"/>
      <c r="AY501" s="507"/>
      <c r="AZ501" s="507"/>
      <c r="BA501" s="507"/>
      <c r="BB501" s="507"/>
      <c r="BC501" s="507"/>
      <c r="BD501" s="507"/>
      <c r="BE501" s="507"/>
      <c r="BF501" s="507"/>
      <c r="BG501" s="507"/>
      <c r="BH501" s="507"/>
      <c r="BI501" s="507"/>
      <c r="BJ501" s="507"/>
      <c r="BK501" s="507"/>
      <c r="BL501" s="507"/>
      <c r="BM501" s="507"/>
    </row>
    <row r="502" spans="1:65" ht="27" customHeight="1" x14ac:dyDescent="0.2">
      <c r="A502" s="564"/>
      <c r="B502" s="507"/>
      <c r="C502" s="507"/>
      <c r="D502" s="507"/>
      <c r="E502" s="507"/>
      <c r="F502" s="507"/>
      <c r="G502" s="507"/>
      <c r="H502" s="506"/>
      <c r="I502" s="506"/>
      <c r="J502" s="506"/>
      <c r="K502" s="506"/>
      <c r="L502" s="506"/>
      <c r="M502" s="506"/>
      <c r="N502" s="506"/>
      <c r="O502" s="506"/>
      <c r="P502" s="557"/>
      <c r="Q502" s="506"/>
      <c r="R502" s="741"/>
      <c r="S502" s="506"/>
      <c r="T502" s="742"/>
      <c r="U502" s="506"/>
      <c r="V502" s="743"/>
      <c r="W502" s="506"/>
      <c r="X502" s="742"/>
      <c r="Y502" s="557"/>
      <c r="Z502" s="556"/>
      <c r="AA502" s="507"/>
      <c r="AB502" s="507"/>
      <c r="AC502" s="507"/>
      <c r="AD502" s="507"/>
      <c r="AE502" s="507"/>
      <c r="AF502" s="507"/>
      <c r="AG502" s="507"/>
      <c r="AH502" s="507"/>
      <c r="AI502" s="507"/>
      <c r="AJ502" s="507"/>
      <c r="AK502" s="507"/>
      <c r="AL502" s="507"/>
      <c r="AM502" s="507"/>
      <c r="AN502" s="507"/>
      <c r="AO502" s="507"/>
      <c r="AP502" s="507"/>
      <c r="AQ502" s="563"/>
      <c r="AR502" s="563"/>
      <c r="AS502" s="507"/>
      <c r="AT502" s="507"/>
      <c r="AU502" s="507"/>
      <c r="AV502" s="507"/>
      <c r="AW502" s="507"/>
      <c r="AX502" s="507"/>
      <c r="AY502" s="507"/>
      <c r="AZ502" s="507"/>
      <c r="BA502" s="507"/>
      <c r="BB502" s="507"/>
      <c r="BC502" s="507"/>
      <c r="BD502" s="507"/>
      <c r="BE502" s="507"/>
      <c r="BF502" s="507"/>
      <c r="BG502" s="507"/>
      <c r="BH502" s="507"/>
      <c r="BI502" s="507"/>
      <c r="BJ502" s="507"/>
      <c r="BK502" s="507"/>
      <c r="BL502" s="507"/>
      <c r="BM502" s="507"/>
    </row>
    <row r="503" spans="1:65" ht="27" customHeight="1" x14ac:dyDescent="0.2">
      <c r="A503" s="564"/>
      <c r="B503" s="507"/>
      <c r="C503" s="507"/>
      <c r="D503" s="507"/>
      <c r="E503" s="507"/>
      <c r="F503" s="507"/>
      <c r="G503" s="507"/>
      <c r="H503" s="506"/>
      <c r="I503" s="506"/>
      <c r="J503" s="506"/>
      <c r="K503" s="506"/>
      <c r="L503" s="506"/>
      <c r="M503" s="506"/>
      <c r="N503" s="506"/>
      <c r="O503" s="506"/>
      <c r="P503" s="557"/>
      <c r="Q503" s="506"/>
      <c r="R503" s="741"/>
      <c r="S503" s="506"/>
      <c r="T503" s="742"/>
      <c r="U503" s="506"/>
      <c r="V503" s="743"/>
      <c r="W503" s="506"/>
      <c r="X503" s="742"/>
      <c r="Y503" s="557"/>
      <c r="Z503" s="556"/>
      <c r="AA503" s="507"/>
      <c r="AB503" s="507"/>
      <c r="AC503" s="507"/>
      <c r="AD503" s="507"/>
      <c r="AE503" s="507"/>
      <c r="AF503" s="507"/>
      <c r="AG503" s="507"/>
      <c r="AH503" s="507"/>
      <c r="AI503" s="507"/>
      <c r="AJ503" s="507"/>
      <c r="AK503" s="507"/>
      <c r="AL503" s="507"/>
      <c r="AM503" s="507"/>
      <c r="AN503" s="507"/>
      <c r="AO503" s="507"/>
      <c r="AP503" s="507"/>
      <c r="AQ503" s="563"/>
      <c r="AR503" s="563"/>
      <c r="AS503" s="507"/>
      <c r="AT503" s="507"/>
      <c r="AU503" s="507"/>
      <c r="AV503" s="507"/>
      <c r="AW503" s="507"/>
      <c r="AX503" s="507"/>
      <c r="AY503" s="507"/>
      <c r="AZ503" s="507"/>
      <c r="BA503" s="507"/>
      <c r="BB503" s="507"/>
      <c r="BC503" s="507"/>
      <c r="BD503" s="507"/>
      <c r="BE503" s="507"/>
      <c r="BF503" s="507"/>
      <c r="BG503" s="507"/>
      <c r="BH503" s="507"/>
      <c r="BI503" s="507"/>
      <c r="BJ503" s="507"/>
      <c r="BK503" s="507"/>
      <c r="BL503" s="507"/>
      <c r="BM503" s="507"/>
    </row>
    <row r="504" spans="1:65" ht="27" customHeight="1" x14ac:dyDescent="0.2">
      <c r="A504" s="564"/>
      <c r="B504" s="507"/>
      <c r="C504" s="507"/>
      <c r="D504" s="507"/>
      <c r="E504" s="507"/>
      <c r="F504" s="507"/>
      <c r="G504" s="507"/>
      <c r="H504" s="506"/>
      <c r="I504" s="506"/>
      <c r="J504" s="506"/>
      <c r="K504" s="506"/>
      <c r="L504" s="506"/>
      <c r="M504" s="506"/>
      <c r="N504" s="506"/>
      <c r="O504" s="506"/>
      <c r="P504" s="557"/>
      <c r="Q504" s="506"/>
      <c r="R504" s="741"/>
      <c r="S504" s="506"/>
      <c r="T504" s="742"/>
      <c r="U504" s="506"/>
      <c r="V504" s="743"/>
      <c r="W504" s="506"/>
      <c r="X504" s="742"/>
      <c r="Y504" s="557"/>
      <c r="Z504" s="556"/>
      <c r="AA504" s="507"/>
      <c r="AB504" s="507"/>
      <c r="AC504" s="507"/>
      <c r="AD504" s="507"/>
      <c r="AE504" s="507"/>
      <c r="AF504" s="507"/>
      <c r="AG504" s="507"/>
      <c r="AH504" s="507"/>
      <c r="AI504" s="507"/>
      <c r="AJ504" s="507"/>
      <c r="AK504" s="507"/>
      <c r="AL504" s="507"/>
      <c r="AM504" s="507"/>
      <c r="AN504" s="507"/>
      <c r="AO504" s="507"/>
      <c r="AP504" s="507"/>
      <c r="AQ504" s="563"/>
      <c r="AR504" s="563"/>
      <c r="AS504" s="507"/>
      <c r="AT504" s="507"/>
      <c r="AU504" s="507"/>
      <c r="AV504" s="507"/>
      <c r="AW504" s="507"/>
      <c r="AX504" s="507"/>
      <c r="AY504" s="507"/>
      <c r="AZ504" s="507"/>
      <c r="BA504" s="507"/>
      <c r="BB504" s="507"/>
      <c r="BC504" s="507"/>
      <c r="BD504" s="507"/>
      <c r="BE504" s="507"/>
      <c r="BF504" s="507"/>
      <c r="BG504" s="507"/>
      <c r="BH504" s="507"/>
      <c r="BI504" s="507"/>
      <c r="BJ504" s="507"/>
      <c r="BK504" s="507"/>
      <c r="BL504" s="507"/>
      <c r="BM504" s="507"/>
    </row>
    <row r="505" spans="1:65" ht="27" customHeight="1" x14ac:dyDescent="0.2">
      <c r="A505" s="564"/>
      <c r="B505" s="507"/>
      <c r="C505" s="507"/>
      <c r="D505" s="507"/>
      <c r="E505" s="507"/>
      <c r="F505" s="507"/>
      <c r="G505" s="507"/>
      <c r="H505" s="506"/>
      <c r="I505" s="506"/>
      <c r="J505" s="506"/>
      <c r="K505" s="506"/>
      <c r="L505" s="506"/>
      <c r="M505" s="506"/>
      <c r="N505" s="506"/>
      <c r="O505" s="506"/>
      <c r="P505" s="557"/>
      <c r="Q505" s="506"/>
      <c r="R505" s="741"/>
      <c r="S505" s="506"/>
      <c r="T505" s="742"/>
      <c r="U505" s="506"/>
      <c r="V505" s="743"/>
      <c r="W505" s="506"/>
      <c r="X505" s="742"/>
      <c r="Y505" s="557"/>
      <c r="Z505" s="556"/>
      <c r="AA505" s="507"/>
      <c r="AB505" s="507"/>
      <c r="AC505" s="507"/>
      <c r="AD505" s="507"/>
      <c r="AE505" s="507"/>
      <c r="AF505" s="507"/>
      <c r="AG505" s="507"/>
      <c r="AH505" s="507"/>
      <c r="AI505" s="507"/>
      <c r="AJ505" s="507"/>
      <c r="AK505" s="507"/>
      <c r="AL505" s="507"/>
      <c r="AM505" s="507"/>
      <c r="AN505" s="507"/>
      <c r="AO505" s="507"/>
      <c r="AP505" s="507"/>
      <c r="AQ505" s="563"/>
      <c r="AR505" s="563"/>
      <c r="AS505" s="507"/>
      <c r="AT505" s="507"/>
      <c r="AU505" s="507"/>
      <c r="AV505" s="507"/>
      <c r="AW505" s="507"/>
      <c r="AX505" s="507"/>
      <c r="AY505" s="507"/>
      <c r="AZ505" s="507"/>
      <c r="BA505" s="507"/>
      <c r="BB505" s="507"/>
      <c r="BC505" s="507"/>
      <c r="BD505" s="507"/>
      <c r="BE505" s="507"/>
      <c r="BF505" s="507"/>
      <c r="BG505" s="507"/>
      <c r="BH505" s="507"/>
      <c r="BI505" s="507"/>
      <c r="BJ505" s="507"/>
      <c r="BK505" s="507"/>
      <c r="BL505" s="507"/>
      <c r="BM505" s="507"/>
    </row>
    <row r="506" spans="1:65" ht="27" customHeight="1" x14ac:dyDescent="0.2">
      <c r="A506" s="564"/>
      <c r="B506" s="507"/>
      <c r="C506" s="507"/>
      <c r="D506" s="507"/>
      <c r="E506" s="507"/>
      <c r="F506" s="507"/>
      <c r="G506" s="507"/>
      <c r="H506" s="506"/>
      <c r="I506" s="506"/>
      <c r="J506" s="506"/>
      <c r="K506" s="506"/>
      <c r="L506" s="506"/>
      <c r="M506" s="506"/>
      <c r="N506" s="506"/>
      <c r="O506" s="506"/>
      <c r="P506" s="557"/>
      <c r="Q506" s="506"/>
      <c r="R506" s="741"/>
      <c r="S506" s="506"/>
      <c r="T506" s="742"/>
      <c r="U506" s="506"/>
      <c r="V506" s="743"/>
      <c r="W506" s="506"/>
      <c r="X506" s="742"/>
      <c r="Y506" s="557"/>
      <c r="Z506" s="556"/>
      <c r="AA506" s="507"/>
      <c r="AB506" s="507"/>
      <c r="AC506" s="507"/>
      <c r="AD506" s="507"/>
      <c r="AE506" s="507"/>
      <c r="AF506" s="507"/>
      <c r="AG506" s="507"/>
      <c r="AH506" s="507"/>
      <c r="AI506" s="507"/>
      <c r="AJ506" s="507"/>
      <c r="AK506" s="507"/>
      <c r="AL506" s="507"/>
      <c r="AM506" s="507"/>
      <c r="AN506" s="507"/>
      <c r="AO506" s="507"/>
      <c r="AP506" s="507"/>
      <c r="AQ506" s="563"/>
      <c r="AR506" s="563"/>
      <c r="AS506" s="507"/>
      <c r="AT506" s="507"/>
      <c r="AU506" s="507"/>
      <c r="AV506" s="507"/>
      <c r="AW506" s="507"/>
      <c r="AX506" s="507"/>
      <c r="AY506" s="507"/>
      <c r="AZ506" s="507"/>
      <c r="BA506" s="507"/>
      <c r="BB506" s="507"/>
      <c r="BC506" s="507"/>
      <c r="BD506" s="507"/>
      <c r="BE506" s="507"/>
      <c r="BF506" s="507"/>
      <c r="BG506" s="507"/>
      <c r="BH506" s="507"/>
      <c r="BI506" s="507"/>
      <c r="BJ506" s="507"/>
      <c r="BK506" s="507"/>
      <c r="BL506" s="507"/>
      <c r="BM506" s="507"/>
    </row>
    <row r="507" spans="1:65" ht="27" customHeight="1" x14ac:dyDescent="0.2">
      <c r="A507" s="564"/>
      <c r="B507" s="507"/>
      <c r="C507" s="507"/>
      <c r="D507" s="507"/>
      <c r="E507" s="507"/>
      <c r="F507" s="507"/>
      <c r="G507" s="507"/>
      <c r="H507" s="506"/>
      <c r="I507" s="506"/>
      <c r="J507" s="506"/>
      <c r="K507" s="506"/>
      <c r="L507" s="506"/>
      <c r="M507" s="506"/>
      <c r="N507" s="506"/>
      <c r="O507" s="506"/>
      <c r="P507" s="557"/>
      <c r="Q507" s="506"/>
      <c r="R507" s="741"/>
      <c r="S507" s="506"/>
      <c r="T507" s="742"/>
      <c r="U507" s="506"/>
      <c r="V507" s="743"/>
      <c r="W507" s="506"/>
      <c r="X507" s="742"/>
      <c r="Y507" s="557"/>
      <c r="Z507" s="556"/>
      <c r="AA507" s="507"/>
      <c r="AB507" s="507"/>
      <c r="AC507" s="507"/>
      <c r="AD507" s="507"/>
      <c r="AE507" s="507"/>
      <c r="AF507" s="507"/>
      <c r="AG507" s="507"/>
      <c r="AH507" s="507"/>
      <c r="AI507" s="507"/>
      <c r="AJ507" s="507"/>
      <c r="AK507" s="507"/>
      <c r="AL507" s="507"/>
      <c r="AM507" s="507"/>
      <c r="AN507" s="507"/>
      <c r="AO507" s="507"/>
      <c r="AP507" s="507"/>
      <c r="AQ507" s="563"/>
      <c r="AR507" s="563"/>
      <c r="AS507" s="507"/>
      <c r="AT507" s="507"/>
      <c r="AU507" s="507"/>
      <c r="AV507" s="507"/>
      <c r="AW507" s="507"/>
      <c r="AX507" s="507"/>
      <c r="AY507" s="507"/>
      <c r="AZ507" s="507"/>
      <c r="BA507" s="507"/>
      <c r="BB507" s="507"/>
      <c r="BC507" s="507"/>
      <c r="BD507" s="507"/>
      <c r="BE507" s="507"/>
      <c r="BF507" s="507"/>
      <c r="BG507" s="507"/>
      <c r="BH507" s="507"/>
      <c r="BI507" s="507"/>
      <c r="BJ507" s="507"/>
      <c r="BK507" s="507"/>
      <c r="BL507" s="507"/>
      <c r="BM507" s="507"/>
    </row>
    <row r="508" spans="1:65" ht="27" customHeight="1" x14ac:dyDescent="0.2">
      <c r="A508" s="564"/>
      <c r="B508" s="507"/>
      <c r="C508" s="507"/>
      <c r="D508" s="507"/>
      <c r="E508" s="507"/>
      <c r="F508" s="507"/>
      <c r="G508" s="507"/>
      <c r="H508" s="506"/>
      <c r="I508" s="506"/>
      <c r="J508" s="506"/>
      <c r="K508" s="506"/>
      <c r="L508" s="506"/>
      <c r="M508" s="506"/>
      <c r="N508" s="506"/>
      <c r="O508" s="506"/>
      <c r="P508" s="557"/>
      <c r="Q508" s="506"/>
      <c r="R508" s="741"/>
      <c r="S508" s="506"/>
      <c r="T508" s="742"/>
      <c r="U508" s="506"/>
      <c r="V508" s="743"/>
      <c r="W508" s="506"/>
      <c r="X508" s="742"/>
      <c r="Y508" s="557"/>
      <c r="Z508" s="556"/>
      <c r="AA508" s="507"/>
      <c r="AB508" s="507"/>
      <c r="AC508" s="507"/>
      <c r="AD508" s="507"/>
      <c r="AE508" s="507"/>
      <c r="AF508" s="507"/>
      <c r="AG508" s="507"/>
      <c r="AH508" s="507"/>
      <c r="AI508" s="507"/>
      <c r="AJ508" s="507"/>
      <c r="AK508" s="507"/>
      <c r="AL508" s="507"/>
      <c r="AM508" s="507"/>
      <c r="AN508" s="507"/>
      <c r="AO508" s="507"/>
      <c r="AP508" s="507"/>
      <c r="AQ508" s="563"/>
      <c r="AR508" s="563"/>
      <c r="AS508" s="507"/>
      <c r="AT508" s="507"/>
      <c r="AU508" s="507"/>
      <c r="AV508" s="507"/>
      <c r="AW508" s="507"/>
      <c r="AX508" s="507"/>
      <c r="AY508" s="507"/>
      <c r="AZ508" s="507"/>
      <c r="BA508" s="507"/>
      <c r="BB508" s="507"/>
      <c r="BC508" s="507"/>
      <c r="BD508" s="507"/>
      <c r="BE508" s="507"/>
      <c r="BF508" s="507"/>
      <c r="BG508" s="507"/>
      <c r="BH508" s="507"/>
      <c r="BI508" s="507"/>
      <c r="BJ508" s="507"/>
      <c r="BK508" s="507"/>
      <c r="BL508" s="507"/>
      <c r="BM508" s="507"/>
    </row>
    <row r="509" spans="1:65" ht="27" customHeight="1" x14ac:dyDescent="0.2">
      <c r="A509" s="564"/>
      <c r="B509" s="507"/>
      <c r="C509" s="507"/>
      <c r="D509" s="507"/>
      <c r="E509" s="507"/>
      <c r="F509" s="507"/>
      <c r="G509" s="507"/>
      <c r="H509" s="506"/>
      <c r="I509" s="506"/>
      <c r="J509" s="506"/>
      <c r="K509" s="506"/>
      <c r="L509" s="506"/>
      <c r="M509" s="506"/>
      <c r="N509" s="506"/>
      <c r="O509" s="506"/>
      <c r="P509" s="557"/>
      <c r="Q509" s="506"/>
      <c r="R509" s="741"/>
      <c r="S509" s="506"/>
      <c r="T509" s="742"/>
      <c r="U509" s="506"/>
      <c r="V509" s="743"/>
      <c r="W509" s="506"/>
      <c r="X509" s="742"/>
      <c r="Y509" s="557"/>
      <c r="Z509" s="556"/>
      <c r="AA509" s="507"/>
      <c r="AB509" s="507"/>
      <c r="AC509" s="507"/>
      <c r="AD509" s="507"/>
      <c r="AE509" s="507"/>
      <c r="AF509" s="507"/>
      <c r="AG509" s="507"/>
      <c r="AH509" s="507"/>
      <c r="AI509" s="507"/>
      <c r="AJ509" s="507"/>
      <c r="AK509" s="507"/>
      <c r="AL509" s="507"/>
      <c r="AM509" s="507"/>
      <c r="AN509" s="507"/>
      <c r="AO509" s="507"/>
      <c r="AP509" s="507"/>
      <c r="AQ509" s="563"/>
      <c r="AR509" s="563"/>
      <c r="AS509" s="507"/>
      <c r="AT509" s="507"/>
      <c r="AU509" s="507"/>
      <c r="AV509" s="507"/>
      <c r="AW509" s="507"/>
      <c r="AX509" s="507"/>
      <c r="AY509" s="507"/>
      <c r="AZ509" s="507"/>
      <c r="BA509" s="507"/>
      <c r="BB509" s="507"/>
      <c r="BC509" s="507"/>
      <c r="BD509" s="507"/>
      <c r="BE509" s="507"/>
      <c r="BF509" s="507"/>
      <c r="BG509" s="507"/>
      <c r="BH509" s="507"/>
      <c r="BI509" s="507"/>
      <c r="BJ509" s="507"/>
      <c r="BK509" s="507"/>
      <c r="BL509" s="507"/>
      <c r="BM509" s="507"/>
    </row>
    <row r="510" spans="1:65" ht="27" customHeight="1" x14ac:dyDescent="0.2">
      <c r="A510" s="564"/>
      <c r="B510" s="507"/>
      <c r="C510" s="507"/>
      <c r="D510" s="507"/>
      <c r="E510" s="507"/>
      <c r="F510" s="507"/>
      <c r="G510" s="507"/>
      <c r="H510" s="506"/>
      <c r="I510" s="506"/>
      <c r="J510" s="506"/>
      <c r="K510" s="506"/>
      <c r="L510" s="506"/>
      <c r="M510" s="506"/>
      <c r="N510" s="506"/>
      <c r="O510" s="506"/>
      <c r="P510" s="557"/>
      <c r="Q510" s="506"/>
      <c r="R510" s="741"/>
      <c r="S510" s="506"/>
      <c r="T510" s="742"/>
      <c r="U510" s="506"/>
      <c r="V510" s="743"/>
      <c r="W510" s="506"/>
      <c r="X510" s="742"/>
      <c r="Y510" s="557"/>
      <c r="Z510" s="556"/>
      <c r="AA510" s="507"/>
      <c r="AB510" s="507"/>
      <c r="AC510" s="507"/>
      <c r="AD510" s="507"/>
      <c r="AE510" s="507"/>
      <c r="AF510" s="507"/>
      <c r="AG510" s="507"/>
      <c r="AH510" s="507"/>
      <c r="AI510" s="507"/>
      <c r="AJ510" s="507"/>
      <c r="AK510" s="507"/>
      <c r="AL510" s="507"/>
      <c r="AM510" s="507"/>
      <c r="AN510" s="507"/>
      <c r="AO510" s="507"/>
      <c r="AP510" s="507"/>
      <c r="AQ510" s="563"/>
      <c r="AR510" s="563"/>
      <c r="AS510" s="507"/>
      <c r="AT510" s="507"/>
      <c r="AU510" s="507"/>
      <c r="AV510" s="507"/>
      <c r="AW510" s="507"/>
      <c r="AX510" s="507"/>
      <c r="AY510" s="507"/>
      <c r="AZ510" s="507"/>
      <c r="BA510" s="507"/>
      <c r="BB510" s="507"/>
      <c r="BC510" s="507"/>
      <c r="BD510" s="507"/>
      <c r="BE510" s="507"/>
      <c r="BF510" s="507"/>
      <c r="BG510" s="507"/>
      <c r="BH510" s="507"/>
      <c r="BI510" s="507"/>
      <c r="BJ510" s="507"/>
      <c r="BK510" s="507"/>
      <c r="BL510" s="507"/>
      <c r="BM510" s="507"/>
    </row>
    <row r="511" spans="1:65" ht="27" customHeight="1" x14ac:dyDescent="0.2">
      <c r="A511" s="564"/>
      <c r="B511" s="507"/>
      <c r="C511" s="507"/>
      <c r="D511" s="507"/>
      <c r="E511" s="507"/>
      <c r="F511" s="507"/>
      <c r="G511" s="507"/>
      <c r="H511" s="506"/>
      <c r="I511" s="506"/>
      <c r="J511" s="506"/>
      <c r="K511" s="506"/>
      <c r="L511" s="506"/>
      <c r="M511" s="506"/>
      <c r="N511" s="506"/>
      <c r="O511" s="506"/>
      <c r="P511" s="557"/>
      <c r="Q511" s="506"/>
      <c r="R511" s="741"/>
      <c r="S511" s="506"/>
      <c r="T511" s="742"/>
      <c r="U511" s="506"/>
      <c r="V511" s="743"/>
      <c r="W511" s="506"/>
      <c r="X511" s="742"/>
      <c r="Y511" s="557"/>
      <c r="Z511" s="556"/>
      <c r="AA511" s="507"/>
      <c r="AB511" s="507"/>
      <c r="AC511" s="507"/>
      <c r="AD511" s="507"/>
      <c r="AE511" s="507"/>
      <c r="AF511" s="507"/>
      <c r="AG511" s="507"/>
      <c r="AH511" s="507"/>
      <c r="AI511" s="507"/>
      <c r="AJ511" s="507"/>
      <c r="AK511" s="507"/>
      <c r="AL511" s="507"/>
      <c r="AM511" s="507"/>
      <c r="AN511" s="507"/>
      <c r="AO511" s="507"/>
      <c r="AP511" s="507"/>
      <c r="AQ511" s="563"/>
      <c r="AR511" s="563"/>
      <c r="AS511" s="507"/>
      <c r="AT511" s="507"/>
      <c r="AU511" s="507"/>
      <c r="AV511" s="507"/>
      <c r="AW511" s="507"/>
      <c r="AX511" s="507"/>
      <c r="AY511" s="507"/>
      <c r="AZ511" s="507"/>
      <c r="BA511" s="507"/>
      <c r="BB511" s="507"/>
      <c r="BC511" s="507"/>
      <c r="BD511" s="507"/>
      <c r="BE511" s="507"/>
      <c r="BF511" s="507"/>
      <c r="BG511" s="507"/>
      <c r="BH511" s="507"/>
      <c r="BI511" s="507"/>
      <c r="BJ511" s="507"/>
      <c r="BK511" s="507"/>
      <c r="BL511" s="507"/>
      <c r="BM511" s="507"/>
    </row>
    <row r="512" spans="1:65" ht="27" customHeight="1" x14ac:dyDescent="0.2">
      <c r="A512" s="564"/>
      <c r="B512" s="507"/>
      <c r="C512" s="507"/>
      <c r="D512" s="507"/>
      <c r="E512" s="507"/>
      <c r="F512" s="507"/>
      <c r="G512" s="507"/>
      <c r="H512" s="506"/>
      <c r="I512" s="506"/>
      <c r="J512" s="506"/>
      <c r="K512" s="506"/>
      <c r="L512" s="506"/>
      <c r="M512" s="506"/>
      <c r="N512" s="506"/>
      <c r="O512" s="506"/>
      <c r="P512" s="557"/>
      <c r="Q512" s="506"/>
      <c r="R512" s="741"/>
      <c r="S512" s="506"/>
      <c r="T512" s="742"/>
      <c r="U512" s="506"/>
      <c r="V512" s="743"/>
      <c r="W512" s="506"/>
      <c r="X512" s="742"/>
      <c r="Y512" s="557"/>
      <c r="Z512" s="556"/>
      <c r="AA512" s="507"/>
      <c r="AB512" s="507"/>
      <c r="AC512" s="507"/>
      <c r="AD512" s="507"/>
      <c r="AE512" s="507"/>
      <c r="AF512" s="507"/>
      <c r="AG512" s="507"/>
      <c r="AH512" s="507"/>
      <c r="AI512" s="507"/>
      <c r="AJ512" s="507"/>
      <c r="AK512" s="507"/>
      <c r="AL512" s="507"/>
      <c r="AM512" s="507"/>
      <c r="AN512" s="507"/>
      <c r="AO512" s="507"/>
      <c r="AP512" s="507"/>
      <c r="AQ512" s="563"/>
      <c r="AR512" s="563"/>
      <c r="AS512" s="507"/>
      <c r="AT512" s="507"/>
      <c r="AU512" s="507"/>
      <c r="AV512" s="507"/>
      <c r="AW512" s="507"/>
      <c r="AX512" s="507"/>
      <c r="AY512" s="507"/>
      <c r="AZ512" s="507"/>
      <c r="BA512" s="507"/>
      <c r="BB512" s="507"/>
      <c r="BC512" s="507"/>
      <c r="BD512" s="507"/>
      <c r="BE512" s="507"/>
      <c r="BF512" s="507"/>
      <c r="BG512" s="507"/>
      <c r="BH512" s="507"/>
      <c r="BI512" s="507"/>
      <c r="BJ512" s="507"/>
      <c r="BK512" s="507"/>
      <c r="BL512" s="507"/>
      <c r="BM512" s="507"/>
    </row>
    <row r="513" spans="1:65" ht="27" customHeight="1" x14ac:dyDescent="0.2">
      <c r="A513" s="564"/>
      <c r="B513" s="507"/>
      <c r="C513" s="507"/>
      <c r="D513" s="507"/>
      <c r="E513" s="507"/>
      <c r="F513" s="507"/>
      <c r="G513" s="507"/>
      <c r="H513" s="506"/>
      <c r="I513" s="506"/>
      <c r="J513" s="506"/>
      <c r="K513" s="506"/>
      <c r="L513" s="506"/>
      <c r="M513" s="506"/>
      <c r="N513" s="506"/>
      <c r="O513" s="506"/>
      <c r="P513" s="557"/>
      <c r="Q513" s="506"/>
      <c r="R513" s="741"/>
      <c r="S513" s="506"/>
      <c r="T513" s="742"/>
      <c r="U513" s="506"/>
      <c r="V513" s="743"/>
      <c r="W513" s="506"/>
      <c r="X513" s="742"/>
      <c r="Y513" s="557"/>
      <c r="Z513" s="556"/>
      <c r="AA513" s="507"/>
      <c r="AB513" s="507"/>
      <c r="AC513" s="507"/>
      <c r="AD513" s="507"/>
      <c r="AE513" s="507"/>
      <c r="AF513" s="507"/>
      <c r="AG513" s="507"/>
      <c r="AH513" s="507"/>
      <c r="AI513" s="507"/>
      <c r="AJ513" s="507"/>
      <c r="AK513" s="507"/>
      <c r="AL513" s="507"/>
      <c r="AM513" s="507"/>
      <c r="AN513" s="507"/>
      <c r="AO513" s="507"/>
      <c r="AP513" s="507"/>
      <c r="AQ513" s="563"/>
      <c r="AR513" s="563"/>
      <c r="AS513" s="507"/>
      <c r="AT513" s="507"/>
      <c r="AU513" s="507"/>
      <c r="AV513" s="507"/>
      <c r="AW513" s="507"/>
      <c r="AX513" s="507"/>
      <c r="AY513" s="507"/>
      <c r="AZ513" s="507"/>
      <c r="BA513" s="507"/>
      <c r="BB513" s="507"/>
      <c r="BC513" s="507"/>
      <c r="BD513" s="507"/>
      <c r="BE513" s="507"/>
      <c r="BF513" s="507"/>
      <c r="BG513" s="507"/>
      <c r="BH513" s="507"/>
      <c r="BI513" s="507"/>
      <c r="BJ513" s="507"/>
      <c r="BK513" s="507"/>
      <c r="BL513" s="507"/>
      <c r="BM513" s="507"/>
    </row>
    <row r="514" spans="1:65" ht="27" customHeight="1" x14ac:dyDescent="0.2">
      <c r="A514" s="564"/>
      <c r="B514" s="507"/>
      <c r="C514" s="507"/>
      <c r="D514" s="507"/>
      <c r="E514" s="507"/>
      <c r="F514" s="507"/>
      <c r="G514" s="507"/>
      <c r="H514" s="506"/>
      <c r="I514" s="506"/>
      <c r="J514" s="506"/>
      <c r="K514" s="506"/>
      <c r="L514" s="506"/>
      <c r="M514" s="506"/>
      <c r="N514" s="506"/>
      <c r="O514" s="506"/>
      <c r="P514" s="557"/>
      <c r="Q514" s="506"/>
      <c r="R514" s="741"/>
      <c r="S514" s="506"/>
      <c r="T514" s="742"/>
      <c r="U514" s="506"/>
      <c r="V514" s="743"/>
      <c r="W514" s="506"/>
      <c r="X514" s="742"/>
      <c r="Y514" s="557"/>
      <c r="Z514" s="556"/>
      <c r="AA514" s="507"/>
      <c r="AB514" s="507"/>
      <c r="AC514" s="507"/>
      <c r="AD514" s="507"/>
      <c r="AE514" s="507"/>
      <c r="AF514" s="507"/>
      <c r="AG514" s="507"/>
      <c r="AH514" s="507"/>
      <c r="AI514" s="507"/>
      <c r="AJ514" s="507"/>
      <c r="AK514" s="507"/>
      <c r="AL514" s="507"/>
      <c r="AM514" s="507"/>
      <c r="AN514" s="507"/>
      <c r="AO514" s="507"/>
      <c r="AP514" s="507"/>
      <c r="AQ514" s="563"/>
      <c r="AR514" s="563"/>
      <c r="AS514" s="507"/>
      <c r="AT514" s="507"/>
      <c r="AU514" s="507"/>
      <c r="AV514" s="507"/>
      <c r="AW514" s="507"/>
      <c r="AX514" s="507"/>
      <c r="AY514" s="507"/>
      <c r="AZ514" s="507"/>
      <c r="BA514" s="507"/>
      <c r="BB514" s="507"/>
      <c r="BC514" s="507"/>
      <c r="BD514" s="507"/>
      <c r="BE514" s="507"/>
      <c r="BF514" s="507"/>
      <c r="BG514" s="507"/>
      <c r="BH514" s="507"/>
      <c r="BI514" s="507"/>
      <c r="BJ514" s="507"/>
      <c r="BK514" s="507"/>
      <c r="BL514" s="507"/>
      <c r="BM514" s="507"/>
    </row>
    <row r="515" spans="1:65" ht="27" customHeight="1" x14ac:dyDescent="0.2">
      <c r="A515" s="564"/>
      <c r="B515" s="507"/>
      <c r="C515" s="507"/>
      <c r="D515" s="507"/>
      <c r="E515" s="507"/>
      <c r="F515" s="507"/>
      <c r="G515" s="507"/>
      <c r="H515" s="506"/>
      <c r="I515" s="506"/>
      <c r="J515" s="506"/>
      <c r="K515" s="506"/>
      <c r="L515" s="506"/>
      <c r="M515" s="506"/>
      <c r="N515" s="506"/>
      <c r="O515" s="506"/>
      <c r="P515" s="557"/>
      <c r="Q515" s="506"/>
      <c r="R515" s="741"/>
      <c r="S515" s="506"/>
      <c r="T515" s="742"/>
      <c r="U515" s="506"/>
      <c r="V515" s="743"/>
      <c r="W515" s="506"/>
      <c r="X515" s="742"/>
      <c r="Y515" s="557"/>
      <c r="Z515" s="556"/>
      <c r="AA515" s="507"/>
      <c r="AB515" s="507"/>
      <c r="AC515" s="507"/>
      <c r="AD515" s="507"/>
      <c r="AE515" s="507"/>
      <c r="AF515" s="507"/>
      <c r="AG515" s="507"/>
      <c r="AH515" s="507"/>
      <c r="AI515" s="507"/>
      <c r="AJ515" s="507"/>
      <c r="AK515" s="507"/>
      <c r="AL515" s="507"/>
      <c r="AM515" s="507"/>
      <c r="AN515" s="507"/>
      <c r="AO515" s="507"/>
      <c r="AP515" s="507"/>
      <c r="AQ515" s="563"/>
      <c r="AR515" s="563"/>
      <c r="AS515" s="507"/>
      <c r="AT515" s="507"/>
      <c r="AU515" s="507"/>
      <c r="AV515" s="507"/>
      <c r="AW515" s="507"/>
      <c r="AX515" s="507"/>
      <c r="AY515" s="507"/>
      <c r="AZ515" s="507"/>
      <c r="BA515" s="507"/>
      <c r="BB515" s="507"/>
      <c r="BC515" s="507"/>
      <c r="BD515" s="507"/>
      <c r="BE515" s="507"/>
      <c r="BF515" s="507"/>
      <c r="BG515" s="507"/>
      <c r="BH515" s="507"/>
      <c r="BI515" s="507"/>
      <c r="BJ515" s="507"/>
      <c r="BK515" s="507"/>
      <c r="BL515" s="507"/>
      <c r="BM515" s="507"/>
    </row>
    <row r="516" spans="1:65" ht="27" customHeight="1" x14ac:dyDescent="0.2">
      <c r="A516" s="564"/>
      <c r="B516" s="507"/>
      <c r="C516" s="507"/>
      <c r="D516" s="507"/>
      <c r="E516" s="507"/>
      <c r="F516" s="507"/>
      <c r="G516" s="507"/>
      <c r="H516" s="506"/>
      <c r="I516" s="506"/>
      <c r="J516" s="506"/>
      <c r="K516" s="506"/>
      <c r="L516" s="506"/>
      <c r="M516" s="506"/>
      <c r="N516" s="506"/>
      <c r="O516" s="506"/>
      <c r="P516" s="557"/>
      <c r="Q516" s="506"/>
      <c r="R516" s="741"/>
      <c r="S516" s="506"/>
      <c r="T516" s="742"/>
      <c r="U516" s="506"/>
      <c r="V516" s="743"/>
      <c r="W516" s="506"/>
      <c r="X516" s="742"/>
      <c r="Y516" s="557"/>
      <c r="Z516" s="556"/>
      <c r="AA516" s="507"/>
      <c r="AB516" s="507"/>
      <c r="AC516" s="507"/>
      <c r="AD516" s="507"/>
      <c r="AE516" s="507"/>
      <c r="AF516" s="507"/>
      <c r="AG516" s="507"/>
      <c r="AH516" s="507"/>
      <c r="AI516" s="507"/>
      <c r="AJ516" s="507"/>
      <c r="AK516" s="507"/>
      <c r="AL516" s="507"/>
      <c r="AM516" s="507"/>
      <c r="AN516" s="507"/>
      <c r="AO516" s="507"/>
      <c r="AP516" s="507"/>
      <c r="AQ516" s="563"/>
      <c r="AR516" s="563"/>
      <c r="AS516" s="507"/>
      <c r="AT516" s="507"/>
      <c r="AU516" s="507"/>
      <c r="AV516" s="507"/>
      <c r="AW516" s="507"/>
      <c r="AX516" s="507"/>
      <c r="AY516" s="507"/>
      <c r="AZ516" s="507"/>
      <c r="BA516" s="507"/>
      <c r="BB516" s="507"/>
      <c r="BC516" s="507"/>
      <c r="BD516" s="507"/>
      <c r="BE516" s="507"/>
      <c r="BF516" s="507"/>
      <c r="BG516" s="507"/>
      <c r="BH516" s="507"/>
      <c r="BI516" s="507"/>
      <c r="BJ516" s="507"/>
      <c r="BK516" s="507"/>
      <c r="BL516" s="507"/>
      <c r="BM516" s="507"/>
    </row>
    <row r="517" spans="1:65" ht="27" customHeight="1" x14ac:dyDescent="0.2">
      <c r="A517" s="564"/>
      <c r="B517" s="507"/>
      <c r="C517" s="507"/>
      <c r="D517" s="507"/>
      <c r="E517" s="507"/>
      <c r="F517" s="507"/>
      <c r="G517" s="507"/>
      <c r="H517" s="506"/>
      <c r="I517" s="506"/>
      <c r="J517" s="506"/>
      <c r="K517" s="506"/>
      <c r="L517" s="506"/>
      <c r="M517" s="506"/>
      <c r="N517" s="506"/>
      <c r="O517" s="506"/>
      <c r="P517" s="557"/>
      <c r="Q517" s="506"/>
      <c r="R517" s="741"/>
      <c r="S517" s="506"/>
      <c r="T517" s="742"/>
      <c r="U517" s="506"/>
      <c r="V517" s="743"/>
      <c r="W517" s="506"/>
      <c r="X517" s="742"/>
      <c r="Y517" s="557"/>
      <c r="Z517" s="556"/>
      <c r="AA517" s="507"/>
      <c r="AB517" s="507"/>
      <c r="AC517" s="507"/>
      <c r="AD517" s="507"/>
      <c r="AE517" s="507"/>
      <c r="AF517" s="507"/>
      <c r="AG517" s="507"/>
      <c r="AH517" s="507"/>
      <c r="AI517" s="507"/>
      <c r="AJ517" s="507"/>
      <c r="AK517" s="507"/>
      <c r="AL517" s="507"/>
      <c r="AM517" s="507"/>
      <c r="AN517" s="507"/>
      <c r="AO517" s="507"/>
      <c r="AP517" s="507"/>
      <c r="AQ517" s="563"/>
      <c r="AR517" s="563"/>
      <c r="AS517" s="507"/>
      <c r="AT517" s="507"/>
      <c r="AU517" s="507"/>
      <c r="AV517" s="507"/>
      <c r="AW517" s="507"/>
      <c r="AX517" s="507"/>
      <c r="AY517" s="507"/>
      <c r="AZ517" s="507"/>
      <c r="BA517" s="507"/>
      <c r="BB517" s="507"/>
      <c r="BC517" s="507"/>
      <c r="BD517" s="507"/>
      <c r="BE517" s="507"/>
      <c r="BF517" s="507"/>
      <c r="BG517" s="507"/>
      <c r="BH517" s="507"/>
      <c r="BI517" s="507"/>
      <c r="BJ517" s="507"/>
      <c r="BK517" s="507"/>
      <c r="BL517" s="507"/>
      <c r="BM517" s="507"/>
    </row>
    <row r="518" spans="1:65" ht="27" customHeight="1" x14ac:dyDescent="0.2">
      <c r="A518" s="564"/>
      <c r="B518" s="507"/>
      <c r="C518" s="507"/>
      <c r="D518" s="507"/>
      <c r="E518" s="507"/>
      <c r="F518" s="507"/>
      <c r="G518" s="507"/>
      <c r="H518" s="506"/>
      <c r="I518" s="506"/>
      <c r="J518" s="506"/>
      <c r="K518" s="506"/>
      <c r="L518" s="506"/>
      <c r="M518" s="506"/>
      <c r="N518" s="506"/>
      <c r="O518" s="506"/>
      <c r="P518" s="557"/>
      <c r="Q518" s="506"/>
      <c r="R518" s="741"/>
      <c r="S518" s="506"/>
      <c r="T518" s="742"/>
      <c r="U518" s="506"/>
      <c r="V518" s="743"/>
      <c r="W518" s="506"/>
      <c r="X518" s="742"/>
      <c r="Y518" s="557"/>
      <c r="Z518" s="556"/>
      <c r="AA518" s="507"/>
      <c r="AB518" s="507"/>
      <c r="AC518" s="507"/>
      <c r="AD518" s="507"/>
      <c r="AE518" s="507"/>
      <c r="AF518" s="507"/>
      <c r="AG518" s="507"/>
      <c r="AH518" s="507"/>
      <c r="AI518" s="507"/>
      <c r="AJ518" s="507"/>
      <c r="AK518" s="507"/>
      <c r="AL518" s="507"/>
      <c r="AM518" s="507"/>
      <c r="AN518" s="507"/>
      <c r="AO518" s="507"/>
      <c r="AP518" s="507"/>
      <c r="AQ518" s="563"/>
      <c r="AR518" s="563"/>
      <c r="AS518" s="507"/>
      <c r="AT518" s="507"/>
      <c r="AU518" s="507"/>
      <c r="AV518" s="507"/>
      <c r="AW518" s="507"/>
      <c r="AX518" s="507"/>
      <c r="AY518" s="507"/>
      <c r="AZ518" s="507"/>
      <c r="BA518" s="507"/>
      <c r="BB518" s="507"/>
      <c r="BC518" s="507"/>
      <c r="BD518" s="507"/>
      <c r="BE518" s="507"/>
      <c r="BF518" s="507"/>
      <c r="BG518" s="507"/>
      <c r="BH518" s="507"/>
      <c r="BI518" s="507"/>
      <c r="BJ518" s="507"/>
      <c r="BK518" s="507"/>
      <c r="BL518" s="507"/>
      <c r="BM518" s="507"/>
    </row>
    <row r="519" spans="1:65" ht="27" customHeight="1" x14ac:dyDescent="0.2">
      <c r="A519" s="564"/>
      <c r="B519" s="507"/>
      <c r="C519" s="507"/>
      <c r="D519" s="507"/>
      <c r="E519" s="507"/>
      <c r="F519" s="507"/>
      <c r="G519" s="507"/>
      <c r="H519" s="506"/>
      <c r="I519" s="506"/>
      <c r="J519" s="506"/>
      <c r="K519" s="506"/>
      <c r="L519" s="506"/>
      <c r="M519" s="506"/>
      <c r="N519" s="506"/>
      <c r="O519" s="506"/>
      <c r="P519" s="557"/>
      <c r="Q519" s="506"/>
      <c r="R519" s="741"/>
      <c r="S519" s="506"/>
      <c r="T519" s="742"/>
      <c r="U519" s="506"/>
      <c r="V519" s="743"/>
      <c r="W519" s="506"/>
      <c r="X519" s="742"/>
      <c r="Y519" s="557"/>
      <c r="Z519" s="556"/>
      <c r="AA519" s="507"/>
      <c r="AB519" s="507"/>
      <c r="AC519" s="507"/>
      <c r="AD519" s="507"/>
      <c r="AE519" s="507"/>
      <c r="AF519" s="507"/>
      <c r="AG519" s="507"/>
      <c r="AH519" s="507"/>
      <c r="AI519" s="507"/>
      <c r="AJ519" s="507"/>
      <c r="AK519" s="507"/>
      <c r="AL519" s="507"/>
      <c r="AM519" s="507"/>
      <c r="AN519" s="507"/>
      <c r="AO519" s="507"/>
      <c r="AP519" s="507"/>
      <c r="AQ519" s="563"/>
      <c r="AR519" s="563"/>
      <c r="AS519" s="507"/>
      <c r="AT519" s="507"/>
      <c r="AU519" s="507"/>
      <c r="AV519" s="507"/>
      <c r="AW519" s="507"/>
      <c r="AX519" s="507"/>
      <c r="AY519" s="507"/>
      <c r="AZ519" s="507"/>
      <c r="BA519" s="507"/>
      <c r="BB519" s="507"/>
      <c r="BC519" s="507"/>
      <c r="BD519" s="507"/>
      <c r="BE519" s="507"/>
      <c r="BF519" s="507"/>
      <c r="BG519" s="507"/>
      <c r="BH519" s="507"/>
      <c r="BI519" s="507"/>
      <c r="BJ519" s="507"/>
      <c r="BK519" s="507"/>
      <c r="BL519" s="507"/>
      <c r="BM519" s="507"/>
    </row>
    <row r="520" spans="1:65" ht="27" customHeight="1" x14ac:dyDescent="0.2">
      <c r="A520" s="564"/>
      <c r="B520" s="507"/>
      <c r="C520" s="507"/>
      <c r="D520" s="507"/>
      <c r="E520" s="507"/>
      <c r="F520" s="507"/>
      <c r="G520" s="507"/>
      <c r="H520" s="506"/>
      <c r="I520" s="506"/>
      <c r="J520" s="506"/>
      <c r="K520" s="506"/>
      <c r="L520" s="506"/>
      <c r="M520" s="506"/>
      <c r="N520" s="506"/>
      <c r="O520" s="506"/>
      <c r="P520" s="557"/>
      <c r="Q520" s="506"/>
      <c r="R520" s="741"/>
      <c r="S520" s="506"/>
      <c r="T520" s="742"/>
      <c r="U520" s="506"/>
      <c r="V520" s="743"/>
      <c r="W520" s="506"/>
      <c r="X520" s="742"/>
      <c r="Y520" s="557"/>
      <c r="Z520" s="556"/>
      <c r="AA520" s="507"/>
      <c r="AB520" s="507"/>
      <c r="AC520" s="507"/>
      <c r="AD520" s="507"/>
      <c r="AE520" s="507"/>
      <c r="AF520" s="507"/>
      <c r="AG520" s="507"/>
      <c r="AH520" s="507"/>
      <c r="AI520" s="507"/>
      <c r="AJ520" s="507"/>
      <c r="AK520" s="507"/>
      <c r="AL520" s="507"/>
      <c r="AM520" s="507"/>
      <c r="AN520" s="507"/>
      <c r="AO520" s="507"/>
      <c r="AP520" s="507"/>
      <c r="AQ520" s="563"/>
      <c r="AR520" s="563"/>
      <c r="AS520" s="507"/>
      <c r="AT520" s="507"/>
      <c r="AU520" s="507"/>
      <c r="AV520" s="507"/>
      <c r="AW520" s="507"/>
      <c r="AX520" s="507"/>
      <c r="AY520" s="507"/>
      <c r="AZ520" s="507"/>
      <c r="BA520" s="507"/>
      <c r="BB520" s="507"/>
      <c r="BC520" s="507"/>
      <c r="BD520" s="507"/>
      <c r="BE520" s="507"/>
      <c r="BF520" s="507"/>
      <c r="BG520" s="507"/>
      <c r="BH520" s="507"/>
      <c r="BI520" s="507"/>
      <c r="BJ520" s="507"/>
      <c r="BK520" s="507"/>
      <c r="BL520" s="507"/>
      <c r="BM520" s="507"/>
    </row>
    <row r="521" spans="1:65" ht="27" customHeight="1" x14ac:dyDescent="0.2">
      <c r="A521" s="564"/>
      <c r="B521" s="507"/>
      <c r="C521" s="507"/>
      <c r="D521" s="507"/>
      <c r="E521" s="507"/>
      <c r="F521" s="507"/>
      <c r="G521" s="507"/>
      <c r="H521" s="506"/>
      <c r="I521" s="506"/>
      <c r="J521" s="506"/>
      <c r="K521" s="506"/>
      <c r="L521" s="506"/>
      <c r="M521" s="506"/>
      <c r="N521" s="506"/>
      <c r="O521" s="506"/>
      <c r="P521" s="557"/>
      <c r="Q521" s="506"/>
      <c r="R521" s="741"/>
      <c r="S521" s="506"/>
      <c r="T521" s="742"/>
      <c r="U521" s="506"/>
      <c r="V521" s="743"/>
      <c r="W521" s="506"/>
      <c r="X521" s="742"/>
      <c r="Y521" s="557"/>
      <c r="Z521" s="556"/>
      <c r="AA521" s="507"/>
      <c r="AB521" s="507"/>
      <c r="AC521" s="507"/>
      <c r="AD521" s="507"/>
      <c r="AE521" s="507"/>
      <c r="AF521" s="507"/>
      <c r="AG521" s="507"/>
      <c r="AH521" s="507"/>
      <c r="AI521" s="507"/>
      <c r="AJ521" s="507"/>
      <c r="AK521" s="507"/>
      <c r="AL521" s="507"/>
      <c r="AM521" s="507"/>
      <c r="AN521" s="507"/>
      <c r="AO521" s="507"/>
      <c r="AP521" s="507"/>
      <c r="AQ521" s="563"/>
      <c r="AR521" s="563"/>
      <c r="AS521" s="507"/>
      <c r="AT521" s="507"/>
      <c r="AU521" s="507"/>
      <c r="AV521" s="507"/>
      <c r="AW521" s="507"/>
      <c r="AX521" s="507"/>
      <c r="AY521" s="507"/>
      <c r="AZ521" s="507"/>
      <c r="BA521" s="507"/>
      <c r="BB521" s="507"/>
      <c r="BC521" s="507"/>
      <c r="BD521" s="507"/>
      <c r="BE521" s="507"/>
      <c r="BF521" s="507"/>
      <c r="BG521" s="507"/>
      <c r="BH521" s="507"/>
      <c r="BI521" s="507"/>
      <c r="BJ521" s="507"/>
      <c r="BK521" s="507"/>
      <c r="BL521" s="507"/>
      <c r="BM521" s="507"/>
    </row>
    <row r="522" spans="1:65" ht="27" customHeight="1" x14ac:dyDescent="0.2">
      <c r="A522" s="564"/>
      <c r="B522" s="507"/>
      <c r="C522" s="507"/>
      <c r="D522" s="507"/>
      <c r="E522" s="507"/>
      <c r="F522" s="507"/>
      <c r="G522" s="507"/>
      <c r="H522" s="506"/>
      <c r="I522" s="506"/>
      <c r="J522" s="506"/>
      <c r="K522" s="506"/>
      <c r="L522" s="506"/>
      <c r="M522" s="506"/>
      <c r="N522" s="506"/>
      <c r="O522" s="506"/>
      <c r="P522" s="557"/>
      <c r="Q522" s="506"/>
      <c r="R522" s="741"/>
      <c r="S522" s="506"/>
      <c r="T522" s="742"/>
      <c r="U522" s="506"/>
      <c r="V522" s="743"/>
      <c r="W522" s="506"/>
      <c r="X522" s="742"/>
      <c r="Y522" s="557"/>
      <c r="Z522" s="556"/>
      <c r="AA522" s="507"/>
      <c r="AB522" s="507"/>
      <c r="AC522" s="507"/>
      <c r="AD522" s="507"/>
      <c r="AE522" s="507"/>
      <c r="AF522" s="507"/>
      <c r="AG522" s="507"/>
      <c r="AH522" s="507"/>
      <c r="AI522" s="507"/>
      <c r="AJ522" s="507"/>
      <c r="AK522" s="507"/>
      <c r="AL522" s="507"/>
      <c r="AM522" s="507"/>
      <c r="AN522" s="507"/>
      <c r="AO522" s="507"/>
      <c r="AP522" s="507"/>
      <c r="AQ522" s="563"/>
      <c r="AR522" s="563"/>
      <c r="AS522" s="507"/>
      <c r="AT522" s="507"/>
      <c r="AU522" s="507"/>
      <c r="AV522" s="507"/>
      <c r="AW522" s="507"/>
      <c r="AX522" s="507"/>
      <c r="AY522" s="507"/>
      <c r="AZ522" s="507"/>
      <c r="BA522" s="507"/>
      <c r="BB522" s="507"/>
      <c r="BC522" s="507"/>
      <c r="BD522" s="507"/>
      <c r="BE522" s="507"/>
      <c r="BF522" s="507"/>
      <c r="BG522" s="507"/>
      <c r="BH522" s="507"/>
      <c r="BI522" s="507"/>
      <c r="BJ522" s="507"/>
      <c r="BK522" s="507"/>
      <c r="BL522" s="507"/>
      <c r="BM522" s="507"/>
    </row>
    <row r="523" spans="1:65" ht="27" customHeight="1" x14ac:dyDescent="0.2">
      <c r="A523" s="564"/>
      <c r="B523" s="507"/>
      <c r="C523" s="507"/>
      <c r="D523" s="507"/>
      <c r="E523" s="507"/>
      <c r="F523" s="507"/>
      <c r="G523" s="507"/>
      <c r="H523" s="506"/>
      <c r="I523" s="506"/>
      <c r="J523" s="506"/>
      <c r="K523" s="506"/>
      <c r="L523" s="506"/>
      <c r="M523" s="506"/>
      <c r="N523" s="506"/>
      <c r="O523" s="506"/>
      <c r="P523" s="557"/>
      <c r="Q523" s="506"/>
      <c r="R523" s="741"/>
      <c r="S523" s="506"/>
      <c r="T523" s="742"/>
      <c r="U523" s="506"/>
      <c r="V523" s="743"/>
      <c r="W523" s="506"/>
      <c r="X523" s="742"/>
      <c r="Y523" s="557"/>
      <c r="Z523" s="556"/>
      <c r="AA523" s="507"/>
      <c r="AB523" s="507"/>
      <c r="AC523" s="507"/>
      <c r="AD523" s="507"/>
      <c r="AE523" s="507"/>
      <c r="AF523" s="507"/>
      <c r="AG523" s="507"/>
      <c r="AH523" s="507"/>
      <c r="AI523" s="507"/>
      <c r="AJ523" s="507"/>
      <c r="AK523" s="507"/>
      <c r="AL523" s="507"/>
      <c r="AM523" s="507"/>
      <c r="AN523" s="507"/>
      <c r="AO523" s="507"/>
      <c r="AP523" s="507"/>
      <c r="AQ523" s="563"/>
      <c r="AR523" s="563"/>
      <c r="AS523" s="507"/>
      <c r="AT523" s="507"/>
      <c r="AU523" s="507"/>
      <c r="AV523" s="507"/>
      <c r="AW523" s="507"/>
      <c r="AX523" s="507"/>
      <c r="AY523" s="507"/>
      <c r="AZ523" s="507"/>
      <c r="BA523" s="507"/>
      <c r="BB523" s="507"/>
      <c r="BC523" s="507"/>
      <c r="BD523" s="507"/>
      <c r="BE523" s="507"/>
      <c r="BF523" s="507"/>
      <c r="BG523" s="507"/>
      <c r="BH523" s="507"/>
      <c r="BI523" s="507"/>
      <c r="BJ523" s="507"/>
      <c r="BK523" s="507"/>
      <c r="BL523" s="507"/>
      <c r="BM523" s="507"/>
    </row>
    <row r="524" spans="1:65" ht="27" customHeight="1" x14ac:dyDescent="0.2">
      <c r="A524" s="564"/>
      <c r="B524" s="507"/>
      <c r="C524" s="507"/>
      <c r="D524" s="507"/>
      <c r="E524" s="507"/>
      <c r="F524" s="507"/>
      <c r="G524" s="507"/>
      <c r="H524" s="506"/>
      <c r="I524" s="506"/>
      <c r="J524" s="506"/>
      <c r="K524" s="506"/>
      <c r="L524" s="506"/>
      <c r="M524" s="506"/>
      <c r="N524" s="506"/>
      <c r="O524" s="506"/>
      <c r="P524" s="557"/>
      <c r="Q524" s="506"/>
      <c r="R524" s="741"/>
      <c r="S524" s="506"/>
      <c r="T524" s="742"/>
      <c r="U524" s="506"/>
      <c r="V524" s="743"/>
      <c r="W524" s="506"/>
      <c r="X524" s="742"/>
      <c r="Y524" s="557"/>
      <c r="Z524" s="556"/>
      <c r="AA524" s="507"/>
      <c r="AB524" s="507"/>
      <c r="AC524" s="507"/>
      <c r="AD524" s="507"/>
      <c r="AE524" s="507"/>
      <c r="AF524" s="507"/>
      <c r="AG524" s="507"/>
      <c r="AH524" s="507"/>
      <c r="AI524" s="507"/>
      <c r="AJ524" s="507"/>
      <c r="AK524" s="507"/>
      <c r="AL524" s="507"/>
      <c r="AM524" s="507"/>
      <c r="AN524" s="507"/>
      <c r="AO524" s="507"/>
      <c r="AP524" s="507"/>
      <c r="AQ524" s="563"/>
      <c r="AR524" s="563"/>
      <c r="AS524" s="507"/>
      <c r="AT524" s="507"/>
      <c r="AU524" s="507"/>
      <c r="AV524" s="507"/>
      <c r="AW524" s="507"/>
      <c r="AX524" s="507"/>
      <c r="AY524" s="507"/>
      <c r="AZ524" s="507"/>
      <c r="BA524" s="507"/>
      <c r="BB524" s="507"/>
      <c r="BC524" s="507"/>
      <c r="BD524" s="507"/>
      <c r="BE524" s="507"/>
      <c r="BF524" s="507"/>
      <c r="BG524" s="507"/>
      <c r="BH524" s="507"/>
      <c r="BI524" s="507"/>
      <c r="BJ524" s="507"/>
      <c r="BK524" s="507"/>
      <c r="BL524" s="507"/>
      <c r="BM524" s="507"/>
    </row>
    <row r="525" spans="1:65" ht="27" customHeight="1" x14ac:dyDescent="0.2">
      <c r="A525" s="564"/>
      <c r="B525" s="507"/>
      <c r="C525" s="507"/>
      <c r="D525" s="507"/>
      <c r="E525" s="507"/>
      <c r="F525" s="507"/>
      <c r="G525" s="507"/>
      <c r="H525" s="506"/>
      <c r="I525" s="506"/>
      <c r="J525" s="506"/>
      <c r="K525" s="506"/>
      <c r="L525" s="506"/>
      <c r="M525" s="506"/>
      <c r="N525" s="506"/>
      <c r="O525" s="506"/>
      <c r="P525" s="557"/>
      <c r="Q525" s="506"/>
      <c r="R525" s="741"/>
      <c r="S525" s="506"/>
      <c r="T525" s="742"/>
      <c r="U525" s="506"/>
      <c r="V525" s="743"/>
      <c r="W525" s="506"/>
      <c r="X525" s="742"/>
      <c r="Y525" s="557"/>
      <c r="Z525" s="556"/>
      <c r="AA525" s="507"/>
      <c r="AB525" s="507"/>
      <c r="AC525" s="507"/>
      <c r="AD525" s="507"/>
      <c r="AE525" s="507"/>
      <c r="AF525" s="507"/>
      <c r="AG525" s="507"/>
      <c r="AH525" s="507"/>
      <c r="AI525" s="507"/>
      <c r="AJ525" s="507"/>
      <c r="AK525" s="507"/>
      <c r="AL525" s="507"/>
      <c r="AM525" s="507"/>
      <c r="AN525" s="507"/>
      <c r="AO525" s="507"/>
      <c r="AP525" s="507"/>
      <c r="AQ525" s="563"/>
      <c r="AR525" s="563"/>
      <c r="AS525" s="507"/>
      <c r="AT525" s="507"/>
      <c r="AU525" s="507"/>
      <c r="AV525" s="507"/>
      <c r="AW525" s="507"/>
      <c r="AX525" s="507"/>
      <c r="AY525" s="507"/>
      <c r="AZ525" s="507"/>
      <c r="BA525" s="507"/>
      <c r="BB525" s="507"/>
      <c r="BC525" s="507"/>
      <c r="BD525" s="507"/>
      <c r="BE525" s="507"/>
      <c r="BF525" s="507"/>
      <c r="BG525" s="507"/>
      <c r="BH525" s="507"/>
      <c r="BI525" s="507"/>
      <c r="BJ525" s="507"/>
      <c r="BK525" s="507"/>
      <c r="BL525" s="507"/>
      <c r="BM525" s="507"/>
    </row>
    <row r="526" spans="1:65" ht="27" customHeight="1" x14ac:dyDescent="0.2">
      <c r="A526" s="564"/>
      <c r="B526" s="507"/>
      <c r="C526" s="507"/>
      <c r="D526" s="507"/>
      <c r="E526" s="507"/>
      <c r="F526" s="507"/>
      <c r="G526" s="507"/>
      <c r="H526" s="506"/>
      <c r="I526" s="506"/>
      <c r="J526" s="506"/>
      <c r="K526" s="506"/>
      <c r="L526" s="506"/>
      <c r="M526" s="506"/>
      <c r="N526" s="506"/>
      <c r="O526" s="506"/>
      <c r="P526" s="557"/>
      <c r="Q526" s="506"/>
      <c r="R526" s="741"/>
      <c r="S526" s="506"/>
      <c r="T526" s="742"/>
      <c r="U526" s="506"/>
      <c r="V526" s="743"/>
      <c r="W526" s="506"/>
      <c r="X526" s="742"/>
      <c r="Y526" s="557"/>
      <c r="Z526" s="556"/>
      <c r="AA526" s="507"/>
      <c r="AB526" s="507"/>
      <c r="AC526" s="507"/>
      <c r="AD526" s="507"/>
      <c r="AE526" s="507"/>
      <c r="AF526" s="507"/>
      <c r="AG526" s="507"/>
      <c r="AH526" s="507"/>
      <c r="AI526" s="507"/>
      <c r="AJ526" s="507"/>
      <c r="AK526" s="507"/>
      <c r="AL526" s="507"/>
      <c r="AM526" s="507"/>
      <c r="AN526" s="507"/>
      <c r="AO526" s="507"/>
      <c r="AP526" s="507"/>
      <c r="AQ526" s="563"/>
      <c r="AR526" s="563"/>
      <c r="AS526" s="507"/>
      <c r="AT526" s="507"/>
      <c r="AU526" s="507"/>
      <c r="AV526" s="507"/>
      <c r="AW526" s="507"/>
      <c r="AX526" s="507"/>
      <c r="AY526" s="507"/>
      <c r="AZ526" s="507"/>
      <c r="BA526" s="507"/>
      <c r="BB526" s="507"/>
      <c r="BC526" s="507"/>
      <c r="BD526" s="507"/>
      <c r="BE526" s="507"/>
      <c r="BF526" s="507"/>
      <c r="BG526" s="507"/>
      <c r="BH526" s="507"/>
      <c r="BI526" s="507"/>
      <c r="BJ526" s="507"/>
      <c r="BK526" s="507"/>
      <c r="BL526" s="507"/>
      <c r="BM526" s="507"/>
    </row>
    <row r="527" spans="1:65" ht="27" customHeight="1" x14ac:dyDescent="0.2">
      <c r="A527" s="564"/>
      <c r="B527" s="507"/>
      <c r="C527" s="507"/>
      <c r="D527" s="507"/>
      <c r="E527" s="507"/>
      <c r="F527" s="507"/>
      <c r="G527" s="507"/>
      <c r="H527" s="506"/>
      <c r="I527" s="506"/>
      <c r="J527" s="506"/>
      <c r="K527" s="506"/>
      <c r="L527" s="506"/>
      <c r="M527" s="506"/>
      <c r="N527" s="506"/>
      <c r="O527" s="506"/>
      <c r="P527" s="557"/>
      <c r="Q527" s="506"/>
      <c r="R527" s="741"/>
      <c r="S527" s="506"/>
      <c r="T527" s="742"/>
      <c r="U527" s="506"/>
      <c r="V527" s="743"/>
      <c r="W527" s="506"/>
      <c r="X527" s="742"/>
      <c r="Y527" s="557"/>
      <c r="Z527" s="556"/>
      <c r="AA527" s="507"/>
      <c r="AB527" s="507"/>
      <c r="AC527" s="507"/>
      <c r="AD527" s="507"/>
      <c r="AE527" s="507"/>
      <c r="AF527" s="507"/>
      <c r="AG527" s="507"/>
      <c r="AH527" s="507"/>
      <c r="AI527" s="507"/>
      <c r="AJ527" s="507"/>
      <c r="AK527" s="507"/>
      <c r="AL527" s="507"/>
      <c r="AM527" s="507"/>
      <c r="AN527" s="507"/>
      <c r="AO527" s="507"/>
      <c r="AP527" s="507"/>
      <c r="AQ527" s="563"/>
      <c r="AR527" s="563"/>
      <c r="AS527" s="507"/>
      <c r="AT527" s="507"/>
      <c r="AU527" s="507"/>
      <c r="AV527" s="507"/>
      <c r="AW527" s="507"/>
      <c r="AX527" s="507"/>
      <c r="AY527" s="507"/>
      <c r="AZ527" s="507"/>
      <c r="BA527" s="507"/>
      <c r="BB527" s="507"/>
      <c r="BC527" s="507"/>
      <c r="BD527" s="507"/>
      <c r="BE527" s="507"/>
      <c r="BF527" s="507"/>
      <c r="BG527" s="507"/>
      <c r="BH527" s="507"/>
      <c r="BI527" s="507"/>
      <c r="BJ527" s="507"/>
      <c r="BK527" s="507"/>
      <c r="BL527" s="507"/>
      <c r="BM527" s="507"/>
    </row>
    <row r="528" spans="1:65" ht="27" customHeight="1" x14ac:dyDescent="0.2">
      <c r="A528" s="564"/>
      <c r="B528" s="507"/>
      <c r="C528" s="507"/>
      <c r="D528" s="507"/>
      <c r="E528" s="507"/>
      <c r="F528" s="507"/>
      <c r="G528" s="507"/>
      <c r="H528" s="506"/>
      <c r="I528" s="506"/>
      <c r="J528" s="506"/>
      <c r="K528" s="506"/>
      <c r="L528" s="506"/>
      <c r="M528" s="506"/>
      <c r="N528" s="506"/>
      <c r="O528" s="506"/>
      <c r="P528" s="557"/>
      <c r="Q528" s="506"/>
      <c r="R528" s="741"/>
      <c r="S528" s="506"/>
      <c r="T528" s="742"/>
      <c r="U528" s="506"/>
      <c r="V528" s="743"/>
      <c r="W528" s="506"/>
      <c r="X528" s="742"/>
      <c r="Y528" s="557"/>
      <c r="Z528" s="556"/>
      <c r="AA528" s="507"/>
      <c r="AB528" s="507"/>
      <c r="AC528" s="507"/>
      <c r="AD528" s="507"/>
      <c r="AE528" s="507"/>
      <c r="AF528" s="507"/>
      <c r="AG528" s="507"/>
      <c r="AH528" s="507"/>
      <c r="AI528" s="507"/>
      <c r="AJ528" s="507"/>
      <c r="AK528" s="507"/>
      <c r="AL528" s="507"/>
      <c r="AM528" s="507"/>
      <c r="AN528" s="507"/>
      <c r="AO528" s="507"/>
      <c r="AP528" s="507"/>
      <c r="AQ528" s="563"/>
      <c r="AR528" s="563"/>
      <c r="AS528" s="507"/>
      <c r="AT528" s="507"/>
      <c r="AU528" s="507"/>
      <c r="AV528" s="507"/>
      <c r="AW528" s="507"/>
      <c r="AX528" s="507"/>
      <c r="AY528" s="507"/>
      <c r="AZ528" s="507"/>
      <c r="BA528" s="507"/>
      <c r="BB528" s="507"/>
      <c r="BC528" s="507"/>
      <c r="BD528" s="507"/>
      <c r="BE528" s="507"/>
      <c r="BF528" s="507"/>
      <c r="BG528" s="507"/>
      <c r="BH528" s="507"/>
      <c r="BI528" s="507"/>
      <c r="BJ528" s="507"/>
      <c r="BK528" s="507"/>
      <c r="BL528" s="507"/>
      <c r="BM528" s="507"/>
    </row>
    <row r="529" spans="1:65" ht="27" customHeight="1" x14ac:dyDescent="0.2">
      <c r="A529" s="564"/>
      <c r="B529" s="507"/>
      <c r="C529" s="507"/>
      <c r="D529" s="507"/>
      <c r="E529" s="507"/>
      <c r="F529" s="507"/>
      <c r="G529" s="507"/>
      <c r="H529" s="506"/>
      <c r="I529" s="506"/>
      <c r="J529" s="506"/>
      <c r="K529" s="506"/>
      <c r="L529" s="506"/>
      <c r="M529" s="506"/>
      <c r="N529" s="506"/>
      <c r="O529" s="506"/>
      <c r="P529" s="557"/>
      <c r="Q529" s="506"/>
      <c r="R529" s="741"/>
      <c r="S529" s="506"/>
      <c r="T529" s="742"/>
      <c r="U529" s="506"/>
      <c r="V529" s="743"/>
      <c r="W529" s="506"/>
      <c r="X529" s="742"/>
      <c r="Y529" s="557"/>
      <c r="Z529" s="556"/>
      <c r="AA529" s="507"/>
      <c r="AB529" s="507"/>
      <c r="AC529" s="507"/>
      <c r="AD529" s="507"/>
      <c r="AE529" s="507"/>
      <c r="AF529" s="507"/>
      <c r="AG529" s="507"/>
      <c r="AH529" s="507"/>
      <c r="AI529" s="507"/>
      <c r="AJ529" s="507"/>
      <c r="AK529" s="507"/>
      <c r="AL529" s="507"/>
      <c r="AM529" s="507"/>
      <c r="AN529" s="507"/>
      <c r="AO529" s="507"/>
      <c r="AP529" s="507"/>
      <c r="AQ529" s="563"/>
      <c r="AR529" s="563"/>
      <c r="AS529" s="507"/>
      <c r="AT529" s="507"/>
      <c r="AU529" s="507"/>
      <c r="AV529" s="507"/>
      <c r="AW529" s="507"/>
      <c r="AX529" s="507"/>
      <c r="AY529" s="507"/>
      <c r="AZ529" s="507"/>
      <c r="BA529" s="507"/>
      <c r="BB529" s="507"/>
      <c r="BC529" s="507"/>
      <c r="BD529" s="507"/>
      <c r="BE529" s="507"/>
      <c r="BF529" s="507"/>
      <c r="BG529" s="507"/>
      <c r="BH529" s="507"/>
      <c r="BI529" s="507"/>
      <c r="BJ529" s="507"/>
      <c r="BK529" s="507"/>
      <c r="BL529" s="507"/>
      <c r="BM529" s="507"/>
    </row>
    <row r="530" spans="1:65" ht="27" customHeight="1" x14ac:dyDescent="0.2">
      <c r="A530" s="564"/>
      <c r="B530" s="507"/>
      <c r="C530" s="507"/>
      <c r="D530" s="507"/>
      <c r="E530" s="507"/>
      <c r="F530" s="507"/>
      <c r="G530" s="507"/>
      <c r="H530" s="506"/>
      <c r="I530" s="506"/>
      <c r="J530" s="506"/>
      <c r="K530" s="506"/>
      <c r="L530" s="506"/>
      <c r="M530" s="506"/>
      <c r="N530" s="506"/>
      <c r="O530" s="506"/>
      <c r="P530" s="557"/>
      <c r="Q530" s="506"/>
      <c r="R530" s="741"/>
      <c r="S530" s="506"/>
      <c r="T530" s="742"/>
      <c r="U530" s="506"/>
      <c r="V530" s="743"/>
      <c r="W530" s="506"/>
      <c r="X530" s="742"/>
      <c r="Y530" s="557"/>
      <c r="Z530" s="556"/>
      <c r="AA530" s="507"/>
      <c r="AB530" s="507"/>
      <c r="AC530" s="507"/>
      <c r="AD530" s="507"/>
      <c r="AE530" s="507"/>
      <c r="AF530" s="507"/>
      <c r="AG530" s="507"/>
      <c r="AH530" s="507"/>
      <c r="AI530" s="507"/>
      <c r="AJ530" s="507"/>
      <c r="AK530" s="507"/>
      <c r="AL530" s="507"/>
      <c r="AM530" s="507"/>
      <c r="AN530" s="507"/>
      <c r="AO530" s="507"/>
      <c r="AP530" s="507"/>
      <c r="AQ530" s="563"/>
      <c r="AR530" s="563"/>
      <c r="AS530" s="507"/>
      <c r="AT530" s="507"/>
      <c r="AU530" s="507"/>
      <c r="AV530" s="507"/>
      <c r="AW530" s="507"/>
      <c r="AX530" s="507"/>
      <c r="AY530" s="507"/>
      <c r="AZ530" s="507"/>
      <c r="BA530" s="507"/>
      <c r="BB530" s="507"/>
      <c r="BC530" s="507"/>
      <c r="BD530" s="507"/>
      <c r="BE530" s="507"/>
      <c r="BF530" s="507"/>
      <c r="BG530" s="507"/>
      <c r="BH530" s="507"/>
      <c r="BI530" s="507"/>
      <c r="BJ530" s="507"/>
      <c r="BK530" s="507"/>
      <c r="BL530" s="507"/>
      <c r="BM530" s="507"/>
    </row>
    <row r="531" spans="1:65" ht="27" customHeight="1" x14ac:dyDescent="0.2">
      <c r="A531" s="564"/>
      <c r="B531" s="507"/>
      <c r="C531" s="507"/>
      <c r="D531" s="507"/>
      <c r="E531" s="507"/>
      <c r="F531" s="507"/>
      <c r="G531" s="507"/>
      <c r="H531" s="506"/>
      <c r="I531" s="506"/>
      <c r="J531" s="506"/>
      <c r="K531" s="506"/>
      <c r="L531" s="506"/>
      <c r="M531" s="506"/>
      <c r="N531" s="506"/>
      <c r="O531" s="506"/>
      <c r="P531" s="557"/>
      <c r="Q531" s="506"/>
      <c r="R531" s="741"/>
      <c r="S531" s="506"/>
      <c r="T531" s="742"/>
      <c r="U531" s="506"/>
      <c r="V531" s="743"/>
      <c r="W531" s="506"/>
      <c r="X531" s="742"/>
      <c r="Y531" s="557"/>
      <c r="Z531" s="556"/>
      <c r="AA531" s="507"/>
      <c r="AB531" s="507"/>
      <c r="AC531" s="507"/>
      <c r="AD531" s="507"/>
      <c r="AE531" s="507"/>
      <c r="AF531" s="507"/>
      <c r="AG531" s="507"/>
      <c r="AH531" s="507"/>
      <c r="AI531" s="507"/>
      <c r="AJ531" s="507"/>
      <c r="AK531" s="507"/>
      <c r="AL531" s="507"/>
      <c r="AM531" s="507"/>
      <c r="AN531" s="507"/>
      <c r="AO531" s="507"/>
      <c r="AP531" s="507"/>
      <c r="AQ531" s="563"/>
      <c r="AR531" s="563"/>
      <c r="AS531" s="507"/>
      <c r="AT531" s="507"/>
      <c r="AU531" s="507"/>
      <c r="AV531" s="507"/>
      <c r="AW531" s="507"/>
      <c r="AX531" s="507"/>
      <c r="AY531" s="507"/>
      <c r="AZ531" s="507"/>
      <c r="BA531" s="507"/>
      <c r="BB531" s="507"/>
      <c r="BC531" s="507"/>
      <c r="BD531" s="507"/>
      <c r="BE531" s="507"/>
      <c r="BF531" s="507"/>
      <c r="BG531" s="507"/>
      <c r="BH531" s="507"/>
      <c r="BI531" s="507"/>
      <c r="BJ531" s="507"/>
      <c r="BK531" s="507"/>
      <c r="BL531" s="507"/>
      <c r="BM531" s="507"/>
    </row>
    <row r="532" spans="1:65" ht="27" customHeight="1" x14ac:dyDescent="0.2">
      <c r="A532" s="564"/>
      <c r="B532" s="507"/>
      <c r="C532" s="507"/>
      <c r="D532" s="507"/>
      <c r="E532" s="507"/>
      <c r="F532" s="507"/>
      <c r="G532" s="507"/>
      <c r="H532" s="506"/>
      <c r="I532" s="506"/>
      <c r="J532" s="506"/>
      <c r="K532" s="506"/>
      <c r="L532" s="506"/>
      <c r="M532" s="506"/>
      <c r="N532" s="506"/>
      <c r="O532" s="506"/>
      <c r="P532" s="557"/>
      <c r="Q532" s="506"/>
      <c r="R532" s="741"/>
      <c r="S532" s="506"/>
      <c r="T532" s="742"/>
      <c r="U532" s="506"/>
      <c r="V532" s="743"/>
      <c r="W532" s="506"/>
      <c r="X532" s="742"/>
      <c r="Y532" s="557"/>
      <c r="Z532" s="556"/>
      <c r="AA532" s="507"/>
      <c r="AB532" s="507"/>
      <c r="AC532" s="507"/>
      <c r="AD532" s="507"/>
      <c r="AE532" s="507"/>
      <c r="AF532" s="507"/>
      <c r="AG532" s="507"/>
      <c r="AH532" s="507"/>
      <c r="AI532" s="507"/>
      <c r="AJ532" s="507"/>
      <c r="AK532" s="507"/>
      <c r="AL532" s="507"/>
      <c r="AM532" s="507"/>
      <c r="AN532" s="507"/>
      <c r="AO532" s="507"/>
      <c r="AP532" s="507"/>
      <c r="AQ532" s="563"/>
      <c r="AR532" s="563"/>
      <c r="AS532" s="507"/>
      <c r="AT532" s="507"/>
      <c r="AU532" s="507"/>
      <c r="AV532" s="507"/>
      <c r="AW532" s="507"/>
      <c r="AX532" s="507"/>
      <c r="AY532" s="507"/>
      <c r="AZ532" s="507"/>
      <c r="BA532" s="507"/>
      <c r="BB532" s="507"/>
      <c r="BC532" s="507"/>
      <c r="BD532" s="507"/>
      <c r="BE532" s="507"/>
      <c r="BF532" s="507"/>
      <c r="BG532" s="507"/>
      <c r="BH532" s="507"/>
      <c r="BI532" s="507"/>
      <c r="BJ532" s="507"/>
      <c r="BK532" s="507"/>
      <c r="BL532" s="507"/>
      <c r="BM532" s="507"/>
    </row>
    <row r="533" spans="1:65" ht="27" customHeight="1" x14ac:dyDescent="0.2">
      <c r="A533" s="564"/>
      <c r="B533" s="507"/>
      <c r="C533" s="507"/>
      <c r="D533" s="507"/>
      <c r="E533" s="507"/>
      <c r="F533" s="507"/>
      <c r="G533" s="507"/>
      <c r="H533" s="506"/>
      <c r="I533" s="506"/>
      <c r="J533" s="506"/>
      <c r="K533" s="506"/>
      <c r="L533" s="506"/>
      <c r="M533" s="506"/>
      <c r="N533" s="506"/>
      <c r="O533" s="506"/>
      <c r="P533" s="557"/>
      <c r="Q533" s="506"/>
      <c r="R533" s="741"/>
      <c r="S533" s="506"/>
      <c r="T533" s="742"/>
      <c r="U533" s="506"/>
      <c r="V533" s="743"/>
      <c r="W533" s="506"/>
      <c r="X533" s="742"/>
      <c r="Y533" s="557"/>
      <c r="Z533" s="556"/>
      <c r="AA533" s="507"/>
      <c r="AB533" s="507"/>
      <c r="AC533" s="507"/>
      <c r="AD533" s="507"/>
      <c r="AE533" s="507"/>
      <c r="AF533" s="507"/>
      <c r="AG533" s="507"/>
      <c r="AH533" s="507"/>
      <c r="AI533" s="507"/>
      <c r="AJ533" s="507"/>
      <c r="AK533" s="507"/>
      <c r="AL533" s="507"/>
      <c r="AM533" s="507"/>
      <c r="AN533" s="507"/>
      <c r="AO533" s="507"/>
      <c r="AP533" s="507"/>
      <c r="AQ533" s="563"/>
      <c r="AR533" s="563"/>
      <c r="AS533" s="507"/>
      <c r="AT533" s="507"/>
      <c r="AU533" s="507"/>
      <c r="AV533" s="507"/>
      <c r="AW533" s="507"/>
      <c r="AX533" s="507"/>
      <c r="AY533" s="507"/>
      <c r="AZ533" s="507"/>
      <c r="BA533" s="507"/>
      <c r="BB533" s="507"/>
      <c r="BC533" s="507"/>
      <c r="BD533" s="507"/>
      <c r="BE533" s="507"/>
      <c r="BF533" s="507"/>
      <c r="BG533" s="507"/>
      <c r="BH533" s="507"/>
      <c r="BI533" s="507"/>
      <c r="BJ533" s="507"/>
      <c r="BK533" s="507"/>
      <c r="BL533" s="507"/>
      <c r="BM533" s="507"/>
    </row>
    <row r="534" spans="1:65" ht="27" customHeight="1" x14ac:dyDescent="0.2">
      <c r="A534" s="564"/>
      <c r="B534" s="507"/>
      <c r="C534" s="507"/>
      <c r="D534" s="507"/>
      <c r="E534" s="507"/>
      <c r="F534" s="507"/>
      <c r="G534" s="507"/>
      <c r="H534" s="506"/>
      <c r="I534" s="506"/>
      <c r="J534" s="506"/>
      <c r="K534" s="506"/>
      <c r="L534" s="506"/>
      <c r="M534" s="506"/>
      <c r="N534" s="506"/>
      <c r="O534" s="506"/>
      <c r="P534" s="557"/>
      <c r="Q534" s="506"/>
      <c r="R534" s="741"/>
      <c r="S534" s="506"/>
      <c r="T534" s="742"/>
      <c r="U534" s="506"/>
      <c r="V534" s="743"/>
      <c r="W534" s="506"/>
      <c r="X534" s="742"/>
      <c r="Y534" s="557"/>
      <c r="Z534" s="556"/>
      <c r="AA534" s="507"/>
      <c r="AB534" s="507"/>
      <c r="AC534" s="507"/>
      <c r="AD534" s="507"/>
      <c r="AE534" s="507"/>
      <c r="AF534" s="507"/>
      <c r="AG534" s="507"/>
      <c r="AH534" s="507"/>
      <c r="AI534" s="507"/>
      <c r="AJ534" s="507"/>
      <c r="AK534" s="507"/>
      <c r="AL534" s="507"/>
      <c r="AM534" s="507"/>
      <c r="AN534" s="507"/>
      <c r="AO534" s="507"/>
      <c r="AP534" s="507"/>
      <c r="AQ534" s="563"/>
      <c r="AR534" s="563"/>
      <c r="AS534" s="507"/>
      <c r="AT534" s="507"/>
      <c r="AU534" s="507"/>
      <c r="AV534" s="507"/>
      <c r="AW534" s="507"/>
      <c r="AX534" s="507"/>
      <c r="AY534" s="507"/>
      <c r="AZ534" s="507"/>
      <c r="BA534" s="507"/>
      <c r="BB534" s="507"/>
      <c r="BC534" s="507"/>
      <c r="BD534" s="507"/>
      <c r="BE534" s="507"/>
      <c r="BF534" s="507"/>
      <c r="BG534" s="507"/>
      <c r="BH534" s="507"/>
      <c r="BI534" s="507"/>
      <c r="BJ534" s="507"/>
      <c r="BK534" s="507"/>
      <c r="BL534" s="507"/>
      <c r="BM534" s="507"/>
    </row>
    <row r="535" spans="1:65" ht="27" customHeight="1" x14ac:dyDescent="0.2">
      <c r="A535" s="564"/>
      <c r="B535" s="507"/>
      <c r="C535" s="507"/>
      <c r="D535" s="507"/>
      <c r="E535" s="507"/>
      <c r="F535" s="507"/>
      <c r="G535" s="507"/>
      <c r="H535" s="506"/>
      <c r="I535" s="506"/>
      <c r="J535" s="506"/>
      <c r="K535" s="506"/>
      <c r="L535" s="506"/>
      <c r="M535" s="506"/>
      <c r="N535" s="506"/>
      <c r="O535" s="506"/>
      <c r="P535" s="557"/>
      <c r="Q535" s="506"/>
      <c r="R535" s="741"/>
      <c r="S535" s="506"/>
      <c r="T535" s="742"/>
      <c r="U535" s="506"/>
      <c r="V535" s="743"/>
      <c r="W535" s="506"/>
      <c r="X535" s="742"/>
      <c r="Y535" s="557"/>
      <c r="Z535" s="556"/>
      <c r="AA535" s="507"/>
      <c r="AB535" s="507"/>
      <c r="AC535" s="507"/>
      <c r="AD535" s="507"/>
      <c r="AE535" s="507"/>
      <c r="AF535" s="507"/>
      <c r="AG535" s="507"/>
      <c r="AH535" s="507"/>
      <c r="AI535" s="507"/>
      <c r="AJ535" s="507"/>
      <c r="AK535" s="507"/>
      <c r="AL535" s="507"/>
      <c r="AM535" s="507"/>
      <c r="AN535" s="507"/>
      <c r="AO535" s="507"/>
      <c r="AP535" s="507"/>
      <c r="AQ535" s="563"/>
      <c r="AR535" s="563"/>
      <c r="AS535" s="507"/>
      <c r="AT535" s="507"/>
      <c r="AU535" s="507"/>
      <c r="AV535" s="507"/>
      <c r="AW535" s="507"/>
      <c r="AX535" s="507"/>
      <c r="AY535" s="507"/>
      <c r="AZ535" s="507"/>
      <c r="BA535" s="507"/>
      <c r="BB535" s="507"/>
      <c r="BC535" s="507"/>
      <c r="BD535" s="507"/>
      <c r="BE535" s="507"/>
      <c r="BF535" s="507"/>
      <c r="BG535" s="507"/>
      <c r="BH535" s="507"/>
      <c r="BI535" s="507"/>
      <c r="BJ535" s="507"/>
      <c r="BK535" s="507"/>
      <c r="BL535" s="507"/>
      <c r="BM535" s="507"/>
    </row>
    <row r="536" spans="1:65" ht="27" customHeight="1" x14ac:dyDescent="0.2">
      <c r="A536" s="564"/>
      <c r="B536" s="507"/>
      <c r="C536" s="507"/>
      <c r="D536" s="507"/>
      <c r="E536" s="507"/>
      <c r="F536" s="507"/>
      <c r="G536" s="507"/>
      <c r="H536" s="506"/>
      <c r="I536" s="506"/>
      <c r="J536" s="506"/>
      <c r="K536" s="506"/>
      <c r="L536" s="506"/>
      <c r="M536" s="506"/>
      <c r="N536" s="506"/>
      <c r="O536" s="506"/>
      <c r="P536" s="557"/>
      <c r="Q536" s="506"/>
      <c r="R536" s="741"/>
      <c r="S536" s="506"/>
      <c r="T536" s="742"/>
      <c r="U536" s="506"/>
      <c r="V536" s="743"/>
      <c r="W536" s="506"/>
      <c r="X536" s="742"/>
      <c r="Y536" s="557"/>
      <c r="Z536" s="556"/>
      <c r="AA536" s="507"/>
      <c r="AB536" s="507"/>
      <c r="AC536" s="507"/>
      <c r="AD536" s="507"/>
      <c r="AE536" s="507"/>
      <c r="AF536" s="507"/>
      <c r="AG536" s="507"/>
      <c r="AH536" s="507"/>
      <c r="AI536" s="507"/>
      <c r="AJ536" s="507"/>
      <c r="AK536" s="507"/>
      <c r="AL536" s="507"/>
      <c r="AM536" s="507"/>
      <c r="AN536" s="507"/>
      <c r="AO536" s="507"/>
      <c r="AP536" s="507"/>
      <c r="AQ536" s="563"/>
      <c r="AR536" s="563"/>
      <c r="AS536" s="507"/>
      <c r="AT536" s="507"/>
      <c r="AU536" s="507"/>
      <c r="AV536" s="507"/>
      <c r="AW536" s="507"/>
      <c r="AX536" s="507"/>
      <c r="AY536" s="507"/>
      <c r="AZ536" s="507"/>
      <c r="BA536" s="507"/>
      <c r="BB536" s="507"/>
      <c r="BC536" s="507"/>
      <c r="BD536" s="507"/>
      <c r="BE536" s="507"/>
      <c r="BF536" s="507"/>
      <c r="BG536" s="507"/>
      <c r="BH536" s="507"/>
      <c r="BI536" s="507"/>
      <c r="BJ536" s="507"/>
      <c r="BK536" s="507"/>
      <c r="BL536" s="507"/>
      <c r="BM536" s="507"/>
    </row>
    <row r="537" spans="1:65" ht="27" customHeight="1" x14ac:dyDescent="0.2">
      <c r="A537" s="564"/>
      <c r="B537" s="507"/>
      <c r="C537" s="507"/>
      <c r="D537" s="507"/>
      <c r="E537" s="507"/>
      <c r="F537" s="507"/>
      <c r="G537" s="507"/>
      <c r="H537" s="506"/>
      <c r="I537" s="506"/>
      <c r="J537" s="506"/>
      <c r="K537" s="506"/>
      <c r="L537" s="506"/>
      <c r="M537" s="506"/>
      <c r="N537" s="506"/>
      <c r="O537" s="506"/>
      <c r="P537" s="557"/>
      <c r="Q537" s="506"/>
      <c r="R537" s="741"/>
      <c r="S537" s="506"/>
      <c r="T537" s="742"/>
      <c r="U537" s="506"/>
      <c r="V537" s="743"/>
      <c r="W537" s="506"/>
      <c r="X537" s="742"/>
      <c r="Y537" s="557"/>
      <c r="Z537" s="556"/>
      <c r="AA537" s="507"/>
      <c r="AB537" s="507"/>
      <c r="AC537" s="507"/>
      <c r="AD537" s="507"/>
      <c r="AE537" s="507"/>
      <c r="AF537" s="507"/>
      <c r="AG537" s="507"/>
      <c r="AH537" s="507"/>
      <c r="AI537" s="507"/>
      <c r="AJ537" s="507"/>
      <c r="AK537" s="507"/>
      <c r="AL537" s="507"/>
      <c r="AM537" s="507"/>
      <c r="AN537" s="507"/>
      <c r="AO537" s="507"/>
      <c r="AP537" s="507"/>
      <c r="AQ537" s="563"/>
      <c r="AR537" s="563"/>
      <c r="AS537" s="507"/>
      <c r="AT537" s="507"/>
      <c r="AU537" s="507"/>
      <c r="AV537" s="507"/>
      <c r="AW537" s="507"/>
      <c r="AX537" s="507"/>
      <c r="AY537" s="507"/>
      <c r="AZ537" s="507"/>
      <c r="BA537" s="507"/>
      <c r="BB537" s="507"/>
      <c r="BC537" s="507"/>
      <c r="BD537" s="507"/>
      <c r="BE537" s="507"/>
      <c r="BF537" s="507"/>
      <c r="BG537" s="507"/>
      <c r="BH537" s="507"/>
      <c r="BI537" s="507"/>
      <c r="BJ537" s="507"/>
      <c r="BK537" s="507"/>
      <c r="BL537" s="507"/>
      <c r="BM537" s="507"/>
    </row>
    <row r="538" spans="1:65" ht="27" customHeight="1" x14ac:dyDescent="0.2">
      <c r="A538" s="564"/>
      <c r="B538" s="507"/>
      <c r="C538" s="507"/>
      <c r="D538" s="507"/>
      <c r="E538" s="507"/>
      <c r="F538" s="507"/>
      <c r="G538" s="507"/>
      <c r="H538" s="506"/>
      <c r="I538" s="506"/>
      <c r="J538" s="506"/>
      <c r="K538" s="506"/>
      <c r="L538" s="506"/>
      <c r="M538" s="506"/>
      <c r="N538" s="506"/>
      <c r="O538" s="506"/>
      <c r="P538" s="557"/>
      <c r="Q538" s="506"/>
      <c r="R538" s="741"/>
      <c r="S538" s="506"/>
      <c r="T538" s="742"/>
      <c r="U538" s="506"/>
      <c r="V538" s="743"/>
      <c r="W538" s="506"/>
      <c r="X538" s="742"/>
      <c r="Y538" s="557"/>
      <c r="Z538" s="556"/>
      <c r="AA538" s="507"/>
      <c r="AB538" s="507"/>
      <c r="AC538" s="507"/>
      <c r="AD538" s="507"/>
      <c r="AE538" s="507"/>
      <c r="AF538" s="507"/>
      <c r="AG538" s="507"/>
      <c r="AH538" s="507"/>
      <c r="AI538" s="507"/>
      <c r="AJ538" s="507"/>
      <c r="AK538" s="507"/>
      <c r="AL538" s="507"/>
      <c r="AM538" s="507"/>
      <c r="AN538" s="507"/>
      <c r="AO538" s="507"/>
      <c r="AP538" s="507"/>
      <c r="AQ538" s="563"/>
      <c r="AR538" s="563"/>
      <c r="AS538" s="507"/>
      <c r="AT538" s="507"/>
      <c r="AU538" s="507"/>
      <c r="AV538" s="507"/>
      <c r="AW538" s="507"/>
      <c r="AX538" s="507"/>
      <c r="AY538" s="507"/>
      <c r="AZ538" s="507"/>
      <c r="BA538" s="507"/>
      <c r="BB538" s="507"/>
      <c r="BC538" s="507"/>
      <c r="BD538" s="507"/>
      <c r="BE538" s="507"/>
      <c r="BF538" s="507"/>
      <c r="BG538" s="507"/>
      <c r="BH538" s="507"/>
      <c r="BI538" s="507"/>
      <c r="BJ538" s="507"/>
      <c r="BK538" s="507"/>
      <c r="BL538" s="507"/>
      <c r="BM538" s="507"/>
    </row>
    <row r="539" spans="1:65" ht="27" customHeight="1" x14ac:dyDescent="0.2">
      <c r="A539" s="564"/>
      <c r="B539" s="507"/>
      <c r="C539" s="507"/>
      <c r="D539" s="507"/>
      <c r="E539" s="507"/>
      <c r="F539" s="507"/>
      <c r="G539" s="507"/>
      <c r="H539" s="506"/>
      <c r="I539" s="506"/>
      <c r="J539" s="506"/>
      <c r="K539" s="506"/>
      <c r="L539" s="506"/>
      <c r="M539" s="506"/>
      <c r="N539" s="506"/>
      <c r="O539" s="506"/>
      <c r="P539" s="557"/>
      <c r="Q539" s="506"/>
      <c r="R539" s="741"/>
      <c r="S539" s="506"/>
      <c r="T539" s="742"/>
      <c r="U539" s="506"/>
      <c r="V539" s="743"/>
      <c r="W539" s="506"/>
      <c r="X539" s="742"/>
      <c r="Y539" s="557"/>
      <c r="Z539" s="556"/>
      <c r="AA539" s="507"/>
      <c r="AB539" s="507"/>
      <c r="AC539" s="507"/>
      <c r="AD539" s="507"/>
      <c r="AE539" s="507"/>
      <c r="AF539" s="507"/>
      <c r="AG539" s="507"/>
      <c r="AH539" s="507"/>
      <c r="AI539" s="507"/>
      <c r="AJ539" s="507"/>
      <c r="AK539" s="507"/>
      <c r="AL539" s="507"/>
      <c r="AM539" s="507"/>
      <c r="AN539" s="507"/>
      <c r="AO539" s="507"/>
      <c r="AP539" s="507"/>
      <c r="AQ539" s="563"/>
      <c r="AR539" s="563"/>
      <c r="AS539" s="507"/>
      <c r="AT539" s="507"/>
      <c r="AU539" s="507"/>
      <c r="AV539" s="507"/>
      <c r="AW539" s="507"/>
      <c r="AX539" s="507"/>
      <c r="AY539" s="507"/>
      <c r="AZ539" s="507"/>
      <c r="BA539" s="507"/>
      <c r="BB539" s="507"/>
      <c r="BC539" s="507"/>
      <c r="BD539" s="507"/>
      <c r="BE539" s="507"/>
      <c r="BF539" s="507"/>
      <c r="BG539" s="507"/>
      <c r="BH539" s="507"/>
      <c r="BI539" s="507"/>
      <c r="BJ539" s="507"/>
      <c r="BK539" s="507"/>
      <c r="BL539" s="507"/>
      <c r="BM539" s="507"/>
    </row>
    <row r="540" spans="1:65" ht="27" customHeight="1" x14ac:dyDescent="0.2">
      <c r="A540" s="564"/>
      <c r="B540" s="507"/>
      <c r="C540" s="507"/>
      <c r="D540" s="507"/>
      <c r="E540" s="507"/>
      <c r="F540" s="507"/>
      <c r="G540" s="507"/>
      <c r="H540" s="506"/>
      <c r="I540" s="506"/>
      <c r="J540" s="506"/>
      <c r="K540" s="506"/>
      <c r="L540" s="506"/>
      <c r="M540" s="506"/>
      <c r="N540" s="506"/>
      <c r="O540" s="506"/>
      <c r="P540" s="557"/>
      <c r="Q540" s="506"/>
      <c r="R540" s="741"/>
      <c r="S540" s="506"/>
      <c r="T540" s="742"/>
      <c r="U540" s="506"/>
      <c r="V540" s="743"/>
      <c r="W540" s="506"/>
      <c r="X540" s="742"/>
      <c r="Y540" s="557"/>
      <c r="Z540" s="556"/>
      <c r="AA540" s="507"/>
      <c r="AB540" s="507"/>
      <c r="AC540" s="507"/>
      <c r="AD540" s="507"/>
      <c r="AE540" s="507"/>
      <c r="AF540" s="507"/>
      <c r="AG540" s="507"/>
      <c r="AH540" s="507"/>
      <c r="AI540" s="507"/>
      <c r="AJ540" s="507"/>
      <c r="AK540" s="507"/>
      <c r="AL540" s="507"/>
      <c r="AM540" s="507"/>
      <c r="AN540" s="507"/>
      <c r="AO540" s="507"/>
      <c r="AP540" s="507"/>
      <c r="AQ540" s="563"/>
      <c r="AR540" s="563"/>
      <c r="AS540" s="507"/>
      <c r="AT540" s="507"/>
      <c r="AU540" s="507"/>
      <c r="AV540" s="507"/>
      <c r="AW540" s="507"/>
      <c r="AX540" s="507"/>
      <c r="AY540" s="507"/>
      <c r="AZ540" s="507"/>
      <c r="BA540" s="507"/>
      <c r="BB540" s="507"/>
      <c r="BC540" s="507"/>
      <c r="BD540" s="507"/>
      <c r="BE540" s="507"/>
      <c r="BF540" s="507"/>
      <c r="BG540" s="507"/>
      <c r="BH540" s="507"/>
      <c r="BI540" s="507"/>
      <c r="BJ540" s="507"/>
      <c r="BK540" s="507"/>
      <c r="BL540" s="507"/>
      <c r="BM540" s="507"/>
    </row>
    <row r="541" spans="1:65" ht="27" customHeight="1" x14ac:dyDescent="0.2">
      <c r="A541" s="564"/>
      <c r="B541" s="507"/>
      <c r="C541" s="507"/>
      <c r="D541" s="507"/>
      <c r="E541" s="507"/>
      <c r="F541" s="507"/>
      <c r="G541" s="507"/>
      <c r="H541" s="506"/>
      <c r="I541" s="506"/>
      <c r="J541" s="506"/>
      <c r="K541" s="506"/>
      <c r="L541" s="506"/>
      <c r="M541" s="506"/>
      <c r="N541" s="506"/>
      <c r="O541" s="506"/>
      <c r="P541" s="557"/>
      <c r="Q541" s="506"/>
      <c r="R541" s="741"/>
      <c r="S541" s="506"/>
      <c r="T541" s="742"/>
      <c r="U541" s="506"/>
      <c r="V541" s="743"/>
      <c r="W541" s="506"/>
      <c r="X541" s="742"/>
      <c r="Y541" s="557"/>
      <c r="Z541" s="556"/>
      <c r="AA541" s="507"/>
      <c r="AB541" s="507"/>
      <c r="AC541" s="507"/>
      <c r="AD541" s="507"/>
      <c r="AE541" s="507"/>
      <c r="AF541" s="507"/>
      <c r="AG541" s="507"/>
      <c r="AH541" s="507"/>
      <c r="AI541" s="507"/>
      <c r="AJ541" s="507"/>
      <c r="AK541" s="507"/>
      <c r="AL541" s="507"/>
      <c r="AM541" s="507"/>
      <c r="AN541" s="507"/>
      <c r="AO541" s="507"/>
      <c r="AP541" s="507"/>
      <c r="AQ541" s="563"/>
      <c r="AR541" s="563"/>
      <c r="AS541" s="507"/>
      <c r="AT541" s="507"/>
      <c r="AU541" s="507"/>
      <c r="AV541" s="507"/>
      <c r="AW541" s="507"/>
      <c r="AX541" s="507"/>
      <c r="AY541" s="507"/>
      <c r="AZ541" s="507"/>
      <c r="BA541" s="507"/>
      <c r="BB541" s="507"/>
      <c r="BC541" s="507"/>
      <c r="BD541" s="507"/>
      <c r="BE541" s="507"/>
      <c r="BF541" s="507"/>
      <c r="BG541" s="507"/>
      <c r="BH541" s="507"/>
      <c r="BI541" s="507"/>
      <c r="BJ541" s="507"/>
      <c r="BK541" s="507"/>
      <c r="BL541" s="507"/>
      <c r="BM541" s="507"/>
    </row>
    <row r="542" spans="1:65" ht="27" customHeight="1" x14ac:dyDescent="0.2">
      <c r="A542" s="564"/>
      <c r="B542" s="507"/>
      <c r="C542" s="507"/>
      <c r="D542" s="507"/>
      <c r="E542" s="507"/>
      <c r="F542" s="507"/>
      <c r="G542" s="507"/>
      <c r="H542" s="506"/>
      <c r="I542" s="506"/>
      <c r="J542" s="506"/>
      <c r="K542" s="506"/>
      <c r="L542" s="506"/>
      <c r="M542" s="506"/>
      <c r="N542" s="506"/>
      <c r="O542" s="506"/>
      <c r="P542" s="557"/>
      <c r="Q542" s="506"/>
      <c r="R542" s="741"/>
      <c r="S542" s="506"/>
      <c r="T542" s="742"/>
      <c r="U542" s="506"/>
      <c r="V542" s="743"/>
      <c r="W542" s="506"/>
      <c r="X542" s="742"/>
      <c r="Y542" s="557"/>
      <c r="Z542" s="556"/>
      <c r="AA542" s="507"/>
      <c r="AB542" s="507"/>
      <c r="AC542" s="507"/>
      <c r="AD542" s="507"/>
      <c r="AE542" s="507"/>
      <c r="AF542" s="507"/>
      <c r="AG542" s="507"/>
      <c r="AH542" s="507"/>
      <c r="AI542" s="507"/>
      <c r="AJ542" s="507"/>
      <c r="AK542" s="507"/>
      <c r="AL542" s="507"/>
      <c r="AM542" s="507"/>
      <c r="AN542" s="507"/>
      <c r="AO542" s="507"/>
      <c r="AP542" s="507"/>
      <c r="AQ542" s="563"/>
      <c r="AR542" s="563"/>
      <c r="AS542" s="507"/>
      <c r="AT542" s="507"/>
      <c r="AU542" s="507"/>
      <c r="AV542" s="507"/>
      <c r="AW542" s="507"/>
      <c r="AX542" s="507"/>
      <c r="AY542" s="507"/>
      <c r="AZ542" s="507"/>
      <c r="BA542" s="507"/>
      <c r="BB542" s="507"/>
      <c r="BC542" s="507"/>
      <c r="BD542" s="507"/>
      <c r="BE542" s="507"/>
      <c r="BF542" s="507"/>
      <c r="BG542" s="507"/>
      <c r="BH542" s="507"/>
      <c r="BI542" s="507"/>
      <c r="BJ542" s="507"/>
      <c r="BK542" s="507"/>
      <c r="BL542" s="507"/>
      <c r="BM542" s="507"/>
    </row>
    <row r="543" spans="1:65" ht="27" customHeight="1" x14ac:dyDescent="0.2">
      <c r="A543" s="564"/>
      <c r="B543" s="507"/>
      <c r="C543" s="507"/>
      <c r="D543" s="507"/>
      <c r="E543" s="507"/>
      <c r="F543" s="507"/>
      <c r="G543" s="507"/>
      <c r="H543" s="506"/>
      <c r="I543" s="506"/>
      <c r="J543" s="506"/>
      <c r="K543" s="506"/>
      <c r="L543" s="506"/>
      <c r="M543" s="506"/>
      <c r="N543" s="506"/>
      <c r="O543" s="506"/>
      <c r="P543" s="557"/>
      <c r="Q543" s="506"/>
      <c r="R543" s="741"/>
      <c r="S543" s="506"/>
      <c r="T543" s="742"/>
      <c r="U543" s="506"/>
      <c r="V543" s="743"/>
      <c r="W543" s="506"/>
      <c r="X543" s="742"/>
      <c r="Y543" s="557"/>
      <c r="Z543" s="556"/>
      <c r="AA543" s="507"/>
      <c r="AB543" s="507"/>
      <c r="AC543" s="507"/>
      <c r="AD543" s="507"/>
      <c r="AE543" s="507"/>
      <c r="AF543" s="507"/>
      <c r="AG543" s="507"/>
      <c r="AH543" s="507"/>
      <c r="AI543" s="507"/>
      <c r="AJ543" s="507"/>
      <c r="AK543" s="507"/>
      <c r="AL543" s="507"/>
      <c r="AM543" s="507"/>
      <c r="AN543" s="507"/>
      <c r="AO543" s="507"/>
      <c r="AP543" s="507"/>
      <c r="AQ543" s="563"/>
      <c r="AR543" s="563"/>
      <c r="AS543" s="507"/>
      <c r="AT543" s="507"/>
      <c r="AU543" s="507"/>
      <c r="AV543" s="507"/>
      <c r="AW543" s="507"/>
      <c r="AX543" s="507"/>
      <c r="AY543" s="507"/>
      <c r="AZ543" s="507"/>
      <c r="BA543" s="507"/>
      <c r="BB543" s="507"/>
      <c r="BC543" s="507"/>
      <c r="BD543" s="507"/>
      <c r="BE543" s="507"/>
      <c r="BF543" s="507"/>
      <c r="BG543" s="507"/>
      <c r="BH543" s="507"/>
      <c r="BI543" s="507"/>
      <c r="BJ543" s="507"/>
      <c r="BK543" s="507"/>
      <c r="BL543" s="507"/>
      <c r="BM543" s="507"/>
    </row>
    <row r="544" spans="1:65" ht="27" customHeight="1" x14ac:dyDescent="0.2">
      <c r="A544" s="564"/>
      <c r="B544" s="507"/>
      <c r="C544" s="507"/>
      <c r="D544" s="507"/>
      <c r="E544" s="507"/>
      <c r="F544" s="507"/>
      <c r="G544" s="507"/>
      <c r="H544" s="506"/>
      <c r="I544" s="506"/>
      <c r="J544" s="506"/>
      <c r="K544" s="506"/>
      <c r="L544" s="506"/>
      <c r="M544" s="506"/>
      <c r="N544" s="506"/>
      <c r="O544" s="506"/>
      <c r="P544" s="557"/>
      <c r="Q544" s="506"/>
      <c r="R544" s="741"/>
      <c r="S544" s="506"/>
      <c r="T544" s="742"/>
      <c r="U544" s="506"/>
      <c r="V544" s="743"/>
      <c r="W544" s="506"/>
      <c r="X544" s="742"/>
      <c r="Y544" s="557"/>
      <c r="Z544" s="556"/>
      <c r="AA544" s="507"/>
      <c r="AB544" s="507"/>
      <c r="AC544" s="507"/>
      <c r="AD544" s="507"/>
      <c r="AE544" s="507"/>
      <c r="AF544" s="507"/>
      <c r="AG544" s="507"/>
      <c r="AH544" s="507"/>
      <c r="AI544" s="507"/>
      <c r="AJ544" s="507"/>
      <c r="AK544" s="507"/>
      <c r="AL544" s="507"/>
      <c r="AM544" s="507"/>
      <c r="AN544" s="507"/>
      <c r="AO544" s="507"/>
      <c r="AP544" s="507"/>
      <c r="AQ544" s="563"/>
      <c r="AR544" s="563"/>
      <c r="AS544" s="507"/>
      <c r="AT544" s="507"/>
      <c r="AU544" s="507"/>
      <c r="AV544" s="507"/>
      <c r="AW544" s="507"/>
      <c r="AX544" s="507"/>
      <c r="AY544" s="507"/>
      <c r="AZ544" s="507"/>
      <c r="BA544" s="507"/>
      <c r="BB544" s="507"/>
      <c r="BC544" s="507"/>
      <c r="BD544" s="507"/>
      <c r="BE544" s="507"/>
      <c r="BF544" s="507"/>
      <c r="BG544" s="507"/>
      <c r="BH544" s="507"/>
      <c r="BI544" s="507"/>
      <c r="BJ544" s="507"/>
      <c r="BK544" s="507"/>
      <c r="BL544" s="507"/>
      <c r="BM544" s="507"/>
    </row>
    <row r="545" spans="1:65" ht="27" customHeight="1" x14ac:dyDescent="0.2">
      <c r="A545" s="564"/>
      <c r="B545" s="507"/>
      <c r="C545" s="507"/>
      <c r="D545" s="507"/>
      <c r="E545" s="507"/>
      <c r="F545" s="507"/>
      <c r="G545" s="507"/>
      <c r="H545" s="506"/>
      <c r="I545" s="506"/>
      <c r="J545" s="506"/>
      <c r="K545" s="506"/>
      <c r="L545" s="506"/>
      <c r="M545" s="506"/>
      <c r="N545" s="506"/>
      <c r="O545" s="506"/>
      <c r="P545" s="557"/>
      <c r="Q545" s="506"/>
      <c r="R545" s="741"/>
      <c r="S545" s="506"/>
      <c r="T545" s="742"/>
      <c r="U545" s="506"/>
      <c r="V545" s="743"/>
      <c r="W545" s="506"/>
      <c r="X545" s="742"/>
      <c r="Y545" s="557"/>
      <c r="Z545" s="556"/>
      <c r="AA545" s="507"/>
      <c r="AB545" s="507"/>
      <c r="AC545" s="507"/>
      <c r="AD545" s="507"/>
      <c r="AE545" s="507"/>
      <c r="AF545" s="507"/>
      <c r="AG545" s="507"/>
      <c r="AH545" s="507"/>
      <c r="AI545" s="507"/>
      <c r="AJ545" s="507"/>
      <c r="AK545" s="507"/>
      <c r="AL545" s="507"/>
      <c r="AM545" s="507"/>
      <c r="AN545" s="507"/>
      <c r="AO545" s="507"/>
      <c r="AP545" s="507"/>
      <c r="AQ545" s="563"/>
      <c r="AR545" s="563"/>
      <c r="AS545" s="507"/>
      <c r="AT545" s="507"/>
      <c r="AU545" s="507"/>
      <c r="AV545" s="507"/>
      <c r="AW545" s="507"/>
      <c r="AX545" s="507"/>
      <c r="AY545" s="507"/>
      <c r="AZ545" s="507"/>
      <c r="BA545" s="507"/>
      <c r="BB545" s="507"/>
      <c r="BC545" s="507"/>
      <c r="BD545" s="507"/>
      <c r="BE545" s="507"/>
      <c r="BF545" s="507"/>
      <c r="BG545" s="507"/>
      <c r="BH545" s="507"/>
      <c r="BI545" s="507"/>
      <c r="BJ545" s="507"/>
      <c r="BK545" s="507"/>
      <c r="BL545" s="507"/>
      <c r="BM545" s="507"/>
    </row>
    <row r="546" spans="1:65" ht="27" customHeight="1" x14ac:dyDescent="0.2">
      <c r="A546" s="564"/>
      <c r="B546" s="507"/>
      <c r="C546" s="507"/>
      <c r="D546" s="507"/>
      <c r="E546" s="507"/>
      <c r="F546" s="507"/>
      <c r="G546" s="507"/>
      <c r="H546" s="506"/>
      <c r="I546" s="506"/>
      <c r="J546" s="506"/>
      <c r="K546" s="506"/>
      <c r="L546" s="506"/>
      <c r="M546" s="506"/>
      <c r="N546" s="506"/>
      <c r="O546" s="506"/>
      <c r="P546" s="557"/>
      <c r="Q546" s="506"/>
      <c r="R546" s="741"/>
      <c r="S546" s="506"/>
      <c r="T546" s="742"/>
      <c r="U546" s="506"/>
      <c r="V546" s="743"/>
      <c r="W546" s="506"/>
      <c r="X546" s="742"/>
      <c r="Y546" s="557"/>
      <c r="Z546" s="556"/>
      <c r="AA546" s="507"/>
      <c r="AB546" s="507"/>
      <c r="AC546" s="507"/>
      <c r="AD546" s="507"/>
      <c r="AE546" s="507"/>
      <c r="AF546" s="507"/>
      <c r="AG546" s="507"/>
      <c r="AH546" s="507"/>
      <c r="AI546" s="507"/>
      <c r="AJ546" s="507"/>
      <c r="AK546" s="507"/>
      <c r="AL546" s="507"/>
      <c r="AM546" s="507"/>
      <c r="AN546" s="507"/>
      <c r="AO546" s="507"/>
      <c r="AP546" s="507"/>
      <c r="AQ546" s="563"/>
      <c r="AR546" s="563"/>
      <c r="AS546" s="507"/>
      <c r="AT546" s="507"/>
      <c r="AU546" s="507"/>
      <c r="AV546" s="507"/>
      <c r="AW546" s="507"/>
      <c r="AX546" s="507"/>
      <c r="AY546" s="507"/>
      <c r="AZ546" s="507"/>
      <c r="BA546" s="507"/>
      <c r="BB546" s="507"/>
      <c r="BC546" s="507"/>
      <c r="BD546" s="507"/>
      <c r="BE546" s="507"/>
      <c r="BF546" s="507"/>
      <c r="BG546" s="507"/>
      <c r="BH546" s="507"/>
      <c r="BI546" s="507"/>
      <c r="BJ546" s="507"/>
      <c r="BK546" s="507"/>
      <c r="BL546" s="507"/>
      <c r="BM546" s="507"/>
    </row>
    <row r="547" spans="1:65" ht="27" customHeight="1" x14ac:dyDescent="0.2">
      <c r="A547" s="564"/>
      <c r="B547" s="507"/>
      <c r="C547" s="507"/>
      <c r="D547" s="507"/>
      <c r="E547" s="507"/>
      <c r="F547" s="507"/>
      <c r="G547" s="507"/>
      <c r="H547" s="506"/>
      <c r="I547" s="506"/>
      <c r="J547" s="506"/>
      <c r="K547" s="506"/>
      <c r="L547" s="506"/>
      <c r="M547" s="506"/>
      <c r="N547" s="506"/>
      <c r="O547" s="506"/>
      <c r="P547" s="557"/>
      <c r="Q547" s="506"/>
      <c r="R547" s="741"/>
      <c r="S547" s="506"/>
      <c r="T547" s="742"/>
      <c r="U547" s="506"/>
      <c r="V547" s="743"/>
      <c r="W547" s="506"/>
      <c r="X547" s="742"/>
      <c r="Y547" s="557"/>
      <c r="Z547" s="556"/>
      <c r="AA547" s="507"/>
      <c r="AB547" s="507"/>
      <c r="AC547" s="507"/>
      <c r="AD547" s="507"/>
      <c r="AE547" s="507"/>
      <c r="AF547" s="507"/>
      <c r="AG547" s="507"/>
      <c r="AH547" s="507"/>
      <c r="AI547" s="507"/>
      <c r="AJ547" s="507"/>
      <c r="AK547" s="507"/>
      <c r="AL547" s="507"/>
      <c r="AM547" s="507"/>
      <c r="AN547" s="507"/>
      <c r="AO547" s="507"/>
      <c r="AP547" s="507"/>
      <c r="AQ547" s="563"/>
      <c r="AR547" s="563"/>
      <c r="AS547" s="507"/>
      <c r="AT547" s="507"/>
      <c r="AU547" s="507"/>
      <c r="AV547" s="507"/>
      <c r="AW547" s="507"/>
      <c r="AX547" s="507"/>
      <c r="AY547" s="507"/>
      <c r="AZ547" s="507"/>
      <c r="BA547" s="507"/>
      <c r="BB547" s="507"/>
      <c r="BC547" s="507"/>
      <c r="BD547" s="507"/>
      <c r="BE547" s="507"/>
      <c r="BF547" s="507"/>
      <c r="BG547" s="507"/>
      <c r="BH547" s="507"/>
      <c r="BI547" s="507"/>
      <c r="BJ547" s="507"/>
      <c r="BK547" s="507"/>
      <c r="BL547" s="507"/>
      <c r="BM547" s="507"/>
    </row>
    <row r="548" spans="1:65" ht="27" customHeight="1" x14ac:dyDescent="0.2">
      <c r="A548" s="564"/>
      <c r="B548" s="507"/>
      <c r="C548" s="507"/>
      <c r="D548" s="507"/>
      <c r="E548" s="507"/>
      <c r="F548" s="507"/>
      <c r="G548" s="507"/>
      <c r="H548" s="506"/>
      <c r="I548" s="506"/>
      <c r="J548" s="506"/>
      <c r="K548" s="506"/>
      <c r="L548" s="506"/>
      <c r="M548" s="506"/>
      <c r="N548" s="506"/>
      <c r="O548" s="506"/>
      <c r="P548" s="557"/>
      <c r="Q548" s="506"/>
      <c r="R548" s="741"/>
      <c r="S548" s="506"/>
      <c r="T548" s="742"/>
      <c r="U548" s="506"/>
      <c r="V548" s="743"/>
      <c r="W548" s="506"/>
      <c r="X548" s="742"/>
      <c r="Y548" s="557"/>
      <c r="Z548" s="556"/>
      <c r="AA548" s="507"/>
      <c r="AB548" s="507"/>
      <c r="AC548" s="507"/>
      <c r="AD548" s="507"/>
      <c r="AE548" s="507"/>
      <c r="AF548" s="507"/>
      <c r="AG548" s="507"/>
      <c r="AH548" s="507"/>
      <c r="AI548" s="507"/>
      <c r="AJ548" s="507"/>
      <c r="AK548" s="507"/>
      <c r="AL548" s="507"/>
      <c r="AM548" s="507"/>
      <c r="AN548" s="507"/>
      <c r="AO548" s="507"/>
      <c r="AP548" s="507"/>
      <c r="AQ548" s="563"/>
      <c r="AR548" s="563"/>
      <c r="AS548" s="507"/>
      <c r="AT548" s="507"/>
      <c r="AU548" s="507"/>
      <c r="AV548" s="507"/>
      <c r="AW548" s="507"/>
      <c r="AX548" s="507"/>
      <c r="AY548" s="507"/>
      <c r="AZ548" s="507"/>
      <c r="BA548" s="507"/>
      <c r="BB548" s="507"/>
      <c r="BC548" s="507"/>
      <c r="BD548" s="507"/>
      <c r="BE548" s="507"/>
      <c r="BF548" s="507"/>
      <c r="BG548" s="507"/>
      <c r="BH548" s="507"/>
      <c r="BI548" s="507"/>
      <c r="BJ548" s="507"/>
      <c r="BK548" s="507"/>
      <c r="BL548" s="507"/>
      <c r="BM548" s="507"/>
    </row>
    <row r="549" spans="1:65" ht="27" customHeight="1" x14ac:dyDescent="0.2">
      <c r="A549" s="564"/>
      <c r="B549" s="507"/>
      <c r="C549" s="507"/>
      <c r="D549" s="507"/>
      <c r="E549" s="507"/>
      <c r="F549" s="507"/>
      <c r="G549" s="507"/>
      <c r="H549" s="506"/>
      <c r="I549" s="506"/>
      <c r="J549" s="506"/>
      <c r="K549" s="506"/>
      <c r="L549" s="506"/>
      <c r="M549" s="506"/>
      <c r="N549" s="506"/>
      <c r="O549" s="506"/>
      <c r="P549" s="557"/>
      <c r="Q549" s="506"/>
      <c r="R549" s="741"/>
      <c r="S549" s="506"/>
      <c r="T549" s="742"/>
      <c r="U549" s="506"/>
      <c r="V549" s="743"/>
      <c r="W549" s="506"/>
      <c r="X549" s="742"/>
      <c r="Y549" s="557"/>
      <c r="Z549" s="556"/>
      <c r="AA549" s="507"/>
      <c r="AB549" s="507"/>
      <c r="AC549" s="507"/>
      <c r="AD549" s="507"/>
      <c r="AE549" s="507"/>
      <c r="AF549" s="507"/>
      <c r="AG549" s="507"/>
      <c r="AH549" s="507"/>
      <c r="AI549" s="507"/>
      <c r="AJ549" s="507"/>
      <c r="AK549" s="507"/>
      <c r="AL549" s="507"/>
      <c r="AM549" s="507"/>
      <c r="AN549" s="507"/>
      <c r="AO549" s="507"/>
      <c r="AP549" s="507"/>
      <c r="AQ549" s="563"/>
      <c r="AR549" s="563"/>
      <c r="AS549" s="507"/>
      <c r="AT549" s="507"/>
      <c r="AU549" s="507"/>
      <c r="AV549" s="507"/>
      <c r="AW549" s="507"/>
      <c r="AX549" s="507"/>
      <c r="AY549" s="507"/>
      <c r="AZ549" s="507"/>
      <c r="BA549" s="507"/>
      <c r="BB549" s="507"/>
      <c r="BC549" s="507"/>
      <c r="BD549" s="507"/>
      <c r="BE549" s="507"/>
      <c r="BF549" s="507"/>
      <c r="BG549" s="507"/>
      <c r="BH549" s="507"/>
      <c r="BI549" s="507"/>
      <c r="BJ549" s="507"/>
      <c r="BK549" s="507"/>
      <c r="BL549" s="507"/>
      <c r="BM549" s="507"/>
    </row>
    <row r="550" spans="1:65" ht="27" customHeight="1" x14ac:dyDescent="0.2">
      <c r="A550" s="564"/>
      <c r="B550" s="507"/>
      <c r="C550" s="507"/>
      <c r="D550" s="507"/>
      <c r="E550" s="507"/>
      <c r="F550" s="507"/>
      <c r="G550" s="507"/>
      <c r="H550" s="506"/>
      <c r="I550" s="506"/>
      <c r="J550" s="506"/>
      <c r="K550" s="506"/>
      <c r="L550" s="506"/>
      <c r="M550" s="506"/>
      <c r="N550" s="506"/>
      <c r="O550" s="506"/>
      <c r="P550" s="557"/>
      <c r="Q550" s="506"/>
      <c r="R550" s="741"/>
      <c r="S550" s="506"/>
      <c r="T550" s="742"/>
      <c r="U550" s="506"/>
      <c r="V550" s="743"/>
      <c r="W550" s="506"/>
      <c r="X550" s="742"/>
      <c r="Y550" s="557"/>
      <c r="Z550" s="556"/>
      <c r="AA550" s="507"/>
      <c r="AB550" s="507"/>
      <c r="AC550" s="507"/>
      <c r="AD550" s="507"/>
      <c r="AE550" s="507"/>
      <c r="AF550" s="507"/>
      <c r="AG550" s="507"/>
      <c r="AH550" s="507"/>
      <c r="AI550" s="507"/>
      <c r="AJ550" s="507"/>
      <c r="AK550" s="507"/>
      <c r="AL550" s="507"/>
      <c r="AM550" s="507"/>
      <c r="AN550" s="507"/>
      <c r="AO550" s="507"/>
      <c r="AP550" s="507"/>
      <c r="AQ550" s="563"/>
      <c r="AR550" s="563"/>
      <c r="AS550" s="507"/>
      <c r="AT550" s="507"/>
      <c r="AU550" s="507"/>
      <c r="AV550" s="507"/>
      <c r="AW550" s="507"/>
      <c r="AX550" s="507"/>
      <c r="AY550" s="507"/>
      <c r="AZ550" s="507"/>
      <c r="BA550" s="507"/>
      <c r="BB550" s="507"/>
      <c r="BC550" s="507"/>
      <c r="BD550" s="507"/>
      <c r="BE550" s="507"/>
      <c r="BF550" s="507"/>
      <c r="BG550" s="507"/>
      <c r="BH550" s="507"/>
      <c r="BI550" s="507"/>
      <c r="BJ550" s="507"/>
      <c r="BK550" s="507"/>
      <c r="BL550" s="507"/>
      <c r="BM550" s="507"/>
    </row>
    <row r="551" spans="1:65" ht="27" customHeight="1" x14ac:dyDescent="0.2">
      <c r="A551" s="564"/>
      <c r="B551" s="507"/>
      <c r="C551" s="507"/>
      <c r="D551" s="507"/>
      <c r="E551" s="507"/>
      <c r="F551" s="507"/>
      <c r="G551" s="507"/>
      <c r="H551" s="506"/>
      <c r="I551" s="506"/>
      <c r="J551" s="506"/>
      <c r="K551" s="506"/>
      <c r="L551" s="506"/>
      <c r="M551" s="506"/>
      <c r="N551" s="506"/>
      <c r="O551" s="506"/>
      <c r="P551" s="557"/>
      <c r="Q551" s="506"/>
      <c r="R551" s="741"/>
      <c r="S551" s="506"/>
      <c r="T551" s="742"/>
      <c r="U551" s="506"/>
      <c r="V551" s="743"/>
      <c r="W551" s="506"/>
      <c r="X551" s="742"/>
      <c r="Y551" s="557"/>
      <c r="Z551" s="556"/>
      <c r="AA551" s="507"/>
      <c r="AB551" s="507"/>
      <c r="AC551" s="507"/>
      <c r="AD551" s="507"/>
      <c r="AE551" s="507"/>
      <c r="AF551" s="507"/>
      <c r="AG551" s="507"/>
      <c r="AH551" s="507"/>
      <c r="AI551" s="507"/>
      <c r="AJ551" s="507"/>
      <c r="AK551" s="507"/>
      <c r="AL551" s="507"/>
      <c r="AM551" s="507"/>
      <c r="AN551" s="507"/>
      <c r="AO551" s="507"/>
      <c r="AP551" s="507"/>
      <c r="AQ551" s="563"/>
      <c r="AR551" s="563"/>
      <c r="AS551" s="507"/>
      <c r="AT551" s="507"/>
      <c r="AU551" s="507"/>
      <c r="AV551" s="507"/>
      <c r="AW551" s="507"/>
      <c r="AX551" s="507"/>
      <c r="AY551" s="507"/>
      <c r="AZ551" s="507"/>
      <c r="BA551" s="507"/>
      <c r="BB551" s="507"/>
      <c r="BC551" s="507"/>
      <c r="BD551" s="507"/>
      <c r="BE551" s="507"/>
      <c r="BF551" s="507"/>
      <c r="BG551" s="507"/>
      <c r="BH551" s="507"/>
      <c r="BI551" s="507"/>
      <c r="BJ551" s="507"/>
      <c r="BK551" s="507"/>
      <c r="BL551" s="507"/>
      <c r="BM551" s="507"/>
    </row>
    <row r="552" spans="1:65" ht="27" customHeight="1" x14ac:dyDescent="0.2">
      <c r="A552" s="564"/>
      <c r="B552" s="507"/>
      <c r="C552" s="507"/>
      <c r="D552" s="507"/>
      <c r="E552" s="507"/>
      <c r="F552" s="507"/>
      <c r="G552" s="507"/>
      <c r="H552" s="506"/>
      <c r="I552" s="506"/>
      <c r="J552" s="506"/>
      <c r="K552" s="506"/>
      <c r="L552" s="506"/>
      <c r="M552" s="506"/>
      <c r="N552" s="506"/>
      <c r="O552" s="506"/>
      <c r="P552" s="557"/>
      <c r="Q552" s="506"/>
      <c r="R552" s="741"/>
      <c r="S552" s="506"/>
      <c r="T552" s="742"/>
      <c r="U552" s="506"/>
      <c r="V552" s="743"/>
      <c r="W552" s="506"/>
      <c r="X552" s="742"/>
      <c r="Y552" s="557"/>
      <c r="Z552" s="556"/>
      <c r="AA552" s="507"/>
      <c r="AB552" s="507"/>
      <c r="AC552" s="507"/>
      <c r="AD552" s="507"/>
      <c r="AE552" s="507"/>
      <c r="AF552" s="507"/>
      <c r="AG552" s="507"/>
      <c r="AH552" s="507"/>
      <c r="AI552" s="507"/>
      <c r="AJ552" s="507"/>
      <c r="AK552" s="507"/>
      <c r="AL552" s="507"/>
      <c r="AM552" s="507"/>
      <c r="AN552" s="507"/>
      <c r="AO552" s="507"/>
      <c r="AP552" s="507"/>
      <c r="AQ552" s="563"/>
      <c r="AR552" s="563"/>
      <c r="AS552" s="507"/>
      <c r="AT552" s="507"/>
      <c r="AU552" s="507"/>
      <c r="AV552" s="507"/>
      <c r="AW552" s="507"/>
      <c r="AX552" s="507"/>
      <c r="AY552" s="507"/>
      <c r="AZ552" s="507"/>
      <c r="BA552" s="507"/>
      <c r="BB552" s="507"/>
      <c r="BC552" s="507"/>
      <c r="BD552" s="507"/>
      <c r="BE552" s="507"/>
      <c r="BF552" s="507"/>
      <c r="BG552" s="507"/>
      <c r="BH552" s="507"/>
      <c r="BI552" s="507"/>
      <c r="BJ552" s="507"/>
      <c r="BK552" s="507"/>
      <c r="BL552" s="507"/>
      <c r="BM552" s="507"/>
    </row>
    <row r="553" spans="1:65" ht="27" customHeight="1" x14ac:dyDescent="0.2">
      <c r="A553" s="564"/>
      <c r="B553" s="507"/>
      <c r="C553" s="507"/>
      <c r="D553" s="507"/>
      <c r="E553" s="507"/>
      <c r="F553" s="507"/>
      <c r="G553" s="507"/>
      <c r="H553" s="506"/>
      <c r="I553" s="506"/>
      <c r="J553" s="506"/>
      <c r="K553" s="506"/>
      <c r="L553" s="506"/>
      <c r="M553" s="506"/>
      <c r="N553" s="506"/>
      <c r="O553" s="506"/>
      <c r="P553" s="557"/>
      <c r="Q553" s="506"/>
      <c r="R553" s="741"/>
      <c r="S553" s="506"/>
      <c r="T553" s="742"/>
      <c r="U553" s="506"/>
      <c r="V553" s="743"/>
      <c r="W553" s="506"/>
      <c r="X553" s="742"/>
      <c r="Y553" s="557"/>
      <c r="Z553" s="556"/>
      <c r="AA553" s="507"/>
      <c r="AB553" s="507"/>
      <c r="AC553" s="507"/>
      <c r="AD553" s="507"/>
      <c r="AE553" s="507"/>
      <c r="AF553" s="507"/>
      <c r="AG553" s="507"/>
      <c r="AH553" s="507"/>
      <c r="AI553" s="507"/>
      <c r="AJ553" s="507"/>
      <c r="AK553" s="507"/>
      <c r="AL553" s="507"/>
      <c r="AM553" s="507"/>
      <c r="AN553" s="507"/>
      <c r="AO553" s="507"/>
      <c r="AP553" s="507"/>
      <c r="AQ553" s="563"/>
      <c r="AR553" s="563"/>
      <c r="AS553" s="507"/>
      <c r="AT553" s="507"/>
      <c r="AU553" s="507"/>
      <c r="AV553" s="507"/>
      <c r="AW553" s="507"/>
      <c r="AX553" s="507"/>
      <c r="AY553" s="507"/>
      <c r="AZ553" s="507"/>
      <c r="BA553" s="507"/>
      <c r="BB553" s="507"/>
      <c r="BC553" s="507"/>
      <c r="BD553" s="507"/>
      <c r="BE553" s="507"/>
      <c r="BF553" s="507"/>
      <c r="BG553" s="507"/>
      <c r="BH553" s="507"/>
      <c r="BI553" s="507"/>
      <c r="BJ553" s="507"/>
      <c r="BK553" s="507"/>
      <c r="BL553" s="507"/>
      <c r="BM553" s="507"/>
    </row>
    <row r="554" spans="1:65" ht="27" customHeight="1" x14ac:dyDescent="0.2">
      <c r="A554" s="564"/>
      <c r="B554" s="507"/>
      <c r="C554" s="507"/>
      <c r="D554" s="507"/>
      <c r="E554" s="507"/>
      <c r="F554" s="507"/>
      <c r="G554" s="507"/>
      <c r="H554" s="506"/>
      <c r="I554" s="506"/>
      <c r="J554" s="506"/>
      <c r="K554" s="506"/>
      <c r="L554" s="506"/>
      <c r="M554" s="506"/>
      <c r="N554" s="506"/>
      <c r="O554" s="506"/>
      <c r="P554" s="557"/>
      <c r="Q554" s="506"/>
      <c r="R554" s="741"/>
      <c r="S554" s="506"/>
      <c r="T554" s="742"/>
      <c r="U554" s="506"/>
      <c r="V554" s="743"/>
      <c r="W554" s="506"/>
      <c r="X554" s="742"/>
      <c r="Y554" s="557"/>
      <c r="Z554" s="556"/>
      <c r="AA554" s="507"/>
      <c r="AB554" s="507"/>
      <c r="AC554" s="507"/>
      <c r="AD554" s="507"/>
      <c r="AE554" s="507"/>
      <c r="AF554" s="507"/>
      <c r="AG554" s="507"/>
      <c r="AH554" s="507"/>
      <c r="AI554" s="507"/>
      <c r="AJ554" s="507"/>
      <c r="AK554" s="507"/>
      <c r="AL554" s="507"/>
      <c r="AM554" s="507"/>
      <c r="AN554" s="507"/>
      <c r="AO554" s="507"/>
      <c r="AP554" s="507"/>
      <c r="AQ554" s="563"/>
      <c r="AR554" s="563"/>
      <c r="AS554" s="507"/>
      <c r="AT554" s="507"/>
      <c r="AU554" s="507"/>
      <c r="AV554" s="507"/>
      <c r="AW554" s="507"/>
      <c r="AX554" s="507"/>
      <c r="AY554" s="507"/>
      <c r="AZ554" s="507"/>
      <c r="BA554" s="507"/>
      <c r="BB554" s="507"/>
      <c r="BC554" s="507"/>
      <c r="BD554" s="507"/>
      <c r="BE554" s="507"/>
      <c r="BF554" s="507"/>
      <c r="BG554" s="507"/>
      <c r="BH554" s="507"/>
      <c r="BI554" s="507"/>
      <c r="BJ554" s="507"/>
      <c r="BK554" s="507"/>
      <c r="BL554" s="507"/>
      <c r="BM554" s="507"/>
    </row>
    <row r="555" spans="1:65" ht="27" customHeight="1" x14ac:dyDescent="0.2">
      <c r="A555" s="564"/>
      <c r="B555" s="507"/>
      <c r="C555" s="507"/>
      <c r="D555" s="507"/>
      <c r="E555" s="507"/>
      <c r="F555" s="507"/>
      <c r="G555" s="507"/>
      <c r="H555" s="506"/>
      <c r="I555" s="506"/>
      <c r="J555" s="506"/>
      <c r="K555" s="506"/>
      <c r="L555" s="506"/>
      <c r="M555" s="506"/>
      <c r="N555" s="506"/>
      <c r="O555" s="506"/>
      <c r="P555" s="557"/>
      <c r="Q555" s="506"/>
      <c r="R555" s="741"/>
      <c r="S555" s="506"/>
      <c r="T555" s="742"/>
      <c r="U555" s="506"/>
      <c r="V555" s="743"/>
      <c r="W555" s="506"/>
      <c r="X555" s="742"/>
      <c r="Y555" s="557"/>
      <c r="Z555" s="556"/>
      <c r="AA555" s="507"/>
      <c r="AB555" s="507"/>
      <c r="AC555" s="507"/>
      <c r="AD555" s="507"/>
      <c r="AE555" s="507"/>
      <c r="AF555" s="507"/>
      <c r="AG555" s="507"/>
      <c r="AH555" s="507"/>
      <c r="AI555" s="507"/>
      <c r="AJ555" s="507"/>
      <c r="AK555" s="507"/>
      <c r="AL555" s="507"/>
      <c r="AM555" s="507"/>
      <c r="AN555" s="507"/>
      <c r="AO555" s="507"/>
      <c r="AP555" s="507"/>
      <c r="AQ555" s="563"/>
      <c r="AR555" s="563"/>
      <c r="AS555" s="507"/>
      <c r="AT555" s="507"/>
      <c r="AU555" s="507"/>
      <c r="AV555" s="507"/>
      <c r="AW555" s="507"/>
      <c r="AX555" s="507"/>
      <c r="AY555" s="507"/>
      <c r="AZ555" s="507"/>
      <c r="BA555" s="507"/>
      <c r="BB555" s="507"/>
      <c r="BC555" s="507"/>
      <c r="BD555" s="507"/>
      <c r="BE555" s="507"/>
      <c r="BF555" s="507"/>
      <c r="BG555" s="507"/>
      <c r="BH555" s="507"/>
      <c r="BI555" s="507"/>
      <c r="BJ555" s="507"/>
      <c r="BK555" s="507"/>
      <c r="BL555" s="507"/>
      <c r="BM555" s="507"/>
    </row>
    <row r="556" spans="1:65" ht="27" customHeight="1" x14ac:dyDescent="0.2">
      <c r="A556" s="564"/>
      <c r="B556" s="507"/>
      <c r="C556" s="507"/>
      <c r="D556" s="507"/>
      <c r="E556" s="507"/>
      <c r="F556" s="507"/>
      <c r="G556" s="507"/>
      <c r="H556" s="506"/>
      <c r="I556" s="506"/>
      <c r="J556" s="506"/>
      <c r="K556" s="506"/>
      <c r="L556" s="506"/>
      <c r="M556" s="506"/>
      <c r="N556" s="506"/>
      <c r="O556" s="506"/>
      <c r="P556" s="557"/>
      <c r="Q556" s="506"/>
      <c r="R556" s="741"/>
      <c r="S556" s="506"/>
      <c r="T556" s="742"/>
      <c r="U556" s="506"/>
      <c r="V556" s="743"/>
      <c r="W556" s="506"/>
      <c r="X556" s="742"/>
      <c r="Y556" s="557"/>
      <c r="Z556" s="556"/>
      <c r="AA556" s="507"/>
      <c r="AB556" s="507"/>
      <c r="AC556" s="507"/>
      <c r="AD556" s="507"/>
      <c r="AE556" s="507"/>
      <c r="AF556" s="507"/>
      <c r="AG556" s="507"/>
      <c r="AH556" s="507"/>
      <c r="AI556" s="507"/>
      <c r="AJ556" s="507"/>
      <c r="AK556" s="507"/>
      <c r="AL556" s="507"/>
      <c r="AM556" s="507"/>
      <c r="AN556" s="507"/>
      <c r="AO556" s="507"/>
      <c r="AP556" s="507"/>
      <c r="AQ556" s="563"/>
      <c r="AR556" s="563"/>
      <c r="AS556" s="507"/>
      <c r="AT556" s="507"/>
      <c r="AU556" s="507"/>
      <c r="AV556" s="507"/>
      <c r="AW556" s="507"/>
      <c r="AX556" s="507"/>
      <c r="AY556" s="507"/>
      <c r="AZ556" s="507"/>
      <c r="BA556" s="507"/>
      <c r="BB556" s="507"/>
      <c r="BC556" s="507"/>
      <c r="BD556" s="507"/>
      <c r="BE556" s="507"/>
      <c r="BF556" s="507"/>
      <c r="BG556" s="507"/>
      <c r="BH556" s="507"/>
      <c r="BI556" s="507"/>
      <c r="BJ556" s="507"/>
      <c r="BK556" s="507"/>
      <c r="BL556" s="507"/>
      <c r="BM556" s="507"/>
    </row>
    <row r="557" spans="1:65" ht="27" customHeight="1" x14ac:dyDescent="0.2">
      <c r="A557" s="564"/>
      <c r="B557" s="507"/>
      <c r="C557" s="507"/>
      <c r="D557" s="507"/>
      <c r="E557" s="507"/>
      <c r="F557" s="507"/>
      <c r="G557" s="507"/>
      <c r="H557" s="506"/>
      <c r="I557" s="506"/>
      <c r="J557" s="506"/>
      <c r="K557" s="506"/>
      <c r="L557" s="506"/>
      <c r="M557" s="506"/>
      <c r="N557" s="506"/>
      <c r="O557" s="506"/>
      <c r="P557" s="557"/>
      <c r="Q557" s="506"/>
      <c r="R557" s="741"/>
      <c r="S557" s="506"/>
      <c r="T557" s="742"/>
      <c r="U557" s="506"/>
      <c r="V557" s="743"/>
      <c r="W557" s="506"/>
      <c r="X557" s="742"/>
      <c r="Y557" s="557"/>
      <c r="Z557" s="556"/>
      <c r="AA557" s="507"/>
      <c r="AB557" s="507"/>
      <c r="AC557" s="507"/>
      <c r="AD557" s="507"/>
      <c r="AE557" s="507"/>
      <c r="AF557" s="507"/>
      <c r="AG557" s="507"/>
      <c r="AH557" s="507"/>
      <c r="AI557" s="507"/>
      <c r="AJ557" s="507"/>
      <c r="AK557" s="507"/>
      <c r="AL557" s="507"/>
      <c r="AM557" s="507"/>
      <c r="AN557" s="507"/>
      <c r="AO557" s="507"/>
      <c r="AP557" s="507"/>
      <c r="AQ557" s="563"/>
      <c r="AR557" s="563"/>
      <c r="AS557" s="507"/>
      <c r="AT557" s="507"/>
      <c r="AU557" s="507"/>
      <c r="AV557" s="507"/>
      <c r="AW557" s="507"/>
      <c r="AX557" s="507"/>
      <c r="AY557" s="507"/>
      <c r="AZ557" s="507"/>
      <c r="BA557" s="507"/>
      <c r="BB557" s="507"/>
      <c r="BC557" s="507"/>
      <c r="BD557" s="507"/>
      <c r="BE557" s="507"/>
      <c r="BF557" s="507"/>
      <c r="BG557" s="507"/>
      <c r="BH557" s="507"/>
      <c r="BI557" s="507"/>
      <c r="BJ557" s="507"/>
      <c r="BK557" s="507"/>
      <c r="BL557" s="507"/>
      <c r="BM557" s="507"/>
    </row>
    <row r="558" spans="1:65" ht="27" customHeight="1" x14ac:dyDescent="0.2">
      <c r="A558" s="564"/>
      <c r="B558" s="507"/>
      <c r="C558" s="507"/>
      <c r="D558" s="507"/>
      <c r="E558" s="507"/>
      <c r="F558" s="507"/>
      <c r="G558" s="507"/>
      <c r="H558" s="506"/>
      <c r="I558" s="506"/>
      <c r="J558" s="506"/>
      <c r="K558" s="506"/>
      <c r="L558" s="506"/>
      <c r="M558" s="506"/>
      <c r="N558" s="506"/>
      <c r="O558" s="506"/>
      <c r="P558" s="557"/>
      <c r="Q558" s="506"/>
      <c r="R558" s="741"/>
      <c r="S558" s="506"/>
      <c r="T558" s="742"/>
      <c r="U558" s="506"/>
      <c r="V558" s="743"/>
      <c r="W558" s="506"/>
      <c r="X558" s="742"/>
      <c r="Y558" s="557"/>
      <c r="Z558" s="556"/>
      <c r="AA558" s="507"/>
      <c r="AB558" s="507"/>
      <c r="AC558" s="507"/>
      <c r="AD558" s="507"/>
      <c r="AE558" s="507"/>
      <c r="AF558" s="507"/>
      <c r="AG558" s="507"/>
      <c r="AH558" s="507"/>
      <c r="AI558" s="507"/>
      <c r="AJ558" s="507"/>
      <c r="AK558" s="507"/>
      <c r="AL558" s="507"/>
      <c r="AM558" s="507"/>
      <c r="AN558" s="507"/>
      <c r="AO558" s="507"/>
      <c r="AP558" s="507"/>
      <c r="AQ558" s="563"/>
      <c r="AR558" s="563"/>
      <c r="AS558" s="507"/>
      <c r="AT558" s="507"/>
      <c r="AU558" s="507"/>
      <c r="AV558" s="507"/>
      <c r="AW558" s="507"/>
      <c r="AX558" s="507"/>
      <c r="AY558" s="507"/>
      <c r="AZ558" s="507"/>
      <c r="BA558" s="507"/>
      <c r="BB558" s="507"/>
      <c r="BC558" s="507"/>
      <c r="BD558" s="507"/>
      <c r="BE558" s="507"/>
      <c r="BF558" s="507"/>
      <c r="BG558" s="507"/>
      <c r="BH558" s="507"/>
      <c r="BI558" s="507"/>
      <c r="BJ558" s="507"/>
      <c r="BK558" s="507"/>
      <c r="BL558" s="507"/>
      <c r="BM558" s="507"/>
    </row>
    <row r="559" spans="1:65" ht="27" customHeight="1" x14ac:dyDescent="0.2">
      <c r="A559" s="564"/>
      <c r="B559" s="507"/>
      <c r="C559" s="507"/>
      <c r="D559" s="507"/>
      <c r="E559" s="507"/>
      <c r="F559" s="507"/>
      <c r="G559" s="507"/>
      <c r="H559" s="506"/>
      <c r="I559" s="506"/>
      <c r="J559" s="506"/>
      <c r="K559" s="506"/>
      <c r="L559" s="506"/>
      <c r="M559" s="506"/>
      <c r="N559" s="506"/>
      <c r="O559" s="506"/>
      <c r="P559" s="557"/>
      <c r="Q559" s="506"/>
      <c r="R559" s="741"/>
      <c r="S559" s="506"/>
      <c r="T559" s="742"/>
      <c r="U559" s="506"/>
      <c r="V559" s="743"/>
      <c r="W559" s="506"/>
      <c r="X559" s="742"/>
      <c r="Y559" s="557"/>
      <c r="Z559" s="556"/>
      <c r="AA559" s="507"/>
      <c r="AB559" s="507"/>
      <c r="AC559" s="507"/>
      <c r="AD559" s="507"/>
      <c r="AE559" s="507"/>
      <c r="AF559" s="507"/>
      <c r="AG559" s="507"/>
      <c r="AH559" s="507"/>
      <c r="AI559" s="507"/>
      <c r="AJ559" s="507"/>
      <c r="AK559" s="507"/>
      <c r="AL559" s="507"/>
      <c r="AM559" s="507"/>
      <c r="AN559" s="507"/>
      <c r="AO559" s="507"/>
      <c r="AP559" s="507"/>
      <c r="AQ559" s="563"/>
      <c r="AR559" s="563"/>
      <c r="AS559" s="507"/>
      <c r="AT559" s="507"/>
      <c r="AU559" s="507"/>
      <c r="AV559" s="507"/>
      <c r="AW559" s="507"/>
      <c r="AX559" s="507"/>
      <c r="AY559" s="507"/>
      <c r="AZ559" s="507"/>
      <c r="BA559" s="507"/>
      <c r="BB559" s="507"/>
      <c r="BC559" s="507"/>
      <c r="BD559" s="507"/>
      <c r="BE559" s="507"/>
      <c r="BF559" s="507"/>
      <c r="BG559" s="507"/>
      <c r="BH559" s="507"/>
      <c r="BI559" s="507"/>
      <c r="BJ559" s="507"/>
      <c r="BK559" s="507"/>
      <c r="BL559" s="507"/>
      <c r="BM559" s="507"/>
    </row>
    <row r="560" spans="1:65" ht="27" customHeight="1" x14ac:dyDescent="0.2">
      <c r="A560" s="564"/>
      <c r="B560" s="507"/>
      <c r="C560" s="507"/>
      <c r="D560" s="507"/>
      <c r="E560" s="507"/>
      <c r="F560" s="507"/>
      <c r="G560" s="507"/>
      <c r="H560" s="506"/>
      <c r="I560" s="506"/>
      <c r="J560" s="506"/>
      <c r="K560" s="506"/>
      <c r="L560" s="506"/>
      <c r="M560" s="506"/>
      <c r="N560" s="506"/>
      <c r="O560" s="506"/>
      <c r="P560" s="557"/>
      <c r="Q560" s="506"/>
      <c r="R560" s="741"/>
      <c r="S560" s="506"/>
      <c r="T560" s="742"/>
      <c r="U560" s="506"/>
      <c r="V560" s="743"/>
      <c r="W560" s="506"/>
      <c r="X560" s="742"/>
      <c r="Y560" s="557"/>
      <c r="Z560" s="556"/>
      <c r="AA560" s="507"/>
      <c r="AB560" s="507"/>
      <c r="AC560" s="507"/>
      <c r="AD560" s="507"/>
      <c r="AE560" s="507"/>
      <c r="AF560" s="507"/>
      <c r="AG560" s="507"/>
      <c r="AH560" s="507"/>
      <c r="AI560" s="507"/>
      <c r="AJ560" s="507"/>
      <c r="AK560" s="507"/>
      <c r="AL560" s="507"/>
      <c r="AM560" s="507"/>
      <c r="AN560" s="507"/>
      <c r="AO560" s="507"/>
      <c r="AP560" s="507"/>
      <c r="AQ560" s="563"/>
      <c r="AR560" s="563"/>
      <c r="AS560" s="507"/>
      <c r="AT560" s="507"/>
      <c r="AU560" s="507"/>
      <c r="AV560" s="507"/>
      <c r="AW560" s="507"/>
      <c r="AX560" s="507"/>
      <c r="AY560" s="507"/>
      <c r="AZ560" s="507"/>
      <c r="BA560" s="507"/>
      <c r="BB560" s="507"/>
      <c r="BC560" s="507"/>
      <c r="BD560" s="507"/>
      <c r="BE560" s="507"/>
      <c r="BF560" s="507"/>
      <c r="BG560" s="507"/>
      <c r="BH560" s="507"/>
      <c r="BI560" s="507"/>
      <c r="BJ560" s="507"/>
      <c r="BK560" s="507"/>
      <c r="BL560" s="507"/>
      <c r="BM560" s="507"/>
    </row>
    <row r="561" spans="1:65" ht="27" customHeight="1" x14ac:dyDescent="0.2">
      <c r="A561" s="564"/>
      <c r="B561" s="507"/>
      <c r="C561" s="507"/>
      <c r="D561" s="507"/>
      <c r="E561" s="507"/>
      <c r="F561" s="507"/>
      <c r="G561" s="507"/>
      <c r="H561" s="506"/>
      <c r="I561" s="506"/>
      <c r="J561" s="506"/>
      <c r="K561" s="506"/>
      <c r="L561" s="506"/>
      <c r="M561" s="506"/>
      <c r="N561" s="506"/>
      <c r="O561" s="506"/>
      <c r="P561" s="557"/>
      <c r="Q561" s="506"/>
      <c r="R561" s="741"/>
      <c r="S561" s="506"/>
      <c r="T561" s="742"/>
      <c r="U561" s="506"/>
      <c r="V561" s="743"/>
      <c r="W561" s="506"/>
      <c r="X561" s="742"/>
      <c r="Y561" s="557"/>
      <c r="Z561" s="556"/>
      <c r="AA561" s="507"/>
      <c r="AB561" s="507"/>
      <c r="AC561" s="507"/>
      <c r="AD561" s="507"/>
      <c r="AE561" s="507"/>
      <c r="AF561" s="507"/>
      <c r="AG561" s="507"/>
      <c r="AH561" s="507"/>
      <c r="AI561" s="507"/>
      <c r="AJ561" s="507"/>
      <c r="AK561" s="507"/>
      <c r="AL561" s="507"/>
      <c r="AM561" s="507"/>
      <c r="AN561" s="507"/>
      <c r="AO561" s="507"/>
      <c r="AP561" s="507"/>
      <c r="AQ561" s="563"/>
      <c r="AR561" s="563"/>
      <c r="AS561" s="507"/>
      <c r="AT561" s="507"/>
      <c r="AU561" s="507"/>
      <c r="AV561" s="507"/>
      <c r="AW561" s="507"/>
      <c r="AX561" s="507"/>
      <c r="AY561" s="507"/>
      <c r="AZ561" s="507"/>
      <c r="BA561" s="507"/>
      <c r="BB561" s="507"/>
      <c r="BC561" s="507"/>
      <c r="BD561" s="507"/>
      <c r="BE561" s="507"/>
      <c r="BF561" s="507"/>
      <c r="BG561" s="507"/>
      <c r="BH561" s="507"/>
      <c r="BI561" s="507"/>
      <c r="BJ561" s="507"/>
      <c r="BK561" s="507"/>
      <c r="BL561" s="507"/>
      <c r="BM561" s="507"/>
    </row>
    <row r="562" spans="1:65" ht="27" customHeight="1" x14ac:dyDescent="0.2">
      <c r="A562" s="564"/>
      <c r="B562" s="507"/>
      <c r="C562" s="507"/>
      <c r="D562" s="507"/>
      <c r="E562" s="507"/>
      <c r="F562" s="507"/>
      <c r="G562" s="507"/>
      <c r="H562" s="506"/>
      <c r="I562" s="506"/>
      <c r="J562" s="506"/>
      <c r="K562" s="506"/>
      <c r="L562" s="506"/>
      <c r="M562" s="506"/>
      <c r="N562" s="506"/>
      <c r="O562" s="506"/>
      <c r="P562" s="557"/>
      <c r="Q562" s="506"/>
      <c r="R562" s="741"/>
      <c r="S562" s="506"/>
      <c r="T562" s="742"/>
      <c r="U562" s="506"/>
      <c r="V562" s="743"/>
      <c r="W562" s="506"/>
      <c r="X562" s="742"/>
      <c r="Y562" s="557"/>
      <c r="Z562" s="556"/>
      <c r="AA562" s="507"/>
      <c r="AB562" s="507"/>
      <c r="AC562" s="507"/>
      <c r="AD562" s="507"/>
      <c r="AE562" s="507"/>
      <c r="AF562" s="507"/>
      <c r="AG562" s="507"/>
      <c r="AH562" s="507"/>
      <c r="AI562" s="507"/>
      <c r="AJ562" s="507"/>
      <c r="AK562" s="507"/>
      <c r="AL562" s="507"/>
      <c r="AM562" s="507"/>
      <c r="AN562" s="507"/>
      <c r="AO562" s="507"/>
      <c r="AP562" s="507"/>
      <c r="AQ562" s="563"/>
      <c r="AR562" s="563"/>
      <c r="AS562" s="507"/>
      <c r="AT562" s="507"/>
      <c r="AU562" s="507"/>
      <c r="AV562" s="507"/>
      <c r="AW562" s="507"/>
      <c r="AX562" s="507"/>
      <c r="AY562" s="507"/>
      <c r="AZ562" s="507"/>
      <c r="BA562" s="507"/>
      <c r="BB562" s="507"/>
      <c r="BC562" s="507"/>
      <c r="BD562" s="507"/>
      <c r="BE562" s="507"/>
      <c r="BF562" s="507"/>
      <c r="BG562" s="507"/>
      <c r="BH562" s="507"/>
      <c r="BI562" s="507"/>
      <c r="BJ562" s="507"/>
      <c r="BK562" s="507"/>
      <c r="BL562" s="507"/>
      <c r="BM562" s="507"/>
    </row>
    <row r="563" spans="1:65" ht="27" customHeight="1" x14ac:dyDescent="0.2">
      <c r="A563" s="564"/>
      <c r="B563" s="507"/>
      <c r="C563" s="507"/>
      <c r="D563" s="507"/>
      <c r="E563" s="507"/>
      <c r="F563" s="507"/>
      <c r="G563" s="507"/>
      <c r="H563" s="506"/>
      <c r="I563" s="506"/>
      <c r="J563" s="506"/>
      <c r="K563" s="506"/>
      <c r="L563" s="506"/>
      <c r="M563" s="506"/>
      <c r="N563" s="506"/>
      <c r="O563" s="506"/>
      <c r="P563" s="557"/>
      <c r="Q563" s="506"/>
      <c r="R563" s="741"/>
      <c r="S563" s="506"/>
      <c r="T563" s="742"/>
      <c r="U563" s="506"/>
      <c r="V563" s="743"/>
      <c r="W563" s="506"/>
      <c r="X563" s="742"/>
      <c r="Y563" s="557"/>
      <c r="Z563" s="556"/>
      <c r="AA563" s="507"/>
      <c r="AB563" s="507"/>
      <c r="AC563" s="507"/>
      <c r="AD563" s="507"/>
      <c r="AE563" s="507"/>
      <c r="AF563" s="507"/>
      <c r="AG563" s="507"/>
      <c r="AH563" s="507"/>
      <c r="AI563" s="507"/>
      <c r="AJ563" s="507"/>
      <c r="AK563" s="507"/>
      <c r="AL563" s="507"/>
      <c r="AM563" s="507"/>
      <c r="AN563" s="507"/>
      <c r="AO563" s="507"/>
      <c r="AP563" s="507"/>
      <c r="AQ563" s="563"/>
      <c r="AR563" s="563"/>
      <c r="AS563" s="507"/>
      <c r="AT563" s="507"/>
      <c r="AU563" s="507"/>
      <c r="AV563" s="507"/>
      <c r="AW563" s="507"/>
      <c r="AX563" s="507"/>
      <c r="AY563" s="507"/>
      <c r="AZ563" s="507"/>
      <c r="BA563" s="507"/>
      <c r="BB563" s="507"/>
      <c r="BC563" s="507"/>
      <c r="BD563" s="507"/>
      <c r="BE563" s="507"/>
      <c r="BF563" s="507"/>
      <c r="BG563" s="507"/>
      <c r="BH563" s="507"/>
      <c r="BI563" s="507"/>
      <c r="BJ563" s="507"/>
      <c r="BK563" s="507"/>
      <c r="BL563" s="507"/>
      <c r="BM563" s="507"/>
    </row>
    <row r="564" spans="1:65" ht="27" customHeight="1" x14ac:dyDescent="0.2">
      <c r="A564" s="564"/>
      <c r="B564" s="507"/>
      <c r="C564" s="507"/>
      <c r="D564" s="507"/>
      <c r="E564" s="507"/>
      <c r="F564" s="507"/>
      <c r="G564" s="507"/>
      <c r="H564" s="506"/>
      <c r="I564" s="506"/>
      <c r="J564" s="506"/>
      <c r="K564" s="506"/>
      <c r="L564" s="506"/>
      <c r="M564" s="506"/>
      <c r="N564" s="506"/>
      <c r="O564" s="506"/>
      <c r="P564" s="557"/>
      <c r="Q564" s="506"/>
      <c r="R564" s="741"/>
      <c r="S564" s="506"/>
      <c r="T564" s="742"/>
      <c r="U564" s="506"/>
      <c r="V564" s="743"/>
      <c r="W564" s="506"/>
      <c r="X564" s="742"/>
      <c r="Y564" s="557"/>
      <c r="Z564" s="556"/>
      <c r="AA564" s="507"/>
      <c r="AB564" s="507"/>
      <c r="AC564" s="507"/>
      <c r="AD564" s="507"/>
      <c r="AE564" s="507"/>
      <c r="AF564" s="507"/>
      <c r="AG564" s="507"/>
      <c r="AH564" s="507"/>
      <c r="AI564" s="507"/>
      <c r="AJ564" s="507"/>
      <c r="AK564" s="507"/>
      <c r="AL564" s="507"/>
      <c r="AM564" s="507"/>
      <c r="AN564" s="507"/>
      <c r="AO564" s="507"/>
      <c r="AP564" s="507"/>
      <c r="AQ564" s="563"/>
      <c r="AR564" s="563"/>
      <c r="AS564" s="507"/>
      <c r="AT564" s="507"/>
      <c r="AU564" s="507"/>
      <c r="AV564" s="507"/>
      <c r="AW564" s="507"/>
      <c r="AX564" s="507"/>
      <c r="AY564" s="507"/>
      <c r="AZ564" s="507"/>
      <c r="BA564" s="507"/>
      <c r="BB564" s="507"/>
      <c r="BC564" s="507"/>
      <c r="BD564" s="507"/>
      <c r="BE564" s="507"/>
      <c r="BF564" s="507"/>
      <c r="BG564" s="507"/>
      <c r="BH564" s="507"/>
      <c r="BI564" s="507"/>
      <c r="BJ564" s="507"/>
      <c r="BK564" s="507"/>
      <c r="BL564" s="507"/>
      <c r="BM564" s="507"/>
    </row>
    <row r="565" spans="1:65" ht="27" customHeight="1" x14ac:dyDescent="0.2">
      <c r="A565" s="564"/>
      <c r="B565" s="507"/>
      <c r="C565" s="507"/>
      <c r="D565" s="507"/>
      <c r="E565" s="507"/>
      <c r="F565" s="507"/>
      <c r="G565" s="507"/>
      <c r="H565" s="506"/>
      <c r="I565" s="506"/>
      <c r="J565" s="506"/>
      <c r="K565" s="506"/>
      <c r="L565" s="506"/>
      <c r="M565" s="506"/>
      <c r="N565" s="506"/>
      <c r="O565" s="506"/>
      <c r="P565" s="557"/>
      <c r="Q565" s="506"/>
      <c r="R565" s="741"/>
      <c r="S565" s="506"/>
      <c r="T565" s="742"/>
      <c r="U565" s="506"/>
      <c r="V565" s="743"/>
      <c r="W565" s="506"/>
      <c r="X565" s="742"/>
      <c r="Y565" s="557"/>
      <c r="Z565" s="556"/>
      <c r="AA565" s="507"/>
      <c r="AB565" s="507"/>
      <c r="AC565" s="507"/>
      <c r="AD565" s="507"/>
      <c r="AE565" s="507"/>
      <c r="AF565" s="507"/>
      <c r="AG565" s="507"/>
      <c r="AH565" s="507"/>
      <c r="AI565" s="507"/>
      <c r="AJ565" s="507"/>
      <c r="AK565" s="507"/>
      <c r="AL565" s="507"/>
      <c r="AM565" s="507"/>
      <c r="AN565" s="507"/>
      <c r="AO565" s="507"/>
      <c r="AP565" s="507"/>
      <c r="AQ565" s="563"/>
      <c r="AR565" s="563"/>
      <c r="AS565" s="507"/>
      <c r="AT565" s="507"/>
      <c r="AU565" s="507"/>
      <c r="AV565" s="507"/>
      <c r="AW565" s="507"/>
      <c r="AX565" s="507"/>
      <c r="AY565" s="507"/>
      <c r="AZ565" s="507"/>
      <c r="BA565" s="507"/>
      <c r="BB565" s="507"/>
      <c r="BC565" s="507"/>
      <c r="BD565" s="507"/>
      <c r="BE565" s="507"/>
      <c r="BF565" s="507"/>
      <c r="BG565" s="507"/>
      <c r="BH565" s="507"/>
      <c r="BI565" s="507"/>
      <c r="BJ565" s="507"/>
      <c r="BK565" s="507"/>
      <c r="BL565" s="507"/>
      <c r="BM565" s="507"/>
    </row>
    <row r="566" spans="1:65" ht="27" customHeight="1" x14ac:dyDescent="0.2">
      <c r="A566" s="564"/>
      <c r="B566" s="507"/>
      <c r="C566" s="507"/>
      <c r="D566" s="507"/>
      <c r="E566" s="507"/>
      <c r="F566" s="507"/>
      <c r="G566" s="507"/>
      <c r="H566" s="506"/>
      <c r="I566" s="506"/>
      <c r="J566" s="506"/>
      <c r="K566" s="506"/>
      <c r="L566" s="506"/>
      <c r="M566" s="506"/>
      <c r="N566" s="506"/>
      <c r="O566" s="506"/>
      <c r="P566" s="557"/>
      <c r="Q566" s="506"/>
      <c r="R566" s="741"/>
      <c r="S566" s="506"/>
      <c r="T566" s="742"/>
      <c r="U566" s="506"/>
      <c r="V566" s="743"/>
      <c r="W566" s="506"/>
      <c r="X566" s="742"/>
      <c r="Y566" s="557"/>
      <c r="Z566" s="556"/>
      <c r="AA566" s="507"/>
      <c r="AB566" s="507"/>
      <c r="AC566" s="507"/>
      <c r="AD566" s="507"/>
      <c r="AE566" s="507"/>
      <c r="AF566" s="507"/>
      <c r="AG566" s="507"/>
      <c r="AH566" s="507"/>
      <c r="AI566" s="507"/>
      <c r="AJ566" s="507"/>
      <c r="AK566" s="507"/>
      <c r="AL566" s="507"/>
      <c r="AM566" s="507"/>
      <c r="AN566" s="507"/>
      <c r="AO566" s="507"/>
      <c r="AP566" s="507"/>
      <c r="AQ566" s="563"/>
      <c r="AR566" s="563"/>
      <c r="AS566" s="507"/>
      <c r="AT566" s="507"/>
      <c r="AU566" s="507"/>
      <c r="AV566" s="507"/>
      <c r="AW566" s="507"/>
      <c r="AX566" s="507"/>
      <c r="AY566" s="507"/>
      <c r="AZ566" s="507"/>
      <c r="BA566" s="507"/>
      <c r="BB566" s="507"/>
      <c r="BC566" s="507"/>
      <c r="BD566" s="507"/>
      <c r="BE566" s="507"/>
      <c r="BF566" s="507"/>
      <c r="BG566" s="507"/>
      <c r="BH566" s="507"/>
      <c r="BI566" s="507"/>
      <c r="BJ566" s="507"/>
      <c r="BK566" s="507"/>
      <c r="BL566" s="507"/>
      <c r="BM566" s="507"/>
    </row>
    <row r="567" spans="1:65" ht="27" customHeight="1" x14ac:dyDescent="0.2">
      <c r="A567" s="564"/>
      <c r="B567" s="507"/>
      <c r="C567" s="507"/>
      <c r="D567" s="507"/>
      <c r="E567" s="507"/>
      <c r="F567" s="507"/>
      <c r="G567" s="507"/>
      <c r="H567" s="506"/>
      <c r="I567" s="506"/>
      <c r="J567" s="506"/>
      <c r="K567" s="506"/>
      <c r="L567" s="506"/>
      <c r="M567" s="506"/>
      <c r="N567" s="506"/>
      <c r="O567" s="506"/>
      <c r="P567" s="557"/>
      <c r="Q567" s="506"/>
      <c r="R567" s="741"/>
      <c r="S567" s="506"/>
      <c r="T567" s="742"/>
      <c r="U567" s="506"/>
      <c r="V567" s="743"/>
      <c r="W567" s="506"/>
      <c r="X567" s="742"/>
      <c r="Y567" s="557"/>
      <c r="Z567" s="556"/>
      <c r="AA567" s="507"/>
      <c r="AB567" s="507"/>
      <c r="AC567" s="507"/>
      <c r="AD567" s="507"/>
      <c r="AE567" s="507"/>
      <c r="AF567" s="507"/>
      <c r="AG567" s="507"/>
      <c r="AH567" s="507"/>
      <c r="AI567" s="507"/>
      <c r="AJ567" s="507"/>
      <c r="AK567" s="507"/>
      <c r="AL567" s="507"/>
      <c r="AM567" s="507"/>
      <c r="AN567" s="507"/>
      <c r="AO567" s="507"/>
      <c r="AP567" s="507"/>
      <c r="AQ567" s="563"/>
      <c r="AR567" s="563"/>
      <c r="AS567" s="507"/>
      <c r="AT567" s="507"/>
      <c r="AU567" s="507"/>
      <c r="AV567" s="507"/>
      <c r="AW567" s="507"/>
      <c r="AX567" s="507"/>
      <c r="AY567" s="507"/>
      <c r="AZ567" s="507"/>
      <c r="BA567" s="507"/>
      <c r="BB567" s="507"/>
      <c r="BC567" s="507"/>
      <c r="BD567" s="507"/>
      <c r="BE567" s="507"/>
      <c r="BF567" s="507"/>
      <c r="BG567" s="507"/>
      <c r="BH567" s="507"/>
      <c r="BI567" s="507"/>
      <c r="BJ567" s="507"/>
      <c r="BK567" s="507"/>
      <c r="BL567" s="507"/>
      <c r="BM567" s="507"/>
    </row>
    <row r="568" spans="1:65" ht="27" customHeight="1" x14ac:dyDescent="0.2">
      <c r="A568" s="564"/>
      <c r="B568" s="507"/>
      <c r="C568" s="507"/>
      <c r="D568" s="507"/>
      <c r="E568" s="507"/>
      <c r="F568" s="507"/>
      <c r="G568" s="507"/>
      <c r="H568" s="506"/>
      <c r="I568" s="506"/>
      <c r="J568" s="506"/>
      <c r="K568" s="506"/>
      <c r="L568" s="506"/>
      <c r="M568" s="506"/>
      <c r="N568" s="506"/>
      <c r="O568" s="506"/>
      <c r="P568" s="557"/>
      <c r="Q568" s="506"/>
      <c r="R568" s="741"/>
      <c r="S568" s="506"/>
      <c r="T568" s="742"/>
      <c r="U568" s="506"/>
      <c r="V568" s="743"/>
      <c r="W568" s="506"/>
      <c r="X568" s="742"/>
      <c r="Y568" s="557"/>
      <c r="Z568" s="556"/>
      <c r="AA568" s="507"/>
      <c r="AB568" s="507"/>
      <c r="AC568" s="507"/>
      <c r="AD568" s="507"/>
      <c r="AE568" s="507"/>
      <c r="AF568" s="507"/>
      <c r="AG568" s="507"/>
      <c r="AH568" s="507"/>
      <c r="AI568" s="507"/>
      <c r="AJ568" s="507"/>
      <c r="AK568" s="507"/>
      <c r="AL568" s="507"/>
      <c r="AM568" s="507"/>
      <c r="AN568" s="507"/>
      <c r="AO568" s="507"/>
      <c r="AP568" s="507"/>
      <c r="AQ568" s="563"/>
      <c r="AR568" s="563"/>
      <c r="AS568" s="507"/>
      <c r="AT568" s="507"/>
      <c r="AU568" s="507"/>
      <c r="AV568" s="507"/>
      <c r="AW568" s="507"/>
      <c r="AX568" s="507"/>
      <c r="AY568" s="507"/>
      <c r="AZ568" s="507"/>
      <c r="BA568" s="507"/>
      <c r="BB568" s="507"/>
      <c r="BC568" s="507"/>
      <c r="BD568" s="507"/>
      <c r="BE568" s="507"/>
      <c r="BF568" s="507"/>
      <c r="BG568" s="507"/>
      <c r="BH568" s="507"/>
      <c r="BI568" s="507"/>
      <c r="BJ568" s="507"/>
      <c r="BK568" s="507"/>
      <c r="BL568" s="507"/>
      <c r="BM568" s="507"/>
    </row>
    <row r="569" spans="1:65" ht="27" customHeight="1" x14ac:dyDescent="0.2">
      <c r="A569" s="564"/>
      <c r="B569" s="507"/>
      <c r="C569" s="507"/>
      <c r="D569" s="507"/>
      <c r="E569" s="507"/>
      <c r="F569" s="507"/>
      <c r="G569" s="507"/>
      <c r="H569" s="506"/>
      <c r="I569" s="506"/>
      <c r="J569" s="506"/>
      <c r="K569" s="506"/>
      <c r="L569" s="506"/>
      <c r="M569" s="506"/>
      <c r="N569" s="506"/>
      <c r="O569" s="506"/>
      <c r="P569" s="557"/>
      <c r="Q569" s="506"/>
      <c r="R569" s="741"/>
      <c r="S569" s="506"/>
      <c r="T569" s="742"/>
      <c r="U569" s="506"/>
      <c r="V569" s="743"/>
      <c r="W569" s="506"/>
      <c r="X569" s="742"/>
      <c r="Y569" s="557"/>
      <c r="Z569" s="556"/>
      <c r="AA569" s="507"/>
      <c r="AB569" s="507"/>
      <c r="AC569" s="507"/>
      <c r="AD569" s="507"/>
      <c r="AE569" s="507"/>
      <c r="AF569" s="507"/>
      <c r="AG569" s="507"/>
      <c r="AH569" s="507"/>
      <c r="AI569" s="507"/>
      <c r="AJ569" s="507"/>
      <c r="AK569" s="507"/>
      <c r="AL569" s="507"/>
      <c r="AM569" s="507"/>
      <c r="AN569" s="507"/>
      <c r="AO569" s="507"/>
      <c r="AP569" s="507"/>
      <c r="AQ569" s="563"/>
      <c r="AR569" s="563"/>
      <c r="AS569" s="507"/>
      <c r="AT569" s="507"/>
      <c r="AU569" s="507"/>
      <c r="AV569" s="507"/>
      <c r="AW569" s="507"/>
      <c r="AX569" s="507"/>
      <c r="AY569" s="507"/>
      <c r="AZ569" s="507"/>
      <c r="BA569" s="507"/>
      <c r="BB569" s="507"/>
      <c r="BC569" s="507"/>
      <c r="BD569" s="507"/>
      <c r="BE569" s="507"/>
      <c r="BF569" s="507"/>
      <c r="BG569" s="507"/>
      <c r="BH569" s="507"/>
      <c r="BI569" s="507"/>
      <c r="BJ569" s="507"/>
      <c r="BK569" s="507"/>
      <c r="BL569" s="507"/>
      <c r="BM569" s="507"/>
    </row>
    <row r="570" spans="1:65" ht="27" customHeight="1" x14ac:dyDescent="0.2">
      <c r="A570" s="564"/>
      <c r="B570" s="507"/>
      <c r="C570" s="507"/>
      <c r="D570" s="507"/>
      <c r="E570" s="507"/>
      <c r="F570" s="507"/>
      <c r="G570" s="507"/>
      <c r="H570" s="506"/>
      <c r="I570" s="506"/>
      <c r="J570" s="506"/>
      <c r="K570" s="506"/>
      <c r="L570" s="506"/>
      <c r="M570" s="506"/>
      <c r="N570" s="506"/>
      <c r="O570" s="506"/>
      <c r="P570" s="557"/>
      <c r="Q570" s="506"/>
      <c r="R570" s="741"/>
      <c r="S570" s="506"/>
      <c r="T570" s="742"/>
      <c r="U570" s="506"/>
      <c r="V570" s="743"/>
      <c r="W570" s="506"/>
      <c r="X570" s="742"/>
      <c r="Y570" s="557"/>
      <c r="Z570" s="556"/>
      <c r="AA570" s="507"/>
      <c r="AB570" s="507"/>
      <c r="AC570" s="507"/>
      <c r="AD570" s="507"/>
      <c r="AE570" s="507"/>
      <c r="AF570" s="507"/>
      <c r="AG570" s="507"/>
      <c r="AH570" s="507"/>
      <c r="AI570" s="507"/>
      <c r="AJ570" s="507"/>
      <c r="AK570" s="507"/>
      <c r="AL570" s="507"/>
      <c r="AM570" s="507"/>
      <c r="AN570" s="507"/>
      <c r="AO570" s="507"/>
      <c r="AP570" s="507"/>
      <c r="AQ570" s="563"/>
      <c r="AR570" s="563"/>
      <c r="AS570" s="507"/>
      <c r="AT570" s="507"/>
      <c r="AU570" s="507"/>
      <c r="AV570" s="507"/>
      <c r="AW570" s="507"/>
      <c r="AX570" s="507"/>
      <c r="AY570" s="507"/>
      <c r="AZ570" s="507"/>
      <c r="BA570" s="507"/>
      <c r="BB570" s="507"/>
      <c r="BC570" s="507"/>
      <c r="BD570" s="507"/>
      <c r="BE570" s="507"/>
      <c r="BF570" s="507"/>
      <c r="BG570" s="507"/>
      <c r="BH570" s="507"/>
      <c r="BI570" s="507"/>
      <c r="BJ570" s="507"/>
      <c r="BK570" s="507"/>
      <c r="BL570" s="507"/>
      <c r="BM570" s="507"/>
    </row>
    <row r="571" spans="1:65" ht="27" customHeight="1" x14ac:dyDescent="0.2">
      <c r="A571" s="564"/>
      <c r="B571" s="507"/>
      <c r="C571" s="507"/>
      <c r="D571" s="507"/>
      <c r="E571" s="507"/>
      <c r="F571" s="507"/>
      <c r="G571" s="507"/>
      <c r="H571" s="506"/>
      <c r="I571" s="506"/>
      <c r="J571" s="506"/>
      <c r="K571" s="506"/>
      <c r="L571" s="506"/>
      <c r="M571" s="506"/>
      <c r="N571" s="506"/>
      <c r="O571" s="506"/>
      <c r="P571" s="557"/>
      <c r="Q571" s="506"/>
      <c r="R571" s="741"/>
      <c r="S571" s="506"/>
      <c r="T571" s="742"/>
      <c r="U571" s="506"/>
      <c r="V571" s="743"/>
      <c r="W571" s="506"/>
      <c r="X571" s="742"/>
      <c r="Y571" s="557"/>
      <c r="Z571" s="556"/>
      <c r="AA571" s="507"/>
      <c r="AB571" s="507"/>
      <c r="AC571" s="507"/>
      <c r="AD571" s="507"/>
      <c r="AE571" s="507"/>
      <c r="AF571" s="507"/>
      <c r="AG571" s="507"/>
      <c r="AH571" s="507"/>
      <c r="AI571" s="507"/>
      <c r="AJ571" s="507"/>
      <c r="AK571" s="507"/>
      <c r="AL571" s="507"/>
      <c r="AM571" s="507"/>
      <c r="AN571" s="507"/>
      <c r="AO571" s="507"/>
      <c r="AP571" s="507"/>
      <c r="AQ571" s="563"/>
      <c r="AR571" s="563"/>
      <c r="AS571" s="507"/>
      <c r="AT571" s="507"/>
      <c r="AU571" s="507"/>
      <c r="AV571" s="507"/>
      <c r="AW571" s="507"/>
      <c r="AX571" s="507"/>
      <c r="AY571" s="507"/>
      <c r="AZ571" s="507"/>
      <c r="BA571" s="507"/>
      <c r="BB571" s="507"/>
      <c r="BC571" s="507"/>
      <c r="BD571" s="507"/>
      <c r="BE571" s="507"/>
      <c r="BF571" s="507"/>
      <c r="BG571" s="507"/>
      <c r="BH571" s="507"/>
      <c r="BI571" s="507"/>
      <c r="BJ571" s="507"/>
      <c r="BK571" s="507"/>
      <c r="BL571" s="507"/>
      <c r="BM571" s="507"/>
    </row>
    <row r="572" spans="1:65" ht="27" customHeight="1" x14ac:dyDescent="0.2">
      <c r="A572" s="564"/>
      <c r="B572" s="507"/>
      <c r="C572" s="507"/>
      <c r="D572" s="507"/>
      <c r="E572" s="507"/>
      <c r="F572" s="507"/>
      <c r="G572" s="507"/>
      <c r="H572" s="506"/>
      <c r="I572" s="506"/>
      <c r="J572" s="506"/>
      <c r="K572" s="506"/>
      <c r="L572" s="506"/>
      <c r="M572" s="506"/>
      <c r="N572" s="506"/>
      <c r="O572" s="506"/>
      <c r="P572" s="557"/>
      <c r="Q572" s="506"/>
      <c r="R572" s="741"/>
      <c r="S572" s="506"/>
      <c r="T572" s="742"/>
      <c r="U572" s="506"/>
      <c r="V572" s="743"/>
      <c r="W572" s="506"/>
      <c r="X572" s="742"/>
      <c r="Y572" s="557"/>
      <c r="Z572" s="556"/>
      <c r="AA572" s="507"/>
      <c r="AB572" s="507"/>
      <c r="AC572" s="507"/>
      <c r="AD572" s="507"/>
      <c r="AE572" s="507"/>
      <c r="AF572" s="507"/>
      <c r="AG572" s="507"/>
      <c r="AH572" s="507"/>
      <c r="AI572" s="507"/>
      <c r="AJ572" s="507"/>
      <c r="AK572" s="507"/>
      <c r="AL572" s="507"/>
      <c r="AM572" s="507"/>
      <c r="AN572" s="507"/>
      <c r="AO572" s="507"/>
      <c r="AP572" s="507"/>
      <c r="AQ572" s="563"/>
      <c r="AR572" s="563"/>
      <c r="AS572" s="507"/>
      <c r="AT572" s="507"/>
      <c r="AU572" s="507"/>
      <c r="AV572" s="507"/>
      <c r="AW572" s="507"/>
      <c r="AX572" s="507"/>
      <c r="AY572" s="507"/>
      <c r="AZ572" s="507"/>
      <c r="BA572" s="507"/>
      <c r="BB572" s="507"/>
      <c r="BC572" s="507"/>
      <c r="BD572" s="507"/>
      <c r="BE572" s="507"/>
      <c r="BF572" s="507"/>
      <c r="BG572" s="507"/>
      <c r="BH572" s="507"/>
      <c r="BI572" s="507"/>
      <c r="BJ572" s="507"/>
      <c r="BK572" s="507"/>
      <c r="BL572" s="507"/>
      <c r="BM572" s="507"/>
    </row>
    <row r="573" spans="1:65" ht="27" customHeight="1" x14ac:dyDescent="0.2">
      <c r="A573" s="564"/>
      <c r="B573" s="507"/>
      <c r="C573" s="507"/>
      <c r="D573" s="507"/>
      <c r="E573" s="507"/>
      <c r="F573" s="507"/>
      <c r="G573" s="507"/>
      <c r="H573" s="506"/>
      <c r="I573" s="506"/>
      <c r="J573" s="506"/>
      <c r="K573" s="506"/>
      <c r="L573" s="506"/>
      <c r="M573" s="506"/>
      <c r="N573" s="506"/>
      <c r="O573" s="506"/>
      <c r="P573" s="557"/>
      <c r="Q573" s="506"/>
      <c r="R573" s="741"/>
      <c r="S573" s="506"/>
      <c r="T573" s="742"/>
      <c r="U573" s="506"/>
      <c r="V573" s="743"/>
      <c r="W573" s="506"/>
      <c r="X573" s="742"/>
      <c r="Y573" s="557"/>
      <c r="Z573" s="556"/>
      <c r="AA573" s="507"/>
      <c r="AB573" s="507"/>
      <c r="AC573" s="507"/>
      <c r="AD573" s="507"/>
      <c r="AE573" s="507"/>
      <c r="AF573" s="507"/>
      <c r="AG573" s="507"/>
      <c r="AH573" s="507"/>
      <c r="AI573" s="507"/>
      <c r="AJ573" s="507"/>
      <c r="AK573" s="507"/>
      <c r="AL573" s="507"/>
      <c r="AM573" s="507"/>
      <c r="AN573" s="507"/>
      <c r="AO573" s="507"/>
      <c r="AP573" s="507"/>
      <c r="AQ573" s="563"/>
      <c r="AR573" s="563"/>
      <c r="AS573" s="507"/>
      <c r="AT573" s="507"/>
      <c r="AU573" s="507"/>
      <c r="AV573" s="507"/>
      <c r="AW573" s="507"/>
      <c r="AX573" s="507"/>
      <c r="AY573" s="507"/>
      <c r="AZ573" s="507"/>
      <c r="BA573" s="507"/>
      <c r="BB573" s="507"/>
      <c r="BC573" s="507"/>
      <c r="BD573" s="507"/>
      <c r="BE573" s="507"/>
      <c r="BF573" s="507"/>
      <c r="BG573" s="507"/>
      <c r="BH573" s="507"/>
      <c r="BI573" s="507"/>
      <c r="BJ573" s="507"/>
      <c r="BK573" s="507"/>
      <c r="BL573" s="507"/>
      <c r="BM573" s="507"/>
    </row>
    <row r="574" spans="1:65" ht="27" customHeight="1" x14ac:dyDescent="0.2">
      <c r="A574" s="564"/>
      <c r="B574" s="507"/>
      <c r="C574" s="507"/>
      <c r="D574" s="507"/>
      <c r="E574" s="507"/>
      <c r="F574" s="507"/>
      <c r="G574" s="507"/>
      <c r="H574" s="506"/>
      <c r="I574" s="506"/>
      <c r="J574" s="506"/>
      <c r="K574" s="506"/>
      <c r="L574" s="506"/>
      <c r="M574" s="506"/>
      <c r="N574" s="506"/>
      <c r="O574" s="506"/>
      <c r="P574" s="557"/>
      <c r="Q574" s="506"/>
      <c r="R574" s="741"/>
      <c r="S574" s="506"/>
      <c r="T574" s="742"/>
      <c r="U574" s="506"/>
      <c r="V574" s="743"/>
      <c r="W574" s="506"/>
      <c r="X574" s="742"/>
      <c r="Y574" s="557"/>
      <c r="Z574" s="556"/>
      <c r="AA574" s="507"/>
      <c r="AB574" s="507"/>
      <c r="AC574" s="507"/>
      <c r="AD574" s="507"/>
      <c r="AE574" s="507"/>
      <c r="AF574" s="507"/>
      <c r="AG574" s="507"/>
      <c r="AH574" s="507"/>
      <c r="AI574" s="507"/>
      <c r="AJ574" s="507"/>
      <c r="AK574" s="507"/>
      <c r="AL574" s="507"/>
      <c r="AM574" s="507"/>
      <c r="AN574" s="507"/>
      <c r="AO574" s="507"/>
      <c r="AP574" s="507"/>
      <c r="AQ574" s="563"/>
      <c r="AR574" s="563"/>
      <c r="AS574" s="507"/>
      <c r="AT574" s="507"/>
      <c r="AU574" s="507"/>
      <c r="AV574" s="507"/>
      <c r="AW574" s="507"/>
      <c r="AX574" s="507"/>
      <c r="AY574" s="507"/>
      <c r="AZ574" s="507"/>
      <c r="BA574" s="507"/>
      <c r="BB574" s="507"/>
      <c r="BC574" s="507"/>
      <c r="BD574" s="507"/>
      <c r="BE574" s="507"/>
      <c r="BF574" s="507"/>
      <c r="BG574" s="507"/>
      <c r="BH574" s="507"/>
      <c r="BI574" s="507"/>
      <c r="BJ574" s="507"/>
      <c r="BK574" s="507"/>
      <c r="BL574" s="507"/>
      <c r="BM574" s="507"/>
    </row>
    <row r="575" spans="1:65" ht="27" customHeight="1" x14ac:dyDescent="0.2">
      <c r="A575" s="564"/>
      <c r="B575" s="507"/>
      <c r="C575" s="507"/>
      <c r="D575" s="507"/>
      <c r="E575" s="507"/>
      <c r="F575" s="507"/>
      <c r="G575" s="507"/>
      <c r="H575" s="506"/>
      <c r="I575" s="506"/>
      <c r="J575" s="506"/>
      <c r="K575" s="506"/>
      <c r="L575" s="506"/>
      <c r="M575" s="506"/>
      <c r="N575" s="506"/>
      <c r="O575" s="506"/>
      <c r="P575" s="557"/>
      <c r="Q575" s="506"/>
      <c r="R575" s="741"/>
      <c r="S575" s="506"/>
      <c r="T575" s="742"/>
      <c r="U575" s="506"/>
      <c r="V575" s="743"/>
      <c r="W575" s="506"/>
      <c r="X575" s="742"/>
      <c r="Y575" s="557"/>
      <c r="Z575" s="556"/>
      <c r="AA575" s="507"/>
      <c r="AB575" s="507"/>
      <c r="AC575" s="507"/>
      <c r="AD575" s="507"/>
      <c r="AE575" s="507"/>
      <c r="AF575" s="507"/>
      <c r="AG575" s="507"/>
      <c r="AH575" s="507"/>
      <c r="AI575" s="507"/>
      <c r="AJ575" s="507"/>
      <c r="AK575" s="507"/>
      <c r="AL575" s="507"/>
      <c r="AM575" s="507"/>
      <c r="AN575" s="507"/>
      <c r="AO575" s="507"/>
      <c r="AP575" s="507"/>
      <c r="AQ575" s="563"/>
      <c r="AR575" s="563"/>
      <c r="AS575" s="507"/>
      <c r="AT575" s="507"/>
      <c r="AU575" s="507"/>
      <c r="AV575" s="507"/>
      <c r="AW575" s="507"/>
      <c r="AX575" s="507"/>
      <c r="AY575" s="507"/>
      <c r="AZ575" s="507"/>
      <c r="BA575" s="507"/>
      <c r="BB575" s="507"/>
      <c r="BC575" s="507"/>
      <c r="BD575" s="507"/>
      <c r="BE575" s="507"/>
      <c r="BF575" s="507"/>
      <c r="BG575" s="507"/>
      <c r="BH575" s="507"/>
      <c r="BI575" s="507"/>
      <c r="BJ575" s="507"/>
      <c r="BK575" s="507"/>
      <c r="BL575" s="507"/>
      <c r="BM575" s="507"/>
    </row>
    <row r="576" spans="1:65" ht="27" customHeight="1" x14ac:dyDescent="0.2">
      <c r="A576" s="564"/>
      <c r="B576" s="507"/>
      <c r="C576" s="507"/>
      <c r="D576" s="507"/>
      <c r="E576" s="507"/>
      <c r="F576" s="507"/>
      <c r="G576" s="507"/>
      <c r="H576" s="506"/>
      <c r="I576" s="506"/>
      <c r="J576" s="506"/>
      <c r="K576" s="506"/>
      <c r="L576" s="506"/>
      <c r="M576" s="506"/>
      <c r="N576" s="506"/>
      <c r="O576" s="506"/>
      <c r="P576" s="557"/>
      <c r="Q576" s="506"/>
      <c r="R576" s="741"/>
      <c r="S576" s="506"/>
      <c r="T576" s="742"/>
      <c r="U576" s="506"/>
      <c r="V576" s="743"/>
      <c r="W576" s="506"/>
      <c r="X576" s="742"/>
      <c r="Y576" s="557"/>
      <c r="Z576" s="556"/>
      <c r="AA576" s="507"/>
      <c r="AB576" s="507"/>
      <c r="AC576" s="507"/>
      <c r="AD576" s="507"/>
      <c r="AE576" s="507"/>
      <c r="AF576" s="507"/>
      <c r="AG576" s="507"/>
      <c r="AH576" s="507"/>
      <c r="AI576" s="507"/>
      <c r="AJ576" s="507"/>
      <c r="AK576" s="507"/>
      <c r="AL576" s="507"/>
      <c r="AM576" s="507"/>
      <c r="AN576" s="507"/>
      <c r="AO576" s="507"/>
      <c r="AP576" s="507"/>
      <c r="AQ576" s="563"/>
      <c r="AR576" s="563"/>
      <c r="AS576" s="507"/>
      <c r="AT576" s="507"/>
      <c r="AU576" s="507"/>
      <c r="AV576" s="507"/>
      <c r="AW576" s="507"/>
      <c r="AX576" s="507"/>
      <c r="AY576" s="507"/>
      <c r="AZ576" s="507"/>
      <c r="BA576" s="507"/>
      <c r="BB576" s="507"/>
      <c r="BC576" s="507"/>
      <c r="BD576" s="507"/>
      <c r="BE576" s="507"/>
      <c r="BF576" s="507"/>
      <c r="BG576" s="507"/>
      <c r="BH576" s="507"/>
      <c r="BI576" s="507"/>
      <c r="BJ576" s="507"/>
      <c r="BK576" s="507"/>
      <c r="BL576" s="507"/>
      <c r="BM576" s="507"/>
    </row>
    <row r="577" spans="1:65" ht="27" customHeight="1" x14ac:dyDescent="0.2">
      <c r="A577" s="564"/>
      <c r="B577" s="507"/>
      <c r="C577" s="507"/>
      <c r="D577" s="507"/>
      <c r="E577" s="507"/>
      <c r="F577" s="507"/>
      <c r="G577" s="507"/>
      <c r="H577" s="506"/>
      <c r="I577" s="506"/>
      <c r="J577" s="506"/>
      <c r="K577" s="506"/>
      <c r="L577" s="506"/>
      <c r="M577" s="506"/>
      <c r="N577" s="506"/>
      <c r="O577" s="506"/>
      <c r="P577" s="557"/>
      <c r="Q577" s="506"/>
      <c r="R577" s="741"/>
      <c r="S577" s="506"/>
      <c r="T577" s="742"/>
      <c r="U577" s="506"/>
      <c r="V577" s="743"/>
      <c r="W577" s="506"/>
      <c r="X577" s="742"/>
      <c r="Y577" s="557"/>
      <c r="Z577" s="556"/>
      <c r="AA577" s="507"/>
      <c r="AB577" s="507"/>
      <c r="AC577" s="507"/>
      <c r="AD577" s="507"/>
      <c r="AE577" s="507"/>
      <c r="AF577" s="507"/>
      <c r="AG577" s="507"/>
      <c r="AH577" s="507"/>
      <c r="AI577" s="507"/>
      <c r="AJ577" s="507"/>
      <c r="AK577" s="507"/>
      <c r="AL577" s="507"/>
      <c r="AM577" s="507"/>
      <c r="AN577" s="507"/>
      <c r="AO577" s="507"/>
      <c r="AP577" s="507"/>
      <c r="AQ577" s="563"/>
      <c r="AR577" s="563"/>
      <c r="AS577" s="507"/>
      <c r="AT577" s="507"/>
      <c r="AU577" s="507"/>
      <c r="AV577" s="507"/>
      <c r="AW577" s="507"/>
      <c r="AX577" s="507"/>
      <c r="AY577" s="507"/>
      <c r="AZ577" s="507"/>
      <c r="BA577" s="507"/>
      <c r="BB577" s="507"/>
      <c r="BC577" s="507"/>
      <c r="BD577" s="507"/>
      <c r="BE577" s="507"/>
      <c r="BF577" s="507"/>
      <c r="BG577" s="507"/>
      <c r="BH577" s="507"/>
      <c r="BI577" s="507"/>
      <c r="BJ577" s="507"/>
      <c r="BK577" s="507"/>
      <c r="BL577" s="507"/>
      <c r="BM577" s="507"/>
    </row>
    <row r="578" spans="1:65" ht="27" customHeight="1" x14ac:dyDescent="0.2">
      <c r="A578" s="564"/>
      <c r="B578" s="507"/>
      <c r="C578" s="507"/>
      <c r="D578" s="507"/>
      <c r="E578" s="507"/>
      <c r="F578" s="507"/>
      <c r="G578" s="507"/>
      <c r="H578" s="506"/>
      <c r="I578" s="506"/>
      <c r="J578" s="506"/>
      <c r="K578" s="506"/>
      <c r="L578" s="506"/>
      <c r="M578" s="506"/>
      <c r="N578" s="506"/>
      <c r="O578" s="506"/>
      <c r="P578" s="557"/>
      <c r="Q578" s="506"/>
      <c r="R578" s="741"/>
      <c r="S578" s="506"/>
      <c r="T578" s="742"/>
      <c r="U578" s="506"/>
      <c r="V578" s="743"/>
      <c r="W578" s="506"/>
      <c r="X578" s="742"/>
      <c r="Y578" s="557"/>
      <c r="Z578" s="556"/>
      <c r="AA578" s="507"/>
      <c r="AB578" s="507"/>
      <c r="AC578" s="507"/>
      <c r="AD578" s="507"/>
      <c r="AE578" s="507"/>
      <c r="AF578" s="507"/>
      <c r="AG578" s="507"/>
      <c r="AH578" s="507"/>
      <c r="AI578" s="507"/>
      <c r="AJ578" s="507"/>
      <c r="AK578" s="507"/>
      <c r="AL578" s="507"/>
      <c r="AM578" s="507"/>
      <c r="AN578" s="507"/>
      <c r="AO578" s="507"/>
      <c r="AP578" s="507"/>
      <c r="AQ578" s="563"/>
      <c r="AR578" s="563"/>
      <c r="AS578" s="507"/>
      <c r="AT578" s="507"/>
      <c r="AU578" s="507"/>
      <c r="AV578" s="507"/>
      <c r="AW578" s="507"/>
      <c r="AX578" s="507"/>
      <c r="AY578" s="507"/>
      <c r="AZ578" s="507"/>
      <c r="BA578" s="507"/>
      <c r="BB578" s="507"/>
      <c r="BC578" s="507"/>
      <c r="BD578" s="507"/>
      <c r="BE578" s="507"/>
      <c r="BF578" s="507"/>
      <c r="BG578" s="507"/>
      <c r="BH578" s="507"/>
      <c r="BI578" s="507"/>
      <c r="BJ578" s="507"/>
      <c r="BK578" s="507"/>
      <c r="BL578" s="507"/>
      <c r="BM578" s="507"/>
    </row>
    <row r="579" spans="1:65" ht="27" customHeight="1" x14ac:dyDescent="0.2">
      <c r="A579" s="564"/>
      <c r="B579" s="507"/>
      <c r="C579" s="507"/>
      <c r="D579" s="507"/>
      <c r="E579" s="507"/>
      <c r="F579" s="507"/>
      <c r="G579" s="507"/>
      <c r="H579" s="506"/>
      <c r="I579" s="506"/>
      <c r="J579" s="506"/>
      <c r="K579" s="506"/>
      <c r="L579" s="506"/>
      <c r="M579" s="506"/>
      <c r="N579" s="506"/>
      <c r="O579" s="506"/>
      <c r="P579" s="557"/>
      <c r="Q579" s="506"/>
      <c r="R579" s="741"/>
      <c r="S579" s="506"/>
      <c r="T579" s="742"/>
      <c r="U579" s="506"/>
      <c r="V579" s="743"/>
      <c r="W579" s="506"/>
      <c r="X579" s="742"/>
      <c r="Y579" s="557"/>
      <c r="Z579" s="556"/>
      <c r="AA579" s="507"/>
      <c r="AB579" s="507"/>
      <c r="AC579" s="507"/>
      <c r="AD579" s="507"/>
      <c r="AE579" s="507"/>
      <c r="AF579" s="507"/>
      <c r="AG579" s="507"/>
      <c r="AH579" s="507"/>
      <c r="AI579" s="507"/>
      <c r="AJ579" s="507"/>
      <c r="AK579" s="507"/>
      <c r="AL579" s="507"/>
      <c r="AM579" s="507"/>
      <c r="AN579" s="507"/>
      <c r="AO579" s="507"/>
      <c r="AP579" s="507"/>
      <c r="AQ579" s="563"/>
      <c r="AR579" s="563"/>
      <c r="AS579" s="507"/>
      <c r="AT579" s="507"/>
      <c r="AU579" s="507"/>
      <c r="AV579" s="507"/>
      <c r="AW579" s="507"/>
      <c r="AX579" s="507"/>
      <c r="AY579" s="507"/>
      <c r="AZ579" s="507"/>
      <c r="BA579" s="507"/>
      <c r="BB579" s="507"/>
      <c r="BC579" s="507"/>
      <c r="BD579" s="507"/>
      <c r="BE579" s="507"/>
      <c r="BF579" s="507"/>
      <c r="BG579" s="507"/>
      <c r="BH579" s="507"/>
      <c r="BI579" s="507"/>
      <c r="BJ579" s="507"/>
      <c r="BK579" s="507"/>
      <c r="BL579" s="507"/>
      <c r="BM579" s="507"/>
    </row>
    <row r="580" spans="1:65" ht="27" customHeight="1" x14ac:dyDescent="0.2">
      <c r="A580" s="564"/>
      <c r="B580" s="507"/>
      <c r="C580" s="507"/>
      <c r="D580" s="507"/>
      <c r="E580" s="507"/>
      <c r="F580" s="507"/>
      <c r="G580" s="507"/>
      <c r="H580" s="506"/>
      <c r="I580" s="506"/>
      <c r="J580" s="506"/>
      <c r="K580" s="506"/>
      <c r="L580" s="506"/>
      <c r="M580" s="506"/>
      <c r="N580" s="506"/>
      <c r="O580" s="506"/>
      <c r="P580" s="557"/>
      <c r="Q580" s="506"/>
      <c r="R580" s="741"/>
      <c r="S580" s="506"/>
      <c r="T580" s="742"/>
      <c r="U580" s="506"/>
      <c r="V580" s="743"/>
      <c r="W580" s="506"/>
      <c r="X580" s="742"/>
      <c r="Y580" s="557"/>
      <c r="Z580" s="556"/>
      <c r="AA580" s="507"/>
      <c r="AB580" s="507"/>
      <c r="AC580" s="507"/>
      <c r="AD580" s="507"/>
      <c r="AE580" s="507"/>
      <c r="AF580" s="507"/>
      <c r="AG580" s="507"/>
      <c r="AH580" s="507"/>
      <c r="AI580" s="507"/>
      <c r="AJ580" s="507"/>
      <c r="AK580" s="507"/>
      <c r="AL580" s="507"/>
      <c r="AM580" s="507"/>
      <c r="AN580" s="507"/>
      <c r="AO580" s="507"/>
      <c r="AP580" s="507"/>
      <c r="AQ580" s="563"/>
      <c r="AR580" s="563"/>
      <c r="AS580" s="507"/>
      <c r="AT580" s="507"/>
      <c r="AU580" s="507"/>
      <c r="AV580" s="507"/>
      <c r="AW580" s="507"/>
      <c r="AX580" s="507"/>
      <c r="AY580" s="507"/>
      <c r="AZ580" s="507"/>
      <c r="BA580" s="507"/>
      <c r="BB580" s="507"/>
      <c r="BC580" s="507"/>
      <c r="BD580" s="507"/>
      <c r="BE580" s="507"/>
      <c r="BF580" s="507"/>
      <c r="BG580" s="507"/>
      <c r="BH580" s="507"/>
      <c r="BI580" s="507"/>
      <c r="BJ580" s="507"/>
      <c r="BK580" s="507"/>
      <c r="BL580" s="507"/>
      <c r="BM580" s="507"/>
    </row>
    <row r="581" spans="1:65" ht="27" customHeight="1" x14ac:dyDescent="0.2">
      <c r="A581" s="564"/>
      <c r="B581" s="507"/>
      <c r="C581" s="507"/>
      <c r="D581" s="507"/>
      <c r="E581" s="507"/>
      <c r="F581" s="507"/>
      <c r="G581" s="507"/>
      <c r="H581" s="506"/>
      <c r="I581" s="506"/>
      <c r="J581" s="506"/>
      <c r="K581" s="506"/>
      <c r="L581" s="506"/>
      <c r="M581" s="506"/>
      <c r="N581" s="506"/>
      <c r="O581" s="506"/>
      <c r="P581" s="557"/>
      <c r="Q581" s="506"/>
      <c r="R581" s="741"/>
      <c r="S581" s="506"/>
      <c r="T581" s="742"/>
      <c r="U581" s="506"/>
      <c r="V581" s="743"/>
      <c r="W581" s="506"/>
      <c r="X581" s="742"/>
      <c r="Y581" s="557"/>
      <c r="Z581" s="556"/>
      <c r="AA581" s="507"/>
      <c r="AB581" s="507"/>
      <c r="AC581" s="507"/>
      <c r="AD581" s="507"/>
      <c r="AE581" s="507"/>
      <c r="AF581" s="507"/>
      <c r="AG581" s="507"/>
      <c r="AH581" s="507"/>
      <c r="AI581" s="507"/>
      <c r="AJ581" s="507"/>
      <c r="AK581" s="507"/>
      <c r="AL581" s="507"/>
      <c r="AM581" s="507"/>
      <c r="AN581" s="507"/>
      <c r="AO581" s="507"/>
      <c r="AP581" s="507"/>
      <c r="AQ581" s="563"/>
      <c r="AR581" s="563"/>
      <c r="AS581" s="507"/>
      <c r="AT581" s="507"/>
      <c r="AU581" s="507"/>
      <c r="AV581" s="507"/>
      <c r="AW581" s="507"/>
      <c r="AX581" s="507"/>
      <c r="AY581" s="507"/>
      <c r="AZ581" s="507"/>
      <c r="BA581" s="507"/>
      <c r="BB581" s="507"/>
      <c r="BC581" s="507"/>
      <c r="BD581" s="507"/>
      <c r="BE581" s="507"/>
      <c r="BF581" s="507"/>
      <c r="BG581" s="507"/>
      <c r="BH581" s="507"/>
      <c r="BI581" s="507"/>
      <c r="BJ581" s="507"/>
      <c r="BK581" s="507"/>
      <c r="BL581" s="507"/>
      <c r="BM581" s="507"/>
    </row>
    <row r="582" spans="1:65" ht="27" customHeight="1" x14ac:dyDescent="0.2">
      <c r="A582" s="564"/>
      <c r="B582" s="507"/>
      <c r="C582" s="507"/>
      <c r="D582" s="507"/>
      <c r="E582" s="507"/>
      <c r="F582" s="507"/>
      <c r="G582" s="507"/>
      <c r="H582" s="506"/>
      <c r="I582" s="506"/>
      <c r="J582" s="506"/>
      <c r="K582" s="506"/>
      <c r="L582" s="506"/>
      <c r="M582" s="506"/>
      <c r="N582" s="506"/>
      <c r="O582" s="506"/>
      <c r="P582" s="557"/>
      <c r="Q582" s="506"/>
      <c r="R582" s="741"/>
      <c r="S582" s="506"/>
      <c r="T582" s="742"/>
      <c r="U582" s="506"/>
      <c r="V582" s="743"/>
      <c r="W582" s="506"/>
      <c r="X582" s="742"/>
      <c r="Y582" s="557"/>
      <c r="Z582" s="556"/>
      <c r="AA582" s="507"/>
      <c r="AB582" s="507"/>
      <c r="AC582" s="507"/>
      <c r="AD582" s="507"/>
      <c r="AE582" s="507"/>
      <c r="AF582" s="507"/>
      <c r="AG582" s="507"/>
      <c r="AH582" s="507"/>
      <c r="AI582" s="507"/>
      <c r="AJ582" s="507"/>
      <c r="AK582" s="507"/>
      <c r="AL582" s="507"/>
      <c r="AM582" s="507"/>
      <c r="AN582" s="507"/>
      <c r="AO582" s="507"/>
      <c r="AP582" s="507"/>
      <c r="AQ582" s="563"/>
      <c r="AR582" s="563"/>
      <c r="AS582" s="507"/>
      <c r="AT582" s="507"/>
      <c r="AU582" s="507"/>
      <c r="AV582" s="507"/>
      <c r="AW582" s="507"/>
      <c r="AX582" s="507"/>
      <c r="AY582" s="507"/>
      <c r="AZ582" s="507"/>
      <c r="BA582" s="507"/>
      <c r="BB582" s="507"/>
      <c r="BC582" s="507"/>
      <c r="BD582" s="507"/>
      <c r="BE582" s="507"/>
      <c r="BF582" s="507"/>
      <c r="BG582" s="507"/>
      <c r="BH582" s="507"/>
      <c r="BI582" s="507"/>
      <c r="BJ582" s="507"/>
      <c r="BK582" s="507"/>
      <c r="BL582" s="507"/>
      <c r="BM582" s="507"/>
    </row>
    <row r="583" spans="1:65" ht="27" customHeight="1" x14ac:dyDescent="0.2">
      <c r="A583" s="564"/>
      <c r="B583" s="507"/>
      <c r="C583" s="507"/>
      <c r="D583" s="507"/>
      <c r="E583" s="507"/>
      <c r="F583" s="507"/>
      <c r="G583" s="507"/>
      <c r="H583" s="506"/>
      <c r="I583" s="506"/>
      <c r="J583" s="506"/>
      <c r="K583" s="506"/>
      <c r="L583" s="506"/>
      <c r="M583" s="506"/>
      <c r="N583" s="506"/>
      <c r="O583" s="506"/>
      <c r="P583" s="557"/>
      <c r="Q583" s="506"/>
      <c r="R583" s="741"/>
      <c r="S583" s="506"/>
      <c r="T583" s="742"/>
      <c r="U583" s="506"/>
      <c r="V583" s="743"/>
      <c r="W583" s="506"/>
      <c r="X583" s="742"/>
      <c r="Y583" s="557"/>
      <c r="Z583" s="556"/>
      <c r="AA583" s="507"/>
      <c r="AB583" s="507"/>
      <c r="AC583" s="507"/>
      <c r="AD583" s="507"/>
      <c r="AE583" s="507"/>
      <c r="AF583" s="507"/>
      <c r="AG583" s="507"/>
      <c r="AH583" s="507"/>
      <c r="AI583" s="507"/>
      <c r="AJ583" s="507"/>
      <c r="AK583" s="507"/>
      <c r="AL583" s="507"/>
      <c r="AM583" s="507"/>
      <c r="AN583" s="507"/>
      <c r="AO583" s="507"/>
      <c r="AP583" s="507"/>
      <c r="AQ583" s="563"/>
      <c r="AR583" s="563"/>
      <c r="AS583" s="507"/>
      <c r="AT583" s="507"/>
      <c r="AU583" s="507"/>
      <c r="AV583" s="507"/>
      <c r="AW583" s="507"/>
      <c r="AX583" s="507"/>
      <c r="AY583" s="507"/>
      <c r="AZ583" s="507"/>
      <c r="BA583" s="507"/>
      <c r="BB583" s="507"/>
      <c r="BC583" s="507"/>
      <c r="BD583" s="507"/>
      <c r="BE583" s="507"/>
      <c r="BF583" s="507"/>
      <c r="BG583" s="507"/>
      <c r="BH583" s="507"/>
      <c r="BI583" s="507"/>
      <c r="BJ583" s="507"/>
      <c r="BK583" s="507"/>
      <c r="BL583" s="507"/>
      <c r="BM583" s="507"/>
    </row>
    <row r="584" spans="1:65" ht="27" customHeight="1" x14ac:dyDescent="0.2">
      <c r="A584" s="564"/>
      <c r="B584" s="507"/>
      <c r="C584" s="507"/>
      <c r="D584" s="507"/>
      <c r="E584" s="507"/>
      <c r="F584" s="507"/>
      <c r="G584" s="507"/>
      <c r="H584" s="506"/>
      <c r="I584" s="506"/>
      <c r="J584" s="506"/>
      <c r="K584" s="506"/>
      <c r="L584" s="506"/>
      <c r="M584" s="506"/>
      <c r="N584" s="506"/>
      <c r="O584" s="506"/>
      <c r="P584" s="557"/>
      <c r="Q584" s="506"/>
      <c r="R584" s="741"/>
      <c r="S584" s="506"/>
      <c r="T584" s="742"/>
      <c r="U584" s="506"/>
      <c r="V584" s="743"/>
      <c r="W584" s="506"/>
      <c r="X584" s="742"/>
      <c r="Y584" s="557"/>
      <c r="Z584" s="556"/>
      <c r="AA584" s="507"/>
      <c r="AB584" s="507"/>
      <c r="AC584" s="507"/>
      <c r="AD584" s="507"/>
      <c r="AE584" s="507"/>
      <c r="AF584" s="507"/>
      <c r="AG584" s="507"/>
      <c r="AH584" s="507"/>
      <c r="AI584" s="507"/>
      <c r="AJ584" s="507"/>
      <c r="AK584" s="507"/>
      <c r="AL584" s="507"/>
      <c r="AM584" s="507"/>
      <c r="AN584" s="507"/>
      <c r="AO584" s="507"/>
      <c r="AP584" s="507"/>
      <c r="AQ584" s="563"/>
      <c r="AR584" s="563"/>
      <c r="AS584" s="507"/>
      <c r="AT584" s="507"/>
      <c r="AU584" s="507"/>
      <c r="AV584" s="507"/>
      <c r="AW584" s="507"/>
      <c r="AX584" s="507"/>
      <c r="AY584" s="507"/>
      <c r="AZ584" s="507"/>
      <c r="BA584" s="507"/>
      <c r="BB584" s="507"/>
      <c r="BC584" s="507"/>
      <c r="BD584" s="507"/>
      <c r="BE584" s="507"/>
      <c r="BF584" s="507"/>
      <c r="BG584" s="507"/>
      <c r="BH584" s="507"/>
      <c r="BI584" s="507"/>
      <c r="BJ584" s="507"/>
      <c r="BK584" s="507"/>
      <c r="BL584" s="507"/>
      <c r="BM584" s="507"/>
    </row>
    <row r="585" spans="1:65" ht="27" customHeight="1" x14ac:dyDescent="0.2">
      <c r="A585" s="564"/>
      <c r="B585" s="507"/>
      <c r="C585" s="507"/>
      <c r="D585" s="507"/>
      <c r="E585" s="507"/>
      <c r="F585" s="507"/>
      <c r="G585" s="507"/>
      <c r="H585" s="506"/>
      <c r="I585" s="506"/>
      <c r="J585" s="506"/>
      <c r="K585" s="506"/>
      <c r="L585" s="506"/>
      <c r="M585" s="506"/>
      <c r="N585" s="506"/>
      <c r="O585" s="506"/>
      <c r="P585" s="557"/>
      <c r="Q585" s="506"/>
      <c r="R585" s="741"/>
      <c r="S585" s="506"/>
      <c r="T585" s="742"/>
      <c r="U585" s="506"/>
      <c r="V585" s="743"/>
      <c r="W585" s="506"/>
      <c r="X585" s="742"/>
      <c r="Y585" s="557"/>
      <c r="Z585" s="556"/>
      <c r="AA585" s="507"/>
      <c r="AB585" s="507"/>
      <c r="AC585" s="507"/>
      <c r="AD585" s="507"/>
      <c r="AE585" s="507"/>
      <c r="AF585" s="507"/>
      <c r="AG585" s="507"/>
      <c r="AH585" s="507"/>
      <c r="AI585" s="507"/>
      <c r="AJ585" s="507"/>
      <c r="AK585" s="507"/>
      <c r="AL585" s="507"/>
      <c r="AM585" s="507"/>
      <c r="AN585" s="507"/>
      <c r="AO585" s="507"/>
      <c r="AP585" s="507"/>
      <c r="AQ585" s="563"/>
      <c r="AR585" s="563"/>
      <c r="AS585" s="507"/>
      <c r="AT585" s="507"/>
      <c r="AU585" s="507"/>
      <c r="AV585" s="507"/>
      <c r="AW585" s="507"/>
      <c r="AX585" s="507"/>
      <c r="AY585" s="507"/>
      <c r="AZ585" s="507"/>
      <c r="BA585" s="507"/>
      <c r="BB585" s="507"/>
      <c r="BC585" s="507"/>
      <c r="BD585" s="507"/>
      <c r="BE585" s="507"/>
      <c r="BF585" s="507"/>
      <c r="BG585" s="507"/>
      <c r="BH585" s="507"/>
      <c r="BI585" s="507"/>
      <c r="BJ585" s="507"/>
      <c r="BK585" s="507"/>
      <c r="BL585" s="507"/>
      <c r="BM585" s="507"/>
    </row>
    <row r="586" spans="1:65" ht="27" customHeight="1" x14ac:dyDescent="0.2">
      <c r="A586" s="564"/>
      <c r="B586" s="507"/>
      <c r="C586" s="507"/>
      <c r="D586" s="507"/>
      <c r="E586" s="507"/>
      <c r="F586" s="507"/>
      <c r="G586" s="507"/>
      <c r="H586" s="506"/>
      <c r="I586" s="506"/>
      <c r="J586" s="506"/>
      <c r="K586" s="506"/>
      <c r="L586" s="506"/>
      <c r="M586" s="506"/>
      <c r="N586" s="506"/>
      <c r="O586" s="506"/>
      <c r="P586" s="557"/>
      <c r="Q586" s="506"/>
      <c r="R586" s="741"/>
      <c r="S586" s="506"/>
      <c r="T586" s="742"/>
      <c r="U586" s="506"/>
      <c r="V586" s="743"/>
      <c r="W586" s="506"/>
      <c r="X586" s="742"/>
      <c r="Y586" s="557"/>
      <c r="Z586" s="556"/>
      <c r="AA586" s="507"/>
      <c r="AB586" s="507"/>
      <c r="AC586" s="507"/>
      <c r="AD586" s="507"/>
      <c r="AE586" s="507"/>
      <c r="AF586" s="507"/>
      <c r="AG586" s="507"/>
      <c r="AH586" s="507"/>
      <c r="AI586" s="507"/>
      <c r="AJ586" s="507"/>
      <c r="AK586" s="507"/>
      <c r="AL586" s="507"/>
      <c r="AM586" s="507"/>
      <c r="AN586" s="507"/>
      <c r="AO586" s="507"/>
      <c r="AP586" s="507"/>
      <c r="AQ586" s="563"/>
      <c r="AR586" s="563"/>
      <c r="AS586" s="507"/>
      <c r="AT586" s="507"/>
      <c r="AU586" s="507"/>
      <c r="AV586" s="507"/>
      <c r="AW586" s="507"/>
      <c r="AX586" s="507"/>
      <c r="AY586" s="507"/>
      <c r="AZ586" s="507"/>
      <c r="BA586" s="507"/>
      <c r="BB586" s="507"/>
      <c r="BC586" s="507"/>
      <c r="BD586" s="507"/>
      <c r="BE586" s="507"/>
      <c r="BF586" s="507"/>
      <c r="BG586" s="507"/>
      <c r="BH586" s="507"/>
      <c r="BI586" s="507"/>
      <c r="BJ586" s="507"/>
      <c r="BK586" s="507"/>
      <c r="BL586" s="507"/>
      <c r="BM586" s="507"/>
    </row>
    <row r="587" spans="1:65" ht="27" customHeight="1" x14ac:dyDescent="0.2">
      <c r="A587" s="564"/>
      <c r="B587" s="507"/>
      <c r="C587" s="507"/>
      <c r="D587" s="507"/>
      <c r="E587" s="507"/>
      <c r="F587" s="507"/>
      <c r="G587" s="507"/>
      <c r="H587" s="506"/>
      <c r="I587" s="506"/>
      <c r="J587" s="506"/>
      <c r="K587" s="506"/>
      <c r="L587" s="506"/>
      <c r="M587" s="506"/>
      <c r="N587" s="506"/>
      <c r="O587" s="506"/>
      <c r="P587" s="557"/>
      <c r="Q587" s="506"/>
      <c r="R587" s="741"/>
      <c r="S587" s="506"/>
      <c r="T587" s="742"/>
      <c r="U587" s="506"/>
      <c r="V587" s="743"/>
      <c r="W587" s="506"/>
      <c r="X587" s="742"/>
      <c r="Y587" s="557"/>
      <c r="Z587" s="556"/>
      <c r="AA587" s="507"/>
      <c r="AB587" s="507"/>
      <c r="AC587" s="507"/>
      <c r="AD587" s="507"/>
      <c r="AE587" s="507"/>
      <c r="AF587" s="507"/>
      <c r="AG587" s="507"/>
      <c r="AH587" s="507"/>
      <c r="AI587" s="507"/>
      <c r="AJ587" s="507"/>
      <c r="AK587" s="507"/>
      <c r="AL587" s="507"/>
      <c r="AM587" s="507"/>
      <c r="AN587" s="507"/>
      <c r="AO587" s="507"/>
      <c r="AP587" s="507"/>
      <c r="AQ587" s="563"/>
      <c r="AR587" s="563"/>
      <c r="AS587" s="507"/>
      <c r="AT587" s="507"/>
      <c r="AU587" s="507"/>
      <c r="AV587" s="507"/>
      <c r="AW587" s="507"/>
      <c r="AX587" s="507"/>
      <c r="AY587" s="507"/>
      <c r="AZ587" s="507"/>
      <c r="BA587" s="507"/>
      <c r="BB587" s="507"/>
      <c r="BC587" s="507"/>
      <c r="BD587" s="507"/>
      <c r="BE587" s="507"/>
      <c r="BF587" s="507"/>
      <c r="BG587" s="507"/>
      <c r="BH587" s="507"/>
      <c r="BI587" s="507"/>
      <c r="BJ587" s="507"/>
      <c r="BK587" s="507"/>
      <c r="BL587" s="507"/>
      <c r="BM587" s="507"/>
    </row>
    <row r="588" spans="1:65" ht="27" customHeight="1" x14ac:dyDescent="0.2">
      <c r="A588" s="564"/>
      <c r="B588" s="507"/>
      <c r="C588" s="507"/>
      <c r="D588" s="507"/>
      <c r="E588" s="507"/>
      <c r="F588" s="507"/>
      <c r="G588" s="507"/>
      <c r="H588" s="506"/>
      <c r="I588" s="506"/>
      <c r="J588" s="506"/>
      <c r="K588" s="506"/>
      <c r="L588" s="506"/>
      <c r="M588" s="506"/>
      <c r="N588" s="506"/>
      <c r="O588" s="506"/>
      <c r="P588" s="557"/>
      <c r="Q588" s="506"/>
      <c r="R588" s="741"/>
      <c r="S588" s="506"/>
      <c r="T588" s="742"/>
      <c r="U588" s="506"/>
      <c r="V588" s="743"/>
      <c r="W588" s="506"/>
      <c r="X588" s="742"/>
      <c r="Y588" s="557"/>
      <c r="Z588" s="556"/>
      <c r="AA588" s="507"/>
      <c r="AB588" s="507"/>
      <c r="AC588" s="507"/>
      <c r="AD588" s="507"/>
      <c r="AE588" s="507"/>
      <c r="AF588" s="507"/>
      <c r="AG588" s="507"/>
      <c r="AH588" s="507"/>
      <c r="AI588" s="507"/>
      <c r="AJ588" s="507"/>
      <c r="AK588" s="507"/>
      <c r="AL588" s="507"/>
      <c r="AM588" s="507"/>
      <c r="AN588" s="507"/>
      <c r="AO588" s="507"/>
      <c r="AP588" s="507"/>
      <c r="AQ588" s="563"/>
      <c r="AR588" s="563"/>
      <c r="AS588" s="507"/>
      <c r="AT588" s="507"/>
      <c r="AU588" s="507"/>
      <c r="AV588" s="507"/>
      <c r="AW588" s="507"/>
      <c r="AX588" s="507"/>
      <c r="AY588" s="507"/>
      <c r="AZ588" s="507"/>
      <c r="BA588" s="507"/>
      <c r="BB588" s="507"/>
      <c r="BC588" s="507"/>
      <c r="BD588" s="507"/>
      <c r="BE588" s="507"/>
      <c r="BF588" s="507"/>
      <c r="BG588" s="507"/>
      <c r="BH588" s="507"/>
      <c r="BI588" s="507"/>
      <c r="BJ588" s="507"/>
      <c r="BK588" s="507"/>
      <c r="BL588" s="507"/>
      <c r="BM588" s="507"/>
    </row>
    <row r="589" spans="1:65" ht="27" customHeight="1" x14ac:dyDescent="0.2">
      <c r="A589" s="564"/>
      <c r="B589" s="507"/>
      <c r="C589" s="507"/>
      <c r="D589" s="507"/>
      <c r="E589" s="507"/>
      <c r="F589" s="507"/>
      <c r="G589" s="507"/>
      <c r="H589" s="506"/>
      <c r="I589" s="506"/>
      <c r="J589" s="506"/>
      <c r="K589" s="506"/>
      <c r="L589" s="506"/>
      <c r="M589" s="506"/>
      <c r="N589" s="506"/>
      <c r="O589" s="506"/>
      <c r="P589" s="557"/>
      <c r="Q589" s="506"/>
      <c r="R589" s="741"/>
      <c r="S589" s="506"/>
      <c r="T589" s="742"/>
      <c r="U589" s="506"/>
      <c r="V589" s="743"/>
      <c r="W589" s="506"/>
      <c r="X589" s="742"/>
      <c r="Y589" s="557"/>
      <c r="Z589" s="556"/>
      <c r="AA589" s="507"/>
      <c r="AB589" s="507"/>
      <c r="AC589" s="507"/>
      <c r="AD589" s="507"/>
      <c r="AE589" s="507"/>
      <c r="AF589" s="507"/>
      <c r="AG589" s="507"/>
      <c r="AH589" s="507"/>
      <c r="AI589" s="507"/>
      <c r="AJ589" s="507"/>
      <c r="AK589" s="507"/>
      <c r="AL589" s="507"/>
      <c r="AM589" s="507"/>
      <c r="AN589" s="507"/>
      <c r="AO589" s="507"/>
      <c r="AP589" s="507"/>
      <c r="AQ589" s="563"/>
      <c r="AR589" s="563"/>
      <c r="AS589" s="507"/>
      <c r="AT589" s="507"/>
      <c r="AU589" s="507"/>
      <c r="AV589" s="507"/>
      <c r="AW589" s="507"/>
      <c r="AX589" s="507"/>
      <c r="AY589" s="507"/>
      <c r="AZ589" s="507"/>
      <c r="BA589" s="507"/>
      <c r="BB589" s="507"/>
      <c r="BC589" s="507"/>
      <c r="BD589" s="507"/>
      <c r="BE589" s="507"/>
      <c r="BF589" s="507"/>
      <c r="BG589" s="507"/>
      <c r="BH589" s="507"/>
      <c r="BI589" s="507"/>
      <c r="BJ589" s="507"/>
      <c r="BK589" s="507"/>
      <c r="BL589" s="507"/>
      <c r="BM589" s="507"/>
    </row>
    <row r="590" spans="1:65" ht="27" customHeight="1" x14ac:dyDescent="0.2">
      <c r="A590" s="564"/>
      <c r="B590" s="507"/>
      <c r="C590" s="507"/>
      <c r="D590" s="507"/>
      <c r="E590" s="507"/>
      <c r="F590" s="507"/>
      <c r="G590" s="507"/>
      <c r="H590" s="506"/>
      <c r="I590" s="506"/>
      <c r="J590" s="506"/>
      <c r="K590" s="506"/>
      <c r="L590" s="506"/>
      <c r="M590" s="506"/>
      <c r="N590" s="506"/>
      <c r="O590" s="506"/>
      <c r="P590" s="557"/>
      <c r="Q590" s="506"/>
      <c r="R590" s="741"/>
      <c r="S590" s="506"/>
      <c r="T590" s="742"/>
      <c r="U590" s="506"/>
      <c r="V590" s="743"/>
      <c r="W590" s="506"/>
      <c r="X590" s="742"/>
      <c r="Y590" s="557"/>
      <c r="Z590" s="556"/>
      <c r="AA590" s="507"/>
      <c r="AB590" s="507"/>
      <c r="AC590" s="507"/>
      <c r="AD590" s="507"/>
      <c r="AE590" s="507"/>
      <c r="AF590" s="507"/>
      <c r="AG590" s="507"/>
      <c r="AH590" s="507"/>
      <c r="AI590" s="507"/>
      <c r="AJ590" s="507"/>
      <c r="AK590" s="507"/>
      <c r="AL590" s="507"/>
      <c r="AM590" s="507"/>
      <c r="AN590" s="507"/>
      <c r="AO590" s="507"/>
      <c r="AP590" s="507"/>
      <c r="AQ590" s="563"/>
      <c r="AR590" s="563"/>
      <c r="AS590" s="507"/>
      <c r="AT590" s="507"/>
      <c r="AU590" s="507"/>
      <c r="AV590" s="507"/>
      <c r="AW590" s="507"/>
      <c r="AX590" s="507"/>
      <c r="AY590" s="507"/>
      <c r="AZ590" s="507"/>
      <c r="BA590" s="507"/>
      <c r="BB590" s="507"/>
      <c r="BC590" s="507"/>
      <c r="BD590" s="507"/>
      <c r="BE590" s="507"/>
      <c r="BF590" s="507"/>
      <c r="BG590" s="507"/>
      <c r="BH590" s="507"/>
      <c r="BI590" s="507"/>
      <c r="BJ590" s="507"/>
      <c r="BK590" s="507"/>
      <c r="BL590" s="507"/>
      <c r="BM590" s="507"/>
    </row>
    <row r="591" spans="1:65" ht="27" customHeight="1" x14ac:dyDescent="0.2">
      <c r="A591" s="564"/>
      <c r="B591" s="507"/>
      <c r="C591" s="507"/>
      <c r="D591" s="507"/>
      <c r="E591" s="507"/>
      <c r="F591" s="507"/>
      <c r="G591" s="507"/>
      <c r="H591" s="506"/>
      <c r="I591" s="506"/>
      <c r="J591" s="506"/>
      <c r="K591" s="506"/>
      <c r="L591" s="506"/>
      <c r="M591" s="506"/>
      <c r="N591" s="506"/>
      <c r="O591" s="506"/>
      <c r="P591" s="557"/>
      <c r="Q591" s="506"/>
      <c r="R591" s="741"/>
      <c r="S591" s="506"/>
      <c r="T591" s="742"/>
      <c r="U591" s="506"/>
      <c r="V591" s="743"/>
      <c r="W591" s="506"/>
      <c r="X591" s="742"/>
      <c r="Y591" s="557"/>
      <c r="Z591" s="556"/>
      <c r="AA591" s="507"/>
      <c r="AB591" s="507"/>
      <c r="AC591" s="507"/>
      <c r="AD591" s="507"/>
      <c r="AE591" s="507"/>
      <c r="AF591" s="507"/>
      <c r="AG591" s="507"/>
      <c r="AH591" s="507"/>
      <c r="AI591" s="507"/>
      <c r="AJ591" s="507"/>
      <c r="AK591" s="507"/>
      <c r="AL591" s="507"/>
      <c r="AM591" s="507"/>
      <c r="AN591" s="507"/>
      <c r="AO591" s="507"/>
      <c r="AP591" s="507"/>
      <c r="AQ591" s="563"/>
      <c r="AR591" s="563"/>
      <c r="AS591" s="507"/>
      <c r="AT591" s="507"/>
      <c r="AU591" s="507"/>
      <c r="AV591" s="507"/>
      <c r="AW591" s="507"/>
      <c r="AX591" s="507"/>
      <c r="AY591" s="507"/>
      <c r="AZ591" s="507"/>
      <c r="BA591" s="507"/>
      <c r="BB591" s="507"/>
      <c r="BC591" s="507"/>
      <c r="BD591" s="507"/>
      <c r="BE591" s="507"/>
      <c r="BF591" s="507"/>
      <c r="BG591" s="507"/>
      <c r="BH591" s="507"/>
      <c r="BI591" s="507"/>
      <c r="BJ591" s="507"/>
      <c r="BK591" s="507"/>
      <c r="BL591" s="507"/>
      <c r="BM591" s="507"/>
    </row>
    <row r="592" spans="1:65" ht="27" customHeight="1" x14ac:dyDescent="0.2">
      <c r="A592" s="564"/>
      <c r="B592" s="507"/>
      <c r="C592" s="507"/>
      <c r="D592" s="507"/>
      <c r="E592" s="507"/>
      <c r="F592" s="507"/>
      <c r="G592" s="507"/>
      <c r="H592" s="506"/>
      <c r="I592" s="506"/>
      <c r="J592" s="506"/>
      <c r="K592" s="506"/>
      <c r="L592" s="506"/>
      <c r="M592" s="506"/>
      <c r="N592" s="506"/>
      <c r="O592" s="506"/>
      <c r="P592" s="557"/>
      <c r="Q592" s="506"/>
      <c r="R592" s="741"/>
      <c r="S592" s="506"/>
      <c r="T592" s="742"/>
      <c r="U592" s="506"/>
      <c r="V592" s="743"/>
      <c r="W592" s="506"/>
      <c r="X592" s="742"/>
      <c r="Y592" s="557"/>
      <c r="Z592" s="556"/>
      <c r="AA592" s="507"/>
      <c r="AB592" s="507"/>
      <c r="AC592" s="507"/>
      <c r="AD592" s="507"/>
      <c r="AE592" s="507"/>
      <c r="AF592" s="507"/>
      <c r="AG592" s="507"/>
      <c r="AH592" s="507"/>
      <c r="AI592" s="507"/>
      <c r="AJ592" s="507"/>
      <c r="AK592" s="507"/>
      <c r="AL592" s="507"/>
      <c r="AM592" s="507"/>
      <c r="AN592" s="507"/>
      <c r="AO592" s="507"/>
      <c r="AP592" s="507"/>
      <c r="AQ592" s="563"/>
      <c r="AR592" s="563"/>
      <c r="AS592" s="507"/>
      <c r="AT592" s="507"/>
      <c r="AU592" s="507"/>
      <c r="AV592" s="507"/>
      <c r="AW592" s="507"/>
      <c r="AX592" s="507"/>
      <c r="AY592" s="507"/>
      <c r="AZ592" s="507"/>
      <c r="BA592" s="507"/>
      <c r="BB592" s="507"/>
      <c r="BC592" s="507"/>
      <c r="BD592" s="507"/>
      <c r="BE592" s="507"/>
      <c r="BF592" s="507"/>
      <c r="BG592" s="507"/>
      <c r="BH592" s="507"/>
      <c r="BI592" s="507"/>
      <c r="BJ592" s="507"/>
      <c r="BK592" s="507"/>
      <c r="BL592" s="507"/>
      <c r="BM592" s="507"/>
    </row>
    <row r="593" spans="1:65" ht="27" customHeight="1" x14ac:dyDescent="0.2">
      <c r="A593" s="564"/>
      <c r="B593" s="507"/>
      <c r="C593" s="507"/>
      <c r="D593" s="507"/>
      <c r="E593" s="507"/>
      <c r="F593" s="507"/>
      <c r="G593" s="507"/>
      <c r="H593" s="506"/>
      <c r="I593" s="506"/>
      <c r="J593" s="506"/>
      <c r="K593" s="506"/>
      <c r="L593" s="506"/>
      <c r="M593" s="506"/>
      <c r="N593" s="506"/>
      <c r="O593" s="506"/>
      <c r="P593" s="557"/>
      <c r="Q593" s="506"/>
      <c r="R593" s="741"/>
      <c r="S593" s="506"/>
      <c r="T593" s="742"/>
      <c r="U593" s="506"/>
      <c r="V593" s="743"/>
      <c r="W593" s="506"/>
      <c r="X593" s="742"/>
      <c r="Y593" s="557"/>
      <c r="Z593" s="556"/>
      <c r="AA593" s="507"/>
      <c r="AB593" s="507"/>
      <c r="AC593" s="507"/>
      <c r="AD593" s="507"/>
      <c r="AE593" s="507"/>
      <c r="AF593" s="507"/>
      <c r="AG593" s="507"/>
      <c r="AH593" s="507"/>
      <c r="AI593" s="507"/>
      <c r="AJ593" s="507"/>
      <c r="AK593" s="507"/>
      <c r="AL593" s="507"/>
      <c r="AM593" s="507"/>
      <c r="AN593" s="507"/>
      <c r="AO593" s="507"/>
      <c r="AP593" s="507"/>
      <c r="AQ593" s="563"/>
      <c r="AR593" s="563"/>
      <c r="AS593" s="507"/>
      <c r="AT593" s="507"/>
      <c r="AU593" s="507"/>
      <c r="AV593" s="507"/>
      <c r="AW593" s="507"/>
      <c r="AX593" s="507"/>
      <c r="AY593" s="507"/>
      <c r="AZ593" s="507"/>
      <c r="BA593" s="507"/>
      <c r="BB593" s="507"/>
      <c r="BC593" s="507"/>
      <c r="BD593" s="507"/>
      <c r="BE593" s="507"/>
      <c r="BF593" s="507"/>
      <c r="BG593" s="507"/>
      <c r="BH593" s="507"/>
      <c r="BI593" s="507"/>
      <c r="BJ593" s="507"/>
      <c r="BK593" s="507"/>
      <c r="BL593" s="507"/>
      <c r="BM593" s="507"/>
    </row>
    <row r="594" spans="1:65" ht="27" customHeight="1" x14ac:dyDescent="0.2">
      <c r="A594" s="564"/>
      <c r="B594" s="507"/>
      <c r="C594" s="507"/>
      <c r="D594" s="507"/>
      <c r="E594" s="507"/>
      <c r="F594" s="507"/>
      <c r="G594" s="507"/>
      <c r="H594" s="506"/>
      <c r="I594" s="506"/>
      <c r="J594" s="506"/>
      <c r="K594" s="506"/>
      <c r="L594" s="506"/>
      <c r="M594" s="506"/>
      <c r="N594" s="506"/>
      <c r="O594" s="506"/>
      <c r="P594" s="557"/>
      <c r="Q594" s="506"/>
      <c r="R594" s="741"/>
      <c r="S594" s="506"/>
      <c r="T594" s="742"/>
      <c r="U594" s="506"/>
      <c r="V594" s="743"/>
      <c r="W594" s="506"/>
      <c r="X594" s="742"/>
      <c r="Y594" s="557"/>
      <c r="Z594" s="556"/>
      <c r="AA594" s="507"/>
      <c r="AB594" s="507"/>
      <c r="AC594" s="507"/>
      <c r="AD594" s="507"/>
      <c r="AE594" s="507"/>
      <c r="AF594" s="507"/>
      <c r="AG594" s="507"/>
      <c r="AH594" s="507"/>
      <c r="AI594" s="507"/>
      <c r="AJ594" s="507"/>
      <c r="AK594" s="507"/>
      <c r="AL594" s="507"/>
      <c r="AM594" s="507"/>
      <c r="AN594" s="507"/>
      <c r="AO594" s="507"/>
      <c r="AP594" s="507"/>
      <c r="AQ594" s="563"/>
      <c r="AR594" s="563"/>
      <c r="AS594" s="507"/>
      <c r="AT594" s="507"/>
      <c r="AU594" s="507"/>
      <c r="AV594" s="507"/>
      <c r="AW594" s="507"/>
      <c r="AX594" s="507"/>
      <c r="AY594" s="507"/>
      <c r="AZ594" s="507"/>
      <c r="BA594" s="507"/>
      <c r="BB594" s="507"/>
      <c r="BC594" s="507"/>
      <c r="BD594" s="507"/>
      <c r="BE594" s="507"/>
      <c r="BF594" s="507"/>
      <c r="BG594" s="507"/>
      <c r="BH594" s="507"/>
      <c r="BI594" s="507"/>
      <c r="BJ594" s="507"/>
      <c r="BK594" s="507"/>
      <c r="BL594" s="507"/>
      <c r="BM594" s="507"/>
    </row>
    <row r="595" spans="1:65" ht="27" customHeight="1" x14ac:dyDescent="0.2">
      <c r="A595" s="564"/>
      <c r="B595" s="507"/>
      <c r="C595" s="507"/>
      <c r="D595" s="507"/>
      <c r="E595" s="507"/>
      <c r="F595" s="507"/>
      <c r="G595" s="507"/>
      <c r="H595" s="506"/>
      <c r="I595" s="506"/>
      <c r="J595" s="506"/>
      <c r="K595" s="506"/>
      <c r="L595" s="506"/>
      <c r="M595" s="506"/>
      <c r="N595" s="506"/>
      <c r="O595" s="506"/>
      <c r="P595" s="557"/>
      <c r="Q595" s="506"/>
      <c r="R595" s="741"/>
      <c r="S595" s="506"/>
      <c r="T595" s="742"/>
      <c r="U595" s="506"/>
      <c r="V595" s="743"/>
      <c r="W595" s="506"/>
      <c r="X595" s="742"/>
      <c r="Y595" s="557"/>
      <c r="Z595" s="556"/>
      <c r="AA595" s="507"/>
      <c r="AB595" s="507"/>
      <c r="AC595" s="507"/>
      <c r="AD595" s="507"/>
      <c r="AE595" s="507"/>
      <c r="AF595" s="507"/>
      <c r="AG595" s="507"/>
      <c r="AH595" s="507"/>
      <c r="AI595" s="507"/>
      <c r="AJ595" s="507"/>
      <c r="AK595" s="507"/>
      <c r="AL595" s="507"/>
      <c r="AM595" s="507"/>
      <c r="AN595" s="507"/>
      <c r="AO595" s="507"/>
      <c r="AP595" s="507"/>
      <c r="AQ595" s="563"/>
      <c r="AR595" s="563"/>
      <c r="AS595" s="507"/>
      <c r="AT595" s="507"/>
      <c r="AU595" s="507"/>
      <c r="AV595" s="507"/>
      <c r="AW595" s="507"/>
      <c r="AX595" s="507"/>
      <c r="AY595" s="507"/>
      <c r="AZ595" s="507"/>
      <c r="BA595" s="507"/>
      <c r="BB595" s="507"/>
      <c r="BC595" s="507"/>
      <c r="BD595" s="507"/>
      <c r="BE595" s="507"/>
      <c r="BF595" s="507"/>
      <c r="BG595" s="507"/>
      <c r="BH595" s="507"/>
      <c r="BI595" s="507"/>
      <c r="BJ595" s="507"/>
      <c r="BK595" s="507"/>
      <c r="BL595" s="507"/>
      <c r="BM595" s="507"/>
    </row>
    <row r="596" spans="1:65" ht="27" customHeight="1" x14ac:dyDescent="0.2">
      <c r="A596" s="564"/>
      <c r="B596" s="507"/>
      <c r="C596" s="507"/>
      <c r="D596" s="507"/>
      <c r="E596" s="507"/>
      <c r="F596" s="507"/>
      <c r="G596" s="507"/>
      <c r="H596" s="506"/>
      <c r="I596" s="506"/>
      <c r="J596" s="506"/>
      <c r="K596" s="506"/>
      <c r="L596" s="506"/>
      <c r="M596" s="506"/>
      <c r="N596" s="506"/>
      <c r="O596" s="506"/>
      <c r="P596" s="557"/>
      <c r="Q596" s="506"/>
      <c r="R596" s="741"/>
      <c r="S596" s="506"/>
      <c r="T596" s="742"/>
      <c r="U596" s="506"/>
      <c r="V596" s="743"/>
      <c r="W596" s="506"/>
      <c r="X596" s="742"/>
      <c r="Y596" s="557"/>
      <c r="Z596" s="556"/>
      <c r="AA596" s="507"/>
      <c r="AB596" s="507"/>
      <c r="AC596" s="507"/>
      <c r="AD596" s="507"/>
      <c r="AE596" s="507"/>
      <c r="AF596" s="507"/>
      <c r="AG596" s="507"/>
      <c r="AH596" s="507"/>
      <c r="AI596" s="507"/>
      <c r="AJ596" s="507"/>
      <c r="AK596" s="507"/>
      <c r="AL596" s="507"/>
      <c r="AM596" s="507"/>
      <c r="AN596" s="507"/>
      <c r="AO596" s="507"/>
      <c r="AP596" s="507"/>
      <c r="AQ596" s="563"/>
      <c r="AR596" s="563"/>
      <c r="AS596" s="507"/>
      <c r="AT596" s="507"/>
      <c r="AU596" s="507"/>
      <c r="AV596" s="507"/>
      <c r="AW596" s="507"/>
      <c r="AX596" s="507"/>
      <c r="AY596" s="507"/>
      <c r="AZ596" s="507"/>
      <c r="BA596" s="507"/>
      <c r="BB596" s="507"/>
      <c r="BC596" s="507"/>
      <c r="BD596" s="507"/>
      <c r="BE596" s="507"/>
      <c r="BF596" s="507"/>
      <c r="BG596" s="507"/>
      <c r="BH596" s="507"/>
      <c r="BI596" s="507"/>
      <c r="BJ596" s="507"/>
      <c r="BK596" s="507"/>
      <c r="BL596" s="507"/>
      <c r="BM596" s="507"/>
    </row>
    <row r="597" spans="1:65" ht="27" customHeight="1" x14ac:dyDescent="0.2">
      <c r="A597" s="564"/>
      <c r="B597" s="507"/>
      <c r="C597" s="507"/>
      <c r="D597" s="507"/>
      <c r="E597" s="507"/>
      <c r="F597" s="507"/>
      <c r="G597" s="507"/>
      <c r="H597" s="506"/>
      <c r="I597" s="506"/>
      <c r="J597" s="506"/>
      <c r="K597" s="506"/>
      <c r="L597" s="506"/>
      <c r="M597" s="506"/>
      <c r="N597" s="506"/>
      <c r="O597" s="506"/>
      <c r="P597" s="557"/>
      <c r="Q597" s="506"/>
      <c r="R597" s="741"/>
      <c r="S597" s="506"/>
      <c r="T597" s="742"/>
      <c r="U597" s="506"/>
      <c r="V597" s="743"/>
      <c r="W597" s="506"/>
      <c r="X597" s="742"/>
      <c r="Y597" s="557"/>
      <c r="Z597" s="556"/>
      <c r="AA597" s="507"/>
      <c r="AB597" s="507"/>
      <c r="AC597" s="507"/>
      <c r="AD597" s="507"/>
      <c r="AE597" s="507"/>
      <c r="AF597" s="507"/>
      <c r="AG597" s="507"/>
      <c r="AH597" s="507"/>
      <c r="AI597" s="507"/>
      <c r="AJ597" s="507"/>
      <c r="AK597" s="507"/>
      <c r="AL597" s="507"/>
      <c r="AM597" s="507"/>
      <c r="AN597" s="507"/>
      <c r="AO597" s="507"/>
      <c r="AP597" s="507"/>
      <c r="AQ597" s="563"/>
      <c r="AR597" s="563"/>
      <c r="AS597" s="507"/>
      <c r="AT597" s="507"/>
      <c r="AU597" s="507"/>
      <c r="AV597" s="507"/>
      <c r="AW597" s="507"/>
      <c r="AX597" s="507"/>
      <c r="AY597" s="507"/>
      <c r="AZ597" s="507"/>
      <c r="BA597" s="507"/>
      <c r="BB597" s="507"/>
      <c r="BC597" s="507"/>
      <c r="BD597" s="507"/>
      <c r="BE597" s="507"/>
      <c r="BF597" s="507"/>
      <c r="BG597" s="507"/>
      <c r="BH597" s="507"/>
      <c r="BI597" s="507"/>
      <c r="BJ597" s="507"/>
      <c r="BK597" s="507"/>
      <c r="BL597" s="507"/>
      <c r="BM597" s="507"/>
    </row>
    <row r="598" spans="1:65" ht="27" customHeight="1" x14ac:dyDescent="0.2">
      <c r="A598" s="564"/>
      <c r="B598" s="507"/>
      <c r="C598" s="507"/>
      <c r="D598" s="507"/>
      <c r="E598" s="507"/>
      <c r="F598" s="507"/>
      <c r="G598" s="507"/>
      <c r="H598" s="506"/>
      <c r="I598" s="506"/>
      <c r="J598" s="506"/>
      <c r="K598" s="506"/>
      <c r="L598" s="506"/>
      <c r="M598" s="506"/>
      <c r="N598" s="506"/>
      <c r="O598" s="506"/>
      <c r="P598" s="557"/>
      <c r="Q598" s="506"/>
      <c r="R598" s="741"/>
      <c r="S598" s="506"/>
      <c r="T598" s="742"/>
      <c r="U598" s="506"/>
      <c r="V598" s="743"/>
      <c r="W598" s="506"/>
      <c r="X598" s="742"/>
      <c r="Y598" s="557"/>
      <c r="Z598" s="556"/>
      <c r="AA598" s="507"/>
      <c r="AB598" s="507"/>
      <c r="AC598" s="507"/>
      <c r="AD598" s="507"/>
      <c r="AE598" s="507"/>
      <c r="AF598" s="507"/>
      <c r="AG598" s="507"/>
      <c r="AH598" s="507"/>
      <c r="AI598" s="507"/>
      <c r="AJ598" s="507"/>
      <c r="AK598" s="507"/>
      <c r="AL598" s="507"/>
      <c r="AM598" s="507"/>
      <c r="AN598" s="507"/>
      <c r="AO598" s="507"/>
      <c r="AP598" s="507"/>
      <c r="AQ598" s="563"/>
      <c r="AR598" s="563"/>
      <c r="AS598" s="507"/>
      <c r="AT598" s="507"/>
      <c r="AU598" s="507"/>
      <c r="AV598" s="507"/>
      <c r="AW598" s="507"/>
      <c r="AX598" s="507"/>
      <c r="AY598" s="507"/>
      <c r="AZ598" s="507"/>
      <c r="BA598" s="507"/>
      <c r="BB598" s="507"/>
      <c r="BC598" s="507"/>
      <c r="BD598" s="507"/>
      <c r="BE598" s="507"/>
      <c r="BF598" s="507"/>
      <c r="BG598" s="507"/>
      <c r="BH598" s="507"/>
      <c r="BI598" s="507"/>
      <c r="BJ598" s="507"/>
      <c r="BK598" s="507"/>
      <c r="BL598" s="507"/>
      <c r="BM598" s="507"/>
    </row>
    <row r="599" spans="1:65" ht="27" customHeight="1" x14ac:dyDescent="0.2">
      <c r="A599" s="564"/>
      <c r="B599" s="507"/>
      <c r="C599" s="507"/>
      <c r="D599" s="507"/>
      <c r="E599" s="507"/>
      <c r="F599" s="507"/>
      <c r="G599" s="507"/>
      <c r="H599" s="506"/>
      <c r="I599" s="506"/>
      <c r="J599" s="506"/>
      <c r="K599" s="506"/>
      <c r="L599" s="506"/>
      <c r="M599" s="506"/>
      <c r="N599" s="506"/>
      <c r="O599" s="506"/>
      <c r="P599" s="557"/>
      <c r="Q599" s="506"/>
      <c r="R599" s="741"/>
      <c r="S599" s="506"/>
      <c r="T599" s="742"/>
      <c r="U599" s="506"/>
      <c r="V599" s="743"/>
      <c r="W599" s="506"/>
      <c r="X599" s="742"/>
      <c r="Y599" s="557"/>
      <c r="Z599" s="556"/>
      <c r="AA599" s="507"/>
      <c r="AB599" s="507"/>
      <c r="AC599" s="507"/>
      <c r="AD599" s="507"/>
      <c r="AE599" s="507"/>
      <c r="AF599" s="507"/>
      <c r="AG599" s="507"/>
      <c r="AH599" s="507"/>
      <c r="AI599" s="507"/>
      <c r="AJ599" s="507"/>
      <c r="AK599" s="507"/>
      <c r="AL599" s="507"/>
      <c r="AM599" s="507"/>
      <c r="AN599" s="507"/>
      <c r="AO599" s="507"/>
      <c r="AP599" s="507"/>
      <c r="AQ599" s="563"/>
      <c r="AR599" s="563"/>
      <c r="AS599" s="507"/>
      <c r="AT599" s="507"/>
      <c r="AU599" s="507"/>
      <c r="AV599" s="507"/>
      <c r="AW599" s="507"/>
      <c r="AX599" s="507"/>
      <c r="AY599" s="507"/>
      <c r="AZ599" s="507"/>
      <c r="BA599" s="507"/>
      <c r="BB599" s="507"/>
      <c r="BC599" s="507"/>
      <c r="BD599" s="507"/>
      <c r="BE599" s="507"/>
      <c r="BF599" s="507"/>
      <c r="BG599" s="507"/>
      <c r="BH599" s="507"/>
      <c r="BI599" s="507"/>
      <c r="BJ599" s="507"/>
      <c r="BK599" s="507"/>
      <c r="BL599" s="507"/>
      <c r="BM599" s="507"/>
    </row>
    <row r="600" spans="1:65" ht="27" customHeight="1" x14ac:dyDescent="0.2">
      <c r="A600" s="564"/>
      <c r="B600" s="507"/>
      <c r="C600" s="507"/>
      <c r="D600" s="507"/>
      <c r="E600" s="507"/>
      <c r="F600" s="507"/>
      <c r="G600" s="507"/>
      <c r="H600" s="506"/>
      <c r="I600" s="506"/>
      <c r="J600" s="506"/>
      <c r="K600" s="506"/>
      <c r="L600" s="506"/>
      <c r="M600" s="506"/>
      <c r="N600" s="506"/>
      <c r="O600" s="506"/>
      <c r="P600" s="557"/>
      <c r="Q600" s="506"/>
      <c r="R600" s="741"/>
      <c r="S600" s="506"/>
      <c r="T600" s="742"/>
      <c r="U600" s="506"/>
      <c r="V600" s="743"/>
      <c r="W600" s="506"/>
      <c r="X600" s="742"/>
      <c r="Y600" s="557"/>
      <c r="Z600" s="556"/>
      <c r="AA600" s="507"/>
      <c r="AB600" s="507"/>
      <c r="AC600" s="507"/>
      <c r="AD600" s="507"/>
      <c r="AE600" s="507"/>
      <c r="AF600" s="507"/>
      <c r="AG600" s="507"/>
      <c r="AH600" s="507"/>
      <c r="AI600" s="507"/>
      <c r="AJ600" s="507"/>
      <c r="AK600" s="507"/>
      <c r="AL600" s="507"/>
      <c r="AM600" s="507"/>
      <c r="AN600" s="507"/>
      <c r="AO600" s="507"/>
      <c r="AP600" s="507"/>
      <c r="AQ600" s="563"/>
      <c r="AR600" s="563"/>
      <c r="AS600" s="507"/>
      <c r="AT600" s="507"/>
      <c r="AU600" s="507"/>
      <c r="AV600" s="507"/>
      <c r="AW600" s="507"/>
      <c r="AX600" s="507"/>
      <c r="AY600" s="507"/>
      <c r="AZ600" s="507"/>
      <c r="BA600" s="507"/>
      <c r="BB600" s="507"/>
      <c r="BC600" s="507"/>
      <c r="BD600" s="507"/>
      <c r="BE600" s="507"/>
      <c r="BF600" s="507"/>
      <c r="BG600" s="507"/>
      <c r="BH600" s="507"/>
      <c r="BI600" s="507"/>
      <c r="BJ600" s="507"/>
      <c r="BK600" s="507"/>
      <c r="BL600" s="507"/>
      <c r="BM600" s="507"/>
    </row>
    <row r="601" spans="1:65" ht="27" customHeight="1" x14ac:dyDescent="0.2">
      <c r="A601" s="564"/>
      <c r="B601" s="507"/>
      <c r="C601" s="507"/>
      <c r="D601" s="507"/>
      <c r="E601" s="507"/>
      <c r="F601" s="507"/>
      <c r="G601" s="507"/>
      <c r="H601" s="506"/>
      <c r="I601" s="506"/>
      <c r="J601" s="506"/>
      <c r="K601" s="506"/>
      <c r="L601" s="506"/>
      <c r="M601" s="506"/>
      <c r="N601" s="506"/>
      <c r="O601" s="506"/>
      <c r="P601" s="557"/>
      <c r="Q601" s="506"/>
      <c r="R601" s="741"/>
      <c r="S601" s="506"/>
      <c r="T601" s="742"/>
      <c r="U601" s="506"/>
      <c r="V601" s="743"/>
      <c r="W601" s="506"/>
      <c r="X601" s="742"/>
      <c r="Y601" s="557"/>
      <c r="Z601" s="556"/>
      <c r="AA601" s="507"/>
      <c r="AB601" s="507"/>
      <c r="AC601" s="507"/>
      <c r="AD601" s="507"/>
      <c r="AE601" s="507"/>
      <c r="AF601" s="507"/>
      <c r="AG601" s="507"/>
      <c r="AH601" s="507"/>
      <c r="AI601" s="507"/>
      <c r="AJ601" s="507"/>
      <c r="AK601" s="507"/>
      <c r="AL601" s="507"/>
      <c r="AM601" s="507"/>
      <c r="AN601" s="507"/>
      <c r="AO601" s="507"/>
      <c r="AP601" s="507"/>
      <c r="AQ601" s="563"/>
      <c r="AR601" s="563"/>
      <c r="AS601" s="507"/>
      <c r="AT601" s="507"/>
      <c r="AU601" s="507"/>
      <c r="AV601" s="507"/>
      <c r="AW601" s="507"/>
      <c r="AX601" s="507"/>
      <c r="AY601" s="507"/>
      <c r="AZ601" s="507"/>
      <c r="BA601" s="507"/>
      <c r="BB601" s="507"/>
      <c r="BC601" s="507"/>
      <c r="BD601" s="507"/>
      <c r="BE601" s="507"/>
      <c r="BF601" s="507"/>
      <c r="BG601" s="507"/>
      <c r="BH601" s="507"/>
      <c r="BI601" s="507"/>
      <c r="BJ601" s="507"/>
      <c r="BK601" s="507"/>
      <c r="BL601" s="507"/>
      <c r="BM601" s="507"/>
    </row>
    <row r="602" spans="1:65" ht="27" customHeight="1" x14ac:dyDescent="0.2">
      <c r="A602" s="564"/>
      <c r="B602" s="507"/>
      <c r="C602" s="507"/>
      <c r="D602" s="507"/>
      <c r="E602" s="507"/>
      <c r="F602" s="507"/>
      <c r="G602" s="507"/>
      <c r="H602" s="506"/>
      <c r="I602" s="506"/>
      <c r="J602" s="506"/>
      <c r="K602" s="506"/>
      <c r="L602" s="506"/>
      <c r="M602" s="506"/>
      <c r="N602" s="506"/>
      <c r="O602" s="506"/>
      <c r="P602" s="557"/>
      <c r="Q602" s="506"/>
      <c r="R602" s="741"/>
      <c r="S602" s="506"/>
      <c r="T602" s="742"/>
      <c r="U602" s="506"/>
      <c r="V602" s="743"/>
      <c r="W602" s="506"/>
      <c r="X602" s="742"/>
      <c r="Y602" s="557"/>
      <c r="Z602" s="556"/>
      <c r="AA602" s="507"/>
      <c r="AB602" s="507"/>
      <c r="AC602" s="507"/>
      <c r="AD602" s="507"/>
      <c r="AE602" s="507"/>
      <c r="AF602" s="507"/>
      <c r="AG602" s="507"/>
      <c r="AH602" s="507"/>
      <c r="AI602" s="507"/>
      <c r="AJ602" s="507"/>
      <c r="AK602" s="507"/>
      <c r="AL602" s="507"/>
      <c r="AM602" s="507"/>
      <c r="AN602" s="507"/>
      <c r="AO602" s="507"/>
      <c r="AP602" s="507"/>
      <c r="AQ602" s="563"/>
      <c r="AR602" s="563"/>
      <c r="AS602" s="507"/>
      <c r="AT602" s="507"/>
      <c r="AU602" s="507"/>
      <c r="AV602" s="507"/>
      <c r="AW602" s="507"/>
      <c r="AX602" s="507"/>
      <c r="AY602" s="507"/>
      <c r="AZ602" s="507"/>
      <c r="BA602" s="507"/>
      <c r="BB602" s="507"/>
      <c r="BC602" s="507"/>
      <c r="BD602" s="507"/>
      <c r="BE602" s="507"/>
      <c r="BF602" s="507"/>
      <c r="BG602" s="507"/>
      <c r="BH602" s="507"/>
      <c r="BI602" s="507"/>
      <c r="BJ602" s="507"/>
      <c r="BK602" s="507"/>
      <c r="BL602" s="507"/>
      <c r="BM602" s="507"/>
    </row>
    <row r="603" spans="1:65" ht="27" customHeight="1" x14ac:dyDescent="0.2">
      <c r="A603" s="564"/>
      <c r="B603" s="507"/>
      <c r="C603" s="507"/>
      <c r="D603" s="507"/>
      <c r="E603" s="507"/>
      <c r="F603" s="507"/>
      <c r="G603" s="507"/>
      <c r="H603" s="506"/>
      <c r="I603" s="506"/>
      <c r="J603" s="506"/>
      <c r="K603" s="506"/>
      <c r="L603" s="506"/>
      <c r="M603" s="506"/>
      <c r="N603" s="506"/>
      <c r="O603" s="506"/>
      <c r="P603" s="557"/>
      <c r="Q603" s="506"/>
      <c r="R603" s="741"/>
      <c r="S603" s="506"/>
      <c r="T603" s="742"/>
      <c r="U603" s="506"/>
      <c r="V603" s="743"/>
      <c r="W603" s="506"/>
      <c r="X603" s="742"/>
      <c r="Y603" s="557"/>
      <c r="Z603" s="556"/>
      <c r="AA603" s="507"/>
      <c r="AB603" s="507"/>
      <c r="AC603" s="507"/>
      <c r="AD603" s="507"/>
      <c r="AE603" s="507"/>
      <c r="AF603" s="507"/>
      <c r="AG603" s="507"/>
      <c r="AH603" s="507"/>
      <c r="AI603" s="507"/>
      <c r="AJ603" s="507"/>
      <c r="AK603" s="507"/>
      <c r="AL603" s="507"/>
      <c r="AM603" s="507"/>
      <c r="AN603" s="507"/>
      <c r="AO603" s="507"/>
      <c r="AP603" s="507"/>
      <c r="AQ603" s="563"/>
      <c r="AR603" s="563"/>
      <c r="AS603" s="507"/>
      <c r="AT603" s="507"/>
      <c r="AU603" s="507"/>
      <c r="AV603" s="507"/>
      <c r="AW603" s="507"/>
      <c r="AX603" s="507"/>
      <c r="AY603" s="507"/>
      <c r="AZ603" s="507"/>
      <c r="BA603" s="507"/>
      <c r="BB603" s="507"/>
      <c r="BC603" s="507"/>
      <c r="BD603" s="507"/>
      <c r="BE603" s="507"/>
      <c r="BF603" s="507"/>
      <c r="BG603" s="507"/>
      <c r="BH603" s="507"/>
      <c r="BI603" s="507"/>
      <c r="BJ603" s="507"/>
      <c r="BK603" s="507"/>
      <c r="BL603" s="507"/>
      <c r="BM603" s="507"/>
    </row>
    <row r="604" spans="1:65" ht="27" customHeight="1" x14ac:dyDescent="0.2">
      <c r="A604" s="564"/>
      <c r="B604" s="507"/>
      <c r="C604" s="507"/>
      <c r="D604" s="507"/>
      <c r="E604" s="507"/>
      <c r="F604" s="507"/>
      <c r="G604" s="507"/>
      <c r="H604" s="506"/>
      <c r="I604" s="506"/>
      <c r="J604" s="506"/>
      <c r="K604" s="506"/>
      <c r="L604" s="506"/>
      <c r="M604" s="506"/>
      <c r="N604" s="506"/>
      <c r="O604" s="506"/>
      <c r="P604" s="557"/>
      <c r="Q604" s="506"/>
      <c r="R604" s="741"/>
      <c r="S604" s="506"/>
      <c r="T604" s="742"/>
      <c r="U604" s="506"/>
      <c r="V604" s="743"/>
      <c r="W604" s="506"/>
      <c r="X604" s="742"/>
      <c r="Y604" s="557"/>
      <c r="Z604" s="556"/>
      <c r="AA604" s="507"/>
      <c r="AB604" s="507"/>
      <c r="AC604" s="507"/>
      <c r="AD604" s="507"/>
      <c r="AE604" s="507"/>
      <c r="AF604" s="507"/>
      <c r="AG604" s="507"/>
      <c r="AH604" s="507"/>
      <c r="AI604" s="507"/>
      <c r="AJ604" s="507"/>
      <c r="AK604" s="507"/>
      <c r="AL604" s="507"/>
      <c r="AM604" s="507"/>
      <c r="AN604" s="507"/>
      <c r="AO604" s="507"/>
      <c r="AP604" s="507"/>
      <c r="AQ604" s="563"/>
      <c r="AR604" s="563"/>
      <c r="AS604" s="507"/>
      <c r="AT604" s="507"/>
      <c r="AU604" s="507"/>
      <c r="AV604" s="507"/>
      <c r="AW604" s="507"/>
      <c r="AX604" s="507"/>
      <c r="AY604" s="507"/>
      <c r="AZ604" s="507"/>
      <c r="BA604" s="507"/>
      <c r="BB604" s="507"/>
      <c r="BC604" s="507"/>
      <c r="BD604" s="507"/>
      <c r="BE604" s="507"/>
      <c r="BF604" s="507"/>
      <c r="BG604" s="507"/>
      <c r="BH604" s="507"/>
      <c r="BI604" s="507"/>
      <c r="BJ604" s="507"/>
      <c r="BK604" s="507"/>
      <c r="BL604" s="507"/>
      <c r="BM604" s="507"/>
    </row>
    <row r="605" spans="1:65" ht="27" customHeight="1" x14ac:dyDescent="0.2">
      <c r="A605" s="564"/>
      <c r="B605" s="507"/>
      <c r="C605" s="507"/>
      <c r="D605" s="507"/>
      <c r="E605" s="507"/>
      <c r="F605" s="507"/>
      <c r="G605" s="507"/>
      <c r="H605" s="506"/>
      <c r="I605" s="506"/>
      <c r="J605" s="506"/>
      <c r="K605" s="506"/>
      <c r="L605" s="506"/>
      <c r="M605" s="506"/>
      <c r="N605" s="506"/>
      <c r="O605" s="506"/>
      <c r="P605" s="557"/>
      <c r="Q605" s="506"/>
      <c r="R605" s="741"/>
      <c r="S605" s="506"/>
      <c r="T605" s="742"/>
      <c r="U605" s="506"/>
      <c r="V605" s="743"/>
      <c r="W605" s="506"/>
      <c r="X605" s="742"/>
      <c r="Y605" s="557"/>
      <c r="Z605" s="556"/>
      <c r="AA605" s="507"/>
      <c r="AB605" s="507"/>
      <c r="AC605" s="507"/>
      <c r="AD605" s="507"/>
      <c r="AE605" s="507"/>
      <c r="AF605" s="507"/>
      <c r="AG605" s="507"/>
      <c r="AH605" s="507"/>
      <c r="AI605" s="507"/>
      <c r="AJ605" s="507"/>
      <c r="AK605" s="507"/>
      <c r="AL605" s="507"/>
      <c r="AM605" s="507"/>
      <c r="AN605" s="507"/>
      <c r="AO605" s="507"/>
      <c r="AP605" s="507"/>
      <c r="AQ605" s="563"/>
      <c r="AR605" s="563"/>
      <c r="AS605" s="507"/>
      <c r="AT605" s="507"/>
      <c r="AU605" s="507"/>
      <c r="AV605" s="507"/>
      <c r="AW605" s="507"/>
      <c r="AX605" s="507"/>
      <c r="AY605" s="507"/>
      <c r="AZ605" s="507"/>
      <c r="BA605" s="507"/>
      <c r="BB605" s="507"/>
      <c r="BC605" s="507"/>
      <c r="BD605" s="507"/>
      <c r="BE605" s="507"/>
      <c r="BF605" s="507"/>
      <c r="BG605" s="507"/>
      <c r="BH605" s="507"/>
      <c r="BI605" s="507"/>
      <c r="BJ605" s="507"/>
      <c r="BK605" s="507"/>
      <c r="BL605" s="507"/>
      <c r="BM605" s="507"/>
    </row>
    <row r="606" spans="1:65" ht="27" customHeight="1" x14ac:dyDescent="0.2">
      <c r="A606" s="564"/>
      <c r="B606" s="507"/>
      <c r="C606" s="507"/>
      <c r="D606" s="507"/>
      <c r="E606" s="507"/>
      <c r="F606" s="507"/>
      <c r="G606" s="507"/>
      <c r="H606" s="506"/>
      <c r="I606" s="506"/>
      <c r="J606" s="506"/>
      <c r="K606" s="506"/>
      <c r="L606" s="506"/>
      <c r="M606" s="506"/>
      <c r="N606" s="506"/>
      <c r="O606" s="506"/>
      <c r="P606" s="557"/>
      <c r="Q606" s="506"/>
      <c r="R606" s="741"/>
      <c r="S606" s="506"/>
      <c r="T606" s="742"/>
      <c r="U606" s="506"/>
      <c r="V606" s="743"/>
      <c r="W606" s="506"/>
      <c r="X606" s="742"/>
      <c r="Y606" s="557"/>
      <c r="Z606" s="556"/>
      <c r="AA606" s="507"/>
      <c r="AB606" s="507"/>
      <c r="AC606" s="507"/>
      <c r="AD606" s="507"/>
      <c r="AE606" s="507"/>
      <c r="AF606" s="507"/>
      <c r="AG606" s="507"/>
      <c r="AH606" s="507"/>
      <c r="AI606" s="507"/>
      <c r="AJ606" s="507"/>
      <c r="AK606" s="507"/>
      <c r="AL606" s="507"/>
      <c r="AM606" s="507"/>
      <c r="AN606" s="507"/>
      <c r="AO606" s="507"/>
      <c r="AP606" s="507"/>
      <c r="AQ606" s="563"/>
      <c r="AR606" s="563"/>
      <c r="AS606" s="507"/>
      <c r="AT606" s="507"/>
      <c r="AU606" s="507"/>
      <c r="AV606" s="507"/>
      <c r="AW606" s="507"/>
      <c r="AX606" s="507"/>
      <c r="AY606" s="507"/>
      <c r="AZ606" s="507"/>
      <c r="BA606" s="507"/>
      <c r="BB606" s="507"/>
      <c r="BC606" s="507"/>
      <c r="BD606" s="507"/>
      <c r="BE606" s="507"/>
      <c r="BF606" s="507"/>
      <c r="BG606" s="507"/>
      <c r="BH606" s="507"/>
      <c r="BI606" s="507"/>
      <c r="BJ606" s="507"/>
      <c r="BK606" s="507"/>
      <c r="BL606" s="507"/>
      <c r="BM606" s="507"/>
    </row>
    <row r="607" spans="1:65" ht="27" customHeight="1" x14ac:dyDescent="0.2">
      <c r="A607" s="564"/>
      <c r="B607" s="507"/>
      <c r="C607" s="507"/>
      <c r="D607" s="507"/>
      <c r="E607" s="507"/>
      <c r="F607" s="507"/>
      <c r="G607" s="507"/>
      <c r="H607" s="506"/>
      <c r="I607" s="506"/>
      <c r="J607" s="506"/>
      <c r="K607" s="506"/>
      <c r="L607" s="506"/>
      <c r="M607" s="506"/>
      <c r="N607" s="506"/>
      <c r="O607" s="506"/>
      <c r="P607" s="557"/>
      <c r="Q607" s="506"/>
      <c r="R607" s="741"/>
      <c r="S607" s="506"/>
      <c r="T607" s="742"/>
      <c r="U607" s="506"/>
      <c r="V607" s="743"/>
      <c r="W607" s="506"/>
      <c r="X607" s="742"/>
      <c r="Y607" s="557"/>
      <c r="Z607" s="556"/>
      <c r="AA607" s="507"/>
      <c r="AB607" s="507"/>
      <c r="AC607" s="507"/>
      <c r="AD607" s="507"/>
      <c r="AE607" s="507"/>
      <c r="AF607" s="507"/>
      <c r="AG607" s="507"/>
      <c r="AH607" s="507"/>
      <c r="AI607" s="507"/>
      <c r="AJ607" s="507"/>
      <c r="AK607" s="507"/>
      <c r="AL607" s="507"/>
      <c r="AM607" s="507"/>
      <c r="AN607" s="507"/>
      <c r="AO607" s="507"/>
      <c r="AP607" s="507"/>
      <c r="AQ607" s="563"/>
      <c r="AR607" s="563"/>
      <c r="AS607" s="507"/>
      <c r="AT607" s="507"/>
      <c r="AU607" s="507"/>
      <c r="AV607" s="507"/>
      <c r="AW607" s="507"/>
      <c r="AX607" s="507"/>
      <c r="AY607" s="507"/>
      <c r="AZ607" s="507"/>
      <c r="BA607" s="507"/>
      <c r="BB607" s="507"/>
      <c r="BC607" s="507"/>
      <c r="BD607" s="507"/>
      <c r="BE607" s="507"/>
      <c r="BF607" s="507"/>
      <c r="BG607" s="507"/>
      <c r="BH607" s="507"/>
      <c r="BI607" s="507"/>
      <c r="BJ607" s="507"/>
      <c r="BK607" s="507"/>
      <c r="BL607" s="507"/>
      <c r="BM607" s="507"/>
    </row>
    <row r="608" spans="1:65" ht="27" customHeight="1" x14ac:dyDescent="0.2">
      <c r="A608" s="564"/>
      <c r="B608" s="507"/>
      <c r="C608" s="507"/>
      <c r="D608" s="507"/>
      <c r="E608" s="507"/>
      <c r="F608" s="507"/>
      <c r="G608" s="507"/>
      <c r="H608" s="506"/>
      <c r="I608" s="506"/>
      <c r="J608" s="506"/>
      <c r="K608" s="506"/>
      <c r="L608" s="506"/>
      <c r="M608" s="506"/>
      <c r="N608" s="506"/>
      <c r="O608" s="506"/>
      <c r="P608" s="557"/>
      <c r="Q608" s="506"/>
      <c r="R608" s="741"/>
      <c r="S608" s="506"/>
      <c r="T608" s="742"/>
      <c r="U608" s="506"/>
      <c r="V608" s="743"/>
      <c r="W608" s="506"/>
      <c r="X608" s="742"/>
      <c r="Y608" s="557"/>
      <c r="Z608" s="556"/>
      <c r="AA608" s="507"/>
      <c r="AB608" s="507"/>
      <c r="AC608" s="507"/>
      <c r="AD608" s="507"/>
      <c r="AE608" s="507"/>
      <c r="AF608" s="507"/>
      <c r="AG608" s="507"/>
      <c r="AH608" s="507"/>
      <c r="AI608" s="507"/>
      <c r="AJ608" s="507"/>
      <c r="AK608" s="507"/>
      <c r="AL608" s="507"/>
      <c r="AM608" s="507"/>
      <c r="AN608" s="507"/>
      <c r="AO608" s="507"/>
      <c r="AP608" s="507"/>
      <c r="AQ608" s="563"/>
      <c r="AR608" s="563"/>
      <c r="AS608" s="507"/>
      <c r="AT608" s="507"/>
      <c r="AU608" s="507"/>
      <c r="AV608" s="507"/>
      <c r="AW608" s="507"/>
      <c r="AX608" s="507"/>
      <c r="AY608" s="507"/>
      <c r="AZ608" s="507"/>
      <c r="BA608" s="507"/>
      <c r="BB608" s="507"/>
      <c r="BC608" s="507"/>
      <c r="BD608" s="507"/>
      <c r="BE608" s="507"/>
      <c r="BF608" s="507"/>
      <c r="BG608" s="507"/>
      <c r="BH608" s="507"/>
      <c r="BI608" s="507"/>
      <c r="BJ608" s="507"/>
      <c r="BK608" s="507"/>
      <c r="BL608" s="507"/>
      <c r="BM608" s="507"/>
    </row>
    <row r="609" spans="1:65" ht="27" customHeight="1" x14ac:dyDescent="0.2">
      <c r="A609" s="564"/>
      <c r="B609" s="507"/>
      <c r="C609" s="507"/>
      <c r="D609" s="507"/>
      <c r="E609" s="507"/>
      <c r="F609" s="507"/>
      <c r="G609" s="507"/>
      <c r="H609" s="506"/>
      <c r="I609" s="506"/>
      <c r="J609" s="506"/>
      <c r="K609" s="506"/>
      <c r="L609" s="506"/>
      <c r="M609" s="506"/>
      <c r="N609" s="506"/>
      <c r="O609" s="506"/>
      <c r="P609" s="557"/>
      <c r="Q609" s="506"/>
      <c r="R609" s="741"/>
      <c r="S609" s="506"/>
      <c r="T609" s="742"/>
      <c r="U609" s="506"/>
      <c r="V609" s="743"/>
      <c r="W609" s="506"/>
      <c r="X609" s="742"/>
      <c r="Y609" s="557"/>
      <c r="Z609" s="556"/>
      <c r="AA609" s="507"/>
      <c r="AB609" s="507"/>
      <c r="AC609" s="507"/>
      <c r="AD609" s="507"/>
      <c r="AE609" s="507"/>
      <c r="AF609" s="507"/>
      <c r="AG609" s="507"/>
      <c r="AH609" s="507"/>
      <c r="AI609" s="507"/>
      <c r="AJ609" s="507"/>
      <c r="AK609" s="507"/>
      <c r="AL609" s="507"/>
      <c r="AM609" s="507"/>
      <c r="AN609" s="507"/>
      <c r="AO609" s="507"/>
      <c r="AP609" s="507"/>
      <c r="AQ609" s="563"/>
      <c r="AR609" s="563"/>
      <c r="AS609" s="507"/>
      <c r="AT609" s="507"/>
      <c r="AU609" s="507"/>
      <c r="AV609" s="507"/>
      <c r="AW609" s="507"/>
      <c r="AX609" s="507"/>
      <c r="AY609" s="507"/>
      <c r="AZ609" s="507"/>
      <c r="BA609" s="507"/>
      <c r="BB609" s="507"/>
      <c r="BC609" s="507"/>
      <c r="BD609" s="507"/>
      <c r="BE609" s="507"/>
      <c r="BF609" s="507"/>
      <c r="BG609" s="507"/>
      <c r="BH609" s="507"/>
      <c r="BI609" s="507"/>
      <c r="BJ609" s="507"/>
      <c r="BK609" s="507"/>
      <c r="BL609" s="507"/>
      <c r="BM609" s="507"/>
    </row>
    <row r="610" spans="1:65" ht="27" customHeight="1" x14ac:dyDescent="0.2">
      <c r="A610" s="564"/>
      <c r="B610" s="507"/>
      <c r="C610" s="507"/>
      <c r="D610" s="507"/>
      <c r="E610" s="507"/>
      <c r="F610" s="507"/>
      <c r="G610" s="507"/>
      <c r="H610" s="506"/>
      <c r="I610" s="506"/>
      <c r="J610" s="506"/>
      <c r="K610" s="506"/>
      <c r="L610" s="506"/>
      <c r="M610" s="506"/>
      <c r="N610" s="506"/>
      <c r="O610" s="506"/>
      <c r="P610" s="557"/>
      <c r="Q610" s="506"/>
      <c r="R610" s="741"/>
      <c r="S610" s="506"/>
      <c r="T610" s="742"/>
      <c r="U610" s="506"/>
      <c r="V610" s="743"/>
      <c r="W610" s="506"/>
      <c r="X610" s="742"/>
      <c r="Y610" s="557"/>
      <c r="Z610" s="556"/>
      <c r="AA610" s="507"/>
      <c r="AB610" s="507"/>
      <c r="AC610" s="507"/>
      <c r="AD610" s="507"/>
      <c r="AE610" s="507"/>
      <c r="AF610" s="507"/>
      <c r="AG610" s="507"/>
      <c r="AH610" s="507"/>
      <c r="AI610" s="507"/>
      <c r="AJ610" s="507"/>
      <c r="AK610" s="507"/>
      <c r="AL610" s="507"/>
      <c r="AM610" s="507"/>
      <c r="AN610" s="507"/>
      <c r="AO610" s="507"/>
      <c r="AP610" s="507"/>
      <c r="AQ610" s="563"/>
      <c r="AR610" s="563"/>
      <c r="AS610" s="507"/>
      <c r="AT610" s="507"/>
      <c r="AU610" s="507"/>
      <c r="AV610" s="507"/>
      <c r="AW610" s="507"/>
      <c r="AX610" s="507"/>
      <c r="AY610" s="507"/>
      <c r="AZ610" s="507"/>
      <c r="BA610" s="507"/>
      <c r="BB610" s="507"/>
      <c r="BC610" s="507"/>
      <c r="BD610" s="507"/>
      <c r="BE610" s="507"/>
      <c r="BF610" s="507"/>
      <c r="BG610" s="507"/>
      <c r="BH610" s="507"/>
      <c r="BI610" s="507"/>
      <c r="BJ610" s="507"/>
      <c r="BK610" s="507"/>
      <c r="BL610" s="507"/>
      <c r="BM610" s="507"/>
    </row>
    <row r="611" spans="1:65" ht="27" customHeight="1" x14ac:dyDescent="0.2">
      <c r="A611" s="564"/>
      <c r="B611" s="507"/>
      <c r="C611" s="507"/>
      <c r="D611" s="507"/>
      <c r="E611" s="507"/>
      <c r="F611" s="507"/>
      <c r="G611" s="507"/>
      <c r="H611" s="506"/>
      <c r="I611" s="506"/>
      <c r="J611" s="506"/>
      <c r="K611" s="506"/>
      <c r="L611" s="506"/>
      <c r="M611" s="506"/>
      <c r="N611" s="506"/>
      <c r="O611" s="506"/>
      <c r="P611" s="557"/>
      <c r="Q611" s="506"/>
      <c r="R611" s="741"/>
      <c r="S611" s="506"/>
      <c r="T611" s="742"/>
      <c r="U611" s="506"/>
      <c r="V611" s="743"/>
      <c r="W611" s="506"/>
      <c r="X611" s="742"/>
      <c r="Y611" s="557"/>
      <c r="Z611" s="556"/>
      <c r="AA611" s="507"/>
      <c r="AB611" s="507"/>
      <c r="AC611" s="507"/>
      <c r="AD611" s="507"/>
      <c r="AE611" s="507"/>
      <c r="AF611" s="507"/>
      <c r="AG611" s="507"/>
      <c r="AH611" s="507"/>
      <c r="AI611" s="507"/>
      <c r="AJ611" s="507"/>
      <c r="AK611" s="507"/>
      <c r="AL611" s="507"/>
      <c r="AM611" s="507"/>
      <c r="AN611" s="507"/>
      <c r="AO611" s="507"/>
      <c r="AP611" s="507"/>
      <c r="AQ611" s="563"/>
      <c r="AR611" s="563"/>
      <c r="AS611" s="507"/>
      <c r="AT611" s="507"/>
      <c r="AU611" s="507"/>
      <c r="AV611" s="507"/>
      <c r="AW611" s="507"/>
      <c r="AX611" s="507"/>
      <c r="AY611" s="507"/>
      <c r="AZ611" s="507"/>
      <c r="BA611" s="507"/>
      <c r="BB611" s="507"/>
      <c r="BC611" s="507"/>
      <c r="BD611" s="507"/>
      <c r="BE611" s="507"/>
      <c r="BF611" s="507"/>
      <c r="BG611" s="507"/>
      <c r="BH611" s="507"/>
      <c r="BI611" s="507"/>
      <c r="BJ611" s="507"/>
      <c r="BK611" s="507"/>
      <c r="BL611" s="507"/>
      <c r="BM611" s="507"/>
    </row>
    <row r="612" spans="1:65" ht="27" customHeight="1" x14ac:dyDescent="0.2">
      <c r="A612" s="564"/>
      <c r="B612" s="507"/>
      <c r="C612" s="507"/>
      <c r="D612" s="507"/>
      <c r="E612" s="507"/>
      <c r="F612" s="507"/>
      <c r="G612" s="507"/>
      <c r="H612" s="506"/>
      <c r="I612" s="506"/>
      <c r="J612" s="506"/>
      <c r="K612" s="506"/>
      <c r="L612" s="506"/>
      <c r="M612" s="506"/>
      <c r="N612" s="506"/>
      <c r="O612" s="506"/>
      <c r="P612" s="557"/>
      <c r="Q612" s="506"/>
      <c r="R612" s="741"/>
      <c r="S612" s="506"/>
      <c r="T612" s="742"/>
      <c r="U612" s="506"/>
      <c r="V612" s="743"/>
      <c r="W612" s="506"/>
      <c r="X612" s="742"/>
      <c r="Y612" s="557"/>
      <c r="Z612" s="556"/>
      <c r="AA612" s="507"/>
      <c r="AB612" s="507"/>
      <c r="AC612" s="507"/>
      <c r="AD612" s="507"/>
      <c r="AE612" s="507"/>
      <c r="AF612" s="507"/>
      <c r="AG612" s="507"/>
      <c r="AH612" s="507"/>
      <c r="AI612" s="507"/>
      <c r="AJ612" s="507"/>
      <c r="AK612" s="507"/>
      <c r="AL612" s="507"/>
      <c r="AM612" s="507"/>
      <c r="AN612" s="507"/>
      <c r="AO612" s="507"/>
      <c r="AP612" s="507"/>
      <c r="AQ612" s="563"/>
      <c r="AR612" s="563"/>
      <c r="AS612" s="507"/>
      <c r="AT612" s="507"/>
      <c r="AU612" s="507"/>
      <c r="AV612" s="507"/>
      <c r="AW612" s="507"/>
      <c r="AX612" s="507"/>
      <c r="AY612" s="507"/>
      <c r="AZ612" s="507"/>
      <c r="BA612" s="507"/>
      <c r="BB612" s="507"/>
      <c r="BC612" s="507"/>
      <c r="BD612" s="507"/>
      <c r="BE612" s="507"/>
      <c r="BF612" s="507"/>
      <c r="BG612" s="507"/>
      <c r="BH612" s="507"/>
      <c r="BI612" s="507"/>
      <c r="BJ612" s="507"/>
      <c r="BK612" s="507"/>
      <c r="BL612" s="507"/>
      <c r="BM612" s="507"/>
    </row>
    <row r="613" spans="1:65" ht="27" customHeight="1" x14ac:dyDescent="0.2">
      <c r="A613" s="564"/>
      <c r="B613" s="507"/>
      <c r="C613" s="507"/>
      <c r="D613" s="507"/>
      <c r="E613" s="507"/>
      <c r="F613" s="507"/>
      <c r="G613" s="507"/>
      <c r="H613" s="506"/>
      <c r="I613" s="506"/>
      <c r="J613" s="506"/>
      <c r="K613" s="506"/>
      <c r="L613" s="506"/>
      <c r="M613" s="506"/>
      <c r="N613" s="506"/>
      <c r="O613" s="506"/>
      <c r="P613" s="557"/>
      <c r="Q613" s="506"/>
      <c r="R613" s="741"/>
      <c r="S613" s="506"/>
      <c r="T613" s="742"/>
      <c r="U613" s="506"/>
      <c r="V613" s="743"/>
      <c r="W613" s="506"/>
      <c r="X613" s="742"/>
      <c r="Y613" s="557"/>
      <c r="Z613" s="556"/>
      <c r="AA613" s="507"/>
      <c r="AB613" s="507"/>
      <c r="AC613" s="507"/>
      <c r="AD613" s="507"/>
      <c r="AE613" s="507"/>
      <c r="AF613" s="507"/>
      <c r="AG613" s="507"/>
      <c r="AH613" s="507"/>
      <c r="AI613" s="507"/>
      <c r="AJ613" s="507"/>
      <c r="AK613" s="507"/>
      <c r="AL613" s="507"/>
      <c r="AM613" s="507"/>
      <c r="AN613" s="507"/>
      <c r="AO613" s="507"/>
      <c r="AP613" s="507"/>
      <c r="AQ613" s="563"/>
      <c r="AR613" s="563"/>
      <c r="AS613" s="507"/>
      <c r="AT613" s="507"/>
      <c r="AU613" s="507"/>
      <c r="AV613" s="507"/>
      <c r="AW613" s="507"/>
      <c r="AX613" s="507"/>
      <c r="AY613" s="507"/>
      <c r="AZ613" s="507"/>
      <c r="BA613" s="507"/>
      <c r="BB613" s="507"/>
      <c r="BC613" s="507"/>
      <c r="BD613" s="507"/>
      <c r="BE613" s="507"/>
      <c r="BF613" s="507"/>
      <c r="BG613" s="507"/>
      <c r="BH613" s="507"/>
      <c r="BI613" s="507"/>
      <c r="BJ613" s="507"/>
      <c r="BK613" s="507"/>
      <c r="BL613" s="507"/>
      <c r="BM613" s="507"/>
    </row>
    <row r="614" spans="1:65" ht="27" customHeight="1" x14ac:dyDescent="0.2">
      <c r="A614" s="564"/>
      <c r="B614" s="507"/>
      <c r="C614" s="507"/>
      <c r="D614" s="507"/>
      <c r="E614" s="507"/>
      <c r="F614" s="507"/>
      <c r="G614" s="507"/>
      <c r="H614" s="506"/>
      <c r="I614" s="506"/>
      <c r="J614" s="506"/>
      <c r="K614" s="506"/>
      <c r="L614" s="506"/>
      <c r="M614" s="506"/>
      <c r="N614" s="506"/>
      <c r="O614" s="506"/>
      <c r="P614" s="557"/>
      <c r="Q614" s="506"/>
      <c r="R614" s="741"/>
      <c r="S614" s="506"/>
      <c r="T614" s="742"/>
      <c r="U614" s="506"/>
      <c r="V614" s="743"/>
      <c r="W614" s="506"/>
      <c r="X614" s="742"/>
      <c r="Y614" s="557"/>
      <c r="Z614" s="556"/>
      <c r="AA614" s="507"/>
      <c r="AB614" s="507"/>
      <c r="AC614" s="507"/>
      <c r="AD614" s="507"/>
      <c r="AE614" s="507"/>
      <c r="AF614" s="507"/>
      <c r="AG614" s="507"/>
      <c r="AH614" s="507"/>
      <c r="AI614" s="507"/>
      <c r="AJ614" s="507"/>
      <c r="AK614" s="507"/>
      <c r="AL614" s="507"/>
      <c r="AM614" s="507"/>
      <c r="AN614" s="507"/>
      <c r="AO614" s="507"/>
      <c r="AP614" s="507"/>
      <c r="AQ614" s="563"/>
      <c r="AR614" s="563"/>
      <c r="AS614" s="507"/>
      <c r="AT614" s="507"/>
      <c r="AU614" s="507"/>
      <c r="AV614" s="507"/>
      <c r="AW614" s="507"/>
      <c r="AX614" s="507"/>
      <c r="AY614" s="507"/>
      <c r="AZ614" s="507"/>
      <c r="BA614" s="507"/>
      <c r="BB614" s="507"/>
      <c r="BC614" s="507"/>
      <c r="BD614" s="507"/>
      <c r="BE614" s="507"/>
      <c r="BF614" s="507"/>
      <c r="BG614" s="507"/>
      <c r="BH614" s="507"/>
      <c r="BI614" s="507"/>
      <c r="BJ614" s="507"/>
      <c r="BK614" s="507"/>
      <c r="BL614" s="507"/>
      <c r="BM614" s="507"/>
    </row>
    <row r="615" spans="1:65" ht="27" customHeight="1" x14ac:dyDescent="0.2">
      <c r="A615" s="564"/>
      <c r="B615" s="507"/>
      <c r="C615" s="507"/>
      <c r="D615" s="507"/>
      <c r="E615" s="507"/>
      <c r="F615" s="507"/>
      <c r="G615" s="507"/>
      <c r="H615" s="506"/>
      <c r="I615" s="506"/>
      <c r="J615" s="506"/>
      <c r="K615" s="506"/>
      <c r="L615" s="506"/>
      <c r="M615" s="506"/>
      <c r="N615" s="506"/>
      <c r="O615" s="506"/>
      <c r="P615" s="557"/>
      <c r="Q615" s="506"/>
      <c r="R615" s="741"/>
      <c r="S615" s="506"/>
      <c r="T615" s="742"/>
      <c r="U615" s="506"/>
      <c r="V615" s="743"/>
      <c r="W615" s="506"/>
      <c r="X615" s="742"/>
      <c r="Y615" s="557"/>
      <c r="Z615" s="556"/>
      <c r="AA615" s="507"/>
      <c r="AB615" s="507"/>
      <c r="AC615" s="507"/>
      <c r="AD615" s="507"/>
      <c r="AE615" s="507"/>
      <c r="AF615" s="507"/>
      <c r="AG615" s="507"/>
      <c r="AH615" s="507"/>
      <c r="AI615" s="507"/>
      <c r="AJ615" s="507"/>
      <c r="AK615" s="507"/>
      <c r="AL615" s="507"/>
      <c r="AM615" s="507"/>
      <c r="AN615" s="507"/>
      <c r="AO615" s="507"/>
      <c r="AP615" s="507"/>
      <c r="AQ615" s="563"/>
      <c r="AR615" s="563"/>
      <c r="AS615" s="507"/>
      <c r="AT615" s="507"/>
      <c r="AU615" s="507"/>
      <c r="AV615" s="507"/>
      <c r="AW615" s="507"/>
      <c r="AX615" s="507"/>
      <c r="AY615" s="507"/>
      <c r="AZ615" s="507"/>
      <c r="BA615" s="507"/>
      <c r="BB615" s="507"/>
      <c r="BC615" s="507"/>
      <c r="BD615" s="507"/>
      <c r="BE615" s="507"/>
      <c r="BF615" s="507"/>
      <c r="BG615" s="507"/>
      <c r="BH615" s="507"/>
      <c r="BI615" s="507"/>
      <c r="BJ615" s="507"/>
      <c r="BK615" s="507"/>
      <c r="BL615" s="507"/>
      <c r="BM615" s="507"/>
    </row>
    <row r="616" spans="1:65" ht="27" customHeight="1" x14ac:dyDescent="0.2">
      <c r="A616" s="564"/>
      <c r="B616" s="507"/>
      <c r="C616" s="507"/>
      <c r="D616" s="507"/>
      <c r="E616" s="507"/>
      <c r="F616" s="507"/>
      <c r="G616" s="507"/>
      <c r="H616" s="506"/>
      <c r="I616" s="506"/>
      <c r="J616" s="506"/>
      <c r="K616" s="506"/>
      <c r="L616" s="506"/>
      <c r="M616" s="506"/>
      <c r="N616" s="506"/>
      <c r="O616" s="506"/>
      <c r="P616" s="557"/>
      <c r="Q616" s="506"/>
      <c r="R616" s="741"/>
      <c r="S616" s="506"/>
      <c r="T616" s="742"/>
      <c r="U616" s="506"/>
      <c r="V616" s="743"/>
      <c r="W616" s="506"/>
      <c r="X616" s="742"/>
      <c r="Y616" s="557"/>
      <c r="Z616" s="556"/>
      <c r="AA616" s="507"/>
      <c r="AB616" s="507"/>
      <c r="AC616" s="507"/>
      <c r="AD616" s="507"/>
      <c r="AE616" s="507"/>
      <c r="AF616" s="507"/>
      <c r="AG616" s="507"/>
      <c r="AH616" s="507"/>
      <c r="AI616" s="507"/>
      <c r="AJ616" s="507"/>
      <c r="AK616" s="507"/>
      <c r="AL616" s="507"/>
      <c r="AM616" s="507"/>
      <c r="AN616" s="507"/>
      <c r="AO616" s="507"/>
      <c r="AP616" s="507"/>
      <c r="AQ616" s="563"/>
      <c r="AR616" s="563"/>
      <c r="AS616" s="507"/>
      <c r="AT616" s="507"/>
      <c r="AU616" s="507"/>
      <c r="AV616" s="507"/>
      <c r="AW616" s="507"/>
      <c r="AX616" s="507"/>
      <c r="AY616" s="507"/>
      <c r="AZ616" s="507"/>
      <c r="BA616" s="507"/>
      <c r="BB616" s="507"/>
      <c r="BC616" s="507"/>
      <c r="BD616" s="507"/>
      <c r="BE616" s="507"/>
      <c r="BF616" s="507"/>
      <c r="BG616" s="507"/>
      <c r="BH616" s="507"/>
      <c r="BI616" s="507"/>
      <c r="BJ616" s="507"/>
      <c r="BK616" s="507"/>
      <c r="BL616" s="507"/>
      <c r="BM616" s="507"/>
    </row>
    <row r="617" spans="1:65" ht="27" customHeight="1" x14ac:dyDescent="0.2">
      <c r="A617" s="564"/>
      <c r="B617" s="507"/>
      <c r="C617" s="507"/>
      <c r="D617" s="507"/>
      <c r="E617" s="507"/>
      <c r="F617" s="507"/>
      <c r="G617" s="507"/>
      <c r="H617" s="506"/>
      <c r="I617" s="506"/>
      <c r="J617" s="506"/>
      <c r="K617" s="506"/>
      <c r="L617" s="506"/>
      <c r="M617" s="506"/>
      <c r="N617" s="506"/>
      <c r="O617" s="506"/>
      <c r="P617" s="557"/>
      <c r="Q617" s="506"/>
      <c r="R617" s="741"/>
      <c r="S617" s="506"/>
      <c r="T617" s="742"/>
      <c r="U617" s="506"/>
      <c r="V617" s="743"/>
      <c r="W617" s="506"/>
      <c r="X617" s="742"/>
      <c r="Y617" s="557"/>
      <c r="Z617" s="556"/>
      <c r="AA617" s="507"/>
      <c r="AB617" s="507"/>
      <c r="AC617" s="507"/>
      <c r="AD617" s="507"/>
      <c r="AE617" s="507"/>
      <c r="AF617" s="507"/>
      <c r="AG617" s="507"/>
      <c r="AH617" s="507"/>
      <c r="AI617" s="507"/>
      <c r="AJ617" s="507"/>
      <c r="AK617" s="507"/>
      <c r="AL617" s="507"/>
      <c r="AM617" s="507"/>
      <c r="AN617" s="507"/>
      <c r="AO617" s="507"/>
      <c r="AP617" s="507"/>
      <c r="AQ617" s="563"/>
      <c r="AR617" s="563"/>
      <c r="AS617" s="507"/>
      <c r="AT617" s="507"/>
      <c r="AU617" s="507"/>
      <c r="AV617" s="507"/>
      <c r="AW617" s="507"/>
      <c r="AX617" s="507"/>
      <c r="AY617" s="507"/>
      <c r="AZ617" s="507"/>
      <c r="BA617" s="507"/>
      <c r="BB617" s="507"/>
      <c r="BC617" s="507"/>
      <c r="BD617" s="507"/>
      <c r="BE617" s="507"/>
      <c r="BF617" s="507"/>
      <c r="BG617" s="507"/>
      <c r="BH617" s="507"/>
      <c r="BI617" s="507"/>
      <c r="BJ617" s="507"/>
      <c r="BK617" s="507"/>
      <c r="BL617" s="507"/>
      <c r="BM617" s="507"/>
    </row>
    <row r="618" spans="1:65" ht="27" customHeight="1" x14ac:dyDescent="0.2">
      <c r="A618" s="564"/>
      <c r="B618" s="507"/>
      <c r="C618" s="507"/>
      <c r="D618" s="507"/>
      <c r="E618" s="507"/>
      <c r="F618" s="507"/>
      <c r="G618" s="507"/>
      <c r="H618" s="506"/>
      <c r="I618" s="506"/>
      <c r="J618" s="506"/>
      <c r="K618" s="506"/>
      <c r="L618" s="506"/>
      <c r="M618" s="506"/>
      <c r="N618" s="506"/>
      <c r="O618" s="506"/>
      <c r="P618" s="557"/>
      <c r="Q618" s="506"/>
      <c r="R618" s="741"/>
      <c r="S618" s="506"/>
      <c r="T618" s="742"/>
      <c r="U618" s="506"/>
      <c r="V618" s="743"/>
      <c r="W618" s="506"/>
      <c r="X618" s="742"/>
      <c r="Y618" s="557"/>
      <c r="Z618" s="556"/>
      <c r="AA618" s="507"/>
      <c r="AB618" s="507"/>
      <c r="AC618" s="507"/>
      <c r="AD618" s="507"/>
      <c r="AE618" s="507"/>
      <c r="AF618" s="507"/>
      <c r="AG618" s="507"/>
      <c r="AH618" s="507"/>
      <c r="AI618" s="507"/>
      <c r="AJ618" s="507"/>
      <c r="AK618" s="507"/>
      <c r="AL618" s="507"/>
      <c r="AM618" s="507"/>
      <c r="AN618" s="507"/>
      <c r="AO618" s="507"/>
      <c r="AP618" s="507"/>
      <c r="AQ618" s="563"/>
      <c r="AR618" s="563"/>
      <c r="AS618" s="507"/>
      <c r="AT618" s="507"/>
      <c r="AU618" s="507"/>
      <c r="AV618" s="507"/>
      <c r="AW618" s="507"/>
      <c r="AX618" s="507"/>
      <c r="AY618" s="507"/>
      <c r="AZ618" s="507"/>
      <c r="BA618" s="507"/>
      <c r="BB618" s="507"/>
      <c r="BC618" s="507"/>
      <c r="BD618" s="507"/>
      <c r="BE618" s="507"/>
      <c r="BF618" s="507"/>
      <c r="BG618" s="507"/>
      <c r="BH618" s="507"/>
      <c r="BI618" s="507"/>
      <c r="BJ618" s="507"/>
      <c r="BK618" s="507"/>
      <c r="BL618" s="507"/>
      <c r="BM618" s="507"/>
    </row>
    <row r="619" spans="1:65" ht="27" customHeight="1" x14ac:dyDescent="0.2">
      <c r="A619" s="564"/>
      <c r="B619" s="507"/>
      <c r="C619" s="507"/>
      <c r="D619" s="507"/>
      <c r="E619" s="507"/>
      <c r="F619" s="507"/>
      <c r="G619" s="507"/>
      <c r="H619" s="506"/>
      <c r="I619" s="506"/>
      <c r="J619" s="506"/>
      <c r="K619" s="506"/>
      <c r="L619" s="506"/>
      <c r="M619" s="506"/>
      <c r="N619" s="506"/>
      <c r="O619" s="506"/>
      <c r="P619" s="557"/>
      <c r="Q619" s="506"/>
      <c r="R619" s="741"/>
      <c r="S619" s="506"/>
      <c r="T619" s="742"/>
      <c r="U619" s="506"/>
      <c r="V619" s="743"/>
      <c r="W619" s="506"/>
      <c r="X619" s="742"/>
      <c r="Y619" s="557"/>
      <c r="Z619" s="556"/>
      <c r="AA619" s="507"/>
      <c r="AB619" s="507"/>
      <c r="AC619" s="507"/>
      <c r="AD619" s="507"/>
      <c r="AE619" s="507"/>
      <c r="AF619" s="507"/>
      <c r="AG619" s="507"/>
      <c r="AH619" s="507"/>
      <c r="AI619" s="507"/>
      <c r="AJ619" s="507"/>
      <c r="AK619" s="507"/>
      <c r="AL619" s="507"/>
      <c r="AM619" s="507"/>
      <c r="AN619" s="507"/>
      <c r="AO619" s="507"/>
      <c r="AP619" s="507"/>
      <c r="AQ619" s="563"/>
      <c r="AR619" s="563"/>
      <c r="AS619" s="507"/>
      <c r="AT619" s="507"/>
      <c r="AU619" s="507"/>
      <c r="AV619" s="507"/>
      <c r="AW619" s="507"/>
      <c r="AX619" s="507"/>
      <c r="AY619" s="507"/>
      <c r="AZ619" s="507"/>
      <c r="BA619" s="507"/>
      <c r="BB619" s="507"/>
      <c r="BC619" s="507"/>
      <c r="BD619" s="507"/>
      <c r="BE619" s="507"/>
      <c r="BF619" s="507"/>
      <c r="BG619" s="507"/>
      <c r="BH619" s="507"/>
      <c r="BI619" s="507"/>
      <c r="BJ619" s="507"/>
      <c r="BK619" s="507"/>
      <c r="BL619" s="507"/>
      <c r="BM619" s="507"/>
    </row>
    <row r="620" spans="1:65" ht="27" customHeight="1" x14ac:dyDescent="0.2">
      <c r="A620" s="564"/>
      <c r="B620" s="507"/>
      <c r="C620" s="507"/>
      <c r="D620" s="507"/>
      <c r="E620" s="507"/>
      <c r="F620" s="507"/>
      <c r="G620" s="507"/>
      <c r="H620" s="506"/>
      <c r="I620" s="506"/>
      <c r="J620" s="506"/>
      <c r="K620" s="506"/>
      <c r="L620" s="506"/>
      <c r="M620" s="506"/>
      <c r="N620" s="506"/>
      <c r="O620" s="506"/>
      <c r="P620" s="557"/>
      <c r="Q620" s="506"/>
      <c r="R620" s="741"/>
      <c r="S620" s="506"/>
      <c r="T620" s="742"/>
      <c r="U620" s="506"/>
      <c r="V620" s="743"/>
      <c r="W620" s="506"/>
      <c r="X620" s="742"/>
      <c r="Y620" s="557"/>
      <c r="Z620" s="556"/>
      <c r="AA620" s="507"/>
      <c r="AB620" s="507"/>
      <c r="AC620" s="507"/>
      <c r="AD620" s="507"/>
      <c r="AE620" s="507"/>
      <c r="AF620" s="507"/>
      <c r="AG620" s="507"/>
      <c r="AH620" s="507"/>
      <c r="AI620" s="507"/>
      <c r="AJ620" s="507"/>
      <c r="AK620" s="507"/>
      <c r="AL620" s="507"/>
      <c r="AM620" s="507"/>
      <c r="AN620" s="507"/>
      <c r="AO620" s="507"/>
      <c r="AP620" s="507"/>
      <c r="AQ620" s="563"/>
      <c r="AR620" s="563"/>
      <c r="AS620" s="507"/>
      <c r="AT620" s="507"/>
      <c r="AU620" s="507"/>
      <c r="AV620" s="507"/>
      <c r="AW620" s="507"/>
      <c r="AX620" s="507"/>
      <c r="AY620" s="507"/>
      <c r="AZ620" s="507"/>
      <c r="BA620" s="507"/>
      <c r="BB620" s="507"/>
      <c r="BC620" s="507"/>
      <c r="BD620" s="507"/>
      <c r="BE620" s="507"/>
      <c r="BF620" s="507"/>
      <c r="BG620" s="507"/>
      <c r="BH620" s="507"/>
      <c r="BI620" s="507"/>
      <c r="BJ620" s="507"/>
      <c r="BK620" s="507"/>
      <c r="BL620" s="507"/>
      <c r="BM620" s="507"/>
    </row>
    <row r="621" spans="1:65" ht="27" customHeight="1" x14ac:dyDescent="0.2">
      <c r="A621" s="564"/>
      <c r="B621" s="507"/>
      <c r="C621" s="507"/>
      <c r="D621" s="507"/>
      <c r="E621" s="507"/>
      <c r="F621" s="507"/>
      <c r="G621" s="507"/>
      <c r="H621" s="506"/>
      <c r="I621" s="506"/>
      <c r="J621" s="506"/>
      <c r="K621" s="506"/>
      <c r="L621" s="506"/>
      <c r="M621" s="506"/>
      <c r="N621" s="506"/>
      <c r="O621" s="506"/>
      <c r="P621" s="557"/>
      <c r="Q621" s="506"/>
      <c r="R621" s="741"/>
      <c r="S621" s="506"/>
      <c r="T621" s="742"/>
      <c r="U621" s="506"/>
      <c r="V621" s="743"/>
      <c r="W621" s="506"/>
      <c r="X621" s="742"/>
      <c r="Y621" s="557"/>
      <c r="Z621" s="556"/>
      <c r="AA621" s="507"/>
      <c r="AB621" s="507"/>
      <c r="AC621" s="507"/>
      <c r="AD621" s="507"/>
      <c r="AE621" s="507"/>
      <c r="AF621" s="507"/>
      <c r="AG621" s="507"/>
      <c r="AH621" s="507"/>
      <c r="AI621" s="507"/>
      <c r="AJ621" s="507"/>
      <c r="AK621" s="507"/>
      <c r="AL621" s="507"/>
      <c r="AM621" s="507"/>
      <c r="AN621" s="507"/>
      <c r="AO621" s="507"/>
      <c r="AP621" s="507"/>
      <c r="AQ621" s="563"/>
      <c r="AR621" s="563"/>
      <c r="AS621" s="507"/>
      <c r="AT621" s="507"/>
      <c r="AU621" s="507"/>
      <c r="AV621" s="507"/>
      <c r="AW621" s="507"/>
      <c r="AX621" s="507"/>
      <c r="AY621" s="507"/>
      <c r="AZ621" s="507"/>
      <c r="BA621" s="507"/>
      <c r="BB621" s="507"/>
      <c r="BC621" s="507"/>
      <c r="BD621" s="507"/>
      <c r="BE621" s="507"/>
      <c r="BF621" s="507"/>
      <c r="BG621" s="507"/>
      <c r="BH621" s="507"/>
      <c r="BI621" s="507"/>
      <c r="BJ621" s="507"/>
      <c r="BK621" s="507"/>
      <c r="BL621" s="507"/>
      <c r="BM621" s="507"/>
    </row>
    <row r="622" spans="1:65" ht="27" customHeight="1" x14ac:dyDescent="0.2">
      <c r="A622" s="564"/>
      <c r="B622" s="507"/>
      <c r="C622" s="507"/>
      <c r="D622" s="507"/>
      <c r="E622" s="507"/>
      <c r="F622" s="507"/>
      <c r="G622" s="507"/>
      <c r="H622" s="506"/>
      <c r="I622" s="506"/>
      <c r="J622" s="506"/>
      <c r="K622" s="506"/>
      <c r="L622" s="506"/>
      <c r="M622" s="506"/>
      <c r="N622" s="506"/>
      <c r="O622" s="506"/>
      <c r="P622" s="557"/>
      <c r="Q622" s="506"/>
      <c r="R622" s="741"/>
      <c r="S622" s="506"/>
      <c r="T622" s="742"/>
      <c r="U622" s="506"/>
      <c r="V622" s="743"/>
      <c r="W622" s="506"/>
      <c r="X622" s="742"/>
      <c r="Y622" s="557"/>
      <c r="Z622" s="556"/>
      <c r="AA622" s="507"/>
      <c r="AB622" s="507"/>
      <c r="AC622" s="507"/>
      <c r="AD622" s="507"/>
      <c r="AE622" s="507"/>
      <c r="AF622" s="507"/>
      <c r="AG622" s="507"/>
      <c r="AH622" s="507"/>
      <c r="AI622" s="507"/>
      <c r="AJ622" s="507"/>
      <c r="AK622" s="507"/>
      <c r="AL622" s="507"/>
      <c r="AM622" s="507"/>
      <c r="AN622" s="507"/>
      <c r="AO622" s="507"/>
      <c r="AP622" s="507"/>
      <c r="AQ622" s="563"/>
      <c r="AR622" s="563"/>
      <c r="AS622" s="507"/>
      <c r="AT622" s="507"/>
      <c r="AU622" s="507"/>
      <c r="AV622" s="507"/>
      <c r="AW622" s="507"/>
      <c r="AX622" s="507"/>
      <c r="AY622" s="507"/>
      <c r="AZ622" s="507"/>
      <c r="BA622" s="507"/>
      <c r="BB622" s="507"/>
      <c r="BC622" s="507"/>
      <c r="BD622" s="507"/>
      <c r="BE622" s="507"/>
      <c r="BF622" s="507"/>
      <c r="BG622" s="507"/>
      <c r="BH622" s="507"/>
      <c r="BI622" s="507"/>
      <c r="BJ622" s="507"/>
      <c r="BK622" s="507"/>
      <c r="BL622" s="507"/>
      <c r="BM622" s="507"/>
    </row>
    <row r="623" spans="1:65" ht="27" customHeight="1" x14ac:dyDescent="0.2">
      <c r="A623" s="564"/>
      <c r="B623" s="507"/>
      <c r="C623" s="507"/>
      <c r="D623" s="507"/>
      <c r="E623" s="507"/>
      <c r="F623" s="507"/>
      <c r="G623" s="507"/>
      <c r="H623" s="506"/>
      <c r="I623" s="506"/>
      <c r="J623" s="506"/>
      <c r="K623" s="506"/>
      <c r="L623" s="506"/>
      <c r="M623" s="506"/>
      <c r="N623" s="506"/>
      <c r="O623" s="506"/>
      <c r="P623" s="557"/>
      <c r="Q623" s="506"/>
      <c r="R623" s="741"/>
      <c r="S623" s="506"/>
      <c r="T623" s="742"/>
      <c r="U623" s="506"/>
      <c r="V623" s="743"/>
      <c r="W623" s="506"/>
      <c r="X623" s="742"/>
      <c r="Y623" s="557"/>
      <c r="Z623" s="556"/>
      <c r="AA623" s="507"/>
      <c r="AB623" s="507"/>
      <c r="AC623" s="507"/>
      <c r="AD623" s="507"/>
      <c r="AE623" s="507"/>
      <c r="AF623" s="507"/>
      <c r="AG623" s="507"/>
      <c r="AH623" s="507"/>
      <c r="AI623" s="507"/>
      <c r="AJ623" s="507"/>
      <c r="AK623" s="507"/>
      <c r="AL623" s="507"/>
      <c r="AM623" s="507"/>
      <c r="AN623" s="507"/>
      <c r="AO623" s="507"/>
      <c r="AP623" s="507"/>
      <c r="AQ623" s="563"/>
      <c r="AR623" s="563"/>
      <c r="AS623" s="507"/>
      <c r="AT623" s="507"/>
      <c r="AU623" s="507"/>
      <c r="AV623" s="507"/>
      <c r="AW623" s="507"/>
      <c r="AX623" s="507"/>
      <c r="AY623" s="507"/>
      <c r="AZ623" s="507"/>
      <c r="BA623" s="507"/>
      <c r="BB623" s="507"/>
      <c r="BC623" s="507"/>
      <c r="BD623" s="507"/>
      <c r="BE623" s="507"/>
      <c r="BF623" s="507"/>
      <c r="BG623" s="507"/>
      <c r="BH623" s="507"/>
      <c r="BI623" s="507"/>
      <c r="BJ623" s="507"/>
      <c r="BK623" s="507"/>
      <c r="BL623" s="507"/>
      <c r="BM623" s="507"/>
    </row>
    <row r="624" spans="1:65" ht="27" customHeight="1" x14ac:dyDescent="0.2">
      <c r="A624" s="564"/>
      <c r="B624" s="507"/>
      <c r="C624" s="507"/>
      <c r="D624" s="507"/>
      <c r="E624" s="507"/>
      <c r="F624" s="507"/>
      <c r="G624" s="507"/>
      <c r="H624" s="506"/>
      <c r="I624" s="506"/>
      <c r="J624" s="506"/>
      <c r="K624" s="506"/>
      <c r="L624" s="506"/>
      <c r="M624" s="506"/>
      <c r="N624" s="506"/>
      <c r="O624" s="506"/>
      <c r="P624" s="557"/>
      <c r="Q624" s="506"/>
      <c r="R624" s="741"/>
      <c r="S624" s="506"/>
      <c r="T624" s="742"/>
      <c r="U624" s="506"/>
      <c r="V624" s="743"/>
      <c r="W624" s="506"/>
      <c r="X624" s="742"/>
      <c r="Y624" s="557"/>
      <c r="Z624" s="556"/>
      <c r="AA624" s="507"/>
      <c r="AB624" s="507"/>
      <c r="AC624" s="507"/>
      <c r="AD624" s="507"/>
      <c r="AE624" s="507"/>
      <c r="AF624" s="507"/>
      <c r="AG624" s="507"/>
      <c r="AH624" s="507"/>
      <c r="AI624" s="507"/>
      <c r="AJ624" s="507"/>
      <c r="AK624" s="507"/>
      <c r="AL624" s="507"/>
      <c r="AM624" s="507"/>
      <c r="AN624" s="507"/>
      <c r="AO624" s="507"/>
      <c r="AP624" s="507"/>
      <c r="AQ624" s="563"/>
      <c r="AR624" s="563"/>
      <c r="AS624" s="507"/>
      <c r="AT624" s="507"/>
      <c r="AU624" s="507"/>
      <c r="AV624" s="507"/>
      <c r="AW624" s="507"/>
      <c r="AX624" s="507"/>
      <c r="AY624" s="507"/>
      <c r="AZ624" s="507"/>
      <c r="BA624" s="507"/>
      <c r="BB624" s="507"/>
      <c r="BC624" s="507"/>
      <c r="BD624" s="507"/>
      <c r="BE624" s="507"/>
      <c r="BF624" s="507"/>
      <c r="BG624" s="507"/>
      <c r="BH624" s="507"/>
      <c r="BI624" s="507"/>
      <c r="BJ624" s="507"/>
      <c r="BK624" s="507"/>
      <c r="BL624" s="507"/>
      <c r="BM624" s="507"/>
    </row>
    <row r="625" spans="1:65" ht="27" customHeight="1" x14ac:dyDescent="0.2">
      <c r="A625" s="564"/>
      <c r="B625" s="507"/>
      <c r="C625" s="507"/>
      <c r="D625" s="507"/>
      <c r="E625" s="507"/>
      <c r="F625" s="507"/>
      <c r="G625" s="507"/>
      <c r="H625" s="506"/>
      <c r="I625" s="506"/>
      <c r="J625" s="506"/>
      <c r="K625" s="506"/>
      <c r="L625" s="506"/>
      <c r="M625" s="506"/>
      <c r="N625" s="506"/>
      <c r="O625" s="506"/>
      <c r="P625" s="557"/>
      <c r="Q625" s="506"/>
      <c r="R625" s="741"/>
      <c r="S625" s="506"/>
      <c r="T625" s="742"/>
      <c r="U625" s="506"/>
      <c r="V625" s="743"/>
      <c r="W625" s="506"/>
      <c r="X625" s="742"/>
      <c r="Y625" s="557"/>
      <c r="Z625" s="556"/>
      <c r="AA625" s="507"/>
      <c r="AB625" s="507"/>
      <c r="AC625" s="507"/>
      <c r="AD625" s="507"/>
      <c r="AE625" s="507"/>
      <c r="AF625" s="507"/>
      <c r="AG625" s="507"/>
      <c r="AH625" s="507"/>
      <c r="AI625" s="507"/>
      <c r="AJ625" s="507"/>
      <c r="AK625" s="507"/>
      <c r="AL625" s="507"/>
      <c r="AM625" s="507"/>
      <c r="AN625" s="507"/>
      <c r="AO625" s="507"/>
      <c r="AP625" s="507"/>
      <c r="AQ625" s="563"/>
      <c r="AR625" s="563"/>
      <c r="AS625" s="507"/>
      <c r="AT625" s="507"/>
      <c r="AU625" s="507"/>
      <c r="AV625" s="507"/>
      <c r="AW625" s="507"/>
      <c r="AX625" s="507"/>
      <c r="AY625" s="507"/>
      <c r="AZ625" s="507"/>
      <c r="BA625" s="507"/>
      <c r="BB625" s="507"/>
      <c r="BC625" s="507"/>
      <c r="BD625" s="507"/>
      <c r="BE625" s="507"/>
      <c r="BF625" s="507"/>
      <c r="BG625" s="507"/>
      <c r="BH625" s="507"/>
      <c r="BI625" s="507"/>
      <c r="BJ625" s="507"/>
      <c r="BK625" s="507"/>
      <c r="BL625" s="507"/>
      <c r="BM625" s="507"/>
    </row>
    <row r="626" spans="1:65" ht="27" customHeight="1" x14ac:dyDescent="0.2">
      <c r="A626" s="564"/>
      <c r="B626" s="507"/>
      <c r="C626" s="507"/>
      <c r="D626" s="507"/>
      <c r="E626" s="507"/>
      <c r="F626" s="507"/>
      <c r="G626" s="507"/>
      <c r="H626" s="506"/>
      <c r="I626" s="506"/>
      <c r="J626" s="506"/>
      <c r="K626" s="506"/>
      <c r="L626" s="506"/>
      <c r="M626" s="506"/>
      <c r="N626" s="506"/>
      <c r="O626" s="506"/>
      <c r="P626" s="557"/>
      <c r="Q626" s="506"/>
      <c r="R626" s="741"/>
      <c r="S626" s="506"/>
      <c r="T626" s="742"/>
      <c r="U626" s="506"/>
      <c r="V626" s="743"/>
      <c r="W626" s="506"/>
      <c r="X626" s="742"/>
      <c r="Y626" s="557"/>
      <c r="Z626" s="556"/>
      <c r="AA626" s="507"/>
      <c r="AB626" s="507"/>
      <c r="AC626" s="507"/>
      <c r="AD626" s="507"/>
      <c r="AE626" s="507"/>
      <c r="AF626" s="507"/>
      <c r="AG626" s="507"/>
      <c r="AH626" s="507"/>
      <c r="AI626" s="507"/>
      <c r="AJ626" s="507"/>
      <c r="AK626" s="507"/>
      <c r="AL626" s="507"/>
      <c r="AM626" s="507"/>
      <c r="AN626" s="507"/>
      <c r="AO626" s="507"/>
      <c r="AP626" s="507"/>
      <c r="AQ626" s="563"/>
      <c r="AR626" s="563"/>
      <c r="AS626" s="507"/>
      <c r="AT626" s="507"/>
      <c r="AU626" s="507"/>
      <c r="AV626" s="507"/>
      <c r="AW626" s="507"/>
      <c r="AX626" s="507"/>
      <c r="AY626" s="507"/>
      <c r="AZ626" s="507"/>
      <c r="BA626" s="507"/>
      <c r="BB626" s="507"/>
      <c r="BC626" s="507"/>
      <c r="BD626" s="507"/>
      <c r="BE626" s="507"/>
      <c r="BF626" s="507"/>
      <c r="BG626" s="507"/>
      <c r="BH626" s="507"/>
      <c r="BI626" s="507"/>
      <c r="BJ626" s="507"/>
      <c r="BK626" s="507"/>
      <c r="BL626" s="507"/>
      <c r="BM626" s="507"/>
    </row>
    <row r="627" spans="1:65" ht="27" customHeight="1" x14ac:dyDescent="0.2">
      <c r="A627" s="564"/>
      <c r="B627" s="507"/>
      <c r="C627" s="507"/>
      <c r="D627" s="507"/>
      <c r="E627" s="507"/>
      <c r="F627" s="507"/>
      <c r="G627" s="507"/>
      <c r="H627" s="506"/>
      <c r="I627" s="506"/>
      <c r="J627" s="506"/>
      <c r="K627" s="506"/>
      <c r="L627" s="506"/>
      <c r="M627" s="506"/>
      <c r="N627" s="506"/>
      <c r="O627" s="506"/>
      <c r="P627" s="557"/>
      <c r="Q627" s="506"/>
      <c r="R627" s="741"/>
      <c r="S627" s="506"/>
      <c r="T627" s="742"/>
      <c r="U627" s="506"/>
      <c r="V627" s="743"/>
      <c r="W627" s="506"/>
      <c r="X627" s="742"/>
      <c r="Y627" s="557"/>
      <c r="Z627" s="556"/>
      <c r="AA627" s="507"/>
      <c r="AB627" s="507"/>
      <c r="AC627" s="507"/>
      <c r="AD627" s="507"/>
      <c r="AE627" s="507"/>
      <c r="AF627" s="507"/>
      <c r="AG627" s="507"/>
      <c r="AH627" s="507"/>
      <c r="AI627" s="507"/>
      <c r="AJ627" s="507"/>
      <c r="AK627" s="507"/>
      <c r="AL627" s="507"/>
      <c r="AM627" s="507"/>
      <c r="AN627" s="507"/>
      <c r="AO627" s="507"/>
      <c r="AP627" s="507"/>
      <c r="AQ627" s="563"/>
      <c r="AR627" s="563"/>
      <c r="AS627" s="507"/>
      <c r="AT627" s="507"/>
      <c r="AU627" s="507"/>
      <c r="AV627" s="507"/>
      <c r="AW627" s="507"/>
      <c r="AX627" s="507"/>
      <c r="AY627" s="507"/>
      <c r="AZ627" s="507"/>
      <c r="BA627" s="507"/>
      <c r="BB627" s="507"/>
      <c r="BC627" s="507"/>
      <c r="BD627" s="507"/>
      <c r="BE627" s="507"/>
      <c r="BF627" s="507"/>
      <c r="BG627" s="507"/>
      <c r="BH627" s="507"/>
      <c r="BI627" s="507"/>
      <c r="BJ627" s="507"/>
      <c r="BK627" s="507"/>
      <c r="BL627" s="507"/>
      <c r="BM627" s="507"/>
    </row>
    <row r="628" spans="1:65" ht="27" customHeight="1" x14ac:dyDescent="0.2">
      <c r="A628" s="564"/>
      <c r="B628" s="507"/>
      <c r="C628" s="507"/>
      <c r="D628" s="507"/>
      <c r="E628" s="507"/>
      <c r="F628" s="507"/>
      <c r="G628" s="507"/>
      <c r="H628" s="506"/>
      <c r="I628" s="506"/>
      <c r="J628" s="506"/>
      <c r="K628" s="506"/>
      <c r="L628" s="506"/>
      <c r="M628" s="506"/>
      <c r="N628" s="506"/>
      <c r="O628" s="506"/>
      <c r="P628" s="557"/>
      <c r="Q628" s="506"/>
      <c r="R628" s="741"/>
      <c r="S628" s="506"/>
      <c r="T628" s="742"/>
      <c r="U628" s="506"/>
      <c r="V628" s="743"/>
      <c r="W628" s="506"/>
      <c r="X628" s="742"/>
      <c r="Y628" s="557"/>
      <c r="Z628" s="556"/>
      <c r="AA628" s="507"/>
      <c r="AB628" s="507"/>
      <c r="AC628" s="507"/>
      <c r="AD628" s="507"/>
      <c r="AE628" s="507"/>
      <c r="AF628" s="507"/>
      <c r="AG628" s="507"/>
      <c r="AH628" s="507"/>
      <c r="AI628" s="507"/>
      <c r="AJ628" s="507"/>
      <c r="AK628" s="507"/>
      <c r="AL628" s="507"/>
      <c r="AM628" s="507"/>
      <c r="AN628" s="507"/>
      <c r="AO628" s="507"/>
      <c r="AP628" s="507"/>
      <c r="AQ628" s="563"/>
      <c r="AR628" s="563"/>
      <c r="AS628" s="507"/>
      <c r="AT628" s="507"/>
      <c r="AU628" s="507"/>
      <c r="AV628" s="507"/>
      <c r="AW628" s="507"/>
      <c r="AX628" s="507"/>
      <c r="AY628" s="507"/>
      <c r="AZ628" s="507"/>
      <c r="BA628" s="507"/>
      <c r="BB628" s="507"/>
      <c r="BC628" s="507"/>
      <c r="BD628" s="507"/>
      <c r="BE628" s="507"/>
      <c r="BF628" s="507"/>
      <c r="BG628" s="507"/>
      <c r="BH628" s="507"/>
      <c r="BI628" s="507"/>
      <c r="BJ628" s="507"/>
      <c r="BK628" s="507"/>
      <c r="BL628" s="507"/>
      <c r="BM628" s="507"/>
    </row>
    <row r="629" spans="1:65" ht="27" customHeight="1" x14ac:dyDescent="0.2">
      <c r="A629" s="564"/>
      <c r="B629" s="507"/>
      <c r="C629" s="507"/>
      <c r="D629" s="507"/>
      <c r="E629" s="507"/>
      <c r="F629" s="507"/>
      <c r="G629" s="507"/>
      <c r="H629" s="506"/>
      <c r="I629" s="506"/>
      <c r="J629" s="506"/>
      <c r="K629" s="506"/>
      <c r="L629" s="506"/>
      <c r="M629" s="506"/>
      <c r="N629" s="506"/>
      <c r="O629" s="506"/>
      <c r="P629" s="557"/>
      <c r="Q629" s="506"/>
      <c r="R629" s="741"/>
      <c r="S629" s="506"/>
      <c r="T629" s="742"/>
      <c r="U629" s="506"/>
      <c r="V629" s="743"/>
      <c r="W629" s="506"/>
      <c r="X629" s="742"/>
      <c r="Y629" s="557"/>
      <c r="Z629" s="556"/>
      <c r="AA629" s="507"/>
      <c r="AB629" s="507"/>
      <c r="AC629" s="507"/>
      <c r="AD629" s="507"/>
      <c r="AE629" s="507"/>
      <c r="AF629" s="507"/>
      <c r="AG629" s="507"/>
      <c r="AH629" s="507"/>
      <c r="AI629" s="507"/>
      <c r="AJ629" s="507"/>
      <c r="AK629" s="507"/>
      <c r="AL629" s="507"/>
      <c r="AM629" s="507"/>
      <c r="AN629" s="507"/>
      <c r="AO629" s="507"/>
      <c r="AP629" s="507"/>
      <c r="AQ629" s="563"/>
      <c r="AR629" s="563"/>
      <c r="AS629" s="507"/>
      <c r="AT629" s="507"/>
      <c r="AU629" s="507"/>
      <c r="AV629" s="507"/>
      <c r="AW629" s="507"/>
      <c r="AX629" s="507"/>
      <c r="AY629" s="507"/>
      <c r="AZ629" s="507"/>
      <c r="BA629" s="507"/>
      <c r="BB629" s="507"/>
      <c r="BC629" s="507"/>
      <c r="BD629" s="507"/>
      <c r="BE629" s="507"/>
      <c r="BF629" s="507"/>
      <c r="BG629" s="507"/>
      <c r="BH629" s="507"/>
      <c r="BI629" s="507"/>
      <c r="BJ629" s="507"/>
      <c r="BK629" s="507"/>
      <c r="BL629" s="507"/>
      <c r="BM629" s="507"/>
    </row>
    <row r="630" spans="1:65" ht="27" customHeight="1" x14ac:dyDescent="0.2">
      <c r="A630" s="564"/>
      <c r="B630" s="507"/>
      <c r="C630" s="507"/>
      <c r="D630" s="507"/>
      <c r="E630" s="507"/>
      <c r="F630" s="507"/>
      <c r="G630" s="507"/>
      <c r="H630" s="506"/>
      <c r="I630" s="506"/>
      <c r="J630" s="506"/>
      <c r="K630" s="506"/>
      <c r="L630" s="506"/>
      <c r="M630" s="506"/>
      <c r="N630" s="506"/>
      <c r="O630" s="506"/>
      <c r="P630" s="557"/>
      <c r="Q630" s="506"/>
      <c r="R630" s="741"/>
      <c r="S630" s="506"/>
      <c r="T630" s="742"/>
      <c r="U630" s="506"/>
      <c r="V630" s="743"/>
      <c r="W630" s="506"/>
      <c r="X630" s="742"/>
      <c r="Y630" s="557"/>
      <c r="Z630" s="556"/>
      <c r="AA630" s="507"/>
      <c r="AB630" s="507"/>
      <c r="AC630" s="507"/>
      <c r="AD630" s="507"/>
      <c r="AE630" s="507"/>
      <c r="AF630" s="507"/>
      <c r="AG630" s="507"/>
      <c r="AH630" s="507"/>
      <c r="AI630" s="507"/>
      <c r="AJ630" s="507"/>
      <c r="AK630" s="507"/>
      <c r="AL630" s="507"/>
      <c r="AM630" s="507"/>
      <c r="AN630" s="507"/>
      <c r="AO630" s="507"/>
      <c r="AP630" s="507"/>
      <c r="AQ630" s="563"/>
      <c r="AR630" s="563"/>
      <c r="AS630" s="507"/>
      <c r="AT630" s="507"/>
      <c r="AU630" s="507"/>
      <c r="AV630" s="507"/>
      <c r="AW630" s="507"/>
      <c r="AX630" s="507"/>
      <c r="AY630" s="507"/>
      <c r="AZ630" s="507"/>
      <c r="BA630" s="507"/>
      <c r="BB630" s="507"/>
      <c r="BC630" s="507"/>
      <c r="BD630" s="507"/>
      <c r="BE630" s="507"/>
      <c r="BF630" s="507"/>
      <c r="BG630" s="507"/>
      <c r="BH630" s="507"/>
      <c r="BI630" s="507"/>
      <c r="BJ630" s="507"/>
      <c r="BK630" s="507"/>
      <c r="BL630" s="507"/>
      <c r="BM630" s="507"/>
    </row>
    <row r="631" spans="1:65" ht="27" customHeight="1" x14ac:dyDescent="0.2">
      <c r="A631" s="564"/>
      <c r="B631" s="507"/>
      <c r="C631" s="507"/>
      <c r="D631" s="507"/>
      <c r="E631" s="507"/>
      <c r="F631" s="507"/>
      <c r="G631" s="507"/>
      <c r="H631" s="506"/>
      <c r="I631" s="506"/>
      <c r="J631" s="506"/>
      <c r="K631" s="506"/>
      <c r="L631" s="506"/>
      <c r="M631" s="506"/>
      <c r="N631" s="506"/>
      <c r="O631" s="506"/>
      <c r="P631" s="557"/>
      <c r="Q631" s="506"/>
      <c r="R631" s="741"/>
      <c r="S631" s="506"/>
      <c r="T631" s="742"/>
      <c r="U631" s="506"/>
      <c r="V631" s="743"/>
      <c r="W631" s="506"/>
      <c r="X631" s="742"/>
      <c r="Y631" s="557"/>
      <c r="Z631" s="556"/>
      <c r="AA631" s="507"/>
      <c r="AB631" s="507"/>
      <c r="AC631" s="507"/>
      <c r="AD631" s="507"/>
      <c r="AE631" s="507"/>
      <c r="AF631" s="507"/>
      <c r="AG631" s="507"/>
      <c r="AH631" s="507"/>
      <c r="AI631" s="507"/>
      <c r="AJ631" s="507"/>
      <c r="AK631" s="507"/>
      <c r="AL631" s="507"/>
      <c r="AM631" s="507"/>
      <c r="AN631" s="507"/>
      <c r="AO631" s="507"/>
      <c r="AP631" s="507"/>
      <c r="AQ631" s="563"/>
      <c r="AR631" s="563"/>
      <c r="AS631" s="507"/>
      <c r="AT631" s="507"/>
      <c r="AU631" s="507"/>
      <c r="AV631" s="507"/>
      <c r="AW631" s="507"/>
      <c r="AX631" s="507"/>
      <c r="AY631" s="507"/>
      <c r="AZ631" s="507"/>
      <c r="BA631" s="507"/>
      <c r="BB631" s="507"/>
      <c r="BC631" s="507"/>
      <c r="BD631" s="507"/>
      <c r="BE631" s="507"/>
      <c r="BF631" s="507"/>
      <c r="BG631" s="507"/>
      <c r="BH631" s="507"/>
      <c r="BI631" s="507"/>
      <c r="BJ631" s="507"/>
      <c r="BK631" s="507"/>
      <c r="BL631" s="507"/>
      <c r="BM631" s="507"/>
    </row>
    <row r="632" spans="1:65" ht="27" customHeight="1" x14ac:dyDescent="0.2">
      <c r="A632" s="564"/>
      <c r="B632" s="507"/>
      <c r="C632" s="507"/>
      <c r="D632" s="507"/>
      <c r="E632" s="507"/>
      <c r="F632" s="507"/>
      <c r="G632" s="507"/>
      <c r="H632" s="506"/>
      <c r="I632" s="506"/>
      <c r="J632" s="506"/>
      <c r="K632" s="506"/>
      <c r="L632" s="506"/>
      <c r="M632" s="506"/>
      <c r="N632" s="506"/>
      <c r="O632" s="506"/>
      <c r="P632" s="557"/>
      <c r="Q632" s="506"/>
      <c r="R632" s="741"/>
      <c r="S632" s="506"/>
      <c r="T632" s="742"/>
      <c r="U632" s="506"/>
      <c r="V632" s="743"/>
      <c r="W632" s="506"/>
      <c r="X632" s="742"/>
      <c r="Y632" s="557"/>
      <c r="Z632" s="556"/>
      <c r="AA632" s="507"/>
      <c r="AB632" s="507"/>
      <c r="AC632" s="507"/>
      <c r="AD632" s="507"/>
      <c r="AE632" s="507"/>
      <c r="AF632" s="507"/>
      <c r="AG632" s="507"/>
      <c r="AH632" s="507"/>
      <c r="AI632" s="507"/>
      <c r="AJ632" s="507"/>
      <c r="AK632" s="507"/>
      <c r="AL632" s="507"/>
      <c r="AM632" s="507"/>
      <c r="AN632" s="507"/>
      <c r="AO632" s="507"/>
      <c r="AP632" s="507"/>
      <c r="AQ632" s="563"/>
      <c r="AR632" s="563"/>
      <c r="AS632" s="507"/>
      <c r="AT632" s="507"/>
      <c r="AU632" s="507"/>
      <c r="AV632" s="507"/>
      <c r="AW632" s="507"/>
      <c r="AX632" s="507"/>
      <c r="AY632" s="507"/>
      <c r="AZ632" s="507"/>
      <c r="BA632" s="507"/>
      <c r="BB632" s="507"/>
      <c r="BC632" s="507"/>
      <c r="BD632" s="507"/>
      <c r="BE632" s="507"/>
      <c r="BF632" s="507"/>
      <c r="BG632" s="507"/>
      <c r="BH632" s="507"/>
      <c r="BI632" s="507"/>
      <c r="BJ632" s="507"/>
      <c r="BK632" s="507"/>
      <c r="BL632" s="507"/>
      <c r="BM632" s="507"/>
    </row>
    <row r="633" spans="1:65" ht="27" customHeight="1" x14ac:dyDescent="0.2">
      <c r="A633" s="564"/>
      <c r="B633" s="507"/>
      <c r="C633" s="507"/>
      <c r="D633" s="507"/>
      <c r="E633" s="507"/>
      <c r="F633" s="507"/>
      <c r="G633" s="507"/>
      <c r="H633" s="506"/>
      <c r="I633" s="506"/>
      <c r="J633" s="506"/>
      <c r="K633" s="506"/>
      <c r="L633" s="506"/>
      <c r="M633" s="506"/>
      <c r="N633" s="506"/>
      <c r="O633" s="506"/>
      <c r="P633" s="557"/>
      <c r="Q633" s="506"/>
      <c r="R633" s="741"/>
      <c r="S633" s="506"/>
      <c r="T633" s="742"/>
      <c r="U633" s="506"/>
      <c r="V633" s="743"/>
      <c r="W633" s="506"/>
      <c r="X633" s="742"/>
      <c r="Y633" s="557"/>
      <c r="Z633" s="556"/>
      <c r="AA633" s="507"/>
      <c r="AB633" s="507"/>
      <c r="AC633" s="507"/>
      <c r="AD633" s="507"/>
      <c r="AE633" s="507"/>
      <c r="AF633" s="507"/>
      <c r="AG633" s="507"/>
      <c r="AH633" s="507"/>
      <c r="AI633" s="507"/>
      <c r="AJ633" s="507"/>
      <c r="AK633" s="507"/>
      <c r="AL633" s="507"/>
      <c r="AM633" s="507"/>
      <c r="AN633" s="507"/>
      <c r="AO633" s="507"/>
      <c r="AP633" s="507"/>
      <c r="AQ633" s="563"/>
      <c r="AR633" s="563"/>
      <c r="AS633" s="507"/>
      <c r="AT633" s="507"/>
      <c r="AU633" s="507"/>
      <c r="AV633" s="507"/>
      <c r="AW633" s="507"/>
      <c r="AX633" s="507"/>
      <c r="AY633" s="507"/>
      <c r="AZ633" s="507"/>
      <c r="BA633" s="507"/>
      <c r="BB633" s="507"/>
      <c r="BC633" s="507"/>
      <c r="BD633" s="507"/>
      <c r="BE633" s="507"/>
      <c r="BF633" s="507"/>
      <c r="BG633" s="507"/>
      <c r="BH633" s="507"/>
      <c r="BI633" s="507"/>
      <c r="BJ633" s="507"/>
      <c r="BK633" s="507"/>
      <c r="BL633" s="507"/>
      <c r="BM633" s="507"/>
    </row>
    <row r="634" spans="1:65" ht="27" customHeight="1" x14ac:dyDescent="0.2">
      <c r="A634" s="564"/>
      <c r="B634" s="507"/>
      <c r="C634" s="507"/>
      <c r="D634" s="507"/>
      <c r="E634" s="507"/>
      <c r="F634" s="507"/>
      <c r="G634" s="507"/>
      <c r="H634" s="506"/>
      <c r="I634" s="506"/>
      <c r="J634" s="506"/>
      <c r="K634" s="506"/>
      <c r="L634" s="506"/>
      <c r="M634" s="506"/>
      <c r="N634" s="506"/>
      <c r="O634" s="506"/>
      <c r="P634" s="557"/>
      <c r="Q634" s="506"/>
      <c r="R634" s="741"/>
      <c r="S634" s="506"/>
      <c r="T634" s="742"/>
      <c r="U634" s="506"/>
      <c r="V634" s="743"/>
      <c r="W634" s="506"/>
      <c r="X634" s="742"/>
      <c r="Y634" s="557"/>
      <c r="Z634" s="556"/>
      <c r="AA634" s="507"/>
      <c r="AB634" s="507"/>
      <c r="AC634" s="507"/>
      <c r="AD634" s="507"/>
      <c r="AE634" s="507"/>
      <c r="AF634" s="507"/>
      <c r="AG634" s="507"/>
      <c r="AH634" s="507"/>
      <c r="AI634" s="507"/>
      <c r="AJ634" s="507"/>
      <c r="AK634" s="507"/>
      <c r="AL634" s="507"/>
      <c r="AM634" s="507"/>
      <c r="AN634" s="507"/>
      <c r="AO634" s="507"/>
      <c r="AP634" s="507"/>
      <c r="AQ634" s="563"/>
      <c r="AR634" s="563"/>
      <c r="AS634" s="507"/>
      <c r="AT634" s="507"/>
      <c r="AU634" s="507"/>
      <c r="AV634" s="507"/>
      <c r="AW634" s="507"/>
      <c r="AX634" s="507"/>
      <c r="AY634" s="507"/>
      <c r="AZ634" s="507"/>
      <c r="BA634" s="507"/>
      <c r="BB634" s="507"/>
      <c r="BC634" s="507"/>
      <c r="BD634" s="507"/>
      <c r="BE634" s="507"/>
      <c r="BF634" s="507"/>
      <c r="BG634" s="507"/>
      <c r="BH634" s="507"/>
      <c r="BI634" s="507"/>
      <c r="BJ634" s="507"/>
      <c r="BK634" s="507"/>
      <c r="BL634" s="507"/>
      <c r="BM634" s="507"/>
    </row>
    <row r="635" spans="1:65" ht="27" customHeight="1" x14ac:dyDescent="0.2">
      <c r="A635" s="564"/>
      <c r="B635" s="507"/>
      <c r="C635" s="507"/>
      <c r="D635" s="507"/>
      <c r="E635" s="507"/>
      <c r="F635" s="507"/>
      <c r="G635" s="507"/>
      <c r="H635" s="506"/>
      <c r="I635" s="506"/>
      <c r="J635" s="506"/>
      <c r="K635" s="506"/>
      <c r="L635" s="506"/>
      <c r="M635" s="506"/>
      <c r="N635" s="506"/>
      <c r="O635" s="506"/>
      <c r="P635" s="557"/>
      <c r="Q635" s="506"/>
      <c r="R635" s="741"/>
      <c r="S635" s="506"/>
      <c r="T635" s="742"/>
      <c r="U635" s="506"/>
      <c r="V635" s="743"/>
      <c r="W635" s="506"/>
      <c r="X635" s="742"/>
      <c r="Y635" s="557"/>
      <c r="Z635" s="556"/>
      <c r="AA635" s="507"/>
      <c r="AB635" s="507"/>
      <c r="AC635" s="507"/>
      <c r="AD635" s="507"/>
      <c r="AE635" s="507"/>
      <c r="AF635" s="507"/>
      <c r="AG635" s="507"/>
      <c r="AH635" s="507"/>
      <c r="AI635" s="507"/>
      <c r="AJ635" s="507"/>
      <c r="AK635" s="507"/>
      <c r="AL635" s="507"/>
      <c r="AM635" s="507"/>
      <c r="AN635" s="507"/>
      <c r="AO635" s="507"/>
      <c r="AP635" s="507"/>
      <c r="AQ635" s="563"/>
      <c r="AR635" s="563"/>
      <c r="AS635" s="507"/>
      <c r="AT635" s="507"/>
      <c r="AU635" s="507"/>
      <c r="AV635" s="507"/>
      <c r="AW635" s="507"/>
      <c r="AX635" s="507"/>
      <c r="AY635" s="507"/>
      <c r="AZ635" s="507"/>
      <c r="BA635" s="507"/>
      <c r="BB635" s="507"/>
      <c r="BC635" s="507"/>
      <c r="BD635" s="507"/>
      <c r="BE635" s="507"/>
      <c r="BF635" s="507"/>
      <c r="BG635" s="507"/>
      <c r="BH635" s="507"/>
      <c r="BI635" s="507"/>
      <c r="BJ635" s="507"/>
      <c r="BK635" s="507"/>
      <c r="BL635" s="507"/>
      <c r="BM635" s="507"/>
    </row>
    <row r="636" spans="1:65" ht="27" customHeight="1" x14ac:dyDescent="0.2">
      <c r="A636" s="564"/>
      <c r="B636" s="507"/>
      <c r="C636" s="507"/>
      <c r="D636" s="507"/>
      <c r="E636" s="507"/>
      <c r="F636" s="507"/>
      <c r="G636" s="507"/>
      <c r="H636" s="506"/>
      <c r="I636" s="506"/>
      <c r="J636" s="506"/>
      <c r="K636" s="506"/>
      <c r="L636" s="506"/>
      <c r="M636" s="506"/>
      <c r="N636" s="506"/>
      <c r="O636" s="506"/>
      <c r="P636" s="557"/>
      <c r="Q636" s="506"/>
      <c r="R636" s="741"/>
      <c r="S636" s="506"/>
      <c r="T636" s="742"/>
      <c r="U636" s="506"/>
      <c r="V636" s="743"/>
      <c r="W636" s="506"/>
      <c r="X636" s="742"/>
      <c r="Y636" s="557"/>
      <c r="Z636" s="556"/>
      <c r="AA636" s="507"/>
      <c r="AB636" s="507"/>
      <c r="AC636" s="507"/>
      <c r="AD636" s="507"/>
      <c r="AE636" s="507"/>
      <c r="AF636" s="507"/>
      <c r="AG636" s="507"/>
      <c r="AH636" s="507"/>
      <c r="AI636" s="507"/>
      <c r="AJ636" s="507"/>
      <c r="AK636" s="507"/>
      <c r="AL636" s="507"/>
      <c r="AM636" s="507"/>
      <c r="AN636" s="507"/>
      <c r="AO636" s="507"/>
      <c r="AP636" s="507"/>
      <c r="AQ636" s="563"/>
      <c r="AR636" s="563"/>
      <c r="AS636" s="507"/>
      <c r="AT636" s="507"/>
      <c r="AU636" s="507"/>
      <c r="AV636" s="507"/>
      <c r="AW636" s="507"/>
      <c r="AX636" s="507"/>
      <c r="AY636" s="507"/>
      <c r="AZ636" s="507"/>
      <c r="BA636" s="507"/>
      <c r="BB636" s="507"/>
      <c r="BC636" s="507"/>
      <c r="BD636" s="507"/>
      <c r="BE636" s="507"/>
      <c r="BF636" s="507"/>
      <c r="BG636" s="507"/>
      <c r="BH636" s="507"/>
      <c r="BI636" s="507"/>
      <c r="BJ636" s="507"/>
      <c r="BK636" s="507"/>
      <c r="BL636" s="507"/>
      <c r="BM636" s="507"/>
    </row>
    <row r="637" spans="1:65" ht="27" customHeight="1" x14ac:dyDescent="0.2">
      <c r="A637" s="564"/>
      <c r="B637" s="507"/>
      <c r="C637" s="507"/>
      <c r="D637" s="507"/>
      <c r="E637" s="507"/>
      <c r="F637" s="507"/>
      <c r="G637" s="507"/>
      <c r="H637" s="506"/>
      <c r="I637" s="506"/>
      <c r="J637" s="506"/>
      <c r="K637" s="506"/>
      <c r="L637" s="506"/>
      <c r="M637" s="506"/>
      <c r="N637" s="506"/>
      <c r="O637" s="506"/>
      <c r="P637" s="557"/>
      <c r="Q637" s="506"/>
      <c r="R637" s="741"/>
      <c r="S637" s="506"/>
      <c r="T637" s="742"/>
      <c r="U637" s="506"/>
      <c r="V637" s="743"/>
      <c r="W637" s="506"/>
      <c r="X637" s="742"/>
      <c r="Y637" s="557"/>
      <c r="Z637" s="556"/>
      <c r="AA637" s="507"/>
      <c r="AB637" s="507"/>
      <c r="AC637" s="507"/>
      <c r="AD637" s="507"/>
      <c r="AE637" s="507"/>
      <c r="AF637" s="507"/>
      <c r="AG637" s="507"/>
      <c r="AH637" s="507"/>
      <c r="AI637" s="507"/>
      <c r="AJ637" s="507"/>
      <c r="AK637" s="507"/>
      <c r="AL637" s="507"/>
      <c r="AM637" s="507"/>
      <c r="AN637" s="507"/>
      <c r="AO637" s="507"/>
      <c r="AP637" s="507"/>
      <c r="AQ637" s="563"/>
      <c r="AR637" s="563"/>
      <c r="AS637" s="507"/>
      <c r="AT637" s="507"/>
      <c r="AU637" s="507"/>
      <c r="AV637" s="507"/>
      <c r="AW637" s="507"/>
      <c r="AX637" s="507"/>
      <c r="AY637" s="507"/>
      <c r="AZ637" s="507"/>
      <c r="BA637" s="507"/>
      <c r="BB637" s="507"/>
      <c r="BC637" s="507"/>
      <c r="BD637" s="507"/>
      <c r="BE637" s="507"/>
      <c r="BF637" s="507"/>
      <c r="BG637" s="507"/>
      <c r="BH637" s="507"/>
      <c r="BI637" s="507"/>
      <c r="BJ637" s="507"/>
      <c r="BK637" s="507"/>
      <c r="BL637" s="507"/>
      <c r="BM637" s="507"/>
    </row>
    <row r="638" spans="1:65" ht="27" customHeight="1" x14ac:dyDescent="0.2">
      <c r="A638" s="564"/>
      <c r="B638" s="507"/>
      <c r="C638" s="507"/>
      <c r="D638" s="507"/>
      <c r="E638" s="507"/>
      <c r="F638" s="507"/>
      <c r="G638" s="507"/>
      <c r="H638" s="506"/>
      <c r="I638" s="506"/>
      <c r="J638" s="506"/>
      <c r="K638" s="506"/>
      <c r="L638" s="506"/>
      <c r="M638" s="506"/>
      <c r="N638" s="506"/>
      <c r="O638" s="506"/>
      <c r="P638" s="557"/>
      <c r="Q638" s="506"/>
      <c r="R638" s="741"/>
      <c r="S638" s="506"/>
      <c r="T638" s="742"/>
      <c r="U638" s="506"/>
      <c r="V638" s="743"/>
      <c r="W638" s="506"/>
      <c r="X638" s="742"/>
      <c r="Y638" s="557"/>
      <c r="Z638" s="556"/>
      <c r="AA638" s="507"/>
      <c r="AB638" s="507"/>
      <c r="AC638" s="507"/>
      <c r="AD638" s="507"/>
      <c r="AE638" s="507"/>
      <c r="AF638" s="507"/>
      <c r="AG638" s="507"/>
      <c r="AH638" s="507"/>
      <c r="AI638" s="507"/>
      <c r="AJ638" s="507"/>
      <c r="AK638" s="507"/>
      <c r="AL638" s="507"/>
      <c r="AM638" s="507"/>
      <c r="AN638" s="507"/>
      <c r="AO638" s="507"/>
      <c r="AP638" s="507"/>
      <c r="AQ638" s="563"/>
      <c r="AR638" s="563"/>
      <c r="AS638" s="507"/>
      <c r="AT638" s="507"/>
      <c r="AU638" s="507"/>
      <c r="AV638" s="507"/>
      <c r="AW638" s="507"/>
      <c r="AX638" s="507"/>
      <c r="AY638" s="507"/>
      <c r="AZ638" s="507"/>
      <c r="BA638" s="507"/>
      <c r="BB638" s="507"/>
      <c r="BC638" s="507"/>
      <c r="BD638" s="507"/>
      <c r="BE638" s="507"/>
      <c r="BF638" s="507"/>
      <c r="BG638" s="507"/>
      <c r="BH638" s="507"/>
      <c r="BI638" s="507"/>
      <c r="BJ638" s="507"/>
      <c r="BK638" s="507"/>
      <c r="BL638" s="507"/>
      <c r="BM638" s="507"/>
    </row>
    <row r="639" spans="1:65" ht="27" customHeight="1" x14ac:dyDescent="0.2">
      <c r="A639" s="564"/>
      <c r="B639" s="507"/>
      <c r="C639" s="507"/>
      <c r="D639" s="507"/>
      <c r="E639" s="507"/>
      <c r="F639" s="507"/>
      <c r="G639" s="507"/>
      <c r="H639" s="506"/>
      <c r="I639" s="506"/>
      <c r="J639" s="506"/>
      <c r="K639" s="506"/>
      <c r="L639" s="506"/>
      <c r="M639" s="506"/>
      <c r="N639" s="506"/>
      <c r="O639" s="506"/>
      <c r="P639" s="557"/>
      <c r="Q639" s="506"/>
      <c r="R639" s="741"/>
      <c r="S639" s="506"/>
      <c r="T639" s="742"/>
      <c r="U639" s="506"/>
      <c r="V639" s="743"/>
      <c r="W639" s="506"/>
      <c r="X639" s="742"/>
      <c r="Y639" s="557"/>
      <c r="Z639" s="556"/>
      <c r="AA639" s="507"/>
      <c r="AB639" s="507"/>
      <c r="AC639" s="507"/>
      <c r="AD639" s="507"/>
      <c r="AE639" s="507"/>
      <c r="AF639" s="507"/>
      <c r="AG639" s="507"/>
      <c r="AH639" s="507"/>
      <c r="AI639" s="507"/>
      <c r="AJ639" s="507"/>
      <c r="AK639" s="507"/>
      <c r="AL639" s="507"/>
      <c r="AM639" s="507"/>
      <c r="AN639" s="507"/>
      <c r="AO639" s="507"/>
      <c r="AP639" s="507"/>
      <c r="AQ639" s="563"/>
      <c r="AR639" s="563"/>
      <c r="AS639" s="507"/>
      <c r="AT639" s="507"/>
      <c r="AU639" s="507"/>
      <c r="AV639" s="507"/>
      <c r="AW639" s="507"/>
      <c r="AX639" s="507"/>
      <c r="AY639" s="507"/>
      <c r="AZ639" s="507"/>
      <c r="BA639" s="507"/>
      <c r="BB639" s="507"/>
      <c r="BC639" s="507"/>
      <c r="BD639" s="507"/>
      <c r="BE639" s="507"/>
      <c r="BF639" s="507"/>
      <c r="BG639" s="507"/>
      <c r="BH639" s="507"/>
      <c r="BI639" s="507"/>
      <c r="BJ639" s="507"/>
      <c r="BK639" s="507"/>
      <c r="BL639" s="507"/>
      <c r="BM639" s="507"/>
    </row>
    <row r="640" spans="1:65" ht="27" customHeight="1" x14ac:dyDescent="0.2">
      <c r="A640" s="564"/>
      <c r="B640" s="507"/>
      <c r="C640" s="507"/>
      <c r="D640" s="507"/>
      <c r="E640" s="507"/>
      <c r="F640" s="507"/>
      <c r="G640" s="507"/>
      <c r="H640" s="506"/>
      <c r="I640" s="506"/>
      <c r="J640" s="506"/>
      <c r="K640" s="506"/>
      <c r="L640" s="506"/>
      <c r="M640" s="506"/>
      <c r="N640" s="506"/>
      <c r="O640" s="506"/>
      <c r="P640" s="557"/>
      <c r="Q640" s="506"/>
      <c r="R640" s="741"/>
      <c r="S640" s="506"/>
      <c r="T640" s="742"/>
      <c r="U640" s="506"/>
      <c r="V640" s="743"/>
      <c r="W640" s="506"/>
      <c r="X640" s="742"/>
      <c r="Y640" s="557"/>
      <c r="Z640" s="556"/>
      <c r="AA640" s="507"/>
      <c r="AB640" s="507"/>
      <c r="AC640" s="507"/>
      <c r="AD640" s="507"/>
      <c r="AE640" s="507"/>
      <c r="AF640" s="507"/>
      <c r="AG640" s="507"/>
      <c r="AH640" s="507"/>
      <c r="AI640" s="507"/>
      <c r="AJ640" s="507"/>
      <c r="AK640" s="507"/>
      <c r="AL640" s="507"/>
      <c r="AM640" s="507"/>
      <c r="AN640" s="507"/>
      <c r="AO640" s="507"/>
      <c r="AP640" s="507"/>
      <c r="AQ640" s="563"/>
      <c r="AR640" s="563"/>
      <c r="AS640" s="507"/>
      <c r="AT640" s="507"/>
      <c r="AU640" s="507"/>
      <c r="AV640" s="507"/>
      <c r="AW640" s="507"/>
      <c r="AX640" s="507"/>
      <c r="AY640" s="507"/>
      <c r="AZ640" s="507"/>
      <c r="BA640" s="507"/>
      <c r="BB640" s="507"/>
      <c r="BC640" s="507"/>
      <c r="BD640" s="507"/>
      <c r="BE640" s="507"/>
      <c r="BF640" s="507"/>
      <c r="BG640" s="507"/>
      <c r="BH640" s="507"/>
      <c r="BI640" s="507"/>
      <c r="BJ640" s="507"/>
      <c r="BK640" s="507"/>
      <c r="BL640" s="507"/>
      <c r="BM640" s="507"/>
    </row>
    <row r="641" spans="1:65" ht="27" customHeight="1" x14ac:dyDescent="0.2">
      <c r="A641" s="564"/>
      <c r="B641" s="507"/>
      <c r="C641" s="507"/>
      <c r="D641" s="507"/>
      <c r="E641" s="507"/>
      <c r="F641" s="507"/>
      <c r="G641" s="507"/>
      <c r="H641" s="506"/>
      <c r="I641" s="506"/>
      <c r="J641" s="506"/>
      <c r="K641" s="506"/>
      <c r="L641" s="506"/>
      <c r="M641" s="506"/>
      <c r="N641" s="506"/>
      <c r="O641" s="506"/>
      <c r="P641" s="557"/>
      <c r="Q641" s="506"/>
      <c r="R641" s="741"/>
      <c r="S641" s="506"/>
      <c r="T641" s="742"/>
      <c r="U641" s="506"/>
      <c r="V641" s="743"/>
      <c r="W641" s="506"/>
      <c r="X641" s="742"/>
      <c r="Y641" s="557"/>
      <c r="Z641" s="556"/>
      <c r="AA641" s="507"/>
      <c r="AB641" s="507"/>
      <c r="AC641" s="507"/>
      <c r="AD641" s="507"/>
      <c r="AE641" s="507"/>
      <c r="AF641" s="507"/>
      <c r="AG641" s="507"/>
      <c r="AH641" s="507"/>
      <c r="AI641" s="507"/>
      <c r="AJ641" s="507"/>
      <c r="AK641" s="507"/>
      <c r="AL641" s="507"/>
      <c r="AM641" s="507"/>
      <c r="AN641" s="507"/>
      <c r="AO641" s="507"/>
      <c r="AP641" s="507"/>
      <c r="AQ641" s="563"/>
      <c r="AR641" s="563"/>
      <c r="AS641" s="507"/>
      <c r="AT641" s="507"/>
      <c r="AU641" s="507"/>
      <c r="AV641" s="507"/>
      <c r="AW641" s="507"/>
      <c r="AX641" s="507"/>
      <c r="AY641" s="507"/>
      <c r="AZ641" s="507"/>
      <c r="BA641" s="507"/>
      <c r="BB641" s="507"/>
      <c r="BC641" s="507"/>
      <c r="BD641" s="507"/>
      <c r="BE641" s="507"/>
      <c r="BF641" s="507"/>
      <c r="BG641" s="507"/>
      <c r="BH641" s="507"/>
      <c r="BI641" s="507"/>
      <c r="BJ641" s="507"/>
      <c r="BK641" s="507"/>
      <c r="BL641" s="507"/>
      <c r="BM641" s="507"/>
    </row>
    <row r="642" spans="1:65" ht="27" customHeight="1" x14ac:dyDescent="0.2">
      <c r="A642" s="564"/>
      <c r="B642" s="507"/>
      <c r="C642" s="507"/>
      <c r="D642" s="507"/>
      <c r="E642" s="507"/>
      <c r="F642" s="507"/>
      <c r="G642" s="507"/>
      <c r="H642" s="506"/>
      <c r="I642" s="506"/>
      <c r="J642" s="506"/>
      <c r="K642" s="506"/>
      <c r="L642" s="506"/>
      <c r="M642" s="506"/>
      <c r="N642" s="506"/>
      <c r="O642" s="506"/>
      <c r="P642" s="557"/>
      <c r="Q642" s="506"/>
      <c r="R642" s="741"/>
      <c r="S642" s="506"/>
      <c r="T642" s="742"/>
      <c r="U642" s="506"/>
      <c r="V642" s="743"/>
      <c r="W642" s="506"/>
      <c r="X642" s="742"/>
      <c r="Y642" s="557"/>
      <c r="Z642" s="556"/>
      <c r="AA642" s="507"/>
      <c r="AB642" s="507"/>
      <c r="AC642" s="507"/>
      <c r="AD642" s="507"/>
      <c r="AE642" s="507"/>
      <c r="AF642" s="507"/>
      <c r="AG642" s="507"/>
      <c r="AH642" s="507"/>
      <c r="AI642" s="507"/>
      <c r="AJ642" s="507"/>
      <c r="AK642" s="507"/>
      <c r="AL642" s="507"/>
      <c r="AM642" s="507"/>
      <c r="AN642" s="507"/>
      <c r="AO642" s="507"/>
      <c r="AP642" s="507"/>
      <c r="AQ642" s="563"/>
      <c r="AR642" s="563"/>
      <c r="AS642" s="507"/>
      <c r="AT642" s="507"/>
      <c r="AU642" s="507"/>
      <c r="AV642" s="507"/>
      <c r="AW642" s="507"/>
      <c r="AX642" s="507"/>
      <c r="AY642" s="507"/>
      <c r="AZ642" s="507"/>
      <c r="BA642" s="507"/>
      <c r="BB642" s="507"/>
      <c r="BC642" s="507"/>
      <c r="BD642" s="507"/>
      <c r="BE642" s="507"/>
      <c r="BF642" s="507"/>
      <c r="BG642" s="507"/>
      <c r="BH642" s="507"/>
      <c r="BI642" s="507"/>
      <c r="BJ642" s="507"/>
      <c r="BK642" s="507"/>
      <c r="BL642" s="507"/>
      <c r="BM642" s="507"/>
    </row>
    <row r="643" spans="1:65" ht="27" customHeight="1" x14ac:dyDescent="0.2">
      <c r="A643" s="564"/>
      <c r="B643" s="507"/>
      <c r="C643" s="507"/>
      <c r="D643" s="507"/>
      <c r="E643" s="507"/>
      <c r="F643" s="507"/>
      <c r="G643" s="507"/>
      <c r="H643" s="506"/>
      <c r="I643" s="506"/>
      <c r="J643" s="506"/>
      <c r="K643" s="506"/>
      <c r="L643" s="506"/>
      <c r="M643" s="506"/>
      <c r="N643" s="506"/>
      <c r="O643" s="506"/>
      <c r="P643" s="557"/>
      <c r="Q643" s="506"/>
      <c r="R643" s="741"/>
      <c r="S643" s="506"/>
      <c r="T643" s="742"/>
      <c r="U643" s="506"/>
      <c r="V643" s="743"/>
      <c r="W643" s="506"/>
      <c r="X643" s="742"/>
      <c r="Y643" s="557"/>
      <c r="Z643" s="556"/>
      <c r="AA643" s="507"/>
      <c r="AB643" s="507"/>
      <c r="AC643" s="507"/>
      <c r="AD643" s="507"/>
      <c r="AE643" s="507"/>
      <c r="AF643" s="507"/>
      <c r="AG643" s="507"/>
      <c r="AH643" s="507"/>
      <c r="AI643" s="507"/>
      <c r="AJ643" s="507"/>
      <c r="AK643" s="507"/>
      <c r="AL643" s="507"/>
      <c r="AM643" s="507"/>
      <c r="AN643" s="507"/>
      <c r="AO643" s="507"/>
      <c r="AP643" s="507"/>
      <c r="AQ643" s="563"/>
      <c r="AR643" s="563"/>
      <c r="AS643" s="507"/>
      <c r="AT643" s="507"/>
      <c r="AU643" s="507"/>
      <c r="AV643" s="507"/>
      <c r="AW643" s="507"/>
      <c r="AX643" s="507"/>
      <c r="AY643" s="507"/>
      <c r="AZ643" s="507"/>
      <c r="BA643" s="507"/>
      <c r="BB643" s="507"/>
      <c r="BC643" s="507"/>
      <c r="BD643" s="507"/>
      <c r="BE643" s="507"/>
      <c r="BF643" s="507"/>
      <c r="BG643" s="507"/>
      <c r="BH643" s="507"/>
      <c r="BI643" s="507"/>
      <c r="BJ643" s="507"/>
      <c r="BK643" s="507"/>
      <c r="BL643" s="507"/>
      <c r="BM643" s="507"/>
    </row>
    <row r="644" spans="1:65" ht="27" customHeight="1" x14ac:dyDescent="0.2">
      <c r="A644" s="564"/>
      <c r="B644" s="507"/>
      <c r="C644" s="507"/>
      <c r="D644" s="507"/>
      <c r="E644" s="507"/>
      <c r="F644" s="507"/>
      <c r="G644" s="507"/>
      <c r="H644" s="506"/>
      <c r="I644" s="506"/>
      <c r="J644" s="506"/>
      <c r="K644" s="506"/>
      <c r="L644" s="506"/>
      <c r="M644" s="506"/>
      <c r="N644" s="506"/>
      <c r="O644" s="506"/>
      <c r="P644" s="557"/>
      <c r="Q644" s="506"/>
      <c r="R644" s="741"/>
      <c r="S644" s="506"/>
      <c r="T644" s="742"/>
      <c r="U644" s="506"/>
      <c r="V644" s="743"/>
      <c r="W644" s="506"/>
      <c r="X644" s="742"/>
      <c r="Y644" s="557"/>
      <c r="Z644" s="556"/>
      <c r="AA644" s="507"/>
      <c r="AB644" s="507"/>
      <c r="AC644" s="507"/>
      <c r="AD644" s="507"/>
      <c r="AE644" s="507"/>
      <c r="AF644" s="507"/>
      <c r="AG644" s="507"/>
      <c r="AH644" s="507"/>
      <c r="AI644" s="507"/>
      <c r="AJ644" s="507"/>
      <c r="AK644" s="507"/>
      <c r="AL644" s="507"/>
      <c r="AM644" s="507"/>
      <c r="AN644" s="507"/>
      <c r="AO644" s="507"/>
      <c r="AP644" s="507"/>
      <c r="AQ644" s="563"/>
      <c r="AR644" s="563"/>
      <c r="AS644" s="507"/>
      <c r="AT644" s="507"/>
      <c r="AU644" s="507"/>
      <c r="AV644" s="507"/>
      <c r="AW644" s="507"/>
      <c r="AX644" s="507"/>
      <c r="AY644" s="507"/>
      <c r="AZ644" s="507"/>
      <c r="BA644" s="507"/>
      <c r="BB644" s="507"/>
      <c r="BC644" s="507"/>
      <c r="BD644" s="507"/>
      <c r="BE644" s="507"/>
      <c r="BF644" s="507"/>
      <c r="BG644" s="507"/>
      <c r="BH644" s="507"/>
      <c r="BI644" s="507"/>
      <c r="BJ644" s="507"/>
      <c r="BK644" s="507"/>
      <c r="BL644" s="507"/>
      <c r="BM644" s="507"/>
    </row>
    <row r="645" spans="1:65" ht="27" customHeight="1" x14ac:dyDescent="0.2">
      <c r="A645" s="564"/>
      <c r="B645" s="507"/>
      <c r="C645" s="507"/>
      <c r="D645" s="507"/>
      <c r="E645" s="507"/>
      <c r="F645" s="507"/>
      <c r="G645" s="507"/>
      <c r="H645" s="506"/>
      <c r="I645" s="506"/>
      <c r="J645" s="506"/>
      <c r="K645" s="506"/>
      <c r="L645" s="506"/>
      <c r="M645" s="506"/>
      <c r="N645" s="506"/>
      <c r="O645" s="506"/>
      <c r="P645" s="557"/>
      <c r="Q645" s="506"/>
      <c r="R645" s="741"/>
      <c r="S645" s="506"/>
      <c r="T645" s="742"/>
      <c r="U645" s="506"/>
      <c r="V645" s="743"/>
      <c r="W645" s="506"/>
      <c r="X645" s="742"/>
      <c r="Y645" s="557"/>
      <c r="Z645" s="556"/>
      <c r="AA645" s="507"/>
      <c r="AB645" s="507"/>
      <c r="AC645" s="507"/>
      <c r="AD645" s="507"/>
      <c r="AE645" s="507"/>
      <c r="AF645" s="507"/>
      <c r="AG645" s="507"/>
      <c r="AH645" s="507"/>
      <c r="AI645" s="507"/>
      <c r="AJ645" s="507"/>
      <c r="AK645" s="507"/>
      <c r="AL645" s="507"/>
      <c r="AM645" s="507"/>
      <c r="AN645" s="507"/>
      <c r="AO645" s="507"/>
      <c r="AP645" s="507"/>
      <c r="AQ645" s="563"/>
      <c r="AR645" s="563"/>
      <c r="AS645" s="507"/>
      <c r="AT645" s="507"/>
      <c r="AU645" s="507"/>
      <c r="AV645" s="507"/>
      <c r="AW645" s="507"/>
      <c r="AX645" s="507"/>
      <c r="AY645" s="507"/>
      <c r="AZ645" s="507"/>
      <c r="BA645" s="507"/>
      <c r="BB645" s="507"/>
      <c r="BC645" s="507"/>
      <c r="BD645" s="507"/>
      <c r="BE645" s="507"/>
      <c r="BF645" s="507"/>
      <c r="BG645" s="507"/>
      <c r="BH645" s="507"/>
      <c r="BI645" s="507"/>
      <c r="BJ645" s="507"/>
      <c r="BK645" s="507"/>
      <c r="BL645" s="507"/>
      <c r="BM645" s="507"/>
    </row>
    <row r="646" spans="1:65" ht="27" customHeight="1" x14ac:dyDescent="0.2">
      <c r="A646" s="564"/>
      <c r="B646" s="507"/>
      <c r="C646" s="507"/>
      <c r="D646" s="507"/>
      <c r="E646" s="507"/>
      <c r="F646" s="507"/>
      <c r="G646" s="507"/>
      <c r="H646" s="506"/>
      <c r="I646" s="506"/>
      <c r="J646" s="506"/>
      <c r="K646" s="506"/>
      <c r="L646" s="506"/>
      <c r="M646" s="506"/>
      <c r="N646" s="506"/>
      <c r="O646" s="506"/>
      <c r="P646" s="557"/>
      <c r="Q646" s="506"/>
      <c r="R646" s="741"/>
      <c r="S646" s="506"/>
      <c r="T646" s="742"/>
      <c r="U646" s="506"/>
      <c r="V646" s="743"/>
      <c r="W646" s="506"/>
      <c r="X646" s="742"/>
      <c r="Y646" s="557"/>
      <c r="Z646" s="556"/>
      <c r="AA646" s="507"/>
      <c r="AB646" s="507"/>
      <c r="AC646" s="507"/>
      <c r="AD646" s="507"/>
      <c r="AE646" s="507"/>
      <c r="AF646" s="507"/>
      <c r="AG646" s="507"/>
      <c r="AH646" s="507"/>
      <c r="AI646" s="507"/>
      <c r="AJ646" s="507"/>
      <c r="AK646" s="507"/>
      <c r="AL646" s="507"/>
      <c r="AM646" s="507"/>
      <c r="AN646" s="507"/>
      <c r="AO646" s="507"/>
      <c r="AP646" s="507"/>
      <c r="AQ646" s="563"/>
      <c r="AR646" s="563"/>
      <c r="AS646" s="507"/>
      <c r="AT646" s="507"/>
      <c r="AU646" s="507"/>
      <c r="AV646" s="507"/>
      <c r="AW646" s="507"/>
      <c r="AX646" s="507"/>
      <c r="AY646" s="507"/>
      <c r="AZ646" s="507"/>
      <c r="BA646" s="507"/>
      <c r="BB646" s="507"/>
      <c r="BC646" s="507"/>
      <c r="BD646" s="507"/>
      <c r="BE646" s="507"/>
      <c r="BF646" s="507"/>
      <c r="BG646" s="507"/>
      <c r="BH646" s="507"/>
      <c r="BI646" s="507"/>
      <c r="BJ646" s="507"/>
      <c r="BK646" s="507"/>
      <c r="BL646" s="507"/>
      <c r="BM646" s="507"/>
    </row>
    <row r="647" spans="1:65" ht="27" customHeight="1" x14ac:dyDescent="0.2">
      <c r="A647" s="564"/>
      <c r="B647" s="507"/>
      <c r="C647" s="507"/>
      <c r="D647" s="507"/>
      <c r="E647" s="507"/>
      <c r="F647" s="507"/>
      <c r="G647" s="507"/>
      <c r="H647" s="506"/>
      <c r="I647" s="506"/>
      <c r="J647" s="506"/>
      <c r="K647" s="506"/>
      <c r="L647" s="506"/>
      <c r="M647" s="506"/>
      <c r="N647" s="506"/>
      <c r="O647" s="506"/>
      <c r="P647" s="557"/>
      <c r="Q647" s="506"/>
      <c r="R647" s="741"/>
      <c r="S647" s="506"/>
      <c r="T647" s="742"/>
      <c r="U647" s="506"/>
      <c r="V647" s="743"/>
      <c r="W647" s="506"/>
      <c r="X647" s="742"/>
      <c r="Y647" s="557"/>
      <c r="Z647" s="556"/>
      <c r="AA647" s="507"/>
      <c r="AB647" s="507"/>
      <c r="AC647" s="507"/>
      <c r="AD647" s="507"/>
      <c r="AE647" s="507"/>
      <c r="AF647" s="507"/>
      <c r="AG647" s="507"/>
      <c r="AH647" s="507"/>
      <c r="AI647" s="507"/>
      <c r="AJ647" s="507"/>
      <c r="AK647" s="507"/>
      <c r="AL647" s="507"/>
      <c r="AM647" s="507"/>
      <c r="AN647" s="507"/>
      <c r="AO647" s="507"/>
      <c r="AP647" s="507"/>
      <c r="AQ647" s="563"/>
      <c r="AR647" s="563"/>
      <c r="AS647" s="507"/>
      <c r="AT647" s="507"/>
      <c r="AU647" s="507"/>
      <c r="AV647" s="507"/>
      <c r="AW647" s="507"/>
      <c r="AX647" s="507"/>
      <c r="AY647" s="507"/>
      <c r="AZ647" s="507"/>
      <c r="BA647" s="507"/>
      <c r="BB647" s="507"/>
      <c r="BC647" s="507"/>
      <c r="BD647" s="507"/>
      <c r="BE647" s="507"/>
      <c r="BF647" s="507"/>
      <c r="BG647" s="507"/>
      <c r="BH647" s="507"/>
      <c r="BI647" s="507"/>
      <c r="BJ647" s="507"/>
      <c r="BK647" s="507"/>
      <c r="BL647" s="507"/>
      <c r="BM647" s="507"/>
    </row>
    <row r="648" spans="1:65" ht="27" customHeight="1" x14ac:dyDescent="0.2">
      <c r="A648" s="564"/>
      <c r="B648" s="507"/>
      <c r="C648" s="507"/>
      <c r="D648" s="507"/>
      <c r="E648" s="507"/>
      <c r="F648" s="507"/>
      <c r="G648" s="507"/>
      <c r="H648" s="506"/>
      <c r="I648" s="506"/>
      <c r="J648" s="506"/>
      <c r="K648" s="506"/>
      <c r="L648" s="506"/>
      <c r="M648" s="506"/>
      <c r="N648" s="506"/>
      <c r="O648" s="506"/>
      <c r="P648" s="557"/>
      <c r="Q648" s="506"/>
      <c r="R648" s="741"/>
      <c r="S648" s="506"/>
      <c r="T648" s="742"/>
      <c r="U648" s="506"/>
      <c r="V648" s="743"/>
      <c r="W648" s="506"/>
      <c r="X648" s="742"/>
      <c r="Y648" s="557"/>
      <c r="Z648" s="556"/>
      <c r="AA648" s="507"/>
      <c r="AB648" s="507"/>
      <c r="AC648" s="507"/>
      <c r="AD648" s="507"/>
      <c r="AE648" s="507"/>
      <c r="AF648" s="507"/>
      <c r="AG648" s="507"/>
      <c r="AH648" s="507"/>
      <c r="AI648" s="507"/>
      <c r="AJ648" s="507"/>
      <c r="AK648" s="507"/>
      <c r="AL648" s="507"/>
      <c r="AM648" s="507"/>
      <c r="AN648" s="507"/>
      <c r="AO648" s="507"/>
      <c r="AP648" s="507"/>
      <c r="AQ648" s="563"/>
      <c r="AR648" s="563"/>
      <c r="AS648" s="507"/>
      <c r="AT648" s="507"/>
      <c r="AU648" s="507"/>
      <c r="AV648" s="507"/>
      <c r="AW648" s="507"/>
      <c r="AX648" s="507"/>
      <c r="AY648" s="507"/>
      <c r="AZ648" s="507"/>
      <c r="BA648" s="507"/>
      <c r="BB648" s="507"/>
      <c r="BC648" s="507"/>
      <c r="BD648" s="507"/>
      <c r="BE648" s="507"/>
      <c r="BF648" s="507"/>
      <c r="BG648" s="507"/>
      <c r="BH648" s="507"/>
      <c r="BI648" s="507"/>
      <c r="BJ648" s="507"/>
      <c r="BK648" s="507"/>
      <c r="BL648" s="507"/>
      <c r="BM648" s="507"/>
    </row>
    <row r="649" spans="1:65" ht="27" customHeight="1" x14ac:dyDescent="0.2">
      <c r="A649" s="564"/>
      <c r="B649" s="507"/>
      <c r="C649" s="507"/>
      <c r="D649" s="507"/>
      <c r="E649" s="507"/>
      <c r="F649" s="507"/>
      <c r="G649" s="507"/>
      <c r="H649" s="506"/>
      <c r="I649" s="506"/>
      <c r="J649" s="506"/>
      <c r="K649" s="506"/>
      <c r="L649" s="506"/>
      <c r="M649" s="506"/>
      <c r="N649" s="506"/>
      <c r="O649" s="506"/>
      <c r="P649" s="557"/>
      <c r="Q649" s="506"/>
      <c r="R649" s="741"/>
      <c r="S649" s="506"/>
      <c r="T649" s="742"/>
      <c r="U649" s="506"/>
      <c r="V649" s="743"/>
      <c r="W649" s="506"/>
      <c r="X649" s="742"/>
      <c r="Y649" s="557"/>
      <c r="Z649" s="556"/>
      <c r="AA649" s="507"/>
      <c r="AB649" s="507"/>
      <c r="AC649" s="507"/>
      <c r="AD649" s="507"/>
      <c r="AE649" s="507"/>
      <c r="AF649" s="507"/>
      <c r="AG649" s="507"/>
      <c r="AH649" s="507"/>
      <c r="AI649" s="507"/>
      <c r="AJ649" s="507"/>
      <c r="AK649" s="507"/>
      <c r="AL649" s="507"/>
      <c r="AM649" s="507"/>
      <c r="AN649" s="507"/>
      <c r="AO649" s="507"/>
      <c r="AP649" s="507"/>
      <c r="AQ649" s="563"/>
      <c r="AR649" s="563"/>
      <c r="AS649" s="507"/>
      <c r="AT649" s="507"/>
      <c r="AU649" s="507"/>
      <c r="AV649" s="507"/>
      <c r="AW649" s="507"/>
      <c r="AX649" s="507"/>
      <c r="AY649" s="507"/>
      <c r="AZ649" s="507"/>
      <c r="BA649" s="507"/>
      <c r="BB649" s="507"/>
      <c r="BC649" s="507"/>
      <c r="BD649" s="507"/>
      <c r="BE649" s="507"/>
      <c r="BF649" s="507"/>
      <c r="BG649" s="507"/>
      <c r="BH649" s="507"/>
      <c r="BI649" s="507"/>
      <c r="BJ649" s="507"/>
      <c r="BK649" s="507"/>
      <c r="BL649" s="507"/>
      <c r="BM649" s="507"/>
    </row>
    <row r="650" spans="1:65" ht="27" customHeight="1" x14ac:dyDescent="0.2">
      <c r="A650" s="564"/>
      <c r="B650" s="507"/>
      <c r="C650" s="507"/>
      <c r="D650" s="507"/>
      <c r="E650" s="507"/>
      <c r="F650" s="507"/>
      <c r="G650" s="507"/>
      <c r="H650" s="506"/>
      <c r="I650" s="506"/>
      <c r="J650" s="506"/>
      <c r="K650" s="506"/>
      <c r="L650" s="506"/>
      <c r="M650" s="506"/>
      <c r="N650" s="506"/>
      <c r="O650" s="506"/>
      <c r="P650" s="557"/>
      <c r="Q650" s="506"/>
      <c r="R650" s="741"/>
      <c r="S650" s="506"/>
      <c r="T650" s="742"/>
      <c r="U650" s="506"/>
      <c r="V650" s="743"/>
      <c r="W650" s="506"/>
      <c r="X650" s="742"/>
      <c r="Y650" s="557"/>
      <c r="Z650" s="556"/>
      <c r="AA650" s="507"/>
      <c r="AB650" s="507"/>
      <c r="AC650" s="507"/>
      <c r="AD650" s="507"/>
      <c r="AE650" s="507"/>
      <c r="AF650" s="507"/>
      <c r="AG650" s="507"/>
      <c r="AH650" s="507"/>
      <c r="AI650" s="507"/>
      <c r="AJ650" s="507"/>
      <c r="AK650" s="507"/>
      <c r="AL650" s="507"/>
      <c r="AM650" s="507"/>
      <c r="AN650" s="507"/>
      <c r="AO650" s="507"/>
      <c r="AP650" s="507"/>
      <c r="AQ650" s="563"/>
      <c r="AR650" s="563"/>
      <c r="AS650" s="507"/>
      <c r="AT650" s="507"/>
      <c r="AU650" s="507"/>
      <c r="AV650" s="507"/>
      <c r="AW650" s="507"/>
      <c r="AX650" s="507"/>
      <c r="AY650" s="507"/>
      <c r="AZ650" s="507"/>
      <c r="BA650" s="507"/>
      <c r="BB650" s="507"/>
      <c r="BC650" s="507"/>
      <c r="BD650" s="507"/>
      <c r="BE650" s="507"/>
      <c r="BF650" s="507"/>
      <c r="BG650" s="507"/>
      <c r="BH650" s="507"/>
      <c r="BI650" s="507"/>
      <c r="BJ650" s="507"/>
      <c r="BK650" s="507"/>
      <c r="BL650" s="507"/>
      <c r="BM650" s="507"/>
    </row>
    <row r="651" spans="1:65" ht="27" customHeight="1" x14ac:dyDescent="0.2">
      <c r="A651" s="564"/>
      <c r="B651" s="507"/>
      <c r="C651" s="507"/>
      <c r="D651" s="507"/>
      <c r="E651" s="507"/>
      <c r="F651" s="507"/>
      <c r="G651" s="507"/>
      <c r="H651" s="506"/>
      <c r="I651" s="506"/>
      <c r="J651" s="506"/>
      <c r="K651" s="506"/>
      <c r="L651" s="506"/>
      <c r="M651" s="506"/>
      <c r="N651" s="506"/>
      <c r="O651" s="506"/>
      <c r="P651" s="557"/>
      <c r="Q651" s="506"/>
      <c r="R651" s="741"/>
      <c r="S651" s="506"/>
      <c r="T651" s="742"/>
      <c r="U651" s="506"/>
      <c r="V651" s="743"/>
      <c r="W651" s="506"/>
      <c r="X651" s="742"/>
      <c r="Y651" s="557"/>
      <c r="Z651" s="556"/>
      <c r="AA651" s="507"/>
      <c r="AB651" s="507"/>
      <c r="AC651" s="507"/>
      <c r="AD651" s="507"/>
      <c r="AE651" s="507"/>
      <c r="AF651" s="507"/>
      <c r="AG651" s="507"/>
      <c r="AH651" s="507"/>
      <c r="AI651" s="507"/>
      <c r="AJ651" s="507"/>
      <c r="AK651" s="507"/>
      <c r="AL651" s="507"/>
      <c r="AM651" s="507"/>
      <c r="AN651" s="507"/>
      <c r="AO651" s="507"/>
      <c r="AP651" s="507"/>
      <c r="AQ651" s="563"/>
      <c r="AR651" s="563"/>
      <c r="AS651" s="507"/>
      <c r="AT651" s="507"/>
      <c r="AU651" s="507"/>
      <c r="AV651" s="507"/>
      <c r="AW651" s="507"/>
      <c r="AX651" s="507"/>
      <c r="AY651" s="507"/>
      <c r="AZ651" s="507"/>
      <c r="BA651" s="507"/>
      <c r="BB651" s="507"/>
      <c r="BC651" s="507"/>
      <c r="BD651" s="507"/>
      <c r="BE651" s="507"/>
      <c r="BF651" s="507"/>
      <c r="BG651" s="507"/>
      <c r="BH651" s="507"/>
      <c r="BI651" s="507"/>
      <c r="BJ651" s="507"/>
      <c r="BK651" s="507"/>
      <c r="BL651" s="507"/>
      <c r="BM651" s="507"/>
    </row>
    <row r="652" spans="1:65" ht="27" customHeight="1" x14ac:dyDescent="0.2">
      <c r="A652" s="564"/>
      <c r="B652" s="507"/>
      <c r="C652" s="507"/>
      <c r="D652" s="507"/>
      <c r="E652" s="507"/>
      <c r="F652" s="507"/>
      <c r="G652" s="507"/>
      <c r="H652" s="506"/>
      <c r="I652" s="506"/>
      <c r="J652" s="506"/>
      <c r="K652" s="506"/>
      <c r="L652" s="506"/>
      <c r="M652" s="506"/>
      <c r="N652" s="506"/>
      <c r="O652" s="506"/>
      <c r="P652" s="557"/>
      <c r="Q652" s="506"/>
      <c r="R652" s="741"/>
      <c r="S652" s="506"/>
      <c r="T652" s="742"/>
      <c r="U652" s="506"/>
      <c r="V652" s="743"/>
      <c r="W652" s="506"/>
      <c r="X652" s="742"/>
      <c r="Y652" s="557"/>
      <c r="Z652" s="556"/>
      <c r="AA652" s="507"/>
      <c r="AB652" s="507"/>
      <c r="AC652" s="507"/>
      <c r="AD652" s="507"/>
      <c r="AE652" s="507"/>
      <c r="AF652" s="507"/>
      <c r="AG652" s="507"/>
      <c r="AH652" s="507"/>
      <c r="AI652" s="507"/>
      <c r="AJ652" s="507"/>
      <c r="AK652" s="507"/>
      <c r="AL652" s="507"/>
      <c r="AM652" s="507"/>
      <c r="AN652" s="507"/>
      <c r="AO652" s="507"/>
      <c r="AP652" s="507"/>
      <c r="AQ652" s="563"/>
      <c r="AR652" s="563"/>
      <c r="AS652" s="507"/>
      <c r="AT652" s="507"/>
      <c r="AU652" s="507"/>
      <c r="AV652" s="507"/>
      <c r="AW652" s="507"/>
      <c r="AX652" s="507"/>
      <c r="AY652" s="507"/>
      <c r="AZ652" s="507"/>
      <c r="BA652" s="507"/>
      <c r="BB652" s="507"/>
      <c r="BC652" s="507"/>
      <c r="BD652" s="507"/>
      <c r="BE652" s="507"/>
      <c r="BF652" s="507"/>
      <c r="BG652" s="507"/>
      <c r="BH652" s="507"/>
      <c r="BI652" s="507"/>
      <c r="BJ652" s="507"/>
      <c r="BK652" s="507"/>
      <c r="BL652" s="507"/>
      <c r="BM652" s="507"/>
    </row>
    <row r="653" spans="1:65" ht="27" customHeight="1" x14ac:dyDescent="0.2">
      <c r="A653" s="564"/>
      <c r="B653" s="507"/>
      <c r="C653" s="507"/>
      <c r="D653" s="507"/>
      <c r="E653" s="507"/>
      <c r="F653" s="507"/>
      <c r="G653" s="507"/>
      <c r="H653" s="506"/>
      <c r="I653" s="506"/>
      <c r="J653" s="506"/>
      <c r="K653" s="506"/>
      <c r="L653" s="506"/>
      <c r="M653" s="506"/>
      <c r="N653" s="506"/>
      <c r="O653" s="506"/>
      <c r="P653" s="557"/>
      <c r="Q653" s="506"/>
      <c r="R653" s="741"/>
      <c r="S653" s="506"/>
      <c r="T653" s="742"/>
      <c r="U653" s="506"/>
      <c r="V653" s="743"/>
      <c r="W653" s="506"/>
      <c r="X653" s="742"/>
      <c r="Y653" s="557"/>
      <c r="Z653" s="556"/>
      <c r="AA653" s="507"/>
      <c r="AB653" s="507"/>
      <c r="AC653" s="507"/>
      <c r="AD653" s="507"/>
      <c r="AE653" s="507"/>
      <c r="AF653" s="507"/>
      <c r="AG653" s="507"/>
      <c r="AH653" s="507"/>
      <c r="AI653" s="507"/>
      <c r="AJ653" s="507"/>
      <c r="AK653" s="507"/>
      <c r="AL653" s="507"/>
      <c r="AM653" s="507"/>
      <c r="AN653" s="507"/>
      <c r="AO653" s="507"/>
      <c r="AP653" s="507"/>
      <c r="AQ653" s="563"/>
      <c r="AR653" s="563"/>
      <c r="AS653" s="507"/>
      <c r="AT653" s="507"/>
      <c r="AU653" s="507"/>
      <c r="AV653" s="507"/>
      <c r="AW653" s="507"/>
      <c r="AX653" s="507"/>
      <c r="AY653" s="507"/>
      <c r="AZ653" s="507"/>
      <c r="BA653" s="507"/>
      <c r="BB653" s="507"/>
      <c r="BC653" s="507"/>
      <c r="BD653" s="507"/>
      <c r="BE653" s="507"/>
      <c r="BF653" s="507"/>
      <c r="BG653" s="507"/>
      <c r="BH653" s="507"/>
      <c r="BI653" s="507"/>
      <c r="BJ653" s="507"/>
      <c r="BK653" s="507"/>
      <c r="BL653" s="507"/>
      <c r="BM653" s="507"/>
    </row>
    <row r="654" spans="1:65" ht="27" customHeight="1" x14ac:dyDescent="0.2">
      <c r="A654" s="564"/>
      <c r="B654" s="507"/>
      <c r="C654" s="507"/>
      <c r="D654" s="507"/>
      <c r="E654" s="507"/>
      <c r="F654" s="507"/>
      <c r="G654" s="507"/>
      <c r="H654" s="506"/>
      <c r="I654" s="506"/>
      <c r="J654" s="506"/>
      <c r="K654" s="506"/>
      <c r="L654" s="506"/>
      <c r="M654" s="506"/>
      <c r="N654" s="506"/>
      <c r="O654" s="506"/>
      <c r="P654" s="557"/>
      <c r="Q654" s="506"/>
      <c r="R654" s="741"/>
      <c r="S654" s="506"/>
      <c r="T654" s="742"/>
      <c r="U654" s="506"/>
      <c r="V654" s="743"/>
      <c r="W654" s="506"/>
      <c r="X654" s="742"/>
      <c r="Y654" s="557"/>
      <c r="Z654" s="556"/>
      <c r="AA654" s="507"/>
      <c r="AB654" s="507"/>
      <c r="AC654" s="507"/>
      <c r="AD654" s="507"/>
      <c r="AE654" s="507"/>
      <c r="AF654" s="507"/>
      <c r="AG654" s="507"/>
      <c r="AH654" s="507"/>
      <c r="AI654" s="507"/>
      <c r="AJ654" s="507"/>
      <c r="AK654" s="507"/>
      <c r="AL654" s="507"/>
      <c r="AM654" s="507"/>
      <c r="AN654" s="507"/>
      <c r="AO654" s="507"/>
      <c r="AP654" s="507"/>
      <c r="AQ654" s="563"/>
      <c r="AR654" s="563"/>
      <c r="AS654" s="507"/>
      <c r="AT654" s="507"/>
      <c r="AU654" s="507"/>
      <c r="AV654" s="507"/>
      <c r="AW654" s="507"/>
      <c r="AX654" s="507"/>
      <c r="AY654" s="507"/>
      <c r="AZ654" s="507"/>
      <c r="BA654" s="507"/>
      <c r="BB654" s="507"/>
      <c r="BC654" s="507"/>
      <c r="BD654" s="507"/>
      <c r="BE654" s="507"/>
      <c r="BF654" s="507"/>
      <c r="BG654" s="507"/>
      <c r="BH654" s="507"/>
      <c r="BI654" s="507"/>
      <c r="BJ654" s="507"/>
      <c r="BK654" s="507"/>
      <c r="BL654" s="507"/>
      <c r="BM654" s="507"/>
    </row>
    <row r="655" spans="1:65" ht="27" customHeight="1" x14ac:dyDescent="0.2">
      <c r="A655" s="564"/>
      <c r="B655" s="507"/>
      <c r="C655" s="507"/>
      <c r="D655" s="507"/>
      <c r="E655" s="507"/>
      <c r="F655" s="507"/>
      <c r="G655" s="507"/>
      <c r="H655" s="506"/>
      <c r="I655" s="506"/>
      <c r="J655" s="506"/>
      <c r="K655" s="506"/>
      <c r="L655" s="506"/>
      <c r="M655" s="506"/>
      <c r="N655" s="506"/>
      <c r="O655" s="506"/>
      <c r="P655" s="557"/>
      <c r="Q655" s="506"/>
      <c r="R655" s="741"/>
      <c r="S655" s="506"/>
      <c r="T655" s="742"/>
      <c r="U655" s="506"/>
      <c r="V655" s="743"/>
      <c r="W655" s="506"/>
      <c r="X655" s="742"/>
      <c r="Y655" s="557"/>
      <c r="Z655" s="556"/>
      <c r="AA655" s="507"/>
      <c r="AB655" s="507"/>
      <c r="AC655" s="507"/>
      <c r="AD655" s="507"/>
      <c r="AE655" s="507"/>
      <c r="AF655" s="507"/>
      <c r="AG655" s="507"/>
      <c r="AH655" s="507"/>
      <c r="AI655" s="507"/>
      <c r="AJ655" s="507"/>
      <c r="AK655" s="507"/>
      <c r="AL655" s="507"/>
      <c r="AM655" s="507"/>
      <c r="AN655" s="507"/>
      <c r="AO655" s="507"/>
      <c r="AP655" s="507"/>
      <c r="AQ655" s="563"/>
      <c r="AR655" s="563"/>
      <c r="AS655" s="507"/>
      <c r="AT655" s="507"/>
      <c r="AU655" s="507"/>
      <c r="AV655" s="507"/>
      <c r="AW655" s="507"/>
      <c r="AX655" s="507"/>
      <c r="AY655" s="507"/>
      <c r="AZ655" s="507"/>
      <c r="BA655" s="507"/>
      <c r="BB655" s="507"/>
      <c r="BC655" s="507"/>
      <c r="BD655" s="507"/>
      <c r="BE655" s="507"/>
      <c r="BF655" s="507"/>
      <c r="BG655" s="507"/>
      <c r="BH655" s="507"/>
      <c r="BI655" s="507"/>
      <c r="BJ655" s="507"/>
      <c r="BK655" s="507"/>
      <c r="BL655" s="507"/>
      <c r="BM655" s="507"/>
    </row>
    <row r="656" spans="1:65" ht="27" customHeight="1" x14ac:dyDescent="0.2">
      <c r="A656" s="564"/>
      <c r="B656" s="507"/>
      <c r="C656" s="507"/>
      <c r="D656" s="507"/>
      <c r="E656" s="507"/>
      <c r="F656" s="507"/>
      <c r="G656" s="507"/>
      <c r="H656" s="506"/>
      <c r="I656" s="506"/>
      <c r="J656" s="506"/>
      <c r="K656" s="506"/>
      <c r="L656" s="506"/>
      <c r="M656" s="506"/>
      <c r="N656" s="506"/>
      <c r="O656" s="506"/>
      <c r="P656" s="557"/>
      <c r="Q656" s="506"/>
      <c r="R656" s="741"/>
      <c r="S656" s="506"/>
      <c r="T656" s="742"/>
      <c r="U656" s="506"/>
      <c r="V656" s="743"/>
      <c r="W656" s="506"/>
      <c r="X656" s="742"/>
      <c r="Y656" s="557"/>
      <c r="Z656" s="556"/>
      <c r="AA656" s="507"/>
      <c r="AB656" s="507"/>
      <c r="AC656" s="507"/>
      <c r="AD656" s="507"/>
      <c r="AE656" s="507"/>
      <c r="AF656" s="507"/>
      <c r="AG656" s="507"/>
      <c r="AH656" s="507"/>
      <c r="AI656" s="507"/>
      <c r="AJ656" s="507"/>
      <c r="AK656" s="507"/>
      <c r="AL656" s="507"/>
      <c r="AM656" s="507"/>
      <c r="AN656" s="507"/>
      <c r="AO656" s="507"/>
      <c r="AP656" s="507"/>
      <c r="AQ656" s="563"/>
      <c r="AR656" s="563"/>
      <c r="AS656" s="507"/>
      <c r="AT656" s="507"/>
      <c r="AU656" s="507"/>
      <c r="AV656" s="507"/>
      <c r="AW656" s="507"/>
      <c r="AX656" s="507"/>
      <c r="AY656" s="507"/>
      <c r="AZ656" s="507"/>
      <c r="BA656" s="507"/>
      <c r="BB656" s="507"/>
      <c r="BC656" s="507"/>
      <c r="BD656" s="507"/>
      <c r="BE656" s="507"/>
      <c r="BF656" s="507"/>
      <c r="BG656" s="507"/>
      <c r="BH656" s="507"/>
      <c r="BI656" s="507"/>
      <c r="BJ656" s="507"/>
      <c r="BK656" s="507"/>
      <c r="BL656" s="507"/>
      <c r="BM656" s="507"/>
    </row>
    <row r="657" spans="1:65" ht="27" customHeight="1" x14ac:dyDescent="0.2">
      <c r="A657" s="564"/>
      <c r="B657" s="507"/>
      <c r="C657" s="507"/>
      <c r="D657" s="507"/>
      <c r="E657" s="507"/>
      <c r="F657" s="507"/>
      <c r="G657" s="507"/>
      <c r="H657" s="506"/>
      <c r="I657" s="506"/>
      <c r="J657" s="506"/>
      <c r="K657" s="506"/>
      <c r="L657" s="506"/>
      <c r="M657" s="506"/>
      <c r="N657" s="506"/>
      <c r="O657" s="506"/>
      <c r="P657" s="557"/>
      <c r="Q657" s="506"/>
      <c r="R657" s="741"/>
      <c r="S657" s="506"/>
      <c r="T657" s="742"/>
      <c r="U657" s="506"/>
      <c r="V657" s="743"/>
      <c r="W657" s="506"/>
      <c r="X657" s="742"/>
      <c r="Y657" s="557"/>
      <c r="Z657" s="556"/>
      <c r="AA657" s="507"/>
      <c r="AB657" s="507"/>
      <c r="AC657" s="507"/>
      <c r="AD657" s="507"/>
      <c r="AE657" s="507"/>
      <c r="AF657" s="507"/>
      <c r="AG657" s="507"/>
      <c r="AH657" s="507"/>
      <c r="AI657" s="507"/>
      <c r="AJ657" s="507"/>
      <c r="AK657" s="507"/>
      <c r="AL657" s="507"/>
      <c r="AM657" s="507"/>
      <c r="AN657" s="507"/>
      <c r="AO657" s="507"/>
      <c r="AP657" s="507"/>
      <c r="AQ657" s="563"/>
      <c r="AR657" s="563"/>
      <c r="AS657" s="507"/>
      <c r="AT657" s="507"/>
      <c r="AU657" s="507"/>
      <c r="AV657" s="507"/>
      <c r="AW657" s="507"/>
      <c r="AX657" s="507"/>
      <c r="AY657" s="507"/>
      <c r="AZ657" s="507"/>
      <c r="BA657" s="507"/>
      <c r="BB657" s="507"/>
      <c r="BC657" s="507"/>
      <c r="BD657" s="507"/>
      <c r="BE657" s="507"/>
      <c r="BF657" s="507"/>
      <c r="BG657" s="507"/>
      <c r="BH657" s="507"/>
      <c r="BI657" s="507"/>
      <c r="BJ657" s="507"/>
      <c r="BK657" s="507"/>
      <c r="BL657" s="507"/>
      <c r="BM657" s="507"/>
    </row>
    <row r="658" spans="1:65" ht="27" customHeight="1" x14ac:dyDescent="0.2">
      <c r="A658" s="564"/>
      <c r="B658" s="507"/>
      <c r="C658" s="507"/>
      <c r="D658" s="507"/>
      <c r="E658" s="507"/>
      <c r="F658" s="507"/>
      <c r="G658" s="507"/>
      <c r="H658" s="506"/>
      <c r="I658" s="506"/>
      <c r="J658" s="506"/>
      <c r="K658" s="506"/>
      <c r="L658" s="506"/>
      <c r="M658" s="506"/>
      <c r="N658" s="506"/>
      <c r="O658" s="506"/>
      <c r="P658" s="557"/>
      <c r="Q658" s="506"/>
      <c r="R658" s="741"/>
      <c r="S658" s="506"/>
      <c r="T658" s="742"/>
      <c r="U658" s="506"/>
      <c r="V658" s="743"/>
      <c r="W658" s="506"/>
      <c r="X658" s="742"/>
      <c r="Y658" s="557"/>
      <c r="Z658" s="556"/>
      <c r="AA658" s="507"/>
      <c r="AB658" s="507"/>
      <c r="AC658" s="507"/>
      <c r="AD658" s="507"/>
      <c r="AE658" s="507"/>
      <c r="AF658" s="507"/>
      <c r="AG658" s="507"/>
      <c r="AH658" s="507"/>
      <c r="AI658" s="507"/>
      <c r="AJ658" s="507"/>
      <c r="AK658" s="507"/>
      <c r="AL658" s="507"/>
      <c r="AM658" s="507"/>
      <c r="AN658" s="507"/>
      <c r="AO658" s="507"/>
      <c r="AP658" s="507"/>
      <c r="AQ658" s="563"/>
      <c r="AR658" s="563"/>
      <c r="AS658" s="507"/>
      <c r="AT658" s="507"/>
      <c r="AU658" s="507"/>
      <c r="AV658" s="507"/>
      <c r="AW658" s="507"/>
      <c r="AX658" s="507"/>
      <c r="AY658" s="507"/>
      <c r="AZ658" s="507"/>
      <c r="BA658" s="507"/>
      <c r="BB658" s="507"/>
      <c r="BC658" s="507"/>
      <c r="BD658" s="507"/>
      <c r="BE658" s="507"/>
      <c r="BF658" s="507"/>
      <c r="BG658" s="507"/>
      <c r="BH658" s="507"/>
      <c r="BI658" s="507"/>
      <c r="BJ658" s="507"/>
      <c r="BK658" s="507"/>
      <c r="BL658" s="507"/>
      <c r="BM658" s="507"/>
    </row>
    <row r="659" spans="1:65" ht="27" customHeight="1" x14ac:dyDescent="0.2">
      <c r="A659" s="564"/>
      <c r="B659" s="507"/>
      <c r="C659" s="507"/>
      <c r="D659" s="507"/>
      <c r="E659" s="507"/>
      <c r="F659" s="507"/>
      <c r="G659" s="507"/>
      <c r="H659" s="506"/>
      <c r="I659" s="506"/>
      <c r="J659" s="506"/>
      <c r="K659" s="506"/>
      <c r="L659" s="506"/>
      <c r="M659" s="506"/>
      <c r="N659" s="506"/>
      <c r="O659" s="506"/>
      <c r="P659" s="557"/>
      <c r="Q659" s="506"/>
      <c r="R659" s="741"/>
      <c r="S659" s="506"/>
      <c r="T659" s="742"/>
      <c r="U659" s="506"/>
      <c r="V659" s="743"/>
      <c r="W659" s="506"/>
      <c r="X659" s="742"/>
      <c r="Y659" s="557"/>
      <c r="Z659" s="556"/>
      <c r="AA659" s="507"/>
      <c r="AB659" s="507"/>
      <c r="AC659" s="507"/>
      <c r="AD659" s="507"/>
      <c r="AE659" s="507"/>
      <c r="AF659" s="507"/>
      <c r="AG659" s="507"/>
      <c r="AH659" s="507"/>
      <c r="AI659" s="507"/>
      <c r="AJ659" s="507"/>
      <c r="AK659" s="507"/>
      <c r="AL659" s="507"/>
      <c r="AM659" s="507"/>
      <c r="AN659" s="507"/>
      <c r="AO659" s="507"/>
      <c r="AP659" s="507"/>
      <c r="AQ659" s="563"/>
      <c r="AR659" s="563"/>
      <c r="AS659" s="507"/>
      <c r="AT659" s="507"/>
      <c r="AU659" s="507"/>
      <c r="AV659" s="507"/>
      <c r="AW659" s="507"/>
      <c r="AX659" s="507"/>
      <c r="AY659" s="507"/>
      <c r="AZ659" s="507"/>
      <c r="BA659" s="507"/>
      <c r="BB659" s="507"/>
      <c r="BC659" s="507"/>
      <c r="BD659" s="507"/>
      <c r="BE659" s="507"/>
      <c r="BF659" s="507"/>
      <c r="BG659" s="507"/>
      <c r="BH659" s="507"/>
      <c r="BI659" s="507"/>
      <c r="BJ659" s="507"/>
      <c r="BK659" s="507"/>
      <c r="BL659" s="507"/>
      <c r="BM659" s="507"/>
    </row>
    <row r="660" spans="1:65" ht="27" customHeight="1" x14ac:dyDescent="0.2">
      <c r="A660" s="564"/>
      <c r="B660" s="507"/>
      <c r="C660" s="507"/>
      <c r="D660" s="507"/>
      <c r="E660" s="507"/>
      <c r="F660" s="507"/>
      <c r="G660" s="507"/>
      <c r="H660" s="506"/>
      <c r="I660" s="506"/>
      <c r="J660" s="506"/>
      <c r="K660" s="506"/>
      <c r="L660" s="506"/>
      <c r="M660" s="506"/>
      <c r="N660" s="506"/>
      <c r="O660" s="506"/>
      <c r="P660" s="557"/>
      <c r="Q660" s="506"/>
      <c r="R660" s="741"/>
      <c r="S660" s="506"/>
      <c r="T660" s="742"/>
      <c r="U660" s="506"/>
      <c r="V660" s="743"/>
      <c r="W660" s="506"/>
      <c r="X660" s="742"/>
      <c r="Y660" s="557"/>
      <c r="Z660" s="556"/>
      <c r="AA660" s="507"/>
      <c r="AB660" s="507"/>
      <c r="AC660" s="507"/>
      <c r="AD660" s="507"/>
      <c r="AE660" s="507"/>
      <c r="AF660" s="507"/>
      <c r="AG660" s="507"/>
      <c r="AH660" s="507"/>
      <c r="AI660" s="507"/>
      <c r="AJ660" s="507"/>
      <c r="AK660" s="507"/>
      <c r="AL660" s="507"/>
      <c r="AM660" s="507"/>
      <c r="AN660" s="507"/>
      <c r="AO660" s="507"/>
      <c r="AP660" s="507"/>
      <c r="AQ660" s="563"/>
      <c r="AR660" s="563"/>
      <c r="AS660" s="507"/>
      <c r="AT660" s="507"/>
      <c r="AU660" s="507"/>
      <c r="AV660" s="507"/>
      <c r="AW660" s="507"/>
      <c r="AX660" s="507"/>
      <c r="AY660" s="507"/>
      <c r="AZ660" s="507"/>
      <c r="BA660" s="507"/>
      <c r="BB660" s="507"/>
      <c r="BC660" s="507"/>
      <c r="BD660" s="507"/>
      <c r="BE660" s="507"/>
      <c r="BF660" s="507"/>
      <c r="BG660" s="507"/>
      <c r="BH660" s="507"/>
      <c r="BI660" s="507"/>
      <c r="BJ660" s="507"/>
      <c r="BK660" s="507"/>
      <c r="BL660" s="507"/>
      <c r="BM660" s="507"/>
    </row>
    <row r="661" spans="1:65" ht="27" customHeight="1" x14ac:dyDescent="0.2">
      <c r="A661" s="564"/>
      <c r="B661" s="507"/>
      <c r="C661" s="507"/>
      <c r="D661" s="507"/>
      <c r="E661" s="507"/>
      <c r="F661" s="507"/>
      <c r="G661" s="507"/>
      <c r="H661" s="506"/>
      <c r="I661" s="506"/>
      <c r="J661" s="506"/>
      <c r="K661" s="506"/>
      <c r="L661" s="506"/>
      <c r="M661" s="506"/>
      <c r="N661" s="506"/>
      <c r="O661" s="506"/>
      <c r="P661" s="557"/>
      <c r="Q661" s="506"/>
      <c r="R661" s="741"/>
      <c r="S661" s="506"/>
      <c r="T661" s="742"/>
      <c r="U661" s="506"/>
      <c r="V661" s="743"/>
      <c r="W661" s="506"/>
      <c r="X661" s="742"/>
      <c r="Y661" s="557"/>
      <c r="Z661" s="556"/>
      <c r="AA661" s="507"/>
      <c r="AB661" s="507"/>
      <c r="AC661" s="507"/>
      <c r="AD661" s="507"/>
      <c r="AE661" s="507"/>
      <c r="AF661" s="507"/>
      <c r="AG661" s="507"/>
      <c r="AH661" s="507"/>
      <c r="AI661" s="507"/>
      <c r="AJ661" s="507"/>
      <c r="AK661" s="507"/>
      <c r="AL661" s="507"/>
      <c r="AM661" s="507"/>
      <c r="AN661" s="507"/>
      <c r="AO661" s="507"/>
      <c r="AP661" s="507"/>
      <c r="AQ661" s="563"/>
      <c r="AR661" s="563"/>
      <c r="AS661" s="507"/>
      <c r="AT661" s="507"/>
      <c r="AU661" s="507"/>
      <c r="AV661" s="507"/>
      <c r="AW661" s="507"/>
      <c r="AX661" s="507"/>
      <c r="AY661" s="507"/>
      <c r="AZ661" s="507"/>
      <c r="BA661" s="507"/>
      <c r="BB661" s="507"/>
      <c r="BC661" s="507"/>
      <c r="BD661" s="507"/>
      <c r="BE661" s="507"/>
      <c r="BF661" s="507"/>
      <c r="BG661" s="507"/>
      <c r="BH661" s="507"/>
      <c r="BI661" s="507"/>
      <c r="BJ661" s="507"/>
      <c r="BK661" s="507"/>
      <c r="BL661" s="507"/>
      <c r="BM661" s="507"/>
    </row>
    <row r="662" spans="1:65" ht="27" customHeight="1" x14ac:dyDescent="0.2">
      <c r="A662" s="564"/>
      <c r="B662" s="507"/>
      <c r="C662" s="507"/>
      <c r="D662" s="507"/>
      <c r="E662" s="507"/>
      <c r="F662" s="507"/>
      <c r="G662" s="507"/>
      <c r="H662" s="506"/>
      <c r="I662" s="506"/>
      <c r="J662" s="506"/>
      <c r="K662" s="506"/>
      <c r="L662" s="506"/>
      <c r="M662" s="506"/>
      <c r="N662" s="506"/>
      <c r="O662" s="506"/>
      <c r="P662" s="557"/>
      <c r="Q662" s="506"/>
      <c r="R662" s="741"/>
      <c r="S662" s="506"/>
      <c r="T662" s="742"/>
      <c r="U662" s="506"/>
      <c r="V662" s="743"/>
      <c r="W662" s="506"/>
      <c r="X662" s="742"/>
      <c r="Y662" s="557"/>
      <c r="Z662" s="556"/>
      <c r="AA662" s="507"/>
      <c r="AB662" s="507"/>
      <c r="AC662" s="507"/>
      <c r="AD662" s="507"/>
      <c r="AE662" s="507"/>
      <c r="AF662" s="507"/>
      <c r="AG662" s="507"/>
      <c r="AH662" s="507"/>
      <c r="AI662" s="507"/>
      <c r="AJ662" s="507"/>
      <c r="AK662" s="507"/>
      <c r="AL662" s="507"/>
      <c r="AM662" s="507"/>
      <c r="AN662" s="507"/>
      <c r="AO662" s="507"/>
      <c r="AP662" s="507"/>
      <c r="AQ662" s="563"/>
      <c r="AR662" s="563"/>
      <c r="AS662" s="507"/>
      <c r="AT662" s="507"/>
      <c r="AU662" s="507"/>
      <c r="AV662" s="507"/>
      <c r="AW662" s="507"/>
      <c r="AX662" s="507"/>
      <c r="AY662" s="507"/>
      <c r="AZ662" s="507"/>
      <c r="BA662" s="507"/>
      <c r="BB662" s="507"/>
      <c r="BC662" s="507"/>
      <c r="BD662" s="507"/>
      <c r="BE662" s="507"/>
      <c r="BF662" s="507"/>
      <c r="BG662" s="507"/>
      <c r="BH662" s="507"/>
      <c r="BI662" s="507"/>
      <c r="BJ662" s="507"/>
      <c r="BK662" s="507"/>
      <c r="BL662" s="507"/>
      <c r="BM662" s="507"/>
    </row>
    <row r="663" spans="1:65" ht="27" customHeight="1" x14ac:dyDescent="0.2">
      <c r="A663" s="564"/>
      <c r="B663" s="507"/>
      <c r="C663" s="507"/>
      <c r="D663" s="507"/>
      <c r="E663" s="507"/>
      <c r="F663" s="507"/>
      <c r="G663" s="507"/>
      <c r="H663" s="506"/>
      <c r="I663" s="506"/>
      <c r="J663" s="506"/>
      <c r="K663" s="506"/>
      <c r="L663" s="506"/>
      <c r="M663" s="506"/>
      <c r="N663" s="506"/>
      <c r="O663" s="506"/>
      <c r="P663" s="557"/>
      <c r="Q663" s="506"/>
      <c r="R663" s="741"/>
      <c r="S663" s="506"/>
      <c r="T663" s="742"/>
      <c r="U663" s="506"/>
      <c r="V663" s="743"/>
      <c r="W663" s="506"/>
      <c r="X663" s="742"/>
      <c r="Y663" s="557"/>
      <c r="Z663" s="556"/>
      <c r="AA663" s="507"/>
      <c r="AB663" s="507"/>
      <c r="AC663" s="507"/>
      <c r="AD663" s="507"/>
      <c r="AE663" s="507"/>
      <c r="AF663" s="507"/>
      <c r="AG663" s="507"/>
      <c r="AH663" s="507"/>
      <c r="AI663" s="507"/>
      <c r="AJ663" s="507"/>
      <c r="AK663" s="507"/>
      <c r="AL663" s="507"/>
      <c r="AM663" s="507"/>
      <c r="AN663" s="507"/>
      <c r="AO663" s="507"/>
      <c r="AP663" s="507"/>
      <c r="AQ663" s="563"/>
      <c r="AR663" s="563"/>
      <c r="AS663" s="507"/>
      <c r="AT663" s="507"/>
      <c r="AU663" s="507"/>
      <c r="AV663" s="507"/>
      <c r="AW663" s="507"/>
      <c r="AX663" s="507"/>
      <c r="AY663" s="507"/>
      <c r="AZ663" s="507"/>
      <c r="BA663" s="507"/>
      <c r="BB663" s="507"/>
      <c r="BC663" s="507"/>
      <c r="BD663" s="507"/>
      <c r="BE663" s="507"/>
      <c r="BF663" s="507"/>
      <c r="BG663" s="507"/>
      <c r="BH663" s="507"/>
      <c r="BI663" s="507"/>
      <c r="BJ663" s="507"/>
      <c r="BK663" s="507"/>
      <c r="BL663" s="507"/>
      <c r="BM663" s="507"/>
    </row>
    <row r="664" spans="1:65" ht="27" customHeight="1" x14ac:dyDescent="0.2">
      <c r="A664" s="564"/>
      <c r="B664" s="507"/>
      <c r="C664" s="507"/>
      <c r="D664" s="507"/>
      <c r="E664" s="507"/>
      <c r="F664" s="507"/>
      <c r="G664" s="507"/>
      <c r="H664" s="506"/>
      <c r="I664" s="506"/>
      <c r="J664" s="506"/>
      <c r="K664" s="506"/>
      <c r="L664" s="506"/>
      <c r="M664" s="506"/>
      <c r="N664" s="506"/>
      <c r="O664" s="506"/>
      <c r="P664" s="557"/>
      <c r="Q664" s="506"/>
      <c r="R664" s="741"/>
      <c r="S664" s="506"/>
      <c r="T664" s="742"/>
      <c r="U664" s="506"/>
      <c r="V664" s="743"/>
      <c r="W664" s="506"/>
      <c r="X664" s="742"/>
      <c r="Y664" s="557"/>
      <c r="Z664" s="556"/>
      <c r="AA664" s="507"/>
      <c r="AB664" s="507"/>
      <c r="AC664" s="507"/>
      <c r="AD664" s="507"/>
      <c r="AE664" s="507"/>
      <c r="AF664" s="507"/>
      <c r="AG664" s="507"/>
      <c r="AH664" s="507"/>
      <c r="AI664" s="507"/>
      <c r="AJ664" s="507"/>
      <c r="AK664" s="507"/>
      <c r="AL664" s="507"/>
      <c r="AM664" s="507"/>
      <c r="AN664" s="507"/>
      <c r="AO664" s="507"/>
      <c r="AP664" s="507"/>
      <c r="AQ664" s="563"/>
      <c r="AR664" s="563"/>
      <c r="AS664" s="507"/>
      <c r="AT664" s="507"/>
      <c r="AU664" s="507"/>
      <c r="AV664" s="507"/>
      <c r="AW664" s="507"/>
      <c r="AX664" s="507"/>
      <c r="AY664" s="507"/>
      <c r="AZ664" s="507"/>
      <c r="BA664" s="507"/>
      <c r="BB664" s="507"/>
      <c r="BC664" s="507"/>
      <c r="BD664" s="507"/>
      <c r="BE664" s="507"/>
      <c r="BF664" s="507"/>
      <c r="BG664" s="507"/>
      <c r="BH664" s="507"/>
      <c r="BI664" s="507"/>
      <c r="BJ664" s="507"/>
      <c r="BK664" s="507"/>
      <c r="BL664" s="507"/>
      <c r="BM664" s="507"/>
    </row>
    <row r="665" spans="1:65" ht="27" customHeight="1" x14ac:dyDescent="0.2">
      <c r="A665" s="564"/>
      <c r="B665" s="507"/>
      <c r="C665" s="507"/>
      <c r="D665" s="507"/>
      <c r="E665" s="507"/>
      <c r="F665" s="507"/>
      <c r="G665" s="507"/>
      <c r="H665" s="506"/>
      <c r="I665" s="506"/>
      <c r="J665" s="506"/>
      <c r="K665" s="506"/>
      <c r="L665" s="506"/>
      <c r="M665" s="506"/>
      <c r="N665" s="506"/>
      <c r="O665" s="506"/>
      <c r="P665" s="557"/>
      <c r="Q665" s="506"/>
      <c r="R665" s="741"/>
      <c r="S665" s="506"/>
      <c r="T665" s="742"/>
      <c r="U665" s="506"/>
      <c r="V665" s="743"/>
      <c r="W665" s="506"/>
      <c r="X665" s="742"/>
      <c r="Y665" s="557"/>
      <c r="Z665" s="556"/>
      <c r="AA665" s="507"/>
      <c r="AB665" s="507"/>
      <c r="AC665" s="507"/>
      <c r="AD665" s="507"/>
      <c r="AE665" s="507"/>
      <c r="AF665" s="507"/>
      <c r="AG665" s="507"/>
      <c r="AH665" s="507"/>
      <c r="AI665" s="507"/>
      <c r="AJ665" s="507"/>
      <c r="AK665" s="507"/>
      <c r="AL665" s="507"/>
      <c r="AM665" s="507"/>
      <c r="AN665" s="507"/>
      <c r="AO665" s="507"/>
      <c r="AP665" s="507"/>
      <c r="AQ665" s="563"/>
      <c r="AR665" s="563"/>
      <c r="AS665" s="507"/>
      <c r="AT665" s="507"/>
      <c r="AU665" s="507"/>
      <c r="AV665" s="507"/>
      <c r="AW665" s="507"/>
      <c r="AX665" s="507"/>
      <c r="AY665" s="507"/>
      <c r="AZ665" s="507"/>
      <c r="BA665" s="507"/>
      <c r="BB665" s="507"/>
      <c r="BC665" s="507"/>
      <c r="BD665" s="507"/>
      <c r="BE665" s="507"/>
      <c r="BF665" s="507"/>
      <c r="BG665" s="507"/>
      <c r="BH665" s="507"/>
      <c r="BI665" s="507"/>
      <c r="BJ665" s="507"/>
      <c r="BK665" s="507"/>
      <c r="BL665" s="507"/>
      <c r="BM665" s="507"/>
    </row>
    <row r="666" spans="1:65" ht="27" customHeight="1" x14ac:dyDescent="0.2">
      <c r="A666" s="564"/>
      <c r="B666" s="507"/>
      <c r="C666" s="507"/>
      <c r="D666" s="507"/>
      <c r="E666" s="507"/>
      <c r="F666" s="507"/>
      <c r="G666" s="507"/>
      <c r="H666" s="506"/>
      <c r="I666" s="506"/>
      <c r="J666" s="506"/>
      <c r="K666" s="506"/>
      <c r="L666" s="506"/>
      <c r="M666" s="506"/>
      <c r="N666" s="506"/>
      <c r="O666" s="506"/>
      <c r="P666" s="557"/>
      <c r="Q666" s="506"/>
      <c r="R666" s="741"/>
      <c r="S666" s="506"/>
      <c r="T666" s="742"/>
      <c r="U666" s="506"/>
      <c r="V666" s="743"/>
      <c r="W666" s="506"/>
      <c r="X666" s="742"/>
      <c r="Y666" s="557"/>
      <c r="Z666" s="556"/>
      <c r="AA666" s="507"/>
      <c r="AB666" s="507"/>
      <c r="AC666" s="507"/>
      <c r="AD666" s="507"/>
      <c r="AE666" s="507"/>
      <c r="AF666" s="507"/>
      <c r="AG666" s="507"/>
      <c r="AH666" s="507"/>
      <c r="AI666" s="507"/>
      <c r="AJ666" s="507"/>
      <c r="AK666" s="507"/>
      <c r="AL666" s="507"/>
      <c r="AM666" s="507"/>
      <c r="AN666" s="507"/>
      <c r="AO666" s="507"/>
      <c r="AP666" s="507"/>
      <c r="AQ666" s="563"/>
      <c r="AR666" s="563"/>
      <c r="AS666" s="507"/>
      <c r="AT666" s="507"/>
      <c r="AU666" s="507"/>
      <c r="AV666" s="507"/>
      <c r="AW666" s="507"/>
      <c r="AX666" s="507"/>
      <c r="AY666" s="507"/>
      <c r="AZ666" s="507"/>
      <c r="BA666" s="507"/>
      <c r="BB666" s="507"/>
      <c r="BC666" s="507"/>
      <c r="BD666" s="507"/>
      <c r="BE666" s="507"/>
      <c r="BF666" s="507"/>
      <c r="BG666" s="507"/>
      <c r="BH666" s="507"/>
      <c r="BI666" s="507"/>
      <c r="BJ666" s="507"/>
      <c r="BK666" s="507"/>
      <c r="BL666" s="507"/>
      <c r="BM666" s="507"/>
    </row>
    <row r="667" spans="1:65" ht="27" customHeight="1" x14ac:dyDescent="0.2">
      <c r="A667" s="564"/>
      <c r="B667" s="507"/>
      <c r="C667" s="507"/>
      <c r="D667" s="507"/>
      <c r="E667" s="507"/>
      <c r="F667" s="507"/>
      <c r="G667" s="507"/>
      <c r="H667" s="506"/>
      <c r="I667" s="506"/>
      <c r="J667" s="506"/>
      <c r="K667" s="506"/>
      <c r="L667" s="506"/>
      <c r="M667" s="506"/>
      <c r="N667" s="506"/>
      <c r="O667" s="506"/>
      <c r="P667" s="557"/>
      <c r="Q667" s="506"/>
      <c r="R667" s="741"/>
      <c r="S667" s="506"/>
      <c r="T667" s="742"/>
      <c r="U667" s="506"/>
      <c r="V667" s="743"/>
      <c r="W667" s="506"/>
      <c r="X667" s="742"/>
      <c r="Y667" s="557"/>
      <c r="Z667" s="556"/>
      <c r="AA667" s="507"/>
      <c r="AB667" s="507"/>
      <c r="AC667" s="507"/>
      <c r="AD667" s="507"/>
      <c r="AE667" s="507"/>
      <c r="AF667" s="507"/>
      <c r="AG667" s="507"/>
      <c r="AH667" s="507"/>
      <c r="AI667" s="507"/>
      <c r="AJ667" s="507"/>
      <c r="AK667" s="507"/>
      <c r="AL667" s="507"/>
      <c r="AM667" s="507"/>
      <c r="AN667" s="507"/>
      <c r="AO667" s="507"/>
      <c r="AP667" s="507"/>
      <c r="AQ667" s="563"/>
      <c r="AR667" s="563"/>
      <c r="AS667" s="507"/>
      <c r="AT667" s="507"/>
      <c r="AU667" s="507"/>
      <c r="AV667" s="507"/>
      <c r="AW667" s="507"/>
      <c r="AX667" s="507"/>
      <c r="AY667" s="507"/>
      <c r="AZ667" s="507"/>
      <c r="BA667" s="507"/>
      <c r="BB667" s="507"/>
      <c r="BC667" s="507"/>
      <c r="BD667" s="507"/>
      <c r="BE667" s="507"/>
      <c r="BF667" s="507"/>
      <c r="BG667" s="507"/>
      <c r="BH667" s="507"/>
      <c r="BI667" s="507"/>
      <c r="BJ667" s="507"/>
      <c r="BK667" s="507"/>
      <c r="BL667" s="507"/>
      <c r="BM667" s="507"/>
    </row>
    <row r="668" spans="1:65" ht="27" customHeight="1" x14ac:dyDescent="0.2">
      <c r="A668" s="564"/>
      <c r="B668" s="507"/>
      <c r="C668" s="507"/>
      <c r="D668" s="507"/>
      <c r="E668" s="507"/>
      <c r="F668" s="507"/>
      <c r="G668" s="507"/>
      <c r="H668" s="506"/>
      <c r="I668" s="506"/>
      <c r="J668" s="506"/>
      <c r="K668" s="506"/>
      <c r="L668" s="506"/>
      <c r="M668" s="506"/>
      <c r="N668" s="506"/>
      <c r="O668" s="506"/>
      <c r="P668" s="557"/>
      <c r="Q668" s="506"/>
      <c r="R668" s="741"/>
      <c r="S668" s="506"/>
      <c r="T668" s="742"/>
      <c r="U668" s="506"/>
      <c r="V668" s="743"/>
      <c r="W668" s="506"/>
      <c r="X668" s="742"/>
      <c r="Y668" s="557"/>
      <c r="Z668" s="556"/>
      <c r="AA668" s="507"/>
      <c r="AB668" s="507"/>
      <c r="AC668" s="507"/>
      <c r="AD668" s="507"/>
      <c r="AE668" s="507"/>
      <c r="AF668" s="507"/>
      <c r="AG668" s="507"/>
      <c r="AH668" s="507"/>
      <c r="AI668" s="507"/>
      <c r="AJ668" s="507"/>
      <c r="AK668" s="507"/>
      <c r="AL668" s="507"/>
      <c r="AM668" s="507"/>
      <c r="AN668" s="507"/>
      <c r="AO668" s="507"/>
      <c r="AP668" s="507"/>
      <c r="AQ668" s="563"/>
      <c r="AR668" s="563"/>
      <c r="AS668" s="507"/>
      <c r="AT668" s="507"/>
      <c r="AU668" s="507"/>
      <c r="AV668" s="507"/>
      <c r="AW668" s="507"/>
      <c r="AX668" s="507"/>
      <c r="AY668" s="507"/>
      <c r="AZ668" s="507"/>
      <c r="BA668" s="507"/>
      <c r="BB668" s="507"/>
      <c r="BC668" s="507"/>
      <c r="BD668" s="507"/>
      <c r="BE668" s="507"/>
      <c r="BF668" s="507"/>
      <c r="BG668" s="507"/>
      <c r="BH668" s="507"/>
      <c r="BI668" s="507"/>
      <c r="BJ668" s="507"/>
      <c r="BK668" s="507"/>
      <c r="BL668" s="507"/>
      <c r="BM668" s="507"/>
    </row>
    <row r="669" spans="1:65" ht="27" customHeight="1" x14ac:dyDescent="0.2">
      <c r="A669" s="564"/>
      <c r="B669" s="507"/>
      <c r="C669" s="507"/>
      <c r="D669" s="507"/>
      <c r="E669" s="507"/>
      <c r="F669" s="507"/>
      <c r="G669" s="507"/>
      <c r="H669" s="506"/>
      <c r="I669" s="506"/>
      <c r="J669" s="506"/>
      <c r="K669" s="506"/>
      <c r="L669" s="506"/>
      <c r="M669" s="506"/>
      <c r="N669" s="506"/>
      <c r="O669" s="506"/>
      <c r="P669" s="557"/>
      <c r="Q669" s="506"/>
      <c r="R669" s="741"/>
      <c r="S669" s="506"/>
      <c r="T669" s="742"/>
      <c r="U669" s="506"/>
      <c r="V669" s="743"/>
      <c r="W669" s="506"/>
      <c r="X669" s="742"/>
      <c r="Y669" s="557"/>
      <c r="Z669" s="556"/>
      <c r="AA669" s="507"/>
      <c r="AB669" s="507"/>
      <c r="AC669" s="507"/>
      <c r="AD669" s="507"/>
      <c r="AE669" s="507"/>
      <c r="AF669" s="507"/>
      <c r="AG669" s="507"/>
      <c r="AH669" s="507"/>
      <c r="AI669" s="507"/>
      <c r="AJ669" s="507"/>
      <c r="AK669" s="507"/>
      <c r="AL669" s="507"/>
      <c r="AM669" s="507"/>
      <c r="AN669" s="507"/>
      <c r="AO669" s="507"/>
      <c r="AP669" s="507"/>
      <c r="AQ669" s="563"/>
      <c r="AR669" s="563"/>
      <c r="AS669" s="507"/>
      <c r="AT669" s="507"/>
      <c r="AU669" s="507"/>
      <c r="AV669" s="507"/>
      <c r="AW669" s="507"/>
      <c r="AX669" s="507"/>
      <c r="AY669" s="507"/>
      <c r="AZ669" s="507"/>
      <c r="BA669" s="507"/>
      <c r="BB669" s="507"/>
      <c r="BC669" s="507"/>
      <c r="BD669" s="507"/>
      <c r="BE669" s="507"/>
      <c r="BF669" s="507"/>
      <c r="BG669" s="507"/>
      <c r="BH669" s="507"/>
      <c r="BI669" s="507"/>
      <c r="BJ669" s="507"/>
      <c r="BK669" s="507"/>
      <c r="BL669" s="507"/>
      <c r="BM669" s="507"/>
    </row>
    <row r="670" spans="1:65" ht="27" customHeight="1" x14ac:dyDescent="0.2">
      <c r="A670" s="564"/>
      <c r="B670" s="507"/>
      <c r="C670" s="507"/>
      <c r="D670" s="507"/>
      <c r="E670" s="507"/>
      <c r="F670" s="507"/>
      <c r="G670" s="507"/>
      <c r="H670" s="506"/>
      <c r="I670" s="506"/>
      <c r="J670" s="506"/>
      <c r="K670" s="506"/>
      <c r="L670" s="506"/>
      <c r="M670" s="506"/>
      <c r="N670" s="506"/>
      <c r="O670" s="506"/>
      <c r="P670" s="557"/>
      <c r="Q670" s="506"/>
      <c r="R670" s="741"/>
      <c r="S670" s="506"/>
      <c r="T670" s="742"/>
      <c r="U670" s="506"/>
      <c r="V670" s="743"/>
      <c r="W670" s="506"/>
      <c r="X670" s="742"/>
      <c r="Y670" s="557"/>
      <c r="Z670" s="556"/>
      <c r="AA670" s="507"/>
      <c r="AB670" s="507"/>
      <c r="AC670" s="507"/>
      <c r="AD670" s="507"/>
      <c r="AE670" s="507"/>
      <c r="AF670" s="507"/>
      <c r="AG670" s="507"/>
      <c r="AH670" s="507"/>
      <c r="AI670" s="507"/>
      <c r="AJ670" s="507"/>
      <c r="AK670" s="507"/>
      <c r="AL670" s="507"/>
      <c r="AM670" s="507"/>
      <c r="AN670" s="507"/>
      <c r="AO670" s="507"/>
      <c r="AP670" s="507"/>
      <c r="AQ670" s="563"/>
      <c r="AR670" s="563"/>
      <c r="AS670" s="507"/>
      <c r="AT670" s="507"/>
      <c r="AU670" s="507"/>
      <c r="AV670" s="507"/>
      <c r="AW670" s="507"/>
      <c r="AX670" s="507"/>
      <c r="AY670" s="507"/>
      <c r="AZ670" s="507"/>
      <c r="BA670" s="507"/>
      <c r="BB670" s="507"/>
      <c r="BC670" s="507"/>
      <c r="BD670" s="507"/>
      <c r="BE670" s="507"/>
      <c r="BF670" s="507"/>
      <c r="BG670" s="507"/>
      <c r="BH670" s="507"/>
      <c r="BI670" s="507"/>
      <c r="BJ670" s="507"/>
      <c r="BK670" s="507"/>
      <c r="BL670" s="507"/>
      <c r="BM670" s="507"/>
    </row>
    <row r="671" spans="1:65" ht="27" customHeight="1" x14ac:dyDescent="0.2">
      <c r="A671" s="564"/>
      <c r="B671" s="507"/>
      <c r="C671" s="507"/>
      <c r="D671" s="507"/>
      <c r="E671" s="507"/>
      <c r="F671" s="507"/>
      <c r="G671" s="507"/>
      <c r="H671" s="506"/>
      <c r="I671" s="506"/>
      <c r="J671" s="506"/>
      <c r="K671" s="506"/>
      <c r="L671" s="506"/>
      <c r="M671" s="506"/>
      <c r="N671" s="506"/>
      <c r="O671" s="506"/>
      <c r="P671" s="557"/>
      <c r="Q671" s="506"/>
      <c r="R671" s="741"/>
      <c r="S671" s="506"/>
      <c r="T671" s="742"/>
      <c r="U671" s="506"/>
      <c r="V671" s="743"/>
      <c r="W671" s="506"/>
      <c r="X671" s="742"/>
      <c r="Y671" s="557"/>
      <c r="Z671" s="556"/>
      <c r="AA671" s="507"/>
      <c r="AB671" s="507"/>
      <c r="AC671" s="507"/>
      <c r="AD671" s="507"/>
      <c r="AE671" s="507"/>
      <c r="AF671" s="507"/>
      <c r="AG671" s="507"/>
      <c r="AH671" s="507"/>
      <c r="AI671" s="507"/>
      <c r="AJ671" s="507"/>
      <c r="AK671" s="507"/>
      <c r="AL671" s="507"/>
      <c r="AM671" s="507"/>
      <c r="AN671" s="507"/>
      <c r="AO671" s="507"/>
      <c r="AP671" s="507"/>
      <c r="AQ671" s="563"/>
      <c r="AR671" s="563"/>
      <c r="AS671" s="507"/>
      <c r="AT671" s="507"/>
      <c r="AU671" s="507"/>
      <c r="AV671" s="507"/>
      <c r="AW671" s="507"/>
      <c r="AX671" s="507"/>
      <c r="AY671" s="507"/>
      <c r="AZ671" s="507"/>
      <c r="BA671" s="507"/>
      <c r="BB671" s="507"/>
      <c r="BC671" s="507"/>
      <c r="BD671" s="507"/>
      <c r="BE671" s="507"/>
      <c r="BF671" s="507"/>
      <c r="BG671" s="507"/>
      <c r="BH671" s="507"/>
      <c r="BI671" s="507"/>
      <c r="BJ671" s="507"/>
      <c r="BK671" s="507"/>
      <c r="BL671" s="507"/>
      <c r="BM671" s="507"/>
    </row>
    <row r="672" spans="1:65" ht="27" customHeight="1" x14ac:dyDescent="0.2">
      <c r="A672" s="564"/>
      <c r="B672" s="507"/>
      <c r="C672" s="507"/>
      <c r="D672" s="507"/>
      <c r="E672" s="507"/>
      <c r="F672" s="507"/>
      <c r="G672" s="507"/>
      <c r="H672" s="506"/>
      <c r="I672" s="506"/>
      <c r="J672" s="506"/>
      <c r="K672" s="506"/>
      <c r="L672" s="506"/>
      <c r="M672" s="506"/>
      <c r="N672" s="506"/>
      <c r="O672" s="506"/>
      <c r="P672" s="557"/>
      <c r="Q672" s="506"/>
      <c r="R672" s="741"/>
      <c r="S672" s="506"/>
      <c r="T672" s="742"/>
      <c r="U672" s="506"/>
      <c r="V672" s="743"/>
      <c r="W672" s="506"/>
      <c r="X672" s="742"/>
      <c r="Y672" s="557"/>
      <c r="Z672" s="556"/>
      <c r="AA672" s="507"/>
      <c r="AB672" s="507"/>
      <c r="AC672" s="507"/>
      <c r="AD672" s="507"/>
      <c r="AE672" s="507"/>
      <c r="AF672" s="507"/>
      <c r="AG672" s="507"/>
      <c r="AH672" s="507"/>
      <c r="AI672" s="507"/>
      <c r="AJ672" s="507"/>
      <c r="AK672" s="507"/>
      <c r="AL672" s="507"/>
      <c r="AM672" s="507"/>
      <c r="AN672" s="507"/>
      <c r="AO672" s="507"/>
      <c r="AP672" s="507"/>
      <c r="AQ672" s="563"/>
      <c r="AR672" s="563"/>
      <c r="AS672" s="507"/>
      <c r="AT672" s="507"/>
      <c r="AU672" s="507"/>
      <c r="AV672" s="507"/>
      <c r="AW672" s="507"/>
      <c r="AX672" s="507"/>
      <c r="AY672" s="507"/>
      <c r="AZ672" s="507"/>
      <c r="BA672" s="507"/>
      <c r="BB672" s="507"/>
      <c r="BC672" s="507"/>
      <c r="BD672" s="507"/>
      <c r="BE672" s="507"/>
      <c r="BF672" s="507"/>
      <c r="BG672" s="507"/>
      <c r="BH672" s="507"/>
      <c r="BI672" s="507"/>
      <c r="BJ672" s="507"/>
      <c r="BK672" s="507"/>
      <c r="BL672" s="507"/>
      <c r="BM672" s="507"/>
    </row>
    <row r="673" spans="1:65" ht="27" customHeight="1" x14ac:dyDescent="0.2">
      <c r="A673" s="564"/>
      <c r="B673" s="507"/>
      <c r="C673" s="507"/>
      <c r="D673" s="507"/>
      <c r="E673" s="507"/>
      <c r="F673" s="507"/>
      <c r="G673" s="507"/>
      <c r="H673" s="506"/>
      <c r="I673" s="506"/>
      <c r="J673" s="506"/>
      <c r="K673" s="506"/>
      <c r="L673" s="506"/>
      <c r="M673" s="506"/>
      <c r="N673" s="506"/>
      <c r="O673" s="506"/>
      <c r="P673" s="557"/>
      <c r="Q673" s="506"/>
      <c r="R673" s="741"/>
      <c r="S673" s="506"/>
      <c r="T673" s="742"/>
      <c r="U673" s="506"/>
      <c r="V673" s="743"/>
      <c r="W673" s="506"/>
      <c r="X673" s="742"/>
      <c r="Y673" s="557"/>
      <c r="Z673" s="556"/>
      <c r="AA673" s="507"/>
      <c r="AB673" s="507"/>
      <c r="AC673" s="507"/>
      <c r="AD673" s="507"/>
      <c r="AE673" s="507"/>
      <c r="AF673" s="507"/>
      <c r="AG673" s="507"/>
      <c r="AH673" s="507"/>
      <c r="AI673" s="507"/>
      <c r="AJ673" s="507"/>
      <c r="AK673" s="507"/>
      <c r="AL673" s="507"/>
      <c r="AM673" s="507"/>
      <c r="AN673" s="507"/>
      <c r="AO673" s="507"/>
      <c r="AP673" s="507"/>
      <c r="AQ673" s="563"/>
      <c r="AR673" s="563"/>
      <c r="AS673" s="507"/>
      <c r="AT673" s="507"/>
      <c r="AU673" s="507"/>
      <c r="AV673" s="507"/>
      <c r="AW673" s="507"/>
      <c r="AX673" s="507"/>
      <c r="AY673" s="507"/>
      <c r="AZ673" s="507"/>
      <c r="BA673" s="507"/>
      <c r="BB673" s="507"/>
      <c r="BC673" s="507"/>
      <c r="BD673" s="507"/>
      <c r="BE673" s="507"/>
      <c r="BF673" s="507"/>
      <c r="BG673" s="507"/>
      <c r="BH673" s="507"/>
      <c r="BI673" s="507"/>
      <c r="BJ673" s="507"/>
      <c r="BK673" s="507"/>
      <c r="BL673" s="507"/>
      <c r="BM673" s="507"/>
    </row>
    <row r="674" spans="1:65" ht="27" customHeight="1" x14ac:dyDescent="0.2">
      <c r="A674" s="564"/>
      <c r="B674" s="507"/>
      <c r="C674" s="507"/>
      <c r="D674" s="507"/>
      <c r="E674" s="507"/>
      <c r="F674" s="507"/>
      <c r="G674" s="507"/>
      <c r="H674" s="506"/>
      <c r="I674" s="506"/>
      <c r="J674" s="506"/>
      <c r="K674" s="506"/>
      <c r="L674" s="506"/>
      <c r="M674" s="506"/>
      <c r="N674" s="506"/>
      <c r="O674" s="506"/>
      <c r="P674" s="557"/>
      <c r="Q674" s="506"/>
      <c r="R674" s="741"/>
      <c r="S674" s="506"/>
      <c r="T674" s="742"/>
      <c r="U674" s="506"/>
      <c r="V674" s="743"/>
      <c r="W674" s="506"/>
      <c r="X674" s="742"/>
      <c r="Y674" s="557"/>
      <c r="Z674" s="556"/>
      <c r="AA674" s="507"/>
      <c r="AB674" s="507"/>
      <c r="AC674" s="507"/>
      <c r="AD674" s="507"/>
      <c r="AE674" s="507"/>
      <c r="AF674" s="507"/>
      <c r="AG674" s="507"/>
      <c r="AH674" s="507"/>
      <c r="AI674" s="507"/>
      <c r="AJ674" s="507"/>
      <c r="AK674" s="507"/>
      <c r="AL674" s="507"/>
      <c r="AM674" s="507"/>
      <c r="AN674" s="507"/>
      <c r="AO674" s="507"/>
      <c r="AP674" s="507"/>
      <c r="AQ674" s="563"/>
      <c r="AR674" s="563"/>
      <c r="AS674" s="507"/>
      <c r="AT674" s="507"/>
      <c r="AU674" s="507"/>
      <c r="AV674" s="507"/>
      <c r="AW674" s="507"/>
      <c r="AX674" s="507"/>
      <c r="AY674" s="507"/>
      <c r="AZ674" s="507"/>
      <c r="BA674" s="507"/>
      <c r="BB674" s="507"/>
      <c r="BC674" s="507"/>
      <c r="BD674" s="507"/>
      <c r="BE674" s="507"/>
      <c r="BF674" s="507"/>
      <c r="BG674" s="507"/>
      <c r="BH674" s="507"/>
      <c r="BI674" s="507"/>
      <c r="BJ674" s="507"/>
      <c r="BK674" s="507"/>
      <c r="BL674" s="507"/>
      <c r="BM674" s="507"/>
    </row>
    <row r="675" spans="1:65" ht="27" customHeight="1" x14ac:dyDescent="0.2">
      <c r="A675" s="564"/>
      <c r="B675" s="507"/>
      <c r="C675" s="507"/>
      <c r="D675" s="507"/>
      <c r="E675" s="507"/>
      <c r="F675" s="507"/>
      <c r="G675" s="507"/>
      <c r="H675" s="506"/>
      <c r="I675" s="506"/>
      <c r="J675" s="506"/>
      <c r="K675" s="506"/>
      <c r="L675" s="506"/>
      <c r="M675" s="506"/>
      <c r="N675" s="506"/>
      <c r="O675" s="506"/>
      <c r="P675" s="557"/>
      <c r="Q675" s="506"/>
      <c r="R675" s="741"/>
      <c r="S675" s="506"/>
      <c r="T675" s="742"/>
      <c r="U675" s="506"/>
      <c r="V675" s="743"/>
      <c r="W675" s="506"/>
      <c r="X675" s="742"/>
      <c r="Y675" s="557"/>
      <c r="Z675" s="556"/>
      <c r="AA675" s="507"/>
      <c r="AB675" s="507"/>
      <c r="AC675" s="507"/>
      <c r="AD675" s="507"/>
      <c r="AE675" s="507"/>
      <c r="AF675" s="507"/>
      <c r="AG675" s="507"/>
      <c r="AH675" s="507"/>
      <c r="AI675" s="507"/>
      <c r="AJ675" s="507"/>
      <c r="AK675" s="507"/>
      <c r="AL675" s="507"/>
      <c r="AM675" s="507"/>
      <c r="AN675" s="507"/>
      <c r="AO675" s="507"/>
      <c r="AP675" s="507"/>
      <c r="AQ675" s="563"/>
      <c r="AR675" s="563"/>
      <c r="AS675" s="507"/>
      <c r="AT675" s="507"/>
      <c r="AU675" s="507"/>
      <c r="AV675" s="507"/>
      <c r="AW675" s="507"/>
      <c r="AX675" s="507"/>
      <c r="AY675" s="507"/>
      <c r="AZ675" s="507"/>
      <c r="BA675" s="507"/>
      <c r="BB675" s="507"/>
      <c r="BC675" s="507"/>
      <c r="BD675" s="507"/>
      <c r="BE675" s="507"/>
      <c r="BF675" s="507"/>
      <c r="BG675" s="507"/>
      <c r="BH675" s="507"/>
      <c r="BI675" s="507"/>
      <c r="BJ675" s="507"/>
      <c r="BK675" s="507"/>
      <c r="BL675" s="507"/>
      <c r="BM675" s="507"/>
    </row>
    <row r="676" spans="1:65" ht="27" customHeight="1" x14ac:dyDescent="0.2">
      <c r="A676" s="564"/>
      <c r="B676" s="507"/>
      <c r="C676" s="507"/>
      <c r="D676" s="507"/>
      <c r="E676" s="507"/>
      <c r="F676" s="507"/>
      <c r="G676" s="507"/>
      <c r="H676" s="506"/>
      <c r="I676" s="506"/>
      <c r="J676" s="506"/>
      <c r="K676" s="506"/>
      <c r="L676" s="506"/>
      <c r="M676" s="506"/>
      <c r="N676" s="506"/>
      <c r="O676" s="506"/>
      <c r="P676" s="557"/>
      <c r="Q676" s="506"/>
      <c r="R676" s="741"/>
      <c r="S676" s="506"/>
      <c r="T676" s="742"/>
      <c r="U676" s="506"/>
      <c r="V676" s="743"/>
      <c r="W676" s="506"/>
      <c r="X676" s="742"/>
      <c r="Y676" s="557"/>
      <c r="Z676" s="556"/>
      <c r="AA676" s="507"/>
      <c r="AB676" s="507"/>
      <c r="AC676" s="507"/>
      <c r="AD676" s="507"/>
      <c r="AE676" s="507"/>
      <c r="AF676" s="507"/>
      <c r="AG676" s="507"/>
      <c r="AH676" s="507"/>
      <c r="AI676" s="507"/>
      <c r="AJ676" s="507"/>
      <c r="AK676" s="507"/>
      <c r="AL676" s="507"/>
      <c r="AM676" s="507"/>
      <c r="AN676" s="507"/>
      <c r="AO676" s="507"/>
      <c r="AP676" s="507"/>
      <c r="AQ676" s="563"/>
      <c r="AR676" s="563"/>
      <c r="AS676" s="507"/>
      <c r="AT676" s="507"/>
      <c r="AU676" s="507"/>
      <c r="AV676" s="507"/>
      <c r="AW676" s="507"/>
      <c r="AX676" s="507"/>
      <c r="AY676" s="507"/>
      <c r="AZ676" s="507"/>
      <c r="BA676" s="507"/>
      <c r="BB676" s="507"/>
      <c r="BC676" s="507"/>
      <c r="BD676" s="507"/>
      <c r="BE676" s="507"/>
      <c r="BF676" s="507"/>
      <c r="BG676" s="507"/>
      <c r="BH676" s="507"/>
      <c r="BI676" s="507"/>
      <c r="BJ676" s="507"/>
      <c r="BK676" s="507"/>
      <c r="BL676" s="507"/>
      <c r="BM676" s="507"/>
    </row>
    <row r="677" spans="1:65" ht="27" customHeight="1" x14ac:dyDescent="0.2">
      <c r="A677" s="564"/>
      <c r="B677" s="507"/>
      <c r="C677" s="507"/>
      <c r="D677" s="507"/>
      <c r="E677" s="507"/>
      <c r="F677" s="507"/>
      <c r="G677" s="507"/>
      <c r="H677" s="506"/>
      <c r="I677" s="506"/>
      <c r="J677" s="506"/>
      <c r="K677" s="506"/>
      <c r="L677" s="506"/>
      <c r="M677" s="506"/>
      <c r="N677" s="506"/>
      <c r="O677" s="506"/>
      <c r="P677" s="557"/>
      <c r="Q677" s="506"/>
      <c r="R677" s="741"/>
      <c r="S677" s="506"/>
      <c r="T677" s="742"/>
      <c r="U677" s="506"/>
      <c r="V677" s="743"/>
      <c r="W677" s="506"/>
      <c r="X677" s="742"/>
      <c r="Y677" s="557"/>
      <c r="Z677" s="556"/>
      <c r="AA677" s="507"/>
      <c r="AB677" s="507"/>
      <c r="AC677" s="507"/>
      <c r="AD677" s="507"/>
      <c r="AE677" s="507"/>
      <c r="AF677" s="507"/>
      <c r="AG677" s="507"/>
      <c r="AH677" s="507"/>
      <c r="AI677" s="507"/>
      <c r="AJ677" s="507"/>
      <c r="AK677" s="507"/>
      <c r="AL677" s="507"/>
      <c r="AM677" s="507"/>
      <c r="AN677" s="507"/>
      <c r="AO677" s="507"/>
      <c r="AP677" s="507"/>
      <c r="AQ677" s="563"/>
      <c r="AR677" s="563"/>
      <c r="AS677" s="507"/>
      <c r="AT677" s="507"/>
      <c r="AU677" s="507"/>
      <c r="AV677" s="507"/>
      <c r="AW677" s="507"/>
      <c r="AX677" s="507"/>
      <c r="AY677" s="507"/>
      <c r="AZ677" s="507"/>
      <c r="BA677" s="507"/>
      <c r="BB677" s="507"/>
      <c r="BC677" s="507"/>
      <c r="BD677" s="507"/>
      <c r="BE677" s="507"/>
      <c r="BF677" s="507"/>
      <c r="BG677" s="507"/>
      <c r="BH677" s="507"/>
      <c r="BI677" s="507"/>
      <c r="BJ677" s="507"/>
      <c r="BK677" s="507"/>
      <c r="BL677" s="507"/>
      <c r="BM677" s="507"/>
    </row>
    <row r="678" spans="1:65" ht="27" customHeight="1" x14ac:dyDescent="0.2">
      <c r="A678" s="564"/>
      <c r="B678" s="507"/>
      <c r="C678" s="507"/>
      <c r="D678" s="507"/>
      <c r="E678" s="507"/>
      <c r="F678" s="507"/>
      <c r="G678" s="507"/>
      <c r="H678" s="506"/>
      <c r="I678" s="506"/>
      <c r="J678" s="506"/>
      <c r="K678" s="506"/>
      <c r="L678" s="506"/>
      <c r="M678" s="506"/>
      <c r="N678" s="506"/>
      <c r="O678" s="506"/>
      <c r="P678" s="557"/>
      <c r="Q678" s="506"/>
      <c r="R678" s="741"/>
      <c r="S678" s="506"/>
      <c r="T678" s="742"/>
      <c r="U678" s="506"/>
      <c r="V678" s="743"/>
      <c r="W678" s="506"/>
      <c r="X678" s="742"/>
      <c r="Y678" s="557"/>
      <c r="Z678" s="556"/>
      <c r="AA678" s="507"/>
      <c r="AB678" s="507"/>
      <c r="AC678" s="507"/>
      <c r="AD678" s="507"/>
      <c r="AE678" s="507"/>
      <c r="AF678" s="507"/>
      <c r="AG678" s="507"/>
      <c r="AH678" s="507"/>
      <c r="AI678" s="507"/>
      <c r="AJ678" s="507"/>
      <c r="AK678" s="507"/>
      <c r="AL678" s="507"/>
      <c r="AM678" s="507"/>
      <c r="AN678" s="507"/>
      <c r="AO678" s="507"/>
      <c r="AP678" s="507"/>
      <c r="AQ678" s="563"/>
      <c r="AR678" s="563"/>
      <c r="AS678" s="507"/>
      <c r="AT678" s="507"/>
      <c r="AU678" s="507"/>
      <c r="AV678" s="507"/>
      <c r="AW678" s="507"/>
      <c r="AX678" s="507"/>
      <c r="AY678" s="507"/>
      <c r="AZ678" s="507"/>
      <c r="BA678" s="507"/>
      <c r="BB678" s="507"/>
      <c r="BC678" s="507"/>
      <c r="BD678" s="507"/>
      <c r="BE678" s="507"/>
      <c r="BF678" s="507"/>
      <c r="BG678" s="507"/>
      <c r="BH678" s="507"/>
      <c r="BI678" s="507"/>
      <c r="BJ678" s="507"/>
      <c r="BK678" s="507"/>
      <c r="BL678" s="507"/>
      <c r="BM678" s="507"/>
    </row>
    <row r="679" spans="1:65" ht="27" customHeight="1" x14ac:dyDescent="0.2">
      <c r="A679" s="564"/>
      <c r="B679" s="507"/>
      <c r="C679" s="507"/>
      <c r="D679" s="507"/>
      <c r="E679" s="507"/>
      <c r="F679" s="507"/>
      <c r="G679" s="507"/>
      <c r="H679" s="506"/>
      <c r="I679" s="506"/>
      <c r="J679" s="506"/>
      <c r="K679" s="506"/>
      <c r="L679" s="506"/>
      <c r="M679" s="506"/>
      <c r="N679" s="506"/>
      <c r="O679" s="506"/>
      <c r="P679" s="557"/>
      <c r="Q679" s="506"/>
      <c r="R679" s="741"/>
      <c r="S679" s="506"/>
      <c r="T679" s="742"/>
      <c r="U679" s="506"/>
      <c r="V679" s="743"/>
      <c r="W679" s="506"/>
      <c r="X679" s="742"/>
      <c r="Y679" s="557"/>
      <c r="Z679" s="556"/>
      <c r="AA679" s="507"/>
      <c r="AB679" s="507"/>
      <c r="AC679" s="507"/>
      <c r="AD679" s="507"/>
      <c r="AE679" s="507"/>
      <c r="AF679" s="507"/>
      <c r="AG679" s="507"/>
      <c r="AH679" s="507"/>
      <c r="AI679" s="507"/>
      <c r="AJ679" s="507"/>
      <c r="AK679" s="507"/>
      <c r="AL679" s="507"/>
      <c r="AM679" s="507"/>
      <c r="AN679" s="507"/>
      <c r="AO679" s="507"/>
      <c r="AP679" s="507"/>
      <c r="AQ679" s="563"/>
      <c r="AR679" s="563"/>
      <c r="AS679" s="507"/>
      <c r="AT679" s="507"/>
      <c r="AU679" s="507"/>
      <c r="AV679" s="507"/>
      <c r="AW679" s="507"/>
      <c r="AX679" s="507"/>
      <c r="AY679" s="507"/>
      <c r="AZ679" s="507"/>
      <c r="BA679" s="507"/>
      <c r="BB679" s="507"/>
      <c r="BC679" s="507"/>
      <c r="BD679" s="507"/>
      <c r="BE679" s="507"/>
      <c r="BF679" s="507"/>
      <c r="BG679" s="507"/>
      <c r="BH679" s="507"/>
      <c r="BI679" s="507"/>
      <c r="BJ679" s="507"/>
      <c r="BK679" s="507"/>
      <c r="BL679" s="507"/>
      <c r="BM679" s="507"/>
    </row>
    <row r="680" spans="1:65" ht="27" customHeight="1" x14ac:dyDescent="0.2">
      <c r="A680" s="564"/>
      <c r="B680" s="507"/>
      <c r="C680" s="507"/>
      <c r="D680" s="507"/>
      <c r="E680" s="507"/>
      <c r="F680" s="507"/>
      <c r="G680" s="507"/>
      <c r="H680" s="506"/>
      <c r="I680" s="506"/>
      <c r="J680" s="506"/>
      <c r="K680" s="506"/>
      <c r="L680" s="506"/>
      <c r="M680" s="506"/>
      <c r="N680" s="506"/>
      <c r="O680" s="506"/>
      <c r="P680" s="557"/>
      <c r="Q680" s="506"/>
      <c r="R680" s="741"/>
      <c r="S680" s="506"/>
      <c r="T680" s="742"/>
      <c r="U680" s="506"/>
      <c r="V680" s="743"/>
      <c r="W680" s="506"/>
      <c r="X680" s="742"/>
      <c r="Y680" s="557"/>
      <c r="Z680" s="556"/>
      <c r="AA680" s="507"/>
      <c r="AB680" s="507"/>
      <c r="AC680" s="507"/>
      <c r="AD680" s="507"/>
      <c r="AE680" s="507"/>
      <c r="AF680" s="507"/>
      <c r="AG680" s="507"/>
      <c r="AH680" s="507"/>
      <c r="AI680" s="507"/>
      <c r="AJ680" s="507"/>
      <c r="AK680" s="507"/>
      <c r="AL680" s="507"/>
      <c r="AM680" s="507"/>
      <c r="AN680" s="507"/>
      <c r="AO680" s="507"/>
      <c r="AP680" s="507"/>
      <c r="AQ680" s="563"/>
      <c r="AR680" s="563"/>
      <c r="AS680" s="507"/>
      <c r="AT680" s="507"/>
      <c r="AU680" s="507"/>
      <c r="AV680" s="507"/>
      <c r="AW680" s="507"/>
      <c r="AX680" s="507"/>
      <c r="AY680" s="507"/>
      <c r="AZ680" s="507"/>
      <c r="BA680" s="507"/>
      <c r="BB680" s="507"/>
      <c r="BC680" s="507"/>
      <c r="BD680" s="507"/>
      <c r="BE680" s="507"/>
      <c r="BF680" s="507"/>
      <c r="BG680" s="507"/>
      <c r="BH680" s="507"/>
      <c r="BI680" s="507"/>
      <c r="BJ680" s="507"/>
      <c r="BK680" s="507"/>
      <c r="BL680" s="507"/>
      <c r="BM680" s="507"/>
    </row>
    <row r="681" spans="1:65" ht="27" customHeight="1" x14ac:dyDescent="0.2">
      <c r="A681" s="564"/>
      <c r="B681" s="507"/>
      <c r="C681" s="507"/>
      <c r="D681" s="507"/>
      <c r="E681" s="507"/>
      <c r="F681" s="507"/>
      <c r="G681" s="507"/>
      <c r="H681" s="506"/>
      <c r="I681" s="506"/>
      <c r="J681" s="506"/>
      <c r="K681" s="506"/>
      <c r="L681" s="506"/>
      <c r="M681" s="506"/>
      <c r="N681" s="506"/>
      <c r="O681" s="506"/>
      <c r="P681" s="557"/>
      <c r="Q681" s="506"/>
      <c r="R681" s="741"/>
      <c r="S681" s="506"/>
      <c r="T681" s="742"/>
      <c r="U681" s="506"/>
      <c r="V681" s="743"/>
      <c r="W681" s="506"/>
      <c r="X681" s="742"/>
      <c r="Y681" s="557"/>
      <c r="Z681" s="556"/>
      <c r="AA681" s="507"/>
      <c r="AB681" s="507"/>
      <c r="AC681" s="507"/>
      <c r="AD681" s="507"/>
      <c r="AE681" s="507"/>
      <c r="AF681" s="507"/>
      <c r="AG681" s="507"/>
      <c r="AH681" s="507"/>
      <c r="AI681" s="507"/>
      <c r="AJ681" s="507"/>
      <c r="AK681" s="507"/>
      <c r="AL681" s="507"/>
      <c r="AM681" s="507"/>
      <c r="AN681" s="507"/>
      <c r="AO681" s="507"/>
      <c r="AP681" s="507"/>
      <c r="AQ681" s="563"/>
      <c r="AR681" s="563"/>
      <c r="AS681" s="507"/>
      <c r="AT681" s="507"/>
      <c r="AU681" s="507"/>
      <c r="AV681" s="507"/>
      <c r="AW681" s="507"/>
      <c r="AX681" s="507"/>
      <c r="AY681" s="507"/>
      <c r="AZ681" s="507"/>
      <c r="BA681" s="507"/>
      <c r="BB681" s="507"/>
      <c r="BC681" s="507"/>
      <c r="BD681" s="507"/>
      <c r="BE681" s="507"/>
      <c r="BF681" s="507"/>
      <c r="BG681" s="507"/>
      <c r="BH681" s="507"/>
      <c r="BI681" s="507"/>
      <c r="BJ681" s="507"/>
      <c r="BK681" s="507"/>
      <c r="BL681" s="507"/>
      <c r="BM681" s="507"/>
    </row>
    <row r="682" spans="1:65" ht="27" customHeight="1" x14ac:dyDescent="0.2">
      <c r="A682" s="564"/>
      <c r="B682" s="507"/>
      <c r="C682" s="507"/>
      <c r="D682" s="507"/>
      <c r="E682" s="507"/>
      <c r="F682" s="507"/>
      <c r="G682" s="507"/>
      <c r="H682" s="506"/>
      <c r="I682" s="506"/>
      <c r="J682" s="506"/>
      <c r="K682" s="506"/>
      <c r="L682" s="506"/>
      <c r="M682" s="506"/>
      <c r="N682" s="506"/>
      <c r="O682" s="506"/>
      <c r="P682" s="557"/>
      <c r="Q682" s="506"/>
      <c r="R682" s="741"/>
      <c r="S682" s="506"/>
      <c r="T682" s="742"/>
      <c r="U682" s="506"/>
      <c r="V682" s="743"/>
      <c r="W682" s="506"/>
      <c r="X682" s="742"/>
      <c r="Y682" s="557"/>
      <c r="Z682" s="556"/>
      <c r="AA682" s="507"/>
      <c r="AB682" s="507"/>
      <c r="AC682" s="507"/>
      <c r="AD682" s="507"/>
      <c r="AE682" s="507"/>
      <c r="AF682" s="507"/>
      <c r="AG682" s="507"/>
      <c r="AH682" s="507"/>
      <c r="AI682" s="507"/>
      <c r="AJ682" s="507"/>
      <c r="AK682" s="507"/>
      <c r="AL682" s="507"/>
      <c r="AM682" s="507"/>
      <c r="AN682" s="507"/>
      <c r="AO682" s="507"/>
      <c r="AP682" s="507"/>
      <c r="AQ682" s="563"/>
      <c r="AR682" s="563"/>
      <c r="AS682" s="507"/>
      <c r="AT682" s="507"/>
      <c r="AU682" s="507"/>
      <c r="AV682" s="507"/>
      <c r="AW682" s="507"/>
      <c r="AX682" s="507"/>
      <c r="AY682" s="507"/>
      <c r="AZ682" s="507"/>
      <c r="BA682" s="507"/>
      <c r="BB682" s="507"/>
      <c r="BC682" s="507"/>
      <c r="BD682" s="507"/>
      <c r="BE682" s="507"/>
      <c r="BF682" s="507"/>
      <c r="BG682" s="507"/>
      <c r="BH682" s="507"/>
      <c r="BI682" s="507"/>
      <c r="BJ682" s="507"/>
      <c r="BK682" s="507"/>
      <c r="BL682" s="507"/>
      <c r="BM682" s="507"/>
    </row>
    <row r="683" spans="1:65" ht="27" customHeight="1" x14ac:dyDescent="0.2">
      <c r="A683" s="564"/>
      <c r="B683" s="507"/>
      <c r="C683" s="507"/>
      <c r="D683" s="507"/>
      <c r="E683" s="507"/>
      <c r="F683" s="507"/>
      <c r="G683" s="507"/>
      <c r="H683" s="506"/>
      <c r="I683" s="506"/>
      <c r="J683" s="506"/>
      <c r="K683" s="506"/>
      <c r="L683" s="506"/>
      <c r="M683" s="506"/>
      <c r="N683" s="506"/>
      <c r="O683" s="506"/>
      <c r="P683" s="557"/>
      <c r="Q683" s="506"/>
      <c r="R683" s="741"/>
      <c r="S683" s="506"/>
      <c r="T683" s="742"/>
      <c r="U683" s="506"/>
      <c r="V683" s="743"/>
      <c r="W683" s="506"/>
      <c r="X683" s="742"/>
      <c r="Y683" s="557"/>
      <c r="Z683" s="556"/>
      <c r="AA683" s="507"/>
      <c r="AB683" s="507"/>
      <c r="AC683" s="507"/>
      <c r="AD683" s="507"/>
      <c r="AE683" s="507"/>
      <c r="AF683" s="507"/>
      <c r="AG683" s="507"/>
      <c r="AH683" s="507"/>
      <c r="AI683" s="507"/>
      <c r="AJ683" s="507"/>
      <c r="AK683" s="507"/>
      <c r="AL683" s="507"/>
      <c r="AM683" s="507"/>
      <c r="AN683" s="507"/>
      <c r="AO683" s="507"/>
      <c r="AP683" s="507"/>
      <c r="AQ683" s="563"/>
      <c r="AR683" s="563"/>
      <c r="AS683" s="507"/>
      <c r="AT683" s="507"/>
      <c r="AU683" s="507"/>
      <c r="AV683" s="507"/>
      <c r="AW683" s="507"/>
      <c r="AX683" s="507"/>
      <c r="AY683" s="507"/>
      <c r="AZ683" s="507"/>
      <c r="BA683" s="507"/>
      <c r="BB683" s="507"/>
      <c r="BC683" s="507"/>
      <c r="BD683" s="507"/>
      <c r="BE683" s="507"/>
      <c r="BF683" s="507"/>
      <c r="BG683" s="507"/>
      <c r="BH683" s="507"/>
      <c r="BI683" s="507"/>
      <c r="BJ683" s="507"/>
      <c r="BK683" s="507"/>
      <c r="BL683" s="507"/>
      <c r="BM683" s="507"/>
    </row>
    <row r="684" spans="1:65" ht="27" customHeight="1" x14ac:dyDescent="0.2">
      <c r="A684" s="564"/>
      <c r="B684" s="507"/>
      <c r="C684" s="507"/>
      <c r="D684" s="507"/>
      <c r="E684" s="507"/>
      <c r="F684" s="507"/>
      <c r="G684" s="507"/>
      <c r="H684" s="506"/>
      <c r="I684" s="506"/>
      <c r="J684" s="506"/>
      <c r="K684" s="506"/>
      <c r="L684" s="506"/>
      <c r="M684" s="506"/>
      <c r="N684" s="506"/>
      <c r="O684" s="506"/>
      <c r="P684" s="557"/>
      <c r="Q684" s="506"/>
      <c r="R684" s="741"/>
      <c r="S684" s="506"/>
      <c r="T684" s="742"/>
      <c r="U684" s="506"/>
      <c r="V684" s="743"/>
      <c r="W684" s="506"/>
      <c r="X684" s="742"/>
      <c r="Y684" s="557"/>
      <c r="Z684" s="556"/>
      <c r="AA684" s="507"/>
      <c r="AB684" s="507"/>
      <c r="AC684" s="507"/>
      <c r="AD684" s="507"/>
      <c r="AE684" s="507"/>
      <c r="AF684" s="507"/>
      <c r="AG684" s="507"/>
      <c r="AH684" s="507"/>
      <c r="AI684" s="507"/>
      <c r="AJ684" s="507"/>
      <c r="AK684" s="507"/>
      <c r="AL684" s="507"/>
      <c r="AM684" s="507"/>
      <c r="AN684" s="507"/>
      <c r="AO684" s="507"/>
      <c r="AP684" s="507"/>
      <c r="AQ684" s="563"/>
      <c r="AR684" s="563"/>
      <c r="AS684" s="507"/>
      <c r="AT684" s="507"/>
      <c r="AU684" s="507"/>
      <c r="AV684" s="507"/>
      <c r="AW684" s="507"/>
      <c r="AX684" s="507"/>
      <c r="AY684" s="507"/>
      <c r="AZ684" s="507"/>
      <c r="BA684" s="507"/>
      <c r="BB684" s="507"/>
      <c r="BC684" s="507"/>
      <c r="BD684" s="507"/>
      <c r="BE684" s="507"/>
      <c r="BF684" s="507"/>
      <c r="BG684" s="507"/>
      <c r="BH684" s="507"/>
      <c r="BI684" s="507"/>
      <c r="BJ684" s="507"/>
      <c r="BK684" s="507"/>
      <c r="BL684" s="507"/>
      <c r="BM684" s="507"/>
    </row>
    <row r="685" spans="1:65" ht="27" customHeight="1" x14ac:dyDescent="0.2">
      <c r="A685" s="564"/>
      <c r="B685" s="507"/>
      <c r="C685" s="507"/>
      <c r="D685" s="507"/>
      <c r="E685" s="507"/>
      <c r="F685" s="507"/>
      <c r="G685" s="507"/>
      <c r="H685" s="506"/>
      <c r="I685" s="506"/>
      <c r="J685" s="506"/>
      <c r="K685" s="506"/>
      <c r="L685" s="506"/>
      <c r="M685" s="506"/>
      <c r="N685" s="506"/>
      <c r="O685" s="506"/>
      <c r="P685" s="557"/>
      <c r="Q685" s="506"/>
      <c r="R685" s="741"/>
      <c r="S685" s="506"/>
      <c r="T685" s="742"/>
      <c r="U685" s="506"/>
      <c r="V685" s="743"/>
      <c r="W685" s="506"/>
      <c r="X685" s="742"/>
      <c r="Y685" s="557"/>
      <c r="Z685" s="556"/>
      <c r="AA685" s="507"/>
      <c r="AB685" s="507"/>
      <c r="AC685" s="507"/>
      <c r="AD685" s="507"/>
      <c r="AE685" s="507"/>
      <c r="AF685" s="507"/>
      <c r="AG685" s="507"/>
      <c r="AH685" s="507"/>
      <c r="AI685" s="507"/>
      <c r="AJ685" s="507"/>
      <c r="AK685" s="507"/>
      <c r="AL685" s="507"/>
      <c r="AM685" s="507"/>
      <c r="AN685" s="507"/>
      <c r="AO685" s="507"/>
      <c r="AP685" s="507"/>
      <c r="AQ685" s="563"/>
      <c r="AR685" s="563"/>
      <c r="AS685" s="507"/>
      <c r="AT685" s="507"/>
      <c r="AU685" s="507"/>
      <c r="AV685" s="507"/>
      <c r="AW685" s="507"/>
      <c r="AX685" s="507"/>
      <c r="AY685" s="507"/>
      <c r="AZ685" s="507"/>
      <c r="BA685" s="507"/>
      <c r="BB685" s="507"/>
      <c r="BC685" s="507"/>
      <c r="BD685" s="507"/>
      <c r="BE685" s="507"/>
      <c r="BF685" s="507"/>
      <c r="BG685" s="507"/>
      <c r="BH685" s="507"/>
      <c r="BI685" s="507"/>
      <c r="BJ685" s="507"/>
      <c r="BK685" s="507"/>
      <c r="BL685" s="507"/>
      <c r="BM685" s="507"/>
    </row>
    <row r="686" spans="1:65" ht="27" customHeight="1" x14ac:dyDescent="0.2">
      <c r="A686" s="564"/>
      <c r="B686" s="507"/>
      <c r="C686" s="507"/>
      <c r="D686" s="507"/>
      <c r="E686" s="507"/>
      <c r="F686" s="507"/>
      <c r="G686" s="507"/>
      <c r="H686" s="506"/>
      <c r="I686" s="506"/>
      <c r="J686" s="506"/>
      <c r="K686" s="506"/>
      <c r="L686" s="506"/>
      <c r="M686" s="506"/>
      <c r="N686" s="506"/>
      <c r="O686" s="506"/>
      <c r="P686" s="557"/>
      <c r="Q686" s="506"/>
      <c r="R686" s="741"/>
      <c r="S686" s="506"/>
      <c r="T686" s="742"/>
      <c r="U686" s="506"/>
      <c r="V686" s="743"/>
      <c r="W686" s="506"/>
      <c r="X686" s="742"/>
      <c r="Y686" s="557"/>
      <c r="Z686" s="556"/>
      <c r="AA686" s="507"/>
      <c r="AB686" s="507"/>
      <c r="AC686" s="507"/>
      <c r="AD686" s="507"/>
      <c r="AE686" s="507"/>
      <c r="AF686" s="507"/>
      <c r="AG686" s="507"/>
      <c r="AH686" s="507"/>
      <c r="AI686" s="507"/>
      <c r="AJ686" s="507"/>
      <c r="AK686" s="507"/>
      <c r="AL686" s="507"/>
      <c r="AM686" s="507"/>
      <c r="AN686" s="507"/>
      <c r="AO686" s="507"/>
      <c r="AP686" s="507"/>
      <c r="AQ686" s="563"/>
      <c r="AR686" s="563"/>
      <c r="AS686" s="507"/>
      <c r="AT686" s="507"/>
      <c r="AU686" s="507"/>
      <c r="AV686" s="507"/>
      <c r="AW686" s="507"/>
      <c r="AX686" s="507"/>
      <c r="AY686" s="507"/>
      <c r="AZ686" s="507"/>
      <c r="BA686" s="507"/>
      <c r="BB686" s="507"/>
      <c r="BC686" s="507"/>
      <c r="BD686" s="507"/>
      <c r="BE686" s="507"/>
      <c r="BF686" s="507"/>
      <c r="BG686" s="507"/>
      <c r="BH686" s="507"/>
      <c r="BI686" s="507"/>
      <c r="BJ686" s="507"/>
      <c r="BK686" s="507"/>
      <c r="BL686" s="507"/>
      <c r="BM686" s="507"/>
    </row>
    <row r="687" spans="1:65" ht="27" customHeight="1" x14ac:dyDescent="0.2">
      <c r="A687" s="564"/>
      <c r="B687" s="507"/>
      <c r="C687" s="507"/>
      <c r="D687" s="507"/>
      <c r="E687" s="507"/>
      <c r="F687" s="507"/>
      <c r="G687" s="507"/>
      <c r="H687" s="506"/>
      <c r="I687" s="506"/>
      <c r="J687" s="506"/>
      <c r="K687" s="506"/>
      <c r="L687" s="506"/>
      <c r="M687" s="506"/>
      <c r="N687" s="506"/>
      <c r="O687" s="506"/>
      <c r="P687" s="557"/>
      <c r="Q687" s="506"/>
      <c r="R687" s="741"/>
      <c r="S687" s="506"/>
      <c r="T687" s="742"/>
      <c r="U687" s="506"/>
      <c r="V687" s="743"/>
      <c r="W687" s="506"/>
      <c r="X687" s="742"/>
      <c r="Y687" s="557"/>
      <c r="Z687" s="556"/>
      <c r="AA687" s="507"/>
      <c r="AB687" s="507"/>
      <c r="AC687" s="507"/>
      <c r="AD687" s="507"/>
      <c r="AE687" s="507"/>
      <c r="AF687" s="507"/>
      <c r="AG687" s="507"/>
      <c r="AH687" s="507"/>
      <c r="AI687" s="507"/>
      <c r="AJ687" s="507"/>
      <c r="AK687" s="507"/>
      <c r="AL687" s="507"/>
      <c r="AM687" s="507"/>
      <c r="AN687" s="507"/>
      <c r="AO687" s="507"/>
      <c r="AP687" s="507"/>
      <c r="AQ687" s="563"/>
      <c r="AR687" s="563"/>
      <c r="AS687" s="507"/>
      <c r="AT687" s="507"/>
      <c r="AU687" s="507"/>
      <c r="AV687" s="507"/>
      <c r="AW687" s="507"/>
      <c r="AX687" s="507"/>
      <c r="AY687" s="507"/>
      <c r="AZ687" s="507"/>
      <c r="BA687" s="507"/>
      <c r="BB687" s="507"/>
      <c r="BC687" s="507"/>
      <c r="BD687" s="507"/>
      <c r="BE687" s="507"/>
      <c r="BF687" s="507"/>
      <c r="BG687" s="507"/>
      <c r="BH687" s="507"/>
      <c r="BI687" s="507"/>
      <c r="BJ687" s="507"/>
      <c r="BK687" s="507"/>
      <c r="BL687" s="507"/>
      <c r="BM687" s="507"/>
    </row>
    <row r="688" spans="1:65" ht="27" customHeight="1" x14ac:dyDescent="0.2">
      <c r="A688" s="564"/>
      <c r="B688" s="507"/>
      <c r="C688" s="507"/>
      <c r="D688" s="507"/>
      <c r="E688" s="507"/>
      <c r="F688" s="507"/>
      <c r="G688" s="507"/>
      <c r="H688" s="506"/>
      <c r="I688" s="506"/>
      <c r="J688" s="506"/>
      <c r="K688" s="506"/>
      <c r="L688" s="506"/>
      <c r="M688" s="506"/>
      <c r="N688" s="506"/>
      <c r="O688" s="506"/>
      <c r="P688" s="557"/>
      <c r="Q688" s="506"/>
      <c r="R688" s="741"/>
      <c r="S688" s="506"/>
      <c r="T688" s="742"/>
      <c r="U688" s="506"/>
      <c r="V688" s="743"/>
      <c r="W688" s="506"/>
      <c r="X688" s="742"/>
      <c r="Y688" s="557"/>
      <c r="Z688" s="556"/>
      <c r="AA688" s="507"/>
      <c r="AB688" s="507"/>
      <c r="AC688" s="507"/>
      <c r="AD688" s="507"/>
      <c r="AE688" s="507"/>
      <c r="AF688" s="507"/>
      <c r="AG688" s="507"/>
      <c r="AH688" s="507"/>
      <c r="AI688" s="507"/>
      <c r="AJ688" s="507"/>
      <c r="AK688" s="507"/>
      <c r="AL688" s="507"/>
      <c r="AM688" s="507"/>
      <c r="AN688" s="507"/>
      <c r="AO688" s="507"/>
      <c r="AP688" s="507"/>
      <c r="AQ688" s="563"/>
      <c r="AR688" s="563"/>
      <c r="AS688" s="507"/>
      <c r="AT688" s="507"/>
      <c r="AU688" s="507"/>
      <c r="AV688" s="507"/>
      <c r="AW688" s="507"/>
      <c r="AX688" s="507"/>
      <c r="AY688" s="507"/>
      <c r="AZ688" s="507"/>
      <c r="BA688" s="507"/>
      <c r="BB688" s="507"/>
      <c r="BC688" s="507"/>
      <c r="BD688" s="507"/>
      <c r="BE688" s="507"/>
      <c r="BF688" s="507"/>
      <c r="BG688" s="507"/>
      <c r="BH688" s="507"/>
      <c r="BI688" s="507"/>
      <c r="BJ688" s="507"/>
      <c r="BK688" s="507"/>
      <c r="BL688" s="507"/>
      <c r="BM688" s="507"/>
    </row>
    <row r="689" spans="1:65" ht="27" customHeight="1" x14ac:dyDescent="0.2">
      <c r="A689" s="564"/>
      <c r="B689" s="507"/>
      <c r="C689" s="507"/>
      <c r="D689" s="507"/>
      <c r="E689" s="507"/>
      <c r="F689" s="507"/>
      <c r="G689" s="507"/>
      <c r="H689" s="506"/>
      <c r="I689" s="506"/>
      <c r="J689" s="506"/>
      <c r="K689" s="506"/>
      <c r="L689" s="506"/>
      <c r="M689" s="506"/>
      <c r="N689" s="506"/>
      <c r="O689" s="506"/>
      <c r="P689" s="557"/>
      <c r="Q689" s="506"/>
      <c r="R689" s="741"/>
      <c r="S689" s="506"/>
      <c r="T689" s="742"/>
      <c r="U689" s="506"/>
      <c r="V689" s="743"/>
      <c r="W689" s="506"/>
      <c r="X689" s="742"/>
      <c r="Y689" s="557"/>
      <c r="Z689" s="556"/>
      <c r="AA689" s="507"/>
      <c r="AB689" s="507"/>
      <c r="AC689" s="507"/>
      <c r="AD689" s="507"/>
      <c r="AE689" s="507"/>
      <c r="AF689" s="507"/>
      <c r="AG689" s="507"/>
      <c r="AH689" s="507"/>
      <c r="AI689" s="507"/>
      <c r="AJ689" s="507"/>
      <c r="AK689" s="507"/>
      <c r="AL689" s="507"/>
      <c r="AM689" s="507"/>
      <c r="AN689" s="507"/>
      <c r="AO689" s="507"/>
      <c r="AP689" s="507"/>
      <c r="AQ689" s="563"/>
      <c r="AR689" s="563"/>
      <c r="AS689" s="507"/>
      <c r="AT689" s="507"/>
      <c r="AU689" s="507"/>
      <c r="AV689" s="507"/>
      <c r="AW689" s="507"/>
      <c r="AX689" s="507"/>
      <c r="AY689" s="507"/>
      <c r="AZ689" s="507"/>
      <c r="BA689" s="507"/>
      <c r="BB689" s="507"/>
      <c r="BC689" s="507"/>
      <c r="BD689" s="507"/>
      <c r="BE689" s="507"/>
      <c r="BF689" s="507"/>
      <c r="BG689" s="507"/>
      <c r="BH689" s="507"/>
      <c r="BI689" s="507"/>
      <c r="BJ689" s="507"/>
      <c r="BK689" s="507"/>
      <c r="BL689" s="507"/>
      <c r="BM689" s="507"/>
    </row>
    <row r="690" spans="1:65" ht="27" customHeight="1" x14ac:dyDescent="0.2">
      <c r="A690" s="564"/>
      <c r="B690" s="507"/>
      <c r="C690" s="507"/>
      <c r="D690" s="507"/>
      <c r="E690" s="507"/>
      <c r="F690" s="507"/>
      <c r="G690" s="507"/>
      <c r="H690" s="506"/>
      <c r="I690" s="506"/>
      <c r="J690" s="506"/>
      <c r="K690" s="506"/>
      <c r="L690" s="506"/>
      <c r="M690" s="506"/>
      <c r="N690" s="506"/>
      <c r="O690" s="506"/>
      <c r="P690" s="557"/>
      <c r="Q690" s="506"/>
      <c r="R690" s="741"/>
      <c r="S690" s="506"/>
      <c r="T690" s="742"/>
      <c r="U690" s="506"/>
      <c r="V690" s="743"/>
      <c r="W690" s="506"/>
      <c r="X690" s="742"/>
      <c r="Y690" s="557"/>
      <c r="Z690" s="556"/>
      <c r="AA690" s="507"/>
      <c r="AB690" s="507"/>
      <c r="AC690" s="507"/>
      <c r="AD690" s="507"/>
      <c r="AE690" s="507"/>
      <c r="AF690" s="507"/>
      <c r="AG690" s="507"/>
      <c r="AH690" s="507"/>
      <c r="AI690" s="507"/>
      <c r="AJ690" s="507"/>
      <c r="AK690" s="507"/>
      <c r="AL690" s="507"/>
      <c r="AM690" s="507"/>
      <c r="AN690" s="507"/>
      <c r="AO690" s="507"/>
      <c r="AP690" s="507"/>
      <c r="AQ690" s="563"/>
      <c r="AR690" s="563"/>
      <c r="AS690" s="507"/>
      <c r="AT690" s="507"/>
      <c r="AU690" s="507"/>
      <c r="AV690" s="507"/>
      <c r="AW690" s="507"/>
      <c r="AX690" s="507"/>
      <c r="AY690" s="507"/>
      <c r="AZ690" s="507"/>
      <c r="BA690" s="507"/>
      <c r="BB690" s="507"/>
      <c r="BC690" s="507"/>
      <c r="BD690" s="507"/>
      <c r="BE690" s="507"/>
      <c r="BF690" s="507"/>
      <c r="BG690" s="507"/>
      <c r="BH690" s="507"/>
      <c r="BI690" s="507"/>
      <c r="BJ690" s="507"/>
      <c r="BK690" s="507"/>
      <c r="BL690" s="507"/>
      <c r="BM690" s="507"/>
    </row>
    <row r="691" spans="1:65" ht="27" customHeight="1" x14ac:dyDescent="0.2">
      <c r="A691" s="564"/>
      <c r="B691" s="507"/>
      <c r="C691" s="507"/>
      <c r="D691" s="507"/>
      <c r="E691" s="507"/>
      <c r="F691" s="507"/>
      <c r="G691" s="507"/>
      <c r="H691" s="506"/>
      <c r="I691" s="506"/>
      <c r="J691" s="506"/>
      <c r="K691" s="506"/>
      <c r="L691" s="506"/>
      <c r="M691" s="506"/>
      <c r="N691" s="506"/>
      <c r="O691" s="506"/>
      <c r="P691" s="557"/>
      <c r="Q691" s="506"/>
      <c r="R691" s="741"/>
      <c r="S691" s="506"/>
      <c r="T691" s="742"/>
      <c r="U691" s="506"/>
      <c r="V691" s="743"/>
      <c r="W691" s="506"/>
      <c r="X691" s="742"/>
      <c r="Y691" s="557"/>
      <c r="Z691" s="556"/>
      <c r="AA691" s="507"/>
      <c r="AB691" s="507"/>
      <c r="AC691" s="507"/>
      <c r="AD691" s="507"/>
      <c r="AE691" s="507"/>
      <c r="AF691" s="507"/>
      <c r="AG691" s="507"/>
      <c r="AH691" s="507"/>
      <c r="AI691" s="507"/>
      <c r="AJ691" s="507"/>
      <c r="AK691" s="507"/>
      <c r="AL691" s="507"/>
      <c r="AM691" s="507"/>
      <c r="AN691" s="507"/>
      <c r="AO691" s="507"/>
      <c r="AP691" s="507"/>
      <c r="AQ691" s="563"/>
      <c r="AR691" s="563"/>
      <c r="AS691" s="507"/>
      <c r="AT691" s="507"/>
      <c r="AU691" s="507"/>
      <c r="AV691" s="507"/>
      <c r="AW691" s="507"/>
      <c r="AX691" s="507"/>
      <c r="AY691" s="507"/>
      <c r="AZ691" s="507"/>
      <c r="BA691" s="507"/>
      <c r="BB691" s="507"/>
      <c r="BC691" s="507"/>
      <c r="BD691" s="507"/>
      <c r="BE691" s="507"/>
      <c r="BF691" s="507"/>
      <c r="BG691" s="507"/>
      <c r="BH691" s="507"/>
      <c r="BI691" s="507"/>
      <c r="BJ691" s="507"/>
      <c r="BK691" s="507"/>
      <c r="BL691" s="507"/>
      <c r="BM691" s="507"/>
    </row>
    <row r="692" spans="1:65" ht="27" customHeight="1" x14ac:dyDescent="0.2">
      <c r="A692" s="564"/>
      <c r="B692" s="507"/>
      <c r="C692" s="507"/>
      <c r="D692" s="507"/>
      <c r="E692" s="507"/>
      <c r="F692" s="507"/>
      <c r="G692" s="507"/>
      <c r="H692" s="506"/>
      <c r="I692" s="506"/>
      <c r="J692" s="506"/>
      <c r="K692" s="506"/>
      <c r="L692" s="506"/>
      <c r="M692" s="506"/>
      <c r="N692" s="506"/>
      <c r="O692" s="506"/>
      <c r="P692" s="557"/>
      <c r="Q692" s="506"/>
      <c r="R692" s="741"/>
      <c r="S692" s="506"/>
      <c r="T692" s="742"/>
      <c r="U692" s="506"/>
      <c r="V692" s="743"/>
      <c r="W692" s="506"/>
      <c r="X692" s="742"/>
      <c r="Y692" s="557"/>
      <c r="Z692" s="556"/>
      <c r="AA692" s="507"/>
      <c r="AB692" s="507"/>
      <c r="AC692" s="507"/>
      <c r="AD692" s="507"/>
      <c r="AE692" s="507"/>
      <c r="AF692" s="507"/>
      <c r="AG692" s="507"/>
      <c r="AH692" s="507"/>
      <c r="AI692" s="507"/>
      <c r="AJ692" s="507"/>
      <c r="AK692" s="507"/>
      <c r="AL692" s="507"/>
      <c r="AM692" s="507"/>
      <c r="AN692" s="507"/>
      <c r="AO692" s="507"/>
      <c r="AP692" s="507"/>
      <c r="AQ692" s="563"/>
      <c r="AR692" s="563"/>
      <c r="AS692" s="507"/>
      <c r="AT692" s="507"/>
      <c r="AU692" s="507"/>
      <c r="AV692" s="507"/>
      <c r="AW692" s="507"/>
      <c r="AX692" s="507"/>
      <c r="AY692" s="507"/>
      <c r="AZ692" s="507"/>
      <c r="BA692" s="507"/>
      <c r="BB692" s="507"/>
      <c r="BC692" s="507"/>
      <c r="BD692" s="507"/>
      <c r="BE692" s="507"/>
      <c r="BF692" s="507"/>
      <c r="BG692" s="507"/>
      <c r="BH692" s="507"/>
      <c r="BI692" s="507"/>
      <c r="BJ692" s="507"/>
      <c r="BK692" s="507"/>
      <c r="BL692" s="507"/>
      <c r="BM692" s="507"/>
    </row>
    <row r="693" spans="1:65" ht="27" customHeight="1" x14ac:dyDescent="0.2">
      <c r="A693" s="564"/>
      <c r="B693" s="507"/>
      <c r="C693" s="507"/>
      <c r="D693" s="507"/>
      <c r="E693" s="507"/>
      <c r="F693" s="507"/>
      <c r="G693" s="507"/>
      <c r="H693" s="506"/>
      <c r="I693" s="506"/>
      <c r="J693" s="506"/>
      <c r="K693" s="506"/>
      <c r="L693" s="506"/>
      <c r="M693" s="506"/>
      <c r="N693" s="506"/>
      <c r="O693" s="506"/>
      <c r="P693" s="557"/>
      <c r="Q693" s="506"/>
      <c r="R693" s="741"/>
      <c r="S693" s="506"/>
      <c r="T693" s="742"/>
      <c r="U693" s="506"/>
      <c r="V693" s="743"/>
      <c r="W693" s="506"/>
      <c r="X693" s="742"/>
      <c r="Y693" s="557"/>
      <c r="Z693" s="556"/>
      <c r="AA693" s="507"/>
      <c r="AB693" s="507"/>
      <c r="AC693" s="507"/>
      <c r="AD693" s="507"/>
      <c r="AE693" s="507"/>
      <c r="AF693" s="507"/>
      <c r="AG693" s="507"/>
      <c r="AH693" s="507"/>
      <c r="AI693" s="507"/>
      <c r="AJ693" s="507"/>
      <c r="AK693" s="507"/>
      <c r="AL693" s="507"/>
      <c r="AM693" s="507"/>
      <c r="AN693" s="507"/>
      <c r="AO693" s="507"/>
      <c r="AP693" s="507"/>
      <c r="AQ693" s="563"/>
      <c r="AR693" s="563"/>
      <c r="AS693" s="507"/>
      <c r="AT693" s="507"/>
      <c r="AU693" s="507"/>
      <c r="AV693" s="507"/>
      <c r="AW693" s="507"/>
      <c r="AX693" s="507"/>
      <c r="AY693" s="507"/>
      <c r="AZ693" s="507"/>
      <c r="BA693" s="507"/>
      <c r="BB693" s="507"/>
      <c r="BC693" s="507"/>
      <c r="BD693" s="507"/>
      <c r="BE693" s="507"/>
      <c r="BF693" s="507"/>
      <c r="BG693" s="507"/>
      <c r="BH693" s="507"/>
      <c r="BI693" s="507"/>
      <c r="BJ693" s="507"/>
      <c r="BK693" s="507"/>
      <c r="BL693" s="507"/>
      <c r="BM693" s="507"/>
    </row>
    <row r="694" spans="1:65" ht="27" customHeight="1" x14ac:dyDescent="0.2">
      <c r="A694" s="564"/>
      <c r="B694" s="507"/>
      <c r="C694" s="507"/>
      <c r="D694" s="507"/>
      <c r="E694" s="507"/>
      <c r="F694" s="507"/>
      <c r="G694" s="507"/>
      <c r="H694" s="506"/>
      <c r="I694" s="506"/>
      <c r="J694" s="506"/>
      <c r="K694" s="506"/>
      <c r="L694" s="506"/>
      <c r="M694" s="506"/>
      <c r="N694" s="506"/>
      <c r="O694" s="506"/>
      <c r="P694" s="557"/>
      <c r="Q694" s="506"/>
      <c r="R694" s="741"/>
      <c r="S694" s="506"/>
      <c r="T694" s="742"/>
      <c r="U694" s="506"/>
      <c r="V694" s="743"/>
      <c r="W694" s="506"/>
      <c r="X694" s="742"/>
      <c r="Y694" s="557"/>
      <c r="Z694" s="556"/>
      <c r="AA694" s="507"/>
      <c r="AB694" s="507"/>
      <c r="AC694" s="507"/>
      <c r="AD694" s="507"/>
      <c r="AE694" s="507"/>
      <c r="AF694" s="507"/>
      <c r="AG694" s="507"/>
      <c r="AH694" s="507"/>
      <c r="AI694" s="507"/>
      <c r="AJ694" s="507"/>
      <c r="AK694" s="507"/>
      <c r="AL694" s="507"/>
      <c r="AM694" s="507"/>
      <c r="AN694" s="507"/>
      <c r="AO694" s="507"/>
      <c r="AP694" s="507"/>
      <c r="AQ694" s="563"/>
      <c r="AR694" s="563"/>
      <c r="AS694" s="507"/>
      <c r="AT694" s="507"/>
      <c r="AU694" s="507"/>
      <c r="AV694" s="507"/>
      <c r="AW694" s="507"/>
      <c r="AX694" s="507"/>
      <c r="AY694" s="507"/>
      <c r="AZ694" s="507"/>
      <c r="BA694" s="507"/>
      <c r="BB694" s="507"/>
      <c r="BC694" s="507"/>
      <c r="BD694" s="507"/>
      <c r="BE694" s="507"/>
      <c r="BF694" s="507"/>
      <c r="BG694" s="507"/>
      <c r="BH694" s="507"/>
      <c r="BI694" s="507"/>
      <c r="BJ694" s="507"/>
      <c r="BK694" s="507"/>
      <c r="BL694" s="507"/>
      <c r="BM694" s="507"/>
    </row>
    <row r="695" spans="1:65" ht="27" customHeight="1" x14ac:dyDescent="0.2">
      <c r="A695" s="564"/>
      <c r="B695" s="507"/>
      <c r="C695" s="507"/>
      <c r="D695" s="507"/>
      <c r="E695" s="507"/>
      <c r="F695" s="507"/>
      <c r="G695" s="507"/>
      <c r="H695" s="506"/>
      <c r="I695" s="506"/>
      <c r="J695" s="506"/>
      <c r="K695" s="506"/>
      <c r="L695" s="506"/>
      <c r="M695" s="506"/>
      <c r="N695" s="506"/>
      <c r="O695" s="506"/>
      <c r="P695" s="557"/>
      <c r="Q695" s="506"/>
      <c r="R695" s="741"/>
      <c r="S695" s="506"/>
      <c r="T695" s="742"/>
      <c r="U695" s="506"/>
      <c r="V695" s="743"/>
      <c r="W695" s="506"/>
      <c r="X695" s="742"/>
      <c r="Y695" s="557"/>
      <c r="Z695" s="556"/>
      <c r="AA695" s="507"/>
      <c r="AB695" s="507"/>
      <c r="AC695" s="507"/>
      <c r="AD695" s="507"/>
      <c r="AE695" s="507"/>
      <c r="AF695" s="507"/>
      <c r="AG695" s="507"/>
      <c r="AH695" s="507"/>
      <c r="AI695" s="507"/>
      <c r="AJ695" s="507"/>
      <c r="AK695" s="507"/>
      <c r="AL695" s="507"/>
      <c r="AM695" s="507"/>
      <c r="AN695" s="507"/>
      <c r="AO695" s="507"/>
      <c r="AP695" s="507"/>
      <c r="AQ695" s="563"/>
      <c r="AR695" s="563"/>
      <c r="AS695" s="507"/>
      <c r="AT695" s="507"/>
      <c r="AU695" s="507"/>
      <c r="AV695" s="507"/>
      <c r="AW695" s="507"/>
      <c r="AX695" s="507"/>
      <c r="AY695" s="507"/>
      <c r="AZ695" s="507"/>
      <c r="BA695" s="507"/>
      <c r="BB695" s="507"/>
      <c r="BC695" s="507"/>
      <c r="BD695" s="507"/>
      <c r="BE695" s="507"/>
      <c r="BF695" s="507"/>
      <c r="BG695" s="507"/>
      <c r="BH695" s="507"/>
      <c r="BI695" s="507"/>
      <c r="BJ695" s="507"/>
      <c r="BK695" s="507"/>
      <c r="BL695" s="507"/>
      <c r="BM695" s="507"/>
    </row>
    <row r="696" spans="1:65" ht="27" customHeight="1" x14ac:dyDescent="0.2">
      <c r="A696" s="564"/>
      <c r="B696" s="507"/>
      <c r="C696" s="507"/>
      <c r="D696" s="507"/>
      <c r="E696" s="507"/>
      <c r="F696" s="507"/>
      <c r="G696" s="507"/>
      <c r="H696" s="506"/>
      <c r="I696" s="506"/>
      <c r="J696" s="506"/>
      <c r="K696" s="506"/>
      <c r="L696" s="506"/>
      <c r="M696" s="506"/>
      <c r="N696" s="506"/>
      <c r="O696" s="506"/>
      <c r="P696" s="557"/>
      <c r="Q696" s="506"/>
      <c r="R696" s="741"/>
      <c r="S696" s="506"/>
      <c r="T696" s="742"/>
      <c r="U696" s="506"/>
      <c r="V696" s="743"/>
      <c r="W696" s="506"/>
      <c r="X696" s="742"/>
      <c r="Y696" s="557"/>
      <c r="Z696" s="556"/>
      <c r="AA696" s="507"/>
      <c r="AB696" s="507"/>
      <c r="AC696" s="507"/>
      <c r="AD696" s="507"/>
      <c r="AE696" s="507"/>
      <c r="AF696" s="507"/>
      <c r="AG696" s="507"/>
      <c r="AH696" s="507"/>
      <c r="AI696" s="507"/>
      <c r="AJ696" s="507"/>
      <c r="AK696" s="507"/>
      <c r="AL696" s="507"/>
      <c r="AM696" s="507"/>
      <c r="AN696" s="507"/>
      <c r="AO696" s="507"/>
      <c r="AP696" s="507"/>
      <c r="AQ696" s="563"/>
      <c r="AR696" s="563"/>
      <c r="AS696" s="507"/>
      <c r="AT696" s="507"/>
      <c r="AU696" s="507"/>
      <c r="AV696" s="507"/>
      <c r="AW696" s="507"/>
      <c r="AX696" s="507"/>
      <c r="AY696" s="507"/>
      <c r="AZ696" s="507"/>
      <c r="BA696" s="507"/>
      <c r="BB696" s="507"/>
      <c r="BC696" s="507"/>
      <c r="BD696" s="507"/>
      <c r="BE696" s="507"/>
      <c r="BF696" s="507"/>
      <c r="BG696" s="507"/>
      <c r="BH696" s="507"/>
      <c r="BI696" s="507"/>
      <c r="BJ696" s="507"/>
      <c r="BK696" s="507"/>
      <c r="BL696" s="507"/>
      <c r="BM696" s="507"/>
    </row>
    <row r="697" spans="1:65" ht="27" customHeight="1" x14ac:dyDescent="0.2">
      <c r="A697" s="564"/>
      <c r="B697" s="507"/>
      <c r="C697" s="507"/>
      <c r="D697" s="507"/>
      <c r="E697" s="507"/>
      <c r="F697" s="507"/>
      <c r="G697" s="507"/>
      <c r="H697" s="506"/>
      <c r="I697" s="506"/>
      <c r="J697" s="506"/>
      <c r="K697" s="506"/>
      <c r="L697" s="506"/>
      <c r="M697" s="506"/>
      <c r="N697" s="506"/>
      <c r="O697" s="506"/>
      <c r="P697" s="557"/>
      <c r="Q697" s="506"/>
      <c r="R697" s="741"/>
      <c r="S697" s="506"/>
      <c r="T697" s="742"/>
      <c r="U697" s="506"/>
      <c r="V697" s="743"/>
      <c r="W697" s="506"/>
      <c r="X697" s="742"/>
      <c r="Y697" s="557"/>
      <c r="Z697" s="556"/>
      <c r="AA697" s="507"/>
      <c r="AB697" s="507"/>
      <c r="AC697" s="507"/>
      <c r="AD697" s="507"/>
      <c r="AE697" s="507"/>
      <c r="AF697" s="507"/>
      <c r="AG697" s="507"/>
      <c r="AH697" s="507"/>
      <c r="AI697" s="507"/>
      <c r="AJ697" s="507"/>
      <c r="AK697" s="507"/>
      <c r="AL697" s="507"/>
      <c r="AM697" s="507"/>
      <c r="AN697" s="507"/>
      <c r="AO697" s="507"/>
      <c r="AP697" s="507"/>
      <c r="AQ697" s="563"/>
      <c r="AR697" s="563"/>
      <c r="AS697" s="507"/>
      <c r="AT697" s="507"/>
      <c r="AU697" s="507"/>
      <c r="AV697" s="507"/>
      <c r="AW697" s="507"/>
      <c r="AX697" s="507"/>
      <c r="AY697" s="507"/>
      <c r="AZ697" s="507"/>
      <c r="BA697" s="507"/>
      <c r="BB697" s="507"/>
      <c r="BC697" s="507"/>
      <c r="BD697" s="507"/>
      <c r="BE697" s="507"/>
      <c r="BF697" s="507"/>
      <c r="BG697" s="507"/>
      <c r="BH697" s="507"/>
      <c r="BI697" s="507"/>
      <c r="BJ697" s="507"/>
      <c r="BK697" s="507"/>
      <c r="BL697" s="507"/>
      <c r="BM697" s="507"/>
    </row>
    <row r="698" spans="1:65" ht="27" customHeight="1" x14ac:dyDescent="0.2">
      <c r="A698" s="564"/>
      <c r="B698" s="507"/>
      <c r="C698" s="507"/>
      <c r="D698" s="507"/>
      <c r="E698" s="507"/>
      <c r="F698" s="507"/>
      <c r="G698" s="507"/>
      <c r="H698" s="506"/>
      <c r="I698" s="506"/>
      <c r="J698" s="506"/>
      <c r="K698" s="506"/>
      <c r="L698" s="506"/>
      <c r="M698" s="506"/>
      <c r="N698" s="506"/>
      <c r="O698" s="506"/>
      <c r="P698" s="557"/>
      <c r="Q698" s="506"/>
      <c r="R698" s="741"/>
      <c r="S698" s="506"/>
      <c r="T698" s="742"/>
      <c r="U698" s="506"/>
      <c r="V698" s="743"/>
      <c r="W698" s="506"/>
      <c r="X698" s="742"/>
      <c r="Y698" s="557"/>
      <c r="Z698" s="556"/>
      <c r="AA698" s="507"/>
      <c r="AB698" s="507"/>
      <c r="AC698" s="507"/>
      <c r="AD698" s="507"/>
      <c r="AE698" s="507"/>
      <c r="AF698" s="507"/>
      <c r="AG698" s="507"/>
      <c r="AH698" s="507"/>
      <c r="AI698" s="507"/>
      <c r="AJ698" s="507"/>
      <c r="AK698" s="507"/>
      <c r="AL698" s="507"/>
      <c r="AM698" s="507"/>
      <c r="AN698" s="507"/>
      <c r="AO698" s="507"/>
      <c r="AP698" s="507"/>
      <c r="AQ698" s="563"/>
      <c r="AR698" s="563"/>
      <c r="AS698" s="507"/>
      <c r="AT698" s="507"/>
      <c r="AU698" s="507"/>
      <c r="AV698" s="507"/>
      <c r="AW698" s="507"/>
      <c r="AX698" s="507"/>
      <c r="AY698" s="507"/>
      <c r="AZ698" s="507"/>
      <c r="BA698" s="507"/>
      <c r="BB698" s="507"/>
      <c r="BC698" s="507"/>
      <c r="BD698" s="507"/>
      <c r="BE698" s="507"/>
      <c r="BF698" s="507"/>
      <c r="BG698" s="507"/>
      <c r="BH698" s="507"/>
      <c r="BI698" s="507"/>
      <c r="BJ698" s="507"/>
      <c r="BK698" s="507"/>
      <c r="BL698" s="507"/>
      <c r="BM698" s="507"/>
    </row>
    <row r="699" spans="1:65" ht="27" customHeight="1" x14ac:dyDescent="0.2">
      <c r="A699" s="564"/>
      <c r="B699" s="507"/>
      <c r="C699" s="507"/>
      <c r="D699" s="507"/>
      <c r="E699" s="507"/>
      <c r="F699" s="507"/>
      <c r="G699" s="507"/>
      <c r="H699" s="506"/>
      <c r="I699" s="506"/>
      <c r="J699" s="506"/>
      <c r="K699" s="506"/>
      <c r="L699" s="506"/>
      <c r="M699" s="506"/>
      <c r="N699" s="506"/>
      <c r="O699" s="506"/>
      <c r="P699" s="557"/>
      <c r="Q699" s="506"/>
      <c r="R699" s="741"/>
      <c r="S699" s="506"/>
      <c r="T699" s="742"/>
      <c r="U699" s="506"/>
      <c r="V699" s="743"/>
      <c r="W699" s="506"/>
      <c r="X699" s="742"/>
      <c r="Y699" s="557"/>
      <c r="Z699" s="556"/>
      <c r="AA699" s="507"/>
      <c r="AB699" s="507"/>
      <c r="AC699" s="507"/>
      <c r="AD699" s="507"/>
      <c r="AE699" s="507"/>
      <c r="AF699" s="507"/>
      <c r="AG699" s="507"/>
      <c r="AH699" s="507"/>
      <c r="AI699" s="507"/>
      <c r="AJ699" s="507"/>
      <c r="AK699" s="507"/>
      <c r="AL699" s="507"/>
      <c r="AM699" s="507"/>
      <c r="AN699" s="507"/>
      <c r="AO699" s="507"/>
      <c r="AP699" s="507"/>
      <c r="AQ699" s="563"/>
      <c r="AR699" s="563"/>
      <c r="AS699" s="507"/>
      <c r="AT699" s="507"/>
      <c r="AU699" s="507"/>
      <c r="AV699" s="507"/>
      <c r="AW699" s="507"/>
      <c r="AX699" s="507"/>
      <c r="AY699" s="507"/>
      <c r="AZ699" s="507"/>
      <c r="BA699" s="507"/>
      <c r="BB699" s="507"/>
      <c r="BC699" s="507"/>
      <c r="BD699" s="507"/>
      <c r="BE699" s="507"/>
      <c r="BF699" s="507"/>
      <c r="BG699" s="507"/>
      <c r="BH699" s="507"/>
      <c r="BI699" s="507"/>
      <c r="BJ699" s="507"/>
      <c r="BK699" s="507"/>
      <c r="BL699" s="507"/>
      <c r="BM699" s="507"/>
    </row>
    <row r="700" spans="1:65" ht="27" customHeight="1" x14ac:dyDescent="0.2">
      <c r="A700" s="564"/>
      <c r="B700" s="507"/>
      <c r="C700" s="507"/>
      <c r="D700" s="507"/>
      <c r="E700" s="507"/>
      <c r="F700" s="507"/>
      <c r="G700" s="507"/>
      <c r="H700" s="506"/>
      <c r="I700" s="506"/>
      <c r="J700" s="506"/>
      <c r="K700" s="506"/>
      <c r="L700" s="506"/>
      <c r="M700" s="506"/>
      <c r="N700" s="506"/>
      <c r="O700" s="506"/>
      <c r="P700" s="557"/>
      <c r="Q700" s="506"/>
      <c r="R700" s="741"/>
      <c r="S700" s="506"/>
      <c r="T700" s="742"/>
      <c r="U700" s="506"/>
      <c r="V700" s="743"/>
      <c r="W700" s="506"/>
      <c r="X700" s="742"/>
      <c r="Y700" s="557"/>
      <c r="Z700" s="556"/>
      <c r="AA700" s="507"/>
      <c r="AB700" s="507"/>
      <c r="AC700" s="507"/>
      <c r="AD700" s="507"/>
      <c r="AE700" s="507"/>
      <c r="AF700" s="507"/>
      <c r="AG700" s="507"/>
      <c r="AH700" s="507"/>
      <c r="AI700" s="507"/>
      <c r="AJ700" s="507"/>
      <c r="AK700" s="507"/>
      <c r="AL700" s="507"/>
      <c r="AM700" s="507"/>
      <c r="AN700" s="507"/>
      <c r="AO700" s="507"/>
      <c r="AP700" s="507"/>
      <c r="AQ700" s="563"/>
      <c r="AR700" s="563"/>
      <c r="AS700" s="507"/>
      <c r="AT700" s="507"/>
      <c r="AU700" s="507"/>
      <c r="AV700" s="507"/>
      <c r="AW700" s="507"/>
      <c r="AX700" s="507"/>
      <c r="AY700" s="507"/>
      <c r="AZ700" s="507"/>
      <c r="BA700" s="507"/>
      <c r="BB700" s="507"/>
      <c r="BC700" s="507"/>
      <c r="BD700" s="507"/>
      <c r="BE700" s="507"/>
      <c r="BF700" s="507"/>
      <c r="BG700" s="507"/>
      <c r="BH700" s="507"/>
      <c r="BI700" s="507"/>
      <c r="BJ700" s="507"/>
      <c r="BK700" s="507"/>
      <c r="BL700" s="507"/>
      <c r="BM700" s="507"/>
    </row>
    <row r="701" spans="1:65" ht="27" customHeight="1" x14ac:dyDescent="0.2">
      <c r="A701" s="564"/>
      <c r="B701" s="507"/>
      <c r="C701" s="507"/>
      <c r="D701" s="507"/>
      <c r="E701" s="507"/>
      <c r="F701" s="507"/>
      <c r="G701" s="507"/>
      <c r="H701" s="506"/>
      <c r="I701" s="506"/>
      <c r="J701" s="506"/>
      <c r="K701" s="506"/>
      <c r="L701" s="506"/>
      <c r="M701" s="506"/>
      <c r="N701" s="506"/>
      <c r="O701" s="506"/>
      <c r="P701" s="557"/>
      <c r="Q701" s="506"/>
      <c r="R701" s="741"/>
      <c r="S701" s="506"/>
      <c r="T701" s="742"/>
      <c r="U701" s="506"/>
      <c r="V701" s="743"/>
      <c r="W701" s="506"/>
      <c r="X701" s="742"/>
      <c r="Y701" s="557"/>
      <c r="Z701" s="556"/>
      <c r="AA701" s="507"/>
      <c r="AB701" s="507"/>
      <c r="AC701" s="507"/>
      <c r="AD701" s="507"/>
      <c r="AE701" s="507"/>
      <c r="AF701" s="507"/>
      <c r="AG701" s="507"/>
      <c r="AH701" s="507"/>
      <c r="AI701" s="507"/>
      <c r="AJ701" s="507"/>
      <c r="AK701" s="507"/>
      <c r="AL701" s="507"/>
      <c r="AM701" s="507"/>
      <c r="AN701" s="507"/>
      <c r="AO701" s="507"/>
      <c r="AP701" s="507"/>
      <c r="AQ701" s="563"/>
      <c r="AR701" s="563"/>
      <c r="AS701" s="507"/>
      <c r="AT701" s="507"/>
      <c r="AU701" s="507"/>
      <c r="AV701" s="507"/>
      <c r="AW701" s="507"/>
      <c r="AX701" s="507"/>
      <c r="AY701" s="507"/>
      <c r="AZ701" s="507"/>
      <c r="BA701" s="507"/>
      <c r="BB701" s="507"/>
      <c r="BC701" s="507"/>
      <c r="BD701" s="507"/>
      <c r="BE701" s="507"/>
      <c r="BF701" s="507"/>
      <c r="BG701" s="507"/>
      <c r="BH701" s="507"/>
      <c r="BI701" s="507"/>
      <c r="BJ701" s="507"/>
      <c r="BK701" s="507"/>
      <c r="BL701" s="507"/>
      <c r="BM701" s="507"/>
    </row>
    <row r="702" spans="1:65" ht="27" customHeight="1" x14ac:dyDescent="0.2">
      <c r="A702" s="564"/>
      <c r="B702" s="507"/>
      <c r="C702" s="507"/>
      <c r="D702" s="507"/>
      <c r="E702" s="507"/>
      <c r="F702" s="507"/>
      <c r="G702" s="507"/>
      <c r="H702" s="506"/>
      <c r="I702" s="506"/>
      <c r="J702" s="506"/>
      <c r="K702" s="506"/>
      <c r="L702" s="506"/>
      <c r="M702" s="506"/>
      <c r="N702" s="506"/>
      <c r="O702" s="506"/>
      <c r="P702" s="557"/>
      <c r="Q702" s="506"/>
      <c r="R702" s="741"/>
      <c r="S702" s="506"/>
      <c r="T702" s="742"/>
      <c r="U702" s="506"/>
      <c r="V702" s="743"/>
      <c r="W702" s="506"/>
      <c r="X702" s="742"/>
      <c r="Y702" s="557"/>
      <c r="Z702" s="556"/>
      <c r="AA702" s="507"/>
      <c r="AB702" s="507"/>
      <c r="AC702" s="507"/>
      <c r="AD702" s="507"/>
      <c r="AE702" s="507"/>
      <c r="AF702" s="507"/>
      <c r="AG702" s="507"/>
      <c r="AH702" s="507"/>
      <c r="AI702" s="507"/>
      <c r="AJ702" s="507"/>
      <c r="AK702" s="507"/>
      <c r="AL702" s="507"/>
      <c r="AM702" s="507"/>
      <c r="AN702" s="507"/>
      <c r="AO702" s="507"/>
      <c r="AP702" s="507"/>
      <c r="AQ702" s="563"/>
      <c r="AR702" s="563"/>
      <c r="AS702" s="507"/>
      <c r="AT702" s="507"/>
      <c r="AU702" s="507"/>
      <c r="AV702" s="507"/>
      <c r="AW702" s="507"/>
      <c r="AX702" s="507"/>
      <c r="AY702" s="507"/>
      <c r="AZ702" s="507"/>
      <c r="BA702" s="507"/>
      <c r="BB702" s="507"/>
      <c r="BC702" s="507"/>
      <c r="BD702" s="507"/>
      <c r="BE702" s="507"/>
      <c r="BF702" s="507"/>
      <c r="BG702" s="507"/>
      <c r="BH702" s="507"/>
      <c r="BI702" s="507"/>
      <c r="BJ702" s="507"/>
      <c r="BK702" s="507"/>
      <c r="BL702" s="507"/>
      <c r="BM702" s="507"/>
    </row>
    <row r="703" spans="1:65" ht="27" customHeight="1" x14ac:dyDescent="0.2">
      <c r="A703" s="564"/>
      <c r="B703" s="507"/>
      <c r="C703" s="507"/>
      <c r="D703" s="507"/>
      <c r="E703" s="507"/>
      <c r="F703" s="507"/>
      <c r="G703" s="507"/>
      <c r="H703" s="506"/>
      <c r="I703" s="506"/>
      <c r="J703" s="506"/>
      <c r="K703" s="506"/>
      <c r="L703" s="506"/>
      <c r="M703" s="506"/>
      <c r="N703" s="506"/>
      <c r="O703" s="506"/>
      <c r="P703" s="557"/>
      <c r="Q703" s="506"/>
      <c r="R703" s="741"/>
      <c r="S703" s="506"/>
      <c r="T703" s="742"/>
      <c r="U703" s="506"/>
      <c r="V703" s="743"/>
      <c r="W703" s="506"/>
      <c r="X703" s="742"/>
      <c r="Y703" s="557"/>
      <c r="Z703" s="556"/>
      <c r="AA703" s="507"/>
      <c r="AB703" s="507"/>
      <c r="AC703" s="507"/>
      <c r="AD703" s="507"/>
      <c r="AE703" s="507"/>
      <c r="AF703" s="507"/>
      <c r="AG703" s="507"/>
      <c r="AH703" s="507"/>
      <c r="AI703" s="507"/>
      <c r="AJ703" s="507"/>
      <c r="AK703" s="507"/>
      <c r="AL703" s="507"/>
      <c r="AM703" s="507"/>
      <c r="AN703" s="507"/>
      <c r="AO703" s="507"/>
      <c r="AP703" s="507"/>
      <c r="AQ703" s="563"/>
      <c r="AR703" s="563"/>
      <c r="AS703" s="507"/>
      <c r="AT703" s="507"/>
      <c r="AU703" s="507"/>
      <c r="AV703" s="507"/>
      <c r="AW703" s="507"/>
      <c r="AX703" s="507"/>
      <c r="AY703" s="507"/>
      <c r="AZ703" s="507"/>
      <c r="BA703" s="507"/>
      <c r="BB703" s="507"/>
      <c r="BC703" s="507"/>
      <c r="BD703" s="507"/>
      <c r="BE703" s="507"/>
      <c r="BF703" s="507"/>
      <c r="BG703" s="507"/>
      <c r="BH703" s="507"/>
      <c r="BI703" s="507"/>
      <c r="BJ703" s="507"/>
      <c r="BK703" s="507"/>
      <c r="BL703" s="507"/>
      <c r="BM703" s="507"/>
    </row>
    <row r="704" spans="1:65" ht="27" customHeight="1" x14ac:dyDescent="0.2">
      <c r="A704" s="564"/>
      <c r="B704" s="507"/>
      <c r="C704" s="507"/>
      <c r="D704" s="507"/>
      <c r="E704" s="507"/>
      <c r="F704" s="507"/>
      <c r="G704" s="507"/>
      <c r="H704" s="506"/>
      <c r="I704" s="506"/>
      <c r="J704" s="506"/>
      <c r="K704" s="506"/>
      <c r="L704" s="506"/>
      <c r="M704" s="506"/>
      <c r="N704" s="506"/>
      <c r="O704" s="506"/>
      <c r="P704" s="557"/>
      <c r="Q704" s="506"/>
      <c r="R704" s="741"/>
      <c r="S704" s="506"/>
      <c r="T704" s="742"/>
      <c r="U704" s="506"/>
      <c r="V704" s="743"/>
      <c r="W704" s="506"/>
      <c r="X704" s="742"/>
      <c r="Y704" s="557"/>
      <c r="Z704" s="556"/>
      <c r="AA704" s="507"/>
      <c r="AB704" s="507"/>
      <c r="AC704" s="507"/>
      <c r="AD704" s="507"/>
      <c r="AE704" s="507"/>
      <c r="AF704" s="507"/>
      <c r="AG704" s="507"/>
      <c r="AH704" s="507"/>
      <c r="AI704" s="507"/>
      <c r="AJ704" s="507"/>
      <c r="AK704" s="507"/>
      <c r="AL704" s="507"/>
      <c r="AM704" s="507"/>
      <c r="AN704" s="507"/>
      <c r="AO704" s="507"/>
      <c r="AP704" s="507"/>
      <c r="AQ704" s="563"/>
      <c r="AR704" s="563"/>
      <c r="AS704" s="507"/>
      <c r="AT704" s="507"/>
      <c r="AU704" s="507"/>
      <c r="AV704" s="507"/>
      <c r="AW704" s="507"/>
      <c r="AX704" s="507"/>
      <c r="AY704" s="507"/>
      <c r="AZ704" s="507"/>
      <c r="BA704" s="507"/>
      <c r="BB704" s="507"/>
      <c r="BC704" s="507"/>
      <c r="BD704" s="507"/>
      <c r="BE704" s="507"/>
      <c r="BF704" s="507"/>
      <c r="BG704" s="507"/>
      <c r="BH704" s="507"/>
      <c r="BI704" s="507"/>
      <c r="BJ704" s="507"/>
      <c r="BK704" s="507"/>
      <c r="BL704" s="507"/>
      <c r="BM704" s="507"/>
    </row>
    <row r="705" spans="1:65" ht="27" customHeight="1" x14ac:dyDescent="0.2">
      <c r="A705" s="564"/>
      <c r="B705" s="507"/>
      <c r="C705" s="507"/>
      <c r="D705" s="507"/>
      <c r="E705" s="507"/>
      <c r="F705" s="507"/>
      <c r="G705" s="507"/>
      <c r="H705" s="506"/>
      <c r="I705" s="506"/>
      <c r="J705" s="506"/>
      <c r="K705" s="506"/>
      <c r="L705" s="506"/>
      <c r="M705" s="506"/>
      <c r="N705" s="506"/>
      <c r="O705" s="506"/>
      <c r="P705" s="557"/>
      <c r="Q705" s="506"/>
      <c r="R705" s="741"/>
      <c r="S705" s="506"/>
      <c r="T705" s="742"/>
      <c r="U705" s="506"/>
      <c r="V705" s="743"/>
      <c r="W705" s="506"/>
      <c r="X705" s="742"/>
      <c r="Y705" s="557"/>
      <c r="Z705" s="556"/>
      <c r="AA705" s="507"/>
      <c r="AB705" s="507"/>
      <c r="AC705" s="507"/>
      <c r="AD705" s="507"/>
      <c r="AE705" s="507"/>
      <c r="AF705" s="507"/>
      <c r="AG705" s="507"/>
      <c r="AH705" s="507"/>
      <c r="AI705" s="507"/>
      <c r="AJ705" s="507"/>
      <c r="AK705" s="507"/>
      <c r="AL705" s="507"/>
      <c r="AM705" s="507"/>
      <c r="AN705" s="507"/>
      <c r="AO705" s="507"/>
      <c r="AP705" s="507"/>
      <c r="AQ705" s="563"/>
      <c r="AR705" s="563"/>
      <c r="AS705" s="507"/>
      <c r="AT705" s="507"/>
      <c r="AU705" s="507"/>
      <c r="AV705" s="507"/>
      <c r="AW705" s="507"/>
      <c r="AX705" s="507"/>
      <c r="AY705" s="507"/>
      <c r="AZ705" s="507"/>
      <c r="BA705" s="507"/>
      <c r="BB705" s="507"/>
      <c r="BC705" s="507"/>
      <c r="BD705" s="507"/>
      <c r="BE705" s="507"/>
      <c r="BF705" s="507"/>
      <c r="BG705" s="507"/>
      <c r="BH705" s="507"/>
      <c r="BI705" s="507"/>
      <c r="BJ705" s="507"/>
      <c r="BK705" s="507"/>
      <c r="BL705" s="507"/>
      <c r="BM705" s="507"/>
    </row>
    <row r="706" spans="1:65" ht="27" customHeight="1" x14ac:dyDescent="0.2">
      <c r="A706" s="564"/>
      <c r="B706" s="507"/>
      <c r="C706" s="507"/>
      <c r="D706" s="507"/>
      <c r="E706" s="507"/>
      <c r="F706" s="507"/>
      <c r="G706" s="507"/>
      <c r="H706" s="506"/>
      <c r="I706" s="506"/>
      <c r="J706" s="506"/>
      <c r="K706" s="506"/>
      <c r="L706" s="506"/>
      <c r="M706" s="506"/>
      <c r="N706" s="506"/>
      <c r="O706" s="506"/>
      <c r="P706" s="557"/>
      <c r="Q706" s="506"/>
      <c r="R706" s="741"/>
      <c r="S706" s="506"/>
      <c r="T706" s="742"/>
      <c r="U706" s="506"/>
      <c r="V706" s="743"/>
      <c r="W706" s="506"/>
      <c r="X706" s="742"/>
      <c r="Y706" s="557"/>
      <c r="Z706" s="556"/>
      <c r="AA706" s="507"/>
      <c r="AB706" s="507"/>
      <c r="AC706" s="507"/>
      <c r="AD706" s="507"/>
      <c r="AE706" s="507"/>
      <c r="AF706" s="507"/>
      <c r="AG706" s="507"/>
      <c r="AH706" s="507"/>
      <c r="AI706" s="507"/>
      <c r="AJ706" s="507"/>
      <c r="AK706" s="507"/>
      <c r="AL706" s="507"/>
      <c r="AM706" s="507"/>
      <c r="AN706" s="507"/>
      <c r="AO706" s="507"/>
      <c r="AP706" s="507"/>
      <c r="AQ706" s="563"/>
      <c r="AR706" s="563"/>
      <c r="AS706" s="507"/>
      <c r="AT706" s="507"/>
      <c r="AU706" s="507"/>
      <c r="AV706" s="507"/>
      <c r="AW706" s="507"/>
      <c r="AX706" s="507"/>
      <c r="AY706" s="507"/>
      <c r="AZ706" s="507"/>
      <c r="BA706" s="507"/>
      <c r="BB706" s="507"/>
      <c r="BC706" s="507"/>
      <c r="BD706" s="507"/>
      <c r="BE706" s="507"/>
      <c r="BF706" s="507"/>
      <c r="BG706" s="507"/>
      <c r="BH706" s="507"/>
      <c r="BI706" s="507"/>
      <c r="BJ706" s="507"/>
      <c r="BK706" s="507"/>
      <c r="BL706" s="507"/>
      <c r="BM706" s="507"/>
    </row>
    <row r="707" spans="1:65" ht="27" customHeight="1" x14ac:dyDescent="0.2">
      <c r="A707" s="564"/>
      <c r="B707" s="507"/>
      <c r="C707" s="507"/>
      <c r="D707" s="507"/>
      <c r="E707" s="507"/>
      <c r="F707" s="507"/>
      <c r="G707" s="507"/>
      <c r="H707" s="506"/>
      <c r="I707" s="506"/>
      <c r="J707" s="506"/>
      <c r="K707" s="506"/>
      <c r="L707" s="506"/>
      <c r="M707" s="506"/>
      <c r="N707" s="506"/>
      <c r="O707" s="506"/>
      <c r="P707" s="557"/>
      <c r="Q707" s="506"/>
      <c r="R707" s="741"/>
      <c r="S707" s="506"/>
      <c r="T707" s="742"/>
      <c r="U707" s="506"/>
      <c r="V707" s="743"/>
      <c r="W707" s="506"/>
      <c r="X707" s="742"/>
      <c r="Y707" s="557"/>
      <c r="Z707" s="556"/>
      <c r="AA707" s="507"/>
      <c r="AB707" s="507"/>
      <c r="AC707" s="507"/>
      <c r="AD707" s="507"/>
      <c r="AE707" s="507"/>
      <c r="AF707" s="507"/>
      <c r="AG707" s="507"/>
      <c r="AH707" s="507"/>
      <c r="AI707" s="507"/>
      <c r="AJ707" s="507"/>
      <c r="AK707" s="507"/>
      <c r="AL707" s="507"/>
      <c r="AM707" s="507"/>
      <c r="AN707" s="507"/>
      <c r="AO707" s="507"/>
      <c r="AP707" s="507"/>
      <c r="AQ707" s="563"/>
      <c r="AR707" s="563"/>
      <c r="AS707" s="507"/>
      <c r="AT707" s="507"/>
      <c r="AU707" s="507"/>
      <c r="AV707" s="507"/>
      <c r="AW707" s="507"/>
      <c r="AX707" s="507"/>
      <c r="AY707" s="507"/>
      <c r="AZ707" s="507"/>
      <c r="BA707" s="507"/>
      <c r="BB707" s="507"/>
      <c r="BC707" s="507"/>
      <c r="BD707" s="507"/>
      <c r="BE707" s="507"/>
      <c r="BF707" s="507"/>
      <c r="BG707" s="507"/>
      <c r="BH707" s="507"/>
      <c r="BI707" s="507"/>
      <c r="BJ707" s="507"/>
      <c r="BK707" s="507"/>
      <c r="BL707" s="507"/>
      <c r="BM707" s="507"/>
    </row>
    <row r="708" spans="1:65" ht="27" customHeight="1" x14ac:dyDescent="0.2">
      <c r="A708" s="564"/>
      <c r="B708" s="507"/>
      <c r="C708" s="507"/>
      <c r="D708" s="507"/>
      <c r="E708" s="507"/>
      <c r="F708" s="507"/>
      <c r="G708" s="507"/>
      <c r="H708" s="506"/>
      <c r="I708" s="506"/>
      <c r="J708" s="506"/>
      <c r="K708" s="506"/>
      <c r="L708" s="506"/>
      <c r="M708" s="506"/>
      <c r="N708" s="506"/>
      <c r="O708" s="506"/>
      <c r="P708" s="557"/>
      <c r="Q708" s="506"/>
      <c r="R708" s="741"/>
      <c r="S708" s="506"/>
      <c r="T708" s="742"/>
      <c r="U708" s="506"/>
      <c r="V708" s="743"/>
      <c r="W708" s="506"/>
      <c r="X708" s="742"/>
      <c r="Y708" s="557"/>
      <c r="Z708" s="556"/>
      <c r="AA708" s="507"/>
      <c r="AB708" s="507"/>
      <c r="AC708" s="507"/>
      <c r="AD708" s="507"/>
      <c r="AE708" s="507"/>
      <c r="AF708" s="507"/>
      <c r="AG708" s="507"/>
      <c r="AH708" s="507"/>
      <c r="AI708" s="507"/>
      <c r="AJ708" s="507"/>
      <c r="AK708" s="507"/>
      <c r="AL708" s="507"/>
      <c r="AM708" s="507"/>
      <c r="AN708" s="507"/>
      <c r="AO708" s="507"/>
      <c r="AP708" s="507"/>
      <c r="AQ708" s="563"/>
      <c r="AR708" s="563"/>
      <c r="AS708" s="507"/>
      <c r="AT708" s="507"/>
      <c r="AU708" s="507"/>
      <c r="AV708" s="507"/>
      <c r="AW708" s="507"/>
      <c r="AX708" s="507"/>
      <c r="AY708" s="507"/>
      <c r="AZ708" s="507"/>
      <c r="BA708" s="507"/>
      <c r="BB708" s="507"/>
      <c r="BC708" s="507"/>
      <c r="BD708" s="507"/>
      <c r="BE708" s="507"/>
      <c r="BF708" s="507"/>
      <c r="BG708" s="507"/>
      <c r="BH708" s="507"/>
      <c r="BI708" s="507"/>
      <c r="BJ708" s="507"/>
      <c r="BK708" s="507"/>
      <c r="BL708" s="507"/>
      <c r="BM708" s="507"/>
    </row>
    <row r="709" spans="1:65" ht="27" customHeight="1" x14ac:dyDescent="0.2">
      <c r="A709" s="564"/>
      <c r="B709" s="507"/>
      <c r="C709" s="507"/>
      <c r="D709" s="507"/>
      <c r="E709" s="507"/>
      <c r="F709" s="507"/>
      <c r="G709" s="507"/>
      <c r="H709" s="506"/>
      <c r="I709" s="506"/>
      <c r="J709" s="506"/>
      <c r="K709" s="506"/>
      <c r="L709" s="506"/>
      <c r="M709" s="506"/>
      <c r="N709" s="506"/>
      <c r="O709" s="506"/>
      <c r="P709" s="557"/>
      <c r="Q709" s="506"/>
      <c r="R709" s="741"/>
      <c r="S709" s="506"/>
      <c r="T709" s="742"/>
      <c r="U709" s="506"/>
      <c r="V709" s="743"/>
      <c r="W709" s="506"/>
      <c r="X709" s="742"/>
      <c r="Y709" s="557"/>
      <c r="Z709" s="556"/>
      <c r="AA709" s="507"/>
      <c r="AB709" s="507"/>
      <c r="AC709" s="507"/>
      <c r="AD709" s="507"/>
      <c r="AE709" s="507"/>
      <c r="AF709" s="507"/>
      <c r="AG709" s="507"/>
      <c r="AH709" s="507"/>
      <c r="AI709" s="507"/>
      <c r="AJ709" s="507"/>
      <c r="AK709" s="507"/>
      <c r="AL709" s="507"/>
      <c r="AM709" s="507"/>
      <c r="AN709" s="507"/>
      <c r="AO709" s="507"/>
      <c r="AP709" s="507"/>
      <c r="AQ709" s="563"/>
      <c r="AR709" s="563"/>
      <c r="AS709" s="507"/>
      <c r="AT709" s="507"/>
      <c r="AU709" s="507"/>
      <c r="AV709" s="507"/>
      <c r="AW709" s="507"/>
      <c r="AX709" s="507"/>
      <c r="AY709" s="507"/>
      <c r="AZ709" s="507"/>
      <c r="BA709" s="507"/>
      <c r="BB709" s="507"/>
      <c r="BC709" s="507"/>
      <c r="BD709" s="507"/>
      <c r="BE709" s="507"/>
      <c r="BF709" s="507"/>
      <c r="BG709" s="507"/>
      <c r="BH709" s="507"/>
      <c r="BI709" s="507"/>
      <c r="BJ709" s="507"/>
      <c r="BK709" s="507"/>
      <c r="BL709" s="507"/>
      <c r="BM709" s="507"/>
    </row>
    <row r="710" spans="1:65" ht="27" customHeight="1" x14ac:dyDescent="0.2">
      <c r="A710" s="564"/>
      <c r="B710" s="507"/>
      <c r="C710" s="507"/>
      <c r="D710" s="507"/>
      <c r="E710" s="507"/>
      <c r="F710" s="507"/>
      <c r="G710" s="507"/>
      <c r="H710" s="506"/>
      <c r="I710" s="506"/>
      <c r="J710" s="506"/>
      <c r="K710" s="506"/>
      <c r="L710" s="506"/>
      <c r="M710" s="506"/>
      <c r="N710" s="506"/>
      <c r="O710" s="506"/>
      <c r="P710" s="557"/>
      <c r="Q710" s="506"/>
      <c r="R710" s="741"/>
      <c r="S710" s="506"/>
      <c r="T710" s="742"/>
      <c r="U710" s="506"/>
      <c r="V710" s="743"/>
      <c r="W710" s="506"/>
      <c r="X710" s="742"/>
      <c r="Y710" s="557"/>
      <c r="Z710" s="556"/>
      <c r="AA710" s="507"/>
      <c r="AB710" s="507"/>
      <c r="AC710" s="507"/>
      <c r="AD710" s="507"/>
      <c r="AE710" s="507"/>
      <c r="AF710" s="507"/>
      <c r="AG710" s="507"/>
      <c r="AH710" s="507"/>
      <c r="AI710" s="507"/>
      <c r="AJ710" s="507"/>
      <c r="AK710" s="507"/>
      <c r="AL710" s="507"/>
      <c r="AM710" s="507"/>
      <c r="AN710" s="507"/>
      <c r="AO710" s="507"/>
      <c r="AP710" s="507"/>
      <c r="AQ710" s="563"/>
      <c r="AR710" s="563"/>
      <c r="AS710" s="507"/>
      <c r="AT710" s="507"/>
      <c r="AU710" s="507"/>
      <c r="AV710" s="507"/>
      <c r="AW710" s="507"/>
      <c r="AX710" s="507"/>
      <c r="AY710" s="507"/>
      <c r="AZ710" s="507"/>
      <c r="BA710" s="507"/>
      <c r="BB710" s="507"/>
      <c r="BC710" s="507"/>
      <c r="BD710" s="507"/>
      <c r="BE710" s="507"/>
      <c r="BF710" s="507"/>
      <c r="BG710" s="507"/>
      <c r="BH710" s="507"/>
      <c r="BI710" s="507"/>
      <c r="BJ710" s="507"/>
      <c r="BK710" s="507"/>
      <c r="BL710" s="507"/>
      <c r="BM710" s="507"/>
    </row>
    <row r="711" spans="1:65" ht="27" customHeight="1" x14ac:dyDescent="0.2">
      <c r="A711" s="564"/>
      <c r="B711" s="507"/>
      <c r="C711" s="507"/>
      <c r="D711" s="507"/>
      <c r="E711" s="507"/>
      <c r="F711" s="507"/>
      <c r="G711" s="507"/>
      <c r="H711" s="506"/>
      <c r="I711" s="506"/>
      <c r="J711" s="506"/>
      <c r="K711" s="506"/>
      <c r="L711" s="506"/>
      <c r="M711" s="506"/>
      <c r="N711" s="506"/>
      <c r="O711" s="506"/>
      <c r="P711" s="557"/>
      <c r="Q711" s="506"/>
      <c r="R711" s="741"/>
      <c r="S711" s="506"/>
      <c r="T711" s="742"/>
      <c r="U711" s="506"/>
      <c r="V711" s="743"/>
      <c r="W711" s="506"/>
      <c r="X711" s="742"/>
      <c r="Y711" s="557"/>
      <c r="Z711" s="556"/>
      <c r="AA711" s="507"/>
      <c r="AB711" s="507"/>
      <c r="AC711" s="507"/>
      <c r="AD711" s="507"/>
      <c r="AE711" s="507"/>
      <c r="AF711" s="507"/>
      <c r="AG711" s="507"/>
      <c r="AH711" s="507"/>
      <c r="AI711" s="507"/>
      <c r="AJ711" s="507"/>
      <c r="AK711" s="507"/>
      <c r="AL711" s="507"/>
      <c r="AM711" s="507"/>
      <c r="AN711" s="507"/>
      <c r="AO711" s="507"/>
      <c r="AP711" s="507"/>
      <c r="AQ711" s="563"/>
      <c r="AR711" s="563"/>
      <c r="AS711" s="507"/>
      <c r="AT711" s="507"/>
      <c r="AU711" s="507"/>
      <c r="AV711" s="507"/>
      <c r="AW711" s="507"/>
      <c r="AX711" s="507"/>
      <c r="AY711" s="507"/>
      <c r="AZ711" s="507"/>
      <c r="BA711" s="507"/>
      <c r="BB711" s="507"/>
      <c r="BC711" s="507"/>
      <c r="BD711" s="507"/>
      <c r="BE711" s="507"/>
      <c r="BF711" s="507"/>
      <c r="BG711" s="507"/>
      <c r="BH711" s="507"/>
      <c r="BI711" s="507"/>
      <c r="BJ711" s="507"/>
      <c r="BK711" s="507"/>
      <c r="BL711" s="507"/>
      <c r="BM711" s="507"/>
    </row>
    <row r="712" spans="1:65" ht="27" customHeight="1" x14ac:dyDescent="0.2">
      <c r="A712" s="564"/>
      <c r="B712" s="507"/>
      <c r="C712" s="507"/>
      <c r="D712" s="507"/>
      <c r="E712" s="507"/>
      <c r="F712" s="507"/>
      <c r="G712" s="507"/>
      <c r="H712" s="506"/>
      <c r="I712" s="506"/>
      <c r="J712" s="506"/>
      <c r="K712" s="506"/>
      <c r="L712" s="506"/>
      <c r="M712" s="506"/>
      <c r="N712" s="506"/>
      <c r="O712" s="506"/>
      <c r="P712" s="557"/>
      <c r="Q712" s="506"/>
      <c r="R712" s="741"/>
      <c r="S712" s="506"/>
      <c r="T712" s="742"/>
      <c r="U712" s="506"/>
      <c r="V712" s="743"/>
      <c r="W712" s="506"/>
      <c r="X712" s="742"/>
      <c r="Y712" s="557"/>
      <c r="Z712" s="556"/>
      <c r="AA712" s="507"/>
      <c r="AB712" s="507"/>
      <c r="AC712" s="507"/>
      <c r="AD712" s="507"/>
      <c r="AE712" s="507"/>
      <c r="AF712" s="507"/>
      <c r="AG712" s="507"/>
      <c r="AH712" s="507"/>
      <c r="AI712" s="507"/>
      <c r="AJ712" s="507"/>
      <c r="AK712" s="507"/>
      <c r="AL712" s="507"/>
      <c r="AM712" s="507"/>
      <c r="AN712" s="507"/>
      <c r="AO712" s="507"/>
      <c r="AP712" s="507"/>
      <c r="AQ712" s="563"/>
      <c r="AR712" s="563"/>
      <c r="AS712" s="507"/>
      <c r="AT712" s="507"/>
      <c r="AU712" s="507"/>
      <c r="AV712" s="507"/>
      <c r="AW712" s="507"/>
      <c r="AX712" s="507"/>
      <c r="AY712" s="507"/>
      <c r="AZ712" s="507"/>
      <c r="BA712" s="507"/>
      <c r="BB712" s="507"/>
      <c r="BC712" s="507"/>
      <c r="BD712" s="507"/>
      <c r="BE712" s="507"/>
      <c r="BF712" s="507"/>
      <c r="BG712" s="507"/>
      <c r="BH712" s="507"/>
      <c r="BI712" s="507"/>
      <c r="BJ712" s="507"/>
      <c r="BK712" s="507"/>
      <c r="BL712" s="507"/>
      <c r="BM712" s="507"/>
    </row>
    <row r="713" spans="1:65" ht="27" customHeight="1" x14ac:dyDescent="0.2">
      <c r="A713" s="564"/>
      <c r="B713" s="507"/>
      <c r="C713" s="507"/>
      <c r="D713" s="507"/>
      <c r="E713" s="507"/>
      <c r="F713" s="507"/>
      <c r="G713" s="507"/>
      <c r="H713" s="506"/>
      <c r="I713" s="506"/>
      <c r="J713" s="506"/>
      <c r="K713" s="506"/>
      <c r="L713" s="506"/>
      <c r="M713" s="506"/>
      <c r="N713" s="506"/>
      <c r="O713" s="506"/>
      <c r="P713" s="557"/>
      <c r="Q713" s="506"/>
      <c r="R713" s="741"/>
      <c r="S713" s="506"/>
      <c r="T713" s="742"/>
      <c r="U713" s="506"/>
      <c r="V713" s="743"/>
      <c r="W713" s="506"/>
      <c r="X713" s="742"/>
      <c r="Y713" s="557"/>
      <c r="Z713" s="556"/>
      <c r="AA713" s="507"/>
      <c r="AB713" s="507"/>
      <c r="AC713" s="507"/>
      <c r="AD713" s="507"/>
      <c r="AE713" s="507"/>
      <c r="AF713" s="507"/>
      <c r="AG713" s="507"/>
      <c r="AH713" s="507"/>
      <c r="AI713" s="507"/>
      <c r="AJ713" s="507"/>
      <c r="AK713" s="507"/>
      <c r="AL713" s="507"/>
      <c r="AM713" s="507"/>
      <c r="AN713" s="507"/>
      <c r="AO713" s="507"/>
      <c r="AP713" s="507"/>
      <c r="AQ713" s="563"/>
      <c r="AR713" s="563"/>
      <c r="AS713" s="507"/>
      <c r="AT713" s="507"/>
      <c r="AU713" s="507"/>
      <c r="AV713" s="507"/>
      <c r="AW713" s="507"/>
      <c r="AX713" s="507"/>
      <c r="AY713" s="507"/>
      <c r="AZ713" s="507"/>
      <c r="BA713" s="507"/>
      <c r="BB713" s="507"/>
      <c r="BC713" s="507"/>
      <c r="BD713" s="507"/>
      <c r="BE713" s="507"/>
      <c r="BF713" s="507"/>
      <c r="BG713" s="507"/>
      <c r="BH713" s="507"/>
      <c r="BI713" s="507"/>
      <c r="BJ713" s="507"/>
      <c r="BK713" s="507"/>
      <c r="BL713" s="507"/>
      <c r="BM713" s="507"/>
    </row>
    <row r="714" spans="1:65" ht="27" customHeight="1" x14ac:dyDescent="0.2">
      <c r="A714" s="564"/>
      <c r="B714" s="507"/>
      <c r="C714" s="507"/>
      <c r="D714" s="507"/>
      <c r="E714" s="507"/>
      <c r="F714" s="507"/>
      <c r="G714" s="507"/>
      <c r="H714" s="506"/>
      <c r="I714" s="506"/>
      <c r="J714" s="506"/>
      <c r="K714" s="506"/>
      <c r="L714" s="506"/>
      <c r="M714" s="506"/>
      <c r="N714" s="506"/>
      <c r="O714" s="506"/>
      <c r="P714" s="557"/>
      <c r="Q714" s="506"/>
      <c r="R714" s="741"/>
      <c r="S714" s="506"/>
      <c r="T714" s="742"/>
      <c r="U714" s="506"/>
      <c r="V714" s="743"/>
      <c r="W714" s="506"/>
      <c r="X714" s="742"/>
      <c r="Y714" s="557"/>
      <c r="Z714" s="556"/>
      <c r="AA714" s="507"/>
      <c r="AB714" s="507"/>
      <c r="AC714" s="507"/>
      <c r="AD714" s="507"/>
      <c r="AE714" s="507"/>
      <c r="AF714" s="507"/>
      <c r="AG714" s="507"/>
      <c r="AH714" s="507"/>
      <c r="AI714" s="507"/>
      <c r="AJ714" s="507"/>
      <c r="AK714" s="507"/>
      <c r="AL714" s="507"/>
      <c r="AM714" s="507"/>
      <c r="AN714" s="507"/>
      <c r="AO714" s="507"/>
      <c r="AP714" s="507"/>
      <c r="AQ714" s="563"/>
      <c r="AR714" s="563"/>
      <c r="AS714" s="507"/>
      <c r="AT714" s="507"/>
      <c r="AU714" s="507"/>
      <c r="AV714" s="507"/>
      <c r="AW714" s="507"/>
      <c r="AX714" s="507"/>
      <c r="AY714" s="507"/>
      <c r="AZ714" s="507"/>
      <c r="BA714" s="507"/>
      <c r="BB714" s="507"/>
      <c r="BC714" s="507"/>
      <c r="BD714" s="507"/>
      <c r="BE714" s="507"/>
      <c r="BF714" s="507"/>
      <c r="BG714" s="507"/>
      <c r="BH714" s="507"/>
      <c r="BI714" s="507"/>
      <c r="BJ714" s="507"/>
      <c r="BK714" s="507"/>
      <c r="BL714" s="507"/>
      <c r="BM714" s="507"/>
    </row>
    <row r="715" spans="1:65" ht="27" customHeight="1" x14ac:dyDescent="0.2">
      <c r="A715" s="564"/>
      <c r="B715" s="507"/>
      <c r="C715" s="507"/>
      <c r="D715" s="507"/>
      <c r="E715" s="507"/>
      <c r="F715" s="507"/>
      <c r="G715" s="507"/>
      <c r="H715" s="506"/>
      <c r="I715" s="506"/>
      <c r="J715" s="506"/>
      <c r="K715" s="506"/>
      <c r="L715" s="506"/>
      <c r="M715" s="506"/>
      <c r="N715" s="506"/>
      <c r="O715" s="506"/>
      <c r="P715" s="557"/>
      <c r="Q715" s="506"/>
      <c r="R715" s="741"/>
      <c r="S715" s="506"/>
      <c r="T715" s="742"/>
      <c r="U715" s="506"/>
      <c r="V715" s="743"/>
      <c r="W715" s="506"/>
      <c r="X715" s="742"/>
      <c r="Y715" s="557"/>
      <c r="Z715" s="556"/>
      <c r="AA715" s="507"/>
      <c r="AB715" s="507"/>
      <c r="AC715" s="507"/>
      <c r="AD715" s="507"/>
      <c r="AE715" s="507"/>
      <c r="AF715" s="507"/>
      <c r="AG715" s="507"/>
      <c r="AH715" s="507"/>
      <c r="AI715" s="507"/>
      <c r="AJ715" s="507"/>
      <c r="AK715" s="507"/>
      <c r="AL715" s="507"/>
      <c r="AM715" s="507"/>
      <c r="AN715" s="507"/>
      <c r="AO715" s="507"/>
      <c r="AP715" s="507"/>
      <c r="AQ715" s="563"/>
      <c r="AR715" s="563"/>
      <c r="AS715" s="507"/>
      <c r="AT715" s="507"/>
      <c r="AU715" s="507"/>
      <c r="AV715" s="507"/>
      <c r="AW715" s="507"/>
      <c r="AX715" s="507"/>
      <c r="AY715" s="507"/>
      <c r="AZ715" s="507"/>
      <c r="BA715" s="507"/>
      <c r="BB715" s="507"/>
      <c r="BC715" s="507"/>
      <c r="BD715" s="507"/>
      <c r="BE715" s="507"/>
      <c r="BF715" s="507"/>
      <c r="BG715" s="507"/>
      <c r="BH715" s="507"/>
      <c r="BI715" s="507"/>
      <c r="BJ715" s="507"/>
      <c r="BK715" s="507"/>
      <c r="BL715" s="507"/>
      <c r="BM715" s="507"/>
    </row>
    <row r="716" spans="1:65" ht="27" customHeight="1" x14ac:dyDescent="0.2">
      <c r="A716" s="564"/>
      <c r="B716" s="507"/>
      <c r="C716" s="507"/>
      <c r="D716" s="507"/>
      <c r="E716" s="507"/>
      <c r="F716" s="507"/>
      <c r="G716" s="507"/>
      <c r="H716" s="506"/>
      <c r="I716" s="506"/>
      <c r="J716" s="506"/>
      <c r="K716" s="506"/>
      <c r="L716" s="506"/>
      <c r="M716" s="506"/>
      <c r="N716" s="506"/>
      <c r="O716" s="506"/>
      <c r="P716" s="557"/>
      <c r="Q716" s="506"/>
      <c r="R716" s="741"/>
      <c r="S716" s="506"/>
      <c r="T716" s="742"/>
      <c r="U716" s="506"/>
      <c r="V716" s="743"/>
      <c r="W716" s="506"/>
      <c r="X716" s="742"/>
      <c r="Y716" s="557"/>
      <c r="Z716" s="556"/>
      <c r="AA716" s="507"/>
      <c r="AB716" s="507"/>
      <c r="AC716" s="507"/>
      <c r="AD716" s="507"/>
      <c r="AE716" s="507"/>
      <c r="AF716" s="507"/>
      <c r="AG716" s="507"/>
      <c r="AH716" s="507"/>
      <c r="AI716" s="507"/>
      <c r="AJ716" s="507"/>
      <c r="AK716" s="507"/>
      <c r="AL716" s="507"/>
      <c r="AM716" s="507"/>
      <c r="AN716" s="507"/>
      <c r="AO716" s="507"/>
      <c r="AP716" s="507"/>
      <c r="AQ716" s="563"/>
      <c r="AR716" s="563"/>
      <c r="AS716" s="507"/>
      <c r="AT716" s="507"/>
      <c r="AU716" s="507"/>
      <c r="AV716" s="507"/>
      <c r="AW716" s="507"/>
      <c r="AX716" s="507"/>
      <c r="AY716" s="507"/>
      <c r="AZ716" s="507"/>
      <c r="BA716" s="507"/>
      <c r="BB716" s="507"/>
      <c r="BC716" s="507"/>
      <c r="BD716" s="507"/>
      <c r="BE716" s="507"/>
      <c r="BF716" s="507"/>
      <c r="BG716" s="507"/>
      <c r="BH716" s="507"/>
      <c r="BI716" s="507"/>
      <c r="BJ716" s="507"/>
      <c r="BK716" s="507"/>
      <c r="BL716" s="507"/>
      <c r="BM716" s="507"/>
    </row>
    <row r="717" spans="1:65" ht="27" customHeight="1" x14ac:dyDescent="0.2">
      <c r="A717" s="564"/>
      <c r="B717" s="507"/>
      <c r="C717" s="507"/>
      <c r="D717" s="507"/>
      <c r="E717" s="507"/>
      <c r="F717" s="507"/>
      <c r="G717" s="507"/>
      <c r="H717" s="506"/>
      <c r="I717" s="506"/>
      <c r="J717" s="506"/>
      <c r="K717" s="506"/>
      <c r="L717" s="506"/>
      <c r="M717" s="506"/>
      <c r="N717" s="506"/>
      <c r="O717" s="506"/>
      <c r="P717" s="557"/>
      <c r="Q717" s="506"/>
      <c r="R717" s="741"/>
      <c r="S717" s="506"/>
      <c r="T717" s="742"/>
      <c r="U717" s="506"/>
      <c r="V717" s="743"/>
      <c r="W717" s="506"/>
      <c r="X717" s="742"/>
      <c r="Y717" s="557"/>
      <c r="Z717" s="556"/>
      <c r="AA717" s="507"/>
      <c r="AB717" s="507"/>
      <c r="AC717" s="507"/>
      <c r="AD717" s="507"/>
      <c r="AE717" s="507"/>
      <c r="AF717" s="507"/>
      <c r="AG717" s="507"/>
      <c r="AH717" s="507"/>
      <c r="AI717" s="507"/>
      <c r="AJ717" s="507"/>
      <c r="AK717" s="507"/>
      <c r="AL717" s="507"/>
      <c r="AM717" s="507"/>
      <c r="AN717" s="507"/>
      <c r="AO717" s="507"/>
      <c r="AP717" s="507"/>
      <c r="AQ717" s="563"/>
      <c r="AR717" s="563"/>
      <c r="AS717" s="507"/>
      <c r="AT717" s="507"/>
      <c r="AU717" s="507"/>
      <c r="AV717" s="507"/>
      <c r="AW717" s="507"/>
      <c r="AX717" s="507"/>
      <c r="AY717" s="507"/>
      <c r="AZ717" s="507"/>
      <c r="BA717" s="507"/>
      <c r="BB717" s="507"/>
      <c r="BC717" s="507"/>
      <c r="BD717" s="507"/>
      <c r="BE717" s="507"/>
      <c r="BF717" s="507"/>
      <c r="BG717" s="507"/>
      <c r="BH717" s="507"/>
      <c r="BI717" s="507"/>
      <c r="BJ717" s="507"/>
      <c r="BK717" s="507"/>
      <c r="BL717" s="507"/>
      <c r="BM717" s="507"/>
    </row>
    <row r="718" spans="1:65" ht="27" customHeight="1" x14ac:dyDescent="0.2">
      <c r="A718" s="564"/>
      <c r="B718" s="507"/>
      <c r="C718" s="507"/>
      <c r="D718" s="507"/>
      <c r="E718" s="507"/>
      <c r="F718" s="507"/>
      <c r="G718" s="507"/>
      <c r="H718" s="506"/>
      <c r="I718" s="506"/>
      <c r="J718" s="506"/>
      <c r="K718" s="506"/>
      <c r="L718" s="506"/>
      <c r="M718" s="506"/>
      <c r="N718" s="506"/>
      <c r="O718" s="506"/>
      <c r="P718" s="557"/>
      <c r="Q718" s="506"/>
      <c r="R718" s="741"/>
      <c r="S718" s="506"/>
      <c r="T718" s="742"/>
      <c r="U718" s="506"/>
      <c r="V718" s="743"/>
      <c r="W718" s="506"/>
      <c r="X718" s="742"/>
      <c r="Y718" s="557"/>
      <c r="Z718" s="556"/>
      <c r="AA718" s="507"/>
      <c r="AB718" s="507"/>
      <c r="AC718" s="507"/>
      <c r="AD718" s="507"/>
      <c r="AE718" s="507"/>
      <c r="AF718" s="507"/>
      <c r="AG718" s="507"/>
      <c r="AH718" s="507"/>
      <c r="AI718" s="507"/>
      <c r="AJ718" s="507"/>
      <c r="AK718" s="507"/>
      <c r="AL718" s="507"/>
      <c r="AM718" s="507"/>
      <c r="AN718" s="507"/>
      <c r="AO718" s="507"/>
      <c r="AP718" s="507"/>
      <c r="AQ718" s="563"/>
      <c r="AR718" s="563"/>
      <c r="AS718" s="507"/>
      <c r="AT718" s="507"/>
      <c r="AU718" s="507"/>
      <c r="AV718" s="507"/>
      <c r="AW718" s="507"/>
      <c r="AX718" s="507"/>
      <c r="AY718" s="507"/>
      <c r="AZ718" s="507"/>
      <c r="BA718" s="507"/>
      <c r="BB718" s="507"/>
      <c r="BC718" s="507"/>
      <c r="BD718" s="507"/>
      <c r="BE718" s="507"/>
      <c r="BF718" s="507"/>
      <c r="BG718" s="507"/>
      <c r="BH718" s="507"/>
      <c r="BI718" s="507"/>
      <c r="BJ718" s="507"/>
      <c r="BK718" s="507"/>
      <c r="BL718" s="507"/>
      <c r="BM718" s="507"/>
    </row>
    <row r="719" spans="1:65" ht="27" customHeight="1" x14ac:dyDescent="0.2">
      <c r="A719" s="564"/>
      <c r="B719" s="507"/>
      <c r="C719" s="507"/>
      <c r="D719" s="507"/>
      <c r="E719" s="507"/>
      <c r="F719" s="507"/>
      <c r="G719" s="507"/>
      <c r="H719" s="506"/>
      <c r="I719" s="506"/>
      <c r="J719" s="506"/>
      <c r="K719" s="506"/>
      <c r="L719" s="506"/>
      <c r="M719" s="506"/>
      <c r="N719" s="506"/>
      <c r="O719" s="506"/>
      <c r="P719" s="557"/>
      <c r="Q719" s="506"/>
      <c r="R719" s="741"/>
      <c r="S719" s="506"/>
      <c r="T719" s="742"/>
      <c r="U719" s="506"/>
      <c r="V719" s="743"/>
      <c r="W719" s="506"/>
      <c r="X719" s="742"/>
      <c r="Y719" s="557"/>
      <c r="Z719" s="556"/>
      <c r="AA719" s="507"/>
      <c r="AB719" s="507"/>
      <c r="AC719" s="507"/>
      <c r="AD719" s="507"/>
      <c r="AE719" s="507"/>
      <c r="AF719" s="507"/>
      <c r="AG719" s="507"/>
      <c r="AH719" s="507"/>
      <c r="AI719" s="507"/>
      <c r="AJ719" s="507"/>
      <c r="AK719" s="507"/>
      <c r="AL719" s="507"/>
      <c r="AM719" s="507"/>
      <c r="AN719" s="507"/>
      <c r="AO719" s="507"/>
      <c r="AP719" s="507"/>
      <c r="AQ719" s="563"/>
      <c r="AR719" s="563"/>
      <c r="AS719" s="507"/>
      <c r="AT719" s="507"/>
      <c r="AU719" s="507"/>
      <c r="AV719" s="507"/>
      <c r="AW719" s="507"/>
      <c r="AX719" s="507"/>
      <c r="AY719" s="507"/>
      <c r="AZ719" s="507"/>
      <c r="BA719" s="507"/>
      <c r="BB719" s="507"/>
      <c r="BC719" s="507"/>
      <c r="BD719" s="507"/>
      <c r="BE719" s="507"/>
      <c r="BF719" s="507"/>
      <c r="BG719" s="507"/>
      <c r="BH719" s="507"/>
      <c r="BI719" s="507"/>
      <c r="BJ719" s="507"/>
      <c r="BK719" s="507"/>
      <c r="BL719" s="507"/>
      <c r="BM719" s="507"/>
    </row>
    <row r="720" spans="1:65" ht="27" customHeight="1" x14ac:dyDescent="0.2">
      <c r="A720" s="564"/>
      <c r="B720" s="507"/>
      <c r="C720" s="507"/>
      <c r="D720" s="507"/>
      <c r="E720" s="507"/>
      <c r="F720" s="507"/>
      <c r="G720" s="507"/>
      <c r="H720" s="506"/>
      <c r="I720" s="506"/>
      <c r="J720" s="506"/>
      <c r="K720" s="506"/>
      <c r="L720" s="506"/>
      <c r="M720" s="506"/>
      <c r="N720" s="506"/>
      <c r="O720" s="506"/>
      <c r="P720" s="557"/>
      <c r="Q720" s="506"/>
      <c r="R720" s="741"/>
      <c r="S720" s="506"/>
      <c r="T720" s="742"/>
      <c r="U720" s="506"/>
      <c r="V720" s="743"/>
      <c r="W720" s="506"/>
      <c r="X720" s="742"/>
      <c r="Y720" s="557"/>
      <c r="Z720" s="556"/>
      <c r="AA720" s="507"/>
      <c r="AB720" s="507"/>
      <c r="AC720" s="507"/>
      <c r="AD720" s="507"/>
      <c r="AE720" s="507"/>
      <c r="AF720" s="507"/>
      <c r="AG720" s="507"/>
      <c r="AH720" s="507"/>
      <c r="AI720" s="507"/>
      <c r="AJ720" s="507"/>
      <c r="AK720" s="507"/>
      <c r="AL720" s="507"/>
      <c r="AM720" s="507"/>
      <c r="AN720" s="507"/>
      <c r="AO720" s="507"/>
      <c r="AP720" s="507"/>
      <c r="AQ720" s="563"/>
      <c r="AR720" s="563"/>
      <c r="AS720" s="507"/>
      <c r="AT720" s="507"/>
      <c r="AU720" s="507"/>
      <c r="AV720" s="507"/>
      <c r="AW720" s="507"/>
      <c r="AX720" s="507"/>
      <c r="AY720" s="507"/>
      <c r="AZ720" s="507"/>
      <c r="BA720" s="507"/>
      <c r="BB720" s="507"/>
      <c r="BC720" s="507"/>
      <c r="BD720" s="507"/>
      <c r="BE720" s="507"/>
      <c r="BF720" s="507"/>
      <c r="BG720" s="507"/>
      <c r="BH720" s="507"/>
      <c r="BI720" s="507"/>
      <c r="BJ720" s="507"/>
      <c r="BK720" s="507"/>
      <c r="BL720" s="507"/>
      <c r="BM720" s="507"/>
    </row>
    <row r="721" spans="1:65" ht="27" customHeight="1" x14ac:dyDescent="0.2">
      <c r="A721" s="564"/>
      <c r="B721" s="507"/>
      <c r="C721" s="507"/>
      <c r="D721" s="507"/>
      <c r="E721" s="507"/>
      <c r="F721" s="507"/>
      <c r="G721" s="507"/>
      <c r="H721" s="506"/>
      <c r="I721" s="506"/>
      <c r="J721" s="506"/>
      <c r="K721" s="506"/>
      <c r="L721" s="506"/>
      <c r="M721" s="506"/>
      <c r="N721" s="506"/>
      <c r="O721" s="506"/>
      <c r="P721" s="557"/>
      <c r="Q721" s="506"/>
      <c r="R721" s="741"/>
      <c r="S721" s="506"/>
      <c r="T721" s="742"/>
      <c r="U721" s="506"/>
      <c r="V721" s="743"/>
      <c r="W721" s="506"/>
      <c r="X721" s="742"/>
      <c r="Y721" s="557"/>
      <c r="Z721" s="556"/>
      <c r="AA721" s="507"/>
      <c r="AB721" s="507"/>
      <c r="AC721" s="507"/>
      <c r="AD721" s="507"/>
      <c r="AE721" s="507"/>
      <c r="AF721" s="507"/>
      <c r="AG721" s="507"/>
      <c r="AH721" s="507"/>
      <c r="AI721" s="507"/>
      <c r="AJ721" s="507"/>
      <c r="AK721" s="507"/>
      <c r="AL721" s="507"/>
      <c r="AM721" s="507"/>
      <c r="AN721" s="507"/>
      <c r="AO721" s="507"/>
      <c r="AP721" s="507"/>
      <c r="AQ721" s="563"/>
      <c r="AR721" s="563"/>
      <c r="AS721" s="507"/>
      <c r="AT721" s="507"/>
      <c r="AU721" s="507"/>
      <c r="AV721" s="507"/>
      <c r="AW721" s="507"/>
      <c r="AX721" s="507"/>
      <c r="AY721" s="507"/>
      <c r="AZ721" s="507"/>
      <c r="BA721" s="507"/>
      <c r="BB721" s="507"/>
      <c r="BC721" s="507"/>
      <c r="BD721" s="507"/>
      <c r="BE721" s="507"/>
      <c r="BF721" s="507"/>
      <c r="BG721" s="507"/>
      <c r="BH721" s="507"/>
      <c r="BI721" s="507"/>
      <c r="BJ721" s="507"/>
      <c r="BK721" s="507"/>
      <c r="BL721" s="507"/>
      <c r="BM721" s="507"/>
    </row>
    <row r="722" spans="1:65" ht="27" customHeight="1" x14ac:dyDescent="0.2">
      <c r="A722" s="564"/>
      <c r="B722" s="507"/>
      <c r="C722" s="507"/>
      <c r="D722" s="507"/>
      <c r="E722" s="507"/>
      <c r="F722" s="507"/>
      <c r="G722" s="507"/>
      <c r="H722" s="506"/>
      <c r="I722" s="506"/>
      <c r="J722" s="506"/>
      <c r="K722" s="506"/>
      <c r="L722" s="506"/>
      <c r="M722" s="506"/>
      <c r="N722" s="506"/>
      <c r="O722" s="506"/>
      <c r="P722" s="557"/>
      <c r="Q722" s="506"/>
      <c r="R722" s="741"/>
      <c r="S722" s="506"/>
      <c r="T722" s="742"/>
      <c r="U722" s="506"/>
      <c r="V722" s="743"/>
      <c r="W722" s="506"/>
      <c r="X722" s="742"/>
      <c r="Y722" s="557"/>
      <c r="Z722" s="556"/>
      <c r="AA722" s="507"/>
      <c r="AB722" s="507"/>
      <c r="AC722" s="507"/>
      <c r="AD722" s="507"/>
      <c r="AE722" s="507"/>
      <c r="AF722" s="507"/>
      <c r="AG722" s="507"/>
      <c r="AH722" s="507"/>
      <c r="AI722" s="507"/>
      <c r="AJ722" s="507"/>
      <c r="AK722" s="507"/>
      <c r="AL722" s="507"/>
      <c r="AM722" s="507"/>
      <c r="AN722" s="507"/>
      <c r="AO722" s="507"/>
      <c r="AP722" s="507"/>
      <c r="AQ722" s="563"/>
      <c r="AR722" s="563"/>
      <c r="AS722" s="507"/>
      <c r="AT722" s="507"/>
      <c r="AU722" s="507"/>
      <c r="AV722" s="507"/>
      <c r="AW722" s="507"/>
      <c r="AX722" s="507"/>
      <c r="AY722" s="507"/>
      <c r="AZ722" s="507"/>
      <c r="BA722" s="507"/>
      <c r="BB722" s="507"/>
      <c r="BC722" s="507"/>
      <c r="BD722" s="507"/>
      <c r="BE722" s="507"/>
      <c r="BF722" s="507"/>
      <c r="BG722" s="507"/>
      <c r="BH722" s="507"/>
      <c r="BI722" s="507"/>
      <c r="BJ722" s="507"/>
      <c r="BK722" s="507"/>
      <c r="BL722" s="507"/>
      <c r="BM722" s="507"/>
    </row>
    <row r="723" spans="1:65" ht="27" customHeight="1" x14ac:dyDescent="0.2">
      <c r="A723" s="564"/>
      <c r="B723" s="507"/>
      <c r="C723" s="507"/>
      <c r="D723" s="507"/>
      <c r="E723" s="507"/>
      <c r="F723" s="507"/>
      <c r="G723" s="507"/>
      <c r="H723" s="506"/>
      <c r="I723" s="506"/>
      <c r="J723" s="506"/>
      <c r="K723" s="506"/>
      <c r="L723" s="506"/>
      <c r="M723" s="506"/>
      <c r="N723" s="506"/>
      <c r="O723" s="506"/>
      <c r="P723" s="557"/>
      <c r="Q723" s="506"/>
      <c r="R723" s="741"/>
      <c r="S723" s="506"/>
      <c r="T723" s="742"/>
      <c r="U723" s="506"/>
      <c r="V723" s="743"/>
      <c r="W723" s="506"/>
      <c r="X723" s="742"/>
      <c r="Y723" s="557"/>
      <c r="Z723" s="556"/>
      <c r="AA723" s="507"/>
      <c r="AB723" s="507"/>
      <c r="AC723" s="507"/>
      <c r="AD723" s="507"/>
      <c r="AE723" s="507"/>
      <c r="AF723" s="507"/>
      <c r="AG723" s="507"/>
      <c r="AH723" s="507"/>
      <c r="AI723" s="507"/>
      <c r="AJ723" s="507"/>
      <c r="AK723" s="507"/>
      <c r="AL723" s="507"/>
      <c r="AM723" s="507"/>
      <c r="AN723" s="507"/>
      <c r="AO723" s="507"/>
      <c r="AP723" s="507"/>
      <c r="AQ723" s="563"/>
      <c r="AR723" s="563"/>
      <c r="AS723" s="507"/>
      <c r="AT723" s="507"/>
      <c r="AU723" s="507"/>
      <c r="AV723" s="507"/>
      <c r="AW723" s="507"/>
      <c r="AX723" s="507"/>
      <c r="AY723" s="507"/>
      <c r="AZ723" s="507"/>
      <c r="BA723" s="507"/>
      <c r="BB723" s="507"/>
      <c r="BC723" s="507"/>
      <c r="BD723" s="507"/>
      <c r="BE723" s="507"/>
      <c r="BF723" s="507"/>
      <c r="BG723" s="507"/>
      <c r="BH723" s="507"/>
      <c r="BI723" s="507"/>
      <c r="BJ723" s="507"/>
      <c r="BK723" s="507"/>
      <c r="BL723" s="507"/>
      <c r="BM723" s="507"/>
    </row>
    <row r="724" spans="1:65" ht="27" customHeight="1" x14ac:dyDescent="0.2">
      <c r="A724" s="564"/>
      <c r="B724" s="507"/>
      <c r="C724" s="507"/>
      <c r="D724" s="507"/>
      <c r="E724" s="507"/>
      <c r="F724" s="507"/>
      <c r="G724" s="507"/>
      <c r="H724" s="506"/>
      <c r="I724" s="506"/>
      <c r="J724" s="506"/>
      <c r="K724" s="506"/>
      <c r="L724" s="506"/>
      <c r="M724" s="506"/>
      <c r="N724" s="506"/>
      <c r="O724" s="506"/>
      <c r="P724" s="557"/>
      <c r="Q724" s="506"/>
      <c r="R724" s="741"/>
      <c r="S724" s="506"/>
      <c r="T724" s="742"/>
      <c r="U724" s="506"/>
      <c r="V724" s="743"/>
      <c r="W724" s="506"/>
      <c r="X724" s="742"/>
      <c r="Y724" s="557"/>
      <c r="Z724" s="556"/>
      <c r="AA724" s="507"/>
      <c r="AB724" s="507"/>
      <c r="AC724" s="507"/>
      <c r="AD724" s="507"/>
      <c r="AE724" s="507"/>
      <c r="AF724" s="507"/>
      <c r="AG724" s="507"/>
      <c r="AH724" s="507"/>
      <c r="AI724" s="507"/>
      <c r="AJ724" s="507"/>
      <c r="AK724" s="507"/>
      <c r="AL724" s="507"/>
      <c r="AM724" s="507"/>
      <c r="AN724" s="507"/>
      <c r="AO724" s="507"/>
      <c r="AP724" s="507"/>
      <c r="AQ724" s="563"/>
      <c r="AR724" s="563"/>
      <c r="AS724" s="507"/>
      <c r="AT724" s="507"/>
      <c r="AU724" s="507"/>
      <c r="AV724" s="507"/>
      <c r="AW724" s="507"/>
      <c r="AX724" s="507"/>
      <c r="AY724" s="507"/>
      <c r="AZ724" s="507"/>
      <c r="BA724" s="507"/>
      <c r="BB724" s="507"/>
      <c r="BC724" s="507"/>
      <c r="BD724" s="507"/>
      <c r="BE724" s="507"/>
      <c r="BF724" s="507"/>
      <c r="BG724" s="507"/>
      <c r="BH724" s="507"/>
      <c r="BI724" s="507"/>
      <c r="BJ724" s="507"/>
      <c r="BK724" s="507"/>
      <c r="BL724" s="507"/>
      <c r="BM724" s="507"/>
    </row>
    <row r="725" spans="1:65" ht="27" customHeight="1" x14ac:dyDescent="0.2">
      <c r="A725" s="564"/>
      <c r="B725" s="507"/>
      <c r="C725" s="507"/>
      <c r="D725" s="507"/>
      <c r="E725" s="507"/>
      <c r="F725" s="507"/>
      <c r="G725" s="507"/>
      <c r="H725" s="506"/>
      <c r="I725" s="506"/>
      <c r="J725" s="506"/>
      <c r="K725" s="506"/>
      <c r="L725" s="506"/>
      <c r="M725" s="506"/>
      <c r="N725" s="506"/>
      <c r="O725" s="506"/>
      <c r="P725" s="557"/>
      <c r="Q725" s="506"/>
      <c r="R725" s="741"/>
      <c r="S725" s="506"/>
      <c r="T725" s="742"/>
      <c r="U725" s="506"/>
      <c r="V725" s="743"/>
      <c r="W725" s="506"/>
      <c r="X725" s="742"/>
      <c r="Y725" s="557"/>
      <c r="Z725" s="556"/>
      <c r="AA725" s="507"/>
      <c r="AB725" s="507"/>
      <c r="AC725" s="507"/>
      <c r="AD725" s="507"/>
      <c r="AE725" s="507"/>
      <c r="AF725" s="507"/>
      <c r="AG725" s="507"/>
      <c r="AH725" s="507"/>
      <c r="AI725" s="507"/>
      <c r="AJ725" s="507"/>
      <c r="AK725" s="507"/>
      <c r="AL725" s="507"/>
      <c r="AM725" s="507"/>
      <c r="AN725" s="507"/>
      <c r="AO725" s="507"/>
      <c r="AP725" s="507"/>
      <c r="AQ725" s="563"/>
      <c r="AR725" s="563"/>
      <c r="AS725" s="507"/>
      <c r="AT725" s="507"/>
      <c r="AU725" s="507"/>
      <c r="AV725" s="507"/>
      <c r="AW725" s="507"/>
      <c r="AX725" s="507"/>
      <c r="AY725" s="507"/>
      <c r="AZ725" s="507"/>
      <c r="BA725" s="507"/>
      <c r="BB725" s="507"/>
      <c r="BC725" s="507"/>
      <c r="BD725" s="507"/>
      <c r="BE725" s="507"/>
      <c r="BF725" s="507"/>
      <c r="BG725" s="507"/>
      <c r="BH725" s="507"/>
      <c r="BI725" s="507"/>
      <c r="BJ725" s="507"/>
      <c r="BK725" s="507"/>
      <c r="BL725" s="507"/>
      <c r="BM725" s="507"/>
    </row>
    <row r="726" spans="1:65" ht="27" customHeight="1" x14ac:dyDescent="0.2">
      <c r="A726" s="564"/>
      <c r="B726" s="507"/>
      <c r="C726" s="507"/>
      <c r="D726" s="507"/>
      <c r="E726" s="507"/>
      <c r="F726" s="507"/>
      <c r="G726" s="507"/>
      <c r="H726" s="506"/>
      <c r="I726" s="506"/>
      <c r="J726" s="506"/>
      <c r="K726" s="506"/>
      <c r="L726" s="506"/>
      <c r="M726" s="506"/>
      <c r="N726" s="506"/>
      <c r="O726" s="506"/>
      <c r="P726" s="557"/>
      <c r="Q726" s="506"/>
      <c r="R726" s="741"/>
      <c r="S726" s="506"/>
      <c r="T726" s="742"/>
      <c r="U726" s="506"/>
      <c r="V726" s="743"/>
      <c r="W726" s="506"/>
      <c r="X726" s="742"/>
      <c r="Y726" s="557"/>
      <c r="Z726" s="556"/>
      <c r="AA726" s="507"/>
      <c r="AB726" s="507"/>
      <c r="AC726" s="507"/>
      <c r="AD726" s="507"/>
      <c r="AE726" s="507"/>
      <c r="AF726" s="507"/>
      <c r="AG726" s="507"/>
      <c r="AH726" s="507"/>
      <c r="AI726" s="507"/>
      <c r="AJ726" s="507"/>
      <c r="AK726" s="507"/>
      <c r="AL726" s="507"/>
      <c r="AM726" s="507"/>
      <c r="AN726" s="507"/>
      <c r="AO726" s="507"/>
      <c r="AP726" s="507"/>
      <c r="AQ726" s="563"/>
      <c r="AR726" s="563"/>
      <c r="AS726" s="507"/>
      <c r="AT726" s="507"/>
      <c r="AU726" s="507"/>
      <c r="AV726" s="507"/>
      <c r="AW726" s="507"/>
      <c r="AX726" s="507"/>
      <c r="AY726" s="507"/>
      <c r="AZ726" s="507"/>
      <c r="BA726" s="507"/>
      <c r="BB726" s="507"/>
      <c r="BC726" s="507"/>
      <c r="BD726" s="507"/>
      <c r="BE726" s="507"/>
      <c r="BF726" s="507"/>
      <c r="BG726" s="507"/>
      <c r="BH726" s="507"/>
      <c r="BI726" s="507"/>
      <c r="BJ726" s="507"/>
      <c r="BK726" s="507"/>
      <c r="BL726" s="507"/>
      <c r="BM726" s="507"/>
    </row>
    <row r="727" spans="1:65" ht="27" customHeight="1" x14ac:dyDescent="0.2">
      <c r="A727" s="564"/>
      <c r="B727" s="507"/>
      <c r="C727" s="507"/>
      <c r="D727" s="507"/>
      <c r="E727" s="507"/>
      <c r="F727" s="507"/>
      <c r="G727" s="507"/>
      <c r="H727" s="506"/>
      <c r="I727" s="506"/>
      <c r="J727" s="506"/>
      <c r="K727" s="506"/>
      <c r="L727" s="506"/>
      <c r="M727" s="506"/>
      <c r="N727" s="506"/>
      <c r="O727" s="506"/>
      <c r="P727" s="557"/>
      <c r="Q727" s="506"/>
      <c r="R727" s="741"/>
      <c r="S727" s="506"/>
      <c r="T727" s="742"/>
      <c r="U727" s="506"/>
      <c r="V727" s="743"/>
      <c r="W727" s="506"/>
      <c r="X727" s="742"/>
      <c r="Y727" s="557"/>
      <c r="Z727" s="556"/>
      <c r="AA727" s="507"/>
      <c r="AB727" s="507"/>
      <c r="AC727" s="507"/>
      <c r="AD727" s="507"/>
      <c r="AE727" s="507"/>
      <c r="AF727" s="507"/>
      <c r="AG727" s="507"/>
      <c r="AH727" s="507"/>
      <c r="AI727" s="507"/>
      <c r="AJ727" s="507"/>
      <c r="AK727" s="507"/>
      <c r="AL727" s="507"/>
      <c r="AM727" s="507"/>
      <c r="AN727" s="507"/>
      <c r="AO727" s="507"/>
      <c r="AP727" s="507"/>
      <c r="AQ727" s="563"/>
      <c r="AR727" s="563"/>
      <c r="AS727" s="507"/>
      <c r="AT727" s="507"/>
      <c r="AU727" s="507"/>
      <c r="AV727" s="507"/>
      <c r="AW727" s="507"/>
      <c r="AX727" s="507"/>
      <c r="AY727" s="507"/>
      <c r="AZ727" s="507"/>
      <c r="BA727" s="507"/>
      <c r="BB727" s="507"/>
      <c r="BC727" s="507"/>
      <c r="BD727" s="507"/>
      <c r="BE727" s="507"/>
      <c r="BF727" s="507"/>
      <c r="BG727" s="507"/>
      <c r="BH727" s="507"/>
      <c r="BI727" s="507"/>
      <c r="BJ727" s="507"/>
      <c r="BK727" s="507"/>
      <c r="BL727" s="507"/>
      <c r="BM727" s="507"/>
    </row>
    <row r="728" spans="1:65" ht="27" customHeight="1" x14ac:dyDescent="0.2">
      <c r="A728" s="564"/>
      <c r="B728" s="507"/>
      <c r="C728" s="507"/>
      <c r="D728" s="507"/>
      <c r="E728" s="507"/>
      <c r="F728" s="507"/>
      <c r="G728" s="507"/>
      <c r="H728" s="506"/>
      <c r="I728" s="506"/>
      <c r="J728" s="506"/>
      <c r="K728" s="506"/>
      <c r="L728" s="506"/>
      <c r="M728" s="506"/>
      <c r="N728" s="506"/>
      <c r="O728" s="506"/>
      <c r="P728" s="557"/>
      <c r="Q728" s="506"/>
      <c r="R728" s="741"/>
      <c r="S728" s="506"/>
      <c r="T728" s="742"/>
      <c r="U728" s="506"/>
      <c r="V728" s="743"/>
      <c r="W728" s="506"/>
      <c r="X728" s="742"/>
      <c r="Y728" s="557"/>
      <c r="Z728" s="556"/>
      <c r="AA728" s="507"/>
      <c r="AB728" s="507"/>
      <c r="AC728" s="507"/>
      <c r="AD728" s="507"/>
      <c r="AE728" s="507"/>
      <c r="AF728" s="507"/>
      <c r="AG728" s="507"/>
      <c r="AH728" s="507"/>
      <c r="AI728" s="507"/>
      <c r="AJ728" s="507"/>
      <c r="AK728" s="507"/>
      <c r="AL728" s="507"/>
      <c r="AM728" s="507"/>
      <c r="AN728" s="507"/>
      <c r="AO728" s="507"/>
      <c r="AP728" s="507"/>
      <c r="AQ728" s="563"/>
      <c r="AR728" s="563"/>
      <c r="AS728" s="507"/>
      <c r="AT728" s="507"/>
      <c r="AU728" s="507"/>
      <c r="AV728" s="507"/>
      <c r="AW728" s="507"/>
      <c r="AX728" s="507"/>
      <c r="AY728" s="507"/>
      <c r="AZ728" s="507"/>
      <c r="BA728" s="507"/>
      <c r="BB728" s="507"/>
      <c r="BC728" s="507"/>
      <c r="BD728" s="507"/>
      <c r="BE728" s="507"/>
      <c r="BF728" s="507"/>
      <c r="BG728" s="507"/>
      <c r="BH728" s="507"/>
      <c r="BI728" s="507"/>
      <c r="BJ728" s="507"/>
      <c r="BK728" s="507"/>
      <c r="BL728" s="507"/>
      <c r="BM728" s="507"/>
    </row>
    <row r="729" spans="1:65" ht="27" customHeight="1" x14ac:dyDescent="0.2">
      <c r="A729" s="564"/>
      <c r="B729" s="507"/>
      <c r="C729" s="507"/>
      <c r="D729" s="507"/>
      <c r="E729" s="507"/>
      <c r="F729" s="507"/>
      <c r="G729" s="507"/>
      <c r="H729" s="506"/>
      <c r="I729" s="506"/>
      <c r="J729" s="506"/>
      <c r="K729" s="506"/>
      <c r="L729" s="506"/>
      <c r="M729" s="506"/>
      <c r="N729" s="506"/>
      <c r="O729" s="506"/>
      <c r="P729" s="557"/>
      <c r="Q729" s="506"/>
      <c r="R729" s="741"/>
      <c r="S729" s="506"/>
      <c r="T729" s="742"/>
      <c r="U729" s="506"/>
      <c r="V729" s="743"/>
      <c r="W729" s="506"/>
      <c r="X729" s="742"/>
      <c r="Y729" s="557"/>
      <c r="Z729" s="556"/>
      <c r="AA729" s="507"/>
      <c r="AB729" s="507"/>
      <c r="AC729" s="507"/>
      <c r="AD729" s="507"/>
      <c r="AE729" s="507"/>
      <c r="AF729" s="507"/>
      <c r="AG729" s="507"/>
      <c r="AH729" s="507"/>
      <c r="AI729" s="507"/>
      <c r="AJ729" s="507"/>
      <c r="AK729" s="507"/>
      <c r="AL729" s="507"/>
      <c r="AM729" s="507"/>
      <c r="AN729" s="507"/>
      <c r="AO729" s="507"/>
      <c r="AP729" s="507"/>
      <c r="AQ729" s="563"/>
      <c r="AR729" s="563"/>
      <c r="AS729" s="507"/>
      <c r="AT729" s="507"/>
      <c r="AU729" s="507"/>
      <c r="AV729" s="507"/>
      <c r="AW729" s="507"/>
      <c r="AX729" s="507"/>
      <c r="AY729" s="507"/>
      <c r="AZ729" s="507"/>
      <c r="BA729" s="507"/>
      <c r="BB729" s="507"/>
      <c r="BC729" s="507"/>
      <c r="BD729" s="507"/>
      <c r="BE729" s="507"/>
      <c r="BF729" s="507"/>
      <c r="BG729" s="507"/>
      <c r="BH729" s="507"/>
      <c r="BI729" s="507"/>
      <c r="BJ729" s="507"/>
      <c r="BK729" s="507"/>
      <c r="BL729" s="507"/>
      <c r="BM729" s="507"/>
    </row>
    <row r="730" spans="1:65" ht="27" customHeight="1" x14ac:dyDescent="0.2">
      <c r="A730" s="564"/>
      <c r="B730" s="507"/>
      <c r="C730" s="507"/>
      <c r="D730" s="507"/>
      <c r="E730" s="507"/>
      <c r="F730" s="507"/>
      <c r="G730" s="507"/>
      <c r="H730" s="506"/>
      <c r="I730" s="506"/>
      <c r="J730" s="506"/>
      <c r="K730" s="506"/>
      <c r="L730" s="506"/>
      <c r="M730" s="506"/>
      <c r="N730" s="506"/>
      <c r="O730" s="506"/>
      <c r="P730" s="557"/>
      <c r="Q730" s="506"/>
      <c r="R730" s="741"/>
      <c r="S730" s="506"/>
      <c r="T730" s="742"/>
      <c r="U730" s="506"/>
      <c r="V730" s="743"/>
      <c r="W730" s="506"/>
      <c r="X730" s="742"/>
      <c r="Y730" s="557"/>
      <c r="Z730" s="556"/>
      <c r="AA730" s="507"/>
      <c r="AB730" s="507"/>
      <c r="AC730" s="507"/>
      <c r="AD730" s="507"/>
      <c r="AE730" s="507"/>
      <c r="AF730" s="507"/>
      <c r="AG730" s="507"/>
      <c r="AH730" s="507"/>
      <c r="AI730" s="507"/>
      <c r="AJ730" s="507"/>
      <c r="AK730" s="507"/>
      <c r="AL730" s="507"/>
      <c r="AM730" s="507"/>
      <c r="AN730" s="507"/>
      <c r="AO730" s="507"/>
      <c r="AP730" s="507"/>
      <c r="AQ730" s="563"/>
      <c r="AR730" s="563"/>
      <c r="AS730" s="507"/>
      <c r="AT730" s="507"/>
      <c r="AU730" s="507"/>
      <c r="AV730" s="507"/>
      <c r="AW730" s="507"/>
      <c r="AX730" s="507"/>
      <c r="AY730" s="507"/>
      <c r="AZ730" s="507"/>
      <c r="BA730" s="507"/>
      <c r="BB730" s="507"/>
      <c r="BC730" s="507"/>
      <c r="BD730" s="507"/>
      <c r="BE730" s="507"/>
      <c r="BF730" s="507"/>
      <c r="BG730" s="507"/>
      <c r="BH730" s="507"/>
      <c r="BI730" s="507"/>
      <c r="BJ730" s="507"/>
      <c r="BK730" s="507"/>
      <c r="BL730" s="507"/>
      <c r="BM730" s="507"/>
    </row>
    <row r="731" spans="1:65" ht="27" customHeight="1" x14ac:dyDescent="0.2">
      <c r="A731" s="564"/>
      <c r="B731" s="507"/>
      <c r="C731" s="507"/>
      <c r="D731" s="507"/>
      <c r="E731" s="507"/>
      <c r="F731" s="507"/>
      <c r="G731" s="507"/>
      <c r="H731" s="506"/>
      <c r="I731" s="506"/>
      <c r="J731" s="506"/>
      <c r="K731" s="506"/>
      <c r="L731" s="506"/>
      <c r="M731" s="506"/>
      <c r="N731" s="506"/>
      <c r="O731" s="506"/>
      <c r="P731" s="557"/>
      <c r="Q731" s="506"/>
      <c r="R731" s="741"/>
      <c r="S731" s="506"/>
      <c r="T731" s="742"/>
      <c r="U731" s="506"/>
      <c r="V731" s="743"/>
      <c r="W731" s="506"/>
      <c r="X731" s="742"/>
      <c r="Y731" s="557"/>
      <c r="Z731" s="556"/>
      <c r="AA731" s="507"/>
      <c r="AB731" s="507"/>
      <c r="AC731" s="507"/>
      <c r="AD731" s="507"/>
      <c r="AE731" s="507"/>
      <c r="AF731" s="507"/>
      <c r="AG731" s="507"/>
      <c r="AH731" s="507"/>
      <c r="AI731" s="507"/>
      <c r="AJ731" s="507"/>
      <c r="AK731" s="507"/>
      <c r="AL731" s="507"/>
      <c r="AM731" s="507"/>
      <c r="AN731" s="507"/>
      <c r="AO731" s="507"/>
      <c r="AP731" s="507"/>
      <c r="AQ731" s="563"/>
      <c r="AR731" s="563"/>
      <c r="AS731" s="507"/>
      <c r="AT731" s="507"/>
      <c r="AU731" s="507"/>
      <c r="AV731" s="507"/>
      <c r="AW731" s="507"/>
      <c r="AX731" s="507"/>
      <c r="AY731" s="507"/>
      <c r="AZ731" s="507"/>
      <c r="BA731" s="507"/>
      <c r="BB731" s="507"/>
      <c r="BC731" s="507"/>
      <c r="BD731" s="507"/>
      <c r="BE731" s="507"/>
      <c r="BF731" s="507"/>
      <c r="BG731" s="507"/>
      <c r="BH731" s="507"/>
      <c r="BI731" s="507"/>
      <c r="BJ731" s="507"/>
      <c r="BK731" s="507"/>
      <c r="BL731" s="507"/>
      <c r="BM731" s="507"/>
    </row>
    <row r="732" spans="1:65" ht="27" customHeight="1" x14ac:dyDescent="0.2">
      <c r="A732" s="564"/>
      <c r="B732" s="507"/>
      <c r="C732" s="507"/>
      <c r="D732" s="507"/>
      <c r="E732" s="507"/>
      <c r="F732" s="507"/>
      <c r="G732" s="507"/>
      <c r="H732" s="506"/>
      <c r="I732" s="506"/>
      <c r="J732" s="506"/>
      <c r="K732" s="506"/>
      <c r="L732" s="506"/>
      <c r="M732" s="506"/>
      <c r="N732" s="506"/>
      <c r="O732" s="506"/>
      <c r="P732" s="557"/>
      <c r="Q732" s="506"/>
      <c r="R732" s="741"/>
      <c r="S732" s="506"/>
      <c r="T732" s="742"/>
      <c r="U732" s="506"/>
      <c r="V732" s="743"/>
      <c r="W732" s="506"/>
      <c r="X732" s="742"/>
      <c r="Y732" s="557"/>
      <c r="Z732" s="556"/>
      <c r="AA732" s="507"/>
      <c r="AB732" s="507"/>
      <c r="AC732" s="507"/>
      <c r="AD732" s="507"/>
      <c r="AE732" s="507"/>
      <c r="AF732" s="507"/>
      <c r="AG732" s="507"/>
      <c r="AH732" s="507"/>
      <c r="AI732" s="507"/>
      <c r="AJ732" s="507"/>
      <c r="AK732" s="507"/>
      <c r="AL732" s="507"/>
      <c r="AM732" s="507"/>
      <c r="AN732" s="507"/>
      <c r="AO732" s="507"/>
      <c r="AP732" s="507"/>
      <c r="AQ732" s="563"/>
      <c r="AR732" s="563"/>
      <c r="AS732" s="507"/>
      <c r="AT732" s="507"/>
      <c r="AU732" s="507"/>
      <c r="AV732" s="507"/>
      <c r="AW732" s="507"/>
      <c r="AX732" s="507"/>
      <c r="AY732" s="507"/>
      <c r="AZ732" s="507"/>
      <c r="BA732" s="507"/>
      <c r="BB732" s="507"/>
      <c r="BC732" s="507"/>
      <c r="BD732" s="507"/>
      <c r="BE732" s="507"/>
      <c r="BF732" s="507"/>
      <c r="BG732" s="507"/>
      <c r="BH732" s="507"/>
      <c r="BI732" s="507"/>
      <c r="BJ732" s="507"/>
      <c r="BK732" s="507"/>
      <c r="BL732" s="507"/>
      <c r="BM732" s="507"/>
    </row>
    <row r="733" spans="1:65" ht="27" customHeight="1" x14ac:dyDescent="0.2">
      <c r="A733" s="564"/>
      <c r="B733" s="507"/>
      <c r="C733" s="507"/>
      <c r="D733" s="507"/>
      <c r="E733" s="507"/>
      <c r="F733" s="507"/>
      <c r="G733" s="507"/>
      <c r="H733" s="506"/>
      <c r="I733" s="506"/>
      <c r="J733" s="506"/>
      <c r="K733" s="506"/>
      <c r="L733" s="506"/>
      <c r="M733" s="506"/>
      <c r="N733" s="506"/>
      <c r="O733" s="506"/>
      <c r="P733" s="557"/>
      <c r="Q733" s="506"/>
      <c r="R733" s="741"/>
      <c r="S733" s="506"/>
      <c r="T733" s="742"/>
      <c r="U733" s="506"/>
      <c r="V733" s="743"/>
      <c r="W733" s="506"/>
      <c r="X733" s="742"/>
      <c r="Y733" s="557"/>
      <c r="Z733" s="556"/>
      <c r="AA733" s="507"/>
      <c r="AB733" s="507"/>
      <c r="AC733" s="507"/>
      <c r="AD733" s="507"/>
      <c r="AE733" s="507"/>
      <c r="AF733" s="507"/>
      <c r="AG733" s="507"/>
      <c r="AH733" s="507"/>
      <c r="AI733" s="507"/>
      <c r="AJ733" s="507"/>
      <c r="AK733" s="507"/>
      <c r="AL733" s="507"/>
      <c r="AM733" s="507"/>
      <c r="AN733" s="507"/>
      <c r="AO733" s="507"/>
      <c r="AP733" s="507"/>
      <c r="AQ733" s="563"/>
      <c r="AR733" s="563"/>
      <c r="AS733" s="507"/>
      <c r="AT733" s="507"/>
      <c r="AU733" s="507"/>
      <c r="AV733" s="507"/>
      <c r="AW733" s="507"/>
      <c r="AX733" s="507"/>
      <c r="AY733" s="507"/>
      <c r="AZ733" s="507"/>
      <c r="BA733" s="507"/>
      <c r="BB733" s="507"/>
      <c r="BC733" s="507"/>
      <c r="BD733" s="507"/>
      <c r="BE733" s="507"/>
      <c r="BF733" s="507"/>
      <c r="BG733" s="507"/>
      <c r="BH733" s="507"/>
      <c r="BI733" s="507"/>
      <c r="BJ733" s="507"/>
      <c r="BK733" s="507"/>
      <c r="BL733" s="507"/>
      <c r="BM733" s="507"/>
    </row>
    <row r="734" spans="1:65" ht="27" customHeight="1" x14ac:dyDescent="0.2">
      <c r="A734" s="564"/>
      <c r="B734" s="507"/>
      <c r="C734" s="507"/>
      <c r="D734" s="507"/>
      <c r="E734" s="507"/>
      <c r="F734" s="507"/>
      <c r="G734" s="507"/>
      <c r="H734" s="506"/>
      <c r="I734" s="506"/>
      <c r="J734" s="506"/>
      <c r="K734" s="506"/>
      <c r="L734" s="506"/>
      <c r="M734" s="506"/>
      <c r="N734" s="506"/>
      <c r="O734" s="506"/>
      <c r="P734" s="557"/>
      <c r="Q734" s="506"/>
      <c r="R734" s="741"/>
      <c r="S734" s="506"/>
      <c r="T734" s="742"/>
      <c r="U734" s="506"/>
      <c r="V734" s="743"/>
      <c r="W734" s="506"/>
      <c r="X734" s="742"/>
      <c r="Y734" s="557"/>
      <c r="Z734" s="556"/>
      <c r="AA734" s="507"/>
      <c r="AB734" s="507"/>
      <c r="AC734" s="507"/>
      <c r="AD734" s="507"/>
      <c r="AE734" s="507"/>
      <c r="AF734" s="507"/>
      <c r="AG734" s="507"/>
      <c r="AH734" s="507"/>
      <c r="AI734" s="507"/>
      <c r="AJ734" s="507"/>
      <c r="AK734" s="507"/>
      <c r="AL734" s="507"/>
      <c r="AM734" s="507"/>
      <c r="AN734" s="507"/>
      <c r="AO734" s="507"/>
      <c r="AP734" s="507"/>
      <c r="AQ734" s="563"/>
      <c r="AR734" s="563"/>
      <c r="AS734" s="507"/>
      <c r="AT734" s="507"/>
      <c r="AU734" s="507"/>
      <c r="AV734" s="507"/>
      <c r="AW734" s="507"/>
      <c r="AX734" s="507"/>
      <c r="AY734" s="507"/>
      <c r="AZ734" s="507"/>
      <c r="BA734" s="507"/>
      <c r="BB734" s="507"/>
      <c r="BC734" s="507"/>
      <c r="BD734" s="507"/>
      <c r="BE734" s="507"/>
      <c r="BF734" s="507"/>
      <c r="BG734" s="507"/>
      <c r="BH734" s="507"/>
      <c r="BI734" s="507"/>
      <c r="BJ734" s="507"/>
      <c r="BK734" s="507"/>
      <c r="BL734" s="507"/>
      <c r="BM734" s="507"/>
    </row>
    <row r="735" spans="1:65" ht="27" customHeight="1" x14ac:dyDescent="0.2">
      <c r="A735" s="564"/>
      <c r="B735" s="507"/>
      <c r="C735" s="507"/>
      <c r="D735" s="507"/>
      <c r="E735" s="507"/>
      <c r="F735" s="507"/>
      <c r="G735" s="507"/>
      <c r="H735" s="506"/>
      <c r="I735" s="506"/>
      <c r="J735" s="506"/>
      <c r="K735" s="506"/>
      <c r="L735" s="506"/>
      <c r="M735" s="506"/>
      <c r="N735" s="506"/>
      <c r="O735" s="506"/>
      <c r="P735" s="557"/>
      <c r="Q735" s="506"/>
      <c r="R735" s="741"/>
      <c r="S735" s="506"/>
      <c r="T735" s="742"/>
      <c r="U735" s="506"/>
      <c r="V735" s="743"/>
      <c r="W735" s="506"/>
      <c r="X735" s="742"/>
      <c r="Y735" s="557"/>
      <c r="Z735" s="556"/>
      <c r="AA735" s="507"/>
      <c r="AB735" s="507"/>
      <c r="AC735" s="507"/>
      <c r="AD735" s="507"/>
      <c r="AE735" s="507"/>
      <c r="AF735" s="507"/>
      <c r="AG735" s="507"/>
      <c r="AH735" s="507"/>
      <c r="AI735" s="507"/>
      <c r="AJ735" s="507"/>
      <c r="AK735" s="507"/>
      <c r="AL735" s="507"/>
      <c r="AM735" s="507"/>
      <c r="AN735" s="507"/>
      <c r="AO735" s="507"/>
      <c r="AP735" s="507"/>
      <c r="AQ735" s="563"/>
      <c r="AR735" s="563"/>
      <c r="AS735" s="507"/>
      <c r="AT735" s="507"/>
      <c r="AU735" s="507"/>
      <c r="AV735" s="507"/>
      <c r="AW735" s="507"/>
      <c r="AX735" s="507"/>
      <c r="AY735" s="507"/>
      <c r="AZ735" s="507"/>
      <c r="BA735" s="507"/>
      <c r="BB735" s="507"/>
      <c r="BC735" s="507"/>
      <c r="BD735" s="507"/>
      <c r="BE735" s="507"/>
      <c r="BF735" s="507"/>
      <c r="BG735" s="507"/>
      <c r="BH735" s="507"/>
      <c r="BI735" s="507"/>
      <c r="BJ735" s="507"/>
      <c r="BK735" s="507"/>
      <c r="BL735" s="507"/>
      <c r="BM735" s="507"/>
    </row>
    <row r="736" spans="1:65" ht="27" customHeight="1" x14ac:dyDescent="0.2">
      <c r="A736" s="564"/>
      <c r="B736" s="507"/>
      <c r="C736" s="507"/>
      <c r="D736" s="507"/>
      <c r="E736" s="507"/>
      <c r="F736" s="507"/>
      <c r="G736" s="507"/>
      <c r="H736" s="506"/>
      <c r="I736" s="506"/>
      <c r="J736" s="506"/>
      <c r="K736" s="506"/>
      <c r="L736" s="506"/>
      <c r="M736" s="506"/>
      <c r="N736" s="506"/>
      <c r="O736" s="506"/>
      <c r="P736" s="557"/>
      <c r="Q736" s="506"/>
      <c r="R736" s="741"/>
      <c r="S736" s="506"/>
      <c r="T736" s="742"/>
      <c r="U736" s="506"/>
      <c r="V736" s="743"/>
      <c r="W736" s="506"/>
      <c r="X736" s="742"/>
      <c r="Y736" s="557"/>
      <c r="Z736" s="556"/>
      <c r="AA736" s="507"/>
      <c r="AB736" s="507"/>
      <c r="AC736" s="507"/>
      <c r="AD736" s="507"/>
      <c r="AE736" s="507"/>
      <c r="AF736" s="507"/>
      <c r="AG736" s="507"/>
      <c r="AH736" s="507"/>
      <c r="AI736" s="507"/>
      <c r="AJ736" s="507"/>
      <c r="AK736" s="507"/>
      <c r="AL736" s="507"/>
      <c r="AM736" s="507"/>
      <c r="AN736" s="507"/>
      <c r="AO736" s="507"/>
      <c r="AP736" s="507"/>
      <c r="AQ736" s="563"/>
      <c r="AR736" s="563"/>
      <c r="AS736" s="507"/>
      <c r="AT736" s="507"/>
      <c r="AU736" s="507"/>
      <c r="AV736" s="507"/>
      <c r="AW736" s="507"/>
      <c r="AX736" s="507"/>
      <c r="AY736" s="507"/>
      <c r="AZ736" s="507"/>
      <c r="BA736" s="507"/>
      <c r="BB736" s="507"/>
      <c r="BC736" s="507"/>
      <c r="BD736" s="507"/>
      <c r="BE736" s="507"/>
      <c r="BF736" s="507"/>
      <c r="BG736" s="507"/>
      <c r="BH736" s="507"/>
      <c r="BI736" s="507"/>
      <c r="BJ736" s="507"/>
      <c r="BK736" s="507"/>
      <c r="BL736" s="507"/>
      <c r="BM736" s="507"/>
    </row>
    <row r="737" spans="1:65" ht="27" customHeight="1" x14ac:dyDescent="0.2">
      <c r="A737" s="564"/>
      <c r="B737" s="507"/>
      <c r="C737" s="507"/>
      <c r="D737" s="507"/>
      <c r="E737" s="507"/>
      <c r="F737" s="507"/>
      <c r="G737" s="507"/>
      <c r="H737" s="506"/>
      <c r="I737" s="506"/>
      <c r="J737" s="506"/>
      <c r="K737" s="506"/>
      <c r="L737" s="506"/>
      <c r="M737" s="506"/>
      <c r="N737" s="506"/>
      <c r="O737" s="506"/>
      <c r="P737" s="557"/>
      <c r="Q737" s="506"/>
      <c r="R737" s="741"/>
      <c r="S737" s="506"/>
      <c r="T737" s="742"/>
      <c r="U737" s="506"/>
      <c r="V737" s="743"/>
      <c r="W737" s="506"/>
      <c r="X737" s="742"/>
      <c r="Y737" s="557"/>
      <c r="Z737" s="556"/>
      <c r="AA737" s="507"/>
      <c r="AB737" s="507"/>
      <c r="AC737" s="507"/>
      <c r="AD737" s="507"/>
      <c r="AE737" s="507"/>
      <c r="AF737" s="507"/>
      <c r="AG737" s="507"/>
      <c r="AH737" s="507"/>
      <c r="AI737" s="507"/>
      <c r="AJ737" s="507"/>
      <c r="AK737" s="507"/>
      <c r="AL737" s="507"/>
      <c r="AM737" s="507"/>
      <c r="AN737" s="507"/>
      <c r="AO737" s="507"/>
      <c r="AP737" s="507"/>
      <c r="AQ737" s="563"/>
      <c r="AR737" s="563"/>
      <c r="AS737" s="507"/>
      <c r="AT737" s="507"/>
      <c r="AU737" s="507"/>
      <c r="AV737" s="507"/>
      <c r="AW737" s="507"/>
      <c r="AX737" s="507"/>
      <c r="AY737" s="507"/>
      <c r="AZ737" s="507"/>
      <c r="BA737" s="507"/>
      <c r="BB737" s="507"/>
      <c r="BC737" s="507"/>
      <c r="BD737" s="507"/>
      <c r="BE737" s="507"/>
      <c r="BF737" s="507"/>
      <c r="BG737" s="507"/>
      <c r="BH737" s="507"/>
      <c r="BI737" s="507"/>
      <c r="BJ737" s="507"/>
      <c r="BK737" s="507"/>
      <c r="BL737" s="507"/>
      <c r="BM737" s="507"/>
    </row>
    <row r="738" spans="1:65" ht="27" customHeight="1" x14ac:dyDescent="0.2">
      <c r="A738" s="564"/>
      <c r="B738" s="507"/>
      <c r="C738" s="507"/>
      <c r="D738" s="507"/>
      <c r="E738" s="507"/>
      <c r="F738" s="507"/>
      <c r="G738" s="507"/>
      <c r="H738" s="506"/>
      <c r="I738" s="506"/>
      <c r="J738" s="506"/>
      <c r="K738" s="506"/>
      <c r="L738" s="506"/>
      <c r="M738" s="506"/>
      <c r="N738" s="506"/>
      <c r="O738" s="506"/>
      <c r="P738" s="557"/>
      <c r="Q738" s="506"/>
      <c r="R738" s="741"/>
      <c r="S738" s="506"/>
      <c r="T738" s="742"/>
      <c r="U738" s="506"/>
      <c r="V738" s="743"/>
      <c r="W738" s="506"/>
      <c r="X738" s="742"/>
      <c r="Y738" s="557"/>
      <c r="Z738" s="556"/>
      <c r="AA738" s="507"/>
      <c r="AB738" s="507"/>
      <c r="AC738" s="507"/>
      <c r="AD738" s="507"/>
      <c r="AE738" s="507"/>
      <c r="AF738" s="507"/>
      <c r="AG738" s="507"/>
      <c r="AH738" s="507"/>
      <c r="AI738" s="507"/>
      <c r="AJ738" s="507"/>
      <c r="AK738" s="507"/>
      <c r="AL738" s="507"/>
      <c r="AM738" s="507"/>
      <c r="AN738" s="507"/>
      <c r="AO738" s="507"/>
      <c r="AP738" s="507"/>
      <c r="AQ738" s="563"/>
      <c r="AR738" s="563"/>
      <c r="AS738" s="507"/>
      <c r="AT738" s="507"/>
      <c r="AU738" s="507"/>
      <c r="AV738" s="507"/>
      <c r="AW738" s="507"/>
      <c r="AX738" s="507"/>
      <c r="AY738" s="507"/>
      <c r="AZ738" s="507"/>
      <c r="BA738" s="507"/>
      <c r="BB738" s="507"/>
      <c r="BC738" s="507"/>
      <c r="BD738" s="507"/>
      <c r="BE738" s="507"/>
      <c r="BF738" s="507"/>
      <c r="BG738" s="507"/>
      <c r="BH738" s="507"/>
      <c r="BI738" s="507"/>
      <c r="BJ738" s="507"/>
      <c r="BK738" s="507"/>
      <c r="BL738" s="507"/>
      <c r="BM738" s="507"/>
    </row>
    <row r="739" spans="1:65" ht="27" customHeight="1" x14ac:dyDescent="0.2">
      <c r="A739" s="564"/>
      <c r="B739" s="507"/>
      <c r="C739" s="507"/>
      <c r="D739" s="507"/>
      <c r="E739" s="507"/>
      <c r="F739" s="507"/>
      <c r="G739" s="507"/>
      <c r="H739" s="506"/>
      <c r="I739" s="506"/>
      <c r="J739" s="506"/>
      <c r="K739" s="506"/>
      <c r="L739" s="506"/>
      <c r="M739" s="506"/>
      <c r="N739" s="506"/>
      <c r="O739" s="506"/>
      <c r="P739" s="557"/>
      <c r="Q739" s="506"/>
      <c r="R739" s="741"/>
      <c r="S739" s="506"/>
      <c r="T739" s="742"/>
      <c r="U739" s="506"/>
      <c r="V739" s="743"/>
      <c r="W739" s="506"/>
      <c r="X739" s="742"/>
      <c r="Y739" s="557"/>
      <c r="Z739" s="556"/>
      <c r="AA739" s="507"/>
      <c r="AB739" s="507"/>
      <c r="AC739" s="507"/>
      <c r="AD739" s="507"/>
      <c r="AE739" s="507"/>
      <c r="AF739" s="507"/>
      <c r="AG739" s="507"/>
      <c r="AH739" s="507"/>
      <c r="AI739" s="507"/>
      <c r="AJ739" s="507"/>
      <c r="AK739" s="507"/>
      <c r="AL739" s="507"/>
      <c r="AM739" s="507"/>
      <c r="AN739" s="507"/>
      <c r="AO739" s="507"/>
      <c r="AP739" s="507"/>
      <c r="AQ739" s="563"/>
      <c r="AR739" s="563"/>
      <c r="AS739" s="507"/>
      <c r="AT739" s="507"/>
      <c r="AU739" s="507"/>
      <c r="AV739" s="507"/>
      <c r="AW739" s="507"/>
      <c r="AX739" s="507"/>
      <c r="AY739" s="507"/>
      <c r="AZ739" s="507"/>
      <c r="BA739" s="507"/>
      <c r="BB739" s="507"/>
      <c r="BC739" s="507"/>
      <c r="BD739" s="507"/>
      <c r="BE739" s="507"/>
      <c r="BF739" s="507"/>
      <c r="BG739" s="507"/>
      <c r="BH739" s="507"/>
      <c r="BI739" s="507"/>
      <c r="BJ739" s="507"/>
      <c r="BK739" s="507"/>
      <c r="BL739" s="507"/>
      <c r="BM739" s="507"/>
    </row>
    <row r="740" spans="1:65" ht="27" customHeight="1" x14ac:dyDescent="0.2">
      <c r="A740" s="564"/>
      <c r="B740" s="507"/>
      <c r="C740" s="507"/>
      <c r="D740" s="507"/>
      <c r="E740" s="507"/>
      <c r="F740" s="507"/>
      <c r="G740" s="507"/>
      <c r="H740" s="506"/>
      <c r="I740" s="506"/>
      <c r="J740" s="506"/>
      <c r="K740" s="506"/>
      <c r="L740" s="506"/>
      <c r="M740" s="506"/>
      <c r="N740" s="506"/>
      <c r="O740" s="506"/>
      <c r="P740" s="557"/>
      <c r="Q740" s="506"/>
      <c r="R740" s="741"/>
      <c r="S740" s="506"/>
      <c r="T740" s="742"/>
      <c r="U740" s="506"/>
      <c r="V740" s="743"/>
      <c r="W740" s="506"/>
      <c r="X740" s="742"/>
      <c r="Y740" s="557"/>
      <c r="Z740" s="556"/>
      <c r="AA740" s="507"/>
      <c r="AB740" s="507"/>
      <c r="AC740" s="507"/>
      <c r="AD740" s="507"/>
      <c r="AE740" s="507"/>
      <c r="AF740" s="507"/>
      <c r="AG740" s="507"/>
      <c r="AH740" s="507"/>
      <c r="AI740" s="507"/>
      <c r="AJ740" s="507"/>
      <c r="AK740" s="507"/>
      <c r="AL740" s="507"/>
      <c r="AM740" s="507"/>
      <c r="AN740" s="507"/>
      <c r="AO740" s="507"/>
      <c r="AP740" s="507"/>
      <c r="AQ740" s="563"/>
      <c r="AR740" s="563"/>
      <c r="AS740" s="507"/>
      <c r="AT740" s="507"/>
      <c r="AU740" s="507"/>
      <c r="AV740" s="507"/>
      <c r="AW740" s="507"/>
      <c r="AX740" s="507"/>
      <c r="AY740" s="507"/>
      <c r="AZ740" s="507"/>
      <c r="BA740" s="507"/>
      <c r="BB740" s="507"/>
      <c r="BC740" s="507"/>
      <c r="BD740" s="507"/>
      <c r="BE740" s="507"/>
      <c r="BF740" s="507"/>
      <c r="BG740" s="507"/>
      <c r="BH740" s="507"/>
      <c r="BI740" s="507"/>
      <c r="BJ740" s="507"/>
      <c r="BK740" s="507"/>
      <c r="BL740" s="507"/>
      <c r="BM740" s="507"/>
    </row>
    <row r="741" spans="1:65" ht="27" customHeight="1" x14ac:dyDescent="0.2">
      <c r="A741" s="564"/>
      <c r="B741" s="507"/>
      <c r="C741" s="507"/>
      <c r="D741" s="507"/>
      <c r="E741" s="507"/>
      <c r="F741" s="507"/>
      <c r="G741" s="507"/>
      <c r="H741" s="506"/>
      <c r="I741" s="506"/>
      <c r="J741" s="506"/>
      <c r="K741" s="506"/>
      <c r="L741" s="506"/>
      <c r="M741" s="506"/>
      <c r="N741" s="506"/>
      <c r="O741" s="506"/>
      <c r="P741" s="557"/>
      <c r="Q741" s="506"/>
      <c r="R741" s="741"/>
      <c r="S741" s="506"/>
      <c r="T741" s="742"/>
      <c r="U741" s="506"/>
      <c r="V741" s="743"/>
      <c r="W741" s="506"/>
      <c r="X741" s="742"/>
      <c r="Y741" s="557"/>
      <c r="Z741" s="556"/>
      <c r="AA741" s="507"/>
      <c r="AB741" s="507"/>
      <c r="AC741" s="507"/>
      <c r="AD741" s="507"/>
      <c r="AE741" s="507"/>
      <c r="AF741" s="507"/>
      <c r="AG741" s="507"/>
      <c r="AH741" s="507"/>
      <c r="AI741" s="507"/>
      <c r="AJ741" s="507"/>
      <c r="AK741" s="507"/>
      <c r="AL741" s="507"/>
      <c r="AM741" s="507"/>
      <c r="AN741" s="507"/>
      <c r="AO741" s="507"/>
      <c r="AP741" s="507"/>
      <c r="AQ741" s="563"/>
      <c r="AR741" s="563"/>
      <c r="AS741" s="507"/>
      <c r="AT741" s="507"/>
      <c r="AU741" s="507"/>
      <c r="AV741" s="507"/>
      <c r="AW741" s="507"/>
      <c r="AX741" s="507"/>
      <c r="AY741" s="507"/>
      <c r="AZ741" s="507"/>
      <c r="BA741" s="507"/>
      <c r="BB741" s="507"/>
      <c r="BC741" s="507"/>
      <c r="BD741" s="507"/>
      <c r="BE741" s="507"/>
      <c r="BF741" s="507"/>
      <c r="BG741" s="507"/>
      <c r="BH741" s="507"/>
      <c r="BI741" s="507"/>
      <c r="BJ741" s="507"/>
      <c r="BK741" s="507"/>
      <c r="BL741" s="507"/>
      <c r="BM741" s="507"/>
    </row>
    <row r="742" spans="1:65" ht="27" customHeight="1" x14ac:dyDescent="0.2">
      <c r="A742" s="564"/>
      <c r="B742" s="507"/>
      <c r="C742" s="507"/>
      <c r="D742" s="507"/>
      <c r="E742" s="507"/>
      <c r="F742" s="507"/>
      <c r="G742" s="507"/>
      <c r="H742" s="506"/>
      <c r="I742" s="506"/>
      <c r="J742" s="506"/>
      <c r="K742" s="506"/>
      <c r="L742" s="506"/>
      <c r="M742" s="506"/>
      <c r="N742" s="506"/>
      <c r="O742" s="506"/>
      <c r="P742" s="557"/>
      <c r="Q742" s="506"/>
      <c r="R742" s="741"/>
      <c r="S742" s="506"/>
      <c r="T742" s="742"/>
      <c r="U742" s="506"/>
      <c r="V742" s="743"/>
      <c r="W742" s="506"/>
      <c r="X742" s="742"/>
      <c r="Y742" s="557"/>
      <c r="Z742" s="556"/>
      <c r="AA742" s="507"/>
      <c r="AB742" s="507"/>
      <c r="AC742" s="507"/>
      <c r="AD742" s="507"/>
      <c r="AE742" s="507"/>
      <c r="AF742" s="507"/>
      <c r="AG742" s="507"/>
      <c r="AH742" s="507"/>
      <c r="AI742" s="507"/>
      <c r="AJ742" s="507"/>
      <c r="AK742" s="507"/>
      <c r="AL742" s="507"/>
      <c r="AM742" s="507"/>
      <c r="AN742" s="507"/>
      <c r="AO742" s="507"/>
      <c r="AP742" s="507"/>
      <c r="AQ742" s="563"/>
      <c r="AR742" s="563"/>
      <c r="AS742" s="507"/>
      <c r="AT742" s="507"/>
      <c r="AU742" s="507"/>
      <c r="AV742" s="507"/>
      <c r="AW742" s="507"/>
      <c r="AX742" s="507"/>
      <c r="AY742" s="507"/>
      <c r="AZ742" s="507"/>
      <c r="BA742" s="507"/>
      <c r="BB742" s="507"/>
      <c r="BC742" s="507"/>
      <c r="BD742" s="507"/>
      <c r="BE742" s="507"/>
      <c r="BF742" s="507"/>
      <c r="BG742" s="507"/>
      <c r="BH742" s="507"/>
      <c r="BI742" s="507"/>
      <c r="BJ742" s="507"/>
      <c r="BK742" s="507"/>
      <c r="BL742" s="507"/>
      <c r="BM742" s="507"/>
    </row>
    <row r="743" spans="1:65" ht="27" customHeight="1" x14ac:dyDescent="0.2">
      <c r="A743" s="564"/>
      <c r="B743" s="507"/>
      <c r="C743" s="507"/>
      <c r="D743" s="507"/>
      <c r="E743" s="507"/>
      <c r="F743" s="507"/>
      <c r="G743" s="507"/>
      <c r="H743" s="506"/>
      <c r="I743" s="506"/>
      <c r="J743" s="506"/>
      <c r="K743" s="506"/>
      <c r="L743" s="506"/>
      <c r="M743" s="506"/>
      <c r="N743" s="506"/>
      <c r="O743" s="506"/>
      <c r="P743" s="557"/>
      <c r="Q743" s="506"/>
      <c r="R743" s="741"/>
      <c r="S743" s="506"/>
      <c r="T743" s="742"/>
      <c r="U743" s="506"/>
      <c r="V743" s="743"/>
      <c r="W743" s="506"/>
      <c r="X743" s="742"/>
      <c r="Y743" s="557"/>
      <c r="Z743" s="556"/>
      <c r="AA743" s="507"/>
      <c r="AB743" s="507"/>
      <c r="AC743" s="507"/>
      <c r="AD743" s="507"/>
      <c r="AE743" s="507"/>
      <c r="AF743" s="507"/>
      <c r="AG743" s="507"/>
      <c r="AH743" s="507"/>
      <c r="AI743" s="507"/>
      <c r="AJ743" s="507"/>
      <c r="AK743" s="507"/>
      <c r="AL743" s="507"/>
      <c r="AM743" s="507"/>
      <c r="AN743" s="507"/>
      <c r="AO743" s="507"/>
      <c r="AP743" s="507"/>
      <c r="AQ743" s="563"/>
      <c r="AR743" s="563"/>
      <c r="AS743" s="507"/>
      <c r="AT743" s="507"/>
      <c r="AU743" s="507"/>
      <c r="AV743" s="507"/>
      <c r="AW743" s="507"/>
      <c r="AX743" s="507"/>
      <c r="AY743" s="507"/>
      <c r="AZ743" s="507"/>
      <c r="BA743" s="507"/>
      <c r="BB743" s="507"/>
      <c r="BC743" s="507"/>
      <c r="BD743" s="507"/>
      <c r="BE743" s="507"/>
      <c r="BF743" s="507"/>
      <c r="BG743" s="507"/>
      <c r="BH743" s="507"/>
      <c r="BI743" s="507"/>
      <c r="BJ743" s="507"/>
      <c r="BK743" s="507"/>
      <c r="BL743" s="507"/>
      <c r="BM743" s="507"/>
    </row>
    <row r="744" spans="1:65" ht="27" customHeight="1" x14ac:dyDescent="0.2">
      <c r="A744" s="564"/>
      <c r="B744" s="507"/>
      <c r="C744" s="507"/>
      <c r="D744" s="507"/>
      <c r="E744" s="507"/>
      <c r="F744" s="507"/>
      <c r="G744" s="507"/>
      <c r="H744" s="506"/>
      <c r="I744" s="506"/>
      <c r="J744" s="506"/>
      <c r="K744" s="506"/>
      <c r="L744" s="506"/>
      <c r="M744" s="506"/>
      <c r="N744" s="506"/>
      <c r="O744" s="506"/>
      <c r="P744" s="557"/>
      <c r="Q744" s="506"/>
      <c r="R744" s="741"/>
      <c r="S744" s="506"/>
      <c r="T744" s="742"/>
      <c r="U744" s="506"/>
      <c r="V744" s="743"/>
      <c r="W744" s="506"/>
      <c r="X744" s="742"/>
      <c r="Y744" s="557"/>
      <c r="Z744" s="556"/>
      <c r="AA744" s="507"/>
      <c r="AB744" s="507"/>
      <c r="AC744" s="507"/>
      <c r="AD744" s="507"/>
      <c r="AE744" s="507"/>
      <c r="AF744" s="507"/>
      <c r="AG744" s="507"/>
      <c r="AH744" s="507"/>
      <c r="AI744" s="507"/>
      <c r="AJ744" s="507"/>
      <c r="AK744" s="507"/>
      <c r="AL744" s="507"/>
      <c r="AM744" s="507"/>
      <c r="AN744" s="507"/>
      <c r="AO744" s="507"/>
      <c r="AP744" s="507"/>
      <c r="AQ744" s="563"/>
      <c r="AR744" s="563"/>
      <c r="AS744" s="507"/>
      <c r="AT744" s="507"/>
      <c r="AU744" s="507"/>
      <c r="AV744" s="507"/>
      <c r="AW744" s="507"/>
      <c r="AX744" s="507"/>
      <c r="AY744" s="507"/>
      <c r="AZ744" s="507"/>
      <c r="BA744" s="507"/>
      <c r="BB744" s="507"/>
      <c r="BC744" s="507"/>
      <c r="BD744" s="507"/>
      <c r="BE744" s="507"/>
      <c r="BF744" s="507"/>
      <c r="BG744" s="507"/>
      <c r="BH744" s="507"/>
      <c r="BI744" s="507"/>
      <c r="BJ744" s="507"/>
      <c r="BK744" s="507"/>
      <c r="BL744" s="507"/>
      <c r="BM744" s="507"/>
    </row>
    <row r="745" spans="1:65" ht="27" customHeight="1" x14ac:dyDescent="0.2">
      <c r="A745" s="564"/>
      <c r="B745" s="507"/>
      <c r="C745" s="507"/>
      <c r="D745" s="507"/>
      <c r="E745" s="507"/>
      <c r="F745" s="507"/>
      <c r="G745" s="507"/>
      <c r="H745" s="506"/>
      <c r="I745" s="506"/>
      <c r="J745" s="506"/>
      <c r="K745" s="506"/>
      <c r="L745" s="506"/>
      <c r="M745" s="506"/>
      <c r="N745" s="506"/>
      <c r="O745" s="506"/>
      <c r="P745" s="557"/>
      <c r="Q745" s="506"/>
      <c r="R745" s="741"/>
      <c r="S745" s="506"/>
      <c r="T745" s="742"/>
      <c r="U745" s="506"/>
      <c r="V745" s="743"/>
      <c r="W745" s="506"/>
      <c r="X745" s="742"/>
      <c r="Y745" s="557"/>
      <c r="Z745" s="556"/>
      <c r="AA745" s="507"/>
      <c r="AB745" s="507"/>
      <c r="AC745" s="507"/>
      <c r="AD745" s="507"/>
      <c r="AE745" s="507"/>
      <c r="AF745" s="507"/>
      <c r="AG745" s="507"/>
      <c r="AH745" s="507"/>
      <c r="AI745" s="507"/>
      <c r="AJ745" s="507"/>
      <c r="AK745" s="507"/>
      <c r="AL745" s="507"/>
      <c r="AM745" s="507"/>
      <c r="AN745" s="507"/>
      <c r="AO745" s="507"/>
      <c r="AP745" s="507"/>
      <c r="AQ745" s="563"/>
      <c r="AR745" s="563"/>
      <c r="AS745" s="507"/>
      <c r="AT745" s="507"/>
      <c r="AU745" s="507"/>
      <c r="AV745" s="507"/>
      <c r="AW745" s="507"/>
      <c r="AX745" s="507"/>
      <c r="AY745" s="507"/>
      <c r="AZ745" s="507"/>
      <c r="BA745" s="507"/>
      <c r="BB745" s="507"/>
      <c r="BC745" s="507"/>
      <c r="BD745" s="507"/>
      <c r="BE745" s="507"/>
      <c r="BF745" s="507"/>
      <c r="BG745" s="507"/>
      <c r="BH745" s="507"/>
      <c r="BI745" s="507"/>
      <c r="BJ745" s="507"/>
      <c r="BK745" s="507"/>
      <c r="BL745" s="507"/>
      <c r="BM745" s="507"/>
    </row>
    <row r="746" spans="1:65" ht="27" customHeight="1" x14ac:dyDescent="0.2">
      <c r="A746" s="564"/>
      <c r="B746" s="507"/>
      <c r="C746" s="507"/>
      <c r="D746" s="507"/>
      <c r="E746" s="507"/>
      <c r="F746" s="507"/>
      <c r="G746" s="507"/>
      <c r="H746" s="506"/>
      <c r="I746" s="506"/>
      <c r="J746" s="506"/>
      <c r="K746" s="506"/>
      <c r="L746" s="506"/>
      <c r="M746" s="506"/>
      <c r="N746" s="506"/>
      <c r="O746" s="506"/>
      <c r="P746" s="557"/>
      <c r="Q746" s="506"/>
      <c r="R746" s="741"/>
      <c r="S746" s="506"/>
      <c r="T746" s="742"/>
      <c r="U746" s="506"/>
      <c r="V746" s="743"/>
      <c r="W746" s="506"/>
      <c r="X746" s="742"/>
      <c r="Y746" s="557"/>
      <c r="Z746" s="556"/>
      <c r="AA746" s="507"/>
      <c r="AB746" s="507"/>
      <c r="AC746" s="507"/>
      <c r="AD746" s="507"/>
      <c r="AE746" s="507"/>
      <c r="AF746" s="507"/>
      <c r="AG746" s="507"/>
      <c r="AH746" s="507"/>
      <c r="AI746" s="507"/>
      <c r="AJ746" s="507"/>
      <c r="AK746" s="507"/>
      <c r="AL746" s="507"/>
      <c r="AM746" s="507"/>
      <c r="AN746" s="507"/>
      <c r="AO746" s="507"/>
      <c r="AP746" s="507"/>
      <c r="AQ746" s="563"/>
      <c r="AR746" s="563"/>
      <c r="AS746" s="507"/>
      <c r="AT746" s="507"/>
      <c r="AU746" s="507"/>
      <c r="AV746" s="507"/>
      <c r="AW746" s="507"/>
      <c r="AX746" s="507"/>
      <c r="AY746" s="507"/>
      <c r="AZ746" s="507"/>
      <c r="BA746" s="507"/>
      <c r="BB746" s="507"/>
      <c r="BC746" s="507"/>
      <c r="BD746" s="507"/>
      <c r="BE746" s="507"/>
      <c r="BF746" s="507"/>
      <c r="BG746" s="507"/>
      <c r="BH746" s="507"/>
      <c r="BI746" s="507"/>
      <c r="BJ746" s="507"/>
      <c r="BK746" s="507"/>
      <c r="BL746" s="507"/>
      <c r="BM746" s="507"/>
    </row>
    <row r="747" spans="1:65" ht="27" customHeight="1" x14ac:dyDescent="0.2">
      <c r="A747" s="564"/>
      <c r="B747" s="507"/>
      <c r="C747" s="507"/>
      <c r="D747" s="507"/>
      <c r="E747" s="507"/>
      <c r="F747" s="507"/>
      <c r="G747" s="507"/>
      <c r="H747" s="506"/>
      <c r="I747" s="506"/>
      <c r="J747" s="506"/>
      <c r="K747" s="506"/>
      <c r="L747" s="506"/>
      <c r="M747" s="506"/>
      <c r="N747" s="506"/>
      <c r="O747" s="506"/>
      <c r="P747" s="557"/>
      <c r="Q747" s="506"/>
      <c r="R747" s="741"/>
      <c r="S747" s="506"/>
      <c r="T747" s="742"/>
      <c r="U747" s="506"/>
      <c r="V747" s="743"/>
      <c r="W747" s="506"/>
      <c r="X747" s="742"/>
      <c r="Y747" s="557"/>
      <c r="Z747" s="556"/>
      <c r="AA747" s="507"/>
      <c r="AB747" s="507"/>
      <c r="AC747" s="507"/>
      <c r="AD747" s="507"/>
      <c r="AE747" s="507"/>
      <c r="AF747" s="507"/>
      <c r="AG747" s="507"/>
      <c r="AH747" s="507"/>
      <c r="AI747" s="507"/>
      <c r="AJ747" s="507"/>
      <c r="AK747" s="507"/>
      <c r="AL747" s="507"/>
      <c r="AM747" s="507"/>
      <c r="AN747" s="507"/>
      <c r="AO747" s="507"/>
      <c r="AP747" s="507"/>
      <c r="AQ747" s="563"/>
      <c r="AR747" s="563"/>
      <c r="AS747" s="507"/>
      <c r="AT747" s="507"/>
      <c r="AU747" s="507"/>
      <c r="AV747" s="507"/>
      <c r="AW747" s="507"/>
      <c r="AX747" s="507"/>
      <c r="AY747" s="507"/>
      <c r="AZ747" s="507"/>
      <c r="BA747" s="507"/>
      <c r="BB747" s="507"/>
      <c r="BC747" s="507"/>
      <c r="BD747" s="507"/>
      <c r="BE747" s="507"/>
      <c r="BF747" s="507"/>
      <c r="BG747" s="507"/>
      <c r="BH747" s="507"/>
      <c r="BI747" s="507"/>
      <c r="BJ747" s="507"/>
      <c r="BK747" s="507"/>
      <c r="BL747" s="507"/>
      <c r="BM747" s="507"/>
    </row>
    <row r="748" spans="1:65" ht="27" customHeight="1" x14ac:dyDescent="0.2">
      <c r="A748" s="564"/>
      <c r="B748" s="507"/>
      <c r="C748" s="507"/>
      <c r="D748" s="507"/>
      <c r="E748" s="507"/>
      <c r="F748" s="507"/>
      <c r="G748" s="507"/>
      <c r="H748" s="506"/>
      <c r="I748" s="506"/>
      <c r="J748" s="506"/>
      <c r="K748" s="506"/>
      <c r="L748" s="506"/>
      <c r="M748" s="506"/>
      <c r="N748" s="506"/>
      <c r="O748" s="506"/>
      <c r="P748" s="557"/>
      <c r="Q748" s="506"/>
      <c r="R748" s="741"/>
      <c r="S748" s="506"/>
      <c r="T748" s="742"/>
      <c r="U748" s="506"/>
      <c r="V748" s="743"/>
      <c r="W748" s="506"/>
      <c r="X748" s="742"/>
      <c r="Y748" s="557"/>
      <c r="Z748" s="556"/>
      <c r="AA748" s="507"/>
      <c r="AB748" s="507"/>
      <c r="AC748" s="507"/>
      <c r="AD748" s="507"/>
      <c r="AE748" s="507"/>
      <c r="AF748" s="507"/>
      <c r="AG748" s="507"/>
      <c r="AH748" s="507"/>
      <c r="AI748" s="507"/>
      <c r="AJ748" s="507"/>
      <c r="AK748" s="507"/>
      <c r="AL748" s="507"/>
      <c r="AM748" s="507"/>
      <c r="AN748" s="507"/>
      <c r="AO748" s="507"/>
      <c r="AP748" s="507"/>
      <c r="AQ748" s="563"/>
      <c r="AR748" s="563"/>
      <c r="AS748" s="507"/>
      <c r="AT748" s="507"/>
      <c r="AU748" s="507"/>
      <c r="AV748" s="507"/>
      <c r="AW748" s="507"/>
      <c r="AX748" s="507"/>
      <c r="AY748" s="507"/>
      <c r="AZ748" s="507"/>
      <c r="BA748" s="507"/>
      <c r="BB748" s="507"/>
      <c r="BC748" s="507"/>
      <c r="BD748" s="507"/>
      <c r="BE748" s="507"/>
      <c r="BF748" s="507"/>
      <c r="BG748" s="507"/>
      <c r="BH748" s="507"/>
      <c r="BI748" s="507"/>
      <c r="BJ748" s="507"/>
      <c r="BK748" s="507"/>
      <c r="BL748" s="507"/>
      <c r="BM748" s="507"/>
    </row>
    <row r="749" spans="1:65" ht="27" customHeight="1" x14ac:dyDescent="0.2">
      <c r="A749" s="564"/>
      <c r="B749" s="507"/>
      <c r="C749" s="507"/>
      <c r="D749" s="507"/>
      <c r="E749" s="507"/>
      <c r="F749" s="507"/>
      <c r="G749" s="507"/>
      <c r="H749" s="506"/>
      <c r="I749" s="506"/>
      <c r="J749" s="506"/>
      <c r="K749" s="506"/>
      <c r="L749" s="506"/>
      <c r="M749" s="506"/>
      <c r="N749" s="506"/>
      <c r="O749" s="506"/>
      <c r="P749" s="557"/>
      <c r="Q749" s="506"/>
      <c r="R749" s="741"/>
      <c r="S749" s="506"/>
      <c r="T749" s="742"/>
      <c r="U749" s="506"/>
      <c r="V749" s="743"/>
      <c r="W749" s="506"/>
      <c r="X749" s="742"/>
      <c r="Y749" s="557"/>
      <c r="Z749" s="556"/>
      <c r="AA749" s="507"/>
      <c r="AB749" s="507"/>
      <c r="AC749" s="507"/>
      <c r="AD749" s="507"/>
      <c r="AE749" s="507"/>
      <c r="AF749" s="507"/>
      <c r="AG749" s="507"/>
      <c r="AH749" s="507"/>
      <c r="AI749" s="507"/>
      <c r="AJ749" s="507"/>
      <c r="AK749" s="507"/>
      <c r="AL749" s="507"/>
      <c r="AM749" s="507"/>
      <c r="AN749" s="507"/>
      <c r="AO749" s="507"/>
      <c r="AP749" s="507"/>
      <c r="AQ749" s="563"/>
      <c r="AR749" s="563"/>
      <c r="AS749" s="507"/>
      <c r="AT749" s="507"/>
      <c r="AU749" s="507"/>
      <c r="AV749" s="507"/>
      <c r="AW749" s="507"/>
      <c r="AX749" s="507"/>
      <c r="AY749" s="507"/>
      <c r="AZ749" s="507"/>
      <c r="BA749" s="507"/>
      <c r="BB749" s="507"/>
      <c r="BC749" s="507"/>
      <c r="BD749" s="507"/>
      <c r="BE749" s="507"/>
      <c r="BF749" s="507"/>
      <c r="BG749" s="507"/>
      <c r="BH749" s="507"/>
      <c r="BI749" s="507"/>
      <c r="BJ749" s="507"/>
      <c r="BK749" s="507"/>
      <c r="BL749" s="507"/>
      <c r="BM749" s="507"/>
    </row>
    <row r="750" spans="1:65" ht="27" customHeight="1" x14ac:dyDescent="0.2">
      <c r="A750" s="564"/>
      <c r="B750" s="507"/>
      <c r="C750" s="507"/>
      <c r="D750" s="507"/>
      <c r="E750" s="507"/>
      <c r="F750" s="507"/>
      <c r="G750" s="507"/>
      <c r="H750" s="506"/>
      <c r="I750" s="506"/>
      <c r="J750" s="506"/>
      <c r="K750" s="506"/>
      <c r="L750" s="506"/>
      <c r="M750" s="506"/>
      <c r="N750" s="506"/>
      <c r="O750" s="506"/>
      <c r="P750" s="557"/>
      <c r="Q750" s="506"/>
      <c r="R750" s="741"/>
      <c r="S750" s="506"/>
      <c r="T750" s="742"/>
      <c r="U750" s="506"/>
      <c r="V750" s="743"/>
      <c r="W750" s="506"/>
      <c r="X750" s="742"/>
      <c r="Y750" s="557"/>
      <c r="Z750" s="556"/>
      <c r="AA750" s="507"/>
      <c r="AB750" s="507"/>
      <c r="AC750" s="507"/>
      <c r="AD750" s="507"/>
      <c r="AE750" s="507"/>
      <c r="AF750" s="507"/>
      <c r="AG750" s="507"/>
      <c r="AH750" s="507"/>
      <c r="AI750" s="507"/>
      <c r="AJ750" s="507"/>
      <c r="AK750" s="507"/>
      <c r="AL750" s="507"/>
      <c r="AM750" s="507"/>
      <c r="AN750" s="507"/>
      <c r="AO750" s="507"/>
      <c r="AP750" s="507"/>
      <c r="AQ750" s="563"/>
      <c r="AR750" s="563"/>
      <c r="AS750" s="507"/>
      <c r="AT750" s="507"/>
      <c r="AU750" s="507"/>
      <c r="AV750" s="507"/>
      <c r="AW750" s="507"/>
      <c r="AX750" s="507"/>
      <c r="AY750" s="507"/>
      <c r="AZ750" s="507"/>
      <c r="BA750" s="507"/>
      <c r="BB750" s="507"/>
      <c r="BC750" s="507"/>
      <c r="BD750" s="507"/>
      <c r="BE750" s="507"/>
      <c r="BF750" s="507"/>
      <c r="BG750" s="507"/>
      <c r="BH750" s="507"/>
      <c r="BI750" s="507"/>
      <c r="BJ750" s="507"/>
      <c r="BK750" s="507"/>
      <c r="BL750" s="507"/>
      <c r="BM750" s="507"/>
    </row>
    <row r="751" spans="1:65" ht="27" customHeight="1" x14ac:dyDescent="0.2">
      <c r="A751" s="564"/>
      <c r="B751" s="507"/>
      <c r="C751" s="507"/>
      <c r="D751" s="507"/>
      <c r="E751" s="507"/>
      <c r="F751" s="507"/>
      <c r="G751" s="507"/>
      <c r="H751" s="506"/>
      <c r="I751" s="506"/>
      <c r="J751" s="506"/>
      <c r="K751" s="506"/>
      <c r="L751" s="506"/>
      <c r="M751" s="506"/>
      <c r="N751" s="506"/>
      <c r="O751" s="506"/>
      <c r="P751" s="557"/>
      <c r="Q751" s="506"/>
      <c r="R751" s="741"/>
      <c r="S751" s="506"/>
      <c r="T751" s="742"/>
      <c r="U751" s="506"/>
      <c r="V751" s="743"/>
      <c r="W751" s="506"/>
      <c r="X751" s="742"/>
      <c r="Y751" s="557"/>
      <c r="Z751" s="556"/>
      <c r="AA751" s="507"/>
      <c r="AB751" s="507"/>
      <c r="AC751" s="507"/>
      <c r="AD751" s="507"/>
      <c r="AE751" s="507"/>
      <c r="AF751" s="507"/>
      <c r="AG751" s="507"/>
      <c r="AH751" s="507"/>
      <c r="AI751" s="507"/>
      <c r="AJ751" s="507"/>
      <c r="AK751" s="507"/>
      <c r="AL751" s="507"/>
      <c r="AM751" s="507"/>
      <c r="AN751" s="507"/>
      <c r="AO751" s="507"/>
      <c r="AP751" s="507"/>
      <c r="AQ751" s="563"/>
      <c r="AR751" s="563"/>
      <c r="AS751" s="507"/>
      <c r="AT751" s="507"/>
      <c r="AU751" s="507"/>
      <c r="AV751" s="507"/>
      <c r="AW751" s="507"/>
      <c r="AX751" s="507"/>
      <c r="AY751" s="507"/>
      <c r="AZ751" s="507"/>
      <c r="BA751" s="507"/>
      <c r="BB751" s="507"/>
      <c r="BC751" s="507"/>
      <c r="BD751" s="507"/>
      <c r="BE751" s="507"/>
      <c r="BF751" s="507"/>
      <c r="BG751" s="507"/>
      <c r="BH751" s="507"/>
      <c r="BI751" s="507"/>
      <c r="BJ751" s="507"/>
      <c r="BK751" s="507"/>
      <c r="BL751" s="507"/>
      <c r="BM751" s="507"/>
    </row>
    <row r="752" spans="1:65" ht="27" customHeight="1" x14ac:dyDescent="0.2">
      <c r="A752" s="564"/>
      <c r="B752" s="507"/>
      <c r="C752" s="507"/>
      <c r="D752" s="507"/>
      <c r="E752" s="507"/>
      <c r="F752" s="507"/>
      <c r="G752" s="507"/>
      <c r="H752" s="506"/>
      <c r="I752" s="506"/>
      <c r="J752" s="506"/>
      <c r="K752" s="506"/>
      <c r="L752" s="506"/>
      <c r="M752" s="506"/>
      <c r="N752" s="506"/>
      <c r="O752" s="506"/>
      <c r="P752" s="557"/>
      <c r="Q752" s="506"/>
      <c r="R752" s="741"/>
      <c r="S752" s="506"/>
      <c r="T752" s="742"/>
      <c r="U752" s="506"/>
      <c r="V752" s="743"/>
      <c r="W752" s="506"/>
      <c r="X752" s="742"/>
      <c r="Y752" s="557"/>
      <c r="Z752" s="556"/>
      <c r="AA752" s="507"/>
      <c r="AB752" s="507"/>
      <c r="AC752" s="507"/>
      <c r="AD752" s="507"/>
      <c r="AE752" s="507"/>
      <c r="AF752" s="507"/>
      <c r="AG752" s="507"/>
      <c r="AH752" s="507"/>
      <c r="AI752" s="507"/>
      <c r="AJ752" s="507"/>
      <c r="AK752" s="507"/>
      <c r="AL752" s="507"/>
      <c r="AM752" s="507"/>
      <c r="AN752" s="507"/>
      <c r="AO752" s="507"/>
      <c r="AP752" s="507"/>
      <c r="AQ752" s="563"/>
      <c r="AR752" s="563"/>
      <c r="AS752" s="507"/>
      <c r="AT752" s="507"/>
      <c r="AU752" s="507"/>
      <c r="AV752" s="507"/>
      <c r="AW752" s="507"/>
      <c r="AX752" s="507"/>
      <c r="AY752" s="507"/>
      <c r="AZ752" s="507"/>
      <c r="BA752" s="507"/>
      <c r="BB752" s="507"/>
      <c r="BC752" s="507"/>
      <c r="BD752" s="507"/>
      <c r="BE752" s="507"/>
      <c r="BF752" s="507"/>
      <c r="BG752" s="507"/>
      <c r="BH752" s="507"/>
      <c r="BI752" s="507"/>
      <c r="BJ752" s="507"/>
      <c r="BK752" s="507"/>
      <c r="BL752" s="507"/>
      <c r="BM752" s="507"/>
    </row>
    <row r="753" spans="1:65" ht="27" customHeight="1" x14ac:dyDescent="0.2">
      <c r="A753" s="564"/>
      <c r="B753" s="507"/>
      <c r="C753" s="507"/>
      <c r="D753" s="507"/>
      <c r="E753" s="507"/>
      <c r="F753" s="507"/>
      <c r="G753" s="507"/>
      <c r="H753" s="506"/>
      <c r="I753" s="506"/>
      <c r="J753" s="506"/>
      <c r="K753" s="506"/>
      <c r="L753" s="506"/>
      <c r="M753" s="506"/>
      <c r="N753" s="506"/>
      <c r="O753" s="506"/>
      <c r="P753" s="557"/>
      <c r="Q753" s="506"/>
      <c r="R753" s="741"/>
      <c r="S753" s="506"/>
      <c r="T753" s="742"/>
      <c r="U753" s="506"/>
      <c r="V753" s="743"/>
      <c r="W753" s="506"/>
      <c r="X753" s="742"/>
      <c r="Y753" s="557"/>
      <c r="Z753" s="556"/>
      <c r="AA753" s="507"/>
      <c r="AB753" s="507"/>
      <c r="AC753" s="507"/>
      <c r="AD753" s="507"/>
      <c r="AE753" s="507"/>
      <c r="AF753" s="507"/>
      <c r="AG753" s="507"/>
      <c r="AH753" s="507"/>
      <c r="AI753" s="507"/>
      <c r="AJ753" s="507"/>
      <c r="AK753" s="507"/>
      <c r="AL753" s="507"/>
      <c r="AM753" s="507"/>
      <c r="AN753" s="507"/>
      <c r="AO753" s="507"/>
      <c r="AP753" s="507"/>
      <c r="AQ753" s="563"/>
      <c r="AR753" s="563"/>
      <c r="AS753" s="507"/>
      <c r="AT753" s="507"/>
      <c r="AU753" s="507"/>
      <c r="AV753" s="507"/>
      <c r="AW753" s="507"/>
      <c r="AX753" s="507"/>
      <c r="AY753" s="507"/>
      <c r="AZ753" s="507"/>
      <c r="BA753" s="507"/>
      <c r="BB753" s="507"/>
      <c r="BC753" s="507"/>
      <c r="BD753" s="507"/>
      <c r="BE753" s="507"/>
      <c r="BF753" s="507"/>
      <c r="BG753" s="507"/>
      <c r="BH753" s="507"/>
      <c r="BI753" s="507"/>
      <c r="BJ753" s="507"/>
      <c r="BK753" s="507"/>
      <c r="BL753" s="507"/>
      <c r="BM753" s="507"/>
    </row>
    <row r="754" spans="1:65" ht="27" customHeight="1" x14ac:dyDescent="0.2">
      <c r="A754" s="564"/>
      <c r="B754" s="507"/>
      <c r="C754" s="507"/>
      <c r="D754" s="507"/>
      <c r="E754" s="507"/>
      <c r="F754" s="507"/>
      <c r="G754" s="507"/>
      <c r="H754" s="506"/>
      <c r="I754" s="506"/>
      <c r="J754" s="506"/>
      <c r="K754" s="506"/>
      <c r="L754" s="506"/>
      <c r="M754" s="506"/>
      <c r="N754" s="506"/>
      <c r="O754" s="506"/>
      <c r="P754" s="557"/>
      <c r="Q754" s="506"/>
      <c r="R754" s="741"/>
      <c r="S754" s="506"/>
      <c r="T754" s="742"/>
      <c r="U754" s="506"/>
      <c r="V754" s="743"/>
      <c r="W754" s="506"/>
      <c r="X754" s="742"/>
      <c r="Y754" s="557"/>
      <c r="Z754" s="556"/>
      <c r="AA754" s="507"/>
      <c r="AB754" s="507"/>
      <c r="AC754" s="507"/>
      <c r="AD754" s="507"/>
      <c r="AE754" s="507"/>
      <c r="AF754" s="507"/>
      <c r="AG754" s="507"/>
      <c r="AH754" s="507"/>
      <c r="AI754" s="507"/>
      <c r="AJ754" s="507"/>
      <c r="AK754" s="507"/>
      <c r="AL754" s="507"/>
      <c r="AM754" s="507"/>
      <c r="AN754" s="507"/>
      <c r="AO754" s="507"/>
      <c r="AP754" s="507"/>
      <c r="AQ754" s="563"/>
      <c r="AR754" s="563"/>
      <c r="AS754" s="507"/>
      <c r="AT754" s="507"/>
      <c r="AU754" s="507"/>
      <c r="AV754" s="507"/>
      <c r="AW754" s="507"/>
      <c r="AX754" s="507"/>
      <c r="AY754" s="507"/>
      <c r="AZ754" s="507"/>
      <c r="BA754" s="507"/>
      <c r="BB754" s="507"/>
      <c r="BC754" s="507"/>
      <c r="BD754" s="507"/>
      <c r="BE754" s="507"/>
      <c r="BF754" s="507"/>
      <c r="BG754" s="507"/>
      <c r="BH754" s="507"/>
      <c r="BI754" s="507"/>
      <c r="BJ754" s="507"/>
      <c r="BK754" s="507"/>
      <c r="BL754" s="507"/>
      <c r="BM754" s="507"/>
    </row>
    <row r="755" spans="1:65" ht="27" customHeight="1" x14ac:dyDescent="0.2">
      <c r="A755" s="564"/>
      <c r="B755" s="507"/>
      <c r="C755" s="507"/>
      <c r="D755" s="507"/>
      <c r="E755" s="507"/>
      <c r="F755" s="507"/>
      <c r="G755" s="507"/>
      <c r="H755" s="506"/>
      <c r="I755" s="506"/>
      <c r="J755" s="506"/>
      <c r="K755" s="506"/>
      <c r="L755" s="506"/>
      <c r="M755" s="506"/>
      <c r="N755" s="506"/>
      <c r="O755" s="506"/>
      <c r="P755" s="557"/>
      <c r="Q755" s="506"/>
      <c r="R755" s="741"/>
      <c r="S755" s="506"/>
      <c r="T755" s="742"/>
      <c r="U755" s="506"/>
      <c r="V755" s="743"/>
      <c r="W755" s="506"/>
      <c r="X755" s="742"/>
      <c r="Y755" s="557"/>
      <c r="Z755" s="556"/>
      <c r="AA755" s="507"/>
      <c r="AB755" s="507"/>
      <c r="AC755" s="507"/>
      <c r="AD755" s="507"/>
      <c r="AE755" s="507"/>
      <c r="AF755" s="507"/>
      <c r="AG755" s="507"/>
      <c r="AH755" s="507"/>
      <c r="AI755" s="507"/>
      <c r="AJ755" s="507"/>
      <c r="AK755" s="507"/>
      <c r="AL755" s="507"/>
      <c r="AM755" s="507"/>
      <c r="AN755" s="507"/>
      <c r="AO755" s="507"/>
      <c r="AP755" s="507"/>
      <c r="AQ755" s="563"/>
      <c r="AR755" s="563"/>
      <c r="AS755" s="507"/>
      <c r="AT755" s="507"/>
      <c r="AU755" s="507"/>
      <c r="AV755" s="507"/>
      <c r="AW755" s="507"/>
      <c r="AX755" s="507"/>
      <c r="AY755" s="507"/>
      <c r="AZ755" s="507"/>
      <c r="BA755" s="507"/>
      <c r="BB755" s="507"/>
      <c r="BC755" s="507"/>
      <c r="BD755" s="507"/>
      <c r="BE755" s="507"/>
      <c r="BF755" s="507"/>
      <c r="BG755" s="507"/>
      <c r="BH755" s="507"/>
      <c r="BI755" s="507"/>
      <c r="BJ755" s="507"/>
      <c r="BK755" s="507"/>
      <c r="BL755" s="507"/>
      <c r="BM755" s="507"/>
    </row>
    <row r="756" spans="1:65" ht="27" customHeight="1" x14ac:dyDescent="0.2">
      <c r="A756" s="564"/>
      <c r="B756" s="507"/>
      <c r="C756" s="507"/>
      <c r="D756" s="507"/>
      <c r="E756" s="507"/>
      <c r="F756" s="507"/>
      <c r="G756" s="507"/>
      <c r="H756" s="506"/>
      <c r="I756" s="506"/>
      <c r="J756" s="506"/>
      <c r="K756" s="506"/>
      <c r="L756" s="506"/>
      <c r="M756" s="506"/>
      <c r="N756" s="506"/>
      <c r="O756" s="506"/>
      <c r="P756" s="557"/>
      <c r="Q756" s="506"/>
      <c r="R756" s="741"/>
      <c r="S756" s="506"/>
      <c r="T756" s="742"/>
      <c r="U756" s="506"/>
      <c r="V756" s="743"/>
      <c r="W756" s="506"/>
      <c r="X756" s="742"/>
      <c r="Y756" s="557"/>
      <c r="Z756" s="556"/>
      <c r="AA756" s="507"/>
      <c r="AB756" s="507"/>
      <c r="AC756" s="507"/>
      <c r="AD756" s="507"/>
      <c r="AE756" s="507"/>
      <c r="AF756" s="507"/>
      <c r="AG756" s="507"/>
      <c r="AH756" s="507"/>
      <c r="AI756" s="507"/>
      <c r="AJ756" s="507"/>
      <c r="AK756" s="507"/>
      <c r="AL756" s="507"/>
      <c r="AM756" s="507"/>
      <c r="AN756" s="507"/>
      <c r="AO756" s="507"/>
      <c r="AP756" s="507"/>
      <c r="AQ756" s="563"/>
      <c r="AR756" s="563"/>
      <c r="AS756" s="507"/>
      <c r="AT756" s="507"/>
      <c r="AU756" s="507"/>
      <c r="AV756" s="507"/>
      <c r="AW756" s="507"/>
      <c r="AX756" s="507"/>
      <c r="AY756" s="507"/>
      <c r="AZ756" s="507"/>
      <c r="BA756" s="507"/>
      <c r="BB756" s="507"/>
      <c r="BC756" s="507"/>
      <c r="BD756" s="507"/>
      <c r="BE756" s="507"/>
      <c r="BF756" s="507"/>
      <c r="BG756" s="507"/>
      <c r="BH756" s="507"/>
      <c r="BI756" s="507"/>
      <c r="BJ756" s="507"/>
      <c r="BK756" s="507"/>
      <c r="BL756" s="507"/>
      <c r="BM756" s="507"/>
    </row>
    <row r="757" spans="1:65" ht="27" customHeight="1" x14ac:dyDescent="0.2">
      <c r="A757" s="564"/>
      <c r="B757" s="507"/>
      <c r="C757" s="507"/>
      <c r="D757" s="507"/>
      <c r="E757" s="507"/>
      <c r="F757" s="507"/>
      <c r="G757" s="507"/>
      <c r="H757" s="506"/>
      <c r="I757" s="506"/>
      <c r="J757" s="506"/>
      <c r="K757" s="506"/>
      <c r="L757" s="506"/>
      <c r="M757" s="506"/>
      <c r="N757" s="506"/>
      <c r="O757" s="506"/>
      <c r="P757" s="557"/>
      <c r="Q757" s="506"/>
      <c r="R757" s="741"/>
      <c r="S757" s="506"/>
      <c r="T757" s="742"/>
      <c r="U757" s="506"/>
      <c r="V757" s="743"/>
      <c r="W757" s="506"/>
      <c r="X757" s="742"/>
      <c r="Y757" s="557"/>
      <c r="Z757" s="556"/>
      <c r="AA757" s="507"/>
      <c r="AB757" s="507"/>
      <c r="AC757" s="507"/>
      <c r="AD757" s="507"/>
      <c r="AE757" s="507"/>
      <c r="AF757" s="507"/>
      <c r="AG757" s="507"/>
      <c r="AH757" s="507"/>
      <c r="AI757" s="507"/>
      <c r="AJ757" s="507"/>
      <c r="AK757" s="507"/>
      <c r="AL757" s="507"/>
      <c r="AM757" s="507"/>
      <c r="AN757" s="507"/>
      <c r="AO757" s="507"/>
      <c r="AP757" s="507"/>
      <c r="AQ757" s="563"/>
      <c r="AR757" s="563"/>
      <c r="AS757" s="507"/>
      <c r="AT757" s="507"/>
      <c r="AU757" s="507"/>
      <c r="AV757" s="507"/>
      <c r="AW757" s="507"/>
      <c r="AX757" s="507"/>
      <c r="AY757" s="507"/>
      <c r="AZ757" s="507"/>
      <c r="BA757" s="507"/>
      <c r="BB757" s="507"/>
      <c r="BC757" s="507"/>
      <c r="BD757" s="507"/>
      <c r="BE757" s="507"/>
      <c r="BF757" s="507"/>
      <c r="BG757" s="507"/>
      <c r="BH757" s="507"/>
      <c r="BI757" s="507"/>
      <c r="BJ757" s="507"/>
      <c r="BK757" s="507"/>
      <c r="BL757" s="507"/>
      <c r="BM757" s="507"/>
    </row>
    <row r="758" spans="1:65" ht="27" customHeight="1" x14ac:dyDescent="0.2">
      <c r="A758" s="564"/>
      <c r="B758" s="507"/>
      <c r="C758" s="507"/>
      <c r="D758" s="507"/>
      <c r="E758" s="507"/>
      <c r="F758" s="507"/>
      <c r="G758" s="507"/>
      <c r="H758" s="506"/>
      <c r="I758" s="506"/>
      <c r="J758" s="506"/>
      <c r="K758" s="506"/>
      <c r="L758" s="506"/>
      <c r="M758" s="506"/>
      <c r="N758" s="506"/>
      <c r="O758" s="506"/>
      <c r="P758" s="557"/>
      <c r="Q758" s="506"/>
      <c r="R758" s="741"/>
      <c r="S758" s="506"/>
      <c r="T758" s="742"/>
      <c r="U758" s="506"/>
      <c r="V758" s="743"/>
      <c r="W758" s="506"/>
      <c r="X758" s="742"/>
      <c r="Y758" s="557"/>
      <c r="Z758" s="556"/>
      <c r="AA758" s="507"/>
      <c r="AB758" s="507"/>
      <c r="AC758" s="507"/>
      <c r="AD758" s="507"/>
      <c r="AE758" s="507"/>
      <c r="AF758" s="507"/>
      <c r="AG758" s="507"/>
      <c r="AH758" s="507"/>
      <c r="AI758" s="507"/>
      <c r="AJ758" s="507"/>
      <c r="AK758" s="507"/>
      <c r="AL758" s="507"/>
      <c r="AM758" s="507"/>
      <c r="AN758" s="507"/>
      <c r="AO758" s="507"/>
      <c r="AP758" s="507"/>
      <c r="AQ758" s="563"/>
      <c r="AR758" s="563"/>
      <c r="AS758" s="507"/>
      <c r="AT758" s="507"/>
      <c r="AU758" s="507"/>
      <c r="AV758" s="507"/>
      <c r="AW758" s="507"/>
      <c r="AX758" s="507"/>
      <c r="AY758" s="507"/>
      <c r="AZ758" s="507"/>
      <c r="BA758" s="507"/>
      <c r="BB758" s="507"/>
      <c r="BC758" s="507"/>
      <c r="BD758" s="507"/>
      <c r="BE758" s="507"/>
      <c r="BF758" s="507"/>
      <c r="BG758" s="507"/>
      <c r="BH758" s="507"/>
      <c r="BI758" s="507"/>
      <c r="BJ758" s="507"/>
      <c r="BK758" s="507"/>
      <c r="BL758" s="507"/>
      <c r="BM758" s="507"/>
    </row>
    <row r="759" spans="1:65" ht="27" customHeight="1" x14ac:dyDescent="0.2">
      <c r="A759" s="564"/>
      <c r="B759" s="507"/>
      <c r="C759" s="507"/>
      <c r="D759" s="507"/>
      <c r="E759" s="507"/>
      <c r="F759" s="507"/>
      <c r="G759" s="507"/>
      <c r="H759" s="506"/>
      <c r="I759" s="506"/>
      <c r="J759" s="506"/>
      <c r="K759" s="506"/>
      <c r="L759" s="506"/>
      <c r="M759" s="506"/>
      <c r="N759" s="506"/>
      <c r="O759" s="506"/>
      <c r="P759" s="557"/>
      <c r="Q759" s="506"/>
      <c r="R759" s="741"/>
      <c r="S759" s="506"/>
      <c r="T759" s="742"/>
      <c r="U759" s="506"/>
      <c r="V759" s="743"/>
      <c r="W759" s="506"/>
      <c r="X759" s="742"/>
      <c r="Y759" s="557"/>
      <c r="Z759" s="556"/>
      <c r="AA759" s="507"/>
      <c r="AB759" s="507"/>
      <c r="AC759" s="507"/>
      <c r="AD759" s="507"/>
      <c r="AE759" s="507"/>
      <c r="AF759" s="507"/>
      <c r="AG759" s="507"/>
      <c r="AH759" s="507"/>
      <c r="AI759" s="507"/>
      <c r="AJ759" s="507"/>
      <c r="AK759" s="507"/>
      <c r="AL759" s="507"/>
      <c r="AM759" s="507"/>
      <c r="AN759" s="507"/>
      <c r="AO759" s="507"/>
      <c r="AP759" s="507"/>
      <c r="AQ759" s="563"/>
      <c r="AR759" s="563"/>
      <c r="AS759" s="507"/>
      <c r="AT759" s="507"/>
      <c r="AU759" s="507"/>
      <c r="AV759" s="507"/>
      <c r="AW759" s="507"/>
      <c r="AX759" s="507"/>
      <c r="AY759" s="507"/>
      <c r="AZ759" s="507"/>
      <c r="BA759" s="507"/>
      <c r="BB759" s="507"/>
      <c r="BC759" s="507"/>
      <c r="BD759" s="507"/>
      <c r="BE759" s="507"/>
      <c r="BF759" s="507"/>
      <c r="BG759" s="507"/>
      <c r="BH759" s="507"/>
      <c r="BI759" s="507"/>
      <c r="BJ759" s="507"/>
      <c r="BK759" s="507"/>
      <c r="BL759" s="507"/>
      <c r="BM759" s="507"/>
    </row>
    <row r="760" spans="1:65" ht="27" customHeight="1" x14ac:dyDescent="0.2">
      <c r="A760" s="564"/>
      <c r="B760" s="507"/>
      <c r="C760" s="507"/>
      <c r="D760" s="507"/>
      <c r="E760" s="507"/>
      <c r="F760" s="507"/>
      <c r="G760" s="507"/>
      <c r="H760" s="506"/>
      <c r="I760" s="506"/>
      <c r="J760" s="506"/>
      <c r="K760" s="506"/>
      <c r="L760" s="506"/>
      <c r="M760" s="506"/>
      <c r="N760" s="506"/>
      <c r="O760" s="506"/>
      <c r="P760" s="557"/>
      <c r="Q760" s="506"/>
      <c r="R760" s="741"/>
      <c r="S760" s="506"/>
      <c r="T760" s="742"/>
      <c r="U760" s="506"/>
      <c r="V760" s="743"/>
      <c r="W760" s="506"/>
      <c r="X760" s="742"/>
      <c r="Y760" s="557"/>
      <c r="Z760" s="556"/>
      <c r="AA760" s="507"/>
      <c r="AB760" s="507"/>
      <c r="AC760" s="507"/>
      <c r="AD760" s="507"/>
      <c r="AE760" s="507"/>
      <c r="AF760" s="507"/>
      <c r="AG760" s="507"/>
      <c r="AH760" s="507"/>
      <c r="AI760" s="507"/>
      <c r="AJ760" s="507"/>
      <c r="AK760" s="507"/>
      <c r="AL760" s="507"/>
      <c r="AM760" s="507"/>
      <c r="AN760" s="507"/>
      <c r="AO760" s="507"/>
      <c r="AP760" s="507"/>
      <c r="AQ760" s="563"/>
      <c r="AR760" s="563"/>
      <c r="AS760" s="507"/>
      <c r="AT760" s="507"/>
      <c r="AU760" s="507"/>
      <c r="AV760" s="507"/>
      <c r="AW760" s="507"/>
      <c r="AX760" s="507"/>
      <c r="AY760" s="507"/>
      <c r="AZ760" s="507"/>
      <c r="BA760" s="507"/>
      <c r="BB760" s="507"/>
      <c r="BC760" s="507"/>
      <c r="BD760" s="507"/>
      <c r="BE760" s="507"/>
      <c r="BF760" s="507"/>
      <c r="BG760" s="507"/>
      <c r="BH760" s="507"/>
      <c r="BI760" s="507"/>
      <c r="BJ760" s="507"/>
      <c r="BK760" s="507"/>
      <c r="BL760" s="507"/>
      <c r="BM760" s="507"/>
    </row>
    <row r="761" spans="1:65" ht="27" customHeight="1" x14ac:dyDescent="0.2">
      <c r="A761" s="564"/>
      <c r="B761" s="507"/>
      <c r="C761" s="507"/>
      <c r="D761" s="507"/>
      <c r="E761" s="507"/>
      <c r="F761" s="507"/>
      <c r="G761" s="507"/>
      <c r="H761" s="506"/>
      <c r="I761" s="506"/>
      <c r="J761" s="506"/>
      <c r="K761" s="506"/>
      <c r="L761" s="506"/>
      <c r="M761" s="506"/>
      <c r="N761" s="506"/>
      <c r="O761" s="506"/>
      <c r="P761" s="557"/>
      <c r="Q761" s="506"/>
      <c r="R761" s="741"/>
      <c r="S761" s="506"/>
      <c r="T761" s="742"/>
      <c r="U761" s="506"/>
      <c r="V761" s="743"/>
      <c r="W761" s="506"/>
      <c r="X761" s="742"/>
      <c r="Y761" s="557"/>
      <c r="Z761" s="556"/>
      <c r="AA761" s="507"/>
      <c r="AB761" s="507"/>
      <c r="AC761" s="507"/>
      <c r="AD761" s="507"/>
      <c r="AE761" s="507"/>
      <c r="AF761" s="507"/>
      <c r="AG761" s="507"/>
      <c r="AH761" s="507"/>
      <c r="AI761" s="507"/>
      <c r="AJ761" s="507"/>
      <c r="AK761" s="507"/>
      <c r="AL761" s="507"/>
      <c r="AM761" s="507"/>
      <c r="AN761" s="507"/>
      <c r="AO761" s="507"/>
      <c r="AP761" s="507"/>
      <c r="AQ761" s="563"/>
      <c r="AR761" s="563"/>
      <c r="AS761" s="507"/>
      <c r="AT761" s="507"/>
      <c r="AU761" s="507"/>
      <c r="AV761" s="507"/>
      <c r="AW761" s="507"/>
      <c r="AX761" s="507"/>
      <c r="AY761" s="507"/>
      <c r="AZ761" s="507"/>
      <c r="BA761" s="507"/>
      <c r="BB761" s="507"/>
      <c r="BC761" s="507"/>
      <c r="BD761" s="507"/>
      <c r="BE761" s="507"/>
      <c r="BF761" s="507"/>
      <c r="BG761" s="507"/>
      <c r="BH761" s="507"/>
      <c r="BI761" s="507"/>
      <c r="BJ761" s="507"/>
      <c r="BK761" s="507"/>
      <c r="BL761" s="507"/>
      <c r="BM761" s="507"/>
    </row>
    <row r="762" spans="1:65" ht="27" customHeight="1" x14ac:dyDescent="0.2">
      <c r="A762" s="564"/>
      <c r="B762" s="507"/>
      <c r="C762" s="507"/>
      <c r="D762" s="507"/>
      <c r="E762" s="507"/>
      <c r="F762" s="507"/>
      <c r="G762" s="507"/>
      <c r="H762" s="506"/>
      <c r="I762" s="506"/>
      <c r="J762" s="506"/>
      <c r="K762" s="506"/>
      <c r="L762" s="506"/>
      <c r="M762" s="506"/>
      <c r="N762" s="506"/>
      <c r="O762" s="506"/>
      <c r="P762" s="557"/>
      <c r="Q762" s="506"/>
      <c r="R762" s="741"/>
      <c r="S762" s="506"/>
      <c r="T762" s="742"/>
      <c r="U762" s="506"/>
      <c r="V762" s="743"/>
      <c r="W762" s="506"/>
      <c r="X762" s="742"/>
      <c r="Y762" s="557"/>
      <c r="Z762" s="556"/>
      <c r="AA762" s="507"/>
      <c r="AB762" s="507"/>
      <c r="AC762" s="507"/>
      <c r="AD762" s="507"/>
      <c r="AE762" s="507"/>
      <c r="AF762" s="507"/>
      <c r="AG762" s="507"/>
      <c r="AH762" s="507"/>
      <c r="AI762" s="507"/>
      <c r="AJ762" s="507"/>
      <c r="AK762" s="507"/>
      <c r="AL762" s="507"/>
      <c r="AM762" s="507"/>
      <c r="AN762" s="507"/>
      <c r="AO762" s="507"/>
      <c r="AP762" s="507"/>
      <c r="AQ762" s="563"/>
      <c r="AR762" s="563"/>
      <c r="AS762" s="507"/>
      <c r="AT762" s="507"/>
      <c r="AU762" s="507"/>
      <c r="AV762" s="507"/>
      <c r="AW762" s="507"/>
      <c r="AX762" s="507"/>
      <c r="AY762" s="507"/>
      <c r="AZ762" s="507"/>
      <c r="BA762" s="507"/>
      <c r="BB762" s="507"/>
      <c r="BC762" s="507"/>
      <c r="BD762" s="507"/>
      <c r="BE762" s="507"/>
      <c r="BF762" s="507"/>
      <c r="BG762" s="507"/>
      <c r="BH762" s="507"/>
      <c r="BI762" s="507"/>
      <c r="BJ762" s="507"/>
      <c r="BK762" s="507"/>
      <c r="BL762" s="507"/>
      <c r="BM762" s="507"/>
    </row>
    <row r="763" spans="1:65" ht="27" customHeight="1" x14ac:dyDescent="0.2">
      <c r="A763" s="564"/>
      <c r="B763" s="507"/>
      <c r="C763" s="507"/>
      <c r="D763" s="507"/>
      <c r="E763" s="507"/>
      <c r="F763" s="507"/>
      <c r="G763" s="507"/>
      <c r="H763" s="506"/>
      <c r="I763" s="506"/>
      <c r="J763" s="506"/>
      <c r="K763" s="506"/>
      <c r="L763" s="506"/>
      <c r="M763" s="506"/>
      <c r="N763" s="506"/>
      <c r="O763" s="506"/>
      <c r="P763" s="557"/>
      <c r="Q763" s="506"/>
      <c r="R763" s="741"/>
      <c r="S763" s="506"/>
      <c r="T763" s="742"/>
      <c r="U763" s="506"/>
      <c r="V763" s="743"/>
      <c r="W763" s="506"/>
      <c r="X763" s="742"/>
      <c r="Y763" s="557"/>
      <c r="Z763" s="556"/>
      <c r="AA763" s="507"/>
      <c r="AB763" s="507"/>
      <c r="AC763" s="507"/>
      <c r="AD763" s="507"/>
      <c r="AE763" s="507"/>
      <c r="AF763" s="507"/>
      <c r="AG763" s="507"/>
      <c r="AH763" s="507"/>
      <c r="AI763" s="507"/>
      <c r="AJ763" s="507"/>
      <c r="AK763" s="507"/>
      <c r="AL763" s="507"/>
      <c r="AM763" s="507"/>
      <c r="AN763" s="507"/>
      <c r="AO763" s="507"/>
      <c r="AP763" s="507"/>
      <c r="AQ763" s="563"/>
      <c r="AR763" s="563"/>
      <c r="AS763" s="507"/>
      <c r="AT763" s="507"/>
      <c r="AU763" s="507"/>
      <c r="AV763" s="507"/>
      <c r="AW763" s="507"/>
      <c r="AX763" s="507"/>
      <c r="AY763" s="507"/>
      <c r="AZ763" s="507"/>
      <c r="BA763" s="507"/>
      <c r="BB763" s="507"/>
      <c r="BC763" s="507"/>
      <c r="BD763" s="507"/>
      <c r="BE763" s="507"/>
      <c r="BF763" s="507"/>
      <c r="BG763" s="507"/>
      <c r="BH763" s="507"/>
      <c r="BI763" s="507"/>
      <c r="BJ763" s="507"/>
      <c r="BK763" s="507"/>
      <c r="BL763" s="507"/>
      <c r="BM763" s="507"/>
    </row>
    <row r="764" spans="1:65" ht="27" customHeight="1" x14ac:dyDescent="0.2">
      <c r="A764" s="564"/>
      <c r="B764" s="507"/>
      <c r="C764" s="507"/>
      <c r="D764" s="507"/>
      <c r="E764" s="507"/>
      <c r="F764" s="507"/>
      <c r="G764" s="507"/>
      <c r="H764" s="506"/>
      <c r="I764" s="506"/>
      <c r="J764" s="506"/>
      <c r="K764" s="506"/>
      <c r="L764" s="506"/>
      <c r="M764" s="506"/>
      <c r="N764" s="506"/>
      <c r="O764" s="506"/>
      <c r="P764" s="557"/>
      <c r="Q764" s="506"/>
      <c r="R764" s="741"/>
      <c r="S764" s="506"/>
      <c r="T764" s="742"/>
      <c r="U764" s="506"/>
      <c r="V764" s="743"/>
      <c r="W764" s="506"/>
      <c r="X764" s="742"/>
      <c r="Y764" s="557"/>
      <c r="Z764" s="556"/>
      <c r="AA764" s="507"/>
      <c r="AB764" s="507"/>
      <c r="AC764" s="507"/>
      <c r="AD764" s="507"/>
      <c r="AE764" s="507"/>
      <c r="AF764" s="507"/>
      <c r="AG764" s="507"/>
      <c r="AH764" s="507"/>
      <c r="AI764" s="507"/>
      <c r="AJ764" s="507"/>
      <c r="AK764" s="507"/>
      <c r="AL764" s="507"/>
      <c r="AM764" s="507"/>
      <c r="AN764" s="507"/>
      <c r="AO764" s="507"/>
      <c r="AP764" s="507"/>
      <c r="AQ764" s="563"/>
      <c r="AR764" s="563"/>
      <c r="AS764" s="507"/>
      <c r="AT764" s="507"/>
      <c r="AU764" s="507"/>
      <c r="AV764" s="507"/>
      <c r="AW764" s="507"/>
      <c r="AX764" s="507"/>
      <c r="AY764" s="507"/>
      <c r="AZ764" s="507"/>
      <c r="BA764" s="507"/>
      <c r="BB764" s="507"/>
      <c r="BC764" s="507"/>
      <c r="BD764" s="507"/>
      <c r="BE764" s="507"/>
      <c r="BF764" s="507"/>
      <c r="BG764" s="507"/>
      <c r="BH764" s="507"/>
      <c r="BI764" s="507"/>
      <c r="BJ764" s="507"/>
      <c r="BK764" s="507"/>
      <c r="BL764" s="507"/>
      <c r="BM764" s="507"/>
    </row>
    <row r="765" spans="1:65" ht="27" customHeight="1" x14ac:dyDescent="0.2">
      <c r="A765" s="564"/>
      <c r="B765" s="507"/>
      <c r="C765" s="507"/>
      <c r="D765" s="507"/>
      <c r="E765" s="507"/>
      <c r="F765" s="507"/>
      <c r="G765" s="507"/>
      <c r="H765" s="506"/>
      <c r="I765" s="506"/>
      <c r="J765" s="506"/>
      <c r="K765" s="506"/>
      <c r="L765" s="506"/>
      <c r="M765" s="506"/>
      <c r="N765" s="506"/>
      <c r="O765" s="506"/>
      <c r="P765" s="557"/>
      <c r="Q765" s="506"/>
      <c r="R765" s="741"/>
      <c r="S765" s="506"/>
      <c r="T765" s="742"/>
      <c r="U765" s="506"/>
      <c r="V765" s="743"/>
      <c r="W765" s="506"/>
      <c r="X765" s="742"/>
      <c r="Y765" s="557"/>
      <c r="Z765" s="556"/>
      <c r="AA765" s="507"/>
      <c r="AB765" s="507"/>
      <c r="AC765" s="507"/>
      <c r="AD765" s="507"/>
      <c r="AE765" s="507"/>
      <c r="AF765" s="507"/>
      <c r="AG765" s="507"/>
      <c r="AH765" s="507"/>
      <c r="AI765" s="507"/>
      <c r="AJ765" s="507"/>
      <c r="AK765" s="507"/>
      <c r="AL765" s="507"/>
      <c r="AM765" s="507"/>
      <c r="AN765" s="507"/>
      <c r="AO765" s="507"/>
      <c r="AP765" s="507"/>
      <c r="AQ765" s="563"/>
      <c r="AR765" s="563"/>
      <c r="AS765" s="507"/>
      <c r="AT765" s="507"/>
      <c r="AU765" s="507"/>
      <c r="AV765" s="507"/>
      <c r="AW765" s="507"/>
      <c r="AX765" s="507"/>
      <c r="AY765" s="507"/>
      <c r="AZ765" s="507"/>
      <c r="BA765" s="507"/>
      <c r="BB765" s="507"/>
      <c r="BC765" s="507"/>
      <c r="BD765" s="507"/>
      <c r="BE765" s="507"/>
      <c r="BF765" s="507"/>
      <c r="BG765" s="507"/>
      <c r="BH765" s="507"/>
      <c r="BI765" s="507"/>
      <c r="BJ765" s="507"/>
      <c r="BK765" s="507"/>
      <c r="BL765" s="507"/>
      <c r="BM765" s="507"/>
    </row>
    <row r="766" spans="1:65" ht="27" customHeight="1" x14ac:dyDescent="0.2">
      <c r="A766" s="564"/>
      <c r="B766" s="507"/>
      <c r="C766" s="507"/>
      <c r="D766" s="507"/>
      <c r="E766" s="507"/>
      <c r="F766" s="507"/>
      <c r="G766" s="507"/>
      <c r="H766" s="506"/>
      <c r="I766" s="506"/>
      <c r="J766" s="506"/>
      <c r="K766" s="506"/>
      <c r="L766" s="506"/>
      <c r="M766" s="506"/>
      <c r="N766" s="506"/>
      <c r="O766" s="506"/>
      <c r="P766" s="557"/>
      <c r="Q766" s="506"/>
      <c r="R766" s="741"/>
      <c r="S766" s="506"/>
      <c r="T766" s="742"/>
      <c r="U766" s="506"/>
      <c r="V766" s="743"/>
      <c r="W766" s="506"/>
      <c r="X766" s="742"/>
      <c r="Y766" s="557"/>
      <c r="Z766" s="556"/>
      <c r="AA766" s="507"/>
      <c r="AB766" s="507"/>
      <c r="AC766" s="507"/>
      <c r="AD766" s="507"/>
      <c r="AE766" s="507"/>
      <c r="AF766" s="507"/>
      <c r="AG766" s="507"/>
      <c r="AH766" s="507"/>
      <c r="AI766" s="507"/>
      <c r="AJ766" s="507"/>
      <c r="AK766" s="507"/>
      <c r="AL766" s="507"/>
      <c r="AM766" s="507"/>
      <c r="AN766" s="507"/>
      <c r="AO766" s="507"/>
      <c r="AP766" s="507"/>
      <c r="AQ766" s="563"/>
      <c r="AR766" s="563"/>
      <c r="AS766" s="507"/>
      <c r="AT766" s="507"/>
      <c r="AU766" s="507"/>
      <c r="AV766" s="507"/>
      <c r="AW766" s="507"/>
      <c r="AX766" s="507"/>
      <c r="AY766" s="507"/>
      <c r="AZ766" s="507"/>
      <c r="BA766" s="507"/>
      <c r="BB766" s="507"/>
      <c r="BC766" s="507"/>
      <c r="BD766" s="507"/>
      <c r="BE766" s="507"/>
      <c r="BF766" s="507"/>
      <c r="BG766" s="507"/>
      <c r="BH766" s="507"/>
      <c r="BI766" s="507"/>
      <c r="BJ766" s="507"/>
      <c r="BK766" s="507"/>
      <c r="BL766" s="507"/>
      <c r="BM766" s="507"/>
    </row>
    <row r="767" spans="1:65" ht="27" customHeight="1" x14ac:dyDescent="0.2">
      <c r="A767" s="564"/>
      <c r="B767" s="507"/>
      <c r="C767" s="507"/>
      <c r="D767" s="507"/>
      <c r="E767" s="507"/>
      <c r="F767" s="507"/>
      <c r="G767" s="507"/>
      <c r="H767" s="506"/>
      <c r="I767" s="506"/>
      <c r="J767" s="506"/>
      <c r="K767" s="506"/>
      <c r="L767" s="506"/>
      <c r="M767" s="506"/>
      <c r="N767" s="506"/>
      <c r="O767" s="506"/>
      <c r="P767" s="557"/>
      <c r="Q767" s="506"/>
      <c r="R767" s="741"/>
      <c r="S767" s="506"/>
      <c r="T767" s="742"/>
      <c r="U767" s="506"/>
      <c r="V767" s="743"/>
      <c r="W767" s="506"/>
      <c r="X767" s="742"/>
      <c r="Y767" s="557"/>
      <c r="Z767" s="556"/>
      <c r="AA767" s="507"/>
      <c r="AB767" s="507"/>
      <c r="AC767" s="507"/>
      <c r="AD767" s="507"/>
      <c r="AE767" s="507"/>
      <c r="AF767" s="507"/>
      <c r="AG767" s="507"/>
      <c r="AH767" s="507"/>
      <c r="AI767" s="507"/>
      <c r="AJ767" s="507"/>
      <c r="AK767" s="507"/>
      <c r="AL767" s="507"/>
      <c r="AM767" s="507"/>
      <c r="AN767" s="507"/>
      <c r="AO767" s="507"/>
      <c r="AP767" s="507"/>
      <c r="AQ767" s="563"/>
      <c r="AR767" s="563"/>
      <c r="AS767" s="507"/>
      <c r="AT767" s="507"/>
      <c r="AU767" s="507"/>
      <c r="AV767" s="507"/>
      <c r="AW767" s="507"/>
      <c r="AX767" s="507"/>
      <c r="AY767" s="507"/>
      <c r="AZ767" s="507"/>
      <c r="BA767" s="507"/>
      <c r="BB767" s="507"/>
      <c r="BC767" s="507"/>
      <c r="BD767" s="507"/>
      <c r="BE767" s="507"/>
      <c r="BF767" s="507"/>
      <c r="BG767" s="507"/>
      <c r="BH767" s="507"/>
      <c r="BI767" s="507"/>
      <c r="BJ767" s="507"/>
      <c r="BK767" s="507"/>
      <c r="BL767" s="507"/>
      <c r="BM767" s="507"/>
    </row>
    <row r="768" spans="1:65" ht="27" customHeight="1" x14ac:dyDescent="0.2">
      <c r="A768" s="564"/>
      <c r="B768" s="507"/>
      <c r="C768" s="507"/>
      <c r="D768" s="507"/>
      <c r="E768" s="507"/>
      <c r="F768" s="507"/>
      <c r="G768" s="507"/>
      <c r="H768" s="506"/>
      <c r="I768" s="506"/>
      <c r="J768" s="506"/>
      <c r="K768" s="506"/>
      <c r="L768" s="506"/>
      <c r="M768" s="506"/>
      <c r="N768" s="506"/>
      <c r="O768" s="506"/>
      <c r="P768" s="557"/>
      <c r="Q768" s="506"/>
      <c r="R768" s="741"/>
      <c r="S768" s="506"/>
      <c r="T768" s="742"/>
      <c r="U768" s="506"/>
      <c r="V768" s="743"/>
      <c r="W768" s="506"/>
      <c r="X768" s="742"/>
      <c r="Y768" s="557"/>
      <c r="Z768" s="556"/>
      <c r="AA768" s="507"/>
      <c r="AB768" s="507"/>
      <c r="AC768" s="507"/>
      <c r="AD768" s="507"/>
      <c r="AE768" s="507"/>
      <c r="AF768" s="507"/>
      <c r="AG768" s="507"/>
      <c r="AH768" s="507"/>
      <c r="AI768" s="507"/>
      <c r="AJ768" s="507"/>
      <c r="AK768" s="507"/>
      <c r="AL768" s="507"/>
      <c r="AM768" s="507"/>
      <c r="AN768" s="507"/>
      <c r="AO768" s="507"/>
      <c r="AP768" s="507"/>
      <c r="AQ768" s="563"/>
      <c r="AR768" s="563"/>
      <c r="AS768" s="507"/>
      <c r="AT768" s="507"/>
      <c r="AU768" s="507"/>
      <c r="AV768" s="507"/>
      <c r="AW768" s="507"/>
      <c r="AX768" s="507"/>
      <c r="AY768" s="507"/>
      <c r="AZ768" s="507"/>
      <c r="BA768" s="507"/>
      <c r="BB768" s="507"/>
      <c r="BC768" s="507"/>
      <c r="BD768" s="507"/>
      <c r="BE768" s="507"/>
      <c r="BF768" s="507"/>
      <c r="BG768" s="507"/>
      <c r="BH768" s="507"/>
      <c r="BI768" s="507"/>
      <c r="BJ768" s="507"/>
      <c r="BK768" s="507"/>
      <c r="BL768" s="507"/>
      <c r="BM768" s="507"/>
    </row>
    <row r="769" spans="1:65" ht="27" customHeight="1" x14ac:dyDescent="0.2">
      <c r="A769" s="564"/>
      <c r="B769" s="507"/>
      <c r="C769" s="507"/>
      <c r="D769" s="507"/>
      <c r="E769" s="507"/>
      <c r="F769" s="507"/>
      <c r="G769" s="507"/>
      <c r="H769" s="506"/>
      <c r="I769" s="506"/>
      <c r="J769" s="506"/>
      <c r="K769" s="506"/>
      <c r="L769" s="506"/>
      <c r="M769" s="506"/>
      <c r="N769" s="506"/>
      <c r="O769" s="506"/>
      <c r="P769" s="557"/>
      <c r="Q769" s="506"/>
      <c r="R769" s="741"/>
      <c r="S769" s="506"/>
      <c r="T769" s="742"/>
      <c r="U769" s="506"/>
      <c r="V769" s="743"/>
      <c r="W769" s="506"/>
      <c r="X769" s="742"/>
      <c r="Y769" s="557"/>
      <c r="Z769" s="556"/>
      <c r="AA769" s="507"/>
      <c r="AB769" s="507"/>
      <c r="AC769" s="507"/>
      <c r="AD769" s="507"/>
      <c r="AE769" s="507"/>
      <c r="AF769" s="507"/>
      <c r="AG769" s="507"/>
      <c r="AH769" s="507"/>
      <c r="AI769" s="507"/>
      <c r="AJ769" s="507"/>
      <c r="AK769" s="507"/>
      <c r="AL769" s="507"/>
      <c r="AM769" s="507"/>
      <c r="AN769" s="507"/>
      <c r="AO769" s="507"/>
      <c r="AP769" s="507"/>
      <c r="AQ769" s="563"/>
      <c r="AR769" s="563"/>
      <c r="AS769" s="507"/>
      <c r="AT769" s="507"/>
      <c r="AU769" s="507"/>
      <c r="AV769" s="507"/>
      <c r="AW769" s="507"/>
      <c r="AX769" s="507"/>
      <c r="AY769" s="507"/>
      <c r="AZ769" s="507"/>
      <c r="BA769" s="507"/>
      <c r="BB769" s="507"/>
      <c r="BC769" s="507"/>
      <c r="BD769" s="507"/>
      <c r="BE769" s="507"/>
      <c r="BF769" s="507"/>
      <c r="BG769" s="507"/>
      <c r="BH769" s="507"/>
      <c r="BI769" s="507"/>
      <c r="BJ769" s="507"/>
      <c r="BK769" s="507"/>
      <c r="BL769" s="507"/>
      <c r="BM769" s="507"/>
    </row>
    <row r="770" spans="1:65" ht="27" customHeight="1" x14ac:dyDescent="0.2">
      <c r="A770" s="564"/>
      <c r="B770" s="507"/>
      <c r="C770" s="507"/>
      <c r="D770" s="507"/>
      <c r="E770" s="507"/>
      <c r="F770" s="507"/>
      <c r="G770" s="507"/>
      <c r="H770" s="506"/>
      <c r="I770" s="506"/>
      <c r="J770" s="506"/>
      <c r="K770" s="506"/>
      <c r="L770" s="506"/>
      <c r="M770" s="506"/>
      <c r="N770" s="506"/>
      <c r="O770" s="506"/>
      <c r="P770" s="557"/>
      <c r="Q770" s="506"/>
      <c r="R770" s="741"/>
      <c r="S770" s="506"/>
      <c r="T770" s="742"/>
      <c r="U770" s="506"/>
      <c r="V770" s="743"/>
      <c r="W770" s="506"/>
      <c r="X770" s="742"/>
      <c r="Y770" s="557"/>
      <c r="Z770" s="556"/>
      <c r="AA770" s="507"/>
      <c r="AB770" s="507"/>
      <c r="AC770" s="507"/>
      <c r="AD770" s="507"/>
      <c r="AE770" s="507"/>
      <c r="AF770" s="507"/>
      <c r="AG770" s="507"/>
      <c r="AH770" s="507"/>
      <c r="AI770" s="507"/>
      <c r="AJ770" s="507"/>
      <c r="AK770" s="507"/>
      <c r="AL770" s="507"/>
      <c r="AM770" s="507"/>
      <c r="AN770" s="507"/>
      <c r="AO770" s="507"/>
      <c r="AP770" s="507"/>
      <c r="AQ770" s="563"/>
      <c r="AR770" s="563"/>
      <c r="AS770" s="507"/>
      <c r="AT770" s="507"/>
      <c r="AU770" s="507"/>
      <c r="AV770" s="507"/>
      <c r="AW770" s="507"/>
      <c r="AX770" s="507"/>
      <c r="AY770" s="507"/>
      <c r="AZ770" s="507"/>
      <c r="BA770" s="507"/>
      <c r="BB770" s="507"/>
      <c r="BC770" s="507"/>
      <c r="BD770" s="507"/>
      <c r="BE770" s="507"/>
      <c r="BF770" s="507"/>
      <c r="BG770" s="507"/>
      <c r="BH770" s="507"/>
      <c r="BI770" s="507"/>
      <c r="BJ770" s="507"/>
      <c r="BK770" s="507"/>
      <c r="BL770" s="507"/>
      <c r="BM770" s="507"/>
    </row>
    <row r="771" spans="1:65" ht="27" customHeight="1" x14ac:dyDescent="0.2">
      <c r="A771" s="564"/>
      <c r="B771" s="507"/>
      <c r="C771" s="507"/>
      <c r="D771" s="507"/>
      <c r="E771" s="507"/>
      <c r="F771" s="507"/>
      <c r="G771" s="507"/>
      <c r="H771" s="506"/>
      <c r="I771" s="506"/>
      <c r="J771" s="506"/>
      <c r="K771" s="506"/>
      <c r="L771" s="506"/>
      <c r="M771" s="506"/>
      <c r="N771" s="506"/>
      <c r="O771" s="506"/>
      <c r="P771" s="557"/>
      <c r="Q771" s="506"/>
      <c r="R771" s="741"/>
      <c r="S771" s="506"/>
      <c r="T771" s="742"/>
      <c r="U771" s="506"/>
      <c r="V771" s="743"/>
      <c r="W771" s="506"/>
      <c r="X771" s="742"/>
      <c r="Y771" s="557"/>
      <c r="Z771" s="556"/>
      <c r="AA771" s="507"/>
      <c r="AB771" s="507"/>
      <c r="AC771" s="507"/>
      <c r="AD771" s="507"/>
      <c r="AE771" s="507"/>
      <c r="AF771" s="507"/>
      <c r="AG771" s="507"/>
      <c r="AH771" s="507"/>
      <c r="AI771" s="507"/>
      <c r="AJ771" s="507"/>
      <c r="AK771" s="507"/>
      <c r="AL771" s="507"/>
      <c r="AM771" s="507"/>
      <c r="AN771" s="507"/>
      <c r="AO771" s="507"/>
      <c r="AP771" s="507"/>
      <c r="AQ771" s="563"/>
      <c r="AR771" s="563"/>
      <c r="AS771" s="507"/>
      <c r="AT771" s="507"/>
      <c r="AU771" s="507"/>
      <c r="AV771" s="507"/>
      <c r="AW771" s="507"/>
      <c r="AX771" s="507"/>
      <c r="AY771" s="507"/>
      <c r="AZ771" s="507"/>
      <c r="BA771" s="507"/>
      <c r="BB771" s="507"/>
      <c r="BC771" s="507"/>
      <c r="BD771" s="507"/>
      <c r="BE771" s="507"/>
      <c r="BF771" s="507"/>
      <c r="BG771" s="507"/>
      <c r="BH771" s="507"/>
      <c r="BI771" s="507"/>
      <c r="BJ771" s="507"/>
      <c r="BK771" s="507"/>
      <c r="BL771" s="507"/>
      <c r="BM771" s="507"/>
    </row>
    <row r="772" spans="1:65" ht="27" customHeight="1" x14ac:dyDescent="0.2">
      <c r="A772" s="564"/>
      <c r="B772" s="507"/>
      <c r="C772" s="507"/>
      <c r="D772" s="507"/>
      <c r="E772" s="507"/>
      <c r="F772" s="507"/>
      <c r="G772" s="507"/>
      <c r="H772" s="506"/>
      <c r="I772" s="506"/>
      <c r="J772" s="506"/>
      <c r="K772" s="506"/>
      <c r="L772" s="506"/>
      <c r="M772" s="506"/>
      <c r="N772" s="506"/>
      <c r="O772" s="506"/>
      <c r="P772" s="557"/>
      <c r="Q772" s="506"/>
      <c r="R772" s="741"/>
      <c r="S772" s="506"/>
      <c r="T772" s="742"/>
      <c r="U772" s="506"/>
      <c r="V772" s="743"/>
      <c r="W772" s="506"/>
      <c r="X772" s="742"/>
      <c r="Y772" s="557"/>
      <c r="Z772" s="556"/>
      <c r="AA772" s="507"/>
      <c r="AB772" s="507"/>
      <c r="AC772" s="507"/>
      <c r="AD772" s="507"/>
      <c r="AE772" s="507"/>
      <c r="AF772" s="507"/>
      <c r="AG772" s="507"/>
      <c r="AH772" s="507"/>
      <c r="AI772" s="507"/>
      <c r="AJ772" s="507"/>
      <c r="AK772" s="507"/>
      <c r="AL772" s="507"/>
      <c r="AM772" s="507"/>
      <c r="AN772" s="507"/>
      <c r="AO772" s="507"/>
      <c r="AP772" s="507"/>
      <c r="AQ772" s="563"/>
      <c r="AR772" s="563"/>
      <c r="AS772" s="507"/>
      <c r="AT772" s="507"/>
      <c r="AU772" s="507"/>
      <c r="AV772" s="507"/>
      <c r="AW772" s="507"/>
      <c r="AX772" s="507"/>
      <c r="AY772" s="507"/>
      <c r="AZ772" s="507"/>
      <c r="BA772" s="507"/>
      <c r="BB772" s="507"/>
      <c r="BC772" s="507"/>
      <c r="BD772" s="507"/>
      <c r="BE772" s="507"/>
      <c r="BF772" s="507"/>
      <c r="BG772" s="507"/>
      <c r="BH772" s="507"/>
      <c r="BI772" s="507"/>
      <c r="BJ772" s="507"/>
      <c r="BK772" s="507"/>
      <c r="BL772" s="507"/>
      <c r="BM772" s="507"/>
    </row>
    <row r="773" spans="1:65" ht="27" customHeight="1" x14ac:dyDescent="0.2">
      <c r="A773" s="564"/>
      <c r="B773" s="507"/>
      <c r="C773" s="507"/>
      <c r="D773" s="507"/>
      <c r="E773" s="507"/>
      <c r="F773" s="507"/>
      <c r="G773" s="507"/>
      <c r="H773" s="506"/>
      <c r="I773" s="506"/>
      <c r="J773" s="506"/>
      <c r="K773" s="506"/>
      <c r="L773" s="506"/>
      <c r="M773" s="506"/>
      <c r="N773" s="506"/>
      <c r="O773" s="506"/>
      <c r="P773" s="557"/>
      <c r="Q773" s="506"/>
      <c r="R773" s="741"/>
      <c r="S773" s="506"/>
      <c r="T773" s="742"/>
      <c r="U773" s="506"/>
      <c r="V773" s="743"/>
      <c r="W773" s="506"/>
      <c r="X773" s="742"/>
      <c r="Y773" s="557"/>
      <c r="Z773" s="556"/>
      <c r="AA773" s="507"/>
      <c r="AB773" s="507"/>
      <c r="AC773" s="507"/>
      <c r="AD773" s="507"/>
      <c r="AE773" s="507"/>
      <c r="AF773" s="507"/>
      <c r="AG773" s="507"/>
      <c r="AH773" s="507"/>
      <c r="AI773" s="507"/>
      <c r="AJ773" s="507"/>
      <c r="AK773" s="507"/>
      <c r="AL773" s="507"/>
      <c r="AM773" s="507"/>
      <c r="AN773" s="507"/>
      <c r="AO773" s="507"/>
      <c r="AP773" s="507"/>
      <c r="AQ773" s="563"/>
      <c r="AR773" s="563"/>
      <c r="AS773" s="507"/>
      <c r="AT773" s="507"/>
      <c r="AU773" s="507"/>
      <c r="AV773" s="507"/>
      <c r="AW773" s="507"/>
      <c r="AX773" s="507"/>
      <c r="AY773" s="507"/>
      <c r="AZ773" s="507"/>
      <c r="BA773" s="507"/>
      <c r="BB773" s="507"/>
      <c r="BC773" s="507"/>
      <c r="BD773" s="507"/>
      <c r="BE773" s="507"/>
      <c r="BF773" s="507"/>
      <c r="BG773" s="507"/>
      <c r="BH773" s="507"/>
      <c r="BI773" s="507"/>
      <c r="BJ773" s="507"/>
      <c r="BK773" s="507"/>
      <c r="BL773" s="507"/>
      <c r="BM773" s="507"/>
    </row>
    <row r="774" spans="1:65" ht="27" customHeight="1" x14ac:dyDescent="0.2">
      <c r="A774" s="564"/>
      <c r="B774" s="507"/>
      <c r="C774" s="507"/>
      <c r="D774" s="507"/>
      <c r="E774" s="507"/>
      <c r="F774" s="507"/>
      <c r="G774" s="507"/>
      <c r="H774" s="506"/>
      <c r="I774" s="506"/>
      <c r="J774" s="506"/>
      <c r="K774" s="506"/>
      <c r="L774" s="506"/>
      <c r="M774" s="506"/>
      <c r="N774" s="506"/>
      <c r="O774" s="506"/>
      <c r="P774" s="557"/>
      <c r="Q774" s="506"/>
      <c r="R774" s="741"/>
      <c r="S774" s="506"/>
      <c r="T774" s="742"/>
      <c r="U774" s="506"/>
      <c r="V774" s="743"/>
      <c r="W774" s="506"/>
      <c r="X774" s="742"/>
      <c r="Y774" s="557"/>
      <c r="Z774" s="556"/>
      <c r="AA774" s="507"/>
      <c r="AB774" s="507"/>
      <c r="AC774" s="507"/>
      <c r="AD774" s="507"/>
      <c r="AE774" s="507"/>
      <c r="AF774" s="507"/>
      <c r="AG774" s="507"/>
      <c r="AH774" s="507"/>
      <c r="AI774" s="507"/>
      <c r="AJ774" s="507"/>
      <c r="AK774" s="507"/>
      <c r="AL774" s="507"/>
      <c r="AM774" s="507"/>
      <c r="AN774" s="507"/>
      <c r="AO774" s="507"/>
      <c r="AP774" s="507"/>
      <c r="AQ774" s="563"/>
      <c r="AR774" s="563"/>
      <c r="AS774" s="507"/>
      <c r="AT774" s="507"/>
      <c r="AU774" s="507"/>
      <c r="AV774" s="507"/>
      <c r="AW774" s="507"/>
      <c r="AX774" s="507"/>
      <c r="AY774" s="507"/>
      <c r="AZ774" s="507"/>
      <c r="BA774" s="507"/>
      <c r="BB774" s="507"/>
      <c r="BC774" s="507"/>
      <c r="BD774" s="507"/>
      <c r="BE774" s="507"/>
      <c r="BF774" s="507"/>
      <c r="BG774" s="507"/>
      <c r="BH774" s="507"/>
      <c r="BI774" s="507"/>
      <c r="BJ774" s="507"/>
      <c r="BK774" s="507"/>
      <c r="BL774" s="507"/>
      <c r="BM774" s="507"/>
    </row>
    <row r="775" spans="1:65" ht="27" customHeight="1" x14ac:dyDescent="0.2">
      <c r="A775" s="564"/>
      <c r="B775" s="507"/>
      <c r="C775" s="507"/>
      <c r="D775" s="507"/>
      <c r="E775" s="507"/>
      <c r="F775" s="507"/>
      <c r="G775" s="507"/>
      <c r="H775" s="506"/>
      <c r="I775" s="506"/>
      <c r="J775" s="506"/>
      <c r="K775" s="506"/>
      <c r="L775" s="506"/>
      <c r="M775" s="506"/>
      <c r="N775" s="506"/>
      <c r="O775" s="506"/>
      <c r="P775" s="557"/>
      <c r="Q775" s="506"/>
      <c r="R775" s="741"/>
      <c r="S775" s="506"/>
      <c r="T775" s="742"/>
      <c r="U775" s="506"/>
      <c r="V775" s="743"/>
      <c r="W775" s="506"/>
      <c r="X775" s="742"/>
      <c r="Y775" s="557"/>
      <c r="Z775" s="556"/>
      <c r="AA775" s="507"/>
      <c r="AB775" s="507"/>
      <c r="AC775" s="507"/>
      <c r="AD775" s="507"/>
      <c r="AE775" s="507"/>
      <c r="AF775" s="507"/>
      <c r="AG775" s="507"/>
      <c r="AH775" s="507"/>
      <c r="AI775" s="507"/>
      <c r="AJ775" s="507"/>
      <c r="AK775" s="507"/>
      <c r="AL775" s="507"/>
      <c r="AM775" s="507"/>
      <c r="AN775" s="507"/>
      <c r="AO775" s="507"/>
      <c r="AP775" s="507"/>
      <c r="AQ775" s="563"/>
      <c r="AR775" s="563"/>
      <c r="AS775" s="507"/>
      <c r="AT775" s="507"/>
      <c r="AU775" s="507"/>
      <c r="AV775" s="507"/>
      <c r="AW775" s="507"/>
      <c r="AX775" s="507"/>
      <c r="AY775" s="507"/>
      <c r="AZ775" s="507"/>
      <c r="BA775" s="507"/>
      <c r="BB775" s="507"/>
      <c r="BC775" s="507"/>
      <c r="BD775" s="507"/>
      <c r="BE775" s="507"/>
      <c r="BF775" s="507"/>
      <c r="BG775" s="507"/>
      <c r="BH775" s="507"/>
      <c r="BI775" s="507"/>
      <c r="BJ775" s="507"/>
      <c r="BK775" s="507"/>
      <c r="BL775" s="507"/>
      <c r="BM775" s="507"/>
    </row>
    <row r="776" spans="1:65" ht="27" customHeight="1" x14ac:dyDescent="0.2">
      <c r="A776" s="564"/>
      <c r="B776" s="507"/>
      <c r="C776" s="507"/>
      <c r="D776" s="507"/>
      <c r="E776" s="507"/>
      <c r="F776" s="507"/>
      <c r="G776" s="507"/>
      <c r="H776" s="506"/>
      <c r="I776" s="506"/>
      <c r="J776" s="506"/>
      <c r="K776" s="506"/>
      <c r="L776" s="506"/>
      <c r="M776" s="506"/>
      <c r="N776" s="506"/>
      <c r="O776" s="506"/>
      <c r="P776" s="557"/>
      <c r="Q776" s="506"/>
      <c r="R776" s="741"/>
      <c r="S776" s="506"/>
      <c r="T776" s="742"/>
      <c r="U776" s="506"/>
      <c r="V776" s="743"/>
      <c r="W776" s="506"/>
      <c r="X776" s="742"/>
      <c r="Y776" s="557"/>
      <c r="Z776" s="556"/>
      <c r="AA776" s="507"/>
      <c r="AB776" s="507"/>
      <c r="AC776" s="507"/>
      <c r="AD776" s="507"/>
      <c r="AE776" s="507"/>
      <c r="AF776" s="507"/>
      <c r="AG776" s="507"/>
      <c r="AH776" s="507"/>
      <c r="AI776" s="507"/>
      <c r="AJ776" s="507"/>
      <c r="AK776" s="507"/>
      <c r="AL776" s="507"/>
      <c r="AM776" s="507"/>
      <c r="AN776" s="507"/>
      <c r="AO776" s="507"/>
      <c r="AP776" s="507"/>
      <c r="AQ776" s="563"/>
      <c r="AR776" s="563"/>
      <c r="AS776" s="507"/>
      <c r="AT776" s="507"/>
      <c r="AU776" s="507"/>
      <c r="AV776" s="507"/>
      <c r="AW776" s="507"/>
      <c r="AX776" s="507"/>
      <c r="AY776" s="507"/>
      <c r="AZ776" s="507"/>
      <c r="BA776" s="507"/>
      <c r="BB776" s="507"/>
      <c r="BC776" s="507"/>
      <c r="BD776" s="507"/>
      <c r="BE776" s="507"/>
      <c r="BF776" s="507"/>
      <c r="BG776" s="507"/>
      <c r="BH776" s="507"/>
      <c r="BI776" s="507"/>
      <c r="BJ776" s="507"/>
      <c r="BK776" s="507"/>
      <c r="BL776" s="507"/>
      <c r="BM776" s="507"/>
    </row>
    <row r="777" spans="1:65" ht="27" customHeight="1" x14ac:dyDescent="0.2">
      <c r="A777" s="564"/>
      <c r="B777" s="507"/>
      <c r="C777" s="507"/>
      <c r="D777" s="507"/>
      <c r="E777" s="507"/>
      <c r="F777" s="507"/>
      <c r="G777" s="507"/>
      <c r="H777" s="506"/>
      <c r="I777" s="506"/>
      <c r="J777" s="506"/>
      <c r="K777" s="506"/>
      <c r="L777" s="506"/>
      <c r="M777" s="506"/>
      <c r="N777" s="506"/>
      <c r="O777" s="506"/>
      <c r="P777" s="557"/>
      <c r="Q777" s="506"/>
      <c r="R777" s="741"/>
      <c r="S777" s="506"/>
      <c r="T777" s="742"/>
      <c r="U777" s="506"/>
      <c r="V777" s="743"/>
      <c r="W777" s="506"/>
      <c r="X777" s="742"/>
      <c r="Y777" s="557"/>
      <c r="Z777" s="556"/>
      <c r="AA777" s="507"/>
      <c r="AB777" s="507"/>
      <c r="AC777" s="507"/>
      <c r="AD777" s="507"/>
      <c r="AE777" s="507"/>
      <c r="AF777" s="507"/>
      <c r="AG777" s="507"/>
      <c r="AH777" s="507"/>
      <c r="AI777" s="507"/>
      <c r="AJ777" s="507"/>
      <c r="AK777" s="507"/>
      <c r="AL777" s="507"/>
      <c r="AM777" s="507"/>
      <c r="AN777" s="507"/>
      <c r="AO777" s="507"/>
      <c r="AP777" s="507"/>
      <c r="AQ777" s="563"/>
      <c r="AR777" s="563"/>
      <c r="AS777" s="507"/>
      <c r="AT777" s="507"/>
      <c r="AU777" s="507"/>
      <c r="AV777" s="507"/>
      <c r="AW777" s="507"/>
      <c r="AX777" s="507"/>
      <c r="AY777" s="507"/>
      <c r="AZ777" s="507"/>
      <c r="BA777" s="507"/>
      <c r="BB777" s="507"/>
      <c r="BC777" s="507"/>
      <c r="BD777" s="507"/>
      <c r="BE777" s="507"/>
      <c r="BF777" s="507"/>
      <c r="BG777" s="507"/>
      <c r="BH777" s="507"/>
      <c r="BI777" s="507"/>
      <c r="BJ777" s="507"/>
      <c r="BK777" s="507"/>
      <c r="BL777" s="507"/>
      <c r="BM777" s="507"/>
    </row>
    <row r="778" spans="1:65" ht="27" customHeight="1" x14ac:dyDescent="0.2">
      <c r="A778" s="564"/>
      <c r="B778" s="507"/>
      <c r="C778" s="507"/>
      <c r="D778" s="507"/>
      <c r="E778" s="507"/>
      <c r="F778" s="507"/>
      <c r="G778" s="507"/>
      <c r="H778" s="506"/>
      <c r="I778" s="506"/>
      <c r="J778" s="506"/>
      <c r="K778" s="506"/>
      <c r="L778" s="506"/>
      <c r="M778" s="506"/>
      <c r="N778" s="506"/>
      <c r="O778" s="506"/>
      <c r="P778" s="557"/>
      <c r="Q778" s="506"/>
      <c r="R778" s="741"/>
      <c r="S778" s="506"/>
      <c r="T778" s="742"/>
      <c r="U778" s="506"/>
      <c r="V778" s="743"/>
      <c r="W778" s="506"/>
      <c r="X778" s="742"/>
      <c r="Y778" s="557"/>
      <c r="Z778" s="556"/>
      <c r="AA778" s="507"/>
      <c r="AB778" s="507"/>
      <c r="AC778" s="507"/>
      <c r="AD778" s="507"/>
      <c r="AE778" s="507"/>
      <c r="AF778" s="507"/>
      <c r="AG778" s="507"/>
      <c r="AH778" s="507"/>
      <c r="AI778" s="507"/>
      <c r="AJ778" s="507"/>
      <c r="AK778" s="507"/>
      <c r="AL778" s="507"/>
      <c r="AM778" s="507"/>
      <c r="AN778" s="507"/>
      <c r="AO778" s="507"/>
      <c r="AP778" s="507"/>
      <c r="AQ778" s="563"/>
      <c r="AR778" s="563"/>
      <c r="AS778" s="507"/>
      <c r="AT778" s="507"/>
      <c r="AU778" s="507"/>
      <c r="AV778" s="507"/>
      <c r="AW778" s="507"/>
      <c r="AX778" s="507"/>
      <c r="AY778" s="507"/>
      <c r="AZ778" s="507"/>
      <c r="BA778" s="507"/>
      <c r="BB778" s="507"/>
      <c r="BC778" s="507"/>
      <c r="BD778" s="507"/>
      <c r="BE778" s="507"/>
      <c r="BF778" s="507"/>
      <c r="BG778" s="507"/>
      <c r="BH778" s="507"/>
      <c r="BI778" s="507"/>
      <c r="BJ778" s="507"/>
      <c r="BK778" s="507"/>
      <c r="BL778" s="507"/>
      <c r="BM778" s="507"/>
    </row>
    <row r="779" spans="1:65" ht="27" customHeight="1" x14ac:dyDescent="0.2">
      <c r="A779" s="564"/>
      <c r="B779" s="507"/>
      <c r="C779" s="507"/>
      <c r="D779" s="507"/>
      <c r="E779" s="507"/>
      <c r="F779" s="507"/>
      <c r="G779" s="507"/>
      <c r="H779" s="506"/>
      <c r="I779" s="506"/>
      <c r="J779" s="506"/>
      <c r="K779" s="506"/>
      <c r="L779" s="506"/>
      <c r="M779" s="506"/>
      <c r="N779" s="506"/>
      <c r="O779" s="506"/>
      <c r="P779" s="557"/>
      <c r="Q779" s="506"/>
      <c r="R779" s="741"/>
      <c r="S779" s="506"/>
      <c r="T779" s="742"/>
      <c r="U779" s="506"/>
      <c r="V779" s="743"/>
      <c r="W779" s="506"/>
      <c r="X779" s="742"/>
      <c r="Y779" s="557"/>
      <c r="Z779" s="556"/>
      <c r="AA779" s="507"/>
      <c r="AB779" s="507"/>
      <c r="AC779" s="507"/>
      <c r="AD779" s="507"/>
      <c r="AE779" s="507"/>
      <c r="AF779" s="507"/>
      <c r="AG779" s="507"/>
      <c r="AH779" s="507"/>
      <c r="AI779" s="507"/>
      <c r="AJ779" s="507"/>
      <c r="AK779" s="507"/>
      <c r="AL779" s="507"/>
      <c r="AM779" s="507"/>
      <c r="AN779" s="507"/>
      <c r="AO779" s="507"/>
      <c r="AP779" s="507"/>
      <c r="AQ779" s="563"/>
      <c r="AR779" s="563"/>
      <c r="AS779" s="507"/>
      <c r="AT779" s="507"/>
      <c r="AU779" s="507"/>
      <c r="AV779" s="507"/>
      <c r="AW779" s="507"/>
      <c r="AX779" s="507"/>
      <c r="AY779" s="507"/>
      <c r="AZ779" s="507"/>
      <c r="BA779" s="507"/>
      <c r="BB779" s="507"/>
      <c r="BC779" s="507"/>
      <c r="BD779" s="507"/>
      <c r="BE779" s="507"/>
      <c r="BF779" s="507"/>
      <c r="BG779" s="507"/>
      <c r="BH779" s="507"/>
      <c r="BI779" s="507"/>
      <c r="BJ779" s="507"/>
      <c r="BK779" s="507"/>
      <c r="BL779" s="507"/>
      <c r="BM779" s="507"/>
    </row>
    <row r="780" spans="1:65" ht="27" customHeight="1" x14ac:dyDescent="0.2">
      <c r="A780" s="564"/>
      <c r="B780" s="507"/>
      <c r="C780" s="507"/>
      <c r="D780" s="507"/>
      <c r="E780" s="507"/>
      <c r="F780" s="507"/>
      <c r="G780" s="507"/>
      <c r="H780" s="506"/>
      <c r="I780" s="506"/>
      <c r="J780" s="506"/>
      <c r="K780" s="506"/>
      <c r="L780" s="506"/>
      <c r="M780" s="506"/>
      <c r="N780" s="506"/>
      <c r="O780" s="506"/>
      <c r="P780" s="557"/>
      <c r="Q780" s="506"/>
      <c r="R780" s="741"/>
      <c r="S780" s="506"/>
      <c r="T780" s="742"/>
      <c r="U780" s="506"/>
      <c r="V780" s="743"/>
      <c r="W780" s="506"/>
      <c r="X780" s="742"/>
      <c r="Y780" s="557"/>
      <c r="Z780" s="556"/>
      <c r="AA780" s="507"/>
      <c r="AB780" s="507"/>
      <c r="AC780" s="507"/>
      <c r="AD780" s="507"/>
      <c r="AE780" s="507"/>
      <c r="AF780" s="507"/>
      <c r="AG780" s="507"/>
      <c r="AH780" s="507"/>
      <c r="AI780" s="507"/>
      <c r="AJ780" s="507"/>
      <c r="AK780" s="507"/>
      <c r="AL780" s="507"/>
      <c r="AM780" s="507"/>
      <c r="AN780" s="507"/>
      <c r="AO780" s="507"/>
      <c r="AP780" s="507"/>
      <c r="AQ780" s="563"/>
      <c r="AR780" s="563"/>
      <c r="AS780" s="507"/>
      <c r="AT780" s="507"/>
      <c r="AU780" s="507"/>
      <c r="AV780" s="507"/>
      <c r="AW780" s="507"/>
      <c r="AX780" s="507"/>
      <c r="AY780" s="507"/>
      <c r="AZ780" s="507"/>
      <c r="BA780" s="507"/>
      <c r="BB780" s="507"/>
      <c r="BC780" s="507"/>
      <c r="BD780" s="507"/>
      <c r="BE780" s="507"/>
      <c r="BF780" s="507"/>
      <c r="BG780" s="507"/>
      <c r="BH780" s="507"/>
      <c r="BI780" s="507"/>
      <c r="BJ780" s="507"/>
      <c r="BK780" s="507"/>
      <c r="BL780" s="507"/>
      <c r="BM780" s="507"/>
    </row>
    <row r="781" spans="1:65" ht="27" customHeight="1" x14ac:dyDescent="0.2">
      <c r="A781" s="564"/>
      <c r="B781" s="507"/>
      <c r="C781" s="507"/>
      <c r="D781" s="507"/>
      <c r="E781" s="507"/>
      <c r="F781" s="507"/>
      <c r="G781" s="507"/>
      <c r="H781" s="506"/>
      <c r="I781" s="506"/>
      <c r="J781" s="506"/>
      <c r="K781" s="506"/>
      <c r="L781" s="506"/>
      <c r="M781" s="506"/>
      <c r="N781" s="506"/>
      <c r="O781" s="506"/>
      <c r="P781" s="557"/>
      <c r="Q781" s="506"/>
      <c r="R781" s="741"/>
      <c r="S781" s="506"/>
      <c r="T781" s="742"/>
      <c r="U781" s="506"/>
      <c r="V781" s="743"/>
      <c r="W781" s="506"/>
      <c r="X781" s="742"/>
      <c r="Y781" s="557"/>
      <c r="Z781" s="556"/>
      <c r="AA781" s="507"/>
      <c r="AB781" s="507"/>
      <c r="AC781" s="507"/>
      <c r="AD781" s="507"/>
      <c r="AE781" s="507"/>
      <c r="AF781" s="507"/>
      <c r="AG781" s="507"/>
      <c r="AH781" s="507"/>
      <c r="AI781" s="507"/>
      <c r="AJ781" s="507"/>
      <c r="AK781" s="507"/>
      <c r="AL781" s="507"/>
      <c r="AM781" s="507"/>
      <c r="AN781" s="507"/>
      <c r="AO781" s="507"/>
      <c r="AP781" s="507"/>
      <c r="AQ781" s="563"/>
      <c r="AR781" s="563"/>
      <c r="AS781" s="507"/>
      <c r="AT781" s="507"/>
      <c r="AU781" s="507"/>
      <c r="AV781" s="507"/>
      <c r="AW781" s="507"/>
      <c r="AX781" s="507"/>
      <c r="AY781" s="507"/>
      <c r="AZ781" s="507"/>
      <c r="BA781" s="507"/>
      <c r="BB781" s="507"/>
      <c r="BC781" s="507"/>
      <c r="BD781" s="507"/>
      <c r="BE781" s="507"/>
      <c r="BF781" s="507"/>
      <c r="BG781" s="507"/>
      <c r="BH781" s="507"/>
      <c r="BI781" s="507"/>
      <c r="BJ781" s="507"/>
      <c r="BK781" s="507"/>
      <c r="BL781" s="507"/>
      <c r="BM781" s="507"/>
    </row>
    <row r="782" spans="1:65" ht="27" customHeight="1" x14ac:dyDescent="0.2">
      <c r="A782" s="564"/>
      <c r="B782" s="507"/>
      <c r="C782" s="507"/>
      <c r="D782" s="507"/>
      <c r="E782" s="507"/>
      <c r="F782" s="507"/>
      <c r="G782" s="507"/>
      <c r="H782" s="506"/>
      <c r="I782" s="506"/>
      <c r="J782" s="506"/>
      <c r="K782" s="506"/>
      <c r="L782" s="506"/>
      <c r="M782" s="506"/>
      <c r="N782" s="506"/>
      <c r="O782" s="506"/>
      <c r="P782" s="557"/>
      <c r="Q782" s="506"/>
      <c r="R782" s="741"/>
      <c r="S782" s="506"/>
      <c r="T782" s="742"/>
      <c r="U782" s="506"/>
      <c r="V782" s="743"/>
      <c r="W782" s="506"/>
      <c r="X782" s="742"/>
      <c r="Y782" s="557"/>
      <c r="Z782" s="556"/>
      <c r="AA782" s="507"/>
      <c r="AB782" s="507"/>
      <c r="AC782" s="507"/>
      <c r="AD782" s="507"/>
      <c r="AE782" s="507"/>
      <c r="AF782" s="507"/>
      <c r="AG782" s="507"/>
      <c r="AH782" s="507"/>
      <c r="AI782" s="507"/>
      <c r="AJ782" s="507"/>
      <c r="AK782" s="507"/>
      <c r="AL782" s="507"/>
      <c r="AM782" s="507"/>
      <c r="AN782" s="507"/>
      <c r="AO782" s="507"/>
      <c r="AP782" s="507"/>
      <c r="AQ782" s="563"/>
      <c r="AR782" s="563"/>
      <c r="AS782" s="507"/>
      <c r="AT782" s="507"/>
      <c r="AU782" s="507"/>
      <c r="AV782" s="507"/>
      <c r="AW782" s="507"/>
      <c r="AX782" s="507"/>
      <c r="AY782" s="507"/>
      <c r="AZ782" s="507"/>
      <c r="BA782" s="507"/>
      <c r="BB782" s="507"/>
      <c r="BC782" s="507"/>
      <c r="BD782" s="507"/>
      <c r="BE782" s="507"/>
      <c r="BF782" s="507"/>
      <c r="BG782" s="507"/>
      <c r="BH782" s="507"/>
      <c r="BI782" s="507"/>
      <c r="BJ782" s="507"/>
      <c r="BK782" s="507"/>
      <c r="BL782" s="507"/>
      <c r="BM782" s="507"/>
    </row>
    <row r="783" spans="1:65" ht="27" customHeight="1" x14ac:dyDescent="0.2">
      <c r="A783" s="564"/>
      <c r="B783" s="507"/>
      <c r="C783" s="507"/>
      <c r="D783" s="507"/>
      <c r="E783" s="507"/>
      <c r="F783" s="507"/>
      <c r="G783" s="507"/>
      <c r="H783" s="506"/>
      <c r="I783" s="506"/>
      <c r="J783" s="506"/>
      <c r="K783" s="506"/>
      <c r="L783" s="506"/>
      <c r="M783" s="506"/>
      <c r="N783" s="506"/>
      <c r="O783" s="506"/>
      <c r="P783" s="557"/>
      <c r="Q783" s="506"/>
      <c r="R783" s="741"/>
      <c r="S783" s="506"/>
      <c r="T783" s="742"/>
      <c r="U783" s="506"/>
      <c r="V783" s="743"/>
      <c r="W783" s="506"/>
      <c r="X783" s="742"/>
      <c r="Y783" s="557"/>
      <c r="Z783" s="556"/>
      <c r="AA783" s="507"/>
      <c r="AB783" s="507"/>
      <c r="AC783" s="507"/>
      <c r="AD783" s="507"/>
      <c r="AE783" s="507"/>
      <c r="AF783" s="507"/>
      <c r="AG783" s="507"/>
      <c r="AH783" s="507"/>
      <c r="AI783" s="507"/>
      <c r="AJ783" s="507"/>
      <c r="AK783" s="507"/>
      <c r="AL783" s="507"/>
      <c r="AM783" s="507"/>
      <c r="AN783" s="507"/>
      <c r="AO783" s="507"/>
      <c r="AP783" s="507"/>
      <c r="AQ783" s="563"/>
      <c r="AR783" s="563"/>
      <c r="AS783" s="507"/>
      <c r="AT783" s="507"/>
      <c r="AU783" s="507"/>
      <c r="AV783" s="507"/>
      <c r="AW783" s="507"/>
      <c r="AX783" s="507"/>
      <c r="AY783" s="507"/>
      <c r="AZ783" s="507"/>
      <c r="BA783" s="507"/>
      <c r="BB783" s="507"/>
      <c r="BC783" s="507"/>
      <c r="BD783" s="507"/>
      <c r="BE783" s="507"/>
      <c r="BF783" s="507"/>
      <c r="BG783" s="507"/>
      <c r="BH783" s="507"/>
      <c r="BI783" s="507"/>
      <c r="BJ783" s="507"/>
      <c r="BK783" s="507"/>
      <c r="BL783" s="507"/>
      <c r="BM783" s="507"/>
    </row>
    <row r="784" spans="1:65" ht="27" customHeight="1" x14ac:dyDescent="0.2">
      <c r="A784" s="564"/>
      <c r="B784" s="507"/>
      <c r="C784" s="507"/>
      <c r="D784" s="507"/>
      <c r="E784" s="507"/>
      <c r="F784" s="507"/>
      <c r="G784" s="507"/>
      <c r="H784" s="506"/>
      <c r="I784" s="506"/>
      <c r="J784" s="506"/>
      <c r="K784" s="506"/>
      <c r="L784" s="506"/>
      <c r="M784" s="506"/>
      <c r="N784" s="506"/>
      <c r="O784" s="506"/>
      <c r="P784" s="557"/>
      <c r="Q784" s="506"/>
      <c r="R784" s="741"/>
      <c r="S784" s="506"/>
      <c r="T784" s="742"/>
      <c r="U784" s="506"/>
      <c r="V784" s="743"/>
      <c r="W784" s="506"/>
      <c r="X784" s="742"/>
      <c r="Y784" s="557"/>
      <c r="Z784" s="556"/>
      <c r="AA784" s="507"/>
      <c r="AB784" s="507"/>
      <c r="AC784" s="507"/>
      <c r="AD784" s="507"/>
      <c r="AE784" s="507"/>
      <c r="AF784" s="507"/>
      <c r="AG784" s="507"/>
      <c r="AH784" s="507"/>
      <c r="AI784" s="507"/>
      <c r="AJ784" s="507"/>
      <c r="AK784" s="507"/>
      <c r="AL784" s="507"/>
      <c r="AM784" s="507"/>
      <c r="AN784" s="507"/>
      <c r="AO784" s="507"/>
      <c r="AP784" s="507"/>
      <c r="AQ784" s="563"/>
      <c r="AR784" s="563"/>
      <c r="AS784" s="507"/>
      <c r="AT784" s="507"/>
      <c r="AU784" s="507"/>
      <c r="AV784" s="507"/>
      <c r="AW784" s="507"/>
      <c r="AX784" s="507"/>
      <c r="AY784" s="507"/>
      <c r="AZ784" s="507"/>
      <c r="BA784" s="507"/>
      <c r="BB784" s="507"/>
      <c r="BC784" s="507"/>
      <c r="BD784" s="507"/>
      <c r="BE784" s="507"/>
      <c r="BF784" s="507"/>
      <c r="BG784" s="507"/>
      <c r="BH784" s="507"/>
      <c r="BI784" s="507"/>
      <c r="BJ784" s="507"/>
      <c r="BK784" s="507"/>
      <c r="BL784" s="507"/>
      <c r="BM784" s="507"/>
    </row>
    <row r="785" spans="1:65" ht="27" customHeight="1" x14ac:dyDescent="0.2">
      <c r="A785" s="564"/>
      <c r="B785" s="507"/>
      <c r="C785" s="507"/>
      <c r="D785" s="507"/>
      <c r="E785" s="507"/>
      <c r="F785" s="507"/>
      <c r="G785" s="507"/>
      <c r="H785" s="506"/>
      <c r="I785" s="506"/>
      <c r="J785" s="506"/>
      <c r="K785" s="506"/>
      <c r="L785" s="506"/>
      <c r="M785" s="506"/>
      <c r="N785" s="506"/>
      <c r="O785" s="506"/>
      <c r="P785" s="557"/>
      <c r="Q785" s="506"/>
      <c r="R785" s="741"/>
      <c r="S785" s="506"/>
      <c r="T785" s="742"/>
      <c r="U785" s="506"/>
      <c r="V785" s="743"/>
      <c r="W785" s="506"/>
      <c r="X785" s="742"/>
      <c r="Y785" s="557"/>
      <c r="Z785" s="556"/>
      <c r="AA785" s="507"/>
      <c r="AB785" s="507"/>
      <c r="AC785" s="507"/>
      <c r="AD785" s="507"/>
      <c r="AE785" s="507"/>
      <c r="AF785" s="507"/>
      <c r="AG785" s="507"/>
      <c r="AH785" s="507"/>
      <c r="AI785" s="507"/>
      <c r="AJ785" s="507"/>
      <c r="AK785" s="507"/>
      <c r="AL785" s="507"/>
      <c r="AM785" s="507"/>
      <c r="AN785" s="507"/>
      <c r="AO785" s="507"/>
      <c r="AP785" s="507"/>
      <c r="AQ785" s="563"/>
      <c r="AR785" s="563"/>
      <c r="AS785" s="507"/>
      <c r="AT785" s="507"/>
      <c r="AU785" s="507"/>
      <c r="AV785" s="507"/>
      <c r="AW785" s="507"/>
      <c r="AX785" s="507"/>
      <c r="AY785" s="507"/>
      <c r="AZ785" s="507"/>
      <c r="BA785" s="507"/>
      <c r="BB785" s="507"/>
      <c r="BC785" s="507"/>
      <c r="BD785" s="507"/>
      <c r="BE785" s="507"/>
      <c r="BF785" s="507"/>
      <c r="BG785" s="507"/>
      <c r="BH785" s="507"/>
      <c r="BI785" s="507"/>
      <c r="BJ785" s="507"/>
      <c r="BK785" s="507"/>
      <c r="BL785" s="507"/>
      <c r="BM785" s="507"/>
    </row>
    <row r="786" spans="1:65" ht="27" customHeight="1" x14ac:dyDescent="0.2">
      <c r="A786" s="564"/>
      <c r="B786" s="507"/>
      <c r="C786" s="507"/>
      <c r="D786" s="507"/>
      <c r="E786" s="507"/>
      <c r="F786" s="507"/>
      <c r="G786" s="507"/>
      <c r="H786" s="506"/>
      <c r="I786" s="506"/>
      <c r="J786" s="506"/>
      <c r="K786" s="506"/>
      <c r="L786" s="506"/>
      <c r="M786" s="506"/>
      <c r="N786" s="506"/>
      <c r="O786" s="506"/>
      <c r="P786" s="557"/>
      <c r="Q786" s="506"/>
      <c r="R786" s="741"/>
      <c r="S786" s="506"/>
      <c r="T786" s="742"/>
      <c r="U786" s="506"/>
      <c r="V786" s="743"/>
      <c r="W786" s="506"/>
      <c r="X786" s="742"/>
      <c r="Y786" s="557"/>
      <c r="Z786" s="556"/>
      <c r="AA786" s="507"/>
      <c r="AB786" s="507"/>
      <c r="AC786" s="507"/>
      <c r="AD786" s="507"/>
      <c r="AE786" s="507"/>
      <c r="AF786" s="507"/>
      <c r="AG786" s="507"/>
      <c r="AH786" s="507"/>
      <c r="AI786" s="507"/>
      <c r="AJ786" s="507"/>
      <c r="AK786" s="507"/>
      <c r="AL786" s="507"/>
      <c r="AM786" s="507"/>
      <c r="AN786" s="507"/>
      <c r="AO786" s="507"/>
      <c r="AP786" s="507"/>
      <c r="AQ786" s="563"/>
      <c r="AR786" s="563"/>
      <c r="AS786" s="507"/>
      <c r="AT786" s="507"/>
      <c r="AU786" s="507"/>
      <c r="AV786" s="507"/>
      <c r="AW786" s="507"/>
      <c r="AX786" s="507"/>
      <c r="AY786" s="507"/>
      <c r="AZ786" s="507"/>
      <c r="BA786" s="507"/>
      <c r="BB786" s="507"/>
      <c r="BC786" s="507"/>
      <c r="BD786" s="507"/>
      <c r="BE786" s="507"/>
      <c r="BF786" s="507"/>
      <c r="BG786" s="507"/>
      <c r="BH786" s="507"/>
      <c r="BI786" s="507"/>
      <c r="BJ786" s="507"/>
      <c r="BK786" s="507"/>
      <c r="BL786" s="507"/>
      <c r="BM786" s="507"/>
    </row>
    <row r="787" spans="1:65" ht="27" customHeight="1" x14ac:dyDescent="0.2">
      <c r="A787" s="564"/>
      <c r="B787" s="507"/>
      <c r="C787" s="507"/>
      <c r="D787" s="507"/>
      <c r="E787" s="507"/>
      <c r="F787" s="507"/>
      <c r="G787" s="507"/>
      <c r="H787" s="506"/>
      <c r="I787" s="506"/>
      <c r="J787" s="506"/>
      <c r="K787" s="506"/>
      <c r="L787" s="506"/>
      <c r="M787" s="506"/>
      <c r="N787" s="506"/>
      <c r="O787" s="506"/>
      <c r="P787" s="557"/>
      <c r="Q787" s="506"/>
      <c r="R787" s="741"/>
      <c r="S787" s="506"/>
      <c r="T787" s="742"/>
      <c r="U787" s="506"/>
      <c r="V787" s="743"/>
      <c r="W787" s="506"/>
      <c r="X787" s="742"/>
      <c r="Y787" s="557"/>
      <c r="Z787" s="556"/>
      <c r="AA787" s="507"/>
      <c r="AB787" s="507"/>
      <c r="AC787" s="507"/>
      <c r="AD787" s="507"/>
      <c r="AE787" s="507"/>
      <c r="AF787" s="507"/>
      <c r="AG787" s="507"/>
      <c r="AH787" s="507"/>
      <c r="AI787" s="507"/>
      <c r="AJ787" s="507"/>
      <c r="AK787" s="507"/>
      <c r="AL787" s="507"/>
      <c r="AM787" s="507"/>
      <c r="AN787" s="507"/>
      <c r="AO787" s="507"/>
      <c r="AP787" s="507"/>
      <c r="AQ787" s="563"/>
      <c r="AR787" s="563"/>
      <c r="AS787" s="507"/>
      <c r="AT787" s="507"/>
      <c r="AU787" s="507"/>
      <c r="AV787" s="507"/>
      <c r="AW787" s="507"/>
      <c r="AX787" s="507"/>
      <c r="AY787" s="507"/>
      <c r="AZ787" s="507"/>
      <c r="BA787" s="507"/>
      <c r="BB787" s="507"/>
      <c r="BC787" s="507"/>
      <c r="BD787" s="507"/>
      <c r="BE787" s="507"/>
      <c r="BF787" s="507"/>
      <c r="BG787" s="507"/>
      <c r="BH787" s="507"/>
      <c r="BI787" s="507"/>
      <c r="BJ787" s="507"/>
      <c r="BK787" s="507"/>
      <c r="BL787" s="507"/>
      <c r="BM787" s="507"/>
    </row>
    <row r="788" spans="1:65" ht="27" customHeight="1" x14ac:dyDescent="0.2">
      <c r="A788" s="564"/>
      <c r="B788" s="507"/>
      <c r="C788" s="507"/>
      <c r="D788" s="507"/>
      <c r="E788" s="507"/>
      <c r="F788" s="507"/>
      <c r="G788" s="507"/>
      <c r="H788" s="506"/>
      <c r="I788" s="506"/>
      <c r="J788" s="506"/>
      <c r="K788" s="506"/>
      <c r="L788" s="506"/>
      <c r="M788" s="506"/>
      <c r="N788" s="506"/>
      <c r="O788" s="506"/>
      <c r="P788" s="557"/>
      <c r="Q788" s="506"/>
      <c r="R788" s="741"/>
      <c r="S788" s="506"/>
      <c r="T788" s="742"/>
      <c r="U788" s="506"/>
      <c r="V788" s="743"/>
      <c r="W788" s="506"/>
      <c r="X788" s="742"/>
      <c r="Y788" s="557"/>
      <c r="Z788" s="556"/>
      <c r="AA788" s="507"/>
      <c r="AB788" s="507"/>
      <c r="AC788" s="507"/>
      <c r="AD788" s="507"/>
      <c r="AE788" s="507"/>
      <c r="AF788" s="507"/>
      <c r="AG788" s="507"/>
      <c r="AH788" s="507"/>
      <c r="AI788" s="507"/>
      <c r="AJ788" s="507"/>
      <c r="AK788" s="507"/>
      <c r="AL788" s="507"/>
      <c r="AM788" s="507"/>
      <c r="AN788" s="507"/>
      <c r="AO788" s="507"/>
      <c r="AP788" s="507"/>
      <c r="AQ788" s="563"/>
      <c r="AR788" s="563"/>
      <c r="AS788" s="507"/>
      <c r="AT788" s="507"/>
      <c r="AU788" s="507"/>
      <c r="AV788" s="507"/>
      <c r="AW788" s="507"/>
      <c r="AX788" s="507"/>
      <c r="AY788" s="507"/>
      <c r="AZ788" s="507"/>
      <c r="BA788" s="507"/>
      <c r="BB788" s="507"/>
      <c r="BC788" s="507"/>
      <c r="BD788" s="507"/>
      <c r="BE788" s="507"/>
      <c r="BF788" s="507"/>
      <c r="BG788" s="507"/>
      <c r="BH788" s="507"/>
      <c r="BI788" s="507"/>
      <c r="BJ788" s="507"/>
      <c r="BK788" s="507"/>
      <c r="BL788" s="507"/>
      <c r="BM788" s="507"/>
    </row>
    <row r="789" spans="1:65" ht="27" customHeight="1" x14ac:dyDescent="0.2">
      <c r="A789" s="564"/>
      <c r="B789" s="507"/>
      <c r="C789" s="507"/>
      <c r="D789" s="507"/>
      <c r="E789" s="507"/>
      <c r="F789" s="507"/>
      <c r="G789" s="507"/>
      <c r="H789" s="506"/>
      <c r="I789" s="506"/>
      <c r="J789" s="506"/>
      <c r="K789" s="506"/>
      <c r="L789" s="506"/>
      <c r="M789" s="506"/>
      <c r="N789" s="506"/>
      <c r="O789" s="506"/>
      <c r="P789" s="557"/>
      <c r="Q789" s="506"/>
      <c r="R789" s="741"/>
      <c r="S789" s="506"/>
      <c r="T789" s="742"/>
      <c r="U789" s="506"/>
      <c r="V789" s="743"/>
      <c r="W789" s="506"/>
      <c r="X789" s="742"/>
      <c r="Y789" s="557"/>
      <c r="Z789" s="556"/>
      <c r="AA789" s="507"/>
      <c r="AB789" s="507"/>
      <c r="AC789" s="507"/>
      <c r="AD789" s="507"/>
      <c r="AE789" s="507"/>
      <c r="AF789" s="507"/>
      <c r="AG789" s="507"/>
      <c r="AH789" s="507"/>
      <c r="AI789" s="507"/>
      <c r="AJ789" s="507"/>
      <c r="AK789" s="507"/>
      <c r="AL789" s="507"/>
      <c r="AM789" s="507"/>
      <c r="AN789" s="507"/>
      <c r="AO789" s="507"/>
      <c r="AP789" s="507"/>
      <c r="AQ789" s="563"/>
      <c r="AR789" s="563"/>
      <c r="AS789" s="507"/>
      <c r="AT789" s="507"/>
      <c r="AU789" s="507"/>
      <c r="AV789" s="507"/>
      <c r="AW789" s="507"/>
      <c r="AX789" s="507"/>
      <c r="AY789" s="507"/>
      <c r="AZ789" s="507"/>
      <c r="BA789" s="507"/>
      <c r="BB789" s="507"/>
      <c r="BC789" s="507"/>
      <c r="BD789" s="507"/>
      <c r="BE789" s="507"/>
      <c r="BF789" s="507"/>
      <c r="BG789" s="507"/>
      <c r="BH789" s="507"/>
      <c r="BI789" s="507"/>
      <c r="BJ789" s="507"/>
      <c r="BK789" s="507"/>
      <c r="BL789" s="507"/>
      <c r="BM789" s="507"/>
    </row>
    <row r="790" spans="1:65" ht="27" customHeight="1" x14ac:dyDescent="0.2">
      <c r="A790" s="564"/>
      <c r="B790" s="507"/>
      <c r="C790" s="507"/>
      <c r="D790" s="507"/>
      <c r="E790" s="507"/>
      <c r="F790" s="507"/>
      <c r="G790" s="507"/>
      <c r="H790" s="506"/>
      <c r="I790" s="506"/>
      <c r="J790" s="506"/>
      <c r="K790" s="506"/>
      <c r="L790" s="506"/>
      <c r="M790" s="506"/>
      <c r="N790" s="506"/>
      <c r="O790" s="506"/>
      <c r="P790" s="557"/>
      <c r="Q790" s="506"/>
      <c r="R790" s="741"/>
      <c r="S790" s="506"/>
      <c r="T790" s="742"/>
      <c r="U790" s="506"/>
      <c r="V790" s="743"/>
      <c r="W790" s="506"/>
      <c r="X790" s="742"/>
      <c r="Y790" s="557"/>
      <c r="Z790" s="556"/>
      <c r="AA790" s="507"/>
      <c r="AB790" s="507"/>
      <c r="AC790" s="507"/>
      <c r="AD790" s="507"/>
      <c r="AE790" s="507"/>
      <c r="AF790" s="507"/>
      <c r="AG790" s="507"/>
      <c r="AH790" s="507"/>
      <c r="AI790" s="507"/>
      <c r="AJ790" s="507"/>
      <c r="AK790" s="507"/>
      <c r="AL790" s="507"/>
      <c r="AM790" s="507"/>
      <c r="AN790" s="507"/>
      <c r="AO790" s="507"/>
      <c r="AP790" s="507"/>
      <c r="AQ790" s="563"/>
      <c r="AR790" s="563"/>
      <c r="AS790" s="507"/>
      <c r="AT790" s="507"/>
      <c r="AU790" s="507"/>
      <c r="AV790" s="507"/>
      <c r="AW790" s="507"/>
      <c r="AX790" s="507"/>
      <c r="AY790" s="507"/>
      <c r="AZ790" s="507"/>
      <c r="BA790" s="507"/>
      <c r="BB790" s="507"/>
      <c r="BC790" s="507"/>
      <c r="BD790" s="507"/>
      <c r="BE790" s="507"/>
      <c r="BF790" s="507"/>
      <c r="BG790" s="507"/>
      <c r="BH790" s="507"/>
      <c r="BI790" s="507"/>
      <c r="BJ790" s="507"/>
      <c r="BK790" s="507"/>
      <c r="BL790" s="507"/>
      <c r="BM790" s="507"/>
    </row>
    <row r="791" spans="1:65" ht="27" customHeight="1" x14ac:dyDescent="0.2">
      <c r="A791" s="564"/>
      <c r="B791" s="507"/>
      <c r="C791" s="507"/>
      <c r="D791" s="507"/>
      <c r="E791" s="507"/>
      <c r="F791" s="507"/>
      <c r="G791" s="507"/>
      <c r="H791" s="506"/>
      <c r="I791" s="506"/>
      <c r="J791" s="506"/>
      <c r="K791" s="506"/>
      <c r="L791" s="506"/>
      <c r="M791" s="506"/>
      <c r="N791" s="506"/>
      <c r="O791" s="506"/>
      <c r="P791" s="557"/>
      <c r="Q791" s="506"/>
      <c r="R791" s="741"/>
      <c r="S791" s="506"/>
      <c r="T791" s="742"/>
      <c r="U791" s="506"/>
      <c r="V791" s="743"/>
      <c r="W791" s="506"/>
      <c r="X791" s="742"/>
      <c r="Y791" s="557"/>
      <c r="Z791" s="556"/>
      <c r="AA791" s="507"/>
      <c r="AB791" s="507"/>
      <c r="AC791" s="507"/>
      <c r="AD791" s="507"/>
      <c r="AE791" s="507"/>
      <c r="AF791" s="507"/>
      <c r="AG791" s="507"/>
      <c r="AH791" s="507"/>
      <c r="AI791" s="507"/>
      <c r="AJ791" s="507"/>
      <c r="AK791" s="507"/>
      <c r="AL791" s="507"/>
      <c r="AM791" s="507"/>
      <c r="AN791" s="507"/>
      <c r="AO791" s="507"/>
      <c r="AP791" s="507"/>
      <c r="AQ791" s="563"/>
      <c r="AR791" s="563"/>
      <c r="AS791" s="507"/>
      <c r="AT791" s="507"/>
      <c r="AU791" s="507"/>
      <c r="AV791" s="507"/>
      <c r="AW791" s="507"/>
      <c r="AX791" s="507"/>
      <c r="AY791" s="507"/>
      <c r="AZ791" s="507"/>
      <c r="BA791" s="507"/>
      <c r="BB791" s="507"/>
      <c r="BC791" s="507"/>
      <c r="BD791" s="507"/>
      <c r="BE791" s="507"/>
      <c r="BF791" s="507"/>
      <c r="BG791" s="507"/>
      <c r="BH791" s="507"/>
      <c r="BI791" s="507"/>
      <c r="BJ791" s="507"/>
      <c r="BK791" s="507"/>
      <c r="BL791" s="507"/>
      <c r="BM791" s="507"/>
    </row>
    <row r="792" spans="1:65" ht="27" customHeight="1" x14ac:dyDescent="0.2">
      <c r="A792" s="564"/>
      <c r="B792" s="507"/>
      <c r="C792" s="507"/>
      <c r="D792" s="507"/>
      <c r="E792" s="507"/>
      <c r="F792" s="507"/>
      <c r="G792" s="507"/>
      <c r="H792" s="506"/>
      <c r="I792" s="506"/>
      <c r="J792" s="506"/>
      <c r="K792" s="506"/>
      <c r="L792" s="506"/>
      <c r="M792" s="506"/>
      <c r="N792" s="506"/>
      <c r="O792" s="506"/>
      <c r="P792" s="557"/>
      <c r="Q792" s="506"/>
      <c r="R792" s="741"/>
      <c r="S792" s="506"/>
      <c r="T792" s="742"/>
      <c r="U792" s="506"/>
      <c r="V792" s="743"/>
      <c r="W792" s="506"/>
      <c r="X792" s="742"/>
      <c r="Y792" s="557"/>
      <c r="Z792" s="556"/>
      <c r="AA792" s="507"/>
      <c r="AB792" s="507"/>
      <c r="AC792" s="507"/>
      <c r="AD792" s="507"/>
      <c r="AE792" s="507"/>
      <c r="AF792" s="507"/>
      <c r="AG792" s="507"/>
      <c r="AH792" s="507"/>
      <c r="AI792" s="507"/>
      <c r="AJ792" s="507"/>
      <c r="AK792" s="507"/>
      <c r="AL792" s="507"/>
      <c r="AM792" s="507"/>
      <c r="AN792" s="507"/>
      <c r="AO792" s="507"/>
      <c r="AP792" s="507"/>
      <c r="AQ792" s="563"/>
      <c r="AR792" s="563"/>
      <c r="AS792" s="507"/>
      <c r="AT792" s="507"/>
      <c r="AU792" s="507"/>
      <c r="AV792" s="507"/>
      <c r="AW792" s="507"/>
      <c r="AX792" s="507"/>
      <c r="AY792" s="507"/>
      <c r="AZ792" s="507"/>
      <c r="BA792" s="507"/>
      <c r="BB792" s="507"/>
      <c r="BC792" s="507"/>
      <c r="BD792" s="507"/>
      <c r="BE792" s="507"/>
      <c r="BF792" s="507"/>
      <c r="BG792" s="507"/>
      <c r="BH792" s="507"/>
      <c r="BI792" s="507"/>
      <c r="BJ792" s="507"/>
      <c r="BK792" s="507"/>
      <c r="BL792" s="507"/>
      <c r="BM792" s="507"/>
    </row>
    <row r="793" spans="1:65" ht="27" customHeight="1" x14ac:dyDescent="0.2">
      <c r="A793" s="564"/>
      <c r="B793" s="507"/>
      <c r="C793" s="507"/>
      <c r="D793" s="507"/>
      <c r="E793" s="507"/>
      <c r="F793" s="507"/>
      <c r="G793" s="507"/>
      <c r="H793" s="506"/>
      <c r="I793" s="506"/>
      <c r="J793" s="506"/>
      <c r="K793" s="506"/>
      <c r="L793" s="506"/>
      <c r="M793" s="506"/>
      <c r="N793" s="506"/>
      <c r="O793" s="506"/>
      <c r="P793" s="557"/>
      <c r="Q793" s="506"/>
      <c r="R793" s="741"/>
      <c r="S793" s="506"/>
      <c r="T793" s="742"/>
      <c r="U793" s="506"/>
      <c r="V793" s="743"/>
      <c r="W793" s="506"/>
      <c r="X793" s="742"/>
      <c r="Y793" s="557"/>
      <c r="Z793" s="556"/>
      <c r="AA793" s="507"/>
      <c r="AB793" s="507"/>
      <c r="AC793" s="507"/>
      <c r="AD793" s="507"/>
      <c r="AE793" s="507"/>
      <c r="AF793" s="507"/>
      <c r="AG793" s="507"/>
      <c r="AH793" s="507"/>
      <c r="AI793" s="507"/>
      <c r="AJ793" s="507"/>
      <c r="AK793" s="507"/>
      <c r="AL793" s="507"/>
      <c r="AM793" s="507"/>
      <c r="AN793" s="507"/>
      <c r="AO793" s="507"/>
      <c r="AP793" s="507"/>
      <c r="AQ793" s="563"/>
      <c r="AR793" s="563"/>
      <c r="AS793" s="507"/>
      <c r="AT793" s="507"/>
      <c r="AU793" s="507"/>
      <c r="AV793" s="507"/>
      <c r="AW793" s="507"/>
      <c r="AX793" s="507"/>
      <c r="AY793" s="507"/>
      <c r="AZ793" s="507"/>
      <c r="BA793" s="507"/>
      <c r="BB793" s="507"/>
      <c r="BC793" s="507"/>
      <c r="BD793" s="507"/>
      <c r="BE793" s="507"/>
      <c r="BF793" s="507"/>
      <c r="BG793" s="507"/>
      <c r="BH793" s="507"/>
      <c r="BI793" s="507"/>
      <c r="BJ793" s="507"/>
      <c r="BK793" s="507"/>
      <c r="BL793" s="507"/>
      <c r="BM793" s="507"/>
    </row>
    <row r="794" spans="1:65" ht="27" customHeight="1" x14ac:dyDescent="0.2">
      <c r="A794" s="564"/>
      <c r="B794" s="507"/>
      <c r="C794" s="507"/>
      <c r="D794" s="507"/>
      <c r="E794" s="507"/>
      <c r="F794" s="507"/>
      <c r="G794" s="507"/>
      <c r="H794" s="506"/>
      <c r="I794" s="506"/>
      <c r="J794" s="506"/>
      <c r="K794" s="506"/>
      <c r="L794" s="506"/>
      <c r="M794" s="506"/>
      <c r="N794" s="506"/>
      <c r="O794" s="506"/>
      <c r="P794" s="557"/>
      <c r="Q794" s="506"/>
      <c r="R794" s="741"/>
      <c r="S794" s="506"/>
      <c r="T794" s="742"/>
      <c r="U794" s="506"/>
      <c r="V794" s="743"/>
      <c r="W794" s="506"/>
      <c r="X794" s="742"/>
      <c r="Y794" s="557"/>
      <c r="Z794" s="556"/>
      <c r="AA794" s="507"/>
      <c r="AB794" s="507"/>
      <c r="AC794" s="507"/>
      <c r="AD794" s="507"/>
      <c r="AE794" s="507"/>
      <c r="AF794" s="507"/>
      <c r="AG794" s="507"/>
      <c r="AH794" s="507"/>
      <c r="AI794" s="507"/>
      <c r="AJ794" s="507"/>
      <c r="AK794" s="507"/>
      <c r="AL794" s="507"/>
      <c r="AM794" s="507"/>
      <c r="AN794" s="507"/>
      <c r="AO794" s="507"/>
      <c r="AP794" s="507"/>
      <c r="AQ794" s="563"/>
      <c r="AR794" s="563"/>
      <c r="AS794" s="507"/>
      <c r="AT794" s="507"/>
      <c r="AU794" s="507"/>
      <c r="AV794" s="507"/>
      <c r="AW794" s="507"/>
      <c r="AX794" s="507"/>
      <c r="AY794" s="507"/>
      <c r="AZ794" s="507"/>
      <c r="BA794" s="507"/>
      <c r="BB794" s="507"/>
      <c r="BC794" s="507"/>
      <c r="BD794" s="507"/>
      <c r="BE794" s="507"/>
      <c r="BF794" s="507"/>
      <c r="BG794" s="507"/>
      <c r="BH794" s="507"/>
      <c r="BI794" s="507"/>
      <c r="BJ794" s="507"/>
      <c r="BK794" s="507"/>
      <c r="BL794" s="507"/>
      <c r="BM794" s="507"/>
    </row>
    <row r="795" spans="1:65" ht="27" customHeight="1" x14ac:dyDescent="0.2">
      <c r="A795" s="564"/>
      <c r="B795" s="507"/>
      <c r="C795" s="507"/>
      <c r="D795" s="507"/>
      <c r="E795" s="507"/>
      <c r="F795" s="507"/>
      <c r="G795" s="507"/>
      <c r="H795" s="506"/>
      <c r="I795" s="506"/>
      <c r="J795" s="506"/>
      <c r="K795" s="506"/>
      <c r="L795" s="506"/>
      <c r="M795" s="506"/>
      <c r="N795" s="506"/>
      <c r="O795" s="506"/>
      <c r="P795" s="557"/>
      <c r="Q795" s="506"/>
      <c r="R795" s="741"/>
      <c r="S795" s="506"/>
      <c r="T795" s="742"/>
      <c r="U795" s="506"/>
      <c r="V795" s="743"/>
      <c r="W795" s="506"/>
      <c r="X795" s="742"/>
      <c r="Y795" s="557"/>
      <c r="Z795" s="556"/>
      <c r="AA795" s="507"/>
      <c r="AB795" s="507"/>
      <c r="AC795" s="507"/>
      <c r="AD795" s="507"/>
      <c r="AE795" s="507"/>
      <c r="AF795" s="507"/>
      <c r="AG795" s="507"/>
      <c r="AH795" s="507"/>
      <c r="AI795" s="507"/>
      <c r="AJ795" s="507"/>
      <c r="AK795" s="507"/>
      <c r="AL795" s="507"/>
      <c r="AM795" s="507"/>
      <c r="AN795" s="507"/>
      <c r="AO795" s="507"/>
      <c r="AP795" s="507"/>
      <c r="AQ795" s="563"/>
      <c r="AR795" s="563"/>
      <c r="AS795" s="507"/>
      <c r="AT795" s="507"/>
      <c r="AU795" s="507"/>
      <c r="AV795" s="507"/>
      <c r="AW795" s="507"/>
      <c r="AX795" s="507"/>
      <c r="AY795" s="507"/>
      <c r="AZ795" s="507"/>
      <c r="BA795" s="507"/>
      <c r="BB795" s="507"/>
      <c r="BC795" s="507"/>
      <c r="BD795" s="507"/>
      <c r="BE795" s="507"/>
      <c r="BF795" s="507"/>
      <c r="BG795" s="507"/>
      <c r="BH795" s="507"/>
      <c r="BI795" s="507"/>
      <c r="BJ795" s="507"/>
      <c r="BK795" s="507"/>
      <c r="BL795" s="507"/>
      <c r="BM795" s="507"/>
    </row>
    <row r="796" spans="1:65" ht="27" customHeight="1" x14ac:dyDescent="0.2">
      <c r="A796" s="564"/>
      <c r="B796" s="507"/>
      <c r="C796" s="507"/>
      <c r="D796" s="507"/>
      <c r="E796" s="507"/>
      <c r="F796" s="507"/>
      <c r="G796" s="507"/>
      <c r="H796" s="506"/>
      <c r="I796" s="506"/>
      <c r="J796" s="506"/>
      <c r="K796" s="506"/>
      <c r="L796" s="506"/>
      <c r="M796" s="506"/>
      <c r="N796" s="506"/>
      <c r="O796" s="506"/>
      <c r="P796" s="557"/>
      <c r="Q796" s="506"/>
      <c r="R796" s="741"/>
      <c r="S796" s="506"/>
      <c r="T796" s="742"/>
      <c r="U796" s="506"/>
      <c r="V796" s="743"/>
      <c r="W796" s="506"/>
      <c r="X796" s="742"/>
      <c r="Y796" s="557"/>
      <c r="Z796" s="556"/>
      <c r="AA796" s="507"/>
      <c r="AB796" s="507"/>
      <c r="AC796" s="507"/>
      <c r="AD796" s="507"/>
      <c r="AE796" s="507"/>
      <c r="AF796" s="507"/>
      <c r="AG796" s="507"/>
      <c r="AH796" s="507"/>
      <c r="AI796" s="507"/>
      <c r="AJ796" s="507"/>
      <c r="AK796" s="507"/>
      <c r="AL796" s="507"/>
      <c r="AM796" s="507"/>
      <c r="AN796" s="507"/>
      <c r="AO796" s="507"/>
      <c r="AP796" s="507"/>
      <c r="AQ796" s="563"/>
      <c r="AR796" s="563"/>
      <c r="AS796" s="507"/>
      <c r="AT796" s="507"/>
      <c r="AU796" s="507"/>
      <c r="AV796" s="507"/>
      <c r="AW796" s="507"/>
      <c r="AX796" s="507"/>
      <c r="AY796" s="507"/>
      <c r="AZ796" s="507"/>
      <c r="BA796" s="507"/>
      <c r="BB796" s="507"/>
      <c r="BC796" s="507"/>
      <c r="BD796" s="507"/>
      <c r="BE796" s="507"/>
      <c r="BF796" s="507"/>
      <c r="BG796" s="507"/>
      <c r="BH796" s="507"/>
      <c r="BI796" s="507"/>
      <c r="BJ796" s="507"/>
      <c r="BK796" s="507"/>
      <c r="BL796" s="507"/>
      <c r="BM796" s="507"/>
    </row>
    <row r="797" spans="1:65" ht="27" customHeight="1" x14ac:dyDescent="0.2">
      <c r="A797" s="564"/>
      <c r="B797" s="507"/>
      <c r="C797" s="507"/>
      <c r="D797" s="507"/>
      <c r="E797" s="507"/>
      <c r="F797" s="507"/>
      <c r="G797" s="507"/>
      <c r="H797" s="506"/>
      <c r="I797" s="506"/>
      <c r="J797" s="506"/>
      <c r="K797" s="506"/>
      <c r="L797" s="506"/>
      <c r="M797" s="506"/>
      <c r="N797" s="506"/>
      <c r="O797" s="506"/>
      <c r="P797" s="557"/>
      <c r="Q797" s="506"/>
      <c r="R797" s="741"/>
      <c r="S797" s="506"/>
      <c r="T797" s="742"/>
      <c r="U797" s="506"/>
      <c r="V797" s="743"/>
      <c r="W797" s="506"/>
      <c r="X797" s="742"/>
      <c r="Y797" s="557"/>
      <c r="Z797" s="556"/>
      <c r="AA797" s="507"/>
      <c r="AB797" s="507"/>
      <c r="AC797" s="507"/>
      <c r="AD797" s="507"/>
      <c r="AE797" s="507"/>
      <c r="AF797" s="507"/>
      <c r="AG797" s="507"/>
      <c r="AH797" s="507"/>
      <c r="AI797" s="507"/>
      <c r="AJ797" s="507"/>
      <c r="AK797" s="507"/>
      <c r="AL797" s="507"/>
      <c r="AM797" s="507"/>
      <c r="AN797" s="507"/>
      <c r="AO797" s="507"/>
      <c r="AP797" s="507"/>
      <c r="AQ797" s="563"/>
      <c r="AR797" s="563"/>
      <c r="AS797" s="507"/>
      <c r="AT797" s="507"/>
      <c r="AU797" s="507"/>
      <c r="AV797" s="507"/>
      <c r="AW797" s="507"/>
      <c r="AX797" s="507"/>
      <c r="AY797" s="507"/>
      <c r="AZ797" s="507"/>
      <c r="BA797" s="507"/>
      <c r="BB797" s="507"/>
      <c r="BC797" s="507"/>
      <c r="BD797" s="507"/>
      <c r="BE797" s="507"/>
      <c r="BF797" s="507"/>
      <c r="BG797" s="507"/>
      <c r="BH797" s="507"/>
      <c r="BI797" s="507"/>
      <c r="BJ797" s="507"/>
      <c r="BK797" s="507"/>
      <c r="BL797" s="507"/>
      <c r="BM797" s="507"/>
    </row>
    <row r="798" spans="1:65" ht="27" customHeight="1" x14ac:dyDescent="0.2">
      <c r="A798" s="564"/>
      <c r="B798" s="507"/>
      <c r="C798" s="507"/>
      <c r="D798" s="507"/>
      <c r="E798" s="507"/>
      <c r="F798" s="507"/>
      <c r="G798" s="507"/>
      <c r="H798" s="506"/>
      <c r="I798" s="506"/>
      <c r="J798" s="506"/>
      <c r="K798" s="506"/>
      <c r="L798" s="506"/>
      <c r="M798" s="506"/>
      <c r="N798" s="506"/>
      <c r="O798" s="506"/>
      <c r="P798" s="557"/>
      <c r="Q798" s="506"/>
      <c r="R798" s="741"/>
      <c r="S798" s="506"/>
      <c r="T798" s="742"/>
      <c r="U798" s="506"/>
      <c r="V798" s="743"/>
      <c r="W798" s="506"/>
      <c r="X798" s="742"/>
      <c r="Y798" s="557"/>
      <c r="Z798" s="556"/>
      <c r="AA798" s="507"/>
      <c r="AB798" s="507"/>
      <c r="AC798" s="507"/>
      <c r="AD798" s="507"/>
      <c r="AE798" s="507"/>
      <c r="AF798" s="507"/>
      <c r="AG798" s="507"/>
      <c r="AH798" s="507"/>
      <c r="AI798" s="507"/>
      <c r="AJ798" s="507"/>
      <c r="AK798" s="507"/>
      <c r="AL798" s="507"/>
      <c r="AM798" s="507"/>
      <c r="AN798" s="507"/>
      <c r="AO798" s="507"/>
      <c r="AP798" s="507"/>
      <c r="AQ798" s="563"/>
      <c r="AR798" s="563"/>
      <c r="AS798" s="507"/>
      <c r="AT798" s="507"/>
      <c r="AU798" s="507"/>
      <c r="AV798" s="507"/>
      <c r="AW798" s="507"/>
      <c r="AX798" s="507"/>
      <c r="AY798" s="507"/>
      <c r="AZ798" s="507"/>
      <c r="BA798" s="507"/>
      <c r="BB798" s="507"/>
      <c r="BC798" s="507"/>
      <c r="BD798" s="507"/>
      <c r="BE798" s="507"/>
      <c r="BF798" s="507"/>
      <c r="BG798" s="507"/>
      <c r="BH798" s="507"/>
      <c r="BI798" s="507"/>
      <c r="BJ798" s="507"/>
      <c r="BK798" s="507"/>
      <c r="BL798" s="507"/>
      <c r="BM798" s="507"/>
    </row>
    <row r="799" spans="1:65" ht="27" customHeight="1" x14ac:dyDescent="0.2">
      <c r="A799" s="564"/>
      <c r="B799" s="507"/>
      <c r="C799" s="507"/>
      <c r="D799" s="507"/>
      <c r="E799" s="507"/>
      <c r="F799" s="507"/>
      <c r="G799" s="507"/>
      <c r="H799" s="506"/>
      <c r="I799" s="506"/>
      <c r="J799" s="506"/>
      <c r="K799" s="506"/>
      <c r="L799" s="506"/>
      <c r="M799" s="506"/>
      <c r="N799" s="506"/>
      <c r="O799" s="506"/>
      <c r="P799" s="557"/>
      <c r="Q799" s="506"/>
      <c r="R799" s="741"/>
      <c r="S799" s="506"/>
      <c r="T799" s="742"/>
      <c r="U799" s="506"/>
      <c r="V799" s="743"/>
      <c r="W799" s="506"/>
      <c r="X799" s="742"/>
      <c r="Y799" s="557"/>
      <c r="Z799" s="556"/>
      <c r="AA799" s="507"/>
      <c r="AB799" s="507"/>
      <c r="AC799" s="507"/>
      <c r="AD799" s="507"/>
      <c r="AE799" s="507"/>
      <c r="AF799" s="507"/>
      <c r="AG799" s="507"/>
      <c r="AH799" s="507"/>
      <c r="AI799" s="507"/>
      <c r="AJ799" s="507"/>
      <c r="AK799" s="507"/>
      <c r="AL799" s="507"/>
      <c r="AM799" s="507"/>
      <c r="AN799" s="507"/>
      <c r="AO799" s="507"/>
      <c r="AP799" s="507"/>
      <c r="AQ799" s="563"/>
      <c r="AR799" s="563"/>
      <c r="AS799" s="507"/>
      <c r="AT799" s="507"/>
      <c r="AU799" s="507"/>
      <c r="AV799" s="507"/>
      <c r="AW799" s="507"/>
      <c r="AX799" s="507"/>
      <c r="AY799" s="507"/>
      <c r="AZ799" s="507"/>
      <c r="BA799" s="507"/>
      <c r="BB799" s="507"/>
      <c r="BC799" s="507"/>
      <c r="BD799" s="507"/>
      <c r="BE799" s="507"/>
      <c r="BF799" s="507"/>
      <c r="BG799" s="507"/>
      <c r="BH799" s="507"/>
      <c r="BI799" s="507"/>
      <c r="BJ799" s="507"/>
      <c r="BK799" s="507"/>
      <c r="BL799" s="507"/>
      <c r="BM799" s="507"/>
    </row>
    <row r="800" spans="1:65" ht="27" customHeight="1" x14ac:dyDescent="0.2">
      <c r="A800" s="564"/>
      <c r="B800" s="507"/>
      <c r="C800" s="507"/>
      <c r="D800" s="507"/>
      <c r="E800" s="507"/>
      <c r="F800" s="507"/>
      <c r="G800" s="507"/>
      <c r="H800" s="506"/>
      <c r="I800" s="506"/>
      <c r="J800" s="506"/>
      <c r="K800" s="506"/>
      <c r="L800" s="506"/>
      <c r="M800" s="506"/>
      <c r="N800" s="506"/>
      <c r="O800" s="506"/>
      <c r="P800" s="557"/>
      <c r="Q800" s="506"/>
      <c r="R800" s="741"/>
      <c r="S800" s="506"/>
      <c r="T800" s="742"/>
      <c r="U800" s="506"/>
      <c r="V800" s="743"/>
      <c r="W800" s="506"/>
      <c r="X800" s="742"/>
      <c r="Y800" s="557"/>
      <c r="Z800" s="556"/>
      <c r="AA800" s="507"/>
      <c r="AB800" s="507"/>
      <c r="AC800" s="507"/>
      <c r="AD800" s="507"/>
      <c r="AE800" s="507"/>
      <c r="AF800" s="507"/>
      <c r="AG800" s="507"/>
      <c r="AH800" s="507"/>
      <c r="AI800" s="507"/>
      <c r="AJ800" s="507"/>
      <c r="AK800" s="507"/>
      <c r="AL800" s="507"/>
      <c r="AM800" s="507"/>
      <c r="AN800" s="507"/>
      <c r="AO800" s="507"/>
      <c r="AP800" s="507"/>
      <c r="AQ800" s="563"/>
      <c r="AR800" s="563"/>
      <c r="AS800" s="507"/>
      <c r="AT800" s="507"/>
      <c r="AU800" s="507"/>
      <c r="AV800" s="507"/>
      <c r="AW800" s="507"/>
      <c r="AX800" s="507"/>
      <c r="AY800" s="507"/>
      <c r="AZ800" s="507"/>
      <c r="BA800" s="507"/>
      <c r="BB800" s="507"/>
      <c r="BC800" s="507"/>
      <c r="BD800" s="507"/>
      <c r="BE800" s="507"/>
      <c r="BF800" s="507"/>
      <c r="BG800" s="507"/>
      <c r="BH800" s="507"/>
      <c r="BI800" s="507"/>
      <c r="BJ800" s="507"/>
      <c r="BK800" s="507"/>
      <c r="BL800" s="507"/>
      <c r="BM800" s="507"/>
    </row>
    <row r="801" spans="1:65" ht="27" customHeight="1" x14ac:dyDescent="0.2">
      <c r="A801" s="564"/>
      <c r="B801" s="507"/>
      <c r="C801" s="507"/>
      <c r="D801" s="507"/>
      <c r="E801" s="507"/>
      <c r="F801" s="507"/>
      <c r="G801" s="507"/>
      <c r="H801" s="506"/>
      <c r="I801" s="506"/>
      <c r="J801" s="506"/>
      <c r="K801" s="506"/>
      <c r="L801" s="506"/>
      <c r="M801" s="506"/>
      <c r="N801" s="506"/>
      <c r="O801" s="506"/>
      <c r="P801" s="557"/>
      <c r="Q801" s="506"/>
      <c r="R801" s="741"/>
      <c r="S801" s="506"/>
      <c r="T801" s="742"/>
      <c r="U801" s="506"/>
      <c r="V801" s="743"/>
      <c r="W801" s="506"/>
      <c r="X801" s="742"/>
      <c r="Y801" s="557"/>
      <c r="Z801" s="556"/>
      <c r="AA801" s="507"/>
      <c r="AB801" s="507"/>
      <c r="AC801" s="507"/>
      <c r="AD801" s="507"/>
      <c r="AE801" s="507"/>
      <c r="AF801" s="507"/>
      <c r="AG801" s="507"/>
      <c r="AH801" s="507"/>
      <c r="AI801" s="507"/>
      <c r="AJ801" s="507"/>
      <c r="AK801" s="507"/>
      <c r="AL801" s="507"/>
      <c r="AM801" s="507"/>
      <c r="AN801" s="507"/>
      <c r="AO801" s="507"/>
      <c r="AP801" s="507"/>
      <c r="AQ801" s="563"/>
      <c r="AR801" s="563"/>
      <c r="AS801" s="507"/>
      <c r="AT801" s="507"/>
      <c r="AU801" s="507"/>
      <c r="AV801" s="507"/>
      <c r="AW801" s="507"/>
      <c r="AX801" s="507"/>
      <c r="AY801" s="507"/>
      <c r="AZ801" s="507"/>
      <c r="BA801" s="507"/>
      <c r="BB801" s="507"/>
      <c r="BC801" s="507"/>
      <c r="BD801" s="507"/>
      <c r="BE801" s="507"/>
      <c r="BF801" s="507"/>
      <c r="BG801" s="507"/>
      <c r="BH801" s="507"/>
      <c r="BI801" s="507"/>
      <c r="BJ801" s="507"/>
      <c r="BK801" s="507"/>
      <c r="BL801" s="507"/>
      <c r="BM801" s="507"/>
    </row>
    <row r="802" spans="1:65" ht="27" customHeight="1" x14ac:dyDescent="0.2">
      <c r="A802" s="564"/>
      <c r="B802" s="507"/>
      <c r="C802" s="507"/>
      <c r="D802" s="507"/>
      <c r="E802" s="507"/>
      <c r="F802" s="507"/>
      <c r="G802" s="507"/>
      <c r="H802" s="506"/>
      <c r="I802" s="506"/>
      <c r="J802" s="506"/>
      <c r="K802" s="506"/>
      <c r="L802" s="506"/>
      <c r="M802" s="506"/>
      <c r="N802" s="506"/>
      <c r="O802" s="506"/>
      <c r="P802" s="557"/>
      <c r="Q802" s="506"/>
      <c r="R802" s="741"/>
      <c r="S802" s="506"/>
      <c r="T802" s="742"/>
      <c r="U802" s="506"/>
      <c r="V802" s="743"/>
      <c r="W802" s="506"/>
      <c r="X802" s="742"/>
      <c r="Y802" s="557"/>
      <c r="Z802" s="556"/>
      <c r="AA802" s="507"/>
      <c r="AB802" s="507"/>
      <c r="AC802" s="507"/>
      <c r="AD802" s="507"/>
      <c r="AE802" s="507"/>
      <c r="AF802" s="507"/>
      <c r="AG802" s="507"/>
      <c r="AH802" s="507"/>
      <c r="AI802" s="507"/>
      <c r="AJ802" s="507"/>
      <c r="AK802" s="507"/>
      <c r="AL802" s="507"/>
      <c r="AM802" s="507"/>
      <c r="AN802" s="507"/>
      <c r="AO802" s="507"/>
      <c r="AP802" s="507"/>
      <c r="AQ802" s="563"/>
      <c r="AR802" s="563"/>
      <c r="AS802" s="507"/>
      <c r="AT802" s="507"/>
      <c r="AU802" s="507"/>
      <c r="AV802" s="507"/>
      <c r="AW802" s="507"/>
      <c r="AX802" s="507"/>
      <c r="AY802" s="507"/>
      <c r="AZ802" s="507"/>
      <c r="BA802" s="507"/>
      <c r="BB802" s="507"/>
      <c r="BC802" s="507"/>
      <c r="BD802" s="507"/>
      <c r="BE802" s="507"/>
      <c r="BF802" s="507"/>
      <c r="BG802" s="507"/>
      <c r="BH802" s="507"/>
      <c r="BI802" s="507"/>
      <c r="BJ802" s="507"/>
      <c r="BK802" s="507"/>
      <c r="BL802" s="507"/>
      <c r="BM802" s="507"/>
    </row>
    <row r="803" spans="1:65" ht="27" customHeight="1" x14ac:dyDescent="0.2">
      <c r="A803" s="564"/>
      <c r="B803" s="507"/>
      <c r="C803" s="507"/>
      <c r="D803" s="507"/>
      <c r="E803" s="507"/>
      <c r="F803" s="507"/>
      <c r="G803" s="507"/>
      <c r="H803" s="506"/>
      <c r="I803" s="506"/>
      <c r="J803" s="506"/>
      <c r="K803" s="506"/>
      <c r="L803" s="506"/>
      <c r="M803" s="506"/>
      <c r="N803" s="506"/>
      <c r="O803" s="506"/>
      <c r="P803" s="557"/>
      <c r="Q803" s="506"/>
      <c r="R803" s="741"/>
      <c r="S803" s="506"/>
      <c r="T803" s="742"/>
      <c r="U803" s="506"/>
      <c r="V803" s="743"/>
      <c r="W803" s="506"/>
      <c r="X803" s="742"/>
      <c r="Y803" s="557"/>
      <c r="Z803" s="556"/>
      <c r="AA803" s="507"/>
      <c r="AB803" s="507"/>
      <c r="AC803" s="507"/>
      <c r="AD803" s="507"/>
      <c r="AE803" s="507"/>
      <c r="AF803" s="507"/>
      <c r="AG803" s="507"/>
      <c r="AH803" s="507"/>
      <c r="AI803" s="507"/>
      <c r="AJ803" s="507"/>
      <c r="AK803" s="507"/>
      <c r="AL803" s="507"/>
      <c r="AM803" s="507"/>
      <c r="AN803" s="507"/>
      <c r="AO803" s="507"/>
      <c r="AP803" s="507"/>
      <c r="AQ803" s="563"/>
      <c r="AR803" s="563"/>
      <c r="AS803" s="507"/>
      <c r="AT803" s="507"/>
      <c r="AU803" s="507"/>
      <c r="AV803" s="507"/>
      <c r="AW803" s="507"/>
      <c r="AX803" s="507"/>
      <c r="AY803" s="507"/>
      <c r="AZ803" s="507"/>
      <c r="BA803" s="507"/>
      <c r="BB803" s="507"/>
      <c r="BC803" s="507"/>
      <c r="BD803" s="507"/>
      <c r="BE803" s="507"/>
      <c r="BF803" s="507"/>
      <c r="BG803" s="507"/>
      <c r="BH803" s="507"/>
      <c r="BI803" s="507"/>
      <c r="BJ803" s="507"/>
      <c r="BK803" s="507"/>
      <c r="BL803" s="507"/>
      <c r="BM803" s="507"/>
    </row>
    <row r="804" spans="1:65" ht="27" customHeight="1" x14ac:dyDescent="0.2">
      <c r="A804" s="564"/>
      <c r="B804" s="507"/>
      <c r="C804" s="507"/>
      <c r="D804" s="507"/>
      <c r="E804" s="507"/>
      <c r="F804" s="507"/>
      <c r="G804" s="507"/>
      <c r="H804" s="506"/>
      <c r="I804" s="506"/>
      <c r="J804" s="506"/>
      <c r="K804" s="506"/>
      <c r="L804" s="506"/>
      <c r="M804" s="506"/>
      <c r="N804" s="506"/>
      <c r="O804" s="506"/>
      <c r="P804" s="557"/>
      <c r="Q804" s="506"/>
      <c r="R804" s="741"/>
      <c r="S804" s="506"/>
      <c r="T804" s="742"/>
      <c r="U804" s="506"/>
      <c r="V804" s="743"/>
      <c r="W804" s="506"/>
      <c r="X804" s="742"/>
      <c r="Y804" s="557"/>
      <c r="Z804" s="556"/>
      <c r="AA804" s="507"/>
      <c r="AB804" s="507"/>
      <c r="AC804" s="507"/>
      <c r="AD804" s="507"/>
      <c r="AE804" s="507"/>
      <c r="AF804" s="507"/>
      <c r="AG804" s="507"/>
      <c r="AH804" s="507"/>
      <c r="AI804" s="507"/>
      <c r="AJ804" s="507"/>
      <c r="AK804" s="507"/>
      <c r="AL804" s="507"/>
      <c r="AM804" s="507"/>
      <c r="AN804" s="507"/>
      <c r="AO804" s="507"/>
      <c r="AP804" s="507"/>
      <c r="AQ804" s="563"/>
      <c r="AR804" s="563"/>
      <c r="AS804" s="507"/>
      <c r="AT804" s="507"/>
      <c r="AU804" s="507"/>
      <c r="AV804" s="507"/>
      <c r="AW804" s="507"/>
      <c r="AX804" s="507"/>
      <c r="AY804" s="507"/>
      <c r="AZ804" s="507"/>
      <c r="BA804" s="507"/>
      <c r="BB804" s="507"/>
      <c r="BC804" s="507"/>
      <c r="BD804" s="507"/>
      <c r="BE804" s="507"/>
      <c r="BF804" s="507"/>
      <c r="BG804" s="507"/>
      <c r="BH804" s="507"/>
      <c r="BI804" s="507"/>
      <c r="BJ804" s="507"/>
      <c r="BK804" s="507"/>
      <c r="BL804" s="507"/>
      <c r="BM804" s="507"/>
    </row>
    <row r="805" spans="1:65" ht="27" customHeight="1" x14ac:dyDescent="0.2">
      <c r="A805" s="564"/>
      <c r="B805" s="507"/>
      <c r="C805" s="507"/>
      <c r="D805" s="507"/>
      <c r="E805" s="507"/>
      <c r="F805" s="507"/>
      <c r="G805" s="507"/>
      <c r="H805" s="506"/>
      <c r="I805" s="506"/>
      <c r="J805" s="506"/>
      <c r="K805" s="506"/>
      <c r="L805" s="506"/>
      <c r="M805" s="506"/>
      <c r="N805" s="506"/>
      <c r="O805" s="506"/>
      <c r="P805" s="557"/>
      <c r="Q805" s="506"/>
      <c r="R805" s="741"/>
      <c r="S805" s="506"/>
      <c r="T805" s="742"/>
      <c r="U805" s="506"/>
      <c r="V805" s="743"/>
      <c r="W805" s="506"/>
      <c r="X805" s="742"/>
      <c r="Y805" s="557"/>
      <c r="Z805" s="556"/>
      <c r="AA805" s="507"/>
      <c r="AB805" s="507"/>
      <c r="AC805" s="507"/>
      <c r="AD805" s="507"/>
      <c r="AE805" s="507"/>
      <c r="AF805" s="507"/>
      <c r="AG805" s="507"/>
      <c r="AH805" s="507"/>
      <c r="AI805" s="507"/>
      <c r="AJ805" s="507"/>
      <c r="AK805" s="507"/>
      <c r="AL805" s="507"/>
      <c r="AM805" s="507"/>
      <c r="AN805" s="507"/>
      <c r="AO805" s="507"/>
      <c r="AP805" s="507"/>
      <c r="AQ805" s="563"/>
      <c r="AR805" s="563"/>
      <c r="AS805" s="507"/>
      <c r="AT805" s="507"/>
      <c r="AU805" s="507"/>
      <c r="AV805" s="507"/>
      <c r="AW805" s="507"/>
      <c r="AX805" s="507"/>
      <c r="AY805" s="507"/>
      <c r="AZ805" s="507"/>
      <c r="BA805" s="507"/>
      <c r="BB805" s="507"/>
      <c r="BC805" s="507"/>
      <c r="BD805" s="507"/>
      <c r="BE805" s="507"/>
      <c r="BF805" s="507"/>
      <c r="BG805" s="507"/>
      <c r="BH805" s="507"/>
      <c r="BI805" s="507"/>
      <c r="BJ805" s="507"/>
      <c r="BK805" s="507"/>
      <c r="BL805" s="507"/>
      <c r="BM805" s="507"/>
    </row>
    <row r="806" spans="1:65" ht="27" customHeight="1" x14ac:dyDescent="0.2">
      <c r="A806" s="564"/>
      <c r="B806" s="507"/>
      <c r="C806" s="507"/>
      <c r="D806" s="507"/>
      <c r="E806" s="507"/>
      <c r="F806" s="507"/>
      <c r="G806" s="507"/>
      <c r="H806" s="506"/>
      <c r="I806" s="506"/>
      <c r="J806" s="506"/>
      <c r="K806" s="506"/>
      <c r="L806" s="506"/>
      <c r="M806" s="506"/>
      <c r="N806" s="506"/>
      <c r="O806" s="506"/>
      <c r="P806" s="557"/>
      <c r="Q806" s="506"/>
      <c r="R806" s="741"/>
      <c r="S806" s="506"/>
      <c r="T806" s="742"/>
      <c r="U806" s="506"/>
      <c r="V806" s="743"/>
      <c r="W806" s="506"/>
      <c r="X806" s="742"/>
      <c r="Y806" s="557"/>
      <c r="Z806" s="556"/>
      <c r="AA806" s="507"/>
      <c r="AB806" s="507"/>
      <c r="AC806" s="507"/>
      <c r="AD806" s="507"/>
      <c r="AE806" s="507"/>
      <c r="AF806" s="507"/>
      <c r="AG806" s="507"/>
      <c r="AH806" s="507"/>
      <c r="AI806" s="507"/>
      <c r="AJ806" s="507"/>
      <c r="AK806" s="507"/>
      <c r="AL806" s="507"/>
      <c r="AM806" s="507"/>
      <c r="AN806" s="507"/>
      <c r="AO806" s="507"/>
      <c r="AP806" s="507"/>
      <c r="AQ806" s="563"/>
      <c r="AR806" s="563"/>
      <c r="AS806" s="507"/>
      <c r="AT806" s="507"/>
      <c r="AU806" s="507"/>
      <c r="AV806" s="507"/>
      <c r="AW806" s="507"/>
      <c r="AX806" s="507"/>
      <c r="AY806" s="507"/>
      <c r="AZ806" s="507"/>
      <c r="BA806" s="507"/>
      <c r="BB806" s="507"/>
      <c r="BC806" s="507"/>
      <c r="BD806" s="507"/>
      <c r="BE806" s="507"/>
      <c r="BF806" s="507"/>
      <c r="BG806" s="507"/>
      <c r="BH806" s="507"/>
      <c r="BI806" s="507"/>
      <c r="BJ806" s="507"/>
      <c r="BK806" s="507"/>
      <c r="BL806" s="507"/>
      <c r="BM806" s="507"/>
    </row>
    <row r="807" spans="1:65" ht="27" customHeight="1" x14ac:dyDescent="0.2">
      <c r="A807" s="564"/>
      <c r="B807" s="507"/>
      <c r="C807" s="507"/>
      <c r="D807" s="507"/>
      <c r="E807" s="507"/>
      <c r="F807" s="507"/>
      <c r="G807" s="507"/>
      <c r="H807" s="506"/>
      <c r="I807" s="506"/>
      <c r="J807" s="506"/>
      <c r="K807" s="506"/>
      <c r="L807" s="506"/>
      <c r="M807" s="506"/>
      <c r="N807" s="506"/>
      <c r="O807" s="506"/>
      <c r="P807" s="557"/>
      <c r="Q807" s="506"/>
      <c r="R807" s="741"/>
      <c r="S807" s="506"/>
      <c r="T807" s="742"/>
      <c r="U807" s="506"/>
      <c r="V807" s="743"/>
      <c r="W807" s="506"/>
      <c r="X807" s="742"/>
      <c r="Y807" s="557"/>
      <c r="Z807" s="556"/>
      <c r="AA807" s="507"/>
      <c r="AB807" s="507"/>
      <c r="AC807" s="507"/>
      <c r="AD807" s="507"/>
      <c r="AE807" s="507"/>
      <c r="AF807" s="507"/>
      <c r="AG807" s="507"/>
      <c r="AH807" s="507"/>
      <c r="AI807" s="507"/>
      <c r="AJ807" s="507"/>
      <c r="AK807" s="507"/>
      <c r="AL807" s="507"/>
      <c r="AM807" s="507"/>
      <c r="AN807" s="507"/>
      <c r="AO807" s="507"/>
      <c r="AP807" s="507"/>
      <c r="AQ807" s="563"/>
      <c r="AR807" s="563"/>
      <c r="AS807" s="507"/>
      <c r="AT807" s="507"/>
      <c r="AU807" s="507"/>
      <c r="AV807" s="507"/>
      <c r="AW807" s="507"/>
      <c r="AX807" s="507"/>
      <c r="AY807" s="507"/>
      <c r="AZ807" s="507"/>
      <c r="BA807" s="507"/>
      <c r="BB807" s="507"/>
      <c r="BC807" s="507"/>
      <c r="BD807" s="507"/>
      <c r="BE807" s="507"/>
      <c r="BF807" s="507"/>
      <c r="BG807" s="507"/>
      <c r="BH807" s="507"/>
      <c r="BI807" s="507"/>
      <c r="BJ807" s="507"/>
      <c r="BK807" s="507"/>
      <c r="BL807" s="507"/>
      <c r="BM807" s="507"/>
    </row>
    <row r="808" spans="1:65" ht="27" customHeight="1" x14ac:dyDescent="0.2">
      <c r="A808" s="564"/>
      <c r="B808" s="507"/>
      <c r="C808" s="507"/>
      <c r="D808" s="507"/>
      <c r="E808" s="507"/>
      <c r="F808" s="507"/>
      <c r="G808" s="507"/>
      <c r="H808" s="506"/>
      <c r="I808" s="506"/>
      <c r="J808" s="506"/>
      <c r="K808" s="506"/>
      <c r="L808" s="506"/>
      <c r="M808" s="506"/>
      <c r="N808" s="506"/>
      <c r="O808" s="506"/>
      <c r="P808" s="557"/>
      <c r="Q808" s="506"/>
      <c r="R808" s="741"/>
      <c r="S808" s="506"/>
      <c r="T808" s="742"/>
      <c r="U808" s="506"/>
      <c r="V808" s="743"/>
      <c r="W808" s="506"/>
      <c r="X808" s="742"/>
      <c r="Y808" s="557"/>
      <c r="Z808" s="556"/>
      <c r="AA808" s="507"/>
      <c r="AB808" s="507"/>
      <c r="AC808" s="507"/>
      <c r="AD808" s="507"/>
      <c r="AE808" s="507"/>
      <c r="AF808" s="507"/>
      <c r="AG808" s="507"/>
      <c r="AH808" s="507"/>
      <c r="AI808" s="507"/>
      <c r="AJ808" s="507"/>
      <c r="AK808" s="507"/>
      <c r="AL808" s="507"/>
      <c r="AM808" s="507"/>
      <c r="AN808" s="507"/>
      <c r="AO808" s="507"/>
      <c r="AP808" s="507"/>
      <c r="AQ808" s="563"/>
      <c r="AR808" s="563"/>
      <c r="AS808" s="507"/>
      <c r="AT808" s="507"/>
      <c r="AU808" s="507"/>
      <c r="AV808" s="507"/>
      <c r="AW808" s="507"/>
      <c r="AX808" s="507"/>
      <c r="AY808" s="507"/>
      <c r="AZ808" s="507"/>
      <c r="BA808" s="507"/>
      <c r="BB808" s="507"/>
      <c r="BC808" s="507"/>
      <c r="BD808" s="507"/>
      <c r="BE808" s="507"/>
      <c r="BF808" s="507"/>
      <c r="BG808" s="507"/>
      <c r="BH808" s="507"/>
      <c r="BI808" s="507"/>
      <c r="BJ808" s="507"/>
      <c r="BK808" s="507"/>
      <c r="BL808" s="507"/>
      <c r="BM808" s="507"/>
    </row>
    <row r="809" spans="1:65" ht="27" customHeight="1" x14ac:dyDescent="0.2">
      <c r="A809" s="564"/>
      <c r="B809" s="507"/>
      <c r="C809" s="507"/>
      <c r="D809" s="507"/>
      <c r="E809" s="507"/>
      <c r="F809" s="507"/>
      <c r="G809" s="507"/>
      <c r="H809" s="506"/>
      <c r="I809" s="506"/>
      <c r="J809" s="506"/>
      <c r="K809" s="506"/>
      <c r="L809" s="506"/>
      <c r="M809" s="506"/>
      <c r="N809" s="506"/>
      <c r="O809" s="506"/>
      <c r="P809" s="557"/>
      <c r="Q809" s="506"/>
      <c r="R809" s="741"/>
      <c r="S809" s="506"/>
      <c r="T809" s="742"/>
      <c r="U809" s="506"/>
      <c r="V809" s="743"/>
      <c r="W809" s="506"/>
      <c r="X809" s="742"/>
      <c r="Y809" s="557"/>
      <c r="Z809" s="556"/>
      <c r="AA809" s="507"/>
      <c r="AB809" s="507"/>
      <c r="AC809" s="507"/>
      <c r="AD809" s="507"/>
      <c r="AE809" s="507"/>
      <c r="AF809" s="507"/>
      <c r="AG809" s="507"/>
      <c r="AH809" s="507"/>
      <c r="AI809" s="507"/>
      <c r="AJ809" s="507"/>
      <c r="AK809" s="507"/>
      <c r="AL809" s="507"/>
      <c r="AM809" s="507"/>
      <c r="AN809" s="507"/>
      <c r="AO809" s="507"/>
      <c r="AP809" s="507"/>
      <c r="AQ809" s="563"/>
      <c r="AR809" s="563"/>
      <c r="AS809" s="507"/>
      <c r="AT809" s="507"/>
      <c r="AU809" s="507"/>
      <c r="AV809" s="507"/>
      <c r="AW809" s="507"/>
      <c r="AX809" s="507"/>
      <c r="AY809" s="507"/>
      <c r="AZ809" s="507"/>
      <c r="BA809" s="507"/>
      <c r="BB809" s="507"/>
      <c r="BC809" s="507"/>
      <c r="BD809" s="507"/>
      <c r="BE809" s="507"/>
      <c r="BF809" s="507"/>
      <c r="BG809" s="507"/>
      <c r="BH809" s="507"/>
      <c r="BI809" s="507"/>
      <c r="BJ809" s="507"/>
      <c r="BK809" s="507"/>
      <c r="BL809" s="507"/>
      <c r="BM809" s="507"/>
    </row>
    <row r="810" spans="1:65" ht="27" customHeight="1" x14ac:dyDescent="0.2">
      <c r="A810" s="564"/>
      <c r="B810" s="507"/>
      <c r="C810" s="507"/>
      <c r="D810" s="507"/>
      <c r="E810" s="507"/>
      <c r="F810" s="507"/>
      <c r="G810" s="507"/>
      <c r="H810" s="506"/>
      <c r="I810" s="506"/>
      <c r="J810" s="506"/>
      <c r="K810" s="506"/>
      <c r="L810" s="506"/>
      <c r="M810" s="506"/>
      <c r="N810" s="506"/>
      <c r="O810" s="506"/>
      <c r="P810" s="557"/>
      <c r="Q810" s="506"/>
      <c r="R810" s="741"/>
      <c r="S810" s="506"/>
      <c r="T810" s="742"/>
      <c r="U810" s="506"/>
      <c r="V810" s="743"/>
      <c r="W810" s="506"/>
      <c r="X810" s="742"/>
      <c r="Y810" s="557"/>
      <c r="Z810" s="556"/>
      <c r="AA810" s="507"/>
      <c r="AB810" s="507"/>
      <c r="AC810" s="507"/>
      <c r="AD810" s="507"/>
      <c r="AE810" s="507"/>
      <c r="AF810" s="507"/>
      <c r="AG810" s="507"/>
      <c r="AH810" s="507"/>
      <c r="AI810" s="507"/>
      <c r="AJ810" s="507"/>
      <c r="AK810" s="507"/>
      <c r="AL810" s="507"/>
      <c r="AM810" s="507"/>
      <c r="AN810" s="507"/>
      <c r="AO810" s="507"/>
      <c r="AP810" s="507"/>
      <c r="AQ810" s="563"/>
      <c r="AR810" s="563"/>
      <c r="AS810" s="507"/>
      <c r="AT810" s="507"/>
      <c r="AU810" s="507"/>
      <c r="AV810" s="507"/>
      <c r="AW810" s="507"/>
      <c r="AX810" s="507"/>
      <c r="AY810" s="507"/>
      <c r="AZ810" s="507"/>
      <c r="BA810" s="507"/>
      <c r="BB810" s="507"/>
      <c r="BC810" s="507"/>
      <c r="BD810" s="507"/>
      <c r="BE810" s="507"/>
      <c r="BF810" s="507"/>
      <c r="BG810" s="507"/>
      <c r="BH810" s="507"/>
      <c r="BI810" s="507"/>
      <c r="BJ810" s="507"/>
      <c r="BK810" s="507"/>
      <c r="BL810" s="507"/>
      <c r="BM810" s="507"/>
    </row>
    <row r="811" spans="1:65" ht="27" customHeight="1" x14ac:dyDescent="0.2">
      <c r="A811" s="564"/>
      <c r="B811" s="507"/>
      <c r="C811" s="507"/>
      <c r="D811" s="507"/>
      <c r="E811" s="507"/>
      <c r="F811" s="507"/>
      <c r="G811" s="507"/>
      <c r="H811" s="506"/>
      <c r="I811" s="506"/>
      <c r="J811" s="506"/>
      <c r="K811" s="506"/>
      <c r="L811" s="506"/>
      <c r="M811" s="506"/>
      <c r="N811" s="506"/>
      <c r="O811" s="506"/>
      <c r="P811" s="557"/>
      <c r="Q811" s="506"/>
      <c r="R811" s="741"/>
      <c r="S811" s="506"/>
      <c r="T811" s="742"/>
      <c r="U811" s="506"/>
      <c r="V811" s="743"/>
      <c r="W811" s="506"/>
      <c r="X811" s="742"/>
      <c r="Y811" s="557"/>
      <c r="Z811" s="556"/>
      <c r="AA811" s="507"/>
      <c r="AB811" s="507"/>
      <c r="AC811" s="507"/>
      <c r="AD811" s="507"/>
      <c r="AE811" s="507"/>
      <c r="AF811" s="507"/>
      <c r="AG811" s="507"/>
      <c r="AH811" s="507"/>
      <c r="AI811" s="507"/>
      <c r="AJ811" s="507"/>
      <c r="AK811" s="507"/>
      <c r="AL811" s="507"/>
      <c r="AM811" s="507"/>
      <c r="AN811" s="507"/>
      <c r="AO811" s="507"/>
      <c r="AP811" s="507"/>
      <c r="AQ811" s="563"/>
      <c r="AR811" s="563"/>
      <c r="AS811" s="507"/>
      <c r="AT811" s="507"/>
      <c r="AU811" s="507"/>
      <c r="AV811" s="507"/>
      <c r="AW811" s="507"/>
      <c r="AX811" s="507"/>
      <c r="AY811" s="507"/>
      <c r="AZ811" s="507"/>
      <c r="BA811" s="507"/>
      <c r="BB811" s="507"/>
      <c r="BC811" s="507"/>
      <c r="BD811" s="507"/>
      <c r="BE811" s="507"/>
      <c r="BF811" s="507"/>
      <c r="BG811" s="507"/>
      <c r="BH811" s="507"/>
      <c r="BI811" s="507"/>
      <c r="BJ811" s="507"/>
      <c r="BK811" s="507"/>
      <c r="BL811" s="507"/>
      <c r="BM811" s="507"/>
    </row>
    <row r="812" spans="1:65" ht="27" customHeight="1" x14ac:dyDescent="0.2">
      <c r="A812" s="564"/>
      <c r="B812" s="507"/>
      <c r="C812" s="507"/>
      <c r="D812" s="507"/>
      <c r="E812" s="507"/>
      <c r="F812" s="507"/>
      <c r="G812" s="507"/>
      <c r="H812" s="506"/>
      <c r="I812" s="506"/>
      <c r="J812" s="506"/>
      <c r="K812" s="506"/>
      <c r="L812" s="506"/>
      <c r="M812" s="506"/>
      <c r="N812" s="506"/>
      <c r="O812" s="506"/>
      <c r="P812" s="557"/>
      <c r="Q812" s="506"/>
      <c r="R812" s="741"/>
      <c r="S812" s="506"/>
      <c r="T812" s="742"/>
      <c r="U812" s="506"/>
      <c r="V812" s="743"/>
      <c r="W812" s="506"/>
      <c r="X812" s="742"/>
      <c r="Y812" s="557"/>
      <c r="Z812" s="556"/>
      <c r="AA812" s="507"/>
      <c r="AB812" s="507"/>
      <c r="AC812" s="507"/>
      <c r="AD812" s="507"/>
      <c r="AE812" s="507"/>
      <c r="AF812" s="507"/>
      <c r="AG812" s="507"/>
      <c r="AH812" s="507"/>
      <c r="AI812" s="507"/>
      <c r="AJ812" s="507"/>
      <c r="AK812" s="507"/>
      <c r="AL812" s="507"/>
      <c r="AM812" s="507"/>
      <c r="AN812" s="507"/>
      <c r="AO812" s="507"/>
      <c r="AP812" s="507"/>
      <c r="AQ812" s="563"/>
      <c r="AR812" s="563"/>
      <c r="AS812" s="507"/>
      <c r="AT812" s="507"/>
      <c r="AU812" s="507"/>
      <c r="AV812" s="507"/>
      <c r="AW812" s="507"/>
      <c r="AX812" s="507"/>
      <c r="AY812" s="507"/>
      <c r="AZ812" s="507"/>
      <c r="BA812" s="507"/>
      <c r="BB812" s="507"/>
      <c r="BC812" s="507"/>
      <c r="BD812" s="507"/>
      <c r="BE812" s="507"/>
      <c r="BF812" s="507"/>
      <c r="BG812" s="507"/>
      <c r="BH812" s="507"/>
      <c r="BI812" s="507"/>
      <c r="BJ812" s="507"/>
      <c r="BK812" s="507"/>
      <c r="BL812" s="507"/>
      <c r="BM812" s="507"/>
    </row>
    <row r="813" spans="1:65" ht="27" customHeight="1" x14ac:dyDescent="0.2">
      <c r="A813" s="564"/>
      <c r="B813" s="507"/>
      <c r="C813" s="507"/>
      <c r="D813" s="507"/>
      <c r="E813" s="507"/>
      <c r="F813" s="507"/>
      <c r="G813" s="507"/>
      <c r="H813" s="506"/>
      <c r="I813" s="506"/>
      <c r="J813" s="506"/>
      <c r="K813" s="506"/>
      <c r="L813" s="506"/>
      <c r="M813" s="506"/>
      <c r="N813" s="506"/>
      <c r="O813" s="506"/>
      <c r="P813" s="557"/>
      <c r="Q813" s="506"/>
      <c r="R813" s="741"/>
      <c r="S813" s="506"/>
      <c r="T813" s="742"/>
      <c r="U813" s="506"/>
      <c r="V813" s="743"/>
      <c r="W813" s="506"/>
      <c r="X813" s="742"/>
      <c r="Y813" s="557"/>
      <c r="Z813" s="556"/>
      <c r="AA813" s="507"/>
      <c r="AB813" s="507"/>
      <c r="AC813" s="507"/>
      <c r="AD813" s="507"/>
      <c r="AE813" s="507"/>
      <c r="AF813" s="507"/>
      <c r="AG813" s="507"/>
      <c r="AH813" s="507"/>
      <c r="AI813" s="507"/>
      <c r="AJ813" s="507"/>
      <c r="AK813" s="507"/>
      <c r="AL813" s="507"/>
      <c r="AM813" s="507"/>
      <c r="AN813" s="507"/>
      <c r="AO813" s="507"/>
      <c r="AP813" s="507"/>
      <c r="AQ813" s="563"/>
      <c r="AR813" s="563"/>
      <c r="AS813" s="507"/>
      <c r="AT813" s="507"/>
      <c r="AU813" s="507"/>
      <c r="AV813" s="507"/>
      <c r="AW813" s="507"/>
      <c r="AX813" s="507"/>
      <c r="AY813" s="507"/>
      <c r="AZ813" s="507"/>
      <c r="BA813" s="507"/>
      <c r="BB813" s="507"/>
      <c r="BC813" s="507"/>
      <c r="BD813" s="507"/>
      <c r="BE813" s="507"/>
      <c r="BF813" s="507"/>
      <c r="BG813" s="507"/>
      <c r="BH813" s="507"/>
      <c r="BI813" s="507"/>
      <c r="BJ813" s="507"/>
      <c r="BK813" s="507"/>
      <c r="BL813" s="507"/>
      <c r="BM813" s="507"/>
    </row>
    <row r="814" spans="1:65" ht="27" customHeight="1" x14ac:dyDescent="0.2">
      <c r="A814" s="564"/>
      <c r="B814" s="507"/>
      <c r="C814" s="507"/>
      <c r="D814" s="507"/>
      <c r="E814" s="507"/>
      <c r="F814" s="507"/>
      <c r="G814" s="507"/>
      <c r="H814" s="506"/>
      <c r="I814" s="506"/>
      <c r="J814" s="506"/>
      <c r="K814" s="506"/>
      <c r="L814" s="506"/>
      <c r="M814" s="506"/>
      <c r="N814" s="506"/>
      <c r="O814" s="506"/>
      <c r="P814" s="557"/>
      <c r="Q814" s="506"/>
      <c r="R814" s="741"/>
      <c r="S814" s="506"/>
      <c r="T814" s="742"/>
      <c r="U814" s="506"/>
      <c r="V814" s="743"/>
      <c r="W814" s="506"/>
      <c r="X814" s="742"/>
      <c r="Y814" s="557"/>
      <c r="Z814" s="556"/>
      <c r="AA814" s="507"/>
      <c r="AB814" s="507"/>
      <c r="AC814" s="507"/>
      <c r="AD814" s="507"/>
      <c r="AE814" s="507"/>
      <c r="AF814" s="507"/>
      <c r="AG814" s="507"/>
      <c r="AH814" s="507"/>
      <c r="AI814" s="507"/>
      <c r="AJ814" s="507"/>
      <c r="AK814" s="507"/>
      <c r="AL814" s="507"/>
      <c r="AM814" s="507"/>
      <c r="AN814" s="507"/>
      <c r="AO814" s="507"/>
      <c r="AP814" s="507"/>
      <c r="AQ814" s="563"/>
      <c r="AR814" s="563"/>
      <c r="AS814" s="507"/>
      <c r="AT814" s="507"/>
      <c r="AU814" s="507"/>
      <c r="AV814" s="507"/>
      <c r="AW814" s="507"/>
      <c r="AX814" s="507"/>
      <c r="AY814" s="507"/>
      <c r="AZ814" s="507"/>
      <c r="BA814" s="507"/>
      <c r="BB814" s="507"/>
      <c r="BC814" s="507"/>
      <c r="BD814" s="507"/>
      <c r="BE814" s="507"/>
      <c r="BF814" s="507"/>
      <c r="BG814" s="507"/>
      <c r="BH814" s="507"/>
      <c r="BI814" s="507"/>
      <c r="BJ814" s="507"/>
      <c r="BK814" s="507"/>
      <c r="BL814" s="507"/>
      <c r="BM814" s="507"/>
    </row>
    <row r="815" spans="1:65" ht="27" customHeight="1" x14ac:dyDescent="0.2">
      <c r="A815" s="564"/>
      <c r="B815" s="507"/>
      <c r="C815" s="507"/>
      <c r="D815" s="507"/>
      <c r="E815" s="507"/>
      <c r="F815" s="507"/>
      <c r="G815" s="507"/>
      <c r="H815" s="506"/>
      <c r="I815" s="506"/>
      <c r="J815" s="506"/>
      <c r="K815" s="506"/>
      <c r="L815" s="506"/>
      <c r="M815" s="506"/>
      <c r="N815" s="506"/>
      <c r="O815" s="506"/>
      <c r="P815" s="557"/>
      <c r="Q815" s="506"/>
      <c r="R815" s="741"/>
      <c r="S815" s="506"/>
      <c r="T815" s="742"/>
      <c r="U815" s="506"/>
      <c r="V815" s="743"/>
      <c r="W815" s="506"/>
      <c r="X815" s="742"/>
      <c r="Y815" s="557"/>
      <c r="Z815" s="556"/>
      <c r="AA815" s="507"/>
      <c r="AB815" s="507"/>
      <c r="AC815" s="507"/>
      <c r="AD815" s="507"/>
      <c r="AE815" s="507"/>
      <c r="AF815" s="507"/>
      <c r="AG815" s="507"/>
      <c r="AH815" s="507"/>
      <c r="AI815" s="507"/>
      <c r="AJ815" s="507"/>
      <c r="AK815" s="507"/>
      <c r="AL815" s="507"/>
      <c r="AM815" s="507"/>
      <c r="AN815" s="507"/>
      <c r="AO815" s="507"/>
      <c r="AP815" s="507"/>
      <c r="AQ815" s="563"/>
      <c r="AR815" s="563"/>
      <c r="AS815" s="507"/>
      <c r="AT815" s="507"/>
      <c r="AU815" s="507"/>
      <c r="AV815" s="507"/>
      <c r="AW815" s="507"/>
      <c r="AX815" s="507"/>
      <c r="AY815" s="507"/>
      <c r="AZ815" s="507"/>
      <c r="BA815" s="507"/>
      <c r="BB815" s="507"/>
      <c r="BC815" s="507"/>
      <c r="BD815" s="507"/>
      <c r="BE815" s="507"/>
      <c r="BF815" s="507"/>
      <c r="BG815" s="507"/>
      <c r="BH815" s="507"/>
      <c r="BI815" s="507"/>
      <c r="BJ815" s="507"/>
      <c r="BK815" s="507"/>
      <c r="BL815" s="507"/>
      <c r="BM815" s="507"/>
    </row>
    <row r="816" spans="1:65" ht="27" customHeight="1" x14ac:dyDescent="0.2">
      <c r="A816" s="564"/>
      <c r="B816" s="507"/>
      <c r="C816" s="507"/>
      <c r="D816" s="507"/>
      <c r="E816" s="507"/>
      <c r="F816" s="507"/>
      <c r="G816" s="507"/>
      <c r="H816" s="506"/>
      <c r="I816" s="506"/>
      <c r="J816" s="506"/>
      <c r="K816" s="506"/>
      <c r="L816" s="506"/>
      <c r="M816" s="506"/>
      <c r="N816" s="506"/>
      <c r="O816" s="506"/>
      <c r="P816" s="557"/>
      <c r="Q816" s="506"/>
      <c r="R816" s="741"/>
      <c r="S816" s="506"/>
      <c r="T816" s="742"/>
      <c r="U816" s="506"/>
      <c r="V816" s="743"/>
      <c r="W816" s="506"/>
      <c r="X816" s="742"/>
      <c r="Y816" s="557"/>
      <c r="Z816" s="556"/>
      <c r="AA816" s="507"/>
      <c r="AB816" s="507"/>
      <c r="AC816" s="507"/>
      <c r="AD816" s="507"/>
      <c r="AE816" s="507"/>
      <c r="AF816" s="507"/>
      <c r="AG816" s="507"/>
      <c r="AH816" s="507"/>
      <c r="AI816" s="507"/>
      <c r="AJ816" s="507"/>
      <c r="AK816" s="507"/>
      <c r="AL816" s="507"/>
      <c r="AM816" s="507"/>
      <c r="AN816" s="507"/>
      <c r="AO816" s="507"/>
      <c r="AP816" s="507"/>
      <c r="AQ816" s="563"/>
      <c r="AR816" s="563"/>
      <c r="AS816" s="507"/>
      <c r="AT816" s="507"/>
      <c r="AU816" s="507"/>
      <c r="AV816" s="507"/>
      <c r="AW816" s="507"/>
      <c r="AX816" s="507"/>
      <c r="AY816" s="507"/>
      <c r="AZ816" s="507"/>
      <c r="BA816" s="507"/>
      <c r="BB816" s="507"/>
      <c r="BC816" s="507"/>
      <c r="BD816" s="507"/>
      <c r="BE816" s="507"/>
      <c r="BF816" s="507"/>
      <c r="BG816" s="507"/>
      <c r="BH816" s="507"/>
      <c r="BI816" s="507"/>
      <c r="BJ816" s="507"/>
      <c r="BK816" s="507"/>
      <c r="BL816" s="507"/>
      <c r="BM816" s="507"/>
    </row>
    <row r="817" spans="1:65" ht="27" customHeight="1" x14ac:dyDescent="0.2">
      <c r="A817" s="564"/>
      <c r="B817" s="507"/>
      <c r="C817" s="507"/>
      <c r="D817" s="507"/>
      <c r="E817" s="507"/>
      <c r="F817" s="507"/>
      <c r="G817" s="507"/>
      <c r="H817" s="506"/>
      <c r="I817" s="506"/>
      <c r="J817" s="506"/>
      <c r="K817" s="506"/>
      <c r="L817" s="506"/>
      <c r="M817" s="506"/>
      <c r="N817" s="506"/>
      <c r="O817" s="506"/>
      <c r="P817" s="557"/>
      <c r="Q817" s="506"/>
      <c r="R817" s="741"/>
      <c r="S817" s="506"/>
      <c r="T817" s="742"/>
      <c r="U817" s="506"/>
      <c r="V817" s="743"/>
      <c r="W817" s="506"/>
      <c r="X817" s="742"/>
      <c r="Y817" s="557"/>
      <c r="Z817" s="556"/>
      <c r="AA817" s="507"/>
      <c r="AB817" s="507"/>
      <c r="AC817" s="507"/>
      <c r="AD817" s="507"/>
      <c r="AE817" s="507"/>
      <c r="AF817" s="507"/>
      <c r="AG817" s="507"/>
      <c r="AH817" s="507"/>
      <c r="AI817" s="507"/>
      <c r="AJ817" s="507"/>
      <c r="AK817" s="507"/>
      <c r="AL817" s="507"/>
      <c r="AM817" s="507"/>
      <c r="AN817" s="507"/>
      <c r="AO817" s="507"/>
      <c r="AP817" s="507"/>
      <c r="AQ817" s="563"/>
      <c r="AR817" s="563"/>
      <c r="AS817" s="507"/>
      <c r="AT817" s="507"/>
      <c r="AU817" s="507"/>
      <c r="AV817" s="507"/>
      <c r="AW817" s="507"/>
      <c r="AX817" s="507"/>
      <c r="AY817" s="507"/>
      <c r="AZ817" s="507"/>
      <c r="BA817" s="507"/>
      <c r="BB817" s="507"/>
      <c r="BC817" s="507"/>
      <c r="BD817" s="507"/>
      <c r="BE817" s="507"/>
      <c r="BF817" s="507"/>
      <c r="BG817" s="507"/>
      <c r="BH817" s="507"/>
      <c r="BI817" s="507"/>
      <c r="BJ817" s="507"/>
      <c r="BK817" s="507"/>
      <c r="BL817" s="507"/>
      <c r="BM817" s="507"/>
    </row>
    <row r="818" spans="1:65" ht="27" customHeight="1" x14ac:dyDescent="0.2">
      <c r="A818" s="564"/>
      <c r="B818" s="507"/>
      <c r="C818" s="507"/>
      <c r="D818" s="507"/>
      <c r="E818" s="507"/>
      <c r="F818" s="507"/>
      <c r="G818" s="507"/>
      <c r="H818" s="506"/>
      <c r="I818" s="506"/>
      <c r="J818" s="506"/>
      <c r="K818" s="506"/>
      <c r="L818" s="506"/>
      <c r="M818" s="506"/>
      <c r="N818" s="506"/>
      <c r="O818" s="506"/>
      <c r="P818" s="557"/>
      <c r="Q818" s="506"/>
      <c r="R818" s="741"/>
      <c r="S818" s="506"/>
      <c r="T818" s="742"/>
      <c r="U818" s="506"/>
      <c r="V818" s="743"/>
      <c r="W818" s="506"/>
      <c r="X818" s="742"/>
      <c r="Y818" s="557"/>
      <c r="Z818" s="556"/>
      <c r="AA818" s="507"/>
      <c r="AB818" s="507"/>
      <c r="AC818" s="507"/>
      <c r="AD818" s="507"/>
      <c r="AE818" s="507"/>
      <c r="AF818" s="507"/>
      <c r="AG818" s="507"/>
      <c r="AH818" s="507"/>
      <c r="AI818" s="507"/>
      <c r="AJ818" s="507"/>
      <c r="AK818" s="507"/>
      <c r="AL818" s="507"/>
      <c r="AM818" s="507"/>
      <c r="AN818" s="507"/>
      <c r="AO818" s="507"/>
      <c r="AP818" s="507"/>
      <c r="AQ818" s="563"/>
      <c r="AR818" s="563"/>
      <c r="AS818" s="507"/>
      <c r="AT818" s="507"/>
      <c r="AU818" s="507"/>
      <c r="AV818" s="507"/>
      <c r="AW818" s="507"/>
      <c r="AX818" s="507"/>
      <c r="AY818" s="507"/>
      <c r="AZ818" s="507"/>
      <c r="BA818" s="507"/>
      <c r="BB818" s="507"/>
      <c r="BC818" s="507"/>
      <c r="BD818" s="507"/>
      <c r="BE818" s="507"/>
      <c r="BF818" s="507"/>
      <c r="BG818" s="507"/>
      <c r="BH818" s="507"/>
      <c r="BI818" s="507"/>
      <c r="BJ818" s="507"/>
      <c r="BK818" s="507"/>
      <c r="BL818" s="507"/>
      <c r="BM818" s="507"/>
    </row>
    <row r="819" spans="1:65" ht="27" customHeight="1" x14ac:dyDescent="0.2">
      <c r="A819" s="564"/>
      <c r="B819" s="507"/>
      <c r="C819" s="507"/>
      <c r="D819" s="507"/>
      <c r="E819" s="507"/>
      <c r="F819" s="507"/>
      <c r="G819" s="507"/>
      <c r="H819" s="506"/>
      <c r="I819" s="506"/>
      <c r="J819" s="506"/>
      <c r="K819" s="506"/>
      <c r="L819" s="506"/>
      <c r="M819" s="506"/>
      <c r="N819" s="506"/>
      <c r="O819" s="506"/>
      <c r="P819" s="557"/>
      <c r="Q819" s="506"/>
      <c r="R819" s="741"/>
      <c r="S819" s="506"/>
      <c r="T819" s="742"/>
      <c r="U819" s="506"/>
      <c r="V819" s="743"/>
      <c r="W819" s="506"/>
      <c r="X819" s="742"/>
      <c r="Y819" s="557"/>
      <c r="Z819" s="556"/>
      <c r="AA819" s="507"/>
      <c r="AB819" s="507"/>
      <c r="AC819" s="507"/>
      <c r="AD819" s="507"/>
      <c r="AE819" s="507"/>
      <c r="AF819" s="507"/>
      <c r="AG819" s="507"/>
      <c r="AH819" s="507"/>
      <c r="AI819" s="507"/>
      <c r="AJ819" s="507"/>
      <c r="AK819" s="507"/>
      <c r="AL819" s="507"/>
      <c r="AM819" s="507"/>
      <c r="AN819" s="507"/>
      <c r="AO819" s="507"/>
      <c r="AP819" s="507"/>
      <c r="AQ819" s="563"/>
      <c r="AR819" s="563"/>
      <c r="AS819" s="507"/>
      <c r="AT819" s="507"/>
      <c r="AU819" s="507"/>
      <c r="AV819" s="507"/>
      <c r="AW819" s="507"/>
      <c r="AX819" s="507"/>
      <c r="AY819" s="507"/>
      <c r="AZ819" s="507"/>
      <c r="BA819" s="507"/>
      <c r="BB819" s="507"/>
      <c r="BC819" s="507"/>
      <c r="BD819" s="507"/>
      <c r="BE819" s="507"/>
      <c r="BF819" s="507"/>
      <c r="BG819" s="507"/>
      <c r="BH819" s="507"/>
      <c r="BI819" s="507"/>
      <c r="BJ819" s="507"/>
      <c r="BK819" s="507"/>
      <c r="BL819" s="507"/>
      <c r="BM819" s="507"/>
    </row>
    <row r="820" spans="1:65" ht="27" customHeight="1" x14ac:dyDescent="0.2">
      <c r="A820" s="564"/>
      <c r="B820" s="507"/>
      <c r="C820" s="507"/>
      <c r="D820" s="507"/>
      <c r="E820" s="507"/>
      <c r="F820" s="507"/>
      <c r="G820" s="507"/>
      <c r="H820" s="506"/>
      <c r="I820" s="506"/>
      <c r="J820" s="506"/>
      <c r="K820" s="506"/>
      <c r="L820" s="506"/>
      <c r="M820" s="506"/>
      <c r="N820" s="506"/>
      <c r="O820" s="506"/>
      <c r="P820" s="557"/>
      <c r="Q820" s="506"/>
      <c r="R820" s="741"/>
      <c r="S820" s="506"/>
      <c r="T820" s="742"/>
      <c r="U820" s="506"/>
      <c r="V820" s="743"/>
      <c r="W820" s="506"/>
      <c r="X820" s="742"/>
      <c r="Y820" s="557"/>
      <c r="Z820" s="556"/>
      <c r="AA820" s="507"/>
      <c r="AB820" s="507"/>
      <c r="AC820" s="507"/>
      <c r="AD820" s="507"/>
      <c r="AE820" s="507"/>
      <c r="AF820" s="507"/>
      <c r="AG820" s="507"/>
      <c r="AH820" s="507"/>
      <c r="AI820" s="507"/>
      <c r="AJ820" s="507"/>
      <c r="AK820" s="507"/>
      <c r="AL820" s="507"/>
      <c r="AM820" s="507"/>
      <c r="AN820" s="507"/>
      <c r="AO820" s="507"/>
      <c r="AP820" s="507"/>
      <c r="AQ820" s="563"/>
      <c r="AR820" s="563"/>
      <c r="AS820" s="507"/>
      <c r="AT820" s="507"/>
      <c r="AU820" s="507"/>
      <c r="AV820" s="507"/>
      <c r="AW820" s="507"/>
      <c r="AX820" s="507"/>
      <c r="AY820" s="507"/>
      <c r="AZ820" s="507"/>
      <c r="BA820" s="507"/>
      <c r="BB820" s="507"/>
      <c r="BC820" s="507"/>
      <c r="BD820" s="507"/>
      <c r="BE820" s="507"/>
      <c r="BF820" s="507"/>
      <c r="BG820" s="507"/>
      <c r="BH820" s="507"/>
      <c r="BI820" s="507"/>
      <c r="BJ820" s="507"/>
      <c r="BK820" s="507"/>
      <c r="BL820" s="507"/>
      <c r="BM820" s="507"/>
    </row>
    <row r="821" spans="1:65" ht="27" customHeight="1" x14ac:dyDescent="0.2">
      <c r="A821" s="564"/>
      <c r="B821" s="507"/>
      <c r="C821" s="507"/>
      <c r="D821" s="507"/>
      <c r="E821" s="507"/>
      <c r="F821" s="507"/>
      <c r="G821" s="507"/>
      <c r="H821" s="506"/>
      <c r="I821" s="506"/>
      <c r="J821" s="506"/>
      <c r="K821" s="506"/>
      <c r="L821" s="506"/>
      <c r="M821" s="506"/>
      <c r="N821" s="506"/>
      <c r="O821" s="506"/>
      <c r="P821" s="557"/>
      <c r="Q821" s="506"/>
      <c r="R821" s="741"/>
      <c r="S821" s="506"/>
      <c r="T821" s="742"/>
      <c r="U821" s="506"/>
      <c r="V821" s="743"/>
      <c r="W821" s="506"/>
      <c r="X821" s="742"/>
      <c r="Y821" s="557"/>
      <c r="Z821" s="556"/>
      <c r="AA821" s="507"/>
      <c r="AB821" s="507"/>
      <c r="AC821" s="507"/>
      <c r="AD821" s="507"/>
      <c r="AE821" s="507"/>
      <c r="AF821" s="507"/>
      <c r="AG821" s="507"/>
      <c r="AH821" s="507"/>
      <c r="AI821" s="507"/>
      <c r="AJ821" s="507"/>
      <c r="AK821" s="507"/>
      <c r="AL821" s="507"/>
      <c r="AM821" s="507"/>
      <c r="AN821" s="507"/>
      <c r="AO821" s="507"/>
      <c r="AP821" s="507"/>
      <c r="AQ821" s="563"/>
      <c r="AR821" s="563"/>
      <c r="AS821" s="507"/>
      <c r="AT821" s="507"/>
      <c r="AU821" s="507"/>
      <c r="AV821" s="507"/>
      <c r="AW821" s="507"/>
      <c r="AX821" s="507"/>
      <c r="AY821" s="507"/>
      <c r="AZ821" s="507"/>
      <c r="BA821" s="507"/>
      <c r="BB821" s="507"/>
      <c r="BC821" s="507"/>
      <c r="BD821" s="507"/>
      <c r="BE821" s="507"/>
      <c r="BF821" s="507"/>
      <c r="BG821" s="507"/>
      <c r="BH821" s="507"/>
      <c r="BI821" s="507"/>
      <c r="BJ821" s="507"/>
      <c r="BK821" s="507"/>
      <c r="BL821" s="507"/>
      <c r="BM821" s="507"/>
    </row>
    <row r="822" spans="1:65" ht="27" customHeight="1" x14ac:dyDescent="0.2">
      <c r="A822" s="564"/>
      <c r="B822" s="507"/>
      <c r="C822" s="507"/>
      <c r="D822" s="507"/>
      <c r="E822" s="507"/>
      <c r="F822" s="507"/>
      <c r="G822" s="507"/>
      <c r="H822" s="506"/>
      <c r="I822" s="506"/>
      <c r="J822" s="506"/>
      <c r="K822" s="506"/>
      <c r="L822" s="506"/>
      <c r="M822" s="506"/>
      <c r="N822" s="506"/>
      <c r="O822" s="506"/>
      <c r="P822" s="557"/>
      <c r="Q822" s="506"/>
      <c r="R822" s="741"/>
      <c r="S822" s="506"/>
      <c r="T822" s="742"/>
      <c r="U822" s="506"/>
      <c r="V822" s="743"/>
      <c r="W822" s="506"/>
      <c r="X822" s="742"/>
      <c r="Y822" s="557"/>
      <c r="Z822" s="556"/>
      <c r="AA822" s="507"/>
      <c r="AB822" s="507"/>
      <c r="AC822" s="507"/>
      <c r="AD822" s="507"/>
      <c r="AE822" s="507"/>
      <c r="AF822" s="507"/>
      <c r="AG822" s="507"/>
      <c r="AH822" s="507"/>
      <c r="AI822" s="507"/>
      <c r="AJ822" s="507"/>
      <c r="AK822" s="507"/>
      <c r="AL822" s="507"/>
      <c r="AM822" s="507"/>
      <c r="AN822" s="507"/>
      <c r="AO822" s="507"/>
      <c r="AP822" s="507"/>
      <c r="AQ822" s="563"/>
      <c r="AR822" s="563"/>
      <c r="AS822" s="507"/>
      <c r="AT822" s="507"/>
      <c r="AU822" s="507"/>
      <c r="AV822" s="507"/>
      <c r="AW822" s="507"/>
      <c r="AX822" s="507"/>
      <c r="AY822" s="507"/>
      <c r="AZ822" s="507"/>
      <c r="BA822" s="507"/>
      <c r="BB822" s="507"/>
      <c r="BC822" s="507"/>
      <c r="BD822" s="507"/>
      <c r="BE822" s="507"/>
      <c r="BF822" s="507"/>
      <c r="BG822" s="507"/>
      <c r="BH822" s="507"/>
      <c r="BI822" s="507"/>
      <c r="BJ822" s="507"/>
      <c r="BK822" s="507"/>
      <c r="BL822" s="507"/>
      <c r="BM822" s="507"/>
    </row>
    <row r="823" spans="1:65" ht="27" customHeight="1" x14ac:dyDescent="0.2">
      <c r="A823" s="564"/>
      <c r="B823" s="507"/>
      <c r="C823" s="507"/>
      <c r="D823" s="507"/>
      <c r="E823" s="507"/>
      <c r="F823" s="507"/>
      <c r="G823" s="507"/>
      <c r="H823" s="506"/>
      <c r="I823" s="506"/>
      <c r="J823" s="506"/>
      <c r="K823" s="506"/>
      <c r="L823" s="506"/>
      <c r="M823" s="506"/>
      <c r="N823" s="506"/>
      <c r="O823" s="506"/>
      <c r="P823" s="557"/>
      <c r="Q823" s="506"/>
      <c r="R823" s="741"/>
      <c r="S823" s="506"/>
      <c r="T823" s="742"/>
      <c r="U823" s="506"/>
      <c r="V823" s="743"/>
      <c r="W823" s="506"/>
      <c r="X823" s="742"/>
      <c r="Y823" s="557"/>
      <c r="Z823" s="556"/>
      <c r="AA823" s="507"/>
      <c r="AB823" s="507"/>
      <c r="AC823" s="507"/>
      <c r="AD823" s="507"/>
      <c r="AE823" s="507"/>
      <c r="AF823" s="507"/>
      <c r="AG823" s="507"/>
      <c r="AH823" s="507"/>
      <c r="AI823" s="507"/>
      <c r="AJ823" s="507"/>
      <c r="AK823" s="507"/>
      <c r="AL823" s="507"/>
      <c r="AM823" s="507"/>
      <c r="AN823" s="507"/>
      <c r="AO823" s="507"/>
      <c r="AP823" s="507"/>
      <c r="AQ823" s="563"/>
      <c r="AR823" s="563"/>
      <c r="AS823" s="507"/>
      <c r="AT823" s="507"/>
      <c r="AU823" s="507"/>
      <c r="AV823" s="507"/>
      <c r="AW823" s="507"/>
      <c r="AX823" s="507"/>
      <c r="AY823" s="507"/>
      <c r="AZ823" s="507"/>
      <c r="BA823" s="507"/>
      <c r="BB823" s="507"/>
      <c r="BC823" s="507"/>
      <c r="BD823" s="507"/>
      <c r="BE823" s="507"/>
      <c r="BF823" s="507"/>
      <c r="BG823" s="507"/>
      <c r="BH823" s="507"/>
      <c r="BI823" s="507"/>
      <c r="BJ823" s="507"/>
      <c r="BK823" s="507"/>
      <c r="BL823" s="507"/>
      <c r="BM823" s="507"/>
    </row>
    <row r="824" spans="1:65" ht="27" customHeight="1" x14ac:dyDescent="0.2">
      <c r="A824" s="564"/>
      <c r="B824" s="507"/>
      <c r="C824" s="507"/>
      <c r="D824" s="507"/>
      <c r="E824" s="507"/>
      <c r="F824" s="507"/>
      <c r="G824" s="507"/>
      <c r="H824" s="506"/>
      <c r="I824" s="506"/>
      <c r="J824" s="506"/>
      <c r="K824" s="506"/>
      <c r="L824" s="506"/>
      <c r="M824" s="506"/>
      <c r="N824" s="506"/>
      <c r="O824" s="506"/>
      <c r="P824" s="557"/>
      <c r="Q824" s="506"/>
      <c r="R824" s="741"/>
      <c r="S824" s="506"/>
      <c r="T824" s="742"/>
      <c r="U824" s="506"/>
      <c r="V824" s="743"/>
      <c r="W824" s="506"/>
      <c r="X824" s="742"/>
      <c r="Y824" s="557"/>
      <c r="Z824" s="556"/>
      <c r="AA824" s="507"/>
      <c r="AB824" s="507"/>
      <c r="AC824" s="507"/>
      <c r="AD824" s="507"/>
      <c r="AE824" s="507"/>
      <c r="AF824" s="507"/>
      <c r="AG824" s="507"/>
      <c r="AH824" s="507"/>
      <c r="AI824" s="507"/>
      <c r="AJ824" s="507"/>
      <c r="AK824" s="507"/>
      <c r="AL824" s="507"/>
      <c r="AM824" s="507"/>
      <c r="AN824" s="507"/>
      <c r="AO824" s="507"/>
      <c r="AP824" s="507"/>
      <c r="AQ824" s="563"/>
      <c r="AR824" s="563"/>
      <c r="AS824" s="507"/>
      <c r="AT824" s="507"/>
      <c r="AU824" s="507"/>
      <c r="AV824" s="507"/>
      <c r="AW824" s="507"/>
      <c r="AX824" s="507"/>
      <c r="AY824" s="507"/>
      <c r="AZ824" s="507"/>
      <c r="BA824" s="507"/>
      <c r="BB824" s="507"/>
      <c r="BC824" s="507"/>
      <c r="BD824" s="507"/>
      <c r="BE824" s="507"/>
      <c r="BF824" s="507"/>
      <c r="BG824" s="507"/>
      <c r="BH824" s="507"/>
      <c r="BI824" s="507"/>
      <c r="BJ824" s="507"/>
      <c r="BK824" s="507"/>
      <c r="BL824" s="507"/>
      <c r="BM824" s="507"/>
    </row>
    <row r="825" spans="1:65" ht="27" customHeight="1" x14ac:dyDescent="0.2">
      <c r="A825" s="564"/>
      <c r="B825" s="507"/>
      <c r="C825" s="507"/>
      <c r="D825" s="507"/>
      <c r="E825" s="507"/>
      <c r="F825" s="507"/>
      <c r="G825" s="507"/>
      <c r="H825" s="506"/>
      <c r="I825" s="506"/>
      <c r="J825" s="506"/>
      <c r="K825" s="506"/>
      <c r="L825" s="506"/>
      <c r="M825" s="506"/>
      <c r="N825" s="506"/>
      <c r="O825" s="506"/>
      <c r="P825" s="557"/>
      <c r="Q825" s="506"/>
      <c r="R825" s="741"/>
      <c r="S825" s="506"/>
      <c r="T825" s="742"/>
      <c r="U825" s="506"/>
      <c r="V825" s="743"/>
      <c r="W825" s="506"/>
      <c r="X825" s="742"/>
      <c r="Y825" s="557"/>
      <c r="Z825" s="556"/>
      <c r="AA825" s="507"/>
      <c r="AB825" s="507"/>
      <c r="AC825" s="507"/>
      <c r="AD825" s="507"/>
      <c r="AE825" s="507"/>
      <c r="AF825" s="507"/>
      <c r="AG825" s="507"/>
      <c r="AH825" s="507"/>
      <c r="AI825" s="507"/>
      <c r="AJ825" s="507"/>
      <c r="AK825" s="507"/>
      <c r="AL825" s="507"/>
      <c r="AM825" s="507"/>
      <c r="AN825" s="507"/>
      <c r="AO825" s="507"/>
      <c r="AP825" s="507"/>
      <c r="AQ825" s="563"/>
      <c r="AR825" s="563"/>
      <c r="AS825" s="507"/>
      <c r="AT825" s="507"/>
      <c r="AU825" s="507"/>
      <c r="AV825" s="507"/>
      <c r="AW825" s="507"/>
      <c r="AX825" s="507"/>
      <c r="AY825" s="507"/>
      <c r="AZ825" s="507"/>
      <c r="BA825" s="507"/>
      <c r="BB825" s="507"/>
      <c r="BC825" s="507"/>
      <c r="BD825" s="507"/>
      <c r="BE825" s="507"/>
      <c r="BF825" s="507"/>
      <c r="BG825" s="507"/>
      <c r="BH825" s="507"/>
      <c r="BI825" s="507"/>
      <c r="BJ825" s="507"/>
      <c r="BK825" s="507"/>
      <c r="BL825" s="507"/>
      <c r="BM825" s="507"/>
    </row>
    <row r="826" spans="1:65" ht="27" customHeight="1" x14ac:dyDescent="0.2">
      <c r="A826" s="564"/>
      <c r="B826" s="507"/>
      <c r="C826" s="507"/>
      <c r="D826" s="507"/>
      <c r="E826" s="507"/>
      <c r="F826" s="507"/>
      <c r="G826" s="507"/>
      <c r="H826" s="506"/>
      <c r="I826" s="506"/>
      <c r="J826" s="506"/>
      <c r="K826" s="506"/>
      <c r="L826" s="506"/>
      <c r="M826" s="506"/>
      <c r="N826" s="506"/>
      <c r="O826" s="506"/>
      <c r="P826" s="557"/>
      <c r="Q826" s="506"/>
      <c r="R826" s="741"/>
      <c r="S826" s="506"/>
      <c r="T826" s="742"/>
      <c r="U826" s="506"/>
      <c r="V826" s="743"/>
      <c r="W826" s="506"/>
      <c r="X826" s="742"/>
      <c r="Y826" s="557"/>
      <c r="Z826" s="556"/>
      <c r="AA826" s="507"/>
      <c r="AB826" s="507"/>
      <c r="AC826" s="507"/>
      <c r="AD826" s="507"/>
      <c r="AE826" s="507"/>
      <c r="AF826" s="507"/>
      <c r="AG826" s="507"/>
      <c r="AH826" s="507"/>
      <c r="AI826" s="507"/>
      <c r="AJ826" s="507"/>
      <c r="AK826" s="507"/>
      <c r="AL826" s="507"/>
      <c r="AM826" s="507"/>
      <c r="AN826" s="507"/>
      <c r="AO826" s="507"/>
      <c r="AP826" s="507"/>
      <c r="AQ826" s="563"/>
      <c r="AR826" s="563"/>
      <c r="AS826" s="507"/>
      <c r="AT826" s="507"/>
      <c r="AU826" s="507"/>
      <c r="AV826" s="507"/>
      <c r="AW826" s="507"/>
      <c r="AX826" s="507"/>
      <c r="AY826" s="507"/>
      <c r="AZ826" s="507"/>
      <c r="BA826" s="507"/>
      <c r="BB826" s="507"/>
      <c r="BC826" s="507"/>
      <c r="BD826" s="507"/>
      <c r="BE826" s="507"/>
      <c r="BF826" s="507"/>
      <c r="BG826" s="507"/>
      <c r="BH826" s="507"/>
      <c r="BI826" s="507"/>
      <c r="BJ826" s="507"/>
      <c r="BK826" s="507"/>
      <c r="BL826" s="507"/>
      <c r="BM826" s="507"/>
    </row>
    <row r="827" spans="1:65" ht="27" customHeight="1" x14ac:dyDescent="0.2">
      <c r="A827" s="564"/>
      <c r="B827" s="507"/>
      <c r="C827" s="507"/>
      <c r="D827" s="507"/>
      <c r="E827" s="507"/>
      <c r="F827" s="507"/>
      <c r="G827" s="507"/>
      <c r="H827" s="506"/>
      <c r="I827" s="506"/>
      <c r="J827" s="506"/>
      <c r="K827" s="506"/>
      <c r="L827" s="506"/>
      <c r="M827" s="506"/>
      <c r="N827" s="506"/>
      <c r="O827" s="506"/>
      <c r="P827" s="557"/>
      <c r="Q827" s="506"/>
      <c r="R827" s="741"/>
      <c r="S827" s="506"/>
      <c r="T827" s="742"/>
      <c r="U827" s="506"/>
      <c r="V827" s="743"/>
      <c r="W827" s="506"/>
      <c r="X827" s="742"/>
      <c r="Y827" s="557"/>
      <c r="Z827" s="556"/>
      <c r="AA827" s="507"/>
      <c r="AB827" s="507"/>
      <c r="AC827" s="507"/>
      <c r="AD827" s="507"/>
      <c r="AE827" s="507"/>
      <c r="AF827" s="507"/>
      <c r="AG827" s="507"/>
      <c r="AH827" s="507"/>
      <c r="AI827" s="507"/>
      <c r="AJ827" s="507"/>
      <c r="AK827" s="507"/>
      <c r="AL827" s="507"/>
      <c r="AM827" s="507"/>
      <c r="AN827" s="507"/>
      <c r="AO827" s="507"/>
      <c r="AP827" s="507"/>
      <c r="AQ827" s="563"/>
      <c r="AR827" s="563"/>
      <c r="AS827" s="507"/>
      <c r="AT827" s="507"/>
      <c r="AU827" s="507"/>
      <c r="AV827" s="507"/>
      <c r="AW827" s="507"/>
      <c r="AX827" s="507"/>
      <c r="AY827" s="507"/>
      <c r="AZ827" s="507"/>
      <c r="BA827" s="507"/>
      <c r="BB827" s="507"/>
      <c r="BC827" s="507"/>
      <c r="BD827" s="507"/>
      <c r="BE827" s="507"/>
      <c r="BF827" s="507"/>
      <c r="BG827" s="507"/>
      <c r="BH827" s="507"/>
      <c r="BI827" s="507"/>
      <c r="BJ827" s="507"/>
      <c r="BK827" s="507"/>
      <c r="BL827" s="507"/>
      <c r="BM827" s="507"/>
    </row>
    <row r="828" spans="1:65" ht="27" customHeight="1" x14ac:dyDescent="0.2">
      <c r="A828" s="564"/>
      <c r="B828" s="507"/>
      <c r="C828" s="507"/>
      <c r="D828" s="507"/>
      <c r="E828" s="507"/>
      <c r="F828" s="507"/>
      <c r="G828" s="507"/>
      <c r="H828" s="506"/>
      <c r="I828" s="506"/>
      <c r="J828" s="506"/>
      <c r="K828" s="506"/>
      <c r="L828" s="506"/>
      <c r="M828" s="506"/>
      <c r="N828" s="506"/>
      <c r="O828" s="506"/>
      <c r="P828" s="557"/>
      <c r="Q828" s="506"/>
      <c r="R828" s="741"/>
      <c r="S828" s="506"/>
      <c r="T828" s="742"/>
      <c r="U828" s="506"/>
      <c r="V828" s="743"/>
      <c r="W828" s="506"/>
      <c r="X828" s="742"/>
      <c r="Y828" s="557"/>
      <c r="Z828" s="556"/>
      <c r="AA828" s="507"/>
      <c r="AB828" s="507"/>
      <c r="AC828" s="507"/>
      <c r="AD828" s="507"/>
      <c r="AE828" s="507"/>
      <c r="AF828" s="507"/>
      <c r="AG828" s="507"/>
      <c r="AH828" s="507"/>
      <c r="AI828" s="507"/>
      <c r="AJ828" s="507"/>
      <c r="AK828" s="507"/>
      <c r="AL828" s="507"/>
      <c r="AM828" s="507"/>
      <c r="AN828" s="507"/>
      <c r="AO828" s="507"/>
      <c r="AP828" s="507"/>
      <c r="AQ828" s="563"/>
      <c r="AR828" s="563"/>
      <c r="AS828" s="507"/>
      <c r="AT828" s="507"/>
      <c r="AU828" s="507"/>
      <c r="AV828" s="507"/>
      <c r="AW828" s="507"/>
      <c r="AX828" s="507"/>
      <c r="AY828" s="507"/>
      <c r="AZ828" s="507"/>
      <c r="BA828" s="507"/>
      <c r="BB828" s="507"/>
      <c r="BC828" s="507"/>
      <c r="BD828" s="507"/>
      <c r="BE828" s="507"/>
      <c r="BF828" s="507"/>
      <c r="BG828" s="507"/>
      <c r="BH828" s="507"/>
      <c r="BI828" s="507"/>
      <c r="BJ828" s="507"/>
      <c r="BK828" s="507"/>
      <c r="BL828" s="507"/>
      <c r="BM828" s="507"/>
    </row>
    <row r="829" spans="1:65" ht="27" customHeight="1" x14ac:dyDescent="0.2">
      <c r="A829" s="564"/>
      <c r="B829" s="507"/>
      <c r="C829" s="507"/>
      <c r="D829" s="507"/>
      <c r="E829" s="507"/>
      <c r="F829" s="507"/>
      <c r="G829" s="507"/>
      <c r="H829" s="506"/>
      <c r="I829" s="506"/>
      <c r="J829" s="506"/>
      <c r="K829" s="506"/>
      <c r="L829" s="506"/>
      <c r="M829" s="506"/>
      <c r="N829" s="506"/>
      <c r="O829" s="506"/>
      <c r="P829" s="557"/>
      <c r="Q829" s="506"/>
      <c r="R829" s="741"/>
      <c r="S829" s="506"/>
      <c r="T829" s="742"/>
      <c r="U829" s="506"/>
      <c r="V829" s="743"/>
      <c r="W829" s="506"/>
      <c r="X829" s="742"/>
      <c r="Y829" s="557"/>
      <c r="Z829" s="556"/>
      <c r="AA829" s="507"/>
      <c r="AB829" s="507"/>
      <c r="AC829" s="507"/>
      <c r="AD829" s="507"/>
      <c r="AE829" s="507"/>
      <c r="AF829" s="507"/>
      <c r="AG829" s="507"/>
      <c r="AH829" s="507"/>
      <c r="AI829" s="507"/>
      <c r="AJ829" s="507"/>
      <c r="AK829" s="507"/>
      <c r="AL829" s="507"/>
      <c r="AM829" s="507"/>
      <c r="AN829" s="507"/>
      <c r="AO829" s="507"/>
      <c r="AP829" s="507"/>
      <c r="AQ829" s="563"/>
      <c r="AR829" s="563"/>
      <c r="AS829" s="507"/>
      <c r="AT829" s="507"/>
      <c r="AU829" s="507"/>
      <c r="AV829" s="507"/>
      <c r="AW829" s="507"/>
      <c r="AX829" s="507"/>
      <c r="AY829" s="507"/>
      <c r="AZ829" s="507"/>
      <c r="BA829" s="507"/>
      <c r="BB829" s="507"/>
      <c r="BC829" s="507"/>
      <c r="BD829" s="507"/>
      <c r="BE829" s="507"/>
      <c r="BF829" s="507"/>
      <c r="BG829" s="507"/>
      <c r="BH829" s="507"/>
      <c r="BI829" s="507"/>
      <c r="BJ829" s="507"/>
      <c r="BK829" s="507"/>
      <c r="BL829" s="507"/>
      <c r="BM829" s="507"/>
    </row>
    <row r="830" spans="1:65" ht="27" customHeight="1" x14ac:dyDescent="0.2">
      <c r="A830" s="564"/>
      <c r="B830" s="507"/>
      <c r="C830" s="507"/>
      <c r="D830" s="507"/>
      <c r="E830" s="507"/>
      <c r="F830" s="507"/>
      <c r="G830" s="507"/>
      <c r="H830" s="506"/>
      <c r="I830" s="506"/>
      <c r="J830" s="506"/>
      <c r="K830" s="506"/>
      <c r="L830" s="506"/>
      <c r="M830" s="506"/>
      <c r="N830" s="506"/>
      <c r="O830" s="506"/>
      <c r="P830" s="557"/>
      <c r="Q830" s="506"/>
      <c r="R830" s="741"/>
      <c r="S830" s="506"/>
      <c r="T830" s="742"/>
      <c r="U830" s="506"/>
      <c r="V830" s="743"/>
      <c r="W830" s="506"/>
      <c r="X830" s="742"/>
      <c r="Y830" s="557"/>
      <c r="Z830" s="556"/>
      <c r="AA830" s="507"/>
      <c r="AB830" s="507"/>
      <c r="AC830" s="507"/>
      <c r="AD830" s="507"/>
      <c r="AE830" s="507"/>
      <c r="AF830" s="507"/>
      <c r="AG830" s="507"/>
      <c r="AH830" s="507"/>
      <c r="AI830" s="507"/>
      <c r="AJ830" s="507"/>
      <c r="AK830" s="507"/>
      <c r="AL830" s="507"/>
      <c r="AM830" s="507"/>
      <c r="AN830" s="507"/>
      <c r="AO830" s="507"/>
      <c r="AP830" s="507"/>
      <c r="AQ830" s="563"/>
      <c r="AR830" s="563"/>
      <c r="AS830" s="507"/>
      <c r="AT830" s="507"/>
      <c r="AU830" s="507"/>
      <c r="AV830" s="507"/>
      <c r="AW830" s="507"/>
      <c r="AX830" s="507"/>
      <c r="AY830" s="507"/>
      <c r="AZ830" s="507"/>
      <c r="BA830" s="507"/>
      <c r="BB830" s="507"/>
      <c r="BC830" s="507"/>
      <c r="BD830" s="507"/>
      <c r="BE830" s="507"/>
      <c r="BF830" s="507"/>
      <c r="BG830" s="507"/>
      <c r="BH830" s="507"/>
      <c r="BI830" s="507"/>
      <c r="BJ830" s="507"/>
      <c r="BK830" s="507"/>
      <c r="BL830" s="507"/>
      <c r="BM830" s="507"/>
    </row>
    <row r="831" spans="1:65" ht="27" customHeight="1" x14ac:dyDescent="0.2">
      <c r="A831" s="564"/>
      <c r="B831" s="507"/>
      <c r="C831" s="507"/>
      <c r="D831" s="507"/>
      <c r="E831" s="507"/>
      <c r="F831" s="507"/>
      <c r="G831" s="507"/>
      <c r="H831" s="506"/>
      <c r="I831" s="506"/>
      <c r="J831" s="506"/>
      <c r="K831" s="506"/>
      <c r="L831" s="506"/>
      <c r="M831" s="506"/>
      <c r="N831" s="506"/>
      <c r="O831" s="506"/>
      <c r="P831" s="557"/>
      <c r="Q831" s="506"/>
      <c r="R831" s="741"/>
      <c r="S831" s="506"/>
      <c r="T831" s="742"/>
      <c r="U831" s="506"/>
      <c r="V831" s="743"/>
      <c r="W831" s="506"/>
      <c r="X831" s="742"/>
      <c r="Y831" s="557"/>
      <c r="Z831" s="556"/>
      <c r="AA831" s="507"/>
      <c r="AB831" s="507"/>
      <c r="AC831" s="507"/>
      <c r="AD831" s="507"/>
      <c r="AE831" s="507"/>
      <c r="AF831" s="507"/>
      <c r="AG831" s="507"/>
      <c r="AH831" s="507"/>
      <c r="AI831" s="507"/>
      <c r="AJ831" s="507"/>
      <c r="AK831" s="507"/>
      <c r="AL831" s="507"/>
      <c r="AM831" s="507"/>
      <c r="AN831" s="507"/>
      <c r="AO831" s="507"/>
      <c r="AP831" s="507"/>
      <c r="AQ831" s="563"/>
      <c r="AR831" s="563"/>
      <c r="AS831" s="507"/>
      <c r="AT831" s="507"/>
      <c r="AU831" s="507"/>
      <c r="AV831" s="507"/>
      <c r="AW831" s="507"/>
      <c r="AX831" s="507"/>
      <c r="AY831" s="507"/>
      <c r="AZ831" s="507"/>
      <c r="BA831" s="507"/>
      <c r="BB831" s="507"/>
      <c r="BC831" s="507"/>
      <c r="BD831" s="507"/>
      <c r="BE831" s="507"/>
      <c r="BF831" s="507"/>
      <c r="BG831" s="507"/>
      <c r="BH831" s="507"/>
      <c r="BI831" s="507"/>
      <c r="BJ831" s="507"/>
      <c r="BK831" s="507"/>
      <c r="BL831" s="507"/>
      <c r="BM831" s="507"/>
    </row>
    <row r="832" spans="1:65" ht="27" customHeight="1" x14ac:dyDescent="0.2">
      <c r="A832" s="564"/>
      <c r="B832" s="507"/>
      <c r="C832" s="507"/>
      <c r="D832" s="507"/>
      <c r="E832" s="507"/>
      <c r="F832" s="507"/>
      <c r="G832" s="507"/>
      <c r="H832" s="506"/>
      <c r="I832" s="506"/>
      <c r="J832" s="506"/>
      <c r="K832" s="506"/>
      <c r="L832" s="506"/>
      <c r="M832" s="506"/>
      <c r="N832" s="506"/>
      <c r="O832" s="506"/>
      <c r="P832" s="557"/>
      <c r="Q832" s="506"/>
      <c r="R832" s="741"/>
      <c r="S832" s="506"/>
      <c r="T832" s="742"/>
      <c r="U832" s="506"/>
      <c r="V832" s="743"/>
      <c r="W832" s="506"/>
      <c r="X832" s="742"/>
      <c r="Y832" s="557"/>
      <c r="Z832" s="556"/>
      <c r="AA832" s="507"/>
      <c r="AB832" s="507"/>
      <c r="AC832" s="507"/>
      <c r="AD832" s="507"/>
      <c r="AE832" s="507"/>
      <c r="AF832" s="507"/>
      <c r="AG832" s="507"/>
      <c r="AH832" s="507"/>
      <c r="AI832" s="507"/>
      <c r="AJ832" s="507"/>
      <c r="AK832" s="507"/>
      <c r="AL832" s="507"/>
      <c r="AM832" s="507"/>
      <c r="AN832" s="507"/>
      <c r="AO832" s="507"/>
      <c r="AP832" s="507"/>
      <c r="AQ832" s="563"/>
      <c r="AR832" s="563"/>
      <c r="AS832" s="507"/>
      <c r="AT832" s="507"/>
      <c r="AU832" s="507"/>
      <c r="AV832" s="507"/>
      <c r="AW832" s="507"/>
      <c r="AX832" s="507"/>
      <c r="AY832" s="507"/>
      <c r="AZ832" s="507"/>
      <c r="BA832" s="507"/>
      <c r="BB832" s="507"/>
      <c r="BC832" s="507"/>
      <c r="BD832" s="507"/>
      <c r="BE832" s="507"/>
      <c r="BF832" s="507"/>
      <c r="BG832" s="507"/>
      <c r="BH832" s="507"/>
      <c r="BI832" s="507"/>
      <c r="BJ832" s="507"/>
      <c r="BK832" s="507"/>
      <c r="BL832" s="507"/>
      <c r="BM832" s="507"/>
    </row>
    <row r="833" spans="1:65" ht="27" customHeight="1" x14ac:dyDescent="0.2">
      <c r="A833" s="564"/>
      <c r="B833" s="507"/>
      <c r="C833" s="507"/>
      <c r="D833" s="507"/>
      <c r="E833" s="507"/>
      <c r="F833" s="507"/>
      <c r="G833" s="507"/>
      <c r="H833" s="506"/>
      <c r="I833" s="506"/>
      <c r="J833" s="506"/>
      <c r="K833" s="506"/>
      <c r="L833" s="506"/>
      <c r="M833" s="506"/>
      <c r="N833" s="506"/>
      <c r="O833" s="506"/>
      <c r="P833" s="557"/>
      <c r="Q833" s="506"/>
      <c r="R833" s="741"/>
      <c r="S833" s="506"/>
      <c r="T833" s="742"/>
      <c r="U833" s="506"/>
      <c r="V833" s="743"/>
      <c r="W833" s="506"/>
      <c r="X833" s="742"/>
      <c r="Y833" s="557"/>
      <c r="Z833" s="556"/>
      <c r="AA833" s="507"/>
      <c r="AB833" s="507"/>
      <c r="AC833" s="507"/>
      <c r="AD833" s="507"/>
      <c r="AE833" s="507"/>
      <c r="AF833" s="507"/>
      <c r="AG833" s="507"/>
      <c r="AH833" s="507"/>
      <c r="AI833" s="507"/>
      <c r="AJ833" s="507"/>
      <c r="AK833" s="507"/>
      <c r="AL833" s="507"/>
      <c r="AM833" s="507"/>
      <c r="AN833" s="507"/>
      <c r="AO833" s="507"/>
      <c r="AP833" s="507"/>
      <c r="AQ833" s="563"/>
      <c r="AR833" s="563"/>
      <c r="AS833" s="507"/>
      <c r="AT833" s="507"/>
      <c r="AU833" s="507"/>
      <c r="AV833" s="507"/>
      <c r="AW833" s="507"/>
      <c r="AX833" s="507"/>
      <c r="AY833" s="507"/>
      <c r="AZ833" s="507"/>
      <c r="BA833" s="507"/>
      <c r="BB833" s="507"/>
      <c r="BC833" s="507"/>
      <c r="BD833" s="507"/>
      <c r="BE833" s="507"/>
      <c r="BF833" s="507"/>
      <c r="BG833" s="507"/>
      <c r="BH833" s="507"/>
      <c r="BI833" s="507"/>
      <c r="BJ833" s="507"/>
      <c r="BK833" s="507"/>
      <c r="BL833" s="507"/>
      <c r="BM833" s="507"/>
    </row>
    <row r="834" spans="1:65" ht="27" customHeight="1" x14ac:dyDescent="0.2">
      <c r="A834" s="564"/>
      <c r="B834" s="507"/>
      <c r="C834" s="507"/>
      <c r="D834" s="507"/>
      <c r="E834" s="507"/>
      <c r="F834" s="507"/>
      <c r="G834" s="507"/>
      <c r="H834" s="506"/>
      <c r="I834" s="506"/>
      <c r="J834" s="506"/>
      <c r="K834" s="506"/>
      <c r="L834" s="506"/>
      <c r="M834" s="506"/>
      <c r="N834" s="506"/>
      <c r="O834" s="506"/>
      <c r="P834" s="557"/>
      <c r="Q834" s="506"/>
      <c r="R834" s="741"/>
      <c r="S834" s="506"/>
      <c r="T834" s="742"/>
      <c r="U834" s="506"/>
      <c r="V834" s="743"/>
      <c r="W834" s="506"/>
      <c r="X834" s="742"/>
      <c r="Y834" s="557"/>
      <c r="Z834" s="556"/>
      <c r="AA834" s="507"/>
      <c r="AB834" s="507"/>
      <c r="AC834" s="507"/>
      <c r="AD834" s="507"/>
      <c r="AE834" s="507"/>
      <c r="AF834" s="507"/>
      <c r="AG834" s="507"/>
      <c r="AH834" s="507"/>
      <c r="AI834" s="507"/>
      <c r="AJ834" s="507"/>
      <c r="AK834" s="507"/>
      <c r="AL834" s="507"/>
      <c r="AM834" s="507"/>
      <c r="AN834" s="507"/>
      <c r="AO834" s="507"/>
      <c r="AP834" s="507"/>
      <c r="AQ834" s="563"/>
      <c r="AR834" s="563"/>
      <c r="AS834" s="507"/>
      <c r="AT834" s="507"/>
      <c r="AU834" s="507"/>
      <c r="AV834" s="507"/>
      <c r="AW834" s="507"/>
      <c r="AX834" s="507"/>
      <c r="AY834" s="507"/>
      <c r="AZ834" s="507"/>
      <c r="BA834" s="507"/>
      <c r="BB834" s="507"/>
      <c r="BC834" s="507"/>
      <c r="BD834" s="507"/>
      <c r="BE834" s="507"/>
      <c r="BF834" s="507"/>
      <c r="BG834" s="507"/>
      <c r="BH834" s="507"/>
      <c r="BI834" s="507"/>
      <c r="BJ834" s="507"/>
      <c r="BK834" s="507"/>
      <c r="BL834" s="507"/>
      <c r="BM834" s="507"/>
    </row>
    <row r="835" spans="1:65" ht="27" customHeight="1" x14ac:dyDescent="0.2">
      <c r="A835" s="564"/>
      <c r="B835" s="507"/>
      <c r="C835" s="507"/>
      <c r="D835" s="507"/>
      <c r="E835" s="507"/>
      <c r="F835" s="507"/>
      <c r="G835" s="507"/>
      <c r="H835" s="506"/>
      <c r="I835" s="506"/>
      <c r="J835" s="506"/>
      <c r="K835" s="506"/>
      <c r="L835" s="506"/>
      <c r="M835" s="506"/>
      <c r="N835" s="506"/>
      <c r="O835" s="506"/>
      <c r="P835" s="557"/>
      <c r="Q835" s="506"/>
      <c r="R835" s="741"/>
      <c r="S835" s="506"/>
      <c r="T835" s="742"/>
      <c r="U835" s="506"/>
      <c r="V835" s="743"/>
      <c r="W835" s="506"/>
      <c r="X835" s="742"/>
      <c r="Y835" s="557"/>
      <c r="Z835" s="556"/>
      <c r="AA835" s="507"/>
      <c r="AB835" s="507"/>
      <c r="AC835" s="507"/>
      <c r="AD835" s="507"/>
      <c r="AE835" s="507"/>
      <c r="AF835" s="507"/>
      <c r="AG835" s="507"/>
      <c r="AH835" s="507"/>
      <c r="AI835" s="507"/>
      <c r="AJ835" s="507"/>
      <c r="AK835" s="507"/>
      <c r="AL835" s="507"/>
      <c r="AM835" s="507"/>
      <c r="AN835" s="507"/>
      <c r="AO835" s="507"/>
      <c r="AP835" s="507"/>
      <c r="AQ835" s="563"/>
      <c r="AR835" s="563"/>
      <c r="AS835" s="507"/>
      <c r="AT835" s="507"/>
      <c r="AU835" s="507"/>
      <c r="AV835" s="507"/>
      <c r="AW835" s="507"/>
      <c r="AX835" s="507"/>
      <c r="AY835" s="507"/>
      <c r="AZ835" s="507"/>
      <c r="BA835" s="507"/>
      <c r="BB835" s="507"/>
      <c r="BC835" s="507"/>
      <c r="BD835" s="507"/>
      <c r="BE835" s="507"/>
      <c r="BF835" s="507"/>
      <c r="BG835" s="507"/>
      <c r="BH835" s="507"/>
      <c r="BI835" s="507"/>
      <c r="BJ835" s="507"/>
      <c r="BK835" s="507"/>
      <c r="BL835" s="507"/>
      <c r="BM835" s="507"/>
    </row>
    <row r="836" spans="1:65" ht="27" customHeight="1" x14ac:dyDescent="0.2">
      <c r="A836" s="564"/>
      <c r="B836" s="507"/>
      <c r="C836" s="507"/>
      <c r="D836" s="507"/>
      <c r="E836" s="507"/>
      <c r="F836" s="507"/>
      <c r="G836" s="507"/>
      <c r="H836" s="506"/>
      <c r="I836" s="506"/>
      <c r="J836" s="506"/>
      <c r="K836" s="506"/>
      <c r="L836" s="506"/>
      <c r="M836" s="506"/>
      <c r="N836" s="506"/>
      <c r="O836" s="506"/>
      <c r="P836" s="557"/>
      <c r="Q836" s="506"/>
      <c r="R836" s="741"/>
      <c r="S836" s="506"/>
      <c r="T836" s="742"/>
      <c r="U836" s="506"/>
      <c r="V836" s="743"/>
      <c r="W836" s="506"/>
      <c r="X836" s="742"/>
      <c r="Y836" s="557"/>
      <c r="Z836" s="556"/>
      <c r="AA836" s="507"/>
      <c r="AB836" s="507"/>
      <c r="AC836" s="507"/>
      <c r="AD836" s="507"/>
      <c r="AE836" s="507"/>
      <c r="AF836" s="507"/>
      <c r="AG836" s="507"/>
      <c r="AH836" s="507"/>
      <c r="AI836" s="507"/>
      <c r="AJ836" s="507"/>
      <c r="AK836" s="507"/>
      <c r="AL836" s="507"/>
      <c r="AM836" s="507"/>
      <c r="AN836" s="507"/>
      <c r="AO836" s="507"/>
      <c r="AP836" s="507"/>
      <c r="AQ836" s="563"/>
      <c r="AR836" s="563"/>
      <c r="AS836" s="507"/>
      <c r="AT836" s="507"/>
      <c r="AU836" s="507"/>
      <c r="AV836" s="507"/>
      <c r="AW836" s="507"/>
      <c r="AX836" s="507"/>
      <c r="AY836" s="507"/>
      <c r="AZ836" s="507"/>
      <c r="BA836" s="507"/>
      <c r="BB836" s="507"/>
      <c r="BC836" s="507"/>
      <c r="BD836" s="507"/>
      <c r="BE836" s="507"/>
      <c r="BF836" s="507"/>
      <c r="BG836" s="507"/>
      <c r="BH836" s="507"/>
      <c r="BI836" s="507"/>
      <c r="BJ836" s="507"/>
      <c r="BK836" s="507"/>
      <c r="BL836" s="507"/>
      <c r="BM836" s="507"/>
    </row>
    <row r="837" spans="1:65" ht="27" customHeight="1" x14ac:dyDescent="0.2">
      <c r="A837" s="564"/>
      <c r="B837" s="507"/>
      <c r="C837" s="507"/>
      <c r="D837" s="507"/>
      <c r="E837" s="507"/>
      <c r="F837" s="507"/>
      <c r="G837" s="507"/>
      <c r="H837" s="506"/>
      <c r="I837" s="506"/>
      <c r="J837" s="506"/>
      <c r="K837" s="506"/>
      <c r="L837" s="506"/>
      <c r="M837" s="506"/>
      <c r="N837" s="506"/>
      <c r="O837" s="506"/>
      <c r="P837" s="557"/>
      <c r="Q837" s="506"/>
      <c r="R837" s="741"/>
      <c r="S837" s="506"/>
      <c r="T837" s="742"/>
      <c r="U837" s="506"/>
      <c r="V837" s="743"/>
      <c r="W837" s="506"/>
      <c r="X837" s="742"/>
      <c r="Y837" s="557"/>
      <c r="Z837" s="556"/>
      <c r="AA837" s="507"/>
      <c r="AB837" s="507"/>
      <c r="AC837" s="507"/>
      <c r="AD837" s="507"/>
      <c r="AE837" s="507"/>
      <c r="AF837" s="507"/>
      <c r="AG837" s="507"/>
      <c r="AH837" s="507"/>
      <c r="AI837" s="507"/>
      <c r="AJ837" s="507"/>
      <c r="AK837" s="507"/>
      <c r="AL837" s="507"/>
      <c r="AM837" s="507"/>
      <c r="AN837" s="507"/>
      <c r="AO837" s="507"/>
      <c r="AP837" s="507"/>
      <c r="AQ837" s="563"/>
      <c r="AR837" s="563"/>
      <c r="AS837" s="507"/>
      <c r="AT837" s="507"/>
      <c r="AU837" s="507"/>
      <c r="AV837" s="507"/>
      <c r="AW837" s="507"/>
      <c r="AX837" s="507"/>
      <c r="AY837" s="507"/>
      <c r="AZ837" s="507"/>
      <c r="BA837" s="507"/>
      <c r="BB837" s="507"/>
      <c r="BC837" s="507"/>
      <c r="BD837" s="507"/>
      <c r="BE837" s="507"/>
      <c r="BF837" s="507"/>
      <c r="BG837" s="507"/>
      <c r="BH837" s="507"/>
      <c r="BI837" s="507"/>
      <c r="BJ837" s="507"/>
      <c r="BK837" s="507"/>
      <c r="BL837" s="507"/>
      <c r="BM837" s="507"/>
    </row>
    <row r="838" spans="1:65" ht="27" customHeight="1" x14ac:dyDescent="0.2">
      <c r="A838" s="564"/>
      <c r="B838" s="507"/>
      <c r="C838" s="507"/>
      <c r="D838" s="507"/>
      <c r="E838" s="507"/>
      <c r="F838" s="507"/>
      <c r="G838" s="507"/>
      <c r="H838" s="506"/>
      <c r="I838" s="506"/>
      <c r="J838" s="506"/>
      <c r="K838" s="506"/>
      <c r="L838" s="506"/>
      <c r="M838" s="506"/>
      <c r="N838" s="506"/>
      <c r="O838" s="506"/>
      <c r="P838" s="557"/>
      <c r="Q838" s="506"/>
      <c r="R838" s="741"/>
      <c r="S838" s="506"/>
      <c r="T838" s="742"/>
      <c r="U838" s="506"/>
      <c r="V838" s="743"/>
      <c r="W838" s="506"/>
      <c r="X838" s="742"/>
      <c r="Y838" s="557"/>
      <c r="Z838" s="556"/>
      <c r="AA838" s="507"/>
      <c r="AB838" s="507"/>
      <c r="AC838" s="507"/>
      <c r="AD838" s="507"/>
      <c r="AE838" s="507"/>
      <c r="AF838" s="507"/>
      <c r="AG838" s="507"/>
      <c r="AH838" s="507"/>
      <c r="AI838" s="507"/>
      <c r="AJ838" s="507"/>
      <c r="AK838" s="507"/>
      <c r="AL838" s="507"/>
      <c r="AM838" s="507"/>
      <c r="AN838" s="507"/>
      <c r="AO838" s="507"/>
      <c r="AP838" s="507"/>
      <c r="AQ838" s="563"/>
      <c r="AR838" s="563"/>
      <c r="AS838" s="507"/>
      <c r="AT838" s="507"/>
      <c r="AU838" s="507"/>
      <c r="AV838" s="507"/>
      <c r="AW838" s="507"/>
      <c r="AX838" s="507"/>
      <c r="AY838" s="507"/>
      <c r="AZ838" s="507"/>
      <c r="BA838" s="507"/>
      <c r="BB838" s="507"/>
      <c r="BC838" s="507"/>
      <c r="BD838" s="507"/>
      <c r="BE838" s="507"/>
      <c r="BF838" s="507"/>
      <c r="BG838" s="507"/>
      <c r="BH838" s="507"/>
      <c r="BI838" s="507"/>
      <c r="BJ838" s="507"/>
      <c r="BK838" s="507"/>
      <c r="BL838" s="507"/>
      <c r="BM838" s="507"/>
    </row>
    <row r="839" spans="1:65" ht="27" customHeight="1" x14ac:dyDescent="0.2">
      <c r="A839" s="564"/>
      <c r="B839" s="507"/>
      <c r="C839" s="507"/>
      <c r="D839" s="507"/>
      <c r="E839" s="507"/>
      <c r="F839" s="507"/>
      <c r="G839" s="507"/>
      <c r="H839" s="506"/>
      <c r="I839" s="506"/>
      <c r="J839" s="506"/>
      <c r="K839" s="506"/>
      <c r="L839" s="506"/>
      <c r="M839" s="506"/>
      <c r="N839" s="506"/>
      <c r="O839" s="506"/>
      <c r="P839" s="557"/>
      <c r="Q839" s="506"/>
      <c r="R839" s="741"/>
      <c r="S839" s="506"/>
      <c r="T839" s="742"/>
      <c r="U839" s="506"/>
      <c r="V839" s="743"/>
      <c r="W839" s="506"/>
      <c r="X839" s="742"/>
      <c r="Y839" s="557"/>
      <c r="Z839" s="556"/>
      <c r="AA839" s="507"/>
      <c r="AB839" s="507"/>
      <c r="AC839" s="507"/>
      <c r="AD839" s="507"/>
      <c r="AE839" s="507"/>
      <c r="AF839" s="507"/>
      <c r="AG839" s="507"/>
      <c r="AH839" s="507"/>
      <c r="AI839" s="507"/>
      <c r="AJ839" s="507"/>
      <c r="AK839" s="507"/>
      <c r="AL839" s="507"/>
      <c r="AM839" s="507"/>
      <c r="AN839" s="507"/>
      <c r="AO839" s="507"/>
      <c r="AP839" s="507"/>
      <c r="AQ839" s="563"/>
      <c r="AR839" s="563"/>
      <c r="AS839" s="507"/>
      <c r="AT839" s="507"/>
      <c r="AU839" s="507"/>
      <c r="AV839" s="507"/>
      <c r="AW839" s="507"/>
      <c r="AX839" s="507"/>
      <c r="AY839" s="507"/>
      <c r="AZ839" s="507"/>
      <c r="BA839" s="507"/>
      <c r="BB839" s="507"/>
      <c r="BC839" s="507"/>
      <c r="BD839" s="507"/>
      <c r="BE839" s="507"/>
      <c r="BF839" s="507"/>
      <c r="BG839" s="507"/>
      <c r="BH839" s="507"/>
      <c r="BI839" s="507"/>
      <c r="BJ839" s="507"/>
      <c r="BK839" s="507"/>
      <c r="BL839" s="507"/>
      <c r="BM839" s="507"/>
    </row>
    <row r="840" spans="1:65" ht="27" customHeight="1" x14ac:dyDescent="0.2">
      <c r="A840" s="564"/>
      <c r="B840" s="507"/>
      <c r="C840" s="507"/>
      <c r="D840" s="507"/>
      <c r="E840" s="507"/>
      <c r="F840" s="507"/>
      <c r="G840" s="507"/>
      <c r="H840" s="506"/>
      <c r="I840" s="506"/>
      <c r="J840" s="506"/>
      <c r="K840" s="506"/>
      <c r="L840" s="506"/>
      <c r="M840" s="506"/>
      <c r="N840" s="506"/>
      <c r="O840" s="506"/>
      <c r="P840" s="557"/>
      <c r="Q840" s="506"/>
      <c r="R840" s="741"/>
      <c r="S840" s="506"/>
      <c r="T840" s="742"/>
      <c r="U840" s="506"/>
      <c r="V840" s="743"/>
      <c r="W840" s="506"/>
      <c r="X840" s="742"/>
      <c r="Y840" s="557"/>
      <c r="Z840" s="556"/>
      <c r="AA840" s="507"/>
      <c r="AB840" s="507"/>
      <c r="AC840" s="507"/>
      <c r="AD840" s="507"/>
      <c r="AE840" s="507"/>
      <c r="AF840" s="507"/>
      <c r="AG840" s="507"/>
      <c r="AH840" s="507"/>
      <c r="AI840" s="507"/>
      <c r="AJ840" s="507"/>
      <c r="AK840" s="507"/>
      <c r="AL840" s="507"/>
      <c r="AM840" s="507"/>
      <c r="AN840" s="507"/>
      <c r="AO840" s="507"/>
      <c r="AP840" s="507"/>
      <c r="AQ840" s="563"/>
      <c r="AR840" s="563"/>
      <c r="AS840" s="507"/>
      <c r="AT840" s="507"/>
      <c r="AU840" s="507"/>
      <c r="AV840" s="507"/>
      <c r="AW840" s="507"/>
      <c r="AX840" s="507"/>
      <c r="AY840" s="507"/>
      <c r="AZ840" s="507"/>
      <c r="BA840" s="507"/>
      <c r="BB840" s="507"/>
      <c r="BC840" s="507"/>
      <c r="BD840" s="507"/>
      <c r="BE840" s="507"/>
      <c r="BF840" s="507"/>
      <c r="BG840" s="507"/>
      <c r="BH840" s="507"/>
      <c r="BI840" s="507"/>
      <c r="BJ840" s="507"/>
      <c r="BK840" s="507"/>
      <c r="BL840" s="507"/>
      <c r="BM840" s="507"/>
    </row>
    <row r="841" spans="1:65" ht="27" customHeight="1" x14ac:dyDescent="0.2">
      <c r="A841" s="564"/>
      <c r="B841" s="507"/>
      <c r="C841" s="507"/>
      <c r="D841" s="507"/>
      <c r="E841" s="507"/>
      <c r="F841" s="507"/>
      <c r="G841" s="507"/>
      <c r="H841" s="506"/>
      <c r="I841" s="506"/>
      <c r="J841" s="506"/>
      <c r="K841" s="506"/>
      <c r="L841" s="506"/>
      <c r="M841" s="506"/>
      <c r="N841" s="506"/>
      <c r="O841" s="506"/>
      <c r="P841" s="557"/>
      <c r="Q841" s="506"/>
      <c r="R841" s="741"/>
      <c r="S841" s="506"/>
      <c r="T841" s="742"/>
      <c r="U841" s="506"/>
      <c r="V841" s="743"/>
      <c r="W841" s="506"/>
      <c r="X841" s="742"/>
      <c r="Y841" s="557"/>
      <c r="Z841" s="556"/>
      <c r="AA841" s="507"/>
      <c r="AB841" s="507"/>
      <c r="AC841" s="507"/>
      <c r="AD841" s="507"/>
      <c r="AE841" s="507"/>
      <c r="AF841" s="507"/>
      <c r="AG841" s="507"/>
      <c r="AH841" s="507"/>
      <c r="AI841" s="507"/>
      <c r="AJ841" s="507"/>
      <c r="AK841" s="507"/>
      <c r="AL841" s="507"/>
      <c r="AM841" s="507"/>
      <c r="AN841" s="507"/>
      <c r="AO841" s="507"/>
      <c r="AP841" s="507"/>
      <c r="AQ841" s="563"/>
      <c r="AR841" s="563"/>
      <c r="AS841" s="507"/>
      <c r="AT841" s="507"/>
      <c r="AU841" s="507"/>
      <c r="AV841" s="507"/>
      <c r="AW841" s="507"/>
      <c r="AX841" s="507"/>
      <c r="AY841" s="507"/>
      <c r="AZ841" s="507"/>
      <c r="BA841" s="507"/>
      <c r="BB841" s="507"/>
      <c r="BC841" s="507"/>
      <c r="BD841" s="507"/>
      <c r="BE841" s="507"/>
      <c r="BF841" s="507"/>
      <c r="BG841" s="507"/>
      <c r="BH841" s="507"/>
      <c r="BI841" s="507"/>
      <c r="BJ841" s="507"/>
      <c r="BK841" s="507"/>
      <c r="BL841" s="507"/>
      <c r="BM841" s="507"/>
    </row>
    <row r="842" spans="1:65" ht="27" customHeight="1" x14ac:dyDescent="0.2">
      <c r="A842" s="564"/>
      <c r="B842" s="507"/>
      <c r="C842" s="507"/>
      <c r="D842" s="507"/>
      <c r="E842" s="507"/>
      <c r="F842" s="507"/>
      <c r="G842" s="507"/>
      <c r="H842" s="506"/>
      <c r="I842" s="506"/>
      <c r="J842" s="506"/>
      <c r="K842" s="506"/>
      <c r="L842" s="506"/>
      <c r="M842" s="506"/>
      <c r="N842" s="506"/>
      <c r="O842" s="506"/>
      <c r="P842" s="557"/>
      <c r="Q842" s="506"/>
      <c r="R842" s="741"/>
      <c r="S842" s="506"/>
      <c r="T842" s="742"/>
      <c r="U842" s="506"/>
      <c r="V842" s="743"/>
      <c r="W842" s="506"/>
      <c r="X842" s="742"/>
      <c r="Y842" s="557"/>
      <c r="Z842" s="556"/>
      <c r="AA842" s="507"/>
      <c r="AB842" s="507"/>
      <c r="AC842" s="507"/>
      <c r="AD842" s="507"/>
      <c r="AE842" s="507"/>
      <c r="AF842" s="507"/>
      <c r="AG842" s="507"/>
      <c r="AH842" s="507"/>
      <c r="AI842" s="507"/>
      <c r="AJ842" s="507"/>
      <c r="AK842" s="507"/>
      <c r="AL842" s="507"/>
      <c r="AM842" s="507"/>
      <c r="AN842" s="507"/>
      <c r="AO842" s="507"/>
      <c r="AP842" s="507"/>
      <c r="AQ842" s="563"/>
      <c r="AR842" s="563"/>
      <c r="AS842" s="507"/>
      <c r="AT842" s="507"/>
      <c r="AU842" s="507"/>
      <c r="AV842" s="507"/>
      <c r="AW842" s="507"/>
      <c r="AX842" s="507"/>
      <c r="AY842" s="507"/>
      <c r="AZ842" s="507"/>
      <c r="BA842" s="507"/>
      <c r="BB842" s="507"/>
      <c r="BC842" s="507"/>
      <c r="BD842" s="507"/>
      <c r="BE842" s="507"/>
      <c r="BF842" s="507"/>
      <c r="BG842" s="507"/>
      <c r="BH842" s="507"/>
      <c r="BI842" s="507"/>
      <c r="BJ842" s="507"/>
      <c r="BK842" s="507"/>
      <c r="BL842" s="507"/>
      <c r="BM842" s="507"/>
    </row>
    <row r="843" spans="1:65" ht="27" customHeight="1" x14ac:dyDescent="0.2">
      <c r="A843" s="564"/>
      <c r="B843" s="507"/>
      <c r="C843" s="507"/>
      <c r="D843" s="507"/>
      <c r="E843" s="507"/>
      <c r="F843" s="507"/>
      <c r="G843" s="507"/>
      <c r="H843" s="506"/>
      <c r="I843" s="506"/>
      <c r="J843" s="506"/>
      <c r="K843" s="506"/>
      <c r="L843" s="506"/>
      <c r="M843" s="506"/>
      <c r="N843" s="506"/>
      <c r="O843" s="506"/>
      <c r="P843" s="557"/>
      <c r="Q843" s="506"/>
      <c r="R843" s="741"/>
      <c r="S843" s="506"/>
      <c r="T843" s="742"/>
      <c r="U843" s="506"/>
      <c r="V843" s="743"/>
      <c r="W843" s="506"/>
      <c r="X843" s="742"/>
      <c r="Y843" s="557"/>
      <c r="Z843" s="556"/>
      <c r="AA843" s="507"/>
      <c r="AB843" s="507"/>
      <c r="AC843" s="507"/>
      <c r="AD843" s="507"/>
      <c r="AE843" s="507"/>
      <c r="AF843" s="507"/>
      <c r="AG843" s="507"/>
      <c r="AH843" s="507"/>
      <c r="AI843" s="507"/>
      <c r="AJ843" s="507"/>
      <c r="AK843" s="507"/>
      <c r="AL843" s="507"/>
      <c r="AM843" s="507"/>
      <c r="AN843" s="507"/>
      <c r="AO843" s="507"/>
      <c r="AP843" s="507"/>
      <c r="AQ843" s="563"/>
      <c r="AR843" s="563"/>
      <c r="AS843" s="507"/>
      <c r="AT843" s="507"/>
      <c r="AU843" s="507"/>
      <c r="AV843" s="507"/>
      <c r="AW843" s="507"/>
      <c r="AX843" s="507"/>
      <c r="AY843" s="507"/>
      <c r="AZ843" s="507"/>
      <c r="BA843" s="507"/>
      <c r="BB843" s="507"/>
      <c r="BC843" s="507"/>
      <c r="BD843" s="507"/>
      <c r="BE843" s="507"/>
      <c r="BF843" s="507"/>
      <c r="BG843" s="507"/>
      <c r="BH843" s="507"/>
      <c r="BI843" s="507"/>
      <c r="BJ843" s="507"/>
      <c r="BK843" s="507"/>
      <c r="BL843" s="507"/>
      <c r="BM843" s="507"/>
    </row>
    <row r="844" spans="1:65" ht="27" customHeight="1" x14ac:dyDescent="0.2">
      <c r="A844" s="564"/>
      <c r="B844" s="507"/>
      <c r="C844" s="507"/>
      <c r="D844" s="507"/>
      <c r="E844" s="507"/>
      <c r="F844" s="507"/>
      <c r="G844" s="507"/>
      <c r="H844" s="506"/>
      <c r="I844" s="506"/>
      <c r="J844" s="506"/>
      <c r="K844" s="506"/>
      <c r="L844" s="506"/>
      <c r="M844" s="506"/>
      <c r="N844" s="506"/>
      <c r="O844" s="506"/>
      <c r="P844" s="557"/>
      <c r="Q844" s="506"/>
      <c r="R844" s="741"/>
      <c r="S844" s="506"/>
      <c r="T844" s="742"/>
      <c r="U844" s="506"/>
      <c r="V844" s="743"/>
      <c r="W844" s="506"/>
      <c r="X844" s="742"/>
      <c r="Y844" s="557"/>
      <c r="Z844" s="556"/>
      <c r="AA844" s="507"/>
      <c r="AB844" s="507"/>
      <c r="AC844" s="507"/>
      <c r="AD844" s="507"/>
      <c r="AE844" s="507"/>
      <c r="AF844" s="507"/>
      <c r="AG844" s="507"/>
      <c r="AH844" s="507"/>
      <c r="AI844" s="507"/>
      <c r="AJ844" s="507"/>
      <c r="AK844" s="507"/>
      <c r="AL844" s="507"/>
      <c r="AM844" s="507"/>
      <c r="AN844" s="507"/>
      <c r="AO844" s="507"/>
      <c r="AP844" s="507"/>
      <c r="AQ844" s="563"/>
      <c r="AR844" s="563"/>
      <c r="AS844" s="507"/>
      <c r="AT844" s="507"/>
      <c r="AU844" s="507"/>
      <c r="AV844" s="507"/>
      <c r="AW844" s="507"/>
      <c r="AX844" s="507"/>
      <c r="AY844" s="507"/>
      <c r="AZ844" s="507"/>
      <c r="BA844" s="507"/>
      <c r="BB844" s="507"/>
      <c r="BC844" s="507"/>
      <c r="BD844" s="507"/>
      <c r="BE844" s="507"/>
      <c r="BF844" s="507"/>
      <c r="BG844" s="507"/>
      <c r="BH844" s="507"/>
      <c r="BI844" s="507"/>
      <c r="BJ844" s="507"/>
      <c r="BK844" s="507"/>
      <c r="BL844" s="507"/>
      <c r="BM844" s="507"/>
    </row>
    <row r="845" spans="1:65" ht="27" customHeight="1" x14ac:dyDescent="0.2">
      <c r="A845" s="564"/>
      <c r="B845" s="507"/>
      <c r="C845" s="507"/>
      <c r="D845" s="507"/>
      <c r="E845" s="507"/>
      <c r="F845" s="507"/>
      <c r="G845" s="507"/>
      <c r="H845" s="506"/>
      <c r="I845" s="506"/>
      <c r="J845" s="506"/>
      <c r="K845" s="506"/>
      <c r="L845" s="506"/>
      <c r="M845" s="506"/>
      <c r="N845" s="506"/>
      <c r="O845" s="506"/>
      <c r="P845" s="557"/>
      <c r="Q845" s="506"/>
      <c r="R845" s="741"/>
      <c r="S845" s="506"/>
      <c r="T845" s="742"/>
      <c r="U845" s="506"/>
      <c r="V845" s="743"/>
      <c r="W845" s="506"/>
      <c r="X845" s="742"/>
      <c r="Y845" s="557"/>
      <c r="Z845" s="556"/>
      <c r="AA845" s="507"/>
      <c r="AB845" s="507"/>
      <c r="AC845" s="507"/>
      <c r="AD845" s="507"/>
      <c r="AE845" s="507"/>
      <c r="AF845" s="507"/>
      <c r="AG845" s="507"/>
      <c r="AH845" s="507"/>
      <c r="AI845" s="507"/>
      <c r="AJ845" s="507"/>
      <c r="AK845" s="507"/>
      <c r="AL845" s="507"/>
      <c r="AM845" s="507"/>
      <c r="AN845" s="507"/>
      <c r="AO845" s="507"/>
      <c r="AP845" s="507"/>
      <c r="AQ845" s="563"/>
      <c r="AR845" s="563"/>
      <c r="AS845" s="507"/>
      <c r="AT845" s="507"/>
      <c r="AU845" s="507"/>
      <c r="AV845" s="507"/>
      <c r="AW845" s="507"/>
      <c r="AX845" s="507"/>
      <c r="AY845" s="507"/>
      <c r="AZ845" s="507"/>
      <c r="BA845" s="507"/>
      <c r="BB845" s="507"/>
      <c r="BC845" s="507"/>
      <c r="BD845" s="507"/>
      <c r="BE845" s="507"/>
      <c r="BF845" s="507"/>
      <c r="BG845" s="507"/>
      <c r="BH845" s="507"/>
      <c r="BI845" s="507"/>
      <c r="BJ845" s="507"/>
      <c r="BK845" s="507"/>
      <c r="BL845" s="507"/>
      <c r="BM845" s="507"/>
    </row>
    <row r="846" spans="1:65" ht="27" customHeight="1" x14ac:dyDescent="0.2">
      <c r="A846" s="564"/>
      <c r="B846" s="507"/>
      <c r="C846" s="507"/>
      <c r="D846" s="507"/>
      <c r="E846" s="507"/>
      <c r="F846" s="507"/>
      <c r="G846" s="507"/>
      <c r="H846" s="506"/>
      <c r="I846" s="506"/>
      <c r="J846" s="506"/>
      <c r="K846" s="506"/>
      <c r="L846" s="506"/>
      <c r="M846" s="506"/>
      <c r="N846" s="506"/>
      <c r="O846" s="506"/>
      <c r="P846" s="557"/>
      <c r="Q846" s="506"/>
      <c r="R846" s="741"/>
      <c r="S846" s="506"/>
      <c r="T846" s="742"/>
      <c r="U846" s="506"/>
      <c r="V846" s="743"/>
      <c r="W846" s="506"/>
      <c r="X846" s="742"/>
      <c r="Y846" s="557"/>
      <c r="Z846" s="556"/>
      <c r="AA846" s="507"/>
      <c r="AB846" s="507"/>
      <c r="AC846" s="507"/>
      <c r="AD846" s="507"/>
      <c r="AE846" s="507"/>
      <c r="AF846" s="507"/>
      <c r="AG846" s="507"/>
      <c r="AH846" s="507"/>
      <c r="AI846" s="507"/>
      <c r="AJ846" s="507"/>
      <c r="AK846" s="507"/>
      <c r="AL846" s="507"/>
      <c r="AM846" s="507"/>
      <c r="AN846" s="507"/>
      <c r="AO846" s="507"/>
      <c r="AP846" s="507"/>
      <c r="AQ846" s="563"/>
      <c r="AR846" s="563"/>
      <c r="AS846" s="507"/>
      <c r="AT846" s="507"/>
      <c r="AU846" s="507"/>
      <c r="AV846" s="507"/>
      <c r="AW846" s="507"/>
      <c r="AX846" s="507"/>
      <c r="AY846" s="507"/>
      <c r="AZ846" s="507"/>
      <c r="BA846" s="507"/>
      <c r="BB846" s="507"/>
      <c r="BC846" s="507"/>
      <c r="BD846" s="507"/>
      <c r="BE846" s="507"/>
      <c r="BF846" s="507"/>
      <c r="BG846" s="507"/>
      <c r="BH846" s="507"/>
      <c r="BI846" s="507"/>
      <c r="BJ846" s="507"/>
      <c r="BK846" s="507"/>
      <c r="BL846" s="507"/>
      <c r="BM846" s="507"/>
    </row>
    <row r="847" spans="1:65" ht="27" customHeight="1" x14ac:dyDescent="0.2">
      <c r="A847" s="564"/>
      <c r="B847" s="507"/>
      <c r="C847" s="507"/>
      <c r="D847" s="507"/>
      <c r="E847" s="507"/>
      <c r="F847" s="507"/>
      <c r="G847" s="507"/>
      <c r="H847" s="506"/>
      <c r="I847" s="506"/>
      <c r="J847" s="506"/>
      <c r="K847" s="506"/>
      <c r="L847" s="506"/>
      <c r="M847" s="506"/>
      <c r="N847" s="506"/>
      <c r="O847" s="506"/>
      <c r="P847" s="557"/>
      <c r="Q847" s="506"/>
      <c r="R847" s="741"/>
      <c r="S847" s="506"/>
      <c r="T847" s="742"/>
      <c r="U847" s="506"/>
      <c r="V847" s="743"/>
      <c r="W847" s="506"/>
      <c r="X847" s="742"/>
      <c r="Y847" s="557"/>
      <c r="Z847" s="556"/>
      <c r="AA847" s="507"/>
      <c r="AB847" s="507"/>
      <c r="AC847" s="507"/>
      <c r="AD847" s="507"/>
      <c r="AE847" s="507"/>
      <c r="AF847" s="507"/>
      <c r="AG847" s="507"/>
      <c r="AH847" s="507"/>
      <c r="AI847" s="507"/>
      <c r="AJ847" s="507"/>
      <c r="AK847" s="507"/>
      <c r="AL847" s="507"/>
      <c r="AM847" s="507"/>
      <c r="AN847" s="507"/>
      <c r="AO847" s="507"/>
      <c r="AP847" s="507"/>
      <c r="AQ847" s="563"/>
      <c r="AR847" s="563"/>
      <c r="AS847" s="507"/>
      <c r="AT847" s="507"/>
      <c r="AU847" s="507"/>
      <c r="AV847" s="507"/>
      <c r="AW847" s="507"/>
      <c r="AX847" s="507"/>
      <c r="AY847" s="507"/>
      <c r="AZ847" s="507"/>
      <c r="BA847" s="507"/>
      <c r="BB847" s="507"/>
      <c r="BC847" s="507"/>
      <c r="BD847" s="507"/>
      <c r="BE847" s="507"/>
      <c r="BF847" s="507"/>
      <c r="BG847" s="507"/>
      <c r="BH847" s="507"/>
      <c r="BI847" s="507"/>
      <c r="BJ847" s="507"/>
      <c r="BK847" s="507"/>
      <c r="BL847" s="507"/>
      <c r="BM847" s="507"/>
    </row>
    <row r="848" spans="1:65" ht="27" customHeight="1" x14ac:dyDescent="0.2">
      <c r="A848" s="564"/>
      <c r="B848" s="507"/>
      <c r="C848" s="507"/>
      <c r="D848" s="507"/>
      <c r="E848" s="507"/>
      <c r="F848" s="507"/>
      <c r="G848" s="507"/>
      <c r="H848" s="506"/>
      <c r="I848" s="506"/>
      <c r="J848" s="506"/>
      <c r="K848" s="506"/>
      <c r="L848" s="506"/>
      <c r="M848" s="506"/>
      <c r="N848" s="506"/>
      <c r="O848" s="506"/>
      <c r="P848" s="557"/>
      <c r="Q848" s="506"/>
      <c r="R848" s="741"/>
      <c r="S848" s="506"/>
      <c r="T848" s="742"/>
      <c r="U848" s="506"/>
      <c r="V848" s="743"/>
      <c r="W848" s="506"/>
      <c r="X848" s="742"/>
      <c r="Y848" s="557"/>
      <c r="Z848" s="556"/>
      <c r="AA848" s="507"/>
      <c r="AB848" s="507"/>
      <c r="AC848" s="507"/>
      <c r="AD848" s="507"/>
      <c r="AE848" s="507"/>
      <c r="AF848" s="507"/>
      <c r="AG848" s="507"/>
      <c r="AH848" s="507"/>
      <c r="AI848" s="507"/>
      <c r="AJ848" s="507"/>
      <c r="AK848" s="507"/>
      <c r="AL848" s="507"/>
      <c r="AM848" s="507"/>
      <c r="AN848" s="507"/>
      <c r="AO848" s="507"/>
      <c r="AP848" s="507"/>
      <c r="AQ848" s="563"/>
      <c r="AR848" s="563"/>
      <c r="AS848" s="507"/>
      <c r="AT848" s="507"/>
      <c r="AU848" s="507"/>
      <c r="AV848" s="507"/>
      <c r="AW848" s="507"/>
      <c r="AX848" s="507"/>
      <c r="AY848" s="507"/>
      <c r="AZ848" s="507"/>
      <c r="BA848" s="507"/>
      <c r="BB848" s="507"/>
      <c r="BC848" s="507"/>
      <c r="BD848" s="507"/>
      <c r="BE848" s="507"/>
      <c r="BF848" s="507"/>
      <c r="BG848" s="507"/>
      <c r="BH848" s="507"/>
      <c r="BI848" s="507"/>
      <c r="BJ848" s="507"/>
      <c r="BK848" s="507"/>
      <c r="BL848" s="507"/>
      <c r="BM848" s="507"/>
    </row>
    <row r="849" spans="1:65" ht="27" customHeight="1" x14ac:dyDescent="0.2">
      <c r="A849" s="564"/>
      <c r="B849" s="507"/>
      <c r="C849" s="507"/>
      <c r="D849" s="507"/>
      <c r="E849" s="507"/>
      <c r="F849" s="507"/>
      <c r="G849" s="507"/>
      <c r="H849" s="506"/>
      <c r="I849" s="506"/>
      <c r="J849" s="506"/>
      <c r="K849" s="506"/>
      <c r="L849" s="506"/>
      <c r="M849" s="506"/>
      <c r="N849" s="506"/>
      <c r="O849" s="506"/>
      <c r="P849" s="557"/>
      <c r="Q849" s="506"/>
      <c r="R849" s="741"/>
      <c r="S849" s="506"/>
      <c r="T849" s="742"/>
      <c r="U849" s="506"/>
      <c r="V849" s="743"/>
      <c r="W849" s="506"/>
      <c r="X849" s="742"/>
      <c r="Y849" s="557"/>
      <c r="Z849" s="556"/>
      <c r="AA849" s="507"/>
      <c r="AB849" s="507"/>
      <c r="AC849" s="507"/>
      <c r="AD849" s="507"/>
      <c r="AE849" s="507"/>
      <c r="AF849" s="507"/>
      <c r="AG849" s="507"/>
      <c r="AH849" s="507"/>
      <c r="AI849" s="507"/>
      <c r="AJ849" s="507"/>
      <c r="AK849" s="507"/>
      <c r="AL849" s="507"/>
      <c r="AM849" s="507"/>
      <c r="AN849" s="507"/>
      <c r="AO849" s="507"/>
      <c r="AP849" s="507"/>
      <c r="AQ849" s="563"/>
      <c r="AR849" s="563"/>
      <c r="AS849" s="507"/>
      <c r="AT849" s="507"/>
      <c r="AU849" s="507"/>
      <c r="AV849" s="507"/>
      <c r="AW849" s="507"/>
      <c r="AX849" s="507"/>
      <c r="AY849" s="507"/>
      <c r="AZ849" s="507"/>
      <c r="BA849" s="507"/>
      <c r="BB849" s="507"/>
      <c r="BC849" s="507"/>
      <c r="BD849" s="507"/>
      <c r="BE849" s="507"/>
      <c r="BF849" s="507"/>
      <c r="BG849" s="507"/>
      <c r="BH849" s="507"/>
      <c r="BI849" s="507"/>
      <c r="BJ849" s="507"/>
      <c r="BK849" s="507"/>
      <c r="BL849" s="507"/>
      <c r="BM849" s="507"/>
    </row>
    <row r="850" spans="1:65" ht="27" customHeight="1" x14ac:dyDescent="0.2">
      <c r="A850" s="564"/>
      <c r="B850" s="507"/>
      <c r="C850" s="507"/>
      <c r="D850" s="507"/>
      <c r="E850" s="507"/>
      <c r="F850" s="507"/>
      <c r="G850" s="507"/>
      <c r="H850" s="506"/>
      <c r="I850" s="506"/>
      <c r="J850" s="506"/>
      <c r="K850" s="506"/>
      <c r="L850" s="506"/>
      <c r="M850" s="506"/>
      <c r="N850" s="506"/>
      <c r="O850" s="506"/>
      <c r="P850" s="557"/>
      <c r="Q850" s="506"/>
      <c r="R850" s="741"/>
      <c r="S850" s="506"/>
      <c r="T850" s="742"/>
      <c r="U850" s="506"/>
      <c r="V850" s="743"/>
      <c r="W850" s="506"/>
      <c r="X850" s="742"/>
      <c r="Y850" s="557"/>
      <c r="Z850" s="556"/>
      <c r="AA850" s="507"/>
      <c r="AB850" s="507"/>
      <c r="AC850" s="507"/>
      <c r="AD850" s="507"/>
      <c r="AE850" s="507"/>
      <c r="AF850" s="507"/>
      <c r="AG850" s="507"/>
      <c r="AH850" s="507"/>
      <c r="AI850" s="507"/>
      <c r="AJ850" s="507"/>
      <c r="AK850" s="507"/>
      <c r="AL850" s="507"/>
      <c r="AM850" s="507"/>
      <c r="AN850" s="507"/>
      <c r="AO850" s="507"/>
      <c r="AP850" s="507"/>
      <c r="AQ850" s="563"/>
      <c r="AR850" s="563"/>
      <c r="AS850" s="507"/>
      <c r="AT850" s="507"/>
      <c r="AU850" s="507"/>
      <c r="AV850" s="507"/>
      <c r="AW850" s="507"/>
      <c r="AX850" s="507"/>
      <c r="AY850" s="507"/>
      <c r="AZ850" s="507"/>
      <c r="BA850" s="507"/>
      <c r="BB850" s="507"/>
      <c r="BC850" s="507"/>
      <c r="BD850" s="507"/>
      <c r="BE850" s="507"/>
      <c r="BF850" s="507"/>
      <c r="BG850" s="507"/>
      <c r="BH850" s="507"/>
      <c r="BI850" s="507"/>
      <c r="BJ850" s="507"/>
      <c r="BK850" s="507"/>
      <c r="BL850" s="507"/>
      <c r="BM850" s="507"/>
    </row>
    <row r="851" spans="1:65" ht="27" customHeight="1" x14ac:dyDescent="0.2">
      <c r="A851" s="564"/>
      <c r="B851" s="507"/>
      <c r="C851" s="507"/>
      <c r="D851" s="507"/>
      <c r="E851" s="507"/>
      <c r="F851" s="507"/>
      <c r="G851" s="507"/>
      <c r="H851" s="506"/>
      <c r="I851" s="506"/>
      <c r="J851" s="506"/>
      <c r="K851" s="506"/>
      <c r="L851" s="506"/>
      <c r="M851" s="506"/>
      <c r="N851" s="506"/>
      <c r="O851" s="506"/>
      <c r="P851" s="557"/>
      <c r="Q851" s="506"/>
      <c r="R851" s="741"/>
      <c r="S851" s="506"/>
      <c r="T851" s="742"/>
      <c r="U851" s="506"/>
      <c r="V851" s="743"/>
      <c r="W851" s="506"/>
      <c r="X851" s="742"/>
      <c r="Y851" s="557"/>
      <c r="Z851" s="556"/>
      <c r="AA851" s="507"/>
      <c r="AB851" s="507"/>
      <c r="AC851" s="507"/>
      <c r="AD851" s="507"/>
      <c r="AE851" s="507"/>
      <c r="AF851" s="507"/>
      <c r="AG851" s="507"/>
      <c r="AH851" s="507"/>
      <c r="AI851" s="507"/>
      <c r="AJ851" s="507"/>
      <c r="AK851" s="507"/>
      <c r="AL851" s="507"/>
      <c r="AM851" s="507"/>
      <c r="AN851" s="507"/>
      <c r="AO851" s="507"/>
      <c r="AP851" s="507"/>
      <c r="AQ851" s="563"/>
      <c r="AR851" s="563"/>
      <c r="AS851" s="507"/>
      <c r="AT851" s="507"/>
      <c r="AU851" s="507"/>
      <c r="AV851" s="507"/>
      <c r="AW851" s="507"/>
      <c r="AX851" s="507"/>
      <c r="AY851" s="507"/>
      <c r="AZ851" s="507"/>
      <c r="BA851" s="507"/>
      <c r="BB851" s="507"/>
      <c r="BC851" s="507"/>
      <c r="BD851" s="507"/>
      <c r="BE851" s="507"/>
      <c r="BF851" s="507"/>
      <c r="BG851" s="507"/>
      <c r="BH851" s="507"/>
      <c r="BI851" s="507"/>
      <c r="BJ851" s="507"/>
      <c r="BK851" s="507"/>
      <c r="BL851" s="507"/>
      <c r="BM851" s="507"/>
    </row>
    <row r="852" spans="1:65" ht="27" customHeight="1" x14ac:dyDescent="0.2">
      <c r="A852" s="564"/>
      <c r="B852" s="507"/>
      <c r="C852" s="507"/>
      <c r="D852" s="507"/>
      <c r="E852" s="507"/>
      <c r="F852" s="507"/>
      <c r="G852" s="507"/>
      <c r="H852" s="506"/>
      <c r="I852" s="506"/>
      <c r="J852" s="506"/>
      <c r="K852" s="506"/>
      <c r="L852" s="506"/>
      <c r="M852" s="506"/>
      <c r="N852" s="506"/>
      <c r="O852" s="506"/>
      <c r="P852" s="557"/>
      <c r="Q852" s="506"/>
      <c r="R852" s="741"/>
      <c r="S852" s="506"/>
      <c r="T852" s="742"/>
      <c r="U852" s="506"/>
      <c r="V852" s="743"/>
      <c r="W852" s="506"/>
      <c r="X852" s="742"/>
      <c r="Y852" s="557"/>
      <c r="Z852" s="556"/>
      <c r="AA852" s="507"/>
      <c r="AB852" s="507"/>
      <c r="AC852" s="507"/>
      <c r="AD852" s="507"/>
      <c r="AE852" s="507"/>
      <c r="AF852" s="507"/>
      <c r="AG852" s="507"/>
      <c r="AH852" s="507"/>
      <c r="AI852" s="507"/>
      <c r="AJ852" s="507"/>
      <c r="AK852" s="507"/>
      <c r="AL852" s="507"/>
      <c r="AM852" s="507"/>
      <c r="AN852" s="507"/>
      <c r="AO852" s="507"/>
      <c r="AP852" s="507"/>
      <c r="AQ852" s="563"/>
      <c r="AR852" s="563"/>
      <c r="AS852" s="507"/>
      <c r="AT852" s="507"/>
      <c r="AU852" s="507"/>
      <c r="AV852" s="507"/>
      <c r="AW852" s="507"/>
      <c r="AX852" s="507"/>
      <c r="AY852" s="507"/>
      <c r="AZ852" s="507"/>
      <c r="BA852" s="507"/>
      <c r="BB852" s="507"/>
      <c r="BC852" s="507"/>
      <c r="BD852" s="507"/>
      <c r="BE852" s="507"/>
      <c r="BF852" s="507"/>
      <c r="BG852" s="507"/>
      <c r="BH852" s="507"/>
      <c r="BI852" s="507"/>
      <c r="BJ852" s="507"/>
      <c r="BK852" s="507"/>
      <c r="BL852" s="507"/>
      <c r="BM852" s="507"/>
    </row>
    <row r="853" spans="1:65" ht="27" customHeight="1" x14ac:dyDescent="0.2">
      <c r="A853" s="564"/>
      <c r="B853" s="507"/>
      <c r="C853" s="507"/>
      <c r="D853" s="507"/>
      <c r="E853" s="507"/>
      <c r="F853" s="507"/>
      <c r="G853" s="507"/>
      <c r="H853" s="506"/>
      <c r="I853" s="506"/>
      <c r="J853" s="506"/>
      <c r="K853" s="506"/>
      <c r="L853" s="506"/>
      <c r="M853" s="506"/>
      <c r="N853" s="506"/>
      <c r="O853" s="506"/>
      <c r="P853" s="557"/>
      <c r="Q853" s="506"/>
      <c r="R853" s="741"/>
      <c r="S853" s="506"/>
      <c r="T853" s="742"/>
      <c r="U853" s="506"/>
      <c r="V853" s="743"/>
      <c r="W853" s="506"/>
      <c r="X853" s="742"/>
      <c r="Y853" s="557"/>
      <c r="Z853" s="556"/>
      <c r="AA853" s="507"/>
      <c r="AB853" s="507"/>
      <c r="AC853" s="507"/>
      <c r="AD853" s="507"/>
      <c r="AE853" s="507"/>
      <c r="AF853" s="507"/>
      <c r="AG853" s="507"/>
      <c r="AH853" s="507"/>
      <c r="AI853" s="507"/>
      <c r="AJ853" s="507"/>
      <c r="AK853" s="507"/>
      <c r="AL853" s="507"/>
      <c r="AM853" s="507"/>
      <c r="AN853" s="507"/>
      <c r="AO853" s="507"/>
      <c r="AP853" s="507"/>
      <c r="AQ853" s="563"/>
      <c r="AR853" s="563"/>
      <c r="AS853" s="507"/>
      <c r="AT853" s="507"/>
      <c r="AU853" s="507"/>
      <c r="AV853" s="507"/>
      <c r="AW853" s="507"/>
      <c r="AX853" s="507"/>
      <c r="AY853" s="507"/>
      <c r="AZ853" s="507"/>
      <c r="BA853" s="507"/>
      <c r="BB853" s="507"/>
      <c r="BC853" s="507"/>
      <c r="BD853" s="507"/>
      <c r="BE853" s="507"/>
      <c r="BF853" s="507"/>
      <c r="BG853" s="507"/>
      <c r="BH853" s="507"/>
      <c r="BI853" s="507"/>
      <c r="BJ853" s="507"/>
      <c r="BK853" s="507"/>
      <c r="BL853" s="507"/>
      <c r="BM853" s="507"/>
    </row>
    <row r="854" spans="1:65" ht="27" customHeight="1" x14ac:dyDescent="0.2">
      <c r="A854" s="564"/>
      <c r="B854" s="507"/>
      <c r="C854" s="507"/>
      <c r="D854" s="507"/>
      <c r="E854" s="507"/>
      <c r="F854" s="507"/>
      <c r="G854" s="507"/>
      <c r="H854" s="506"/>
      <c r="I854" s="506"/>
      <c r="J854" s="506"/>
      <c r="K854" s="506"/>
      <c r="L854" s="506"/>
      <c r="M854" s="506"/>
      <c r="N854" s="506"/>
      <c r="O854" s="506"/>
      <c r="P854" s="557"/>
      <c r="Q854" s="506"/>
      <c r="R854" s="741"/>
      <c r="S854" s="506"/>
      <c r="T854" s="742"/>
      <c r="U854" s="506"/>
      <c r="V854" s="743"/>
      <c r="W854" s="506"/>
      <c r="X854" s="742"/>
      <c r="Y854" s="557"/>
      <c r="Z854" s="556"/>
      <c r="AA854" s="507"/>
      <c r="AB854" s="507"/>
      <c r="AC854" s="507"/>
      <c r="AD854" s="507"/>
      <c r="AE854" s="507"/>
      <c r="AF854" s="507"/>
      <c r="AG854" s="507"/>
      <c r="AH854" s="507"/>
      <c r="AI854" s="507"/>
      <c r="AJ854" s="507"/>
      <c r="AK854" s="507"/>
      <c r="AL854" s="507"/>
      <c r="AM854" s="507"/>
      <c r="AN854" s="507"/>
      <c r="AO854" s="507"/>
      <c r="AP854" s="507"/>
      <c r="AQ854" s="563"/>
      <c r="AR854" s="563"/>
      <c r="AS854" s="507"/>
      <c r="AT854" s="507"/>
      <c r="AU854" s="507"/>
      <c r="AV854" s="507"/>
      <c r="AW854" s="507"/>
      <c r="AX854" s="507"/>
      <c r="AY854" s="507"/>
      <c r="AZ854" s="507"/>
      <c r="BA854" s="507"/>
      <c r="BB854" s="507"/>
      <c r="BC854" s="507"/>
      <c r="BD854" s="507"/>
      <c r="BE854" s="507"/>
      <c r="BF854" s="507"/>
      <c r="BG854" s="507"/>
      <c r="BH854" s="507"/>
      <c r="BI854" s="507"/>
      <c r="BJ854" s="507"/>
      <c r="BK854" s="507"/>
      <c r="BL854" s="507"/>
      <c r="BM854" s="507"/>
    </row>
    <row r="855" spans="1:65" ht="27" customHeight="1" x14ac:dyDescent="0.2">
      <c r="A855" s="564"/>
      <c r="B855" s="507"/>
      <c r="C855" s="507"/>
      <c r="D855" s="507"/>
      <c r="E855" s="507"/>
      <c r="F855" s="507"/>
      <c r="G855" s="507"/>
      <c r="H855" s="506"/>
      <c r="I855" s="506"/>
      <c r="J855" s="506"/>
      <c r="K855" s="506"/>
      <c r="L855" s="506"/>
      <c r="M855" s="506"/>
      <c r="N855" s="506"/>
      <c r="O855" s="506"/>
      <c r="P855" s="557"/>
      <c r="Q855" s="506"/>
      <c r="R855" s="741"/>
      <c r="S855" s="506"/>
      <c r="T855" s="742"/>
      <c r="U855" s="506"/>
      <c r="V855" s="743"/>
      <c r="W855" s="506"/>
      <c r="X855" s="742"/>
      <c r="Y855" s="557"/>
      <c r="Z855" s="556"/>
      <c r="AA855" s="507"/>
      <c r="AB855" s="507"/>
      <c r="AC855" s="507"/>
      <c r="AD855" s="507"/>
      <c r="AE855" s="507"/>
      <c r="AF855" s="507"/>
      <c r="AG855" s="507"/>
      <c r="AH855" s="507"/>
      <c r="AI855" s="507"/>
      <c r="AJ855" s="507"/>
      <c r="AK855" s="507"/>
      <c r="AL855" s="507"/>
      <c r="AM855" s="507"/>
      <c r="AN855" s="507"/>
      <c r="AO855" s="507"/>
      <c r="AP855" s="507"/>
      <c r="AQ855" s="563"/>
      <c r="AR855" s="563"/>
      <c r="AS855" s="507"/>
      <c r="AT855" s="507"/>
      <c r="AU855" s="507"/>
      <c r="AV855" s="507"/>
      <c r="AW855" s="507"/>
      <c r="AX855" s="507"/>
      <c r="AY855" s="507"/>
      <c r="AZ855" s="507"/>
      <c r="BA855" s="507"/>
      <c r="BB855" s="507"/>
      <c r="BC855" s="507"/>
      <c r="BD855" s="507"/>
      <c r="BE855" s="507"/>
      <c r="BF855" s="507"/>
      <c r="BG855" s="507"/>
      <c r="BH855" s="507"/>
      <c r="BI855" s="507"/>
      <c r="BJ855" s="507"/>
      <c r="BK855" s="507"/>
      <c r="BL855" s="507"/>
      <c r="BM855" s="507"/>
    </row>
    <row r="856" spans="1:65" ht="27" customHeight="1" x14ac:dyDescent="0.2">
      <c r="A856" s="564"/>
      <c r="B856" s="507"/>
      <c r="C856" s="507"/>
      <c r="D856" s="507"/>
      <c r="E856" s="507"/>
      <c r="F856" s="507"/>
      <c r="G856" s="507"/>
      <c r="H856" s="506"/>
      <c r="I856" s="506"/>
      <c r="J856" s="506"/>
      <c r="K856" s="506"/>
      <c r="L856" s="506"/>
      <c r="M856" s="506"/>
      <c r="N856" s="506"/>
      <c r="O856" s="506"/>
      <c r="P856" s="557"/>
      <c r="Q856" s="506"/>
      <c r="R856" s="741"/>
      <c r="S856" s="506"/>
      <c r="T856" s="742"/>
      <c r="U856" s="506"/>
      <c r="V856" s="743"/>
      <c r="W856" s="506"/>
      <c r="X856" s="742"/>
      <c r="Y856" s="557"/>
      <c r="Z856" s="556"/>
      <c r="AA856" s="507"/>
      <c r="AB856" s="507"/>
      <c r="AC856" s="507"/>
      <c r="AD856" s="507"/>
      <c r="AE856" s="507"/>
      <c r="AF856" s="507"/>
      <c r="AG856" s="507"/>
      <c r="AH856" s="507"/>
      <c r="AI856" s="507"/>
      <c r="AJ856" s="507"/>
      <c r="AK856" s="507"/>
      <c r="AL856" s="507"/>
      <c r="AM856" s="507"/>
      <c r="AN856" s="507"/>
      <c r="AO856" s="507"/>
      <c r="AP856" s="507"/>
      <c r="AQ856" s="563"/>
      <c r="AR856" s="563"/>
      <c r="AS856" s="507"/>
      <c r="AT856" s="507"/>
      <c r="AU856" s="507"/>
      <c r="AV856" s="507"/>
      <c r="AW856" s="507"/>
      <c r="AX856" s="507"/>
      <c r="AY856" s="507"/>
      <c r="AZ856" s="507"/>
      <c r="BA856" s="507"/>
      <c r="BB856" s="507"/>
      <c r="BC856" s="507"/>
      <c r="BD856" s="507"/>
      <c r="BE856" s="507"/>
      <c r="BF856" s="507"/>
      <c r="BG856" s="507"/>
      <c r="BH856" s="507"/>
      <c r="BI856" s="507"/>
      <c r="BJ856" s="507"/>
      <c r="BK856" s="507"/>
      <c r="BL856" s="507"/>
      <c r="BM856" s="507"/>
    </row>
    <row r="857" spans="1:65" ht="27" customHeight="1" x14ac:dyDescent="0.2">
      <c r="A857" s="564"/>
      <c r="B857" s="507"/>
      <c r="C857" s="507"/>
      <c r="D857" s="507"/>
      <c r="E857" s="507"/>
      <c r="F857" s="507"/>
      <c r="G857" s="507"/>
      <c r="H857" s="506"/>
      <c r="I857" s="506"/>
      <c r="J857" s="506"/>
      <c r="K857" s="506"/>
      <c r="L857" s="506"/>
      <c r="M857" s="506"/>
      <c r="N857" s="506"/>
      <c r="O857" s="506"/>
      <c r="P857" s="557"/>
      <c r="Q857" s="506"/>
      <c r="R857" s="741"/>
      <c r="S857" s="506"/>
      <c r="T857" s="742"/>
      <c r="U857" s="506"/>
      <c r="V857" s="743"/>
      <c r="W857" s="506"/>
      <c r="X857" s="742"/>
      <c r="Y857" s="557"/>
      <c r="Z857" s="556"/>
      <c r="AA857" s="507"/>
      <c r="AB857" s="507"/>
      <c r="AC857" s="507"/>
      <c r="AD857" s="507"/>
      <c r="AE857" s="507"/>
      <c r="AF857" s="507"/>
      <c r="AG857" s="507"/>
      <c r="AH857" s="507"/>
      <c r="AI857" s="507"/>
      <c r="AJ857" s="507"/>
      <c r="AK857" s="507"/>
      <c r="AL857" s="507"/>
      <c r="AM857" s="507"/>
      <c r="AN857" s="507"/>
      <c r="AO857" s="507"/>
      <c r="AP857" s="507"/>
      <c r="AQ857" s="563"/>
      <c r="AR857" s="563"/>
      <c r="AS857" s="507"/>
      <c r="AT857" s="507"/>
      <c r="AU857" s="507"/>
      <c r="AV857" s="507"/>
      <c r="AW857" s="507"/>
      <c r="AX857" s="507"/>
      <c r="AY857" s="507"/>
      <c r="AZ857" s="507"/>
      <c r="BA857" s="507"/>
      <c r="BB857" s="507"/>
      <c r="BC857" s="507"/>
      <c r="BD857" s="507"/>
      <c r="BE857" s="507"/>
      <c r="BF857" s="507"/>
      <c r="BG857" s="507"/>
      <c r="BH857" s="507"/>
      <c r="BI857" s="507"/>
      <c r="BJ857" s="507"/>
      <c r="BK857" s="507"/>
      <c r="BL857" s="507"/>
      <c r="BM857" s="507"/>
    </row>
    <row r="858" spans="1:65" ht="27" customHeight="1" x14ac:dyDescent="0.2">
      <c r="A858" s="564"/>
      <c r="B858" s="507"/>
      <c r="C858" s="507"/>
      <c r="D858" s="507"/>
      <c r="E858" s="507"/>
      <c r="F858" s="507"/>
      <c r="G858" s="507"/>
      <c r="H858" s="506"/>
      <c r="I858" s="506"/>
      <c r="J858" s="506"/>
      <c r="K858" s="506"/>
      <c r="L858" s="506"/>
      <c r="M858" s="506"/>
      <c r="N858" s="506"/>
      <c r="O858" s="506"/>
      <c r="P858" s="557"/>
      <c r="Q858" s="506"/>
      <c r="R858" s="741"/>
      <c r="S858" s="506"/>
      <c r="T858" s="742"/>
      <c r="U858" s="506"/>
      <c r="V858" s="743"/>
      <c r="W858" s="506"/>
      <c r="X858" s="742"/>
      <c r="Y858" s="557"/>
      <c r="Z858" s="556"/>
      <c r="AA858" s="507"/>
      <c r="AB858" s="507"/>
      <c r="AC858" s="507"/>
      <c r="AD858" s="507"/>
      <c r="AE858" s="507"/>
      <c r="AF858" s="507"/>
      <c r="AG858" s="507"/>
      <c r="AH858" s="507"/>
      <c r="AI858" s="507"/>
      <c r="AJ858" s="507"/>
      <c r="AK858" s="507"/>
      <c r="AL858" s="507"/>
      <c r="AM858" s="507"/>
      <c r="AN858" s="507"/>
      <c r="AO858" s="507"/>
      <c r="AP858" s="507"/>
      <c r="AQ858" s="563"/>
      <c r="AR858" s="563"/>
      <c r="AS858" s="507"/>
      <c r="AT858" s="507"/>
      <c r="AU858" s="507"/>
      <c r="AV858" s="507"/>
      <c r="AW858" s="507"/>
      <c r="AX858" s="507"/>
      <c r="AY858" s="507"/>
      <c r="AZ858" s="507"/>
      <c r="BA858" s="507"/>
      <c r="BB858" s="507"/>
      <c r="BC858" s="507"/>
      <c r="BD858" s="507"/>
      <c r="BE858" s="507"/>
      <c r="BF858" s="507"/>
      <c r="BG858" s="507"/>
      <c r="BH858" s="507"/>
      <c r="BI858" s="507"/>
      <c r="BJ858" s="507"/>
      <c r="BK858" s="507"/>
      <c r="BL858" s="507"/>
      <c r="BM858" s="507"/>
    </row>
    <row r="859" spans="1:65" ht="27" customHeight="1" x14ac:dyDescent="0.2">
      <c r="A859" s="564"/>
      <c r="B859" s="507"/>
      <c r="C859" s="507"/>
      <c r="D859" s="507"/>
      <c r="E859" s="507"/>
      <c r="F859" s="507"/>
      <c r="G859" s="507"/>
      <c r="H859" s="506"/>
      <c r="I859" s="506"/>
      <c r="J859" s="506"/>
      <c r="K859" s="506"/>
      <c r="L859" s="506"/>
      <c r="M859" s="506"/>
      <c r="N859" s="506"/>
      <c r="O859" s="506"/>
      <c r="P859" s="557"/>
      <c r="Q859" s="506"/>
      <c r="R859" s="741"/>
      <c r="S859" s="506"/>
      <c r="T859" s="742"/>
      <c r="U859" s="506"/>
      <c r="V859" s="743"/>
      <c r="W859" s="506"/>
      <c r="X859" s="742"/>
      <c r="Y859" s="557"/>
      <c r="Z859" s="556"/>
      <c r="AA859" s="507"/>
      <c r="AB859" s="507"/>
      <c r="AC859" s="507"/>
      <c r="AD859" s="507"/>
      <c r="AE859" s="507"/>
      <c r="AF859" s="507"/>
      <c r="AG859" s="507"/>
      <c r="AH859" s="507"/>
      <c r="AI859" s="507"/>
      <c r="AJ859" s="507"/>
      <c r="AK859" s="507"/>
      <c r="AL859" s="507"/>
      <c r="AM859" s="507"/>
      <c r="AN859" s="507"/>
      <c r="AO859" s="507"/>
      <c r="AP859" s="507"/>
      <c r="AQ859" s="563"/>
      <c r="AR859" s="563"/>
      <c r="AS859" s="507"/>
      <c r="AT859" s="507"/>
      <c r="AU859" s="507"/>
      <c r="AV859" s="507"/>
      <c r="AW859" s="507"/>
      <c r="AX859" s="507"/>
      <c r="AY859" s="507"/>
      <c r="AZ859" s="507"/>
      <c r="BA859" s="507"/>
      <c r="BB859" s="507"/>
      <c r="BC859" s="507"/>
      <c r="BD859" s="507"/>
      <c r="BE859" s="507"/>
      <c r="BF859" s="507"/>
      <c r="BG859" s="507"/>
      <c r="BH859" s="507"/>
      <c r="BI859" s="507"/>
      <c r="BJ859" s="507"/>
      <c r="BK859" s="507"/>
      <c r="BL859" s="507"/>
      <c r="BM859" s="507"/>
    </row>
    <row r="860" spans="1:65" ht="27" customHeight="1" x14ac:dyDescent="0.2">
      <c r="A860" s="564"/>
      <c r="B860" s="507"/>
      <c r="C860" s="507"/>
      <c r="D860" s="507"/>
      <c r="E860" s="507"/>
      <c r="F860" s="507"/>
      <c r="G860" s="507"/>
      <c r="H860" s="506"/>
      <c r="I860" s="506"/>
      <c r="J860" s="506"/>
      <c r="K860" s="506"/>
      <c r="L860" s="506"/>
      <c r="M860" s="506"/>
      <c r="N860" s="506"/>
      <c r="O860" s="506"/>
      <c r="P860" s="557"/>
      <c r="Q860" s="506"/>
      <c r="R860" s="741"/>
      <c r="S860" s="506"/>
      <c r="T860" s="742"/>
      <c r="U860" s="506"/>
      <c r="V860" s="743"/>
      <c r="W860" s="506"/>
      <c r="X860" s="742"/>
      <c r="Y860" s="557"/>
      <c r="Z860" s="556"/>
      <c r="AA860" s="507"/>
      <c r="AB860" s="507"/>
      <c r="AC860" s="507"/>
      <c r="AD860" s="507"/>
      <c r="AE860" s="507"/>
      <c r="AF860" s="507"/>
      <c r="AG860" s="507"/>
      <c r="AH860" s="507"/>
      <c r="AI860" s="507"/>
      <c r="AJ860" s="507"/>
      <c r="AK860" s="507"/>
      <c r="AL860" s="507"/>
      <c r="AM860" s="507"/>
      <c r="AN860" s="507"/>
      <c r="AO860" s="507"/>
      <c r="AP860" s="507"/>
      <c r="AQ860" s="563"/>
      <c r="AR860" s="563"/>
      <c r="AS860" s="507"/>
      <c r="AT860" s="507"/>
      <c r="AU860" s="507"/>
      <c r="AV860" s="507"/>
      <c r="AW860" s="507"/>
      <c r="AX860" s="507"/>
      <c r="AY860" s="507"/>
      <c r="AZ860" s="507"/>
      <c r="BA860" s="507"/>
      <c r="BB860" s="507"/>
      <c r="BC860" s="507"/>
      <c r="BD860" s="507"/>
      <c r="BE860" s="507"/>
      <c r="BF860" s="507"/>
      <c r="BG860" s="507"/>
      <c r="BH860" s="507"/>
      <c r="BI860" s="507"/>
      <c r="BJ860" s="507"/>
      <c r="BK860" s="507"/>
      <c r="BL860" s="507"/>
      <c r="BM860" s="507"/>
    </row>
    <row r="861" spans="1:65" ht="27" customHeight="1" x14ac:dyDescent="0.2">
      <c r="A861" s="564"/>
      <c r="B861" s="507"/>
      <c r="C861" s="507"/>
      <c r="D861" s="507"/>
      <c r="E861" s="507"/>
      <c r="F861" s="507"/>
      <c r="G861" s="507"/>
      <c r="H861" s="506"/>
      <c r="I861" s="506"/>
      <c r="J861" s="506"/>
      <c r="K861" s="506"/>
      <c r="L861" s="506"/>
      <c r="M861" s="506"/>
      <c r="N861" s="506"/>
      <c r="O861" s="506"/>
      <c r="P861" s="557"/>
      <c r="Q861" s="506"/>
      <c r="R861" s="741"/>
      <c r="S861" s="506"/>
      <c r="T861" s="742"/>
      <c r="U861" s="506"/>
      <c r="V861" s="743"/>
      <c r="W861" s="506"/>
      <c r="X861" s="742"/>
      <c r="Y861" s="557"/>
      <c r="Z861" s="556"/>
      <c r="AA861" s="507"/>
      <c r="AB861" s="507"/>
      <c r="AC861" s="507"/>
      <c r="AD861" s="507"/>
      <c r="AE861" s="507"/>
      <c r="AF861" s="507"/>
      <c r="AG861" s="507"/>
      <c r="AH861" s="507"/>
      <c r="AI861" s="507"/>
      <c r="AJ861" s="507"/>
      <c r="AK861" s="507"/>
      <c r="AL861" s="507"/>
      <c r="AM861" s="507"/>
      <c r="AN861" s="507"/>
      <c r="AO861" s="507"/>
      <c r="AP861" s="507"/>
      <c r="AQ861" s="563"/>
      <c r="AR861" s="563"/>
      <c r="AS861" s="507"/>
      <c r="AT861" s="507"/>
      <c r="AU861" s="507"/>
      <c r="AV861" s="507"/>
      <c r="AW861" s="507"/>
      <c r="AX861" s="507"/>
      <c r="AY861" s="507"/>
      <c r="AZ861" s="507"/>
      <c r="BA861" s="507"/>
      <c r="BB861" s="507"/>
      <c r="BC861" s="507"/>
      <c r="BD861" s="507"/>
      <c r="BE861" s="507"/>
      <c r="BF861" s="507"/>
      <c r="BG861" s="507"/>
      <c r="BH861" s="507"/>
      <c r="BI861" s="507"/>
      <c r="BJ861" s="507"/>
      <c r="BK861" s="507"/>
      <c r="BL861" s="507"/>
      <c r="BM861" s="507"/>
    </row>
    <row r="862" spans="1:65" ht="27" customHeight="1" x14ac:dyDescent="0.2">
      <c r="A862" s="564"/>
      <c r="B862" s="507"/>
      <c r="C862" s="507"/>
      <c r="D862" s="507"/>
      <c r="E862" s="507"/>
      <c r="F862" s="507"/>
      <c r="G862" s="507"/>
      <c r="H862" s="506"/>
      <c r="I862" s="506"/>
      <c r="J862" s="506"/>
      <c r="K862" s="506"/>
      <c r="L862" s="506"/>
      <c r="M862" s="506"/>
      <c r="N862" s="506"/>
      <c r="O862" s="506"/>
      <c r="P862" s="557"/>
      <c r="Q862" s="506"/>
      <c r="R862" s="741"/>
      <c r="S862" s="506"/>
      <c r="T862" s="742"/>
      <c r="U862" s="506"/>
      <c r="V862" s="743"/>
      <c r="W862" s="506"/>
      <c r="X862" s="742"/>
      <c r="Y862" s="557"/>
      <c r="Z862" s="556"/>
      <c r="AA862" s="507"/>
      <c r="AB862" s="507"/>
      <c r="AC862" s="507"/>
      <c r="AD862" s="507"/>
      <c r="AE862" s="507"/>
      <c r="AF862" s="507"/>
      <c r="AG862" s="507"/>
      <c r="AH862" s="507"/>
      <c r="AI862" s="507"/>
      <c r="AJ862" s="507"/>
      <c r="AK862" s="507"/>
      <c r="AL862" s="507"/>
      <c r="AM862" s="507"/>
      <c r="AN862" s="507"/>
      <c r="AO862" s="507"/>
      <c r="AP862" s="507"/>
      <c r="AQ862" s="563"/>
      <c r="AR862" s="563"/>
      <c r="AS862" s="507"/>
      <c r="AT862" s="507"/>
      <c r="AU862" s="507"/>
      <c r="AV862" s="507"/>
      <c r="AW862" s="507"/>
      <c r="AX862" s="507"/>
      <c r="AY862" s="507"/>
      <c r="AZ862" s="507"/>
      <c r="BA862" s="507"/>
      <c r="BB862" s="507"/>
      <c r="BC862" s="507"/>
      <c r="BD862" s="507"/>
      <c r="BE862" s="507"/>
      <c r="BF862" s="507"/>
      <c r="BG862" s="507"/>
      <c r="BH862" s="507"/>
      <c r="BI862" s="507"/>
      <c r="BJ862" s="507"/>
      <c r="BK862" s="507"/>
      <c r="BL862" s="507"/>
      <c r="BM862" s="507"/>
    </row>
    <row r="863" spans="1:65" ht="27" customHeight="1" x14ac:dyDescent="0.2">
      <c r="A863" s="564"/>
      <c r="B863" s="507"/>
      <c r="C863" s="507"/>
      <c r="D863" s="507"/>
      <c r="E863" s="507"/>
      <c r="F863" s="507"/>
      <c r="G863" s="507"/>
      <c r="H863" s="506"/>
      <c r="I863" s="506"/>
      <c r="J863" s="506"/>
      <c r="K863" s="506"/>
      <c r="L863" s="506"/>
      <c r="M863" s="506"/>
      <c r="N863" s="506"/>
      <c r="O863" s="506"/>
      <c r="P863" s="557"/>
      <c r="Q863" s="506"/>
      <c r="R863" s="741"/>
      <c r="S863" s="506"/>
      <c r="T863" s="742"/>
      <c r="U863" s="506"/>
      <c r="V863" s="743"/>
      <c r="W863" s="506"/>
      <c r="X863" s="742"/>
      <c r="Y863" s="557"/>
      <c r="Z863" s="556"/>
      <c r="AA863" s="507"/>
      <c r="AB863" s="507"/>
      <c r="AC863" s="507"/>
      <c r="AD863" s="507"/>
      <c r="AE863" s="507"/>
      <c r="AF863" s="507"/>
      <c r="AG863" s="507"/>
      <c r="AH863" s="507"/>
      <c r="AI863" s="507"/>
      <c r="AJ863" s="507"/>
      <c r="AK863" s="507"/>
      <c r="AL863" s="507"/>
      <c r="AM863" s="507"/>
      <c r="AN863" s="507"/>
      <c r="AO863" s="507"/>
      <c r="AP863" s="507"/>
      <c r="AQ863" s="563"/>
      <c r="AR863" s="563"/>
      <c r="AS863" s="507"/>
      <c r="AT863" s="507"/>
      <c r="AU863" s="507"/>
      <c r="AV863" s="507"/>
      <c r="AW863" s="507"/>
      <c r="AX863" s="507"/>
      <c r="AY863" s="507"/>
      <c r="AZ863" s="507"/>
      <c r="BA863" s="507"/>
      <c r="BB863" s="507"/>
      <c r="BC863" s="507"/>
      <c r="BD863" s="507"/>
      <c r="BE863" s="507"/>
      <c r="BF863" s="507"/>
      <c r="BG863" s="507"/>
      <c r="BH863" s="507"/>
      <c r="BI863" s="507"/>
      <c r="BJ863" s="507"/>
      <c r="BK863" s="507"/>
      <c r="BL863" s="507"/>
      <c r="BM863" s="507"/>
    </row>
    <row r="864" spans="1:65" ht="27" customHeight="1" x14ac:dyDescent="0.2">
      <c r="A864" s="564"/>
      <c r="B864" s="507"/>
      <c r="C864" s="507"/>
      <c r="D864" s="507"/>
      <c r="E864" s="507"/>
      <c r="F864" s="507"/>
      <c r="G864" s="507"/>
      <c r="H864" s="506"/>
      <c r="I864" s="506"/>
      <c r="J864" s="506"/>
      <c r="K864" s="506"/>
      <c r="L864" s="506"/>
      <c r="M864" s="506"/>
      <c r="N864" s="506"/>
      <c r="O864" s="506"/>
      <c r="P864" s="557"/>
      <c r="Q864" s="506"/>
      <c r="R864" s="741"/>
      <c r="S864" s="506"/>
      <c r="T864" s="742"/>
      <c r="U864" s="506"/>
      <c r="V864" s="743"/>
      <c r="W864" s="506"/>
      <c r="X864" s="742"/>
      <c r="Y864" s="557"/>
      <c r="Z864" s="556"/>
      <c r="AA864" s="507"/>
      <c r="AB864" s="507"/>
      <c r="AC864" s="507"/>
      <c r="AD864" s="507"/>
      <c r="AE864" s="507"/>
      <c r="AF864" s="507"/>
      <c r="AG864" s="507"/>
      <c r="AH864" s="507"/>
      <c r="AI864" s="507"/>
      <c r="AJ864" s="507"/>
      <c r="AK864" s="507"/>
      <c r="AL864" s="507"/>
      <c r="AM864" s="507"/>
      <c r="AN864" s="507"/>
      <c r="AO864" s="507"/>
      <c r="AP864" s="507"/>
      <c r="AQ864" s="563"/>
      <c r="AR864" s="563"/>
      <c r="AS864" s="507"/>
      <c r="AT864" s="507"/>
      <c r="AU864" s="507"/>
      <c r="AV864" s="507"/>
      <c r="AW864" s="507"/>
      <c r="AX864" s="507"/>
      <c r="AY864" s="507"/>
      <c r="AZ864" s="507"/>
      <c r="BA864" s="507"/>
      <c r="BB864" s="507"/>
      <c r="BC864" s="507"/>
      <c r="BD864" s="507"/>
      <c r="BE864" s="507"/>
      <c r="BF864" s="507"/>
      <c r="BG864" s="507"/>
      <c r="BH864" s="507"/>
      <c r="BI864" s="507"/>
      <c r="BJ864" s="507"/>
      <c r="BK864" s="507"/>
      <c r="BL864" s="507"/>
      <c r="BM864" s="507"/>
    </row>
    <row r="865" spans="1:65" ht="27" customHeight="1" x14ac:dyDescent="0.2">
      <c r="A865" s="564"/>
      <c r="B865" s="507"/>
      <c r="C865" s="507"/>
      <c r="D865" s="507"/>
      <c r="E865" s="507"/>
      <c r="F865" s="507"/>
      <c r="G865" s="507"/>
      <c r="H865" s="506"/>
      <c r="I865" s="506"/>
      <c r="J865" s="506"/>
      <c r="K865" s="506"/>
      <c r="L865" s="506"/>
      <c r="M865" s="506"/>
      <c r="N865" s="506"/>
      <c r="O865" s="506"/>
      <c r="P865" s="557"/>
      <c r="Q865" s="506"/>
      <c r="R865" s="741"/>
      <c r="S865" s="506"/>
      <c r="T865" s="742"/>
      <c r="U865" s="506"/>
      <c r="V865" s="743"/>
      <c r="W865" s="506"/>
      <c r="X865" s="742"/>
      <c r="Y865" s="557"/>
      <c r="Z865" s="556"/>
      <c r="AA865" s="507"/>
      <c r="AB865" s="507"/>
      <c r="AC865" s="507"/>
      <c r="AD865" s="507"/>
      <c r="AE865" s="507"/>
      <c r="AF865" s="507"/>
      <c r="AG865" s="507"/>
      <c r="AH865" s="507"/>
      <c r="AI865" s="507"/>
      <c r="AJ865" s="507"/>
      <c r="AK865" s="507"/>
      <c r="AL865" s="507"/>
      <c r="AM865" s="507"/>
      <c r="AN865" s="507"/>
      <c r="AO865" s="507"/>
      <c r="AP865" s="507"/>
      <c r="AQ865" s="563"/>
      <c r="AR865" s="563"/>
      <c r="AS865" s="507"/>
      <c r="AT865" s="507"/>
      <c r="AU865" s="507"/>
      <c r="AV865" s="507"/>
      <c r="AW865" s="507"/>
      <c r="AX865" s="507"/>
      <c r="AY865" s="507"/>
      <c r="AZ865" s="507"/>
      <c r="BA865" s="507"/>
      <c r="BB865" s="507"/>
      <c r="BC865" s="507"/>
      <c r="BD865" s="507"/>
      <c r="BE865" s="507"/>
      <c r="BF865" s="507"/>
      <c r="BG865" s="507"/>
      <c r="BH865" s="507"/>
      <c r="BI865" s="507"/>
      <c r="BJ865" s="507"/>
      <c r="BK865" s="507"/>
      <c r="BL865" s="507"/>
      <c r="BM865" s="507"/>
    </row>
    <row r="866" spans="1:65" ht="27" customHeight="1" x14ac:dyDescent="0.2">
      <c r="A866" s="564"/>
      <c r="B866" s="507"/>
      <c r="C866" s="507"/>
      <c r="D866" s="507"/>
      <c r="E866" s="507"/>
      <c r="F866" s="507"/>
      <c r="G866" s="507"/>
      <c r="H866" s="506"/>
      <c r="I866" s="506"/>
      <c r="J866" s="506"/>
      <c r="K866" s="506"/>
      <c r="L866" s="506"/>
      <c r="M866" s="506"/>
      <c r="N866" s="506"/>
      <c r="O866" s="506"/>
      <c r="P866" s="557"/>
      <c r="Q866" s="506"/>
      <c r="R866" s="741"/>
      <c r="S866" s="506"/>
      <c r="T866" s="742"/>
      <c r="U866" s="506"/>
      <c r="V866" s="743"/>
      <c r="W866" s="506"/>
      <c r="X866" s="742"/>
      <c r="Y866" s="557"/>
      <c r="Z866" s="556"/>
      <c r="AA866" s="507"/>
      <c r="AB866" s="507"/>
      <c r="AC866" s="507"/>
      <c r="AD866" s="507"/>
      <c r="AE866" s="507"/>
      <c r="AF866" s="507"/>
      <c r="AG866" s="507"/>
      <c r="AH866" s="507"/>
      <c r="AI866" s="507"/>
      <c r="AJ866" s="507"/>
      <c r="AK866" s="507"/>
      <c r="AL866" s="507"/>
      <c r="AM866" s="507"/>
      <c r="AN866" s="507"/>
      <c r="AO866" s="507"/>
      <c r="AP866" s="507"/>
      <c r="AQ866" s="563"/>
      <c r="AR866" s="563"/>
      <c r="AS866" s="507"/>
      <c r="AT866" s="507"/>
      <c r="AU866" s="507"/>
      <c r="AV866" s="507"/>
      <c r="AW866" s="507"/>
      <c r="AX866" s="507"/>
      <c r="AY866" s="507"/>
      <c r="AZ866" s="507"/>
      <c r="BA866" s="507"/>
      <c r="BB866" s="507"/>
      <c r="BC866" s="507"/>
      <c r="BD866" s="507"/>
      <c r="BE866" s="507"/>
      <c r="BF866" s="507"/>
      <c r="BG866" s="507"/>
      <c r="BH866" s="507"/>
      <c r="BI866" s="507"/>
      <c r="BJ866" s="507"/>
      <c r="BK866" s="507"/>
      <c r="BL866" s="507"/>
      <c r="BM866" s="507"/>
    </row>
    <row r="867" spans="1:65" ht="27" customHeight="1" x14ac:dyDescent="0.2">
      <c r="A867" s="564"/>
      <c r="B867" s="507"/>
      <c r="C867" s="507"/>
      <c r="D867" s="507"/>
      <c r="E867" s="507"/>
      <c r="F867" s="507"/>
      <c r="G867" s="507"/>
      <c r="H867" s="506"/>
      <c r="I867" s="506"/>
      <c r="J867" s="506"/>
      <c r="K867" s="506"/>
      <c r="L867" s="506"/>
      <c r="M867" s="506"/>
      <c r="N867" s="506"/>
      <c r="O867" s="506"/>
      <c r="P867" s="557"/>
      <c r="Q867" s="506"/>
      <c r="R867" s="741"/>
      <c r="S867" s="506"/>
      <c r="T867" s="742"/>
      <c r="U867" s="506"/>
      <c r="V867" s="743"/>
      <c r="W867" s="506"/>
      <c r="X867" s="742"/>
      <c r="Y867" s="557"/>
      <c r="Z867" s="556"/>
      <c r="AA867" s="507"/>
      <c r="AB867" s="507"/>
      <c r="AC867" s="507"/>
      <c r="AD867" s="507"/>
      <c r="AE867" s="507"/>
      <c r="AF867" s="507"/>
      <c r="AG867" s="507"/>
      <c r="AH867" s="507"/>
      <c r="AI867" s="507"/>
      <c r="AJ867" s="507"/>
      <c r="AK867" s="507"/>
      <c r="AL867" s="507"/>
      <c r="AM867" s="507"/>
      <c r="AN867" s="507"/>
      <c r="AO867" s="507"/>
      <c r="AP867" s="507"/>
      <c r="AQ867" s="563"/>
      <c r="AR867" s="563"/>
      <c r="AS867" s="507"/>
      <c r="AT867" s="507"/>
      <c r="AU867" s="507"/>
      <c r="AV867" s="507"/>
      <c r="AW867" s="507"/>
      <c r="AX867" s="507"/>
      <c r="AY867" s="507"/>
      <c r="AZ867" s="507"/>
      <c r="BA867" s="507"/>
      <c r="BB867" s="507"/>
      <c r="BC867" s="507"/>
      <c r="BD867" s="507"/>
      <c r="BE867" s="507"/>
      <c r="BF867" s="507"/>
      <c r="BG867" s="507"/>
      <c r="BH867" s="507"/>
      <c r="BI867" s="507"/>
      <c r="BJ867" s="507"/>
      <c r="BK867" s="507"/>
      <c r="BL867" s="507"/>
      <c r="BM867" s="507"/>
    </row>
    <row r="868" spans="1:65" ht="27" customHeight="1" x14ac:dyDescent="0.2">
      <c r="A868" s="564"/>
      <c r="B868" s="507"/>
      <c r="C868" s="507"/>
      <c r="D868" s="507"/>
      <c r="E868" s="507"/>
      <c r="F868" s="507"/>
      <c r="G868" s="507"/>
      <c r="H868" s="506"/>
      <c r="I868" s="506"/>
      <c r="J868" s="506"/>
      <c r="K868" s="506"/>
      <c r="L868" s="506"/>
      <c r="M868" s="506"/>
      <c r="N868" s="506"/>
      <c r="O868" s="506"/>
      <c r="P868" s="557"/>
      <c r="Q868" s="506"/>
      <c r="R868" s="741"/>
      <c r="S868" s="506"/>
      <c r="T868" s="742"/>
      <c r="U868" s="506"/>
      <c r="V868" s="743"/>
      <c r="W868" s="506"/>
      <c r="X868" s="742"/>
      <c r="Y868" s="557"/>
      <c r="Z868" s="556"/>
      <c r="AA868" s="507"/>
      <c r="AB868" s="507"/>
      <c r="AC868" s="507"/>
      <c r="AD868" s="507"/>
      <c r="AE868" s="507"/>
      <c r="AF868" s="507"/>
      <c r="AG868" s="507"/>
      <c r="AH868" s="507"/>
      <c r="AI868" s="507"/>
      <c r="AJ868" s="507"/>
      <c r="AK868" s="507"/>
      <c r="AL868" s="507"/>
      <c r="AM868" s="507"/>
      <c r="AN868" s="507"/>
      <c r="AO868" s="507"/>
      <c r="AP868" s="507"/>
      <c r="AQ868" s="563"/>
      <c r="AR868" s="563"/>
      <c r="AS868" s="507"/>
      <c r="AT868" s="507"/>
      <c r="AU868" s="507"/>
      <c r="AV868" s="507"/>
      <c r="AW868" s="507"/>
      <c r="AX868" s="507"/>
      <c r="AY868" s="507"/>
      <c r="AZ868" s="507"/>
      <c r="BA868" s="507"/>
      <c r="BB868" s="507"/>
      <c r="BC868" s="507"/>
      <c r="BD868" s="507"/>
      <c r="BE868" s="507"/>
      <c r="BF868" s="507"/>
      <c r="BG868" s="507"/>
      <c r="BH868" s="507"/>
      <c r="BI868" s="507"/>
      <c r="BJ868" s="507"/>
      <c r="BK868" s="507"/>
      <c r="BL868" s="507"/>
      <c r="BM868" s="507"/>
    </row>
    <row r="869" spans="1:65" ht="27" customHeight="1" x14ac:dyDescent="0.2">
      <c r="A869" s="564"/>
      <c r="B869" s="507"/>
      <c r="C869" s="507"/>
      <c r="D869" s="507"/>
      <c r="E869" s="507"/>
      <c r="F869" s="507"/>
      <c r="G869" s="507"/>
      <c r="H869" s="506"/>
      <c r="I869" s="506"/>
      <c r="J869" s="506"/>
      <c r="K869" s="506"/>
      <c r="L869" s="506"/>
      <c r="M869" s="506"/>
      <c r="N869" s="506"/>
      <c r="O869" s="506"/>
      <c r="P869" s="557"/>
      <c r="Q869" s="506"/>
      <c r="R869" s="741"/>
      <c r="S869" s="506"/>
      <c r="T869" s="742"/>
      <c r="U869" s="506"/>
      <c r="V869" s="743"/>
      <c r="W869" s="506"/>
      <c r="X869" s="742"/>
      <c r="Y869" s="557"/>
      <c r="Z869" s="556"/>
      <c r="AA869" s="507"/>
      <c r="AB869" s="507"/>
      <c r="AC869" s="507"/>
      <c r="AD869" s="507"/>
      <c r="AE869" s="507"/>
      <c r="AF869" s="507"/>
      <c r="AG869" s="507"/>
      <c r="AH869" s="507"/>
      <c r="AI869" s="507"/>
      <c r="AJ869" s="507"/>
      <c r="AK869" s="507"/>
      <c r="AL869" s="507"/>
      <c r="AM869" s="507"/>
      <c r="AN869" s="507"/>
      <c r="AO869" s="507"/>
      <c r="AP869" s="507"/>
      <c r="AQ869" s="563"/>
      <c r="AR869" s="563"/>
      <c r="AS869" s="507"/>
      <c r="AT869" s="507"/>
      <c r="AU869" s="507"/>
      <c r="AV869" s="507"/>
      <c r="AW869" s="507"/>
      <c r="AX869" s="507"/>
      <c r="AY869" s="507"/>
      <c r="AZ869" s="507"/>
      <c r="BA869" s="507"/>
      <c r="BB869" s="507"/>
      <c r="BC869" s="507"/>
      <c r="BD869" s="507"/>
      <c r="BE869" s="507"/>
      <c r="BF869" s="507"/>
      <c r="BG869" s="507"/>
      <c r="BH869" s="507"/>
      <c r="BI869" s="507"/>
      <c r="BJ869" s="507"/>
      <c r="BK869" s="507"/>
      <c r="BL869" s="507"/>
      <c r="BM869" s="507"/>
    </row>
    <row r="870" spans="1:65" ht="27" customHeight="1" x14ac:dyDescent="0.2">
      <c r="A870" s="564"/>
      <c r="B870" s="507"/>
      <c r="C870" s="507"/>
      <c r="D870" s="507"/>
      <c r="E870" s="507"/>
      <c r="F870" s="507"/>
      <c r="G870" s="507"/>
      <c r="H870" s="506"/>
      <c r="I870" s="506"/>
      <c r="J870" s="506"/>
      <c r="K870" s="506"/>
      <c r="L870" s="506"/>
      <c r="M870" s="506"/>
      <c r="N870" s="506"/>
      <c r="O870" s="506"/>
      <c r="P870" s="557"/>
      <c r="Q870" s="506"/>
      <c r="R870" s="741"/>
      <c r="S870" s="506"/>
      <c r="T870" s="742"/>
      <c r="U870" s="506"/>
      <c r="V870" s="743"/>
      <c r="W870" s="506"/>
      <c r="X870" s="742"/>
      <c r="Y870" s="557"/>
      <c r="Z870" s="556"/>
      <c r="AA870" s="507"/>
      <c r="AB870" s="507"/>
      <c r="AC870" s="507"/>
      <c r="AD870" s="507"/>
      <c r="AE870" s="507"/>
      <c r="AF870" s="507"/>
      <c r="AG870" s="507"/>
      <c r="AH870" s="507"/>
      <c r="AI870" s="507"/>
      <c r="AJ870" s="507"/>
      <c r="AK870" s="507"/>
      <c r="AL870" s="507"/>
      <c r="AM870" s="507"/>
      <c r="AN870" s="507"/>
      <c r="AO870" s="507"/>
      <c r="AP870" s="507"/>
      <c r="AQ870" s="563"/>
      <c r="AR870" s="563"/>
      <c r="AS870" s="507"/>
      <c r="AT870" s="507"/>
      <c r="AU870" s="507"/>
      <c r="AV870" s="507"/>
      <c r="AW870" s="507"/>
      <c r="AX870" s="507"/>
      <c r="AY870" s="507"/>
      <c r="AZ870" s="507"/>
      <c r="BA870" s="507"/>
      <c r="BB870" s="507"/>
      <c r="BC870" s="507"/>
      <c r="BD870" s="507"/>
      <c r="BE870" s="507"/>
      <c r="BF870" s="507"/>
      <c r="BG870" s="507"/>
      <c r="BH870" s="507"/>
      <c r="BI870" s="507"/>
      <c r="BJ870" s="507"/>
      <c r="BK870" s="507"/>
      <c r="BL870" s="507"/>
      <c r="BM870" s="507"/>
    </row>
    <row r="871" spans="1:65" ht="27" customHeight="1" x14ac:dyDescent="0.2">
      <c r="A871" s="564"/>
      <c r="B871" s="507"/>
      <c r="C871" s="507"/>
      <c r="D871" s="507"/>
      <c r="E871" s="507"/>
      <c r="F871" s="507"/>
      <c r="G871" s="507"/>
      <c r="H871" s="506"/>
      <c r="I871" s="506"/>
      <c r="J871" s="506"/>
      <c r="K871" s="506"/>
      <c r="L871" s="506"/>
      <c r="M871" s="506"/>
      <c r="N871" s="506"/>
      <c r="O871" s="506"/>
      <c r="P871" s="557"/>
      <c r="Q871" s="506"/>
      <c r="R871" s="741"/>
      <c r="S871" s="506"/>
      <c r="T871" s="742"/>
      <c r="U871" s="506"/>
      <c r="V871" s="743"/>
      <c r="W871" s="506"/>
      <c r="X871" s="742"/>
      <c r="Y871" s="557"/>
      <c r="Z871" s="556"/>
      <c r="AA871" s="507"/>
      <c r="AB871" s="507"/>
      <c r="AC871" s="507"/>
      <c r="AD871" s="507"/>
      <c r="AE871" s="507"/>
      <c r="AF871" s="507"/>
      <c r="AG871" s="507"/>
      <c r="AH871" s="507"/>
      <c r="AI871" s="507"/>
      <c r="AJ871" s="507"/>
      <c r="AK871" s="507"/>
      <c r="AL871" s="507"/>
      <c r="AM871" s="507"/>
      <c r="AN871" s="507"/>
      <c r="AO871" s="507"/>
      <c r="AP871" s="507"/>
      <c r="AQ871" s="563"/>
      <c r="AR871" s="563"/>
      <c r="AS871" s="507"/>
      <c r="AT871" s="507"/>
      <c r="AU871" s="507"/>
      <c r="AV871" s="507"/>
      <c r="AW871" s="507"/>
      <c r="AX871" s="507"/>
      <c r="AY871" s="507"/>
      <c r="AZ871" s="507"/>
      <c r="BA871" s="507"/>
      <c r="BB871" s="507"/>
      <c r="BC871" s="507"/>
      <c r="BD871" s="507"/>
      <c r="BE871" s="507"/>
      <c r="BF871" s="507"/>
      <c r="BG871" s="507"/>
      <c r="BH871" s="507"/>
      <c r="BI871" s="507"/>
      <c r="BJ871" s="507"/>
      <c r="BK871" s="507"/>
      <c r="BL871" s="507"/>
      <c r="BM871" s="507"/>
    </row>
    <row r="872" spans="1:65" ht="27" customHeight="1" x14ac:dyDescent="0.2">
      <c r="A872" s="564"/>
      <c r="B872" s="507"/>
      <c r="C872" s="507"/>
      <c r="D872" s="507"/>
      <c r="E872" s="507"/>
      <c r="F872" s="507"/>
      <c r="G872" s="507"/>
      <c r="H872" s="506"/>
      <c r="I872" s="506"/>
      <c r="J872" s="506"/>
      <c r="K872" s="506"/>
      <c r="L872" s="506"/>
      <c r="M872" s="506"/>
      <c r="N872" s="506"/>
      <c r="O872" s="506"/>
      <c r="P872" s="557"/>
      <c r="Q872" s="506"/>
      <c r="R872" s="741"/>
      <c r="S872" s="506"/>
      <c r="T872" s="742"/>
      <c r="U872" s="506"/>
      <c r="V872" s="743"/>
      <c r="W872" s="506"/>
      <c r="X872" s="742"/>
      <c r="Y872" s="557"/>
      <c r="Z872" s="556"/>
      <c r="AA872" s="507"/>
      <c r="AB872" s="507"/>
      <c r="AC872" s="507"/>
      <c r="AD872" s="507"/>
      <c r="AE872" s="507"/>
      <c r="AF872" s="507"/>
      <c r="AG872" s="507"/>
      <c r="AH872" s="507"/>
      <c r="AI872" s="507"/>
      <c r="AJ872" s="507"/>
      <c r="AK872" s="507"/>
      <c r="AL872" s="507"/>
      <c r="AM872" s="507"/>
      <c r="AN872" s="507"/>
      <c r="AO872" s="507"/>
      <c r="AP872" s="507"/>
      <c r="AQ872" s="563"/>
      <c r="AR872" s="563"/>
      <c r="AS872" s="507"/>
      <c r="AT872" s="507"/>
      <c r="AU872" s="507"/>
      <c r="AV872" s="507"/>
      <c r="AW872" s="507"/>
      <c r="AX872" s="507"/>
      <c r="AY872" s="507"/>
      <c r="AZ872" s="507"/>
      <c r="BA872" s="507"/>
      <c r="BB872" s="507"/>
      <c r="BC872" s="507"/>
      <c r="BD872" s="507"/>
      <c r="BE872" s="507"/>
      <c r="BF872" s="507"/>
      <c r="BG872" s="507"/>
      <c r="BH872" s="507"/>
      <c r="BI872" s="507"/>
      <c r="BJ872" s="507"/>
      <c r="BK872" s="507"/>
      <c r="BL872" s="507"/>
      <c r="BM872" s="507"/>
    </row>
    <row r="873" spans="1:65" ht="27" customHeight="1" x14ac:dyDescent="0.2">
      <c r="A873" s="564"/>
      <c r="B873" s="507"/>
      <c r="C873" s="507"/>
      <c r="D873" s="507"/>
      <c r="E873" s="507"/>
      <c r="F873" s="507"/>
      <c r="G873" s="507"/>
      <c r="H873" s="506"/>
      <c r="I873" s="506"/>
      <c r="J873" s="506"/>
      <c r="K873" s="506"/>
      <c r="L873" s="506"/>
      <c r="M873" s="506"/>
      <c r="N873" s="506"/>
      <c r="O873" s="506"/>
      <c r="P873" s="557"/>
      <c r="Q873" s="506"/>
      <c r="R873" s="741"/>
      <c r="S873" s="506"/>
      <c r="T873" s="742"/>
      <c r="U873" s="506"/>
      <c r="V873" s="743"/>
      <c r="W873" s="506"/>
      <c r="X873" s="742"/>
      <c r="Y873" s="557"/>
      <c r="Z873" s="556"/>
      <c r="AA873" s="507"/>
      <c r="AB873" s="507"/>
      <c r="AC873" s="507"/>
      <c r="AD873" s="507"/>
      <c r="AE873" s="507"/>
      <c r="AF873" s="507"/>
      <c r="AG873" s="507"/>
      <c r="AH873" s="507"/>
      <c r="AI873" s="507"/>
      <c r="AJ873" s="507"/>
      <c r="AK873" s="507"/>
      <c r="AL873" s="507"/>
      <c r="AM873" s="507"/>
      <c r="AN873" s="507"/>
      <c r="AO873" s="507"/>
      <c r="AP873" s="507"/>
      <c r="AQ873" s="563"/>
      <c r="AR873" s="563"/>
      <c r="AS873" s="507"/>
      <c r="AT873" s="507"/>
      <c r="AU873" s="507"/>
      <c r="AV873" s="507"/>
      <c r="AW873" s="507"/>
      <c r="AX873" s="507"/>
      <c r="AY873" s="507"/>
      <c r="AZ873" s="507"/>
      <c r="BA873" s="507"/>
      <c r="BB873" s="507"/>
      <c r="BC873" s="507"/>
      <c r="BD873" s="507"/>
      <c r="BE873" s="507"/>
      <c r="BF873" s="507"/>
      <c r="BG873" s="507"/>
      <c r="BH873" s="507"/>
      <c r="BI873" s="507"/>
      <c r="BJ873" s="507"/>
      <c r="BK873" s="507"/>
      <c r="BL873" s="507"/>
      <c r="BM873" s="507"/>
    </row>
    <row r="874" spans="1:65" ht="27" customHeight="1" x14ac:dyDescent="0.2">
      <c r="A874" s="564"/>
      <c r="B874" s="507"/>
      <c r="C874" s="507"/>
      <c r="D874" s="507"/>
      <c r="E874" s="507"/>
      <c r="F874" s="507"/>
      <c r="G874" s="507"/>
      <c r="H874" s="506"/>
      <c r="I874" s="506"/>
      <c r="J874" s="506"/>
      <c r="K874" s="506"/>
      <c r="L874" s="506"/>
      <c r="M874" s="506"/>
      <c r="N874" s="506"/>
      <c r="O874" s="506"/>
      <c r="P874" s="557"/>
      <c r="Q874" s="506"/>
      <c r="R874" s="741"/>
      <c r="S874" s="506"/>
      <c r="T874" s="742"/>
      <c r="U874" s="506"/>
      <c r="V874" s="743"/>
      <c r="W874" s="506"/>
      <c r="X874" s="742"/>
      <c r="Y874" s="557"/>
      <c r="Z874" s="556"/>
      <c r="AA874" s="507"/>
      <c r="AB874" s="507"/>
      <c r="AC874" s="507"/>
      <c r="AD874" s="507"/>
      <c r="AE874" s="507"/>
      <c r="AF874" s="507"/>
      <c r="AG874" s="507"/>
      <c r="AH874" s="507"/>
      <c r="AI874" s="507"/>
      <c r="AJ874" s="507"/>
      <c r="AK874" s="507"/>
      <c r="AL874" s="507"/>
      <c r="AM874" s="507"/>
      <c r="AN874" s="507"/>
      <c r="AO874" s="507"/>
      <c r="AP874" s="507"/>
      <c r="AQ874" s="563"/>
      <c r="AR874" s="563"/>
      <c r="AS874" s="507"/>
      <c r="AT874" s="507"/>
      <c r="AU874" s="507"/>
      <c r="AV874" s="507"/>
      <c r="AW874" s="507"/>
      <c r="AX874" s="507"/>
      <c r="AY874" s="507"/>
      <c r="AZ874" s="507"/>
      <c r="BA874" s="507"/>
      <c r="BB874" s="507"/>
      <c r="BC874" s="507"/>
      <c r="BD874" s="507"/>
      <c r="BE874" s="507"/>
      <c r="BF874" s="507"/>
      <c r="BG874" s="507"/>
      <c r="BH874" s="507"/>
      <c r="BI874" s="507"/>
      <c r="BJ874" s="507"/>
      <c r="BK874" s="507"/>
      <c r="BL874" s="507"/>
      <c r="BM874" s="507"/>
    </row>
    <row r="875" spans="1:65" ht="27" customHeight="1" x14ac:dyDescent="0.2">
      <c r="A875" s="564"/>
      <c r="B875" s="507"/>
      <c r="C875" s="507"/>
      <c r="D875" s="507"/>
      <c r="E875" s="507"/>
      <c r="F875" s="507"/>
      <c r="G875" s="507"/>
      <c r="H875" s="506"/>
      <c r="I875" s="506"/>
      <c r="J875" s="506"/>
      <c r="K875" s="506"/>
      <c r="L875" s="506"/>
      <c r="M875" s="506"/>
      <c r="N875" s="506"/>
      <c r="O875" s="506"/>
      <c r="P875" s="557"/>
      <c r="Q875" s="506"/>
      <c r="R875" s="741"/>
      <c r="S875" s="506"/>
      <c r="T875" s="742"/>
      <c r="U875" s="506"/>
      <c r="V875" s="743"/>
      <c r="W875" s="506"/>
      <c r="X875" s="742"/>
      <c r="Y875" s="557"/>
      <c r="Z875" s="556"/>
      <c r="AA875" s="507"/>
      <c r="AB875" s="507"/>
      <c r="AC875" s="507"/>
      <c r="AD875" s="507"/>
      <c r="AE875" s="507"/>
      <c r="AF875" s="507"/>
      <c r="AG875" s="507"/>
      <c r="AH875" s="507"/>
      <c r="AI875" s="507"/>
      <c r="AJ875" s="507"/>
      <c r="AK875" s="507"/>
      <c r="AL875" s="507"/>
      <c r="AM875" s="507"/>
      <c r="AN875" s="507"/>
      <c r="AO875" s="507"/>
      <c r="AP875" s="507"/>
      <c r="AQ875" s="563"/>
      <c r="AR875" s="563"/>
      <c r="AS875" s="507"/>
      <c r="AT875" s="507"/>
      <c r="AU875" s="507"/>
      <c r="AV875" s="507"/>
      <c r="AW875" s="507"/>
      <c r="AX875" s="507"/>
      <c r="AY875" s="507"/>
      <c r="AZ875" s="507"/>
      <c r="BA875" s="507"/>
      <c r="BB875" s="507"/>
      <c r="BC875" s="507"/>
      <c r="BD875" s="507"/>
      <c r="BE875" s="507"/>
      <c r="BF875" s="507"/>
      <c r="BG875" s="507"/>
      <c r="BH875" s="507"/>
      <c r="BI875" s="507"/>
      <c r="BJ875" s="507"/>
      <c r="BK875" s="507"/>
      <c r="BL875" s="507"/>
      <c r="BM875" s="507"/>
    </row>
    <row r="876" spans="1:65" ht="27" customHeight="1" x14ac:dyDescent="0.2">
      <c r="A876" s="564"/>
      <c r="B876" s="507"/>
      <c r="C876" s="507"/>
      <c r="D876" s="507"/>
      <c r="E876" s="507"/>
      <c r="F876" s="507"/>
      <c r="G876" s="507"/>
      <c r="H876" s="506"/>
      <c r="I876" s="506"/>
      <c r="J876" s="506"/>
      <c r="K876" s="506"/>
      <c r="L876" s="506"/>
      <c r="M876" s="506"/>
      <c r="N876" s="506"/>
      <c r="O876" s="506"/>
      <c r="P876" s="557"/>
      <c r="Q876" s="506"/>
      <c r="R876" s="741"/>
      <c r="S876" s="506"/>
      <c r="T876" s="742"/>
      <c r="U876" s="506"/>
      <c r="V876" s="743"/>
      <c r="W876" s="506"/>
      <c r="X876" s="742"/>
      <c r="Y876" s="557"/>
      <c r="Z876" s="556"/>
      <c r="AA876" s="507"/>
      <c r="AB876" s="507"/>
      <c r="AC876" s="507"/>
      <c r="AD876" s="507"/>
      <c r="AE876" s="507"/>
      <c r="AF876" s="507"/>
      <c r="AG876" s="507"/>
      <c r="AH876" s="507"/>
      <c r="AI876" s="507"/>
      <c r="AJ876" s="507"/>
      <c r="AK876" s="507"/>
      <c r="AL876" s="507"/>
      <c r="AM876" s="507"/>
      <c r="AN876" s="507"/>
      <c r="AO876" s="507"/>
      <c r="AP876" s="507"/>
      <c r="AQ876" s="563"/>
      <c r="AR876" s="563"/>
      <c r="AS876" s="507"/>
      <c r="AT876" s="507"/>
      <c r="AU876" s="507"/>
      <c r="AV876" s="507"/>
      <c r="AW876" s="507"/>
      <c r="AX876" s="507"/>
      <c r="AY876" s="507"/>
      <c r="AZ876" s="507"/>
      <c r="BA876" s="507"/>
      <c r="BB876" s="507"/>
      <c r="BC876" s="507"/>
      <c r="BD876" s="507"/>
      <c r="BE876" s="507"/>
      <c r="BF876" s="507"/>
      <c r="BG876" s="507"/>
      <c r="BH876" s="507"/>
      <c r="BI876" s="507"/>
      <c r="BJ876" s="507"/>
      <c r="BK876" s="507"/>
      <c r="BL876" s="507"/>
      <c r="BM876" s="507"/>
    </row>
    <row r="877" spans="1:65" ht="27" customHeight="1" x14ac:dyDescent="0.2">
      <c r="A877" s="564"/>
      <c r="B877" s="507"/>
      <c r="C877" s="507"/>
      <c r="D877" s="507"/>
      <c r="E877" s="507"/>
      <c r="F877" s="507"/>
      <c r="G877" s="507"/>
      <c r="H877" s="506"/>
      <c r="I877" s="506"/>
      <c r="J877" s="506"/>
      <c r="K877" s="506"/>
      <c r="L877" s="506"/>
      <c r="M877" s="506"/>
      <c r="N877" s="506"/>
      <c r="O877" s="506"/>
      <c r="P877" s="557"/>
      <c r="Q877" s="506"/>
      <c r="R877" s="741"/>
      <c r="S877" s="506"/>
      <c r="T877" s="742"/>
      <c r="U877" s="506"/>
      <c r="V877" s="743"/>
      <c r="W877" s="506"/>
      <c r="X877" s="742"/>
      <c r="Y877" s="557"/>
      <c r="Z877" s="556"/>
      <c r="AA877" s="507"/>
      <c r="AB877" s="507"/>
      <c r="AC877" s="507"/>
      <c r="AD877" s="507"/>
      <c r="AE877" s="507"/>
      <c r="AF877" s="507"/>
      <c r="AG877" s="507"/>
      <c r="AH877" s="507"/>
      <c r="AI877" s="507"/>
      <c r="AJ877" s="507"/>
      <c r="AK877" s="507"/>
      <c r="AL877" s="507"/>
      <c r="AM877" s="507"/>
      <c r="AN877" s="507"/>
      <c r="AO877" s="507"/>
      <c r="AP877" s="507"/>
      <c r="AQ877" s="563"/>
      <c r="AR877" s="563"/>
      <c r="AS877" s="507"/>
      <c r="AT877" s="507"/>
      <c r="AU877" s="507"/>
      <c r="AV877" s="507"/>
      <c r="AW877" s="507"/>
      <c r="AX877" s="507"/>
      <c r="AY877" s="507"/>
      <c r="AZ877" s="507"/>
      <c r="BA877" s="507"/>
      <c r="BB877" s="507"/>
      <c r="BC877" s="507"/>
      <c r="BD877" s="507"/>
      <c r="BE877" s="507"/>
      <c r="BF877" s="507"/>
      <c r="BG877" s="507"/>
      <c r="BH877" s="507"/>
      <c r="BI877" s="507"/>
      <c r="BJ877" s="507"/>
      <c r="BK877" s="507"/>
      <c r="BL877" s="507"/>
      <c r="BM877" s="507"/>
    </row>
    <row r="878" spans="1:65" ht="27" customHeight="1" x14ac:dyDescent="0.2">
      <c r="A878" s="564"/>
      <c r="B878" s="507"/>
      <c r="C878" s="507"/>
      <c r="D878" s="507"/>
      <c r="E878" s="507"/>
      <c r="F878" s="507"/>
      <c r="G878" s="507"/>
      <c r="H878" s="506"/>
      <c r="I878" s="506"/>
      <c r="J878" s="506"/>
      <c r="K878" s="506"/>
      <c r="L878" s="506"/>
      <c r="M878" s="506"/>
      <c r="N878" s="506"/>
      <c r="O878" s="506"/>
      <c r="P878" s="557"/>
      <c r="Q878" s="506"/>
      <c r="R878" s="741"/>
      <c r="S878" s="506"/>
      <c r="T878" s="742"/>
      <c r="U878" s="506"/>
      <c r="V878" s="743"/>
      <c r="W878" s="506"/>
      <c r="X878" s="742"/>
      <c r="Y878" s="557"/>
      <c r="Z878" s="556"/>
      <c r="AA878" s="507"/>
      <c r="AB878" s="507"/>
      <c r="AC878" s="507"/>
      <c r="AD878" s="507"/>
      <c r="AE878" s="507"/>
      <c r="AF878" s="507"/>
      <c r="AG878" s="507"/>
      <c r="AH878" s="507"/>
      <c r="AI878" s="507"/>
      <c r="AJ878" s="507"/>
      <c r="AK878" s="507"/>
      <c r="AL878" s="507"/>
      <c r="AM878" s="507"/>
      <c r="AN878" s="507"/>
      <c r="AO878" s="507"/>
      <c r="AP878" s="507"/>
      <c r="AQ878" s="563"/>
      <c r="AR878" s="563"/>
      <c r="AS878" s="507"/>
      <c r="AT878" s="507"/>
      <c r="AU878" s="507"/>
      <c r="AV878" s="507"/>
      <c r="AW878" s="507"/>
      <c r="AX878" s="507"/>
      <c r="AY878" s="507"/>
      <c r="AZ878" s="507"/>
      <c r="BA878" s="507"/>
      <c r="BB878" s="507"/>
      <c r="BC878" s="507"/>
      <c r="BD878" s="507"/>
      <c r="BE878" s="507"/>
      <c r="BF878" s="507"/>
      <c r="BG878" s="507"/>
      <c r="BH878" s="507"/>
      <c r="BI878" s="507"/>
      <c r="BJ878" s="507"/>
      <c r="BK878" s="507"/>
      <c r="BL878" s="507"/>
      <c r="BM878" s="507"/>
    </row>
    <row r="879" spans="1:65" ht="27" customHeight="1" x14ac:dyDescent="0.2">
      <c r="A879" s="564"/>
      <c r="B879" s="507"/>
      <c r="C879" s="507"/>
      <c r="D879" s="507"/>
      <c r="E879" s="507"/>
      <c r="F879" s="507"/>
      <c r="G879" s="507"/>
      <c r="H879" s="506"/>
      <c r="I879" s="506"/>
      <c r="J879" s="506"/>
      <c r="K879" s="506"/>
      <c r="L879" s="506"/>
      <c r="M879" s="506"/>
      <c r="N879" s="506"/>
      <c r="O879" s="506"/>
      <c r="P879" s="557"/>
      <c r="Q879" s="506"/>
      <c r="R879" s="741"/>
      <c r="S879" s="506"/>
      <c r="T879" s="742"/>
      <c r="U879" s="506"/>
      <c r="V879" s="743"/>
      <c r="W879" s="506"/>
      <c r="X879" s="742"/>
      <c r="Y879" s="557"/>
      <c r="Z879" s="556"/>
      <c r="AA879" s="507"/>
      <c r="AB879" s="507"/>
      <c r="AC879" s="507"/>
      <c r="AD879" s="507"/>
      <c r="AE879" s="507"/>
      <c r="AF879" s="507"/>
      <c r="AG879" s="507"/>
      <c r="AH879" s="507"/>
      <c r="AI879" s="507"/>
      <c r="AJ879" s="507"/>
      <c r="AK879" s="507"/>
      <c r="AL879" s="507"/>
      <c r="AM879" s="507"/>
      <c r="AN879" s="507"/>
      <c r="AO879" s="507"/>
      <c r="AP879" s="507"/>
      <c r="AQ879" s="563"/>
      <c r="AR879" s="563"/>
      <c r="AS879" s="507"/>
      <c r="AT879" s="507"/>
      <c r="AU879" s="507"/>
      <c r="AV879" s="507"/>
      <c r="AW879" s="507"/>
      <c r="AX879" s="507"/>
      <c r="AY879" s="507"/>
      <c r="AZ879" s="507"/>
      <c r="BA879" s="507"/>
      <c r="BB879" s="507"/>
      <c r="BC879" s="507"/>
      <c r="BD879" s="507"/>
      <c r="BE879" s="507"/>
      <c r="BF879" s="507"/>
      <c r="BG879" s="507"/>
      <c r="BH879" s="507"/>
      <c r="BI879" s="507"/>
      <c r="BJ879" s="507"/>
      <c r="BK879" s="507"/>
      <c r="BL879" s="507"/>
      <c r="BM879" s="507"/>
    </row>
    <row r="880" spans="1:65" ht="27" customHeight="1" x14ac:dyDescent="0.2">
      <c r="A880" s="564"/>
      <c r="B880" s="507"/>
      <c r="C880" s="507"/>
      <c r="D880" s="507"/>
      <c r="E880" s="507"/>
      <c r="F880" s="507"/>
      <c r="G880" s="507"/>
      <c r="H880" s="506"/>
      <c r="I880" s="506"/>
      <c r="J880" s="506"/>
      <c r="K880" s="506"/>
      <c r="L880" s="506"/>
      <c r="M880" s="506"/>
      <c r="N880" s="506"/>
      <c r="O880" s="506"/>
      <c r="P880" s="557"/>
      <c r="Q880" s="506"/>
      <c r="R880" s="741"/>
      <c r="S880" s="506"/>
      <c r="T880" s="742"/>
      <c r="U880" s="506"/>
      <c r="V880" s="743"/>
      <c r="W880" s="506"/>
      <c r="X880" s="742"/>
      <c r="Y880" s="557"/>
      <c r="Z880" s="556"/>
      <c r="AA880" s="507"/>
      <c r="AB880" s="507"/>
      <c r="AC880" s="507"/>
      <c r="AD880" s="507"/>
      <c r="AE880" s="507"/>
      <c r="AF880" s="507"/>
      <c r="AG880" s="507"/>
      <c r="AH880" s="507"/>
      <c r="AI880" s="507"/>
      <c r="AJ880" s="507"/>
      <c r="AK880" s="507"/>
      <c r="AL880" s="507"/>
      <c r="AM880" s="507"/>
      <c r="AN880" s="507"/>
      <c r="AO880" s="507"/>
      <c r="AP880" s="507"/>
      <c r="AQ880" s="563"/>
      <c r="AR880" s="563"/>
      <c r="AS880" s="507"/>
      <c r="AT880" s="507"/>
      <c r="AU880" s="507"/>
      <c r="AV880" s="507"/>
      <c r="AW880" s="507"/>
      <c r="AX880" s="507"/>
      <c r="AY880" s="507"/>
      <c r="AZ880" s="507"/>
      <c r="BA880" s="507"/>
      <c r="BB880" s="507"/>
      <c r="BC880" s="507"/>
      <c r="BD880" s="507"/>
      <c r="BE880" s="507"/>
      <c r="BF880" s="507"/>
      <c r="BG880" s="507"/>
      <c r="BH880" s="507"/>
      <c r="BI880" s="507"/>
      <c r="BJ880" s="507"/>
      <c r="BK880" s="507"/>
      <c r="BL880" s="507"/>
      <c r="BM880" s="507"/>
    </row>
    <row r="881" spans="1:65" ht="27" customHeight="1" x14ac:dyDescent="0.2">
      <c r="A881" s="564"/>
      <c r="B881" s="507"/>
      <c r="C881" s="507"/>
      <c r="D881" s="507"/>
      <c r="E881" s="507"/>
      <c r="F881" s="507"/>
      <c r="G881" s="507"/>
      <c r="H881" s="506"/>
      <c r="I881" s="506"/>
      <c r="J881" s="506"/>
      <c r="K881" s="506"/>
      <c r="L881" s="506"/>
      <c r="M881" s="506"/>
      <c r="N881" s="506"/>
      <c r="O881" s="506"/>
      <c r="P881" s="557"/>
      <c r="Q881" s="506"/>
      <c r="R881" s="741"/>
      <c r="S881" s="506"/>
      <c r="T881" s="742"/>
      <c r="U881" s="506"/>
      <c r="V881" s="743"/>
      <c r="W881" s="506"/>
      <c r="X881" s="742"/>
      <c r="Y881" s="557"/>
      <c r="Z881" s="556"/>
      <c r="AA881" s="507"/>
      <c r="AB881" s="507"/>
      <c r="AC881" s="507"/>
      <c r="AD881" s="507"/>
      <c r="AE881" s="507"/>
      <c r="AF881" s="507"/>
      <c r="AG881" s="507"/>
      <c r="AH881" s="507"/>
      <c r="AI881" s="507"/>
      <c r="AJ881" s="507"/>
      <c r="AK881" s="507"/>
      <c r="AL881" s="507"/>
      <c r="AM881" s="507"/>
      <c r="AN881" s="507"/>
      <c r="AO881" s="507"/>
      <c r="AP881" s="507"/>
      <c r="AQ881" s="563"/>
      <c r="AR881" s="563"/>
      <c r="AS881" s="507"/>
      <c r="AT881" s="507"/>
      <c r="AU881" s="507"/>
      <c r="AV881" s="507"/>
      <c r="AW881" s="507"/>
      <c r="AX881" s="507"/>
      <c r="AY881" s="507"/>
      <c r="AZ881" s="507"/>
      <c r="BA881" s="507"/>
      <c r="BB881" s="507"/>
      <c r="BC881" s="507"/>
      <c r="BD881" s="507"/>
      <c r="BE881" s="507"/>
      <c r="BF881" s="507"/>
      <c r="BG881" s="507"/>
      <c r="BH881" s="507"/>
      <c r="BI881" s="507"/>
      <c r="BJ881" s="507"/>
      <c r="BK881" s="507"/>
      <c r="BL881" s="507"/>
      <c r="BM881" s="507"/>
    </row>
    <row r="882" spans="1:65" ht="27" customHeight="1" x14ac:dyDescent="0.2">
      <c r="A882" s="564"/>
      <c r="B882" s="507"/>
      <c r="C882" s="507"/>
      <c r="D882" s="507"/>
      <c r="E882" s="507"/>
      <c r="F882" s="507"/>
      <c r="G882" s="507"/>
      <c r="H882" s="506"/>
      <c r="I882" s="506"/>
      <c r="J882" s="506"/>
      <c r="K882" s="506"/>
      <c r="L882" s="506"/>
      <c r="M882" s="506"/>
      <c r="N882" s="506"/>
      <c r="O882" s="506"/>
      <c r="P882" s="557"/>
      <c r="Q882" s="506"/>
      <c r="R882" s="741"/>
      <c r="S882" s="506"/>
      <c r="T882" s="742"/>
      <c r="U882" s="506"/>
      <c r="V882" s="743"/>
      <c r="W882" s="506"/>
      <c r="X882" s="742"/>
      <c r="Y882" s="557"/>
      <c r="Z882" s="556"/>
      <c r="AA882" s="507"/>
      <c r="AB882" s="507"/>
      <c r="AC882" s="507"/>
      <c r="AD882" s="507"/>
      <c r="AE882" s="507"/>
      <c r="AF882" s="507"/>
      <c r="AG882" s="507"/>
      <c r="AH882" s="507"/>
      <c r="AI882" s="507"/>
      <c r="AJ882" s="507"/>
      <c r="AK882" s="507"/>
      <c r="AL882" s="507"/>
      <c r="AM882" s="507"/>
      <c r="AN882" s="507"/>
      <c r="AO882" s="507"/>
      <c r="AP882" s="507"/>
      <c r="AQ882" s="563"/>
      <c r="AR882" s="563"/>
      <c r="AS882" s="507"/>
      <c r="AT882" s="507"/>
      <c r="AU882" s="507"/>
      <c r="AV882" s="507"/>
      <c r="AW882" s="507"/>
      <c r="AX882" s="507"/>
      <c r="AY882" s="507"/>
      <c r="AZ882" s="507"/>
      <c r="BA882" s="507"/>
      <c r="BB882" s="507"/>
      <c r="BC882" s="507"/>
      <c r="BD882" s="507"/>
      <c r="BE882" s="507"/>
      <c r="BF882" s="507"/>
      <c r="BG882" s="507"/>
      <c r="BH882" s="507"/>
      <c r="BI882" s="507"/>
      <c r="BJ882" s="507"/>
      <c r="BK882" s="507"/>
      <c r="BL882" s="507"/>
      <c r="BM882" s="507"/>
    </row>
    <row r="883" spans="1:65" ht="27" customHeight="1" x14ac:dyDescent="0.2">
      <c r="A883" s="564"/>
      <c r="B883" s="507"/>
      <c r="C883" s="507"/>
      <c r="D883" s="507"/>
      <c r="E883" s="507"/>
      <c r="F883" s="507"/>
      <c r="G883" s="507"/>
      <c r="H883" s="506"/>
      <c r="I883" s="506"/>
      <c r="J883" s="506"/>
      <c r="K883" s="506"/>
      <c r="L883" s="506"/>
      <c r="M883" s="506"/>
      <c r="N883" s="506"/>
      <c r="O883" s="506"/>
      <c r="P883" s="557"/>
      <c r="Q883" s="506"/>
      <c r="R883" s="741"/>
      <c r="S883" s="506"/>
      <c r="T883" s="742"/>
      <c r="U883" s="506"/>
      <c r="V883" s="743"/>
      <c r="W883" s="506"/>
      <c r="X883" s="742"/>
      <c r="Y883" s="557"/>
      <c r="Z883" s="556"/>
      <c r="AA883" s="507"/>
      <c r="AB883" s="507"/>
      <c r="AC883" s="507"/>
      <c r="AD883" s="507"/>
      <c r="AE883" s="507"/>
      <c r="AF883" s="507"/>
      <c r="AG883" s="507"/>
      <c r="AH883" s="507"/>
      <c r="AI883" s="507"/>
      <c r="AJ883" s="507"/>
      <c r="AK883" s="507"/>
      <c r="AL883" s="507"/>
      <c r="AM883" s="507"/>
      <c r="AN883" s="507"/>
      <c r="AO883" s="507"/>
      <c r="AP883" s="507"/>
      <c r="AQ883" s="563"/>
      <c r="AR883" s="563"/>
      <c r="AS883" s="507"/>
      <c r="AT883" s="507"/>
      <c r="AU883" s="507"/>
      <c r="AV883" s="507"/>
      <c r="AW883" s="507"/>
      <c r="AX883" s="507"/>
      <c r="AY883" s="507"/>
      <c r="AZ883" s="507"/>
      <c r="BA883" s="507"/>
      <c r="BB883" s="507"/>
      <c r="BC883" s="507"/>
      <c r="BD883" s="507"/>
      <c r="BE883" s="507"/>
      <c r="BF883" s="507"/>
      <c r="BG883" s="507"/>
      <c r="BH883" s="507"/>
      <c r="BI883" s="507"/>
      <c r="BJ883" s="507"/>
      <c r="BK883" s="507"/>
      <c r="BL883" s="507"/>
      <c r="BM883" s="507"/>
    </row>
    <row r="884" spans="1:65" ht="27" customHeight="1" x14ac:dyDescent="0.2">
      <c r="A884" s="564"/>
      <c r="B884" s="507"/>
      <c r="C884" s="507"/>
      <c r="D884" s="507"/>
      <c r="E884" s="507"/>
      <c r="F884" s="507"/>
      <c r="G884" s="507"/>
      <c r="H884" s="506"/>
      <c r="I884" s="506"/>
      <c r="J884" s="506"/>
      <c r="K884" s="506"/>
      <c r="L884" s="506"/>
      <c r="M884" s="506"/>
      <c r="N884" s="506"/>
      <c r="O884" s="506"/>
      <c r="P884" s="557"/>
      <c r="Q884" s="506"/>
      <c r="R884" s="741"/>
      <c r="S884" s="506"/>
      <c r="T884" s="742"/>
      <c r="U884" s="506"/>
      <c r="V884" s="743"/>
      <c r="W884" s="506"/>
      <c r="X884" s="742"/>
      <c r="Y884" s="557"/>
      <c r="Z884" s="556"/>
      <c r="AA884" s="507"/>
      <c r="AB884" s="507"/>
      <c r="AC884" s="507"/>
      <c r="AD884" s="507"/>
      <c r="AE884" s="507"/>
      <c r="AF884" s="507"/>
      <c r="AG884" s="507"/>
      <c r="AH884" s="507"/>
      <c r="AI884" s="507"/>
      <c r="AJ884" s="507"/>
      <c r="AK884" s="507"/>
      <c r="AL884" s="507"/>
      <c r="AM884" s="507"/>
      <c r="AN884" s="507"/>
      <c r="AO884" s="507"/>
      <c r="AP884" s="507"/>
      <c r="AQ884" s="563"/>
      <c r="AR884" s="563"/>
      <c r="AS884" s="507"/>
      <c r="AT884" s="507"/>
      <c r="AU884" s="507"/>
      <c r="AV884" s="507"/>
      <c r="AW884" s="507"/>
      <c r="AX884" s="507"/>
      <c r="AY884" s="507"/>
      <c r="AZ884" s="507"/>
      <c r="BA884" s="507"/>
      <c r="BB884" s="507"/>
      <c r="BC884" s="507"/>
      <c r="BD884" s="507"/>
      <c r="BE884" s="507"/>
      <c r="BF884" s="507"/>
      <c r="BG884" s="507"/>
      <c r="BH884" s="507"/>
      <c r="BI884" s="507"/>
      <c r="BJ884" s="507"/>
      <c r="BK884" s="507"/>
      <c r="BL884" s="507"/>
      <c r="BM884" s="507"/>
    </row>
    <row r="885" spans="1:65" ht="27" customHeight="1" x14ac:dyDescent="0.2">
      <c r="A885" s="564"/>
      <c r="B885" s="507"/>
      <c r="C885" s="507"/>
      <c r="D885" s="507"/>
      <c r="E885" s="507"/>
      <c r="F885" s="507"/>
      <c r="G885" s="507"/>
      <c r="H885" s="506"/>
      <c r="I885" s="506"/>
      <c r="J885" s="506"/>
      <c r="K885" s="506"/>
      <c r="L885" s="506"/>
      <c r="M885" s="506"/>
      <c r="N885" s="506"/>
      <c r="O885" s="506"/>
      <c r="P885" s="557"/>
      <c r="Q885" s="506"/>
      <c r="R885" s="741"/>
      <c r="S885" s="506"/>
      <c r="T885" s="742"/>
      <c r="U885" s="506"/>
      <c r="V885" s="743"/>
      <c r="W885" s="506"/>
      <c r="X885" s="742"/>
      <c r="Y885" s="557"/>
      <c r="Z885" s="556"/>
      <c r="AA885" s="507"/>
      <c r="AB885" s="507"/>
      <c r="AC885" s="507"/>
      <c r="AD885" s="507"/>
      <c r="AE885" s="507"/>
      <c r="AF885" s="507"/>
      <c r="AG885" s="507"/>
      <c r="AH885" s="507"/>
      <c r="AI885" s="507"/>
      <c r="AJ885" s="507"/>
      <c r="AK885" s="507"/>
      <c r="AL885" s="507"/>
      <c r="AM885" s="507"/>
      <c r="AN885" s="507"/>
      <c r="AO885" s="507"/>
      <c r="AP885" s="507"/>
      <c r="AQ885" s="563"/>
      <c r="AR885" s="563"/>
      <c r="AS885" s="507"/>
      <c r="AT885" s="507"/>
      <c r="AU885" s="507"/>
      <c r="AV885" s="507"/>
      <c r="AW885" s="507"/>
      <c r="AX885" s="507"/>
      <c r="AY885" s="507"/>
      <c r="AZ885" s="507"/>
      <c r="BA885" s="507"/>
      <c r="BB885" s="507"/>
      <c r="BC885" s="507"/>
      <c r="BD885" s="507"/>
      <c r="BE885" s="507"/>
      <c r="BF885" s="507"/>
      <c r="BG885" s="507"/>
      <c r="BH885" s="507"/>
      <c r="BI885" s="507"/>
      <c r="BJ885" s="507"/>
      <c r="BK885" s="507"/>
      <c r="BL885" s="507"/>
      <c r="BM885" s="507"/>
    </row>
    <row r="886" spans="1:65" ht="27" customHeight="1" x14ac:dyDescent="0.2">
      <c r="A886" s="564"/>
      <c r="B886" s="507"/>
      <c r="C886" s="507"/>
      <c r="D886" s="507"/>
      <c r="E886" s="507"/>
      <c r="F886" s="507"/>
      <c r="G886" s="507"/>
      <c r="H886" s="506"/>
      <c r="I886" s="506"/>
      <c r="J886" s="506"/>
      <c r="K886" s="506"/>
      <c r="L886" s="506"/>
      <c r="M886" s="506"/>
      <c r="N886" s="506"/>
      <c r="O886" s="506"/>
      <c r="P886" s="557"/>
      <c r="Q886" s="506"/>
      <c r="R886" s="741"/>
      <c r="S886" s="506"/>
      <c r="T886" s="742"/>
      <c r="U886" s="506"/>
      <c r="V886" s="743"/>
      <c r="W886" s="506"/>
      <c r="X886" s="742"/>
      <c r="Y886" s="557"/>
      <c r="Z886" s="556"/>
      <c r="AA886" s="507"/>
      <c r="AB886" s="507"/>
      <c r="AC886" s="507"/>
      <c r="AD886" s="507"/>
      <c r="AE886" s="507"/>
      <c r="AF886" s="507"/>
      <c r="AG886" s="507"/>
      <c r="AH886" s="507"/>
      <c r="AI886" s="507"/>
      <c r="AJ886" s="507"/>
      <c r="AK886" s="507"/>
      <c r="AL886" s="507"/>
      <c r="AM886" s="507"/>
      <c r="AN886" s="507"/>
      <c r="AO886" s="507"/>
      <c r="AP886" s="507"/>
      <c r="AQ886" s="563"/>
      <c r="AR886" s="563"/>
      <c r="AS886" s="507"/>
      <c r="AT886" s="507"/>
      <c r="AU886" s="507"/>
      <c r="AV886" s="507"/>
      <c r="AW886" s="507"/>
      <c r="AX886" s="507"/>
      <c r="AY886" s="507"/>
      <c r="AZ886" s="507"/>
      <c r="BA886" s="507"/>
      <c r="BB886" s="507"/>
      <c r="BC886" s="507"/>
      <c r="BD886" s="507"/>
      <c r="BE886" s="507"/>
      <c r="BF886" s="507"/>
      <c r="BG886" s="507"/>
      <c r="BH886" s="507"/>
      <c r="BI886" s="507"/>
      <c r="BJ886" s="507"/>
      <c r="BK886" s="507"/>
      <c r="BL886" s="507"/>
      <c r="BM886" s="507"/>
    </row>
    <row r="887" spans="1:65" ht="27" customHeight="1" x14ac:dyDescent="0.2">
      <c r="A887" s="564"/>
      <c r="B887" s="507"/>
      <c r="C887" s="507"/>
      <c r="D887" s="507"/>
      <c r="E887" s="507"/>
      <c r="F887" s="507"/>
      <c r="G887" s="507"/>
      <c r="H887" s="506"/>
      <c r="I887" s="506"/>
      <c r="J887" s="506"/>
      <c r="K887" s="506"/>
      <c r="L887" s="506"/>
      <c r="M887" s="506"/>
      <c r="N887" s="506"/>
      <c r="O887" s="506"/>
      <c r="P887" s="557"/>
      <c r="Q887" s="506"/>
      <c r="R887" s="741"/>
      <c r="S887" s="506"/>
      <c r="T887" s="742"/>
      <c r="U887" s="506"/>
      <c r="V887" s="743"/>
      <c r="W887" s="506"/>
      <c r="X887" s="742"/>
      <c r="Y887" s="557"/>
      <c r="Z887" s="556"/>
      <c r="AA887" s="507"/>
      <c r="AB887" s="507"/>
      <c r="AC887" s="507"/>
      <c r="AD887" s="507"/>
      <c r="AE887" s="507"/>
      <c r="AF887" s="507"/>
      <c r="AG887" s="507"/>
      <c r="AH887" s="507"/>
      <c r="AI887" s="507"/>
      <c r="AJ887" s="507"/>
      <c r="AK887" s="507"/>
      <c r="AL887" s="507"/>
      <c r="AM887" s="507"/>
      <c r="AN887" s="507"/>
      <c r="AO887" s="507"/>
      <c r="AP887" s="507"/>
      <c r="AQ887" s="563"/>
      <c r="AR887" s="563"/>
      <c r="AS887" s="507"/>
      <c r="AT887" s="507"/>
      <c r="AU887" s="507"/>
      <c r="AV887" s="507"/>
      <c r="AW887" s="507"/>
      <c r="AX887" s="507"/>
      <c r="AY887" s="507"/>
      <c r="AZ887" s="507"/>
      <c r="BA887" s="507"/>
      <c r="BB887" s="507"/>
      <c r="BC887" s="507"/>
      <c r="BD887" s="507"/>
      <c r="BE887" s="507"/>
      <c r="BF887" s="507"/>
      <c r="BG887" s="507"/>
      <c r="BH887" s="507"/>
      <c r="BI887" s="507"/>
      <c r="BJ887" s="507"/>
      <c r="BK887" s="507"/>
      <c r="BL887" s="507"/>
      <c r="BM887" s="507"/>
    </row>
    <row r="888" spans="1:65" ht="27" customHeight="1" x14ac:dyDescent="0.2">
      <c r="A888" s="564"/>
      <c r="B888" s="507"/>
      <c r="C888" s="507"/>
      <c r="D888" s="507"/>
      <c r="E888" s="507"/>
      <c r="F888" s="507"/>
      <c r="G888" s="507"/>
      <c r="H888" s="506"/>
      <c r="I888" s="506"/>
      <c r="J888" s="506"/>
      <c r="K888" s="506"/>
      <c r="L888" s="506"/>
      <c r="M888" s="506"/>
      <c r="N888" s="506"/>
      <c r="O888" s="506"/>
      <c r="P888" s="557"/>
      <c r="Q888" s="506"/>
      <c r="R888" s="741"/>
      <c r="S888" s="506"/>
      <c r="T888" s="742"/>
      <c r="U888" s="506"/>
      <c r="V888" s="743"/>
      <c r="W888" s="506"/>
      <c r="X888" s="742"/>
      <c r="Y888" s="557"/>
      <c r="Z888" s="556"/>
      <c r="AA888" s="507"/>
      <c r="AB888" s="507"/>
      <c r="AC888" s="507"/>
      <c r="AD888" s="507"/>
      <c r="AE888" s="507"/>
      <c r="AF888" s="507"/>
      <c r="AG888" s="507"/>
      <c r="AH888" s="507"/>
      <c r="AI888" s="507"/>
      <c r="AJ888" s="507"/>
      <c r="AK888" s="507"/>
      <c r="AL888" s="507"/>
      <c r="AM888" s="507"/>
      <c r="AN888" s="507"/>
      <c r="AO888" s="507"/>
      <c r="AP888" s="507"/>
      <c r="AQ888" s="563"/>
      <c r="AR888" s="563"/>
      <c r="AS888" s="507"/>
      <c r="AT888" s="507"/>
      <c r="AU888" s="507"/>
      <c r="AV888" s="507"/>
      <c r="AW888" s="507"/>
      <c r="AX888" s="507"/>
      <c r="AY888" s="507"/>
      <c r="AZ888" s="507"/>
      <c r="BA888" s="507"/>
      <c r="BB888" s="507"/>
      <c r="BC888" s="507"/>
      <c r="BD888" s="507"/>
      <c r="BE888" s="507"/>
      <c r="BF888" s="507"/>
      <c r="BG888" s="507"/>
      <c r="BH888" s="507"/>
      <c r="BI888" s="507"/>
      <c r="BJ888" s="507"/>
      <c r="BK888" s="507"/>
      <c r="BL888" s="507"/>
      <c r="BM888" s="507"/>
    </row>
    <row r="889" spans="1:65" ht="27" customHeight="1" x14ac:dyDescent="0.2">
      <c r="A889" s="564"/>
      <c r="B889" s="507"/>
      <c r="C889" s="507"/>
      <c r="D889" s="507"/>
      <c r="E889" s="507"/>
      <c r="F889" s="507"/>
      <c r="G889" s="507"/>
      <c r="H889" s="506"/>
      <c r="I889" s="506"/>
      <c r="J889" s="506"/>
      <c r="K889" s="506"/>
      <c r="L889" s="506"/>
      <c r="M889" s="506"/>
      <c r="N889" s="506"/>
      <c r="O889" s="506"/>
      <c r="P889" s="557"/>
      <c r="Q889" s="506"/>
      <c r="R889" s="741"/>
      <c r="S889" s="506"/>
      <c r="T889" s="742"/>
      <c r="U889" s="506"/>
      <c r="V889" s="743"/>
      <c r="W889" s="506"/>
      <c r="X889" s="742"/>
      <c r="Y889" s="557"/>
      <c r="Z889" s="556"/>
      <c r="AA889" s="507"/>
      <c r="AB889" s="507"/>
      <c r="AC889" s="507"/>
      <c r="AD889" s="507"/>
      <c r="AE889" s="507"/>
      <c r="AF889" s="507"/>
      <c r="AG889" s="507"/>
      <c r="AH889" s="507"/>
      <c r="AI889" s="507"/>
      <c r="AJ889" s="507"/>
      <c r="AK889" s="507"/>
      <c r="AL889" s="507"/>
      <c r="AM889" s="507"/>
      <c r="AN889" s="507"/>
      <c r="AO889" s="507"/>
      <c r="AP889" s="507"/>
      <c r="AQ889" s="563"/>
      <c r="AR889" s="563"/>
      <c r="AS889" s="507"/>
      <c r="AT889" s="507"/>
      <c r="AU889" s="507"/>
      <c r="AV889" s="507"/>
      <c r="AW889" s="507"/>
      <c r="AX889" s="507"/>
      <c r="AY889" s="507"/>
      <c r="AZ889" s="507"/>
      <c r="BA889" s="507"/>
      <c r="BB889" s="507"/>
      <c r="BC889" s="507"/>
      <c r="BD889" s="507"/>
      <c r="BE889" s="507"/>
      <c r="BF889" s="507"/>
      <c r="BG889" s="507"/>
      <c r="BH889" s="507"/>
      <c r="BI889" s="507"/>
      <c r="BJ889" s="507"/>
      <c r="BK889" s="507"/>
      <c r="BL889" s="507"/>
      <c r="BM889" s="507"/>
    </row>
    <row r="890" spans="1:65" ht="27" customHeight="1" x14ac:dyDescent="0.2">
      <c r="A890" s="564"/>
      <c r="B890" s="507"/>
      <c r="C890" s="507"/>
      <c r="D890" s="507"/>
      <c r="E890" s="507"/>
      <c r="F890" s="507"/>
      <c r="G890" s="507"/>
      <c r="H890" s="506"/>
      <c r="I890" s="506"/>
      <c r="J890" s="506"/>
      <c r="K890" s="506"/>
      <c r="L890" s="506"/>
      <c r="M890" s="506"/>
      <c r="N890" s="506"/>
      <c r="O890" s="506"/>
      <c r="P890" s="557"/>
      <c r="Q890" s="506"/>
      <c r="R890" s="741"/>
      <c r="S890" s="506"/>
      <c r="T890" s="742"/>
      <c r="U890" s="506"/>
      <c r="V890" s="743"/>
      <c r="W890" s="506"/>
      <c r="X890" s="742"/>
      <c r="Y890" s="557"/>
      <c r="Z890" s="556"/>
      <c r="AA890" s="507"/>
      <c r="AB890" s="507"/>
      <c r="AC890" s="507"/>
      <c r="AD890" s="507"/>
      <c r="AE890" s="507"/>
      <c r="AF890" s="507"/>
      <c r="AG890" s="507"/>
      <c r="AH890" s="507"/>
      <c r="AI890" s="507"/>
      <c r="AJ890" s="507"/>
      <c r="AK890" s="507"/>
      <c r="AL890" s="507"/>
      <c r="AM890" s="507"/>
      <c r="AN890" s="507"/>
      <c r="AO890" s="507"/>
      <c r="AP890" s="507"/>
      <c r="AQ890" s="563"/>
      <c r="AR890" s="563"/>
      <c r="AS890" s="507"/>
      <c r="AT890" s="507"/>
      <c r="AU890" s="507"/>
      <c r="AV890" s="507"/>
      <c r="AW890" s="507"/>
      <c r="AX890" s="507"/>
      <c r="AY890" s="507"/>
      <c r="AZ890" s="507"/>
      <c r="BA890" s="507"/>
      <c r="BB890" s="507"/>
      <c r="BC890" s="507"/>
      <c r="BD890" s="507"/>
      <c r="BE890" s="507"/>
      <c r="BF890" s="507"/>
      <c r="BG890" s="507"/>
      <c r="BH890" s="507"/>
      <c r="BI890" s="507"/>
      <c r="BJ890" s="507"/>
      <c r="BK890" s="507"/>
      <c r="BL890" s="507"/>
      <c r="BM890" s="507"/>
    </row>
    <row r="891" spans="1:65" ht="27" customHeight="1" x14ac:dyDescent="0.2">
      <c r="A891" s="564"/>
      <c r="B891" s="507"/>
      <c r="C891" s="507"/>
      <c r="D891" s="507"/>
      <c r="E891" s="507"/>
      <c r="F891" s="507"/>
      <c r="G891" s="507"/>
      <c r="H891" s="506"/>
      <c r="I891" s="506"/>
      <c r="J891" s="506"/>
      <c r="K891" s="506"/>
      <c r="L891" s="506"/>
      <c r="M891" s="506"/>
      <c r="N891" s="506"/>
      <c r="O891" s="506"/>
      <c r="P891" s="557"/>
      <c r="Q891" s="506"/>
      <c r="R891" s="741"/>
      <c r="S891" s="506"/>
      <c r="T891" s="742"/>
      <c r="U891" s="506"/>
      <c r="V891" s="743"/>
      <c r="W891" s="506"/>
      <c r="X891" s="742"/>
      <c r="Y891" s="557"/>
      <c r="Z891" s="556"/>
      <c r="AA891" s="507"/>
      <c r="AB891" s="507"/>
      <c r="AC891" s="507"/>
      <c r="AD891" s="507"/>
      <c r="AE891" s="507"/>
      <c r="AF891" s="507"/>
      <c r="AG891" s="507"/>
      <c r="AH891" s="507"/>
      <c r="AI891" s="507"/>
      <c r="AJ891" s="507"/>
      <c r="AK891" s="507"/>
      <c r="AL891" s="507"/>
      <c r="AM891" s="507"/>
      <c r="AN891" s="507"/>
      <c r="AO891" s="507"/>
      <c r="AP891" s="507"/>
      <c r="AQ891" s="563"/>
      <c r="AR891" s="563"/>
      <c r="AS891" s="507"/>
      <c r="AT891" s="507"/>
      <c r="AU891" s="507"/>
      <c r="AV891" s="507"/>
      <c r="AW891" s="507"/>
      <c r="AX891" s="507"/>
      <c r="AY891" s="507"/>
      <c r="AZ891" s="507"/>
      <c r="BA891" s="507"/>
      <c r="BB891" s="507"/>
      <c r="BC891" s="507"/>
      <c r="BD891" s="507"/>
      <c r="BE891" s="507"/>
      <c r="BF891" s="507"/>
      <c r="BG891" s="507"/>
      <c r="BH891" s="507"/>
      <c r="BI891" s="507"/>
      <c r="BJ891" s="507"/>
      <c r="BK891" s="507"/>
      <c r="BL891" s="507"/>
      <c r="BM891" s="507"/>
    </row>
    <row r="892" spans="1:65" ht="27" customHeight="1" x14ac:dyDescent="0.2">
      <c r="A892" s="564"/>
      <c r="B892" s="507"/>
      <c r="C892" s="507"/>
      <c r="D892" s="507"/>
      <c r="E892" s="507"/>
      <c r="F892" s="507"/>
      <c r="G892" s="507"/>
      <c r="H892" s="506"/>
      <c r="I892" s="506"/>
      <c r="J892" s="506"/>
      <c r="K892" s="506"/>
      <c r="L892" s="506"/>
      <c r="M892" s="506"/>
      <c r="N892" s="506"/>
      <c r="O892" s="506"/>
      <c r="P892" s="557"/>
      <c r="Q892" s="506"/>
      <c r="R892" s="741"/>
      <c r="S892" s="506"/>
      <c r="T892" s="742"/>
      <c r="U892" s="506"/>
      <c r="V892" s="743"/>
      <c r="W892" s="506"/>
      <c r="X892" s="742"/>
      <c r="Y892" s="557"/>
      <c r="Z892" s="556"/>
      <c r="AA892" s="507"/>
      <c r="AB892" s="507"/>
      <c r="AC892" s="507"/>
      <c r="AD892" s="507"/>
      <c r="AE892" s="507"/>
      <c r="AF892" s="507"/>
      <c r="AG892" s="507"/>
      <c r="AH892" s="507"/>
      <c r="AI892" s="507"/>
      <c r="AJ892" s="507"/>
      <c r="AK892" s="507"/>
      <c r="AL892" s="507"/>
      <c r="AM892" s="507"/>
      <c r="AN892" s="507"/>
      <c r="AO892" s="507"/>
      <c r="AP892" s="507"/>
      <c r="AQ892" s="563"/>
      <c r="AR892" s="563"/>
      <c r="AS892" s="507"/>
      <c r="AT892" s="507"/>
      <c r="AU892" s="507"/>
      <c r="AV892" s="507"/>
      <c r="AW892" s="507"/>
      <c r="AX892" s="507"/>
      <c r="AY892" s="507"/>
      <c r="AZ892" s="507"/>
      <c r="BA892" s="507"/>
      <c r="BB892" s="507"/>
      <c r="BC892" s="507"/>
      <c r="BD892" s="507"/>
      <c r="BE892" s="507"/>
      <c r="BF892" s="507"/>
      <c r="BG892" s="507"/>
      <c r="BH892" s="507"/>
      <c r="BI892" s="507"/>
      <c r="BJ892" s="507"/>
      <c r="BK892" s="507"/>
      <c r="BL892" s="507"/>
      <c r="BM892" s="507"/>
    </row>
    <row r="893" spans="1:65" ht="27" customHeight="1" x14ac:dyDescent="0.2">
      <c r="A893" s="564"/>
      <c r="B893" s="507"/>
      <c r="C893" s="507"/>
      <c r="D893" s="507"/>
      <c r="E893" s="507"/>
      <c r="F893" s="507"/>
      <c r="G893" s="507"/>
      <c r="H893" s="506"/>
      <c r="I893" s="506"/>
      <c r="J893" s="506"/>
      <c r="K893" s="506"/>
      <c r="L893" s="506"/>
      <c r="M893" s="506"/>
      <c r="N893" s="506"/>
      <c r="O893" s="506"/>
      <c r="P893" s="557"/>
      <c r="Q893" s="506"/>
      <c r="R893" s="741"/>
      <c r="S893" s="506"/>
      <c r="T893" s="742"/>
      <c r="U893" s="506"/>
      <c r="V893" s="743"/>
      <c r="W893" s="506"/>
      <c r="X893" s="742"/>
      <c r="Y893" s="557"/>
      <c r="Z893" s="556"/>
      <c r="AA893" s="507"/>
      <c r="AB893" s="507"/>
      <c r="AC893" s="507"/>
      <c r="AD893" s="507"/>
      <c r="AE893" s="507"/>
      <c r="AF893" s="507"/>
      <c r="AG893" s="507"/>
      <c r="AH893" s="507"/>
      <c r="AI893" s="507"/>
      <c r="AJ893" s="507"/>
      <c r="AK893" s="507"/>
      <c r="AL893" s="507"/>
      <c r="AM893" s="507"/>
      <c r="AN893" s="507"/>
      <c r="AO893" s="507"/>
      <c r="AP893" s="507"/>
      <c r="AQ893" s="563"/>
      <c r="AR893" s="563"/>
      <c r="AS893" s="507"/>
      <c r="AT893" s="507"/>
      <c r="AU893" s="507"/>
      <c r="AV893" s="507"/>
      <c r="AW893" s="507"/>
      <c r="AX893" s="507"/>
      <c r="AY893" s="507"/>
      <c r="AZ893" s="507"/>
      <c r="BA893" s="507"/>
      <c r="BB893" s="507"/>
      <c r="BC893" s="507"/>
      <c r="BD893" s="507"/>
      <c r="BE893" s="507"/>
      <c r="BF893" s="507"/>
      <c r="BG893" s="507"/>
      <c r="BH893" s="507"/>
      <c r="BI893" s="507"/>
      <c r="BJ893" s="507"/>
      <c r="BK893" s="507"/>
      <c r="BL893" s="507"/>
      <c r="BM893" s="507"/>
    </row>
    <row r="894" spans="1:65" ht="27" customHeight="1" x14ac:dyDescent="0.2">
      <c r="A894" s="564"/>
      <c r="B894" s="507"/>
      <c r="C894" s="507"/>
      <c r="D894" s="507"/>
      <c r="E894" s="507"/>
      <c r="F894" s="507"/>
      <c r="G894" s="507"/>
      <c r="H894" s="506"/>
      <c r="I894" s="506"/>
      <c r="J894" s="506"/>
      <c r="K894" s="506"/>
      <c r="L894" s="506"/>
      <c r="M894" s="506"/>
      <c r="N894" s="506"/>
      <c r="O894" s="506"/>
      <c r="P894" s="557"/>
      <c r="Q894" s="506"/>
      <c r="R894" s="741"/>
      <c r="S894" s="506"/>
      <c r="T894" s="742"/>
      <c r="U894" s="506"/>
      <c r="V894" s="743"/>
      <c r="W894" s="506"/>
      <c r="X894" s="742"/>
      <c r="Y894" s="557"/>
      <c r="Z894" s="556"/>
      <c r="AA894" s="507"/>
      <c r="AB894" s="507"/>
      <c r="AC894" s="507"/>
      <c r="AD894" s="507"/>
      <c r="AE894" s="507"/>
      <c r="AF894" s="507"/>
      <c r="AG894" s="507"/>
      <c r="AH894" s="507"/>
      <c r="AI894" s="507"/>
      <c r="AJ894" s="507"/>
      <c r="AK894" s="507"/>
      <c r="AL894" s="507"/>
      <c r="AM894" s="507"/>
      <c r="AN894" s="507"/>
      <c r="AO894" s="507"/>
      <c r="AP894" s="507"/>
      <c r="AQ894" s="563"/>
      <c r="AR894" s="563"/>
      <c r="AS894" s="507"/>
      <c r="AT894" s="507"/>
      <c r="AU894" s="507"/>
      <c r="AV894" s="507"/>
      <c r="AW894" s="507"/>
      <c r="AX894" s="507"/>
      <c r="AY894" s="507"/>
      <c r="AZ894" s="507"/>
      <c r="BA894" s="507"/>
      <c r="BB894" s="507"/>
      <c r="BC894" s="507"/>
      <c r="BD894" s="507"/>
      <c r="BE894" s="507"/>
      <c r="BF894" s="507"/>
      <c r="BG894" s="507"/>
      <c r="BH894" s="507"/>
      <c r="BI894" s="507"/>
      <c r="BJ894" s="507"/>
      <c r="BK894" s="507"/>
      <c r="BL894" s="507"/>
      <c r="BM894" s="507"/>
    </row>
    <row r="895" spans="1:65" ht="27" customHeight="1" x14ac:dyDescent="0.2">
      <c r="A895" s="564"/>
      <c r="B895" s="507"/>
      <c r="C895" s="507"/>
      <c r="D895" s="507"/>
      <c r="E895" s="507"/>
      <c r="F895" s="507"/>
      <c r="G895" s="507"/>
      <c r="H895" s="506"/>
      <c r="I895" s="506"/>
      <c r="J895" s="506"/>
      <c r="K895" s="506"/>
      <c r="L895" s="506"/>
      <c r="M895" s="506"/>
      <c r="N895" s="506"/>
      <c r="O895" s="506"/>
      <c r="P895" s="557"/>
      <c r="Q895" s="506"/>
      <c r="R895" s="741"/>
      <c r="S895" s="506"/>
      <c r="T895" s="742"/>
      <c r="U895" s="506"/>
      <c r="V895" s="743"/>
      <c r="W895" s="506"/>
      <c r="X895" s="742"/>
      <c r="Y895" s="557"/>
      <c r="Z895" s="556"/>
      <c r="AA895" s="507"/>
      <c r="AB895" s="507"/>
      <c r="AC895" s="507"/>
      <c r="AD895" s="507"/>
      <c r="AE895" s="507"/>
      <c r="AF895" s="507"/>
      <c r="AG895" s="507"/>
      <c r="AH895" s="507"/>
      <c r="AI895" s="507"/>
      <c r="AJ895" s="507"/>
      <c r="AK895" s="507"/>
      <c r="AL895" s="507"/>
      <c r="AM895" s="507"/>
      <c r="AN895" s="507"/>
      <c r="AO895" s="507"/>
      <c r="AP895" s="507"/>
      <c r="AQ895" s="563"/>
      <c r="AR895" s="563"/>
      <c r="AS895" s="507"/>
      <c r="AT895" s="507"/>
      <c r="AU895" s="507"/>
      <c r="AV895" s="507"/>
      <c r="AW895" s="507"/>
      <c r="AX895" s="507"/>
      <c r="AY895" s="507"/>
      <c r="AZ895" s="507"/>
      <c r="BA895" s="507"/>
      <c r="BB895" s="507"/>
      <c r="BC895" s="507"/>
      <c r="BD895" s="507"/>
      <c r="BE895" s="507"/>
      <c r="BF895" s="507"/>
      <c r="BG895" s="507"/>
      <c r="BH895" s="507"/>
      <c r="BI895" s="507"/>
      <c r="BJ895" s="507"/>
      <c r="BK895" s="507"/>
      <c r="BL895" s="507"/>
      <c r="BM895" s="507"/>
    </row>
    <row r="896" spans="1:65" ht="27" customHeight="1" x14ac:dyDescent="0.2">
      <c r="A896" s="564"/>
      <c r="B896" s="507"/>
      <c r="C896" s="507"/>
      <c r="D896" s="507"/>
      <c r="E896" s="507"/>
      <c r="F896" s="507"/>
      <c r="G896" s="507"/>
      <c r="H896" s="506"/>
      <c r="I896" s="506"/>
      <c r="J896" s="506"/>
      <c r="K896" s="506"/>
      <c r="L896" s="506"/>
      <c r="M896" s="506"/>
      <c r="N896" s="506"/>
      <c r="O896" s="506"/>
      <c r="P896" s="557"/>
      <c r="Q896" s="506"/>
      <c r="R896" s="741"/>
      <c r="S896" s="506"/>
      <c r="T896" s="742"/>
      <c r="U896" s="506"/>
      <c r="V896" s="743"/>
      <c r="W896" s="506"/>
      <c r="X896" s="742"/>
      <c r="Y896" s="557"/>
      <c r="Z896" s="556"/>
      <c r="AA896" s="507"/>
      <c r="AB896" s="507"/>
      <c r="AC896" s="507"/>
      <c r="AD896" s="507"/>
      <c r="AE896" s="507"/>
      <c r="AF896" s="507"/>
      <c r="AG896" s="507"/>
      <c r="AH896" s="507"/>
      <c r="AI896" s="507"/>
      <c r="AJ896" s="507"/>
      <c r="AK896" s="507"/>
      <c r="AL896" s="507"/>
      <c r="AM896" s="507"/>
      <c r="AN896" s="507"/>
      <c r="AO896" s="507"/>
      <c r="AP896" s="507"/>
      <c r="AQ896" s="563"/>
      <c r="AR896" s="563"/>
      <c r="AS896" s="507"/>
      <c r="AT896" s="507"/>
      <c r="AU896" s="507"/>
      <c r="AV896" s="507"/>
      <c r="AW896" s="507"/>
      <c r="AX896" s="507"/>
      <c r="AY896" s="507"/>
      <c r="AZ896" s="507"/>
      <c r="BA896" s="507"/>
      <c r="BB896" s="507"/>
      <c r="BC896" s="507"/>
      <c r="BD896" s="507"/>
      <c r="BE896" s="507"/>
      <c r="BF896" s="507"/>
      <c r="BG896" s="507"/>
      <c r="BH896" s="507"/>
      <c r="BI896" s="507"/>
      <c r="BJ896" s="507"/>
      <c r="BK896" s="507"/>
      <c r="BL896" s="507"/>
      <c r="BM896" s="507"/>
    </row>
    <row r="897" spans="1:65" ht="27" customHeight="1" x14ac:dyDescent="0.2">
      <c r="A897" s="564"/>
      <c r="B897" s="507"/>
      <c r="C897" s="507"/>
      <c r="D897" s="507"/>
      <c r="E897" s="507"/>
      <c r="F897" s="507"/>
      <c r="G897" s="507"/>
      <c r="H897" s="506"/>
      <c r="I897" s="506"/>
      <c r="J897" s="506"/>
      <c r="K897" s="506"/>
      <c r="L897" s="506"/>
      <c r="M897" s="506"/>
      <c r="N897" s="506"/>
      <c r="O897" s="506"/>
      <c r="P897" s="557"/>
      <c r="Q897" s="506"/>
      <c r="R897" s="741"/>
      <c r="S897" s="506"/>
      <c r="T897" s="742"/>
      <c r="U897" s="506"/>
      <c r="V897" s="743"/>
      <c r="W897" s="506"/>
      <c r="X897" s="742"/>
      <c r="Y897" s="557"/>
      <c r="Z897" s="556"/>
      <c r="AA897" s="507"/>
      <c r="AB897" s="507"/>
      <c r="AC897" s="507"/>
      <c r="AD897" s="507"/>
      <c r="AE897" s="507"/>
      <c r="AF897" s="507"/>
      <c r="AG897" s="507"/>
      <c r="AH897" s="507"/>
      <c r="AI897" s="507"/>
      <c r="AJ897" s="507"/>
      <c r="AK897" s="507"/>
      <c r="AL897" s="507"/>
      <c r="AM897" s="507"/>
      <c r="AN897" s="507"/>
      <c r="AO897" s="507"/>
      <c r="AP897" s="507"/>
      <c r="AQ897" s="563"/>
      <c r="AR897" s="563"/>
      <c r="AS897" s="507"/>
      <c r="AT897" s="507"/>
      <c r="AU897" s="507"/>
      <c r="AV897" s="507"/>
      <c r="AW897" s="507"/>
      <c r="AX897" s="507"/>
      <c r="AY897" s="507"/>
      <c r="AZ897" s="507"/>
      <c r="BA897" s="507"/>
      <c r="BB897" s="507"/>
      <c r="BC897" s="507"/>
      <c r="BD897" s="507"/>
      <c r="BE897" s="507"/>
      <c r="BF897" s="507"/>
      <c r="BG897" s="507"/>
      <c r="BH897" s="507"/>
      <c r="BI897" s="507"/>
      <c r="BJ897" s="507"/>
      <c r="BK897" s="507"/>
      <c r="BL897" s="507"/>
      <c r="BM897" s="507"/>
    </row>
    <row r="898" spans="1:65" ht="27" customHeight="1" x14ac:dyDescent="0.2">
      <c r="A898" s="564"/>
      <c r="B898" s="507"/>
      <c r="C898" s="507"/>
      <c r="D898" s="507"/>
      <c r="E898" s="507"/>
      <c r="F898" s="507"/>
      <c r="G898" s="507"/>
      <c r="H898" s="506"/>
      <c r="I898" s="506"/>
      <c r="J898" s="506"/>
      <c r="K898" s="506"/>
      <c r="L898" s="506"/>
      <c r="M898" s="506"/>
      <c r="N898" s="506"/>
      <c r="O898" s="506"/>
      <c r="P898" s="557"/>
      <c r="Q898" s="506"/>
      <c r="R898" s="741"/>
      <c r="S898" s="506"/>
      <c r="T898" s="742"/>
      <c r="U898" s="506"/>
      <c r="V898" s="743"/>
      <c r="W898" s="506"/>
      <c r="X898" s="742"/>
      <c r="Y898" s="557"/>
      <c r="Z898" s="556"/>
      <c r="AA898" s="507"/>
      <c r="AB898" s="507"/>
      <c r="AC898" s="507"/>
      <c r="AD898" s="507"/>
      <c r="AE898" s="507"/>
      <c r="AF898" s="507"/>
      <c r="AG898" s="507"/>
      <c r="AH898" s="507"/>
      <c r="AI898" s="507"/>
      <c r="AJ898" s="507"/>
      <c r="AK898" s="507"/>
      <c r="AL898" s="507"/>
      <c r="AM898" s="507"/>
      <c r="AN898" s="507"/>
      <c r="AO898" s="507"/>
      <c r="AP898" s="507"/>
      <c r="AQ898" s="563"/>
      <c r="AR898" s="563"/>
      <c r="AS898" s="507"/>
      <c r="AT898" s="507"/>
      <c r="AU898" s="507"/>
      <c r="AV898" s="507"/>
      <c r="AW898" s="507"/>
      <c r="AX898" s="507"/>
      <c r="AY898" s="507"/>
      <c r="AZ898" s="507"/>
      <c r="BA898" s="507"/>
      <c r="BB898" s="507"/>
      <c r="BC898" s="507"/>
      <c r="BD898" s="507"/>
      <c r="BE898" s="507"/>
      <c r="BF898" s="507"/>
      <c r="BG898" s="507"/>
      <c r="BH898" s="507"/>
      <c r="BI898" s="507"/>
      <c r="BJ898" s="507"/>
      <c r="BK898" s="507"/>
      <c r="BL898" s="507"/>
      <c r="BM898" s="507"/>
    </row>
    <row r="899" spans="1:65" ht="27" customHeight="1" x14ac:dyDescent="0.2">
      <c r="A899" s="564"/>
      <c r="B899" s="507"/>
      <c r="C899" s="507"/>
      <c r="D899" s="507"/>
      <c r="E899" s="507"/>
      <c r="F899" s="507"/>
      <c r="G899" s="507"/>
      <c r="H899" s="506"/>
      <c r="I899" s="506"/>
      <c r="J899" s="506"/>
      <c r="K899" s="506"/>
      <c r="L899" s="506"/>
      <c r="M899" s="506"/>
      <c r="N899" s="506"/>
      <c r="O899" s="506"/>
      <c r="P899" s="557"/>
      <c r="Q899" s="506"/>
      <c r="R899" s="741"/>
      <c r="S899" s="506"/>
      <c r="T899" s="742"/>
      <c r="U899" s="506"/>
      <c r="V899" s="743"/>
      <c r="W899" s="506"/>
      <c r="X899" s="742"/>
      <c r="Y899" s="557"/>
      <c r="Z899" s="556"/>
      <c r="AA899" s="507"/>
      <c r="AB899" s="507"/>
      <c r="AC899" s="507"/>
      <c r="AD899" s="507"/>
      <c r="AE899" s="507"/>
      <c r="AF899" s="507"/>
      <c r="AG899" s="507"/>
      <c r="AH899" s="507"/>
      <c r="AI899" s="507"/>
      <c r="AJ899" s="507"/>
      <c r="AK899" s="507"/>
      <c r="AL899" s="507"/>
      <c r="AM899" s="507"/>
      <c r="AN899" s="507"/>
      <c r="AO899" s="507"/>
      <c r="AP899" s="507"/>
      <c r="AQ899" s="563"/>
      <c r="AR899" s="563"/>
      <c r="AS899" s="507"/>
      <c r="AT899" s="507"/>
      <c r="AU899" s="507"/>
      <c r="AV899" s="507"/>
      <c r="AW899" s="507"/>
      <c r="AX899" s="507"/>
      <c r="AY899" s="507"/>
      <c r="AZ899" s="507"/>
      <c r="BA899" s="507"/>
      <c r="BB899" s="507"/>
      <c r="BC899" s="507"/>
      <c r="BD899" s="507"/>
      <c r="BE899" s="507"/>
      <c r="BF899" s="507"/>
      <c r="BG899" s="507"/>
      <c r="BH899" s="507"/>
      <c r="BI899" s="507"/>
      <c r="BJ899" s="507"/>
      <c r="BK899" s="507"/>
      <c r="BL899" s="507"/>
      <c r="BM899" s="507"/>
    </row>
    <row r="900" spans="1:65" ht="27" customHeight="1" x14ac:dyDescent="0.2">
      <c r="A900" s="564"/>
      <c r="B900" s="507"/>
      <c r="C900" s="507"/>
      <c r="D900" s="507"/>
      <c r="E900" s="507"/>
      <c r="F900" s="507"/>
      <c r="G900" s="507"/>
      <c r="H900" s="506"/>
      <c r="I900" s="506"/>
      <c r="J900" s="506"/>
      <c r="K900" s="506"/>
      <c r="L900" s="506"/>
      <c r="M900" s="506"/>
      <c r="N900" s="506"/>
      <c r="O900" s="506"/>
      <c r="P900" s="557"/>
      <c r="Q900" s="506"/>
      <c r="R900" s="741"/>
      <c r="S900" s="506"/>
      <c r="T900" s="742"/>
      <c r="U900" s="506"/>
      <c r="V900" s="743"/>
      <c r="W900" s="506"/>
      <c r="X900" s="742"/>
      <c r="Y900" s="557"/>
      <c r="Z900" s="556"/>
      <c r="AA900" s="507"/>
      <c r="AB900" s="507"/>
      <c r="AC900" s="507"/>
      <c r="AD900" s="507"/>
      <c r="AE900" s="507"/>
      <c r="AF900" s="507"/>
      <c r="AG900" s="507"/>
      <c r="AH900" s="507"/>
      <c r="AI900" s="507"/>
      <c r="AJ900" s="507"/>
      <c r="AK900" s="507"/>
      <c r="AL900" s="507"/>
      <c r="AM900" s="507"/>
      <c r="AN900" s="507"/>
      <c r="AO900" s="507"/>
      <c r="AP900" s="507"/>
      <c r="AQ900" s="563"/>
      <c r="AR900" s="563"/>
      <c r="AS900" s="507"/>
      <c r="AT900" s="507"/>
      <c r="AU900" s="507"/>
      <c r="AV900" s="507"/>
      <c r="AW900" s="507"/>
      <c r="AX900" s="507"/>
      <c r="AY900" s="507"/>
      <c r="AZ900" s="507"/>
      <c r="BA900" s="507"/>
      <c r="BB900" s="507"/>
      <c r="BC900" s="507"/>
      <c r="BD900" s="507"/>
      <c r="BE900" s="507"/>
      <c r="BF900" s="507"/>
      <c r="BG900" s="507"/>
      <c r="BH900" s="507"/>
      <c r="BI900" s="507"/>
      <c r="BJ900" s="507"/>
      <c r="BK900" s="507"/>
      <c r="BL900" s="507"/>
      <c r="BM900" s="507"/>
    </row>
    <row r="901" spans="1:65" ht="27" customHeight="1" x14ac:dyDescent="0.2">
      <c r="A901" s="564"/>
      <c r="B901" s="507"/>
      <c r="C901" s="507"/>
      <c r="D901" s="507"/>
      <c r="E901" s="507"/>
      <c r="F901" s="507"/>
      <c r="G901" s="507"/>
      <c r="H901" s="506"/>
      <c r="I901" s="506"/>
      <c r="J901" s="506"/>
      <c r="K901" s="506"/>
      <c r="L901" s="506"/>
      <c r="M901" s="506"/>
      <c r="N901" s="506"/>
      <c r="O901" s="506"/>
      <c r="P901" s="557"/>
      <c r="Q901" s="506"/>
      <c r="R901" s="741"/>
      <c r="S901" s="506"/>
      <c r="T901" s="742"/>
      <c r="U901" s="506"/>
      <c r="V901" s="743"/>
      <c r="W901" s="506"/>
      <c r="X901" s="742"/>
      <c r="Y901" s="557"/>
      <c r="Z901" s="556"/>
      <c r="AA901" s="507"/>
      <c r="AB901" s="507"/>
      <c r="AC901" s="507"/>
      <c r="AD901" s="507"/>
      <c r="AE901" s="507"/>
      <c r="AF901" s="507"/>
      <c r="AG901" s="507"/>
      <c r="AH901" s="507"/>
      <c r="AI901" s="507"/>
      <c r="AJ901" s="507"/>
      <c r="AK901" s="507"/>
      <c r="AL901" s="507"/>
      <c r="AM901" s="507"/>
      <c r="AN901" s="507"/>
      <c r="AO901" s="507"/>
      <c r="AP901" s="507"/>
      <c r="AQ901" s="563"/>
      <c r="AR901" s="563"/>
      <c r="AS901" s="507"/>
      <c r="AT901" s="507"/>
      <c r="AU901" s="507"/>
      <c r="AV901" s="507"/>
      <c r="AW901" s="507"/>
      <c r="AX901" s="507"/>
      <c r="AY901" s="507"/>
      <c r="AZ901" s="507"/>
      <c r="BA901" s="507"/>
      <c r="BB901" s="507"/>
      <c r="BC901" s="507"/>
      <c r="BD901" s="507"/>
      <c r="BE901" s="507"/>
      <c r="BF901" s="507"/>
      <c r="BG901" s="507"/>
      <c r="BH901" s="507"/>
      <c r="BI901" s="507"/>
      <c r="BJ901" s="507"/>
      <c r="BK901" s="507"/>
      <c r="BL901" s="507"/>
      <c r="BM901" s="507"/>
    </row>
    <row r="902" spans="1:65" ht="27" customHeight="1" x14ac:dyDescent="0.2">
      <c r="A902" s="564"/>
      <c r="B902" s="507"/>
      <c r="C902" s="507"/>
      <c r="D902" s="507"/>
      <c r="E902" s="507"/>
      <c r="F902" s="507"/>
      <c r="G902" s="507"/>
      <c r="H902" s="506"/>
      <c r="I902" s="506"/>
      <c r="J902" s="506"/>
      <c r="K902" s="506"/>
      <c r="L902" s="506"/>
      <c r="M902" s="506"/>
      <c r="N902" s="506"/>
      <c r="O902" s="506"/>
      <c r="P902" s="557"/>
      <c r="Q902" s="506"/>
      <c r="R902" s="741"/>
      <c r="S902" s="506"/>
      <c r="T902" s="742"/>
      <c r="U902" s="506"/>
      <c r="V902" s="743"/>
      <c r="W902" s="506"/>
      <c r="X902" s="742"/>
      <c r="Y902" s="557"/>
      <c r="Z902" s="556"/>
      <c r="AA902" s="507"/>
      <c r="AB902" s="507"/>
      <c r="AC902" s="507"/>
      <c r="AD902" s="507"/>
      <c r="AE902" s="507"/>
      <c r="AF902" s="507"/>
      <c r="AG902" s="507"/>
      <c r="AH902" s="507"/>
      <c r="AI902" s="507"/>
      <c r="AJ902" s="507"/>
      <c r="AK902" s="507"/>
      <c r="AL902" s="507"/>
      <c r="AM902" s="507"/>
      <c r="AN902" s="507"/>
      <c r="AO902" s="507"/>
      <c r="AP902" s="507"/>
      <c r="AQ902" s="563"/>
      <c r="AR902" s="563"/>
      <c r="AS902" s="507"/>
      <c r="AT902" s="507"/>
      <c r="AU902" s="507"/>
      <c r="AV902" s="507"/>
      <c r="AW902" s="507"/>
      <c r="AX902" s="507"/>
      <c r="AY902" s="507"/>
      <c r="AZ902" s="507"/>
      <c r="BA902" s="507"/>
      <c r="BB902" s="507"/>
      <c r="BC902" s="507"/>
      <c r="BD902" s="507"/>
      <c r="BE902" s="507"/>
      <c r="BF902" s="507"/>
      <c r="BG902" s="507"/>
      <c r="BH902" s="507"/>
      <c r="BI902" s="507"/>
      <c r="BJ902" s="507"/>
      <c r="BK902" s="507"/>
      <c r="BL902" s="507"/>
      <c r="BM902" s="507"/>
    </row>
    <row r="903" spans="1:65" ht="27" customHeight="1" x14ac:dyDescent="0.2">
      <c r="A903" s="564"/>
      <c r="B903" s="507"/>
      <c r="C903" s="507"/>
      <c r="D903" s="507"/>
      <c r="E903" s="507"/>
      <c r="F903" s="507"/>
      <c r="G903" s="507"/>
      <c r="H903" s="506"/>
      <c r="I903" s="506"/>
      <c r="J903" s="506"/>
      <c r="K903" s="506"/>
      <c r="L903" s="506"/>
      <c r="M903" s="506"/>
      <c r="N903" s="506"/>
      <c r="O903" s="506"/>
      <c r="P903" s="557"/>
      <c r="Q903" s="506"/>
      <c r="R903" s="741"/>
      <c r="S903" s="506"/>
      <c r="T903" s="742"/>
      <c r="U903" s="506"/>
      <c r="V903" s="743"/>
      <c r="W903" s="506"/>
      <c r="X903" s="742"/>
      <c r="Y903" s="557"/>
      <c r="Z903" s="556"/>
      <c r="AA903" s="507"/>
      <c r="AB903" s="507"/>
      <c r="AC903" s="507"/>
      <c r="AD903" s="507"/>
      <c r="AE903" s="507"/>
      <c r="AF903" s="507"/>
      <c r="AG903" s="507"/>
      <c r="AH903" s="507"/>
      <c r="AI903" s="507"/>
      <c r="AJ903" s="507"/>
      <c r="AK903" s="507"/>
      <c r="AL903" s="507"/>
      <c r="AM903" s="507"/>
      <c r="AN903" s="507"/>
      <c r="AO903" s="507"/>
      <c r="AP903" s="507"/>
      <c r="AQ903" s="563"/>
      <c r="AR903" s="563"/>
      <c r="AS903" s="507"/>
      <c r="AT903" s="507"/>
      <c r="AU903" s="507"/>
      <c r="AV903" s="507"/>
      <c r="AW903" s="507"/>
      <c r="AX903" s="507"/>
      <c r="AY903" s="507"/>
      <c r="AZ903" s="507"/>
      <c r="BA903" s="507"/>
      <c r="BB903" s="507"/>
      <c r="BC903" s="507"/>
      <c r="BD903" s="507"/>
      <c r="BE903" s="507"/>
      <c r="BF903" s="507"/>
      <c r="BG903" s="507"/>
      <c r="BH903" s="507"/>
      <c r="BI903" s="507"/>
      <c r="BJ903" s="507"/>
      <c r="BK903" s="507"/>
      <c r="BL903" s="507"/>
      <c r="BM903" s="507"/>
    </row>
    <row r="904" spans="1:65" ht="27" customHeight="1" x14ac:dyDescent="0.2">
      <c r="A904" s="564"/>
      <c r="B904" s="507"/>
      <c r="C904" s="507"/>
      <c r="D904" s="507"/>
      <c r="E904" s="507"/>
      <c r="F904" s="507"/>
      <c r="G904" s="507"/>
      <c r="H904" s="506"/>
      <c r="I904" s="506"/>
      <c r="J904" s="506"/>
      <c r="K904" s="506"/>
      <c r="L904" s="506"/>
      <c r="M904" s="506"/>
      <c r="N904" s="506"/>
      <c r="O904" s="506"/>
      <c r="P904" s="557"/>
      <c r="Q904" s="506"/>
      <c r="R904" s="741"/>
      <c r="S904" s="506"/>
      <c r="T904" s="742"/>
      <c r="U904" s="506"/>
      <c r="V904" s="743"/>
      <c r="W904" s="506"/>
      <c r="X904" s="742"/>
      <c r="Y904" s="557"/>
      <c r="Z904" s="556"/>
      <c r="AA904" s="507"/>
      <c r="AB904" s="507"/>
      <c r="AC904" s="507"/>
      <c r="AD904" s="507"/>
      <c r="AE904" s="507"/>
      <c r="AF904" s="507"/>
      <c r="AG904" s="507"/>
      <c r="AH904" s="507"/>
      <c r="AI904" s="507"/>
      <c r="AJ904" s="507"/>
      <c r="AK904" s="507"/>
      <c r="AL904" s="507"/>
      <c r="AM904" s="507"/>
      <c r="AN904" s="507"/>
      <c r="AO904" s="507"/>
      <c r="AP904" s="507"/>
      <c r="AQ904" s="563"/>
      <c r="AR904" s="563"/>
      <c r="AS904" s="507"/>
      <c r="AT904" s="507"/>
      <c r="AU904" s="507"/>
      <c r="AV904" s="507"/>
      <c r="AW904" s="507"/>
      <c r="AX904" s="507"/>
      <c r="AY904" s="507"/>
      <c r="AZ904" s="507"/>
      <c r="BA904" s="507"/>
      <c r="BB904" s="507"/>
      <c r="BC904" s="507"/>
      <c r="BD904" s="507"/>
      <c r="BE904" s="507"/>
      <c r="BF904" s="507"/>
      <c r="BG904" s="507"/>
      <c r="BH904" s="507"/>
      <c r="BI904" s="507"/>
      <c r="BJ904" s="507"/>
      <c r="BK904" s="507"/>
      <c r="BL904" s="507"/>
      <c r="BM904" s="507"/>
    </row>
    <row r="905" spans="1:65" ht="27" customHeight="1" x14ac:dyDescent="0.2">
      <c r="A905" s="564"/>
      <c r="B905" s="507"/>
      <c r="C905" s="507"/>
      <c r="D905" s="507"/>
      <c r="E905" s="507"/>
      <c r="F905" s="507"/>
      <c r="G905" s="507"/>
      <c r="H905" s="506"/>
      <c r="I905" s="506"/>
      <c r="J905" s="506"/>
      <c r="K905" s="506"/>
      <c r="L905" s="506"/>
      <c r="M905" s="506"/>
      <c r="N905" s="506"/>
      <c r="O905" s="506"/>
      <c r="P905" s="557"/>
      <c r="Q905" s="506"/>
      <c r="R905" s="741"/>
      <c r="S905" s="506"/>
      <c r="T905" s="742"/>
      <c r="U905" s="506"/>
      <c r="V905" s="743"/>
      <c r="W905" s="506"/>
      <c r="X905" s="742"/>
      <c r="Y905" s="557"/>
      <c r="Z905" s="556"/>
      <c r="AA905" s="507"/>
      <c r="AB905" s="507"/>
      <c r="AC905" s="507"/>
      <c r="AD905" s="507"/>
      <c r="AE905" s="507"/>
      <c r="AF905" s="507"/>
      <c r="AG905" s="507"/>
      <c r="AH905" s="507"/>
      <c r="AI905" s="507"/>
      <c r="AJ905" s="507"/>
      <c r="AK905" s="507"/>
      <c r="AL905" s="507"/>
      <c r="AM905" s="507"/>
      <c r="AN905" s="507"/>
      <c r="AO905" s="507"/>
      <c r="AP905" s="507"/>
      <c r="AQ905" s="563"/>
      <c r="AR905" s="563"/>
      <c r="AS905" s="507"/>
      <c r="AT905" s="507"/>
      <c r="AU905" s="507"/>
      <c r="AV905" s="507"/>
      <c r="AW905" s="507"/>
      <c r="AX905" s="507"/>
      <c r="AY905" s="507"/>
      <c r="AZ905" s="507"/>
      <c r="BA905" s="507"/>
      <c r="BB905" s="507"/>
      <c r="BC905" s="507"/>
      <c r="BD905" s="507"/>
      <c r="BE905" s="507"/>
      <c r="BF905" s="507"/>
      <c r="BG905" s="507"/>
      <c r="BH905" s="507"/>
      <c r="BI905" s="507"/>
      <c r="BJ905" s="507"/>
      <c r="BK905" s="507"/>
      <c r="BL905" s="507"/>
      <c r="BM905" s="507"/>
    </row>
    <row r="906" spans="1:65" ht="27" customHeight="1" x14ac:dyDescent="0.2">
      <c r="A906" s="564"/>
      <c r="B906" s="507"/>
      <c r="C906" s="507"/>
      <c r="D906" s="507"/>
      <c r="E906" s="507"/>
      <c r="F906" s="507"/>
      <c r="G906" s="507"/>
      <c r="H906" s="506"/>
      <c r="I906" s="506"/>
      <c r="J906" s="506"/>
      <c r="K906" s="506"/>
      <c r="L906" s="506"/>
      <c r="M906" s="506"/>
      <c r="N906" s="506"/>
      <c r="O906" s="506"/>
      <c r="P906" s="557"/>
      <c r="Q906" s="506"/>
      <c r="R906" s="741"/>
      <c r="S906" s="506"/>
      <c r="T906" s="742"/>
      <c r="U906" s="506"/>
      <c r="V906" s="743"/>
      <c r="W906" s="506"/>
      <c r="X906" s="742"/>
      <c r="Y906" s="557"/>
      <c r="Z906" s="556"/>
      <c r="AA906" s="507"/>
      <c r="AB906" s="507"/>
      <c r="AC906" s="507"/>
      <c r="AD906" s="507"/>
      <c r="AE906" s="507"/>
      <c r="AF906" s="507"/>
      <c r="AG906" s="507"/>
      <c r="AH906" s="507"/>
      <c r="AI906" s="507"/>
      <c r="AJ906" s="507"/>
      <c r="AK906" s="507"/>
      <c r="AL906" s="507"/>
      <c r="AM906" s="507"/>
      <c r="AN906" s="507"/>
      <c r="AO906" s="507"/>
      <c r="AP906" s="507"/>
      <c r="AQ906" s="563"/>
      <c r="AR906" s="563"/>
      <c r="AS906" s="507"/>
      <c r="AT906" s="507"/>
      <c r="AU906" s="507"/>
      <c r="AV906" s="507"/>
      <c r="AW906" s="507"/>
      <c r="AX906" s="507"/>
      <c r="AY906" s="507"/>
      <c r="AZ906" s="507"/>
      <c r="BA906" s="507"/>
      <c r="BB906" s="507"/>
      <c r="BC906" s="507"/>
      <c r="BD906" s="507"/>
      <c r="BE906" s="507"/>
      <c r="BF906" s="507"/>
      <c r="BG906" s="507"/>
      <c r="BH906" s="507"/>
      <c r="BI906" s="507"/>
      <c r="BJ906" s="507"/>
      <c r="BK906" s="507"/>
      <c r="BL906" s="507"/>
      <c r="BM906" s="507"/>
    </row>
    <row r="907" spans="1:65" ht="27" customHeight="1" x14ac:dyDescent="0.2">
      <c r="A907" s="564"/>
      <c r="B907" s="507"/>
      <c r="C907" s="507"/>
      <c r="D907" s="507"/>
      <c r="E907" s="507"/>
      <c r="F907" s="507"/>
      <c r="G907" s="507"/>
      <c r="H907" s="506"/>
      <c r="I907" s="506"/>
      <c r="J907" s="506"/>
      <c r="K907" s="506"/>
      <c r="L907" s="506"/>
      <c r="M907" s="506"/>
      <c r="N907" s="506"/>
      <c r="O907" s="506"/>
      <c r="P907" s="557"/>
      <c r="Q907" s="506"/>
      <c r="R907" s="741"/>
      <c r="S907" s="506"/>
      <c r="T907" s="742"/>
      <c r="U907" s="506"/>
      <c r="V907" s="743"/>
      <c r="W907" s="506"/>
      <c r="X907" s="742"/>
      <c r="Y907" s="557"/>
      <c r="Z907" s="556"/>
      <c r="AA907" s="507"/>
      <c r="AB907" s="507"/>
      <c r="AC907" s="507"/>
      <c r="AD907" s="507"/>
      <c r="AE907" s="507"/>
      <c r="AF907" s="507"/>
      <c r="AG907" s="507"/>
      <c r="AH907" s="507"/>
      <c r="AI907" s="507"/>
      <c r="AJ907" s="507"/>
      <c r="AK907" s="507"/>
      <c r="AL907" s="507"/>
      <c r="AM907" s="507"/>
      <c r="AN907" s="507"/>
      <c r="AO907" s="507"/>
      <c r="AP907" s="507"/>
      <c r="AQ907" s="563"/>
      <c r="AR907" s="563"/>
      <c r="AS907" s="507"/>
      <c r="AT907" s="507"/>
      <c r="AU907" s="507"/>
      <c r="AV907" s="507"/>
      <c r="AW907" s="507"/>
      <c r="AX907" s="507"/>
      <c r="AY907" s="507"/>
      <c r="AZ907" s="507"/>
      <c r="BA907" s="507"/>
      <c r="BB907" s="507"/>
      <c r="BC907" s="507"/>
      <c r="BD907" s="507"/>
      <c r="BE907" s="507"/>
      <c r="BF907" s="507"/>
      <c r="BG907" s="507"/>
      <c r="BH907" s="507"/>
      <c r="BI907" s="507"/>
      <c r="BJ907" s="507"/>
      <c r="BK907" s="507"/>
      <c r="BL907" s="507"/>
      <c r="BM907" s="507"/>
    </row>
    <row r="908" spans="1:65" ht="27" customHeight="1" x14ac:dyDescent="0.2">
      <c r="A908" s="564"/>
      <c r="B908" s="507"/>
      <c r="C908" s="507"/>
      <c r="D908" s="507"/>
      <c r="E908" s="507"/>
      <c r="F908" s="507"/>
      <c r="G908" s="507"/>
      <c r="H908" s="506"/>
      <c r="I908" s="506"/>
      <c r="J908" s="506"/>
      <c r="K908" s="506"/>
      <c r="L908" s="506"/>
      <c r="M908" s="506"/>
      <c r="N908" s="506"/>
      <c r="O908" s="506"/>
      <c r="P908" s="557"/>
      <c r="Q908" s="506"/>
      <c r="R908" s="741"/>
      <c r="S908" s="506"/>
      <c r="T908" s="742"/>
      <c r="U908" s="506"/>
      <c r="V908" s="743"/>
      <c r="W908" s="506"/>
      <c r="X908" s="742"/>
      <c r="Y908" s="557"/>
      <c r="Z908" s="556"/>
      <c r="AA908" s="507"/>
      <c r="AB908" s="507"/>
      <c r="AC908" s="507"/>
      <c r="AD908" s="507"/>
      <c r="AE908" s="507"/>
      <c r="AF908" s="507"/>
      <c r="AG908" s="507"/>
      <c r="AH908" s="507"/>
      <c r="AI908" s="507"/>
      <c r="AJ908" s="507"/>
      <c r="AK908" s="507"/>
      <c r="AL908" s="507"/>
      <c r="AM908" s="507"/>
      <c r="AN908" s="507"/>
      <c r="AO908" s="507"/>
      <c r="AP908" s="507"/>
      <c r="AQ908" s="563"/>
      <c r="AR908" s="563"/>
      <c r="AS908" s="507"/>
      <c r="AT908" s="507"/>
      <c r="AU908" s="507"/>
      <c r="AV908" s="507"/>
      <c r="AW908" s="507"/>
      <c r="AX908" s="507"/>
      <c r="AY908" s="507"/>
      <c r="AZ908" s="507"/>
      <c r="BA908" s="507"/>
      <c r="BB908" s="507"/>
      <c r="BC908" s="507"/>
      <c r="BD908" s="507"/>
      <c r="BE908" s="507"/>
      <c r="BF908" s="507"/>
      <c r="BG908" s="507"/>
      <c r="BH908" s="507"/>
      <c r="BI908" s="507"/>
      <c r="BJ908" s="507"/>
      <c r="BK908" s="507"/>
      <c r="BL908" s="507"/>
      <c r="BM908" s="507"/>
    </row>
    <row r="909" spans="1:65" ht="27" customHeight="1" x14ac:dyDescent="0.2">
      <c r="A909" s="564"/>
      <c r="B909" s="507"/>
      <c r="C909" s="507"/>
      <c r="D909" s="507"/>
      <c r="E909" s="507"/>
      <c r="F909" s="507"/>
      <c r="G909" s="507"/>
      <c r="H909" s="506"/>
      <c r="I909" s="506"/>
      <c r="J909" s="506"/>
      <c r="K909" s="506"/>
      <c r="L909" s="506"/>
      <c r="M909" s="506"/>
      <c r="N909" s="506"/>
      <c r="O909" s="506"/>
      <c r="P909" s="557"/>
      <c r="Q909" s="506"/>
      <c r="R909" s="741"/>
      <c r="S909" s="506"/>
      <c r="T909" s="742"/>
      <c r="U909" s="506"/>
      <c r="V909" s="743"/>
      <c r="W909" s="506"/>
      <c r="X909" s="742"/>
      <c r="Y909" s="557"/>
      <c r="Z909" s="556"/>
      <c r="AA909" s="507"/>
      <c r="AB909" s="507"/>
      <c r="AC909" s="507"/>
      <c r="AD909" s="507"/>
      <c r="AE909" s="507"/>
      <c r="AF909" s="507"/>
      <c r="AG909" s="507"/>
      <c r="AH909" s="507"/>
      <c r="AI909" s="507"/>
      <c r="AJ909" s="507"/>
      <c r="AK909" s="507"/>
      <c r="AL909" s="507"/>
      <c r="AM909" s="507"/>
      <c r="AN909" s="507"/>
      <c r="AO909" s="507"/>
      <c r="AP909" s="507"/>
      <c r="AQ909" s="563"/>
      <c r="AR909" s="563"/>
      <c r="AS909" s="507"/>
      <c r="AT909" s="507"/>
      <c r="AU909" s="507"/>
      <c r="AV909" s="507"/>
      <c r="AW909" s="507"/>
      <c r="AX909" s="507"/>
      <c r="AY909" s="507"/>
      <c r="AZ909" s="507"/>
      <c r="BA909" s="507"/>
      <c r="BB909" s="507"/>
      <c r="BC909" s="507"/>
      <c r="BD909" s="507"/>
      <c r="BE909" s="507"/>
      <c r="BF909" s="507"/>
      <c r="BG909" s="507"/>
      <c r="BH909" s="507"/>
      <c r="BI909" s="507"/>
      <c r="BJ909" s="507"/>
      <c r="BK909" s="507"/>
      <c r="BL909" s="507"/>
      <c r="BM909" s="507"/>
    </row>
    <row r="910" spans="1:65" ht="27" customHeight="1" x14ac:dyDescent="0.2">
      <c r="A910" s="564"/>
      <c r="B910" s="507"/>
      <c r="C910" s="507"/>
      <c r="D910" s="507"/>
      <c r="E910" s="507"/>
      <c r="F910" s="507"/>
      <c r="G910" s="507"/>
      <c r="H910" s="506"/>
      <c r="I910" s="506"/>
      <c r="J910" s="506"/>
      <c r="K910" s="506"/>
      <c r="L910" s="506"/>
      <c r="M910" s="506"/>
      <c r="N910" s="506"/>
      <c r="O910" s="506"/>
      <c r="P910" s="557"/>
      <c r="Q910" s="506"/>
      <c r="R910" s="741"/>
      <c r="S910" s="506"/>
      <c r="T910" s="742"/>
      <c r="U910" s="506"/>
      <c r="V910" s="743"/>
      <c r="W910" s="506"/>
      <c r="X910" s="742"/>
      <c r="Y910" s="557"/>
      <c r="Z910" s="556"/>
      <c r="AA910" s="507"/>
      <c r="AB910" s="507"/>
      <c r="AC910" s="507"/>
      <c r="AD910" s="507"/>
      <c r="AE910" s="507"/>
      <c r="AF910" s="507"/>
      <c r="AG910" s="507"/>
      <c r="AH910" s="507"/>
      <c r="AI910" s="507"/>
      <c r="AJ910" s="507"/>
      <c r="AK910" s="507"/>
      <c r="AL910" s="507"/>
      <c r="AM910" s="507"/>
      <c r="AN910" s="507"/>
      <c r="AO910" s="507"/>
      <c r="AP910" s="507"/>
      <c r="AQ910" s="563"/>
      <c r="AR910" s="563"/>
      <c r="AS910" s="507"/>
      <c r="AT910" s="507"/>
      <c r="AU910" s="507"/>
      <c r="AV910" s="507"/>
      <c r="AW910" s="507"/>
      <c r="AX910" s="507"/>
      <c r="AY910" s="507"/>
      <c r="AZ910" s="507"/>
      <c r="BA910" s="507"/>
      <c r="BB910" s="507"/>
      <c r="BC910" s="507"/>
      <c r="BD910" s="507"/>
      <c r="BE910" s="507"/>
      <c r="BF910" s="507"/>
      <c r="BG910" s="507"/>
      <c r="BH910" s="507"/>
      <c r="BI910" s="507"/>
      <c r="BJ910" s="507"/>
      <c r="BK910" s="507"/>
      <c r="BL910" s="507"/>
      <c r="BM910" s="507"/>
    </row>
    <row r="911" spans="1:65" ht="27" customHeight="1" x14ac:dyDescent="0.2">
      <c r="A911" s="564"/>
      <c r="B911" s="507"/>
      <c r="C911" s="507"/>
      <c r="D911" s="507"/>
      <c r="E911" s="507"/>
      <c r="F911" s="507"/>
      <c r="G911" s="507"/>
      <c r="H911" s="506"/>
      <c r="I911" s="506"/>
      <c r="J911" s="506"/>
      <c r="K911" s="506"/>
      <c r="L911" s="506"/>
      <c r="M911" s="506"/>
      <c r="N911" s="506"/>
      <c r="O911" s="506"/>
      <c r="P911" s="557"/>
      <c r="Q911" s="506"/>
      <c r="R911" s="741"/>
      <c r="S911" s="506"/>
      <c r="T911" s="742"/>
      <c r="U911" s="506"/>
      <c r="V911" s="743"/>
      <c r="W911" s="506"/>
      <c r="X911" s="742"/>
      <c r="Y911" s="557"/>
      <c r="Z911" s="556"/>
      <c r="AA911" s="507"/>
      <c r="AB911" s="507"/>
      <c r="AC911" s="507"/>
      <c r="AD911" s="507"/>
      <c r="AE911" s="507"/>
      <c r="AF911" s="507"/>
      <c r="AG911" s="507"/>
      <c r="AH911" s="507"/>
      <c r="AI911" s="507"/>
      <c r="AJ911" s="507"/>
      <c r="AK911" s="507"/>
      <c r="AL911" s="507"/>
      <c r="AM911" s="507"/>
      <c r="AN911" s="507"/>
      <c r="AO911" s="507"/>
      <c r="AP911" s="507"/>
      <c r="AQ911" s="563"/>
      <c r="AR911" s="563"/>
      <c r="AS911" s="507"/>
      <c r="AT911" s="507"/>
      <c r="AU911" s="507"/>
      <c r="AV911" s="507"/>
      <c r="AW911" s="507"/>
      <c r="AX911" s="507"/>
      <c r="AY911" s="507"/>
      <c r="AZ911" s="507"/>
      <c r="BA911" s="507"/>
      <c r="BB911" s="507"/>
      <c r="BC911" s="507"/>
      <c r="BD911" s="507"/>
      <c r="BE911" s="507"/>
      <c r="BF911" s="507"/>
      <c r="BG911" s="507"/>
      <c r="BH911" s="507"/>
      <c r="BI911" s="507"/>
      <c r="BJ911" s="507"/>
      <c r="BK911" s="507"/>
      <c r="BL911" s="507"/>
      <c r="BM911" s="507"/>
    </row>
    <row r="912" spans="1:65" ht="27" customHeight="1" x14ac:dyDescent="0.2">
      <c r="A912" s="564"/>
      <c r="B912" s="507"/>
      <c r="C912" s="507"/>
      <c r="D912" s="507"/>
      <c r="E912" s="507"/>
      <c r="F912" s="507"/>
      <c r="G912" s="507"/>
      <c r="H912" s="506"/>
      <c r="I912" s="506"/>
      <c r="J912" s="506"/>
      <c r="K912" s="506"/>
      <c r="L912" s="506"/>
      <c r="M912" s="506"/>
      <c r="N912" s="506"/>
      <c r="O912" s="506"/>
      <c r="P912" s="557"/>
      <c r="Q912" s="506"/>
      <c r="R912" s="741"/>
      <c r="S912" s="506"/>
      <c r="T912" s="742"/>
      <c r="U912" s="506"/>
      <c r="V912" s="743"/>
      <c r="W912" s="506"/>
      <c r="X912" s="742"/>
      <c r="Y912" s="557"/>
      <c r="Z912" s="556"/>
      <c r="AA912" s="507"/>
      <c r="AB912" s="507"/>
      <c r="AC912" s="507"/>
      <c r="AD912" s="507"/>
      <c r="AE912" s="507"/>
      <c r="AF912" s="507"/>
      <c r="AG912" s="507"/>
      <c r="AH912" s="507"/>
      <c r="AI912" s="507"/>
      <c r="AJ912" s="507"/>
      <c r="AK912" s="507"/>
      <c r="AL912" s="507"/>
      <c r="AM912" s="507"/>
      <c r="AN912" s="507"/>
      <c r="AO912" s="507"/>
      <c r="AP912" s="507"/>
      <c r="AQ912" s="563"/>
      <c r="AR912" s="563"/>
      <c r="AS912" s="507"/>
      <c r="AT912" s="507"/>
      <c r="AU912" s="507"/>
      <c r="AV912" s="507"/>
      <c r="AW912" s="507"/>
      <c r="AX912" s="507"/>
      <c r="AY912" s="507"/>
      <c r="AZ912" s="507"/>
      <c r="BA912" s="507"/>
      <c r="BB912" s="507"/>
      <c r="BC912" s="507"/>
      <c r="BD912" s="507"/>
      <c r="BE912" s="507"/>
      <c r="BF912" s="507"/>
      <c r="BG912" s="507"/>
      <c r="BH912" s="507"/>
      <c r="BI912" s="507"/>
      <c r="BJ912" s="507"/>
      <c r="BK912" s="507"/>
      <c r="BL912" s="507"/>
      <c r="BM912" s="507"/>
    </row>
    <row r="913" spans="1:65" ht="27" customHeight="1" x14ac:dyDescent="0.2">
      <c r="A913" s="564"/>
      <c r="B913" s="507"/>
      <c r="C913" s="507"/>
      <c r="D913" s="507"/>
      <c r="E913" s="507"/>
      <c r="F913" s="507"/>
      <c r="G913" s="507"/>
      <c r="H913" s="506"/>
      <c r="I913" s="506"/>
      <c r="J913" s="506"/>
      <c r="K913" s="506"/>
      <c r="L913" s="506"/>
      <c r="M913" s="506"/>
      <c r="N913" s="506"/>
      <c r="O913" s="506"/>
      <c r="P913" s="557"/>
      <c r="Q913" s="506"/>
      <c r="R913" s="741"/>
      <c r="S913" s="506"/>
      <c r="T913" s="742"/>
      <c r="U913" s="506"/>
      <c r="V913" s="743"/>
      <c r="W913" s="506"/>
      <c r="X913" s="742"/>
      <c r="Y913" s="557"/>
      <c r="Z913" s="556"/>
      <c r="AA913" s="507"/>
      <c r="AB913" s="507"/>
      <c r="AC913" s="507"/>
      <c r="AD913" s="507"/>
      <c r="AE913" s="507"/>
      <c r="AF913" s="507"/>
      <c r="AG913" s="507"/>
      <c r="AH913" s="507"/>
      <c r="AI913" s="507"/>
      <c r="AJ913" s="507"/>
      <c r="AK913" s="507"/>
      <c r="AL913" s="507"/>
      <c r="AM913" s="507"/>
      <c r="AN913" s="507"/>
      <c r="AO913" s="507"/>
      <c r="AP913" s="507"/>
      <c r="AQ913" s="563"/>
      <c r="AR913" s="563"/>
      <c r="AS913" s="507"/>
      <c r="AT913" s="507"/>
      <c r="AU913" s="507"/>
      <c r="AV913" s="507"/>
      <c r="AW913" s="507"/>
      <c r="AX913" s="507"/>
      <c r="AY913" s="507"/>
      <c r="AZ913" s="507"/>
      <c r="BA913" s="507"/>
      <c r="BB913" s="507"/>
      <c r="BC913" s="507"/>
      <c r="BD913" s="507"/>
      <c r="BE913" s="507"/>
      <c r="BF913" s="507"/>
      <c r="BG913" s="507"/>
      <c r="BH913" s="507"/>
      <c r="BI913" s="507"/>
      <c r="BJ913" s="507"/>
      <c r="BK913" s="507"/>
      <c r="BL913" s="507"/>
      <c r="BM913" s="507"/>
    </row>
    <row r="914" spans="1:65" ht="27" customHeight="1" x14ac:dyDescent="0.2">
      <c r="A914" s="564"/>
      <c r="B914" s="507"/>
      <c r="C914" s="507"/>
      <c r="D914" s="507"/>
      <c r="E914" s="507"/>
      <c r="F914" s="507"/>
      <c r="G914" s="507"/>
      <c r="H914" s="506"/>
      <c r="I914" s="506"/>
      <c r="J914" s="506"/>
      <c r="K914" s="506"/>
      <c r="L914" s="506"/>
      <c r="M914" s="506"/>
      <c r="N914" s="506"/>
      <c r="O914" s="506"/>
      <c r="P914" s="557"/>
      <c r="Q914" s="506"/>
      <c r="R914" s="741"/>
      <c r="S914" s="506"/>
      <c r="T914" s="742"/>
      <c r="U914" s="506"/>
      <c r="V914" s="743"/>
      <c r="W914" s="506"/>
      <c r="X914" s="742"/>
      <c r="Y914" s="557"/>
      <c r="Z914" s="556"/>
      <c r="AA914" s="507"/>
      <c r="AB914" s="507"/>
      <c r="AC914" s="507"/>
      <c r="AD914" s="507"/>
      <c r="AE914" s="507"/>
      <c r="AF914" s="507"/>
      <c r="AG914" s="507"/>
      <c r="AH914" s="507"/>
      <c r="AI914" s="507"/>
      <c r="AJ914" s="507"/>
      <c r="AK914" s="507"/>
      <c r="AL914" s="507"/>
      <c r="AM914" s="507"/>
      <c r="AN914" s="507"/>
      <c r="AO914" s="507"/>
      <c r="AP914" s="507"/>
      <c r="AQ914" s="563"/>
      <c r="AR914" s="563"/>
      <c r="AS914" s="507"/>
      <c r="AT914" s="507"/>
      <c r="AU914" s="507"/>
      <c r="AV914" s="507"/>
      <c r="AW914" s="507"/>
      <c r="AX914" s="507"/>
      <c r="AY914" s="507"/>
      <c r="AZ914" s="507"/>
      <c r="BA914" s="507"/>
      <c r="BB914" s="507"/>
      <c r="BC914" s="507"/>
      <c r="BD914" s="507"/>
      <c r="BE914" s="507"/>
      <c r="BF914" s="507"/>
      <c r="BG914" s="507"/>
      <c r="BH914" s="507"/>
      <c r="BI914" s="507"/>
      <c r="BJ914" s="507"/>
      <c r="BK914" s="507"/>
      <c r="BL914" s="507"/>
      <c r="BM914" s="507"/>
    </row>
    <row r="915" spans="1:65" ht="27" customHeight="1" x14ac:dyDescent="0.2">
      <c r="A915" s="564"/>
      <c r="B915" s="507"/>
      <c r="C915" s="507"/>
      <c r="D915" s="507"/>
      <c r="E915" s="507"/>
      <c r="F915" s="507"/>
      <c r="G915" s="507"/>
      <c r="H915" s="506"/>
      <c r="I915" s="506"/>
      <c r="J915" s="506"/>
      <c r="K915" s="506"/>
      <c r="L915" s="506"/>
      <c r="M915" s="506"/>
      <c r="N915" s="506"/>
      <c r="O915" s="506"/>
      <c r="P915" s="557"/>
      <c r="Q915" s="506"/>
      <c r="R915" s="741"/>
      <c r="S915" s="506"/>
      <c r="T915" s="742"/>
      <c r="U915" s="506"/>
      <c r="V915" s="743"/>
      <c r="W915" s="506"/>
      <c r="X915" s="742"/>
      <c r="Y915" s="557"/>
      <c r="Z915" s="556"/>
      <c r="AA915" s="507"/>
      <c r="AB915" s="507"/>
      <c r="AC915" s="507"/>
      <c r="AD915" s="507"/>
      <c r="AE915" s="507"/>
      <c r="AF915" s="507"/>
      <c r="AG915" s="507"/>
      <c r="AH915" s="507"/>
      <c r="AI915" s="507"/>
      <c r="AJ915" s="507"/>
      <c r="AK915" s="507"/>
      <c r="AL915" s="507"/>
      <c r="AM915" s="507"/>
      <c r="AN915" s="507"/>
      <c r="AO915" s="507"/>
      <c r="AP915" s="507"/>
      <c r="AQ915" s="563"/>
      <c r="AR915" s="563"/>
      <c r="AS915" s="507"/>
      <c r="AT915" s="507"/>
      <c r="AU915" s="507"/>
      <c r="AV915" s="507"/>
      <c r="AW915" s="507"/>
      <c r="AX915" s="507"/>
      <c r="AY915" s="507"/>
      <c r="AZ915" s="507"/>
      <c r="BA915" s="507"/>
      <c r="BB915" s="507"/>
      <c r="BC915" s="507"/>
      <c r="BD915" s="507"/>
      <c r="BE915" s="507"/>
      <c r="BF915" s="507"/>
      <c r="BG915" s="507"/>
      <c r="BH915" s="507"/>
      <c r="BI915" s="507"/>
      <c r="BJ915" s="507"/>
      <c r="BK915" s="507"/>
      <c r="BL915" s="507"/>
      <c r="BM915" s="507"/>
    </row>
    <row r="916" spans="1:65" ht="27" customHeight="1" x14ac:dyDescent="0.2">
      <c r="A916" s="564"/>
      <c r="B916" s="507"/>
      <c r="C916" s="507"/>
      <c r="D916" s="507"/>
      <c r="E916" s="507"/>
      <c r="F916" s="507"/>
      <c r="G916" s="507"/>
      <c r="H916" s="506"/>
      <c r="I916" s="506"/>
      <c r="J916" s="506"/>
      <c r="K916" s="506"/>
      <c r="L916" s="506"/>
      <c r="M916" s="506"/>
      <c r="N916" s="506"/>
      <c r="O916" s="506"/>
      <c r="P916" s="557"/>
      <c r="Q916" s="506"/>
      <c r="R916" s="741"/>
      <c r="S916" s="506"/>
      <c r="T916" s="742"/>
      <c r="U916" s="506"/>
      <c r="V916" s="743"/>
      <c r="W916" s="506"/>
      <c r="X916" s="742"/>
      <c r="Y916" s="557"/>
      <c r="Z916" s="556"/>
      <c r="AA916" s="507"/>
      <c r="AB916" s="507"/>
      <c r="AC916" s="507"/>
      <c r="AD916" s="507"/>
      <c r="AE916" s="507"/>
      <c r="AF916" s="507"/>
      <c r="AG916" s="507"/>
      <c r="AH916" s="507"/>
      <c r="AI916" s="507"/>
      <c r="AJ916" s="507"/>
      <c r="AK916" s="507"/>
      <c r="AL916" s="507"/>
      <c r="AM916" s="507"/>
      <c r="AN916" s="507"/>
      <c r="AO916" s="507"/>
      <c r="AP916" s="507"/>
      <c r="AQ916" s="563"/>
      <c r="AR916" s="563"/>
      <c r="AS916" s="507"/>
      <c r="AT916" s="507"/>
      <c r="AU916" s="507"/>
      <c r="AV916" s="507"/>
      <c r="AW916" s="507"/>
      <c r="AX916" s="507"/>
      <c r="AY916" s="507"/>
      <c r="AZ916" s="507"/>
      <c r="BA916" s="507"/>
      <c r="BB916" s="507"/>
      <c r="BC916" s="507"/>
      <c r="BD916" s="507"/>
      <c r="BE916" s="507"/>
      <c r="BF916" s="507"/>
      <c r="BG916" s="507"/>
      <c r="BH916" s="507"/>
      <c r="BI916" s="507"/>
      <c r="BJ916" s="507"/>
      <c r="BK916" s="507"/>
      <c r="BL916" s="507"/>
      <c r="BM916" s="507"/>
    </row>
    <row r="917" spans="1:65" ht="27" customHeight="1" x14ac:dyDescent="0.2">
      <c r="A917" s="564"/>
      <c r="B917" s="507"/>
      <c r="C917" s="507"/>
      <c r="D917" s="507"/>
      <c r="E917" s="507"/>
      <c r="F917" s="507"/>
      <c r="G917" s="507"/>
      <c r="H917" s="506"/>
      <c r="I917" s="506"/>
      <c r="J917" s="506"/>
      <c r="K917" s="506"/>
      <c r="L917" s="506"/>
      <c r="M917" s="506"/>
      <c r="N917" s="506"/>
      <c r="O917" s="506"/>
      <c r="P917" s="557"/>
      <c r="Q917" s="506"/>
      <c r="R917" s="741"/>
      <c r="S917" s="506"/>
      <c r="T917" s="742"/>
      <c r="U917" s="506"/>
      <c r="V917" s="743"/>
      <c r="W917" s="506"/>
      <c r="X917" s="742"/>
      <c r="Y917" s="557"/>
      <c r="Z917" s="556"/>
      <c r="AA917" s="507"/>
      <c r="AB917" s="507"/>
      <c r="AC917" s="507"/>
      <c r="AD917" s="507"/>
      <c r="AE917" s="507"/>
      <c r="AF917" s="507"/>
      <c r="AG917" s="507"/>
      <c r="AH917" s="507"/>
      <c r="AI917" s="507"/>
      <c r="AJ917" s="507"/>
      <c r="AK917" s="507"/>
      <c r="AL917" s="507"/>
      <c r="AM917" s="507"/>
      <c r="AN917" s="507"/>
      <c r="AO917" s="507"/>
      <c r="AP917" s="507"/>
      <c r="AQ917" s="563"/>
      <c r="AR917" s="563"/>
      <c r="AS917" s="507"/>
      <c r="AT917" s="507"/>
      <c r="AU917" s="507"/>
      <c r="AV917" s="507"/>
      <c r="AW917" s="507"/>
      <c r="AX917" s="507"/>
      <c r="AY917" s="507"/>
      <c r="AZ917" s="507"/>
      <c r="BA917" s="507"/>
      <c r="BB917" s="507"/>
      <c r="BC917" s="507"/>
      <c r="BD917" s="507"/>
      <c r="BE917" s="507"/>
      <c r="BF917" s="507"/>
      <c r="BG917" s="507"/>
      <c r="BH917" s="507"/>
      <c r="BI917" s="507"/>
      <c r="BJ917" s="507"/>
      <c r="BK917" s="507"/>
      <c r="BL917" s="507"/>
      <c r="BM917" s="507"/>
    </row>
    <row r="918" spans="1:65" ht="27" customHeight="1" x14ac:dyDescent="0.2">
      <c r="A918" s="564"/>
      <c r="B918" s="507"/>
      <c r="C918" s="507"/>
      <c r="D918" s="507"/>
      <c r="E918" s="507"/>
      <c r="F918" s="507"/>
      <c r="G918" s="507"/>
      <c r="H918" s="506"/>
      <c r="I918" s="506"/>
      <c r="J918" s="506"/>
      <c r="K918" s="506"/>
      <c r="L918" s="506"/>
      <c r="M918" s="506"/>
      <c r="N918" s="506"/>
      <c r="O918" s="506"/>
      <c r="P918" s="557"/>
      <c r="Q918" s="506"/>
      <c r="R918" s="741"/>
      <c r="S918" s="506"/>
      <c r="T918" s="742"/>
      <c r="U918" s="506"/>
      <c r="V918" s="743"/>
      <c r="W918" s="506"/>
      <c r="X918" s="742"/>
      <c r="Y918" s="557"/>
      <c r="Z918" s="556"/>
      <c r="AA918" s="507"/>
      <c r="AB918" s="507"/>
      <c r="AC918" s="507"/>
      <c r="AD918" s="507"/>
      <c r="AE918" s="507"/>
      <c r="AF918" s="507"/>
      <c r="AG918" s="507"/>
      <c r="AH918" s="507"/>
      <c r="AI918" s="507"/>
      <c r="AJ918" s="507"/>
      <c r="AK918" s="507"/>
      <c r="AL918" s="507"/>
      <c r="AM918" s="507"/>
      <c r="AN918" s="507"/>
      <c r="AO918" s="507"/>
      <c r="AP918" s="507"/>
      <c r="AQ918" s="563"/>
      <c r="AR918" s="563"/>
      <c r="AS918" s="507"/>
      <c r="AT918" s="507"/>
      <c r="AU918" s="507"/>
      <c r="AV918" s="507"/>
      <c r="AW918" s="507"/>
      <c r="AX918" s="507"/>
      <c r="AY918" s="507"/>
      <c r="AZ918" s="507"/>
      <c r="BA918" s="507"/>
      <c r="BB918" s="507"/>
      <c r="BC918" s="507"/>
      <c r="BD918" s="507"/>
      <c r="BE918" s="507"/>
      <c r="BF918" s="507"/>
      <c r="BG918" s="507"/>
      <c r="BH918" s="507"/>
      <c r="BI918" s="507"/>
      <c r="BJ918" s="507"/>
      <c r="BK918" s="507"/>
      <c r="BL918" s="507"/>
      <c r="BM918" s="507"/>
    </row>
    <row r="919" spans="1:65" ht="27" customHeight="1" x14ac:dyDescent="0.2">
      <c r="A919" s="564"/>
      <c r="B919" s="507"/>
      <c r="C919" s="507"/>
      <c r="D919" s="507"/>
      <c r="E919" s="507"/>
      <c r="F919" s="507"/>
      <c r="G919" s="507"/>
      <c r="H919" s="506"/>
      <c r="I919" s="506"/>
      <c r="J919" s="506"/>
      <c r="K919" s="506"/>
      <c r="L919" s="506"/>
      <c r="M919" s="506"/>
      <c r="N919" s="506"/>
      <c r="O919" s="506"/>
      <c r="P919" s="557"/>
      <c r="Q919" s="506"/>
      <c r="R919" s="741"/>
      <c r="S919" s="506"/>
      <c r="T919" s="742"/>
      <c r="U919" s="506"/>
      <c r="V919" s="743"/>
      <c r="W919" s="506"/>
      <c r="X919" s="742"/>
      <c r="Y919" s="557"/>
      <c r="Z919" s="556"/>
      <c r="AA919" s="507"/>
      <c r="AB919" s="507"/>
      <c r="AC919" s="507"/>
      <c r="AD919" s="507"/>
      <c r="AE919" s="507"/>
      <c r="AF919" s="507"/>
      <c r="AG919" s="507"/>
      <c r="AH919" s="507"/>
      <c r="AI919" s="507"/>
      <c r="AJ919" s="507"/>
      <c r="AK919" s="507"/>
      <c r="AL919" s="507"/>
      <c r="AM919" s="507"/>
      <c r="AN919" s="507"/>
      <c r="AO919" s="507"/>
      <c r="AP919" s="507"/>
      <c r="AQ919" s="563"/>
      <c r="AR919" s="563"/>
      <c r="AS919" s="507"/>
      <c r="AT919" s="507"/>
      <c r="AU919" s="507"/>
      <c r="AV919" s="507"/>
      <c r="AW919" s="507"/>
      <c r="AX919" s="507"/>
      <c r="AY919" s="507"/>
      <c r="AZ919" s="507"/>
      <c r="BA919" s="507"/>
      <c r="BB919" s="507"/>
      <c r="BC919" s="507"/>
      <c r="BD919" s="507"/>
      <c r="BE919" s="507"/>
      <c r="BF919" s="507"/>
      <c r="BG919" s="507"/>
      <c r="BH919" s="507"/>
      <c r="BI919" s="507"/>
      <c r="BJ919" s="507"/>
      <c r="BK919" s="507"/>
      <c r="BL919" s="507"/>
      <c r="BM919" s="507"/>
    </row>
    <row r="920" spans="1:65" ht="27" customHeight="1" x14ac:dyDescent="0.2">
      <c r="A920" s="564"/>
      <c r="B920" s="507"/>
      <c r="C920" s="507"/>
      <c r="D920" s="507"/>
      <c r="E920" s="507"/>
      <c r="F920" s="507"/>
      <c r="G920" s="507"/>
      <c r="H920" s="506"/>
      <c r="I920" s="506"/>
      <c r="J920" s="506"/>
      <c r="K920" s="506"/>
      <c r="L920" s="506"/>
      <c r="M920" s="506"/>
      <c r="N920" s="506"/>
      <c r="O920" s="506"/>
      <c r="P920" s="557"/>
      <c r="Q920" s="506"/>
      <c r="R920" s="741"/>
      <c r="S920" s="506"/>
      <c r="T920" s="742"/>
      <c r="U920" s="506"/>
      <c r="V920" s="743"/>
      <c r="W920" s="506"/>
      <c r="X920" s="742"/>
      <c r="Y920" s="557"/>
      <c r="Z920" s="556"/>
      <c r="AA920" s="507"/>
      <c r="AB920" s="507"/>
      <c r="AC920" s="507"/>
      <c r="AD920" s="507"/>
      <c r="AE920" s="507"/>
      <c r="AF920" s="507"/>
      <c r="AG920" s="507"/>
      <c r="AH920" s="507"/>
      <c r="AI920" s="507"/>
      <c r="AJ920" s="507"/>
      <c r="AK920" s="507"/>
      <c r="AL920" s="507"/>
      <c r="AM920" s="507"/>
      <c r="AN920" s="507"/>
      <c r="AO920" s="507"/>
      <c r="AP920" s="507"/>
      <c r="AQ920" s="563"/>
      <c r="AR920" s="563"/>
      <c r="AS920" s="507"/>
      <c r="AT920" s="507"/>
      <c r="AU920" s="507"/>
      <c r="AV920" s="507"/>
      <c r="AW920" s="507"/>
      <c r="AX920" s="507"/>
      <c r="AY920" s="507"/>
      <c r="AZ920" s="507"/>
      <c r="BA920" s="507"/>
      <c r="BB920" s="507"/>
      <c r="BC920" s="507"/>
      <c r="BD920" s="507"/>
      <c r="BE920" s="507"/>
      <c r="BF920" s="507"/>
      <c r="BG920" s="507"/>
      <c r="BH920" s="507"/>
      <c r="BI920" s="507"/>
      <c r="BJ920" s="507"/>
      <c r="BK920" s="507"/>
      <c r="BL920" s="507"/>
      <c r="BM920" s="507"/>
    </row>
    <row r="921" spans="1:65" ht="27" customHeight="1" x14ac:dyDescent="0.2">
      <c r="A921" s="564"/>
      <c r="B921" s="507"/>
      <c r="C921" s="507"/>
      <c r="D921" s="507"/>
      <c r="E921" s="507"/>
      <c r="F921" s="507"/>
      <c r="G921" s="507"/>
      <c r="H921" s="506"/>
      <c r="I921" s="506"/>
      <c r="J921" s="506"/>
      <c r="K921" s="506"/>
      <c r="L921" s="506"/>
      <c r="M921" s="506"/>
      <c r="N921" s="506"/>
      <c r="O921" s="506"/>
      <c r="P921" s="557"/>
      <c r="Q921" s="506"/>
      <c r="R921" s="741"/>
      <c r="S921" s="506"/>
      <c r="T921" s="742"/>
      <c r="U921" s="506"/>
      <c r="V921" s="743"/>
      <c r="W921" s="506"/>
      <c r="X921" s="742"/>
      <c r="Y921" s="557"/>
      <c r="Z921" s="556"/>
      <c r="AA921" s="507"/>
      <c r="AB921" s="507"/>
      <c r="AC921" s="507"/>
      <c r="AD921" s="507"/>
      <c r="AE921" s="507"/>
      <c r="AF921" s="507"/>
      <c r="AG921" s="507"/>
      <c r="AH921" s="507"/>
      <c r="AI921" s="507"/>
      <c r="AJ921" s="507"/>
      <c r="AK921" s="507"/>
      <c r="AL921" s="507"/>
      <c r="AM921" s="507"/>
      <c r="AN921" s="507"/>
      <c r="AO921" s="507"/>
      <c r="AP921" s="507"/>
      <c r="AQ921" s="563"/>
      <c r="AR921" s="563"/>
      <c r="AS921" s="507"/>
      <c r="AT921" s="507"/>
      <c r="AU921" s="507"/>
      <c r="AV921" s="507"/>
      <c r="AW921" s="507"/>
      <c r="AX921" s="507"/>
      <c r="AY921" s="507"/>
      <c r="AZ921" s="507"/>
      <c r="BA921" s="507"/>
      <c r="BB921" s="507"/>
      <c r="BC921" s="507"/>
      <c r="BD921" s="507"/>
      <c r="BE921" s="507"/>
      <c r="BF921" s="507"/>
      <c r="BG921" s="507"/>
      <c r="BH921" s="507"/>
      <c r="BI921" s="507"/>
      <c r="BJ921" s="507"/>
      <c r="BK921" s="507"/>
      <c r="BL921" s="507"/>
      <c r="BM921" s="507"/>
    </row>
    <row r="922" spans="1:65" ht="27" customHeight="1" x14ac:dyDescent="0.2">
      <c r="A922" s="564"/>
      <c r="B922" s="507"/>
      <c r="C922" s="507"/>
      <c r="D922" s="507"/>
      <c r="E922" s="507"/>
      <c r="F922" s="507"/>
      <c r="G922" s="507"/>
      <c r="H922" s="506"/>
      <c r="I922" s="506"/>
      <c r="J922" s="506"/>
      <c r="K922" s="506"/>
      <c r="L922" s="506"/>
      <c r="M922" s="506"/>
      <c r="N922" s="506"/>
      <c r="O922" s="506"/>
      <c r="P922" s="557"/>
      <c r="Q922" s="506"/>
      <c r="R922" s="741"/>
      <c r="S922" s="506"/>
      <c r="T922" s="742"/>
      <c r="U922" s="506"/>
      <c r="V922" s="743"/>
      <c r="W922" s="506"/>
      <c r="X922" s="742"/>
      <c r="Y922" s="557"/>
      <c r="Z922" s="556"/>
      <c r="AA922" s="507"/>
      <c r="AB922" s="507"/>
      <c r="AC922" s="507"/>
      <c r="AD922" s="507"/>
      <c r="AE922" s="507"/>
      <c r="AF922" s="507"/>
      <c r="AG922" s="507"/>
      <c r="AH922" s="507"/>
      <c r="AI922" s="507"/>
      <c r="AJ922" s="507"/>
      <c r="AK922" s="507"/>
      <c r="AL922" s="507"/>
      <c r="AM922" s="507"/>
      <c r="AN922" s="507"/>
      <c r="AO922" s="507"/>
      <c r="AP922" s="507"/>
      <c r="AQ922" s="563"/>
      <c r="AR922" s="563"/>
      <c r="AS922" s="507"/>
      <c r="AT922" s="507"/>
      <c r="AU922" s="507"/>
      <c r="AV922" s="507"/>
      <c r="AW922" s="507"/>
      <c r="AX922" s="507"/>
      <c r="AY922" s="507"/>
      <c r="AZ922" s="507"/>
      <c r="BA922" s="507"/>
      <c r="BB922" s="507"/>
      <c r="BC922" s="507"/>
      <c r="BD922" s="507"/>
      <c r="BE922" s="507"/>
      <c r="BF922" s="507"/>
      <c r="BG922" s="507"/>
      <c r="BH922" s="507"/>
      <c r="BI922" s="507"/>
      <c r="BJ922" s="507"/>
      <c r="BK922" s="507"/>
      <c r="BL922" s="507"/>
      <c r="BM922" s="507"/>
    </row>
    <row r="923" spans="1:65" ht="27" customHeight="1" x14ac:dyDescent="0.2">
      <c r="A923" s="564"/>
      <c r="B923" s="507"/>
      <c r="C923" s="507"/>
      <c r="D923" s="507"/>
      <c r="E923" s="507"/>
      <c r="F923" s="507"/>
      <c r="G923" s="507"/>
      <c r="H923" s="506"/>
      <c r="I923" s="506"/>
      <c r="J923" s="506"/>
      <c r="K923" s="506"/>
      <c r="L923" s="506"/>
      <c r="M923" s="506"/>
      <c r="N923" s="506"/>
      <c r="O923" s="506"/>
      <c r="P923" s="557"/>
      <c r="Q923" s="506"/>
      <c r="R923" s="741"/>
      <c r="S923" s="506"/>
      <c r="T923" s="742"/>
      <c r="U923" s="506"/>
      <c r="V923" s="743"/>
      <c r="W923" s="506"/>
      <c r="X923" s="742"/>
      <c r="Y923" s="557"/>
      <c r="Z923" s="556"/>
      <c r="AA923" s="507"/>
      <c r="AB923" s="507"/>
      <c r="AC923" s="507"/>
      <c r="AD923" s="507"/>
      <c r="AE923" s="507"/>
      <c r="AF923" s="507"/>
      <c r="AG923" s="507"/>
      <c r="AH923" s="507"/>
      <c r="AI923" s="507"/>
      <c r="AJ923" s="507"/>
      <c r="AK923" s="507"/>
      <c r="AL923" s="507"/>
      <c r="AM923" s="507"/>
      <c r="AN923" s="507"/>
      <c r="AO923" s="507"/>
      <c r="AP923" s="507"/>
      <c r="AQ923" s="563"/>
      <c r="AR923" s="563"/>
      <c r="AS923" s="507"/>
      <c r="AT923" s="507"/>
      <c r="AU923" s="507"/>
      <c r="AV923" s="507"/>
      <c r="AW923" s="507"/>
      <c r="AX923" s="507"/>
      <c r="AY923" s="507"/>
      <c r="AZ923" s="507"/>
      <c r="BA923" s="507"/>
      <c r="BB923" s="507"/>
      <c r="BC923" s="507"/>
      <c r="BD923" s="507"/>
      <c r="BE923" s="507"/>
      <c r="BF923" s="507"/>
      <c r="BG923" s="507"/>
      <c r="BH923" s="507"/>
      <c r="BI923" s="507"/>
      <c r="BJ923" s="507"/>
      <c r="BK923" s="507"/>
      <c r="BL923" s="507"/>
      <c r="BM923" s="507"/>
    </row>
    <row r="924" spans="1:65" ht="27" customHeight="1" x14ac:dyDescent="0.2">
      <c r="A924" s="564"/>
      <c r="B924" s="507"/>
      <c r="C924" s="507"/>
      <c r="D924" s="507"/>
      <c r="E924" s="507"/>
      <c r="F924" s="507"/>
      <c r="G924" s="507"/>
      <c r="H924" s="506"/>
      <c r="I924" s="506"/>
      <c r="J924" s="506"/>
      <c r="K924" s="506"/>
      <c r="L924" s="506"/>
      <c r="M924" s="506"/>
      <c r="N924" s="506"/>
      <c r="O924" s="506"/>
      <c r="P924" s="557"/>
      <c r="Q924" s="506"/>
      <c r="R924" s="741"/>
      <c r="S924" s="506"/>
      <c r="T924" s="742"/>
      <c r="U924" s="506"/>
      <c r="V924" s="743"/>
      <c r="W924" s="506"/>
      <c r="X924" s="742"/>
      <c r="Y924" s="557"/>
      <c r="Z924" s="556"/>
      <c r="AA924" s="507"/>
      <c r="AB924" s="507"/>
      <c r="AC924" s="507"/>
      <c r="AD924" s="507"/>
      <c r="AE924" s="507"/>
      <c r="AF924" s="507"/>
      <c r="AG924" s="507"/>
      <c r="AH924" s="507"/>
      <c r="AI924" s="507"/>
      <c r="AJ924" s="507"/>
      <c r="AK924" s="507"/>
      <c r="AL924" s="507"/>
      <c r="AM924" s="507"/>
      <c r="AN924" s="507"/>
      <c r="AO924" s="507"/>
      <c r="AP924" s="507"/>
      <c r="AQ924" s="563"/>
      <c r="AR924" s="563"/>
      <c r="AS924" s="507"/>
      <c r="AT924" s="507"/>
      <c r="AU924" s="507"/>
      <c r="AV924" s="507"/>
      <c r="AW924" s="507"/>
      <c r="AX924" s="507"/>
      <c r="AY924" s="507"/>
      <c r="AZ924" s="507"/>
      <c r="BA924" s="507"/>
      <c r="BB924" s="507"/>
      <c r="BC924" s="507"/>
      <c r="BD924" s="507"/>
      <c r="BE924" s="507"/>
      <c r="BF924" s="507"/>
      <c r="BG924" s="507"/>
      <c r="BH924" s="507"/>
      <c r="BI924" s="507"/>
      <c r="BJ924" s="507"/>
      <c r="BK924" s="507"/>
      <c r="BL924" s="507"/>
      <c r="BM924" s="507"/>
    </row>
    <row r="925" spans="1:65" ht="27" customHeight="1" x14ac:dyDescent="0.2">
      <c r="A925" s="564"/>
      <c r="B925" s="507"/>
      <c r="C925" s="507"/>
      <c r="D925" s="507"/>
      <c r="E925" s="507"/>
      <c r="F925" s="507"/>
      <c r="G925" s="507"/>
      <c r="H925" s="506"/>
      <c r="I925" s="506"/>
      <c r="J925" s="506"/>
      <c r="K925" s="506"/>
      <c r="L925" s="506"/>
      <c r="M925" s="506"/>
      <c r="N925" s="506"/>
      <c r="O925" s="506"/>
      <c r="P925" s="557"/>
      <c r="Q925" s="506"/>
      <c r="R925" s="741"/>
      <c r="S925" s="506"/>
      <c r="T925" s="742"/>
      <c r="U925" s="506"/>
      <c r="V925" s="743"/>
      <c r="W925" s="506"/>
      <c r="X925" s="742"/>
      <c r="Y925" s="557"/>
      <c r="Z925" s="556"/>
      <c r="AA925" s="507"/>
      <c r="AB925" s="507"/>
      <c r="AC925" s="507"/>
      <c r="AD925" s="507"/>
      <c r="AE925" s="507"/>
      <c r="AF925" s="507"/>
      <c r="AG925" s="507"/>
      <c r="AH925" s="507"/>
      <c r="AI925" s="507"/>
      <c r="AJ925" s="507"/>
      <c r="AK925" s="507"/>
      <c r="AL925" s="507"/>
      <c r="AM925" s="507"/>
      <c r="AN925" s="507"/>
      <c r="AO925" s="507"/>
      <c r="AP925" s="507"/>
      <c r="AQ925" s="563"/>
      <c r="AR925" s="563"/>
      <c r="AS925" s="507"/>
      <c r="AT925" s="507"/>
      <c r="AU925" s="507"/>
      <c r="AV925" s="507"/>
      <c r="AW925" s="507"/>
      <c r="AX925" s="507"/>
      <c r="AY925" s="507"/>
      <c r="AZ925" s="507"/>
      <c r="BA925" s="507"/>
      <c r="BB925" s="507"/>
      <c r="BC925" s="507"/>
      <c r="BD925" s="507"/>
      <c r="BE925" s="507"/>
      <c r="BF925" s="507"/>
      <c r="BG925" s="507"/>
      <c r="BH925" s="507"/>
      <c r="BI925" s="507"/>
      <c r="BJ925" s="507"/>
      <c r="BK925" s="507"/>
      <c r="BL925" s="507"/>
      <c r="BM925" s="507"/>
    </row>
    <row r="926" spans="1:65" ht="27" customHeight="1" x14ac:dyDescent="0.2">
      <c r="A926" s="564"/>
      <c r="B926" s="507"/>
      <c r="C926" s="507"/>
      <c r="D926" s="507"/>
      <c r="E926" s="507"/>
      <c r="F926" s="507"/>
      <c r="G926" s="507"/>
      <c r="H926" s="506"/>
      <c r="I926" s="506"/>
      <c r="J926" s="506"/>
      <c r="K926" s="506"/>
      <c r="L926" s="506"/>
      <c r="M926" s="506"/>
      <c r="N926" s="506"/>
      <c r="O926" s="506"/>
      <c r="P926" s="557"/>
      <c r="Q926" s="506"/>
      <c r="R926" s="741"/>
      <c r="S926" s="506"/>
      <c r="T926" s="742"/>
      <c r="U926" s="506"/>
      <c r="V926" s="743"/>
      <c r="W926" s="506"/>
      <c r="X926" s="742"/>
      <c r="Y926" s="557"/>
      <c r="Z926" s="556"/>
      <c r="AA926" s="507"/>
      <c r="AB926" s="507"/>
      <c r="AC926" s="507"/>
      <c r="AD926" s="507"/>
      <c r="AE926" s="507"/>
      <c r="AF926" s="507"/>
      <c r="AG926" s="507"/>
      <c r="AH926" s="507"/>
      <c r="AI926" s="507"/>
      <c r="AJ926" s="507"/>
      <c r="AK926" s="507"/>
      <c r="AL926" s="507"/>
      <c r="AM926" s="507"/>
      <c r="AN926" s="507"/>
      <c r="AO926" s="507"/>
      <c r="AP926" s="507"/>
      <c r="AQ926" s="563"/>
      <c r="AR926" s="563"/>
      <c r="AS926" s="507"/>
      <c r="AT926" s="507"/>
      <c r="AU926" s="507"/>
      <c r="AV926" s="507"/>
      <c r="AW926" s="507"/>
      <c r="AX926" s="507"/>
      <c r="AY926" s="507"/>
      <c r="AZ926" s="507"/>
      <c r="BA926" s="507"/>
      <c r="BB926" s="507"/>
      <c r="BC926" s="507"/>
      <c r="BD926" s="507"/>
      <c r="BE926" s="507"/>
      <c r="BF926" s="507"/>
      <c r="BG926" s="507"/>
      <c r="BH926" s="507"/>
      <c r="BI926" s="507"/>
      <c r="BJ926" s="507"/>
      <c r="BK926" s="507"/>
      <c r="BL926" s="507"/>
      <c r="BM926" s="507"/>
    </row>
    <row r="927" spans="1:65" ht="27" customHeight="1" x14ac:dyDescent="0.2">
      <c r="A927" s="564"/>
      <c r="B927" s="507"/>
      <c r="C927" s="507"/>
      <c r="D927" s="507"/>
      <c r="E927" s="507"/>
      <c r="F927" s="507"/>
      <c r="G927" s="507"/>
      <c r="H927" s="506"/>
      <c r="I927" s="506"/>
      <c r="J927" s="506"/>
      <c r="K927" s="506"/>
      <c r="L927" s="506"/>
      <c r="M927" s="506"/>
      <c r="N927" s="506"/>
      <c r="O927" s="506"/>
      <c r="P927" s="557"/>
      <c r="Q927" s="506"/>
      <c r="R927" s="741"/>
      <c r="S927" s="506"/>
      <c r="T927" s="742"/>
      <c r="U927" s="506"/>
      <c r="V927" s="743"/>
      <c r="W927" s="506"/>
      <c r="X927" s="742"/>
      <c r="Y927" s="557"/>
      <c r="Z927" s="556"/>
      <c r="AA927" s="507"/>
      <c r="AB927" s="507"/>
      <c r="AC927" s="507"/>
      <c r="AD927" s="507"/>
      <c r="AE927" s="507"/>
      <c r="AF927" s="507"/>
      <c r="AG927" s="507"/>
      <c r="AH927" s="507"/>
      <c r="AI927" s="507"/>
      <c r="AJ927" s="507"/>
      <c r="AK927" s="507"/>
      <c r="AL927" s="507"/>
      <c r="AM927" s="507"/>
      <c r="AN927" s="507"/>
      <c r="AO927" s="507"/>
      <c r="AP927" s="507"/>
      <c r="AQ927" s="563"/>
      <c r="AR927" s="563"/>
      <c r="AS927" s="507"/>
      <c r="AT927" s="507"/>
      <c r="AU927" s="507"/>
      <c r="AV927" s="507"/>
      <c r="AW927" s="507"/>
      <c r="AX927" s="507"/>
      <c r="AY927" s="507"/>
      <c r="AZ927" s="507"/>
      <c r="BA927" s="507"/>
      <c r="BB927" s="507"/>
      <c r="BC927" s="507"/>
      <c r="BD927" s="507"/>
      <c r="BE927" s="507"/>
      <c r="BF927" s="507"/>
      <c r="BG927" s="507"/>
      <c r="BH927" s="507"/>
      <c r="BI927" s="507"/>
      <c r="BJ927" s="507"/>
      <c r="BK927" s="507"/>
      <c r="BL927" s="507"/>
      <c r="BM927" s="507"/>
    </row>
    <row r="928" spans="1:65" ht="27" customHeight="1" x14ac:dyDescent="0.2">
      <c r="A928" s="564"/>
      <c r="B928" s="507"/>
      <c r="C928" s="507"/>
      <c r="D928" s="507"/>
      <c r="E928" s="507"/>
      <c r="F928" s="507"/>
      <c r="G928" s="507"/>
      <c r="H928" s="506"/>
      <c r="I928" s="506"/>
      <c r="J928" s="506"/>
      <c r="K928" s="506"/>
      <c r="L928" s="506"/>
      <c r="M928" s="506"/>
      <c r="N928" s="506"/>
      <c r="O928" s="506"/>
      <c r="P928" s="557"/>
      <c r="Q928" s="506"/>
      <c r="R928" s="741"/>
      <c r="S928" s="506"/>
      <c r="T928" s="742"/>
      <c r="U928" s="506"/>
      <c r="V928" s="743"/>
      <c r="W928" s="506"/>
      <c r="X928" s="742"/>
      <c r="Y928" s="557"/>
      <c r="Z928" s="556"/>
      <c r="AA928" s="507"/>
      <c r="AB928" s="507"/>
      <c r="AC928" s="507"/>
      <c r="AD928" s="507"/>
      <c r="AE928" s="507"/>
      <c r="AF928" s="507"/>
      <c r="AG928" s="507"/>
      <c r="AH928" s="507"/>
      <c r="AI928" s="507"/>
      <c r="AJ928" s="507"/>
      <c r="AK928" s="507"/>
      <c r="AL928" s="507"/>
      <c r="AM928" s="507"/>
      <c r="AN928" s="507"/>
      <c r="AO928" s="507"/>
      <c r="AP928" s="507"/>
      <c r="AQ928" s="563"/>
      <c r="AR928" s="563"/>
      <c r="AS928" s="507"/>
      <c r="AT928" s="507"/>
      <c r="AU928" s="507"/>
      <c r="AV928" s="507"/>
      <c r="AW928" s="507"/>
      <c r="AX928" s="507"/>
      <c r="AY928" s="507"/>
      <c r="AZ928" s="507"/>
      <c r="BA928" s="507"/>
      <c r="BB928" s="507"/>
      <c r="BC928" s="507"/>
      <c r="BD928" s="507"/>
      <c r="BE928" s="507"/>
      <c r="BF928" s="507"/>
      <c r="BG928" s="507"/>
      <c r="BH928" s="507"/>
      <c r="BI928" s="507"/>
      <c r="BJ928" s="507"/>
      <c r="BK928" s="507"/>
      <c r="BL928" s="507"/>
      <c r="BM928" s="507"/>
    </row>
    <row r="929" spans="1:65" ht="27" customHeight="1" x14ac:dyDescent="0.2">
      <c r="A929" s="564"/>
      <c r="B929" s="507"/>
      <c r="C929" s="507"/>
      <c r="D929" s="507"/>
      <c r="E929" s="507"/>
      <c r="F929" s="507"/>
      <c r="G929" s="507"/>
      <c r="H929" s="506"/>
      <c r="I929" s="506"/>
      <c r="J929" s="506"/>
      <c r="K929" s="506"/>
      <c r="L929" s="506"/>
      <c r="M929" s="506"/>
      <c r="N929" s="506"/>
      <c r="O929" s="506"/>
      <c r="P929" s="557"/>
      <c r="Q929" s="506"/>
      <c r="R929" s="741"/>
      <c r="S929" s="506"/>
      <c r="T929" s="742"/>
      <c r="U929" s="506"/>
      <c r="V929" s="743"/>
      <c r="W929" s="506"/>
      <c r="X929" s="742"/>
      <c r="Y929" s="557"/>
      <c r="Z929" s="556"/>
      <c r="AA929" s="507"/>
      <c r="AB929" s="507"/>
      <c r="AC929" s="507"/>
      <c r="AD929" s="507"/>
      <c r="AE929" s="507"/>
      <c r="AF929" s="507"/>
      <c r="AG929" s="507"/>
      <c r="AH929" s="507"/>
      <c r="AI929" s="507"/>
      <c r="AJ929" s="507"/>
      <c r="AK929" s="507"/>
      <c r="AL929" s="507"/>
      <c r="AM929" s="507"/>
      <c r="AN929" s="507"/>
      <c r="AO929" s="507"/>
      <c r="AP929" s="507"/>
      <c r="AQ929" s="563"/>
      <c r="AR929" s="563"/>
      <c r="AS929" s="507"/>
      <c r="AT929" s="507"/>
      <c r="AU929" s="507"/>
      <c r="AV929" s="507"/>
      <c r="AW929" s="507"/>
      <c r="AX929" s="507"/>
      <c r="AY929" s="507"/>
      <c r="AZ929" s="507"/>
      <c r="BA929" s="507"/>
      <c r="BB929" s="507"/>
      <c r="BC929" s="507"/>
      <c r="BD929" s="507"/>
      <c r="BE929" s="507"/>
      <c r="BF929" s="507"/>
      <c r="BG929" s="507"/>
      <c r="BH929" s="507"/>
      <c r="BI929" s="507"/>
      <c r="BJ929" s="507"/>
      <c r="BK929" s="507"/>
      <c r="BL929" s="507"/>
      <c r="BM929" s="507"/>
    </row>
    <row r="930" spans="1:65" ht="27" customHeight="1" x14ac:dyDescent="0.2">
      <c r="A930" s="564"/>
      <c r="B930" s="507"/>
      <c r="C930" s="507"/>
      <c r="D930" s="507"/>
      <c r="E930" s="507"/>
      <c r="F930" s="507"/>
      <c r="G930" s="507"/>
      <c r="H930" s="506"/>
      <c r="I930" s="506"/>
      <c r="J930" s="506"/>
      <c r="K930" s="506"/>
      <c r="L930" s="506"/>
      <c r="M930" s="506"/>
      <c r="N930" s="506"/>
      <c r="O930" s="506"/>
      <c r="P930" s="557"/>
      <c r="Q930" s="506"/>
      <c r="R930" s="741"/>
      <c r="S930" s="506"/>
      <c r="T930" s="742"/>
      <c r="U930" s="506"/>
      <c r="V930" s="743"/>
      <c r="W930" s="506"/>
      <c r="X930" s="742"/>
      <c r="Y930" s="557"/>
      <c r="Z930" s="556"/>
      <c r="AA930" s="507"/>
      <c r="AB930" s="507"/>
      <c r="AC930" s="507"/>
      <c r="AD930" s="507"/>
      <c r="AE930" s="507"/>
      <c r="AF930" s="507"/>
      <c r="AG930" s="507"/>
      <c r="AH930" s="507"/>
      <c r="AI930" s="507"/>
      <c r="AJ930" s="507"/>
      <c r="AK930" s="507"/>
      <c r="AL930" s="507"/>
      <c r="AM930" s="507"/>
      <c r="AN930" s="507"/>
      <c r="AO930" s="507"/>
      <c r="AP930" s="507"/>
      <c r="AQ930" s="563"/>
      <c r="AR930" s="563"/>
      <c r="AS930" s="507"/>
      <c r="AT930" s="507"/>
      <c r="AU930" s="507"/>
      <c r="AV930" s="507"/>
      <c r="AW930" s="507"/>
      <c r="AX930" s="507"/>
      <c r="AY930" s="507"/>
      <c r="AZ930" s="507"/>
      <c r="BA930" s="507"/>
      <c r="BB930" s="507"/>
      <c r="BC930" s="507"/>
      <c r="BD930" s="507"/>
      <c r="BE930" s="507"/>
      <c r="BF930" s="507"/>
      <c r="BG930" s="507"/>
      <c r="BH930" s="507"/>
      <c r="BI930" s="507"/>
      <c r="BJ930" s="507"/>
      <c r="BK930" s="507"/>
      <c r="BL930" s="507"/>
      <c r="BM930" s="507"/>
    </row>
    <row r="931" spans="1:65" ht="27" customHeight="1" x14ac:dyDescent="0.2">
      <c r="A931" s="564"/>
      <c r="B931" s="507"/>
      <c r="C931" s="507"/>
      <c r="D931" s="507"/>
      <c r="E931" s="507"/>
      <c r="F931" s="507"/>
      <c r="G931" s="507"/>
      <c r="H931" s="506"/>
      <c r="I931" s="506"/>
      <c r="J931" s="506"/>
      <c r="K931" s="506"/>
      <c r="L931" s="506"/>
      <c r="M931" s="506"/>
      <c r="N931" s="506"/>
      <c r="O931" s="506"/>
      <c r="P931" s="557"/>
      <c r="Q931" s="506"/>
      <c r="R931" s="741"/>
      <c r="S931" s="506"/>
      <c r="T931" s="742"/>
      <c r="U931" s="506"/>
      <c r="V931" s="743"/>
      <c r="W931" s="506"/>
      <c r="X931" s="742"/>
      <c r="Y931" s="557"/>
      <c r="Z931" s="556"/>
      <c r="AA931" s="507"/>
      <c r="AB931" s="507"/>
      <c r="AC931" s="507"/>
      <c r="AD931" s="507"/>
      <c r="AE931" s="507"/>
      <c r="AF931" s="507"/>
      <c r="AG931" s="507"/>
      <c r="AH931" s="507"/>
      <c r="AI931" s="507"/>
      <c r="AJ931" s="507"/>
      <c r="AK931" s="507"/>
      <c r="AL931" s="507"/>
      <c r="AM931" s="507"/>
      <c r="AN931" s="507"/>
      <c r="AO931" s="507"/>
      <c r="AP931" s="507"/>
      <c r="AQ931" s="563"/>
      <c r="AR931" s="563"/>
      <c r="AS931" s="507"/>
      <c r="AT931" s="507"/>
      <c r="AU931" s="507"/>
      <c r="AV931" s="507"/>
      <c r="AW931" s="507"/>
      <c r="AX931" s="507"/>
      <c r="AY931" s="507"/>
      <c r="AZ931" s="507"/>
      <c r="BA931" s="507"/>
      <c r="BB931" s="507"/>
      <c r="BC931" s="507"/>
      <c r="BD931" s="507"/>
      <c r="BE931" s="507"/>
      <c r="BF931" s="507"/>
      <c r="BG931" s="507"/>
      <c r="BH931" s="507"/>
      <c r="BI931" s="507"/>
      <c r="BJ931" s="507"/>
      <c r="BK931" s="507"/>
      <c r="BL931" s="507"/>
      <c r="BM931" s="507"/>
    </row>
    <row r="932" spans="1:65" ht="27" customHeight="1" x14ac:dyDescent="0.2">
      <c r="A932" s="564"/>
      <c r="B932" s="507"/>
      <c r="C932" s="507"/>
      <c r="D932" s="507"/>
      <c r="E932" s="507"/>
      <c r="F932" s="507"/>
      <c r="G932" s="507"/>
      <c r="H932" s="506"/>
      <c r="I932" s="506"/>
      <c r="J932" s="506"/>
      <c r="K932" s="506"/>
      <c r="L932" s="506"/>
      <c r="M932" s="506"/>
      <c r="N932" s="506"/>
      <c r="O932" s="506"/>
      <c r="P932" s="557"/>
      <c r="Q932" s="506"/>
      <c r="R932" s="741"/>
      <c r="S932" s="506"/>
      <c r="T932" s="742"/>
      <c r="U932" s="506"/>
      <c r="V932" s="743"/>
      <c r="W932" s="506"/>
      <c r="X932" s="742"/>
      <c r="Y932" s="557"/>
      <c r="Z932" s="556"/>
      <c r="AA932" s="507"/>
      <c r="AB932" s="507"/>
      <c r="AC932" s="507"/>
      <c r="AD932" s="507"/>
      <c r="AE932" s="507"/>
      <c r="AF932" s="507"/>
      <c r="AG932" s="507"/>
      <c r="AH932" s="507"/>
      <c r="AI932" s="507"/>
      <c r="AJ932" s="507"/>
      <c r="AK932" s="507"/>
      <c r="AL932" s="507"/>
      <c r="AM932" s="507"/>
      <c r="AN932" s="507"/>
      <c r="AO932" s="507"/>
      <c r="AP932" s="507"/>
      <c r="AQ932" s="563"/>
      <c r="AR932" s="563"/>
      <c r="AS932" s="507"/>
      <c r="AT932" s="507"/>
      <c r="AU932" s="507"/>
      <c r="AV932" s="507"/>
      <c r="AW932" s="507"/>
      <c r="AX932" s="507"/>
      <c r="AY932" s="507"/>
      <c r="AZ932" s="507"/>
      <c r="BA932" s="507"/>
      <c r="BB932" s="507"/>
      <c r="BC932" s="507"/>
      <c r="BD932" s="507"/>
      <c r="BE932" s="507"/>
      <c r="BF932" s="507"/>
      <c r="BG932" s="507"/>
      <c r="BH932" s="507"/>
      <c r="BI932" s="507"/>
      <c r="BJ932" s="507"/>
      <c r="BK932" s="507"/>
      <c r="BL932" s="507"/>
      <c r="BM932" s="507"/>
    </row>
    <row r="933" spans="1:65" ht="27" customHeight="1" x14ac:dyDescent="0.2">
      <c r="A933" s="564"/>
      <c r="B933" s="507"/>
      <c r="C933" s="507"/>
      <c r="D933" s="507"/>
      <c r="E933" s="507"/>
      <c r="F933" s="507"/>
      <c r="G933" s="507"/>
      <c r="H933" s="506"/>
      <c r="I933" s="506"/>
      <c r="J933" s="506"/>
      <c r="K933" s="506"/>
      <c r="L933" s="506"/>
      <c r="M933" s="506"/>
      <c r="N933" s="506"/>
      <c r="O933" s="506"/>
      <c r="P933" s="557"/>
      <c r="Q933" s="506"/>
      <c r="R933" s="741"/>
      <c r="S933" s="506"/>
      <c r="T933" s="742"/>
      <c r="U933" s="506"/>
      <c r="V933" s="743"/>
      <c r="W933" s="506"/>
      <c r="X933" s="742"/>
      <c r="Y933" s="557"/>
      <c r="Z933" s="556"/>
      <c r="AA933" s="507"/>
      <c r="AB933" s="507"/>
      <c r="AC933" s="507"/>
      <c r="AD933" s="507"/>
      <c r="AE933" s="507"/>
      <c r="AF933" s="507"/>
      <c r="AG933" s="507"/>
      <c r="AH933" s="507"/>
      <c r="AI933" s="507"/>
      <c r="AJ933" s="507"/>
      <c r="AK933" s="507"/>
      <c r="AL933" s="507"/>
      <c r="AM933" s="507"/>
      <c r="AN933" s="507"/>
      <c r="AO933" s="507"/>
      <c r="AP933" s="507"/>
      <c r="AQ933" s="563"/>
      <c r="AR933" s="563"/>
      <c r="AS933" s="507"/>
      <c r="AT933" s="507"/>
      <c r="AU933" s="507"/>
      <c r="AV933" s="507"/>
      <c r="AW933" s="507"/>
      <c r="AX933" s="507"/>
      <c r="AY933" s="507"/>
      <c r="AZ933" s="507"/>
      <c r="BA933" s="507"/>
      <c r="BB933" s="507"/>
      <c r="BC933" s="507"/>
      <c r="BD933" s="507"/>
      <c r="BE933" s="507"/>
      <c r="BF933" s="507"/>
      <c r="BG933" s="507"/>
      <c r="BH933" s="507"/>
      <c r="BI933" s="507"/>
      <c r="BJ933" s="507"/>
      <c r="BK933" s="507"/>
      <c r="BL933" s="507"/>
      <c r="BM933" s="507"/>
    </row>
    <row r="934" spans="1:65" ht="27" customHeight="1" x14ac:dyDescent="0.2">
      <c r="A934" s="564"/>
      <c r="B934" s="507"/>
      <c r="C934" s="507"/>
      <c r="D934" s="507"/>
      <c r="E934" s="507"/>
      <c r="F934" s="507"/>
      <c r="G934" s="507"/>
      <c r="H934" s="506"/>
      <c r="I934" s="506"/>
      <c r="J934" s="506"/>
      <c r="K934" s="506"/>
      <c r="L934" s="506"/>
      <c r="M934" s="506"/>
      <c r="N934" s="506"/>
      <c r="O934" s="506"/>
      <c r="P934" s="557"/>
      <c r="Q934" s="506"/>
      <c r="R934" s="741"/>
      <c r="S934" s="506"/>
      <c r="T934" s="742"/>
      <c r="U934" s="506"/>
      <c r="V934" s="743"/>
      <c r="W934" s="506"/>
      <c r="X934" s="742"/>
      <c r="Y934" s="557"/>
      <c r="Z934" s="556"/>
      <c r="AA934" s="507"/>
      <c r="AB934" s="507"/>
      <c r="AC934" s="507"/>
      <c r="AD934" s="507"/>
      <c r="AE934" s="507"/>
      <c r="AF934" s="507"/>
      <c r="AG934" s="507"/>
      <c r="AH934" s="507"/>
      <c r="AI934" s="507"/>
      <c r="AJ934" s="507"/>
      <c r="AK934" s="507"/>
      <c r="AL934" s="507"/>
      <c r="AM934" s="507"/>
      <c r="AN934" s="507"/>
      <c r="AO934" s="507"/>
      <c r="AP934" s="507"/>
      <c r="AQ934" s="563"/>
      <c r="AR934" s="563"/>
      <c r="AS934" s="507"/>
      <c r="AT934" s="507"/>
      <c r="AU934" s="507"/>
      <c r="AV934" s="507"/>
      <c r="AW934" s="507"/>
      <c r="AX934" s="507"/>
      <c r="AY934" s="507"/>
      <c r="AZ934" s="507"/>
      <c r="BA934" s="507"/>
      <c r="BB934" s="507"/>
      <c r="BC934" s="507"/>
      <c r="BD934" s="507"/>
      <c r="BE934" s="507"/>
      <c r="BF934" s="507"/>
      <c r="BG934" s="507"/>
      <c r="BH934" s="507"/>
      <c r="BI934" s="507"/>
      <c r="BJ934" s="507"/>
      <c r="BK934" s="507"/>
      <c r="BL934" s="507"/>
      <c r="BM934" s="507"/>
    </row>
    <row r="935" spans="1:65" ht="27" customHeight="1" x14ac:dyDescent="0.2">
      <c r="A935" s="564"/>
      <c r="B935" s="507"/>
      <c r="C935" s="507"/>
      <c r="D935" s="507"/>
      <c r="E935" s="507"/>
      <c r="F935" s="507"/>
      <c r="G935" s="507"/>
      <c r="H935" s="506"/>
      <c r="I935" s="506"/>
      <c r="J935" s="506"/>
      <c r="K935" s="506"/>
      <c r="L935" s="506"/>
      <c r="M935" s="506"/>
      <c r="N935" s="506"/>
      <c r="O935" s="506"/>
      <c r="P935" s="557"/>
      <c r="Q935" s="506"/>
      <c r="R935" s="741"/>
      <c r="S935" s="506"/>
      <c r="T935" s="742"/>
      <c r="U935" s="506"/>
      <c r="V935" s="743"/>
      <c r="W935" s="506"/>
      <c r="X935" s="742"/>
      <c r="Y935" s="557"/>
      <c r="Z935" s="556"/>
      <c r="AA935" s="507"/>
      <c r="AB935" s="507"/>
      <c r="AC935" s="507"/>
      <c r="AD935" s="507"/>
      <c r="AE935" s="507"/>
      <c r="AF935" s="507"/>
      <c r="AG935" s="507"/>
      <c r="AH935" s="507"/>
      <c r="AI935" s="507"/>
      <c r="AJ935" s="507"/>
      <c r="AK935" s="507"/>
      <c r="AL935" s="507"/>
      <c r="AM935" s="507"/>
      <c r="AN935" s="507"/>
      <c r="AO935" s="507"/>
      <c r="AP935" s="507"/>
      <c r="AQ935" s="563"/>
      <c r="AR935" s="563"/>
      <c r="AS935" s="507"/>
      <c r="AT935" s="507"/>
      <c r="AU935" s="507"/>
      <c r="AV935" s="507"/>
      <c r="AW935" s="507"/>
      <c r="AX935" s="507"/>
      <c r="AY935" s="507"/>
      <c r="AZ935" s="507"/>
      <c r="BA935" s="507"/>
      <c r="BB935" s="507"/>
      <c r="BC935" s="507"/>
      <c r="BD935" s="507"/>
      <c r="BE935" s="507"/>
      <c r="BF935" s="507"/>
      <c r="BG935" s="507"/>
      <c r="BH935" s="507"/>
      <c r="BI935" s="507"/>
      <c r="BJ935" s="507"/>
      <c r="BK935" s="507"/>
      <c r="BL935" s="507"/>
      <c r="BM935" s="507"/>
    </row>
    <row r="936" spans="1:65" ht="27" customHeight="1" x14ac:dyDescent="0.2">
      <c r="A936" s="564"/>
      <c r="B936" s="507"/>
      <c r="C936" s="507"/>
      <c r="D936" s="507"/>
      <c r="E936" s="507"/>
      <c r="F936" s="507"/>
      <c r="G936" s="507"/>
      <c r="H936" s="506"/>
      <c r="I936" s="506"/>
      <c r="J936" s="506"/>
      <c r="K936" s="506"/>
      <c r="L936" s="506"/>
      <c r="M936" s="506"/>
      <c r="N936" s="506"/>
      <c r="O936" s="506"/>
      <c r="P936" s="557"/>
      <c r="Q936" s="506"/>
      <c r="R936" s="741"/>
      <c r="S936" s="506"/>
      <c r="T936" s="742"/>
      <c r="U936" s="506"/>
      <c r="V936" s="743"/>
      <c r="W936" s="506"/>
      <c r="X936" s="742"/>
      <c r="Y936" s="557"/>
      <c r="Z936" s="556"/>
      <c r="AA936" s="507"/>
      <c r="AB936" s="507"/>
      <c r="AC936" s="507"/>
      <c r="AD936" s="507"/>
      <c r="AE936" s="507"/>
      <c r="AF936" s="507"/>
      <c r="AG936" s="507"/>
      <c r="AH936" s="507"/>
      <c r="AI936" s="507"/>
      <c r="AJ936" s="507"/>
      <c r="AK936" s="507"/>
      <c r="AL936" s="507"/>
      <c r="AM936" s="507"/>
      <c r="AN936" s="507"/>
      <c r="AO936" s="507"/>
      <c r="AP936" s="507"/>
      <c r="AQ936" s="563"/>
      <c r="AR936" s="563"/>
      <c r="AS936" s="507"/>
      <c r="AT936" s="507"/>
      <c r="AU936" s="507"/>
      <c r="AV936" s="507"/>
      <c r="AW936" s="507"/>
      <c r="AX936" s="507"/>
      <c r="AY936" s="507"/>
      <c r="AZ936" s="507"/>
      <c r="BA936" s="507"/>
      <c r="BB936" s="507"/>
      <c r="BC936" s="507"/>
      <c r="BD936" s="507"/>
      <c r="BE936" s="507"/>
      <c r="BF936" s="507"/>
      <c r="BG936" s="507"/>
      <c r="BH936" s="507"/>
      <c r="BI936" s="507"/>
      <c r="BJ936" s="507"/>
      <c r="BK936" s="507"/>
      <c r="BL936" s="507"/>
      <c r="BM936" s="507"/>
    </row>
    <row r="937" spans="1:65" ht="27" customHeight="1" x14ac:dyDescent="0.2">
      <c r="A937" s="564"/>
      <c r="B937" s="507"/>
      <c r="C937" s="507"/>
      <c r="D937" s="507"/>
      <c r="E937" s="507"/>
      <c r="F937" s="507"/>
      <c r="G937" s="507"/>
      <c r="H937" s="506"/>
      <c r="I937" s="506"/>
      <c r="J937" s="506"/>
      <c r="K937" s="506"/>
      <c r="L937" s="506"/>
      <c r="M937" s="506"/>
      <c r="N937" s="506"/>
      <c r="O937" s="506"/>
      <c r="P937" s="557"/>
      <c r="Q937" s="506"/>
      <c r="R937" s="741"/>
      <c r="S937" s="506"/>
      <c r="T937" s="742"/>
      <c r="U937" s="506"/>
      <c r="V937" s="743"/>
      <c r="W937" s="506"/>
      <c r="X937" s="742"/>
      <c r="Y937" s="557"/>
      <c r="Z937" s="556"/>
      <c r="AA937" s="507"/>
      <c r="AB937" s="507"/>
      <c r="AC937" s="507"/>
      <c r="AD937" s="507"/>
      <c r="AE937" s="507"/>
      <c r="AF937" s="507"/>
      <c r="AG937" s="507"/>
      <c r="AH937" s="507"/>
      <c r="AI937" s="507"/>
      <c r="AJ937" s="507"/>
      <c r="AK937" s="507"/>
      <c r="AL937" s="507"/>
      <c r="AM937" s="507"/>
      <c r="AN937" s="507"/>
      <c r="AO937" s="507"/>
      <c r="AP937" s="507"/>
      <c r="AQ937" s="563"/>
      <c r="AR937" s="563"/>
      <c r="AS937" s="507"/>
      <c r="AT937" s="507"/>
      <c r="AU937" s="507"/>
      <c r="AV937" s="507"/>
      <c r="AW937" s="507"/>
      <c r="AX937" s="507"/>
      <c r="AY937" s="507"/>
      <c r="AZ937" s="507"/>
      <c r="BA937" s="507"/>
      <c r="BB937" s="507"/>
      <c r="BC937" s="507"/>
      <c r="BD937" s="507"/>
      <c r="BE937" s="507"/>
      <c r="BF937" s="507"/>
      <c r="BG937" s="507"/>
      <c r="BH937" s="507"/>
      <c r="BI937" s="507"/>
      <c r="BJ937" s="507"/>
      <c r="BK937" s="507"/>
      <c r="BL937" s="507"/>
      <c r="BM937" s="507"/>
    </row>
    <row r="938" spans="1:65" ht="27" customHeight="1" x14ac:dyDescent="0.2">
      <c r="A938" s="564"/>
      <c r="B938" s="507"/>
      <c r="C938" s="507"/>
      <c r="D938" s="507"/>
      <c r="E938" s="507"/>
      <c r="F938" s="507"/>
      <c r="G938" s="507"/>
      <c r="H938" s="506"/>
      <c r="I938" s="506"/>
      <c r="J938" s="506"/>
      <c r="K938" s="506"/>
      <c r="L938" s="506"/>
      <c r="M938" s="506"/>
      <c r="N938" s="506"/>
      <c r="O938" s="506"/>
      <c r="P938" s="557"/>
      <c r="Q938" s="506"/>
      <c r="R938" s="741"/>
      <c r="S938" s="506"/>
      <c r="T938" s="742"/>
      <c r="U938" s="506"/>
      <c r="V938" s="743"/>
      <c r="W938" s="506"/>
      <c r="X938" s="742"/>
      <c r="Y938" s="557"/>
      <c r="Z938" s="556"/>
      <c r="AA938" s="507"/>
      <c r="AB938" s="507"/>
      <c r="AC938" s="507"/>
      <c r="AD938" s="507"/>
      <c r="AE938" s="507"/>
      <c r="AF938" s="507"/>
      <c r="AG938" s="507"/>
      <c r="AH938" s="507"/>
      <c r="AI938" s="507"/>
      <c r="AJ938" s="507"/>
      <c r="AK938" s="507"/>
      <c r="AL938" s="507"/>
      <c r="AM938" s="507"/>
      <c r="AN938" s="507"/>
      <c r="AO938" s="507"/>
      <c r="AP938" s="507"/>
      <c r="AQ938" s="563"/>
      <c r="AR938" s="563"/>
      <c r="AS938" s="507"/>
      <c r="AT938" s="507"/>
      <c r="AU938" s="507"/>
      <c r="AV938" s="507"/>
      <c r="AW938" s="507"/>
      <c r="AX938" s="507"/>
      <c r="AY938" s="507"/>
      <c r="AZ938" s="507"/>
      <c r="BA938" s="507"/>
      <c r="BB938" s="507"/>
      <c r="BC938" s="507"/>
      <c r="BD938" s="507"/>
      <c r="BE938" s="507"/>
      <c r="BF938" s="507"/>
      <c r="BG938" s="507"/>
      <c r="BH938" s="507"/>
      <c r="BI938" s="507"/>
      <c r="BJ938" s="507"/>
      <c r="BK938" s="507"/>
      <c r="BL938" s="507"/>
      <c r="BM938" s="507"/>
    </row>
    <row r="939" spans="1:65" ht="27" customHeight="1" x14ac:dyDescent="0.2">
      <c r="A939" s="564"/>
      <c r="B939" s="507"/>
      <c r="C939" s="507"/>
      <c r="D939" s="507"/>
      <c r="E939" s="507"/>
      <c r="F939" s="507"/>
      <c r="G939" s="507"/>
      <c r="H939" s="506"/>
      <c r="I939" s="506"/>
      <c r="J939" s="506"/>
      <c r="K939" s="506"/>
      <c r="L939" s="506"/>
      <c r="M939" s="506"/>
      <c r="N939" s="506"/>
      <c r="O939" s="506"/>
      <c r="P939" s="557"/>
      <c r="Q939" s="506"/>
      <c r="R939" s="741"/>
      <c r="S939" s="506"/>
      <c r="T939" s="742"/>
      <c r="U939" s="506"/>
      <c r="V939" s="743"/>
      <c r="W939" s="506"/>
      <c r="X939" s="742"/>
      <c r="Y939" s="557"/>
      <c r="Z939" s="556"/>
      <c r="AA939" s="507"/>
      <c r="AB939" s="507"/>
      <c r="AC939" s="507"/>
      <c r="AD939" s="507"/>
      <c r="AE939" s="507"/>
      <c r="AF939" s="507"/>
      <c r="AG939" s="507"/>
      <c r="AH939" s="507"/>
      <c r="AI939" s="507"/>
      <c r="AJ939" s="507"/>
      <c r="AK939" s="507"/>
      <c r="AL939" s="507"/>
      <c r="AM939" s="507"/>
      <c r="AN939" s="507"/>
      <c r="AO939" s="507"/>
      <c r="AP939" s="507"/>
      <c r="AQ939" s="563"/>
      <c r="AR939" s="563"/>
      <c r="AS939" s="507"/>
      <c r="AT939" s="507"/>
      <c r="AU939" s="507"/>
      <c r="AV939" s="507"/>
      <c r="AW939" s="507"/>
      <c r="AX939" s="507"/>
      <c r="AY939" s="507"/>
      <c r="AZ939" s="507"/>
      <c r="BA939" s="507"/>
      <c r="BB939" s="507"/>
      <c r="BC939" s="507"/>
      <c r="BD939" s="507"/>
      <c r="BE939" s="507"/>
      <c r="BF939" s="507"/>
      <c r="BG939" s="507"/>
      <c r="BH939" s="507"/>
      <c r="BI939" s="507"/>
      <c r="BJ939" s="507"/>
      <c r="BK939" s="507"/>
      <c r="BL939" s="507"/>
      <c r="BM939" s="507"/>
    </row>
    <row r="940" spans="1:65" ht="27" customHeight="1" x14ac:dyDescent="0.2">
      <c r="A940" s="564"/>
      <c r="B940" s="507"/>
      <c r="C940" s="507"/>
      <c r="D940" s="507"/>
      <c r="E940" s="507"/>
      <c r="F940" s="507"/>
      <c r="G940" s="507"/>
      <c r="H940" s="506"/>
      <c r="I940" s="506"/>
      <c r="J940" s="506"/>
      <c r="K940" s="506"/>
      <c r="L940" s="506"/>
      <c r="M940" s="506"/>
      <c r="N940" s="506"/>
      <c r="O940" s="506"/>
      <c r="P940" s="557"/>
      <c r="Q940" s="506"/>
      <c r="R940" s="741"/>
      <c r="S940" s="506"/>
      <c r="T940" s="742"/>
      <c r="U940" s="506"/>
      <c r="V940" s="743"/>
      <c r="W940" s="506"/>
      <c r="X940" s="742"/>
      <c r="Y940" s="557"/>
      <c r="Z940" s="556"/>
      <c r="AA940" s="507"/>
      <c r="AB940" s="507"/>
      <c r="AC940" s="507"/>
      <c r="AD940" s="507"/>
      <c r="AE940" s="507"/>
      <c r="AF940" s="507"/>
      <c r="AG940" s="507"/>
      <c r="AH940" s="507"/>
      <c r="AI940" s="507"/>
      <c r="AJ940" s="507"/>
      <c r="AK940" s="507"/>
      <c r="AL940" s="507"/>
      <c r="AM940" s="507"/>
      <c r="AN940" s="507"/>
      <c r="AO940" s="507"/>
      <c r="AP940" s="507"/>
      <c r="AQ940" s="563"/>
      <c r="AR940" s="563"/>
      <c r="AS940" s="507"/>
      <c r="AT940" s="507"/>
      <c r="AU940" s="507"/>
      <c r="AV940" s="507"/>
      <c r="AW940" s="507"/>
      <c r="AX940" s="507"/>
      <c r="AY940" s="507"/>
      <c r="AZ940" s="507"/>
      <c r="BA940" s="507"/>
      <c r="BB940" s="507"/>
      <c r="BC940" s="507"/>
      <c r="BD940" s="507"/>
      <c r="BE940" s="507"/>
      <c r="BF940" s="507"/>
      <c r="BG940" s="507"/>
      <c r="BH940" s="507"/>
      <c r="BI940" s="507"/>
      <c r="BJ940" s="507"/>
      <c r="BK940" s="507"/>
      <c r="BL940" s="507"/>
      <c r="BM940" s="507"/>
    </row>
    <row r="941" spans="1:65" ht="27" customHeight="1" x14ac:dyDescent="0.2">
      <c r="A941" s="564"/>
      <c r="B941" s="507"/>
      <c r="C941" s="507"/>
      <c r="D941" s="507"/>
      <c r="E941" s="507"/>
      <c r="F941" s="507"/>
      <c r="G941" s="507"/>
      <c r="H941" s="506"/>
      <c r="I941" s="506"/>
      <c r="J941" s="506"/>
      <c r="K941" s="506"/>
      <c r="L941" s="506"/>
      <c r="M941" s="506"/>
      <c r="N941" s="506"/>
      <c r="O941" s="506"/>
      <c r="P941" s="557"/>
      <c r="Q941" s="506"/>
      <c r="R941" s="741"/>
      <c r="S941" s="506"/>
      <c r="T941" s="742"/>
      <c r="U941" s="506"/>
      <c r="V941" s="743"/>
      <c r="W941" s="506"/>
      <c r="X941" s="742"/>
      <c r="Y941" s="557"/>
      <c r="Z941" s="556"/>
      <c r="AA941" s="507"/>
      <c r="AB941" s="507"/>
      <c r="AC941" s="507"/>
      <c r="AD941" s="507"/>
      <c r="AE941" s="507"/>
      <c r="AF941" s="507"/>
      <c r="AG941" s="507"/>
      <c r="AH941" s="507"/>
      <c r="AI941" s="507"/>
      <c r="AJ941" s="507"/>
      <c r="AK941" s="507"/>
      <c r="AL941" s="507"/>
      <c r="AM941" s="507"/>
      <c r="AN941" s="507"/>
      <c r="AO941" s="507"/>
      <c r="AP941" s="507"/>
      <c r="AQ941" s="563"/>
      <c r="AR941" s="563"/>
      <c r="AS941" s="507"/>
      <c r="AT941" s="507"/>
      <c r="AU941" s="507"/>
      <c r="AV941" s="507"/>
      <c r="AW941" s="507"/>
      <c r="AX941" s="507"/>
      <c r="AY941" s="507"/>
      <c r="AZ941" s="507"/>
      <c r="BA941" s="507"/>
      <c r="BB941" s="507"/>
      <c r="BC941" s="507"/>
      <c r="BD941" s="507"/>
      <c r="BE941" s="507"/>
      <c r="BF941" s="507"/>
      <c r="BG941" s="507"/>
      <c r="BH941" s="507"/>
      <c r="BI941" s="507"/>
      <c r="BJ941" s="507"/>
      <c r="BK941" s="507"/>
      <c r="BL941" s="507"/>
      <c r="BM941" s="507"/>
    </row>
    <row r="942" spans="1:65" ht="27" customHeight="1" x14ac:dyDescent="0.2">
      <c r="A942" s="564"/>
      <c r="B942" s="507"/>
      <c r="C942" s="507"/>
      <c r="D942" s="507"/>
      <c r="E942" s="507"/>
      <c r="F942" s="507"/>
      <c r="G942" s="507"/>
      <c r="H942" s="506"/>
      <c r="I942" s="506"/>
      <c r="J942" s="506"/>
      <c r="K942" s="506"/>
      <c r="L942" s="506"/>
      <c r="M942" s="506"/>
      <c r="N942" s="506"/>
      <c r="O942" s="506"/>
      <c r="P942" s="557"/>
      <c r="Q942" s="506"/>
      <c r="R942" s="741"/>
      <c r="S942" s="506"/>
      <c r="T942" s="742"/>
      <c r="U942" s="506"/>
      <c r="V942" s="743"/>
      <c r="W942" s="506"/>
      <c r="X942" s="742"/>
      <c r="Y942" s="557"/>
      <c r="Z942" s="556"/>
      <c r="AA942" s="507"/>
      <c r="AB942" s="507"/>
      <c r="AC942" s="507"/>
      <c r="AD942" s="507"/>
      <c r="AE942" s="507"/>
      <c r="AF942" s="507"/>
      <c r="AG942" s="507"/>
      <c r="AH942" s="507"/>
      <c r="AI942" s="507"/>
      <c r="AJ942" s="507"/>
      <c r="AK942" s="507"/>
      <c r="AL942" s="507"/>
      <c r="AM942" s="507"/>
      <c r="AN942" s="507"/>
      <c r="AO942" s="507"/>
      <c r="AP942" s="507"/>
      <c r="AQ942" s="563"/>
      <c r="AR942" s="563"/>
      <c r="AS942" s="507"/>
      <c r="AT942" s="507"/>
      <c r="AU942" s="507"/>
      <c r="AV942" s="507"/>
      <c r="AW942" s="507"/>
      <c r="AX942" s="507"/>
      <c r="AY942" s="507"/>
      <c r="AZ942" s="507"/>
      <c r="BA942" s="507"/>
      <c r="BB942" s="507"/>
      <c r="BC942" s="507"/>
      <c r="BD942" s="507"/>
      <c r="BE942" s="507"/>
      <c r="BF942" s="507"/>
      <c r="BG942" s="507"/>
      <c r="BH942" s="507"/>
      <c r="BI942" s="507"/>
      <c r="BJ942" s="507"/>
      <c r="BK942" s="507"/>
      <c r="BL942" s="507"/>
      <c r="BM942" s="507"/>
    </row>
    <row r="943" spans="1:65" ht="27" customHeight="1" x14ac:dyDescent="0.2">
      <c r="A943" s="564"/>
      <c r="B943" s="507"/>
      <c r="C943" s="507"/>
      <c r="D943" s="507"/>
      <c r="E943" s="507"/>
      <c r="F943" s="507"/>
      <c r="G943" s="507"/>
      <c r="H943" s="506"/>
      <c r="I943" s="506"/>
      <c r="J943" s="506"/>
      <c r="K943" s="506"/>
      <c r="L943" s="506"/>
      <c r="M943" s="506"/>
      <c r="N943" s="506"/>
      <c r="O943" s="506"/>
      <c r="P943" s="557"/>
      <c r="Q943" s="506"/>
      <c r="R943" s="741"/>
      <c r="S943" s="506"/>
      <c r="T943" s="742"/>
      <c r="U943" s="506"/>
      <c r="V943" s="743"/>
      <c r="W943" s="506"/>
      <c r="X943" s="742"/>
      <c r="Y943" s="557"/>
      <c r="Z943" s="556"/>
      <c r="AA943" s="507"/>
      <c r="AB943" s="507"/>
      <c r="AC943" s="507"/>
      <c r="AD943" s="507"/>
      <c r="AE943" s="507"/>
      <c r="AF943" s="507"/>
      <c r="AG943" s="507"/>
      <c r="AH943" s="507"/>
      <c r="AI943" s="507"/>
      <c r="AJ943" s="507"/>
      <c r="AK943" s="507"/>
      <c r="AL943" s="507"/>
      <c r="AM943" s="507"/>
      <c r="AN943" s="507"/>
      <c r="AO943" s="507"/>
      <c r="AP943" s="507"/>
      <c r="AQ943" s="563"/>
      <c r="AR943" s="563"/>
      <c r="AS943" s="507"/>
      <c r="AT943" s="507"/>
      <c r="AU943" s="507"/>
      <c r="AV943" s="507"/>
      <c r="AW943" s="507"/>
      <c r="AX943" s="507"/>
      <c r="AY943" s="507"/>
      <c r="AZ943" s="507"/>
      <c r="BA943" s="507"/>
      <c r="BB943" s="507"/>
      <c r="BC943" s="507"/>
      <c r="BD943" s="507"/>
      <c r="BE943" s="507"/>
      <c r="BF943" s="507"/>
      <c r="BG943" s="507"/>
      <c r="BH943" s="507"/>
      <c r="BI943" s="507"/>
      <c r="BJ943" s="507"/>
      <c r="BK943" s="507"/>
      <c r="BL943" s="507"/>
      <c r="BM943" s="507"/>
    </row>
    <row r="944" spans="1:65" ht="27" customHeight="1" x14ac:dyDescent="0.2">
      <c r="A944" s="564"/>
      <c r="B944" s="507"/>
      <c r="C944" s="507"/>
      <c r="D944" s="507"/>
      <c r="E944" s="507"/>
      <c r="F944" s="507"/>
      <c r="G944" s="507"/>
      <c r="H944" s="506"/>
      <c r="I944" s="506"/>
      <c r="J944" s="506"/>
      <c r="K944" s="506"/>
      <c r="L944" s="506"/>
      <c r="M944" s="506"/>
      <c r="N944" s="506"/>
      <c r="O944" s="506"/>
      <c r="P944" s="557"/>
      <c r="Q944" s="506"/>
      <c r="R944" s="741"/>
      <c r="S944" s="506"/>
      <c r="T944" s="742"/>
      <c r="U944" s="506"/>
      <c r="V944" s="743"/>
      <c r="W944" s="506"/>
      <c r="X944" s="742"/>
      <c r="Y944" s="557"/>
      <c r="Z944" s="556"/>
      <c r="AA944" s="507"/>
      <c r="AB944" s="507"/>
      <c r="AC944" s="507"/>
      <c r="AD944" s="507"/>
      <c r="AE944" s="507"/>
      <c r="AF944" s="507"/>
      <c r="AG944" s="507"/>
      <c r="AH944" s="507"/>
      <c r="AI944" s="507"/>
      <c r="AJ944" s="507"/>
      <c r="AK944" s="507"/>
      <c r="AL944" s="507"/>
      <c r="AM944" s="507"/>
      <c r="AN944" s="507"/>
      <c r="AO944" s="507"/>
      <c r="AP944" s="507"/>
      <c r="AQ944" s="563"/>
      <c r="AR944" s="563"/>
      <c r="AS944" s="507"/>
      <c r="AT944" s="507"/>
      <c r="AU944" s="507"/>
      <c r="AV944" s="507"/>
      <c r="AW944" s="507"/>
      <c r="AX944" s="507"/>
      <c r="AY944" s="507"/>
      <c r="AZ944" s="507"/>
      <c r="BA944" s="507"/>
      <c r="BB944" s="507"/>
      <c r="BC944" s="507"/>
      <c r="BD944" s="507"/>
      <c r="BE944" s="507"/>
      <c r="BF944" s="507"/>
      <c r="BG944" s="507"/>
      <c r="BH944" s="507"/>
      <c r="BI944" s="507"/>
      <c r="BJ944" s="507"/>
      <c r="BK944" s="507"/>
      <c r="BL944" s="507"/>
      <c r="BM944" s="507"/>
    </row>
    <row r="945" spans="1:65" ht="27" customHeight="1" x14ac:dyDescent="0.2">
      <c r="A945" s="564"/>
      <c r="B945" s="507"/>
      <c r="C945" s="507"/>
      <c r="D945" s="507"/>
      <c r="E945" s="507"/>
      <c r="F945" s="507"/>
      <c r="G945" s="507"/>
      <c r="H945" s="506"/>
      <c r="I945" s="506"/>
      <c r="J945" s="506"/>
      <c r="K945" s="506"/>
      <c r="L945" s="506"/>
      <c r="M945" s="506"/>
      <c r="N945" s="506"/>
      <c r="O945" s="506"/>
      <c r="P945" s="557"/>
      <c r="Q945" s="506"/>
      <c r="R945" s="741"/>
      <c r="S945" s="506"/>
      <c r="T945" s="742"/>
      <c r="U945" s="506"/>
      <c r="V945" s="743"/>
      <c r="W945" s="506"/>
      <c r="X945" s="742"/>
      <c r="Y945" s="557"/>
      <c r="Z945" s="556"/>
      <c r="AA945" s="507"/>
      <c r="AB945" s="507"/>
      <c r="AC945" s="507"/>
      <c r="AD945" s="507"/>
      <c r="AE945" s="507"/>
      <c r="AF945" s="507"/>
      <c r="AG945" s="507"/>
      <c r="AH945" s="507"/>
      <c r="AI945" s="507"/>
      <c r="AJ945" s="507"/>
      <c r="AK945" s="507"/>
      <c r="AL945" s="507"/>
      <c r="AM945" s="507"/>
      <c r="AN945" s="507"/>
      <c r="AO945" s="507"/>
      <c r="AP945" s="507"/>
      <c r="AQ945" s="563"/>
      <c r="AR945" s="563"/>
      <c r="AS945" s="507"/>
      <c r="AT945" s="507"/>
      <c r="AU945" s="507"/>
      <c r="AV945" s="507"/>
      <c r="AW945" s="507"/>
      <c r="AX945" s="507"/>
      <c r="AY945" s="507"/>
      <c r="AZ945" s="507"/>
      <c r="BA945" s="507"/>
      <c r="BB945" s="507"/>
      <c r="BC945" s="507"/>
      <c r="BD945" s="507"/>
      <c r="BE945" s="507"/>
      <c r="BF945" s="507"/>
      <c r="BG945" s="507"/>
      <c r="BH945" s="507"/>
      <c r="BI945" s="507"/>
      <c r="BJ945" s="507"/>
      <c r="BK945" s="507"/>
      <c r="BL945" s="507"/>
      <c r="BM945" s="507"/>
    </row>
    <row r="946" spans="1:65" ht="27" customHeight="1" x14ac:dyDescent="0.2">
      <c r="A946" s="564"/>
      <c r="B946" s="507"/>
      <c r="C946" s="507"/>
      <c r="D946" s="507"/>
      <c r="E946" s="507"/>
      <c r="F946" s="507"/>
      <c r="G946" s="507"/>
      <c r="H946" s="506"/>
      <c r="I946" s="506"/>
      <c r="J946" s="506"/>
      <c r="K946" s="506"/>
      <c r="L946" s="506"/>
      <c r="M946" s="506"/>
      <c r="N946" s="506"/>
      <c r="O946" s="506"/>
      <c r="P946" s="557"/>
      <c r="Q946" s="506"/>
      <c r="R946" s="741"/>
      <c r="S946" s="506"/>
      <c r="T946" s="742"/>
      <c r="U946" s="506"/>
      <c r="V946" s="743"/>
      <c r="W946" s="506"/>
      <c r="X946" s="742"/>
      <c r="Y946" s="557"/>
      <c r="Z946" s="556"/>
      <c r="AA946" s="507"/>
      <c r="AB946" s="507"/>
      <c r="AC946" s="507"/>
      <c r="AD946" s="507"/>
      <c r="AE946" s="507"/>
      <c r="AF946" s="507"/>
      <c r="AG946" s="507"/>
      <c r="AH946" s="507"/>
      <c r="AI946" s="507"/>
      <c r="AJ946" s="507"/>
      <c r="AK946" s="507"/>
      <c r="AL946" s="507"/>
      <c r="AM946" s="507"/>
      <c r="AN946" s="507"/>
      <c r="AO946" s="507"/>
      <c r="AP946" s="507"/>
      <c r="AQ946" s="563"/>
      <c r="AR946" s="563"/>
      <c r="AS946" s="507"/>
      <c r="AT946" s="507"/>
      <c r="AU946" s="507"/>
      <c r="AV946" s="507"/>
      <c r="AW946" s="507"/>
      <c r="AX946" s="507"/>
      <c r="AY946" s="507"/>
      <c r="AZ946" s="507"/>
      <c r="BA946" s="507"/>
      <c r="BB946" s="507"/>
      <c r="BC946" s="507"/>
      <c r="BD946" s="507"/>
      <c r="BE946" s="507"/>
      <c r="BF946" s="507"/>
      <c r="BG946" s="507"/>
      <c r="BH946" s="507"/>
      <c r="BI946" s="507"/>
      <c r="BJ946" s="507"/>
      <c r="BK946" s="507"/>
      <c r="BL946" s="507"/>
      <c r="BM946" s="507"/>
    </row>
    <row r="947" spans="1:65" ht="27" customHeight="1" x14ac:dyDescent="0.2">
      <c r="A947" s="564"/>
      <c r="B947" s="507"/>
      <c r="C947" s="507"/>
      <c r="D947" s="507"/>
      <c r="E947" s="507"/>
      <c r="F947" s="507"/>
      <c r="G947" s="507"/>
      <c r="H947" s="506"/>
      <c r="I947" s="506"/>
      <c r="J947" s="506"/>
      <c r="K947" s="506"/>
      <c r="L947" s="506"/>
      <c r="M947" s="506"/>
      <c r="N947" s="506"/>
      <c r="O947" s="506"/>
      <c r="P947" s="557"/>
      <c r="Q947" s="506"/>
      <c r="R947" s="741"/>
      <c r="S947" s="506"/>
      <c r="T947" s="742"/>
      <c r="U947" s="506"/>
      <c r="V947" s="743"/>
      <c r="W947" s="506"/>
      <c r="X947" s="742"/>
      <c r="Y947" s="557"/>
      <c r="Z947" s="556"/>
      <c r="AA947" s="507"/>
      <c r="AB947" s="507"/>
      <c r="AC947" s="507"/>
      <c r="AD947" s="507"/>
      <c r="AE947" s="507"/>
      <c r="AF947" s="507"/>
      <c r="AG947" s="507"/>
      <c r="AH947" s="507"/>
      <c r="AI947" s="507"/>
      <c r="AJ947" s="507"/>
      <c r="AK947" s="507"/>
      <c r="AL947" s="507"/>
      <c r="AM947" s="507"/>
      <c r="AN947" s="507"/>
      <c r="AO947" s="507"/>
      <c r="AP947" s="507"/>
      <c r="AQ947" s="563"/>
      <c r="AR947" s="563"/>
      <c r="AS947" s="507"/>
      <c r="AT947" s="507"/>
      <c r="AU947" s="507"/>
      <c r="AV947" s="507"/>
      <c r="AW947" s="507"/>
      <c r="AX947" s="507"/>
      <c r="AY947" s="507"/>
      <c r="AZ947" s="507"/>
      <c r="BA947" s="507"/>
      <c r="BB947" s="507"/>
      <c r="BC947" s="507"/>
      <c r="BD947" s="507"/>
      <c r="BE947" s="507"/>
      <c r="BF947" s="507"/>
      <c r="BG947" s="507"/>
      <c r="BH947" s="507"/>
      <c r="BI947" s="507"/>
      <c r="BJ947" s="507"/>
      <c r="BK947" s="507"/>
      <c r="BL947" s="507"/>
      <c r="BM947" s="507"/>
    </row>
    <row r="948" spans="1:65" ht="27" customHeight="1" x14ac:dyDescent="0.2">
      <c r="A948" s="564"/>
      <c r="B948" s="507"/>
      <c r="C948" s="507"/>
      <c r="D948" s="507"/>
      <c r="E948" s="507"/>
      <c r="F948" s="507"/>
      <c r="G948" s="507"/>
      <c r="H948" s="506"/>
      <c r="I948" s="506"/>
      <c r="J948" s="506"/>
      <c r="K948" s="506"/>
      <c r="L948" s="506"/>
      <c r="M948" s="506"/>
      <c r="N948" s="506"/>
      <c r="O948" s="506"/>
      <c r="P948" s="557"/>
      <c r="Q948" s="506"/>
      <c r="R948" s="741"/>
      <c r="S948" s="506"/>
      <c r="T948" s="742"/>
      <c r="U948" s="506"/>
      <c r="V948" s="743"/>
      <c r="W948" s="506"/>
      <c r="X948" s="742"/>
      <c r="Y948" s="557"/>
      <c r="Z948" s="556"/>
      <c r="AA948" s="507"/>
      <c r="AB948" s="507"/>
      <c r="AC948" s="507"/>
      <c r="AD948" s="507"/>
      <c r="AE948" s="507"/>
      <c r="AF948" s="507"/>
      <c r="AG948" s="507"/>
      <c r="AH948" s="507"/>
      <c r="AI948" s="507"/>
      <c r="AJ948" s="507"/>
      <c r="AK948" s="507"/>
      <c r="AL948" s="507"/>
      <c r="AM948" s="507"/>
      <c r="AN948" s="507"/>
      <c r="AO948" s="507"/>
      <c r="AP948" s="507"/>
      <c r="AQ948" s="563"/>
      <c r="AR948" s="563"/>
      <c r="AS948" s="507"/>
      <c r="AT948" s="507"/>
      <c r="AU948" s="507"/>
      <c r="AV948" s="507"/>
      <c r="AW948" s="507"/>
      <c r="AX948" s="507"/>
      <c r="AY948" s="507"/>
      <c r="AZ948" s="507"/>
      <c r="BA948" s="507"/>
      <c r="BB948" s="507"/>
      <c r="BC948" s="507"/>
      <c r="BD948" s="507"/>
      <c r="BE948" s="507"/>
      <c r="BF948" s="507"/>
      <c r="BG948" s="507"/>
      <c r="BH948" s="507"/>
      <c r="BI948" s="507"/>
      <c r="BJ948" s="507"/>
      <c r="BK948" s="507"/>
      <c r="BL948" s="507"/>
      <c r="BM948" s="507"/>
    </row>
    <row r="949" spans="1:65" ht="27" customHeight="1" x14ac:dyDescent="0.2">
      <c r="A949" s="564"/>
      <c r="B949" s="507"/>
      <c r="C949" s="507"/>
      <c r="D949" s="507"/>
      <c r="E949" s="507"/>
      <c r="F949" s="507"/>
      <c r="G949" s="507"/>
      <c r="H949" s="506"/>
      <c r="I949" s="506"/>
      <c r="J949" s="506"/>
      <c r="K949" s="506"/>
      <c r="L949" s="506"/>
      <c r="M949" s="506"/>
      <c r="N949" s="506"/>
      <c r="O949" s="506"/>
      <c r="P949" s="557"/>
      <c r="Q949" s="506"/>
      <c r="R949" s="741"/>
      <c r="S949" s="506"/>
      <c r="T949" s="742"/>
      <c r="U949" s="506"/>
      <c r="V949" s="743"/>
      <c r="W949" s="506"/>
      <c r="X949" s="742"/>
      <c r="Y949" s="557"/>
      <c r="Z949" s="556"/>
      <c r="AA949" s="507"/>
      <c r="AB949" s="507"/>
      <c r="AC949" s="507"/>
      <c r="AD949" s="507"/>
      <c r="AE949" s="507"/>
      <c r="AF949" s="507"/>
      <c r="AG949" s="507"/>
      <c r="AH949" s="507"/>
      <c r="AI949" s="507"/>
      <c r="AJ949" s="507"/>
      <c r="AK949" s="507"/>
      <c r="AL949" s="507"/>
      <c r="AM949" s="507"/>
      <c r="AN949" s="507"/>
      <c r="AO949" s="507"/>
      <c r="AP949" s="507"/>
      <c r="AQ949" s="563"/>
      <c r="AR949" s="563"/>
      <c r="AS949" s="507"/>
      <c r="AT949" s="507"/>
      <c r="AU949" s="507"/>
      <c r="AV949" s="507"/>
      <c r="AW949" s="507"/>
      <c r="AX949" s="507"/>
      <c r="AY949" s="507"/>
      <c r="AZ949" s="507"/>
      <c r="BA949" s="507"/>
      <c r="BB949" s="507"/>
      <c r="BC949" s="507"/>
      <c r="BD949" s="507"/>
      <c r="BE949" s="507"/>
      <c r="BF949" s="507"/>
      <c r="BG949" s="507"/>
      <c r="BH949" s="507"/>
      <c r="BI949" s="507"/>
      <c r="BJ949" s="507"/>
      <c r="BK949" s="507"/>
      <c r="BL949" s="507"/>
      <c r="BM949" s="507"/>
    </row>
    <row r="950" spans="1:65" ht="27" customHeight="1" x14ac:dyDescent="0.2">
      <c r="A950" s="564"/>
      <c r="B950" s="507"/>
      <c r="C950" s="507"/>
      <c r="D950" s="507"/>
      <c r="E950" s="507"/>
      <c r="F950" s="507"/>
      <c r="G950" s="507"/>
      <c r="H950" s="506"/>
      <c r="I950" s="506"/>
      <c r="J950" s="506"/>
      <c r="K950" s="506"/>
      <c r="L950" s="506"/>
      <c r="M950" s="506"/>
      <c r="N950" s="506"/>
      <c r="O950" s="506"/>
      <c r="P950" s="557"/>
      <c r="Q950" s="506"/>
      <c r="R950" s="741"/>
      <c r="S950" s="506"/>
      <c r="T950" s="742"/>
      <c r="U950" s="506"/>
      <c r="V950" s="743"/>
      <c r="W950" s="506"/>
      <c r="X950" s="742"/>
      <c r="Y950" s="557"/>
      <c r="Z950" s="556"/>
      <c r="AA950" s="507"/>
      <c r="AB950" s="507"/>
      <c r="AC950" s="507"/>
      <c r="AD950" s="507"/>
      <c r="AE950" s="507"/>
      <c r="AF950" s="507"/>
      <c r="AG950" s="507"/>
      <c r="AH950" s="507"/>
      <c r="AI950" s="507"/>
      <c r="AJ950" s="507"/>
      <c r="AK950" s="507"/>
      <c r="AL950" s="507"/>
      <c r="AM950" s="507"/>
      <c r="AN950" s="507"/>
      <c r="AO950" s="507"/>
      <c r="AP950" s="507"/>
      <c r="AQ950" s="563"/>
      <c r="AR950" s="563"/>
      <c r="AS950" s="507"/>
      <c r="AT950" s="507"/>
      <c r="AU950" s="507"/>
      <c r="AV950" s="507"/>
      <c r="AW950" s="507"/>
      <c r="AX950" s="507"/>
      <c r="AY950" s="507"/>
      <c r="AZ950" s="507"/>
      <c r="BA950" s="507"/>
      <c r="BB950" s="507"/>
      <c r="BC950" s="507"/>
      <c r="BD950" s="507"/>
      <c r="BE950" s="507"/>
      <c r="BF950" s="507"/>
      <c r="BG950" s="507"/>
      <c r="BH950" s="507"/>
      <c r="BI950" s="507"/>
      <c r="BJ950" s="507"/>
      <c r="BK950" s="507"/>
      <c r="BL950" s="507"/>
      <c r="BM950" s="507"/>
    </row>
    <row r="951" spans="1:65" ht="27" customHeight="1" x14ac:dyDescent="0.2">
      <c r="A951" s="564"/>
      <c r="B951" s="507"/>
      <c r="C951" s="507"/>
      <c r="D951" s="507"/>
      <c r="E951" s="507"/>
      <c r="F951" s="507"/>
      <c r="G951" s="507"/>
      <c r="H951" s="506"/>
      <c r="I951" s="506"/>
      <c r="J951" s="506"/>
      <c r="K951" s="506"/>
      <c r="L951" s="506"/>
      <c r="M951" s="506"/>
      <c r="N951" s="506"/>
      <c r="O951" s="506"/>
      <c r="P951" s="557"/>
      <c r="Q951" s="506"/>
      <c r="R951" s="741"/>
      <c r="S951" s="506"/>
      <c r="T951" s="742"/>
      <c r="U951" s="506"/>
      <c r="V951" s="743"/>
      <c r="W951" s="506"/>
      <c r="X951" s="742"/>
      <c r="Y951" s="557"/>
      <c r="Z951" s="556"/>
      <c r="AA951" s="507"/>
      <c r="AB951" s="507"/>
      <c r="AC951" s="507"/>
      <c r="AD951" s="507"/>
      <c r="AE951" s="507"/>
      <c r="AF951" s="507"/>
      <c r="AG951" s="507"/>
      <c r="AH951" s="507"/>
      <c r="AI951" s="507"/>
      <c r="AJ951" s="507"/>
      <c r="AK951" s="507"/>
      <c r="AL951" s="507"/>
      <c r="AM951" s="507"/>
      <c r="AN951" s="507"/>
      <c r="AO951" s="507"/>
      <c r="AP951" s="507"/>
      <c r="AQ951" s="563"/>
      <c r="AR951" s="563"/>
      <c r="AS951" s="507"/>
      <c r="AT951" s="507"/>
      <c r="AU951" s="507"/>
      <c r="AV951" s="507"/>
      <c r="AW951" s="507"/>
      <c r="AX951" s="507"/>
      <c r="AY951" s="507"/>
      <c r="AZ951" s="507"/>
      <c r="BA951" s="507"/>
      <c r="BB951" s="507"/>
      <c r="BC951" s="507"/>
      <c r="BD951" s="507"/>
      <c r="BE951" s="507"/>
      <c r="BF951" s="507"/>
      <c r="BG951" s="507"/>
      <c r="BH951" s="507"/>
      <c r="BI951" s="507"/>
      <c r="BJ951" s="507"/>
      <c r="BK951" s="507"/>
      <c r="BL951" s="507"/>
      <c r="BM951" s="507"/>
    </row>
    <row r="952" spans="1:65" ht="27" customHeight="1" x14ac:dyDescent="0.2">
      <c r="A952" s="564"/>
      <c r="B952" s="507"/>
      <c r="C952" s="507"/>
      <c r="D952" s="507"/>
      <c r="E952" s="507"/>
      <c r="F952" s="507"/>
      <c r="G952" s="507"/>
      <c r="H952" s="506"/>
      <c r="I952" s="506"/>
      <c r="J952" s="506"/>
      <c r="K952" s="506"/>
      <c r="L952" s="506"/>
      <c r="M952" s="506"/>
      <c r="N952" s="506"/>
      <c r="O952" s="506"/>
      <c r="P952" s="557"/>
      <c r="Q952" s="506"/>
      <c r="R952" s="741"/>
      <c r="S952" s="506"/>
      <c r="T952" s="742"/>
      <c r="U952" s="506"/>
      <c r="V952" s="743"/>
      <c r="W952" s="506"/>
      <c r="X952" s="742"/>
      <c r="Y952" s="557"/>
      <c r="Z952" s="556"/>
      <c r="AA952" s="507"/>
      <c r="AB952" s="507"/>
      <c r="AC952" s="507"/>
      <c r="AD952" s="507"/>
      <c r="AE952" s="507"/>
      <c r="AF952" s="507"/>
      <c r="AG952" s="507"/>
      <c r="AH952" s="507"/>
      <c r="AI952" s="507"/>
      <c r="AJ952" s="507"/>
      <c r="AK952" s="507"/>
      <c r="AL952" s="507"/>
      <c r="AM952" s="507"/>
      <c r="AN952" s="507"/>
      <c r="AO952" s="507"/>
      <c r="AP952" s="507"/>
      <c r="AQ952" s="563"/>
      <c r="AR952" s="563"/>
      <c r="AS952" s="507"/>
      <c r="AT952" s="507"/>
      <c r="AU952" s="507"/>
      <c r="AV952" s="507"/>
      <c r="AW952" s="507"/>
      <c r="AX952" s="507"/>
      <c r="AY952" s="507"/>
      <c r="AZ952" s="507"/>
      <c r="BA952" s="507"/>
      <c r="BB952" s="507"/>
      <c r="BC952" s="507"/>
      <c r="BD952" s="507"/>
      <c r="BE952" s="507"/>
      <c r="BF952" s="507"/>
      <c r="BG952" s="507"/>
      <c r="BH952" s="507"/>
      <c r="BI952" s="507"/>
      <c r="BJ952" s="507"/>
      <c r="BK952" s="507"/>
      <c r="BL952" s="507"/>
      <c r="BM952" s="507"/>
    </row>
    <row r="953" spans="1:65" ht="27" customHeight="1" x14ac:dyDescent="0.2">
      <c r="A953" s="564"/>
      <c r="B953" s="507"/>
      <c r="C953" s="507"/>
      <c r="D953" s="507"/>
      <c r="E953" s="507"/>
      <c r="F953" s="507"/>
      <c r="G953" s="507"/>
      <c r="H953" s="506"/>
      <c r="I953" s="506"/>
      <c r="J953" s="506"/>
      <c r="K953" s="506"/>
      <c r="L953" s="506"/>
      <c r="M953" s="506"/>
      <c r="N953" s="506"/>
      <c r="O953" s="506"/>
      <c r="P953" s="557"/>
      <c r="Q953" s="506"/>
      <c r="R953" s="741"/>
      <c r="S953" s="506"/>
      <c r="T953" s="742"/>
      <c r="U953" s="506"/>
      <c r="V953" s="743"/>
      <c r="W953" s="506"/>
      <c r="X953" s="742"/>
      <c r="Y953" s="557"/>
      <c r="Z953" s="556"/>
      <c r="AA953" s="507"/>
      <c r="AB953" s="507"/>
      <c r="AC953" s="507"/>
      <c r="AD953" s="507"/>
      <c r="AE953" s="507"/>
      <c r="AF953" s="507"/>
      <c r="AG953" s="507"/>
      <c r="AH953" s="507"/>
      <c r="AI953" s="507"/>
      <c r="AJ953" s="507"/>
      <c r="AK953" s="507"/>
      <c r="AL953" s="507"/>
      <c r="AM953" s="507"/>
      <c r="AN953" s="507"/>
      <c r="AO953" s="507"/>
      <c r="AP953" s="507"/>
      <c r="AQ953" s="563"/>
      <c r="AR953" s="563"/>
      <c r="AS953" s="507"/>
      <c r="AT953" s="507"/>
      <c r="AU953" s="507"/>
      <c r="AV953" s="507"/>
      <c r="AW953" s="507"/>
      <c r="AX953" s="507"/>
      <c r="AY953" s="507"/>
      <c r="AZ953" s="507"/>
      <c r="BA953" s="507"/>
      <c r="BB953" s="507"/>
      <c r="BC953" s="507"/>
      <c r="BD953" s="507"/>
      <c r="BE953" s="507"/>
      <c r="BF953" s="507"/>
      <c r="BG953" s="507"/>
      <c r="BH953" s="507"/>
      <c r="BI953" s="507"/>
      <c r="BJ953" s="507"/>
      <c r="BK953" s="507"/>
      <c r="BL953" s="507"/>
      <c r="BM953" s="507"/>
    </row>
    <row r="954" spans="1:65" ht="27" customHeight="1" x14ac:dyDescent="0.2">
      <c r="A954" s="564"/>
      <c r="B954" s="507"/>
      <c r="C954" s="507"/>
      <c r="D954" s="507"/>
      <c r="E954" s="507"/>
      <c r="F954" s="507"/>
      <c r="G954" s="507"/>
      <c r="H954" s="506"/>
      <c r="I954" s="506"/>
      <c r="J954" s="506"/>
      <c r="K954" s="506"/>
      <c r="L954" s="506"/>
      <c r="M954" s="506"/>
      <c r="N954" s="506"/>
      <c r="O954" s="506"/>
      <c r="P954" s="557"/>
      <c r="Q954" s="506"/>
      <c r="R954" s="741"/>
      <c r="S954" s="506"/>
      <c r="T954" s="742"/>
      <c r="U954" s="506"/>
      <c r="V954" s="743"/>
      <c r="W954" s="506"/>
      <c r="X954" s="742"/>
      <c r="Y954" s="557"/>
      <c r="Z954" s="556"/>
      <c r="AA954" s="507"/>
      <c r="AB954" s="507"/>
      <c r="AC954" s="507"/>
      <c r="AD954" s="507"/>
      <c r="AE954" s="507"/>
      <c r="AF954" s="507"/>
      <c r="AG954" s="507"/>
      <c r="AH954" s="507"/>
      <c r="AI954" s="507"/>
      <c r="AJ954" s="507"/>
      <c r="AK954" s="507"/>
      <c r="AL954" s="507"/>
      <c r="AM954" s="507"/>
      <c r="AN954" s="507"/>
      <c r="AO954" s="507"/>
      <c r="AP954" s="507"/>
      <c r="AQ954" s="563"/>
      <c r="AR954" s="563"/>
      <c r="AS954" s="507"/>
      <c r="AT954" s="507"/>
      <c r="AU954" s="507"/>
      <c r="AV954" s="507"/>
      <c r="AW954" s="507"/>
      <c r="AX954" s="507"/>
      <c r="AY954" s="507"/>
      <c r="AZ954" s="507"/>
      <c r="BA954" s="507"/>
      <c r="BB954" s="507"/>
      <c r="BC954" s="507"/>
      <c r="BD954" s="507"/>
      <c r="BE954" s="507"/>
      <c r="BF954" s="507"/>
      <c r="BG954" s="507"/>
      <c r="BH954" s="507"/>
      <c r="BI954" s="507"/>
      <c r="BJ954" s="507"/>
      <c r="BK954" s="507"/>
      <c r="BL954" s="507"/>
      <c r="BM954" s="507"/>
    </row>
    <row r="955" spans="1:65" ht="27" customHeight="1" x14ac:dyDescent="0.2">
      <c r="A955" s="564"/>
      <c r="B955" s="507"/>
      <c r="C955" s="507"/>
      <c r="D955" s="507"/>
      <c r="E955" s="507"/>
      <c r="F955" s="507"/>
      <c r="G955" s="507"/>
      <c r="H955" s="506"/>
      <c r="I955" s="506"/>
      <c r="J955" s="506"/>
      <c r="K955" s="506"/>
      <c r="L955" s="506"/>
      <c r="M955" s="506"/>
      <c r="N955" s="506"/>
      <c r="O955" s="506"/>
      <c r="P955" s="557"/>
      <c r="Q955" s="506"/>
      <c r="R955" s="741"/>
      <c r="S955" s="506"/>
      <c r="T955" s="742"/>
      <c r="U955" s="506"/>
      <c r="V955" s="743"/>
      <c r="W955" s="506"/>
      <c r="X955" s="742"/>
      <c r="Y955" s="557"/>
      <c r="Z955" s="556"/>
      <c r="AA955" s="507"/>
      <c r="AB955" s="507"/>
      <c r="AC955" s="507"/>
      <c r="AD955" s="507"/>
      <c r="AE955" s="507"/>
      <c r="AF955" s="507"/>
      <c r="AG955" s="507"/>
      <c r="AH955" s="507"/>
      <c r="AI955" s="507"/>
      <c r="AJ955" s="507"/>
      <c r="AK955" s="507"/>
      <c r="AL955" s="507"/>
      <c r="AM955" s="507"/>
      <c r="AN955" s="507"/>
      <c r="AO955" s="507"/>
      <c r="AP955" s="507"/>
      <c r="AQ955" s="563"/>
      <c r="AR955" s="563"/>
      <c r="AS955" s="507"/>
      <c r="AT955" s="507"/>
      <c r="AU955" s="507"/>
      <c r="AV955" s="507"/>
      <c r="AW955" s="507"/>
      <c r="AX955" s="507"/>
      <c r="AY955" s="507"/>
      <c r="AZ955" s="507"/>
      <c r="BA955" s="507"/>
      <c r="BB955" s="507"/>
      <c r="BC955" s="507"/>
      <c r="BD955" s="507"/>
      <c r="BE955" s="507"/>
      <c r="BF955" s="507"/>
      <c r="BG955" s="507"/>
      <c r="BH955" s="507"/>
      <c r="BI955" s="507"/>
      <c r="BJ955" s="507"/>
      <c r="BK955" s="507"/>
      <c r="BL955" s="507"/>
      <c r="BM955" s="507"/>
    </row>
    <row r="956" spans="1:65" ht="27" customHeight="1" x14ac:dyDescent="0.2">
      <c r="A956" s="564"/>
      <c r="B956" s="507"/>
      <c r="C956" s="507"/>
      <c r="D956" s="507"/>
      <c r="E956" s="507"/>
      <c r="F956" s="507"/>
      <c r="G956" s="507"/>
      <c r="H956" s="506"/>
      <c r="I956" s="506"/>
      <c r="J956" s="506"/>
      <c r="K956" s="506"/>
      <c r="L956" s="506"/>
      <c r="M956" s="506"/>
      <c r="N956" s="506"/>
      <c r="O956" s="506"/>
      <c r="P956" s="557"/>
      <c r="Q956" s="506"/>
      <c r="R956" s="741"/>
      <c r="S956" s="506"/>
      <c r="T956" s="742"/>
      <c r="U956" s="506"/>
      <c r="V956" s="743"/>
      <c r="W956" s="506"/>
      <c r="X956" s="742"/>
      <c r="Y956" s="557"/>
      <c r="Z956" s="556"/>
      <c r="AA956" s="507"/>
      <c r="AB956" s="507"/>
      <c r="AC956" s="507"/>
      <c r="AD956" s="507"/>
      <c r="AE956" s="507"/>
      <c r="AF956" s="507"/>
      <c r="AG956" s="507"/>
      <c r="AH956" s="507"/>
      <c r="AI956" s="507"/>
      <c r="AJ956" s="507"/>
      <c r="AK956" s="507"/>
      <c r="AL956" s="507"/>
      <c r="AM956" s="507"/>
      <c r="AN956" s="507"/>
      <c r="AO956" s="507"/>
      <c r="AP956" s="507"/>
      <c r="AQ956" s="563"/>
      <c r="AR956" s="563"/>
      <c r="AS956" s="507"/>
      <c r="AT956" s="507"/>
      <c r="AU956" s="507"/>
      <c r="AV956" s="507"/>
      <c r="AW956" s="507"/>
      <c r="AX956" s="507"/>
      <c r="AY956" s="507"/>
      <c r="AZ956" s="507"/>
      <c r="BA956" s="507"/>
      <c r="BB956" s="507"/>
      <c r="BC956" s="507"/>
      <c r="BD956" s="507"/>
      <c r="BE956" s="507"/>
      <c r="BF956" s="507"/>
      <c r="BG956" s="507"/>
      <c r="BH956" s="507"/>
      <c r="BI956" s="507"/>
      <c r="BJ956" s="507"/>
      <c r="BK956" s="507"/>
      <c r="BL956" s="507"/>
      <c r="BM956" s="507"/>
    </row>
    <row r="957" spans="1:65" ht="27" customHeight="1" x14ac:dyDescent="0.2">
      <c r="A957" s="564"/>
      <c r="B957" s="507"/>
      <c r="C957" s="507"/>
      <c r="D957" s="507"/>
      <c r="E957" s="507"/>
      <c r="F957" s="507"/>
      <c r="G957" s="507"/>
      <c r="H957" s="506"/>
      <c r="I957" s="506"/>
      <c r="J957" s="506"/>
      <c r="K957" s="506"/>
      <c r="L957" s="506"/>
      <c r="M957" s="506"/>
      <c r="N957" s="506"/>
      <c r="O957" s="506"/>
      <c r="P957" s="557"/>
      <c r="Q957" s="506"/>
      <c r="R957" s="741"/>
      <c r="S957" s="506"/>
      <c r="T957" s="742"/>
      <c r="U957" s="506"/>
      <c r="V957" s="743"/>
      <c r="W957" s="506"/>
      <c r="X957" s="742"/>
      <c r="Y957" s="557"/>
      <c r="Z957" s="556"/>
      <c r="AA957" s="507"/>
      <c r="AB957" s="507"/>
      <c r="AC957" s="507"/>
      <c r="AD957" s="507"/>
      <c r="AE957" s="507"/>
      <c r="AF957" s="507"/>
      <c r="AG957" s="507"/>
      <c r="AH957" s="507"/>
      <c r="AI957" s="507"/>
      <c r="AJ957" s="507"/>
      <c r="AK957" s="507"/>
      <c r="AL957" s="507"/>
      <c r="AM957" s="507"/>
      <c r="AN957" s="507"/>
      <c r="AO957" s="507"/>
      <c r="AP957" s="507"/>
      <c r="AQ957" s="563"/>
      <c r="AR957" s="563"/>
      <c r="AS957" s="507"/>
      <c r="AT957" s="507"/>
      <c r="AU957" s="507"/>
      <c r="AV957" s="507"/>
      <c r="AW957" s="507"/>
      <c r="AX957" s="507"/>
      <c r="AY957" s="507"/>
      <c r="AZ957" s="507"/>
      <c r="BA957" s="507"/>
      <c r="BB957" s="507"/>
      <c r="BC957" s="507"/>
      <c r="BD957" s="507"/>
      <c r="BE957" s="507"/>
      <c r="BF957" s="507"/>
      <c r="BG957" s="507"/>
      <c r="BH957" s="507"/>
      <c r="BI957" s="507"/>
      <c r="BJ957" s="507"/>
      <c r="BK957" s="507"/>
      <c r="BL957" s="507"/>
      <c r="BM957" s="507"/>
    </row>
    <row r="958" spans="1:65" ht="27" customHeight="1" x14ac:dyDescent="0.2">
      <c r="A958" s="564"/>
      <c r="B958" s="507"/>
      <c r="C958" s="507"/>
      <c r="D958" s="507"/>
      <c r="E958" s="507"/>
      <c r="F958" s="507"/>
      <c r="G958" s="507"/>
      <c r="H958" s="506"/>
      <c r="I958" s="506"/>
      <c r="J958" s="506"/>
      <c r="K958" s="506"/>
      <c r="L958" s="506"/>
      <c r="M958" s="506"/>
      <c r="N958" s="506"/>
      <c r="O958" s="506"/>
      <c r="P958" s="557"/>
      <c r="Q958" s="506"/>
      <c r="R958" s="741"/>
      <c r="S958" s="506"/>
      <c r="T958" s="742"/>
      <c r="U958" s="506"/>
      <c r="V958" s="743"/>
      <c r="W958" s="506"/>
      <c r="X958" s="742"/>
      <c r="Y958" s="557"/>
      <c r="Z958" s="556"/>
      <c r="AA958" s="507"/>
      <c r="AB958" s="507"/>
      <c r="AC958" s="507"/>
      <c r="AD958" s="507"/>
      <c r="AE958" s="507"/>
      <c r="AF958" s="507"/>
      <c r="AG958" s="507"/>
      <c r="AH958" s="507"/>
      <c r="AI958" s="507"/>
      <c r="AJ958" s="507"/>
      <c r="AK958" s="507"/>
      <c r="AL958" s="507"/>
      <c r="AM958" s="507"/>
      <c r="AN958" s="507"/>
      <c r="AO958" s="507"/>
      <c r="AP958" s="507"/>
      <c r="AQ958" s="563"/>
      <c r="AR958" s="563"/>
      <c r="AS958" s="507"/>
      <c r="AT958" s="507"/>
      <c r="AU958" s="507"/>
      <c r="AV958" s="507"/>
      <c r="AW958" s="507"/>
      <c r="AX958" s="507"/>
      <c r="AY958" s="507"/>
      <c r="AZ958" s="507"/>
      <c r="BA958" s="507"/>
      <c r="BB958" s="507"/>
      <c r="BC958" s="507"/>
      <c r="BD958" s="507"/>
      <c r="BE958" s="507"/>
      <c r="BF958" s="507"/>
      <c r="BG958" s="507"/>
      <c r="BH958" s="507"/>
      <c r="BI958" s="507"/>
      <c r="BJ958" s="507"/>
      <c r="BK958" s="507"/>
      <c r="BL958" s="507"/>
      <c r="BM958" s="507"/>
    </row>
    <row r="959" spans="1:65" ht="27" customHeight="1" x14ac:dyDescent="0.2">
      <c r="A959" s="564"/>
      <c r="B959" s="507"/>
      <c r="C959" s="507"/>
      <c r="D959" s="507"/>
      <c r="E959" s="507"/>
      <c r="F959" s="507"/>
      <c r="G959" s="507"/>
      <c r="H959" s="506"/>
      <c r="I959" s="506"/>
      <c r="J959" s="506"/>
      <c r="K959" s="506"/>
      <c r="L959" s="506"/>
      <c r="M959" s="506"/>
      <c r="N959" s="506"/>
      <c r="O959" s="506"/>
      <c r="P959" s="557"/>
      <c r="Q959" s="506"/>
      <c r="R959" s="741"/>
      <c r="S959" s="506"/>
      <c r="T959" s="742"/>
      <c r="U959" s="506"/>
      <c r="V959" s="743"/>
      <c r="W959" s="506"/>
      <c r="X959" s="742"/>
      <c r="Y959" s="557"/>
      <c r="Z959" s="556"/>
      <c r="AA959" s="507"/>
      <c r="AB959" s="507"/>
      <c r="AC959" s="507"/>
      <c r="AD959" s="507"/>
      <c r="AE959" s="507"/>
      <c r="AF959" s="507"/>
      <c r="AG959" s="507"/>
      <c r="AH959" s="507"/>
      <c r="AI959" s="507"/>
      <c r="AJ959" s="507"/>
      <c r="AK959" s="507"/>
      <c r="AL959" s="507"/>
      <c r="AM959" s="507"/>
      <c r="AN959" s="507"/>
      <c r="AO959" s="507"/>
      <c r="AP959" s="507"/>
      <c r="AQ959" s="563"/>
      <c r="AR959" s="563"/>
      <c r="AS959" s="507"/>
      <c r="AT959" s="507"/>
      <c r="AU959" s="507"/>
      <c r="AV959" s="507"/>
      <c r="AW959" s="507"/>
      <c r="AX959" s="507"/>
      <c r="AY959" s="507"/>
      <c r="AZ959" s="507"/>
      <c r="BA959" s="507"/>
      <c r="BB959" s="507"/>
      <c r="BC959" s="507"/>
      <c r="BD959" s="507"/>
      <c r="BE959" s="507"/>
      <c r="BF959" s="507"/>
      <c r="BG959" s="507"/>
      <c r="BH959" s="507"/>
      <c r="BI959" s="507"/>
      <c r="BJ959" s="507"/>
      <c r="BK959" s="507"/>
      <c r="BL959" s="507"/>
      <c r="BM959" s="507"/>
    </row>
    <row r="960" spans="1:65" ht="27" customHeight="1" x14ac:dyDescent="0.2">
      <c r="A960" s="564"/>
      <c r="B960" s="507"/>
      <c r="C960" s="507"/>
      <c r="D960" s="507"/>
      <c r="E960" s="507"/>
      <c r="F960" s="507"/>
      <c r="G960" s="507"/>
      <c r="H960" s="506"/>
      <c r="I960" s="506"/>
      <c r="J960" s="506"/>
      <c r="K960" s="506"/>
      <c r="L960" s="506"/>
      <c r="M960" s="506"/>
      <c r="N960" s="506"/>
      <c r="O960" s="506"/>
      <c r="P960" s="557"/>
      <c r="Q960" s="506"/>
      <c r="R960" s="741"/>
      <c r="S960" s="506"/>
      <c r="T960" s="742"/>
      <c r="U960" s="506"/>
      <c r="V960" s="743"/>
      <c r="W960" s="506"/>
      <c r="X960" s="742"/>
      <c r="Y960" s="557"/>
      <c r="Z960" s="556"/>
      <c r="AA960" s="507"/>
      <c r="AB960" s="507"/>
      <c r="AC960" s="507"/>
      <c r="AD960" s="507"/>
      <c r="AE960" s="507"/>
      <c r="AF960" s="507"/>
      <c r="AG960" s="507"/>
      <c r="AH960" s="507"/>
      <c r="AI960" s="507"/>
      <c r="AJ960" s="507"/>
      <c r="AK960" s="507"/>
      <c r="AL960" s="507"/>
      <c r="AM960" s="507"/>
      <c r="AN960" s="507"/>
      <c r="AO960" s="507"/>
      <c r="AP960" s="507"/>
      <c r="AQ960" s="563"/>
      <c r="AR960" s="563"/>
      <c r="AS960" s="507"/>
      <c r="AT960" s="507"/>
      <c r="AU960" s="507"/>
      <c r="AV960" s="507"/>
      <c r="AW960" s="507"/>
      <c r="AX960" s="507"/>
      <c r="AY960" s="507"/>
      <c r="AZ960" s="507"/>
      <c r="BA960" s="507"/>
      <c r="BB960" s="507"/>
      <c r="BC960" s="507"/>
      <c r="BD960" s="507"/>
      <c r="BE960" s="507"/>
      <c r="BF960" s="507"/>
      <c r="BG960" s="507"/>
      <c r="BH960" s="507"/>
      <c r="BI960" s="507"/>
      <c r="BJ960" s="507"/>
      <c r="BK960" s="507"/>
      <c r="BL960" s="507"/>
      <c r="BM960" s="507"/>
    </row>
    <row r="961" spans="1:65" ht="27" customHeight="1" x14ac:dyDescent="0.2">
      <c r="A961" s="564"/>
      <c r="B961" s="507"/>
      <c r="C961" s="507"/>
      <c r="D961" s="507"/>
      <c r="E961" s="507"/>
      <c r="F961" s="507"/>
      <c r="G961" s="507"/>
      <c r="H961" s="506"/>
      <c r="I961" s="506"/>
      <c r="J961" s="506"/>
      <c r="K961" s="506"/>
      <c r="L961" s="506"/>
      <c r="M961" s="506"/>
      <c r="N961" s="506"/>
      <c r="O961" s="506"/>
      <c r="P961" s="557"/>
      <c r="Q961" s="506"/>
      <c r="R961" s="741"/>
      <c r="S961" s="506"/>
      <c r="T961" s="742"/>
      <c r="U961" s="506"/>
      <c r="V961" s="743"/>
      <c r="W961" s="506"/>
      <c r="X961" s="742"/>
      <c r="Y961" s="557"/>
      <c r="Z961" s="556"/>
      <c r="AA961" s="507"/>
      <c r="AB961" s="507"/>
      <c r="AC961" s="507"/>
      <c r="AD961" s="507"/>
      <c r="AE961" s="507"/>
      <c r="AF961" s="507"/>
      <c r="AG961" s="507"/>
      <c r="AH961" s="507"/>
      <c r="AI961" s="507"/>
      <c r="AJ961" s="507"/>
      <c r="AK961" s="507"/>
      <c r="AL961" s="507"/>
      <c r="AM961" s="507"/>
      <c r="AN961" s="507"/>
      <c r="AO961" s="507"/>
      <c r="AP961" s="507"/>
      <c r="AQ961" s="563"/>
      <c r="AR961" s="563"/>
      <c r="AS961" s="507"/>
      <c r="AT961" s="507"/>
      <c r="AU961" s="507"/>
      <c r="AV961" s="507"/>
      <c r="AW961" s="507"/>
      <c r="AX961" s="507"/>
      <c r="AY961" s="507"/>
      <c r="AZ961" s="507"/>
      <c r="BA961" s="507"/>
      <c r="BB961" s="507"/>
      <c r="BC961" s="507"/>
      <c r="BD961" s="507"/>
      <c r="BE961" s="507"/>
      <c r="BF961" s="507"/>
      <c r="BG961" s="507"/>
      <c r="BH961" s="507"/>
      <c r="BI961" s="507"/>
      <c r="BJ961" s="507"/>
      <c r="BK961" s="507"/>
      <c r="BL961" s="507"/>
      <c r="BM961" s="507"/>
    </row>
    <row r="962" spans="1:65" ht="27" customHeight="1" x14ac:dyDescent="0.2">
      <c r="A962" s="564"/>
      <c r="B962" s="507"/>
      <c r="C962" s="507"/>
      <c r="D962" s="507"/>
      <c r="E962" s="507"/>
      <c r="F962" s="507"/>
      <c r="G962" s="507"/>
      <c r="H962" s="506"/>
      <c r="I962" s="506"/>
      <c r="J962" s="506"/>
      <c r="K962" s="506"/>
      <c r="L962" s="506"/>
      <c r="M962" s="506"/>
      <c r="N962" s="506"/>
      <c r="O962" s="506"/>
      <c r="P962" s="557"/>
      <c r="Q962" s="506"/>
      <c r="R962" s="741"/>
      <c r="S962" s="506"/>
      <c r="T962" s="742"/>
      <c r="U962" s="506"/>
      <c r="V962" s="743"/>
      <c r="W962" s="506"/>
      <c r="X962" s="742"/>
      <c r="Y962" s="557"/>
      <c r="Z962" s="556"/>
      <c r="AA962" s="507"/>
      <c r="AB962" s="507"/>
      <c r="AC962" s="507"/>
      <c r="AD962" s="507"/>
      <c r="AE962" s="507"/>
      <c r="AF962" s="507"/>
      <c r="AG962" s="507"/>
      <c r="AH962" s="507"/>
      <c r="AI962" s="507"/>
      <c r="AJ962" s="507"/>
      <c r="AK962" s="507"/>
      <c r="AL962" s="507"/>
      <c r="AM962" s="507"/>
      <c r="AN962" s="507"/>
      <c r="AO962" s="507"/>
      <c r="AP962" s="507"/>
      <c r="AQ962" s="563"/>
      <c r="AR962" s="563"/>
      <c r="AS962" s="507"/>
      <c r="AT962" s="507"/>
      <c r="AU962" s="507"/>
      <c r="AV962" s="507"/>
      <c r="AW962" s="507"/>
      <c r="AX962" s="507"/>
      <c r="AY962" s="507"/>
      <c r="AZ962" s="507"/>
      <c r="BA962" s="507"/>
      <c r="BB962" s="507"/>
      <c r="BC962" s="507"/>
      <c r="BD962" s="507"/>
      <c r="BE962" s="507"/>
      <c r="BF962" s="507"/>
      <c r="BG962" s="507"/>
      <c r="BH962" s="507"/>
      <c r="BI962" s="507"/>
      <c r="BJ962" s="507"/>
      <c r="BK962" s="507"/>
      <c r="BL962" s="507"/>
      <c r="BM962" s="507"/>
    </row>
    <row r="963" spans="1:65" ht="27" customHeight="1" x14ac:dyDescent="0.2">
      <c r="A963" s="564"/>
      <c r="B963" s="507"/>
      <c r="C963" s="507"/>
      <c r="D963" s="507"/>
      <c r="E963" s="507"/>
      <c r="F963" s="507"/>
      <c r="G963" s="507"/>
      <c r="H963" s="506"/>
      <c r="I963" s="506"/>
      <c r="J963" s="506"/>
      <c r="K963" s="506"/>
      <c r="L963" s="506"/>
      <c r="M963" s="506"/>
      <c r="N963" s="506"/>
      <c r="O963" s="506"/>
      <c r="P963" s="557"/>
      <c r="Q963" s="506"/>
      <c r="R963" s="741"/>
      <c r="S963" s="506"/>
      <c r="T963" s="742"/>
      <c r="U963" s="506"/>
      <c r="V963" s="743"/>
      <c r="W963" s="506"/>
      <c r="X963" s="742"/>
      <c r="Y963" s="557"/>
      <c r="Z963" s="556"/>
      <c r="AA963" s="507"/>
      <c r="AB963" s="507"/>
      <c r="AC963" s="507"/>
      <c r="AD963" s="507"/>
      <c r="AE963" s="507"/>
      <c r="AF963" s="507"/>
      <c r="AG963" s="507"/>
      <c r="AH963" s="507"/>
      <c r="AI963" s="507"/>
      <c r="AJ963" s="507"/>
      <c r="AK963" s="507"/>
      <c r="AL963" s="507"/>
      <c r="AM963" s="507"/>
      <c r="AN963" s="507"/>
      <c r="AO963" s="507"/>
      <c r="AP963" s="507"/>
      <c r="AQ963" s="563"/>
      <c r="AR963" s="563"/>
      <c r="AS963" s="507"/>
      <c r="AT963" s="507"/>
      <c r="AU963" s="507"/>
      <c r="AV963" s="507"/>
      <c r="AW963" s="507"/>
      <c r="AX963" s="507"/>
      <c r="AY963" s="507"/>
      <c r="AZ963" s="507"/>
      <c r="BA963" s="507"/>
      <c r="BB963" s="507"/>
      <c r="BC963" s="507"/>
      <c r="BD963" s="507"/>
      <c r="BE963" s="507"/>
      <c r="BF963" s="507"/>
      <c r="BG963" s="507"/>
      <c r="BH963" s="507"/>
      <c r="BI963" s="507"/>
      <c r="BJ963" s="507"/>
      <c r="BK963" s="507"/>
      <c r="BL963" s="507"/>
      <c r="BM963" s="507"/>
    </row>
    <row r="964" spans="1:65" ht="27" customHeight="1" x14ac:dyDescent="0.2">
      <c r="A964" s="564"/>
      <c r="B964" s="507"/>
      <c r="C964" s="507"/>
      <c r="D964" s="507"/>
      <c r="E964" s="507"/>
      <c r="F964" s="507"/>
      <c r="G964" s="507"/>
      <c r="H964" s="506"/>
      <c r="I964" s="506"/>
      <c r="J964" s="506"/>
      <c r="K964" s="506"/>
      <c r="L964" s="506"/>
      <c r="M964" s="506"/>
      <c r="N964" s="506"/>
      <c r="O964" s="506"/>
      <c r="P964" s="557"/>
      <c r="Q964" s="506"/>
      <c r="R964" s="741"/>
      <c r="S964" s="506"/>
      <c r="T964" s="742"/>
      <c r="U964" s="506"/>
      <c r="V964" s="743"/>
      <c r="W964" s="506"/>
      <c r="X964" s="742"/>
      <c r="Y964" s="557"/>
      <c r="Z964" s="556"/>
      <c r="AA964" s="507"/>
      <c r="AB964" s="507"/>
      <c r="AC964" s="507"/>
      <c r="AD964" s="507"/>
      <c r="AE964" s="507"/>
      <c r="AF964" s="507"/>
      <c r="AG964" s="507"/>
      <c r="AH964" s="507"/>
      <c r="AI964" s="507"/>
      <c r="AJ964" s="507"/>
      <c r="AK964" s="507"/>
      <c r="AL964" s="507"/>
      <c r="AM964" s="507"/>
      <c r="AN964" s="507"/>
      <c r="AO964" s="507"/>
      <c r="AP964" s="507"/>
      <c r="AQ964" s="563"/>
      <c r="AR964" s="563"/>
      <c r="AS964" s="507"/>
      <c r="AT964" s="507"/>
      <c r="AU964" s="507"/>
      <c r="AV964" s="507"/>
      <c r="AW964" s="507"/>
      <c r="AX964" s="507"/>
      <c r="AY964" s="507"/>
      <c r="AZ964" s="507"/>
      <c r="BA964" s="507"/>
      <c r="BB964" s="507"/>
      <c r="BC964" s="507"/>
      <c r="BD964" s="507"/>
      <c r="BE964" s="507"/>
      <c r="BF964" s="507"/>
      <c r="BG964" s="507"/>
      <c r="BH964" s="507"/>
      <c r="BI964" s="507"/>
      <c r="BJ964" s="507"/>
      <c r="BK964" s="507"/>
      <c r="BL964" s="507"/>
      <c r="BM964" s="507"/>
    </row>
    <row r="965" spans="1:65" ht="27" customHeight="1" x14ac:dyDescent="0.2">
      <c r="A965" s="564"/>
      <c r="B965" s="507"/>
      <c r="C965" s="507"/>
      <c r="D965" s="507"/>
      <c r="E965" s="507"/>
      <c r="F965" s="507"/>
      <c r="G965" s="507"/>
      <c r="H965" s="506"/>
      <c r="I965" s="506"/>
      <c r="J965" s="506"/>
      <c r="K965" s="506"/>
      <c r="L965" s="506"/>
      <c r="M965" s="506"/>
      <c r="N965" s="506"/>
      <c r="O965" s="506"/>
      <c r="P965" s="557"/>
      <c r="Q965" s="506"/>
      <c r="R965" s="741"/>
      <c r="S965" s="506"/>
      <c r="T965" s="742"/>
      <c r="U965" s="506"/>
      <c r="V965" s="743"/>
      <c r="W965" s="506"/>
      <c r="X965" s="742"/>
      <c r="Y965" s="557"/>
      <c r="Z965" s="556"/>
      <c r="AA965" s="507"/>
      <c r="AB965" s="507"/>
      <c r="AC965" s="507"/>
      <c r="AD965" s="507"/>
      <c r="AE965" s="507"/>
      <c r="AF965" s="507"/>
      <c r="AG965" s="507"/>
      <c r="AH965" s="507"/>
      <c r="AI965" s="507"/>
      <c r="AJ965" s="507"/>
      <c r="AK965" s="507"/>
      <c r="AL965" s="507"/>
      <c r="AM965" s="507"/>
      <c r="AN965" s="507"/>
      <c r="AO965" s="507"/>
      <c r="AP965" s="507"/>
      <c r="AQ965" s="563"/>
      <c r="AR965" s="563"/>
      <c r="AS965" s="507"/>
      <c r="AT965" s="507"/>
      <c r="AU965" s="507"/>
      <c r="AV965" s="507"/>
      <c r="AW965" s="507"/>
      <c r="AX965" s="507"/>
      <c r="AY965" s="507"/>
      <c r="AZ965" s="507"/>
      <c r="BA965" s="507"/>
      <c r="BB965" s="507"/>
      <c r="BC965" s="507"/>
      <c r="BD965" s="507"/>
      <c r="BE965" s="507"/>
      <c r="BF965" s="507"/>
      <c r="BG965" s="507"/>
      <c r="BH965" s="507"/>
      <c r="BI965" s="507"/>
      <c r="BJ965" s="507"/>
      <c r="BK965" s="507"/>
      <c r="BL965" s="507"/>
      <c r="BM965" s="507"/>
    </row>
    <row r="966" spans="1:65" ht="27" customHeight="1" x14ac:dyDescent="0.2">
      <c r="A966" s="564"/>
      <c r="B966" s="507"/>
      <c r="C966" s="507"/>
      <c r="D966" s="507"/>
      <c r="E966" s="507"/>
      <c r="F966" s="507"/>
      <c r="G966" s="507"/>
      <c r="H966" s="506"/>
      <c r="I966" s="506"/>
      <c r="J966" s="506"/>
      <c r="K966" s="506"/>
      <c r="L966" s="506"/>
      <c r="M966" s="506"/>
      <c r="N966" s="506"/>
      <c r="O966" s="506"/>
      <c r="P966" s="557"/>
      <c r="Q966" s="506"/>
      <c r="R966" s="741"/>
      <c r="S966" s="506"/>
      <c r="T966" s="742"/>
      <c r="U966" s="506"/>
      <c r="V966" s="743"/>
      <c r="W966" s="506"/>
      <c r="X966" s="742"/>
      <c r="Y966" s="557"/>
      <c r="Z966" s="556"/>
      <c r="AA966" s="507"/>
      <c r="AB966" s="507"/>
      <c r="AC966" s="507"/>
      <c r="AD966" s="507"/>
      <c r="AE966" s="507"/>
      <c r="AF966" s="507"/>
      <c r="AG966" s="507"/>
      <c r="AH966" s="507"/>
      <c r="AI966" s="507"/>
      <c r="AJ966" s="507"/>
      <c r="AK966" s="507"/>
      <c r="AL966" s="507"/>
      <c r="AM966" s="507"/>
      <c r="AN966" s="507"/>
      <c r="AO966" s="507"/>
      <c r="AP966" s="507"/>
      <c r="AQ966" s="563"/>
      <c r="AR966" s="563"/>
      <c r="AS966" s="507"/>
      <c r="AT966" s="507"/>
      <c r="AU966" s="507"/>
      <c r="AV966" s="507"/>
      <c r="AW966" s="507"/>
      <c r="AX966" s="507"/>
      <c r="AY966" s="507"/>
      <c r="AZ966" s="507"/>
      <c r="BA966" s="507"/>
      <c r="BB966" s="507"/>
      <c r="BC966" s="507"/>
      <c r="BD966" s="507"/>
      <c r="BE966" s="507"/>
      <c r="BF966" s="507"/>
      <c r="BG966" s="507"/>
      <c r="BH966" s="507"/>
      <c r="BI966" s="507"/>
      <c r="BJ966" s="507"/>
      <c r="BK966" s="507"/>
      <c r="BL966" s="507"/>
      <c r="BM966" s="507"/>
    </row>
    <row r="967" spans="1:65" ht="27" customHeight="1" x14ac:dyDescent="0.2">
      <c r="A967" s="564"/>
      <c r="B967" s="507"/>
      <c r="C967" s="507"/>
      <c r="D967" s="507"/>
      <c r="E967" s="507"/>
      <c r="F967" s="507"/>
      <c r="G967" s="507"/>
      <c r="H967" s="506"/>
      <c r="I967" s="506"/>
      <c r="J967" s="506"/>
      <c r="K967" s="506"/>
      <c r="L967" s="506"/>
      <c r="M967" s="506"/>
      <c r="N967" s="506"/>
      <c r="O967" s="506"/>
      <c r="P967" s="557"/>
      <c r="Q967" s="506"/>
      <c r="R967" s="741"/>
      <c r="S967" s="506"/>
      <c r="T967" s="742"/>
      <c r="U967" s="506"/>
      <c r="V967" s="743"/>
      <c r="W967" s="506"/>
      <c r="X967" s="742"/>
      <c r="Y967" s="557"/>
      <c r="Z967" s="556"/>
      <c r="AA967" s="507"/>
      <c r="AB967" s="507"/>
      <c r="AC967" s="507"/>
      <c r="AD967" s="507"/>
      <c r="AE967" s="507"/>
      <c r="AF967" s="507"/>
      <c r="AG967" s="507"/>
      <c r="AH967" s="507"/>
      <c r="AI967" s="507"/>
      <c r="AJ967" s="507"/>
      <c r="AK967" s="507"/>
      <c r="AL967" s="507"/>
      <c r="AM967" s="507"/>
      <c r="AN967" s="507"/>
      <c r="AO967" s="507"/>
      <c r="AP967" s="507"/>
      <c r="AQ967" s="563"/>
      <c r="AR967" s="563"/>
      <c r="AS967" s="507"/>
      <c r="AT967" s="507"/>
      <c r="AU967" s="507"/>
      <c r="AV967" s="507"/>
      <c r="AW967" s="507"/>
      <c r="AX967" s="507"/>
      <c r="AY967" s="507"/>
      <c r="AZ967" s="507"/>
      <c r="BA967" s="507"/>
      <c r="BB967" s="507"/>
      <c r="BC967" s="507"/>
      <c r="BD967" s="507"/>
      <c r="BE967" s="507"/>
      <c r="BF967" s="507"/>
      <c r="BG967" s="507"/>
      <c r="BH967" s="507"/>
      <c r="BI967" s="507"/>
      <c r="BJ967" s="507"/>
      <c r="BK967" s="507"/>
      <c r="BL967" s="507"/>
      <c r="BM967" s="507"/>
    </row>
    <row r="968" spans="1:65" ht="27" customHeight="1" x14ac:dyDescent="0.2">
      <c r="A968" s="564"/>
      <c r="B968" s="507"/>
      <c r="C968" s="507"/>
      <c r="D968" s="507"/>
      <c r="E968" s="507"/>
      <c r="F968" s="507"/>
      <c r="G968" s="507"/>
      <c r="H968" s="506"/>
      <c r="I968" s="506"/>
      <c r="J968" s="506"/>
      <c r="K968" s="506"/>
      <c r="L968" s="506"/>
      <c r="M968" s="506"/>
      <c r="N968" s="506"/>
      <c r="O968" s="506"/>
      <c r="P968" s="557"/>
      <c r="Q968" s="506"/>
      <c r="R968" s="741"/>
      <c r="S968" s="506"/>
      <c r="T968" s="742"/>
      <c r="U968" s="506"/>
      <c r="V968" s="743"/>
      <c r="W968" s="506"/>
      <c r="X968" s="742"/>
      <c r="Y968" s="557"/>
      <c r="Z968" s="556"/>
      <c r="AA968" s="507"/>
      <c r="AB968" s="507"/>
      <c r="AC968" s="507"/>
      <c r="AD968" s="507"/>
      <c r="AE968" s="507"/>
      <c r="AF968" s="507"/>
      <c r="AG968" s="507"/>
      <c r="AH968" s="507"/>
      <c r="AI968" s="507"/>
      <c r="AJ968" s="507"/>
      <c r="AK968" s="507"/>
      <c r="AL968" s="507"/>
      <c r="AM968" s="507"/>
      <c r="AN968" s="507"/>
      <c r="AO968" s="507"/>
      <c r="AP968" s="507"/>
      <c r="AQ968" s="563"/>
      <c r="AR968" s="563"/>
      <c r="AS968" s="507"/>
      <c r="AT968" s="507"/>
      <c r="AU968" s="507"/>
      <c r="AV968" s="507"/>
      <c r="AW968" s="507"/>
      <c r="AX968" s="507"/>
      <c r="AY968" s="507"/>
      <c r="AZ968" s="507"/>
      <c r="BA968" s="507"/>
      <c r="BB968" s="507"/>
      <c r="BC968" s="507"/>
      <c r="BD968" s="507"/>
      <c r="BE968" s="507"/>
      <c r="BF968" s="507"/>
      <c r="BG968" s="507"/>
      <c r="BH968" s="507"/>
      <c r="BI968" s="507"/>
      <c r="BJ968" s="507"/>
      <c r="BK968" s="507"/>
      <c r="BL968" s="507"/>
      <c r="BM968" s="507"/>
    </row>
    <row r="969" spans="1:65" ht="27" customHeight="1" x14ac:dyDescent="0.2">
      <c r="A969" s="564"/>
      <c r="B969" s="507"/>
      <c r="C969" s="507"/>
      <c r="D969" s="507"/>
      <c r="E969" s="507"/>
      <c r="F969" s="507"/>
      <c r="G969" s="507"/>
      <c r="H969" s="506"/>
      <c r="I969" s="506"/>
      <c r="J969" s="506"/>
      <c r="K969" s="506"/>
      <c r="L969" s="506"/>
      <c r="M969" s="506"/>
      <c r="N969" s="506"/>
      <c r="O969" s="506"/>
      <c r="P969" s="557"/>
      <c r="Q969" s="506"/>
      <c r="R969" s="741"/>
      <c r="S969" s="506"/>
      <c r="T969" s="742"/>
      <c r="U969" s="506"/>
      <c r="V969" s="743"/>
      <c r="W969" s="506"/>
      <c r="X969" s="742"/>
      <c r="Y969" s="557"/>
      <c r="Z969" s="556"/>
      <c r="AA969" s="507"/>
      <c r="AB969" s="507"/>
      <c r="AC969" s="507"/>
      <c r="AD969" s="507"/>
      <c r="AE969" s="507"/>
      <c r="AF969" s="507"/>
      <c r="AG969" s="507"/>
      <c r="AH969" s="507"/>
      <c r="AI969" s="507"/>
      <c r="AJ969" s="507"/>
      <c r="AK969" s="507"/>
      <c r="AL969" s="507"/>
      <c r="AM969" s="507"/>
      <c r="AN969" s="507"/>
      <c r="AO969" s="507"/>
      <c r="AP969" s="507"/>
      <c r="AQ969" s="563"/>
      <c r="AR969" s="563"/>
      <c r="AS969" s="507"/>
      <c r="AT969" s="507"/>
      <c r="AU969" s="507"/>
      <c r="AV969" s="507"/>
      <c r="AW969" s="507"/>
      <c r="AX969" s="507"/>
      <c r="AY969" s="507"/>
      <c r="AZ969" s="507"/>
      <c r="BA969" s="507"/>
      <c r="BB969" s="507"/>
      <c r="BC969" s="507"/>
      <c r="BD969" s="507"/>
      <c r="BE969" s="507"/>
      <c r="BF969" s="507"/>
      <c r="BG969" s="507"/>
      <c r="BH969" s="507"/>
      <c r="BI969" s="507"/>
      <c r="BJ969" s="507"/>
      <c r="BK969" s="507"/>
      <c r="BL969" s="507"/>
      <c r="BM969" s="507"/>
    </row>
    <row r="970" spans="1:65" ht="27" customHeight="1" x14ac:dyDescent="0.2">
      <c r="A970" s="564"/>
      <c r="B970" s="507"/>
      <c r="C970" s="507"/>
      <c r="D970" s="507"/>
      <c r="E970" s="507"/>
      <c r="F970" s="507"/>
      <c r="G970" s="507"/>
      <c r="H970" s="506"/>
      <c r="I970" s="506"/>
      <c r="J970" s="506"/>
      <c r="K970" s="506"/>
      <c r="L970" s="506"/>
      <c r="M970" s="506"/>
      <c r="N970" s="506"/>
      <c r="O970" s="506"/>
      <c r="P970" s="557"/>
      <c r="Q970" s="506"/>
      <c r="R970" s="741"/>
      <c r="S970" s="506"/>
      <c r="T970" s="742"/>
      <c r="U970" s="506"/>
      <c r="V970" s="743"/>
      <c r="W970" s="506"/>
      <c r="X970" s="742"/>
      <c r="Y970" s="557"/>
      <c r="Z970" s="556"/>
      <c r="AA970" s="507"/>
      <c r="AB970" s="507"/>
      <c r="AC970" s="507"/>
      <c r="AD970" s="507"/>
      <c r="AE970" s="507"/>
      <c r="AF970" s="507"/>
      <c r="AG970" s="507"/>
      <c r="AH970" s="507"/>
      <c r="AI970" s="507"/>
      <c r="AJ970" s="507"/>
      <c r="AK970" s="507"/>
      <c r="AL970" s="507"/>
      <c r="AM970" s="507"/>
      <c r="AN970" s="507"/>
      <c r="AO970" s="507"/>
      <c r="AP970" s="507"/>
      <c r="AQ970" s="563"/>
      <c r="AR970" s="563"/>
      <c r="AS970" s="507"/>
      <c r="AT970" s="507"/>
      <c r="AU970" s="507"/>
      <c r="AV970" s="507"/>
      <c r="AW970" s="507"/>
      <c r="AX970" s="507"/>
      <c r="AY970" s="507"/>
      <c r="AZ970" s="507"/>
      <c r="BA970" s="507"/>
      <c r="BB970" s="507"/>
      <c r="BC970" s="507"/>
      <c r="BD970" s="507"/>
      <c r="BE970" s="507"/>
      <c r="BF970" s="507"/>
      <c r="BG970" s="507"/>
      <c r="BH970" s="507"/>
      <c r="BI970" s="507"/>
      <c r="BJ970" s="507"/>
      <c r="BK970" s="507"/>
      <c r="BL970" s="507"/>
      <c r="BM970" s="507"/>
    </row>
    <row r="971" spans="1:65" ht="27" customHeight="1" x14ac:dyDescent="0.2">
      <c r="A971" s="564"/>
      <c r="B971" s="507"/>
      <c r="C971" s="507"/>
      <c r="D971" s="507"/>
      <c r="E971" s="507"/>
      <c r="F971" s="507"/>
      <c r="G971" s="507"/>
      <c r="H971" s="506"/>
      <c r="I971" s="506"/>
      <c r="J971" s="506"/>
      <c r="K971" s="506"/>
      <c r="L971" s="506"/>
      <c r="M971" s="506"/>
      <c r="N971" s="506"/>
      <c r="O971" s="506"/>
      <c r="P971" s="557"/>
      <c r="Q971" s="506"/>
      <c r="R971" s="741"/>
      <c r="S971" s="506"/>
      <c r="T971" s="742"/>
      <c r="U971" s="506"/>
      <c r="V971" s="743"/>
      <c r="W971" s="506"/>
      <c r="X971" s="742"/>
      <c r="Y971" s="557"/>
      <c r="Z971" s="556"/>
      <c r="AA971" s="507"/>
      <c r="AB971" s="507"/>
      <c r="AC971" s="507"/>
      <c r="AD971" s="507"/>
      <c r="AE971" s="507"/>
      <c r="AF971" s="507"/>
      <c r="AG971" s="507"/>
      <c r="AH971" s="507"/>
      <c r="AI971" s="507"/>
      <c r="AJ971" s="507"/>
      <c r="AK971" s="507"/>
      <c r="AL971" s="507"/>
      <c r="AM971" s="507"/>
      <c r="AN971" s="507"/>
      <c r="AO971" s="507"/>
      <c r="AP971" s="507"/>
      <c r="AQ971" s="563"/>
      <c r="AR971" s="563"/>
      <c r="AS971" s="507"/>
      <c r="AT971" s="507"/>
      <c r="AU971" s="507"/>
      <c r="AV971" s="507"/>
      <c r="AW971" s="507"/>
      <c r="AX971" s="507"/>
      <c r="AY971" s="507"/>
      <c r="AZ971" s="507"/>
      <c r="BA971" s="507"/>
      <c r="BB971" s="507"/>
      <c r="BC971" s="507"/>
      <c r="BD971" s="507"/>
      <c r="BE971" s="507"/>
      <c r="BF971" s="507"/>
      <c r="BG971" s="507"/>
      <c r="BH971" s="507"/>
      <c r="BI971" s="507"/>
      <c r="BJ971" s="507"/>
      <c r="BK971" s="507"/>
      <c r="BL971" s="507"/>
      <c r="BM971" s="507"/>
    </row>
    <row r="972" spans="1:65" ht="27" customHeight="1" x14ac:dyDescent="0.2">
      <c r="A972" s="564"/>
      <c r="B972" s="507"/>
      <c r="C972" s="507"/>
      <c r="D972" s="507"/>
      <c r="E972" s="507"/>
      <c r="F972" s="507"/>
      <c r="G972" s="507"/>
      <c r="H972" s="506"/>
      <c r="I972" s="506"/>
      <c r="J972" s="506"/>
      <c r="K972" s="506"/>
      <c r="L972" s="506"/>
      <c r="M972" s="506"/>
      <c r="N972" s="506"/>
      <c r="O972" s="506"/>
      <c r="P972" s="557"/>
      <c r="Q972" s="506"/>
      <c r="R972" s="741"/>
      <c r="S972" s="506"/>
      <c r="T972" s="742"/>
      <c r="U972" s="506"/>
      <c r="V972" s="743"/>
      <c r="W972" s="506"/>
      <c r="X972" s="742"/>
      <c r="Y972" s="557"/>
      <c r="Z972" s="556"/>
      <c r="AA972" s="507"/>
      <c r="AB972" s="507"/>
      <c r="AC972" s="507"/>
      <c r="AD972" s="507"/>
      <c r="AE972" s="507"/>
      <c r="AF972" s="507"/>
      <c r="AG972" s="507"/>
      <c r="AH972" s="507"/>
      <c r="AI972" s="507"/>
      <c r="AJ972" s="507"/>
      <c r="AK972" s="507"/>
      <c r="AL972" s="507"/>
      <c r="AM972" s="507"/>
      <c r="AN972" s="507"/>
      <c r="AO972" s="507"/>
      <c r="AP972" s="507"/>
      <c r="AQ972" s="563"/>
      <c r="AR972" s="563"/>
      <c r="AS972" s="507"/>
      <c r="AT972" s="507"/>
      <c r="AU972" s="507"/>
      <c r="AV972" s="507"/>
      <c r="AW972" s="507"/>
      <c r="AX972" s="507"/>
      <c r="AY972" s="507"/>
      <c r="AZ972" s="507"/>
      <c r="BA972" s="507"/>
      <c r="BB972" s="507"/>
      <c r="BC972" s="507"/>
      <c r="BD972" s="507"/>
      <c r="BE972" s="507"/>
      <c r="BF972" s="507"/>
      <c r="BG972" s="507"/>
      <c r="BH972" s="507"/>
      <c r="BI972" s="507"/>
      <c r="BJ972" s="507"/>
      <c r="BK972" s="507"/>
      <c r="BL972" s="507"/>
      <c r="BM972" s="507"/>
    </row>
    <row r="973" spans="1:65" ht="27" customHeight="1" x14ac:dyDescent="0.2">
      <c r="A973" s="564"/>
      <c r="B973" s="507"/>
      <c r="C973" s="507"/>
      <c r="D973" s="507"/>
      <c r="E973" s="507"/>
      <c r="F973" s="507"/>
      <c r="G973" s="507"/>
      <c r="H973" s="506"/>
      <c r="I973" s="506"/>
      <c r="J973" s="506"/>
      <c r="K973" s="506"/>
      <c r="L973" s="506"/>
      <c r="M973" s="506"/>
      <c r="N973" s="506"/>
      <c r="O973" s="506"/>
      <c r="P973" s="557"/>
      <c r="Q973" s="506"/>
      <c r="R973" s="741"/>
      <c r="S973" s="506"/>
      <c r="T973" s="742"/>
      <c r="U973" s="506"/>
      <c r="V973" s="743"/>
      <c r="W973" s="506"/>
      <c r="X973" s="742"/>
      <c r="Y973" s="557"/>
      <c r="Z973" s="556"/>
      <c r="AA973" s="507"/>
      <c r="AB973" s="507"/>
      <c r="AC973" s="507"/>
      <c r="AD973" s="507"/>
      <c r="AE973" s="507"/>
      <c r="AF973" s="507"/>
      <c r="AG973" s="507"/>
      <c r="AH973" s="507"/>
      <c r="AI973" s="507"/>
      <c r="AJ973" s="507"/>
      <c r="AK973" s="507"/>
      <c r="AL973" s="507"/>
      <c r="AM973" s="507"/>
      <c r="AN973" s="507"/>
      <c r="AO973" s="507"/>
      <c r="AP973" s="507"/>
      <c r="AQ973" s="563"/>
      <c r="AR973" s="563"/>
      <c r="AS973" s="507"/>
      <c r="AT973" s="507"/>
      <c r="AU973" s="507"/>
      <c r="AV973" s="507"/>
      <c r="AW973" s="507"/>
      <c r="AX973" s="507"/>
      <c r="AY973" s="507"/>
      <c r="AZ973" s="507"/>
      <c r="BA973" s="507"/>
      <c r="BB973" s="507"/>
      <c r="BC973" s="507"/>
      <c r="BD973" s="507"/>
      <c r="BE973" s="507"/>
      <c r="BF973" s="507"/>
      <c r="BG973" s="507"/>
      <c r="BH973" s="507"/>
      <c r="BI973" s="507"/>
      <c r="BJ973" s="507"/>
      <c r="BK973" s="507"/>
      <c r="BL973" s="507"/>
      <c r="BM973" s="507"/>
    </row>
    <row r="974" spans="1:65" ht="27" customHeight="1" x14ac:dyDescent="0.2">
      <c r="A974" s="564"/>
      <c r="B974" s="507"/>
      <c r="C974" s="507"/>
      <c r="D974" s="507"/>
      <c r="E974" s="507"/>
      <c r="F974" s="507"/>
      <c r="G974" s="507"/>
      <c r="H974" s="506"/>
      <c r="I974" s="506"/>
      <c r="J974" s="506"/>
      <c r="K974" s="506"/>
      <c r="L974" s="506"/>
      <c r="M974" s="506"/>
      <c r="N974" s="506"/>
      <c r="O974" s="506"/>
      <c r="P974" s="557"/>
      <c r="Q974" s="506"/>
      <c r="R974" s="741"/>
      <c r="S974" s="506"/>
      <c r="T974" s="742"/>
      <c r="U974" s="506"/>
      <c r="V974" s="743"/>
      <c r="W974" s="506"/>
      <c r="X974" s="742"/>
      <c r="Y974" s="557"/>
      <c r="Z974" s="556"/>
      <c r="AA974" s="507"/>
      <c r="AB974" s="507"/>
      <c r="AC974" s="507"/>
      <c r="AD974" s="507"/>
      <c r="AE974" s="507"/>
      <c r="AF974" s="507"/>
      <c r="AG974" s="507"/>
      <c r="AH974" s="507"/>
      <c r="AI974" s="507"/>
      <c r="AJ974" s="507"/>
      <c r="AK974" s="507"/>
      <c r="AL974" s="507"/>
      <c r="AM974" s="507"/>
      <c r="AN974" s="507"/>
      <c r="AO974" s="507"/>
      <c r="AP974" s="507"/>
      <c r="AQ974" s="563"/>
      <c r="AR974" s="563"/>
      <c r="AS974" s="507"/>
      <c r="AT974" s="507"/>
      <c r="AU974" s="507"/>
      <c r="AV974" s="507"/>
      <c r="AW974" s="507"/>
      <c r="AX974" s="507"/>
      <c r="AY974" s="507"/>
      <c r="AZ974" s="507"/>
      <c r="BA974" s="507"/>
      <c r="BB974" s="507"/>
      <c r="BC974" s="507"/>
      <c r="BD974" s="507"/>
      <c r="BE974" s="507"/>
      <c r="BF974" s="507"/>
      <c r="BG974" s="507"/>
      <c r="BH974" s="507"/>
      <c r="BI974" s="507"/>
      <c r="BJ974" s="507"/>
      <c r="BK974" s="507"/>
      <c r="BL974" s="507"/>
      <c r="BM974" s="507"/>
    </row>
    <row r="975" spans="1:65" ht="27" customHeight="1" x14ac:dyDescent="0.2">
      <c r="A975" s="564"/>
      <c r="B975" s="507"/>
      <c r="C975" s="507"/>
      <c r="D975" s="507"/>
      <c r="E975" s="507"/>
      <c r="F975" s="507"/>
      <c r="G975" s="507"/>
      <c r="H975" s="506"/>
      <c r="I975" s="506"/>
      <c r="J975" s="506"/>
      <c r="K975" s="506"/>
      <c r="L975" s="506"/>
      <c r="M975" s="506"/>
      <c r="N975" s="506"/>
      <c r="O975" s="506"/>
      <c r="P975" s="557"/>
      <c r="Q975" s="506"/>
      <c r="R975" s="741"/>
      <c r="S975" s="506"/>
      <c r="T975" s="742"/>
      <c r="U975" s="506"/>
      <c r="V975" s="743"/>
      <c r="W975" s="506"/>
      <c r="X975" s="742"/>
      <c r="Y975" s="557"/>
      <c r="Z975" s="556"/>
      <c r="AA975" s="507"/>
      <c r="AB975" s="507"/>
      <c r="AC975" s="507"/>
      <c r="AD975" s="507"/>
      <c r="AE975" s="507"/>
      <c r="AF975" s="507"/>
      <c r="AG975" s="507"/>
      <c r="AH975" s="507"/>
      <c r="AI975" s="507"/>
      <c r="AJ975" s="507"/>
      <c r="AK975" s="507"/>
      <c r="AL975" s="507"/>
      <c r="AM975" s="507"/>
      <c r="AN975" s="507"/>
      <c r="AO975" s="507"/>
      <c r="AP975" s="507"/>
      <c r="AQ975" s="563"/>
      <c r="AR975" s="563"/>
      <c r="AS975" s="507"/>
      <c r="AT975" s="507"/>
      <c r="AU975" s="507"/>
      <c r="AV975" s="507"/>
      <c r="AW975" s="507"/>
      <c r="AX975" s="507"/>
      <c r="AY975" s="507"/>
      <c r="AZ975" s="507"/>
      <c r="BA975" s="507"/>
      <c r="BB975" s="507"/>
      <c r="BC975" s="507"/>
      <c r="BD975" s="507"/>
      <c r="BE975" s="507"/>
      <c r="BF975" s="507"/>
      <c r="BG975" s="507"/>
      <c r="BH975" s="507"/>
      <c r="BI975" s="507"/>
      <c r="BJ975" s="507"/>
      <c r="BK975" s="507"/>
      <c r="BL975" s="507"/>
      <c r="BM975" s="507"/>
    </row>
    <row r="976" spans="1:65" ht="27" customHeight="1" x14ac:dyDescent="0.2">
      <c r="A976" s="564"/>
      <c r="B976" s="507"/>
      <c r="C976" s="507"/>
      <c r="D976" s="507"/>
      <c r="E976" s="507"/>
      <c r="F976" s="507"/>
      <c r="G976" s="507"/>
      <c r="H976" s="506"/>
      <c r="I976" s="506"/>
      <c r="J976" s="506"/>
      <c r="K976" s="506"/>
      <c r="L976" s="506"/>
      <c r="M976" s="506"/>
      <c r="N976" s="506"/>
      <c r="O976" s="506"/>
      <c r="P976" s="557"/>
      <c r="Q976" s="506"/>
      <c r="R976" s="741"/>
      <c r="S976" s="506"/>
      <c r="T976" s="742"/>
      <c r="U976" s="506"/>
      <c r="V976" s="743"/>
      <c r="W976" s="506"/>
      <c r="X976" s="742"/>
      <c r="Y976" s="557"/>
      <c r="Z976" s="556"/>
      <c r="AA976" s="507"/>
      <c r="AB976" s="507"/>
      <c r="AC976" s="507"/>
      <c r="AD976" s="507"/>
      <c r="AE976" s="507"/>
      <c r="AF976" s="507"/>
      <c r="AG976" s="507"/>
      <c r="AH976" s="507"/>
      <c r="AI976" s="507"/>
      <c r="AJ976" s="507"/>
      <c r="AK976" s="507"/>
      <c r="AL976" s="507"/>
      <c r="AM976" s="507"/>
      <c r="AN976" s="507"/>
      <c r="AO976" s="507"/>
      <c r="AP976" s="507"/>
      <c r="AQ976" s="563"/>
      <c r="AR976" s="563"/>
      <c r="AS976" s="507"/>
      <c r="AT976" s="507"/>
      <c r="AU976" s="507"/>
      <c r="AV976" s="507"/>
      <c r="AW976" s="507"/>
      <c r="AX976" s="507"/>
      <c r="AY976" s="507"/>
      <c r="AZ976" s="507"/>
      <c r="BA976" s="507"/>
      <c r="BB976" s="507"/>
      <c r="BC976" s="507"/>
      <c r="BD976" s="507"/>
      <c r="BE976" s="507"/>
      <c r="BF976" s="507"/>
      <c r="BG976" s="507"/>
      <c r="BH976" s="507"/>
      <c r="BI976" s="507"/>
      <c r="BJ976" s="507"/>
      <c r="BK976" s="507"/>
      <c r="BL976" s="507"/>
      <c r="BM976" s="507"/>
    </row>
    <row r="977" spans="1:65" ht="27" customHeight="1" x14ac:dyDescent="0.2">
      <c r="A977" s="564"/>
      <c r="B977" s="507"/>
      <c r="C977" s="507"/>
      <c r="D977" s="507"/>
      <c r="E977" s="507"/>
      <c r="F977" s="507"/>
      <c r="G977" s="507"/>
      <c r="H977" s="506"/>
      <c r="I977" s="506"/>
      <c r="J977" s="506"/>
      <c r="K977" s="506"/>
      <c r="L977" s="506"/>
      <c r="M977" s="506"/>
      <c r="N977" s="506"/>
      <c r="O977" s="506"/>
      <c r="P977" s="557"/>
      <c r="Q977" s="506"/>
      <c r="R977" s="741"/>
      <c r="S977" s="506"/>
      <c r="T977" s="742"/>
      <c r="U977" s="506"/>
      <c r="V977" s="743"/>
      <c r="W977" s="506"/>
      <c r="X977" s="742"/>
      <c r="Y977" s="557"/>
      <c r="Z977" s="556"/>
      <c r="AA977" s="507"/>
      <c r="AB977" s="507"/>
      <c r="AC977" s="507"/>
      <c r="AD977" s="507"/>
      <c r="AE977" s="507"/>
      <c r="AF977" s="507"/>
      <c r="AG977" s="507"/>
      <c r="AH977" s="507"/>
      <c r="AI977" s="507"/>
      <c r="AJ977" s="507"/>
      <c r="AK977" s="507"/>
      <c r="AL977" s="507"/>
      <c r="AM977" s="507"/>
      <c r="AN977" s="507"/>
      <c r="AO977" s="507"/>
      <c r="AP977" s="507"/>
      <c r="AQ977" s="563"/>
      <c r="AR977" s="563"/>
      <c r="AS977" s="507"/>
      <c r="AT977" s="507"/>
      <c r="AU977" s="507"/>
      <c r="AV977" s="507"/>
      <c r="AW977" s="507"/>
      <c r="AX977" s="507"/>
      <c r="AY977" s="507"/>
      <c r="AZ977" s="507"/>
      <c r="BA977" s="507"/>
      <c r="BB977" s="507"/>
      <c r="BC977" s="507"/>
      <c r="BD977" s="507"/>
      <c r="BE977" s="507"/>
      <c r="BF977" s="507"/>
      <c r="BG977" s="507"/>
      <c r="BH977" s="507"/>
      <c r="BI977" s="507"/>
      <c r="BJ977" s="507"/>
      <c r="BK977" s="507"/>
      <c r="BL977" s="507"/>
      <c r="BM977" s="507"/>
    </row>
    <row r="978" spans="1:65" ht="27" customHeight="1" x14ac:dyDescent="0.2">
      <c r="A978" s="564"/>
      <c r="B978" s="507"/>
      <c r="C978" s="507"/>
      <c r="D978" s="507"/>
      <c r="E978" s="507"/>
      <c r="F978" s="507"/>
      <c r="G978" s="507"/>
      <c r="H978" s="506"/>
      <c r="I978" s="506"/>
      <c r="J978" s="506"/>
      <c r="K978" s="506"/>
      <c r="L978" s="506"/>
      <c r="M978" s="506"/>
      <c r="N978" s="506"/>
      <c r="O978" s="506"/>
      <c r="P978" s="557"/>
      <c r="Q978" s="506"/>
      <c r="R978" s="741"/>
      <c r="S978" s="506"/>
      <c r="T978" s="742"/>
      <c r="U978" s="506"/>
      <c r="V978" s="743"/>
      <c r="W978" s="506"/>
      <c r="X978" s="742"/>
      <c r="Y978" s="557"/>
      <c r="Z978" s="556"/>
      <c r="AA978" s="507"/>
      <c r="AB978" s="507"/>
      <c r="AC978" s="507"/>
      <c r="AD978" s="507"/>
      <c r="AE978" s="507"/>
      <c r="AF978" s="507"/>
      <c r="AG978" s="507"/>
      <c r="AH978" s="507"/>
      <c r="AI978" s="507"/>
      <c r="AJ978" s="507"/>
      <c r="AK978" s="507"/>
      <c r="AL978" s="507"/>
      <c r="AM978" s="507"/>
      <c r="AN978" s="507"/>
      <c r="AO978" s="507"/>
      <c r="AP978" s="507"/>
      <c r="AQ978" s="563"/>
      <c r="AR978" s="563"/>
      <c r="AS978" s="507"/>
      <c r="AT978" s="507"/>
      <c r="AU978" s="507"/>
      <c r="AV978" s="507"/>
      <c r="AW978" s="507"/>
      <c r="AX978" s="507"/>
      <c r="AY978" s="507"/>
      <c r="AZ978" s="507"/>
      <c r="BA978" s="507"/>
      <c r="BB978" s="507"/>
      <c r="BC978" s="507"/>
      <c r="BD978" s="507"/>
      <c r="BE978" s="507"/>
      <c r="BF978" s="507"/>
      <c r="BG978" s="507"/>
      <c r="BH978" s="507"/>
      <c r="BI978" s="507"/>
      <c r="BJ978" s="507"/>
      <c r="BK978" s="507"/>
      <c r="BL978" s="507"/>
      <c r="BM978" s="507"/>
    </row>
    <row r="979" spans="1:65" ht="27" customHeight="1" x14ac:dyDescent="0.2">
      <c r="A979" s="564"/>
      <c r="B979" s="507"/>
      <c r="C979" s="507"/>
      <c r="D979" s="507"/>
      <c r="E979" s="507"/>
      <c r="F979" s="507"/>
      <c r="G979" s="507"/>
      <c r="H979" s="506"/>
      <c r="I979" s="506"/>
      <c r="J979" s="506"/>
      <c r="K979" s="506"/>
      <c r="L979" s="506"/>
      <c r="M979" s="506"/>
      <c r="N979" s="506"/>
      <c r="O979" s="506"/>
      <c r="P979" s="557"/>
      <c r="Q979" s="506"/>
      <c r="R979" s="741"/>
      <c r="S979" s="506"/>
      <c r="T979" s="742"/>
      <c r="U979" s="506"/>
      <c r="V979" s="743"/>
      <c r="W979" s="506"/>
      <c r="X979" s="742"/>
      <c r="Y979" s="557"/>
      <c r="Z979" s="556"/>
      <c r="AA979" s="507"/>
      <c r="AB979" s="507"/>
      <c r="AC979" s="507"/>
      <c r="AD979" s="507"/>
      <c r="AE979" s="507"/>
      <c r="AF979" s="507"/>
      <c r="AG979" s="507"/>
      <c r="AH979" s="507"/>
      <c r="AI979" s="507"/>
      <c r="AJ979" s="507"/>
      <c r="AK979" s="507"/>
      <c r="AL979" s="507"/>
      <c r="AM979" s="507"/>
      <c r="AN979" s="507"/>
      <c r="AO979" s="507"/>
      <c r="AP979" s="507"/>
      <c r="AQ979" s="563"/>
      <c r="AR979" s="563"/>
      <c r="AS979" s="507"/>
      <c r="AT979" s="507"/>
      <c r="AU979" s="507"/>
      <c r="AV979" s="507"/>
      <c r="AW979" s="507"/>
      <c r="AX979" s="507"/>
      <c r="AY979" s="507"/>
      <c r="AZ979" s="507"/>
      <c r="BA979" s="507"/>
      <c r="BB979" s="507"/>
      <c r="BC979" s="507"/>
      <c r="BD979" s="507"/>
      <c r="BE979" s="507"/>
      <c r="BF979" s="507"/>
      <c r="BG979" s="507"/>
      <c r="BH979" s="507"/>
      <c r="BI979" s="507"/>
      <c r="BJ979" s="507"/>
      <c r="BK979" s="507"/>
      <c r="BL979" s="507"/>
      <c r="BM979" s="507"/>
    </row>
    <row r="980" spans="1:65" ht="27" customHeight="1" x14ac:dyDescent="0.2">
      <c r="A980" s="564"/>
      <c r="B980" s="507"/>
      <c r="C980" s="507"/>
      <c r="D980" s="507"/>
      <c r="E980" s="507"/>
      <c r="F980" s="507"/>
      <c r="G980" s="507"/>
      <c r="H980" s="506"/>
      <c r="I980" s="506"/>
      <c r="J980" s="506"/>
      <c r="K980" s="506"/>
      <c r="L980" s="506"/>
      <c r="M980" s="506"/>
      <c r="N980" s="506"/>
      <c r="O980" s="506"/>
      <c r="P980" s="557"/>
      <c r="Q980" s="506"/>
      <c r="R980" s="741"/>
      <c r="S980" s="506"/>
      <c r="T980" s="742"/>
      <c r="U980" s="506"/>
      <c r="V980" s="743"/>
      <c r="W980" s="506"/>
      <c r="X980" s="742"/>
      <c r="Y980" s="557"/>
      <c r="Z980" s="556"/>
      <c r="AA980" s="507"/>
      <c r="AB980" s="507"/>
      <c r="AC980" s="507"/>
      <c r="AD980" s="507"/>
      <c r="AE980" s="507"/>
      <c r="AF980" s="507"/>
      <c r="AG980" s="507"/>
      <c r="AH980" s="507"/>
      <c r="AI980" s="507"/>
      <c r="AJ980" s="507"/>
      <c r="AK980" s="507"/>
      <c r="AL980" s="507"/>
      <c r="AM980" s="507"/>
      <c r="AN980" s="507"/>
      <c r="AO980" s="507"/>
      <c r="AP980" s="507"/>
      <c r="AQ980" s="563"/>
      <c r="AR980" s="563"/>
      <c r="AS980" s="507"/>
      <c r="AT980" s="507"/>
      <c r="AU980" s="507"/>
      <c r="AV980" s="507"/>
      <c r="AW980" s="507"/>
      <c r="AX980" s="507"/>
      <c r="AY980" s="507"/>
      <c r="AZ980" s="507"/>
      <c r="BA980" s="507"/>
      <c r="BB980" s="507"/>
      <c r="BC980" s="507"/>
      <c r="BD980" s="507"/>
      <c r="BE980" s="507"/>
      <c r="BF980" s="507"/>
      <c r="BG980" s="507"/>
      <c r="BH980" s="507"/>
      <c r="BI980" s="507"/>
      <c r="BJ980" s="507"/>
      <c r="BK980" s="507"/>
      <c r="BL980" s="507"/>
      <c r="BM980" s="507"/>
    </row>
    <row r="981" spans="1:65" ht="27" customHeight="1" x14ac:dyDescent="0.2">
      <c r="A981" s="564"/>
      <c r="B981" s="507"/>
      <c r="C981" s="507"/>
      <c r="D981" s="507"/>
      <c r="E981" s="507"/>
      <c r="F981" s="507"/>
      <c r="G981" s="507"/>
      <c r="H981" s="506"/>
      <c r="I981" s="506"/>
      <c r="J981" s="506"/>
      <c r="K981" s="506"/>
      <c r="L981" s="506"/>
      <c r="M981" s="506"/>
      <c r="N981" s="506"/>
      <c r="O981" s="506"/>
      <c r="P981" s="557"/>
      <c r="Q981" s="506"/>
      <c r="R981" s="741"/>
      <c r="S981" s="506"/>
      <c r="T981" s="742"/>
      <c r="U981" s="506"/>
      <c r="V981" s="743"/>
      <c r="W981" s="506"/>
      <c r="X981" s="742"/>
      <c r="Y981" s="557"/>
      <c r="Z981" s="556"/>
      <c r="AA981" s="507"/>
      <c r="AB981" s="507"/>
      <c r="AC981" s="507"/>
      <c r="AD981" s="507"/>
      <c r="AE981" s="507"/>
      <c r="AF981" s="507"/>
      <c r="AG981" s="507"/>
      <c r="AH981" s="507"/>
      <c r="AI981" s="507"/>
      <c r="AJ981" s="507"/>
      <c r="AK981" s="507"/>
      <c r="AL981" s="507"/>
      <c r="AM981" s="507"/>
      <c r="AN981" s="507"/>
      <c r="AO981" s="507"/>
      <c r="AP981" s="507"/>
      <c r="AQ981" s="563"/>
      <c r="AR981" s="563"/>
      <c r="AS981" s="507"/>
      <c r="AT981" s="507"/>
      <c r="AU981" s="507"/>
      <c r="AV981" s="507"/>
      <c r="AW981" s="507"/>
      <c r="AX981" s="507"/>
      <c r="AY981" s="507"/>
      <c r="AZ981" s="507"/>
      <c r="BA981" s="507"/>
      <c r="BB981" s="507"/>
      <c r="BC981" s="507"/>
      <c r="BD981" s="507"/>
      <c r="BE981" s="507"/>
      <c r="BF981" s="507"/>
      <c r="BG981" s="507"/>
      <c r="BH981" s="507"/>
      <c r="BI981" s="507"/>
      <c r="BJ981" s="507"/>
      <c r="BK981" s="507"/>
      <c r="BL981" s="507"/>
      <c r="BM981" s="507"/>
    </row>
    <row r="982" spans="1:65" ht="27" customHeight="1" x14ac:dyDescent="0.2">
      <c r="A982" s="564"/>
      <c r="B982" s="507"/>
      <c r="C982" s="507"/>
      <c r="D982" s="507"/>
      <c r="E982" s="507"/>
      <c r="F982" s="507"/>
      <c r="G982" s="507"/>
      <c r="H982" s="506"/>
      <c r="I982" s="506"/>
      <c r="J982" s="506"/>
      <c r="K982" s="506"/>
      <c r="L982" s="506"/>
      <c r="M982" s="506"/>
      <c r="N982" s="506"/>
      <c r="O982" s="506"/>
      <c r="P982" s="557"/>
      <c r="Q982" s="506"/>
      <c r="R982" s="741"/>
      <c r="S982" s="506"/>
      <c r="T982" s="742"/>
      <c r="U982" s="506"/>
      <c r="V982" s="743"/>
      <c r="W982" s="506"/>
      <c r="X982" s="742"/>
      <c r="Y982" s="557"/>
      <c r="Z982" s="556"/>
      <c r="AA982" s="507"/>
      <c r="AB982" s="507"/>
      <c r="AC982" s="507"/>
      <c r="AD982" s="507"/>
      <c r="AE982" s="507"/>
      <c r="AF982" s="507"/>
      <c r="AG982" s="507"/>
      <c r="AH982" s="507"/>
      <c r="AI982" s="507"/>
      <c r="AJ982" s="507"/>
      <c r="AK982" s="507"/>
      <c r="AL982" s="507"/>
      <c r="AM982" s="507"/>
      <c r="AN982" s="507"/>
      <c r="AO982" s="507"/>
      <c r="AP982" s="507"/>
      <c r="AQ982" s="563"/>
      <c r="AR982" s="563"/>
      <c r="AS982" s="507"/>
      <c r="AT982" s="507"/>
      <c r="AU982" s="507"/>
      <c r="AV982" s="507"/>
      <c r="AW982" s="507"/>
      <c r="AX982" s="507"/>
      <c r="AY982" s="507"/>
      <c r="AZ982" s="507"/>
      <c r="BA982" s="507"/>
      <c r="BB982" s="507"/>
      <c r="BC982" s="507"/>
      <c r="BD982" s="507"/>
      <c r="BE982" s="507"/>
      <c r="BF982" s="507"/>
      <c r="BG982" s="507"/>
      <c r="BH982" s="507"/>
      <c r="BI982" s="507"/>
      <c r="BJ982" s="507"/>
      <c r="BK982" s="507"/>
      <c r="BL982" s="507"/>
      <c r="BM982" s="507"/>
    </row>
    <row r="983" spans="1:65" ht="27" customHeight="1" x14ac:dyDescent="0.2">
      <c r="A983" s="564"/>
      <c r="B983" s="507"/>
      <c r="C983" s="507"/>
      <c r="D983" s="507"/>
      <c r="E983" s="507"/>
      <c r="F983" s="507"/>
      <c r="G983" s="507"/>
      <c r="H983" s="506"/>
      <c r="I983" s="506"/>
      <c r="J983" s="506"/>
      <c r="K983" s="506"/>
      <c r="L983" s="506"/>
      <c r="M983" s="506"/>
      <c r="N983" s="506"/>
      <c r="O983" s="506"/>
      <c r="P983" s="557"/>
      <c r="Q983" s="506"/>
      <c r="R983" s="741"/>
      <c r="S983" s="506"/>
      <c r="T983" s="742"/>
      <c r="U983" s="506"/>
      <c r="V983" s="743"/>
      <c r="W983" s="506"/>
      <c r="X983" s="742"/>
      <c r="Y983" s="557"/>
      <c r="Z983" s="556"/>
      <c r="AA983" s="507"/>
      <c r="AB983" s="507"/>
      <c r="AC983" s="507"/>
      <c r="AD983" s="507"/>
      <c r="AE983" s="507"/>
      <c r="AF983" s="507"/>
      <c r="AG983" s="507"/>
      <c r="AH983" s="507"/>
      <c r="AI983" s="507"/>
      <c r="AJ983" s="507"/>
      <c r="AK983" s="507"/>
      <c r="AL983" s="507"/>
      <c r="AM983" s="507"/>
      <c r="AN983" s="507"/>
      <c r="AO983" s="507"/>
      <c r="AP983" s="507"/>
      <c r="AQ983" s="563"/>
      <c r="AR983" s="563"/>
      <c r="AS983" s="507"/>
      <c r="AT983" s="507"/>
      <c r="AU983" s="507"/>
      <c r="AV983" s="507"/>
      <c r="AW983" s="507"/>
      <c r="AX983" s="507"/>
      <c r="AY983" s="507"/>
      <c r="AZ983" s="507"/>
      <c r="BA983" s="507"/>
      <c r="BB983" s="507"/>
      <c r="BC983" s="507"/>
      <c r="BD983" s="507"/>
      <c r="BE983" s="507"/>
      <c r="BF983" s="507"/>
      <c r="BG983" s="507"/>
      <c r="BH983" s="507"/>
      <c r="BI983" s="507"/>
      <c r="BJ983" s="507"/>
      <c r="BK983" s="507"/>
      <c r="BL983" s="507"/>
      <c r="BM983" s="507"/>
    </row>
    <row r="984" spans="1:65" ht="27" customHeight="1" x14ac:dyDescent="0.2">
      <c r="A984" s="564"/>
      <c r="B984" s="507"/>
      <c r="C984" s="507"/>
      <c r="D984" s="507"/>
      <c r="E984" s="507"/>
      <c r="F984" s="507"/>
      <c r="G984" s="507"/>
      <c r="H984" s="506"/>
      <c r="I984" s="506"/>
      <c r="J984" s="506"/>
      <c r="K984" s="506"/>
      <c r="L984" s="506"/>
      <c r="M984" s="506"/>
      <c r="N984" s="506"/>
      <c r="O984" s="506"/>
      <c r="P984" s="557"/>
      <c r="Q984" s="506"/>
      <c r="R984" s="741"/>
      <c r="S984" s="506"/>
      <c r="T984" s="742"/>
      <c r="U984" s="506"/>
      <c r="V984" s="743"/>
      <c r="W984" s="506"/>
      <c r="X984" s="742"/>
      <c r="Y984" s="557"/>
      <c r="Z984" s="556"/>
      <c r="AA984" s="507"/>
      <c r="AB984" s="507"/>
      <c r="AC984" s="507"/>
      <c r="AD984" s="507"/>
      <c r="AE984" s="507"/>
      <c r="AF984" s="507"/>
      <c r="AG984" s="507"/>
      <c r="AH984" s="507"/>
      <c r="AI984" s="507"/>
      <c r="AJ984" s="507"/>
      <c r="AK984" s="507"/>
      <c r="AL984" s="507"/>
      <c r="AM984" s="507"/>
      <c r="AN984" s="507"/>
      <c r="AO984" s="507"/>
      <c r="AP984" s="507"/>
      <c r="AQ984" s="563"/>
      <c r="AR984" s="563"/>
      <c r="AS984" s="507"/>
      <c r="AT984" s="507"/>
      <c r="AU984" s="507"/>
      <c r="AV984" s="507"/>
      <c r="AW984" s="507"/>
      <c r="AX984" s="507"/>
      <c r="AY984" s="507"/>
      <c r="AZ984" s="507"/>
      <c r="BA984" s="507"/>
      <c r="BB984" s="507"/>
      <c r="BC984" s="507"/>
      <c r="BD984" s="507"/>
      <c r="BE984" s="507"/>
      <c r="BF984" s="507"/>
      <c r="BG984" s="507"/>
      <c r="BH984" s="507"/>
      <c r="BI984" s="507"/>
      <c r="BJ984" s="507"/>
      <c r="BK984" s="507"/>
      <c r="BL984" s="507"/>
      <c r="BM984" s="507"/>
    </row>
    <row r="985" spans="1:65" ht="27" customHeight="1" x14ac:dyDescent="0.2">
      <c r="A985" s="564"/>
      <c r="B985" s="507"/>
      <c r="C985" s="507"/>
      <c r="D985" s="507"/>
      <c r="E985" s="507"/>
      <c r="F985" s="507"/>
      <c r="G985" s="507"/>
      <c r="H985" s="506"/>
      <c r="I985" s="506"/>
      <c r="J985" s="506"/>
      <c r="K985" s="506"/>
      <c r="L985" s="506"/>
      <c r="M985" s="506"/>
      <c r="N985" s="506"/>
      <c r="O985" s="506"/>
      <c r="P985" s="557"/>
      <c r="Q985" s="506"/>
      <c r="R985" s="741"/>
      <c r="S985" s="506"/>
      <c r="T985" s="742"/>
      <c r="U985" s="506"/>
      <c r="V985" s="743"/>
      <c r="W985" s="506"/>
      <c r="X985" s="742"/>
      <c r="Y985" s="557"/>
      <c r="Z985" s="556"/>
      <c r="AA985" s="507"/>
      <c r="AB985" s="507"/>
      <c r="AC985" s="507"/>
      <c r="AD985" s="507"/>
      <c r="AE985" s="507"/>
      <c r="AF985" s="507"/>
      <c r="AG985" s="507"/>
      <c r="AH985" s="507"/>
      <c r="AI985" s="507"/>
      <c r="AJ985" s="507"/>
      <c r="AK985" s="507"/>
      <c r="AL985" s="507"/>
      <c r="AM985" s="507"/>
      <c r="AN985" s="507"/>
      <c r="AO985" s="507"/>
      <c r="AP985" s="507"/>
      <c r="AQ985" s="563"/>
      <c r="AR985" s="563"/>
      <c r="AS985" s="507"/>
      <c r="AT985" s="507"/>
      <c r="AU985" s="507"/>
      <c r="AV985" s="507"/>
      <c r="AW985" s="507"/>
      <c r="AX985" s="507"/>
      <c r="AY985" s="507"/>
      <c r="AZ985" s="507"/>
      <c r="BA985" s="507"/>
      <c r="BB985" s="507"/>
      <c r="BC985" s="507"/>
      <c r="BD985" s="507"/>
      <c r="BE985" s="507"/>
      <c r="BF985" s="507"/>
      <c r="BG985" s="507"/>
      <c r="BH985" s="507"/>
      <c r="BI985" s="507"/>
      <c r="BJ985" s="507"/>
      <c r="BK985" s="507"/>
      <c r="BL985" s="507"/>
      <c r="BM985" s="507"/>
    </row>
    <row r="986" spans="1:65" ht="27" customHeight="1" x14ac:dyDescent="0.2">
      <c r="A986" s="564"/>
      <c r="B986" s="507"/>
      <c r="C986" s="507"/>
      <c r="D986" s="507"/>
      <c r="E986" s="507"/>
      <c r="F986" s="507"/>
      <c r="G986" s="507"/>
      <c r="H986" s="506"/>
      <c r="I986" s="506"/>
      <c r="J986" s="506"/>
      <c r="K986" s="506"/>
      <c r="L986" s="506"/>
      <c r="M986" s="506"/>
      <c r="N986" s="506"/>
      <c r="O986" s="506"/>
      <c r="P986" s="557"/>
      <c r="Q986" s="506"/>
      <c r="R986" s="741"/>
      <c r="S986" s="506"/>
      <c r="T986" s="742"/>
      <c r="U986" s="506"/>
      <c r="V986" s="743"/>
      <c r="W986" s="506"/>
      <c r="X986" s="742"/>
      <c r="Y986" s="557"/>
      <c r="Z986" s="556"/>
      <c r="AA986" s="507"/>
      <c r="AB986" s="507"/>
      <c r="AC986" s="507"/>
      <c r="AD986" s="507"/>
      <c r="AE986" s="507"/>
      <c r="AF986" s="507"/>
      <c r="AG986" s="507"/>
      <c r="AH986" s="507"/>
      <c r="AI986" s="507"/>
      <c r="AJ986" s="507"/>
      <c r="AK986" s="507"/>
      <c r="AL986" s="507"/>
      <c r="AM986" s="507"/>
      <c r="AN986" s="507"/>
      <c r="AO986" s="507"/>
      <c r="AP986" s="507"/>
      <c r="AQ986" s="563"/>
      <c r="AR986" s="563"/>
      <c r="AS986" s="507"/>
      <c r="AT986" s="507"/>
      <c r="AU986" s="507"/>
      <c r="AV986" s="507"/>
      <c r="AW986" s="507"/>
      <c r="AX986" s="507"/>
      <c r="AY986" s="507"/>
      <c r="AZ986" s="507"/>
      <c r="BA986" s="507"/>
      <c r="BB986" s="507"/>
      <c r="BC986" s="507"/>
      <c r="BD986" s="507"/>
      <c r="BE986" s="507"/>
      <c r="BF986" s="507"/>
      <c r="BG986" s="507"/>
      <c r="BH986" s="507"/>
      <c r="BI986" s="507"/>
      <c r="BJ986" s="507"/>
      <c r="BK986" s="507"/>
      <c r="BL986" s="507"/>
      <c r="BM986" s="507"/>
    </row>
    <row r="987" spans="1:65" ht="27" customHeight="1" x14ac:dyDescent="0.2">
      <c r="A987" s="564"/>
      <c r="B987" s="507"/>
      <c r="C987" s="507"/>
      <c r="D987" s="507"/>
      <c r="E987" s="507"/>
      <c r="F987" s="507"/>
      <c r="G987" s="507"/>
      <c r="H987" s="506"/>
      <c r="I987" s="506"/>
      <c r="J987" s="506"/>
      <c r="K987" s="506"/>
      <c r="L987" s="506"/>
      <c r="M987" s="506"/>
      <c r="N987" s="506"/>
      <c r="O987" s="506"/>
      <c r="P987" s="557"/>
      <c r="Q987" s="506"/>
      <c r="R987" s="741"/>
      <c r="S987" s="506"/>
      <c r="T987" s="742"/>
      <c r="U987" s="506"/>
      <c r="V987" s="743"/>
      <c r="W987" s="506"/>
      <c r="X987" s="742"/>
      <c r="Y987" s="557"/>
      <c r="Z987" s="556"/>
      <c r="AA987" s="507"/>
      <c r="AB987" s="507"/>
      <c r="AC987" s="507"/>
      <c r="AD987" s="507"/>
      <c r="AE987" s="507"/>
      <c r="AF987" s="507"/>
      <c r="AG987" s="507"/>
      <c r="AH987" s="507"/>
      <c r="AI987" s="507"/>
      <c r="AJ987" s="507"/>
      <c r="AK987" s="507"/>
      <c r="AL987" s="507"/>
      <c r="AM987" s="507"/>
      <c r="AN987" s="507"/>
      <c r="AO987" s="507"/>
      <c r="AP987" s="507"/>
      <c r="AQ987" s="563"/>
      <c r="AR987" s="563"/>
      <c r="AS987" s="507"/>
      <c r="AT987" s="507"/>
      <c r="AU987" s="507"/>
      <c r="AV987" s="507"/>
      <c r="AW987" s="507"/>
      <c r="AX987" s="507"/>
      <c r="AY987" s="507"/>
      <c r="AZ987" s="507"/>
      <c r="BA987" s="507"/>
      <c r="BB987" s="507"/>
      <c r="BC987" s="507"/>
      <c r="BD987" s="507"/>
      <c r="BE987" s="507"/>
      <c r="BF987" s="507"/>
      <c r="BG987" s="507"/>
      <c r="BH987" s="507"/>
      <c r="BI987" s="507"/>
      <c r="BJ987" s="507"/>
      <c r="BK987" s="507"/>
      <c r="BL987" s="507"/>
      <c r="BM987" s="507"/>
    </row>
    <row r="988" spans="1:65" ht="27" customHeight="1" x14ac:dyDescent="0.2">
      <c r="A988" s="564"/>
      <c r="B988" s="507"/>
      <c r="C988" s="507"/>
      <c r="D988" s="507"/>
      <c r="E988" s="507"/>
      <c r="F988" s="507"/>
      <c r="G988" s="507"/>
      <c r="H988" s="506"/>
      <c r="I988" s="506"/>
      <c r="J988" s="506"/>
      <c r="K988" s="506"/>
      <c r="L988" s="506"/>
      <c r="M988" s="506"/>
      <c r="N988" s="506"/>
      <c r="O988" s="506"/>
      <c r="P988" s="557"/>
      <c r="Q988" s="506"/>
      <c r="R988" s="741"/>
      <c r="S988" s="506"/>
      <c r="T988" s="742"/>
      <c r="U988" s="506"/>
      <c r="V988" s="743"/>
      <c r="W988" s="506"/>
      <c r="X988" s="742"/>
      <c r="Y988" s="557"/>
      <c r="Z988" s="556"/>
      <c r="AA988" s="507"/>
      <c r="AB988" s="507"/>
      <c r="AC988" s="507"/>
      <c r="AD988" s="507"/>
      <c r="AE988" s="507"/>
      <c r="AF988" s="507"/>
      <c r="AG988" s="507"/>
      <c r="AH988" s="507"/>
      <c r="AI988" s="507"/>
      <c r="AJ988" s="507"/>
      <c r="AK988" s="507"/>
      <c r="AL988" s="507"/>
      <c r="AM988" s="507"/>
      <c r="AN988" s="507"/>
      <c r="AO988" s="507"/>
      <c r="AP988" s="507"/>
      <c r="AQ988" s="563"/>
      <c r="AR988" s="563"/>
      <c r="AS988" s="507"/>
      <c r="AT988" s="507"/>
      <c r="AU988" s="507"/>
      <c r="AV988" s="507"/>
      <c r="AW988" s="507"/>
      <c r="AX988" s="507"/>
      <c r="AY988" s="507"/>
      <c r="AZ988" s="507"/>
      <c r="BA988" s="507"/>
      <c r="BB988" s="507"/>
      <c r="BC988" s="507"/>
      <c r="BD988" s="507"/>
      <c r="BE988" s="507"/>
      <c r="BF988" s="507"/>
      <c r="BG988" s="507"/>
      <c r="BH988" s="507"/>
      <c r="BI988" s="507"/>
      <c r="BJ988" s="507"/>
      <c r="BK988" s="507"/>
      <c r="BL988" s="507"/>
      <c r="BM988" s="507"/>
    </row>
    <row r="989" spans="1:65" ht="27" customHeight="1" x14ac:dyDescent="0.2">
      <c r="A989" s="564"/>
      <c r="B989" s="507"/>
      <c r="C989" s="507"/>
      <c r="D989" s="507"/>
      <c r="E989" s="507"/>
      <c r="F989" s="507"/>
      <c r="G989" s="507"/>
      <c r="H989" s="506"/>
      <c r="I989" s="506"/>
      <c r="J989" s="506"/>
      <c r="K989" s="506"/>
      <c r="L989" s="506"/>
      <c r="M989" s="506"/>
      <c r="N989" s="506"/>
      <c r="O989" s="506"/>
      <c r="P989" s="557"/>
      <c r="Q989" s="506"/>
      <c r="R989" s="741"/>
      <c r="S989" s="506"/>
      <c r="T989" s="742"/>
      <c r="U989" s="506"/>
      <c r="V989" s="743"/>
      <c r="W989" s="506"/>
      <c r="X989" s="742"/>
      <c r="Y989" s="557"/>
      <c r="Z989" s="556"/>
      <c r="AA989" s="507"/>
      <c r="AB989" s="507"/>
      <c r="AC989" s="507"/>
      <c r="AD989" s="507"/>
      <c r="AE989" s="507"/>
      <c r="AF989" s="507"/>
      <c r="AG989" s="507"/>
      <c r="AH989" s="507"/>
      <c r="AI989" s="507"/>
      <c r="AJ989" s="507"/>
      <c r="AK989" s="507"/>
      <c r="AL989" s="507"/>
      <c r="AM989" s="507"/>
      <c r="AN989" s="507"/>
      <c r="AO989" s="507"/>
      <c r="AP989" s="507"/>
      <c r="AQ989" s="563"/>
      <c r="AR989" s="563"/>
      <c r="AS989" s="507"/>
      <c r="AT989" s="507"/>
      <c r="AU989" s="507"/>
      <c r="AV989" s="507"/>
      <c r="AW989" s="507"/>
      <c r="AX989" s="507"/>
      <c r="AY989" s="507"/>
      <c r="AZ989" s="507"/>
      <c r="BA989" s="507"/>
      <c r="BB989" s="507"/>
      <c r="BC989" s="507"/>
      <c r="BD989" s="507"/>
      <c r="BE989" s="507"/>
      <c r="BF989" s="507"/>
      <c r="BG989" s="507"/>
      <c r="BH989" s="507"/>
      <c r="BI989" s="507"/>
      <c r="BJ989" s="507"/>
      <c r="BK989" s="507"/>
      <c r="BL989" s="507"/>
      <c r="BM989" s="507"/>
    </row>
    <row r="990" spans="1:65" ht="27" customHeight="1" x14ac:dyDescent="0.2">
      <c r="A990" s="564"/>
      <c r="B990" s="507"/>
      <c r="C990" s="507"/>
      <c r="D990" s="507"/>
      <c r="E990" s="507"/>
      <c r="F990" s="507"/>
      <c r="G990" s="507"/>
      <c r="H990" s="506"/>
      <c r="I990" s="506"/>
      <c r="J990" s="506"/>
      <c r="K990" s="506"/>
      <c r="L990" s="506"/>
      <c r="M990" s="506"/>
      <c r="N990" s="506"/>
      <c r="O990" s="506"/>
      <c r="P990" s="557"/>
      <c r="Q990" s="506"/>
      <c r="R990" s="741"/>
      <c r="S990" s="506"/>
      <c r="T990" s="742"/>
      <c r="U990" s="506"/>
      <c r="V990" s="743"/>
      <c r="W990" s="506"/>
      <c r="X990" s="742"/>
      <c r="Y990" s="557"/>
      <c r="Z990" s="556"/>
      <c r="AA990" s="507"/>
      <c r="AB990" s="507"/>
      <c r="AC990" s="507"/>
      <c r="AD990" s="507"/>
      <c r="AE990" s="507"/>
      <c r="AF990" s="507"/>
      <c r="AG990" s="507"/>
      <c r="AH990" s="507"/>
      <c r="AI990" s="507"/>
      <c r="AJ990" s="507"/>
      <c r="AK990" s="507"/>
      <c r="AL990" s="507"/>
      <c r="AM990" s="507"/>
      <c r="AN990" s="507"/>
      <c r="AO990" s="507"/>
      <c r="AP990" s="507"/>
      <c r="AQ990" s="563"/>
      <c r="AR990" s="563"/>
      <c r="AS990" s="507"/>
      <c r="AT990" s="507"/>
      <c r="AU990" s="507"/>
      <c r="AV990" s="507"/>
      <c r="AW990" s="507"/>
      <c r="AX990" s="507"/>
      <c r="AY990" s="507"/>
      <c r="AZ990" s="507"/>
      <c r="BA990" s="507"/>
      <c r="BB990" s="507"/>
      <c r="BC990" s="507"/>
      <c r="BD990" s="507"/>
      <c r="BE990" s="507"/>
      <c r="BF990" s="507"/>
      <c r="BG990" s="507"/>
      <c r="BH990" s="507"/>
      <c r="BI990" s="507"/>
      <c r="BJ990" s="507"/>
      <c r="BK990" s="507"/>
      <c r="BL990" s="507"/>
      <c r="BM990" s="507"/>
    </row>
    <row r="991" spans="1:65" ht="27" customHeight="1" x14ac:dyDescent="0.2">
      <c r="A991" s="564"/>
      <c r="B991" s="507"/>
      <c r="C991" s="507"/>
      <c r="D991" s="507"/>
      <c r="E991" s="507"/>
      <c r="F991" s="507"/>
      <c r="G991" s="507"/>
      <c r="H991" s="506"/>
      <c r="I991" s="506"/>
      <c r="J991" s="506"/>
      <c r="K991" s="506"/>
      <c r="L991" s="506"/>
      <c r="M991" s="506"/>
      <c r="N991" s="506"/>
      <c r="O991" s="506"/>
      <c r="P991" s="557"/>
      <c r="Q991" s="506"/>
      <c r="R991" s="741"/>
      <c r="S991" s="506"/>
      <c r="T991" s="742"/>
      <c r="U991" s="506"/>
      <c r="V991" s="743"/>
      <c r="W991" s="506"/>
      <c r="X991" s="742"/>
      <c r="Y991" s="557"/>
      <c r="Z991" s="556"/>
      <c r="AA991" s="507"/>
      <c r="AB991" s="507"/>
      <c r="AC991" s="507"/>
      <c r="AD991" s="507"/>
      <c r="AE991" s="507"/>
      <c r="AF991" s="507"/>
      <c r="AG991" s="507"/>
      <c r="AH991" s="507"/>
      <c r="AI991" s="507"/>
      <c r="AJ991" s="507"/>
      <c r="AK991" s="507"/>
      <c r="AL991" s="507"/>
      <c r="AM991" s="507"/>
      <c r="AN991" s="507"/>
      <c r="AO991" s="507"/>
      <c r="AP991" s="507"/>
      <c r="AQ991" s="563"/>
      <c r="AR991" s="563"/>
      <c r="AS991" s="507"/>
      <c r="AT991" s="507"/>
      <c r="AU991" s="507"/>
      <c r="AV991" s="507"/>
      <c r="AW991" s="507"/>
      <c r="AX991" s="507"/>
      <c r="AY991" s="507"/>
      <c r="AZ991" s="507"/>
      <c r="BA991" s="507"/>
      <c r="BB991" s="507"/>
      <c r="BC991" s="507"/>
      <c r="BD991" s="507"/>
      <c r="BE991" s="507"/>
      <c r="BF991" s="507"/>
      <c r="BG991" s="507"/>
      <c r="BH991" s="507"/>
      <c r="BI991" s="507"/>
      <c r="BJ991" s="507"/>
      <c r="BK991" s="507"/>
      <c r="BL991" s="507"/>
      <c r="BM991" s="507"/>
    </row>
    <row r="992" spans="1:65" ht="27" customHeight="1" x14ac:dyDescent="0.2">
      <c r="A992" s="564"/>
      <c r="B992" s="507"/>
      <c r="C992" s="507"/>
      <c r="D992" s="507"/>
      <c r="E992" s="507"/>
      <c r="F992" s="507"/>
      <c r="G992" s="507"/>
      <c r="H992" s="506"/>
      <c r="I992" s="506"/>
      <c r="J992" s="506"/>
      <c r="K992" s="506"/>
      <c r="L992" s="506"/>
      <c r="M992" s="506"/>
      <c r="N992" s="506"/>
      <c r="O992" s="506"/>
      <c r="P992" s="557"/>
      <c r="Q992" s="506"/>
      <c r="R992" s="741"/>
      <c r="S992" s="506"/>
      <c r="T992" s="742"/>
      <c r="U992" s="506"/>
      <c r="V992" s="743"/>
      <c r="W992" s="506"/>
      <c r="X992" s="742"/>
      <c r="Y992" s="557"/>
      <c r="Z992" s="556"/>
      <c r="AA992" s="507"/>
      <c r="AB992" s="507"/>
      <c r="AC992" s="507"/>
      <c r="AD992" s="507"/>
      <c r="AE992" s="507"/>
      <c r="AF992" s="507"/>
      <c r="AG992" s="507"/>
      <c r="AH992" s="507"/>
      <c r="AI992" s="507"/>
      <c r="AJ992" s="507"/>
      <c r="AK992" s="507"/>
      <c r="AL992" s="507"/>
      <c r="AM992" s="507"/>
      <c r="AN992" s="507"/>
      <c r="AO992" s="507"/>
      <c r="AP992" s="507"/>
      <c r="AQ992" s="563"/>
      <c r="AR992" s="563"/>
      <c r="AS992" s="507"/>
      <c r="AT992" s="507"/>
      <c r="AU992" s="507"/>
      <c r="AV992" s="507"/>
      <c r="AW992" s="507"/>
      <c r="AX992" s="507"/>
      <c r="AY992" s="507"/>
      <c r="AZ992" s="507"/>
      <c r="BA992" s="507"/>
      <c r="BB992" s="507"/>
      <c r="BC992" s="507"/>
      <c r="BD992" s="507"/>
      <c r="BE992" s="507"/>
      <c r="BF992" s="507"/>
      <c r="BG992" s="507"/>
      <c r="BH992" s="507"/>
      <c r="BI992" s="507"/>
      <c r="BJ992" s="507"/>
      <c r="BK992" s="507"/>
      <c r="BL992" s="507"/>
      <c r="BM992" s="507"/>
    </row>
    <row r="993" spans="1:65" ht="27" customHeight="1" x14ac:dyDescent="0.2">
      <c r="A993" s="564"/>
      <c r="B993" s="507"/>
      <c r="C993" s="507"/>
      <c r="D993" s="507"/>
      <c r="E993" s="507"/>
      <c r="F993" s="507"/>
      <c r="G993" s="507"/>
      <c r="H993" s="506"/>
      <c r="I993" s="506"/>
      <c r="J993" s="506"/>
      <c r="K993" s="506"/>
      <c r="L993" s="506"/>
      <c r="M993" s="506"/>
      <c r="N993" s="506"/>
      <c r="O993" s="506"/>
      <c r="P993" s="557"/>
      <c r="Q993" s="506"/>
      <c r="R993" s="741"/>
      <c r="S993" s="506"/>
      <c r="T993" s="742"/>
      <c r="U993" s="506"/>
      <c r="V993" s="743"/>
      <c r="W993" s="506"/>
      <c r="X993" s="742"/>
      <c r="Y993" s="557"/>
      <c r="Z993" s="556"/>
      <c r="AA993" s="507"/>
      <c r="AB993" s="507"/>
      <c r="AC993" s="507"/>
      <c r="AD993" s="507"/>
      <c r="AE993" s="507"/>
      <c r="AF993" s="507"/>
      <c r="AG993" s="507"/>
      <c r="AH993" s="507"/>
      <c r="AI993" s="507"/>
      <c r="AJ993" s="507"/>
      <c r="AK993" s="507"/>
      <c r="AL993" s="507"/>
      <c r="AM993" s="507"/>
      <c r="AN993" s="507"/>
      <c r="AO993" s="507"/>
      <c r="AP993" s="507"/>
      <c r="AQ993" s="563"/>
      <c r="AR993" s="563"/>
      <c r="AS993" s="507"/>
      <c r="AT993" s="507"/>
      <c r="AU993" s="507"/>
      <c r="AV993" s="507"/>
      <c r="AW993" s="507"/>
      <c r="AX993" s="507"/>
      <c r="AY993" s="507"/>
      <c r="AZ993" s="507"/>
      <c r="BA993" s="507"/>
      <c r="BB993" s="507"/>
      <c r="BC993" s="507"/>
      <c r="BD993" s="507"/>
      <c r="BE993" s="507"/>
      <c r="BF993" s="507"/>
      <c r="BG993" s="507"/>
      <c r="BH993" s="507"/>
      <c r="BI993" s="507"/>
      <c r="BJ993" s="507"/>
      <c r="BK993" s="507"/>
      <c r="BL993" s="507"/>
      <c r="BM993" s="507"/>
    </row>
    <row r="994" spans="1:65" ht="27" customHeight="1" x14ac:dyDescent="0.2">
      <c r="A994" s="564"/>
      <c r="B994" s="507"/>
      <c r="C994" s="507"/>
      <c r="D994" s="507"/>
      <c r="E994" s="507"/>
      <c r="F994" s="507"/>
      <c r="G994" s="507"/>
      <c r="H994" s="506"/>
      <c r="I994" s="506"/>
      <c r="J994" s="506"/>
      <c r="K994" s="506"/>
      <c r="L994" s="506"/>
      <c r="M994" s="506"/>
      <c r="N994" s="506"/>
      <c r="O994" s="506"/>
      <c r="P994" s="557"/>
      <c r="Q994" s="506"/>
      <c r="R994" s="741"/>
      <c r="S994" s="506"/>
      <c r="T994" s="742"/>
      <c r="U994" s="506"/>
      <c r="V994" s="743"/>
      <c r="W994" s="506"/>
      <c r="X994" s="742"/>
      <c r="Y994" s="557"/>
      <c r="Z994" s="556"/>
      <c r="AA994" s="507"/>
      <c r="AB994" s="507"/>
      <c r="AC994" s="507"/>
      <c r="AD994" s="507"/>
      <c r="AE994" s="507"/>
      <c r="AF994" s="507"/>
      <c r="AG994" s="507"/>
      <c r="AH994" s="507"/>
      <c r="AI994" s="507"/>
      <c r="AJ994" s="507"/>
      <c r="AK994" s="507"/>
      <c r="AL994" s="507"/>
      <c r="AM994" s="507"/>
      <c r="AN994" s="507"/>
      <c r="AO994" s="507"/>
      <c r="AP994" s="507"/>
      <c r="AQ994" s="563"/>
      <c r="AR994" s="563"/>
      <c r="AS994" s="507"/>
      <c r="AT994" s="507"/>
      <c r="AU994" s="507"/>
      <c r="AV994" s="507"/>
      <c r="AW994" s="507"/>
      <c r="AX994" s="507"/>
      <c r="AY994" s="507"/>
      <c r="AZ994" s="507"/>
      <c r="BA994" s="507"/>
      <c r="BB994" s="507"/>
      <c r="BC994" s="507"/>
      <c r="BD994" s="507"/>
      <c r="BE994" s="507"/>
      <c r="BF994" s="507"/>
      <c r="BG994" s="507"/>
      <c r="BH994" s="507"/>
      <c r="BI994" s="507"/>
      <c r="BJ994" s="507"/>
      <c r="BK994" s="507"/>
      <c r="BL994" s="507"/>
      <c r="BM994" s="507"/>
    </row>
    <row r="995" spans="1:65" ht="27" customHeight="1" x14ac:dyDescent="0.2">
      <c r="A995" s="564"/>
      <c r="B995" s="507"/>
      <c r="C995" s="507"/>
      <c r="D995" s="507"/>
      <c r="E995" s="507"/>
      <c r="F995" s="507"/>
      <c r="G995" s="507"/>
      <c r="H995" s="506"/>
      <c r="I995" s="506"/>
      <c r="J995" s="506"/>
      <c r="K995" s="506"/>
      <c r="L995" s="506"/>
      <c r="M995" s="506"/>
      <c r="N995" s="506"/>
      <c r="O995" s="506"/>
      <c r="P995" s="557"/>
      <c r="Q995" s="506"/>
      <c r="R995" s="741"/>
      <c r="S995" s="506"/>
      <c r="T995" s="742"/>
      <c r="U995" s="506"/>
      <c r="V995" s="743"/>
      <c r="W995" s="506"/>
      <c r="X995" s="742"/>
      <c r="Y995" s="557"/>
      <c r="Z995" s="556"/>
      <c r="AA995" s="507"/>
      <c r="AB995" s="507"/>
      <c r="AC995" s="507"/>
      <c r="AD995" s="507"/>
      <c r="AE995" s="507"/>
      <c r="AF995" s="507"/>
      <c r="AG995" s="507"/>
      <c r="AH995" s="507"/>
      <c r="AI995" s="507"/>
      <c r="AJ995" s="507"/>
      <c r="AK995" s="507"/>
      <c r="AL995" s="507"/>
      <c r="AM995" s="507"/>
      <c r="AN995" s="507"/>
      <c r="AO995" s="507"/>
      <c r="AP995" s="507"/>
      <c r="AQ995" s="563"/>
      <c r="AR995" s="563"/>
      <c r="AS995" s="507"/>
      <c r="AT995" s="507"/>
      <c r="AU995" s="507"/>
      <c r="AV995" s="507"/>
      <c r="AW995" s="507"/>
      <c r="AX995" s="507"/>
      <c r="AY995" s="507"/>
      <c r="AZ995" s="507"/>
      <c r="BA995" s="507"/>
      <c r="BB995" s="507"/>
      <c r="BC995" s="507"/>
      <c r="BD995" s="507"/>
      <c r="BE995" s="507"/>
      <c r="BF995" s="507"/>
      <c r="BG995" s="507"/>
      <c r="BH995" s="507"/>
      <c r="BI995" s="507"/>
      <c r="BJ995" s="507"/>
      <c r="BK995" s="507"/>
      <c r="BL995" s="507"/>
      <c r="BM995" s="507"/>
    </row>
    <row r="996" spans="1:65" ht="27" customHeight="1" x14ac:dyDescent="0.2">
      <c r="A996" s="564"/>
      <c r="B996" s="507"/>
      <c r="C996" s="507"/>
      <c r="D996" s="507"/>
      <c r="E996" s="507"/>
      <c r="F996" s="507"/>
      <c r="G996" s="507"/>
      <c r="H996" s="506"/>
      <c r="I996" s="506"/>
      <c r="J996" s="506"/>
      <c r="K996" s="506"/>
      <c r="L996" s="506"/>
      <c r="M996" s="506"/>
      <c r="N996" s="506"/>
      <c r="O996" s="506"/>
      <c r="P996" s="557"/>
      <c r="Q996" s="506"/>
      <c r="R996" s="741"/>
      <c r="S996" s="506"/>
      <c r="T996" s="742"/>
      <c r="U996" s="506"/>
      <c r="V996" s="743"/>
      <c r="W996" s="506"/>
      <c r="X996" s="742"/>
      <c r="Y996" s="557"/>
      <c r="Z996" s="556"/>
      <c r="AA996" s="507"/>
      <c r="AB996" s="507"/>
      <c r="AC996" s="507"/>
      <c r="AD996" s="507"/>
      <c r="AE996" s="507"/>
      <c r="AF996" s="507"/>
      <c r="AG996" s="507"/>
      <c r="AH996" s="507"/>
      <c r="AI996" s="507"/>
      <c r="AJ996" s="507"/>
      <c r="AK996" s="507"/>
      <c r="AL996" s="507"/>
      <c r="AM996" s="507"/>
      <c r="AN996" s="507"/>
      <c r="AO996" s="507"/>
      <c r="AP996" s="507"/>
      <c r="AQ996" s="563"/>
      <c r="AR996" s="563"/>
      <c r="AS996" s="507"/>
      <c r="AT996" s="507"/>
      <c r="AU996" s="507"/>
      <c r="AV996" s="507"/>
      <c r="AW996" s="507"/>
      <c r="AX996" s="507"/>
      <c r="AY996" s="507"/>
      <c r="AZ996" s="507"/>
      <c r="BA996" s="507"/>
      <c r="BB996" s="507"/>
      <c r="BC996" s="507"/>
      <c r="BD996" s="507"/>
      <c r="BE996" s="507"/>
      <c r="BF996" s="507"/>
      <c r="BG996" s="507"/>
      <c r="BH996" s="507"/>
      <c r="BI996" s="507"/>
      <c r="BJ996" s="507"/>
      <c r="BK996" s="507"/>
      <c r="BL996" s="507"/>
      <c r="BM996" s="507"/>
    </row>
    <row r="997" spans="1:65" ht="27" customHeight="1" x14ac:dyDescent="0.2">
      <c r="A997" s="564"/>
      <c r="B997" s="507"/>
      <c r="C997" s="507"/>
      <c r="D997" s="507"/>
      <c r="E997" s="507"/>
      <c r="F997" s="507"/>
      <c r="G997" s="507"/>
      <c r="H997" s="506"/>
      <c r="I997" s="506"/>
      <c r="J997" s="506"/>
      <c r="K997" s="506"/>
      <c r="L997" s="506"/>
      <c r="M997" s="506"/>
      <c r="N997" s="506"/>
      <c r="O997" s="506"/>
      <c r="P997" s="557"/>
      <c r="Q997" s="506"/>
      <c r="R997" s="741"/>
      <c r="S997" s="506"/>
      <c r="T997" s="742"/>
      <c r="U997" s="506"/>
      <c r="V997" s="743"/>
      <c r="W997" s="506"/>
      <c r="X997" s="742"/>
      <c r="Y997" s="557"/>
      <c r="Z997" s="556"/>
      <c r="AA997" s="507"/>
      <c r="AB997" s="507"/>
      <c r="AC997" s="507"/>
      <c r="AD997" s="507"/>
      <c r="AE997" s="507"/>
      <c r="AF997" s="507"/>
      <c r="AG997" s="507"/>
      <c r="AH997" s="507"/>
      <c r="AI997" s="507"/>
      <c r="AJ997" s="507"/>
      <c r="AK997" s="507"/>
      <c r="AL997" s="507"/>
      <c r="AM997" s="507"/>
      <c r="AN997" s="507"/>
      <c r="AO997" s="507"/>
      <c r="AP997" s="507"/>
      <c r="AQ997" s="563"/>
      <c r="AR997" s="563"/>
      <c r="AS997" s="507"/>
      <c r="AT997" s="507"/>
      <c r="AU997" s="507"/>
      <c r="AV997" s="507"/>
      <c r="AW997" s="507"/>
      <c r="AX997" s="507"/>
      <c r="AY997" s="507"/>
      <c r="AZ997" s="507"/>
      <c r="BA997" s="507"/>
      <c r="BB997" s="507"/>
      <c r="BC997" s="507"/>
      <c r="BD997" s="507"/>
      <c r="BE997" s="507"/>
      <c r="BF997" s="507"/>
      <c r="BG997" s="507"/>
      <c r="BH997" s="507"/>
      <c r="BI997" s="507"/>
      <c r="BJ997" s="507"/>
      <c r="BK997" s="507"/>
      <c r="BL997" s="507"/>
      <c r="BM997" s="507"/>
    </row>
    <row r="998" spans="1:65" ht="27" customHeight="1" x14ac:dyDescent="0.2">
      <c r="A998" s="564"/>
      <c r="B998" s="507"/>
      <c r="C998" s="507"/>
      <c r="D998" s="507"/>
      <c r="E998" s="507"/>
      <c r="F998" s="507"/>
      <c r="G998" s="507"/>
      <c r="H998" s="506"/>
      <c r="I998" s="506"/>
      <c r="J998" s="506"/>
      <c r="K998" s="506"/>
      <c r="L998" s="506"/>
      <c r="M998" s="506"/>
      <c r="N998" s="506"/>
      <c r="O998" s="506"/>
      <c r="P998" s="557"/>
      <c r="Q998" s="506"/>
      <c r="R998" s="741"/>
      <c r="S998" s="506"/>
      <c r="T998" s="742"/>
      <c r="U998" s="506"/>
      <c r="V998" s="743"/>
      <c r="W998" s="506"/>
      <c r="X998" s="742"/>
      <c r="Y998" s="557"/>
      <c r="Z998" s="556"/>
      <c r="AA998" s="507"/>
      <c r="AB998" s="507"/>
      <c r="AC998" s="507"/>
      <c r="AD998" s="507"/>
      <c r="AE998" s="507"/>
      <c r="AF998" s="507"/>
      <c r="AG998" s="507"/>
      <c r="AH998" s="507"/>
      <c r="AI998" s="507"/>
      <c r="AJ998" s="507"/>
      <c r="AK998" s="507"/>
      <c r="AL998" s="507"/>
      <c r="AM998" s="507"/>
      <c r="AN998" s="507"/>
      <c r="AO998" s="507"/>
      <c r="AP998" s="507"/>
      <c r="AQ998" s="563"/>
      <c r="AR998" s="563"/>
      <c r="AS998" s="507"/>
      <c r="AT998" s="507"/>
      <c r="AU998" s="507"/>
      <c r="AV998" s="507"/>
      <c r="AW998" s="507"/>
      <c r="AX998" s="507"/>
      <c r="AY998" s="507"/>
      <c r="AZ998" s="507"/>
      <c r="BA998" s="507"/>
      <c r="BB998" s="507"/>
      <c r="BC998" s="507"/>
      <c r="BD998" s="507"/>
      <c r="BE998" s="507"/>
      <c r="BF998" s="507"/>
      <c r="BG998" s="507"/>
      <c r="BH998" s="507"/>
      <c r="BI998" s="507"/>
      <c r="BJ998" s="507"/>
      <c r="BK998" s="507"/>
      <c r="BL998" s="507"/>
      <c r="BM998" s="507"/>
    </row>
    <row r="999" spans="1:65" ht="27" customHeight="1" x14ac:dyDescent="0.2">
      <c r="A999" s="564"/>
      <c r="B999" s="507"/>
      <c r="C999" s="507"/>
      <c r="D999" s="507"/>
      <c r="E999" s="507"/>
      <c r="F999" s="507"/>
      <c r="G999" s="507"/>
      <c r="H999" s="506"/>
      <c r="I999" s="506"/>
      <c r="J999" s="506"/>
      <c r="K999" s="506"/>
      <c r="L999" s="506"/>
      <c r="M999" s="506"/>
      <c r="N999" s="506"/>
      <c r="O999" s="506"/>
      <c r="P999" s="557"/>
      <c r="Q999" s="506"/>
      <c r="R999" s="741"/>
      <c r="S999" s="506"/>
      <c r="T999" s="742"/>
      <c r="U999" s="506"/>
      <c r="V999" s="743"/>
      <c r="W999" s="506"/>
      <c r="X999" s="742"/>
      <c r="Y999" s="557"/>
      <c r="Z999" s="556"/>
      <c r="AA999" s="507"/>
      <c r="AB999" s="507"/>
      <c r="AC999" s="507"/>
      <c r="AD999" s="507"/>
      <c r="AE999" s="507"/>
      <c r="AF999" s="507"/>
      <c r="AG999" s="507"/>
      <c r="AH999" s="507"/>
      <c r="AI999" s="507"/>
      <c r="AJ999" s="507"/>
      <c r="AK999" s="507"/>
      <c r="AL999" s="507"/>
      <c r="AM999" s="507"/>
      <c r="AN999" s="507"/>
      <c r="AO999" s="507"/>
      <c r="AP999" s="507"/>
      <c r="AQ999" s="563"/>
      <c r="AR999" s="563"/>
      <c r="AS999" s="507"/>
      <c r="AT999" s="507"/>
      <c r="AU999" s="507"/>
      <c r="AV999" s="507"/>
      <c r="AW999" s="507"/>
      <c r="AX999" s="507"/>
      <c r="AY999" s="507"/>
      <c r="AZ999" s="507"/>
      <c r="BA999" s="507"/>
      <c r="BB999" s="507"/>
      <c r="BC999" s="507"/>
      <c r="BD999" s="507"/>
      <c r="BE999" s="507"/>
      <c r="BF999" s="507"/>
      <c r="BG999" s="507"/>
      <c r="BH999" s="507"/>
      <c r="BI999" s="507"/>
      <c r="BJ999" s="507"/>
      <c r="BK999" s="507"/>
      <c r="BL999" s="507"/>
      <c r="BM999" s="507"/>
    </row>
    <row r="1000" spans="1:65" ht="27" customHeight="1" x14ac:dyDescent="0.2">
      <c r="A1000" s="564"/>
      <c r="B1000" s="507"/>
      <c r="C1000" s="507"/>
      <c r="D1000" s="507"/>
      <c r="E1000" s="507"/>
      <c r="F1000" s="507"/>
      <c r="G1000" s="507"/>
      <c r="H1000" s="506"/>
      <c r="I1000" s="506"/>
      <c r="J1000" s="506"/>
      <c r="K1000" s="506"/>
      <c r="L1000" s="506"/>
      <c r="M1000" s="506"/>
      <c r="N1000" s="506"/>
      <c r="O1000" s="506"/>
      <c r="P1000" s="557"/>
      <c r="Q1000" s="506"/>
      <c r="R1000" s="741"/>
      <c r="S1000" s="506"/>
      <c r="T1000" s="742"/>
      <c r="U1000" s="506"/>
      <c r="V1000" s="743"/>
      <c r="W1000" s="506"/>
      <c r="X1000" s="742"/>
      <c r="Y1000" s="557"/>
      <c r="Z1000" s="556"/>
      <c r="AA1000" s="507"/>
      <c r="AB1000" s="507"/>
      <c r="AC1000" s="507"/>
      <c r="AD1000" s="507"/>
      <c r="AE1000" s="507"/>
      <c r="AF1000" s="507"/>
      <c r="AG1000" s="507"/>
      <c r="AH1000" s="507"/>
      <c r="AI1000" s="507"/>
      <c r="AJ1000" s="507"/>
      <c r="AK1000" s="507"/>
      <c r="AL1000" s="507"/>
      <c r="AM1000" s="507"/>
      <c r="AN1000" s="507"/>
      <c r="AO1000" s="507"/>
      <c r="AP1000" s="507"/>
      <c r="AQ1000" s="563"/>
      <c r="AR1000" s="563"/>
      <c r="AS1000" s="507"/>
      <c r="AT1000" s="507"/>
      <c r="AU1000" s="507"/>
      <c r="AV1000" s="507"/>
      <c r="AW1000" s="507"/>
      <c r="AX1000" s="507"/>
      <c r="AY1000" s="507"/>
      <c r="AZ1000" s="507"/>
      <c r="BA1000" s="507"/>
      <c r="BB1000" s="507"/>
      <c r="BC1000" s="507"/>
      <c r="BD1000" s="507"/>
      <c r="BE1000" s="507"/>
      <c r="BF1000" s="507"/>
      <c r="BG1000" s="507"/>
      <c r="BH1000" s="507"/>
      <c r="BI1000" s="507"/>
      <c r="BJ1000" s="507"/>
      <c r="BK1000" s="507"/>
      <c r="BL1000" s="507"/>
      <c r="BM1000" s="507"/>
    </row>
    <row r="1001" spans="1:65" ht="27" customHeight="1" x14ac:dyDescent="0.2">
      <c r="A1001" s="564"/>
      <c r="B1001" s="507"/>
      <c r="C1001" s="507"/>
      <c r="D1001" s="507"/>
      <c r="E1001" s="507"/>
      <c r="F1001" s="507"/>
      <c r="G1001" s="507"/>
      <c r="H1001" s="506"/>
      <c r="I1001" s="506"/>
      <c r="J1001" s="506"/>
      <c r="K1001" s="506"/>
      <c r="L1001" s="506"/>
      <c r="M1001" s="506"/>
      <c r="N1001" s="506"/>
      <c r="O1001" s="506"/>
      <c r="P1001" s="557"/>
      <c r="Q1001" s="506"/>
      <c r="R1001" s="741"/>
      <c r="S1001" s="506"/>
      <c r="T1001" s="742"/>
      <c r="U1001" s="506"/>
      <c r="V1001" s="743"/>
      <c r="W1001" s="506"/>
      <c r="X1001" s="742"/>
      <c r="Y1001" s="557"/>
      <c r="Z1001" s="556"/>
      <c r="AA1001" s="507"/>
      <c r="AB1001" s="507"/>
      <c r="AC1001" s="507"/>
      <c r="AD1001" s="507"/>
      <c r="AE1001" s="507"/>
      <c r="AF1001" s="507"/>
      <c r="AG1001" s="507"/>
      <c r="AH1001" s="507"/>
      <c r="AI1001" s="507"/>
      <c r="AJ1001" s="507"/>
      <c r="AK1001" s="507"/>
      <c r="AL1001" s="507"/>
      <c r="AM1001" s="507"/>
      <c r="AN1001" s="507"/>
      <c r="AO1001" s="507"/>
      <c r="AP1001" s="507"/>
      <c r="AQ1001" s="563"/>
      <c r="AR1001" s="563"/>
      <c r="AS1001" s="507"/>
      <c r="AT1001" s="507"/>
      <c r="AU1001" s="507"/>
      <c r="AV1001" s="507"/>
      <c r="AW1001" s="507"/>
      <c r="AX1001" s="507"/>
      <c r="AY1001" s="507"/>
      <c r="AZ1001" s="507"/>
      <c r="BA1001" s="507"/>
      <c r="BB1001" s="507"/>
      <c r="BC1001" s="507"/>
      <c r="BD1001" s="507"/>
      <c r="BE1001" s="507"/>
      <c r="BF1001" s="507"/>
      <c r="BG1001" s="507"/>
      <c r="BH1001" s="507"/>
      <c r="BI1001" s="507"/>
      <c r="BJ1001" s="507"/>
      <c r="BK1001" s="507"/>
      <c r="BL1001" s="507"/>
      <c r="BM1001" s="507"/>
    </row>
    <row r="1002" spans="1:65" ht="27" customHeight="1" x14ac:dyDescent="0.2">
      <c r="A1002" s="564"/>
      <c r="B1002" s="507"/>
      <c r="C1002" s="507"/>
      <c r="D1002" s="507"/>
      <c r="E1002" s="507"/>
      <c r="F1002" s="507"/>
      <c r="G1002" s="507"/>
      <c r="H1002" s="506"/>
      <c r="I1002" s="506"/>
      <c r="J1002" s="506"/>
      <c r="K1002" s="506"/>
      <c r="L1002" s="506"/>
      <c r="M1002" s="506"/>
      <c r="N1002" s="506"/>
      <c r="O1002" s="506"/>
      <c r="P1002" s="557"/>
      <c r="Q1002" s="506"/>
      <c r="R1002" s="741"/>
      <c r="S1002" s="506"/>
      <c r="T1002" s="742"/>
      <c r="U1002" s="506"/>
      <c r="V1002" s="743"/>
      <c r="W1002" s="506"/>
      <c r="X1002" s="742"/>
      <c r="Y1002" s="557"/>
      <c r="Z1002" s="556"/>
      <c r="AA1002" s="507"/>
      <c r="AB1002" s="507"/>
      <c r="AC1002" s="507"/>
      <c r="AD1002" s="507"/>
      <c r="AE1002" s="507"/>
      <c r="AF1002" s="507"/>
      <c r="AG1002" s="507"/>
      <c r="AH1002" s="507"/>
      <c r="AI1002" s="507"/>
      <c r="AJ1002" s="507"/>
      <c r="AK1002" s="507"/>
      <c r="AL1002" s="507"/>
      <c r="AM1002" s="507"/>
      <c r="AN1002" s="507"/>
      <c r="AO1002" s="507"/>
      <c r="AP1002" s="507"/>
      <c r="AQ1002" s="563"/>
      <c r="AR1002" s="563"/>
      <c r="AS1002" s="507"/>
      <c r="AT1002" s="507"/>
      <c r="AU1002" s="507"/>
      <c r="AV1002" s="507"/>
      <c r="AW1002" s="507"/>
      <c r="AX1002" s="507"/>
      <c r="AY1002" s="507"/>
      <c r="AZ1002" s="507"/>
      <c r="BA1002" s="507"/>
      <c r="BB1002" s="507"/>
      <c r="BC1002" s="507"/>
      <c r="BD1002" s="507"/>
      <c r="BE1002" s="507"/>
      <c r="BF1002" s="507"/>
      <c r="BG1002" s="507"/>
      <c r="BH1002" s="507"/>
      <c r="BI1002" s="507"/>
      <c r="BJ1002" s="507"/>
      <c r="BK1002" s="507"/>
      <c r="BL1002" s="507"/>
      <c r="BM1002" s="507"/>
    </row>
    <row r="1003" spans="1:65" ht="27" customHeight="1" x14ac:dyDescent="0.2">
      <c r="A1003" s="564"/>
      <c r="B1003" s="507"/>
      <c r="C1003" s="507"/>
      <c r="D1003" s="507"/>
      <c r="E1003" s="507"/>
      <c r="F1003" s="507"/>
      <c r="G1003" s="507"/>
      <c r="H1003" s="506"/>
      <c r="I1003" s="506"/>
      <c r="J1003" s="506"/>
      <c r="K1003" s="506"/>
      <c r="L1003" s="506"/>
      <c r="M1003" s="506"/>
      <c r="N1003" s="506"/>
      <c r="O1003" s="506"/>
      <c r="P1003" s="557"/>
      <c r="Q1003" s="506"/>
      <c r="R1003" s="741"/>
      <c r="S1003" s="506"/>
      <c r="T1003" s="742"/>
      <c r="U1003" s="506"/>
      <c r="V1003" s="743"/>
      <c r="W1003" s="506"/>
      <c r="X1003" s="742"/>
      <c r="Y1003" s="557"/>
      <c r="Z1003" s="556"/>
      <c r="AA1003" s="507"/>
      <c r="AB1003" s="507"/>
      <c r="AC1003" s="507"/>
      <c r="AD1003" s="507"/>
      <c r="AE1003" s="507"/>
      <c r="AF1003" s="507"/>
      <c r="AG1003" s="507"/>
      <c r="AH1003" s="507"/>
      <c r="AI1003" s="507"/>
      <c r="AJ1003" s="507"/>
      <c r="AK1003" s="507"/>
      <c r="AL1003" s="507"/>
      <c r="AM1003" s="507"/>
      <c r="AN1003" s="507"/>
      <c r="AO1003" s="507"/>
      <c r="AP1003" s="507"/>
      <c r="AQ1003" s="563"/>
      <c r="AR1003" s="563"/>
      <c r="AS1003" s="507"/>
      <c r="AT1003" s="507"/>
      <c r="AU1003" s="507"/>
      <c r="AV1003" s="507"/>
      <c r="AW1003" s="507"/>
      <c r="AX1003" s="507"/>
      <c r="AY1003" s="507"/>
      <c r="AZ1003" s="507"/>
      <c r="BA1003" s="507"/>
      <c r="BB1003" s="507"/>
      <c r="BC1003" s="507"/>
      <c r="BD1003" s="507"/>
      <c r="BE1003" s="507"/>
      <c r="BF1003" s="507"/>
      <c r="BG1003" s="507"/>
      <c r="BH1003" s="507"/>
      <c r="BI1003" s="507"/>
      <c r="BJ1003" s="507"/>
      <c r="BK1003" s="507"/>
      <c r="BL1003" s="507"/>
      <c r="BM1003" s="507"/>
    </row>
    <row r="1004" spans="1:65" ht="27" customHeight="1" x14ac:dyDescent="0.2">
      <c r="A1004" s="564"/>
      <c r="B1004" s="507"/>
      <c r="C1004" s="507"/>
      <c r="D1004" s="507"/>
      <c r="E1004" s="507"/>
      <c r="F1004" s="507"/>
      <c r="G1004" s="507"/>
      <c r="H1004" s="506"/>
      <c r="I1004" s="506"/>
      <c r="J1004" s="506"/>
      <c r="K1004" s="506"/>
      <c r="L1004" s="506"/>
      <c r="M1004" s="506"/>
      <c r="N1004" s="506"/>
      <c r="O1004" s="506"/>
      <c r="P1004" s="557"/>
      <c r="Q1004" s="506"/>
      <c r="R1004" s="741"/>
      <c r="S1004" s="506"/>
      <c r="T1004" s="742"/>
      <c r="U1004" s="506"/>
      <c r="V1004" s="743"/>
      <c r="W1004" s="506"/>
      <c r="X1004" s="742"/>
      <c r="Y1004" s="557"/>
      <c r="Z1004" s="556"/>
      <c r="AA1004" s="507"/>
      <c r="AB1004" s="507"/>
      <c r="AC1004" s="507"/>
      <c r="AD1004" s="507"/>
      <c r="AE1004" s="507"/>
      <c r="AF1004" s="507"/>
      <c r="AG1004" s="507"/>
      <c r="AH1004" s="507"/>
      <c r="AI1004" s="507"/>
      <c r="AJ1004" s="507"/>
      <c r="AK1004" s="507"/>
      <c r="AL1004" s="507"/>
      <c r="AM1004" s="507"/>
      <c r="AN1004" s="507"/>
      <c r="AO1004" s="507"/>
      <c r="AP1004" s="507"/>
      <c r="AQ1004" s="563"/>
      <c r="AR1004" s="563"/>
      <c r="AS1004" s="507"/>
      <c r="AT1004" s="507"/>
      <c r="AU1004" s="507"/>
      <c r="AV1004" s="507"/>
      <c r="AW1004" s="507"/>
      <c r="AX1004" s="507"/>
      <c r="AY1004" s="507"/>
      <c r="AZ1004" s="507"/>
      <c r="BA1004" s="507"/>
      <c r="BB1004" s="507"/>
      <c r="BC1004" s="507"/>
      <c r="BD1004" s="507"/>
      <c r="BE1004" s="507"/>
      <c r="BF1004" s="507"/>
      <c r="BG1004" s="507"/>
      <c r="BH1004" s="507"/>
      <c r="BI1004" s="507"/>
      <c r="BJ1004" s="507"/>
      <c r="BK1004" s="507"/>
      <c r="BL1004" s="507"/>
      <c r="BM1004" s="507"/>
    </row>
    <row r="1005" spans="1:65" ht="27" customHeight="1" x14ac:dyDescent="0.2">
      <c r="A1005" s="564"/>
      <c r="B1005" s="507"/>
      <c r="C1005" s="507"/>
      <c r="D1005" s="507"/>
      <c r="E1005" s="507"/>
      <c r="F1005" s="507"/>
      <c r="G1005" s="507"/>
      <c r="H1005" s="506"/>
      <c r="I1005" s="506"/>
      <c r="J1005" s="506"/>
      <c r="K1005" s="506"/>
      <c r="L1005" s="506"/>
      <c r="M1005" s="506"/>
      <c r="N1005" s="506"/>
      <c r="O1005" s="506"/>
      <c r="P1005" s="557"/>
      <c r="Q1005" s="506"/>
      <c r="R1005" s="741"/>
      <c r="S1005" s="506"/>
      <c r="T1005" s="742"/>
      <c r="U1005" s="506"/>
      <c r="V1005" s="743"/>
      <c r="W1005" s="506"/>
      <c r="X1005" s="742"/>
      <c r="Y1005" s="557"/>
      <c r="Z1005" s="556"/>
      <c r="AA1005" s="507"/>
      <c r="AB1005" s="507"/>
      <c r="AC1005" s="507"/>
      <c r="AD1005" s="507"/>
      <c r="AE1005" s="507"/>
      <c r="AF1005" s="507"/>
      <c r="AG1005" s="507"/>
      <c r="AH1005" s="507"/>
      <c r="AI1005" s="507"/>
      <c r="AJ1005" s="507"/>
      <c r="AK1005" s="507"/>
      <c r="AL1005" s="507"/>
      <c r="AM1005" s="507"/>
      <c r="AN1005" s="507"/>
      <c r="AO1005" s="507"/>
      <c r="AP1005" s="507"/>
      <c r="AQ1005" s="563"/>
      <c r="AR1005" s="563"/>
      <c r="AS1005" s="507"/>
      <c r="AT1005" s="507"/>
      <c r="AU1005" s="507"/>
      <c r="AV1005" s="507"/>
      <c r="AW1005" s="507"/>
      <c r="AX1005" s="507"/>
      <c r="AY1005" s="507"/>
      <c r="AZ1005" s="507"/>
      <c r="BA1005" s="507"/>
      <c r="BB1005" s="507"/>
      <c r="BC1005" s="507"/>
      <c r="BD1005" s="507"/>
      <c r="BE1005" s="507"/>
      <c r="BF1005" s="507"/>
      <c r="BG1005" s="507"/>
      <c r="BH1005" s="507"/>
      <c r="BI1005" s="507"/>
      <c r="BJ1005" s="507"/>
      <c r="BK1005" s="507"/>
      <c r="BL1005" s="507"/>
      <c r="BM1005" s="507"/>
    </row>
    <row r="1006" spans="1:65" ht="27" customHeight="1" x14ac:dyDescent="0.2">
      <c r="A1006" s="564"/>
      <c r="B1006" s="507"/>
      <c r="C1006" s="507"/>
      <c r="D1006" s="507"/>
      <c r="E1006" s="507"/>
      <c r="F1006" s="507"/>
      <c r="G1006" s="507"/>
      <c r="H1006" s="506"/>
      <c r="I1006" s="506"/>
      <c r="J1006" s="506"/>
      <c r="K1006" s="506"/>
      <c r="L1006" s="506"/>
      <c r="M1006" s="506"/>
      <c r="N1006" s="506"/>
      <c r="O1006" s="506"/>
      <c r="P1006" s="557"/>
      <c r="Q1006" s="506"/>
      <c r="R1006" s="741"/>
      <c r="S1006" s="506"/>
      <c r="T1006" s="742"/>
      <c r="U1006" s="506"/>
      <c r="V1006" s="743"/>
      <c r="W1006" s="506"/>
      <c r="X1006" s="742"/>
      <c r="Y1006" s="557"/>
      <c r="Z1006" s="556"/>
      <c r="AA1006" s="507"/>
      <c r="AB1006" s="507"/>
      <c r="AC1006" s="507"/>
      <c r="AD1006" s="507"/>
      <c r="AE1006" s="507"/>
      <c r="AF1006" s="507"/>
      <c r="AG1006" s="507"/>
      <c r="AH1006" s="507"/>
      <c r="AI1006" s="507"/>
      <c r="AJ1006" s="507"/>
      <c r="AK1006" s="507"/>
      <c r="AL1006" s="507"/>
      <c r="AM1006" s="507"/>
      <c r="AN1006" s="507"/>
      <c r="AO1006" s="507"/>
      <c r="AP1006" s="507"/>
      <c r="AQ1006" s="563"/>
      <c r="AR1006" s="563"/>
      <c r="AS1006" s="507"/>
      <c r="AT1006" s="507"/>
      <c r="AU1006" s="507"/>
      <c r="AV1006" s="507"/>
      <c r="AW1006" s="507"/>
      <c r="AX1006" s="507"/>
      <c r="AY1006" s="507"/>
      <c r="AZ1006" s="507"/>
      <c r="BA1006" s="507"/>
      <c r="BB1006" s="507"/>
      <c r="BC1006" s="507"/>
      <c r="BD1006" s="507"/>
      <c r="BE1006" s="507"/>
      <c r="BF1006" s="507"/>
      <c r="BG1006" s="507"/>
      <c r="BH1006" s="507"/>
      <c r="BI1006" s="507"/>
      <c r="BJ1006" s="507"/>
      <c r="BK1006" s="507"/>
      <c r="BL1006" s="507"/>
      <c r="BM1006" s="507"/>
    </row>
    <row r="1007" spans="1:65" ht="27" customHeight="1" x14ac:dyDescent="0.2">
      <c r="A1007" s="564"/>
      <c r="B1007" s="507"/>
      <c r="C1007" s="507"/>
      <c r="D1007" s="507"/>
      <c r="E1007" s="507"/>
      <c r="F1007" s="507"/>
      <c r="G1007" s="507"/>
      <c r="H1007" s="506"/>
      <c r="I1007" s="506"/>
      <c r="J1007" s="506"/>
      <c r="K1007" s="506"/>
      <c r="L1007" s="506"/>
      <c r="M1007" s="506"/>
      <c r="N1007" s="506"/>
      <c r="O1007" s="506"/>
      <c r="P1007" s="557"/>
      <c r="Q1007" s="506"/>
      <c r="R1007" s="741"/>
      <c r="S1007" s="506"/>
      <c r="T1007" s="742"/>
      <c r="U1007" s="506"/>
      <c r="V1007" s="743"/>
      <c r="W1007" s="506"/>
      <c r="X1007" s="742"/>
      <c r="Y1007" s="557"/>
      <c r="Z1007" s="556"/>
      <c r="AA1007" s="507"/>
      <c r="AB1007" s="507"/>
      <c r="AC1007" s="507"/>
      <c r="AD1007" s="507"/>
      <c r="AE1007" s="507"/>
      <c r="AF1007" s="507"/>
      <c r="AG1007" s="507"/>
      <c r="AH1007" s="507"/>
      <c r="AI1007" s="507"/>
      <c r="AJ1007" s="507"/>
      <c r="AK1007" s="507"/>
      <c r="AL1007" s="507"/>
      <c r="AM1007" s="507"/>
      <c r="AN1007" s="507"/>
      <c r="AO1007" s="507"/>
      <c r="AP1007" s="507"/>
      <c r="AQ1007" s="563"/>
      <c r="AR1007" s="563"/>
      <c r="AS1007" s="507"/>
      <c r="AT1007" s="507"/>
      <c r="AU1007" s="507"/>
      <c r="AV1007" s="507"/>
      <c r="AW1007" s="507"/>
      <c r="AX1007" s="507"/>
      <c r="AY1007" s="507"/>
      <c r="AZ1007" s="507"/>
      <c r="BA1007" s="507"/>
      <c r="BB1007" s="507"/>
      <c r="BC1007" s="507"/>
      <c r="BD1007" s="507"/>
      <c r="BE1007" s="507"/>
      <c r="BF1007" s="507"/>
      <c r="BG1007" s="507"/>
      <c r="BH1007" s="507"/>
      <c r="BI1007" s="507"/>
      <c r="BJ1007" s="507"/>
      <c r="BK1007" s="507"/>
      <c r="BL1007" s="507"/>
      <c r="BM1007" s="507"/>
    </row>
    <row r="1008" spans="1:65" ht="27" customHeight="1" x14ac:dyDescent="0.2">
      <c r="A1008" s="564"/>
      <c r="B1008" s="507"/>
      <c r="C1008" s="507"/>
      <c r="D1008" s="507"/>
      <c r="E1008" s="507"/>
      <c r="F1008" s="507"/>
      <c r="G1008" s="507"/>
      <c r="H1008" s="506"/>
      <c r="I1008" s="506"/>
      <c r="J1008" s="506"/>
      <c r="K1008" s="506"/>
      <c r="L1008" s="506"/>
      <c r="M1008" s="506"/>
      <c r="N1008" s="506"/>
      <c r="O1008" s="506"/>
      <c r="P1008" s="557"/>
      <c r="Q1008" s="506"/>
      <c r="R1008" s="741"/>
      <c r="S1008" s="506"/>
      <c r="T1008" s="742"/>
      <c r="U1008" s="506"/>
      <c r="V1008" s="743"/>
      <c r="W1008" s="506"/>
      <c r="X1008" s="742"/>
      <c r="Y1008" s="557"/>
      <c r="Z1008" s="556"/>
      <c r="AA1008" s="507"/>
      <c r="AB1008" s="507"/>
      <c r="AC1008" s="507"/>
      <c r="AD1008" s="507"/>
      <c r="AE1008" s="507"/>
      <c r="AF1008" s="507"/>
      <c r="AG1008" s="507"/>
      <c r="AH1008" s="507"/>
      <c r="AI1008" s="507"/>
      <c r="AJ1008" s="507"/>
      <c r="AK1008" s="507"/>
      <c r="AL1008" s="507"/>
      <c r="AM1008" s="507"/>
      <c r="AN1008" s="507"/>
      <c r="AO1008" s="507"/>
      <c r="AP1008" s="507"/>
      <c r="AQ1008" s="563"/>
      <c r="AR1008" s="563"/>
      <c r="AS1008" s="507"/>
      <c r="AT1008" s="507"/>
      <c r="AU1008" s="507"/>
      <c r="AV1008" s="507"/>
      <c r="AW1008" s="507"/>
      <c r="AX1008" s="507"/>
      <c r="AY1008" s="507"/>
      <c r="AZ1008" s="507"/>
      <c r="BA1008" s="507"/>
      <c r="BB1008" s="507"/>
      <c r="BC1008" s="507"/>
      <c r="BD1008" s="507"/>
      <c r="BE1008" s="507"/>
      <c r="BF1008" s="507"/>
      <c r="BG1008" s="507"/>
      <c r="BH1008" s="507"/>
      <c r="BI1008" s="507"/>
      <c r="BJ1008" s="507"/>
      <c r="BK1008" s="507"/>
      <c r="BL1008" s="507"/>
      <c r="BM1008" s="507"/>
    </row>
    <row r="1009" spans="1:65" ht="27" customHeight="1" x14ac:dyDescent="0.2">
      <c r="A1009" s="564"/>
      <c r="B1009" s="507"/>
      <c r="C1009" s="507"/>
      <c r="D1009" s="507"/>
      <c r="E1009" s="507"/>
      <c r="F1009" s="507"/>
      <c r="G1009" s="507"/>
      <c r="H1009" s="506"/>
      <c r="I1009" s="506"/>
      <c r="J1009" s="506"/>
      <c r="K1009" s="506"/>
      <c r="L1009" s="506"/>
      <c r="M1009" s="506"/>
      <c r="N1009" s="506"/>
      <c r="O1009" s="506"/>
      <c r="P1009" s="557"/>
      <c r="Q1009" s="506"/>
      <c r="R1009" s="741"/>
      <c r="S1009" s="506"/>
      <c r="T1009" s="742"/>
      <c r="U1009" s="506"/>
      <c r="V1009" s="743"/>
      <c r="W1009" s="506"/>
      <c r="X1009" s="742"/>
      <c r="Y1009" s="557"/>
      <c r="Z1009" s="556"/>
      <c r="AA1009" s="507"/>
      <c r="AB1009" s="507"/>
      <c r="AC1009" s="507"/>
      <c r="AD1009" s="507"/>
      <c r="AE1009" s="507"/>
      <c r="AF1009" s="507"/>
      <c r="AG1009" s="507"/>
      <c r="AH1009" s="507"/>
      <c r="AI1009" s="507"/>
      <c r="AJ1009" s="507"/>
      <c r="AK1009" s="507"/>
      <c r="AL1009" s="507"/>
      <c r="AM1009" s="507"/>
      <c r="AN1009" s="507"/>
      <c r="AO1009" s="507"/>
      <c r="AP1009" s="507"/>
      <c r="AQ1009" s="563"/>
      <c r="AR1009" s="563"/>
      <c r="AS1009" s="507"/>
      <c r="AT1009" s="507"/>
      <c r="AU1009" s="507"/>
      <c r="AV1009" s="507"/>
      <c r="AW1009" s="507"/>
      <c r="AX1009" s="507"/>
      <c r="AY1009" s="507"/>
      <c r="AZ1009" s="507"/>
      <c r="BA1009" s="507"/>
      <c r="BB1009" s="507"/>
      <c r="BC1009" s="507"/>
      <c r="BD1009" s="507"/>
      <c r="BE1009" s="507"/>
      <c r="BF1009" s="507"/>
      <c r="BG1009" s="507"/>
      <c r="BH1009" s="507"/>
      <c r="BI1009" s="507"/>
      <c r="BJ1009" s="507"/>
      <c r="BK1009" s="507"/>
      <c r="BL1009" s="507"/>
      <c r="BM1009" s="507"/>
    </row>
    <row r="1010" spans="1:65" ht="27" customHeight="1" x14ac:dyDescent="0.2">
      <c r="A1010" s="564"/>
      <c r="B1010" s="507"/>
      <c r="C1010" s="507"/>
      <c r="D1010" s="507"/>
      <c r="E1010" s="507"/>
      <c r="F1010" s="507"/>
      <c r="G1010" s="507"/>
      <c r="H1010" s="506"/>
      <c r="I1010" s="506"/>
      <c r="J1010" s="506"/>
      <c r="K1010" s="506"/>
      <c r="L1010" s="506"/>
      <c r="M1010" s="506"/>
      <c r="N1010" s="506"/>
      <c r="O1010" s="506"/>
      <c r="P1010" s="557"/>
      <c r="Q1010" s="506"/>
      <c r="R1010" s="741"/>
      <c r="S1010" s="506"/>
      <c r="T1010" s="742"/>
      <c r="U1010" s="506"/>
      <c r="V1010" s="743"/>
      <c r="W1010" s="506"/>
      <c r="X1010" s="742"/>
      <c r="Y1010" s="557"/>
      <c r="Z1010" s="556"/>
      <c r="AA1010" s="507"/>
      <c r="AB1010" s="507"/>
      <c r="AC1010" s="507"/>
      <c r="AD1010" s="507"/>
      <c r="AE1010" s="507"/>
      <c r="AF1010" s="507"/>
      <c r="AG1010" s="507"/>
      <c r="AH1010" s="507"/>
      <c r="AI1010" s="507"/>
      <c r="AJ1010" s="507"/>
      <c r="AK1010" s="507"/>
      <c r="AL1010" s="507"/>
      <c r="AM1010" s="507"/>
      <c r="AN1010" s="507"/>
      <c r="AO1010" s="507"/>
      <c r="AP1010" s="507"/>
      <c r="AQ1010" s="563"/>
      <c r="AR1010" s="563"/>
      <c r="AS1010" s="507"/>
      <c r="AT1010" s="507"/>
      <c r="AU1010" s="507"/>
      <c r="AV1010" s="507"/>
      <c r="AW1010" s="507"/>
      <c r="AX1010" s="507"/>
      <c r="AY1010" s="507"/>
      <c r="AZ1010" s="507"/>
      <c r="BA1010" s="507"/>
      <c r="BB1010" s="507"/>
      <c r="BC1010" s="507"/>
      <c r="BD1010" s="507"/>
      <c r="BE1010" s="507"/>
      <c r="BF1010" s="507"/>
      <c r="BG1010" s="507"/>
      <c r="BH1010" s="507"/>
      <c r="BI1010" s="507"/>
      <c r="BJ1010" s="507"/>
      <c r="BK1010" s="507"/>
      <c r="BL1010" s="507"/>
      <c r="BM1010" s="507"/>
    </row>
    <row r="1011" spans="1:65" ht="27" customHeight="1" x14ac:dyDescent="0.2">
      <c r="A1011" s="564"/>
      <c r="B1011" s="507"/>
      <c r="C1011" s="507"/>
      <c r="D1011" s="507"/>
      <c r="E1011" s="507"/>
      <c r="F1011" s="507"/>
      <c r="G1011" s="507"/>
      <c r="H1011" s="506"/>
      <c r="I1011" s="506"/>
      <c r="J1011" s="506"/>
      <c r="K1011" s="506"/>
      <c r="L1011" s="506"/>
      <c r="M1011" s="506"/>
      <c r="N1011" s="506"/>
      <c r="O1011" s="506"/>
      <c r="P1011" s="557"/>
      <c r="Q1011" s="506"/>
      <c r="R1011" s="741"/>
      <c r="S1011" s="506"/>
      <c r="T1011" s="742"/>
      <c r="U1011" s="506"/>
      <c r="V1011" s="743"/>
      <c r="W1011" s="506"/>
      <c r="X1011" s="742"/>
      <c r="Y1011" s="557"/>
      <c r="Z1011" s="556"/>
      <c r="AA1011" s="507"/>
      <c r="AB1011" s="507"/>
      <c r="AC1011" s="507"/>
      <c r="AD1011" s="507"/>
      <c r="AE1011" s="507"/>
      <c r="AF1011" s="507"/>
      <c r="AG1011" s="507"/>
      <c r="AH1011" s="507"/>
      <c r="AI1011" s="507"/>
      <c r="AJ1011" s="507"/>
      <c r="AK1011" s="507"/>
      <c r="AL1011" s="507"/>
      <c r="AM1011" s="507"/>
      <c r="AN1011" s="507"/>
      <c r="AO1011" s="507"/>
      <c r="AP1011" s="507"/>
      <c r="AQ1011" s="563"/>
      <c r="AR1011" s="563"/>
      <c r="AS1011" s="507"/>
      <c r="AT1011" s="507"/>
      <c r="AU1011" s="507"/>
      <c r="AV1011" s="507"/>
      <c r="AW1011" s="507"/>
      <c r="AX1011" s="507"/>
      <c r="AY1011" s="507"/>
      <c r="AZ1011" s="507"/>
      <c r="BA1011" s="507"/>
      <c r="BB1011" s="507"/>
      <c r="BC1011" s="507"/>
      <c r="BD1011" s="507"/>
      <c r="BE1011" s="507"/>
      <c r="BF1011" s="507"/>
      <c r="BG1011" s="507"/>
      <c r="BH1011" s="507"/>
      <c r="BI1011" s="507"/>
      <c r="BJ1011" s="507"/>
      <c r="BK1011" s="507"/>
      <c r="BL1011" s="507"/>
      <c r="BM1011" s="507"/>
    </row>
    <row r="1012" spans="1:65" ht="27" customHeight="1" x14ac:dyDescent="0.2">
      <c r="A1012" s="564"/>
      <c r="B1012" s="507"/>
      <c r="C1012" s="507"/>
      <c r="D1012" s="507"/>
      <c r="E1012" s="507"/>
      <c r="F1012" s="507"/>
      <c r="G1012" s="507"/>
      <c r="H1012" s="506"/>
      <c r="I1012" s="506"/>
      <c r="J1012" s="506"/>
      <c r="K1012" s="506"/>
      <c r="L1012" s="506"/>
      <c r="M1012" s="506"/>
      <c r="N1012" s="506"/>
      <c r="O1012" s="506"/>
      <c r="P1012" s="557"/>
      <c r="Q1012" s="506"/>
      <c r="R1012" s="741"/>
      <c r="S1012" s="506"/>
      <c r="T1012" s="742"/>
      <c r="U1012" s="506"/>
      <c r="V1012" s="743"/>
      <c r="W1012" s="506"/>
      <c r="X1012" s="742"/>
      <c r="Y1012" s="557"/>
      <c r="Z1012" s="556"/>
      <c r="AA1012" s="507"/>
      <c r="AB1012" s="507"/>
      <c r="AC1012" s="507"/>
      <c r="AD1012" s="507"/>
      <c r="AE1012" s="507"/>
      <c r="AF1012" s="507"/>
      <c r="AG1012" s="507"/>
      <c r="AH1012" s="507"/>
      <c r="AI1012" s="507"/>
      <c r="AJ1012" s="507"/>
      <c r="AK1012" s="507"/>
      <c r="AL1012" s="507"/>
      <c r="AM1012" s="507"/>
      <c r="AN1012" s="507"/>
      <c r="AO1012" s="507"/>
      <c r="AP1012" s="507"/>
      <c r="AQ1012" s="563"/>
      <c r="AR1012" s="563"/>
      <c r="AS1012" s="507"/>
      <c r="AT1012" s="507"/>
      <c r="AU1012" s="507"/>
      <c r="AV1012" s="507"/>
      <c r="AW1012" s="507"/>
      <c r="AX1012" s="507"/>
      <c r="AY1012" s="507"/>
      <c r="AZ1012" s="507"/>
      <c r="BA1012" s="507"/>
      <c r="BB1012" s="507"/>
      <c r="BC1012" s="507"/>
      <c r="BD1012" s="507"/>
      <c r="BE1012" s="507"/>
      <c r="BF1012" s="507"/>
      <c r="BG1012" s="507"/>
      <c r="BH1012" s="507"/>
      <c r="BI1012" s="507"/>
      <c r="BJ1012" s="507"/>
      <c r="BK1012" s="507"/>
      <c r="BL1012" s="507"/>
      <c r="BM1012" s="507"/>
    </row>
    <row r="1013" spans="1:65" ht="27" customHeight="1" x14ac:dyDescent="0.2">
      <c r="A1013" s="564"/>
      <c r="B1013" s="507"/>
      <c r="C1013" s="507"/>
      <c r="D1013" s="507"/>
      <c r="E1013" s="507"/>
      <c r="F1013" s="507"/>
      <c r="G1013" s="507"/>
      <c r="H1013" s="506"/>
      <c r="I1013" s="506"/>
      <c r="J1013" s="506"/>
      <c r="K1013" s="506"/>
      <c r="L1013" s="506"/>
      <c r="M1013" s="506"/>
      <c r="N1013" s="506"/>
      <c r="O1013" s="506"/>
      <c r="P1013" s="557"/>
      <c r="Q1013" s="506"/>
      <c r="R1013" s="741"/>
      <c r="S1013" s="506"/>
      <c r="T1013" s="742"/>
      <c r="U1013" s="506"/>
      <c r="V1013" s="743"/>
      <c r="W1013" s="506"/>
      <c r="X1013" s="742"/>
      <c r="Y1013" s="557"/>
      <c r="Z1013" s="556"/>
      <c r="AA1013" s="507"/>
      <c r="AB1013" s="507"/>
      <c r="AC1013" s="507"/>
      <c r="AD1013" s="507"/>
      <c r="AE1013" s="507"/>
      <c r="AF1013" s="507"/>
      <c r="AG1013" s="507"/>
      <c r="AH1013" s="507"/>
      <c r="AI1013" s="507"/>
      <c r="AJ1013" s="507"/>
      <c r="AK1013" s="507"/>
      <c r="AL1013" s="507"/>
      <c r="AM1013" s="507"/>
      <c r="AN1013" s="507"/>
      <c r="AO1013" s="507"/>
      <c r="AP1013" s="507"/>
      <c r="AQ1013" s="563"/>
      <c r="AR1013" s="563"/>
      <c r="AS1013" s="507"/>
      <c r="AT1013" s="507"/>
      <c r="AU1013" s="507"/>
      <c r="AV1013" s="507"/>
      <c r="AW1013" s="507"/>
      <c r="AX1013" s="507"/>
      <c r="AY1013" s="507"/>
      <c r="AZ1013" s="507"/>
      <c r="BA1013" s="507"/>
      <c r="BB1013" s="507"/>
      <c r="BC1013" s="507"/>
      <c r="BD1013" s="507"/>
      <c r="BE1013" s="507"/>
      <c r="BF1013" s="507"/>
      <c r="BG1013" s="507"/>
      <c r="BH1013" s="507"/>
      <c r="BI1013" s="507"/>
      <c r="BJ1013" s="507"/>
      <c r="BK1013" s="507"/>
      <c r="BL1013" s="507"/>
      <c r="BM1013" s="507"/>
    </row>
    <row r="1014" spans="1:65" ht="27" customHeight="1" x14ac:dyDescent="0.2">
      <c r="A1014" s="564"/>
      <c r="B1014" s="507"/>
      <c r="C1014" s="507"/>
      <c r="D1014" s="507"/>
      <c r="E1014" s="507"/>
      <c r="F1014" s="507"/>
      <c r="G1014" s="507"/>
      <c r="H1014" s="506"/>
      <c r="I1014" s="506"/>
      <c r="J1014" s="506"/>
      <c r="K1014" s="506"/>
      <c r="L1014" s="506"/>
      <c r="M1014" s="506"/>
      <c r="N1014" s="506"/>
      <c r="O1014" s="506"/>
      <c r="P1014" s="557"/>
      <c r="Q1014" s="506"/>
      <c r="R1014" s="741"/>
      <c r="S1014" s="506"/>
      <c r="T1014" s="742"/>
      <c r="U1014" s="506"/>
      <c r="V1014" s="743"/>
      <c r="W1014" s="506"/>
      <c r="X1014" s="742"/>
      <c r="Y1014" s="557"/>
      <c r="Z1014" s="556"/>
      <c r="AA1014" s="507"/>
      <c r="AB1014" s="507"/>
      <c r="AC1014" s="507"/>
      <c r="AD1014" s="507"/>
      <c r="AE1014" s="507"/>
      <c r="AF1014" s="507"/>
      <c r="AG1014" s="507"/>
      <c r="AH1014" s="507"/>
      <c r="AI1014" s="507"/>
      <c r="AJ1014" s="507"/>
      <c r="AK1014" s="507"/>
      <c r="AL1014" s="507"/>
      <c r="AM1014" s="507"/>
      <c r="AN1014" s="507"/>
      <c r="AO1014" s="507"/>
      <c r="AP1014" s="507"/>
      <c r="AQ1014" s="563"/>
      <c r="AR1014" s="563"/>
      <c r="AS1014" s="507"/>
      <c r="AT1014" s="507"/>
      <c r="AU1014" s="507"/>
      <c r="AV1014" s="507"/>
      <c r="AW1014" s="507"/>
      <c r="AX1014" s="507"/>
      <c r="AY1014" s="507"/>
      <c r="AZ1014" s="507"/>
      <c r="BA1014" s="507"/>
      <c r="BB1014" s="507"/>
      <c r="BC1014" s="507"/>
      <c r="BD1014" s="507"/>
      <c r="BE1014" s="507"/>
      <c r="BF1014" s="507"/>
      <c r="BG1014" s="507"/>
      <c r="BH1014" s="507"/>
      <c r="BI1014" s="507"/>
      <c r="BJ1014" s="507"/>
      <c r="BK1014" s="507"/>
      <c r="BL1014" s="507"/>
      <c r="BM1014" s="507"/>
    </row>
    <row r="1015" spans="1:65" ht="27" customHeight="1" x14ac:dyDescent="0.2">
      <c r="A1015" s="564"/>
      <c r="B1015" s="507"/>
      <c r="C1015" s="507"/>
      <c r="D1015" s="507"/>
      <c r="E1015" s="507"/>
      <c r="F1015" s="507"/>
      <c r="G1015" s="507"/>
      <c r="H1015" s="506"/>
      <c r="I1015" s="506"/>
      <c r="J1015" s="506"/>
      <c r="K1015" s="506"/>
      <c r="L1015" s="506"/>
      <c r="M1015" s="506"/>
      <c r="N1015" s="506"/>
      <c r="O1015" s="506"/>
      <c r="P1015" s="557"/>
      <c r="Q1015" s="506"/>
      <c r="R1015" s="741"/>
      <c r="S1015" s="506"/>
      <c r="T1015" s="742"/>
      <c r="U1015" s="506"/>
      <c r="V1015" s="743"/>
      <c r="W1015" s="506"/>
      <c r="X1015" s="742"/>
      <c r="Y1015" s="557"/>
      <c r="Z1015" s="556"/>
      <c r="AA1015" s="507"/>
      <c r="AB1015" s="507"/>
      <c r="AC1015" s="507"/>
      <c r="AD1015" s="507"/>
      <c r="AE1015" s="507"/>
      <c r="AF1015" s="507"/>
      <c r="AG1015" s="507"/>
      <c r="AH1015" s="507"/>
      <c r="AI1015" s="507"/>
      <c r="AJ1015" s="507"/>
      <c r="AK1015" s="507"/>
      <c r="AL1015" s="507"/>
      <c r="AM1015" s="507"/>
      <c r="AN1015" s="507"/>
      <c r="AO1015" s="507"/>
      <c r="AP1015" s="507"/>
      <c r="AQ1015" s="563"/>
      <c r="AR1015" s="563"/>
      <c r="AS1015" s="507"/>
      <c r="AT1015" s="507"/>
      <c r="AU1015" s="507"/>
      <c r="AV1015" s="507"/>
      <c r="AW1015" s="507"/>
      <c r="AX1015" s="507"/>
      <c r="AY1015" s="507"/>
      <c r="AZ1015" s="507"/>
      <c r="BA1015" s="507"/>
      <c r="BB1015" s="507"/>
      <c r="BC1015" s="507"/>
      <c r="BD1015" s="507"/>
      <c r="BE1015" s="507"/>
      <c r="BF1015" s="507"/>
      <c r="BG1015" s="507"/>
      <c r="BH1015" s="507"/>
      <c r="BI1015" s="507"/>
      <c r="BJ1015" s="507"/>
      <c r="BK1015" s="507"/>
      <c r="BL1015" s="507"/>
      <c r="BM1015" s="507"/>
    </row>
    <row r="1016" spans="1:65" ht="27" customHeight="1" x14ac:dyDescent="0.2">
      <c r="A1016" s="564"/>
      <c r="B1016" s="507"/>
      <c r="C1016" s="507"/>
      <c r="D1016" s="507"/>
      <c r="E1016" s="507"/>
      <c r="F1016" s="507"/>
      <c r="G1016" s="507"/>
      <c r="H1016" s="506"/>
      <c r="I1016" s="506"/>
      <c r="J1016" s="506"/>
      <c r="K1016" s="506"/>
      <c r="L1016" s="506"/>
      <c r="M1016" s="506"/>
      <c r="N1016" s="506"/>
      <c r="O1016" s="506"/>
      <c r="P1016" s="557"/>
      <c r="Q1016" s="506"/>
      <c r="R1016" s="741"/>
      <c r="S1016" s="506"/>
      <c r="T1016" s="742"/>
      <c r="U1016" s="506"/>
      <c r="V1016" s="743"/>
      <c r="W1016" s="506"/>
      <c r="X1016" s="742"/>
      <c r="Y1016" s="557"/>
      <c r="Z1016" s="556"/>
      <c r="AA1016" s="507"/>
      <c r="AB1016" s="507"/>
      <c r="AC1016" s="507"/>
      <c r="AD1016" s="507"/>
      <c r="AE1016" s="507"/>
      <c r="AF1016" s="507"/>
      <c r="AG1016" s="507"/>
      <c r="AH1016" s="507"/>
      <c r="AI1016" s="507"/>
      <c r="AJ1016" s="507"/>
      <c r="AK1016" s="507"/>
      <c r="AL1016" s="507"/>
      <c r="AM1016" s="507"/>
      <c r="AN1016" s="507"/>
      <c r="AO1016" s="507"/>
      <c r="AP1016" s="507"/>
      <c r="AQ1016" s="563"/>
      <c r="AR1016" s="563"/>
      <c r="AS1016" s="507"/>
      <c r="AT1016" s="507"/>
      <c r="AU1016" s="507"/>
      <c r="AV1016" s="507"/>
      <c r="AW1016" s="507"/>
      <c r="AX1016" s="507"/>
      <c r="AY1016" s="507"/>
      <c r="AZ1016" s="507"/>
      <c r="BA1016" s="507"/>
      <c r="BB1016" s="507"/>
      <c r="BC1016" s="507"/>
      <c r="BD1016" s="507"/>
      <c r="BE1016" s="507"/>
      <c r="BF1016" s="507"/>
      <c r="BG1016" s="507"/>
      <c r="BH1016" s="507"/>
      <c r="BI1016" s="507"/>
      <c r="BJ1016" s="507"/>
      <c r="BK1016" s="507"/>
      <c r="BL1016" s="507"/>
      <c r="BM1016" s="507"/>
    </row>
    <row r="1017" spans="1:65" ht="27" customHeight="1" x14ac:dyDescent="0.2">
      <c r="A1017" s="564"/>
      <c r="B1017" s="507"/>
      <c r="C1017" s="507"/>
      <c r="D1017" s="507"/>
      <c r="E1017" s="507"/>
      <c r="F1017" s="507"/>
      <c r="G1017" s="507"/>
      <c r="H1017" s="506"/>
      <c r="I1017" s="506"/>
      <c r="J1017" s="506"/>
      <c r="K1017" s="506"/>
      <c r="L1017" s="506"/>
      <c r="M1017" s="506"/>
      <c r="N1017" s="506"/>
      <c r="O1017" s="506"/>
      <c r="P1017" s="557"/>
      <c r="Q1017" s="506"/>
      <c r="R1017" s="741"/>
      <c r="S1017" s="506"/>
      <c r="T1017" s="742"/>
      <c r="U1017" s="506"/>
      <c r="V1017" s="743"/>
      <c r="W1017" s="506"/>
      <c r="X1017" s="742"/>
      <c r="Y1017" s="557"/>
      <c r="Z1017" s="556"/>
      <c r="AA1017" s="507"/>
      <c r="AB1017" s="507"/>
      <c r="AC1017" s="507"/>
      <c r="AD1017" s="507"/>
      <c r="AE1017" s="507"/>
      <c r="AF1017" s="507"/>
      <c r="AG1017" s="507"/>
      <c r="AH1017" s="507"/>
      <c r="AI1017" s="507"/>
      <c r="AJ1017" s="507"/>
      <c r="AK1017" s="507"/>
      <c r="AL1017" s="507"/>
      <c r="AM1017" s="507"/>
      <c r="AN1017" s="507"/>
      <c r="AO1017" s="507"/>
      <c r="AP1017" s="507"/>
      <c r="AQ1017" s="563"/>
      <c r="AR1017" s="563"/>
      <c r="AS1017" s="507"/>
      <c r="AT1017" s="507"/>
      <c r="AU1017" s="507"/>
      <c r="AV1017" s="507"/>
      <c r="AW1017" s="507"/>
      <c r="AX1017" s="507"/>
      <c r="AY1017" s="507"/>
      <c r="AZ1017" s="507"/>
      <c r="BA1017" s="507"/>
      <c r="BB1017" s="507"/>
      <c r="BC1017" s="507"/>
      <c r="BD1017" s="507"/>
      <c r="BE1017" s="507"/>
      <c r="BF1017" s="507"/>
      <c r="BG1017" s="507"/>
      <c r="BH1017" s="507"/>
      <c r="BI1017" s="507"/>
      <c r="BJ1017" s="507"/>
      <c r="BK1017" s="507"/>
      <c r="BL1017" s="507"/>
      <c r="BM1017" s="507"/>
    </row>
    <row r="1018" spans="1:65" ht="27" customHeight="1" x14ac:dyDescent="0.2">
      <c r="A1018" s="564"/>
      <c r="B1018" s="507"/>
      <c r="C1018" s="507"/>
      <c r="D1018" s="507"/>
      <c r="E1018" s="507"/>
      <c r="F1018" s="507"/>
      <c r="G1018" s="507"/>
      <c r="H1018" s="506"/>
      <c r="I1018" s="506"/>
      <c r="J1018" s="506"/>
      <c r="K1018" s="506"/>
      <c r="L1018" s="506"/>
      <c r="M1018" s="506"/>
      <c r="N1018" s="506"/>
      <c r="O1018" s="506"/>
      <c r="P1018" s="557"/>
      <c r="Q1018" s="506"/>
      <c r="R1018" s="741"/>
      <c r="S1018" s="506"/>
      <c r="T1018" s="742"/>
      <c r="U1018" s="506"/>
      <c r="V1018" s="743"/>
      <c r="W1018" s="506"/>
      <c r="X1018" s="742"/>
      <c r="Y1018" s="557"/>
      <c r="Z1018" s="556"/>
      <c r="AA1018" s="507"/>
      <c r="AB1018" s="507"/>
      <c r="AC1018" s="507"/>
      <c r="AD1018" s="507"/>
      <c r="AE1018" s="507"/>
      <c r="AF1018" s="507"/>
      <c r="AG1018" s="507"/>
      <c r="AH1018" s="507"/>
      <c r="AI1018" s="507"/>
      <c r="AJ1018" s="507"/>
      <c r="AK1018" s="507"/>
      <c r="AL1018" s="507"/>
      <c r="AM1018" s="507"/>
      <c r="AN1018" s="507"/>
      <c r="AO1018" s="507"/>
      <c r="AP1018" s="507"/>
      <c r="AQ1018" s="563"/>
      <c r="AR1018" s="563"/>
      <c r="AS1018" s="507"/>
      <c r="AT1018" s="507"/>
      <c r="AU1018" s="507"/>
      <c r="AV1018" s="507"/>
      <c r="AW1018" s="507"/>
      <c r="AX1018" s="507"/>
      <c r="AY1018" s="507"/>
      <c r="AZ1018" s="507"/>
      <c r="BA1018" s="507"/>
      <c r="BB1018" s="507"/>
      <c r="BC1018" s="507"/>
      <c r="BD1018" s="507"/>
      <c r="BE1018" s="507"/>
      <c r="BF1018" s="507"/>
      <c r="BG1018" s="507"/>
      <c r="BH1018" s="507"/>
      <c r="BI1018" s="507"/>
      <c r="BJ1018" s="507"/>
      <c r="BK1018" s="507"/>
      <c r="BL1018" s="507"/>
      <c r="BM1018" s="507"/>
    </row>
    <row r="1019" spans="1:65" ht="27" customHeight="1" x14ac:dyDescent="0.2">
      <c r="A1019" s="564"/>
      <c r="B1019" s="507"/>
      <c r="C1019" s="507"/>
      <c r="D1019" s="507"/>
      <c r="E1019" s="507"/>
      <c r="F1019" s="507"/>
      <c r="G1019" s="507"/>
      <c r="H1019" s="506"/>
      <c r="I1019" s="506"/>
      <c r="J1019" s="506"/>
      <c r="K1019" s="506"/>
      <c r="L1019" s="506"/>
      <c r="M1019" s="506"/>
      <c r="N1019" s="506"/>
      <c r="O1019" s="506"/>
      <c r="P1019" s="557"/>
      <c r="Q1019" s="506"/>
      <c r="R1019" s="741"/>
      <c r="S1019" s="506"/>
      <c r="T1019" s="742"/>
      <c r="U1019" s="506"/>
      <c r="V1019" s="743"/>
      <c r="W1019" s="506"/>
      <c r="X1019" s="742"/>
      <c r="Y1019" s="557"/>
      <c r="Z1019" s="556"/>
      <c r="AA1019" s="507"/>
      <c r="AB1019" s="507"/>
      <c r="AC1019" s="507"/>
      <c r="AD1019" s="507"/>
      <c r="AE1019" s="507"/>
      <c r="AF1019" s="507"/>
      <c r="AG1019" s="507"/>
      <c r="AH1019" s="507"/>
      <c r="AI1019" s="507"/>
      <c r="AJ1019" s="507"/>
      <c r="AK1019" s="507"/>
      <c r="AL1019" s="507"/>
      <c r="AM1019" s="507"/>
      <c r="AN1019" s="507"/>
      <c r="AO1019" s="507"/>
      <c r="AP1019" s="507"/>
      <c r="AQ1019" s="563"/>
      <c r="AR1019" s="563"/>
      <c r="AS1019" s="507"/>
      <c r="AT1019" s="507"/>
      <c r="AU1019" s="507"/>
      <c r="AV1019" s="507"/>
      <c r="AW1019" s="507"/>
      <c r="AX1019" s="507"/>
      <c r="AY1019" s="507"/>
      <c r="AZ1019" s="507"/>
      <c r="BA1019" s="507"/>
      <c r="BB1019" s="507"/>
      <c r="BC1019" s="507"/>
      <c r="BD1019" s="507"/>
      <c r="BE1019" s="507"/>
      <c r="BF1019" s="507"/>
      <c r="BG1019" s="507"/>
      <c r="BH1019" s="507"/>
      <c r="BI1019" s="507"/>
      <c r="BJ1019" s="507"/>
      <c r="BK1019" s="507"/>
      <c r="BL1019" s="507"/>
      <c r="BM1019" s="507"/>
    </row>
    <row r="1020" spans="1:65" ht="27" customHeight="1" x14ac:dyDescent="0.2">
      <c r="A1020" s="564"/>
      <c r="B1020" s="507"/>
      <c r="C1020" s="507"/>
      <c r="D1020" s="507"/>
      <c r="E1020" s="507"/>
      <c r="F1020" s="507"/>
      <c r="G1020" s="507"/>
      <c r="H1020" s="506"/>
      <c r="I1020" s="506"/>
      <c r="J1020" s="506"/>
      <c r="K1020" s="506"/>
      <c r="L1020" s="506"/>
      <c r="M1020" s="506"/>
      <c r="N1020" s="506"/>
      <c r="O1020" s="506"/>
      <c r="P1020" s="557"/>
      <c r="Q1020" s="506"/>
      <c r="R1020" s="741"/>
      <c r="S1020" s="506"/>
      <c r="T1020" s="742"/>
      <c r="U1020" s="506"/>
      <c r="V1020" s="743"/>
      <c r="W1020" s="506"/>
      <c r="X1020" s="742"/>
      <c r="Y1020" s="557"/>
      <c r="Z1020" s="556"/>
      <c r="AA1020" s="507"/>
      <c r="AB1020" s="507"/>
      <c r="AC1020" s="507"/>
      <c r="AD1020" s="507"/>
      <c r="AE1020" s="507"/>
      <c r="AF1020" s="507"/>
      <c r="AG1020" s="507"/>
      <c r="AH1020" s="507"/>
      <c r="AI1020" s="507"/>
      <c r="AJ1020" s="507"/>
      <c r="AK1020" s="507"/>
      <c r="AL1020" s="507"/>
      <c r="AM1020" s="507"/>
      <c r="AN1020" s="507"/>
      <c r="AO1020" s="507"/>
      <c r="AP1020" s="507"/>
      <c r="AQ1020" s="563"/>
      <c r="AR1020" s="563"/>
      <c r="AS1020" s="507"/>
      <c r="AT1020" s="507"/>
      <c r="AU1020" s="507"/>
      <c r="AV1020" s="507"/>
      <c r="AW1020" s="507"/>
      <c r="AX1020" s="507"/>
      <c r="AY1020" s="507"/>
      <c r="AZ1020" s="507"/>
      <c r="BA1020" s="507"/>
      <c r="BB1020" s="507"/>
      <c r="BC1020" s="507"/>
      <c r="BD1020" s="507"/>
      <c r="BE1020" s="507"/>
      <c r="BF1020" s="507"/>
      <c r="BG1020" s="507"/>
      <c r="BH1020" s="507"/>
      <c r="BI1020" s="507"/>
      <c r="BJ1020" s="507"/>
      <c r="BK1020" s="507"/>
      <c r="BL1020" s="507"/>
      <c r="BM1020" s="507"/>
    </row>
    <row r="1021" spans="1:65" ht="27" customHeight="1" x14ac:dyDescent="0.2">
      <c r="A1021" s="564"/>
      <c r="B1021" s="507"/>
      <c r="C1021" s="507"/>
      <c r="D1021" s="507"/>
      <c r="E1021" s="507"/>
      <c r="F1021" s="507"/>
      <c r="G1021" s="507"/>
      <c r="H1021" s="506"/>
      <c r="I1021" s="506"/>
      <c r="J1021" s="506"/>
      <c r="K1021" s="506"/>
      <c r="L1021" s="506"/>
      <c r="M1021" s="506"/>
      <c r="N1021" s="506"/>
      <c r="O1021" s="506"/>
      <c r="P1021" s="557"/>
      <c r="Q1021" s="506"/>
      <c r="R1021" s="741"/>
      <c r="S1021" s="506"/>
      <c r="T1021" s="742"/>
      <c r="U1021" s="506"/>
      <c r="V1021" s="743"/>
      <c r="W1021" s="506"/>
      <c r="X1021" s="742"/>
      <c r="Y1021" s="557"/>
      <c r="Z1021" s="556"/>
      <c r="AA1021" s="507"/>
      <c r="AB1021" s="507"/>
      <c r="AC1021" s="507"/>
      <c r="AD1021" s="507"/>
      <c r="AE1021" s="507"/>
      <c r="AF1021" s="507"/>
      <c r="AG1021" s="507"/>
      <c r="AH1021" s="507"/>
      <c r="AI1021" s="507"/>
      <c r="AJ1021" s="507"/>
      <c r="AK1021" s="507"/>
      <c r="AL1021" s="507"/>
      <c r="AM1021" s="507"/>
      <c r="AN1021" s="507"/>
      <c r="AO1021" s="507"/>
      <c r="AP1021" s="507"/>
      <c r="AQ1021" s="563"/>
      <c r="AR1021" s="563"/>
      <c r="AS1021" s="507"/>
      <c r="AT1021" s="507"/>
      <c r="AU1021" s="507"/>
      <c r="AV1021" s="507"/>
      <c r="AW1021" s="507"/>
      <c r="AX1021" s="507"/>
      <c r="AY1021" s="507"/>
      <c r="AZ1021" s="507"/>
      <c r="BA1021" s="507"/>
      <c r="BB1021" s="507"/>
      <c r="BC1021" s="507"/>
      <c r="BD1021" s="507"/>
      <c r="BE1021" s="507"/>
      <c r="BF1021" s="507"/>
      <c r="BG1021" s="507"/>
      <c r="BH1021" s="507"/>
      <c r="BI1021" s="507"/>
      <c r="BJ1021" s="507"/>
      <c r="BK1021" s="507"/>
      <c r="BL1021" s="507"/>
      <c r="BM1021" s="507"/>
    </row>
    <row r="1022" spans="1:65" ht="27" customHeight="1" x14ac:dyDescent="0.2">
      <c r="A1022" s="564"/>
      <c r="B1022" s="507"/>
      <c r="C1022" s="507"/>
      <c r="D1022" s="507"/>
      <c r="E1022" s="507"/>
      <c r="F1022" s="507"/>
      <c r="G1022" s="507"/>
      <c r="H1022" s="506"/>
      <c r="I1022" s="506"/>
      <c r="J1022" s="506"/>
      <c r="K1022" s="506"/>
      <c r="L1022" s="506"/>
      <c r="M1022" s="506"/>
      <c r="N1022" s="506"/>
      <c r="O1022" s="506"/>
      <c r="P1022" s="557"/>
      <c r="Q1022" s="506"/>
      <c r="R1022" s="741"/>
      <c r="S1022" s="506"/>
      <c r="T1022" s="742"/>
      <c r="U1022" s="506"/>
      <c r="V1022" s="743"/>
      <c r="W1022" s="506"/>
      <c r="X1022" s="742"/>
      <c r="Y1022" s="557"/>
      <c r="Z1022" s="556"/>
      <c r="AA1022" s="507"/>
      <c r="AB1022" s="507"/>
      <c r="AC1022" s="507"/>
      <c r="AD1022" s="507"/>
      <c r="AE1022" s="507"/>
      <c r="AF1022" s="507"/>
      <c r="AG1022" s="507"/>
      <c r="AH1022" s="507"/>
      <c r="AI1022" s="507"/>
      <c r="AJ1022" s="507"/>
      <c r="AK1022" s="507"/>
      <c r="AL1022" s="507"/>
      <c r="AM1022" s="507"/>
      <c r="AN1022" s="507"/>
      <c r="AO1022" s="507"/>
      <c r="AP1022" s="507"/>
      <c r="AQ1022" s="563"/>
      <c r="AR1022" s="563"/>
      <c r="AS1022" s="507"/>
      <c r="AT1022" s="507"/>
      <c r="AU1022" s="507"/>
      <c r="AV1022" s="507"/>
      <c r="AW1022" s="507"/>
      <c r="AX1022" s="507"/>
      <c r="AY1022" s="507"/>
      <c r="AZ1022" s="507"/>
      <c r="BA1022" s="507"/>
      <c r="BB1022" s="507"/>
      <c r="BC1022" s="507"/>
      <c r="BD1022" s="507"/>
      <c r="BE1022" s="507"/>
      <c r="BF1022" s="507"/>
      <c r="BG1022" s="507"/>
      <c r="BH1022" s="507"/>
      <c r="BI1022" s="507"/>
      <c r="BJ1022" s="507"/>
      <c r="BK1022" s="507"/>
      <c r="BL1022" s="507"/>
      <c r="BM1022" s="507"/>
    </row>
    <row r="1023" spans="1:65" ht="27" customHeight="1" x14ac:dyDescent="0.2">
      <c r="A1023" s="564"/>
      <c r="B1023" s="507"/>
      <c r="C1023" s="507"/>
      <c r="D1023" s="507"/>
      <c r="E1023" s="507"/>
      <c r="F1023" s="507"/>
      <c r="G1023" s="507"/>
      <c r="H1023" s="506"/>
      <c r="I1023" s="506"/>
      <c r="J1023" s="506"/>
      <c r="K1023" s="506"/>
      <c r="L1023" s="506"/>
      <c r="M1023" s="506"/>
      <c r="N1023" s="506"/>
      <c r="O1023" s="506"/>
      <c r="P1023" s="557"/>
      <c r="Q1023" s="506"/>
      <c r="R1023" s="741"/>
      <c r="S1023" s="506"/>
      <c r="T1023" s="742"/>
      <c r="U1023" s="506"/>
      <c r="V1023" s="743"/>
      <c r="W1023" s="506"/>
      <c r="X1023" s="742"/>
      <c r="Y1023" s="557"/>
      <c r="Z1023" s="556"/>
      <c r="AA1023" s="507"/>
      <c r="AB1023" s="507"/>
      <c r="AC1023" s="507"/>
      <c r="AD1023" s="507"/>
      <c r="AE1023" s="507"/>
      <c r="AF1023" s="507"/>
      <c r="AG1023" s="507"/>
      <c r="AH1023" s="507"/>
      <c r="AI1023" s="507"/>
      <c r="AJ1023" s="507"/>
      <c r="AK1023" s="507"/>
      <c r="AL1023" s="507"/>
      <c r="AM1023" s="507"/>
      <c r="AN1023" s="507"/>
      <c r="AO1023" s="507"/>
      <c r="AP1023" s="507"/>
      <c r="AQ1023" s="563"/>
      <c r="AR1023" s="563"/>
      <c r="AS1023" s="507"/>
      <c r="AT1023" s="507"/>
      <c r="AU1023" s="507"/>
      <c r="AV1023" s="507"/>
      <c r="AW1023" s="507"/>
      <c r="AX1023" s="507"/>
      <c r="AY1023" s="507"/>
      <c r="AZ1023" s="507"/>
      <c r="BA1023" s="507"/>
      <c r="BB1023" s="507"/>
      <c r="BC1023" s="507"/>
      <c r="BD1023" s="507"/>
      <c r="BE1023" s="507"/>
      <c r="BF1023" s="507"/>
      <c r="BG1023" s="507"/>
      <c r="BH1023" s="507"/>
      <c r="BI1023" s="507"/>
      <c r="BJ1023" s="507"/>
      <c r="BK1023" s="507"/>
      <c r="BL1023" s="507"/>
      <c r="BM1023" s="507"/>
    </row>
    <row r="1024" spans="1:65" ht="27" customHeight="1" x14ac:dyDescent="0.2">
      <c r="A1024" s="564"/>
      <c r="B1024" s="507"/>
      <c r="C1024" s="507"/>
      <c r="D1024" s="507"/>
      <c r="E1024" s="507"/>
      <c r="F1024" s="507"/>
      <c r="G1024" s="507"/>
      <c r="H1024" s="506"/>
      <c r="I1024" s="506"/>
      <c r="J1024" s="506"/>
      <c r="K1024" s="506"/>
      <c r="L1024" s="506"/>
      <c r="M1024" s="506"/>
      <c r="N1024" s="506"/>
      <c r="O1024" s="506"/>
      <c r="P1024" s="557"/>
      <c r="Q1024" s="506"/>
      <c r="R1024" s="741"/>
      <c r="S1024" s="506"/>
      <c r="T1024" s="742"/>
      <c r="U1024" s="506"/>
      <c r="V1024" s="743"/>
      <c r="W1024" s="506"/>
      <c r="X1024" s="742"/>
      <c r="Y1024" s="557"/>
      <c r="Z1024" s="556"/>
      <c r="AA1024" s="507"/>
      <c r="AB1024" s="507"/>
      <c r="AC1024" s="507"/>
      <c r="AD1024" s="507"/>
      <c r="AE1024" s="507"/>
      <c r="AF1024" s="507"/>
      <c r="AG1024" s="507"/>
      <c r="AH1024" s="507"/>
      <c r="AI1024" s="507"/>
      <c r="AJ1024" s="507"/>
      <c r="AK1024" s="507"/>
      <c r="AL1024" s="507"/>
      <c r="AM1024" s="507"/>
      <c r="AN1024" s="507"/>
      <c r="AO1024" s="507"/>
      <c r="AP1024" s="507"/>
      <c r="AQ1024" s="563"/>
      <c r="AR1024" s="563"/>
      <c r="AS1024" s="507"/>
      <c r="AT1024" s="507"/>
      <c r="AU1024" s="507"/>
      <c r="AV1024" s="507"/>
      <c r="AW1024" s="507"/>
      <c r="AX1024" s="507"/>
      <c r="AY1024" s="507"/>
      <c r="AZ1024" s="507"/>
      <c r="BA1024" s="507"/>
      <c r="BB1024" s="507"/>
      <c r="BC1024" s="507"/>
      <c r="BD1024" s="507"/>
      <c r="BE1024" s="507"/>
      <c r="BF1024" s="507"/>
      <c r="BG1024" s="507"/>
      <c r="BH1024" s="507"/>
      <c r="BI1024" s="507"/>
      <c r="BJ1024" s="507"/>
      <c r="BK1024" s="507"/>
      <c r="BL1024" s="507"/>
      <c r="BM1024" s="507"/>
    </row>
    <row r="1025" spans="1:65" ht="27" customHeight="1" x14ac:dyDescent="0.2">
      <c r="A1025" s="564"/>
      <c r="B1025" s="507"/>
      <c r="C1025" s="507"/>
      <c r="D1025" s="507"/>
      <c r="E1025" s="507"/>
      <c r="F1025" s="507"/>
      <c r="G1025" s="507"/>
      <c r="H1025" s="506"/>
      <c r="I1025" s="506"/>
      <c r="J1025" s="506"/>
      <c r="K1025" s="506"/>
      <c r="L1025" s="506"/>
      <c r="M1025" s="506"/>
      <c r="N1025" s="506"/>
      <c r="O1025" s="506"/>
      <c r="P1025" s="557"/>
      <c r="Q1025" s="506"/>
      <c r="R1025" s="741"/>
      <c r="S1025" s="506"/>
      <c r="T1025" s="742"/>
      <c r="U1025" s="506"/>
      <c r="V1025" s="743"/>
      <c r="W1025" s="506"/>
      <c r="X1025" s="742"/>
      <c r="Y1025" s="557"/>
      <c r="Z1025" s="556"/>
      <c r="AA1025" s="507"/>
      <c r="AB1025" s="507"/>
      <c r="AC1025" s="507"/>
      <c r="AD1025" s="507"/>
      <c r="AE1025" s="507"/>
      <c r="AF1025" s="507"/>
      <c r="AG1025" s="507"/>
      <c r="AH1025" s="507"/>
      <c r="AI1025" s="507"/>
      <c r="AJ1025" s="507"/>
      <c r="AK1025" s="507"/>
      <c r="AL1025" s="507"/>
      <c r="AM1025" s="507"/>
      <c r="AN1025" s="507"/>
      <c r="AO1025" s="507"/>
      <c r="AP1025" s="507"/>
      <c r="AQ1025" s="563"/>
      <c r="AR1025" s="563"/>
      <c r="AS1025" s="507"/>
      <c r="AT1025" s="507"/>
      <c r="AU1025" s="507"/>
      <c r="AV1025" s="507"/>
      <c r="AW1025" s="507"/>
      <c r="AX1025" s="507"/>
      <c r="AY1025" s="507"/>
      <c r="AZ1025" s="507"/>
      <c r="BA1025" s="507"/>
      <c r="BB1025" s="507"/>
      <c r="BC1025" s="507"/>
      <c r="BD1025" s="507"/>
      <c r="BE1025" s="507"/>
      <c r="BF1025" s="507"/>
      <c r="BG1025" s="507"/>
      <c r="BH1025" s="507"/>
      <c r="BI1025" s="507"/>
      <c r="BJ1025" s="507"/>
      <c r="BK1025" s="507"/>
      <c r="BL1025" s="507"/>
      <c r="BM1025" s="507"/>
    </row>
    <row r="1026" spans="1:65" ht="15" customHeight="1" x14ac:dyDescent="0.2">
      <c r="A1026" s="564"/>
      <c r="B1026" s="507"/>
      <c r="C1026" s="507"/>
      <c r="D1026" s="507"/>
      <c r="E1026" s="507"/>
      <c r="F1026" s="507"/>
      <c r="G1026" s="507"/>
      <c r="H1026" s="506"/>
      <c r="I1026" s="506"/>
      <c r="J1026" s="506"/>
      <c r="K1026" s="506"/>
      <c r="L1026" s="506"/>
      <c r="M1026" s="506"/>
      <c r="N1026" s="506"/>
      <c r="O1026" s="506"/>
      <c r="P1026" s="557"/>
      <c r="Q1026" s="506"/>
      <c r="R1026" s="741"/>
      <c r="S1026" s="506"/>
      <c r="T1026" s="742"/>
      <c r="U1026" s="506"/>
      <c r="V1026" s="743"/>
      <c r="Y1026" s="557"/>
      <c r="Z1026" s="556"/>
      <c r="AA1026" s="507"/>
      <c r="AB1026" s="507"/>
      <c r="AC1026" s="507"/>
      <c r="AD1026" s="507"/>
      <c r="AE1026" s="507"/>
      <c r="AF1026" s="507"/>
      <c r="AG1026" s="507"/>
      <c r="AH1026" s="507"/>
      <c r="AI1026" s="507"/>
      <c r="AJ1026" s="507"/>
      <c r="AK1026" s="507"/>
      <c r="AL1026" s="507"/>
      <c r="AM1026" s="507"/>
      <c r="AN1026" s="507"/>
      <c r="AO1026" s="507"/>
      <c r="AP1026" s="507"/>
      <c r="AQ1026" s="563"/>
      <c r="AR1026" s="563"/>
      <c r="AS1026" s="507"/>
    </row>
    <row r="1027" spans="1:65" ht="15" customHeight="1" x14ac:dyDescent="0.2">
      <c r="A1027" s="564"/>
      <c r="B1027" s="507"/>
      <c r="C1027" s="507"/>
      <c r="D1027" s="507"/>
      <c r="E1027" s="507"/>
      <c r="F1027" s="507"/>
      <c r="G1027" s="507"/>
      <c r="H1027" s="506"/>
      <c r="I1027" s="506"/>
      <c r="J1027" s="506"/>
      <c r="K1027" s="506"/>
      <c r="L1027" s="506"/>
      <c r="M1027" s="506"/>
      <c r="N1027" s="506"/>
      <c r="O1027" s="506"/>
      <c r="P1027" s="557"/>
      <c r="Q1027" s="506"/>
      <c r="R1027" s="741"/>
      <c r="S1027" s="506"/>
      <c r="T1027" s="742"/>
      <c r="U1027" s="506"/>
      <c r="V1027" s="743"/>
      <c r="Y1027" s="557"/>
      <c r="Z1027" s="556"/>
      <c r="AA1027" s="507"/>
      <c r="AB1027" s="507"/>
      <c r="AC1027" s="507"/>
      <c r="AD1027" s="507"/>
      <c r="AE1027" s="507"/>
      <c r="AF1027" s="507"/>
      <c r="AG1027" s="507"/>
      <c r="AH1027" s="507"/>
      <c r="AI1027" s="507"/>
      <c r="AJ1027" s="507"/>
      <c r="AK1027" s="507"/>
      <c r="AL1027" s="507"/>
      <c r="AM1027" s="507"/>
      <c r="AN1027" s="507"/>
      <c r="AO1027" s="507"/>
      <c r="AP1027" s="507"/>
      <c r="AQ1027" s="563"/>
      <c r="AR1027" s="563"/>
      <c r="AS1027" s="507"/>
    </row>
  </sheetData>
  <mergeCells count="29">
    <mergeCell ref="A1:A4"/>
    <mergeCell ref="B1:AQ1"/>
    <mergeCell ref="B2:AQ4"/>
    <mergeCell ref="A5:O6"/>
    <mergeCell ref="P5:AS5"/>
    <mergeCell ref="AA6:AO6"/>
    <mergeCell ref="A61:E61"/>
    <mergeCell ref="W7:Z7"/>
    <mergeCell ref="AA7:AB7"/>
    <mergeCell ref="AC7:AF7"/>
    <mergeCell ref="AG7:AL7"/>
    <mergeCell ref="A7:B7"/>
    <mergeCell ref="C7:D7"/>
    <mergeCell ref="E7:F7"/>
    <mergeCell ref="G7:J7"/>
    <mergeCell ref="K7:N7"/>
    <mergeCell ref="O7:V7"/>
    <mergeCell ref="AQ7:AQ8"/>
    <mergeCell ref="AR7:AR8"/>
    <mergeCell ref="AS7:AS8"/>
    <mergeCell ref="A55:R55"/>
    <mergeCell ref="A60:E60"/>
    <mergeCell ref="AM7:AO7"/>
    <mergeCell ref="AP7:AP8"/>
    <mergeCell ref="F67:G67"/>
    <mergeCell ref="D68:E68"/>
    <mergeCell ref="F68:G68"/>
    <mergeCell ref="D69:E69"/>
    <mergeCell ref="F69:G69"/>
  </mergeCell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J1013"/>
  <sheetViews>
    <sheetView showGridLines="0" topLeftCell="O1" zoomScale="70" zoomScaleNormal="70" workbookViewId="0">
      <selection activeCell="X10" sqref="X10"/>
    </sheetView>
  </sheetViews>
  <sheetFormatPr baseColWidth="10" defaultColWidth="14.42578125" defaultRowHeight="15" x14ac:dyDescent="0.2"/>
  <cols>
    <col min="1" max="1" width="12.28515625" style="952" customWidth="1"/>
    <col min="2" max="2" width="17.7109375" style="952" customWidth="1"/>
    <col min="3" max="3" width="10.7109375" style="952" customWidth="1"/>
    <col min="4" max="4" width="12.7109375" style="1006" customWidth="1"/>
    <col min="5" max="5" width="14.140625" style="952" customWidth="1"/>
    <col min="6" max="6" width="26.28515625" style="1006" customWidth="1"/>
    <col min="7" max="7" width="11" style="952" customWidth="1"/>
    <col min="8" max="8" width="24" style="1006" customWidth="1"/>
    <col min="9" max="9" width="18.28515625" style="952" customWidth="1"/>
    <col min="10" max="10" width="21.140625" style="1006" customWidth="1"/>
    <col min="11" max="11" width="11.85546875" style="952" customWidth="1"/>
    <col min="12" max="12" width="23.5703125" style="1006" customWidth="1"/>
    <col min="13" max="13" width="17.5703125" style="952" customWidth="1"/>
    <col min="14" max="14" width="23.42578125" style="1006" customWidth="1"/>
    <col min="15" max="15" width="11.5703125" style="952" customWidth="1"/>
    <col min="16" max="16" width="23.5703125" style="952" customWidth="1"/>
    <col min="17" max="17" width="31.5703125" style="1006" customWidth="1"/>
    <col min="18" max="18" width="13.7109375" style="952" customWidth="1"/>
    <col min="19" max="19" width="54.7109375" style="1006" customWidth="1"/>
    <col min="20" max="20" width="33.85546875" style="1006" customWidth="1"/>
    <col min="21" max="21" width="40.28515625" style="1006" customWidth="1"/>
    <col min="22" max="22" width="20.5703125" style="952" customWidth="1"/>
    <col min="23" max="23" width="50.42578125" style="1007" customWidth="1"/>
    <col min="24" max="24" width="14.5703125" style="1008" customWidth="1"/>
    <col min="25" max="25" width="24.5703125" style="1008" customWidth="1"/>
    <col min="26" max="27" width="9.140625" style="952" customWidth="1"/>
    <col min="28" max="28" width="10.7109375" style="952" customWidth="1"/>
    <col min="29" max="40" width="9.140625" style="952" customWidth="1"/>
    <col min="41" max="41" width="18.5703125" style="952" customWidth="1"/>
    <col min="42" max="42" width="20.5703125" style="952" customWidth="1"/>
    <col min="43" max="43" width="23.140625" style="952" customWidth="1"/>
    <col min="44" max="44" width="20.85546875" style="952" customWidth="1"/>
    <col min="45" max="46" width="9.140625" style="952" customWidth="1"/>
    <col min="47" max="47" width="17.42578125" style="952" customWidth="1"/>
    <col min="48" max="62" width="9.140625" style="952" customWidth="1"/>
    <col min="63" max="16384" width="14.42578125" style="952"/>
  </cols>
  <sheetData>
    <row r="1" spans="1:62" ht="20.25" customHeight="1" x14ac:dyDescent="0.2">
      <c r="A1" s="1342" t="s">
        <v>3299</v>
      </c>
      <c r="B1" s="1256"/>
      <c r="C1" s="1256"/>
      <c r="D1" s="1256"/>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c r="AO1" s="1256"/>
      <c r="AP1" s="1256"/>
      <c r="AQ1" s="949" t="s">
        <v>2632</v>
      </c>
      <c r="AR1" s="950" t="s">
        <v>2</v>
      </c>
      <c r="AS1" s="951"/>
      <c r="AT1" s="951"/>
      <c r="AU1" s="951"/>
      <c r="AV1" s="951"/>
      <c r="AW1" s="951"/>
      <c r="AX1" s="951"/>
      <c r="AY1" s="951"/>
      <c r="AZ1" s="951"/>
      <c r="BA1" s="951"/>
      <c r="BB1" s="951"/>
      <c r="BC1" s="951"/>
      <c r="BD1" s="951"/>
      <c r="BE1" s="951"/>
      <c r="BF1" s="951"/>
      <c r="BG1" s="951"/>
      <c r="BH1" s="951"/>
      <c r="BI1" s="951"/>
      <c r="BJ1" s="951"/>
    </row>
    <row r="2" spans="1:62" ht="20.25" customHeight="1" x14ac:dyDescent="0.2">
      <c r="A2" s="1256"/>
      <c r="B2" s="1256"/>
      <c r="C2" s="1256"/>
      <c r="D2" s="1256"/>
      <c r="E2" s="1256"/>
      <c r="F2" s="1256"/>
      <c r="G2" s="1256"/>
      <c r="H2" s="1256"/>
      <c r="I2" s="1256"/>
      <c r="J2" s="1256"/>
      <c r="K2" s="1256"/>
      <c r="L2" s="1256"/>
      <c r="M2" s="1256"/>
      <c r="N2" s="1256"/>
      <c r="O2" s="1256"/>
      <c r="P2" s="1256"/>
      <c r="Q2" s="1256"/>
      <c r="R2" s="1256"/>
      <c r="S2" s="1256"/>
      <c r="T2" s="1256"/>
      <c r="U2" s="1256"/>
      <c r="V2" s="1256"/>
      <c r="W2" s="1256"/>
      <c r="X2" s="1256"/>
      <c r="Y2" s="1256"/>
      <c r="Z2" s="1256"/>
      <c r="AA2" s="1256"/>
      <c r="AB2" s="1256"/>
      <c r="AC2" s="1256"/>
      <c r="AD2" s="1256"/>
      <c r="AE2" s="1256"/>
      <c r="AF2" s="1256"/>
      <c r="AG2" s="1256"/>
      <c r="AH2" s="1256"/>
      <c r="AI2" s="1256"/>
      <c r="AJ2" s="1256"/>
      <c r="AK2" s="1256"/>
      <c r="AL2" s="1256"/>
      <c r="AM2" s="1256"/>
      <c r="AN2" s="1256"/>
      <c r="AO2" s="1256"/>
      <c r="AP2" s="1256"/>
      <c r="AQ2" s="949" t="s">
        <v>385</v>
      </c>
      <c r="AR2" s="953" t="s">
        <v>386</v>
      </c>
      <c r="AS2" s="951"/>
      <c r="AT2" s="951"/>
      <c r="AU2" s="951"/>
      <c r="AV2" s="951"/>
      <c r="AW2" s="951"/>
      <c r="AX2" s="951"/>
      <c r="AY2" s="951"/>
      <c r="AZ2" s="951"/>
      <c r="BA2" s="951"/>
      <c r="BB2" s="951"/>
      <c r="BC2" s="951"/>
      <c r="BD2" s="951"/>
      <c r="BE2" s="951"/>
      <c r="BF2" s="951"/>
      <c r="BG2" s="951"/>
      <c r="BH2" s="951"/>
      <c r="BI2" s="951"/>
      <c r="BJ2" s="951"/>
    </row>
    <row r="3" spans="1:62" ht="20.25" customHeight="1" x14ac:dyDescent="0.2">
      <c r="A3" s="1256"/>
      <c r="B3" s="1256"/>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c r="AD3" s="1256"/>
      <c r="AE3" s="1256"/>
      <c r="AF3" s="1256"/>
      <c r="AG3" s="1256"/>
      <c r="AH3" s="1256"/>
      <c r="AI3" s="1256"/>
      <c r="AJ3" s="1256"/>
      <c r="AK3" s="1256"/>
      <c r="AL3" s="1256"/>
      <c r="AM3" s="1256"/>
      <c r="AN3" s="1256"/>
      <c r="AO3" s="1256"/>
      <c r="AP3" s="1256"/>
      <c r="AQ3" s="949" t="s">
        <v>387</v>
      </c>
      <c r="AR3" s="954">
        <v>44266</v>
      </c>
      <c r="AS3" s="951"/>
      <c r="AT3" s="951"/>
      <c r="AU3" s="951"/>
      <c r="AV3" s="951"/>
      <c r="AW3" s="951"/>
      <c r="AX3" s="951"/>
      <c r="AY3" s="951"/>
      <c r="AZ3" s="951"/>
      <c r="BA3" s="951"/>
      <c r="BB3" s="951"/>
      <c r="BC3" s="951"/>
      <c r="BD3" s="951"/>
      <c r="BE3" s="951"/>
      <c r="BF3" s="951"/>
      <c r="BG3" s="951"/>
      <c r="BH3" s="951"/>
      <c r="BI3" s="951"/>
      <c r="BJ3" s="951"/>
    </row>
    <row r="4" spans="1:62" ht="20.25" customHeight="1" x14ac:dyDescent="0.2">
      <c r="A4" s="1256"/>
      <c r="B4" s="1256"/>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c r="AE4" s="1256"/>
      <c r="AF4" s="1256"/>
      <c r="AG4" s="1256"/>
      <c r="AH4" s="1256"/>
      <c r="AI4" s="1256"/>
      <c r="AJ4" s="1256"/>
      <c r="AK4" s="1256"/>
      <c r="AL4" s="1256"/>
      <c r="AM4" s="1256"/>
      <c r="AN4" s="1256"/>
      <c r="AO4" s="1256"/>
      <c r="AP4" s="1256"/>
      <c r="AQ4" s="949" t="s">
        <v>388</v>
      </c>
      <c r="AR4" s="955" t="s">
        <v>6</v>
      </c>
      <c r="AS4" s="951"/>
      <c r="AT4" s="951"/>
      <c r="AU4" s="951"/>
      <c r="AV4" s="951"/>
      <c r="AW4" s="951"/>
      <c r="AX4" s="951"/>
      <c r="AY4" s="951"/>
      <c r="AZ4" s="951"/>
      <c r="BA4" s="951"/>
      <c r="BB4" s="951"/>
      <c r="BC4" s="951"/>
      <c r="BD4" s="951"/>
      <c r="BE4" s="951"/>
      <c r="BF4" s="951"/>
      <c r="BG4" s="951"/>
      <c r="BH4" s="951"/>
      <c r="BI4" s="951"/>
      <c r="BJ4" s="951"/>
    </row>
    <row r="5" spans="1:62" ht="20.25" customHeight="1" x14ac:dyDescent="0.2">
      <c r="A5" s="1257" t="s">
        <v>389</v>
      </c>
      <c r="B5" s="1258"/>
      <c r="C5" s="1258"/>
      <c r="D5" s="1258"/>
      <c r="E5" s="1258"/>
      <c r="F5" s="1258"/>
      <c r="G5" s="1258"/>
      <c r="H5" s="1258"/>
      <c r="I5" s="1258"/>
      <c r="J5" s="1258"/>
      <c r="K5" s="1258"/>
      <c r="L5" s="1258"/>
      <c r="M5" s="1258"/>
      <c r="N5" s="1258"/>
      <c r="O5" s="1258"/>
      <c r="P5" s="1259"/>
      <c r="Q5" s="1260"/>
      <c r="R5" s="1260"/>
      <c r="S5" s="1260"/>
      <c r="T5" s="1260"/>
      <c r="U5" s="1260"/>
      <c r="V5" s="1260"/>
      <c r="W5" s="1260"/>
      <c r="X5" s="1260"/>
      <c r="Y5" s="1260"/>
      <c r="Z5" s="1260"/>
      <c r="AA5" s="1260"/>
      <c r="AB5" s="1260"/>
      <c r="AC5" s="1260"/>
      <c r="AD5" s="1260"/>
      <c r="AE5" s="1260"/>
      <c r="AF5" s="1260"/>
      <c r="AG5" s="1260"/>
      <c r="AH5" s="1260"/>
      <c r="AI5" s="1260"/>
      <c r="AJ5" s="1260"/>
      <c r="AK5" s="1260"/>
      <c r="AL5" s="1260"/>
      <c r="AM5" s="1260"/>
      <c r="AN5" s="1260"/>
      <c r="AO5" s="1260"/>
      <c r="AP5" s="1260"/>
      <c r="AQ5" s="1260"/>
      <c r="AR5" s="1260"/>
      <c r="AS5" s="951"/>
      <c r="AT5" s="951"/>
      <c r="AU5" s="951"/>
      <c r="AV5" s="951"/>
      <c r="AW5" s="951"/>
      <c r="AX5" s="951"/>
      <c r="AY5" s="951"/>
      <c r="AZ5" s="951"/>
      <c r="BA5" s="951"/>
      <c r="BB5" s="951"/>
      <c r="BC5" s="951"/>
      <c r="BD5" s="951"/>
      <c r="BE5" s="951"/>
      <c r="BF5" s="951"/>
      <c r="BG5" s="951"/>
      <c r="BH5" s="951"/>
      <c r="BI5" s="951"/>
      <c r="BJ5" s="951"/>
    </row>
    <row r="6" spans="1:62" ht="20.25" customHeight="1" x14ac:dyDescent="0.2">
      <c r="A6" s="1256"/>
      <c r="B6" s="1256"/>
      <c r="C6" s="1256"/>
      <c r="D6" s="1256"/>
      <c r="E6" s="1256"/>
      <c r="F6" s="1256"/>
      <c r="G6" s="1256"/>
      <c r="H6" s="1256"/>
      <c r="I6" s="1256"/>
      <c r="J6" s="1256"/>
      <c r="K6" s="1256"/>
      <c r="L6" s="1256"/>
      <c r="M6" s="1256"/>
      <c r="N6" s="1256"/>
      <c r="O6" s="1256"/>
      <c r="P6" s="956"/>
      <c r="Q6" s="957"/>
      <c r="R6" s="956"/>
      <c r="S6" s="957"/>
      <c r="T6" s="957"/>
      <c r="U6" s="957"/>
      <c r="V6" s="956"/>
      <c r="W6" s="958"/>
      <c r="X6" s="959"/>
      <c r="Y6" s="959"/>
      <c r="Z6" s="956"/>
      <c r="AA6" s="956"/>
      <c r="AB6" s="1261" t="s">
        <v>390</v>
      </c>
      <c r="AC6" s="1256"/>
      <c r="AD6" s="1256"/>
      <c r="AE6" s="1256"/>
      <c r="AF6" s="1256"/>
      <c r="AG6" s="1256"/>
      <c r="AH6" s="1256"/>
      <c r="AI6" s="1256"/>
      <c r="AJ6" s="1256"/>
      <c r="AK6" s="1256"/>
      <c r="AL6" s="1256"/>
      <c r="AM6" s="1256"/>
      <c r="AN6" s="1256"/>
      <c r="AO6" s="1256"/>
      <c r="AP6" s="1262"/>
      <c r="AQ6" s="956"/>
      <c r="AR6" s="956"/>
      <c r="AS6" s="951"/>
      <c r="AT6" s="951"/>
      <c r="AU6" s="951"/>
      <c r="AV6" s="951"/>
      <c r="AW6" s="951"/>
      <c r="AX6" s="951"/>
      <c r="AY6" s="951"/>
      <c r="AZ6" s="951"/>
      <c r="BA6" s="951"/>
      <c r="BB6" s="951"/>
      <c r="BC6" s="951"/>
      <c r="BD6" s="951"/>
      <c r="BE6" s="951"/>
      <c r="BF6" s="951"/>
      <c r="BG6" s="951"/>
      <c r="BH6" s="951"/>
      <c r="BI6" s="951"/>
      <c r="BJ6" s="951"/>
    </row>
    <row r="7" spans="1:62" ht="23.25" customHeight="1" x14ac:dyDescent="0.2">
      <c r="A7" s="1263" t="s">
        <v>8</v>
      </c>
      <c r="B7" s="1244"/>
      <c r="C7" s="1263" t="s">
        <v>9</v>
      </c>
      <c r="D7" s="1244"/>
      <c r="E7" s="1263" t="s">
        <v>10</v>
      </c>
      <c r="F7" s="1244"/>
      <c r="G7" s="1263" t="s">
        <v>11</v>
      </c>
      <c r="H7" s="1263"/>
      <c r="I7" s="1263"/>
      <c r="J7" s="1244"/>
      <c r="K7" s="1263" t="s">
        <v>391</v>
      </c>
      <c r="L7" s="1263"/>
      <c r="M7" s="1263"/>
      <c r="N7" s="1244"/>
      <c r="O7" s="1253" t="s">
        <v>13</v>
      </c>
      <c r="P7" s="1244"/>
      <c r="Q7" s="1244"/>
      <c r="R7" s="1244"/>
      <c r="S7" s="1244"/>
      <c r="T7" s="1244"/>
      <c r="U7" s="1244"/>
      <c r="V7" s="1244"/>
      <c r="W7" s="1248" t="s">
        <v>392</v>
      </c>
      <c r="X7" s="1249"/>
      <c r="Y7" s="1250"/>
      <c r="Z7" s="1251" t="s">
        <v>15</v>
      </c>
      <c r="AA7" s="1244"/>
      <c r="AB7" s="1252" t="s">
        <v>16</v>
      </c>
      <c r="AC7" s="1244"/>
      <c r="AD7" s="1244"/>
      <c r="AE7" s="1244"/>
      <c r="AF7" s="1253" t="s">
        <v>17</v>
      </c>
      <c r="AG7" s="1244"/>
      <c r="AH7" s="1244"/>
      <c r="AI7" s="1244"/>
      <c r="AJ7" s="1244"/>
      <c r="AK7" s="1244"/>
      <c r="AL7" s="1252" t="s">
        <v>18</v>
      </c>
      <c r="AM7" s="1244"/>
      <c r="AN7" s="1244"/>
      <c r="AO7" s="1254" t="s">
        <v>19</v>
      </c>
      <c r="AP7" s="1241" t="s">
        <v>393</v>
      </c>
      <c r="AQ7" s="1243" t="s">
        <v>394</v>
      </c>
      <c r="AR7" s="1245" t="s">
        <v>22</v>
      </c>
      <c r="AS7" s="951"/>
      <c r="AT7" s="951"/>
      <c r="AU7" s="951"/>
      <c r="AV7" s="951"/>
      <c r="AW7" s="951"/>
      <c r="AX7" s="951"/>
      <c r="AY7" s="951"/>
      <c r="AZ7" s="951"/>
      <c r="BA7" s="951"/>
      <c r="BB7" s="951"/>
      <c r="BC7" s="951"/>
      <c r="BD7" s="951"/>
      <c r="BE7" s="951"/>
      <c r="BF7" s="951"/>
      <c r="BG7" s="951"/>
      <c r="BH7" s="951"/>
      <c r="BI7" s="951"/>
      <c r="BJ7" s="951"/>
    </row>
    <row r="8" spans="1:62" s="967" customFormat="1" ht="101.25" customHeight="1" x14ac:dyDescent="0.2">
      <c r="A8" s="960" t="s">
        <v>23</v>
      </c>
      <c r="B8" s="961" t="s">
        <v>25</v>
      </c>
      <c r="C8" s="960" t="s">
        <v>23</v>
      </c>
      <c r="D8" s="961" t="s">
        <v>25</v>
      </c>
      <c r="E8" s="961" t="s">
        <v>23</v>
      </c>
      <c r="F8" s="961" t="s">
        <v>25</v>
      </c>
      <c r="G8" s="962" t="s">
        <v>26</v>
      </c>
      <c r="H8" s="962" t="s">
        <v>27</v>
      </c>
      <c r="I8" s="962" t="s">
        <v>28</v>
      </c>
      <c r="J8" s="962" t="s">
        <v>29</v>
      </c>
      <c r="K8" s="962" t="s">
        <v>26</v>
      </c>
      <c r="L8" s="962" t="s">
        <v>30</v>
      </c>
      <c r="M8" s="962" t="s">
        <v>31</v>
      </c>
      <c r="N8" s="962" t="s">
        <v>32</v>
      </c>
      <c r="O8" s="961" t="s">
        <v>395</v>
      </c>
      <c r="P8" s="961" t="s">
        <v>34</v>
      </c>
      <c r="Q8" s="961" t="s">
        <v>35</v>
      </c>
      <c r="R8" s="963" t="s">
        <v>396</v>
      </c>
      <c r="S8" s="961" t="s">
        <v>37</v>
      </c>
      <c r="T8" s="961" t="s">
        <v>38</v>
      </c>
      <c r="U8" s="961" t="s">
        <v>39</v>
      </c>
      <c r="V8" s="964" t="s">
        <v>397</v>
      </c>
      <c r="W8" s="960" t="s">
        <v>398</v>
      </c>
      <c r="X8" s="960" t="s">
        <v>399</v>
      </c>
      <c r="Y8" s="961" t="s">
        <v>25</v>
      </c>
      <c r="Z8" s="965" t="s">
        <v>43</v>
      </c>
      <c r="AA8" s="966" t="s">
        <v>44</v>
      </c>
      <c r="AB8" s="965" t="s">
        <v>45</v>
      </c>
      <c r="AC8" s="965" t="s">
        <v>46</v>
      </c>
      <c r="AD8" s="965" t="s">
        <v>47</v>
      </c>
      <c r="AE8" s="965" t="s">
        <v>48</v>
      </c>
      <c r="AF8" s="965" t="s">
        <v>49</v>
      </c>
      <c r="AG8" s="965" t="s">
        <v>50</v>
      </c>
      <c r="AH8" s="965" t="s">
        <v>51</v>
      </c>
      <c r="AI8" s="965" t="s">
        <v>52</v>
      </c>
      <c r="AJ8" s="965" t="s">
        <v>53</v>
      </c>
      <c r="AK8" s="965" t="s">
        <v>54</v>
      </c>
      <c r="AL8" s="965" t="s">
        <v>55</v>
      </c>
      <c r="AM8" s="965" t="s">
        <v>56</v>
      </c>
      <c r="AN8" s="965" t="s">
        <v>57</v>
      </c>
      <c r="AO8" s="1255"/>
      <c r="AP8" s="1242"/>
      <c r="AQ8" s="1244"/>
      <c r="AR8" s="1244"/>
      <c r="AS8" s="951"/>
      <c r="AT8" s="951"/>
      <c r="AU8" s="951"/>
      <c r="AV8" s="951"/>
      <c r="AW8" s="951"/>
      <c r="AX8" s="951"/>
      <c r="AY8" s="951"/>
      <c r="AZ8" s="951"/>
      <c r="BA8" s="951"/>
      <c r="BB8" s="951"/>
      <c r="BC8" s="951"/>
      <c r="BD8" s="951"/>
      <c r="BE8" s="951"/>
      <c r="BF8" s="951"/>
      <c r="BG8" s="951"/>
      <c r="BH8" s="951"/>
      <c r="BI8" s="951"/>
      <c r="BJ8" s="951"/>
    </row>
    <row r="9" spans="1:62" ht="120" customHeight="1" x14ac:dyDescent="0.2">
      <c r="A9" s="968">
        <v>1</v>
      </c>
      <c r="B9" s="969" t="s">
        <v>400</v>
      </c>
      <c r="C9" s="968">
        <v>43</v>
      </c>
      <c r="D9" s="970" t="s">
        <v>401</v>
      </c>
      <c r="E9" s="968">
        <v>4301</v>
      </c>
      <c r="F9" s="970" t="s">
        <v>687</v>
      </c>
      <c r="G9" s="971">
        <v>4301007</v>
      </c>
      <c r="H9" s="972" t="s">
        <v>2633</v>
      </c>
      <c r="I9" s="971">
        <v>4301007</v>
      </c>
      <c r="J9" s="972" t="s">
        <v>2633</v>
      </c>
      <c r="K9" s="971">
        <v>430100701</v>
      </c>
      <c r="L9" s="972" t="s">
        <v>2634</v>
      </c>
      <c r="M9" s="971">
        <v>430100701</v>
      </c>
      <c r="N9" s="972" t="s">
        <v>2634</v>
      </c>
      <c r="O9" s="971">
        <v>12</v>
      </c>
      <c r="P9" s="973">
        <v>2020003630009</v>
      </c>
      <c r="Q9" s="972" t="s">
        <v>2635</v>
      </c>
      <c r="R9" s="974">
        <f t="shared" ref="R9:R58" si="0">SUM($V$9:$V$58)/SUM($V$9:$V$63)</f>
        <v>0.97949007327453608</v>
      </c>
      <c r="S9" s="972" t="s">
        <v>2636</v>
      </c>
      <c r="T9" s="972" t="s">
        <v>2637</v>
      </c>
      <c r="U9" s="970" t="s">
        <v>2638</v>
      </c>
      <c r="V9" s="975">
        <v>620558755</v>
      </c>
      <c r="W9" s="976" t="s">
        <v>2639</v>
      </c>
      <c r="X9" s="977" t="s">
        <v>2640</v>
      </c>
      <c r="Y9" s="978" t="s">
        <v>2641</v>
      </c>
      <c r="Z9" s="979">
        <v>6.9909999999999997</v>
      </c>
      <c r="AA9" s="979">
        <v>6.4530000000000003</v>
      </c>
      <c r="AB9" s="979">
        <v>3.52</v>
      </c>
      <c r="AC9" s="979">
        <v>4.3780000000000001</v>
      </c>
      <c r="AD9" s="979">
        <v>4.202</v>
      </c>
      <c r="AE9" s="979">
        <v>1.3440000000000001</v>
      </c>
      <c r="AF9" s="979" t="s">
        <v>136</v>
      </c>
      <c r="AG9" s="979" t="s">
        <v>136</v>
      </c>
      <c r="AH9" s="979" t="s">
        <v>136</v>
      </c>
      <c r="AI9" s="979" t="s">
        <v>136</v>
      </c>
      <c r="AJ9" s="979" t="s">
        <v>136</v>
      </c>
      <c r="AK9" s="979" t="s">
        <v>136</v>
      </c>
      <c r="AL9" s="979" t="s">
        <v>136</v>
      </c>
      <c r="AM9" s="979" t="s">
        <v>136</v>
      </c>
      <c r="AN9" s="979" t="s">
        <v>136</v>
      </c>
      <c r="AO9" s="979">
        <v>13.444000000000001</v>
      </c>
      <c r="AP9" s="980">
        <v>44563</v>
      </c>
      <c r="AQ9" s="980">
        <v>44926</v>
      </c>
      <c r="AR9" s="971" t="s">
        <v>2642</v>
      </c>
      <c r="AS9" s="981" t="s">
        <v>136</v>
      </c>
      <c r="AT9" s="981" t="s">
        <v>136</v>
      </c>
      <c r="AU9" s="981"/>
      <c r="AV9" s="981" t="s">
        <v>136</v>
      </c>
      <c r="AW9" s="981" t="s">
        <v>136</v>
      </c>
      <c r="AX9" s="981" t="s">
        <v>136</v>
      </c>
      <c r="AY9" s="981" t="s">
        <v>136</v>
      </c>
      <c r="AZ9" s="981" t="s">
        <v>136</v>
      </c>
      <c r="BA9" s="981" t="s">
        <v>136</v>
      </c>
      <c r="BB9" s="981" t="s">
        <v>136</v>
      </c>
      <c r="BC9" s="981" t="s">
        <v>136</v>
      </c>
      <c r="BD9" s="981" t="s">
        <v>136</v>
      </c>
      <c r="BE9" s="981" t="s">
        <v>136</v>
      </c>
      <c r="BF9" s="981" t="s">
        <v>136</v>
      </c>
      <c r="BG9" s="981" t="s">
        <v>136</v>
      </c>
      <c r="BH9" s="981" t="s">
        <v>136</v>
      </c>
      <c r="BI9" s="981" t="s">
        <v>136</v>
      </c>
      <c r="BJ9" s="982"/>
    </row>
    <row r="10" spans="1:62" ht="120" customHeight="1" x14ac:dyDescent="0.2">
      <c r="A10" s="968">
        <v>1</v>
      </c>
      <c r="B10" s="969" t="s">
        <v>400</v>
      </c>
      <c r="C10" s="968">
        <v>43</v>
      </c>
      <c r="D10" s="970" t="s">
        <v>401</v>
      </c>
      <c r="E10" s="968">
        <v>4301</v>
      </c>
      <c r="F10" s="970" t="s">
        <v>687</v>
      </c>
      <c r="G10" s="971">
        <v>4301007</v>
      </c>
      <c r="H10" s="972" t="s">
        <v>2633</v>
      </c>
      <c r="I10" s="971">
        <v>4301007</v>
      </c>
      <c r="J10" s="972" t="s">
        <v>2633</v>
      </c>
      <c r="K10" s="971">
        <v>430100701</v>
      </c>
      <c r="L10" s="972" t="s">
        <v>2634</v>
      </c>
      <c r="M10" s="971">
        <v>430100701</v>
      </c>
      <c r="N10" s="972" t="s">
        <v>2634</v>
      </c>
      <c r="O10" s="971">
        <v>12</v>
      </c>
      <c r="P10" s="973">
        <v>2020003630009</v>
      </c>
      <c r="Q10" s="972" t="s">
        <v>2635</v>
      </c>
      <c r="R10" s="974">
        <f t="shared" si="0"/>
        <v>0.97949007327453608</v>
      </c>
      <c r="S10" s="972" t="s">
        <v>2636</v>
      </c>
      <c r="T10" s="972" t="s">
        <v>2637</v>
      </c>
      <c r="U10" s="970" t="s">
        <v>2643</v>
      </c>
      <c r="V10" s="975">
        <f>41305500+30000000</f>
        <v>71305500</v>
      </c>
      <c r="W10" s="976" t="s">
        <v>2644</v>
      </c>
      <c r="X10" s="977" t="s">
        <v>2645</v>
      </c>
      <c r="Y10" s="978" t="s">
        <v>2646</v>
      </c>
      <c r="Z10" s="979">
        <v>6.9909999999999997</v>
      </c>
      <c r="AA10" s="979">
        <v>6.4530000000000003</v>
      </c>
      <c r="AB10" s="979">
        <v>3.52</v>
      </c>
      <c r="AC10" s="979">
        <v>4.3780000000000001</v>
      </c>
      <c r="AD10" s="979">
        <v>4.202</v>
      </c>
      <c r="AE10" s="979">
        <v>1.3440000000000001</v>
      </c>
      <c r="AF10" s="979" t="s">
        <v>136</v>
      </c>
      <c r="AG10" s="979" t="s">
        <v>136</v>
      </c>
      <c r="AH10" s="979" t="s">
        <v>136</v>
      </c>
      <c r="AI10" s="979" t="s">
        <v>136</v>
      </c>
      <c r="AJ10" s="979" t="s">
        <v>136</v>
      </c>
      <c r="AK10" s="979" t="s">
        <v>136</v>
      </c>
      <c r="AL10" s="979" t="s">
        <v>136</v>
      </c>
      <c r="AM10" s="979" t="s">
        <v>136</v>
      </c>
      <c r="AN10" s="979" t="s">
        <v>136</v>
      </c>
      <c r="AO10" s="979">
        <v>13.444000000000001</v>
      </c>
      <c r="AP10" s="980">
        <v>44563</v>
      </c>
      <c r="AQ10" s="980">
        <v>44926</v>
      </c>
      <c r="AR10" s="971" t="s">
        <v>2642</v>
      </c>
      <c r="AS10" s="981"/>
      <c r="AT10" s="981"/>
      <c r="AU10" s="981"/>
      <c r="AV10" s="981"/>
      <c r="AW10" s="981"/>
      <c r="AX10" s="981"/>
      <c r="AY10" s="981"/>
      <c r="AZ10" s="981"/>
      <c r="BA10" s="981"/>
      <c r="BB10" s="981"/>
      <c r="BC10" s="981"/>
      <c r="BD10" s="981"/>
      <c r="BE10" s="981"/>
      <c r="BF10" s="981"/>
      <c r="BG10" s="981"/>
      <c r="BH10" s="981"/>
      <c r="BI10" s="981"/>
      <c r="BJ10" s="982"/>
    </row>
    <row r="11" spans="1:62" ht="120" customHeight="1" x14ac:dyDescent="0.2">
      <c r="A11" s="968">
        <v>1</v>
      </c>
      <c r="B11" s="969" t="s">
        <v>400</v>
      </c>
      <c r="C11" s="968">
        <v>43</v>
      </c>
      <c r="D11" s="970" t="s">
        <v>401</v>
      </c>
      <c r="E11" s="968">
        <v>4301</v>
      </c>
      <c r="F11" s="970" t="s">
        <v>687</v>
      </c>
      <c r="G11" s="971">
        <v>4301007</v>
      </c>
      <c r="H11" s="972" t="s">
        <v>2633</v>
      </c>
      <c r="I11" s="971">
        <v>4301007</v>
      </c>
      <c r="J11" s="972" t="s">
        <v>2633</v>
      </c>
      <c r="K11" s="971">
        <v>430100701</v>
      </c>
      <c r="L11" s="972" t="s">
        <v>2634</v>
      </c>
      <c r="M11" s="971">
        <v>430100701</v>
      </c>
      <c r="N11" s="972" t="s">
        <v>2634</v>
      </c>
      <c r="O11" s="971">
        <v>12</v>
      </c>
      <c r="P11" s="973">
        <v>2020003630009</v>
      </c>
      <c r="Q11" s="972" t="s">
        <v>2635</v>
      </c>
      <c r="R11" s="974">
        <f t="shared" si="0"/>
        <v>0.97949007327453608</v>
      </c>
      <c r="S11" s="972" t="s">
        <v>2636</v>
      </c>
      <c r="T11" s="972" t="s">
        <v>2637</v>
      </c>
      <c r="U11" s="970" t="s">
        <v>2643</v>
      </c>
      <c r="V11" s="975">
        <v>18694500</v>
      </c>
      <c r="W11" s="976" t="s">
        <v>2647</v>
      </c>
      <c r="X11" s="977" t="s">
        <v>2645</v>
      </c>
      <c r="Y11" s="978" t="s">
        <v>2646</v>
      </c>
      <c r="Z11" s="979">
        <v>6.9909999999999997</v>
      </c>
      <c r="AA11" s="979">
        <v>6.4530000000000003</v>
      </c>
      <c r="AB11" s="979">
        <v>3.52</v>
      </c>
      <c r="AC11" s="979">
        <v>4.3780000000000001</v>
      </c>
      <c r="AD11" s="979">
        <v>4.202</v>
      </c>
      <c r="AE11" s="979">
        <v>1.3440000000000001</v>
      </c>
      <c r="AF11" s="979" t="s">
        <v>136</v>
      </c>
      <c r="AG11" s="979" t="s">
        <v>136</v>
      </c>
      <c r="AH11" s="979" t="s">
        <v>136</v>
      </c>
      <c r="AI11" s="979" t="s">
        <v>136</v>
      </c>
      <c r="AJ11" s="979" t="s">
        <v>136</v>
      </c>
      <c r="AK11" s="979" t="s">
        <v>136</v>
      </c>
      <c r="AL11" s="979" t="s">
        <v>136</v>
      </c>
      <c r="AM11" s="979" t="s">
        <v>136</v>
      </c>
      <c r="AN11" s="979" t="s">
        <v>136</v>
      </c>
      <c r="AO11" s="979">
        <v>13.444000000000001</v>
      </c>
      <c r="AP11" s="980">
        <v>44563</v>
      </c>
      <c r="AQ11" s="980">
        <v>44926</v>
      </c>
      <c r="AR11" s="971" t="s">
        <v>2642</v>
      </c>
      <c r="AS11" s="981"/>
      <c r="AT11" s="981"/>
      <c r="AU11" s="981"/>
      <c r="AV11" s="981"/>
      <c r="AW11" s="981"/>
      <c r="AX11" s="981"/>
      <c r="AY11" s="981"/>
      <c r="AZ11" s="981"/>
      <c r="BA11" s="981"/>
      <c r="BB11" s="981"/>
      <c r="BC11" s="981"/>
      <c r="BD11" s="981"/>
      <c r="BE11" s="981"/>
      <c r="BF11" s="981"/>
      <c r="BG11" s="981"/>
      <c r="BH11" s="981"/>
      <c r="BI11" s="981"/>
      <c r="BJ11" s="982"/>
    </row>
    <row r="12" spans="1:62" ht="120" customHeight="1" x14ac:dyDescent="0.2">
      <c r="A12" s="968">
        <v>1</v>
      </c>
      <c r="B12" s="969" t="s">
        <v>400</v>
      </c>
      <c r="C12" s="968">
        <v>43</v>
      </c>
      <c r="D12" s="970" t="s">
        <v>401</v>
      </c>
      <c r="E12" s="968">
        <v>4301</v>
      </c>
      <c r="F12" s="970" t="s">
        <v>687</v>
      </c>
      <c r="G12" s="971">
        <v>4301007</v>
      </c>
      <c r="H12" s="972" t="s">
        <v>2633</v>
      </c>
      <c r="I12" s="971">
        <v>4301007</v>
      </c>
      <c r="J12" s="972" t="s">
        <v>2633</v>
      </c>
      <c r="K12" s="971">
        <v>430100701</v>
      </c>
      <c r="L12" s="972" t="s">
        <v>2634</v>
      </c>
      <c r="M12" s="971">
        <v>430100701</v>
      </c>
      <c r="N12" s="972" t="s">
        <v>2634</v>
      </c>
      <c r="O12" s="971">
        <v>12</v>
      </c>
      <c r="P12" s="973">
        <v>2020003630009</v>
      </c>
      <c r="Q12" s="972" t="s">
        <v>2635</v>
      </c>
      <c r="R12" s="974">
        <f t="shared" si="0"/>
        <v>0.97949007327453608</v>
      </c>
      <c r="S12" s="972" t="s">
        <v>2636</v>
      </c>
      <c r="T12" s="972" t="s">
        <v>2637</v>
      </c>
      <c r="U12" s="970" t="s">
        <v>2643</v>
      </c>
      <c r="V12" s="975">
        <v>150000000</v>
      </c>
      <c r="W12" s="976" t="s">
        <v>2648</v>
      </c>
      <c r="X12" s="977" t="s">
        <v>2649</v>
      </c>
      <c r="Y12" s="978" t="s">
        <v>2650</v>
      </c>
      <c r="Z12" s="979">
        <v>6.9909999999999997</v>
      </c>
      <c r="AA12" s="979">
        <v>6.4530000000000003</v>
      </c>
      <c r="AB12" s="979">
        <v>3.52</v>
      </c>
      <c r="AC12" s="979">
        <v>4.3780000000000001</v>
      </c>
      <c r="AD12" s="979">
        <v>4.202</v>
      </c>
      <c r="AE12" s="979">
        <v>1.3440000000000001</v>
      </c>
      <c r="AF12" s="979" t="s">
        <v>136</v>
      </c>
      <c r="AG12" s="979" t="s">
        <v>136</v>
      </c>
      <c r="AH12" s="979" t="s">
        <v>136</v>
      </c>
      <c r="AI12" s="979" t="s">
        <v>136</v>
      </c>
      <c r="AJ12" s="979" t="s">
        <v>136</v>
      </c>
      <c r="AK12" s="979" t="s">
        <v>136</v>
      </c>
      <c r="AL12" s="979" t="s">
        <v>136</v>
      </c>
      <c r="AM12" s="979" t="s">
        <v>136</v>
      </c>
      <c r="AN12" s="979" t="s">
        <v>136</v>
      </c>
      <c r="AO12" s="979">
        <v>13.444000000000001</v>
      </c>
      <c r="AP12" s="980">
        <v>44563</v>
      </c>
      <c r="AQ12" s="980">
        <v>44926</v>
      </c>
      <c r="AR12" s="971" t="s">
        <v>2642</v>
      </c>
      <c r="AS12" s="981"/>
      <c r="AT12" s="981"/>
      <c r="AU12" s="981"/>
      <c r="AV12" s="981"/>
      <c r="AW12" s="981"/>
      <c r="AX12" s="981"/>
      <c r="AY12" s="981"/>
      <c r="AZ12" s="981"/>
      <c r="BA12" s="981"/>
      <c r="BB12" s="981"/>
      <c r="BC12" s="981"/>
      <c r="BD12" s="981"/>
      <c r="BE12" s="981"/>
      <c r="BF12" s="981"/>
      <c r="BG12" s="981"/>
      <c r="BH12" s="981"/>
      <c r="BI12" s="981"/>
      <c r="BJ12" s="982"/>
    </row>
    <row r="13" spans="1:62" ht="120" customHeight="1" x14ac:dyDescent="0.2">
      <c r="A13" s="968">
        <v>1</v>
      </c>
      <c r="B13" s="969" t="s">
        <v>400</v>
      </c>
      <c r="C13" s="968">
        <v>43</v>
      </c>
      <c r="D13" s="970" t="s">
        <v>401</v>
      </c>
      <c r="E13" s="968">
        <v>4301</v>
      </c>
      <c r="F13" s="970" t="s">
        <v>687</v>
      </c>
      <c r="G13" s="971">
        <v>4301007</v>
      </c>
      <c r="H13" s="972" t="s">
        <v>2633</v>
      </c>
      <c r="I13" s="971">
        <v>4301007</v>
      </c>
      <c r="J13" s="972" t="s">
        <v>2633</v>
      </c>
      <c r="K13" s="971">
        <v>430100701</v>
      </c>
      <c r="L13" s="972" t="s">
        <v>2634</v>
      </c>
      <c r="M13" s="971">
        <v>430100701</v>
      </c>
      <c r="N13" s="972" t="s">
        <v>2634</v>
      </c>
      <c r="O13" s="971">
        <v>12</v>
      </c>
      <c r="P13" s="973">
        <v>2020003630009</v>
      </c>
      <c r="Q13" s="972" t="s">
        <v>2635</v>
      </c>
      <c r="R13" s="974">
        <f t="shared" si="0"/>
        <v>0.97949007327453608</v>
      </c>
      <c r="S13" s="972" t="s">
        <v>2636</v>
      </c>
      <c r="T13" s="972" t="s">
        <v>2637</v>
      </c>
      <c r="U13" s="970" t="s">
        <v>2643</v>
      </c>
      <c r="V13" s="975">
        <v>50000000</v>
      </c>
      <c r="W13" s="976" t="s">
        <v>2651</v>
      </c>
      <c r="X13" s="977" t="s">
        <v>2645</v>
      </c>
      <c r="Y13" s="978" t="s">
        <v>2646</v>
      </c>
      <c r="Z13" s="979">
        <v>6.9909999999999997</v>
      </c>
      <c r="AA13" s="979">
        <v>6.4530000000000003</v>
      </c>
      <c r="AB13" s="979">
        <v>3.52</v>
      </c>
      <c r="AC13" s="979">
        <v>4.3780000000000001</v>
      </c>
      <c r="AD13" s="979">
        <v>4.202</v>
      </c>
      <c r="AE13" s="979">
        <v>1.3440000000000001</v>
      </c>
      <c r="AF13" s="979" t="s">
        <v>136</v>
      </c>
      <c r="AG13" s="979" t="s">
        <v>136</v>
      </c>
      <c r="AH13" s="979" t="s">
        <v>136</v>
      </c>
      <c r="AI13" s="979" t="s">
        <v>136</v>
      </c>
      <c r="AJ13" s="979" t="s">
        <v>136</v>
      </c>
      <c r="AK13" s="979" t="s">
        <v>136</v>
      </c>
      <c r="AL13" s="979" t="s">
        <v>136</v>
      </c>
      <c r="AM13" s="979" t="s">
        <v>136</v>
      </c>
      <c r="AN13" s="979" t="s">
        <v>136</v>
      </c>
      <c r="AO13" s="979">
        <v>13.444000000000001</v>
      </c>
      <c r="AP13" s="980">
        <v>44563</v>
      </c>
      <c r="AQ13" s="980">
        <v>44926</v>
      </c>
      <c r="AR13" s="971" t="s">
        <v>2642</v>
      </c>
      <c r="AS13" s="981"/>
      <c r="AT13" s="981"/>
      <c r="AU13" s="981"/>
      <c r="AV13" s="981"/>
      <c r="AW13" s="981"/>
      <c r="AX13" s="981"/>
      <c r="AY13" s="981"/>
      <c r="AZ13" s="981"/>
      <c r="BA13" s="981"/>
      <c r="BB13" s="981"/>
      <c r="BC13" s="981"/>
      <c r="BD13" s="981"/>
      <c r="BE13" s="981"/>
      <c r="BF13" s="981"/>
      <c r="BG13" s="981"/>
      <c r="BH13" s="981"/>
      <c r="BI13" s="981"/>
      <c r="BJ13" s="982"/>
    </row>
    <row r="14" spans="1:62" ht="120" customHeight="1" x14ac:dyDescent="0.2">
      <c r="A14" s="968">
        <v>1</v>
      </c>
      <c r="B14" s="969" t="s">
        <v>400</v>
      </c>
      <c r="C14" s="968">
        <v>43</v>
      </c>
      <c r="D14" s="970" t="s">
        <v>401</v>
      </c>
      <c r="E14" s="968">
        <v>4301</v>
      </c>
      <c r="F14" s="970" t="s">
        <v>687</v>
      </c>
      <c r="G14" s="971">
        <v>4301007</v>
      </c>
      <c r="H14" s="972" t="s">
        <v>2633</v>
      </c>
      <c r="I14" s="971">
        <v>4301007</v>
      </c>
      <c r="J14" s="972" t="s">
        <v>2633</v>
      </c>
      <c r="K14" s="971">
        <v>430100701</v>
      </c>
      <c r="L14" s="972" t="s">
        <v>2634</v>
      </c>
      <c r="M14" s="971">
        <v>430100701</v>
      </c>
      <c r="N14" s="972" t="s">
        <v>2634</v>
      </c>
      <c r="O14" s="971">
        <v>12</v>
      </c>
      <c r="P14" s="973">
        <v>2020003630009</v>
      </c>
      <c r="Q14" s="972" t="s">
        <v>2635</v>
      </c>
      <c r="R14" s="974">
        <f t="shared" si="0"/>
        <v>0.97949007327453608</v>
      </c>
      <c r="S14" s="972" t="s">
        <v>2636</v>
      </c>
      <c r="T14" s="972" t="s">
        <v>2637</v>
      </c>
      <c r="U14" s="970" t="s">
        <v>2643</v>
      </c>
      <c r="V14" s="975">
        <v>109540000</v>
      </c>
      <c r="W14" s="976" t="s">
        <v>2652</v>
      </c>
      <c r="X14" s="977" t="s">
        <v>2653</v>
      </c>
      <c r="Y14" s="978" t="s">
        <v>2654</v>
      </c>
      <c r="Z14" s="979">
        <v>6.9909999999999997</v>
      </c>
      <c r="AA14" s="979">
        <v>6.4530000000000003</v>
      </c>
      <c r="AB14" s="979">
        <v>3.52</v>
      </c>
      <c r="AC14" s="979">
        <v>4.3780000000000001</v>
      </c>
      <c r="AD14" s="979">
        <v>4.202</v>
      </c>
      <c r="AE14" s="979">
        <v>1.3440000000000001</v>
      </c>
      <c r="AF14" s="979" t="s">
        <v>136</v>
      </c>
      <c r="AG14" s="979" t="s">
        <v>136</v>
      </c>
      <c r="AH14" s="979" t="s">
        <v>136</v>
      </c>
      <c r="AI14" s="979" t="s">
        <v>136</v>
      </c>
      <c r="AJ14" s="979" t="s">
        <v>136</v>
      </c>
      <c r="AK14" s="979" t="s">
        <v>136</v>
      </c>
      <c r="AL14" s="979" t="s">
        <v>136</v>
      </c>
      <c r="AM14" s="979" t="s">
        <v>136</v>
      </c>
      <c r="AN14" s="979" t="s">
        <v>136</v>
      </c>
      <c r="AO14" s="979">
        <v>13.444000000000001</v>
      </c>
      <c r="AP14" s="980">
        <v>44563</v>
      </c>
      <c r="AQ14" s="980">
        <v>44926</v>
      </c>
      <c r="AR14" s="971" t="s">
        <v>2642</v>
      </c>
      <c r="AS14" s="981"/>
      <c r="AT14" s="981"/>
      <c r="AU14" s="981"/>
      <c r="AV14" s="981"/>
      <c r="AW14" s="981"/>
      <c r="AX14" s="981"/>
      <c r="AY14" s="981"/>
      <c r="AZ14" s="981"/>
      <c r="BA14" s="981"/>
      <c r="BB14" s="981"/>
      <c r="BC14" s="981"/>
      <c r="BD14" s="981"/>
      <c r="BE14" s="981"/>
      <c r="BF14" s="981"/>
      <c r="BG14" s="981"/>
      <c r="BH14" s="981"/>
      <c r="BI14" s="981"/>
      <c r="BJ14" s="982"/>
    </row>
    <row r="15" spans="1:62" ht="120" customHeight="1" x14ac:dyDescent="0.2">
      <c r="A15" s="968">
        <v>1</v>
      </c>
      <c r="B15" s="969" t="s">
        <v>400</v>
      </c>
      <c r="C15" s="968">
        <v>43</v>
      </c>
      <c r="D15" s="970" t="s">
        <v>401</v>
      </c>
      <c r="E15" s="968">
        <v>4301</v>
      </c>
      <c r="F15" s="970" t="s">
        <v>687</v>
      </c>
      <c r="G15" s="971">
        <v>4301007</v>
      </c>
      <c r="H15" s="972" t="s">
        <v>2633</v>
      </c>
      <c r="I15" s="971">
        <v>4301007</v>
      </c>
      <c r="J15" s="972" t="s">
        <v>2633</v>
      </c>
      <c r="K15" s="971">
        <v>430100701</v>
      </c>
      <c r="L15" s="972" t="s">
        <v>2634</v>
      </c>
      <c r="M15" s="971">
        <v>430100701</v>
      </c>
      <c r="N15" s="972" t="s">
        <v>2634</v>
      </c>
      <c r="O15" s="971">
        <v>12</v>
      </c>
      <c r="P15" s="973">
        <v>2020003630009</v>
      </c>
      <c r="Q15" s="972" t="s">
        <v>2635</v>
      </c>
      <c r="R15" s="974">
        <f t="shared" si="0"/>
        <v>0.97949007327453608</v>
      </c>
      <c r="S15" s="972" t="s">
        <v>2636</v>
      </c>
      <c r="T15" s="972" t="s">
        <v>2637</v>
      </c>
      <c r="U15" s="970" t="s">
        <v>2643</v>
      </c>
      <c r="V15" s="975">
        <v>160000000</v>
      </c>
      <c r="W15" s="976" t="s">
        <v>2655</v>
      </c>
      <c r="X15" s="977" t="s">
        <v>2656</v>
      </c>
      <c r="Y15" s="978" t="s">
        <v>2657</v>
      </c>
      <c r="Z15" s="979">
        <v>6.9909999999999997</v>
      </c>
      <c r="AA15" s="979">
        <v>6.4530000000000003</v>
      </c>
      <c r="AB15" s="979">
        <v>3.52</v>
      </c>
      <c r="AC15" s="979">
        <v>4.3780000000000001</v>
      </c>
      <c r="AD15" s="979">
        <v>4.202</v>
      </c>
      <c r="AE15" s="979">
        <v>1.3440000000000001</v>
      </c>
      <c r="AF15" s="979" t="s">
        <v>136</v>
      </c>
      <c r="AG15" s="979" t="s">
        <v>136</v>
      </c>
      <c r="AH15" s="979" t="s">
        <v>136</v>
      </c>
      <c r="AI15" s="979" t="s">
        <v>136</v>
      </c>
      <c r="AJ15" s="979" t="s">
        <v>136</v>
      </c>
      <c r="AK15" s="979" t="s">
        <v>136</v>
      </c>
      <c r="AL15" s="979" t="s">
        <v>136</v>
      </c>
      <c r="AM15" s="979" t="s">
        <v>136</v>
      </c>
      <c r="AN15" s="979" t="s">
        <v>136</v>
      </c>
      <c r="AO15" s="979">
        <v>13.444000000000001</v>
      </c>
      <c r="AP15" s="980">
        <v>44563</v>
      </c>
      <c r="AQ15" s="980">
        <v>44926</v>
      </c>
      <c r="AR15" s="971" t="s">
        <v>2642</v>
      </c>
      <c r="AS15" s="981"/>
      <c r="AT15" s="981"/>
      <c r="AU15" s="981"/>
      <c r="AV15" s="981"/>
      <c r="AW15" s="981"/>
      <c r="AX15" s="981"/>
      <c r="AY15" s="981"/>
      <c r="AZ15" s="981"/>
      <c r="BA15" s="981"/>
      <c r="BB15" s="981"/>
      <c r="BC15" s="981"/>
      <c r="BD15" s="981"/>
      <c r="BE15" s="981"/>
      <c r="BF15" s="981"/>
      <c r="BG15" s="981"/>
      <c r="BH15" s="981"/>
      <c r="BI15" s="981"/>
      <c r="BJ15" s="982"/>
    </row>
    <row r="16" spans="1:62" ht="120" customHeight="1" x14ac:dyDescent="0.2">
      <c r="A16" s="968">
        <v>1</v>
      </c>
      <c r="B16" s="969" t="s">
        <v>400</v>
      </c>
      <c r="C16" s="968">
        <v>43</v>
      </c>
      <c r="D16" s="970" t="s">
        <v>401</v>
      </c>
      <c r="E16" s="968">
        <v>4301</v>
      </c>
      <c r="F16" s="970" t="s">
        <v>687</v>
      </c>
      <c r="G16" s="971">
        <v>4301007</v>
      </c>
      <c r="H16" s="972" t="s">
        <v>2633</v>
      </c>
      <c r="I16" s="971">
        <v>4301007</v>
      </c>
      <c r="J16" s="972" t="s">
        <v>2633</v>
      </c>
      <c r="K16" s="971">
        <v>430100701</v>
      </c>
      <c r="L16" s="972" t="s">
        <v>2634</v>
      </c>
      <c r="M16" s="971">
        <v>430100701</v>
      </c>
      <c r="N16" s="972" t="s">
        <v>2634</v>
      </c>
      <c r="O16" s="971">
        <v>12</v>
      </c>
      <c r="P16" s="973">
        <v>2020003630009</v>
      </c>
      <c r="Q16" s="972" t="s">
        <v>2635</v>
      </c>
      <c r="R16" s="974">
        <f t="shared" si="0"/>
        <v>0.97949007327453608</v>
      </c>
      <c r="S16" s="972" t="s">
        <v>2636</v>
      </c>
      <c r="T16" s="972" t="s">
        <v>2637</v>
      </c>
      <c r="U16" s="970" t="s">
        <v>2658</v>
      </c>
      <c r="V16" s="975">
        <v>240000000</v>
      </c>
      <c r="W16" s="976" t="s">
        <v>2659</v>
      </c>
      <c r="X16" s="977" t="s">
        <v>2649</v>
      </c>
      <c r="Y16" s="978" t="s">
        <v>2650</v>
      </c>
      <c r="Z16" s="979">
        <v>6.9909999999999997</v>
      </c>
      <c r="AA16" s="979">
        <v>6.4530000000000003</v>
      </c>
      <c r="AB16" s="979">
        <v>3.52</v>
      </c>
      <c r="AC16" s="979">
        <v>4.3780000000000001</v>
      </c>
      <c r="AD16" s="979">
        <v>4.202</v>
      </c>
      <c r="AE16" s="979">
        <v>1.3440000000000001</v>
      </c>
      <c r="AF16" s="979" t="s">
        <v>136</v>
      </c>
      <c r="AG16" s="979" t="s">
        <v>136</v>
      </c>
      <c r="AH16" s="979" t="s">
        <v>136</v>
      </c>
      <c r="AI16" s="979" t="s">
        <v>136</v>
      </c>
      <c r="AJ16" s="979" t="s">
        <v>136</v>
      </c>
      <c r="AK16" s="979" t="s">
        <v>136</v>
      </c>
      <c r="AL16" s="979" t="s">
        <v>136</v>
      </c>
      <c r="AM16" s="979" t="s">
        <v>136</v>
      </c>
      <c r="AN16" s="979" t="s">
        <v>136</v>
      </c>
      <c r="AO16" s="979">
        <v>13.444000000000001</v>
      </c>
      <c r="AP16" s="980">
        <v>44563</v>
      </c>
      <c r="AQ16" s="980">
        <v>44926</v>
      </c>
      <c r="AR16" s="971" t="s">
        <v>2642</v>
      </c>
      <c r="AS16" s="981"/>
      <c r="AT16" s="981"/>
      <c r="AU16" s="981"/>
      <c r="AV16" s="981"/>
      <c r="AW16" s="981"/>
      <c r="AX16" s="981"/>
      <c r="AY16" s="981"/>
      <c r="AZ16" s="981"/>
      <c r="BA16" s="981"/>
      <c r="BB16" s="981"/>
      <c r="BC16" s="981"/>
      <c r="BD16" s="981"/>
      <c r="BE16" s="981"/>
      <c r="BF16" s="981"/>
      <c r="BG16" s="981"/>
      <c r="BH16" s="981"/>
      <c r="BI16" s="981"/>
      <c r="BJ16" s="982"/>
    </row>
    <row r="17" spans="1:62" ht="120" customHeight="1" x14ac:dyDescent="0.2">
      <c r="A17" s="968">
        <v>1</v>
      </c>
      <c r="B17" s="969" t="s">
        <v>400</v>
      </c>
      <c r="C17" s="968">
        <v>43</v>
      </c>
      <c r="D17" s="970" t="s">
        <v>401</v>
      </c>
      <c r="E17" s="968">
        <v>4301</v>
      </c>
      <c r="F17" s="970" t="s">
        <v>687</v>
      </c>
      <c r="G17" s="971">
        <v>4301007</v>
      </c>
      <c r="H17" s="972" t="s">
        <v>2633</v>
      </c>
      <c r="I17" s="971">
        <v>4301007</v>
      </c>
      <c r="J17" s="972" t="s">
        <v>2633</v>
      </c>
      <c r="K17" s="971">
        <v>430100701</v>
      </c>
      <c r="L17" s="972" t="s">
        <v>2634</v>
      </c>
      <c r="M17" s="971">
        <v>430100701</v>
      </c>
      <c r="N17" s="972" t="s">
        <v>2634</v>
      </c>
      <c r="O17" s="971">
        <v>12</v>
      </c>
      <c r="P17" s="973">
        <v>2020003630009</v>
      </c>
      <c r="Q17" s="972" t="s">
        <v>2635</v>
      </c>
      <c r="R17" s="974">
        <f t="shared" si="0"/>
        <v>0.97949007327453608</v>
      </c>
      <c r="S17" s="972" t="s">
        <v>2636</v>
      </c>
      <c r="T17" s="972" t="s">
        <v>2637</v>
      </c>
      <c r="U17" s="970" t="s">
        <v>2658</v>
      </c>
      <c r="V17" s="975">
        <v>50000000</v>
      </c>
      <c r="W17" s="976" t="s">
        <v>2660</v>
      </c>
      <c r="X17" s="977" t="s">
        <v>2649</v>
      </c>
      <c r="Y17" s="978" t="s">
        <v>2650</v>
      </c>
      <c r="Z17" s="979">
        <v>6.9909999999999997</v>
      </c>
      <c r="AA17" s="979">
        <v>6.4530000000000003</v>
      </c>
      <c r="AB17" s="979">
        <v>3.52</v>
      </c>
      <c r="AC17" s="979">
        <v>4.3780000000000001</v>
      </c>
      <c r="AD17" s="979">
        <v>4.202</v>
      </c>
      <c r="AE17" s="979">
        <v>1.3440000000000001</v>
      </c>
      <c r="AF17" s="979" t="s">
        <v>136</v>
      </c>
      <c r="AG17" s="979" t="s">
        <v>136</v>
      </c>
      <c r="AH17" s="979" t="s">
        <v>136</v>
      </c>
      <c r="AI17" s="979" t="s">
        <v>136</v>
      </c>
      <c r="AJ17" s="979" t="s">
        <v>136</v>
      </c>
      <c r="AK17" s="979" t="s">
        <v>136</v>
      </c>
      <c r="AL17" s="979" t="s">
        <v>136</v>
      </c>
      <c r="AM17" s="979" t="s">
        <v>136</v>
      </c>
      <c r="AN17" s="979" t="s">
        <v>136</v>
      </c>
      <c r="AO17" s="979">
        <v>13.444000000000001</v>
      </c>
      <c r="AP17" s="980">
        <v>44563</v>
      </c>
      <c r="AQ17" s="980">
        <v>44926</v>
      </c>
      <c r="AR17" s="971" t="s">
        <v>2642</v>
      </c>
      <c r="AS17" s="981"/>
      <c r="AT17" s="981"/>
      <c r="AU17" s="981"/>
      <c r="AV17" s="981"/>
      <c r="AW17" s="981"/>
      <c r="AX17" s="981"/>
      <c r="AY17" s="981"/>
      <c r="AZ17" s="981"/>
      <c r="BA17" s="981"/>
      <c r="BB17" s="981"/>
      <c r="BC17" s="981"/>
      <c r="BD17" s="981"/>
      <c r="BE17" s="981"/>
      <c r="BF17" s="981"/>
      <c r="BG17" s="981"/>
      <c r="BH17" s="981"/>
      <c r="BI17" s="981"/>
      <c r="BJ17" s="982"/>
    </row>
    <row r="18" spans="1:62" ht="120" customHeight="1" x14ac:dyDescent="0.2">
      <c r="A18" s="968">
        <v>1</v>
      </c>
      <c r="B18" s="969" t="s">
        <v>400</v>
      </c>
      <c r="C18" s="968">
        <v>43</v>
      </c>
      <c r="D18" s="970" t="s">
        <v>401</v>
      </c>
      <c r="E18" s="968">
        <v>4301</v>
      </c>
      <c r="F18" s="970" t="s">
        <v>687</v>
      </c>
      <c r="G18" s="971">
        <v>4301007</v>
      </c>
      <c r="H18" s="972" t="s">
        <v>2633</v>
      </c>
      <c r="I18" s="971">
        <v>4301007</v>
      </c>
      <c r="J18" s="972" t="s">
        <v>2633</v>
      </c>
      <c r="K18" s="971">
        <v>430100701</v>
      </c>
      <c r="L18" s="972" t="s">
        <v>2634</v>
      </c>
      <c r="M18" s="971">
        <v>430100701</v>
      </c>
      <c r="N18" s="972" t="s">
        <v>2634</v>
      </c>
      <c r="O18" s="971">
        <v>12</v>
      </c>
      <c r="P18" s="973">
        <v>2020003630009</v>
      </c>
      <c r="Q18" s="972" t="s">
        <v>2635</v>
      </c>
      <c r="R18" s="974">
        <f t="shared" si="0"/>
        <v>0.97949007327453608</v>
      </c>
      <c r="S18" s="972" t="s">
        <v>2636</v>
      </c>
      <c r="T18" s="972" t="s">
        <v>2637</v>
      </c>
      <c r="U18" s="970" t="s">
        <v>2661</v>
      </c>
      <c r="V18" s="975">
        <v>100000000</v>
      </c>
      <c r="W18" s="976" t="s">
        <v>2662</v>
      </c>
      <c r="X18" s="977" t="s">
        <v>2649</v>
      </c>
      <c r="Y18" s="978" t="s">
        <v>2650</v>
      </c>
      <c r="Z18" s="979">
        <v>6.9909999999999997</v>
      </c>
      <c r="AA18" s="979">
        <v>6.4530000000000003</v>
      </c>
      <c r="AB18" s="979">
        <v>3.52</v>
      </c>
      <c r="AC18" s="979">
        <v>4.3780000000000001</v>
      </c>
      <c r="AD18" s="979">
        <v>4.202</v>
      </c>
      <c r="AE18" s="979">
        <v>1.3440000000000001</v>
      </c>
      <c r="AF18" s="979" t="s">
        <v>136</v>
      </c>
      <c r="AG18" s="979" t="s">
        <v>136</v>
      </c>
      <c r="AH18" s="979" t="s">
        <v>136</v>
      </c>
      <c r="AI18" s="979" t="s">
        <v>136</v>
      </c>
      <c r="AJ18" s="979" t="s">
        <v>136</v>
      </c>
      <c r="AK18" s="979" t="s">
        <v>136</v>
      </c>
      <c r="AL18" s="979" t="s">
        <v>136</v>
      </c>
      <c r="AM18" s="979" t="s">
        <v>136</v>
      </c>
      <c r="AN18" s="979" t="s">
        <v>136</v>
      </c>
      <c r="AO18" s="979">
        <v>13.444000000000001</v>
      </c>
      <c r="AP18" s="980">
        <v>44563</v>
      </c>
      <c r="AQ18" s="980">
        <v>44926</v>
      </c>
      <c r="AR18" s="971" t="s">
        <v>2642</v>
      </c>
      <c r="AS18" s="981" t="s">
        <v>136</v>
      </c>
      <c r="AT18" s="981" t="s">
        <v>136</v>
      </c>
      <c r="AU18" s="981"/>
      <c r="AV18" s="981" t="s">
        <v>136</v>
      </c>
      <c r="AW18" s="981" t="s">
        <v>136</v>
      </c>
      <c r="AX18" s="981" t="s">
        <v>136</v>
      </c>
      <c r="AY18" s="981" t="s">
        <v>136</v>
      </c>
      <c r="AZ18" s="981" t="s">
        <v>136</v>
      </c>
      <c r="BA18" s="981" t="s">
        <v>136</v>
      </c>
      <c r="BB18" s="981" t="s">
        <v>136</v>
      </c>
      <c r="BC18" s="981" t="s">
        <v>136</v>
      </c>
      <c r="BD18" s="981" t="s">
        <v>136</v>
      </c>
      <c r="BE18" s="981" t="s">
        <v>136</v>
      </c>
      <c r="BF18" s="981" t="s">
        <v>136</v>
      </c>
      <c r="BG18" s="981" t="s">
        <v>136</v>
      </c>
      <c r="BH18" s="981" t="s">
        <v>136</v>
      </c>
      <c r="BI18" s="981" t="s">
        <v>136</v>
      </c>
      <c r="BJ18" s="982"/>
    </row>
    <row r="19" spans="1:62" ht="120" customHeight="1" x14ac:dyDescent="0.2">
      <c r="A19" s="968">
        <v>1</v>
      </c>
      <c r="B19" s="969" t="s">
        <v>400</v>
      </c>
      <c r="C19" s="968">
        <v>43</v>
      </c>
      <c r="D19" s="970" t="s">
        <v>401</v>
      </c>
      <c r="E19" s="968">
        <v>4301</v>
      </c>
      <c r="F19" s="970" t="s">
        <v>687</v>
      </c>
      <c r="G19" s="971">
        <v>4301007</v>
      </c>
      <c r="H19" s="972" t="s">
        <v>2633</v>
      </c>
      <c r="I19" s="971">
        <v>4301007</v>
      </c>
      <c r="J19" s="972" t="s">
        <v>2633</v>
      </c>
      <c r="K19" s="971">
        <v>430100701</v>
      </c>
      <c r="L19" s="972" t="s">
        <v>2634</v>
      </c>
      <c r="M19" s="971">
        <v>430100701</v>
      </c>
      <c r="N19" s="972" t="s">
        <v>2634</v>
      </c>
      <c r="O19" s="971">
        <v>12</v>
      </c>
      <c r="P19" s="973">
        <v>2020003630009</v>
      </c>
      <c r="Q19" s="972" t="s">
        <v>2635</v>
      </c>
      <c r="R19" s="974">
        <f t="shared" si="0"/>
        <v>0.97949007327453608</v>
      </c>
      <c r="S19" s="972" t="s">
        <v>2636</v>
      </c>
      <c r="T19" s="972" t="s">
        <v>2637</v>
      </c>
      <c r="U19" s="970" t="s">
        <v>2661</v>
      </c>
      <c r="V19" s="975">
        <v>60000000</v>
      </c>
      <c r="W19" s="976" t="s">
        <v>2663</v>
      </c>
      <c r="X19" s="977" t="s">
        <v>2656</v>
      </c>
      <c r="Y19" s="978" t="s">
        <v>2657</v>
      </c>
      <c r="Z19" s="979">
        <v>6.9909999999999997</v>
      </c>
      <c r="AA19" s="979">
        <v>6.4530000000000003</v>
      </c>
      <c r="AB19" s="979">
        <v>3.52</v>
      </c>
      <c r="AC19" s="979">
        <v>4.3780000000000001</v>
      </c>
      <c r="AD19" s="979">
        <v>4.202</v>
      </c>
      <c r="AE19" s="979">
        <v>1.3440000000000001</v>
      </c>
      <c r="AF19" s="979" t="s">
        <v>136</v>
      </c>
      <c r="AG19" s="979" t="s">
        <v>136</v>
      </c>
      <c r="AH19" s="979" t="s">
        <v>136</v>
      </c>
      <c r="AI19" s="979" t="s">
        <v>136</v>
      </c>
      <c r="AJ19" s="979" t="s">
        <v>136</v>
      </c>
      <c r="AK19" s="979" t="s">
        <v>136</v>
      </c>
      <c r="AL19" s="979" t="s">
        <v>136</v>
      </c>
      <c r="AM19" s="979" t="s">
        <v>136</v>
      </c>
      <c r="AN19" s="979" t="s">
        <v>136</v>
      </c>
      <c r="AO19" s="979">
        <v>13.444000000000001</v>
      </c>
      <c r="AP19" s="980">
        <v>44563</v>
      </c>
      <c r="AQ19" s="980">
        <v>44926</v>
      </c>
      <c r="AR19" s="971" t="s">
        <v>2642</v>
      </c>
      <c r="AS19" s="981" t="s">
        <v>136</v>
      </c>
      <c r="AT19" s="981" t="s">
        <v>136</v>
      </c>
      <c r="AU19" s="981"/>
      <c r="AV19" s="981" t="s">
        <v>136</v>
      </c>
      <c r="AW19" s="981" t="s">
        <v>136</v>
      </c>
      <c r="AX19" s="981" t="s">
        <v>136</v>
      </c>
      <c r="AY19" s="981" t="s">
        <v>136</v>
      </c>
      <c r="AZ19" s="981" t="s">
        <v>136</v>
      </c>
      <c r="BA19" s="981" t="s">
        <v>136</v>
      </c>
      <c r="BB19" s="981" t="s">
        <v>136</v>
      </c>
      <c r="BC19" s="981" t="s">
        <v>136</v>
      </c>
      <c r="BD19" s="981" t="s">
        <v>136</v>
      </c>
      <c r="BE19" s="981" t="s">
        <v>136</v>
      </c>
      <c r="BF19" s="981" t="s">
        <v>136</v>
      </c>
      <c r="BG19" s="981" t="s">
        <v>136</v>
      </c>
      <c r="BH19" s="981" t="s">
        <v>136</v>
      </c>
      <c r="BI19" s="981" t="s">
        <v>136</v>
      </c>
      <c r="BJ19" s="982"/>
    </row>
    <row r="20" spans="1:62" ht="120" customHeight="1" x14ac:dyDescent="0.2">
      <c r="A20" s="968">
        <v>1</v>
      </c>
      <c r="B20" s="969" t="s">
        <v>400</v>
      </c>
      <c r="C20" s="968">
        <v>43</v>
      </c>
      <c r="D20" s="970" t="s">
        <v>401</v>
      </c>
      <c r="E20" s="968">
        <v>4301</v>
      </c>
      <c r="F20" s="970" t="s">
        <v>687</v>
      </c>
      <c r="G20" s="971">
        <v>4301007</v>
      </c>
      <c r="H20" s="972" t="s">
        <v>2633</v>
      </c>
      <c r="I20" s="971">
        <v>4301007</v>
      </c>
      <c r="J20" s="972" t="s">
        <v>2633</v>
      </c>
      <c r="K20" s="971">
        <v>430100701</v>
      </c>
      <c r="L20" s="972" t="s">
        <v>2634</v>
      </c>
      <c r="M20" s="971">
        <v>430100701</v>
      </c>
      <c r="N20" s="972" t="s">
        <v>2634</v>
      </c>
      <c r="O20" s="971">
        <v>12</v>
      </c>
      <c r="P20" s="973">
        <v>2020003630009</v>
      </c>
      <c r="Q20" s="972" t="s">
        <v>2635</v>
      </c>
      <c r="R20" s="974">
        <f t="shared" si="0"/>
        <v>0.97949007327453608</v>
      </c>
      <c r="S20" s="972" t="s">
        <v>2636</v>
      </c>
      <c r="T20" s="972" t="s">
        <v>2637</v>
      </c>
      <c r="U20" s="970" t="s">
        <v>2661</v>
      </c>
      <c r="V20" s="975">
        <f>30000000-30000000</f>
        <v>0</v>
      </c>
      <c r="W20" s="976" t="s">
        <v>2664</v>
      </c>
      <c r="X20" s="977" t="s">
        <v>2645</v>
      </c>
      <c r="Y20" s="978" t="s">
        <v>2646</v>
      </c>
      <c r="Z20" s="979">
        <v>6.9909999999999997</v>
      </c>
      <c r="AA20" s="979">
        <v>6.4530000000000003</v>
      </c>
      <c r="AB20" s="979">
        <v>3.52</v>
      </c>
      <c r="AC20" s="979">
        <v>4.3780000000000001</v>
      </c>
      <c r="AD20" s="979">
        <v>4.202</v>
      </c>
      <c r="AE20" s="979">
        <v>1.3440000000000001</v>
      </c>
      <c r="AF20" s="979" t="s">
        <v>136</v>
      </c>
      <c r="AG20" s="979" t="s">
        <v>136</v>
      </c>
      <c r="AH20" s="979" t="s">
        <v>136</v>
      </c>
      <c r="AI20" s="979" t="s">
        <v>136</v>
      </c>
      <c r="AJ20" s="979" t="s">
        <v>136</v>
      </c>
      <c r="AK20" s="979" t="s">
        <v>136</v>
      </c>
      <c r="AL20" s="979" t="s">
        <v>136</v>
      </c>
      <c r="AM20" s="979" t="s">
        <v>136</v>
      </c>
      <c r="AN20" s="979" t="s">
        <v>136</v>
      </c>
      <c r="AO20" s="979">
        <v>13.444000000000001</v>
      </c>
      <c r="AP20" s="980">
        <v>44563</v>
      </c>
      <c r="AQ20" s="980">
        <v>44926</v>
      </c>
      <c r="AR20" s="971" t="s">
        <v>2642</v>
      </c>
      <c r="AS20" s="981" t="s">
        <v>136</v>
      </c>
      <c r="AT20" s="981" t="s">
        <v>136</v>
      </c>
      <c r="AU20" s="981"/>
      <c r="AV20" s="981" t="s">
        <v>136</v>
      </c>
      <c r="AW20" s="981" t="s">
        <v>136</v>
      </c>
      <c r="AX20" s="981" t="s">
        <v>136</v>
      </c>
      <c r="AY20" s="981" t="s">
        <v>136</v>
      </c>
      <c r="AZ20" s="981" t="s">
        <v>136</v>
      </c>
      <c r="BA20" s="981" t="s">
        <v>136</v>
      </c>
      <c r="BB20" s="981" t="s">
        <v>136</v>
      </c>
      <c r="BC20" s="981" t="s">
        <v>136</v>
      </c>
      <c r="BD20" s="981" t="s">
        <v>136</v>
      </c>
      <c r="BE20" s="981" t="s">
        <v>136</v>
      </c>
      <c r="BF20" s="981" t="s">
        <v>136</v>
      </c>
      <c r="BG20" s="981" t="s">
        <v>136</v>
      </c>
      <c r="BH20" s="981" t="s">
        <v>136</v>
      </c>
      <c r="BI20" s="981" t="s">
        <v>136</v>
      </c>
      <c r="BJ20" s="982"/>
    </row>
    <row r="21" spans="1:62" ht="120" customHeight="1" x14ac:dyDescent="0.2">
      <c r="A21" s="968">
        <v>1</v>
      </c>
      <c r="B21" s="969" t="s">
        <v>400</v>
      </c>
      <c r="C21" s="968">
        <v>43</v>
      </c>
      <c r="D21" s="970" t="s">
        <v>401</v>
      </c>
      <c r="E21" s="968">
        <v>4301</v>
      </c>
      <c r="F21" s="970" t="s">
        <v>687</v>
      </c>
      <c r="G21" s="971">
        <v>4301007</v>
      </c>
      <c r="H21" s="972" t="s">
        <v>2633</v>
      </c>
      <c r="I21" s="971">
        <v>4301007</v>
      </c>
      <c r="J21" s="972" t="s">
        <v>2633</v>
      </c>
      <c r="K21" s="971">
        <v>430100701</v>
      </c>
      <c r="L21" s="972" t="s">
        <v>2634</v>
      </c>
      <c r="M21" s="971">
        <v>430100701</v>
      </c>
      <c r="N21" s="972" t="s">
        <v>2634</v>
      </c>
      <c r="O21" s="971">
        <v>12</v>
      </c>
      <c r="P21" s="973">
        <v>2020003630009</v>
      </c>
      <c r="Q21" s="972" t="s">
        <v>2635</v>
      </c>
      <c r="R21" s="974">
        <f t="shared" si="0"/>
        <v>0.97949007327453608</v>
      </c>
      <c r="S21" s="972" t="s">
        <v>2636</v>
      </c>
      <c r="T21" s="972" t="s">
        <v>2637</v>
      </c>
      <c r="U21" s="970" t="s">
        <v>2661</v>
      </c>
      <c r="V21" s="975">
        <v>150000000</v>
      </c>
      <c r="W21" s="976" t="s">
        <v>2665</v>
      </c>
      <c r="X21" s="977" t="s">
        <v>2649</v>
      </c>
      <c r="Y21" s="978" t="s">
        <v>2650</v>
      </c>
      <c r="Z21" s="979">
        <v>6.9909999999999997</v>
      </c>
      <c r="AA21" s="979">
        <v>6.4530000000000003</v>
      </c>
      <c r="AB21" s="979">
        <v>3.52</v>
      </c>
      <c r="AC21" s="979">
        <v>4.3780000000000001</v>
      </c>
      <c r="AD21" s="979">
        <v>4.202</v>
      </c>
      <c r="AE21" s="979">
        <v>1.3440000000000001</v>
      </c>
      <c r="AF21" s="979" t="s">
        <v>136</v>
      </c>
      <c r="AG21" s="979" t="s">
        <v>136</v>
      </c>
      <c r="AH21" s="979" t="s">
        <v>136</v>
      </c>
      <c r="AI21" s="979" t="s">
        <v>136</v>
      </c>
      <c r="AJ21" s="979" t="s">
        <v>136</v>
      </c>
      <c r="AK21" s="979" t="s">
        <v>136</v>
      </c>
      <c r="AL21" s="979" t="s">
        <v>136</v>
      </c>
      <c r="AM21" s="979" t="s">
        <v>136</v>
      </c>
      <c r="AN21" s="979" t="s">
        <v>136</v>
      </c>
      <c r="AO21" s="979">
        <v>13.444000000000001</v>
      </c>
      <c r="AP21" s="980">
        <v>44563</v>
      </c>
      <c r="AQ21" s="980">
        <v>44926</v>
      </c>
      <c r="AR21" s="971" t="s">
        <v>2642</v>
      </c>
      <c r="AS21" s="981" t="s">
        <v>136</v>
      </c>
      <c r="AT21" s="981" t="s">
        <v>136</v>
      </c>
      <c r="AU21" s="981"/>
      <c r="AV21" s="981" t="s">
        <v>136</v>
      </c>
      <c r="AW21" s="981" t="s">
        <v>136</v>
      </c>
      <c r="AX21" s="981" t="s">
        <v>136</v>
      </c>
      <c r="AY21" s="981" t="s">
        <v>136</v>
      </c>
      <c r="AZ21" s="981" t="s">
        <v>136</v>
      </c>
      <c r="BA21" s="981" t="s">
        <v>136</v>
      </c>
      <c r="BB21" s="981" t="s">
        <v>136</v>
      </c>
      <c r="BC21" s="981" t="s">
        <v>136</v>
      </c>
      <c r="BD21" s="981" t="s">
        <v>136</v>
      </c>
      <c r="BE21" s="981" t="s">
        <v>136</v>
      </c>
      <c r="BF21" s="981" t="s">
        <v>136</v>
      </c>
      <c r="BG21" s="981" t="s">
        <v>136</v>
      </c>
      <c r="BH21" s="981" t="s">
        <v>136</v>
      </c>
      <c r="BI21" s="981" t="s">
        <v>136</v>
      </c>
      <c r="BJ21" s="982"/>
    </row>
    <row r="22" spans="1:62" ht="120" customHeight="1" x14ac:dyDescent="0.2">
      <c r="A22" s="968">
        <v>1</v>
      </c>
      <c r="B22" s="969" t="s">
        <v>400</v>
      </c>
      <c r="C22" s="968">
        <v>43</v>
      </c>
      <c r="D22" s="970" t="s">
        <v>401</v>
      </c>
      <c r="E22" s="968">
        <v>4301</v>
      </c>
      <c r="F22" s="970" t="s">
        <v>687</v>
      </c>
      <c r="G22" s="971">
        <v>4301007</v>
      </c>
      <c r="H22" s="972" t="s">
        <v>2633</v>
      </c>
      <c r="I22" s="971">
        <v>4301007</v>
      </c>
      <c r="J22" s="972" t="s">
        <v>2633</v>
      </c>
      <c r="K22" s="971">
        <v>430100701</v>
      </c>
      <c r="L22" s="972" t="s">
        <v>2634</v>
      </c>
      <c r="M22" s="971">
        <v>430100701</v>
      </c>
      <c r="N22" s="972" t="s">
        <v>2634</v>
      </c>
      <c r="O22" s="971">
        <v>12</v>
      </c>
      <c r="P22" s="973">
        <v>2020003630009</v>
      </c>
      <c r="Q22" s="972" t="s">
        <v>2635</v>
      </c>
      <c r="R22" s="974">
        <f t="shared" si="0"/>
        <v>0.97949007327453608</v>
      </c>
      <c r="S22" s="972" t="s">
        <v>2636</v>
      </c>
      <c r="T22" s="972" t="s">
        <v>2637</v>
      </c>
      <c r="U22" s="970" t="s">
        <v>2661</v>
      </c>
      <c r="V22" s="975">
        <v>150000000</v>
      </c>
      <c r="W22" s="976" t="s">
        <v>2666</v>
      </c>
      <c r="X22" s="977" t="s">
        <v>2656</v>
      </c>
      <c r="Y22" s="978" t="s">
        <v>2657</v>
      </c>
      <c r="Z22" s="979">
        <v>6.9909999999999997</v>
      </c>
      <c r="AA22" s="979">
        <v>6.4530000000000003</v>
      </c>
      <c r="AB22" s="979">
        <v>3.52</v>
      </c>
      <c r="AC22" s="979">
        <v>4.3780000000000001</v>
      </c>
      <c r="AD22" s="979">
        <v>4.202</v>
      </c>
      <c r="AE22" s="979">
        <v>1.3440000000000001</v>
      </c>
      <c r="AF22" s="979" t="s">
        <v>136</v>
      </c>
      <c r="AG22" s="979" t="s">
        <v>136</v>
      </c>
      <c r="AH22" s="979" t="s">
        <v>136</v>
      </c>
      <c r="AI22" s="979" t="s">
        <v>136</v>
      </c>
      <c r="AJ22" s="979" t="s">
        <v>136</v>
      </c>
      <c r="AK22" s="979" t="s">
        <v>136</v>
      </c>
      <c r="AL22" s="979" t="s">
        <v>136</v>
      </c>
      <c r="AM22" s="979" t="s">
        <v>136</v>
      </c>
      <c r="AN22" s="979" t="s">
        <v>136</v>
      </c>
      <c r="AO22" s="979">
        <v>13.444000000000001</v>
      </c>
      <c r="AP22" s="980">
        <v>44563</v>
      </c>
      <c r="AQ22" s="980">
        <v>44926</v>
      </c>
      <c r="AR22" s="971" t="s">
        <v>2642</v>
      </c>
      <c r="AS22" s="981" t="s">
        <v>136</v>
      </c>
      <c r="AT22" s="981" t="s">
        <v>136</v>
      </c>
      <c r="AU22" s="981"/>
      <c r="AV22" s="981" t="s">
        <v>136</v>
      </c>
      <c r="AW22" s="981" t="s">
        <v>136</v>
      </c>
      <c r="AX22" s="981" t="s">
        <v>136</v>
      </c>
      <c r="AY22" s="981" t="s">
        <v>136</v>
      </c>
      <c r="AZ22" s="981" t="s">
        <v>136</v>
      </c>
      <c r="BA22" s="981" t="s">
        <v>136</v>
      </c>
      <c r="BB22" s="981" t="s">
        <v>136</v>
      </c>
      <c r="BC22" s="981" t="s">
        <v>136</v>
      </c>
      <c r="BD22" s="981" t="s">
        <v>136</v>
      </c>
      <c r="BE22" s="981" t="s">
        <v>136</v>
      </c>
      <c r="BF22" s="981" t="s">
        <v>136</v>
      </c>
      <c r="BG22" s="981" t="s">
        <v>136</v>
      </c>
      <c r="BH22" s="981" t="s">
        <v>136</v>
      </c>
      <c r="BI22" s="981" t="s">
        <v>136</v>
      </c>
      <c r="BJ22" s="982"/>
    </row>
    <row r="23" spans="1:62" ht="120" customHeight="1" x14ac:dyDescent="0.2">
      <c r="A23" s="968">
        <v>1</v>
      </c>
      <c r="B23" s="969" t="s">
        <v>400</v>
      </c>
      <c r="C23" s="968">
        <v>43</v>
      </c>
      <c r="D23" s="970" t="s">
        <v>401</v>
      </c>
      <c r="E23" s="968">
        <v>4301</v>
      </c>
      <c r="F23" s="970" t="s">
        <v>687</v>
      </c>
      <c r="G23" s="971">
        <v>4301007</v>
      </c>
      <c r="H23" s="972" t="s">
        <v>2633</v>
      </c>
      <c r="I23" s="971">
        <v>4301007</v>
      </c>
      <c r="J23" s="972" t="s">
        <v>2633</v>
      </c>
      <c r="K23" s="971">
        <v>430100701</v>
      </c>
      <c r="L23" s="972" t="s">
        <v>2634</v>
      </c>
      <c r="M23" s="971">
        <v>430100701</v>
      </c>
      <c r="N23" s="972" t="s">
        <v>2634</v>
      </c>
      <c r="O23" s="971">
        <v>12</v>
      </c>
      <c r="P23" s="973">
        <v>2020003630009</v>
      </c>
      <c r="Q23" s="972" t="s">
        <v>2635</v>
      </c>
      <c r="R23" s="974">
        <f t="shared" si="0"/>
        <v>0.97949007327453608</v>
      </c>
      <c r="S23" s="972" t="s">
        <v>2636</v>
      </c>
      <c r="T23" s="972" t="s">
        <v>2637</v>
      </c>
      <c r="U23" s="970" t="s">
        <v>2661</v>
      </c>
      <c r="V23" s="975">
        <v>60000000</v>
      </c>
      <c r="W23" s="976" t="s">
        <v>2663</v>
      </c>
      <c r="X23" s="977" t="s">
        <v>2656</v>
      </c>
      <c r="Y23" s="978" t="s">
        <v>2657</v>
      </c>
      <c r="Z23" s="979">
        <v>6.9909999999999997</v>
      </c>
      <c r="AA23" s="979">
        <v>6.4530000000000003</v>
      </c>
      <c r="AB23" s="979">
        <v>3.52</v>
      </c>
      <c r="AC23" s="979">
        <v>4.3780000000000001</v>
      </c>
      <c r="AD23" s="979">
        <v>4.202</v>
      </c>
      <c r="AE23" s="979">
        <v>1.3440000000000001</v>
      </c>
      <c r="AF23" s="979" t="s">
        <v>136</v>
      </c>
      <c r="AG23" s="979" t="s">
        <v>136</v>
      </c>
      <c r="AH23" s="979" t="s">
        <v>136</v>
      </c>
      <c r="AI23" s="979" t="s">
        <v>136</v>
      </c>
      <c r="AJ23" s="979" t="s">
        <v>136</v>
      </c>
      <c r="AK23" s="979" t="s">
        <v>136</v>
      </c>
      <c r="AL23" s="979" t="s">
        <v>136</v>
      </c>
      <c r="AM23" s="979" t="s">
        <v>136</v>
      </c>
      <c r="AN23" s="979" t="s">
        <v>136</v>
      </c>
      <c r="AO23" s="979">
        <v>13.444000000000001</v>
      </c>
      <c r="AP23" s="980">
        <v>44563</v>
      </c>
      <c r="AQ23" s="980">
        <v>44926</v>
      </c>
      <c r="AR23" s="971" t="s">
        <v>2642</v>
      </c>
      <c r="AS23" s="981" t="s">
        <v>136</v>
      </c>
      <c r="AT23" s="981" t="s">
        <v>136</v>
      </c>
      <c r="AU23" s="981"/>
      <c r="AV23" s="981" t="s">
        <v>136</v>
      </c>
      <c r="AW23" s="981" t="s">
        <v>136</v>
      </c>
      <c r="AX23" s="981" t="s">
        <v>136</v>
      </c>
      <c r="AY23" s="981" t="s">
        <v>136</v>
      </c>
      <c r="AZ23" s="981" t="s">
        <v>136</v>
      </c>
      <c r="BA23" s="981" t="s">
        <v>136</v>
      </c>
      <c r="BB23" s="981" t="s">
        <v>136</v>
      </c>
      <c r="BC23" s="981" t="s">
        <v>136</v>
      </c>
      <c r="BD23" s="981" t="s">
        <v>136</v>
      </c>
      <c r="BE23" s="981" t="s">
        <v>136</v>
      </c>
      <c r="BF23" s="981" t="s">
        <v>136</v>
      </c>
      <c r="BG23" s="981" t="s">
        <v>136</v>
      </c>
      <c r="BH23" s="981" t="s">
        <v>136</v>
      </c>
      <c r="BI23" s="981" t="s">
        <v>136</v>
      </c>
      <c r="BJ23" s="982"/>
    </row>
    <row r="24" spans="1:62" ht="120" customHeight="1" x14ac:dyDescent="0.2">
      <c r="A24" s="968">
        <v>1</v>
      </c>
      <c r="B24" s="969" t="s">
        <v>400</v>
      </c>
      <c r="C24" s="968">
        <v>43</v>
      </c>
      <c r="D24" s="970" t="s">
        <v>401</v>
      </c>
      <c r="E24" s="968">
        <v>4301</v>
      </c>
      <c r="F24" s="970" t="s">
        <v>687</v>
      </c>
      <c r="G24" s="983">
        <v>4301037</v>
      </c>
      <c r="H24" s="972" t="s">
        <v>2667</v>
      </c>
      <c r="I24" s="983">
        <v>4301037</v>
      </c>
      <c r="J24" s="972" t="s">
        <v>2667</v>
      </c>
      <c r="K24" s="971">
        <v>430103701</v>
      </c>
      <c r="L24" s="972" t="s">
        <v>2668</v>
      </c>
      <c r="M24" s="971">
        <v>430103701</v>
      </c>
      <c r="N24" s="972" t="s">
        <v>2668</v>
      </c>
      <c r="O24" s="971">
        <v>12</v>
      </c>
      <c r="P24" s="973">
        <v>2020003630009</v>
      </c>
      <c r="Q24" s="972" t="s">
        <v>2635</v>
      </c>
      <c r="R24" s="974">
        <f t="shared" si="0"/>
        <v>0.97949007327453608</v>
      </c>
      <c r="S24" s="972" t="s">
        <v>2636</v>
      </c>
      <c r="T24" s="972" t="s">
        <v>2669</v>
      </c>
      <c r="U24" s="970" t="s">
        <v>2670</v>
      </c>
      <c r="V24" s="975">
        <f>50000000-50000000+50000000</f>
        <v>50000000</v>
      </c>
      <c r="W24" s="976" t="s">
        <v>2671</v>
      </c>
      <c r="X24" s="977" t="s">
        <v>2645</v>
      </c>
      <c r="Y24" s="978" t="s">
        <v>2646</v>
      </c>
      <c r="Z24" s="979">
        <v>6.9909999999999997</v>
      </c>
      <c r="AA24" s="979">
        <v>6.4530000000000003</v>
      </c>
      <c r="AB24" s="979">
        <v>3.52</v>
      </c>
      <c r="AC24" s="979">
        <v>4.3780000000000001</v>
      </c>
      <c r="AD24" s="979">
        <v>4.202</v>
      </c>
      <c r="AE24" s="979">
        <v>1.3440000000000001</v>
      </c>
      <c r="AF24" s="979" t="s">
        <v>136</v>
      </c>
      <c r="AG24" s="979" t="s">
        <v>136</v>
      </c>
      <c r="AH24" s="979" t="s">
        <v>136</v>
      </c>
      <c r="AI24" s="979" t="s">
        <v>136</v>
      </c>
      <c r="AJ24" s="979" t="s">
        <v>136</v>
      </c>
      <c r="AK24" s="979" t="s">
        <v>136</v>
      </c>
      <c r="AL24" s="979" t="s">
        <v>136</v>
      </c>
      <c r="AM24" s="979" t="s">
        <v>136</v>
      </c>
      <c r="AN24" s="979" t="s">
        <v>136</v>
      </c>
      <c r="AO24" s="979">
        <v>13.444000000000001</v>
      </c>
      <c r="AP24" s="980">
        <v>44563</v>
      </c>
      <c r="AQ24" s="980">
        <v>44926</v>
      </c>
      <c r="AR24" s="971" t="s">
        <v>2642</v>
      </c>
      <c r="AS24" s="981"/>
      <c r="AT24" s="981"/>
      <c r="AU24" s="981"/>
      <c r="AV24" s="981"/>
      <c r="AW24" s="981"/>
      <c r="AX24" s="981"/>
      <c r="AY24" s="981"/>
      <c r="AZ24" s="981"/>
      <c r="BA24" s="981"/>
      <c r="BB24" s="981"/>
      <c r="BC24" s="981"/>
      <c r="BD24" s="981"/>
      <c r="BE24" s="981"/>
      <c r="BF24" s="981"/>
      <c r="BG24" s="981"/>
      <c r="BH24" s="981"/>
      <c r="BI24" s="981"/>
      <c r="BJ24" s="982"/>
    </row>
    <row r="25" spans="1:62" ht="120" customHeight="1" x14ac:dyDescent="0.2">
      <c r="A25" s="968">
        <v>1</v>
      </c>
      <c r="B25" s="969" t="s">
        <v>400</v>
      </c>
      <c r="C25" s="968">
        <v>43</v>
      </c>
      <c r="D25" s="970" t="s">
        <v>401</v>
      </c>
      <c r="E25" s="968">
        <v>4301</v>
      </c>
      <c r="F25" s="970" t="s">
        <v>687</v>
      </c>
      <c r="G25" s="983">
        <v>4301037</v>
      </c>
      <c r="H25" s="972" t="s">
        <v>2667</v>
      </c>
      <c r="I25" s="983">
        <v>4301037</v>
      </c>
      <c r="J25" s="972" t="s">
        <v>2667</v>
      </c>
      <c r="K25" s="971">
        <v>430103701</v>
      </c>
      <c r="L25" s="972" t="s">
        <v>2668</v>
      </c>
      <c r="M25" s="971">
        <v>430103701</v>
      </c>
      <c r="N25" s="972" t="s">
        <v>2668</v>
      </c>
      <c r="O25" s="971">
        <v>12</v>
      </c>
      <c r="P25" s="973">
        <v>2020003630009</v>
      </c>
      <c r="Q25" s="972" t="s">
        <v>2635</v>
      </c>
      <c r="R25" s="974">
        <f t="shared" si="0"/>
        <v>0.97949007327453608</v>
      </c>
      <c r="S25" s="972" t="s">
        <v>2636</v>
      </c>
      <c r="T25" s="972" t="s">
        <v>2669</v>
      </c>
      <c r="U25" s="970" t="s">
        <v>2670</v>
      </c>
      <c r="V25" s="975">
        <v>70000000</v>
      </c>
      <c r="W25" s="976" t="s">
        <v>2672</v>
      </c>
      <c r="X25" s="977" t="s">
        <v>2656</v>
      </c>
      <c r="Y25" s="978" t="s">
        <v>2657</v>
      </c>
      <c r="Z25" s="979">
        <v>6.9909999999999997</v>
      </c>
      <c r="AA25" s="979">
        <v>6.4530000000000003</v>
      </c>
      <c r="AB25" s="979">
        <v>3.52</v>
      </c>
      <c r="AC25" s="979">
        <v>4.3780000000000001</v>
      </c>
      <c r="AD25" s="979">
        <v>4.202</v>
      </c>
      <c r="AE25" s="979">
        <v>1.3440000000000001</v>
      </c>
      <c r="AF25" s="979" t="s">
        <v>136</v>
      </c>
      <c r="AG25" s="979" t="s">
        <v>136</v>
      </c>
      <c r="AH25" s="979" t="s">
        <v>136</v>
      </c>
      <c r="AI25" s="979" t="s">
        <v>136</v>
      </c>
      <c r="AJ25" s="979" t="s">
        <v>136</v>
      </c>
      <c r="AK25" s="979" t="s">
        <v>136</v>
      </c>
      <c r="AL25" s="979" t="s">
        <v>136</v>
      </c>
      <c r="AM25" s="979" t="s">
        <v>136</v>
      </c>
      <c r="AN25" s="979" t="s">
        <v>136</v>
      </c>
      <c r="AO25" s="979">
        <v>13.444000000000001</v>
      </c>
      <c r="AP25" s="980">
        <v>44563</v>
      </c>
      <c r="AQ25" s="980">
        <v>44926</v>
      </c>
      <c r="AR25" s="971" t="s">
        <v>2642</v>
      </c>
      <c r="AS25" s="981"/>
      <c r="AT25" s="981"/>
      <c r="AU25" s="981"/>
      <c r="AV25" s="981"/>
      <c r="AW25" s="981"/>
      <c r="AX25" s="981"/>
      <c r="AY25" s="981"/>
      <c r="AZ25" s="981"/>
      <c r="BA25" s="981"/>
      <c r="BB25" s="981"/>
      <c r="BC25" s="981"/>
      <c r="BD25" s="981"/>
      <c r="BE25" s="981"/>
      <c r="BF25" s="981"/>
      <c r="BG25" s="981"/>
      <c r="BH25" s="981"/>
      <c r="BI25" s="981"/>
      <c r="BJ25" s="982"/>
    </row>
    <row r="26" spans="1:62" ht="120" customHeight="1" x14ac:dyDescent="0.2">
      <c r="A26" s="968">
        <v>1</v>
      </c>
      <c r="B26" s="969" t="s">
        <v>400</v>
      </c>
      <c r="C26" s="968">
        <v>43</v>
      </c>
      <c r="D26" s="970" t="s">
        <v>401</v>
      </c>
      <c r="E26" s="968">
        <v>4301</v>
      </c>
      <c r="F26" s="970" t="s">
        <v>687</v>
      </c>
      <c r="G26" s="983">
        <v>4301037</v>
      </c>
      <c r="H26" s="972" t="s">
        <v>2667</v>
      </c>
      <c r="I26" s="983">
        <v>4301037</v>
      </c>
      <c r="J26" s="972" t="s">
        <v>2667</v>
      </c>
      <c r="K26" s="971">
        <v>430103701</v>
      </c>
      <c r="L26" s="972" t="s">
        <v>2668</v>
      </c>
      <c r="M26" s="971">
        <v>430103701</v>
      </c>
      <c r="N26" s="972" t="s">
        <v>2668</v>
      </c>
      <c r="O26" s="971">
        <v>12</v>
      </c>
      <c r="P26" s="973">
        <v>2020003630009</v>
      </c>
      <c r="Q26" s="972" t="s">
        <v>2635</v>
      </c>
      <c r="R26" s="974">
        <f t="shared" si="0"/>
        <v>0.97949007327453608</v>
      </c>
      <c r="S26" s="972" t="s">
        <v>2636</v>
      </c>
      <c r="T26" s="972" t="s">
        <v>2669</v>
      </c>
      <c r="U26" s="970" t="s">
        <v>2673</v>
      </c>
      <c r="V26" s="975">
        <v>12000000</v>
      </c>
      <c r="W26" s="976" t="s">
        <v>2674</v>
      </c>
      <c r="X26" s="977" t="s">
        <v>2645</v>
      </c>
      <c r="Y26" s="978" t="s">
        <v>2646</v>
      </c>
      <c r="Z26" s="979">
        <v>6.9909999999999997</v>
      </c>
      <c r="AA26" s="979">
        <v>6.4530000000000003</v>
      </c>
      <c r="AB26" s="979">
        <v>3.52</v>
      </c>
      <c r="AC26" s="979">
        <v>4.3780000000000001</v>
      </c>
      <c r="AD26" s="979">
        <v>4.202</v>
      </c>
      <c r="AE26" s="979">
        <v>1.3440000000000001</v>
      </c>
      <c r="AF26" s="979" t="s">
        <v>136</v>
      </c>
      <c r="AG26" s="979" t="s">
        <v>136</v>
      </c>
      <c r="AH26" s="979" t="s">
        <v>136</v>
      </c>
      <c r="AI26" s="979" t="s">
        <v>136</v>
      </c>
      <c r="AJ26" s="979" t="s">
        <v>136</v>
      </c>
      <c r="AK26" s="979" t="s">
        <v>136</v>
      </c>
      <c r="AL26" s="979" t="s">
        <v>136</v>
      </c>
      <c r="AM26" s="979" t="s">
        <v>136</v>
      </c>
      <c r="AN26" s="979" t="s">
        <v>136</v>
      </c>
      <c r="AO26" s="979">
        <v>13.444000000000001</v>
      </c>
      <c r="AP26" s="980">
        <v>44563</v>
      </c>
      <c r="AQ26" s="980">
        <v>44926</v>
      </c>
      <c r="AR26" s="971" t="s">
        <v>2642</v>
      </c>
      <c r="AS26" s="981" t="s">
        <v>136</v>
      </c>
      <c r="AT26" s="981" t="s">
        <v>136</v>
      </c>
      <c r="AU26" s="981"/>
      <c r="AV26" s="981" t="s">
        <v>136</v>
      </c>
      <c r="AW26" s="981" t="s">
        <v>136</v>
      </c>
      <c r="AX26" s="981" t="s">
        <v>136</v>
      </c>
      <c r="AY26" s="981" t="s">
        <v>136</v>
      </c>
      <c r="AZ26" s="981" t="s">
        <v>136</v>
      </c>
      <c r="BA26" s="981" t="s">
        <v>136</v>
      </c>
      <c r="BB26" s="981" t="s">
        <v>136</v>
      </c>
      <c r="BC26" s="981" t="s">
        <v>136</v>
      </c>
      <c r="BD26" s="981" t="s">
        <v>136</v>
      </c>
      <c r="BE26" s="981" t="s">
        <v>136</v>
      </c>
      <c r="BF26" s="981" t="s">
        <v>136</v>
      </c>
      <c r="BG26" s="981" t="s">
        <v>136</v>
      </c>
      <c r="BH26" s="981" t="s">
        <v>136</v>
      </c>
      <c r="BI26" s="981" t="s">
        <v>136</v>
      </c>
      <c r="BJ26" s="982"/>
    </row>
    <row r="27" spans="1:62" ht="120" customHeight="1" x14ac:dyDescent="0.2">
      <c r="A27" s="968">
        <v>1</v>
      </c>
      <c r="B27" s="969" t="s">
        <v>400</v>
      </c>
      <c r="C27" s="968">
        <v>43</v>
      </c>
      <c r="D27" s="970" t="s">
        <v>401</v>
      </c>
      <c r="E27" s="968">
        <v>4301</v>
      </c>
      <c r="F27" s="970" t="s">
        <v>687</v>
      </c>
      <c r="G27" s="983">
        <v>4301037</v>
      </c>
      <c r="H27" s="972" t="s">
        <v>2667</v>
      </c>
      <c r="I27" s="983">
        <v>4301037</v>
      </c>
      <c r="J27" s="972" t="s">
        <v>2667</v>
      </c>
      <c r="K27" s="971">
        <v>430103701</v>
      </c>
      <c r="L27" s="972" t="s">
        <v>2668</v>
      </c>
      <c r="M27" s="971">
        <v>430103701</v>
      </c>
      <c r="N27" s="972" t="s">
        <v>2668</v>
      </c>
      <c r="O27" s="971">
        <v>12</v>
      </c>
      <c r="P27" s="973">
        <v>2020003630009</v>
      </c>
      <c r="Q27" s="972" t="s">
        <v>2635</v>
      </c>
      <c r="R27" s="974">
        <f t="shared" si="0"/>
        <v>0.97949007327453608</v>
      </c>
      <c r="S27" s="972" t="s">
        <v>2636</v>
      </c>
      <c r="T27" s="972" t="s">
        <v>2669</v>
      </c>
      <c r="U27" s="970" t="s">
        <v>2673</v>
      </c>
      <c r="V27" s="975">
        <v>5000000</v>
      </c>
      <c r="W27" s="976" t="s">
        <v>2675</v>
      </c>
      <c r="X27" s="977" t="s">
        <v>2645</v>
      </c>
      <c r="Y27" s="978" t="s">
        <v>2646</v>
      </c>
      <c r="Z27" s="979">
        <v>6.9909999999999997</v>
      </c>
      <c r="AA27" s="979">
        <v>6.4530000000000003</v>
      </c>
      <c r="AB27" s="979">
        <v>3.52</v>
      </c>
      <c r="AC27" s="979">
        <v>4.3780000000000001</v>
      </c>
      <c r="AD27" s="979">
        <v>4.202</v>
      </c>
      <c r="AE27" s="979">
        <v>1.3440000000000001</v>
      </c>
      <c r="AF27" s="979" t="s">
        <v>136</v>
      </c>
      <c r="AG27" s="979" t="s">
        <v>136</v>
      </c>
      <c r="AH27" s="979" t="s">
        <v>136</v>
      </c>
      <c r="AI27" s="979" t="s">
        <v>136</v>
      </c>
      <c r="AJ27" s="979" t="s">
        <v>136</v>
      </c>
      <c r="AK27" s="979" t="s">
        <v>136</v>
      </c>
      <c r="AL27" s="979" t="s">
        <v>136</v>
      </c>
      <c r="AM27" s="979" t="s">
        <v>136</v>
      </c>
      <c r="AN27" s="979" t="s">
        <v>136</v>
      </c>
      <c r="AO27" s="979">
        <v>13.444000000000001</v>
      </c>
      <c r="AP27" s="980">
        <v>44563</v>
      </c>
      <c r="AQ27" s="980">
        <v>44926</v>
      </c>
      <c r="AR27" s="971" t="s">
        <v>2642</v>
      </c>
      <c r="AS27" s="981" t="s">
        <v>136</v>
      </c>
      <c r="AT27" s="981" t="s">
        <v>136</v>
      </c>
      <c r="AU27" s="981"/>
      <c r="AV27" s="981" t="s">
        <v>136</v>
      </c>
      <c r="AW27" s="981" t="s">
        <v>136</v>
      </c>
      <c r="AX27" s="981" t="s">
        <v>136</v>
      </c>
      <c r="AY27" s="981" t="s">
        <v>136</v>
      </c>
      <c r="AZ27" s="981" t="s">
        <v>136</v>
      </c>
      <c r="BA27" s="981" t="s">
        <v>136</v>
      </c>
      <c r="BB27" s="981" t="s">
        <v>136</v>
      </c>
      <c r="BC27" s="981" t="s">
        <v>136</v>
      </c>
      <c r="BD27" s="981" t="s">
        <v>136</v>
      </c>
      <c r="BE27" s="981" t="s">
        <v>136</v>
      </c>
      <c r="BF27" s="981" t="s">
        <v>136</v>
      </c>
      <c r="BG27" s="981" t="s">
        <v>136</v>
      </c>
      <c r="BH27" s="981" t="s">
        <v>136</v>
      </c>
      <c r="BI27" s="981" t="s">
        <v>136</v>
      </c>
      <c r="BJ27" s="982"/>
    </row>
    <row r="28" spans="1:62" ht="120" customHeight="1" x14ac:dyDescent="0.2">
      <c r="A28" s="968">
        <v>1</v>
      </c>
      <c r="B28" s="969" t="s">
        <v>400</v>
      </c>
      <c r="C28" s="968">
        <v>43</v>
      </c>
      <c r="D28" s="970" t="s">
        <v>401</v>
      </c>
      <c r="E28" s="968">
        <v>4301</v>
      </c>
      <c r="F28" s="970" t="s">
        <v>687</v>
      </c>
      <c r="G28" s="983">
        <v>4301037</v>
      </c>
      <c r="H28" s="972" t="s">
        <v>2667</v>
      </c>
      <c r="I28" s="983">
        <v>4301037</v>
      </c>
      <c r="J28" s="972" t="s">
        <v>2667</v>
      </c>
      <c r="K28" s="971">
        <v>430103701</v>
      </c>
      <c r="L28" s="972" t="s">
        <v>2668</v>
      </c>
      <c r="M28" s="971">
        <v>430103701</v>
      </c>
      <c r="N28" s="972" t="s">
        <v>2668</v>
      </c>
      <c r="O28" s="971">
        <v>12</v>
      </c>
      <c r="P28" s="973">
        <v>2020003630009</v>
      </c>
      <c r="Q28" s="972" t="s">
        <v>2635</v>
      </c>
      <c r="R28" s="974">
        <f t="shared" si="0"/>
        <v>0.97949007327453608</v>
      </c>
      <c r="S28" s="972" t="s">
        <v>2636</v>
      </c>
      <c r="T28" s="972" t="s">
        <v>2669</v>
      </c>
      <c r="U28" s="970" t="s">
        <v>2673</v>
      </c>
      <c r="V28" s="975">
        <v>7000000</v>
      </c>
      <c r="W28" s="976" t="s">
        <v>2676</v>
      </c>
      <c r="X28" s="977" t="s">
        <v>2645</v>
      </c>
      <c r="Y28" s="978" t="s">
        <v>2646</v>
      </c>
      <c r="Z28" s="979">
        <v>6.9909999999999997</v>
      </c>
      <c r="AA28" s="979">
        <v>6.4530000000000003</v>
      </c>
      <c r="AB28" s="979">
        <v>3.52</v>
      </c>
      <c r="AC28" s="979">
        <v>4.3780000000000001</v>
      </c>
      <c r="AD28" s="979">
        <v>4.202</v>
      </c>
      <c r="AE28" s="979">
        <v>1.3440000000000001</v>
      </c>
      <c r="AF28" s="979" t="s">
        <v>136</v>
      </c>
      <c r="AG28" s="979" t="s">
        <v>136</v>
      </c>
      <c r="AH28" s="979" t="s">
        <v>136</v>
      </c>
      <c r="AI28" s="979" t="s">
        <v>136</v>
      </c>
      <c r="AJ28" s="979" t="s">
        <v>136</v>
      </c>
      <c r="AK28" s="979" t="s">
        <v>136</v>
      </c>
      <c r="AL28" s="979" t="s">
        <v>136</v>
      </c>
      <c r="AM28" s="979" t="s">
        <v>136</v>
      </c>
      <c r="AN28" s="979" t="s">
        <v>136</v>
      </c>
      <c r="AO28" s="979">
        <v>13.444000000000001</v>
      </c>
      <c r="AP28" s="980">
        <v>44563</v>
      </c>
      <c r="AQ28" s="980">
        <v>44926</v>
      </c>
      <c r="AR28" s="971" t="s">
        <v>2642</v>
      </c>
      <c r="AS28" s="981" t="s">
        <v>136</v>
      </c>
      <c r="AT28" s="981" t="s">
        <v>136</v>
      </c>
      <c r="AU28" s="981"/>
      <c r="AV28" s="981" t="s">
        <v>136</v>
      </c>
      <c r="AW28" s="981" t="s">
        <v>136</v>
      </c>
      <c r="AX28" s="981" t="s">
        <v>136</v>
      </c>
      <c r="AY28" s="981" t="s">
        <v>136</v>
      </c>
      <c r="AZ28" s="981" t="s">
        <v>136</v>
      </c>
      <c r="BA28" s="981" t="s">
        <v>136</v>
      </c>
      <c r="BB28" s="981" t="s">
        <v>136</v>
      </c>
      <c r="BC28" s="981" t="s">
        <v>136</v>
      </c>
      <c r="BD28" s="981" t="s">
        <v>136</v>
      </c>
      <c r="BE28" s="981" t="s">
        <v>136</v>
      </c>
      <c r="BF28" s="981" t="s">
        <v>136</v>
      </c>
      <c r="BG28" s="981" t="s">
        <v>136</v>
      </c>
      <c r="BH28" s="981" t="s">
        <v>136</v>
      </c>
      <c r="BI28" s="981" t="s">
        <v>136</v>
      </c>
      <c r="BJ28" s="982"/>
    </row>
    <row r="29" spans="1:62" ht="120" customHeight="1" x14ac:dyDescent="0.2">
      <c r="A29" s="968">
        <v>1</v>
      </c>
      <c r="B29" s="969" t="s">
        <v>400</v>
      </c>
      <c r="C29" s="968">
        <v>43</v>
      </c>
      <c r="D29" s="970" t="s">
        <v>401</v>
      </c>
      <c r="E29" s="968">
        <v>4301</v>
      </c>
      <c r="F29" s="970" t="s">
        <v>687</v>
      </c>
      <c r="G29" s="983">
        <v>4301037</v>
      </c>
      <c r="H29" s="972" t="s">
        <v>2667</v>
      </c>
      <c r="I29" s="983">
        <v>4301037</v>
      </c>
      <c r="J29" s="972" t="s">
        <v>2667</v>
      </c>
      <c r="K29" s="971">
        <v>430103701</v>
      </c>
      <c r="L29" s="972" t="s">
        <v>2668</v>
      </c>
      <c r="M29" s="971">
        <v>430103701</v>
      </c>
      <c r="N29" s="972" t="s">
        <v>2668</v>
      </c>
      <c r="O29" s="971">
        <v>12</v>
      </c>
      <c r="P29" s="973">
        <v>2020003630009</v>
      </c>
      <c r="Q29" s="972" t="s">
        <v>2635</v>
      </c>
      <c r="R29" s="974">
        <f t="shared" si="0"/>
        <v>0.97949007327453608</v>
      </c>
      <c r="S29" s="972" t="s">
        <v>2636</v>
      </c>
      <c r="T29" s="972" t="s">
        <v>2669</v>
      </c>
      <c r="U29" s="970" t="s">
        <v>2673</v>
      </c>
      <c r="V29" s="975">
        <v>12000000</v>
      </c>
      <c r="W29" s="976" t="s">
        <v>2677</v>
      </c>
      <c r="X29" s="977" t="s">
        <v>2645</v>
      </c>
      <c r="Y29" s="978" t="s">
        <v>2646</v>
      </c>
      <c r="Z29" s="979">
        <v>6.9909999999999997</v>
      </c>
      <c r="AA29" s="979">
        <v>6.4530000000000003</v>
      </c>
      <c r="AB29" s="979">
        <v>3.52</v>
      </c>
      <c r="AC29" s="979">
        <v>4.3780000000000001</v>
      </c>
      <c r="AD29" s="979">
        <v>4.202</v>
      </c>
      <c r="AE29" s="979">
        <v>1.3440000000000001</v>
      </c>
      <c r="AF29" s="979" t="s">
        <v>136</v>
      </c>
      <c r="AG29" s="979" t="s">
        <v>136</v>
      </c>
      <c r="AH29" s="979" t="s">
        <v>136</v>
      </c>
      <c r="AI29" s="979" t="s">
        <v>136</v>
      </c>
      <c r="AJ29" s="979" t="s">
        <v>136</v>
      </c>
      <c r="AK29" s="979" t="s">
        <v>136</v>
      </c>
      <c r="AL29" s="979" t="s">
        <v>136</v>
      </c>
      <c r="AM29" s="979" t="s">
        <v>136</v>
      </c>
      <c r="AN29" s="979" t="s">
        <v>136</v>
      </c>
      <c r="AO29" s="979">
        <v>13.444000000000001</v>
      </c>
      <c r="AP29" s="980">
        <v>44563</v>
      </c>
      <c r="AQ29" s="980">
        <v>44926</v>
      </c>
      <c r="AR29" s="971" t="s">
        <v>2642</v>
      </c>
      <c r="AS29" s="981" t="s">
        <v>136</v>
      </c>
      <c r="AT29" s="981" t="s">
        <v>136</v>
      </c>
      <c r="AU29" s="981"/>
      <c r="AV29" s="981" t="s">
        <v>136</v>
      </c>
      <c r="AW29" s="981" t="s">
        <v>136</v>
      </c>
      <c r="AX29" s="981" t="s">
        <v>136</v>
      </c>
      <c r="AY29" s="981" t="s">
        <v>136</v>
      </c>
      <c r="AZ29" s="981" t="s">
        <v>136</v>
      </c>
      <c r="BA29" s="981" t="s">
        <v>136</v>
      </c>
      <c r="BB29" s="981" t="s">
        <v>136</v>
      </c>
      <c r="BC29" s="981" t="s">
        <v>136</v>
      </c>
      <c r="BD29" s="981" t="s">
        <v>136</v>
      </c>
      <c r="BE29" s="981" t="s">
        <v>136</v>
      </c>
      <c r="BF29" s="981" t="s">
        <v>136</v>
      </c>
      <c r="BG29" s="981" t="s">
        <v>136</v>
      </c>
      <c r="BH29" s="981" t="s">
        <v>136</v>
      </c>
      <c r="BI29" s="981" t="s">
        <v>136</v>
      </c>
      <c r="BJ29" s="982"/>
    </row>
    <row r="30" spans="1:62" ht="120" customHeight="1" x14ac:dyDescent="0.2">
      <c r="A30" s="968">
        <v>1</v>
      </c>
      <c r="B30" s="969" t="s">
        <v>400</v>
      </c>
      <c r="C30" s="968">
        <v>43</v>
      </c>
      <c r="D30" s="970" t="s">
        <v>401</v>
      </c>
      <c r="E30" s="968">
        <v>4301</v>
      </c>
      <c r="F30" s="970" t="s">
        <v>687</v>
      </c>
      <c r="G30" s="983">
        <v>4301037</v>
      </c>
      <c r="H30" s="972" t="s">
        <v>2667</v>
      </c>
      <c r="I30" s="983">
        <v>4301037</v>
      </c>
      <c r="J30" s="972" t="s">
        <v>2667</v>
      </c>
      <c r="K30" s="971">
        <v>430103701</v>
      </c>
      <c r="L30" s="972" t="s">
        <v>2668</v>
      </c>
      <c r="M30" s="971">
        <v>430103701</v>
      </c>
      <c r="N30" s="972" t="s">
        <v>2668</v>
      </c>
      <c r="O30" s="971">
        <v>12</v>
      </c>
      <c r="P30" s="973">
        <v>2020003630009</v>
      </c>
      <c r="Q30" s="972" t="s">
        <v>2635</v>
      </c>
      <c r="R30" s="974">
        <f t="shared" si="0"/>
        <v>0.97949007327453608</v>
      </c>
      <c r="S30" s="972" t="s">
        <v>2636</v>
      </c>
      <c r="T30" s="972" t="s">
        <v>2669</v>
      </c>
      <c r="U30" s="970" t="s">
        <v>2673</v>
      </c>
      <c r="V30" s="975">
        <v>33000000</v>
      </c>
      <c r="W30" s="976" t="s">
        <v>2671</v>
      </c>
      <c r="X30" s="977" t="s">
        <v>2645</v>
      </c>
      <c r="Y30" s="978" t="s">
        <v>2646</v>
      </c>
      <c r="Z30" s="979">
        <v>6.9909999999999997</v>
      </c>
      <c r="AA30" s="979">
        <v>6.4530000000000003</v>
      </c>
      <c r="AB30" s="979">
        <v>3.52</v>
      </c>
      <c r="AC30" s="979">
        <v>4.3780000000000001</v>
      </c>
      <c r="AD30" s="979">
        <v>4.202</v>
      </c>
      <c r="AE30" s="979">
        <v>1.3440000000000001</v>
      </c>
      <c r="AF30" s="979" t="s">
        <v>136</v>
      </c>
      <c r="AG30" s="979" t="s">
        <v>136</v>
      </c>
      <c r="AH30" s="979" t="s">
        <v>136</v>
      </c>
      <c r="AI30" s="979" t="s">
        <v>136</v>
      </c>
      <c r="AJ30" s="979" t="s">
        <v>136</v>
      </c>
      <c r="AK30" s="979" t="s">
        <v>136</v>
      </c>
      <c r="AL30" s="979" t="s">
        <v>136</v>
      </c>
      <c r="AM30" s="979" t="s">
        <v>136</v>
      </c>
      <c r="AN30" s="979" t="s">
        <v>136</v>
      </c>
      <c r="AO30" s="979">
        <v>13.444000000000001</v>
      </c>
      <c r="AP30" s="980">
        <v>44563</v>
      </c>
      <c r="AQ30" s="980">
        <v>44926</v>
      </c>
      <c r="AR30" s="971" t="s">
        <v>2642</v>
      </c>
      <c r="AS30" s="981" t="s">
        <v>136</v>
      </c>
      <c r="AT30" s="981" t="s">
        <v>136</v>
      </c>
      <c r="AU30" s="981"/>
      <c r="AV30" s="981" t="s">
        <v>136</v>
      </c>
      <c r="AW30" s="981" t="s">
        <v>136</v>
      </c>
      <c r="AX30" s="981" t="s">
        <v>136</v>
      </c>
      <c r="AY30" s="981" t="s">
        <v>136</v>
      </c>
      <c r="AZ30" s="981" t="s">
        <v>136</v>
      </c>
      <c r="BA30" s="981" t="s">
        <v>136</v>
      </c>
      <c r="BB30" s="981" t="s">
        <v>136</v>
      </c>
      <c r="BC30" s="981" t="s">
        <v>136</v>
      </c>
      <c r="BD30" s="981" t="s">
        <v>136</v>
      </c>
      <c r="BE30" s="981" t="s">
        <v>136</v>
      </c>
      <c r="BF30" s="981" t="s">
        <v>136</v>
      </c>
      <c r="BG30" s="981" t="s">
        <v>136</v>
      </c>
      <c r="BH30" s="981" t="s">
        <v>136</v>
      </c>
      <c r="BI30" s="981" t="s">
        <v>136</v>
      </c>
      <c r="BJ30" s="982"/>
    </row>
    <row r="31" spans="1:62" ht="120" customHeight="1" x14ac:dyDescent="0.2">
      <c r="A31" s="968">
        <v>1</v>
      </c>
      <c r="B31" s="969" t="s">
        <v>400</v>
      </c>
      <c r="C31" s="968">
        <v>43</v>
      </c>
      <c r="D31" s="970" t="s">
        <v>401</v>
      </c>
      <c r="E31" s="968">
        <v>4301</v>
      </c>
      <c r="F31" s="970" t="s">
        <v>687</v>
      </c>
      <c r="G31" s="983">
        <v>4301037</v>
      </c>
      <c r="H31" s="972" t="s">
        <v>2667</v>
      </c>
      <c r="I31" s="983">
        <v>4301037</v>
      </c>
      <c r="J31" s="972" t="s">
        <v>2667</v>
      </c>
      <c r="K31" s="971">
        <v>430103701</v>
      </c>
      <c r="L31" s="972" t="s">
        <v>2668</v>
      </c>
      <c r="M31" s="971">
        <v>430103701</v>
      </c>
      <c r="N31" s="972" t="s">
        <v>2668</v>
      </c>
      <c r="O31" s="971">
        <v>12</v>
      </c>
      <c r="P31" s="973">
        <v>2020003630009</v>
      </c>
      <c r="Q31" s="972" t="s">
        <v>2635</v>
      </c>
      <c r="R31" s="974">
        <f t="shared" si="0"/>
        <v>0.97949007327453608</v>
      </c>
      <c r="S31" s="972" t="s">
        <v>2636</v>
      </c>
      <c r="T31" s="972" t="s">
        <v>2669</v>
      </c>
      <c r="U31" s="970" t="s">
        <v>2673</v>
      </c>
      <c r="V31" s="975">
        <f>40000000-40000000</f>
        <v>0</v>
      </c>
      <c r="W31" s="976" t="s">
        <v>2678</v>
      </c>
      <c r="X31" s="977" t="s">
        <v>2656</v>
      </c>
      <c r="Y31" s="978" t="s">
        <v>2657</v>
      </c>
      <c r="Z31" s="979">
        <v>6.9909999999999997</v>
      </c>
      <c r="AA31" s="979">
        <v>6.4530000000000003</v>
      </c>
      <c r="AB31" s="979">
        <v>3.52</v>
      </c>
      <c r="AC31" s="979">
        <v>4.3780000000000001</v>
      </c>
      <c r="AD31" s="979">
        <v>4.202</v>
      </c>
      <c r="AE31" s="979">
        <v>1.3440000000000001</v>
      </c>
      <c r="AF31" s="979" t="s">
        <v>136</v>
      </c>
      <c r="AG31" s="979" t="s">
        <v>136</v>
      </c>
      <c r="AH31" s="979" t="s">
        <v>136</v>
      </c>
      <c r="AI31" s="979" t="s">
        <v>136</v>
      </c>
      <c r="AJ31" s="979" t="s">
        <v>136</v>
      </c>
      <c r="AK31" s="979" t="s">
        <v>136</v>
      </c>
      <c r="AL31" s="979" t="s">
        <v>136</v>
      </c>
      <c r="AM31" s="979" t="s">
        <v>136</v>
      </c>
      <c r="AN31" s="979" t="s">
        <v>136</v>
      </c>
      <c r="AO31" s="979">
        <v>13.444000000000001</v>
      </c>
      <c r="AP31" s="980">
        <v>44563</v>
      </c>
      <c r="AQ31" s="980">
        <v>44926</v>
      </c>
      <c r="AR31" s="971" t="s">
        <v>2642</v>
      </c>
      <c r="AS31" s="981" t="s">
        <v>136</v>
      </c>
      <c r="AT31" s="981" t="s">
        <v>136</v>
      </c>
      <c r="AU31" s="981"/>
      <c r="AV31" s="981" t="s">
        <v>136</v>
      </c>
      <c r="AW31" s="981" t="s">
        <v>136</v>
      </c>
      <c r="AX31" s="981" t="s">
        <v>136</v>
      </c>
      <c r="AY31" s="981" t="s">
        <v>136</v>
      </c>
      <c r="AZ31" s="981" t="s">
        <v>136</v>
      </c>
      <c r="BA31" s="981" t="s">
        <v>136</v>
      </c>
      <c r="BB31" s="981" t="s">
        <v>136</v>
      </c>
      <c r="BC31" s="981" t="s">
        <v>136</v>
      </c>
      <c r="BD31" s="981" t="s">
        <v>136</v>
      </c>
      <c r="BE31" s="981" t="s">
        <v>136</v>
      </c>
      <c r="BF31" s="981" t="s">
        <v>136</v>
      </c>
      <c r="BG31" s="981" t="s">
        <v>136</v>
      </c>
      <c r="BH31" s="981" t="s">
        <v>136</v>
      </c>
      <c r="BI31" s="981" t="s">
        <v>136</v>
      </c>
      <c r="BJ31" s="982"/>
    </row>
    <row r="32" spans="1:62" ht="120" customHeight="1" x14ac:dyDescent="0.2">
      <c r="A32" s="968">
        <v>1</v>
      </c>
      <c r="B32" s="969" t="s">
        <v>400</v>
      </c>
      <c r="C32" s="968">
        <v>43</v>
      </c>
      <c r="D32" s="970" t="s">
        <v>401</v>
      </c>
      <c r="E32" s="968">
        <v>4301</v>
      </c>
      <c r="F32" s="970" t="s">
        <v>687</v>
      </c>
      <c r="G32" s="983">
        <v>4301037</v>
      </c>
      <c r="H32" s="972" t="s">
        <v>2667</v>
      </c>
      <c r="I32" s="983">
        <v>4301037</v>
      </c>
      <c r="J32" s="972" t="s">
        <v>2667</v>
      </c>
      <c r="K32" s="971">
        <v>430103701</v>
      </c>
      <c r="L32" s="972" t="s">
        <v>2668</v>
      </c>
      <c r="M32" s="971">
        <v>430103701</v>
      </c>
      <c r="N32" s="972" t="s">
        <v>2668</v>
      </c>
      <c r="O32" s="971">
        <v>12</v>
      </c>
      <c r="P32" s="973">
        <v>2020003630009</v>
      </c>
      <c r="Q32" s="972" t="s">
        <v>2635</v>
      </c>
      <c r="R32" s="974">
        <f t="shared" si="0"/>
        <v>0.97949007327453608</v>
      </c>
      <c r="S32" s="972" t="s">
        <v>2636</v>
      </c>
      <c r="T32" s="972" t="s">
        <v>2669</v>
      </c>
      <c r="U32" s="970" t="s">
        <v>2673</v>
      </c>
      <c r="V32" s="975">
        <v>20000000</v>
      </c>
      <c r="W32" s="976" t="s">
        <v>2678</v>
      </c>
      <c r="X32" s="977" t="s">
        <v>2656</v>
      </c>
      <c r="Y32" s="978" t="s">
        <v>2657</v>
      </c>
      <c r="Z32" s="979">
        <v>6.9909999999999997</v>
      </c>
      <c r="AA32" s="979">
        <v>6.4530000000000003</v>
      </c>
      <c r="AB32" s="979">
        <v>3.52</v>
      </c>
      <c r="AC32" s="979">
        <v>4.3780000000000001</v>
      </c>
      <c r="AD32" s="979">
        <v>4.202</v>
      </c>
      <c r="AE32" s="979">
        <v>1.3440000000000001</v>
      </c>
      <c r="AF32" s="979" t="s">
        <v>136</v>
      </c>
      <c r="AG32" s="979" t="s">
        <v>136</v>
      </c>
      <c r="AH32" s="979" t="s">
        <v>136</v>
      </c>
      <c r="AI32" s="979" t="s">
        <v>136</v>
      </c>
      <c r="AJ32" s="979" t="s">
        <v>136</v>
      </c>
      <c r="AK32" s="979" t="s">
        <v>136</v>
      </c>
      <c r="AL32" s="979" t="s">
        <v>136</v>
      </c>
      <c r="AM32" s="979" t="s">
        <v>136</v>
      </c>
      <c r="AN32" s="979" t="s">
        <v>136</v>
      </c>
      <c r="AO32" s="979">
        <v>13.444000000000001</v>
      </c>
      <c r="AP32" s="980">
        <v>44563</v>
      </c>
      <c r="AQ32" s="980">
        <v>44926</v>
      </c>
      <c r="AR32" s="971" t="s">
        <v>2642</v>
      </c>
      <c r="AS32" s="981" t="s">
        <v>136</v>
      </c>
      <c r="AT32" s="981" t="s">
        <v>136</v>
      </c>
      <c r="AU32" s="981"/>
      <c r="AV32" s="981" t="s">
        <v>136</v>
      </c>
      <c r="AW32" s="981" t="s">
        <v>136</v>
      </c>
      <c r="AX32" s="981" t="s">
        <v>136</v>
      </c>
      <c r="AY32" s="981" t="s">
        <v>136</v>
      </c>
      <c r="AZ32" s="981" t="s">
        <v>136</v>
      </c>
      <c r="BA32" s="981" t="s">
        <v>136</v>
      </c>
      <c r="BB32" s="981" t="s">
        <v>136</v>
      </c>
      <c r="BC32" s="981" t="s">
        <v>136</v>
      </c>
      <c r="BD32" s="981" t="s">
        <v>136</v>
      </c>
      <c r="BE32" s="981" t="s">
        <v>136</v>
      </c>
      <c r="BF32" s="981" t="s">
        <v>136</v>
      </c>
      <c r="BG32" s="981" t="s">
        <v>136</v>
      </c>
      <c r="BH32" s="981" t="s">
        <v>136</v>
      </c>
      <c r="BI32" s="981" t="s">
        <v>136</v>
      </c>
      <c r="BJ32" s="982"/>
    </row>
    <row r="33" spans="1:62" ht="120" customHeight="1" x14ac:dyDescent="0.2">
      <c r="A33" s="968">
        <v>1</v>
      </c>
      <c r="B33" s="969" t="s">
        <v>400</v>
      </c>
      <c r="C33" s="968">
        <v>43</v>
      </c>
      <c r="D33" s="970" t="s">
        <v>401</v>
      </c>
      <c r="E33" s="968">
        <v>4301</v>
      </c>
      <c r="F33" s="970" t="s">
        <v>687</v>
      </c>
      <c r="G33" s="983">
        <v>4301037</v>
      </c>
      <c r="H33" s="972" t="s">
        <v>2667</v>
      </c>
      <c r="I33" s="983">
        <v>4301037</v>
      </c>
      <c r="J33" s="972" t="s">
        <v>2667</v>
      </c>
      <c r="K33" s="971">
        <v>430103701</v>
      </c>
      <c r="L33" s="972" t="s">
        <v>2668</v>
      </c>
      <c r="M33" s="971">
        <v>430103701</v>
      </c>
      <c r="N33" s="972" t="s">
        <v>2668</v>
      </c>
      <c r="O33" s="971">
        <v>12</v>
      </c>
      <c r="P33" s="973">
        <v>2020003630009</v>
      </c>
      <c r="Q33" s="972" t="s">
        <v>2635</v>
      </c>
      <c r="R33" s="974">
        <f t="shared" si="0"/>
        <v>0.97949007327453608</v>
      </c>
      <c r="S33" s="972" t="s">
        <v>2636</v>
      </c>
      <c r="T33" s="972" t="s">
        <v>2669</v>
      </c>
      <c r="U33" s="970" t="s">
        <v>2679</v>
      </c>
      <c r="V33" s="975">
        <f>70000000-2500000-67500000</f>
        <v>0</v>
      </c>
      <c r="W33" s="976" t="s">
        <v>2680</v>
      </c>
      <c r="X33" s="977" t="s">
        <v>2645</v>
      </c>
      <c r="Y33" s="978" t="s">
        <v>2646</v>
      </c>
      <c r="Z33" s="979">
        <v>6.9909999999999997</v>
      </c>
      <c r="AA33" s="979">
        <v>6.4530000000000003</v>
      </c>
      <c r="AB33" s="979">
        <v>3.52</v>
      </c>
      <c r="AC33" s="979">
        <v>4.3780000000000001</v>
      </c>
      <c r="AD33" s="979">
        <v>4.202</v>
      </c>
      <c r="AE33" s="979">
        <v>1.3440000000000001</v>
      </c>
      <c r="AF33" s="979" t="s">
        <v>136</v>
      </c>
      <c r="AG33" s="979" t="s">
        <v>136</v>
      </c>
      <c r="AH33" s="979" t="s">
        <v>136</v>
      </c>
      <c r="AI33" s="979" t="s">
        <v>136</v>
      </c>
      <c r="AJ33" s="979" t="s">
        <v>136</v>
      </c>
      <c r="AK33" s="979" t="s">
        <v>136</v>
      </c>
      <c r="AL33" s="979" t="s">
        <v>136</v>
      </c>
      <c r="AM33" s="979" t="s">
        <v>136</v>
      </c>
      <c r="AN33" s="979" t="s">
        <v>136</v>
      </c>
      <c r="AO33" s="979">
        <v>13.444000000000001</v>
      </c>
      <c r="AP33" s="980">
        <v>44563</v>
      </c>
      <c r="AQ33" s="980">
        <v>44926</v>
      </c>
      <c r="AR33" s="971" t="s">
        <v>2642</v>
      </c>
      <c r="AS33" s="981" t="s">
        <v>136</v>
      </c>
      <c r="AT33" s="981" t="s">
        <v>136</v>
      </c>
      <c r="AU33" s="981"/>
      <c r="AV33" s="981" t="s">
        <v>136</v>
      </c>
      <c r="AW33" s="981" t="s">
        <v>136</v>
      </c>
      <c r="AX33" s="981" t="s">
        <v>136</v>
      </c>
      <c r="AY33" s="981" t="s">
        <v>136</v>
      </c>
      <c r="AZ33" s="981" t="s">
        <v>136</v>
      </c>
      <c r="BA33" s="981" t="s">
        <v>136</v>
      </c>
      <c r="BB33" s="981" t="s">
        <v>136</v>
      </c>
      <c r="BC33" s="981" t="s">
        <v>136</v>
      </c>
      <c r="BD33" s="981" t="s">
        <v>136</v>
      </c>
      <c r="BE33" s="981" t="s">
        <v>136</v>
      </c>
      <c r="BF33" s="981" t="s">
        <v>136</v>
      </c>
      <c r="BG33" s="981" t="s">
        <v>136</v>
      </c>
      <c r="BH33" s="981" t="s">
        <v>136</v>
      </c>
      <c r="BI33" s="981" t="s">
        <v>136</v>
      </c>
      <c r="BJ33" s="982"/>
    </row>
    <row r="34" spans="1:62" ht="120" customHeight="1" x14ac:dyDescent="0.2">
      <c r="A34" s="968">
        <v>1</v>
      </c>
      <c r="B34" s="969" t="s">
        <v>400</v>
      </c>
      <c r="C34" s="968">
        <v>43</v>
      </c>
      <c r="D34" s="970" t="s">
        <v>401</v>
      </c>
      <c r="E34" s="968">
        <v>4301</v>
      </c>
      <c r="F34" s="970" t="s">
        <v>687</v>
      </c>
      <c r="G34" s="983">
        <v>4301037</v>
      </c>
      <c r="H34" s="972" t="s">
        <v>2667</v>
      </c>
      <c r="I34" s="983">
        <v>4301037</v>
      </c>
      <c r="J34" s="972" t="s">
        <v>2667</v>
      </c>
      <c r="K34" s="971">
        <v>430103701</v>
      </c>
      <c r="L34" s="972" t="s">
        <v>2668</v>
      </c>
      <c r="M34" s="971">
        <v>430103701</v>
      </c>
      <c r="N34" s="972" t="s">
        <v>2668</v>
      </c>
      <c r="O34" s="971">
        <v>12</v>
      </c>
      <c r="P34" s="973">
        <v>2020003630009</v>
      </c>
      <c r="Q34" s="972" t="s">
        <v>2635</v>
      </c>
      <c r="R34" s="974">
        <f t="shared" si="0"/>
        <v>0.97949007327453608</v>
      </c>
      <c r="S34" s="972" t="s">
        <v>2636</v>
      </c>
      <c r="T34" s="972" t="s">
        <v>2669</v>
      </c>
      <c r="U34" s="970" t="s">
        <v>2679</v>
      </c>
      <c r="V34" s="975">
        <f>10000000+20000000-30000000</f>
        <v>0</v>
      </c>
      <c r="W34" s="976" t="s">
        <v>2681</v>
      </c>
      <c r="X34" s="977" t="s">
        <v>2645</v>
      </c>
      <c r="Y34" s="978" t="s">
        <v>2646</v>
      </c>
      <c r="Z34" s="979">
        <v>6.9909999999999997</v>
      </c>
      <c r="AA34" s="979">
        <v>6.4530000000000003</v>
      </c>
      <c r="AB34" s="979">
        <v>3.52</v>
      </c>
      <c r="AC34" s="979">
        <v>4.3780000000000001</v>
      </c>
      <c r="AD34" s="979">
        <v>4.202</v>
      </c>
      <c r="AE34" s="979">
        <v>1.3440000000000001</v>
      </c>
      <c r="AF34" s="979" t="s">
        <v>136</v>
      </c>
      <c r="AG34" s="979" t="s">
        <v>136</v>
      </c>
      <c r="AH34" s="979" t="s">
        <v>136</v>
      </c>
      <c r="AI34" s="979" t="s">
        <v>136</v>
      </c>
      <c r="AJ34" s="979" t="s">
        <v>136</v>
      </c>
      <c r="AK34" s="979" t="s">
        <v>136</v>
      </c>
      <c r="AL34" s="979" t="s">
        <v>136</v>
      </c>
      <c r="AM34" s="979" t="s">
        <v>136</v>
      </c>
      <c r="AN34" s="979" t="s">
        <v>136</v>
      </c>
      <c r="AO34" s="979">
        <v>13.444000000000001</v>
      </c>
      <c r="AP34" s="980">
        <v>44563</v>
      </c>
      <c r="AQ34" s="980">
        <v>44926</v>
      </c>
      <c r="AR34" s="971" t="s">
        <v>2642</v>
      </c>
      <c r="AS34" s="981" t="s">
        <v>136</v>
      </c>
      <c r="AT34" s="981" t="s">
        <v>136</v>
      </c>
      <c r="AU34" s="981"/>
      <c r="AV34" s="981" t="s">
        <v>136</v>
      </c>
      <c r="AW34" s="981" t="s">
        <v>136</v>
      </c>
      <c r="AX34" s="981" t="s">
        <v>136</v>
      </c>
      <c r="AY34" s="981" t="s">
        <v>136</v>
      </c>
      <c r="AZ34" s="981" t="s">
        <v>136</v>
      </c>
      <c r="BA34" s="981" t="s">
        <v>136</v>
      </c>
      <c r="BB34" s="981" t="s">
        <v>136</v>
      </c>
      <c r="BC34" s="981" t="s">
        <v>136</v>
      </c>
      <c r="BD34" s="981" t="s">
        <v>136</v>
      </c>
      <c r="BE34" s="981" t="s">
        <v>136</v>
      </c>
      <c r="BF34" s="981" t="s">
        <v>136</v>
      </c>
      <c r="BG34" s="981" t="s">
        <v>136</v>
      </c>
      <c r="BH34" s="981" t="s">
        <v>136</v>
      </c>
      <c r="BI34" s="981" t="s">
        <v>136</v>
      </c>
      <c r="BJ34" s="982"/>
    </row>
    <row r="35" spans="1:62" ht="120" customHeight="1" x14ac:dyDescent="0.2">
      <c r="A35" s="968">
        <v>1</v>
      </c>
      <c r="B35" s="969" t="s">
        <v>400</v>
      </c>
      <c r="C35" s="968">
        <v>43</v>
      </c>
      <c r="D35" s="970" t="s">
        <v>401</v>
      </c>
      <c r="E35" s="968">
        <v>4301</v>
      </c>
      <c r="F35" s="970" t="s">
        <v>687</v>
      </c>
      <c r="G35" s="983">
        <v>4301037</v>
      </c>
      <c r="H35" s="972" t="s">
        <v>2667</v>
      </c>
      <c r="I35" s="983">
        <v>4301037</v>
      </c>
      <c r="J35" s="972" t="s">
        <v>2667</v>
      </c>
      <c r="K35" s="971">
        <v>430103701</v>
      </c>
      <c r="L35" s="972" t="s">
        <v>2668</v>
      </c>
      <c r="M35" s="971">
        <v>430103701</v>
      </c>
      <c r="N35" s="972" t="s">
        <v>2668</v>
      </c>
      <c r="O35" s="971">
        <v>12</v>
      </c>
      <c r="P35" s="973">
        <v>2020003630009</v>
      </c>
      <c r="Q35" s="972" t="s">
        <v>2635</v>
      </c>
      <c r="R35" s="974">
        <f t="shared" si="0"/>
        <v>0.97949007327453608</v>
      </c>
      <c r="S35" s="972" t="s">
        <v>2636</v>
      </c>
      <c r="T35" s="972" t="s">
        <v>2669</v>
      </c>
      <c r="U35" s="970" t="s">
        <v>2679</v>
      </c>
      <c r="V35" s="975">
        <f>20000000-20000000</f>
        <v>0</v>
      </c>
      <c r="W35" s="976" t="s">
        <v>2678</v>
      </c>
      <c r="X35" s="977" t="s">
        <v>2656</v>
      </c>
      <c r="Y35" s="978" t="s">
        <v>2657</v>
      </c>
      <c r="Z35" s="979">
        <v>6.9909999999999997</v>
      </c>
      <c r="AA35" s="979">
        <v>6.4530000000000003</v>
      </c>
      <c r="AB35" s="979">
        <v>3.52</v>
      </c>
      <c r="AC35" s="979">
        <v>4.3780000000000001</v>
      </c>
      <c r="AD35" s="979">
        <v>4.202</v>
      </c>
      <c r="AE35" s="979">
        <v>1.3440000000000001</v>
      </c>
      <c r="AF35" s="979" t="s">
        <v>136</v>
      </c>
      <c r="AG35" s="979" t="s">
        <v>136</v>
      </c>
      <c r="AH35" s="979" t="s">
        <v>136</v>
      </c>
      <c r="AI35" s="979" t="s">
        <v>136</v>
      </c>
      <c r="AJ35" s="979" t="s">
        <v>136</v>
      </c>
      <c r="AK35" s="979" t="s">
        <v>136</v>
      </c>
      <c r="AL35" s="979" t="s">
        <v>136</v>
      </c>
      <c r="AM35" s="979" t="s">
        <v>136</v>
      </c>
      <c r="AN35" s="979" t="s">
        <v>136</v>
      </c>
      <c r="AO35" s="979">
        <v>13.444000000000001</v>
      </c>
      <c r="AP35" s="980">
        <v>44563</v>
      </c>
      <c r="AQ35" s="980">
        <v>44926</v>
      </c>
      <c r="AR35" s="971" t="s">
        <v>2642</v>
      </c>
      <c r="AS35" s="981" t="s">
        <v>136</v>
      </c>
      <c r="AT35" s="981" t="s">
        <v>136</v>
      </c>
      <c r="AU35" s="981"/>
      <c r="AV35" s="981" t="s">
        <v>136</v>
      </c>
      <c r="AW35" s="981" t="s">
        <v>136</v>
      </c>
      <c r="AX35" s="981" t="s">
        <v>136</v>
      </c>
      <c r="AY35" s="981" t="s">
        <v>136</v>
      </c>
      <c r="AZ35" s="981" t="s">
        <v>136</v>
      </c>
      <c r="BA35" s="981" t="s">
        <v>136</v>
      </c>
      <c r="BB35" s="981" t="s">
        <v>136</v>
      </c>
      <c r="BC35" s="981" t="s">
        <v>136</v>
      </c>
      <c r="BD35" s="981" t="s">
        <v>136</v>
      </c>
      <c r="BE35" s="981" t="s">
        <v>136</v>
      </c>
      <c r="BF35" s="981" t="s">
        <v>136</v>
      </c>
      <c r="BG35" s="981" t="s">
        <v>136</v>
      </c>
      <c r="BH35" s="981" t="s">
        <v>136</v>
      </c>
      <c r="BI35" s="981" t="s">
        <v>136</v>
      </c>
      <c r="BJ35" s="982"/>
    </row>
    <row r="36" spans="1:62" ht="120" customHeight="1" x14ac:dyDescent="0.2">
      <c r="A36" s="968">
        <v>1</v>
      </c>
      <c r="B36" s="969" t="s">
        <v>400</v>
      </c>
      <c r="C36" s="968">
        <v>43</v>
      </c>
      <c r="D36" s="970" t="s">
        <v>401</v>
      </c>
      <c r="E36" s="968">
        <v>4301</v>
      </c>
      <c r="F36" s="970" t="s">
        <v>687</v>
      </c>
      <c r="G36" s="983">
        <v>4301037</v>
      </c>
      <c r="H36" s="972" t="s">
        <v>2667</v>
      </c>
      <c r="I36" s="983">
        <v>4301037</v>
      </c>
      <c r="J36" s="972" t="s">
        <v>2667</v>
      </c>
      <c r="K36" s="971">
        <v>430103704</v>
      </c>
      <c r="L36" s="972" t="s">
        <v>2682</v>
      </c>
      <c r="M36" s="971">
        <v>430103704</v>
      </c>
      <c r="N36" s="972" t="s">
        <v>2682</v>
      </c>
      <c r="O36" s="971">
        <v>12</v>
      </c>
      <c r="P36" s="973">
        <v>2020003630009</v>
      </c>
      <c r="Q36" s="972" t="s">
        <v>2635</v>
      </c>
      <c r="R36" s="974">
        <f t="shared" si="0"/>
        <v>0.97949007327453608</v>
      </c>
      <c r="S36" s="972" t="s">
        <v>2636</v>
      </c>
      <c r="T36" s="972" t="s">
        <v>2669</v>
      </c>
      <c r="U36" s="970" t="s">
        <v>2683</v>
      </c>
      <c r="V36" s="975">
        <v>200000000</v>
      </c>
      <c r="W36" s="976" t="s">
        <v>2684</v>
      </c>
      <c r="X36" s="977" t="s">
        <v>2649</v>
      </c>
      <c r="Y36" s="978" t="s">
        <v>2650</v>
      </c>
      <c r="Z36" s="979">
        <v>6.9909999999999997</v>
      </c>
      <c r="AA36" s="979">
        <v>6.4530000000000003</v>
      </c>
      <c r="AB36" s="979">
        <v>3.52</v>
      </c>
      <c r="AC36" s="979">
        <v>4.3780000000000001</v>
      </c>
      <c r="AD36" s="979">
        <v>4.202</v>
      </c>
      <c r="AE36" s="979">
        <v>1.3440000000000001</v>
      </c>
      <c r="AF36" s="979" t="s">
        <v>136</v>
      </c>
      <c r="AG36" s="979" t="s">
        <v>136</v>
      </c>
      <c r="AH36" s="979" t="s">
        <v>136</v>
      </c>
      <c r="AI36" s="979" t="s">
        <v>136</v>
      </c>
      <c r="AJ36" s="979" t="s">
        <v>136</v>
      </c>
      <c r="AK36" s="979" t="s">
        <v>136</v>
      </c>
      <c r="AL36" s="979" t="s">
        <v>136</v>
      </c>
      <c r="AM36" s="979" t="s">
        <v>136</v>
      </c>
      <c r="AN36" s="979" t="s">
        <v>136</v>
      </c>
      <c r="AO36" s="979">
        <v>13.444000000000001</v>
      </c>
      <c r="AP36" s="980">
        <v>44563</v>
      </c>
      <c r="AQ36" s="980">
        <v>44926</v>
      </c>
      <c r="AR36" s="971" t="s">
        <v>2642</v>
      </c>
      <c r="AS36" s="982"/>
      <c r="AT36" s="982"/>
      <c r="AU36" s="982"/>
      <c r="AV36" s="982"/>
      <c r="AW36" s="982"/>
      <c r="AX36" s="982"/>
      <c r="AY36" s="982"/>
      <c r="AZ36" s="982"/>
      <c r="BA36" s="982"/>
      <c r="BB36" s="982"/>
      <c r="BC36" s="982"/>
      <c r="BD36" s="982"/>
      <c r="BE36" s="982"/>
      <c r="BF36" s="982"/>
      <c r="BG36" s="982"/>
      <c r="BH36" s="982"/>
      <c r="BI36" s="982"/>
      <c r="BJ36" s="982"/>
    </row>
    <row r="37" spans="1:62" ht="120" customHeight="1" x14ac:dyDescent="0.2">
      <c r="A37" s="968">
        <v>1</v>
      </c>
      <c r="B37" s="969" t="s">
        <v>400</v>
      </c>
      <c r="C37" s="968">
        <v>43</v>
      </c>
      <c r="D37" s="970" t="s">
        <v>401</v>
      </c>
      <c r="E37" s="968">
        <v>4301</v>
      </c>
      <c r="F37" s="970" t="s">
        <v>687</v>
      </c>
      <c r="G37" s="983">
        <v>4301037</v>
      </c>
      <c r="H37" s="972" t="s">
        <v>2667</v>
      </c>
      <c r="I37" s="983">
        <v>4301037</v>
      </c>
      <c r="J37" s="972" t="s">
        <v>2667</v>
      </c>
      <c r="K37" s="971">
        <v>430103704</v>
      </c>
      <c r="L37" s="972" t="s">
        <v>2682</v>
      </c>
      <c r="M37" s="971">
        <v>430103704</v>
      </c>
      <c r="N37" s="972" t="s">
        <v>2682</v>
      </c>
      <c r="O37" s="971">
        <v>12</v>
      </c>
      <c r="P37" s="973">
        <v>2020003630009</v>
      </c>
      <c r="Q37" s="972" t="s">
        <v>2635</v>
      </c>
      <c r="R37" s="974">
        <f t="shared" si="0"/>
        <v>0.97949007327453608</v>
      </c>
      <c r="S37" s="972" t="s">
        <v>2636</v>
      </c>
      <c r="T37" s="972" t="s">
        <v>2669</v>
      </c>
      <c r="U37" s="970" t="s">
        <v>2683</v>
      </c>
      <c r="V37" s="975">
        <f>37000000+13000000</f>
        <v>50000000</v>
      </c>
      <c r="W37" s="976" t="s">
        <v>2685</v>
      </c>
      <c r="X37" s="977" t="s">
        <v>2686</v>
      </c>
      <c r="Y37" s="978" t="s">
        <v>2687</v>
      </c>
      <c r="Z37" s="979">
        <v>6.9909999999999997</v>
      </c>
      <c r="AA37" s="979">
        <v>6.4530000000000003</v>
      </c>
      <c r="AB37" s="979">
        <v>3.52</v>
      </c>
      <c r="AC37" s="979">
        <v>4.3780000000000001</v>
      </c>
      <c r="AD37" s="979">
        <v>4.202</v>
      </c>
      <c r="AE37" s="979">
        <v>1.3440000000000001</v>
      </c>
      <c r="AF37" s="979" t="s">
        <v>136</v>
      </c>
      <c r="AG37" s="979" t="s">
        <v>136</v>
      </c>
      <c r="AH37" s="979" t="s">
        <v>136</v>
      </c>
      <c r="AI37" s="979" t="s">
        <v>136</v>
      </c>
      <c r="AJ37" s="979" t="s">
        <v>136</v>
      </c>
      <c r="AK37" s="979" t="s">
        <v>136</v>
      </c>
      <c r="AL37" s="979" t="s">
        <v>136</v>
      </c>
      <c r="AM37" s="979" t="s">
        <v>136</v>
      </c>
      <c r="AN37" s="979" t="s">
        <v>136</v>
      </c>
      <c r="AO37" s="979">
        <v>13.444000000000001</v>
      </c>
      <c r="AP37" s="980">
        <v>44563</v>
      </c>
      <c r="AQ37" s="980">
        <v>44926</v>
      </c>
      <c r="AR37" s="971" t="s">
        <v>2642</v>
      </c>
      <c r="AS37" s="982"/>
      <c r="AT37" s="982"/>
      <c r="AU37" s="982"/>
      <c r="AV37" s="982"/>
      <c r="AW37" s="982"/>
      <c r="AX37" s="982"/>
      <c r="AY37" s="982"/>
      <c r="AZ37" s="982"/>
      <c r="BA37" s="982"/>
      <c r="BB37" s="982"/>
      <c r="BC37" s="982"/>
      <c r="BD37" s="982"/>
      <c r="BE37" s="982"/>
      <c r="BF37" s="982"/>
      <c r="BG37" s="982"/>
      <c r="BH37" s="982"/>
      <c r="BI37" s="982"/>
      <c r="BJ37" s="982"/>
    </row>
    <row r="38" spans="1:62" ht="120" customHeight="1" x14ac:dyDescent="0.2">
      <c r="A38" s="968">
        <v>1</v>
      </c>
      <c r="B38" s="969" t="s">
        <v>400</v>
      </c>
      <c r="C38" s="968">
        <v>43</v>
      </c>
      <c r="D38" s="970" t="s">
        <v>401</v>
      </c>
      <c r="E38" s="968">
        <v>4301</v>
      </c>
      <c r="F38" s="970" t="s">
        <v>687</v>
      </c>
      <c r="G38" s="983">
        <v>4301037</v>
      </c>
      <c r="H38" s="972" t="s">
        <v>2667</v>
      </c>
      <c r="I38" s="983">
        <v>4301037</v>
      </c>
      <c r="J38" s="972" t="s">
        <v>2667</v>
      </c>
      <c r="K38" s="971">
        <v>430103704</v>
      </c>
      <c r="L38" s="972" t="s">
        <v>2682</v>
      </c>
      <c r="M38" s="971">
        <v>430103704</v>
      </c>
      <c r="N38" s="972" t="s">
        <v>2682</v>
      </c>
      <c r="O38" s="971">
        <v>12</v>
      </c>
      <c r="P38" s="973">
        <v>2020003630009</v>
      </c>
      <c r="Q38" s="972" t="s">
        <v>2635</v>
      </c>
      <c r="R38" s="974">
        <f t="shared" si="0"/>
        <v>0.97949007327453608</v>
      </c>
      <c r="S38" s="972" t="s">
        <v>2636</v>
      </c>
      <c r="T38" s="972" t="s">
        <v>2669</v>
      </c>
      <c r="U38" s="970" t="s">
        <v>2683</v>
      </c>
      <c r="V38" s="975">
        <f>48629540+22433400</f>
        <v>71062940</v>
      </c>
      <c r="W38" s="976" t="s">
        <v>2688</v>
      </c>
      <c r="X38" s="977" t="s">
        <v>2689</v>
      </c>
      <c r="Y38" s="978" t="s">
        <v>2690</v>
      </c>
      <c r="Z38" s="979">
        <v>6.9909999999999997</v>
      </c>
      <c r="AA38" s="979">
        <v>6.4530000000000003</v>
      </c>
      <c r="AB38" s="979">
        <v>3.52</v>
      </c>
      <c r="AC38" s="979">
        <v>4.3780000000000001</v>
      </c>
      <c r="AD38" s="979">
        <v>4.202</v>
      </c>
      <c r="AE38" s="979">
        <v>1.3440000000000001</v>
      </c>
      <c r="AF38" s="979" t="s">
        <v>136</v>
      </c>
      <c r="AG38" s="979" t="s">
        <v>136</v>
      </c>
      <c r="AH38" s="979" t="s">
        <v>136</v>
      </c>
      <c r="AI38" s="979" t="s">
        <v>136</v>
      </c>
      <c r="AJ38" s="979" t="s">
        <v>136</v>
      </c>
      <c r="AK38" s="979" t="s">
        <v>136</v>
      </c>
      <c r="AL38" s="979" t="s">
        <v>136</v>
      </c>
      <c r="AM38" s="979" t="s">
        <v>136</v>
      </c>
      <c r="AN38" s="979" t="s">
        <v>136</v>
      </c>
      <c r="AO38" s="979">
        <v>13.444000000000001</v>
      </c>
      <c r="AP38" s="980">
        <v>44563</v>
      </c>
      <c r="AQ38" s="980">
        <v>44926</v>
      </c>
      <c r="AR38" s="971" t="s">
        <v>2642</v>
      </c>
      <c r="AS38" s="982"/>
      <c r="AT38" s="982"/>
      <c r="AU38" s="982"/>
      <c r="AV38" s="982"/>
      <c r="AW38" s="982"/>
      <c r="AX38" s="982"/>
      <c r="AY38" s="982"/>
      <c r="AZ38" s="982"/>
      <c r="BA38" s="982"/>
      <c r="BB38" s="982"/>
      <c r="BC38" s="982"/>
      <c r="BD38" s="982"/>
      <c r="BE38" s="982"/>
      <c r="BF38" s="982"/>
      <c r="BG38" s="982"/>
      <c r="BH38" s="982"/>
      <c r="BI38" s="982"/>
      <c r="BJ38" s="982"/>
    </row>
    <row r="39" spans="1:62" ht="120" customHeight="1" x14ac:dyDescent="0.2">
      <c r="A39" s="968">
        <v>1</v>
      </c>
      <c r="B39" s="969" t="s">
        <v>400</v>
      </c>
      <c r="C39" s="968">
        <v>43</v>
      </c>
      <c r="D39" s="970" t="s">
        <v>401</v>
      </c>
      <c r="E39" s="968">
        <v>4301</v>
      </c>
      <c r="F39" s="970" t="s">
        <v>687</v>
      </c>
      <c r="G39" s="983">
        <v>4301037</v>
      </c>
      <c r="H39" s="972" t="s">
        <v>2667</v>
      </c>
      <c r="I39" s="983">
        <v>4301037</v>
      </c>
      <c r="J39" s="972" t="s">
        <v>2667</v>
      </c>
      <c r="K39" s="971">
        <v>430103704</v>
      </c>
      <c r="L39" s="972" t="s">
        <v>2682</v>
      </c>
      <c r="M39" s="971">
        <v>430103704</v>
      </c>
      <c r="N39" s="972" t="s">
        <v>2682</v>
      </c>
      <c r="O39" s="971">
        <v>12</v>
      </c>
      <c r="P39" s="973">
        <v>2020003630009</v>
      </c>
      <c r="Q39" s="972" t="s">
        <v>2635</v>
      </c>
      <c r="R39" s="974">
        <f t="shared" si="0"/>
        <v>0.97949007327453608</v>
      </c>
      <c r="S39" s="972" t="s">
        <v>2636</v>
      </c>
      <c r="T39" s="972" t="s">
        <v>2669</v>
      </c>
      <c r="U39" s="970" t="s">
        <v>2683</v>
      </c>
      <c r="V39" s="975">
        <f>22433400-22433400</f>
        <v>0</v>
      </c>
      <c r="W39" s="976" t="s">
        <v>2691</v>
      </c>
      <c r="X39" s="977" t="s">
        <v>2689</v>
      </c>
      <c r="Y39" s="978" t="s">
        <v>2690</v>
      </c>
      <c r="Z39" s="979">
        <v>6.9909999999999997</v>
      </c>
      <c r="AA39" s="979">
        <v>6.4530000000000003</v>
      </c>
      <c r="AB39" s="979">
        <v>3.52</v>
      </c>
      <c r="AC39" s="979">
        <v>4.3780000000000001</v>
      </c>
      <c r="AD39" s="979">
        <v>4.202</v>
      </c>
      <c r="AE39" s="979">
        <v>1.3440000000000001</v>
      </c>
      <c r="AF39" s="979" t="s">
        <v>136</v>
      </c>
      <c r="AG39" s="979" t="s">
        <v>136</v>
      </c>
      <c r="AH39" s="979" t="s">
        <v>136</v>
      </c>
      <c r="AI39" s="979" t="s">
        <v>136</v>
      </c>
      <c r="AJ39" s="979" t="s">
        <v>136</v>
      </c>
      <c r="AK39" s="979" t="s">
        <v>136</v>
      </c>
      <c r="AL39" s="979" t="s">
        <v>136</v>
      </c>
      <c r="AM39" s="979" t="s">
        <v>136</v>
      </c>
      <c r="AN39" s="979" t="s">
        <v>136</v>
      </c>
      <c r="AO39" s="979">
        <v>13.444000000000001</v>
      </c>
      <c r="AP39" s="980">
        <v>44563</v>
      </c>
      <c r="AQ39" s="980">
        <v>44926</v>
      </c>
      <c r="AR39" s="971" t="s">
        <v>2642</v>
      </c>
      <c r="AS39" s="982"/>
      <c r="AT39" s="982"/>
      <c r="AU39" s="982"/>
      <c r="AV39" s="982"/>
      <c r="AW39" s="982"/>
      <c r="AX39" s="982"/>
      <c r="AY39" s="982"/>
      <c r="AZ39" s="982"/>
      <c r="BA39" s="982"/>
      <c r="BB39" s="982"/>
      <c r="BC39" s="982"/>
      <c r="BD39" s="982"/>
      <c r="BE39" s="982"/>
      <c r="BF39" s="982"/>
      <c r="BG39" s="982"/>
      <c r="BH39" s="982"/>
      <c r="BI39" s="982"/>
      <c r="BJ39" s="982"/>
    </row>
    <row r="40" spans="1:62" ht="120" customHeight="1" x14ac:dyDescent="0.2">
      <c r="A40" s="968">
        <v>1</v>
      </c>
      <c r="B40" s="969" t="s">
        <v>400</v>
      </c>
      <c r="C40" s="968">
        <v>43</v>
      </c>
      <c r="D40" s="970" t="s">
        <v>401</v>
      </c>
      <c r="E40" s="968">
        <v>4301</v>
      </c>
      <c r="F40" s="970" t="s">
        <v>687</v>
      </c>
      <c r="G40" s="983">
        <v>4301037</v>
      </c>
      <c r="H40" s="972" t="s">
        <v>2667</v>
      </c>
      <c r="I40" s="983">
        <v>4301037</v>
      </c>
      <c r="J40" s="972" t="s">
        <v>2667</v>
      </c>
      <c r="K40" s="971">
        <v>430103704</v>
      </c>
      <c r="L40" s="972" t="s">
        <v>2682</v>
      </c>
      <c r="M40" s="971">
        <v>430103704</v>
      </c>
      <c r="N40" s="972" t="s">
        <v>2682</v>
      </c>
      <c r="O40" s="971">
        <v>12</v>
      </c>
      <c r="P40" s="973">
        <v>2020003630009</v>
      </c>
      <c r="Q40" s="972" t="s">
        <v>2635</v>
      </c>
      <c r="R40" s="974">
        <f t="shared" si="0"/>
        <v>0.97949007327453608</v>
      </c>
      <c r="S40" s="972" t="s">
        <v>2636</v>
      </c>
      <c r="T40" s="972" t="s">
        <v>2669</v>
      </c>
      <c r="U40" s="970" t="s">
        <v>2683</v>
      </c>
      <c r="V40" s="975">
        <v>35292950</v>
      </c>
      <c r="W40" s="976" t="s">
        <v>2692</v>
      </c>
      <c r="X40" s="977" t="s">
        <v>2689</v>
      </c>
      <c r="Y40" s="978" t="s">
        <v>2690</v>
      </c>
      <c r="Z40" s="979">
        <v>6.9909999999999997</v>
      </c>
      <c r="AA40" s="979">
        <v>6.4530000000000003</v>
      </c>
      <c r="AB40" s="979">
        <v>3.52</v>
      </c>
      <c r="AC40" s="979">
        <v>4.3780000000000001</v>
      </c>
      <c r="AD40" s="979">
        <v>4.202</v>
      </c>
      <c r="AE40" s="979">
        <v>1.3440000000000001</v>
      </c>
      <c r="AF40" s="979" t="s">
        <v>136</v>
      </c>
      <c r="AG40" s="979" t="s">
        <v>136</v>
      </c>
      <c r="AH40" s="979" t="s">
        <v>136</v>
      </c>
      <c r="AI40" s="979" t="s">
        <v>136</v>
      </c>
      <c r="AJ40" s="979" t="s">
        <v>136</v>
      </c>
      <c r="AK40" s="979" t="s">
        <v>136</v>
      </c>
      <c r="AL40" s="979" t="s">
        <v>136</v>
      </c>
      <c r="AM40" s="979" t="s">
        <v>136</v>
      </c>
      <c r="AN40" s="979" t="s">
        <v>136</v>
      </c>
      <c r="AO40" s="979">
        <v>13.444000000000001</v>
      </c>
      <c r="AP40" s="980">
        <v>44563</v>
      </c>
      <c r="AQ40" s="980">
        <v>44926</v>
      </c>
      <c r="AR40" s="971" t="s">
        <v>2642</v>
      </c>
      <c r="AS40" s="982"/>
      <c r="AT40" s="982"/>
      <c r="AU40" s="982"/>
      <c r="AV40" s="982"/>
      <c r="AW40" s="982"/>
      <c r="AX40" s="982"/>
      <c r="AY40" s="982"/>
      <c r="AZ40" s="982"/>
      <c r="BA40" s="982"/>
      <c r="BB40" s="982"/>
      <c r="BC40" s="982"/>
      <c r="BD40" s="982"/>
      <c r="BE40" s="982"/>
      <c r="BF40" s="982"/>
      <c r="BG40" s="982"/>
      <c r="BH40" s="982"/>
      <c r="BI40" s="982"/>
      <c r="BJ40" s="982"/>
    </row>
    <row r="41" spans="1:62" ht="120" customHeight="1" x14ac:dyDescent="0.2">
      <c r="A41" s="968">
        <v>1</v>
      </c>
      <c r="B41" s="969" t="s">
        <v>400</v>
      </c>
      <c r="C41" s="968">
        <v>43</v>
      </c>
      <c r="D41" s="970" t="s">
        <v>401</v>
      </c>
      <c r="E41" s="968">
        <v>4301</v>
      </c>
      <c r="F41" s="970" t="s">
        <v>687</v>
      </c>
      <c r="G41" s="983">
        <v>4301037</v>
      </c>
      <c r="H41" s="972" t="s">
        <v>2667</v>
      </c>
      <c r="I41" s="983">
        <v>4301037</v>
      </c>
      <c r="J41" s="972" t="s">
        <v>2667</v>
      </c>
      <c r="K41" s="971">
        <v>430103704</v>
      </c>
      <c r="L41" s="972" t="s">
        <v>2682</v>
      </c>
      <c r="M41" s="971">
        <v>430103704</v>
      </c>
      <c r="N41" s="972" t="s">
        <v>2682</v>
      </c>
      <c r="O41" s="971">
        <v>12</v>
      </c>
      <c r="P41" s="973">
        <v>2020003630009</v>
      </c>
      <c r="Q41" s="972" t="s">
        <v>2635</v>
      </c>
      <c r="R41" s="974">
        <f t="shared" si="0"/>
        <v>0.97949007327453608</v>
      </c>
      <c r="S41" s="972" t="s">
        <v>2636</v>
      </c>
      <c r="T41" s="972" t="s">
        <v>2669</v>
      </c>
      <c r="U41" s="970" t="s">
        <v>2683</v>
      </c>
      <c r="V41" s="975">
        <f>420000000+40000000</f>
        <v>460000000</v>
      </c>
      <c r="W41" s="976" t="s">
        <v>2693</v>
      </c>
      <c r="X41" s="977" t="s">
        <v>2656</v>
      </c>
      <c r="Y41" s="978" t="s">
        <v>2657</v>
      </c>
      <c r="Z41" s="979">
        <v>6.9909999999999997</v>
      </c>
      <c r="AA41" s="979">
        <v>6.4530000000000003</v>
      </c>
      <c r="AB41" s="979">
        <v>3.52</v>
      </c>
      <c r="AC41" s="979">
        <v>4.3780000000000001</v>
      </c>
      <c r="AD41" s="979">
        <v>4.202</v>
      </c>
      <c r="AE41" s="979">
        <v>1.3440000000000001</v>
      </c>
      <c r="AF41" s="979" t="s">
        <v>136</v>
      </c>
      <c r="AG41" s="979" t="s">
        <v>136</v>
      </c>
      <c r="AH41" s="979" t="s">
        <v>136</v>
      </c>
      <c r="AI41" s="979" t="s">
        <v>136</v>
      </c>
      <c r="AJ41" s="979" t="s">
        <v>136</v>
      </c>
      <c r="AK41" s="979" t="s">
        <v>136</v>
      </c>
      <c r="AL41" s="979" t="s">
        <v>136</v>
      </c>
      <c r="AM41" s="979" t="s">
        <v>136</v>
      </c>
      <c r="AN41" s="979" t="s">
        <v>136</v>
      </c>
      <c r="AO41" s="979">
        <v>13.444000000000001</v>
      </c>
      <c r="AP41" s="980">
        <v>44563</v>
      </c>
      <c r="AQ41" s="980">
        <v>44926</v>
      </c>
      <c r="AR41" s="971" t="s">
        <v>2642</v>
      </c>
      <c r="AS41" s="982"/>
      <c r="AT41" s="982"/>
      <c r="AU41" s="982"/>
      <c r="AV41" s="982"/>
      <c r="AW41" s="982"/>
      <c r="AX41" s="982"/>
      <c r="AY41" s="982"/>
      <c r="AZ41" s="982"/>
      <c r="BA41" s="982"/>
      <c r="BB41" s="982"/>
      <c r="BC41" s="982"/>
      <c r="BD41" s="982"/>
      <c r="BE41" s="982"/>
      <c r="BF41" s="982"/>
      <c r="BG41" s="982"/>
      <c r="BH41" s="982"/>
      <c r="BI41" s="982"/>
      <c r="BJ41" s="982"/>
    </row>
    <row r="42" spans="1:62" ht="120" customHeight="1" x14ac:dyDescent="0.2">
      <c r="A42" s="968">
        <v>1</v>
      </c>
      <c r="B42" s="969" t="s">
        <v>400</v>
      </c>
      <c r="C42" s="968">
        <v>43</v>
      </c>
      <c r="D42" s="970" t="s">
        <v>401</v>
      </c>
      <c r="E42" s="968">
        <v>4301</v>
      </c>
      <c r="F42" s="970" t="s">
        <v>687</v>
      </c>
      <c r="G42" s="983">
        <v>4301037</v>
      </c>
      <c r="H42" s="972" t="s">
        <v>2667</v>
      </c>
      <c r="I42" s="983">
        <v>4301037</v>
      </c>
      <c r="J42" s="972" t="s">
        <v>2667</v>
      </c>
      <c r="K42" s="971">
        <v>430103704</v>
      </c>
      <c r="L42" s="972" t="s">
        <v>2682</v>
      </c>
      <c r="M42" s="971">
        <v>430103704</v>
      </c>
      <c r="N42" s="972" t="s">
        <v>2682</v>
      </c>
      <c r="O42" s="971">
        <v>12</v>
      </c>
      <c r="P42" s="973">
        <v>2020003630009</v>
      </c>
      <c r="Q42" s="972" t="s">
        <v>2635</v>
      </c>
      <c r="R42" s="974">
        <f t="shared" si="0"/>
        <v>0.97949007327453608</v>
      </c>
      <c r="S42" s="972" t="s">
        <v>2636</v>
      </c>
      <c r="T42" s="972" t="s">
        <v>2669</v>
      </c>
      <c r="U42" s="970" t="s">
        <v>2683</v>
      </c>
      <c r="V42" s="975">
        <v>145000000</v>
      </c>
      <c r="W42" s="976" t="s">
        <v>2671</v>
      </c>
      <c r="X42" s="977" t="s">
        <v>2645</v>
      </c>
      <c r="Y42" s="978" t="s">
        <v>2646</v>
      </c>
      <c r="Z42" s="979">
        <v>6.9909999999999997</v>
      </c>
      <c r="AA42" s="979">
        <v>6.4530000000000003</v>
      </c>
      <c r="AB42" s="979">
        <v>3.52</v>
      </c>
      <c r="AC42" s="979">
        <v>4.3780000000000001</v>
      </c>
      <c r="AD42" s="979">
        <v>4.202</v>
      </c>
      <c r="AE42" s="979">
        <v>1.3440000000000001</v>
      </c>
      <c r="AF42" s="979" t="s">
        <v>136</v>
      </c>
      <c r="AG42" s="979" t="s">
        <v>136</v>
      </c>
      <c r="AH42" s="979" t="s">
        <v>136</v>
      </c>
      <c r="AI42" s="979" t="s">
        <v>136</v>
      </c>
      <c r="AJ42" s="979" t="s">
        <v>136</v>
      </c>
      <c r="AK42" s="979" t="s">
        <v>136</v>
      </c>
      <c r="AL42" s="979" t="s">
        <v>136</v>
      </c>
      <c r="AM42" s="979" t="s">
        <v>136</v>
      </c>
      <c r="AN42" s="979" t="s">
        <v>136</v>
      </c>
      <c r="AO42" s="979">
        <v>13.444000000000001</v>
      </c>
      <c r="AP42" s="980">
        <v>44563</v>
      </c>
      <c r="AQ42" s="980">
        <v>44926</v>
      </c>
      <c r="AR42" s="971" t="s">
        <v>2642</v>
      </c>
      <c r="AS42" s="982"/>
      <c r="AT42" s="982"/>
      <c r="AU42" s="982"/>
      <c r="AV42" s="982"/>
      <c r="AW42" s="982"/>
      <c r="AX42" s="982"/>
      <c r="AY42" s="982"/>
      <c r="AZ42" s="982"/>
      <c r="BA42" s="982"/>
      <c r="BB42" s="982"/>
      <c r="BC42" s="982"/>
      <c r="BD42" s="982"/>
      <c r="BE42" s="982"/>
      <c r="BF42" s="982"/>
      <c r="BG42" s="982"/>
      <c r="BH42" s="982"/>
      <c r="BI42" s="982"/>
      <c r="BJ42" s="982"/>
    </row>
    <row r="43" spans="1:62" ht="120" customHeight="1" x14ac:dyDescent="0.2">
      <c r="A43" s="968">
        <v>1</v>
      </c>
      <c r="B43" s="969" t="s">
        <v>400</v>
      </c>
      <c r="C43" s="968">
        <v>43</v>
      </c>
      <c r="D43" s="970" t="s">
        <v>401</v>
      </c>
      <c r="E43" s="968">
        <v>4301</v>
      </c>
      <c r="F43" s="970" t="s">
        <v>687</v>
      </c>
      <c r="G43" s="983">
        <v>4301037</v>
      </c>
      <c r="H43" s="972" t="s">
        <v>2667</v>
      </c>
      <c r="I43" s="983">
        <v>4301037</v>
      </c>
      <c r="J43" s="972" t="s">
        <v>2667</v>
      </c>
      <c r="K43" s="971">
        <v>430103704</v>
      </c>
      <c r="L43" s="972" t="s">
        <v>2682</v>
      </c>
      <c r="M43" s="971">
        <v>430103704</v>
      </c>
      <c r="N43" s="972" t="s">
        <v>2682</v>
      </c>
      <c r="O43" s="971">
        <v>12</v>
      </c>
      <c r="P43" s="973">
        <v>2020003630009</v>
      </c>
      <c r="Q43" s="972" t="s">
        <v>2635</v>
      </c>
      <c r="R43" s="974">
        <f t="shared" si="0"/>
        <v>0.97949007327453608</v>
      </c>
      <c r="S43" s="972" t="s">
        <v>2636</v>
      </c>
      <c r="T43" s="972" t="s">
        <v>2669</v>
      </c>
      <c r="U43" s="970" t="s">
        <v>2683</v>
      </c>
      <c r="V43" s="975">
        <v>116317518</v>
      </c>
      <c r="W43" s="976" t="s">
        <v>2694</v>
      </c>
      <c r="X43" s="977" t="s">
        <v>2695</v>
      </c>
      <c r="Y43" s="978" t="s">
        <v>2696</v>
      </c>
      <c r="Z43" s="979">
        <v>6.9909999999999997</v>
      </c>
      <c r="AA43" s="979">
        <v>6.4530000000000003</v>
      </c>
      <c r="AB43" s="979">
        <v>3.52</v>
      </c>
      <c r="AC43" s="979">
        <v>4.3780000000000001</v>
      </c>
      <c r="AD43" s="979">
        <v>4.202</v>
      </c>
      <c r="AE43" s="979">
        <v>1.3440000000000001</v>
      </c>
      <c r="AF43" s="979" t="s">
        <v>136</v>
      </c>
      <c r="AG43" s="979" t="s">
        <v>136</v>
      </c>
      <c r="AH43" s="979" t="s">
        <v>136</v>
      </c>
      <c r="AI43" s="979" t="s">
        <v>136</v>
      </c>
      <c r="AJ43" s="979" t="s">
        <v>136</v>
      </c>
      <c r="AK43" s="979" t="s">
        <v>136</v>
      </c>
      <c r="AL43" s="979" t="s">
        <v>136</v>
      </c>
      <c r="AM43" s="979" t="s">
        <v>136</v>
      </c>
      <c r="AN43" s="979" t="s">
        <v>136</v>
      </c>
      <c r="AO43" s="979">
        <v>13.444000000000001</v>
      </c>
      <c r="AP43" s="980">
        <v>44563</v>
      </c>
      <c r="AQ43" s="980">
        <v>44926</v>
      </c>
      <c r="AR43" s="971" t="s">
        <v>2642</v>
      </c>
      <c r="AS43" s="982"/>
      <c r="AT43" s="982"/>
      <c r="AU43" s="982"/>
      <c r="AV43" s="982"/>
      <c r="AW43" s="982"/>
      <c r="AX43" s="982"/>
      <c r="AY43" s="982"/>
      <c r="AZ43" s="982"/>
      <c r="BA43" s="982"/>
      <c r="BB43" s="982"/>
      <c r="BC43" s="982"/>
      <c r="BD43" s="982"/>
      <c r="BE43" s="982"/>
      <c r="BF43" s="982"/>
      <c r="BG43" s="982"/>
      <c r="BH43" s="982"/>
      <c r="BI43" s="982"/>
      <c r="BJ43" s="982"/>
    </row>
    <row r="44" spans="1:62" ht="120" customHeight="1" x14ac:dyDescent="0.2">
      <c r="A44" s="968">
        <v>1</v>
      </c>
      <c r="B44" s="969" t="s">
        <v>400</v>
      </c>
      <c r="C44" s="968">
        <v>43</v>
      </c>
      <c r="D44" s="970" t="s">
        <v>401</v>
      </c>
      <c r="E44" s="968">
        <v>4301</v>
      </c>
      <c r="F44" s="970" t="s">
        <v>687</v>
      </c>
      <c r="G44" s="983">
        <v>4301037</v>
      </c>
      <c r="H44" s="972" t="s">
        <v>2667</v>
      </c>
      <c r="I44" s="983">
        <v>4301037</v>
      </c>
      <c r="J44" s="972" t="s">
        <v>2667</v>
      </c>
      <c r="K44" s="971">
        <v>430103704</v>
      </c>
      <c r="L44" s="972" t="s">
        <v>2682</v>
      </c>
      <c r="M44" s="971">
        <v>430103704</v>
      </c>
      <c r="N44" s="972" t="s">
        <v>2682</v>
      </c>
      <c r="O44" s="971">
        <v>12</v>
      </c>
      <c r="P44" s="973">
        <v>2020003630009</v>
      </c>
      <c r="Q44" s="972" t="s">
        <v>2635</v>
      </c>
      <c r="R44" s="974">
        <f t="shared" si="0"/>
        <v>0.97949007327453608</v>
      </c>
      <c r="S44" s="972" t="s">
        <v>2636</v>
      </c>
      <c r="T44" s="972" t="s">
        <v>2669</v>
      </c>
      <c r="U44" s="970" t="s">
        <v>2683</v>
      </c>
      <c r="V44" s="975">
        <v>137750583</v>
      </c>
      <c r="W44" s="976" t="s">
        <v>2697</v>
      </c>
      <c r="X44" s="977" t="s">
        <v>2653</v>
      </c>
      <c r="Y44" s="978" t="s">
        <v>2654</v>
      </c>
      <c r="Z44" s="979">
        <v>6.9909999999999997</v>
      </c>
      <c r="AA44" s="979">
        <v>6.4530000000000003</v>
      </c>
      <c r="AB44" s="979">
        <v>3.52</v>
      </c>
      <c r="AC44" s="979">
        <v>4.3780000000000001</v>
      </c>
      <c r="AD44" s="979">
        <v>4.202</v>
      </c>
      <c r="AE44" s="979">
        <v>1.3440000000000001</v>
      </c>
      <c r="AF44" s="979" t="s">
        <v>136</v>
      </c>
      <c r="AG44" s="979" t="s">
        <v>136</v>
      </c>
      <c r="AH44" s="979" t="s">
        <v>136</v>
      </c>
      <c r="AI44" s="979" t="s">
        <v>136</v>
      </c>
      <c r="AJ44" s="979" t="s">
        <v>136</v>
      </c>
      <c r="AK44" s="979" t="s">
        <v>136</v>
      </c>
      <c r="AL44" s="979" t="s">
        <v>136</v>
      </c>
      <c r="AM44" s="979" t="s">
        <v>136</v>
      </c>
      <c r="AN44" s="979" t="s">
        <v>136</v>
      </c>
      <c r="AO44" s="979">
        <v>13.444000000000001</v>
      </c>
      <c r="AP44" s="980">
        <v>44563</v>
      </c>
      <c r="AQ44" s="980">
        <v>44926</v>
      </c>
      <c r="AR44" s="971" t="s">
        <v>2642</v>
      </c>
      <c r="AS44" s="982"/>
      <c r="AT44" s="982"/>
      <c r="AU44" s="982"/>
      <c r="AV44" s="982"/>
      <c r="AW44" s="982"/>
      <c r="AX44" s="982"/>
      <c r="AY44" s="982"/>
      <c r="AZ44" s="982"/>
      <c r="BA44" s="982"/>
      <c r="BB44" s="982"/>
      <c r="BC44" s="982"/>
      <c r="BD44" s="982"/>
      <c r="BE44" s="982"/>
      <c r="BF44" s="982"/>
      <c r="BG44" s="982"/>
      <c r="BH44" s="982"/>
      <c r="BI44" s="982"/>
      <c r="BJ44" s="982"/>
    </row>
    <row r="45" spans="1:62" ht="120" customHeight="1" x14ac:dyDescent="0.2">
      <c r="A45" s="968">
        <v>1</v>
      </c>
      <c r="B45" s="969" t="s">
        <v>400</v>
      </c>
      <c r="C45" s="968">
        <v>43</v>
      </c>
      <c r="D45" s="970" t="s">
        <v>401</v>
      </c>
      <c r="E45" s="968">
        <v>4301</v>
      </c>
      <c r="F45" s="970" t="s">
        <v>687</v>
      </c>
      <c r="G45" s="983">
        <v>4301037</v>
      </c>
      <c r="H45" s="972" t="s">
        <v>2667</v>
      </c>
      <c r="I45" s="983">
        <v>4301037</v>
      </c>
      <c r="J45" s="972" t="s">
        <v>2667</v>
      </c>
      <c r="K45" s="971">
        <v>430103704</v>
      </c>
      <c r="L45" s="972" t="s">
        <v>2682</v>
      </c>
      <c r="M45" s="971">
        <v>430103704</v>
      </c>
      <c r="N45" s="972" t="s">
        <v>2682</v>
      </c>
      <c r="O45" s="971">
        <v>12</v>
      </c>
      <c r="P45" s="973">
        <v>2020003630009</v>
      </c>
      <c r="Q45" s="972" t="s">
        <v>2635</v>
      </c>
      <c r="R45" s="974">
        <f t="shared" si="0"/>
        <v>0.97949007327453608</v>
      </c>
      <c r="S45" s="972" t="s">
        <v>2636</v>
      </c>
      <c r="T45" s="972" t="s">
        <v>2669</v>
      </c>
      <c r="U45" s="970" t="s">
        <v>2698</v>
      </c>
      <c r="V45" s="975">
        <f>65000000+2500000-67500000</f>
        <v>0</v>
      </c>
      <c r="W45" s="976" t="s">
        <v>2680</v>
      </c>
      <c r="X45" s="977" t="s">
        <v>2645</v>
      </c>
      <c r="Y45" s="978" t="s">
        <v>2646</v>
      </c>
      <c r="Z45" s="979">
        <v>6.9909999999999997</v>
      </c>
      <c r="AA45" s="979">
        <v>6.4530000000000003</v>
      </c>
      <c r="AB45" s="979">
        <v>3.52</v>
      </c>
      <c r="AC45" s="979">
        <v>4.3780000000000001</v>
      </c>
      <c r="AD45" s="979">
        <v>4.202</v>
      </c>
      <c r="AE45" s="979">
        <v>1.3440000000000001</v>
      </c>
      <c r="AF45" s="979" t="s">
        <v>136</v>
      </c>
      <c r="AG45" s="979" t="s">
        <v>136</v>
      </c>
      <c r="AH45" s="979" t="s">
        <v>136</v>
      </c>
      <c r="AI45" s="979" t="s">
        <v>136</v>
      </c>
      <c r="AJ45" s="979" t="s">
        <v>136</v>
      </c>
      <c r="AK45" s="979" t="s">
        <v>136</v>
      </c>
      <c r="AL45" s="979" t="s">
        <v>136</v>
      </c>
      <c r="AM45" s="979" t="s">
        <v>136</v>
      </c>
      <c r="AN45" s="979" t="s">
        <v>136</v>
      </c>
      <c r="AO45" s="979">
        <v>13.444000000000001</v>
      </c>
      <c r="AP45" s="980">
        <v>44563</v>
      </c>
      <c r="AQ45" s="980">
        <v>44926</v>
      </c>
      <c r="AR45" s="971" t="s">
        <v>2642</v>
      </c>
      <c r="AS45" s="982"/>
      <c r="AT45" s="982"/>
      <c r="AU45" s="982"/>
      <c r="AV45" s="982"/>
      <c r="AW45" s="982"/>
      <c r="AX45" s="982"/>
      <c r="AY45" s="982"/>
      <c r="AZ45" s="982"/>
      <c r="BA45" s="982"/>
      <c r="BB45" s="982"/>
      <c r="BC45" s="982"/>
      <c r="BD45" s="982"/>
      <c r="BE45" s="982"/>
      <c r="BF45" s="982"/>
      <c r="BG45" s="982"/>
      <c r="BH45" s="982"/>
      <c r="BI45" s="982"/>
      <c r="BJ45" s="982"/>
    </row>
    <row r="46" spans="1:62" ht="120" customHeight="1" x14ac:dyDescent="0.2">
      <c r="A46" s="968">
        <v>1</v>
      </c>
      <c r="B46" s="969" t="s">
        <v>400</v>
      </c>
      <c r="C46" s="968">
        <v>43</v>
      </c>
      <c r="D46" s="970" t="s">
        <v>401</v>
      </c>
      <c r="E46" s="968">
        <v>4301</v>
      </c>
      <c r="F46" s="970" t="s">
        <v>687</v>
      </c>
      <c r="G46" s="983">
        <v>4301037</v>
      </c>
      <c r="H46" s="972" t="s">
        <v>2667</v>
      </c>
      <c r="I46" s="983">
        <v>4301037</v>
      </c>
      <c r="J46" s="972" t="s">
        <v>2667</v>
      </c>
      <c r="K46" s="971">
        <v>430103704</v>
      </c>
      <c r="L46" s="972" t="s">
        <v>2682</v>
      </c>
      <c r="M46" s="971">
        <v>430103704</v>
      </c>
      <c r="N46" s="972" t="s">
        <v>2682</v>
      </c>
      <c r="O46" s="971">
        <v>12</v>
      </c>
      <c r="P46" s="973">
        <v>2020003630009</v>
      </c>
      <c r="Q46" s="972" t="s">
        <v>2635</v>
      </c>
      <c r="R46" s="974">
        <f t="shared" si="0"/>
        <v>0.97949007327453608</v>
      </c>
      <c r="S46" s="972" t="s">
        <v>2636</v>
      </c>
      <c r="T46" s="972" t="s">
        <v>2669</v>
      </c>
      <c r="U46" s="970" t="s">
        <v>2698</v>
      </c>
      <c r="V46" s="975">
        <f>50000000-20000000-30000000</f>
        <v>0</v>
      </c>
      <c r="W46" s="976" t="s">
        <v>2681</v>
      </c>
      <c r="X46" s="977" t="s">
        <v>2645</v>
      </c>
      <c r="Y46" s="978" t="s">
        <v>2646</v>
      </c>
      <c r="Z46" s="979">
        <v>6.9909999999999997</v>
      </c>
      <c r="AA46" s="979">
        <v>6.4530000000000003</v>
      </c>
      <c r="AB46" s="979">
        <v>3.52</v>
      </c>
      <c r="AC46" s="979">
        <v>4.3780000000000001</v>
      </c>
      <c r="AD46" s="979">
        <v>4.202</v>
      </c>
      <c r="AE46" s="979">
        <v>1.3440000000000001</v>
      </c>
      <c r="AF46" s="979" t="s">
        <v>136</v>
      </c>
      <c r="AG46" s="979" t="s">
        <v>136</v>
      </c>
      <c r="AH46" s="979" t="s">
        <v>136</v>
      </c>
      <c r="AI46" s="979" t="s">
        <v>136</v>
      </c>
      <c r="AJ46" s="979" t="s">
        <v>136</v>
      </c>
      <c r="AK46" s="979" t="s">
        <v>136</v>
      </c>
      <c r="AL46" s="979" t="s">
        <v>136</v>
      </c>
      <c r="AM46" s="979" t="s">
        <v>136</v>
      </c>
      <c r="AN46" s="979" t="s">
        <v>136</v>
      </c>
      <c r="AO46" s="979">
        <v>13.444000000000001</v>
      </c>
      <c r="AP46" s="980">
        <v>44563</v>
      </c>
      <c r="AQ46" s="980">
        <v>44926</v>
      </c>
      <c r="AR46" s="971" t="s">
        <v>2642</v>
      </c>
      <c r="AS46" s="982"/>
      <c r="AT46" s="982"/>
      <c r="AU46" s="982"/>
      <c r="AV46" s="982"/>
      <c r="AW46" s="982"/>
      <c r="AX46" s="982"/>
      <c r="AY46" s="982"/>
      <c r="AZ46" s="982"/>
      <c r="BA46" s="982"/>
      <c r="BB46" s="982"/>
      <c r="BC46" s="982"/>
      <c r="BD46" s="982"/>
      <c r="BE46" s="982"/>
      <c r="BF46" s="982"/>
      <c r="BG46" s="982"/>
      <c r="BH46" s="982"/>
      <c r="BI46" s="982"/>
      <c r="BJ46" s="982"/>
    </row>
    <row r="47" spans="1:62" ht="120" customHeight="1" x14ac:dyDescent="0.2">
      <c r="A47" s="968">
        <v>1</v>
      </c>
      <c r="B47" s="969" t="s">
        <v>400</v>
      </c>
      <c r="C47" s="968">
        <v>43</v>
      </c>
      <c r="D47" s="970" t="s">
        <v>401</v>
      </c>
      <c r="E47" s="968">
        <v>4301</v>
      </c>
      <c r="F47" s="970" t="s">
        <v>687</v>
      </c>
      <c r="G47" s="983">
        <v>4301037</v>
      </c>
      <c r="H47" s="972" t="s">
        <v>2667</v>
      </c>
      <c r="I47" s="983">
        <v>4301037</v>
      </c>
      <c r="J47" s="972" t="s">
        <v>2667</v>
      </c>
      <c r="K47" s="971">
        <v>430103704</v>
      </c>
      <c r="L47" s="972" t="s">
        <v>2682</v>
      </c>
      <c r="M47" s="971">
        <v>430103704</v>
      </c>
      <c r="N47" s="972" t="s">
        <v>2682</v>
      </c>
      <c r="O47" s="971">
        <v>12</v>
      </c>
      <c r="P47" s="973">
        <v>2020003630009</v>
      </c>
      <c r="Q47" s="972" t="s">
        <v>2635</v>
      </c>
      <c r="R47" s="974">
        <f t="shared" si="0"/>
        <v>0.97949007327453608</v>
      </c>
      <c r="S47" s="972" t="s">
        <v>2636</v>
      </c>
      <c r="T47" s="972" t="s">
        <v>2669</v>
      </c>
      <c r="U47" s="970" t="s">
        <v>2698</v>
      </c>
      <c r="V47" s="975">
        <v>80000000</v>
      </c>
      <c r="W47" s="976" t="s">
        <v>2699</v>
      </c>
      <c r="X47" s="977" t="s">
        <v>2649</v>
      </c>
      <c r="Y47" s="978" t="s">
        <v>2650</v>
      </c>
      <c r="Z47" s="979">
        <v>6.9909999999999997</v>
      </c>
      <c r="AA47" s="979">
        <v>6.4530000000000003</v>
      </c>
      <c r="AB47" s="979">
        <v>3.52</v>
      </c>
      <c r="AC47" s="979">
        <v>4.3780000000000001</v>
      </c>
      <c r="AD47" s="979">
        <v>4.202</v>
      </c>
      <c r="AE47" s="979">
        <v>1.3440000000000001</v>
      </c>
      <c r="AF47" s="979" t="s">
        <v>136</v>
      </c>
      <c r="AG47" s="979" t="s">
        <v>136</v>
      </c>
      <c r="AH47" s="979" t="s">
        <v>136</v>
      </c>
      <c r="AI47" s="979" t="s">
        <v>136</v>
      </c>
      <c r="AJ47" s="979" t="s">
        <v>136</v>
      </c>
      <c r="AK47" s="979" t="s">
        <v>136</v>
      </c>
      <c r="AL47" s="979" t="s">
        <v>136</v>
      </c>
      <c r="AM47" s="979" t="s">
        <v>136</v>
      </c>
      <c r="AN47" s="979" t="s">
        <v>136</v>
      </c>
      <c r="AO47" s="979">
        <v>13.444000000000001</v>
      </c>
      <c r="AP47" s="980">
        <v>44563</v>
      </c>
      <c r="AQ47" s="980">
        <v>44926</v>
      </c>
      <c r="AR47" s="971" t="s">
        <v>2642</v>
      </c>
      <c r="AS47" s="982"/>
      <c r="AT47" s="982"/>
      <c r="AU47" s="982"/>
      <c r="AV47" s="982"/>
      <c r="AW47" s="982"/>
      <c r="AX47" s="982"/>
      <c r="AY47" s="982"/>
      <c r="AZ47" s="982"/>
      <c r="BA47" s="982"/>
      <c r="BB47" s="982"/>
      <c r="BC47" s="982"/>
      <c r="BD47" s="982"/>
      <c r="BE47" s="982"/>
      <c r="BF47" s="982"/>
      <c r="BG47" s="982"/>
      <c r="BH47" s="982"/>
      <c r="BI47" s="982"/>
      <c r="BJ47" s="982"/>
    </row>
    <row r="48" spans="1:62" ht="120" customHeight="1" x14ac:dyDescent="0.2">
      <c r="A48" s="968">
        <v>1</v>
      </c>
      <c r="B48" s="969" t="s">
        <v>400</v>
      </c>
      <c r="C48" s="968">
        <v>43</v>
      </c>
      <c r="D48" s="970" t="s">
        <v>401</v>
      </c>
      <c r="E48" s="968">
        <v>4301</v>
      </c>
      <c r="F48" s="970" t="s">
        <v>687</v>
      </c>
      <c r="G48" s="983">
        <v>4301037</v>
      </c>
      <c r="H48" s="972" t="s">
        <v>2667</v>
      </c>
      <c r="I48" s="983">
        <v>4301037</v>
      </c>
      <c r="J48" s="972" t="s">
        <v>2667</v>
      </c>
      <c r="K48" s="971">
        <v>430103704</v>
      </c>
      <c r="L48" s="972" t="s">
        <v>2682</v>
      </c>
      <c r="M48" s="971">
        <v>430103704</v>
      </c>
      <c r="N48" s="972" t="s">
        <v>2682</v>
      </c>
      <c r="O48" s="971">
        <v>12</v>
      </c>
      <c r="P48" s="973">
        <v>2020003630009</v>
      </c>
      <c r="Q48" s="972" t="s">
        <v>2635</v>
      </c>
      <c r="R48" s="974">
        <f t="shared" si="0"/>
        <v>0.97949007327453608</v>
      </c>
      <c r="S48" s="972" t="s">
        <v>2636</v>
      </c>
      <c r="T48" s="972" t="s">
        <v>2669</v>
      </c>
      <c r="U48" s="970" t="s">
        <v>2698</v>
      </c>
      <c r="V48" s="975">
        <v>60000000</v>
      </c>
      <c r="W48" s="976" t="s">
        <v>2700</v>
      </c>
      <c r="X48" s="977" t="s">
        <v>2649</v>
      </c>
      <c r="Y48" s="978" t="s">
        <v>2650</v>
      </c>
      <c r="Z48" s="979">
        <v>6.9909999999999997</v>
      </c>
      <c r="AA48" s="979">
        <v>6.4530000000000003</v>
      </c>
      <c r="AB48" s="979">
        <v>3.52</v>
      </c>
      <c r="AC48" s="979">
        <v>4.3780000000000001</v>
      </c>
      <c r="AD48" s="979">
        <v>4.202</v>
      </c>
      <c r="AE48" s="979">
        <v>1.3440000000000001</v>
      </c>
      <c r="AF48" s="979" t="s">
        <v>136</v>
      </c>
      <c r="AG48" s="979" t="s">
        <v>136</v>
      </c>
      <c r="AH48" s="979" t="s">
        <v>136</v>
      </c>
      <c r="AI48" s="979" t="s">
        <v>136</v>
      </c>
      <c r="AJ48" s="979" t="s">
        <v>136</v>
      </c>
      <c r="AK48" s="979" t="s">
        <v>136</v>
      </c>
      <c r="AL48" s="979" t="s">
        <v>136</v>
      </c>
      <c r="AM48" s="979" t="s">
        <v>136</v>
      </c>
      <c r="AN48" s="979" t="s">
        <v>136</v>
      </c>
      <c r="AO48" s="979">
        <v>13.444000000000001</v>
      </c>
      <c r="AP48" s="980">
        <v>44563</v>
      </c>
      <c r="AQ48" s="980">
        <v>44926</v>
      </c>
      <c r="AR48" s="971" t="s">
        <v>2642</v>
      </c>
      <c r="AS48" s="982"/>
      <c r="AT48" s="982"/>
      <c r="AU48" s="982"/>
      <c r="AV48" s="982"/>
      <c r="AW48" s="982"/>
      <c r="AX48" s="982"/>
      <c r="AY48" s="982"/>
      <c r="AZ48" s="982"/>
      <c r="BA48" s="982"/>
      <c r="BB48" s="982"/>
      <c r="BC48" s="982"/>
      <c r="BD48" s="982"/>
      <c r="BE48" s="982"/>
      <c r="BF48" s="982"/>
      <c r="BG48" s="982"/>
      <c r="BH48" s="982"/>
      <c r="BI48" s="982"/>
      <c r="BJ48" s="982"/>
    </row>
    <row r="49" spans="1:62" ht="120" customHeight="1" x14ac:dyDescent="0.2">
      <c r="A49" s="968">
        <v>1</v>
      </c>
      <c r="B49" s="969" t="s">
        <v>400</v>
      </c>
      <c r="C49" s="968">
        <v>43</v>
      </c>
      <c r="D49" s="970" t="s">
        <v>401</v>
      </c>
      <c r="E49" s="968">
        <v>4301</v>
      </c>
      <c r="F49" s="970" t="s">
        <v>687</v>
      </c>
      <c r="G49" s="983">
        <v>4301037</v>
      </c>
      <c r="H49" s="972" t="s">
        <v>2667</v>
      </c>
      <c r="I49" s="983">
        <v>4301037</v>
      </c>
      <c r="J49" s="972" t="s">
        <v>2667</v>
      </c>
      <c r="K49" s="971">
        <v>430103704</v>
      </c>
      <c r="L49" s="972" t="s">
        <v>2682</v>
      </c>
      <c r="M49" s="971">
        <v>430103704</v>
      </c>
      <c r="N49" s="972" t="s">
        <v>2682</v>
      </c>
      <c r="O49" s="971">
        <v>12</v>
      </c>
      <c r="P49" s="973">
        <v>2020003630009</v>
      </c>
      <c r="Q49" s="972" t="s">
        <v>2635</v>
      </c>
      <c r="R49" s="974">
        <f t="shared" si="0"/>
        <v>0.97949007327453608</v>
      </c>
      <c r="S49" s="972" t="s">
        <v>2636</v>
      </c>
      <c r="T49" s="972" t="s">
        <v>2669</v>
      </c>
      <c r="U49" s="970" t="s">
        <v>2698</v>
      </c>
      <c r="V49" s="975">
        <f>70000000-70000000</f>
        <v>0</v>
      </c>
      <c r="W49" s="976" t="s">
        <v>2678</v>
      </c>
      <c r="X49" s="977" t="s">
        <v>2656</v>
      </c>
      <c r="Y49" s="978" t="s">
        <v>2657</v>
      </c>
      <c r="Z49" s="979">
        <v>6.9909999999999997</v>
      </c>
      <c r="AA49" s="979">
        <v>6.4530000000000003</v>
      </c>
      <c r="AB49" s="979">
        <v>3.52</v>
      </c>
      <c r="AC49" s="979">
        <v>4.3780000000000001</v>
      </c>
      <c r="AD49" s="979">
        <v>4.202</v>
      </c>
      <c r="AE49" s="979">
        <v>1.3440000000000001</v>
      </c>
      <c r="AF49" s="979" t="s">
        <v>136</v>
      </c>
      <c r="AG49" s="979" t="s">
        <v>136</v>
      </c>
      <c r="AH49" s="979" t="s">
        <v>136</v>
      </c>
      <c r="AI49" s="979" t="s">
        <v>136</v>
      </c>
      <c r="AJ49" s="979" t="s">
        <v>136</v>
      </c>
      <c r="AK49" s="979" t="s">
        <v>136</v>
      </c>
      <c r="AL49" s="979" t="s">
        <v>136</v>
      </c>
      <c r="AM49" s="979" t="s">
        <v>136</v>
      </c>
      <c r="AN49" s="979" t="s">
        <v>136</v>
      </c>
      <c r="AO49" s="979">
        <v>13.444000000000001</v>
      </c>
      <c r="AP49" s="980">
        <v>44563</v>
      </c>
      <c r="AQ49" s="980">
        <v>44926</v>
      </c>
      <c r="AR49" s="971" t="s">
        <v>2642</v>
      </c>
      <c r="AS49" s="982"/>
      <c r="AT49" s="982"/>
      <c r="AU49" s="982"/>
      <c r="AV49" s="982"/>
      <c r="AW49" s="982"/>
      <c r="AX49" s="982"/>
      <c r="AY49" s="982"/>
      <c r="AZ49" s="982"/>
      <c r="BA49" s="982"/>
      <c r="BB49" s="982"/>
      <c r="BC49" s="982"/>
      <c r="BD49" s="982"/>
      <c r="BE49" s="982"/>
      <c r="BF49" s="982"/>
      <c r="BG49" s="982"/>
      <c r="BH49" s="982"/>
      <c r="BI49" s="982"/>
      <c r="BJ49" s="982"/>
    </row>
    <row r="50" spans="1:62" ht="120" customHeight="1" x14ac:dyDescent="0.2">
      <c r="A50" s="968">
        <v>1</v>
      </c>
      <c r="B50" s="969" t="s">
        <v>400</v>
      </c>
      <c r="C50" s="968">
        <v>43</v>
      </c>
      <c r="D50" s="970" t="s">
        <v>401</v>
      </c>
      <c r="E50" s="968">
        <v>4301</v>
      </c>
      <c r="F50" s="970" t="s">
        <v>687</v>
      </c>
      <c r="G50" s="983">
        <v>4301037</v>
      </c>
      <c r="H50" s="972" t="s">
        <v>2667</v>
      </c>
      <c r="I50" s="983">
        <v>4301037</v>
      </c>
      <c r="J50" s="972" t="s">
        <v>2667</v>
      </c>
      <c r="K50" s="971">
        <v>430103704</v>
      </c>
      <c r="L50" s="972" t="s">
        <v>2682</v>
      </c>
      <c r="M50" s="971">
        <v>430103704</v>
      </c>
      <c r="N50" s="972" t="s">
        <v>2682</v>
      </c>
      <c r="O50" s="971">
        <v>12</v>
      </c>
      <c r="P50" s="973">
        <v>2020003630009</v>
      </c>
      <c r="Q50" s="972" t="s">
        <v>2635</v>
      </c>
      <c r="R50" s="974">
        <f t="shared" si="0"/>
        <v>0.97949007327453608</v>
      </c>
      <c r="S50" s="972" t="s">
        <v>2636</v>
      </c>
      <c r="T50" s="972" t="s">
        <v>2669</v>
      </c>
      <c r="U50" s="970" t="s">
        <v>2698</v>
      </c>
      <c r="V50" s="975">
        <f>60000000-60000000</f>
        <v>0</v>
      </c>
      <c r="W50" s="976" t="s">
        <v>2678</v>
      </c>
      <c r="X50" s="977" t="s">
        <v>2656</v>
      </c>
      <c r="Y50" s="978" t="s">
        <v>2657</v>
      </c>
      <c r="Z50" s="979">
        <v>6.9909999999999997</v>
      </c>
      <c r="AA50" s="979">
        <v>6.4530000000000003</v>
      </c>
      <c r="AB50" s="979">
        <v>3.52</v>
      </c>
      <c r="AC50" s="979">
        <v>4.3780000000000001</v>
      </c>
      <c r="AD50" s="979">
        <v>4.202</v>
      </c>
      <c r="AE50" s="979">
        <v>1.3440000000000001</v>
      </c>
      <c r="AF50" s="979" t="s">
        <v>136</v>
      </c>
      <c r="AG50" s="979" t="s">
        <v>136</v>
      </c>
      <c r="AH50" s="979" t="s">
        <v>136</v>
      </c>
      <c r="AI50" s="979" t="s">
        <v>136</v>
      </c>
      <c r="AJ50" s="979" t="s">
        <v>136</v>
      </c>
      <c r="AK50" s="979" t="s">
        <v>136</v>
      </c>
      <c r="AL50" s="979" t="s">
        <v>136</v>
      </c>
      <c r="AM50" s="979" t="s">
        <v>136</v>
      </c>
      <c r="AN50" s="979" t="s">
        <v>136</v>
      </c>
      <c r="AO50" s="979">
        <v>13.444000000000001</v>
      </c>
      <c r="AP50" s="980">
        <v>44563</v>
      </c>
      <c r="AQ50" s="980">
        <v>44926</v>
      </c>
      <c r="AR50" s="971" t="s">
        <v>2642</v>
      </c>
      <c r="AS50" s="982"/>
      <c r="AT50" s="982"/>
      <c r="AU50" s="982"/>
      <c r="AV50" s="982"/>
      <c r="AW50" s="982"/>
      <c r="AX50" s="982"/>
      <c r="AY50" s="982"/>
      <c r="AZ50" s="982"/>
      <c r="BA50" s="982"/>
      <c r="BB50" s="982"/>
      <c r="BC50" s="982"/>
      <c r="BD50" s="982"/>
      <c r="BE50" s="982"/>
      <c r="BF50" s="982"/>
      <c r="BG50" s="982"/>
      <c r="BH50" s="982"/>
      <c r="BI50" s="982"/>
      <c r="BJ50" s="982"/>
    </row>
    <row r="51" spans="1:62" ht="120" customHeight="1" x14ac:dyDescent="0.2">
      <c r="A51" s="968">
        <v>1</v>
      </c>
      <c r="B51" s="969" t="s">
        <v>400</v>
      </c>
      <c r="C51" s="968">
        <v>43</v>
      </c>
      <c r="D51" s="970" t="s">
        <v>401</v>
      </c>
      <c r="E51" s="968">
        <v>4301</v>
      </c>
      <c r="F51" s="970" t="s">
        <v>687</v>
      </c>
      <c r="G51" s="983">
        <v>4301037</v>
      </c>
      <c r="H51" s="984" t="s">
        <v>2667</v>
      </c>
      <c r="I51" s="983">
        <v>4301037</v>
      </c>
      <c r="J51" s="972" t="s">
        <v>2667</v>
      </c>
      <c r="K51" s="971">
        <v>430103704</v>
      </c>
      <c r="L51" s="984" t="s">
        <v>2682</v>
      </c>
      <c r="M51" s="971">
        <v>430103704</v>
      </c>
      <c r="N51" s="972" t="s">
        <v>2682</v>
      </c>
      <c r="O51" s="971">
        <v>12</v>
      </c>
      <c r="P51" s="973">
        <v>2020003630009</v>
      </c>
      <c r="Q51" s="972" t="s">
        <v>2635</v>
      </c>
      <c r="R51" s="974">
        <f t="shared" si="0"/>
        <v>0.97949007327453608</v>
      </c>
      <c r="S51" s="972" t="s">
        <v>2636</v>
      </c>
      <c r="T51" s="972" t="s">
        <v>2669</v>
      </c>
      <c r="U51" s="970" t="s">
        <v>2701</v>
      </c>
      <c r="V51" s="975">
        <v>15000000</v>
      </c>
      <c r="W51" s="976" t="s">
        <v>2702</v>
      </c>
      <c r="X51" s="977" t="s">
        <v>2703</v>
      </c>
      <c r="Y51" s="978" t="s">
        <v>2704</v>
      </c>
      <c r="Z51" s="979">
        <v>6.9909999999999997</v>
      </c>
      <c r="AA51" s="979">
        <v>6.4530000000000003</v>
      </c>
      <c r="AB51" s="979">
        <v>3.52</v>
      </c>
      <c r="AC51" s="979">
        <v>4.3780000000000001</v>
      </c>
      <c r="AD51" s="979">
        <v>4.202</v>
      </c>
      <c r="AE51" s="979">
        <v>1.3440000000000001</v>
      </c>
      <c r="AF51" s="979" t="s">
        <v>136</v>
      </c>
      <c r="AG51" s="979" t="s">
        <v>136</v>
      </c>
      <c r="AH51" s="979" t="s">
        <v>136</v>
      </c>
      <c r="AI51" s="979" t="s">
        <v>136</v>
      </c>
      <c r="AJ51" s="979" t="s">
        <v>136</v>
      </c>
      <c r="AK51" s="979" t="s">
        <v>136</v>
      </c>
      <c r="AL51" s="979" t="s">
        <v>136</v>
      </c>
      <c r="AM51" s="979" t="s">
        <v>136</v>
      </c>
      <c r="AN51" s="979" t="s">
        <v>136</v>
      </c>
      <c r="AO51" s="979">
        <v>13.444000000000001</v>
      </c>
      <c r="AP51" s="980">
        <v>44563</v>
      </c>
      <c r="AQ51" s="980">
        <v>44926</v>
      </c>
      <c r="AR51" s="971" t="s">
        <v>2642</v>
      </c>
      <c r="AS51" s="982"/>
      <c r="AT51" s="982"/>
      <c r="AU51" s="982"/>
      <c r="AV51" s="982"/>
      <c r="AW51" s="982"/>
      <c r="AX51" s="982"/>
      <c r="AY51" s="982"/>
      <c r="AZ51" s="982"/>
      <c r="BA51" s="982"/>
      <c r="BB51" s="982"/>
      <c r="BC51" s="982"/>
      <c r="BD51" s="982"/>
      <c r="BE51" s="982"/>
      <c r="BF51" s="982"/>
      <c r="BG51" s="982"/>
      <c r="BH51" s="982"/>
      <c r="BI51" s="982"/>
      <c r="BJ51" s="982"/>
    </row>
    <row r="52" spans="1:62" ht="120" customHeight="1" x14ac:dyDescent="0.2">
      <c r="A52" s="968">
        <v>1</v>
      </c>
      <c r="B52" s="969" t="s">
        <v>400</v>
      </c>
      <c r="C52" s="968">
        <v>43</v>
      </c>
      <c r="D52" s="970" t="s">
        <v>401</v>
      </c>
      <c r="E52" s="968">
        <v>4301</v>
      </c>
      <c r="F52" s="970" t="s">
        <v>687</v>
      </c>
      <c r="G52" s="983">
        <v>4301037</v>
      </c>
      <c r="H52" s="984" t="s">
        <v>2667</v>
      </c>
      <c r="I52" s="983">
        <v>4301037</v>
      </c>
      <c r="J52" s="972" t="s">
        <v>2667</v>
      </c>
      <c r="K52" s="971">
        <v>430103704</v>
      </c>
      <c r="L52" s="984" t="s">
        <v>2682</v>
      </c>
      <c r="M52" s="971">
        <v>430103704</v>
      </c>
      <c r="N52" s="972" t="s">
        <v>2682</v>
      </c>
      <c r="O52" s="971">
        <v>12</v>
      </c>
      <c r="P52" s="973">
        <v>2020003630009</v>
      </c>
      <c r="Q52" s="972" t="s">
        <v>2635</v>
      </c>
      <c r="R52" s="974">
        <f t="shared" si="0"/>
        <v>0.97949007327453608</v>
      </c>
      <c r="S52" s="972" t="s">
        <v>2636</v>
      </c>
      <c r="T52" s="972" t="s">
        <v>2669</v>
      </c>
      <c r="U52" s="970" t="s">
        <v>2701</v>
      </c>
      <c r="V52" s="975">
        <v>5000000</v>
      </c>
      <c r="W52" s="976" t="s">
        <v>2705</v>
      </c>
      <c r="X52" s="977" t="s">
        <v>2686</v>
      </c>
      <c r="Y52" s="978" t="s">
        <v>2687</v>
      </c>
      <c r="Z52" s="979">
        <v>6.9909999999999997</v>
      </c>
      <c r="AA52" s="979">
        <v>6.4530000000000003</v>
      </c>
      <c r="AB52" s="979">
        <v>3.52</v>
      </c>
      <c r="AC52" s="979">
        <v>4.3780000000000001</v>
      </c>
      <c r="AD52" s="979">
        <v>4.202</v>
      </c>
      <c r="AE52" s="979">
        <v>1.3440000000000001</v>
      </c>
      <c r="AF52" s="979" t="s">
        <v>136</v>
      </c>
      <c r="AG52" s="979" t="s">
        <v>136</v>
      </c>
      <c r="AH52" s="979" t="s">
        <v>136</v>
      </c>
      <c r="AI52" s="979" t="s">
        <v>136</v>
      </c>
      <c r="AJ52" s="979" t="s">
        <v>136</v>
      </c>
      <c r="AK52" s="979" t="s">
        <v>136</v>
      </c>
      <c r="AL52" s="979" t="s">
        <v>136</v>
      </c>
      <c r="AM52" s="979" t="s">
        <v>136</v>
      </c>
      <c r="AN52" s="979" t="s">
        <v>136</v>
      </c>
      <c r="AO52" s="979">
        <v>13.444000000000001</v>
      </c>
      <c r="AP52" s="980">
        <v>44563</v>
      </c>
      <c r="AQ52" s="980">
        <v>44926</v>
      </c>
      <c r="AR52" s="971" t="s">
        <v>2642</v>
      </c>
      <c r="AS52" s="982"/>
      <c r="AT52" s="982"/>
      <c r="AU52" s="982"/>
      <c r="AV52" s="982"/>
      <c r="AW52" s="982"/>
      <c r="AX52" s="982"/>
      <c r="AY52" s="982"/>
      <c r="AZ52" s="982"/>
      <c r="BA52" s="982"/>
      <c r="BB52" s="982"/>
      <c r="BC52" s="982"/>
      <c r="BD52" s="982"/>
      <c r="BE52" s="982"/>
      <c r="BF52" s="982"/>
      <c r="BG52" s="982"/>
      <c r="BH52" s="982"/>
      <c r="BI52" s="982"/>
      <c r="BJ52" s="982"/>
    </row>
    <row r="53" spans="1:62" ht="120" customHeight="1" x14ac:dyDescent="0.2">
      <c r="A53" s="968">
        <v>1</v>
      </c>
      <c r="B53" s="969" t="s">
        <v>400</v>
      </c>
      <c r="C53" s="968">
        <v>43</v>
      </c>
      <c r="D53" s="970" t="s">
        <v>401</v>
      </c>
      <c r="E53" s="968">
        <v>4301</v>
      </c>
      <c r="F53" s="970" t="s">
        <v>687</v>
      </c>
      <c r="G53" s="983">
        <v>4301037</v>
      </c>
      <c r="H53" s="984" t="s">
        <v>2667</v>
      </c>
      <c r="I53" s="983">
        <v>4301037</v>
      </c>
      <c r="J53" s="972" t="s">
        <v>2667</v>
      </c>
      <c r="K53" s="971">
        <v>430103704</v>
      </c>
      <c r="L53" s="984" t="s">
        <v>2682</v>
      </c>
      <c r="M53" s="971">
        <v>430103704</v>
      </c>
      <c r="N53" s="972" t="s">
        <v>2682</v>
      </c>
      <c r="O53" s="971">
        <v>12</v>
      </c>
      <c r="P53" s="973">
        <v>2020003630009</v>
      </c>
      <c r="Q53" s="972" t="s">
        <v>2635</v>
      </c>
      <c r="R53" s="974">
        <f t="shared" si="0"/>
        <v>0.97949007327453608</v>
      </c>
      <c r="S53" s="972" t="s">
        <v>2636</v>
      </c>
      <c r="T53" s="972" t="s">
        <v>2669</v>
      </c>
      <c r="U53" s="970" t="s">
        <v>2701</v>
      </c>
      <c r="V53" s="975">
        <v>10000000</v>
      </c>
      <c r="W53" s="976" t="s">
        <v>2706</v>
      </c>
      <c r="X53" s="977" t="s">
        <v>2686</v>
      </c>
      <c r="Y53" s="978" t="s">
        <v>2687</v>
      </c>
      <c r="Z53" s="979">
        <v>6.9909999999999997</v>
      </c>
      <c r="AA53" s="979">
        <v>6.4530000000000003</v>
      </c>
      <c r="AB53" s="979">
        <v>3.52</v>
      </c>
      <c r="AC53" s="979">
        <v>4.3780000000000001</v>
      </c>
      <c r="AD53" s="979">
        <v>4.202</v>
      </c>
      <c r="AE53" s="979">
        <v>1.3440000000000001</v>
      </c>
      <c r="AF53" s="979" t="s">
        <v>136</v>
      </c>
      <c r="AG53" s="979" t="s">
        <v>136</v>
      </c>
      <c r="AH53" s="979" t="s">
        <v>136</v>
      </c>
      <c r="AI53" s="979" t="s">
        <v>136</v>
      </c>
      <c r="AJ53" s="979" t="s">
        <v>136</v>
      </c>
      <c r="AK53" s="979" t="s">
        <v>136</v>
      </c>
      <c r="AL53" s="979" t="s">
        <v>136</v>
      </c>
      <c r="AM53" s="979" t="s">
        <v>136</v>
      </c>
      <c r="AN53" s="979" t="s">
        <v>136</v>
      </c>
      <c r="AO53" s="979">
        <v>13.444000000000001</v>
      </c>
      <c r="AP53" s="980">
        <v>44563</v>
      </c>
      <c r="AQ53" s="980">
        <v>44926</v>
      </c>
      <c r="AR53" s="971" t="s">
        <v>2642</v>
      </c>
      <c r="AS53" s="982"/>
      <c r="AT53" s="982"/>
      <c r="AU53" s="982"/>
      <c r="AV53" s="982"/>
      <c r="AW53" s="982"/>
      <c r="AX53" s="982"/>
      <c r="AY53" s="982"/>
      <c r="AZ53" s="982"/>
      <c r="BA53" s="982"/>
      <c r="BB53" s="982"/>
      <c r="BC53" s="982"/>
      <c r="BD53" s="982"/>
      <c r="BE53" s="982"/>
      <c r="BF53" s="982"/>
      <c r="BG53" s="982"/>
      <c r="BH53" s="982"/>
      <c r="BI53" s="982"/>
      <c r="BJ53" s="982"/>
    </row>
    <row r="54" spans="1:62" ht="120" customHeight="1" x14ac:dyDescent="0.2">
      <c r="A54" s="968">
        <v>1</v>
      </c>
      <c r="B54" s="969" t="s">
        <v>400</v>
      </c>
      <c r="C54" s="968">
        <v>43</v>
      </c>
      <c r="D54" s="970" t="s">
        <v>401</v>
      </c>
      <c r="E54" s="968">
        <v>4301</v>
      </c>
      <c r="F54" s="970" t="s">
        <v>687</v>
      </c>
      <c r="G54" s="983">
        <v>4301037</v>
      </c>
      <c r="H54" s="984" t="s">
        <v>2667</v>
      </c>
      <c r="I54" s="983">
        <v>4301037</v>
      </c>
      <c r="J54" s="972" t="s">
        <v>2667</v>
      </c>
      <c r="K54" s="971">
        <v>430103704</v>
      </c>
      <c r="L54" s="984" t="s">
        <v>2682</v>
      </c>
      <c r="M54" s="971">
        <v>430103704</v>
      </c>
      <c r="N54" s="972" t="s">
        <v>2682</v>
      </c>
      <c r="O54" s="971">
        <v>12</v>
      </c>
      <c r="P54" s="973">
        <v>2020003630009</v>
      </c>
      <c r="Q54" s="972" t="s">
        <v>2635</v>
      </c>
      <c r="R54" s="974">
        <f t="shared" si="0"/>
        <v>0.97949007327453608</v>
      </c>
      <c r="S54" s="972" t="s">
        <v>2636</v>
      </c>
      <c r="T54" s="972" t="s">
        <v>2669</v>
      </c>
      <c r="U54" s="970" t="s">
        <v>2701</v>
      </c>
      <c r="V54" s="975">
        <v>7000000</v>
      </c>
      <c r="W54" s="976" t="s">
        <v>2707</v>
      </c>
      <c r="X54" s="977" t="s">
        <v>2686</v>
      </c>
      <c r="Y54" s="978" t="s">
        <v>2687</v>
      </c>
      <c r="Z54" s="979">
        <v>6.9909999999999997</v>
      </c>
      <c r="AA54" s="979">
        <v>6.4530000000000003</v>
      </c>
      <c r="AB54" s="979">
        <v>3.52</v>
      </c>
      <c r="AC54" s="979">
        <v>4.3780000000000001</v>
      </c>
      <c r="AD54" s="979">
        <v>4.202</v>
      </c>
      <c r="AE54" s="979">
        <v>1.3440000000000001</v>
      </c>
      <c r="AF54" s="979" t="s">
        <v>136</v>
      </c>
      <c r="AG54" s="979" t="s">
        <v>136</v>
      </c>
      <c r="AH54" s="979" t="s">
        <v>136</v>
      </c>
      <c r="AI54" s="979" t="s">
        <v>136</v>
      </c>
      <c r="AJ54" s="979" t="s">
        <v>136</v>
      </c>
      <c r="AK54" s="979" t="s">
        <v>136</v>
      </c>
      <c r="AL54" s="979" t="s">
        <v>136</v>
      </c>
      <c r="AM54" s="979" t="s">
        <v>136</v>
      </c>
      <c r="AN54" s="979" t="s">
        <v>136</v>
      </c>
      <c r="AO54" s="979">
        <v>13.444000000000001</v>
      </c>
      <c r="AP54" s="980">
        <v>44563</v>
      </c>
      <c r="AQ54" s="980">
        <v>44926</v>
      </c>
      <c r="AR54" s="971" t="s">
        <v>2642</v>
      </c>
      <c r="AS54" s="982"/>
      <c r="AT54" s="982"/>
      <c r="AU54" s="982"/>
      <c r="AV54" s="982"/>
      <c r="AW54" s="982"/>
      <c r="AX54" s="982"/>
      <c r="AY54" s="982"/>
      <c r="AZ54" s="982"/>
      <c r="BA54" s="982"/>
      <c r="BB54" s="982"/>
      <c r="BC54" s="982"/>
      <c r="BD54" s="982"/>
      <c r="BE54" s="982"/>
      <c r="BF54" s="982"/>
      <c r="BG54" s="982"/>
      <c r="BH54" s="982"/>
      <c r="BI54" s="982"/>
      <c r="BJ54" s="982"/>
    </row>
    <row r="55" spans="1:62" ht="120" customHeight="1" x14ac:dyDescent="0.2">
      <c r="A55" s="968">
        <v>1</v>
      </c>
      <c r="B55" s="969" t="s">
        <v>400</v>
      </c>
      <c r="C55" s="968">
        <v>43</v>
      </c>
      <c r="D55" s="970" t="s">
        <v>401</v>
      </c>
      <c r="E55" s="968">
        <v>4301</v>
      </c>
      <c r="F55" s="970" t="s">
        <v>687</v>
      </c>
      <c r="G55" s="983">
        <v>4301037</v>
      </c>
      <c r="H55" s="984" t="s">
        <v>2667</v>
      </c>
      <c r="I55" s="983">
        <v>4301037</v>
      </c>
      <c r="J55" s="972" t="s">
        <v>2667</v>
      </c>
      <c r="K55" s="971">
        <v>430103704</v>
      </c>
      <c r="L55" s="984" t="s">
        <v>2682</v>
      </c>
      <c r="M55" s="971">
        <v>430103704</v>
      </c>
      <c r="N55" s="972" t="s">
        <v>2682</v>
      </c>
      <c r="O55" s="971">
        <v>12</v>
      </c>
      <c r="P55" s="973">
        <v>2020003630009</v>
      </c>
      <c r="Q55" s="972" t="s">
        <v>2635</v>
      </c>
      <c r="R55" s="974">
        <f t="shared" si="0"/>
        <v>0.97949007327453608</v>
      </c>
      <c r="S55" s="972" t="s">
        <v>2636</v>
      </c>
      <c r="T55" s="972" t="s">
        <v>2669</v>
      </c>
      <c r="U55" s="970" t="s">
        <v>2701</v>
      </c>
      <c r="V55" s="975">
        <v>6000000</v>
      </c>
      <c r="W55" s="976" t="s">
        <v>2708</v>
      </c>
      <c r="X55" s="977" t="s">
        <v>2686</v>
      </c>
      <c r="Y55" s="978" t="s">
        <v>2687</v>
      </c>
      <c r="Z55" s="979">
        <v>6.9909999999999997</v>
      </c>
      <c r="AA55" s="979">
        <v>6.4530000000000003</v>
      </c>
      <c r="AB55" s="979">
        <v>3.52</v>
      </c>
      <c r="AC55" s="979">
        <v>4.3780000000000001</v>
      </c>
      <c r="AD55" s="979">
        <v>4.202</v>
      </c>
      <c r="AE55" s="979">
        <v>1.3440000000000001</v>
      </c>
      <c r="AF55" s="979" t="s">
        <v>136</v>
      </c>
      <c r="AG55" s="979" t="s">
        <v>136</v>
      </c>
      <c r="AH55" s="979" t="s">
        <v>136</v>
      </c>
      <c r="AI55" s="979" t="s">
        <v>136</v>
      </c>
      <c r="AJ55" s="979" t="s">
        <v>136</v>
      </c>
      <c r="AK55" s="979" t="s">
        <v>136</v>
      </c>
      <c r="AL55" s="979" t="s">
        <v>136</v>
      </c>
      <c r="AM55" s="979" t="s">
        <v>136</v>
      </c>
      <c r="AN55" s="979" t="s">
        <v>136</v>
      </c>
      <c r="AO55" s="979">
        <v>13.444000000000001</v>
      </c>
      <c r="AP55" s="980">
        <v>44563</v>
      </c>
      <c r="AQ55" s="980">
        <v>44926</v>
      </c>
      <c r="AR55" s="971" t="s">
        <v>2642</v>
      </c>
      <c r="AS55" s="982"/>
      <c r="AT55" s="982"/>
      <c r="AU55" s="982"/>
      <c r="AV55" s="982"/>
      <c r="AW55" s="982"/>
      <c r="AX55" s="982"/>
      <c r="AY55" s="982"/>
      <c r="AZ55" s="982"/>
      <c r="BA55" s="982"/>
      <c r="BB55" s="982"/>
      <c r="BC55" s="982"/>
      <c r="BD55" s="982"/>
      <c r="BE55" s="982"/>
      <c r="BF55" s="982"/>
      <c r="BG55" s="982"/>
      <c r="BH55" s="982"/>
      <c r="BI55" s="982"/>
      <c r="BJ55" s="982"/>
    </row>
    <row r="56" spans="1:62" ht="120" customHeight="1" x14ac:dyDescent="0.2">
      <c r="A56" s="968">
        <v>1</v>
      </c>
      <c r="B56" s="969" t="s">
        <v>400</v>
      </c>
      <c r="C56" s="968">
        <v>43</v>
      </c>
      <c r="D56" s="970" t="s">
        <v>401</v>
      </c>
      <c r="E56" s="968">
        <v>4301</v>
      </c>
      <c r="F56" s="970" t="s">
        <v>687</v>
      </c>
      <c r="G56" s="983">
        <v>4301037</v>
      </c>
      <c r="H56" s="984" t="s">
        <v>2667</v>
      </c>
      <c r="I56" s="983">
        <v>4301037</v>
      </c>
      <c r="J56" s="972" t="s">
        <v>2667</v>
      </c>
      <c r="K56" s="971">
        <v>430103704</v>
      </c>
      <c r="L56" s="984" t="s">
        <v>2682</v>
      </c>
      <c r="M56" s="971">
        <v>430103704</v>
      </c>
      <c r="N56" s="972" t="s">
        <v>2682</v>
      </c>
      <c r="O56" s="971">
        <v>12</v>
      </c>
      <c r="P56" s="973">
        <v>2020003630009</v>
      </c>
      <c r="Q56" s="972" t="s">
        <v>2635</v>
      </c>
      <c r="R56" s="974">
        <f t="shared" si="0"/>
        <v>0.97949007327453608</v>
      </c>
      <c r="S56" s="972" t="s">
        <v>2636</v>
      </c>
      <c r="T56" s="972" t="s">
        <v>2669</v>
      </c>
      <c r="U56" s="970" t="s">
        <v>2701</v>
      </c>
      <c r="V56" s="975">
        <v>7000000</v>
      </c>
      <c r="W56" s="976" t="s">
        <v>2709</v>
      </c>
      <c r="X56" s="977" t="s">
        <v>2686</v>
      </c>
      <c r="Y56" s="978" t="s">
        <v>2687</v>
      </c>
      <c r="Z56" s="979">
        <v>6.9909999999999997</v>
      </c>
      <c r="AA56" s="979">
        <v>6.4530000000000003</v>
      </c>
      <c r="AB56" s="979">
        <v>3.52</v>
      </c>
      <c r="AC56" s="979">
        <v>4.3780000000000001</v>
      </c>
      <c r="AD56" s="979">
        <v>4.202</v>
      </c>
      <c r="AE56" s="979">
        <v>1.3440000000000001</v>
      </c>
      <c r="AF56" s="979" t="s">
        <v>136</v>
      </c>
      <c r="AG56" s="979" t="s">
        <v>136</v>
      </c>
      <c r="AH56" s="979" t="s">
        <v>136</v>
      </c>
      <c r="AI56" s="979" t="s">
        <v>136</v>
      </c>
      <c r="AJ56" s="979" t="s">
        <v>136</v>
      </c>
      <c r="AK56" s="979" t="s">
        <v>136</v>
      </c>
      <c r="AL56" s="979" t="s">
        <v>136</v>
      </c>
      <c r="AM56" s="979" t="s">
        <v>136</v>
      </c>
      <c r="AN56" s="979" t="s">
        <v>136</v>
      </c>
      <c r="AO56" s="979">
        <v>13.444000000000001</v>
      </c>
      <c r="AP56" s="980">
        <v>44563</v>
      </c>
      <c r="AQ56" s="980">
        <v>44926</v>
      </c>
      <c r="AR56" s="971" t="s">
        <v>2642</v>
      </c>
      <c r="AS56" s="982"/>
      <c r="AT56" s="982"/>
      <c r="AU56" s="982"/>
      <c r="AV56" s="982"/>
      <c r="AW56" s="982"/>
      <c r="AX56" s="982"/>
      <c r="AY56" s="982"/>
      <c r="AZ56" s="982"/>
      <c r="BA56" s="982"/>
      <c r="BB56" s="982"/>
      <c r="BC56" s="982"/>
      <c r="BD56" s="982"/>
      <c r="BE56" s="982"/>
      <c r="BF56" s="982"/>
      <c r="BG56" s="982"/>
      <c r="BH56" s="982"/>
      <c r="BI56" s="982"/>
      <c r="BJ56" s="982"/>
    </row>
    <row r="57" spans="1:62" ht="120" customHeight="1" x14ac:dyDescent="0.2">
      <c r="A57" s="968">
        <v>1</v>
      </c>
      <c r="B57" s="969" t="s">
        <v>400</v>
      </c>
      <c r="C57" s="968">
        <v>43</v>
      </c>
      <c r="D57" s="970" t="s">
        <v>401</v>
      </c>
      <c r="E57" s="968">
        <v>4301</v>
      </c>
      <c r="F57" s="970" t="s">
        <v>687</v>
      </c>
      <c r="G57" s="983">
        <v>4301037</v>
      </c>
      <c r="H57" s="984" t="s">
        <v>2667</v>
      </c>
      <c r="I57" s="983">
        <v>4301037</v>
      </c>
      <c r="J57" s="972" t="s">
        <v>2667</v>
      </c>
      <c r="K57" s="971">
        <v>430103704</v>
      </c>
      <c r="L57" s="984" t="s">
        <v>2682</v>
      </c>
      <c r="M57" s="971">
        <v>430103704</v>
      </c>
      <c r="N57" s="972" t="s">
        <v>2682</v>
      </c>
      <c r="O57" s="971">
        <v>12</v>
      </c>
      <c r="P57" s="973">
        <v>2020003630009</v>
      </c>
      <c r="Q57" s="972" t="s">
        <v>2635</v>
      </c>
      <c r="R57" s="974">
        <f t="shared" si="0"/>
        <v>0.97949007327453608</v>
      </c>
      <c r="S57" s="972" t="s">
        <v>2636</v>
      </c>
      <c r="T57" s="972" t="s">
        <v>2669</v>
      </c>
      <c r="U57" s="970" t="s">
        <v>2701</v>
      </c>
      <c r="V57" s="975">
        <v>5000000</v>
      </c>
      <c r="W57" s="976" t="s">
        <v>2710</v>
      </c>
      <c r="X57" s="977" t="s">
        <v>2686</v>
      </c>
      <c r="Y57" s="978" t="s">
        <v>2687</v>
      </c>
      <c r="Z57" s="979">
        <v>6.9909999999999997</v>
      </c>
      <c r="AA57" s="979">
        <v>6.4530000000000003</v>
      </c>
      <c r="AB57" s="979">
        <v>3.52</v>
      </c>
      <c r="AC57" s="979">
        <v>4.3780000000000001</v>
      </c>
      <c r="AD57" s="979">
        <v>4.202</v>
      </c>
      <c r="AE57" s="979">
        <v>1.3440000000000001</v>
      </c>
      <c r="AF57" s="979" t="s">
        <v>136</v>
      </c>
      <c r="AG57" s="979" t="s">
        <v>136</v>
      </c>
      <c r="AH57" s="979" t="s">
        <v>136</v>
      </c>
      <c r="AI57" s="979" t="s">
        <v>136</v>
      </c>
      <c r="AJ57" s="979" t="s">
        <v>136</v>
      </c>
      <c r="AK57" s="979" t="s">
        <v>136</v>
      </c>
      <c r="AL57" s="979" t="s">
        <v>136</v>
      </c>
      <c r="AM57" s="979" t="s">
        <v>136</v>
      </c>
      <c r="AN57" s="979" t="s">
        <v>136</v>
      </c>
      <c r="AO57" s="979">
        <v>13.444000000000001</v>
      </c>
      <c r="AP57" s="980">
        <v>44563</v>
      </c>
      <c r="AQ57" s="980">
        <v>44926</v>
      </c>
      <c r="AR57" s="971" t="s">
        <v>2642</v>
      </c>
      <c r="AS57" s="982"/>
      <c r="AT57" s="982"/>
      <c r="AU57" s="982"/>
      <c r="AV57" s="982"/>
      <c r="AW57" s="982"/>
      <c r="AX57" s="982"/>
      <c r="AY57" s="982"/>
      <c r="AZ57" s="982"/>
      <c r="BA57" s="982"/>
      <c r="BB57" s="982"/>
      <c r="BC57" s="982"/>
      <c r="BD57" s="982"/>
      <c r="BE57" s="982"/>
      <c r="BF57" s="982"/>
      <c r="BG57" s="982"/>
      <c r="BH57" s="982"/>
      <c r="BI57" s="982"/>
      <c r="BJ57" s="982"/>
    </row>
    <row r="58" spans="1:62" ht="120" customHeight="1" x14ac:dyDescent="0.2">
      <c r="A58" s="968">
        <v>1</v>
      </c>
      <c r="B58" s="969" t="s">
        <v>400</v>
      </c>
      <c r="C58" s="968">
        <v>43</v>
      </c>
      <c r="D58" s="970" t="s">
        <v>401</v>
      </c>
      <c r="E58" s="968">
        <v>4301</v>
      </c>
      <c r="F58" s="970" t="s">
        <v>687</v>
      </c>
      <c r="G58" s="983">
        <v>4301037</v>
      </c>
      <c r="H58" s="984" t="s">
        <v>2667</v>
      </c>
      <c r="I58" s="983">
        <v>4301037</v>
      </c>
      <c r="J58" s="972" t="s">
        <v>2667</v>
      </c>
      <c r="K58" s="971">
        <v>430103704</v>
      </c>
      <c r="L58" s="984" t="s">
        <v>2682</v>
      </c>
      <c r="M58" s="971">
        <v>430103704</v>
      </c>
      <c r="N58" s="972" t="s">
        <v>2682</v>
      </c>
      <c r="O58" s="971">
        <v>12</v>
      </c>
      <c r="P58" s="973">
        <v>2020003630009</v>
      </c>
      <c r="Q58" s="972" t="s">
        <v>2635</v>
      </c>
      <c r="R58" s="974">
        <f t="shared" si="0"/>
        <v>0.97949007327453608</v>
      </c>
      <c r="S58" s="972" t="s">
        <v>2636</v>
      </c>
      <c r="T58" s="972" t="s">
        <v>2669</v>
      </c>
      <c r="U58" s="970" t="s">
        <v>2701</v>
      </c>
      <c r="V58" s="975">
        <v>20000000</v>
      </c>
      <c r="W58" s="976" t="s">
        <v>2678</v>
      </c>
      <c r="X58" s="977" t="s">
        <v>2656</v>
      </c>
      <c r="Y58" s="978" t="s">
        <v>2657</v>
      </c>
      <c r="Z58" s="979">
        <v>6.9909999999999997</v>
      </c>
      <c r="AA58" s="979">
        <v>6.4530000000000003</v>
      </c>
      <c r="AB58" s="979">
        <v>3.52</v>
      </c>
      <c r="AC58" s="979">
        <v>4.3780000000000001</v>
      </c>
      <c r="AD58" s="979">
        <v>4.202</v>
      </c>
      <c r="AE58" s="979">
        <v>1.3440000000000001</v>
      </c>
      <c r="AF58" s="979" t="s">
        <v>136</v>
      </c>
      <c r="AG58" s="979" t="s">
        <v>136</v>
      </c>
      <c r="AH58" s="979" t="s">
        <v>136</v>
      </c>
      <c r="AI58" s="979" t="s">
        <v>136</v>
      </c>
      <c r="AJ58" s="979" t="s">
        <v>136</v>
      </c>
      <c r="AK58" s="979" t="s">
        <v>136</v>
      </c>
      <c r="AL58" s="979" t="s">
        <v>136</v>
      </c>
      <c r="AM58" s="979" t="s">
        <v>136</v>
      </c>
      <c r="AN58" s="979" t="s">
        <v>136</v>
      </c>
      <c r="AO58" s="979">
        <v>13.444000000000001</v>
      </c>
      <c r="AP58" s="980">
        <v>44563</v>
      </c>
      <c r="AQ58" s="980">
        <v>44926</v>
      </c>
      <c r="AR58" s="971" t="s">
        <v>2642</v>
      </c>
      <c r="AS58" s="982"/>
      <c r="AT58" s="982"/>
      <c r="AU58" s="982"/>
      <c r="AV58" s="982"/>
      <c r="AW58" s="982"/>
      <c r="AX58" s="982"/>
      <c r="AY58" s="982"/>
      <c r="AZ58" s="982"/>
      <c r="BA58" s="982"/>
      <c r="BB58" s="982"/>
      <c r="BC58" s="982"/>
      <c r="BD58" s="982"/>
      <c r="BE58" s="982"/>
      <c r="BF58" s="982"/>
      <c r="BG58" s="982"/>
      <c r="BH58" s="982"/>
      <c r="BI58" s="982"/>
      <c r="BJ58" s="982"/>
    </row>
    <row r="59" spans="1:62" ht="120" customHeight="1" x14ac:dyDescent="0.2">
      <c r="A59" s="968">
        <v>1</v>
      </c>
      <c r="B59" s="969" t="s">
        <v>400</v>
      </c>
      <c r="C59" s="968">
        <v>43</v>
      </c>
      <c r="D59" s="970" t="s">
        <v>401</v>
      </c>
      <c r="E59" s="968">
        <v>4301</v>
      </c>
      <c r="F59" s="970" t="s">
        <v>687</v>
      </c>
      <c r="G59" s="985" t="s">
        <v>64</v>
      </c>
      <c r="H59" s="972" t="s">
        <v>2711</v>
      </c>
      <c r="I59" s="986">
        <v>4301006</v>
      </c>
      <c r="J59" s="972" t="s">
        <v>2712</v>
      </c>
      <c r="K59" s="987" t="s">
        <v>64</v>
      </c>
      <c r="L59" s="972" t="s">
        <v>2713</v>
      </c>
      <c r="M59" s="988">
        <v>430100600</v>
      </c>
      <c r="N59" s="972" t="s">
        <v>2714</v>
      </c>
      <c r="O59" s="971">
        <v>1</v>
      </c>
      <c r="P59" s="973">
        <v>2020003630009</v>
      </c>
      <c r="Q59" s="972" t="s">
        <v>2635</v>
      </c>
      <c r="R59" s="974">
        <f>SUM($V$59:$V$63)/SUM($V$9:$V$63)</f>
        <v>2.0509926725463961E-2</v>
      </c>
      <c r="S59" s="972" t="s">
        <v>2636</v>
      </c>
      <c r="T59" s="970" t="s">
        <v>2715</v>
      </c>
      <c r="U59" s="970" t="s">
        <v>2716</v>
      </c>
      <c r="V59" s="975">
        <v>20000000</v>
      </c>
      <c r="W59" s="976" t="s">
        <v>2717</v>
      </c>
      <c r="X59" s="977" t="s">
        <v>2689</v>
      </c>
      <c r="Y59" s="978" t="s">
        <v>2690</v>
      </c>
      <c r="Z59" s="979">
        <v>6.9909999999999997</v>
      </c>
      <c r="AA59" s="979">
        <v>6.4530000000000003</v>
      </c>
      <c r="AB59" s="979">
        <v>3.52</v>
      </c>
      <c r="AC59" s="979">
        <v>4.3780000000000001</v>
      </c>
      <c r="AD59" s="979">
        <v>4.202</v>
      </c>
      <c r="AE59" s="979">
        <v>1.3440000000000001</v>
      </c>
      <c r="AF59" s="979" t="s">
        <v>136</v>
      </c>
      <c r="AG59" s="979" t="s">
        <v>136</v>
      </c>
      <c r="AH59" s="979" t="s">
        <v>136</v>
      </c>
      <c r="AI59" s="979" t="s">
        <v>136</v>
      </c>
      <c r="AJ59" s="979" t="s">
        <v>136</v>
      </c>
      <c r="AK59" s="979" t="s">
        <v>136</v>
      </c>
      <c r="AL59" s="979" t="s">
        <v>136</v>
      </c>
      <c r="AM59" s="979" t="s">
        <v>136</v>
      </c>
      <c r="AN59" s="979" t="s">
        <v>136</v>
      </c>
      <c r="AO59" s="979">
        <v>13.444000000000001</v>
      </c>
      <c r="AP59" s="980">
        <v>44563</v>
      </c>
      <c r="AQ59" s="980">
        <v>44926</v>
      </c>
      <c r="AR59" s="971" t="s">
        <v>2642</v>
      </c>
      <c r="AS59" s="982"/>
      <c r="AT59" s="982"/>
      <c r="AU59" s="982"/>
      <c r="AV59" s="982"/>
      <c r="AW59" s="982"/>
      <c r="AX59" s="982"/>
      <c r="AY59" s="982"/>
      <c r="AZ59" s="982"/>
      <c r="BA59" s="982"/>
      <c r="BB59" s="982"/>
      <c r="BC59" s="982"/>
      <c r="BD59" s="982"/>
      <c r="BE59" s="982"/>
      <c r="BF59" s="982"/>
      <c r="BG59" s="982"/>
      <c r="BH59" s="982"/>
      <c r="BI59" s="982"/>
      <c r="BJ59" s="982"/>
    </row>
    <row r="60" spans="1:62" ht="120" customHeight="1" x14ac:dyDescent="0.2">
      <c r="A60" s="968">
        <v>1</v>
      </c>
      <c r="B60" s="969" t="s">
        <v>400</v>
      </c>
      <c r="C60" s="968">
        <v>43</v>
      </c>
      <c r="D60" s="970" t="s">
        <v>401</v>
      </c>
      <c r="E60" s="968">
        <v>4301</v>
      </c>
      <c r="F60" s="970" t="s">
        <v>687</v>
      </c>
      <c r="G60" s="985" t="s">
        <v>64</v>
      </c>
      <c r="H60" s="972" t="s">
        <v>2711</v>
      </c>
      <c r="I60" s="986">
        <v>4301006</v>
      </c>
      <c r="J60" s="972" t="s">
        <v>2712</v>
      </c>
      <c r="K60" s="987" t="s">
        <v>64</v>
      </c>
      <c r="L60" s="972" t="s">
        <v>2713</v>
      </c>
      <c r="M60" s="988">
        <v>430100600</v>
      </c>
      <c r="N60" s="972" t="s">
        <v>2714</v>
      </c>
      <c r="O60" s="971">
        <v>1</v>
      </c>
      <c r="P60" s="973">
        <v>2020003630009</v>
      </c>
      <c r="Q60" s="972" t="s">
        <v>2635</v>
      </c>
      <c r="R60" s="974">
        <f>SUM($V$59:$V$63)/SUM($V$9:$V$63)</f>
        <v>2.0509926725463961E-2</v>
      </c>
      <c r="S60" s="972" t="s">
        <v>2636</v>
      </c>
      <c r="T60" s="970" t="s">
        <v>2715</v>
      </c>
      <c r="U60" s="970" t="s">
        <v>2716</v>
      </c>
      <c r="V60" s="975">
        <v>20088500</v>
      </c>
      <c r="W60" s="976" t="s">
        <v>2718</v>
      </c>
      <c r="X60" s="977" t="s">
        <v>2645</v>
      </c>
      <c r="Y60" s="978" t="s">
        <v>2646</v>
      </c>
      <c r="Z60" s="979">
        <v>6.9909999999999997</v>
      </c>
      <c r="AA60" s="979">
        <v>6.4530000000000003</v>
      </c>
      <c r="AB60" s="979">
        <v>3.52</v>
      </c>
      <c r="AC60" s="979">
        <v>4.3780000000000001</v>
      </c>
      <c r="AD60" s="979">
        <v>4.202</v>
      </c>
      <c r="AE60" s="979">
        <v>1.3440000000000001</v>
      </c>
      <c r="AF60" s="979" t="s">
        <v>136</v>
      </c>
      <c r="AG60" s="979" t="s">
        <v>136</v>
      </c>
      <c r="AH60" s="979" t="s">
        <v>136</v>
      </c>
      <c r="AI60" s="979" t="s">
        <v>136</v>
      </c>
      <c r="AJ60" s="979" t="s">
        <v>136</v>
      </c>
      <c r="AK60" s="979" t="s">
        <v>136</v>
      </c>
      <c r="AL60" s="979" t="s">
        <v>136</v>
      </c>
      <c r="AM60" s="979" t="s">
        <v>136</v>
      </c>
      <c r="AN60" s="979" t="s">
        <v>136</v>
      </c>
      <c r="AO60" s="979">
        <v>13.444000000000001</v>
      </c>
      <c r="AP60" s="980">
        <v>44563</v>
      </c>
      <c r="AQ60" s="980">
        <v>44926</v>
      </c>
      <c r="AR60" s="971" t="s">
        <v>2642</v>
      </c>
      <c r="AS60" s="982"/>
      <c r="AT60" s="982"/>
      <c r="AU60" s="982"/>
      <c r="AV60" s="982"/>
      <c r="AW60" s="982"/>
      <c r="AX60" s="982"/>
      <c r="AY60" s="982"/>
      <c r="AZ60" s="982"/>
      <c r="BA60" s="982"/>
      <c r="BB60" s="982"/>
      <c r="BC60" s="982"/>
      <c r="BD60" s="982"/>
      <c r="BE60" s="982"/>
      <c r="BF60" s="982"/>
      <c r="BG60" s="982"/>
      <c r="BH60" s="982"/>
      <c r="BI60" s="982"/>
      <c r="BJ60" s="982"/>
    </row>
    <row r="61" spans="1:62" ht="120" customHeight="1" x14ac:dyDescent="0.2">
      <c r="A61" s="968">
        <v>1</v>
      </c>
      <c r="B61" s="969" t="s">
        <v>400</v>
      </c>
      <c r="C61" s="968">
        <v>43</v>
      </c>
      <c r="D61" s="970" t="s">
        <v>401</v>
      </c>
      <c r="E61" s="968">
        <v>4301</v>
      </c>
      <c r="F61" s="970" t="s">
        <v>687</v>
      </c>
      <c r="G61" s="985" t="s">
        <v>64</v>
      </c>
      <c r="H61" s="972" t="s">
        <v>2711</v>
      </c>
      <c r="I61" s="986">
        <v>4301006</v>
      </c>
      <c r="J61" s="972" t="s">
        <v>2712</v>
      </c>
      <c r="K61" s="987" t="s">
        <v>64</v>
      </c>
      <c r="L61" s="972" t="s">
        <v>2713</v>
      </c>
      <c r="M61" s="988">
        <v>430100600</v>
      </c>
      <c r="N61" s="972" t="s">
        <v>2714</v>
      </c>
      <c r="O61" s="971">
        <v>1</v>
      </c>
      <c r="P61" s="973">
        <v>2020003630009</v>
      </c>
      <c r="Q61" s="972" t="s">
        <v>2635</v>
      </c>
      <c r="R61" s="974">
        <f>SUM($V$59:$V$63)/SUM($V$9:$V$63)</f>
        <v>2.0509926725463961E-2</v>
      </c>
      <c r="S61" s="972" t="s">
        <v>2636</v>
      </c>
      <c r="T61" s="970" t="s">
        <v>2715</v>
      </c>
      <c r="U61" s="970" t="s">
        <v>2716</v>
      </c>
      <c r="V61" s="975">
        <v>29911500</v>
      </c>
      <c r="W61" s="976" t="s">
        <v>2719</v>
      </c>
      <c r="X61" s="977" t="s">
        <v>2645</v>
      </c>
      <c r="Y61" s="978" t="s">
        <v>2646</v>
      </c>
      <c r="Z61" s="979">
        <v>6.9909999999999997</v>
      </c>
      <c r="AA61" s="979">
        <v>6.4530000000000003</v>
      </c>
      <c r="AB61" s="979">
        <v>3.52</v>
      </c>
      <c r="AC61" s="979">
        <v>4.3780000000000001</v>
      </c>
      <c r="AD61" s="979">
        <v>4.202</v>
      </c>
      <c r="AE61" s="979">
        <v>1.3440000000000001</v>
      </c>
      <c r="AF61" s="979" t="s">
        <v>136</v>
      </c>
      <c r="AG61" s="979" t="s">
        <v>136</v>
      </c>
      <c r="AH61" s="979" t="s">
        <v>136</v>
      </c>
      <c r="AI61" s="979" t="s">
        <v>136</v>
      </c>
      <c r="AJ61" s="979" t="s">
        <v>136</v>
      </c>
      <c r="AK61" s="979" t="s">
        <v>136</v>
      </c>
      <c r="AL61" s="979" t="s">
        <v>136</v>
      </c>
      <c r="AM61" s="979" t="s">
        <v>136</v>
      </c>
      <c r="AN61" s="979" t="s">
        <v>136</v>
      </c>
      <c r="AO61" s="979">
        <v>13.444000000000001</v>
      </c>
      <c r="AP61" s="980">
        <v>44563</v>
      </c>
      <c r="AQ61" s="980">
        <v>44926</v>
      </c>
      <c r="AR61" s="971" t="s">
        <v>2642</v>
      </c>
      <c r="AS61" s="982"/>
      <c r="AT61" s="982"/>
      <c r="AU61" s="982"/>
      <c r="AV61" s="982"/>
      <c r="AW61" s="982"/>
      <c r="AX61" s="982"/>
      <c r="AY61" s="982"/>
      <c r="AZ61" s="982"/>
      <c r="BA61" s="982"/>
      <c r="BB61" s="982"/>
      <c r="BC61" s="982"/>
      <c r="BD61" s="982"/>
      <c r="BE61" s="982"/>
      <c r="BF61" s="982"/>
      <c r="BG61" s="982"/>
      <c r="BH61" s="982"/>
      <c r="BI61" s="982"/>
      <c r="BJ61" s="982"/>
    </row>
    <row r="62" spans="1:62" ht="120" customHeight="1" x14ac:dyDescent="0.2">
      <c r="A62" s="968">
        <v>1</v>
      </c>
      <c r="B62" s="969" t="s">
        <v>400</v>
      </c>
      <c r="C62" s="968">
        <v>43</v>
      </c>
      <c r="D62" s="970" t="s">
        <v>401</v>
      </c>
      <c r="E62" s="968">
        <v>4301</v>
      </c>
      <c r="F62" s="970" t="s">
        <v>687</v>
      </c>
      <c r="G62" s="985" t="s">
        <v>64</v>
      </c>
      <c r="H62" s="972" t="s">
        <v>2711</v>
      </c>
      <c r="I62" s="986">
        <v>4301006</v>
      </c>
      <c r="J62" s="972" t="s">
        <v>2712</v>
      </c>
      <c r="K62" s="987" t="s">
        <v>64</v>
      </c>
      <c r="L62" s="972" t="s">
        <v>2713</v>
      </c>
      <c r="M62" s="988">
        <v>430100600</v>
      </c>
      <c r="N62" s="972" t="s">
        <v>2714</v>
      </c>
      <c r="O62" s="971">
        <v>1</v>
      </c>
      <c r="P62" s="973">
        <v>2020003630009</v>
      </c>
      <c r="Q62" s="972" t="s">
        <v>2635</v>
      </c>
      <c r="R62" s="974">
        <f>SUM($V$59:$V$63)/SUM($V$9:$V$63)</f>
        <v>2.0509926725463961E-2</v>
      </c>
      <c r="S62" s="972" t="s">
        <v>2636</v>
      </c>
      <c r="T62" s="970" t="s">
        <v>2715</v>
      </c>
      <c r="U62" s="970" t="s">
        <v>2720</v>
      </c>
      <c r="V62" s="975">
        <v>4000000</v>
      </c>
      <c r="W62" s="976" t="s">
        <v>2721</v>
      </c>
      <c r="X62" s="977" t="s">
        <v>2689</v>
      </c>
      <c r="Y62" s="978" t="s">
        <v>2690</v>
      </c>
      <c r="Z62" s="979">
        <v>6.9909999999999997</v>
      </c>
      <c r="AA62" s="979">
        <v>6.4530000000000003</v>
      </c>
      <c r="AB62" s="979">
        <v>3.52</v>
      </c>
      <c r="AC62" s="979">
        <v>4.3780000000000001</v>
      </c>
      <c r="AD62" s="979">
        <v>4.202</v>
      </c>
      <c r="AE62" s="979">
        <v>1.3440000000000001</v>
      </c>
      <c r="AF62" s="979" t="s">
        <v>136</v>
      </c>
      <c r="AG62" s="979" t="s">
        <v>136</v>
      </c>
      <c r="AH62" s="979" t="s">
        <v>136</v>
      </c>
      <c r="AI62" s="979" t="s">
        <v>136</v>
      </c>
      <c r="AJ62" s="979" t="s">
        <v>136</v>
      </c>
      <c r="AK62" s="979" t="s">
        <v>136</v>
      </c>
      <c r="AL62" s="979" t="s">
        <v>136</v>
      </c>
      <c r="AM62" s="979" t="s">
        <v>136</v>
      </c>
      <c r="AN62" s="979" t="s">
        <v>136</v>
      </c>
      <c r="AO62" s="979">
        <v>13.444000000000001</v>
      </c>
      <c r="AP62" s="980">
        <v>44563</v>
      </c>
      <c r="AQ62" s="980">
        <v>44926</v>
      </c>
      <c r="AR62" s="971" t="s">
        <v>2642</v>
      </c>
      <c r="AS62" s="982"/>
      <c r="AT62" s="982"/>
      <c r="AU62" s="982"/>
      <c r="AV62" s="982"/>
      <c r="AW62" s="982"/>
      <c r="AX62" s="982"/>
      <c r="AY62" s="982"/>
      <c r="AZ62" s="982"/>
      <c r="BA62" s="982"/>
      <c r="BB62" s="982"/>
      <c r="BC62" s="982"/>
      <c r="BD62" s="982"/>
      <c r="BE62" s="982"/>
      <c r="BF62" s="982"/>
      <c r="BG62" s="982"/>
      <c r="BH62" s="982"/>
      <c r="BI62" s="982"/>
      <c r="BJ62" s="982"/>
    </row>
    <row r="63" spans="1:62" ht="120" customHeight="1" x14ac:dyDescent="0.2">
      <c r="A63" s="968">
        <v>1</v>
      </c>
      <c r="B63" s="969" t="s">
        <v>400</v>
      </c>
      <c r="C63" s="968">
        <v>43</v>
      </c>
      <c r="D63" s="970" t="s">
        <v>401</v>
      </c>
      <c r="E63" s="968">
        <v>4301</v>
      </c>
      <c r="F63" s="970" t="s">
        <v>687</v>
      </c>
      <c r="G63" s="985" t="s">
        <v>64</v>
      </c>
      <c r="H63" s="972" t="s">
        <v>2711</v>
      </c>
      <c r="I63" s="986">
        <v>4301006</v>
      </c>
      <c r="J63" s="972" t="s">
        <v>2712</v>
      </c>
      <c r="K63" s="987" t="s">
        <v>64</v>
      </c>
      <c r="L63" s="972" t="s">
        <v>2713</v>
      </c>
      <c r="M63" s="988">
        <v>430100600</v>
      </c>
      <c r="N63" s="972" t="s">
        <v>2714</v>
      </c>
      <c r="O63" s="971">
        <v>1</v>
      </c>
      <c r="P63" s="973">
        <v>2020003630009</v>
      </c>
      <c r="Q63" s="972" t="s">
        <v>2635</v>
      </c>
      <c r="R63" s="974">
        <f>SUM($V$59:$V$63)/SUM($V$9:$V$63)</f>
        <v>2.0509926725463961E-2</v>
      </c>
      <c r="S63" s="972" t="s">
        <v>2636</v>
      </c>
      <c r="T63" s="970" t="s">
        <v>2715</v>
      </c>
      <c r="U63" s="970" t="s">
        <v>2720</v>
      </c>
      <c r="V63" s="975">
        <v>2000000</v>
      </c>
      <c r="W63" s="976" t="s">
        <v>2722</v>
      </c>
      <c r="X63" s="977" t="s">
        <v>2689</v>
      </c>
      <c r="Y63" s="978" t="s">
        <v>2690</v>
      </c>
      <c r="Z63" s="979">
        <v>6.9909999999999997</v>
      </c>
      <c r="AA63" s="979">
        <v>6.4530000000000003</v>
      </c>
      <c r="AB63" s="979">
        <v>3.52</v>
      </c>
      <c r="AC63" s="979">
        <v>4.3780000000000001</v>
      </c>
      <c r="AD63" s="979">
        <v>4.202</v>
      </c>
      <c r="AE63" s="979">
        <v>1.3440000000000001</v>
      </c>
      <c r="AF63" s="979" t="s">
        <v>136</v>
      </c>
      <c r="AG63" s="979" t="s">
        <v>136</v>
      </c>
      <c r="AH63" s="979" t="s">
        <v>136</v>
      </c>
      <c r="AI63" s="979" t="s">
        <v>136</v>
      </c>
      <c r="AJ63" s="979" t="s">
        <v>136</v>
      </c>
      <c r="AK63" s="979" t="s">
        <v>136</v>
      </c>
      <c r="AL63" s="979" t="s">
        <v>136</v>
      </c>
      <c r="AM63" s="979" t="s">
        <v>136</v>
      </c>
      <c r="AN63" s="979" t="s">
        <v>136</v>
      </c>
      <c r="AO63" s="979">
        <v>13.444000000000001</v>
      </c>
      <c r="AP63" s="980">
        <v>44563</v>
      </c>
      <c r="AQ63" s="980">
        <v>44926</v>
      </c>
      <c r="AR63" s="971" t="s">
        <v>2642</v>
      </c>
      <c r="AS63" s="982"/>
      <c r="AT63" s="982"/>
      <c r="AU63" s="982"/>
      <c r="AV63" s="982"/>
      <c r="AW63" s="982"/>
      <c r="AX63" s="982"/>
      <c r="AY63" s="982"/>
      <c r="AZ63" s="982"/>
      <c r="BA63" s="982"/>
      <c r="BB63" s="982"/>
      <c r="BC63" s="982"/>
      <c r="BD63" s="982"/>
      <c r="BE63" s="982"/>
      <c r="BF63" s="982"/>
      <c r="BG63" s="982"/>
      <c r="BH63" s="982"/>
      <c r="BI63" s="982"/>
      <c r="BJ63" s="982"/>
    </row>
    <row r="64" spans="1:62" ht="120" customHeight="1" x14ac:dyDescent="0.2">
      <c r="A64" s="968">
        <v>1</v>
      </c>
      <c r="B64" s="969" t="s">
        <v>400</v>
      </c>
      <c r="C64" s="968">
        <v>43</v>
      </c>
      <c r="D64" s="970" t="s">
        <v>401</v>
      </c>
      <c r="E64" s="983">
        <v>4302</v>
      </c>
      <c r="F64" s="970" t="s">
        <v>2723</v>
      </c>
      <c r="G64" s="971">
        <v>4302075</v>
      </c>
      <c r="H64" s="989" t="s">
        <v>2724</v>
      </c>
      <c r="I64" s="971">
        <v>4302075</v>
      </c>
      <c r="J64" s="972" t="s">
        <v>2724</v>
      </c>
      <c r="K64" s="971">
        <v>430207500</v>
      </c>
      <c r="L64" s="989" t="s">
        <v>2725</v>
      </c>
      <c r="M64" s="971">
        <v>430207500</v>
      </c>
      <c r="N64" s="972" t="s">
        <v>2725</v>
      </c>
      <c r="O64" s="971">
        <v>25</v>
      </c>
      <c r="P64" s="973">
        <v>2020003630010</v>
      </c>
      <c r="Q64" s="972" t="s">
        <v>2726</v>
      </c>
      <c r="R64" s="974">
        <f>SUM($V$64:$V$102)/SUM($V$64:$V$102)</f>
        <v>1</v>
      </c>
      <c r="S64" s="972" t="s">
        <v>2727</v>
      </c>
      <c r="T64" s="972" t="s">
        <v>2728</v>
      </c>
      <c r="U64" s="970" t="s">
        <v>2729</v>
      </c>
      <c r="V64" s="975">
        <v>830323292</v>
      </c>
      <c r="W64" s="976" t="s">
        <v>2730</v>
      </c>
      <c r="X64" s="977" t="s">
        <v>2649</v>
      </c>
      <c r="Y64" s="978" t="s">
        <v>2650</v>
      </c>
      <c r="Z64" s="979">
        <v>230</v>
      </c>
      <c r="AA64" s="979">
        <v>270</v>
      </c>
      <c r="AB64" s="979">
        <v>110</v>
      </c>
      <c r="AC64" s="979">
        <v>270</v>
      </c>
      <c r="AD64" s="979">
        <v>120</v>
      </c>
      <c r="AE64" s="979" t="s">
        <v>136</v>
      </c>
      <c r="AF64" s="979" t="s">
        <v>136</v>
      </c>
      <c r="AG64" s="979" t="s">
        <v>136</v>
      </c>
      <c r="AH64" s="979" t="s">
        <v>136</v>
      </c>
      <c r="AI64" s="979" t="s">
        <v>136</v>
      </c>
      <c r="AJ64" s="979" t="s">
        <v>136</v>
      </c>
      <c r="AK64" s="979" t="s">
        <v>136</v>
      </c>
      <c r="AL64" s="979" t="s">
        <v>136</v>
      </c>
      <c r="AM64" s="979">
        <v>110</v>
      </c>
      <c r="AN64" s="979" t="s">
        <v>136</v>
      </c>
      <c r="AO64" s="979">
        <v>500</v>
      </c>
      <c r="AP64" s="980">
        <v>44563</v>
      </c>
      <c r="AQ64" s="980">
        <v>44926</v>
      </c>
      <c r="AR64" s="971" t="s">
        <v>2642</v>
      </c>
      <c r="AS64" s="982"/>
      <c r="AT64" s="982"/>
      <c r="AU64" s="982"/>
      <c r="AV64" s="982"/>
      <c r="AW64" s="982"/>
      <c r="AX64" s="982"/>
      <c r="AY64" s="982"/>
      <c r="AZ64" s="982"/>
      <c r="BA64" s="982"/>
      <c r="BB64" s="982"/>
      <c r="BC64" s="982"/>
      <c r="BD64" s="982"/>
      <c r="BE64" s="982"/>
      <c r="BF64" s="982"/>
      <c r="BG64" s="982"/>
      <c r="BH64" s="982"/>
      <c r="BI64" s="982"/>
      <c r="BJ64" s="982"/>
    </row>
    <row r="65" spans="1:62" ht="105" customHeight="1" x14ac:dyDescent="0.2">
      <c r="A65" s="968">
        <v>1</v>
      </c>
      <c r="B65" s="969" t="s">
        <v>400</v>
      </c>
      <c r="C65" s="968">
        <v>43</v>
      </c>
      <c r="D65" s="970" t="s">
        <v>401</v>
      </c>
      <c r="E65" s="983">
        <v>4302</v>
      </c>
      <c r="F65" s="970" t="s">
        <v>2723</v>
      </c>
      <c r="G65" s="971">
        <v>4302075</v>
      </c>
      <c r="H65" s="989" t="s">
        <v>2724</v>
      </c>
      <c r="I65" s="971">
        <v>4302075</v>
      </c>
      <c r="J65" s="972" t="s">
        <v>2724</v>
      </c>
      <c r="K65" s="971">
        <v>430207500</v>
      </c>
      <c r="L65" s="989" t="s">
        <v>2725</v>
      </c>
      <c r="M65" s="971">
        <v>430207500</v>
      </c>
      <c r="N65" s="972" t="s">
        <v>2725</v>
      </c>
      <c r="O65" s="971">
        <v>25</v>
      </c>
      <c r="P65" s="973">
        <v>2020003630010</v>
      </c>
      <c r="Q65" s="972" t="s">
        <v>2726</v>
      </c>
      <c r="R65" s="974">
        <f t="shared" ref="R65:R102" si="1">SUM($V$64:$V$102)/SUM($V$64:$V$102)</f>
        <v>1</v>
      </c>
      <c r="S65" s="972" t="s">
        <v>2727</v>
      </c>
      <c r="T65" s="972" t="s">
        <v>2728</v>
      </c>
      <c r="U65" s="970" t="s">
        <v>2729</v>
      </c>
      <c r="V65" s="975">
        <v>199871920</v>
      </c>
      <c r="W65" s="976" t="s">
        <v>2731</v>
      </c>
      <c r="X65" s="977" t="s">
        <v>2686</v>
      </c>
      <c r="Y65" s="978" t="s">
        <v>2687</v>
      </c>
      <c r="Z65" s="979">
        <v>230</v>
      </c>
      <c r="AA65" s="979">
        <v>270</v>
      </c>
      <c r="AB65" s="979">
        <v>110</v>
      </c>
      <c r="AC65" s="979">
        <v>270</v>
      </c>
      <c r="AD65" s="979">
        <v>120</v>
      </c>
      <c r="AE65" s="979" t="s">
        <v>136</v>
      </c>
      <c r="AF65" s="979" t="s">
        <v>136</v>
      </c>
      <c r="AG65" s="979" t="s">
        <v>136</v>
      </c>
      <c r="AH65" s="979" t="s">
        <v>136</v>
      </c>
      <c r="AI65" s="979" t="s">
        <v>136</v>
      </c>
      <c r="AJ65" s="979" t="s">
        <v>136</v>
      </c>
      <c r="AK65" s="979" t="s">
        <v>136</v>
      </c>
      <c r="AL65" s="979" t="s">
        <v>136</v>
      </c>
      <c r="AM65" s="979">
        <v>110</v>
      </c>
      <c r="AN65" s="979" t="s">
        <v>136</v>
      </c>
      <c r="AO65" s="979">
        <v>500</v>
      </c>
      <c r="AP65" s="980">
        <v>44563</v>
      </c>
      <c r="AQ65" s="980">
        <v>44926</v>
      </c>
      <c r="AR65" s="971" t="s">
        <v>2642</v>
      </c>
      <c r="AS65" s="982"/>
      <c r="AT65" s="982"/>
      <c r="AU65" s="982"/>
      <c r="AV65" s="982"/>
      <c r="AW65" s="982"/>
      <c r="AX65" s="982"/>
      <c r="AY65" s="982"/>
      <c r="AZ65" s="982"/>
      <c r="BA65" s="982"/>
      <c r="BB65" s="982"/>
      <c r="BC65" s="982"/>
      <c r="BD65" s="982"/>
      <c r="BE65" s="982"/>
      <c r="BF65" s="982"/>
      <c r="BG65" s="982"/>
      <c r="BH65" s="982"/>
      <c r="BI65" s="982"/>
      <c r="BJ65" s="982"/>
    </row>
    <row r="66" spans="1:62" ht="98.25" customHeight="1" x14ac:dyDescent="0.2">
      <c r="A66" s="968">
        <v>1</v>
      </c>
      <c r="B66" s="969" t="s">
        <v>400</v>
      </c>
      <c r="C66" s="968">
        <v>43</v>
      </c>
      <c r="D66" s="970" t="s">
        <v>401</v>
      </c>
      <c r="E66" s="983">
        <v>4302</v>
      </c>
      <c r="F66" s="970" t="s">
        <v>2723</v>
      </c>
      <c r="G66" s="971">
        <v>4302075</v>
      </c>
      <c r="H66" s="989" t="s">
        <v>2724</v>
      </c>
      <c r="I66" s="971">
        <v>4302075</v>
      </c>
      <c r="J66" s="972" t="s">
        <v>2724</v>
      </c>
      <c r="K66" s="971">
        <v>430207500</v>
      </c>
      <c r="L66" s="989" t="s">
        <v>2725</v>
      </c>
      <c r="M66" s="971">
        <v>430207500</v>
      </c>
      <c r="N66" s="972" t="s">
        <v>2725</v>
      </c>
      <c r="O66" s="971">
        <v>25</v>
      </c>
      <c r="P66" s="973">
        <v>2020003630010</v>
      </c>
      <c r="Q66" s="972" t="s">
        <v>2726</v>
      </c>
      <c r="R66" s="974">
        <f t="shared" si="1"/>
        <v>1</v>
      </c>
      <c r="S66" s="972" t="s">
        <v>2727</v>
      </c>
      <c r="T66" s="972" t="s">
        <v>2728</v>
      </c>
      <c r="U66" s="970" t="s">
        <v>2729</v>
      </c>
      <c r="V66" s="975">
        <v>17373279</v>
      </c>
      <c r="W66" s="976" t="s">
        <v>2732</v>
      </c>
      <c r="X66" s="977" t="s">
        <v>2689</v>
      </c>
      <c r="Y66" s="978" t="s">
        <v>2690</v>
      </c>
      <c r="Z66" s="979">
        <v>230</v>
      </c>
      <c r="AA66" s="979">
        <v>270</v>
      </c>
      <c r="AB66" s="979">
        <v>110</v>
      </c>
      <c r="AC66" s="979">
        <v>270</v>
      </c>
      <c r="AD66" s="979">
        <v>120</v>
      </c>
      <c r="AE66" s="979" t="s">
        <v>136</v>
      </c>
      <c r="AF66" s="979" t="s">
        <v>136</v>
      </c>
      <c r="AG66" s="979" t="s">
        <v>136</v>
      </c>
      <c r="AH66" s="979" t="s">
        <v>136</v>
      </c>
      <c r="AI66" s="979" t="s">
        <v>136</v>
      </c>
      <c r="AJ66" s="979" t="s">
        <v>136</v>
      </c>
      <c r="AK66" s="979" t="s">
        <v>136</v>
      </c>
      <c r="AL66" s="979" t="s">
        <v>136</v>
      </c>
      <c r="AM66" s="979">
        <v>110</v>
      </c>
      <c r="AN66" s="979" t="s">
        <v>136</v>
      </c>
      <c r="AO66" s="979">
        <v>500</v>
      </c>
      <c r="AP66" s="980">
        <v>44563</v>
      </c>
      <c r="AQ66" s="980">
        <v>44926</v>
      </c>
      <c r="AR66" s="971" t="s">
        <v>2642</v>
      </c>
      <c r="AS66" s="982"/>
      <c r="AT66" s="982"/>
      <c r="AU66" s="982"/>
      <c r="AV66" s="982"/>
      <c r="AW66" s="982"/>
      <c r="AX66" s="982"/>
      <c r="AY66" s="982"/>
      <c r="AZ66" s="982"/>
      <c r="BA66" s="982"/>
      <c r="BB66" s="982"/>
      <c r="BC66" s="982"/>
      <c r="BD66" s="982"/>
      <c r="BE66" s="982"/>
      <c r="BF66" s="982"/>
      <c r="BG66" s="982"/>
      <c r="BH66" s="982"/>
      <c r="BI66" s="982"/>
      <c r="BJ66" s="982"/>
    </row>
    <row r="67" spans="1:62" ht="87.75" customHeight="1" x14ac:dyDescent="0.2">
      <c r="A67" s="968">
        <v>1</v>
      </c>
      <c r="B67" s="969" t="s">
        <v>400</v>
      </c>
      <c r="C67" s="968">
        <v>43</v>
      </c>
      <c r="D67" s="970" t="s">
        <v>401</v>
      </c>
      <c r="E67" s="983">
        <v>4302</v>
      </c>
      <c r="F67" s="970" t="s">
        <v>2723</v>
      </c>
      <c r="G67" s="971">
        <v>4302075</v>
      </c>
      <c r="H67" s="989" t="s">
        <v>2724</v>
      </c>
      <c r="I67" s="971">
        <v>4302075</v>
      </c>
      <c r="J67" s="972" t="s">
        <v>2724</v>
      </c>
      <c r="K67" s="971">
        <v>430207500</v>
      </c>
      <c r="L67" s="989" t="s">
        <v>2725</v>
      </c>
      <c r="M67" s="971">
        <v>430207500</v>
      </c>
      <c r="N67" s="972" t="s">
        <v>2725</v>
      </c>
      <c r="O67" s="971">
        <v>25</v>
      </c>
      <c r="P67" s="973">
        <v>2020003630010</v>
      </c>
      <c r="Q67" s="972" t="s">
        <v>2726</v>
      </c>
      <c r="R67" s="974">
        <f t="shared" si="1"/>
        <v>1</v>
      </c>
      <c r="S67" s="972" t="s">
        <v>2727</v>
      </c>
      <c r="T67" s="972" t="s">
        <v>2728</v>
      </c>
      <c r="U67" s="970" t="s">
        <v>2729</v>
      </c>
      <c r="V67" s="975">
        <v>55390811</v>
      </c>
      <c r="W67" s="976" t="s">
        <v>2732</v>
      </c>
      <c r="X67" s="990" t="s">
        <v>2689</v>
      </c>
      <c r="Y67" s="978" t="s">
        <v>2690</v>
      </c>
      <c r="Z67" s="979">
        <v>230</v>
      </c>
      <c r="AA67" s="979">
        <v>270</v>
      </c>
      <c r="AB67" s="979">
        <v>110</v>
      </c>
      <c r="AC67" s="979">
        <v>270</v>
      </c>
      <c r="AD67" s="979">
        <v>120</v>
      </c>
      <c r="AE67" s="979" t="s">
        <v>136</v>
      </c>
      <c r="AF67" s="979" t="s">
        <v>136</v>
      </c>
      <c r="AG67" s="979" t="s">
        <v>136</v>
      </c>
      <c r="AH67" s="979" t="s">
        <v>136</v>
      </c>
      <c r="AI67" s="979" t="s">
        <v>136</v>
      </c>
      <c r="AJ67" s="979" t="s">
        <v>136</v>
      </c>
      <c r="AK67" s="979" t="s">
        <v>136</v>
      </c>
      <c r="AL67" s="979" t="s">
        <v>136</v>
      </c>
      <c r="AM67" s="979">
        <v>110</v>
      </c>
      <c r="AN67" s="979" t="s">
        <v>136</v>
      </c>
      <c r="AO67" s="979">
        <v>500</v>
      </c>
      <c r="AP67" s="980">
        <v>44563</v>
      </c>
      <c r="AQ67" s="980">
        <v>44926</v>
      </c>
      <c r="AR67" s="971" t="s">
        <v>2642</v>
      </c>
      <c r="AS67" s="982"/>
      <c r="AT67" s="982"/>
      <c r="AU67" s="982"/>
      <c r="AV67" s="982"/>
      <c r="AW67" s="982"/>
      <c r="AX67" s="982"/>
      <c r="AY67" s="982"/>
      <c r="AZ67" s="982"/>
      <c r="BA67" s="982"/>
      <c r="BB67" s="982"/>
      <c r="BC67" s="982"/>
      <c r="BD67" s="982"/>
      <c r="BE67" s="982"/>
      <c r="BF67" s="982"/>
      <c r="BG67" s="982"/>
      <c r="BH67" s="982"/>
      <c r="BI67" s="982"/>
      <c r="BJ67" s="982"/>
    </row>
    <row r="68" spans="1:62" ht="87.75" customHeight="1" x14ac:dyDescent="0.2">
      <c r="A68" s="968">
        <v>1</v>
      </c>
      <c r="B68" s="969" t="s">
        <v>400</v>
      </c>
      <c r="C68" s="968">
        <v>43</v>
      </c>
      <c r="D68" s="970" t="s">
        <v>401</v>
      </c>
      <c r="E68" s="983">
        <v>4302</v>
      </c>
      <c r="F68" s="970" t="s">
        <v>2723</v>
      </c>
      <c r="G68" s="971">
        <v>4302075</v>
      </c>
      <c r="H68" s="989" t="s">
        <v>2724</v>
      </c>
      <c r="I68" s="971">
        <v>4302075</v>
      </c>
      <c r="J68" s="972" t="s">
        <v>2724</v>
      </c>
      <c r="K68" s="971">
        <v>430207500</v>
      </c>
      <c r="L68" s="989" t="s">
        <v>2725</v>
      </c>
      <c r="M68" s="971">
        <v>430207500</v>
      </c>
      <c r="N68" s="972" t="s">
        <v>2725</v>
      </c>
      <c r="O68" s="971">
        <v>25</v>
      </c>
      <c r="P68" s="973">
        <v>2020003630010</v>
      </c>
      <c r="Q68" s="972" t="s">
        <v>2726</v>
      </c>
      <c r="R68" s="974">
        <f>SUM($V$64:$V$102)/SUM($V$64:$V$102)</f>
        <v>1</v>
      </c>
      <c r="S68" s="972" t="s">
        <v>2727</v>
      </c>
      <c r="T68" s="972" t="s">
        <v>2728</v>
      </c>
      <c r="U68" s="970" t="s">
        <v>2729</v>
      </c>
      <c r="V68" s="975">
        <v>450000000</v>
      </c>
      <c r="W68" s="976" t="s">
        <v>2733</v>
      </c>
      <c r="X68" s="990" t="s">
        <v>2734</v>
      </c>
      <c r="Y68" s="978" t="s">
        <v>2735</v>
      </c>
      <c r="Z68" s="979">
        <v>230</v>
      </c>
      <c r="AA68" s="979">
        <v>270</v>
      </c>
      <c r="AB68" s="979">
        <v>110</v>
      </c>
      <c r="AC68" s="979">
        <v>270</v>
      </c>
      <c r="AD68" s="979">
        <v>120</v>
      </c>
      <c r="AE68" s="979" t="s">
        <v>136</v>
      </c>
      <c r="AF68" s="979" t="s">
        <v>136</v>
      </c>
      <c r="AG68" s="979" t="s">
        <v>136</v>
      </c>
      <c r="AH68" s="979" t="s">
        <v>136</v>
      </c>
      <c r="AI68" s="979" t="s">
        <v>136</v>
      </c>
      <c r="AJ68" s="979" t="s">
        <v>136</v>
      </c>
      <c r="AK68" s="979" t="s">
        <v>136</v>
      </c>
      <c r="AL68" s="979" t="s">
        <v>136</v>
      </c>
      <c r="AM68" s="979">
        <v>110</v>
      </c>
      <c r="AN68" s="979" t="s">
        <v>136</v>
      </c>
      <c r="AO68" s="979">
        <v>500</v>
      </c>
      <c r="AP68" s="980">
        <v>44563</v>
      </c>
      <c r="AQ68" s="980">
        <v>44926</v>
      </c>
      <c r="AR68" s="971" t="s">
        <v>2642</v>
      </c>
      <c r="AS68" s="982"/>
      <c r="AT68" s="982"/>
      <c r="AU68" s="982"/>
      <c r="AV68" s="982"/>
      <c r="AW68" s="982"/>
      <c r="AX68" s="982"/>
      <c r="AY68" s="982"/>
      <c r="AZ68" s="982"/>
      <c r="BA68" s="982"/>
      <c r="BB68" s="982"/>
      <c r="BC68" s="982"/>
      <c r="BD68" s="982"/>
      <c r="BE68" s="982"/>
      <c r="BF68" s="982"/>
      <c r="BG68" s="982"/>
      <c r="BH68" s="982"/>
      <c r="BI68" s="982"/>
      <c r="BJ68" s="982"/>
    </row>
    <row r="69" spans="1:62" ht="95.25" customHeight="1" x14ac:dyDescent="0.2">
      <c r="A69" s="968">
        <v>1</v>
      </c>
      <c r="B69" s="969" t="s">
        <v>400</v>
      </c>
      <c r="C69" s="968">
        <v>43</v>
      </c>
      <c r="D69" s="970" t="s">
        <v>401</v>
      </c>
      <c r="E69" s="983">
        <v>4302</v>
      </c>
      <c r="F69" s="970" t="s">
        <v>2723</v>
      </c>
      <c r="G69" s="971">
        <v>4302075</v>
      </c>
      <c r="H69" s="972" t="s">
        <v>2724</v>
      </c>
      <c r="I69" s="971">
        <v>4302075</v>
      </c>
      <c r="J69" s="972" t="s">
        <v>2724</v>
      </c>
      <c r="K69" s="971">
        <v>430207500</v>
      </c>
      <c r="L69" s="972" t="s">
        <v>2725</v>
      </c>
      <c r="M69" s="971">
        <v>430207500</v>
      </c>
      <c r="N69" s="972" t="s">
        <v>2725</v>
      </c>
      <c r="O69" s="971">
        <v>25</v>
      </c>
      <c r="P69" s="973">
        <v>2020003630010</v>
      </c>
      <c r="Q69" s="972" t="s">
        <v>2726</v>
      </c>
      <c r="R69" s="974">
        <f t="shared" si="1"/>
        <v>1</v>
      </c>
      <c r="S69" s="972" t="s">
        <v>2727</v>
      </c>
      <c r="T69" s="972" t="s">
        <v>2728</v>
      </c>
      <c r="U69" s="970" t="s">
        <v>2736</v>
      </c>
      <c r="V69" s="975">
        <v>80000000</v>
      </c>
      <c r="W69" s="976" t="s">
        <v>2737</v>
      </c>
      <c r="X69" s="977" t="s">
        <v>2649</v>
      </c>
      <c r="Y69" s="978" t="s">
        <v>2650</v>
      </c>
      <c r="Z69" s="979">
        <v>230</v>
      </c>
      <c r="AA69" s="979">
        <v>270</v>
      </c>
      <c r="AB69" s="979">
        <v>110</v>
      </c>
      <c r="AC69" s="979">
        <v>270</v>
      </c>
      <c r="AD69" s="979">
        <v>120</v>
      </c>
      <c r="AE69" s="979" t="s">
        <v>136</v>
      </c>
      <c r="AF69" s="979" t="s">
        <v>136</v>
      </c>
      <c r="AG69" s="979" t="s">
        <v>136</v>
      </c>
      <c r="AH69" s="979" t="s">
        <v>136</v>
      </c>
      <c r="AI69" s="979" t="s">
        <v>136</v>
      </c>
      <c r="AJ69" s="979" t="s">
        <v>136</v>
      </c>
      <c r="AK69" s="979" t="s">
        <v>136</v>
      </c>
      <c r="AL69" s="979" t="s">
        <v>136</v>
      </c>
      <c r="AM69" s="979">
        <v>110</v>
      </c>
      <c r="AN69" s="979" t="s">
        <v>136</v>
      </c>
      <c r="AO69" s="979">
        <v>500</v>
      </c>
      <c r="AP69" s="980">
        <v>44563</v>
      </c>
      <c r="AQ69" s="980">
        <v>44926</v>
      </c>
      <c r="AR69" s="971" t="s">
        <v>2642</v>
      </c>
      <c r="AS69" s="982"/>
      <c r="AT69" s="982"/>
      <c r="AU69" s="982"/>
      <c r="AV69" s="982"/>
      <c r="AW69" s="982"/>
      <c r="AX69" s="982"/>
      <c r="AY69" s="982"/>
      <c r="AZ69" s="982"/>
      <c r="BA69" s="982"/>
      <c r="BB69" s="982"/>
      <c r="BC69" s="982"/>
      <c r="BD69" s="982"/>
      <c r="BE69" s="982"/>
      <c r="BF69" s="982"/>
      <c r="BG69" s="982"/>
      <c r="BH69" s="982"/>
      <c r="BI69" s="982"/>
      <c r="BJ69" s="982"/>
    </row>
    <row r="70" spans="1:62" ht="99" customHeight="1" x14ac:dyDescent="0.2">
      <c r="A70" s="968">
        <v>1</v>
      </c>
      <c r="B70" s="969" t="s">
        <v>400</v>
      </c>
      <c r="C70" s="968">
        <v>43</v>
      </c>
      <c r="D70" s="970" t="s">
        <v>401</v>
      </c>
      <c r="E70" s="983">
        <v>4302</v>
      </c>
      <c r="F70" s="970" t="s">
        <v>2723</v>
      </c>
      <c r="G70" s="971">
        <v>4302075</v>
      </c>
      <c r="H70" s="972" t="s">
        <v>2724</v>
      </c>
      <c r="I70" s="971">
        <v>4302075</v>
      </c>
      <c r="J70" s="972" t="s">
        <v>2724</v>
      </c>
      <c r="K70" s="971">
        <v>430207500</v>
      </c>
      <c r="L70" s="972" t="s">
        <v>2725</v>
      </c>
      <c r="M70" s="971">
        <v>430207500</v>
      </c>
      <c r="N70" s="972" t="s">
        <v>2725</v>
      </c>
      <c r="O70" s="971">
        <v>25</v>
      </c>
      <c r="P70" s="973">
        <v>2020003630010</v>
      </c>
      <c r="Q70" s="972" t="s">
        <v>2726</v>
      </c>
      <c r="R70" s="974">
        <f t="shared" si="1"/>
        <v>1</v>
      </c>
      <c r="S70" s="972" t="s">
        <v>2727</v>
      </c>
      <c r="T70" s="972" t="s">
        <v>2728</v>
      </c>
      <c r="U70" s="970" t="s">
        <v>2738</v>
      </c>
      <c r="V70" s="975">
        <v>800000000</v>
      </c>
      <c r="W70" s="976" t="s">
        <v>2730</v>
      </c>
      <c r="X70" s="977" t="s">
        <v>2649</v>
      </c>
      <c r="Y70" s="978" t="s">
        <v>2650</v>
      </c>
      <c r="Z70" s="979">
        <v>230</v>
      </c>
      <c r="AA70" s="979">
        <v>270</v>
      </c>
      <c r="AB70" s="979">
        <v>110</v>
      </c>
      <c r="AC70" s="979">
        <v>270</v>
      </c>
      <c r="AD70" s="979">
        <v>120</v>
      </c>
      <c r="AE70" s="979" t="s">
        <v>136</v>
      </c>
      <c r="AF70" s="979" t="s">
        <v>136</v>
      </c>
      <c r="AG70" s="979" t="s">
        <v>136</v>
      </c>
      <c r="AH70" s="979" t="s">
        <v>136</v>
      </c>
      <c r="AI70" s="979" t="s">
        <v>136</v>
      </c>
      <c r="AJ70" s="979" t="s">
        <v>136</v>
      </c>
      <c r="AK70" s="979" t="s">
        <v>136</v>
      </c>
      <c r="AL70" s="979" t="s">
        <v>136</v>
      </c>
      <c r="AM70" s="979">
        <v>110</v>
      </c>
      <c r="AN70" s="979" t="s">
        <v>136</v>
      </c>
      <c r="AO70" s="979">
        <v>500</v>
      </c>
      <c r="AP70" s="980">
        <v>44563</v>
      </c>
      <c r="AQ70" s="980">
        <v>44926</v>
      </c>
      <c r="AR70" s="971" t="s">
        <v>2642</v>
      </c>
      <c r="AS70" s="982"/>
      <c r="AT70" s="982"/>
      <c r="AU70" s="982"/>
      <c r="AV70" s="982"/>
      <c r="AW70" s="982"/>
      <c r="AX70" s="982"/>
      <c r="AY70" s="982"/>
      <c r="AZ70" s="982"/>
      <c r="BA70" s="982"/>
      <c r="BB70" s="982"/>
      <c r="BC70" s="982"/>
      <c r="BD70" s="982"/>
      <c r="BE70" s="982"/>
      <c r="BF70" s="982"/>
      <c r="BG70" s="982"/>
      <c r="BH70" s="982"/>
      <c r="BI70" s="982"/>
      <c r="BJ70" s="982"/>
    </row>
    <row r="71" spans="1:62" ht="93" customHeight="1" x14ac:dyDescent="0.2">
      <c r="A71" s="968">
        <v>1</v>
      </c>
      <c r="B71" s="969" t="s">
        <v>400</v>
      </c>
      <c r="C71" s="968">
        <v>43</v>
      </c>
      <c r="D71" s="970" t="s">
        <v>401</v>
      </c>
      <c r="E71" s="983">
        <v>4302</v>
      </c>
      <c r="F71" s="970" t="s">
        <v>2723</v>
      </c>
      <c r="G71" s="971">
        <v>4302075</v>
      </c>
      <c r="H71" s="972" t="s">
        <v>2724</v>
      </c>
      <c r="I71" s="971">
        <v>4302075</v>
      </c>
      <c r="J71" s="972" t="s">
        <v>2724</v>
      </c>
      <c r="K71" s="971">
        <v>430207500</v>
      </c>
      <c r="L71" s="972" t="s">
        <v>2725</v>
      </c>
      <c r="M71" s="971">
        <v>430207500</v>
      </c>
      <c r="N71" s="972" t="s">
        <v>2725</v>
      </c>
      <c r="O71" s="971">
        <v>25</v>
      </c>
      <c r="P71" s="973">
        <v>2020003630010</v>
      </c>
      <c r="Q71" s="972" t="s">
        <v>2726</v>
      </c>
      <c r="R71" s="974">
        <f t="shared" si="1"/>
        <v>1</v>
      </c>
      <c r="S71" s="972" t="s">
        <v>2727</v>
      </c>
      <c r="T71" s="972" t="s">
        <v>2728</v>
      </c>
      <c r="U71" s="970" t="s">
        <v>2738</v>
      </c>
      <c r="V71" s="975">
        <f>137214460-13000000+101652613</f>
        <v>225867073</v>
      </c>
      <c r="W71" s="976" t="s">
        <v>2731</v>
      </c>
      <c r="X71" s="977" t="s">
        <v>2686</v>
      </c>
      <c r="Y71" s="978" t="s">
        <v>2687</v>
      </c>
      <c r="Z71" s="979">
        <v>230</v>
      </c>
      <c r="AA71" s="979">
        <v>270</v>
      </c>
      <c r="AB71" s="979">
        <v>110</v>
      </c>
      <c r="AC71" s="979">
        <v>270</v>
      </c>
      <c r="AD71" s="979">
        <v>120</v>
      </c>
      <c r="AE71" s="979" t="s">
        <v>136</v>
      </c>
      <c r="AF71" s="979" t="s">
        <v>136</v>
      </c>
      <c r="AG71" s="979" t="s">
        <v>136</v>
      </c>
      <c r="AH71" s="979" t="s">
        <v>136</v>
      </c>
      <c r="AI71" s="979" t="s">
        <v>136</v>
      </c>
      <c r="AJ71" s="979" t="s">
        <v>136</v>
      </c>
      <c r="AK71" s="979" t="s">
        <v>136</v>
      </c>
      <c r="AL71" s="979" t="s">
        <v>136</v>
      </c>
      <c r="AM71" s="979">
        <v>110</v>
      </c>
      <c r="AN71" s="979" t="s">
        <v>136</v>
      </c>
      <c r="AO71" s="979">
        <v>500</v>
      </c>
      <c r="AP71" s="980">
        <v>44563</v>
      </c>
      <c r="AQ71" s="980">
        <v>44926</v>
      </c>
      <c r="AR71" s="971" t="s">
        <v>2642</v>
      </c>
      <c r="AS71" s="982"/>
      <c r="AT71" s="982"/>
      <c r="AU71" s="982"/>
      <c r="AV71" s="982"/>
      <c r="AW71" s="982"/>
      <c r="AX71" s="982"/>
      <c r="AY71" s="982"/>
      <c r="AZ71" s="982"/>
      <c r="BA71" s="982"/>
      <c r="BB71" s="982"/>
      <c r="BC71" s="982"/>
      <c r="BD71" s="982"/>
      <c r="BE71" s="982"/>
      <c r="BF71" s="982"/>
      <c r="BG71" s="982"/>
      <c r="BH71" s="982"/>
      <c r="BI71" s="982"/>
      <c r="BJ71" s="982"/>
    </row>
    <row r="72" spans="1:62" ht="120" customHeight="1" x14ac:dyDescent="0.2">
      <c r="A72" s="968">
        <v>1</v>
      </c>
      <c r="B72" s="969" t="s">
        <v>400</v>
      </c>
      <c r="C72" s="968">
        <v>43</v>
      </c>
      <c r="D72" s="970" t="s">
        <v>401</v>
      </c>
      <c r="E72" s="983">
        <v>4302</v>
      </c>
      <c r="F72" s="970" t="s">
        <v>2723</v>
      </c>
      <c r="G72" s="971">
        <v>4302075</v>
      </c>
      <c r="H72" s="972" t="s">
        <v>2724</v>
      </c>
      <c r="I72" s="971">
        <v>4302075</v>
      </c>
      <c r="J72" s="972" t="s">
        <v>2724</v>
      </c>
      <c r="K72" s="971">
        <v>430207500</v>
      </c>
      <c r="L72" s="972" t="s">
        <v>2725</v>
      </c>
      <c r="M72" s="971">
        <v>430207500</v>
      </c>
      <c r="N72" s="972" t="s">
        <v>2725</v>
      </c>
      <c r="O72" s="971">
        <v>25</v>
      </c>
      <c r="P72" s="973">
        <v>2020003630010</v>
      </c>
      <c r="Q72" s="972" t="s">
        <v>2726</v>
      </c>
      <c r="R72" s="974">
        <f t="shared" si="1"/>
        <v>1</v>
      </c>
      <c r="S72" s="972" t="s">
        <v>2727</v>
      </c>
      <c r="T72" s="972" t="s">
        <v>2728</v>
      </c>
      <c r="U72" s="970" t="s">
        <v>2738</v>
      </c>
      <c r="V72" s="975">
        <v>28344600</v>
      </c>
      <c r="W72" s="976" t="s">
        <v>2739</v>
      </c>
      <c r="X72" s="977" t="s">
        <v>2686</v>
      </c>
      <c r="Y72" s="978" t="s">
        <v>2687</v>
      </c>
      <c r="Z72" s="979">
        <v>230</v>
      </c>
      <c r="AA72" s="979">
        <v>270</v>
      </c>
      <c r="AB72" s="979">
        <v>110</v>
      </c>
      <c r="AC72" s="979">
        <v>270</v>
      </c>
      <c r="AD72" s="979">
        <v>120</v>
      </c>
      <c r="AE72" s="979" t="s">
        <v>136</v>
      </c>
      <c r="AF72" s="979" t="s">
        <v>136</v>
      </c>
      <c r="AG72" s="979" t="s">
        <v>136</v>
      </c>
      <c r="AH72" s="979" t="s">
        <v>136</v>
      </c>
      <c r="AI72" s="979" t="s">
        <v>136</v>
      </c>
      <c r="AJ72" s="979" t="s">
        <v>136</v>
      </c>
      <c r="AK72" s="979" t="s">
        <v>136</v>
      </c>
      <c r="AL72" s="979" t="s">
        <v>136</v>
      </c>
      <c r="AM72" s="979">
        <v>110</v>
      </c>
      <c r="AN72" s="979" t="s">
        <v>136</v>
      </c>
      <c r="AO72" s="979">
        <v>500</v>
      </c>
      <c r="AP72" s="980">
        <v>44563</v>
      </c>
      <c r="AQ72" s="980">
        <v>44926</v>
      </c>
      <c r="AR72" s="971" t="s">
        <v>2642</v>
      </c>
      <c r="AS72" s="982"/>
      <c r="AT72" s="982"/>
      <c r="AU72" s="982"/>
      <c r="AV72" s="982"/>
      <c r="AW72" s="982"/>
      <c r="AX72" s="982"/>
      <c r="AY72" s="982"/>
      <c r="AZ72" s="982"/>
      <c r="BA72" s="982"/>
      <c r="BB72" s="982"/>
      <c r="BC72" s="982"/>
      <c r="BD72" s="982"/>
      <c r="BE72" s="982"/>
      <c r="BF72" s="982"/>
      <c r="BG72" s="982"/>
      <c r="BH72" s="982"/>
      <c r="BI72" s="982"/>
      <c r="BJ72" s="982"/>
    </row>
    <row r="73" spans="1:62" ht="120" customHeight="1" x14ac:dyDescent="0.2">
      <c r="A73" s="968">
        <v>1</v>
      </c>
      <c r="B73" s="969" t="s">
        <v>400</v>
      </c>
      <c r="C73" s="968">
        <v>43</v>
      </c>
      <c r="D73" s="970" t="s">
        <v>401</v>
      </c>
      <c r="E73" s="983">
        <v>4302</v>
      </c>
      <c r="F73" s="970" t="s">
        <v>2723</v>
      </c>
      <c r="G73" s="971">
        <v>4302075</v>
      </c>
      <c r="H73" s="972" t="s">
        <v>2724</v>
      </c>
      <c r="I73" s="971">
        <v>4302075</v>
      </c>
      <c r="J73" s="972" t="s">
        <v>2724</v>
      </c>
      <c r="K73" s="971">
        <v>430207500</v>
      </c>
      <c r="L73" s="972" t="s">
        <v>2725</v>
      </c>
      <c r="M73" s="971">
        <v>430207500</v>
      </c>
      <c r="N73" s="972" t="s">
        <v>2725</v>
      </c>
      <c r="O73" s="971">
        <v>25</v>
      </c>
      <c r="P73" s="973">
        <v>2020003630010</v>
      </c>
      <c r="Q73" s="972" t="s">
        <v>2726</v>
      </c>
      <c r="R73" s="974">
        <f t="shared" si="1"/>
        <v>1</v>
      </c>
      <c r="S73" s="972" t="s">
        <v>2727</v>
      </c>
      <c r="T73" s="972" t="s">
        <v>2728</v>
      </c>
      <c r="U73" s="970" t="s">
        <v>2738</v>
      </c>
      <c r="V73" s="975">
        <v>29420950</v>
      </c>
      <c r="W73" s="976" t="s">
        <v>2740</v>
      </c>
      <c r="X73" s="977" t="s">
        <v>2686</v>
      </c>
      <c r="Y73" s="978" t="s">
        <v>2687</v>
      </c>
      <c r="Z73" s="979">
        <v>230</v>
      </c>
      <c r="AA73" s="979">
        <v>270</v>
      </c>
      <c r="AB73" s="979">
        <v>110</v>
      </c>
      <c r="AC73" s="979">
        <v>270</v>
      </c>
      <c r="AD73" s="979">
        <v>120</v>
      </c>
      <c r="AE73" s="979" t="s">
        <v>136</v>
      </c>
      <c r="AF73" s="979" t="s">
        <v>136</v>
      </c>
      <c r="AG73" s="979" t="s">
        <v>136</v>
      </c>
      <c r="AH73" s="979" t="s">
        <v>136</v>
      </c>
      <c r="AI73" s="979" t="s">
        <v>136</v>
      </c>
      <c r="AJ73" s="979" t="s">
        <v>136</v>
      </c>
      <c r="AK73" s="979" t="s">
        <v>136</v>
      </c>
      <c r="AL73" s="979" t="s">
        <v>136</v>
      </c>
      <c r="AM73" s="979">
        <v>110</v>
      </c>
      <c r="AN73" s="979" t="s">
        <v>136</v>
      </c>
      <c r="AO73" s="979">
        <v>500</v>
      </c>
      <c r="AP73" s="980">
        <v>44563</v>
      </c>
      <c r="AQ73" s="980">
        <v>44926</v>
      </c>
      <c r="AR73" s="971" t="s">
        <v>2642</v>
      </c>
      <c r="AS73" s="982"/>
      <c r="AT73" s="982"/>
      <c r="AU73" s="982"/>
      <c r="AV73" s="982"/>
      <c r="AW73" s="982"/>
      <c r="AX73" s="982"/>
      <c r="AY73" s="982"/>
      <c r="AZ73" s="982"/>
      <c r="BA73" s="982"/>
      <c r="BB73" s="982"/>
      <c r="BC73" s="982"/>
      <c r="BD73" s="982"/>
      <c r="BE73" s="982"/>
      <c r="BF73" s="982"/>
      <c r="BG73" s="982"/>
      <c r="BH73" s="982"/>
      <c r="BI73" s="982"/>
      <c r="BJ73" s="982"/>
    </row>
    <row r="74" spans="1:62" ht="120" customHeight="1" x14ac:dyDescent="0.2">
      <c r="A74" s="968">
        <v>1</v>
      </c>
      <c r="B74" s="969" t="s">
        <v>400</v>
      </c>
      <c r="C74" s="968">
        <v>43</v>
      </c>
      <c r="D74" s="970" t="s">
        <v>401</v>
      </c>
      <c r="E74" s="983">
        <v>4302</v>
      </c>
      <c r="F74" s="970" t="s">
        <v>2723</v>
      </c>
      <c r="G74" s="971">
        <v>4302075</v>
      </c>
      <c r="H74" s="972" t="s">
        <v>2724</v>
      </c>
      <c r="I74" s="971">
        <v>4302075</v>
      </c>
      <c r="J74" s="972" t="s">
        <v>2724</v>
      </c>
      <c r="K74" s="971">
        <v>430207500</v>
      </c>
      <c r="L74" s="972" t="s">
        <v>2725</v>
      </c>
      <c r="M74" s="971">
        <v>430207500</v>
      </c>
      <c r="N74" s="972" t="s">
        <v>2725</v>
      </c>
      <c r="O74" s="971">
        <v>25</v>
      </c>
      <c r="P74" s="973">
        <v>2020003630010</v>
      </c>
      <c r="Q74" s="972" t="s">
        <v>2726</v>
      </c>
      <c r="R74" s="974">
        <f t="shared" si="1"/>
        <v>1</v>
      </c>
      <c r="S74" s="972" t="s">
        <v>2727</v>
      </c>
      <c r="T74" s="972" t="s">
        <v>2728</v>
      </c>
      <c r="U74" s="970" t="s">
        <v>2738</v>
      </c>
      <c r="V74" s="975">
        <f>2000000+50000000</f>
        <v>52000000</v>
      </c>
      <c r="W74" s="976" t="s">
        <v>2741</v>
      </c>
      <c r="X74" s="977" t="s">
        <v>2645</v>
      </c>
      <c r="Y74" s="978" t="s">
        <v>2646</v>
      </c>
      <c r="Z74" s="979">
        <v>230</v>
      </c>
      <c r="AA74" s="979">
        <v>270</v>
      </c>
      <c r="AB74" s="979">
        <v>110</v>
      </c>
      <c r="AC74" s="979">
        <v>270</v>
      </c>
      <c r="AD74" s="979">
        <v>120</v>
      </c>
      <c r="AE74" s="979" t="s">
        <v>136</v>
      </c>
      <c r="AF74" s="979" t="s">
        <v>136</v>
      </c>
      <c r="AG74" s="979" t="s">
        <v>136</v>
      </c>
      <c r="AH74" s="979" t="s">
        <v>136</v>
      </c>
      <c r="AI74" s="979" t="s">
        <v>136</v>
      </c>
      <c r="AJ74" s="979" t="s">
        <v>136</v>
      </c>
      <c r="AK74" s="979" t="s">
        <v>136</v>
      </c>
      <c r="AL74" s="979" t="s">
        <v>136</v>
      </c>
      <c r="AM74" s="979">
        <v>110</v>
      </c>
      <c r="AN74" s="979" t="s">
        <v>136</v>
      </c>
      <c r="AO74" s="979">
        <v>500</v>
      </c>
      <c r="AP74" s="980">
        <v>44563</v>
      </c>
      <c r="AQ74" s="980">
        <v>44926</v>
      </c>
      <c r="AR74" s="971" t="s">
        <v>2642</v>
      </c>
      <c r="AS74" s="982"/>
      <c r="AT74" s="982"/>
      <c r="AU74" s="982"/>
      <c r="AV74" s="982"/>
      <c r="AW74" s="982"/>
      <c r="AX74" s="982"/>
      <c r="AY74" s="982"/>
      <c r="AZ74" s="982"/>
      <c r="BA74" s="982"/>
      <c r="BB74" s="982"/>
      <c r="BC74" s="982"/>
      <c r="BD74" s="982"/>
      <c r="BE74" s="982"/>
      <c r="BF74" s="982"/>
      <c r="BG74" s="982"/>
      <c r="BH74" s="982"/>
      <c r="BI74" s="982"/>
      <c r="BJ74" s="982"/>
    </row>
    <row r="75" spans="1:62" ht="120" customHeight="1" x14ac:dyDescent="0.2">
      <c r="A75" s="968">
        <v>1</v>
      </c>
      <c r="B75" s="969" t="s">
        <v>400</v>
      </c>
      <c r="C75" s="968">
        <v>43</v>
      </c>
      <c r="D75" s="970" t="s">
        <v>401</v>
      </c>
      <c r="E75" s="983">
        <v>4302</v>
      </c>
      <c r="F75" s="970" t="s">
        <v>2723</v>
      </c>
      <c r="G75" s="971">
        <v>4302075</v>
      </c>
      <c r="H75" s="972" t="s">
        <v>2724</v>
      </c>
      <c r="I75" s="971">
        <v>4302075</v>
      </c>
      <c r="J75" s="972" t="s">
        <v>2724</v>
      </c>
      <c r="K75" s="971">
        <v>430207500</v>
      </c>
      <c r="L75" s="972" t="s">
        <v>2725</v>
      </c>
      <c r="M75" s="971">
        <v>430207500</v>
      </c>
      <c r="N75" s="972" t="s">
        <v>2725</v>
      </c>
      <c r="O75" s="971">
        <v>25</v>
      </c>
      <c r="P75" s="973">
        <v>2020003630010</v>
      </c>
      <c r="Q75" s="972" t="s">
        <v>2726</v>
      </c>
      <c r="R75" s="974">
        <f t="shared" si="1"/>
        <v>1</v>
      </c>
      <c r="S75" s="972" t="s">
        <v>2727</v>
      </c>
      <c r="T75" s="972" t="s">
        <v>2728</v>
      </c>
      <c r="U75" s="970" t="s">
        <v>2738</v>
      </c>
      <c r="V75" s="975">
        <v>80997430</v>
      </c>
      <c r="W75" s="976" t="s">
        <v>2742</v>
      </c>
      <c r="X75" s="977" t="s">
        <v>2645</v>
      </c>
      <c r="Y75" s="978" t="s">
        <v>2646</v>
      </c>
      <c r="Z75" s="979">
        <v>230</v>
      </c>
      <c r="AA75" s="979">
        <v>270</v>
      </c>
      <c r="AB75" s="979">
        <v>110</v>
      </c>
      <c r="AC75" s="979">
        <v>270</v>
      </c>
      <c r="AD75" s="979">
        <v>120</v>
      </c>
      <c r="AE75" s="979" t="s">
        <v>136</v>
      </c>
      <c r="AF75" s="979" t="s">
        <v>136</v>
      </c>
      <c r="AG75" s="979" t="s">
        <v>136</v>
      </c>
      <c r="AH75" s="979" t="s">
        <v>136</v>
      </c>
      <c r="AI75" s="979" t="s">
        <v>136</v>
      </c>
      <c r="AJ75" s="979" t="s">
        <v>136</v>
      </c>
      <c r="AK75" s="979" t="s">
        <v>136</v>
      </c>
      <c r="AL75" s="979" t="s">
        <v>136</v>
      </c>
      <c r="AM75" s="979">
        <v>110</v>
      </c>
      <c r="AN75" s="979" t="s">
        <v>136</v>
      </c>
      <c r="AO75" s="979">
        <v>500</v>
      </c>
      <c r="AP75" s="980">
        <v>44563</v>
      </c>
      <c r="AQ75" s="980">
        <v>44926</v>
      </c>
      <c r="AR75" s="971" t="s">
        <v>2642</v>
      </c>
      <c r="AS75" s="982"/>
      <c r="AT75" s="982"/>
      <c r="AU75" s="982"/>
      <c r="AV75" s="982"/>
      <c r="AW75" s="982"/>
      <c r="AX75" s="982"/>
      <c r="AY75" s="982"/>
      <c r="AZ75" s="982"/>
      <c r="BA75" s="982"/>
      <c r="BB75" s="982"/>
      <c r="BC75" s="982"/>
      <c r="BD75" s="982"/>
      <c r="BE75" s="982"/>
      <c r="BF75" s="982"/>
      <c r="BG75" s="982"/>
      <c r="BH75" s="982"/>
      <c r="BI75" s="982"/>
      <c r="BJ75" s="982"/>
    </row>
    <row r="76" spans="1:62" ht="120" customHeight="1" x14ac:dyDescent="0.2">
      <c r="A76" s="968">
        <v>1</v>
      </c>
      <c r="B76" s="969" t="s">
        <v>400</v>
      </c>
      <c r="C76" s="968">
        <v>43</v>
      </c>
      <c r="D76" s="970" t="s">
        <v>401</v>
      </c>
      <c r="E76" s="983">
        <v>4302</v>
      </c>
      <c r="F76" s="970" t="s">
        <v>2723</v>
      </c>
      <c r="G76" s="971">
        <v>4302075</v>
      </c>
      <c r="H76" s="972" t="s">
        <v>2724</v>
      </c>
      <c r="I76" s="971">
        <v>4302075</v>
      </c>
      <c r="J76" s="972" t="s">
        <v>2724</v>
      </c>
      <c r="K76" s="971">
        <v>430207500</v>
      </c>
      <c r="L76" s="972" t="s">
        <v>2725</v>
      </c>
      <c r="M76" s="971">
        <v>430207500</v>
      </c>
      <c r="N76" s="972" t="s">
        <v>2725</v>
      </c>
      <c r="O76" s="971">
        <v>25</v>
      </c>
      <c r="P76" s="973">
        <v>2020003630010</v>
      </c>
      <c r="Q76" s="972" t="s">
        <v>2726</v>
      </c>
      <c r="R76" s="974">
        <f>SUM($V$64:$V$102)/SUM($V$64:$V$102)</f>
        <v>1</v>
      </c>
      <c r="S76" s="972" t="s">
        <v>2727</v>
      </c>
      <c r="T76" s="972" t="s">
        <v>2728</v>
      </c>
      <c r="U76" s="970" t="s">
        <v>2738</v>
      </c>
      <c r="V76" s="975">
        <v>418804864</v>
      </c>
      <c r="W76" s="976" t="s">
        <v>2743</v>
      </c>
      <c r="X76" s="977" t="s">
        <v>2734</v>
      </c>
      <c r="Y76" s="978" t="s">
        <v>2744</v>
      </c>
      <c r="Z76" s="979">
        <v>230</v>
      </c>
      <c r="AA76" s="979">
        <v>270</v>
      </c>
      <c r="AB76" s="979">
        <v>110</v>
      </c>
      <c r="AC76" s="979">
        <v>270</v>
      </c>
      <c r="AD76" s="979">
        <v>120</v>
      </c>
      <c r="AE76" s="979" t="s">
        <v>136</v>
      </c>
      <c r="AF76" s="979" t="s">
        <v>136</v>
      </c>
      <c r="AG76" s="979" t="s">
        <v>136</v>
      </c>
      <c r="AH76" s="979" t="s">
        <v>136</v>
      </c>
      <c r="AI76" s="979" t="s">
        <v>136</v>
      </c>
      <c r="AJ76" s="979" t="s">
        <v>136</v>
      </c>
      <c r="AK76" s="979" t="s">
        <v>136</v>
      </c>
      <c r="AL76" s="979" t="s">
        <v>136</v>
      </c>
      <c r="AM76" s="979">
        <v>110</v>
      </c>
      <c r="AN76" s="979" t="s">
        <v>136</v>
      </c>
      <c r="AO76" s="979">
        <v>500</v>
      </c>
      <c r="AP76" s="980">
        <v>44563</v>
      </c>
      <c r="AQ76" s="980">
        <v>44926</v>
      </c>
      <c r="AR76" s="971" t="s">
        <v>2642</v>
      </c>
      <c r="AS76" s="982"/>
      <c r="AT76" s="982"/>
      <c r="AU76" s="982"/>
      <c r="AV76" s="982"/>
      <c r="AW76" s="982"/>
      <c r="AX76" s="982"/>
      <c r="AY76" s="982"/>
      <c r="AZ76" s="982"/>
      <c r="BA76" s="982"/>
      <c r="BB76" s="982"/>
      <c r="BC76" s="982"/>
      <c r="BD76" s="982"/>
      <c r="BE76" s="982"/>
      <c r="BF76" s="982"/>
      <c r="BG76" s="982"/>
      <c r="BH76" s="982"/>
      <c r="BI76" s="982"/>
      <c r="BJ76" s="982"/>
    </row>
    <row r="77" spans="1:62" ht="120" customHeight="1" x14ac:dyDescent="0.2">
      <c r="A77" s="968">
        <v>1</v>
      </c>
      <c r="B77" s="969" t="s">
        <v>400</v>
      </c>
      <c r="C77" s="968">
        <v>43</v>
      </c>
      <c r="D77" s="970" t="s">
        <v>401</v>
      </c>
      <c r="E77" s="983">
        <v>4302</v>
      </c>
      <c r="F77" s="970" t="s">
        <v>2723</v>
      </c>
      <c r="G77" s="971">
        <v>4302075</v>
      </c>
      <c r="H77" s="972" t="s">
        <v>2724</v>
      </c>
      <c r="I77" s="971">
        <v>4302075</v>
      </c>
      <c r="J77" s="972" t="s">
        <v>2724</v>
      </c>
      <c r="K77" s="971">
        <v>430207500</v>
      </c>
      <c r="L77" s="972" t="s">
        <v>2725</v>
      </c>
      <c r="M77" s="971">
        <v>430207500</v>
      </c>
      <c r="N77" s="972" t="s">
        <v>2725</v>
      </c>
      <c r="O77" s="971">
        <v>25</v>
      </c>
      <c r="P77" s="973">
        <v>2020003630010</v>
      </c>
      <c r="Q77" s="972" t="s">
        <v>2726</v>
      </c>
      <c r="R77" s="974">
        <f>SUM($V$64:$V$102)/SUM($V$64:$V$102)</f>
        <v>1</v>
      </c>
      <c r="S77" s="972" t="s">
        <v>2727</v>
      </c>
      <c r="T77" s="972" t="s">
        <v>2728</v>
      </c>
      <c r="U77" s="970" t="s">
        <v>2738</v>
      </c>
      <c r="V77" s="975">
        <v>128603995</v>
      </c>
      <c r="W77" s="976" t="s">
        <v>2745</v>
      </c>
      <c r="X77" s="977" t="s">
        <v>2746</v>
      </c>
      <c r="Y77" s="978" t="s">
        <v>2747</v>
      </c>
      <c r="Z77" s="979">
        <v>230</v>
      </c>
      <c r="AA77" s="979">
        <v>270</v>
      </c>
      <c r="AB77" s="979">
        <v>110</v>
      </c>
      <c r="AC77" s="979">
        <v>270</v>
      </c>
      <c r="AD77" s="979">
        <v>120</v>
      </c>
      <c r="AE77" s="979" t="s">
        <v>136</v>
      </c>
      <c r="AF77" s="979" t="s">
        <v>136</v>
      </c>
      <c r="AG77" s="979" t="s">
        <v>136</v>
      </c>
      <c r="AH77" s="979" t="s">
        <v>136</v>
      </c>
      <c r="AI77" s="979" t="s">
        <v>136</v>
      </c>
      <c r="AJ77" s="979" t="s">
        <v>136</v>
      </c>
      <c r="AK77" s="979" t="s">
        <v>136</v>
      </c>
      <c r="AL77" s="979" t="s">
        <v>136</v>
      </c>
      <c r="AM77" s="979">
        <v>110</v>
      </c>
      <c r="AN77" s="979" t="s">
        <v>136</v>
      </c>
      <c r="AO77" s="979">
        <v>500</v>
      </c>
      <c r="AP77" s="980">
        <v>44563</v>
      </c>
      <c r="AQ77" s="980">
        <v>44926</v>
      </c>
      <c r="AR77" s="971" t="s">
        <v>2642</v>
      </c>
      <c r="AS77" s="982"/>
      <c r="AT77" s="982"/>
      <c r="AU77" s="982"/>
      <c r="AV77" s="982"/>
      <c r="AW77" s="982"/>
      <c r="AX77" s="982"/>
      <c r="AY77" s="982"/>
      <c r="AZ77" s="982"/>
      <c r="BA77" s="982"/>
      <c r="BB77" s="982"/>
      <c r="BC77" s="982"/>
      <c r="BD77" s="982"/>
      <c r="BE77" s="982"/>
      <c r="BF77" s="982"/>
      <c r="BG77" s="982"/>
      <c r="BH77" s="982"/>
      <c r="BI77" s="982"/>
      <c r="BJ77" s="982"/>
    </row>
    <row r="78" spans="1:62" ht="120" customHeight="1" x14ac:dyDescent="0.2">
      <c r="A78" s="968">
        <v>1</v>
      </c>
      <c r="B78" s="969" t="s">
        <v>400</v>
      </c>
      <c r="C78" s="968">
        <v>43</v>
      </c>
      <c r="D78" s="970" t="s">
        <v>401</v>
      </c>
      <c r="E78" s="983">
        <v>4302</v>
      </c>
      <c r="F78" s="970" t="s">
        <v>2723</v>
      </c>
      <c r="G78" s="971">
        <v>4302075</v>
      </c>
      <c r="H78" s="972" t="s">
        <v>2724</v>
      </c>
      <c r="I78" s="971">
        <v>4302075</v>
      </c>
      <c r="J78" s="972" t="s">
        <v>2724</v>
      </c>
      <c r="K78" s="971">
        <v>430207500</v>
      </c>
      <c r="L78" s="972" t="s">
        <v>2725</v>
      </c>
      <c r="M78" s="971">
        <v>430207500</v>
      </c>
      <c r="N78" s="972" t="s">
        <v>2725</v>
      </c>
      <c r="O78" s="971">
        <v>25</v>
      </c>
      <c r="P78" s="973">
        <v>2020003630010</v>
      </c>
      <c r="Q78" s="972" t="s">
        <v>2726</v>
      </c>
      <c r="R78" s="974">
        <f>SUM($V$64:$V$102)/SUM($V$64:$V$102)</f>
        <v>1</v>
      </c>
      <c r="S78" s="972" t="s">
        <v>2727</v>
      </c>
      <c r="T78" s="972" t="s">
        <v>2728</v>
      </c>
      <c r="U78" s="970" t="s">
        <v>2738</v>
      </c>
      <c r="V78" s="975">
        <v>12000000</v>
      </c>
      <c r="W78" s="976" t="s">
        <v>2748</v>
      </c>
      <c r="X78" s="977" t="s">
        <v>2695</v>
      </c>
      <c r="Y78" s="978" t="s">
        <v>2749</v>
      </c>
      <c r="Z78" s="979">
        <v>230</v>
      </c>
      <c r="AA78" s="979">
        <v>270</v>
      </c>
      <c r="AB78" s="979">
        <v>110</v>
      </c>
      <c r="AC78" s="979">
        <v>270</v>
      </c>
      <c r="AD78" s="979">
        <v>120</v>
      </c>
      <c r="AE78" s="979" t="s">
        <v>136</v>
      </c>
      <c r="AF78" s="979" t="s">
        <v>136</v>
      </c>
      <c r="AG78" s="979" t="s">
        <v>136</v>
      </c>
      <c r="AH78" s="979" t="s">
        <v>136</v>
      </c>
      <c r="AI78" s="979" t="s">
        <v>136</v>
      </c>
      <c r="AJ78" s="979" t="s">
        <v>136</v>
      </c>
      <c r="AK78" s="979" t="s">
        <v>136</v>
      </c>
      <c r="AL78" s="979" t="s">
        <v>136</v>
      </c>
      <c r="AM78" s="979">
        <v>110</v>
      </c>
      <c r="AN78" s="979" t="s">
        <v>136</v>
      </c>
      <c r="AO78" s="979">
        <v>500</v>
      </c>
      <c r="AP78" s="980">
        <v>44563</v>
      </c>
      <c r="AQ78" s="980">
        <v>44926</v>
      </c>
      <c r="AR78" s="971" t="s">
        <v>2642</v>
      </c>
      <c r="AS78" s="982"/>
      <c r="AT78" s="982"/>
      <c r="AU78" s="982"/>
      <c r="AV78" s="982"/>
      <c r="AW78" s="982"/>
      <c r="AX78" s="982"/>
      <c r="AY78" s="982"/>
      <c r="AZ78" s="982"/>
      <c r="BA78" s="982"/>
      <c r="BB78" s="982"/>
      <c r="BC78" s="982"/>
      <c r="BD78" s="982"/>
      <c r="BE78" s="982"/>
      <c r="BF78" s="982"/>
      <c r="BG78" s="982"/>
      <c r="BH78" s="982"/>
      <c r="BI78" s="982"/>
      <c r="BJ78" s="982"/>
    </row>
    <row r="79" spans="1:62" ht="120" customHeight="1" x14ac:dyDescent="0.2">
      <c r="A79" s="968">
        <v>1</v>
      </c>
      <c r="B79" s="969" t="s">
        <v>400</v>
      </c>
      <c r="C79" s="968">
        <v>43</v>
      </c>
      <c r="D79" s="970" t="s">
        <v>401</v>
      </c>
      <c r="E79" s="983">
        <v>4302</v>
      </c>
      <c r="F79" s="970" t="s">
        <v>2723</v>
      </c>
      <c r="G79" s="971">
        <v>4302075</v>
      </c>
      <c r="H79" s="972" t="s">
        <v>2724</v>
      </c>
      <c r="I79" s="971">
        <v>4302075</v>
      </c>
      <c r="J79" s="972" t="s">
        <v>2724</v>
      </c>
      <c r="K79" s="971">
        <v>430207500</v>
      </c>
      <c r="L79" s="972" t="s">
        <v>2725</v>
      </c>
      <c r="M79" s="971">
        <v>430207500</v>
      </c>
      <c r="N79" s="972" t="s">
        <v>2725</v>
      </c>
      <c r="O79" s="971">
        <v>25</v>
      </c>
      <c r="P79" s="973">
        <v>2020003630010</v>
      </c>
      <c r="Q79" s="972" t="s">
        <v>2726</v>
      </c>
      <c r="R79" s="974">
        <f t="shared" si="1"/>
        <v>1</v>
      </c>
      <c r="S79" s="972" t="s">
        <v>2727</v>
      </c>
      <c r="T79" s="972" t="s">
        <v>2728</v>
      </c>
      <c r="U79" s="970" t="s">
        <v>2750</v>
      </c>
      <c r="V79" s="975">
        <v>610000000</v>
      </c>
      <c r="W79" s="976" t="s">
        <v>2751</v>
      </c>
      <c r="X79" s="977" t="s">
        <v>2649</v>
      </c>
      <c r="Y79" s="978" t="s">
        <v>2650</v>
      </c>
      <c r="Z79" s="979">
        <v>230</v>
      </c>
      <c r="AA79" s="979">
        <v>270</v>
      </c>
      <c r="AB79" s="979">
        <v>110</v>
      </c>
      <c r="AC79" s="979">
        <v>270</v>
      </c>
      <c r="AD79" s="979">
        <v>120</v>
      </c>
      <c r="AE79" s="979" t="s">
        <v>136</v>
      </c>
      <c r="AF79" s="979" t="s">
        <v>136</v>
      </c>
      <c r="AG79" s="979" t="s">
        <v>136</v>
      </c>
      <c r="AH79" s="979" t="s">
        <v>136</v>
      </c>
      <c r="AI79" s="979" t="s">
        <v>136</v>
      </c>
      <c r="AJ79" s="979" t="s">
        <v>136</v>
      </c>
      <c r="AK79" s="979" t="s">
        <v>136</v>
      </c>
      <c r="AL79" s="979" t="s">
        <v>136</v>
      </c>
      <c r="AM79" s="979">
        <v>110</v>
      </c>
      <c r="AN79" s="979" t="s">
        <v>136</v>
      </c>
      <c r="AO79" s="979">
        <v>500</v>
      </c>
      <c r="AP79" s="980">
        <v>44563</v>
      </c>
      <c r="AQ79" s="980">
        <v>44926</v>
      </c>
      <c r="AR79" s="971" t="s">
        <v>2642</v>
      </c>
      <c r="AS79" s="982"/>
      <c r="AT79" s="982"/>
      <c r="AU79" s="982"/>
      <c r="AV79" s="982"/>
      <c r="AW79" s="982"/>
      <c r="AX79" s="982"/>
      <c r="AY79" s="982"/>
      <c r="AZ79" s="982"/>
      <c r="BA79" s="982"/>
      <c r="BB79" s="982"/>
      <c r="BC79" s="982"/>
      <c r="BD79" s="982"/>
      <c r="BE79" s="982"/>
      <c r="BF79" s="982"/>
      <c r="BG79" s="982"/>
      <c r="BH79" s="982"/>
      <c r="BI79" s="982"/>
      <c r="BJ79" s="982"/>
    </row>
    <row r="80" spans="1:62" ht="120" customHeight="1" x14ac:dyDescent="0.2">
      <c r="A80" s="968">
        <v>1</v>
      </c>
      <c r="B80" s="969" t="s">
        <v>400</v>
      </c>
      <c r="C80" s="968">
        <v>43</v>
      </c>
      <c r="D80" s="970" t="s">
        <v>401</v>
      </c>
      <c r="E80" s="983">
        <v>4302</v>
      </c>
      <c r="F80" s="970" t="s">
        <v>2723</v>
      </c>
      <c r="G80" s="971">
        <v>4302075</v>
      </c>
      <c r="H80" s="972" t="s">
        <v>2724</v>
      </c>
      <c r="I80" s="971">
        <v>4302075</v>
      </c>
      <c r="J80" s="972" t="s">
        <v>2724</v>
      </c>
      <c r="K80" s="971">
        <v>430207500</v>
      </c>
      <c r="L80" s="972" t="s">
        <v>2725</v>
      </c>
      <c r="M80" s="971">
        <v>430207500</v>
      </c>
      <c r="N80" s="972" t="s">
        <v>2725</v>
      </c>
      <c r="O80" s="971">
        <v>25</v>
      </c>
      <c r="P80" s="973">
        <v>2020003630010</v>
      </c>
      <c r="Q80" s="972" t="s">
        <v>2726</v>
      </c>
      <c r="R80" s="974">
        <f t="shared" si="1"/>
        <v>1</v>
      </c>
      <c r="S80" s="972" t="s">
        <v>2727</v>
      </c>
      <c r="T80" s="972" t="s">
        <v>2728</v>
      </c>
      <c r="U80" s="970" t="s">
        <v>2750</v>
      </c>
      <c r="V80" s="975">
        <v>240000000</v>
      </c>
      <c r="W80" s="976" t="s">
        <v>2751</v>
      </c>
      <c r="X80" s="977" t="s">
        <v>2649</v>
      </c>
      <c r="Y80" s="978" t="s">
        <v>2650</v>
      </c>
      <c r="Z80" s="979">
        <v>230</v>
      </c>
      <c r="AA80" s="979">
        <v>270</v>
      </c>
      <c r="AB80" s="979">
        <v>110</v>
      </c>
      <c r="AC80" s="979">
        <v>270</v>
      </c>
      <c r="AD80" s="979">
        <v>120</v>
      </c>
      <c r="AE80" s="979" t="s">
        <v>136</v>
      </c>
      <c r="AF80" s="979" t="s">
        <v>136</v>
      </c>
      <c r="AG80" s="979" t="s">
        <v>136</v>
      </c>
      <c r="AH80" s="979" t="s">
        <v>136</v>
      </c>
      <c r="AI80" s="979" t="s">
        <v>136</v>
      </c>
      <c r="AJ80" s="979" t="s">
        <v>136</v>
      </c>
      <c r="AK80" s="979" t="s">
        <v>136</v>
      </c>
      <c r="AL80" s="979" t="s">
        <v>136</v>
      </c>
      <c r="AM80" s="979">
        <v>110</v>
      </c>
      <c r="AN80" s="979" t="s">
        <v>136</v>
      </c>
      <c r="AO80" s="979">
        <v>500</v>
      </c>
      <c r="AP80" s="980">
        <v>44563</v>
      </c>
      <c r="AQ80" s="980">
        <v>44926</v>
      </c>
      <c r="AR80" s="971" t="s">
        <v>2642</v>
      </c>
      <c r="AS80" s="982"/>
      <c r="AT80" s="982"/>
      <c r="AU80" s="982"/>
      <c r="AV80" s="982"/>
      <c r="AW80" s="982"/>
      <c r="AX80" s="982"/>
      <c r="AY80" s="982"/>
      <c r="AZ80" s="982"/>
      <c r="BA80" s="982"/>
      <c r="BB80" s="982"/>
      <c r="BC80" s="982"/>
      <c r="BD80" s="982"/>
      <c r="BE80" s="982"/>
      <c r="BF80" s="982"/>
      <c r="BG80" s="982"/>
      <c r="BH80" s="982"/>
      <c r="BI80" s="982"/>
      <c r="BJ80" s="982"/>
    </row>
    <row r="81" spans="1:62" ht="120" customHeight="1" x14ac:dyDescent="0.2">
      <c r="A81" s="968">
        <v>1</v>
      </c>
      <c r="B81" s="969" t="s">
        <v>400</v>
      </c>
      <c r="C81" s="968">
        <v>43</v>
      </c>
      <c r="D81" s="970" t="s">
        <v>401</v>
      </c>
      <c r="E81" s="983">
        <v>4302</v>
      </c>
      <c r="F81" s="970" t="s">
        <v>2723</v>
      </c>
      <c r="G81" s="971">
        <v>4302075</v>
      </c>
      <c r="H81" s="972" t="s">
        <v>2724</v>
      </c>
      <c r="I81" s="971">
        <v>4302075</v>
      </c>
      <c r="J81" s="972" t="s">
        <v>2724</v>
      </c>
      <c r="K81" s="971">
        <v>430207500</v>
      </c>
      <c r="L81" s="972" t="s">
        <v>2725</v>
      </c>
      <c r="M81" s="971">
        <v>430207500</v>
      </c>
      <c r="N81" s="972" t="s">
        <v>2725</v>
      </c>
      <c r="O81" s="971">
        <v>25</v>
      </c>
      <c r="P81" s="973">
        <v>2020003630010</v>
      </c>
      <c r="Q81" s="972" t="s">
        <v>2726</v>
      </c>
      <c r="R81" s="974">
        <f t="shared" si="1"/>
        <v>1</v>
      </c>
      <c r="S81" s="972" t="s">
        <v>2727</v>
      </c>
      <c r="T81" s="972" t="s">
        <v>2728</v>
      </c>
      <c r="U81" s="970" t="s">
        <v>2750</v>
      </c>
      <c r="V81" s="975">
        <f>71652613-71652613</f>
        <v>0</v>
      </c>
      <c r="W81" s="976" t="s">
        <v>2752</v>
      </c>
      <c r="X81" s="977" t="s">
        <v>2686</v>
      </c>
      <c r="Y81" s="978" t="s">
        <v>2687</v>
      </c>
      <c r="Z81" s="979">
        <v>230</v>
      </c>
      <c r="AA81" s="979">
        <v>270</v>
      </c>
      <c r="AB81" s="979">
        <v>110</v>
      </c>
      <c r="AC81" s="979">
        <v>270</v>
      </c>
      <c r="AD81" s="979">
        <v>120</v>
      </c>
      <c r="AE81" s="979" t="s">
        <v>136</v>
      </c>
      <c r="AF81" s="979" t="s">
        <v>136</v>
      </c>
      <c r="AG81" s="979" t="s">
        <v>136</v>
      </c>
      <c r="AH81" s="979" t="s">
        <v>136</v>
      </c>
      <c r="AI81" s="979" t="s">
        <v>136</v>
      </c>
      <c r="AJ81" s="979" t="s">
        <v>136</v>
      </c>
      <c r="AK81" s="979" t="s">
        <v>136</v>
      </c>
      <c r="AL81" s="979" t="s">
        <v>136</v>
      </c>
      <c r="AM81" s="979">
        <v>110</v>
      </c>
      <c r="AN81" s="979" t="s">
        <v>136</v>
      </c>
      <c r="AO81" s="979">
        <v>500</v>
      </c>
      <c r="AP81" s="980">
        <v>44563</v>
      </c>
      <c r="AQ81" s="980">
        <v>44926</v>
      </c>
      <c r="AR81" s="971" t="s">
        <v>2642</v>
      </c>
      <c r="AS81" s="982"/>
      <c r="AT81" s="982"/>
      <c r="AU81" s="982"/>
      <c r="AV81" s="982"/>
      <c r="AW81" s="982"/>
      <c r="AX81" s="982"/>
      <c r="AY81" s="982"/>
      <c r="AZ81" s="982"/>
      <c r="BA81" s="982"/>
      <c r="BB81" s="982"/>
      <c r="BC81" s="982"/>
      <c r="BD81" s="982"/>
      <c r="BE81" s="982"/>
      <c r="BF81" s="982"/>
      <c r="BG81" s="982"/>
      <c r="BH81" s="982"/>
      <c r="BI81" s="982"/>
      <c r="BJ81" s="982"/>
    </row>
    <row r="82" spans="1:62" ht="120" customHeight="1" x14ac:dyDescent="0.2">
      <c r="A82" s="968">
        <v>1</v>
      </c>
      <c r="B82" s="969" t="s">
        <v>400</v>
      </c>
      <c r="C82" s="968">
        <v>43</v>
      </c>
      <c r="D82" s="970" t="s">
        <v>401</v>
      </c>
      <c r="E82" s="983">
        <v>4302</v>
      </c>
      <c r="F82" s="970" t="s">
        <v>2723</v>
      </c>
      <c r="G82" s="971">
        <v>4302075</v>
      </c>
      <c r="H82" s="972" t="s">
        <v>2724</v>
      </c>
      <c r="I82" s="971">
        <v>4302075</v>
      </c>
      <c r="J82" s="972" t="s">
        <v>2724</v>
      </c>
      <c r="K82" s="971">
        <v>430207500</v>
      </c>
      <c r="L82" s="972" t="s">
        <v>2725</v>
      </c>
      <c r="M82" s="971">
        <v>430207500</v>
      </c>
      <c r="N82" s="972" t="s">
        <v>2725</v>
      </c>
      <c r="O82" s="971">
        <v>25</v>
      </c>
      <c r="P82" s="973">
        <v>2020003630010</v>
      </c>
      <c r="Q82" s="972" t="s">
        <v>2726</v>
      </c>
      <c r="R82" s="974">
        <f t="shared" si="1"/>
        <v>1</v>
      </c>
      <c r="S82" s="972" t="s">
        <v>2727</v>
      </c>
      <c r="T82" s="972" t="s">
        <v>2728</v>
      </c>
      <c r="U82" s="970" t="s">
        <v>2750</v>
      </c>
      <c r="V82" s="975">
        <v>243227407</v>
      </c>
      <c r="W82" s="976" t="s">
        <v>2753</v>
      </c>
      <c r="X82" s="977" t="s">
        <v>2649</v>
      </c>
      <c r="Y82" s="978" t="s">
        <v>2650</v>
      </c>
      <c r="Z82" s="979">
        <v>230</v>
      </c>
      <c r="AA82" s="979">
        <v>270</v>
      </c>
      <c r="AB82" s="979">
        <v>110</v>
      </c>
      <c r="AC82" s="979">
        <v>270</v>
      </c>
      <c r="AD82" s="979">
        <v>120</v>
      </c>
      <c r="AE82" s="979" t="s">
        <v>136</v>
      </c>
      <c r="AF82" s="979" t="s">
        <v>136</v>
      </c>
      <c r="AG82" s="979" t="s">
        <v>136</v>
      </c>
      <c r="AH82" s="979" t="s">
        <v>136</v>
      </c>
      <c r="AI82" s="979" t="s">
        <v>136</v>
      </c>
      <c r="AJ82" s="979" t="s">
        <v>136</v>
      </c>
      <c r="AK82" s="979" t="s">
        <v>136</v>
      </c>
      <c r="AL82" s="979" t="s">
        <v>136</v>
      </c>
      <c r="AM82" s="979">
        <v>110</v>
      </c>
      <c r="AN82" s="979" t="s">
        <v>136</v>
      </c>
      <c r="AO82" s="979">
        <v>500</v>
      </c>
      <c r="AP82" s="980">
        <v>44563</v>
      </c>
      <c r="AQ82" s="980">
        <v>44926</v>
      </c>
      <c r="AR82" s="971" t="s">
        <v>2642</v>
      </c>
      <c r="AS82" s="982"/>
      <c r="AT82" s="982"/>
      <c r="AU82" s="982"/>
      <c r="AV82" s="982"/>
      <c r="AW82" s="982"/>
      <c r="AX82" s="982"/>
      <c r="AY82" s="982"/>
      <c r="AZ82" s="982"/>
      <c r="BA82" s="982"/>
      <c r="BB82" s="982"/>
      <c r="BC82" s="982"/>
      <c r="BD82" s="982"/>
      <c r="BE82" s="982"/>
      <c r="BF82" s="982"/>
      <c r="BG82" s="982"/>
      <c r="BH82" s="982"/>
      <c r="BI82" s="982"/>
      <c r="BJ82" s="982"/>
    </row>
    <row r="83" spans="1:62" ht="120" customHeight="1" x14ac:dyDescent="0.2">
      <c r="A83" s="968">
        <v>1</v>
      </c>
      <c r="B83" s="969" t="s">
        <v>400</v>
      </c>
      <c r="C83" s="968">
        <v>43</v>
      </c>
      <c r="D83" s="970" t="s">
        <v>401</v>
      </c>
      <c r="E83" s="983">
        <v>4302</v>
      </c>
      <c r="F83" s="970" t="s">
        <v>2723</v>
      </c>
      <c r="G83" s="971">
        <v>4302075</v>
      </c>
      <c r="H83" s="972" t="s">
        <v>2724</v>
      </c>
      <c r="I83" s="971">
        <v>4302075</v>
      </c>
      <c r="J83" s="972" t="s">
        <v>2724</v>
      </c>
      <c r="K83" s="971">
        <v>430207500</v>
      </c>
      <c r="L83" s="972" t="s">
        <v>2725</v>
      </c>
      <c r="M83" s="971">
        <v>430207500</v>
      </c>
      <c r="N83" s="972" t="s">
        <v>2725</v>
      </c>
      <c r="O83" s="971">
        <v>25</v>
      </c>
      <c r="P83" s="973">
        <v>2020003630010</v>
      </c>
      <c r="Q83" s="972" t="s">
        <v>2726</v>
      </c>
      <c r="R83" s="974">
        <f t="shared" si="1"/>
        <v>1</v>
      </c>
      <c r="S83" s="972" t="s">
        <v>2727</v>
      </c>
      <c r="T83" s="972" t="s">
        <v>2728</v>
      </c>
      <c r="U83" s="970" t="s">
        <v>2750</v>
      </c>
      <c r="V83" s="975">
        <v>250000000</v>
      </c>
      <c r="W83" s="991" t="s">
        <v>2753</v>
      </c>
      <c r="X83" s="992" t="s">
        <v>2649</v>
      </c>
      <c r="Y83" s="993" t="s">
        <v>2650</v>
      </c>
      <c r="Z83" s="979">
        <v>230</v>
      </c>
      <c r="AA83" s="979">
        <v>270</v>
      </c>
      <c r="AB83" s="979">
        <v>110</v>
      </c>
      <c r="AC83" s="979">
        <v>270</v>
      </c>
      <c r="AD83" s="979">
        <v>120</v>
      </c>
      <c r="AE83" s="979" t="s">
        <v>136</v>
      </c>
      <c r="AF83" s="979" t="s">
        <v>136</v>
      </c>
      <c r="AG83" s="979" t="s">
        <v>136</v>
      </c>
      <c r="AH83" s="979" t="s">
        <v>136</v>
      </c>
      <c r="AI83" s="979" t="s">
        <v>136</v>
      </c>
      <c r="AJ83" s="979" t="s">
        <v>136</v>
      </c>
      <c r="AK83" s="979" t="s">
        <v>136</v>
      </c>
      <c r="AL83" s="979" t="s">
        <v>136</v>
      </c>
      <c r="AM83" s="979">
        <v>110</v>
      </c>
      <c r="AN83" s="979" t="s">
        <v>136</v>
      </c>
      <c r="AO83" s="979">
        <v>500</v>
      </c>
      <c r="AP83" s="980">
        <v>44563</v>
      </c>
      <c r="AQ83" s="980">
        <v>44926</v>
      </c>
      <c r="AR83" s="971" t="s">
        <v>2642</v>
      </c>
      <c r="AS83" s="982"/>
      <c r="AT83" s="982"/>
      <c r="AU83" s="982"/>
      <c r="AV83" s="982"/>
      <c r="AW83" s="982"/>
      <c r="AX83" s="982"/>
      <c r="AY83" s="982"/>
      <c r="AZ83" s="982"/>
      <c r="BA83" s="982"/>
      <c r="BB83" s="982"/>
      <c r="BC83" s="982"/>
      <c r="BD83" s="982"/>
      <c r="BE83" s="982"/>
      <c r="BF83" s="982"/>
      <c r="BG83" s="982"/>
      <c r="BH83" s="982"/>
      <c r="BI83" s="982"/>
      <c r="BJ83" s="982"/>
    </row>
    <row r="84" spans="1:62" ht="120" customHeight="1" x14ac:dyDescent="0.2">
      <c r="A84" s="968">
        <v>1</v>
      </c>
      <c r="B84" s="969" t="s">
        <v>400</v>
      </c>
      <c r="C84" s="968">
        <v>43</v>
      </c>
      <c r="D84" s="970" t="s">
        <v>401</v>
      </c>
      <c r="E84" s="983">
        <v>4302</v>
      </c>
      <c r="F84" s="970" t="s">
        <v>2723</v>
      </c>
      <c r="G84" s="971">
        <v>4302075</v>
      </c>
      <c r="H84" s="972" t="s">
        <v>2724</v>
      </c>
      <c r="I84" s="971">
        <v>4302075</v>
      </c>
      <c r="J84" s="972" t="s">
        <v>2724</v>
      </c>
      <c r="K84" s="971">
        <v>430207500</v>
      </c>
      <c r="L84" s="972" t="s">
        <v>2725</v>
      </c>
      <c r="M84" s="971">
        <v>430207500</v>
      </c>
      <c r="N84" s="972" t="s">
        <v>2725</v>
      </c>
      <c r="O84" s="971">
        <v>25</v>
      </c>
      <c r="P84" s="973">
        <v>2020003630010</v>
      </c>
      <c r="Q84" s="972" t="s">
        <v>2726</v>
      </c>
      <c r="R84" s="974">
        <f t="shared" si="1"/>
        <v>1</v>
      </c>
      <c r="S84" s="972" t="s">
        <v>2727</v>
      </c>
      <c r="T84" s="972" t="s">
        <v>2728</v>
      </c>
      <c r="U84" s="970" t="s">
        <v>2750</v>
      </c>
      <c r="V84" s="975">
        <f>30000000-30000000</f>
        <v>0</v>
      </c>
      <c r="W84" s="991" t="s">
        <v>2754</v>
      </c>
      <c r="X84" s="992" t="s">
        <v>2686</v>
      </c>
      <c r="Y84" s="993" t="s">
        <v>2687</v>
      </c>
      <c r="Z84" s="979">
        <v>230</v>
      </c>
      <c r="AA84" s="979">
        <v>270</v>
      </c>
      <c r="AB84" s="979">
        <v>110</v>
      </c>
      <c r="AC84" s="979">
        <v>270</v>
      </c>
      <c r="AD84" s="979">
        <v>120</v>
      </c>
      <c r="AE84" s="979" t="s">
        <v>136</v>
      </c>
      <c r="AF84" s="979" t="s">
        <v>136</v>
      </c>
      <c r="AG84" s="979" t="s">
        <v>136</v>
      </c>
      <c r="AH84" s="979" t="s">
        <v>136</v>
      </c>
      <c r="AI84" s="979" t="s">
        <v>136</v>
      </c>
      <c r="AJ84" s="979" t="s">
        <v>136</v>
      </c>
      <c r="AK84" s="979" t="s">
        <v>136</v>
      </c>
      <c r="AL84" s="979" t="s">
        <v>136</v>
      </c>
      <c r="AM84" s="979">
        <v>110</v>
      </c>
      <c r="AN84" s="979" t="s">
        <v>136</v>
      </c>
      <c r="AO84" s="979">
        <v>500</v>
      </c>
      <c r="AP84" s="980">
        <v>44563</v>
      </c>
      <c r="AQ84" s="980">
        <v>44926</v>
      </c>
      <c r="AR84" s="971" t="s">
        <v>2642</v>
      </c>
      <c r="AS84" s="982"/>
      <c r="AT84" s="982"/>
      <c r="AU84" s="982"/>
      <c r="AV84" s="982"/>
      <c r="AW84" s="982"/>
      <c r="AX84" s="982"/>
      <c r="AY84" s="982"/>
      <c r="AZ84" s="982"/>
      <c r="BA84" s="982"/>
      <c r="BB84" s="982"/>
      <c r="BC84" s="982"/>
      <c r="BD84" s="982"/>
      <c r="BE84" s="982"/>
      <c r="BF84" s="982"/>
      <c r="BG84" s="982"/>
      <c r="BH84" s="982"/>
      <c r="BI84" s="982"/>
      <c r="BJ84" s="982"/>
    </row>
    <row r="85" spans="1:62" ht="120" customHeight="1" x14ac:dyDescent="0.2">
      <c r="A85" s="968">
        <v>1</v>
      </c>
      <c r="B85" s="969" t="s">
        <v>400</v>
      </c>
      <c r="C85" s="968">
        <v>43</v>
      </c>
      <c r="D85" s="970" t="s">
        <v>401</v>
      </c>
      <c r="E85" s="983">
        <v>4302</v>
      </c>
      <c r="F85" s="970" t="s">
        <v>2723</v>
      </c>
      <c r="G85" s="971">
        <v>4302075</v>
      </c>
      <c r="H85" s="972" t="s">
        <v>2724</v>
      </c>
      <c r="I85" s="971">
        <v>4302075</v>
      </c>
      <c r="J85" s="972" t="s">
        <v>2724</v>
      </c>
      <c r="K85" s="971">
        <v>430207500</v>
      </c>
      <c r="L85" s="972" t="s">
        <v>2725</v>
      </c>
      <c r="M85" s="971">
        <v>430207500</v>
      </c>
      <c r="N85" s="972" t="s">
        <v>2725</v>
      </c>
      <c r="O85" s="971">
        <v>25</v>
      </c>
      <c r="P85" s="973">
        <v>2020003630010</v>
      </c>
      <c r="Q85" s="972" t="s">
        <v>2726</v>
      </c>
      <c r="R85" s="974">
        <f t="shared" si="1"/>
        <v>1</v>
      </c>
      <c r="S85" s="972" t="s">
        <v>2727</v>
      </c>
      <c r="T85" s="972" t="s">
        <v>2728</v>
      </c>
      <c r="U85" s="970" t="s">
        <v>2750</v>
      </c>
      <c r="V85" s="975">
        <f>50000000-50000000</f>
        <v>0</v>
      </c>
      <c r="W85" s="991" t="s">
        <v>2755</v>
      </c>
      <c r="X85" s="992" t="s">
        <v>2645</v>
      </c>
      <c r="Y85" s="993" t="s">
        <v>2646</v>
      </c>
      <c r="Z85" s="979">
        <v>230</v>
      </c>
      <c r="AA85" s="979">
        <v>270</v>
      </c>
      <c r="AB85" s="979">
        <v>110</v>
      </c>
      <c r="AC85" s="979">
        <v>270</v>
      </c>
      <c r="AD85" s="979">
        <v>120</v>
      </c>
      <c r="AE85" s="979" t="s">
        <v>136</v>
      </c>
      <c r="AF85" s="979" t="s">
        <v>136</v>
      </c>
      <c r="AG85" s="979" t="s">
        <v>136</v>
      </c>
      <c r="AH85" s="979" t="s">
        <v>136</v>
      </c>
      <c r="AI85" s="979" t="s">
        <v>136</v>
      </c>
      <c r="AJ85" s="979" t="s">
        <v>136</v>
      </c>
      <c r="AK85" s="979" t="s">
        <v>136</v>
      </c>
      <c r="AL85" s="979" t="s">
        <v>136</v>
      </c>
      <c r="AM85" s="979">
        <v>110</v>
      </c>
      <c r="AN85" s="979" t="s">
        <v>136</v>
      </c>
      <c r="AO85" s="979">
        <v>500</v>
      </c>
      <c r="AP85" s="980">
        <v>44563</v>
      </c>
      <c r="AQ85" s="980">
        <v>44926</v>
      </c>
      <c r="AR85" s="971" t="s">
        <v>2642</v>
      </c>
      <c r="AS85" s="982"/>
      <c r="AT85" s="982"/>
      <c r="AU85" s="982"/>
      <c r="AV85" s="982"/>
      <c r="AW85" s="982"/>
      <c r="AX85" s="982"/>
      <c r="AY85" s="982"/>
      <c r="AZ85" s="982"/>
      <c r="BA85" s="982"/>
      <c r="BB85" s="982"/>
      <c r="BC85" s="982"/>
      <c r="BD85" s="982"/>
      <c r="BE85" s="982"/>
      <c r="BF85" s="982"/>
      <c r="BG85" s="982"/>
      <c r="BH85" s="982"/>
      <c r="BI85" s="982"/>
      <c r="BJ85" s="982"/>
    </row>
    <row r="86" spans="1:62" ht="120" customHeight="1" x14ac:dyDescent="0.2">
      <c r="A86" s="968">
        <v>1</v>
      </c>
      <c r="B86" s="969" t="s">
        <v>400</v>
      </c>
      <c r="C86" s="968">
        <v>43</v>
      </c>
      <c r="D86" s="970" t="s">
        <v>401</v>
      </c>
      <c r="E86" s="983">
        <v>4302</v>
      </c>
      <c r="F86" s="970" t="s">
        <v>2723</v>
      </c>
      <c r="G86" s="971">
        <v>4302075</v>
      </c>
      <c r="H86" s="972" t="s">
        <v>2724</v>
      </c>
      <c r="I86" s="971">
        <v>4302075</v>
      </c>
      <c r="J86" s="972" t="s">
        <v>2724</v>
      </c>
      <c r="K86" s="971">
        <v>430207500</v>
      </c>
      <c r="L86" s="972" t="s">
        <v>2725</v>
      </c>
      <c r="M86" s="971">
        <v>430207500</v>
      </c>
      <c r="N86" s="972" t="s">
        <v>2725</v>
      </c>
      <c r="O86" s="971">
        <v>25</v>
      </c>
      <c r="P86" s="973">
        <v>2020003630010</v>
      </c>
      <c r="Q86" s="972" t="s">
        <v>2726</v>
      </c>
      <c r="R86" s="974">
        <f t="shared" si="1"/>
        <v>1</v>
      </c>
      <c r="S86" s="972" t="s">
        <v>2727</v>
      </c>
      <c r="T86" s="972" t="s">
        <v>2728</v>
      </c>
      <c r="U86" s="970" t="s">
        <v>2756</v>
      </c>
      <c r="V86" s="975">
        <v>50164200</v>
      </c>
      <c r="W86" s="991" t="s">
        <v>2741</v>
      </c>
      <c r="X86" s="992" t="s">
        <v>2645</v>
      </c>
      <c r="Y86" s="993" t="s">
        <v>2646</v>
      </c>
      <c r="Z86" s="979">
        <v>230</v>
      </c>
      <c r="AA86" s="979">
        <v>270</v>
      </c>
      <c r="AB86" s="979">
        <v>110</v>
      </c>
      <c r="AC86" s="979">
        <v>270</v>
      </c>
      <c r="AD86" s="979">
        <v>120</v>
      </c>
      <c r="AE86" s="979" t="s">
        <v>136</v>
      </c>
      <c r="AF86" s="979" t="s">
        <v>136</v>
      </c>
      <c r="AG86" s="979" t="s">
        <v>136</v>
      </c>
      <c r="AH86" s="979" t="s">
        <v>136</v>
      </c>
      <c r="AI86" s="979" t="s">
        <v>136</v>
      </c>
      <c r="AJ86" s="979" t="s">
        <v>136</v>
      </c>
      <c r="AK86" s="979" t="s">
        <v>136</v>
      </c>
      <c r="AL86" s="979" t="s">
        <v>136</v>
      </c>
      <c r="AM86" s="979">
        <v>110</v>
      </c>
      <c r="AN86" s="979" t="s">
        <v>136</v>
      </c>
      <c r="AO86" s="979">
        <v>500</v>
      </c>
      <c r="AP86" s="980">
        <v>44563</v>
      </c>
      <c r="AQ86" s="980">
        <v>44926</v>
      </c>
      <c r="AR86" s="971" t="s">
        <v>2642</v>
      </c>
      <c r="AS86" s="982"/>
      <c r="AT86" s="982"/>
      <c r="AU86" s="982"/>
      <c r="AV86" s="982"/>
      <c r="AW86" s="982"/>
      <c r="AX86" s="982"/>
      <c r="AY86" s="982"/>
      <c r="AZ86" s="982"/>
      <c r="BA86" s="982"/>
      <c r="BB86" s="982"/>
      <c r="BC86" s="982"/>
      <c r="BD86" s="982"/>
      <c r="BE86" s="982"/>
      <c r="BF86" s="982"/>
      <c r="BG86" s="982"/>
      <c r="BH86" s="982"/>
      <c r="BI86" s="982"/>
      <c r="BJ86" s="982"/>
    </row>
    <row r="87" spans="1:62" ht="120" customHeight="1" x14ac:dyDescent="0.2">
      <c r="A87" s="968">
        <v>1</v>
      </c>
      <c r="B87" s="969" t="s">
        <v>400</v>
      </c>
      <c r="C87" s="968">
        <v>43</v>
      </c>
      <c r="D87" s="970" t="s">
        <v>401</v>
      </c>
      <c r="E87" s="983">
        <v>4302</v>
      </c>
      <c r="F87" s="970" t="s">
        <v>2723</v>
      </c>
      <c r="G87" s="971">
        <v>4302075</v>
      </c>
      <c r="H87" s="972" t="s">
        <v>2724</v>
      </c>
      <c r="I87" s="971">
        <v>4302075</v>
      </c>
      <c r="J87" s="972" t="s">
        <v>2724</v>
      </c>
      <c r="K87" s="971">
        <v>430207500</v>
      </c>
      <c r="L87" s="972" t="s">
        <v>2725</v>
      </c>
      <c r="M87" s="971">
        <v>430207500</v>
      </c>
      <c r="N87" s="972" t="s">
        <v>2725</v>
      </c>
      <c r="O87" s="971">
        <v>25</v>
      </c>
      <c r="P87" s="973">
        <v>2020003630010</v>
      </c>
      <c r="Q87" s="972" t="s">
        <v>2726</v>
      </c>
      <c r="R87" s="974">
        <f t="shared" si="1"/>
        <v>1</v>
      </c>
      <c r="S87" s="972" t="s">
        <v>2727</v>
      </c>
      <c r="T87" s="972" t="s">
        <v>2728</v>
      </c>
      <c r="U87" s="970" t="s">
        <v>2756</v>
      </c>
      <c r="V87" s="975">
        <v>55868817</v>
      </c>
      <c r="W87" s="976" t="s">
        <v>2732</v>
      </c>
      <c r="X87" s="977" t="s">
        <v>2689</v>
      </c>
      <c r="Y87" s="978" t="s">
        <v>2690</v>
      </c>
      <c r="Z87" s="979">
        <v>230</v>
      </c>
      <c r="AA87" s="979">
        <v>270</v>
      </c>
      <c r="AB87" s="979">
        <v>110</v>
      </c>
      <c r="AC87" s="979">
        <v>270</v>
      </c>
      <c r="AD87" s="979">
        <v>120</v>
      </c>
      <c r="AE87" s="979" t="s">
        <v>136</v>
      </c>
      <c r="AF87" s="979" t="s">
        <v>136</v>
      </c>
      <c r="AG87" s="979" t="s">
        <v>136</v>
      </c>
      <c r="AH87" s="979" t="s">
        <v>136</v>
      </c>
      <c r="AI87" s="979" t="s">
        <v>136</v>
      </c>
      <c r="AJ87" s="979" t="s">
        <v>136</v>
      </c>
      <c r="AK87" s="979" t="s">
        <v>136</v>
      </c>
      <c r="AL87" s="979" t="s">
        <v>136</v>
      </c>
      <c r="AM87" s="979">
        <v>110</v>
      </c>
      <c r="AN87" s="979" t="s">
        <v>136</v>
      </c>
      <c r="AO87" s="979">
        <v>500</v>
      </c>
      <c r="AP87" s="980">
        <v>44563</v>
      </c>
      <c r="AQ87" s="980">
        <v>44926</v>
      </c>
      <c r="AR87" s="971" t="s">
        <v>2642</v>
      </c>
      <c r="AS87" s="982"/>
      <c r="AT87" s="982"/>
      <c r="AU87" s="982"/>
      <c r="AV87" s="982"/>
      <c r="AW87" s="982"/>
      <c r="AX87" s="982"/>
      <c r="AY87" s="982"/>
      <c r="AZ87" s="982"/>
      <c r="BA87" s="982"/>
      <c r="BB87" s="982"/>
      <c r="BC87" s="982"/>
      <c r="BD87" s="982"/>
      <c r="BE87" s="982"/>
      <c r="BF87" s="982"/>
      <c r="BG87" s="982"/>
      <c r="BH87" s="982"/>
      <c r="BI87" s="982"/>
      <c r="BJ87" s="982"/>
    </row>
    <row r="88" spans="1:62" ht="120" customHeight="1" x14ac:dyDescent="0.2">
      <c r="A88" s="968">
        <v>1</v>
      </c>
      <c r="B88" s="969" t="s">
        <v>400</v>
      </c>
      <c r="C88" s="968">
        <v>43</v>
      </c>
      <c r="D88" s="970" t="s">
        <v>401</v>
      </c>
      <c r="E88" s="983">
        <v>4302</v>
      </c>
      <c r="F88" s="970" t="s">
        <v>2723</v>
      </c>
      <c r="G88" s="971">
        <v>4302075</v>
      </c>
      <c r="H88" s="972" t="s">
        <v>2724</v>
      </c>
      <c r="I88" s="971">
        <v>4302075</v>
      </c>
      <c r="J88" s="972" t="s">
        <v>2724</v>
      </c>
      <c r="K88" s="971">
        <v>430207500</v>
      </c>
      <c r="L88" s="972" t="s">
        <v>2725</v>
      </c>
      <c r="M88" s="971">
        <v>430207500</v>
      </c>
      <c r="N88" s="972" t="s">
        <v>2725</v>
      </c>
      <c r="O88" s="971">
        <v>25</v>
      </c>
      <c r="P88" s="973">
        <v>2020003630010</v>
      </c>
      <c r="Q88" s="972" t="s">
        <v>2726</v>
      </c>
      <c r="R88" s="974">
        <f t="shared" si="1"/>
        <v>1</v>
      </c>
      <c r="S88" s="972" t="s">
        <v>2727</v>
      </c>
      <c r="T88" s="972" t="s">
        <v>2728</v>
      </c>
      <c r="U88" s="970" t="s">
        <v>2756</v>
      </c>
      <c r="V88" s="975">
        <v>100000000</v>
      </c>
      <c r="W88" s="991" t="s">
        <v>2730</v>
      </c>
      <c r="X88" s="992" t="s">
        <v>2649</v>
      </c>
      <c r="Y88" s="993" t="s">
        <v>2650</v>
      </c>
      <c r="Z88" s="979">
        <v>230</v>
      </c>
      <c r="AA88" s="979">
        <v>270</v>
      </c>
      <c r="AB88" s="979">
        <v>110</v>
      </c>
      <c r="AC88" s="979">
        <v>270</v>
      </c>
      <c r="AD88" s="979">
        <v>120</v>
      </c>
      <c r="AE88" s="979" t="s">
        <v>136</v>
      </c>
      <c r="AF88" s="979" t="s">
        <v>136</v>
      </c>
      <c r="AG88" s="979" t="s">
        <v>136</v>
      </c>
      <c r="AH88" s="979" t="s">
        <v>136</v>
      </c>
      <c r="AI88" s="979" t="s">
        <v>136</v>
      </c>
      <c r="AJ88" s="979" t="s">
        <v>136</v>
      </c>
      <c r="AK88" s="979" t="s">
        <v>136</v>
      </c>
      <c r="AL88" s="979" t="s">
        <v>136</v>
      </c>
      <c r="AM88" s="979">
        <v>110</v>
      </c>
      <c r="AN88" s="979" t="s">
        <v>136</v>
      </c>
      <c r="AO88" s="979">
        <v>500</v>
      </c>
      <c r="AP88" s="980">
        <v>44563</v>
      </c>
      <c r="AQ88" s="980">
        <v>44926</v>
      </c>
      <c r="AR88" s="971" t="s">
        <v>2642</v>
      </c>
      <c r="AS88" s="982"/>
      <c r="AT88" s="982"/>
      <c r="AU88" s="982"/>
      <c r="AV88" s="982"/>
      <c r="AW88" s="982"/>
      <c r="AX88" s="982"/>
      <c r="AY88" s="982"/>
      <c r="AZ88" s="982"/>
      <c r="BA88" s="982"/>
      <c r="BB88" s="982"/>
      <c r="BC88" s="982"/>
      <c r="BD88" s="982"/>
      <c r="BE88" s="982"/>
      <c r="BF88" s="982"/>
      <c r="BG88" s="982"/>
      <c r="BH88" s="982"/>
      <c r="BI88" s="982"/>
      <c r="BJ88" s="982"/>
    </row>
    <row r="89" spans="1:62" ht="120" customHeight="1" x14ac:dyDescent="0.2">
      <c r="A89" s="968">
        <v>1</v>
      </c>
      <c r="B89" s="969" t="s">
        <v>400</v>
      </c>
      <c r="C89" s="968">
        <v>43</v>
      </c>
      <c r="D89" s="970" t="s">
        <v>401</v>
      </c>
      <c r="E89" s="983">
        <v>4302</v>
      </c>
      <c r="F89" s="970" t="s">
        <v>2723</v>
      </c>
      <c r="G89" s="971">
        <v>4302075</v>
      </c>
      <c r="H89" s="972" t="s">
        <v>2724</v>
      </c>
      <c r="I89" s="971">
        <v>4302075</v>
      </c>
      <c r="J89" s="972" t="s">
        <v>2724</v>
      </c>
      <c r="K89" s="971">
        <v>430207500</v>
      </c>
      <c r="L89" s="972" t="s">
        <v>2725</v>
      </c>
      <c r="M89" s="971">
        <v>430207500</v>
      </c>
      <c r="N89" s="972" t="s">
        <v>2725</v>
      </c>
      <c r="O89" s="971">
        <v>25</v>
      </c>
      <c r="P89" s="973">
        <v>2020003630010</v>
      </c>
      <c r="Q89" s="972" t="s">
        <v>2726</v>
      </c>
      <c r="R89" s="974">
        <f>SUM($V$64:$V$102)/SUM($V$64:$V$102)</f>
        <v>1</v>
      </c>
      <c r="S89" s="972" t="s">
        <v>2727</v>
      </c>
      <c r="T89" s="972" t="s">
        <v>2728</v>
      </c>
      <c r="U89" s="970" t="s">
        <v>2756</v>
      </c>
      <c r="V89" s="975">
        <v>438862112.18000001</v>
      </c>
      <c r="W89" s="991" t="s">
        <v>2757</v>
      </c>
      <c r="X89" s="992" t="s">
        <v>2758</v>
      </c>
      <c r="Y89" s="993" t="s">
        <v>2759</v>
      </c>
      <c r="Z89" s="979">
        <v>230</v>
      </c>
      <c r="AA89" s="979">
        <v>270</v>
      </c>
      <c r="AB89" s="979">
        <v>110</v>
      </c>
      <c r="AC89" s="979">
        <v>270</v>
      </c>
      <c r="AD89" s="979">
        <v>120</v>
      </c>
      <c r="AE89" s="979" t="s">
        <v>136</v>
      </c>
      <c r="AF89" s="979" t="s">
        <v>136</v>
      </c>
      <c r="AG89" s="979" t="s">
        <v>136</v>
      </c>
      <c r="AH89" s="979" t="s">
        <v>136</v>
      </c>
      <c r="AI89" s="979" t="s">
        <v>136</v>
      </c>
      <c r="AJ89" s="979" t="s">
        <v>136</v>
      </c>
      <c r="AK89" s="979" t="s">
        <v>136</v>
      </c>
      <c r="AL89" s="979" t="s">
        <v>136</v>
      </c>
      <c r="AM89" s="979">
        <v>110</v>
      </c>
      <c r="AN89" s="979" t="s">
        <v>136</v>
      </c>
      <c r="AO89" s="979">
        <v>500</v>
      </c>
      <c r="AP89" s="980">
        <v>44563</v>
      </c>
      <c r="AQ89" s="980">
        <v>44926</v>
      </c>
      <c r="AR89" s="971" t="s">
        <v>2642</v>
      </c>
      <c r="AS89" s="982"/>
      <c r="AT89" s="982"/>
      <c r="AU89" s="982"/>
      <c r="AV89" s="982"/>
      <c r="AW89" s="982"/>
      <c r="AX89" s="982"/>
      <c r="AY89" s="982"/>
      <c r="AZ89" s="982"/>
      <c r="BA89" s="982"/>
      <c r="BB89" s="982"/>
      <c r="BC89" s="982"/>
      <c r="BD89" s="982"/>
      <c r="BE89" s="982"/>
      <c r="BF89" s="982"/>
      <c r="BG89" s="982"/>
      <c r="BH89" s="982"/>
      <c r="BI89" s="982"/>
      <c r="BJ89" s="982"/>
    </row>
    <row r="90" spans="1:62" ht="120" customHeight="1" x14ac:dyDescent="0.2">
      <c r="A90" s="968">
        <v>1</v>
      </c>
      <c r="B90" s="969" t="s">
        <v>400</v>
      </c>
      <c r="C90" s="968">
        <v>43</v>
      </c>
      <c r="D90" s="970" t="s">
        <v>401</v>
      </c>
      <c r="E90" s="983">
        <v>4302</v>
      </c>
      <c r="F90" s="970" t="s">
        <v>2723</v>
      </c>
      <c r="G90" s="971">
        <v>4302075</v>
      </c>
      <c r="H90" s="972" t="s">
        <v>2724</v>
      </c>
      <c r="I90" s="971">
        <v>4302075</v>
      </c>
      <c r="J90" s="972" t="s">
        <v>2724</v>
      </c>
      <c r="K90" s="971">
        <v>430207500</v>
      </c>
      <c r="L90" s="972" t="s">
        <v>2725</v>
      </c>
      <c r="M90" s="971">
        <v>430207500</v>
      </c>
      <c r="N90" s="972" t="s">
        <v>2725</v>
      </c>
      <c r="O90" s="971">
        <v>25</v>
      </c>
      <c r="P90" s="973">
        <v>2020003630010</v>
      </c>
      <c r="Q90" s="972" t="s">
        <v>2726</v>
      </c>
      <c r="R90" s="974">
        <f t="shared" si="1"/>
        <v>1</v>
      </c>
      <c r="S90" s="972" t="s">
        <v>2727</v>
      </c>
      <c r="T90" s="972" t="s">
        <v>2728</v>
      </c>
      <c r="U90" s="970" t="s">
        <v>2760</v>
      </c>
      <c r="V90" s="975">
        <v>3000000</v>
      </c>
      <c r="W90" s="991" t="s">
        <v>2761</v>
      </c>
      <c r="X90" s="992" t="s">
        <v>2689</v>
      </c>
      <c r="Y90" s="993" t="s">
        <v>2690</v>
      </c>
      <c r="Z90" s="979">
        <v>230</v>
      </c>
      <c r="AA90" s="979">
        <v>270</v>
      </c>
      <c r="AB90" s="979">
        <v>110</v>
      </c>
      <c r="AC90" s="979">
        <v>270</v>
      </c>
      <c r="AD90" s="979">
        <v>120</v>
      </c>
      <c r="AE90" s="979" t="s">
        <v>136</v>
      </c>
      <c r="AF90" s="979" t="s">
        <v>136</v>
      </c>
      <c r="AG90" s="979" t="s">
        <v>136</v>
      </c>
      <c r="AH90" s="979" t="s">
        <v>136</v>
      </c>
      <c r="AI90" s="979" t="s">
        <v>136</v>
      </c>
      <c r="AJ90" s="979" t="s">
        <v>136</v>
      </c>
      <c r="AK90" s="979" t="s">
        <v>136</v>
      </c>
      <c r="AL90" s="979" t="s">
        <v>136</v>
      </c>
      <c r="AM90" s="979">
        <v>110</v>
      </c>
      <c r="AN90" s="979" t="s">
        <v>136</v>
      </c>
      <c r="AO90" s="979">
        <v>500</v>
      </c>
      <c r="AP90" s="980">
        <v>44563</v>
      </c>
      <c r="AQ90" s="980">
        <v>44926</v>
      </c>
      <c r="AR90" s="971" t="s">
        <v>2642</v>
      </c>
      <c r="AS90" s="982"/>
      <c r="AT90" s="982"/>
      <c r="AU90" s="982"/>
      <c r="AV90" s="982"/>
      <c r="AW90" s="982"/>
      <c r="AX90" s="982"/>
      <c r="AY90" s="982"/>
      <c r="AZ90" s="982"/>
      <c r="BA90" s="982"/>
      <c r="BB90" s="982"/>
      <c r="BC90" s="982"/>
      <c r="BD90" s="982"/>
      <c r="BE90" s="982"/>
      <c r="BF90" s="982"/>
      <c r="BG90" s="982"/>
      <c r="BH90" s="982"/>
      <c r="BI90" s="982"/>
      <c r="BJ90" s="982"/>
    </row>
    <row r="91" spans="1:62" ht="120" customHeight="1" x14ac:dyDescent="0.2">
      <c r="A91" s="968">
        <v>1</v>
      </c>
      <c r="B91" s="969" t="s">
        <v>400</v>
      </c>
      <c r="C91" s="968">
        <v>43</v>
      </c>
      <c r="D91" s="970" t="s">
        <v>401</v>
      </c>
      <c r="E91" s="983">
        <v>4302</v>
      </c>
      <c r="F91" s="970" t="s">
        <v>2723</v>
      </c>
      <c r="G91" s="971">
        <v>4302075</v>
      </c>
      <c r="H91" s="972" t="s">
        <v>2724</v>
      </c>
      <c r="I91" s="971">
        <v>4302075</v>
      </c>
      <c r="J91" s="972" t="s">
        <v>2724</v>
      </c>
      <c r="K91" s="971">
        <v>430207500</v>
      </c>
      <c r="L91" s="972" t="s">
        <v>2725</v>
      </c>
      <c r="M91" s="971">
        <v>430207500</v>
      </c>
      <c r="N91" s="972" t="s">
        <v>2725</v>
      </c>
      <c r="O91" s="971">
        <v>25</v>
      </c>
      <c r="P91" s="973">
        <v>2020003630010</v>
      </c>
      <c r="Q91" s="972" t="s">
        <v>2726</v>
      </c>
      <c r="R91" s="974">
        <f t="shared" si="1"/>
        <v>1</v>
      </c>
      <c r="S91" s="972" t="s">
        <v>2727</v>
      </c>
      <c r="T91" s="972" t="s">
        <v>2728</v>
      </c>
      <c r="U91" s="970" t="s">
        <v>2760</v>
      </c>
      <c r="V91" s="975">
        <v>2000000</v>
      </c>
      <c r="W91" s="991" t="s">
        <v>2762</v>
      </c>
      <c r="X91" s="992" t="s">
        <v>2689</v>
      </c>
      <c r="Y91" s="993" t="s">
        <v>2690</v>
      </c>
      <c r="Z91" s="979">
        <v>230</v>
      </c>
      <c r="AA91" s="979">
        <v>270</v>
      </c>
      <c r="AB91" s="979">
        <v>110</v>
      </c>
      <c r="AC91" s="979">
        <v>270</v>
      </c>
      <c r="AD91" s="979">
        <v>120</v>
      </c>
      <c r="AE91" s="979" t="s">
        <v>136</v>
      </c>
      <c r="AF91" s="979" t="s">
        <v>136</v>
      </c>
      <c r="AG91" s="979" t="s">
        <v>136</v>
      </c>
      <c r="AH91" s="979" t="s">
        <v>136</v>
      </c>
      <c r="AI91" s="979" t="s">
        <v>136</v>
      </c>
      <c r="AJ91" s="979" t="s">
        <v>136</v>
      </c>
      <c r="AK91" s="979" t="s">
        <v>136</v>
      </c>
      <c r="AL91" s="979" t="s">
        <v>136</v>
      </c>
      <c r="AM91" s="979">
        <v>110</v>
      </c>
      <c r="AN91" s="979" t="s">
        <v>136</v>
      </c>
      <c r="AO91" s="979">
        <v>500</v>
      </c>
      <c r="AP91" s="980">
        <v>44563</v>
      </c>
      <c r="AQ91" s="980">
        <v>44926</v>
      </c>
      <c r="AR91" s="971" t="s">
        <v>2642</v>
      </c>
      <c r="AS91" s="982"/>
      <c r="AT91" s="982"/>
      <c r="AU91" s="982"/>
      <c r="AV91" s="982"/>
      <c r="AW91" s="982"/>
      <c r="AX91" s="982"/>
      <c r="AY91" s="982"/>
      <c r="AZ91" s="982"/>
      <c r="BA91" s="982"/>
      <c r="BB91" s="982"/>
      <c r="BC91" s="982"/>
      <c r="BD91" s="982"/>
      <c r="BE91" s="982"/>
      <c r="BF91" s="982"/>
      <c r="BG91" s="982"/>
      <c r="BH91" s="982"/>
      <c r="BI91" s="982"/>
      <c r="BJ91" s="982"/>
    </row>
    <row r="92" spans="1:62" ht="120" customHeight="1" x14ac:dyDescent="0.2">
      <c r="A92" s="968">
        <v>1</v>
      </c>
      <c r="B92" s="969" t="s">
        <v>400</v>
      </c>
      <c r="C92" s="968">
        <v>43</v>
      </c>
      <c r="D92" s="970" t="s">
        <v>401</v>
      </c>
      <c r="E92" s="983">
        <v>4302</v>
      </c>
      <c r="F92" s="970" t="s">
        <v>2723</v>
      </c>
      <c r="G92" s="971">
        <v>4302075</v>
      </c>
      <c r="H92" s="972" t="s">
        <v>2724</v>
      </c>
      <c r="I92" s="971">
        <v>4302075</v>
      </c>
      <c r="J92" s="972" t="s">
        <v>2724</v>
      </c>
      <c r="K92" s="971">
        <v>430207500</v>
      </c>
      <c r="L92" s="972" t="s">
        <v>2725</v>
      </c>
      <c r="M92" s="971">
        <v>430207500</v>
      </c>
      <c r="N92" s="972" t="s">
        <v>2725</v>
      </c>
      <c r="O92" s="971">
        <v>25</v>
      </c>
      <c r="P92" s="973">
        <v>2020003630010</v>
      </c>
      <c r="Q92" s="972" t="s">
        <v>2726</v>
      </c>
      <c r="R92" s="974">
        <f t="shared" si="1"/>
        <v>1</v>
      </c>
      <c r="S92" s="972" t="s">
        <v>2727</v>
      </c>
      <c r="T92" s="972" t="s">
        <v>2728</v>
      </c>
      <c r="U92" s="970" t="s">
        <v>2760</v>
      </c>
      <c r="V92" s="975">
        <v>25000000</v>
      </c>
      <c r="W92" s="991" t="s">
        <v>2763</v>
      </c>
      <c r="X92" s="992" t="s">
        <v>2649</v>
      </c>
      <c r="Y92" s="993" t="s">
        <v>2650</v>
      </c>
      <c r="Z92" s="979">
        <v>230</v>
      </c>
      <c r="AA92" s="979">
        <v>270</v>
      </c>
      <c r="AB92" s="979">
        <v>110</v>
      </c>
      <c r="AC92" s="979">
        <v>270</v>
      </c>
      <c r="AD92" s="979">
        <v>120</v>
      </c>
      <c r="AE92" s="979" t="s">
        <v>136</v>
      </c>
      <c r="AF92" s="979" t="s">
        <v>136</v>
      </c>
      <c r="AG92" s="979" t="s">
        <v>136</v>
      </c>
      <c r="AH92" s="979" t="s">
        <v>136</v>
      </c>
      <c r="AI92" s="979" t="s">
        <v>136</v>
      </c>
      <c r="AJ92" s="979" t="s">
        <v>136</v>
      </c>
      <c r="AK92" s="979" t="s">
        <v>136</v>
      </c>
      <c r="AL92" s="979" t="s">
        <v>136</v>
      </c>
      <c r="AM92" s="979">
        <v>110</v>
      </c>
      <c r="AN92" s="979" t="s">
        <v>136</v>
      </c>
      <c r="AO92" s="979">
        <v>500</v>
      </c>
      <c r="AP92" s="980">
        <v>44563</v>
      </c>
      <c r="AQ92" s="980">
        <v>44926</v>
      </c>
      <c r="AR92" s="971" t="s">
        <v>2642</v>
      </c>
      <c r="AS92" s="982"/>
      <c r="AT92" s="982"/>
      <c r="AU92" s="982"/>
      <c r="AV92" s="982"/>
      <c r="AW92" s="982"/>
      <c r="AX92" s="982"/>
      <c r="AY92" s="982"/>
      <c r="AZ92" s="982"/>
      <c r="BA92" s="982"/>
      <c r="BB92" s="982"/>
      <c r="BC92" s="982"/>
      <c r="BD92" s="982"/>
      <c r="BE92" s="982"/>
      <c r="BF92" s="982"/>
      <c r="BG92" s="982"/>
      <c r="BH92" s="982"/>
      <c r="BI92" s="982"/>
      <c r="BJ92" s="982"/>
    </row>
    <row r="93" spans="1:62" ht="102.75" customHeight="1" x14ac:dyDescent="0.2">
      <c r="A93" s="968">
        <v>1</v>
      </c>
      <c r="B93" s="969" t="s">
        <v>400</v>
      </c>
      <c r="C93" s="968">
        <v>43</v>
      </c>
      <c r="D93" s="970" t="s">
        <v>401</v>
      </c>
      <c r="E93" s="983">
        <v>4302</v>
      </c>
      <c r="F93" s="970" t="s">
        <v>2723</v>
      </c>
      <c r="G93" s="971">
        <v>4302075</v>
      </c>
      <c r="H93" s="972" t="s">
        <v>2724</v>
      </c>
      <c r="I93" s="971">
        <v>4302075</v>
      </c>
      <c r="J93" s="972" t="s">
        <v>2724</v>
      </c>
      <c r="K93" s="971">
        <v>430207500</v>
      </c>
      <c r="L93" s="972" t="s">
        <v>2725</v>
      </c>
      <c r="M93" s="971">
        <v>430207500</v>
      </c>
      <c r="N93" s="972" t="s">
        <v>2725</v>
      </c>
      <c r="O93" s="971">
        <v>25</v>
      </c>
      <c r="P93" s="973">
        <v>2020003630010</v>
      </c>
      <c r="Q93" s="972" t="s">
        <v>2726</v>
      </c>
      <c r="R93" s="974">
        <f t="shared" si="1"/>
        <v>1</v>
      </c>
      <c r="S93" s="972" t="s">
        <v>2727</v>
      </c>
      <c r="T93" s="972" t="s">
        <v>2728</v>
      </c>
      <c r="U93" s="970" t="s">
        <v>2760</v>
      </c>
      <c r="V93" s="975">
        <v>60000000</v>
      </c>
      <c r="W93" s="976" t="s">
        <v>2764</v>
      </c>
      <c r="X93" s="977" t="s">
        <v>2649</v>
      </c>
      <c r="Y93" s="978" t="s">
        <v>2650</v>
      </c>
      <c r="Z93" s="979">
        <v>230</v>
      </c>
      <c r="AA93" s="979">
        <v>270</v>
      </c>
      <c r="AB93" s="979">
        <v>110</v>
      </c>
      <c r="AC93" s="979">
        <v>270</v>
      </c>
      <c r="AD93" s="979">
        <v>120</v>
      </c>
      <c r="AE93" s="979" t="s">
        <v>136</v>
      </c>
      <c r="AF93" s="979" t="s">
        <v>136</v>
      </c>
      <c r="AG93" s="979" t="s">
        <v>136</v>
      </c>
      <c r="AH93" s="979" t="s">
        <v>136</v>
      </c>
      <c r="AI93" s="979" t="s">
        <v>136</v>
      </c>
      <c r="AJ93" s="979" t="s">
        <v>136</v>
      </c>
      <c r="AK93" s="979" t="s">
        <v>136</v>
      </c>
      <c r="AL93" s="979" t="s">
        <v>136</v>
      </c>
      <c r="AM93" s="979">
        <v>110</v>
      </c>
      <c r="AN93" s="979" t="s">
        <v>136</v>
      </c>
      <c r="AO93" s="979">
        <v>500</v>
      </c>
      <c r="AP93" s="980">
        <v>44563</v>
      </c>
      <c r="AQ93" s="980">
        <v>44926</v>
      </c>
      <c r="AR93" s="971" t="s">
        <v>2642</v>
      </c>
      <c r="AS93" s="982"/>
      <c r="AT93" s="982"/>
      <c r="AU93" s="982"/>
      <c r="AV93" s="982"/>
      <c r="AW93" s="982"/>
      <c r="AX93" s="982"/>
      <c r="AY93" s="982"/>
      <c r="AZ93" s="982"/>
      <c r="BA93" s="982"/>
      <c r="BB93" s="982"/>
      <c r="BC93" s="982"/>
      <c r="BD93" s="982"/>
      <c r="BE93" s="982"/>
      <c r="BF93" s="982"/>
      <c r="BG93" s="982"/>
      <c r="BH93" s="982"/>
      <c r="BI93" s="982"/>
      <c r="BJ93" s="982"/>
    </row>
    <row r="94" spans="1:62" ht="106.5" customHeight="1" x14ac:dyDescent="0.2">
      <c r="A94" s="968">
        <v>1</v>
      </c>
      <c r="B94" s="969" t="s">
        <v>400</v>
      </c>
      <c r="C94" s="968">
        <v>43</v>
      </c>
      <c r="D94" s="970" t="s">
        <v>401</v>
      </c>
      <c r="E94" s="983">
        <v>4302</v>
      </c>
      <c r="F94" s="970" t="s">
        <v>2723</v>
      </c>
      <c r="G94" s="971">
        <v>4302075</v>
      </c>
      <c r="H94" s="972" t="s">
        <v>2724</v>
      </c>
      <c r="I94" s="971">
        <v>4302075</v>
      </c>
      <c r="J94" s="972" t="s">
        <v>2724</v>
      </c>
      <c r="K94" s="971">
        <v>430207500</v>
      </c>
      <c r="L94" s="972" t="s">
        <v>2725</v>
      </c>
      <c r="M94" s="971">
        <v>430207500</v>
      </c>
      <c r="N94" s="972" t="s">
        <v>2725</v>
      </c>
      <c r="O94" s="971">
        <v>25</v>
      </c>
      <c r="P94" s="973">
        <v>2020003630010</v>
      </c>
      <c r="Q94" s="972" t="s">
        <v>2726</v>
      </c>
      <c r="R94" s="974">
        <f t="shared" si="1"/>
        <v>1</v>
      </c>
      <c r="S94" s="972" t="s">
        <v>2727</v>
      </c>
      <c r="T94" s="972" t="s">
        <v>2728</v>
      </c>
      <c r="U94" s="970" t="s">
        <v>2760</v>
      </c>
      <c r="V94" s="975">
        <v>15000000</v>
      </c>
      <c r="W94" s="991" t="s">
        <v>2765</v>
      </c>
      <c r="X94" s="992" t="s">
        <v>2649</v>
      </c>
      <c r="Y94" s="993" t="s">
        <v>2650</v>
      </c>
      <c r="Z94" s="979">
        <v>230</v>
      </c>
      <c r="AA94" s="979">
        <v>270</v>
      </c>
      <c r="AB94" s="979">
        <v>110</v>
      </c>
      <c r="AC94" s="979">
        <v>270</v>
      </c>
      <c r="AD94" s="979">
        <v>120</v>
      </c>
      <c r="AE94" s="979" t="s">
        <v>136</v>
      </c>
      <c r="AF94" s="979" t="s">
        <v>136</v>
      </c>
      <c r="AG94" s="979" t="s">
        <v>136</v>
      </c>
      <c r="AH94" s="979" t="s">
        <v>136</v>
      </c>
      <c r="AI94" s="979" t="s">
        <v>136</v>
      </c>
      <c r="AJ94" s="979" t="s">
        <v>136</v>
      </c>
      <c r="AK94" s="979" t="s">
        <v>136</v>
      </c>
      <c r="AL94" s="979" t="s">
        <v>136</v>
      </c>
      <c r="AM94" s="979">
        <v>110</v>
      </c>
      <c r="AN94" s="979" t="s">
        <v>136</v>
      </c>
      <c r="AO94" s="979">
        <v>500</v>
      </c>
      <c r="AP94" s="980">
        <v>44563</v>
      </c>
      <c r="AQ94" s="980">
        <v>44926</v>
      </c>
      <c r="AR94" s="971" t="s">
        <v>2642</v>
      </c>
      <c r="AS94" s="982"/>
      <c r="AT94" s="982"/>
      <c r="AU94" s="982"/>
      <c r="AV94" s="982"/>
      <c r="AW94" s="982"/>
      <c r="AX94" s="982"/>
      <c r="AY94" s="982"/>
      <c r="AZ94" s="982"/>
      <c r="BA94" s="982"/>
      <c r="BB94" s="982"/>
      <c r="BC94" s="982"/>
      <c r="BD94" s="982"/>
      <c r="BE94" s="982"/>
      <c r="BF94" s="982"/>
      <c r="BG94" s="982"/>
      <c r="BH94" s="982"/>
      <c r="BI94" s="982"/>
      <c r="BJ94" s="982"/>
    </row>
    <row r="95" spans="1:62" ht="102" customHeight="1" x14ac:dyDescent="0.2">
      <c r="A95" s="968">
        <v>1</v>
      </c>
      <c r="B95" s="969" t="s">
        <v>400</v>
      </c>
      <c r="C95" s="968">
        <v>43</v>
      </c>
      <c r="D95" s="970" t="s">
        <v>401</v>
      </c>
      <c r="E95" s="983">
        <v>4302</v>
      </c>
      <c r="F95" s="970" t="s">
        <v>2723</v>
      </c>
      <c r="G95" s="971">
        <v>4302075</v>
      </c>
      <c r="H95" s="972" t="s">
        <v>2724</v>
      </c>
      <c r="I95" s="971">
        <v>4302075</v>
      </c>
      <c r="J95" s="972" t="s">
        <v>2724</v>
      </c>
      <c r="K95" s="971">
        <v>430207500</v>
      </c>
      <c r="L95" s="972" t="s">
        <v>2725</v>
      </c>
      <c r="M95" s="971">
        <v>430207500</v>
      </c>
      <c r="N95" s="972" t="s">
        <v>2725</v>
      </c>
      <c r="O95" s="971">
        <v>25</v>
      </c>
      <c r="P95" s="973">
        <v>2020003630010</v>
      </c>
      <c r="Q95" s="972" t="s">
        <v>2726</v>
      </c>
      <c r="R95" s="974">
        <f t="shared" si="1"/>
        <v>1</v>
      </c>
      <c r="S95" s="972" t="s">
        <v>2727</v>
      </c>
      <c r="T95" s="972" t="s">
        <v>2728</v>
      </c>
      <c r="U95" s="970" t="s">
        <v>2760</v>
      </c>
      <c r="V95" s="975">
        <v>500000000</v>
      </c>
      <c r="W95" s="991" t="s">
        <v>2766</v>
      </c>
      <c r="X95" s="992" t="s">
        <v>2649</v>
      </c>
      <c r="Y95" s="993" t="s">
        <v>2650</v>
      </c>
      <c r="Z95" s="979">
        <v>230</v>
      </c>
      <c r="AA95" s="979">
        <v>270</v>
      </c>
      <c r="AB95" s="979">
        <v>110</v>
      </c>
      <c r="AC95" s="979">
        <v>270</v>
      </c>
      <c r="AD95" s="979">
        <v>120</v>
      </c>
      <c r="AE95" s="979" t="s">
        <v>136</v>
      </c>
      <c r="AF95" s="979" t="s">
        <v>136</v>
      </c>
      <c r="AG95" s="979" t="s">
        <v>136</v>
      </c>
      <c r="AH95" s="979" t="s">
        <v>136</v>
      </c>
      <c r="AI95" s="979" t="s">
        <v>136</v>
      </c>
      <c r="AJ95" s="979" t="s">
        <v>136</v>
      </c>
      <c r="AK95" s="979" t="s">
        <v>136</v>
      </c>
      <c r="AL95" s="979" t="s">
        <v>136</v>
      </c>
      <c r="AM95" s="979">
        <v>110</v>
      </c>
      <c r="AN95" s="979" t="s">
        <v>136</v>
      </c>
      <c r="AO95" s="979">
        <v>500</v>
      </c>
      <c r="AP95" s="980">
        <v>44563</v>
      </c>
      <c r="AQ95" s="980">
        <v>44926</v>
      </c>
      <c r="AR95" s="971" t="s">
        <v>2642</v>
      </c>
      <c r="AS95" s="982"/>
      <c r="AT95" s="982"/>
      <c r="AU95" s="982"/>
      <c r="AV95" s="982"/>
      <c r="AW95" s="982"/>
      <c r="AX95" s="982"/>
      <c r="AY95" s="982"/>
      <c r="AZ95" s="982"/>
      <c r="BA95" s="982"/>
      <c r="BB95" s="982"/>
      <c r="BC95" s="982"/>
      <c r="BD95" s="982"/>
      <c r="BE95" s="982"/>
      <c r="BF95" s="982"/>
      <c r="BG95" s="982"/>
      <c r="BH95" s="982"/>
      <c r="BI95" s="982"/>
      <c r="BJ95" s="982"/>
    </row>
    <row r="96" spans="1:62" ht="99.75" customHeight="1" x14ac:dyDescent="0.2">
      <c r="A96" s="968">
        <v>1</v>
      </c>
      <c r="B96" s="969" t="s">
        <v>400</v>
      </c>
      <c r="C96" s="968">
        <v>43</v>
      </c>
      <c r="D96" s="970" t="s">
        <v>401</v>
      </c>
      <c r="E96" s="983">
        <v>4302</v>
      </c>
      <c r="F96" s="970" t="s">
        <v>2723</v>
      </c>
      <c r="G96" s="971">
        <v>4302075</v>
      </c>
      <c r="H96" s="972" t="s">
        <v>2724</v>
      </c>
      <c r="I96" s="971">
        <v>4302075</v>
      </c>
      <c r="J96" s="972" t="s">
        <v>2724</v>
      </c>
      <c r="K96" s="971">
        <v>430207500</v>
      </c>
      <c r="L96" s="972" t="s">
        <v>2725</v>
      </c>
      <c r="M96" s="971">
        <v>430207500</v>
      </c>
      <c r="N96" s="972" t="s">
        <v>2725</v>
      </c>
      <c r="O96" s="971">
        <v>25</v>
      </c>
      <c r="P96" s="973">
        <v>2020003630010</v>
      </c>
      <c r="Q96" s="972" t="s">
        <v>2726</v>
      </c>
      <c r="R96" s="974">
        <f t="shared" si="1"/>
        <v>1</v>
      </c>
      <c r="S96" s="972" t="s">
        <v>2727</v>
      </c>
      <c r="T96" s="972" t="s">
        <v>2728</v>
      </c>
      <c r="U96" s="970" t="s">
        <v>2760</v>
      </c>
      <c r="V96" s="975">
        <v>25000000</v>
      </c>
      <c r="W96" s="991" t="s">
        <v>2767</v>
      </c>
      <c r="X96" s="992" t="s">
        <v>2649</v>
      </c>
      <c r="Y96" s="993" t="s">
        <v>2650</v>
      </c>
      <c r="Z96" s="979">
        <v>230</v>
      </c>
      <c r="AA96" s="979">
        <v>270</v>
      </c>
      <c r="AB96" s="979">
        <v>110</v>
      </c>
      <c r="AC96" s="979">
        <v>270</v>
      </c>
      <c r="AD96" s="979">
        <v>120</v>
      </c>
      <c r="AE96" s="979" t="s">
        <v>136</v>
      </c>
      <c r="AF96" s="979" t="s">
        <v>136</v>
      </c>
      <c r="AG96" s="979" t="s">
        <v>136</v>
      </c>
      <c r="AH96" s="979" t="s">
        <v>136</v>
      </c>
      <c r="AI96" s="979" t="s">
        <v>136</v>
      </c>
      <c r="AJ96" s="979" t="s">
        <v>136</v>
      </c>
      <c r="AK96" s="979" t="s">
        <v>136</v>
      </c>
      <c r="AL96" s="979" t="s">
        <v>136</v>
      </c>
      <c r="AM96" s="979">
        <v>110</v>
      </c>
      <c r="AN96" s="979" t="s">
        <v>136</v>
      </c>
      <c r="AO96" s="979">
        <v>500</v>
      </c>
      <c r="AP96" s="980">
        <v>44563</v>
      </c>
      <c r="AQ96" s="980">
        <v>44926</v>
      </c>
      <c r="AR96" s="971" t="s">
        <v>2642</v>
      </c>
      <c r="AS96" s="982"/>
      <c r="AT96" s="982"/>
      <c r="AU96" s="982"/>
      <c r="AV96" s="982"/>
      <c r="AW96" s="982"/>
      <c r="AX96" s="982"/>
      <c r="AY96" s="982"/>
      <c r="AZ96" s="982"/>
      <c r="BA96" s="982"/>
      <c r="BB96" s="982"/>
      <c r="BC96" s="982"/>
      <c r="BD96" s="982"/>
      <c r="BE96" s="982"/>
      <c r="BF96" s="982"/>
      <c r="BG96" s="982"/>
      <c r="BH96" s="982"/>
      <c r="BI96" s="982"/>
      <c r="BJ96" s="982"/>
    </row>
    <row r="97" spans="1:62" ht="98.25" customHeight="1" x14ac:dyDescent="0.2">
      <c r="A97" s="968">
        <v>1</v>
      </c>
      <c r="B97" s="969" t="s">
        <v>400</v>
      </c>
      <c r="C97" s="968">
        <v>43</v>
      </c>
      <c r="D97" s="970" t="s">
        <v>401</v>
      </c>
      <c r="E97" s="983">
        <v>4302</v>
      </c>
      <c r="F97" s="970" t="s">
        <v>2723</v>
      </c>
      <c r="G97" s="971">
        <v>4302075</v>
      </c>
      <c r="H97" s="972" t="s">
        <v>2724</v>
      </c>
      <c r="I97" s="971">
        <v>4302075</v>
      </c>
      <c r="J97" s="972" t="s">
        <v>2724</v>
      </c>
      <c r="K97" s="971">
        <v>430207500</v>
      </c>
      <c r="L97" s="972" t="s">
        <v>2725</v>
      </c>
      <c r="M97" s="971">
        <v>430207500</v>
      </c>
      <c r="N97" s="972" t="s">
        <v>2725</v>
      </c>
      <c r="O97" s="971">
        <v>25</v>
      </c>
      <c r="P97" s="973">
        <v>2020003630010</v>
      </c>
      <c r="Q97" s="972" t="s">
        <v>2726</v>
      </c>
      <c r="R97" s="974">
        <f t="shared" si="1"/>
        <v>1</v>
      </c>
      <c r="S97" s="972" t="s">
        <v>2727</v>
      </c>
      <c r="T97" s="972" t="s">
        <v>2728</v>
      </c>
      <c r="U97" s="970" t="s">
        <v>2760</v>
      </c>
      <c r="V97" s="975">
        <v>60000000</v>
      </c>
      <c r="W97" s="991" t="s">
        <v>2730</v>
      </c>
      <c r="X97" s="992" t="s">
        <v>2649</v>
      </c>
      <c r="Y97" s="993" t="s">
        <v>2650</v>
      </c>
      <c r="Z97" s="979">
        <v>230</v>
      </c>
      <c r="AA97" s="979">
        <v>270</v>
      </c>
      <c r="AB97" s="979">
        <v>110</v>
      </c>
      <c r="AC97" s="979">
        <v>270</v>
      </c>
      <c r="AD97" s="979">
        <v>120</v>
      </c>
      <c r="AE97" s="979" t="s">
        <v>136</v>
      </c>
      <c r="AF97" s="979" t="s">
        <v>136</v>
      </c>
      <c r="AG97" s="979" t="s">
        <v>136</v>
      </c>
      <c r="AH97" s="979" t="s">
        <v>136</v>
      </c>
      <c r="AI97" s="979" t="s">
        <v>136</v>
      </c>
      <c r="AJ97" s="979" t="s">
        <v>136</v>
      </c>
      <c r="AK97" s="979" t="s">
        <v>136</v>
      </c>
      <c r="AL97" s="979" t="s">
        <v>136</v>
      </c>
      <c r="AM97" s="979">
        <v>110</v>
      </c>
      <c r="AN97" s="979" t="s">
        <v>136</v>
      </c>
      <c r="AO97" s="979">
        <v>500</v>
      </c>
      <c r="AP97" s="980">
        <v>44563</v>
      </c>
      <c r="AQ97" s="980">
        <v>44926</v>
      </c>
      <c r="AR97" s="971" t="s">
        <v>2642</v>
      </c>
      <c r="AS97" s="982"/>
      <c r="AT97" s="982"/>
      <c r="AU97" s="982"/>
      <c r="AV97" s="982"/>
      <c r="AW97" s="982"/>
      <c r="AX97" s="982"/>
      <c r="AY97" s="982"/>
      <c r="AZ97" s="982"/>
      <c r="BA97" s="982"/>
      <c r="BB97" s="982"/>
      <c r="BC97" s="982"/>
      <c r="BD97" s="982"/>
      <c r="BE97" s="982"/>
      <c r="BF97" s="982"/>
      <c r="BG97" s="982"/>
      <c r="BH97" s="982"/>
      <c r="BI97" s="982"/>
      <c r="BJ97" s="982"/>
    </row>
    <row r="98" spans="1:62" ht="98.25" customHeight="1" x14ac:dyDescent="0.2">
      <c r="A98" s="968">
        <v>1</v>
      </c>
      <c r="B98" s="969" t="s">
        <v>400</v>
      </c>
      <c r="C98" s="968">
        <v>43</v>
      </c>
      <c r="D98" s="970" t="s">
        <v>401</v>
      </c>
      <c r="E98" s="983">
        <v>4302</v>
      </c>
      <c r="F98" s="970" t="s">
        <v>2723</v>
      </c>
      <c r="G98" s="971">
        <v>4302075</v>
      </c>
      <c r="H98" s="972" t="s">
        <v>2724</v>
      </c>
      <c r="I98" s="971">
        <v>4302075</v>
      </c>
      <c r="J98" s="972" t="s">
        <v>2724</v>
      </c>
      <c r="K98" s="971">
        <v>430207500</v>
      </c>
      <c r="L98" s="972" t="s">
        <v>2725</v>
      </c>
      <c r="M98" s="971">
        <v>430207500</v>
      </c>
      <c r="N98" s="972" t="s">
        <v>2725</v>
      </c>
      <c r="O98" s="971">
        <v>25</v>
      </c>
      <c r="P98" s="973">
        <v>2020003630010</v>
      </c>
      <c r="Q98" s="972" t="s">
        <v>2726</v>
      </c>
      <c r="R98" s="974">
        <f t="shared" si="1"/>
        <v>1</v>
      </c>
      <c r="S98" s="972" t="s">
        <v>2727</v>
      </c>
      <c r="T98" s="972" t="s">
        <v>2728</v>
      </c>
      <c r="U98" s="970" t="s">
        <v>2760</v>
      </c>
      <c r="V98" s="975">
        <v>45000000</v>
      </c>
      <c r="W98" s="976" t="s">
        <v>2768</v>
      </c>
      <c r="X98" s="977" t="s">
        <v>2649</v>
      </c>
      <c r="Y98" s="978" t="s">
        <v>2650</v>
      </c>
      <c r="Z98" s="979">
        <v>230</v>
      </c>
      <c r="AA98" s="979">
        <v>270</v>
      </c>
      <c r="AB98" s="979">
        <v>110</v>
      </c>
      <c r="AC98" s="979">
        <v>270</v>
      </c>
      <c r="AD98" s="979">
        <v>120</v>
      </c>
      <c r="AE98" s="979" t="s">
        <v>136</v>
      </c>
      <c r="AF98" s="979" t="s">
        <v>136</v>
      </c>
      <c r="AG98" s="979" t="s">
        <v>136</v>
      </c>
      <c r="AH98" s="979" t="s">
        <v>136</v>
      </c>
      <c r="AI98" s="979" t="s">
        <v>136</v>
      </c>
      <c r="AJ98" s="979" t="s">
        <v>136</v>
      </c>
      <c r="AK98" s="979" t="s">
        <v>136</v>
      </c>
      <c r="AL98" s="979" t="s">
        <v>136</v>
      </c>
      <c r="AM98" s="979">
        <v>110</v>
      </c>
      <c r="AN98" s="979" t="s">
        <v>136</v>
      </c>
      <c r="AO98" s="979">
        <v>500</v>
      </c>
      <c r="AP98" s="980">
        <v>44563</v>
      </c>
      <c r="AQ98" s="980">
        <v>44926</v>
      </c>
      <c r="AR98" s="971" t="s">
        <v>2642</v>
      </c>
      <c r="AS98" s="982"/>
      <c r="AT98" s="982"/>
      <c r="AU98" s="982"/>
      <c r="AV98" s="982"/>
      <c r="AW98" s="982"/>
      <c r="AX98" s="982"/>
      <c r="AY98" s="982"/>
      <c r="AZ98" s="982"/>
      <c r="BA98" s="982"/>
      <c r="BB98" s="982"/>
      <c r="BC98" s="982"/>
      <c r="BD98" s="982"/>
      <c r="BE98" s="982"/>
      <c r="BF98" s="982"/>
      <c r="BG98" s="982"/>
      <c r="BH98" s="982"/>
      <c r="BI98" s="982"/>
      <c r="BJ98" s="982"/>
    </row>
    <row r="99" spans="1:62" ht="95.25" customHeight="1" x14ac:dyDescent="0.2">
      <c r="A99" s="968">
        <v>1</v>
      </c>
      <c r="B99" s="969" t="s">
        <v>400</v>
      </c>
      <c r="C99" s="968">
        <v>43</v>
      </c>
      <c r="D99" s="970" t="s">
        <v>401</v>
      </c>
      <c r="E99" s="983">
        <v>4302</v>
      </c>
      <c r="F99" s="970" t="s">
        <v>2723</v>
      </c>
      <c r="G99" s="971">
        <v>4302075</v>
      </c>
      <c r="H99" s="972" t="s">
        <v>2724</v>
      </c>
      <c r="I99" s="971">
        <v>4302075</v>
      </c>
      <c r="J99" s="972" t="s">
        <v>2724</v>
      </c>
      <c r="K99" s="971">
        <v>430207500</v>
      </c>
      <c r="L99" s="972" t="s">
        <v>2725</v>
      </c>
      <c r="M99" s="971">
        <v>430207500</v>
      </c>
      <c r="N99" s="972" t="s">
        <v>2725</v>
      </c>
      <c r="O99" s="971">
        <v>25</v>
      </c>
      <c r="P99" s="973">
        <v>2020003630010</v>
      </c>
      <c r="Q99" s="972" t="s">
        <v>2726</v>
      </c>
      <c r="R99" s="974">
        <f t="shared" si="1"/>
        <v>1</v>
      </c>
      <c r="S99" s="972" t="s">
        <v>2727</v>
      </c>
      <c r="T99" s="972" t="s">
        <v>2728</v>
      </c>
      <c r="U99" s="970" t="s">
        <v>2760</v>
      </c>
      <c r="V99" s="975">
        <v>272742469</v>
      </c>
      <c r="W99" s="991" t="s">
        <v>2769</v>
      </c>
      <c r="X99" s="992" t="s">
        <v>2649</v>
      </c>
      <c r="Y99" s="993" t="s">
        <v>2650</v>
      </c>
      <c r="Z99" s="979">
        <v>230</v>
      </c>
      <c r="AA99" s="979">
        <v>270</v>
      </c>
      <c r="AB99" s="979">
        <v>110</v>
      </c>
      <c r="AC99" s="979">
        <v>270</v>
      </c>
      <c r="AD99" s="979">
        <v>120</v>
      </c>
      <c r="AE99" s="979" t="s">
        <v>136</v>
      </c>
      <c r="AF99" s="979" t="s">
        <v>136</v>
      </c>
      <c r="AG99" s="979" t="s">
        <v>136</v>
      </c>
      <c r="AH99" s="979" t="s">
        <v>136</v>
      </c>
      <c r="AI99" s="979" t="s">
        <v>136</v>
      </c>
      <c r="AJ99" s="979" t="s">
        <v>136</v>
      </c>
      <c r="AK99" s="979" t="s">
        <v>136</v>
      </c>
      <c r="AL99" s="979" t="s">
        <v>136</v>
      </c>
      <c r="AM99" s="979">
        <v>110</v>
      </c>
      <c r="AN99" s="979" t="s">
        <v>136</v>
      </c>
      <c r="AO99" s="979">
        <v>500</v>
      </c>
      <c r="AP99" s="980">
        <v>44563</v>
      </c>
      <c r="AQ99" s="980">
        <v>44926</v>
      </c>
      <c r="AR99" s="971" t="s">
        <v>2642</v>
      </c>
      <c r="AS99" s="982"/>
      <c r="AT99" s="982"/>
      <c r="AU99" s="982"/>
      <c r="AV99" s="982"/>
      <c r="AW99" s="982"/>
      <c r="AX99" s="982"/>
      <c r="AY99" s="982"/>
      <c r="AZ99" s="982"/>
      <c r="BA99" s="982"/>
      <c r="BB99" s="982"/>
      <c r="BC99" s="982"/>
      <c r="BD99" s="982"/>
      <c r="BE99" s="982"/>
      <c r="BF99" s="982"/>
      <c r="BG99" s="982"/>
      <c r="BH99" s="982"/>
      <c r="BI99" s="982"/>
      <c r="BJ99" s="982"/>
    </row>
    <row r="100" spans="1:62" ht="102.75" customHeight="1" x14ac:dyDescent="0.2">
      <c r="A100" s="968">
        <v>1</v>
      </c>
      <c r="B100" s="969" t="s">
        <v>400</v>
      </c>
      <c r="C100" s="968">
        <v>43</v>
      </c>
      <c r="D100" s="970" t="s">
        <v>401</v>
      </c>
      <c r="E100" s="983">
        <v>4302</v>
      </c>
      <c r="F100" s="970" t="s">
        <v>2723</v>
      </c>
      <c r="G100" s="971">
        <v>4302075</v>
      </c>
      <c r="H100" s="972" t="s">
        <v>2724</v>
      </c>
      <c r="I100" s="971">
        <v>4302075</v>
      </c>
      <c r="J100" s="972" t="s">
        <v>2724</v>
      </c>
      <c r="K100" s="971">
        <v>430207500</v>
      </c>
      <c r="L100" s="972" t="s">
        <v>2725</v>
      </c>
      <c r="M100" s="971">
        <v>430207500</v>
      </c>
      <c r="N100" s="972" t="s">
        <v>2725</v>
      </c>
      <c r="O100" s="971">
        <v>25</v>
      </c>
      <c r="P100" s="973">
        <v>2020003630010</v>
      </c>
      <c r="Q100" s="972" t="s">
        <v>2726</v>
      </c>
      <c r="R100" s="974">
        <f t="shared" si="1"/>
        <v>1</v>
      </c>
      <c r="S100" s="972" t="s">
        <v>2727</v>
      </c>
      <c r="T100" s="972" t="s">
        <v>2728</v>
      </c>
      <c r="U100" s="970" t="s">
        <v>2760</v>
      </c>
      <c r="V100" s="975">
        <v>120000000</v>
      </c>
      <c r="W100" s="991" t="s">
        <v>2770</v>
      </c>
      <c r="X100" s="992" t="s">
        <v>2649</v>
      </c>
      <c r="Y100" s="993" t="s">
        <v>2650</v>
      </c>
      <c r="Z100" s="979">
        <v>230</v>
      </c>
      <c r="AA100" s="979">
        <v>270</v>
      </c>
      <c r="AB100" s="979">
        <v>110</v>
      </c>
      <c r="AC100" s="979">
        <v>270</v>
      </c>
      <c r="AD100" s="979">
        <v>120</v>
      </c>
      <c r="AE100" s="979" t="s">
        <v>136</v>
      </c>
      <c r="AF100" s="979" t="s">
        <v>136</v>
      </c>
      <c r="AG100" s="979" t="s">
        <v>136</v>
      </c>
      <c r="AH100" s="979" t="s">
        <v>136</v>
      </c>
      <c r="AI100" s="979" t="s">
        <v>136</v>
      </c>
      <c r="AJ100" s="979" t="s">
        <v>136</v>
      </c>
      <c r="AK100" s="979" t="s">
        <v>136</v>
      </c>
      <c r="AL100" s="979" t="s">
        <v>136</v>
      </c>
      <c r="AM100" s="979">
        <v>110</v>
      </c>
      <c r="AN100" s="979" t="s">
        <v>136</v>
      </c>
      <c r="AO100" s="979">
        <v>500</v>
      </c>
      <c r="AP100" s="980">
        <v>44563</v>
      </c>
      <c r="AQ100" s="980">
        <v>44926</v>
      </c>
      <c r="AR100" s="971" t="s">
        <v>2642</v>
      </c>
      <c r="AS100" s="982"/>
      <c r="AT100" s="982"/>
      <c r="AU100" s="982"/>
      <c r="AV100" s="982"/>
      <c r="AW100" s="982"/>
      <c r="AX100" s="982"/>
      <c r="AY100" s="982"/>
      <c r="AZ100" s="982"/>
      <c r="BA100" s="982"/>
      <c r="BB100" s="982"/>
      <c r="BC100" s="982"/>
      <c r="BD100" s="982"/>
      <c r="BE100" s="982"/>
      <c r="BF100" s="982"/>
      <c r="BG100" s="982"/>
      <c r="BH100" s="982"/>
      <c r="BI100" s="982"/>
      <c r="BJ100" s="982"/>
    </row>
    <row r="101" spans="1:62" ht="102.75" customHeight="1" x14ac:dyDescent="0.2">
      <c r="A101" s="968">
        <v>1</v>
      </c>
      <c r="B101" s="969" t="s">
        <v>400</v>
      </c>
      <c r="C101" s="968">
        <v>43</v>
      </c>
      <c r="D101" s="970" t="s">
        <v>401</v>
      </c>
      <c r="E101" s="983">
        <v>4302</v>
      </c>
      <c r="F101" s="970" t="s">
        <v>2723</v>
      </c>
      <c r="G101" s="971">
        <v>4302075</v>
      </c>
      <c r="H101" s="972" t="s">
        <v>2724</v>
      </c>
      <c r="I101" s="971">
        <v>4302075</v>
      </c>
      <c r="J101" s="972" t="s">
        <v>2724</v>
      </c>
      <c r="K101" s="971">
        <v>430207500</v>
      </c>
      <c r="L101" s="972" t="s">
        <v>2725</v>
      </c>
      <c r="M101" s="971">
        <v>430207500</v>
      </c>
      <c r="N101" s="972" t="s">
        <v>2725</v>
      </c>
      <c r="O101" s="971">
        <v>25</v>
      </c>
      <c r="P101" s="973">
        <v>2020003630010</v>
      </c>
      <c r="Q101" s="972" t="s">
        <v>2726</v>
      </c>
      <c r="R101" s="974">
        <f>SUM($V$64:$V$102)/SUM($V$64:$V$102)</f>
        <v>1</v>
      </c>
      <c r="S101" s="972" t="s">
        <v>2727</v>
      </c>
      <c r="T101" s="972" t="s">
        <v>2728</v>
      </c>
      <c r="U101" s="970" t="s">
        <v>2760</v>
      </c>
      <c r="V101" s="975">
        <v>15000000</v>
      </c>
      <c r="W101" s="991" t="s">
        <v>2771</v>
      </c>
      <c r="X101" s="992" t="s">
        <v>2649</v>
      </c>
      <c r="Y101" s="993" t="s">
        <v>2650</v>
      </c>
      <c r="Z101" s="979">
        <v>230</v>
      </c>
      <c r="AA101" s="979">
        <v>270</v>
      </c>
      <c r="AB101" s="979">
        <v>110</v>
      </c>
      <c r="AC101" s="979">
        <v>270</v>
      </c>
      <c r="AD101" s="979">
        <v>120</v>
      </c>
      <c r="AE101" s="979" t="s">
        <v>136</v>
      </c>
      <c r="AF101" s="979" t="s">
        <v>136</v>
      </c>
      <c r="AG101" s="979" t="s">
        <v>136</v>
      </c>
      <c r="AH101" s="979" t="s">
        <v>136</v>
      </c>
      <c r="AI101" s="979" t="s">
        <v>136</v>
      </c>
      <c r="AJ101" s="979" t="s">
        <v>136</v>
      </c>
      <c r="AK101" s="979" t="s">
        <v>136</v>
      </c>
      <c r="AL101" s="979" t="s">
        <v>136</v>
      </c>
      <c r="AM101" s="979">
        <v>110</v>
      </c>
      <c r="AN101" s="979" t="s">
        <v>136</v>
      </c>
      <c r="AO101" s="979">
        <v>500</v>
      </c>
      <c r="AP101" s="980">
        <v>44563</v>
      </c>
      <c r="AQ101" s="980">
        <v>44926</v>
      </c>
      <c r="AR101" s="971" t="s">
        <v>2642</v>
      </c>
      <c r="AS101" s="982"/>
      <c r="AT101" s="982"/>
      <c r="AU101" s="982"/>
      <c r="AV101" s="982"/>
      <c r="AW101" s="982"/>
      <c r="AX101" s="982"/>
      <c r="AY101" s="982"/>
      <c r="AZ101" s="982"/>
      <c r="BA101" s="982"/>
      <c r="BB101" s="982"/>
      <c r="BC101" s="982"/>
      <c r="BD101" s="982"/>
      <c r="BE101" s="982"/>
      <c r="BF101" s="982"/>
      <c r="BG101" s="982"/>
      <c r="BH101" s="982"/>
      <c r="BI101" s="982"/>
      <c r="BJ101" s="982"/>
    </row>
    <row r="102" spans="1:62" ht="95.25" customHeight="1" x14ac:dyDescent="0.2">
      <c r="A102" s="968">
        <v>1</v>
      </c>
      <c r="B102" s="969" t="s">
        <v>400</v>
      </c>
      <c r="C102" s="968">
        <v>43</v>
      </c>
      <c r="D102" s="970" t="s">
        <v>401</v>
      </c>
      <c r="E102" s="983">
        <v>4302</v>
      </c>
      <c r="F102" s="970" t="s">
        <v>2723</v>
      </c>
      <c r="G102" s="971">
        <v>4302075</v>
      </c>
      <c r="H102" s="972" t="s">
        <v>2724</v>
      </c>
      <c r="I102" s="971">
        <v>4302075</v>
      </c>
      <c r="J102" s="972" t="s">
        <v>2724</v>
      </c>
      <c r="K102" s="971">
        <v>430207500</v>
      </c>
      <c r="L102" s="972" t="s">
        <v>2725</v>
      </c>
      <c r="M102" s="971">
        <v>430207500</v>
      </c>
      <c r="N102" s="972" t="s">
        <v>2725</v>
      </c>
      <c r="O102" s="971">
        <v>25</v>
      </c>
      <c r="P102" s="973">
        <v>2020003630010</v>
      </c>
      <c r="Q102" s="972" t="s">
        <v>2726</v>
      </c>
      <c r="R102" s="974">
        <f t="shared" si="1"/>
        <v>1</v>
      </c>
      <c r="S102" s="972" t="s">
        <v>2727</v>
      </c>
      <c r="T102" s="972" t="s">
        <v>2728</v>
      </c>
      <c r="U102" s="970" t="s">
        <v>2760</v>
      </c>
      <c r="V102" s="975">
        <v>80000000</v>
      </c>
      <c r="W102" s="991" t="s">
        <v>2772</v>
      </c>
      <c r="X102" s="977" t="s">
        <v>2734</v>
      </c>
      <c r="Y102" s="978" t="s">
        <v>2744</v>
      </c>
      <c r="Z102" s="979">
        <v>230</v>
      </c>
      <c r="AA102" s="979">
        <v>270</v>
      </c>
      <c r="AB102" s="979">
        <v>110</v>
      </c>
      <c r="AC102" s="979">
        <v>270</v>
      </c>
      <c r="AD102" s="979">
        <v>120</v>
      </c>
      <c r="AE102" s="979" t="s">
        <v>136</v>
      </c>
      <c r="AF102" s="979" t="s">
        <v>136</v>
      </c>
      <c r="AG102" s="979" t="s">
        <v>136</v>
      </c>
      <c r="AH102" s="979" t="s">
        <v>136</v>
      </c>
      <c r="AI102" s="979" t="s">
        <v>136</v>
      </c>
      <c r="AJ102" s="979" t="s">
        <v>136</v>
      </c>
      <c r="AK102" s="979" t="s">
        <v>136</v>
      </c>
      <c r="AL102" s="979" t="s">
        <v>136</v>
      </c>
      <c r="AM102" s="979">
        <v>110</v>
      </c>
      <c r="AN102" s="979" t="s">
        <v>136</v>
      </c>
      <c r="AO102" s="979">
        <v>500</v>
      </c>
      <c r="AP102" s="980">
        <v>44563</v>
      </c>
      <c r="AQ102" s="980">
        <v>44926</v>
      </c>
      <c r="AR102" s="971" t="s">
        <v>2642</v>
      </c>
      <c r="AS102" s="982"/>
      <c r="AT102" s="982"/>
      <c r="AU102" s="982"/>
      <c r="AV102" s="982"/>
      <c r="AW102" s="982"/>
      <c r="AX102" s="982"/>
      <c r="AY102" s="982"/>
      <c r="AZ102" s="982"/>
      <c r="BA102" s="982"/>
      <c r="BB102" s="982"/>
      <c r="BC102" s="982"/>
      <c r="BD102" s="982"/>
      <c r="BE102" s="982"/>
      <c r="BF102" s="982"/>
      <c r="BG102" s="982"/>
      <c r="BH102" s="982"/>
      <c r="BI102" s="982"/>
      <c r="BJ102" s="982"/>
    </row>
    <row r="103" spans="1:62" ht="94.5" customHeight="1" x14ac:dyDescent="0.2">
      <c r="A103" s="968">
        <v>1</v>
      </c>
      <c r="B103" s="969" t="s">
        <v>400</v>
      </c>
      <c r="C103" s="968">
        <v>43</v>
      </c>
      <c r="D103" s="970" t="s">
        <v>401</v>
      </c>
      <c r="E103" s="983">
        <v>4302</v>
      </c>
      <c r="F103" s="970" t="s">
        <v>2723</v>
      </c>
      <c r="G103" s="971">
        <v>4302075</v>
      </c>
      <c r="H103" s="972" t="s">
        <v>2724</v>
      </c>
      <c r="I103" s="971">
        <v>4302004</v>
      </c>
      <c r="J103" s="972" t="s">
        <v>2773</v>
      </c>
      <c r="K103" s="971" t="s">
        <v>64</v>
      </c>
      <c r="L103" s="972" t="s">
        <v>2774</v>
      </c>
      <c r="M103" s="971">
        <v>430200401</v>
      </c>
      <c r="N103" s="972" t="s">
        <v>2775</v>
      </c>
      <c r="O103" s="971">
        <v>1</v>
      </c>
      <c r="P103" s="973">
        <v>2020003630013</v>
      </c>
      <c r="Q103" s="972" t="s">
        <v>2776</v>
      </c>
      <c r="R103" s="974">
        <f>V103/SUM($V$103)</f>
        <v>1</v>
      </c>
      <c r="S103" s="972" t="s">
        <v>2777</v>
      </c>
      <c r="T103" s="972" t="s">
        <v>2778</v>
      </c>
      <c r="U103" s="970" t="s">
        <v>2779</v>
      </c>
      <c r="V103" s="975">
        <v>35000000</v>
      </c>
      <c r="W103" s="976" t="s">
        <v>2780</v>
      </c>
      <c r="X103" s="977" t="s">
        <v>2686</v>
      </c>
      <c r="Y103" s="978" t="s">
        <v>2687</v>
      </c>
      <c r="Z103" s="979">
        <v>230</v>
      </c>
      <c r="AA103" s="979">
        <v>270</v>
      </c>
      <c r="AB103" s="979">
        <v>110</v>
      </c>
      <c r="AC103" s="979">
        <v>270</v>
      </c>
      <c r="AD103" s="979">
        <v>120</v>
      </c>
      <c r="AE103" s="979" t="s">
        <v>136</v>
      </c>
      <c r="AF103" s="979" t="s">
        <v>136</v>
      </c>
      <c r="AG103" s="979" t="s">
        <v>136</v>
      </c>
      <c r="AH103" s="979" t="s">
        <v>136</v>
      </c>
      <c r="AI103" s="979" t="s">
        <v>136</v>
      </c>
      <c r="AJ103" s="979" t="s">
        <v>136</v>
      </c>
      <c r="AK103" s="979" t="s">
        <v>136</v>
      </c>
      <c r="AL103" s="979" t="s">
        <v>136</v>
      </c>
      <c r="AM103" s="979">
        <v>110</v>
      </c>
      <c r="AN103" s="979" t="s">
        <v>136</v>
      </c>
      <c r="AO103" s="979">
        <v>500</v>
      </c>
      <c r="AP103" s="980">
        <v>44563</v>
      </c>
      <c r="AQ103" s="980">
        <v>44561</v>
      </c>
      <c r="AR103" s="971" t="s">
        <v>2642</v>
      </c>
      <c r="AS103" s="982"/>
      <c r="AT103" s="982"/>
      <c r="AU103" s="982"/>
      <c r="AV103" s="982"/>
      <c r="AW103" s="982"/>
      <c r="AX103" s="982"/>
      <c r="AY103" s="982"/>
      <c r="AZ103" s="982"/>
      <c r="BA103" s="982"/>
      <c r="BB103" s="982"/>
      <c r="BC103" s="982"/>
      <c r="BD103" s="982"/>
      <c r="BE103" s="982"/>
      <c r="BF103" s="982"/>
      <c r="BG103" s="982"/>
      <c r="BH103" s="982"/>
      <c r="BI103" s="982"/>
      <c r="BJ103" s="982"/>
    </row>
    <row r="104" spans="1:62" ht="22.5" customHeight="1" x14ac:dyDescent="0.2">
      <c r="A104" s="994"/>
      <c r="B104" s="994"/>
      <c r="C104" s="994"/>
      <c r="D104" s="995"/>
      <c r="E104" s="994" t="s">
        <v>136</v>
      </c>
      <c r="F104" s="995" t="s">
        <v>136</v>
      </c>
      <c r="G104" s="994" t="s">
        <v>136</v>
      </c>
      <c r="H104" s="995" t="s">
        <v>136</v>
      </c>
      <c r="I104" s="994"/>
      <c r="J104" s="995" t="s">
        <v>136</v>
      </c>
      <c r="K104" s="994" t="s">
        <v>136</v>
      </c>
      <c r="L104" s="995"/>
      <c r="M104" s="994"/>
      <c r="N104" s="995" t="s">
        <v>136</v>
      </c>
      <c r="O104" s="994" t="s">
        <v>136</v>
      </c>
      <c r="P104" s="994" t="s">
        <v>136</v>
      </c>
      <c r="Q104" s="995" t="s">
        <v>136</v>
      </c>
      <c r="R104" s="994" t="s">
        <v>136</v>
      </c>
      <c r="S104" s="995" t="s">
        <v>136</v>
      </c>
      <c r="T104" s="995" t="s">
        <v>136</v>
      </c>
      <c r="U104" s="996" t="s">
        <v>19</v>
      </c>
      <c r="V104" s="997">
        <f>SUM(V9:V63,V64:V103)</f>
        <v>10360385965.18</v>
      </c>
      <c r="W104" s="998"/>
      <c r="X104" s="999" t="s">
        <v>136</v>
      </c>
      <c r="Y104" s="999" t="s">
        <v>136</v>
      </c>
      <c r="Z104" s="994" t="s">
        <v>136</v>
      </c>
      <c r="AA104" s="994" t="s">
        <v>136</v>
      </c>
      <c r="AB104" s="994" t="s">
        <v>136</v>
      </c>
      <c r="AC104" s="994" t="s">
        <v>136</v>
      </c>
      <c r="AD104" s="994" t="s">
        <v>136</v>
      </c>
      <c r="AE104" s="994" t="s">
        <v>136</v>
      </c>
      <c r="AF104" s="994" t="s">
        <v>136</v>
      </c>
      <c r="AG104" s="994" t="s">
        <v>136</v>
      </c>
      <c r="AH104" s="994" t="s">
        <v>136</v>
      </c>
      <c r="AI104" s="994" t="s">
        <v>136</v>
      </c>
      <c r="AJ104" s="994" t="s">
        <v>136</v>
      </c>
      <c r="AK104" s="994" t="s">
        <v>136</v>
      </c>
      <c r="AL104" s="994" t="s">
        <v>136</v>
      </c>
      <c r="AM104" s="994" t="s">
        <v>136</v>
      </c>
      <c r="AN104" s="994" t="s">
        <v>136</v>
      </c>
      <c r="AO104" s="994" t="s">
        <v>136</v>
      </c>
      <c r="AP104" s="994" t="s">
        <v>136</v>
      </c>
      <c r="AQ104" s="994" t="s">
        <v>136</v>
      </c>
      <c r="AR104" s="994" t="s">
        <v>136</v>
      </c>
      <c r="AS104" s="982"/>
      <c r="AT104" s="982"/>
      <c r="AU104" s="982"/>
      <c r="AV104" s="982"/>
      <c r="AW104" s="982"/>
      <c r="AX104" s="982"/>
      <c r="AY104" s="982"/>
      <c r="AZ104" s="982"/>
      <c r="BA104" s="982"/>
      <c r="BB104" s="982"/>
      <c r="BC104" s="982"/>
      <c r="BD104" s="982"/>
      <c r="BE104" s="982"/>
      <c r="BF104" s="982"/>
      <c r="BG104" s="982"/>
      <c r="BH104" s="982"/>
      <c r="BI104" s="982"/>
      <c r="BJ104" s="982"/>
    </row>
    <row r="105" spans="1:62" ht="14.25" customHeight="1" x14ac:dyDescent="0.2">
      <c r="A105" s="982"/>
      <c r="B105" s="982"/>
      <c r="C105" s="982"/>
      <c r="D105" s="1000"/>
      <c r="E105" s="982"/>
      <c r="F105" s="1000"/>
      <c r="G105" s="982"/>
      <c r="H105" s="1000"/>
      <c r="I105" s="982"/>
      <c r="J105" s="1000"/>
      <c r="K105" s="982"/>
      <c r="L105" s="1000"/>
      <c r="M105" s="982"/>
      <c r="N105" s="1000"/>
      <c r="O105" s="982"/>
      <c r="P105" s="982"/>
      <c r="Q105" s="1000"/>
      <c r="R105" s="982"/>
      <c r="S105" s="1000"/>
      <c r="T105" s="1000"/>
      <c r="U105" s="1000"/>
      <c r="V105" s="982"/>
      <c r="W105" s="1001"/>
      <c r="X105" s="1002"/>
      <c r="Y105" s="100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c r="AU105" s="982"/>
      <c r="AV105" s="982"/>
      <c r="AW105" s="982"/>
      <c r="AX105" s="982"/>
      <c r="AY105" s="982"/>
      <c r="AZ105" s="982"/>
      <c r="BA105" s="982"/>
      <c r="BB105" s="982"/>
      <c r="BC105" s="982"/>
      <c r="BD105" s="982"/>
      <c r="BE105" s="982"/>
      <c r="BF105" s="982"/>
      <c r="BG105" s="982"/>
      <c r="BH105" s="982"/>
      <c r="BI105" s="982"/>
      <c r="BJ105" s="982"/>
    </row>
    <row r="106" spans="1:62" ht="14.25" customHeight="1" x14ac:dyDescent="0.2">
      <c r="A106" s="982"/>
      <c r="B106" s="982"/>
      <c r="C106" s="982"/>
      <c r="D106" s="1000"/>
      <c r="E106" s="982"/>
      <c r="F106" s="1000"/>
      <c r="G106" s="982"/>
      <c r="H106" s="1000"/>
      <c r="I106" s="982"/>
      <c r="J106" s="1000"/>
      <c r="K106" s="982"/>
      <c r="L106" s="1000"/>
      <c r="M106" s="982"/>
      <c r="N106" s="1000"/>
      <c r="O106" s="982"/>
      <c r="P106" s="982"/>
      <c r="Q106" s="1000"/>
      <c r="R106" s="982"/>
      <c r="S106" s="1000"/>
      <c r="T106" s="1000"/>
      <c r="U106" s="1000"/>
      <c r="V106" s="982"/>
      <c r="W106" s="1001"/>
      <c r="X106" s="1002"/>
      <c r="Y106" s="1002"/>
      <c r="Z106" s="982"/>
      <c r="AA106" s="982"/>
      <c r="AB106" s="982"/>
      <c r="AC106" s="982"/>
      <c r="AD106" s="982"/>
      <c r="AE106" s="982"/>
      <c r="AF106" s="982"/>
      <c r="AG106" s="982"/>
      <c r="AH106" s="982"/>
      <c r="AI106" s="982"/>
      <c r="AJ106" s="982"/>
      <c r="AK106" s="982"/>
      <c r="AL106" s="982"/>
      <c r="AM106" s="982"/>
      <c r="AN106" s="982"/>
      <c r="AO106" s="982"/>
      <c r="AP106" s="982"/>
      <c r="AQ106" s="982"/>
      <c r="AR106" s="982"/>
      <c r="AS106" s="982"/>
      <c r="AT106" s="982"/>
      <c r="AU106" s="982"/>
      <c r="AV106" s="982"/>
      <c r="AW106" s="982"/>
      <c r="AX106" s="982"/>
      <c r="AY106" s="982"/>
      <c r="AZ106" s="982"/>
      <c r="BA106" s="982"/>
      <c r="BB106" s="982"/>
      <c r="BC106" s="982"/>
      <c r="BD106" s="982"/>
      <c r="BE106" s="982"/>
      <c r="BF106" s="982"/>
      <c r="BG106" s="982"/>
      <c r="BH106" s="982"/>
      <c r="BI106" s="982"/>
      <c r="BJ106" s="982"/>
    </row>
    <row r="107" spans="1:62" ht="14.25" customHeight="1" x14ac:dyDescent="0.2">
      <c r="A107" s="982"/>
      <c r="B107" s="982"/>
      <c r="C107" s="982"/>
      <c r="D107" s="1000"/>
      <c r="E107" s="982"/>
      <c r="F107" s="1000"/>
      <c r="G107" s="982"/>
      <c r="H107" s="1000"/>
      <c r="I107" s="982"/>
      <c r="J107" s="1000"/>
      <c r="K107" s="982"/>
      <c r="L107" s="1000"/>
      <c r="M107" s="982"/>
      <c r="N107" s="1000"/>
      <c r="O107" s="982"/>
      <c r="P107" s="982"/>
      <c r="Q107" s="1000"/>
      <c r="R107" s="982"/>
      <c r="S107" s="1000"/>
      <c r="T107" s="1000"/>
      <c r="U107" s="1000"/>
      <c r="V107" s="1003"/>
      <c r="W107" s="1001"/>
      <c r="X107" s="1002"/>
      <c r="Y107" s="1002"/>
      <c r="Z107" s="982"/>
      <c r="AA107" s="982"/>
      <c r="AB107" s="982"/>
      <c r="AC107" s="982"/>
      <c r="AD107" s="982"/>
      <c r="AE107" s="982"/>
      <c r="AF107" s="982"/>
      <c r="AG107" s="982"/>
      <c r="AH107" s="982"/>
      <c r="AI107" s="982"/>
      <c r="AJ107" s="982"/>
      <c r="AK107" s="982"/>
      <c r="AL107" s="982"/>
      <c r="AM107" s="982"/>
      <c r="AN107" s="982"/>
      <c r="AO107" s="982"/>
      <c r="AP107" s="982"/>
      <c r="AQ107" s="982"/>
      <c r="AR107" s="982"/>
      <c r="AS107" s="982"/>
      <c r="AT107" s="982"/>
      <c r="AU107" s="982"/>
      <c r="AV107" s="982"/>
      <c r="AW107" s="982"/>
      <c r="AX107" s="982"/>
      <c r="AY107" s="982"/>
      <c r="AZ107" s="982"/>
      <c r="BA107" s="982"/>
      <c r="BB107" s="982"/>
      <c r="BC107" s="982"/>
      <c r="BD107" s="982"/>
      <c r="BE107" s="982"/>
      <c r="BF107" s="982"/>
      <c r="BG107" s="982"/>
      <c r="BH107" s="982"/>
      <c r="BI107" s="982"/>
      <c r="BJ107" s="982"/>
    </row>
    <row r="108" spans="1:62" ht="14.25" customHeight="1" x14ac:dyDescent="0.2">
      <c r="A108" s="982"/>
      <c r="B108" s="982"/>
      <c r="C108" s="982"/>
      <c r="D108" s="1000"/>
      <c r="E108" s="982"/>
      <c r="F108" s="1000"/>
      <c r="G108" s="982"/>
      <c r="H108" s="1000"/>
      <c r="I108" s="982"/>
      <c r="J108" s="1000"/>
      <c r="K108" s="982"/>
      <c r="L108" s="1000"/>
      <c r="M108" s="982"/>
      <c r="N108" s="1000"/>
      <c r="O108" s="982"/>
      <c r="P108" s="982"/>
      <c r="Q108" s="1000"/>
      <c r="R108" s="982"/>
      <c r="S108" s="1000"/>
      <c r="T108" s="1000"/>
      <c r="U108" s="1000"/>
      <c r="V108" s="982"/>
      <c r="W108" s="1001"/>
      <c r="X108" s="1002"/>
      <c r="Y108" s="1002"/>
      <c r="Z108" s="982"/>
      <c r="AA108" s="982"/>
      <c r="AB108" s="982"/>
      <c r="AC108" s="982"/>
      <c r="AD108" s="982"/>
      <c r="AE108" s="982"/>
      <c r="AF108" s="982"/>
      <c r="AG108" s="982"/>
      <c r="AH108" s="982"/>
      <c r="AI108" s="982"/>
      <c r="AJ108" s="982"/>
      <c r="AK108" s="982"/>
      <c r="AL108" s="982"/>
      <c r="AM108" s="982"/>
      <c r="AN108" s="982"/>
      <c r="AO108" s="982"/>
      <c r="AP108" s="982"/>
      <c r="AQ108" s="982"/>
      <c r="AR108" s="982"/>
      <c r="AS108" s="982"/>
      <c r="AT108" s="982"/>
      <c r="AU108" s="982"/>
      <c r="AV108" s="982"/>
      <c r="AW108" s="982"/>
      <c r="AX108" s="982"/>
      <c r="AY108" s="982"/>
      <c r="AZ108" s="982"/>
      <c r="BA108" s="982"/>
      <c r="BB108" s="982"/>
      <c r="BC108" s="982"/>
      <c r="BD108" s="982"/>
      <c r="BE108" s="982"/>
      <c r="BF108" s="982"/>
      <c r="BG108" s="982"/>
      <c r="BH108" s="982"/>
      <c r="BI108" s="982"/>
      <c r="BJ108" s="982"/>
    </row>
    <row r="109" spans="1:62" ht="14.25" customHeight="1" x14ac:dyDescent="0.2">
      <c r="A109" s="982"/>
      <c r="B109" s="982"/>
      <c r="C109" s="982"/>
      <c r="D109" s="1000"/>
      <c r="E109" s="982"/>
      <c r="F109" s="1000"/>
      <c r="G109" s="982"/>
      <c r="H109" s="1000"/>
      <c r="I109" s="982"/>
      <c r="J109" s="1000"/>
      <c r="K109" s="982"/>
      <c r="L109" s="1000"/>
      <c r="M109" s="982"/>
      <c r="N109" s="1000"/>
      <c r="O109" s="982"/>
      <c r="P109" s="982"/>
      <c r="Q109" s="1000"/>
      <c r="R109" s="982"/>
      <c r="S109" s="1000"/>
      <c r="T109" s="1000"/>
      <c r="U109" s="1000"/>
      <c r="V109" s="982"/>
      <c r="W109" s="1001"/>
      <c r="X109" s="1002"/>
      <c r="Y109" s="1002"/>
      <c r="Z109" s="982"/>
      <c r="AA109" s="982"/>
      <c r="AB109" s="982"/>
      <c r="AC109" s="982"/>
      <c r="AD109" s="982"/>
      <c r="AE109" s="982"/>
      <c r="AF109" s="982"/>
      <c r="AG109" s="982"/>
      <c r="AH109" s="982"/>
      <c r="AI109" s="982"/>
      <c r="AJ109" s="982"/>
      <c r="AK109" s="982"/>
      <c r="AL109" s="982"/>
      <c r="AM109" s="982"/>
      <c r="AN109" s="982"/>
      <c r="AO109" s="982"/>
      <c r="AP109" s="982"/>
      <c r="AQ109" s="982"/>
      <c r="AR109" s="982"/>
      <c r="AS109" s="982"/>
      <c r="AT109" s="982"/>
      <c r="AU109" s="982"/>
      <c r="AV109" s="982"/>
      <c r="AW109" s="982"/>
      <c r="AX109" s="982"/>
      <c r="AY109" s="982"/>
      <c r="AZ109" s="982"/>
      <c r="BA109" s="982"/>
      <c r="BB109" s="982"/>
      <c r="BC109" s="982"/>
      <c r="BD109" s="982"/>
      <c r="BE109" s="982"/>
      <c r="BF109" s="982"/>
      <c r="BG109" s="982"/>
      <c r="BH109" s="982"/>
      <c r="BI109" s="982"/>
      <c r="BJ109" s="982"/>
    </row>
    <row r="110" spans="1:62" ht="32.25" customHeight="1" x14ac:dyDescent="0.2">
      <c r="A110" s="982"/>
      <c r="B110" s="982"/>
      <c r="C110" s="982"/>
      <c r="D110" s="1000"/>
      <c r="E110" s="982"/>
      <c r="F110" s="1000"/>
      <c r="G110" s="982"/>
      <c r="H110" s="1000"/>
      <c r="I110" s="982"/>
      <c r="J110" s="1000"/>
      <c r="K110" s="982"/>
      <c r="L110" s="1000"/>
      <c r="M110" s="982"/>
      <c r="N110" s="1000"/>
      <c r="O110" s="982"/>
      <c r="P110" s="982"/>
      <c r="Q110" s="1000"/>
      <c r="R110" s="982"/>
      <c r="S110" s="1000"/>
      <c r="T110" s="1000"/>
      <c r="U110" s="1000"/>
      <c r="V110" s="982"/>
      <c r="W110" s="1001"/>
      <c r="X110" s="1002"/>
      <c r="Y110" s="100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c r="AU110" s="982"/>
      <c r="AV110" s="982"/>
      <c r="AW110" s="982"/>
      <c r="AX110" s="982"/>
      <c r="AY110" s="982"/>
      <c r="AZ110" s="982"/>
      <c r="BA110" s="982"/>
      <c r="BB110" s="982"/>
      <c r="BC110" s="982"/>
      <c r="BD110" s="982"/>
      <c r="BE110" s="982"/>
      <c r="BF110" s="982"/>
      <c r="BG110" s="982"/>
      <c r="BH110" s="982"/>
      <c r="BI110" s="982"/>
      <c r="BJ110" s="982"/>
    </row>
    <row r="111" spans="1:62" ht="14.25" customHeight="1" x14ac:dyDescent="0.25">
      <c r="A111" s="982"/>
      <c r="B111" s="982"/>
      <c r="C111" s="982"/>
      <c r="D111" s="1000"/>
      <c r="E111" s="982"/>
      <c r="F111" s="1000"/>
      <c r="G111" s="982"/>
      <c r="H111" s="1246" t="s">
        <v>2781</v>
      </c>
      <c r="I111" s="1246"/>
      <c r="J111" s="1246"/>
      <c r="K111" s="1246"/>
      <c r="L111" s="1246"/>
      <c r="M111" s="1246"/>
      <c r="N111" s="1000"/>
      <c r="O111" s="982"/>
      <c r="P111" s="982"/>
      <c r="Q111" s="1000"/>
      <c r="R111" s="982"/>
      <c r="S111" s="1000"/>
      <c r="T111" s="1000"/>
      <c r="U111" s="1000"/>
      <c r="V111" s="982"/>
      <c r="W111" s="1001"/>
      <c r="X111" s="1002"/>
      <c r="Y111" s="100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c r="AU111" s="982"/>
      <c r="AV111" s="982"/>
      <c r="AW111" s="982"/>
      <c r="AX111" s="982"/>
      <c r="AY111" s="982"/>
      <c r="AZ111" s="982"/>
      <c r="BA111" s="982"/>
      <c r="BB111" s="982"/>
      <c r="BC111" s="982"/>
      <c r="BD111" s="982"/>
      <c r="BE111" s="982"/>
      <c r="BF111" s="982"/>
      <c r="BG111" s="982"/>
      <c r="BH111" s="982"/>
      <c r="BI111" s="982"/>
      <c r="BJ111" s="982"/>
    </row>
    <row r="112" spans="1:62" ht="36" customHeight="1" x14ac:dyDescent="0.2">
      <c r="A112" s="982"/>
      <c r="B112" s="982"/>
      <c r="C112" s="982"/>
      <c r="D112" s="1000"/>
      <c r="E112" s="982"/>
      <c r="F112" s="1000"/>
      <c r="G112" s="982"/>
      <c r="H112" s="1247" t="s">
        <v>2782</v>
      </c>
      <c r="I112" s="1247"/>
      <c r="J112" s="1247"/>
      <c r="K112" s="1247"/>
      <c r="L112" s="1247"/>
      <c r="M112" s="1247"/>
      <c r="N112" s="1002"/>
      <c r="O112" s="982"/>
      <c r="P112" s="982"/>
      <c r="Q112" s="1000"/>
      <c r="R112" s="982"/>
      <c r="S112" s="1000"/>
      <c r="T112" s="1000"/>
      <c r="U112" s="1000"/>
      <c r="V112" s="982"/>
      <c r="W112" s="1001"/>
      <c r="X112" s="1002"/>
      <c r="Y112" s="1002"/>
      <c r="Z112" s="982"/>
      <c r="AA112" s="982"/>
      <c r="AB112" s="982"/>
      <c r="AC112" s="982"/>
      <c r="AD112" s="982"/>
      <c r="AE112" s="982"/>
      <c r="AF112" s="982"/>
      <c r="AG112" s="982"/>
      <c r="AH112" s="982"/>
      <c r="AI112" s="982"/>
      <c r="AJ112" s="982"/>
      <c r="AK112" s="982"/>
      <c r="AL112" s="982"/>
      <c r="AM112" s="982"/>
      <c r="AN112" s="982"/>
      <c r="AO112" s="982"/>
      <c r="AP112" s="982"/>
      <c r="AQ112" s="982"/>
      <c r="AR112" s="982"/>
      <c r="AS112" s="982"/>
      <c r="AT112" s="982"/>
      <c r="AU112" s="982"/>
      <c r="AV112" s="982"/>
      <c r="AW112" s="982"/>
      <c r="AX112" s="982"/>
      <c r="AY112" s="982"/>
      <c r="AZ112" s="982"/>
      <c r="BA112" s="982"/>
      <c r="BB112" s="982"/>
      <c r="BC112" s="982"/>
      <c r="BD112" s="982"/>
      <c r="BE112" s="982"/>
      <c r="BF112" s="982"/>
      <c r="BG112" s="982"/>
      <c r="BH112" s="982"/>
      <c r="BI112" s="982"/>
      <c r="BJ112" s="982"/>
    </row>
    <row r="113" spans="1:62" ht="14.25" customHeight="1" x14ac:dyDescent="0.2">
      <c r="A113" s="982"/>
      <c r="B113" s="982"/>
      <c r="C113" s="982"/>
      <c r="D113" s="1000"/>
      <c r="E113" s="982"/>
      <c r="F113" s="1000"/>
      <c r="G113" s="982"/>
      <c r="H113" s="1000"/>
      <c r="I113" s="982"/>
      <c r="J113" s="1000"/>
      <c r="K113" s="982"/>
      <c r="L113" s="1000"/>
      <c r="M113" s="982"/>
      <c r="N113" s="1000"/>
      <c r="O113" s="982"/>
      <c r="P113" s="982"/>
      <c r="Q113" s="1000"/>
      <c r="R113" s="982"/>
      <c r="S113" s="1000"/>
      <c r="T113" s="1000"/>
      <c r="U113" s="1000"/>
      <c r="V113" s="982"/>
      <c r="W113" s="1001"/>
      <c r="X113" s="1002"/>
      <c r="Y113" s="1002"/>
      <c r="Z113" s="982"/>
      <c r="AA113" s="982"/>
      <c r="AB113" s="982"/>
      <c r="AC113" s="982"/>
      <c r="AD113" s="982"/>
      <c r="AE113" s="982"/>
      <c r="AF113" s="982"/>
      <c r="AG113" s="982"/>
      <c r="AH113" s="982"/>
      <c r="AI113" s="982"/>
      <c r="AJ113" s="982"/>
      <c r="AK113" s="982"/>
      <c r="AL113" s="982"/>
      <c r="AM113" s="982"/>
      <c r="AN113" s="982"/>
      <c r="AO113" s="982"/>
      <c r="AP113" s="982"/>
      <c r="AQ113" s="982"/>
      <c r="AR113" s="982"/>
      <c r="AS113" s="982"/>
      <c r="AT113" s="982"/>
      <c r="AU113" s="982"/>
      <c r="AV113" s="982"/>
      <c r="AW113" s="982"/>
      <c r="AX113" s="982"/>
      <c r="AY113" s="982"/>
      <c r="AZ113" s="982"/>
      <c r="BA113" s="982"/>
      <c r="BB113" s="982"/>
      <c r="BC113" s="982"/>
      <c r="BD113" s="982"/>
      <c r="BE113" s="982"/>
      <c r="BF113" s="982"/>
      <c r="BG113" s="982"/>
      <c r="BH113" s="982"/>
      <c r="BI113" s="982"/>
      <c r="BJ113" s="982"/>
    </row>
    <row r="114" spans="1:62" ht="14.25" customHeight="1" x14ac:dyDescent="0.2">
      <c r="A114" s="982"/>
      <c r="B114" s="982"/>
      <c r="C114" s="982"/>
      <c r="D114" s="1000"/>
      <c r="E114" s="982"/>
      <c r="F114" s="1000"/>
      <c r="G114" s="982"/>
      <c r="H114" s="1000"/>
      <c r="I114" s="982"/>
      <c r="J114" s="1000"/>
      <c r="K114" s="982"/>
      <c r="L114" s="1000"/>
      <c r="M114" s="982"/>
      <c r="N114" s="1000"/>
      <c r="O114" s="982"/>
      <c r="P114" s="982"/>
      <c r="Q114" s="1000"/>
      <c r="R114" s="982"/>
      <c r="S114" s="1000"/>
      <c r="T114" s="1000"/>
      <c r="U114" s="1000"/>
      <c r="V114" s="982"/>
      <c r="W114" s="1001"/>
      <c r="X114" s="1002"/>
      <c r="Y114" s="1002"/>
      <c r="Z114" s="982"/>
      <c r="AA114" s="982"/>
      <c r="AB114" s="982"/>
      <c r="AC114" s="982"/>
      <c r="AD114" s="982"/>
      <c r="AE114" s="982"/>
      <c r="AF114" s="982"/>
      <c r="AG114" s="982"/>
      <c r="AH114" s="982"/>
      <c r="AI114" s="982"/>
      <c r="AJ114" s="982"/>
      <c r="AK114" s="982"/>
      <c r="AL114" s="982"/>
      <c r="AM114" s="982"/>
      <c r="AN114" s="982"/>
      <c r="AO114" s="982"/>
      <c r="AP114" s="982"/>
      <c r="AQ114" s="982"/>
      <c r="AR114" s="982"/>
      <c r="AS114" s="982"/>
      <c r="AT114" s="982"/>
      <c r="AU114" s="982"/>
      <c r="AV114" s="982"/>
      <c r="AW114" s="982"/>
      <c r="AX114" s="982"/>
      <c r="AY114" s="982"/>
      <c r="AZ114" s="982"/>
      <c r="BA114" s="982"/>
      <c r="BB114" s="982"/>
      <c r="BC114" s="982"/>
      <c r="BD114" s="982"/>
      <c r="BE114" s="982"/>
      <c r="BF114" s="982"/>
      <c r="BG114" s="982"/>
      <c r="BH114" s="982"/>
      <c r="BI114" s="982"/>
      <c r="BJ114" s="982"/>
    </row>
    <row r="115" spans="1:62" ht="14.25" customHeight="1" x14ac:dyDescent="0.2">
      <c r="A115" s="982"/>
      <c r="B115" s="982"/>
      <c r="C115" s="982"/>
      <c r="D115" s="1000"/>
      <c r="E115" s="982"/>
      <c r="F115" s="1000"/>
      <c r="G115" s="982"/>
      <c r="H115" s="1000"/>
      <c r="I115" s="982"/>
      <c r="J115" s="1000"/>
      <c r="K115" s="982"/>
      <c r="L115" s="1000"/>
      <c r="M115" s="982"/>
      <c r="N115" s="1000"/>
      <c r="O115" s="982"/>
      <c r="P115" s="982"/>
      <c r="Q115" s="1000"/>
      <c r="R115" s="982"/>
      <c r="S115" s="1000"/>
      <c r="T115" s="1000"/>
      <c r="U115" s="1000"/>
      <c r="V115" s="982"/>
      <c r="W115" s="1001"/>
      <c r="X115" s="1002"/>
      <c r="Y115" s="1002"/>
      <c r="Z115" s="982"/>
      <c r="AA115" s="982"/>
      <c r="AB115" s="982"/>
      <c r="AC115" s="982"/>
      <c r="AD115" s="982"/>
      <c r="AE115" s="982"/>
      <c r="AF115" s="982"/>
      <c r="AG115" s="982"/>
      <c r="AH115" s="982"/>
      <c r="AI115" s="982"/>
      <c r="AJ115" s="982"/>
      <c r="AK115" s="982"/>
      <c r="AL115" s="982"/>
      <c r="AM115" s="982"/>
      <c r="AN115" s="982"/>
      <c r="AO115" s="982"/>
      <c r="AP115" s="982"/>
      <c r="AQ115" s="982"/>
      <c r="AR115" s="982"/>
      <c r="AS115" s="982"/>
      <c r="AT115" s="982"/>
      <c r="AU115" s="982"/>
      <c r="AV115" s="982"/>
      <c r="AW115" s="982"/>
      <c r="AX115" s="982"/>
      <c r="AY115" s="982"/>
      <c r="AZ115" s="982"/>
      <c r="BA115" s="982"/>
      <c r="BB115" s="982"/>
      <c r="BC115" s="982"/>
      <c r="BD115" s="982"/>
      <c r="BE115" s="982"/>
      <c r="BF115" s="982"/>
      <c r="BG115" s="982"/>
      <c r="BH115" s="982"/>
      <c r="BI115" s="982"/>
      <c r="BJ115" s="982"/>
    </row>
    <row r="116" spans="1:62" ht="14.25" customHeight="1" x14ac:dyDescent="0.2">
      <c r="A116" s="982"/>
      <c r="B116" s="982"/>
      <c r="C116" s="982"/>
      <c r="D116" s="1000"/>
      <c r="E116" s="982"/>
      <c r="F116" s="1000"/>
      <c r="G116" s="982"/>
      <c r="H116" s="1000"/>
      <c r="I116" s="982"/>
      <c r="J116" s="1000"/>
      <c r="K116" s="982"/>
      <c r="L116" s="1000"/>
      <c r="M116" s="982"/>
      <c r="N116" s="1000"/>
      <c r="O116" s="982"/>
      <c r="P116" s="982"/>
      <c r="Q116" s="1000"/>
      <c r="R116" s="982"/>
      <c r="S116" s="1000"/>
      <c r="T116" s="1000"/>
      <c r="U116" s="1000"/>
      <c r="V116" s="982"/>
      <c r="W116" s="1001"/>
      <c r="X116" s="1002"/>
      <c r="Y116" s="1002"/>
      <c r="Z116" s="982"/>
      <c r="AA116" s="982"/>
      <c r="AB116" s="982"/>
      <c r="AC116" s="982"/>
      <c r="AD116" s="982"/>
      <c r="AE116" s="982"/>
      <c r="AF116" s="982"/>
      <c r="AG116" s="982"/>
      <c r="AH116" s="982"/>
      <c r="AI116" s="982"/>
      <c r="AJ116" s="982"/>
      <c r="AK116" s="982"/>
      <c r="AL116" s="982"/>
      <c r="AM116" s="982"/>
      <c r="AN116" s="982"/>
      <c r="AO116" s="982"/>
      <c r="AP116" s="982"/>
      <c r="AQ116" s="982"/>
      <c r="AR116" s="982"/>
      <c r="AS116" s="982"/>
      <c r="AT116" s="982"/>
      <c r="AU116" s="982"/>
      <c r="AV116" s="982"/>
      <c r="AW116" s="982"/>
      <c r="AX116" s="982"/>
      <c r="AY116" s="982"/>
      <c r="AZ116" s="982"/>
      <c r="BA116" s="982"/>
      <c r="BB116" s="982"/>
      <c r="BC116" s="982"/>
      <c r="BD116" s="982"/>
      <c r="BE116" s="982"/>
      <c r="BF116" s="982"/>
      <c r="BG116" s="982"/>
      <c r="BH116" s="982"/>
      <c r="BI116" s="982"/>
      <c r="BJ116" s="982"/>
    </row>
    <row r="117" spans="1:62" ht="14.25" customHeight="1" x14ac:dyDescent="0.2">
      <c r="A117" s="982"/>
      <c r="B117" s="982"/>
      <c r="C117" s="982"/>
      <c r="D117" s="1000"/>
      <c r="E117" s="982"/>
      <c r="F117" s="1000"/>
      <c r="G117" s="982"/>
      <c r="H117" s="1000"/>
      <c r="I117" s="982"/>
      <c r="J117" s="1000"/>
      <c r="K117" s="982"/>
      <c r="L117" s="1000"/>
      <c r="M117" s="982"/>
      <c r="N117" s="1000"/>
      <c r="O117" s="982"/>
      <c r="P117" s="982"/>
      <c r="Q117" s="1000"/>
      <c r="R117" s="982"/>
      <c r="S117" s="1000"/>
      <c r="T117" s="1000"/>
      <c r="U117" s="1000"/>
      <c r="V117" s="982"/>
      <c r="W117" s="1001"/>
      <c r="X117" s="1002"/>
      <c r="Y117" s="1002"/>
      <c r="Z117" s="982"/>
      <c r="AA117" s="982"/>
      <c r="AB117" s="982"/>
      <c r="AC117" s="982"/>
      <c r="AD117" s="982"/>
      <c r="AE117" s="982"/>
      <c r="AF117" s="982"/>
      <c r="AG117" s="982"/>
      <c r="AH117" s="982"/>
      <c r="AI117" s="982"/>
      <c r="AJ117" s="982"/>
      <c r="AK117" s="982"/>
      <c r="AL117" s="982"/>
      <c r="AM117" s="982"/>
      <c r="AN117" s="982"/>
      <c r="AO117" s="982"/>
      <c r="AP117" s="982"/>
      <c r="AQ117" s="982"/>
      <c r="AR117" s="982"/>
      <c r="AS117" s="982"/>
      <c r="AT117" s="982"/>
      <c r="AU117" s="982"/>
      <c r="AV117" s="982"/>
      <c r="AW117" s="982"/>
      <c r="AX117" s="982"/>
      <c r="AY117" s="982"/>
      <c r="AZ117" s="982"/>
      <c r="BA117" s="982"/>
      <c r="BB117" s="982"/>
      <c r="BC117" s="982"/>
      <c r="BD117" s="982"/>
      <c r="BE117" s="982"/>
      <c r="BF117" s="982"/>
      <c r="BG117" s="982"/>
      <c r="BH117" s="982"/>
      <c r="BI117" s="982"/>
      <c r="BJ117" s="982"/>
    </row>
    <row r="118" spans="1:62" ht="14.25" customHeight="1" x14ac:dyDescent="0.2">
      <c r="A118" s="982"/>
      <c r="B118" s="982"/>
      <c r="C118" s="982"/>
      <c r="D118" s="1000"/>
      <c r="E118" s="982"/>
      <c r="F118" s="1000"/>
      <c r="G118" s="982"/>
      <c r="H118" s="1000"/>
      <c r="I118" s="982"/>
      <c r="J118" s="1000"/>
      <c r="K118" s="982"/>
      <c r="L118" s="1000"/>
      <c r="M118" s="982"/>
      <c r="N118" s="1000"/>
      <c r="O118" s="982"/>
      <c r="P118" s="982"/>
      <c r="Q118" s="1000"/>
      <c r="R118" s="982"/>
      <c r="S118" s="1000"/>
      <c r="T118" s="1000"/>
      <c r="U118" s="1000"/>
      <c r="V118" s="982"/>
      <c r="W118" s="1001"/>
      <c r="X118" s="1002"/>
      <c r="Y118" s="1002"/>
      <c r="Z118" s="982"/>
      <c r="AA118" s="982"/>
      <c r="AB118" s="982"/>
      <c r="AC118" s="982"/>
      <c r="AD118" s="982"/>
      <c r="AE118" s="982"/>
      <c r="AF118" s="982"/>
      <c r="AG118" s="982"/>
      <c r="AH118" s="982"/>
      <c r="AI118" s="982"/>
      <c r="AJ118" s="982"/>
      <c r="AK118" s="982"/>
      <c r="AL118" s="982"/>
      <c r="AM118" s="982"/>
      <c r="AN118" s="982"/>
      <c r="AO118" s="982"/>
      <c r="AP118" s="982"/>
      <c r="AQ118" s="982"/>
      <c r="AR118" s="982"/>
      <c r="AS118" s="982"/>
      <c r="AT118" s="982"/>
      <c r="AU118" s="982"/>
      <c r="AV118" s="982"/>
      <c r="AW118" s="982"/>
      <c r="AX118" s="982"/>
      <c r="AY118" s="982"/>
      <c r="AZ118" s="982"/>
      <c r="BA118" s="982"/>
      <c r="BB118" s="982"/>
      <c r="BC118" s="982"/>
      <c r="BD118" s="982"/>
      <c r="BE118" s="982"/>
      <c r="BF118" s="982"/>
      <c r="BG118" s="982"/>
      <c r="BH118" s="982"/>
      <c r="BI118" s="982"/>
      <c r="BJ118" s="982"/>
    </row>
    <row r="119" spans="1:62" ht="14.25" customHeight="1" x14ac:dyDescent="0.2">
      <c r="A119" s="982"/>
      <c r="B119" s="982"/>
      <c r="C119" s="982"/>
      <c r="D119" s="1000"/>
      <c r="E119" s="982"/>
      <c r="F119" s="1000"/>
      <c r="G119" s="982"/>
      <c r="H119" s="1000"/>
      <c r="I119" s="982"/>
      <c r="J119" s="1000"/>
      <c r="K119" s="982"/>
      <c r="L119" s="1000"/>
      <c r="M119" s="982"/>
      <c r="N119" s="1000"/>
      <c r="O119" s="982"/>
      <c r="P119" s="982"/>
      <c r="Q119" s="1000"/>
      <c r="R119" s="982"/>
      <c r="S119" s="1000"/>
      <c r="T119" s="1000"/>
      <c r="U119" s="1000"/>
      <c r="V119" s="982"/>
      <c r="W119" s="1001"/>
      <c r="X119" s="1002"/>
      <c r="Y119" s="1002"/>
      <c r="Z119" s="982"/>
      <c r="AA119" s="982"/>
      <c r="AB119" s="982"/>
      <c r="AC119" s="982"/>
      <c r="AD119" s="982"/>
      <c r="AE119" s="982"/>
      <c r="AF119" s="982"/>
      <c r="AG119" s="982"/>
      <c r="AH119" s="982"/>
      <c r="AI119" s="982"/>
      <c r="AJ119" s="982"/>
      <c r="AK119" s="982"/>
      <c r="AL119" s="982"/>
      <c r="AM119" s="982"/>
      <c r="AN119" s="982"/>
      <c r="AO119" s="982"/>
      <c r="AP119" s="982"/>
      <c r="AQ119" s="982"/>
      <c r="AR119" s="982"/>
      <c r="AS119" s="982"/>
      <c r="AT119" s="982"/>
      <c r="AU119" s="982"/>
      <c r="AV119" s="982"/>
      <c r="AW119" s="982"/>
      <c r="AX119" s="982"/>
      <c r="AY119" s="982"/>
      <c r="AZ119" s="982"/>
      <c r="BA119" s="982"/>
      <c r="BB119" s="982"/>
      <c r="BC119" s="982"/>
      <c r="BD119" s="982"/>
      <c r="BE119" s="982"/>
      <c r="BF119" s="982"/>
      <c r="BG119" s="982"/>
      <c r="BH119" s="982"/>
      <c r="BI119" s="982"/>
      <c r="BJ119" s="982"/>
    </row>
    <row r="120" spans="1:62" ht="14.25" customHeight="1" x14ac:dyDescent="0.2">
      <c r="A120" s="982"/>
      <c r="B120" s="982"/>
      <c r="C120" s="982"/>
      <c r="D120" s="1000"/>
      <c r="E120" s="982"/>
      <c r="F120" s="1000"/>
      <c r="G120" s="982"/>
      <c r="H120" s="1000"/>
      <c r="I120" s="982"/>
      <c r="J120" s="1000"/>
      <c r="K120" s="982"/>
      <c r="L120" s="1000"/>
      <c r="M120" s="982"/>
      <c r="N120" s="1000"/>
      <c r="O120" s="982"/>
      <c r="P120" s="982"/>
      <c r="Q120" s="1000"/>
      <c r="R120" s="982"/>
      <c r="S120" s="1000"/>
      <c r="T120" s="1000"/>
      <c r="U120" s="1000"/>
      <c r="V120" s="982"/>
      <c r="W120" s="1001"/>
      <c r="X120" s="1002"/>
      <c r="Y120" s="1002"/>
      <c r="Z120" s="982"/>
      <c r="AA120" s="982"/>
      <c r="AB120" s="982"/>
      <c r="AC120" s="982"/>
      <c r="AD120" s="982"/>
      <c r="AE120" s="982"/>
      <c r="AF120" s="982"/>
      <c r="AG120" s="982"/>
      <c r="AH120" s="982"/>
      <c r="AI120" s="982"/>
      <c r="AJ120" s="982"/>
      <c r="AK120" s="982"/>
      <c r="AL120" s="982"/>
      <c r="AM120" s="982"/>
      <c r="AN120" s="982"/>
      <c r="AO120" s="982"/>
      <c r="AP120" s="982"/>
      <c r="AQ120" s="982"/>
      <c r="AR120" s="982"/>
      <c r="AS120" s="982"/>
      <c r="AT120" s="982"/>
      <c r="AU120" s="982"/>
      <c r="AV120" s="982"/>
      <c r="AW120" s="982"/>
      <c r="AX120" s="982"/>
      <c r="AY120" s="982"/>
      <c r="AZ120" s="982"/>
      <c r="BA120" s="982"/>
      <c r="BB120" s="982"/>
      <c r="BC120" s="982"/>
      <c r="BD120" s="982"/>
      <c r="BE120" s="982"/>
      <c r="BF120" s="982"/>
      <c r="BG120" s="982"/>
      <c r="BH120" s="982"/>
      <c r="BI120" s="982"/>
      <c r="BJ120" s="982"/>
    </row>
    <row r="121" spans="1:62" ht="14.25" customHeight="1" x14ac:dyDescent="0.2">
      <c r="A121" s="982"/>
      <c r="B121" s="982"/>
      <c r="C121" s="982"/>
      <c r="D121" s="1000"/>
      <c r="E121" s="982"/>
      <c r="F121" s="1000"/>
      <c r="G121" s="982"/>
      <c r="H121" s="1000"/>
      <c r="I121" s="982"/>
      <c r="J121" s="1000"/>
      <c r="K121" s="982"/>
      <c r="L121" s="1000"/>
      <c r="M121" s="982"/>
      <c r="N121" s="1000"/>
      <c r="O121" s="982"/>
      <c r="P121" s="982"/>
      <c r="Q121" s="1000"/>
      <c r="R121" s="982"/>
      <c r="S121" s="1000"/>
      <c r="T121" s="1000"/>
      <c r="U121" s="1000"/>
      <c r="V121" s="982"/>
      <c r="W121" s="1001"/>
      <c r="X121" s="1002"/>
      <c r="Y121" s="1002"/>
      <c r="Z121" s="982"/>
      <c r="AA121" s="982"/>
      <c r="AB121" s="982"/>
      <c r="AC121" s="982"/>
      <c r="AD121" s="982"/>
      <c r="AE121" s="982"/>
      <c r="AF121" s="982"/>
      <c r="AG121" s="982"/>
      <c r="AH121" s="982"/>
      <c r="AI121" s="982"/>
      <c r="AJ121" s="982"/>
      <c r="AK121" s="982"/>
      <c r="AL121" s="982"/>
      <c r="AM121" s="982"/>
      <c r="AN121" s="982"/>
      <c r="AO121" s="982"/>
      <c r="AP121" s="982"/>
      <c r="AQ121" s="982"/>
      <c r="AR121" s="982"/>
      <c r="AS121" s="982"/>
      <c r="AT121" s="982"/>
      <c r="AU121" s="982"/>
      <c r="AV121" s="982"/>
      <c r="AW121" s="982"/>
      <c r="AX121" s="982"/>
      <c r="AY121" s="982"/>
      <c r="AZ121" s="982"/>
      <c r="BA121" s="982"/>
      <c r="BB121" s="982"/>
      <c r="BC121" s="982"/>
      <c r="BD121" s="982"/>
      <c r="BE121" s="982"/>
      <c r="BF121" s="982"/>
      <c r="BG121" s="982"/>
      <c r="BH121" s="982"/>
      <c r="BI121" s="982"/>
      <c r="BJ121" s="982"/>
    </row>
    <row r="122" spans="1:62" ht="14.25" customHeight="1" x14ac:dyDescent="0.2">
      <c r="A122" s="982"/>
      <c r="B122" s="982"/>
      <c r="C122" s="982"/>
      <c r="D122" s="1000"/>
      <c r="E122" s="982"/>
      <c r="F122" s="1000"/>
      <c r="G122" s="982"/>
      <c r="H122" s="1000"/>
      <c r="I122" s="982"/>
      <c r="J122" s="1000"/>
      <c r="K122" s="982"/>
      <c r="L122" s="1000"/>
      <c r="M122" s="982"/>
      <c r="N122" s="1000"/>
      <c r="O122" s="982"/>
      <c r="P122" s="982"/>
      <c r="Q122" s="1000"/>
      <c r="R122" s="982"/>
      <c r="S122" s="1000"/>
      <c r="T122" s="1000"/>
      <c r="U122" s="1000"/>
      <c r="V122" s="982"/>
      <c r="W122" s="1001"/>
      <c r="X122" s="1002"/>
      <c r="Y122" s="1002"/>
      <c r="Z122" s="982"/>
      <c r="AA122" s="982"/>
      <c r="AB122" s="982"/>
      <c r="AC122" s="982"/>
      <c r="AD122" s="982"/>
      <c r="AE122" s="982"/>
      <c r="AF122" s="982"/>
      <c r="AG122" s="982"/>
      <c r="AH122" s="982"/>
      <c r="AI122" s="982"/>
      <c r="AJ122" s="982"/>
      <c r="AK122" s="982"/>
      <c r="AL122" s="982"/>
      <c r="AM122" s="982"/>
      <c r="AN122" s="982"/>
      <c r="AO122" s="982"/>
      <c r="AP122" s="982"/>
      <c r="AQ122" s="982"/>
      <c r="AR122" s="982"/>
      <c r="AS122" s="982"/>
      <c r="AT122" s="982"/>
      <c r="AU122" s="982"/>
      <c r="AV122" s="982"/>
      <c r="AW122" s="982"/>
      <c r="AX122" s="982"/>
      <c r="AY122" s="982"/>
      <c r="AZ122" s="982"/>
      <c r="BA122" s="982"/>
      <c r="BB122" s="982"/>
      <c r="BC122" s="982"/>
      <c r="BD122" s="982"/>
      <c r="BE122" s="982"/>
      <c r="BF122" s="982"/>
      <c r="BG122" s="982"/>
      <c r="BH122" s="982"/>
      <c r="BI122" s="982"/>
      <c r="BJ122" s="982"/>
    </row>
    <row r="123" spans="1:62" ht="14.25" customHeight="1" x14ac:dyDescent="0.2">
      <c r="A123" s="982"/>
      <c r="B123" s="982"/>
      <c r="C123" s="982"/>
      <c r="D123" s="1000"/>
      <c r="E123" s="982"/>
      <c r="F123" s="1000"/>
      <c r="G123" s="982"/>
      <c r="H123" s="1000"/>
      <c r="I123" s="982"/>
      <c r="J123" s="1000"/>
      <c r="K123" s="982"/>
      <c r="L123" s="1000"/>
      <c r="M123" s="982"/>
      <c r="N123" s="1000"/>
      <c r="O123" s="982"/>
      <c r="P123" s="982"/>
      <c r="Q123" s="1000"/>
      <c r="R123" s="982"/>
      <c r="S123" s="1000"/>
      <c r="T123" s="1000"/>
      <c r="U123" s="1000"/>
      <c r="V123" s="982"/>
      <c r="W123" s="1001"/>
      <c r="X123" s="1002"/>
      <c r="Y123" s="1002"/>
      <c r="Z123" s="982"/>
      <c r="AA123" s="982"/>
      <c r="AB123" s="982"/>
      <c r="AC123" s="982"/>
      <c r="AD123" s="982"/>
      <c r="AE123" s="982"/>
      <c r="AF123" s="982"/>
      <c r="AG123" s="982"/>
      <c r="AH123" s="982"/>
      <c r="AI123" s="982"/>
      <c r="AJ123" s="982"/>
      <c r="AK123" s="982"/>
      <c r="AL123" s="982"/>
      <c r="AM123" s="982"/>
      <c r="AN123" s="982"/>
      <c r="AO123" s="982"/>
      <c r="AP123" s="982"/>
      <c r="AQ123" s="982"/>
      <c r="AR123" s="982"/>
      <c r="AS123" s="982"/>
      <c r="AT123" s="982"/>
      <c r="AU123" s="982"/>
      <c r="AV123" s="982"/>
      <c r="AW123" s="982"/>
      <c r="AX123" s="982"/>
      <c r="AY123" s="982"/>
      <c r="AZ123" s="982"/>
      <c r="BA123" s="982"/>
      <c r="BB123" s="982"/>
      <c r="BC123" s="982"/>
      <c r="BD123" s="982"/>
      <c r="BE123" s="982"/>
      <c r="BF123" s="982"/>
      <c r="BG123" s="982"/>
      <c r="BH123" s="982"/>
      <c r="BI123" s="982"/>
      <c r="BJ123" s="982"/>
    </row>
    <row r="124" spans="1:62" ht="14.25" customHeight="1" x14ac:dyDescent="0.2">
      <c r="A124" s="982"/>
      <c r="B124" s="982"/>
      <c r="C124" s="982"/>
      <c r="D124" s="1000"/>
      <c r="E124" s="982"/>
      <c r="F124" s="1000"/>
      <c r="G124" s="982"/>
      <c r="H124" s="1000"/>
      <c r="I124" s="982"/>
      <c r="J124" s="1000"/>
      <c r="K124" s="982"/>
      <c r="L124" s="1000"/>
      <c r="M124" s="982"/>
      <c r="N124" s="1000"/>
      <c r="O124" s="982"/>
      <c r="P124" s="982"/>
      <c r="Q124" s="1000"/>
      <c r="R124" s="982"/>
      <c r="S124" s="1000"/>
      <c r="T124" s="1000"/>
      <c r="U124" s="1000"/>
      <c r="V124" s="982"/>
      <c r="W124" s="1001"/>
      <c r="X124" s="1002"/>
      <c r="Y124" s="1002"/>
      <c r="Z124" s="982"/>
      <c r="AA124" s="982"/>
      <c r="AB124" s="982"/>
      <c r="AC124" s="982"/>
      <c r="AD124" s="982"/>
      <c r="AE124" s="982"/>
      <c r="AF124" s="982"/>
      <c r="AG124" s="982"/>
      <c r="AH124" s="982"/>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row>
    <row r="125" spans="1:62" ht="14.25" customHeight="1" x14ac:dyDescent="0.2">
      <c r="A125" s="982"/>
      <c r="B125" s="982"/>
      <c r="C125" s="982"/>
      <c r="D125" s="1000"/>
      <c r="E125" s="982"/>
      <c r="F125" s="1000"/>
      <c r="G125" s="982"/>
      <c r="H125" s="1000"/>
      <c r="I125" s="982"/>
      <c r="J125" s="1000"/>
      <c r="K125" s="982"/>
      <c r="L125" s="1000"/>
      <c r="M125" s="982"/>
      <c r="N125" s="1000"/>
      <c r="O125" s="982"/>
      <c r="P125" s="982"/>
      <c r="Q125" s="1000"/>
      <c r="R125" s="982"/>
      <c r="S125" s="1000"/>
      <c r="T125" s="1000"/>
      <c r="U125" s="1000"/>
      <c r="V125" s="982"/>
      <c r="W125" s="1001"/>
      <c r="X125" s="1002"/>
      <c r="Y125" s="1002"/>
      <c r="Z125" s="982"/>
      <c r="AA125" s="982"/>
      <c r="AB125" s="982"/>
      <c r="AC125" s="982"/>
      <c r="AD125" s="982"/>
      <c r="AE125" s="982"/>
      <c r="AF125" s="982"/>
      <c r="AG125" s="982"/>
      <c r="AH125" s="982"/>
      <c r="AI125" s="982"/>
      <c r="AJ125" s="982"/>
      <c r="AK125" s="982"/>
      <c r="AL125" s="982"/>
      <c r="AM125" s="982"/>
      <c r="AN125" s="982"/>
      <c r="AO125" s="982"/>
      <c r="AP125" s="982"/>
      <c r="AQ125" s="982"/>
      <c r="AR125" s="982"/>
      <c r="AS125" s="982"/>
      <c r="AT125" s="982"/>
      <c r="AU125" s="982"/>
      <c r="AV125" s="982"/>
      <c r="AW125" s="982"/>
      <c r="AX125" s="982"/>
      <c r="AY125" s="982"/>
      <c r="AZ125" s="982"/>
      <c r="BA125" s="982"/>
      <c r="BB125" s="982"/>
      <c r="BC125" s="982"/>
      <c r="BD125" s="982"/>
      <c r="BE125" s="982"/>
      <c r="BF125" s="982"/>
      <c r="BG125" s="982"/>
      <c r="BH125" s="982"/>
      <c r="BI125" s="982"/>
      <c r="BJ125" s="982"/>
    </row>
    <row r="126" spans="1:62" ht="14.25" customHeight="1" x14ac:dyDescent="0.2">
      <c r="A126" s="982"/>
      <c r="B126" s="982"/>
      <c r="C126" s="982"/>
      <c r="D126" s="1000"/>
      <c r="E126" s="982"/>
      <c r="F126" s="1000"/>
      <c r="G126" s="982"/>
      <c r="H126" s="1000"/>
      <c r="I126" s="982"/>
      <c r="J126" s="1000"/>
      <c r="K126" s="982"/>
      <c r="L126" s="1000"/>
      <c r="M126" s="982"/>
      <c r="N126" s="1000"/>
      <c r="O126" s="982"/>
      <c r="P126" s="982"/>
      <c r="Q126" s="1000"/>
      <c r="R126" s="982"/>
      <c r="S126" s="1000"/>
      <c r="T126" s="1000"/>
      <c r="U126" s="1000"/>
      <c r="V126" s="982"/>
      <c r="W126" s="1001"/>
      <c r="X126" s="1002"/>
      <c r="Y126" s="1002"/>
      <c r="Z126" s="982"/>
      <c r="AA126" s="982"/>
      <c r="AB126" s="982"/>
      <c r="AC126" s="982"/>
      <c r="AD126" s="982"/>
      <c r="AE126" s="982"/>
      <c r="AF126" s="982"/>
      <c r="AG126" s="982"/>
      <c r="AH126" s="982"/>
      <c r="AI126" s="982"/>
      <c r="AJ126" s="982"/>
      <c r="AK126" s="982"/>
      <c r="AL126" s="982"/>
      <c r="AM126" s="982"/>
      <c r="AN126" s="982"/>
      <c r="AO126" s="982"/>
      <c r="AP126" s="982"/>
      <c r="AQ126" s="982"/>
      <c r="AR126" s="982"/>
      <c r="AS126" s="982"/>
      <c r="AT126" s="982"/>
      <c r="AU126" s="982"/>
      <c r="AV126" s="982"/>
      <c r="AW126" s="982"/>
      <c r="AX126" s="982"/>
      <c r="AY126" s="982"/>
      <c r="AZ126" s="982"/>
      <c r="BA126" s="982"/>
      <c r="BB126" s="982"/>
      <c r="BC126" s="982"/>
      <c r="BD126" s="982"/>
      <c r="BE126" s="982"/>
      <c r="BF126" s="982"/>
      <c r="BG126" s="982"/>
      <c r="BH126" s="982"/>
      <c r="BI126" s="982"/>
      <c r="BJ126" s="982"/>
    </row>
    <row r="127" spans="1:62" ht="14.25" customHeight="1" x14ac:dyDescent="0.2">
      <c r="A127" s="982"/>
      <c r="B127" s="982"/>
      <c r="C127" s="982"/>
      <c r="D127" s="1000"/>
      <c r="E127" s="982"/>
      <c r="F127" s="1000"/>
      <c r="G127" s="982"/>
      <c r="H127" s="1000"/>
      <c r="I127" s="982"/>
      <c r="J127" s="1000"/>
      <c r="K127" s="982"/>
      <c r="L127" s="1000"/>
      <c r="M127" s="982"/>
      <c r="N127" s="1000"/>
      <c r="O127" s="982"/>
      <c r="P127" s="982"/>
      <c r="Q127" s="1000"/>
      <c r="R127" s="982"/>
      <c r="S127" s="1000"/>
      <c r="T127" s="1000"/>
      <c r="U127" s="1000"/>
      <c r="V127" s="982"/>
      <c r="W127" s="1001"/>
      <c r="X127" s="1002"/>
      <c r="Y127" s="1002"/>
      <c r="Z127" s="982"/>
      <c r="AA127" s="982"/>
      <c r="AB127" s="982"/>
      <c r="AC127" s="982"/>
      <c r="AD127" s="982"/>
      <c r="AE127" s="982"/>
      <c r="AF127" s="982"/>
      <c r="AG127" s="982"/>
      <c r="AH127" s="982"/>
      <c r="AI127" s="982"/>
      <c r="AJ127" s="982"/>
      <c r="AK127" s="982"/>
      <c r="AL127" s="982"/>
      <c r="AM127" s="982"/>
      <c r="AN127" s="982"/>
      <c r="AO127" s="982"/>
      <c r="AP127" s="982"/>
      <c r="AQ127" s="982"/>
      <c r="AR127" s="982"/>
      <c r="AS127" s="982"/>
      <c r="AT127" s="982"/>
      <c r="AU127" s="982"/>
      <c r="AV127" s="982"/>
      <c r="AW127" s="982"/>
      <c r="AX127" s="982"/>
      <c r="AY127" s="982"/>
      <c r="AZ127" s="982"/>
      <c r="BA127" s="982"/>
      <c r="BB127" s="982"/>
      <c r="BC127" s="982"/>
      <c r="BD127" s="982"/>
      <c r="BE127" s="982"/>
      <c r="BF127" s="982"/>
      <c r="BG127" s="982"/>
      <c r="BH127" s="982"/>
      <c r="BI127" s="982"/>
      <c r="BJ127" s="982"/>
    </row>
    <row r="128" spans="1:62" ht="14.25" customHeight="1" x14ac:dyDescent="0.2">
      <c r="A128" s="982"/>
      <c r="B128" s="982"/>
      <c r="C128" s="982"/>
      <c r="D128" s="1000"/>
      <c r="E128" s="982"/>
      <c r="F128" s="1000"/>
      <c r="G128" s="982"/>
      <c r="H128" s="1000"/>
      <c r="I128" s="982"/>
      <c r="J128" s="1000"/>
      <c r="K128" s="982"/>
      <c r="L128" s="1000"/>
      <c r="M128" s="982"/>
      <c r="N128" s="1000"/>
      <c r="O128" s="982"/>
      <c r="P128" s="982"/>
      <c r="Q128" s="1000"/>
      <c r="R128" s="982"/>
      <c r="S128" s="1000"/>
      <c r="T128" s="1000"/>
      <c r="U128" s="1000"/>
      <c r="V128" s="982"/>
      <c r="W128" s="1001"/>
      <c r="X128" s="1002"/>
      <c r="Y128" s="1002"/>
      <c r="Z128" s="982"/>
      <c r="AA128" s="982"/>
      <c r="AB128" s="982"/>
      <c r="AC128" s="982"/>
      <c r="AD128" s="982"/>
      <c r="AE128" s="982"/>
      <c r="AF128" s="982"/>
      <c r="AG128" s="982"/>
      <c r="AH128" s="982"/>
      <c r="AI128" s="982"/>
      <c r="AJ128" s="982"/>
      <c r="AK128" s="982"/>
      <c r="AL128" s="982"/>
      <c r="AM128" s="982"/>
      <c r="AN128" s="982"/>
      <c r="AO128" s="982"/>
      <c r="AP128" s="982"/>
      <c r="AQ128" s="982"/>
      <c r="AR128" s="982"/>
      <c r="AS128" s="982"/>
      <c r="AT128" s="982"/>
      <c r="AU128" s="982"/>
      <c r="AV128" s="982"/>
      <c r="AW128" s="982"/>
      <c r="AX128" s="982"/>
      <c r="AY128" s="982"/>
      <c r="AZ128" s="982"/>
      <c r="BA128" s="982"/>
      <c r="BB128" s="982"/>
      <c r="BC128" s="982"/>
      <c r="BD128" s="982"/>
      <c r="BE128" s="982"/>
      <c r="BF128" s="982"/>
      <c r="BG128" s="982"/>
      <c r="BH128" s="982"/>
      <c r="BI128" s="982"/>
      <c r="BJ128" s="982"/>
    </row>
    <row r="129" spans="1:62" ht="14.25" customHeight="1" x14ac:dyDescent="0.2">
      <c r="A129" s="982"/>
      <c r="B129" s="982"/>
      <c r="C129" s="982"/>
      <c r="D129" s="1000"/>
      <c r="E129" s="982"/>
      <c r="F129" s="1000"/>
      <c r="G129" s="982"/>
      <c r="H129" s="1000"/>
      <c r="I129" s="982"/>
      <c r="J129" s="1000"/>
      <c r="K129" s="982"/>
      <c r="L129" s="1000"/>
      <c r="M129" s="982"/>
      <c r="N129" s="1000"/>
      <c r="O129" s="982"/>
      <c r="P129" s="982"/>
      <c r="Q129" s="1000"/>
      <c r="R129" s="982"/>
      <c r="S129" s="1000"/>
      <c r="T129" s="1000"/>
      <c r="U129" s="1000"/>
      <c r="V129" s="982"/>
      <c r="W129" s="1001"/>
      <c r="X129" s="1002"/>
      <c r="Y129" s="1002"/>
      <c r="Z129" s="982"/>
      <c r="AA129" s="982"/>
      <c r="AB129" s="982"/>
      <c r="AC129" s="982"/>
      <c r="AD129" s="982"/>
      <c r="AE129" s="982"/>
      <c r="AF129" s="982"/>
      <c r="AG129" s="982"/>
      <c r="AH129" s="982"/>
      <c r="AI129" s="982"/>
      <c r="AJ129" s="982"/>
      <c r="AK129" s="982"/>
      <c r="AL129" s="982"/>
      <c r="AM129" s="982"/>
      <c r="AN129" s="982"/>
      <c r="AO129" s="982"/>
      <c r="AP129" s="982"/>
      <c r="AQ129" s="982"/>
      <c r="AR129" s="982"/>
      <c r="AS129" s="982"/>
      <c r="AT129" s="982"/>
      <c r="AU129" s="982"/>
      <c r="AV129" s="982"/>
      <c r="AW129" s="982"/>
      <c r="AX129" s="982"/>
      <c r="AY129" s="982"/>
      <c r="AZ129" s="982"/>
      <c r="BA129" s="982"/>
      <c r="BB129" s="982"/>
      <c r="BC129" s="982"/>
      <c r="BD129" s="982"/>
      <c r="BE129" s="982"/>
      <c r="BF129" s="982"/>
      <c r="BG129" s="982"/>
      <c r="BH129" s="982"/>
      <c r="BI129" s="982"/>
      <c r="BJ129" s="982"/>
    </row>
    <row r="130" spans="1:62" ht="14.25" customHeight="1" x14ac:dyDescent="0.2">
      <c r="A130" s="982"/>
      <c r="B130" s="982"/>
      <c r="C130" s="982"/>
      <c r="D130" s="1000"/>
      <c r="E130" s="982"/>
      <c r="F130" s="1000"/>
      <c r="G130" s="982"/>
      <c r="H130" s="1000"/>
      <c r="I130" s="982"/>
      <c r="J130" s="1000"/>
      <c r="K130" s="982"/>
      <c r="L130" s="1000"/>
      <c r="M130" s="982"/>
      <c r="N130" s="1000"/>
      <c r="O130" s="982"/>
      <c r="P130" s="982"/>
      <c r="Q130" s="1000"/>
      <c r="R130" s="982"/>
      <c r="S130" s="1000"/>
      <c r="T130" s="1000"/>
      <c r="U130" s="1000"/>
      <c r="V130" s="982"/>
      <c r="W130" s="1001"/>
      <c r="X130" s="1002"/>
      <c r="Y130" s="1002"/>
      <c r="Z130" s="982"/>
      <c r="AA130" s="982"/>
      <c r="AB130" s="982"/>
      <c r="AC130" s="982"/>
      <c r="AD130" s="982"/>
      <c r="AE130" s="982"/>
      <c r="AF130" s="982"/>
      <c r="AG130" s="982"/>
      <c r="AH130" s="982"/>
      <c r="AI130" s="982"/>
      <c r="AJ130" s="982"/>
      <c r="AK130" s="982"/>
      <c r="AL130" s="982"/>
      <c r="AM130" s="982"/>
      <c r="AN130" s="982"/>
      <c r="AO130" s="982"/>
      <c r="AP130" s="982"/>
      <c r="AQ130" s="982"/>
      <c r="AR130" s="982"/>
      <c r="AS130" s="982"/>
      <c r="AT130" s="982"/>
      <c r="AU130" s="982"/>
      <c r="AV130" s="982"/>
      <c r="AW130" s="982"/>
      <c r="AX130" s="982"/>
      <c r="AY130" s="982"/>
      <c r="AZ130" s="982"/>
      <c r="BA130" s="982"/>
      <c r="BB130" s="982"/>
      <c r="BC130" s="982"/>
      <c r="BD130" s="982"/>
      <c r="BE130" s="982"/>
      <c r="BF130" s="982"/>
      <c r="BG130" s="982"/>
      <c r="BH130" s="982"/>
      <c r="BI130" s="982"/>
      <c r="BJ130" s="982"/>
    </row>
    <row r="131" spans="1:62" ht="14.25" customHeight="1" x14ac:dyDescent="0.2">
      <c r="A131" s="982"/>
      <c r="B131" s="982"/>
      <c r="C131" s="982"/>
      <c r="D131" s="1000"/>
      <c r="E131" s="982"/>
      <c r="F131" s="1000"/>
      <c r="G131" s="982"/>
      <c r="H131" s="1000"/>
      <c r="I131" s="982"/>
      <c r="J131" s="1000"/>
      <c r="K131" s="982"/>
      <c r="L131" s="1000"/>
      <c r="M131" s="982"/>
      <c r="N131" s="1000"/>
      <c r="O131" s="982"/>
      <c r="P131" s="982"/>
      <c r="Q131" s="1000"/>
      <c r="R131" s="982"/>
      <c r="S131" s="1000"/>
      <c r="T131" s="1000"/>
      <c r="U131" s="1000"/>
      <c r="V131" s="982"/>
      <c r="W131" s="1001"/>
      <c r="X131" s="1002"/>
      <c r="Y131" s="1002"/>
      <c r="Z131" s="982"/>
      <c r="AA131" s="982"/>
      <c r="AB131" s="982"/>
      <c r="AC131" s="982"/>
      <c r="AD131" s="982"/>
      <c r="AE131" s="982"/>
      <c r="AF131" s="982"/>
      <c r="AG131" s="982"/>
      <c r="AH131" s="982"/>
      <c r="AI131" s="982"/>
      <c r="AJ131" s="982"/>
      <c r="AK131" s="982"/>
      <c r="AL131" s="982"/>
      <c r="AM131" s="982"/>
      <c r="AN131" s="982"/>
      <c r="AO131" s="982"/>
      <c r="AP131" s="982"/>
      <c r="AQ131" s="982"/>
      <c r="AR131" s="982"/>
      <c r="AS131" s="982"/>
      <c r="AT131" s="982"/>
      <c r="AU131" s="982"/>
      <c r="AV131" s="982"/>
      <c r="AW131" s="982"/>
      <c r="AX131" s="982"/>
      <c r="AY131" s="982"/>
      <c r="AZ131" s="982"/>
      <c r="BA131" s="982"/>
      <c r="BB131" s="982"/>
      <c r="BC131" s="982"/>
      <c r="BD131" s="982"/>
      <c r="BE131" s="982"/>
      <c r="BF131" s="982"/>
      <c r="BG131" s="982"/>
      <c r="BH131" s="982"/>
      <c r="BI131" s="982"/>
      <c r="BJ131" s="982"/>
    </row>
    <row r="132" spans="1:62" ht="14.25" customHeight="1" x14ac:dyDescent="0.2">
      <c r="A132" s="982"/>
      <c r="B132" s="982"/>
      <c r="C132" s="982"/>
      <c r="D132" s="1000"/>
      <c r="E132" s="982"/>
      <c r="F132" s="1000"/>
      <c r="G132" s="982"/>
      <c r="H132" s="1000"/>
      <c r="I132" s="982"/>
      <c r="J132" s="1000"/>
      <c r="K132" s="982"/>
      <c r="L132" s="1000"/>
      <c r="M132" s="982"/>
      <c r="N132" s="1000"/>
      <c r="O132" s="982"/>
      <c r="P132" s="982"/>
      <c r="Q132" s="1000"/>
      <c r="R132" s="982"/>
      <c r="S132" s="1000"/>
      <c r="T132" s="1000"/>
      <c r="U132" s="1000"/>
      <c r="V132" s="982"/>
      <c r="W132" s="1001"/>
      <c r="X132" s="1002"/>
      <c r="Y132" s="1002"/>
      <c r="Z132" s="982"/>
      <c r="AA132" s="982"/>
      <c r="AB132" s="982"/>
      <c r="AC132" s="982"/>
      <c r="AD132" s="982"/>
      <c r="AE132" s="982"/>
      <c r="AF132" s="982"/>
      <c r="AG132" s="982"/>
      <c r="AH132" s="982"/>
      <c r="AI132" s="982"/>
      <c r="AJ132" s="982"/>
      <c r="AK132" s="982"/>
      <c r="AL132" s="982"/>
      <c r="AM132" s="982"/>
      <c r="AN132" s="982"/>
      <c r="AO132" s="982"/>
      <c r="AP132" s="982"/>
      <c r="AQ132" s="982"/>
      <c r="AR132" s="982"/>
      <c r="AS132" s="982"/>
      <c r="AT132" s="982"/>
      <c r="AU132" s="982"/>
      <c r="AV132" s="982"/>
      <c r="AW132" s="982"/>
      <c r="AX132" s="982"/>
      <c r="AY132" s="982"/>
      <c r="AZ132" s="982"/>
      <c r="BA132" s="982"/>
      <c r="BB132" s="982"/>
      <c r="BC132" s="982"/>
      <c r="BD132" s="982"/>
      <c r="BE132" s="982"/>
      <c r="BF132" s="982"/>
      <c r="BG132" s="982"/>
      <c r="BH132" s="982"/>
      <c r="BI132" s="982"/>
      <c r="BJ132" s="982"/>
    </row>
    <row r="133" spans="1:62" ht="14.25" customHeight="1" x14ac:dyDescent="0.2">
      <c r="A133" s="982"/>
      <c r="B133" s="982"/>
      <c r="C133" s="982"/>
      <c r="D133" s="1000"/>
      <c r="E133" s="982"/>
      <c r="F133" s="1000"/>
      <c r="G133" s="982"/>
      <c r="H133" s="1000"/>
      <c r="I133" s="982"/>
      <c r="J133" s="1000"/>
      <c r="K133" s="982"/>
      <c r="L133" s="1000"/>
      <c r="M133" s="982"/>
      <c r="N133" s="1000"/>
      <c r="O133" s="982"/>
      <c r="P133" s="982"/>
      <c r="Q133" s="1000"/>
      <c r="R133" s="982"/>
      <c r="S133" s="1000"/>
      <c r="T133" s="1000"/>
      <c r="U133" s="1000"/>
      <c r="V133" s="982"/>
      <c r="W133" s="1001"/>
      <c r="X133" s="1002"/>
      <c r="Y133" s="1002"/>
      <c r="Z133" s="982"/>
      <c r="AA133" s="982"/>
      <c r="AB133" s="982"/>
      <c r="AC133" s="982"/>
      <c r="AD133" s="982"/>
      <c r="AE133" s="982"/>
      <c r="AF133" s="982"/>
      <c r="AG133" s="982"/>
      <c r="AH133" s="982"/>
      <c r="AI133" s="982"/>
      <c r="AJ133" s="982"/>
      <c r="AK133" s="982"/>
      <c r="AL133" s="982"/>
      <c r="AM133" s="982"/>
      <c r="AN133" s="982"/>
      <c r="AO133" s="982"/>
      <c r="AP133" s="982"/>
      <c r="AQ133" s="982"/>
      <c r="AR133" s="982"/>
      <c r="AS133" s="982"/>
      <c r="AT133" s="982"/>
      <c r="AU133" s="982"/>
      <c r="AV133" s="982"/>
      <c r="AW133" s="982"/>
      <c r="AX133" s="982"/>
      <c r="AY133" s="982"/>
      <c r="AZ133" s="982"/>
      <c r="BA133" s="982"/>
      <c r="BB133" s="982"/>
      <c r="BC133" s="982"/>
      <c r="BD133" s="982"/>
      <c r="BE133" s="982"/>
      <c r="BF133" s="982"/>
      <c r="BG133" s="982"/>
      <c r="BH133" s="982"/>
      <c r="BI133" s="982"/>
      <c r="BJ133" s="982"/>
    </row>
    <row r="134" spans="1:62" ht="14.25" customHeight="1" x14ac:dyDescent="0.2">
      <c r="A134" s="982"/>
      <c r="B134" s="982"/>
      <c r="C134" s="982"/>
      <c r="D134" s="1000"/>
      <c r="E134" s="982"/>
      <c r="F134" s="1000"/>
      <c r="G134" s="982"/>
      <c r="H134" s="1000"/>
      <c r="I134" s="982"/>
      <c r="J134" s="1000"/>
      <c r="K134" s="982"/>
      <c r="L134" s="1000"/>
      <c r="M134" s="982"/>
      <c r="N134" s="1000"/>
      <c r="O134" s="982"/>
      <c r="P134" s="982"/>
      <c r="Q134" s="1000"/>
      <c r="R134" s="982"/>
      <c r="S134" s="1000"/>
      <c r="T134" s="1000"/>
      <c r="U134" s="1000"/>
      <c r="V134" s="982"/>
      <c r="W134" s="1001"/>
      <c r="X134" s="1002"/>
      <c r="Y134" s="1002"/>
      <c r="Z134" s="982"/>
      <c r="AA134" s="982"/>
      <c r="AB134" s="982"/>
      <c r="AC134" s="982"/>
      <c r="AD134" s="982"/>
      <c r="AE134" s="982"/>
      <c r="AF134" s="982"/>
      <c r="AG134" s="982"/>
      <c r="AH134" s="982"/>
      <c r="AI134" s="982"/>
      <c r="AJ134" s="982"/>
      <c r="AK134" s="982"/>
      <c r="AL134" s="982"/>
      <c r="AM134" s="982"/>
      <c r="AN134" s="982"/>
      <c r="AO134" s="982"/>
      <c r="AP134" s="982"/>
      <c r="AQ134" s="982"/>
      <c r="AR134" s="982"/>
      <c r="AS134" s="982"/>
      <c r="AT134" s="982"/>
      <c r="AU134" s="982"/>
      <c r="AV134" s="982"/>
      <c r="AW134" s="982"/>
      <c r="AX134" s="982"/>
      <c r="AY134" s="982"/>
      <c r="AZ134" s="982"/>
      <c r="BA134" s="982"/>
      <c r="BB134" s="982"/>
      <c r="BC134" s="982"/>
      <c r="BD134" s="982"/>
      <c r="BE134" s="982"/>
      <c r="BF134" s="982"/>
      <c r="BG134" s="982"/>
      <c r="BH134" s="982"/>
      <c r="BI134" s="982"/>
      <c r="BJ134" s="982"/>
    </row>
    <row r="135" spans="1:62" ht="14.25" customHeight="1" x14ac:dyDescent="0.2">
      <c r="A135" s="982"/>
      <c r="B135" s="982"/>
      <c r="C135" s="982"/>
      <c r="D135" s="1000"/>
      <c r="E135" s="982"/>
      <c r="F135" s="1000"/>
      <c r="G135" s="982"/>
      <c r="H135" s="1000"/>
      <c r="I135" s="982"/>
      <c r="J135" s="1000"/>
      <c r="K135" s="982"/>
      <c r="L135" s="1000"/>
      <c r="M135" s="982"/>
      <c r="N135" s="1000"/>
      <c r="O135" s="982"/>
      <c r="P135" s="982"/>
      <c r="Q135" s="1000"/>
      <c r="R135" s="982"/>
      <c r="S135" s="1000"/>
      <c r="T135" s="1000"/>
      <c r="U135" s="1000"/>
      <c r="V135" s="982"/>
      <c r="W135" s="1001"/>
      <c r="X135" s="1002"/>
      <c r="Y135" s="1002"/>
      <c r="Z135" s="982"/>
      <c r="AA135" s="982"/>
      <c r="AB135" s="982"/>
      <c r="AC135" s="982"/>
      <c r="AD135" s="982"/>
      <c r="AE135" s="982"/>
      <c r="AF135" s="982"/>
      <c r="AG135" s="982"/>
      <c r="AH135" s="982"/>
      <c r="AI135" s="982"/>
      <c r="AJ135" s="982"/>
      <c r="AK135" s="982"/>
      <c r="AL135" s="982"/>
      <c r="AM135" s="982"/>
      <c r="AN135" s="982"/>
      <c r="AO135" s="982"/>
      <c r="AP135" s="982"/>
      <c r="AQ135" s="982"/>
      <c r="AR135" s="982"/>
      <c r="AS135" s="982"/>
      <c r="AT135" s="982"/>
      <c r="AU135" s="982"/>
      <c r="AV135" s="982"/>
      <c r="AW135" s="982"/>
      <c r="AX135" s="982"/>
      <c r="AY135" s="982"/>
      <c r="AZ135" s="982"/>
      <c r="BA135" s="982"/>
      <c r="BB135" s="982"/>
      <c r="BC135" s="982"/>
      <c r="BD135" s="982"/>
      <c r="BE135" s="982"/>
      <c r="BF135" s="982"/>
      <c r="BG135" s="982"/>
      <c r="BH135" s="982"/>
      <c r="BI135" s="982"/>
      <c r="BJ135" s="982"/>
    </row>
    <row r="136" spans="1:62" ht="14.25" customHeight="1" x14ac:dyDescent="0.2">
      <c r="A136" s="982"/>
      <c r="B136" s="982"/>
      <c r="C136" s="982"/>
      <c r="D136" s="1000"/>
      <c r="E136" s="982"/>
      <c r="F136" s="1000"/>
      <c r="G136" s="982"/>
      <c r="H136" s="1000"/>
      <c r="I136" s="982"/>
      <c r="J136" s="1000"/>
      <c r="K136" s="982"/>
      <c r="L136" s="1000"/>
      <c r="M136" s="982"/>
      <c r="N136" s="1000"/>
      <c r="O136" s="982"/>
      <c r="P136" s="982"/>
      <c r="Q136" s="1000"/>
      <c r="R136" s="982"/>
      <c r="S136" s="1000"/>
      <c r="T136" s="1000"/>
      <c r="U136" s="1000"/>
      <c r="V136" s="982"/>
      <c r="W136" s="1001"/>
      <c r="X136" s="1002"/>
      <c r="Y136" s="1002"/>
      <c r="Z136" s="982"/>
      <c r="AA136" s="982"/>
      <c r="AB136" s="982"/>
      <c r="AC136" s="982"/>
      <c r="AD136" s="982"/>
      <c r="AE136" s="982"/>
      <c r="AF136" s="982"/>
      <c r="AG136" s="982"/>
      <c r="AH136" s="982"/>
      <c r="AI136" s="982"/>
      <c r="AJ136" s="982"/>
      <c r="AK136" s="982"/>
      <c r="AL136" s="982"/>
      <c r="AM136" s="982"/>
      <c r="AN136" s="982"/>
      <c r="AO136" s="982"/>
      <c r="AP136" s="982"/>
      <c r="AQ136" s="982"/>
      <c r="AR136" s="982"/>
      <c r="AS136" s="982"/>
      <c r="AT136" s="982"/>
      <c r="AU136" s="982"/>
      <c r="AV136" s="982"/>
      <c r="AW136" s="982"/>
      <c r="AX136" s="982"/>
      <c r="AY136" s="982"/>
      <c r="AZ136" s="982"/>
      <c r="BA136" s="982"/>
      <c r="BB136" s="982"/>
      <c r="BC136" s="982"/>
      <c r="BD136" s="982"/>
      <c r="BE136" s="982"/>
      <c r="BF136" s="982"/>
      <c r="BG136" s="982"/>
      <c r="BH136" s="982"/>
      <c r="BI136" s="982"/>
      <c r="BJ136" s="982"/>
    </row>
    <row r="137" spans="1:62" ht="14.25" customHeight="1" x14ac:dyDescent="0.2">
      <c r="A137" s="982"/>
      <c r="B137" s="982"/>
      <c r="C137" s="982"/>
      <c r="D137" s="1000"/>
      <c r="E137" s="982"/>
      <c r="F137" s="1000"/>
      <c r="G137" s="982"/>
      <c r="H137" s="1000"/>
      <c r="I137" s="982"/>
      <c r="J137" s="1000"/>
      <c r="K137" s="982"/>
      <c r="L137" s="1000"/>
      <c r="M137" s="982"/>
      <c r="N137" s="1000"/>
      <c r="O137" s="982"/>
      <c r="P137" s="982"/>
      <c r="Q137" s="1000"/>
      <c r="R137" s="982"/>
      <c r="S137" s="1000"/>
      <c r="T137" s="1000"/>
      <c r="U137" s="1000"/>
      <c r="V137" s="982"/>
      <c r="W137" s="1001"/>
      <c r="X137" s="1002"/>
      <c r="Y137" s="1002"/>
      <c r="Z137" s="982"/>
      <c r="AA137" s="982"/>
      <c r="AB137" s="982"/>
      <c r="AC137" s="982"/>
      <c r="AD137" s="982"/>
      <c r="AE137" s="982"/>
      <c r="AF137" s="982"/>
      <c r="AG137" s="982"/>
      <c r="AH137" s="982"/>
      <c r="AI137" s="982"/>
      <c r="AJ137" s="982"/>
      <c r="AK137" s="982"/>
      <c r="AL137" s="982"/>
      <c r="AM137" s="982"/>
      <c r="AN137" s="982"/>
      <c r="AO137" s="982"/>
      <c r="AP137" s="982"/>
      <c r="AQ137" s="982"/>
      <c r="AR137" s="982"/>
      <c r="AS137" s="982"/>
      <c r="AT137" s="982"/>
      <c r="AU137" s="982"/>
      <c r="AV137" s="982"/>
      <c r="AW137" s="982"/>
      <c r="AX137" s="982"/>
      <c r="AY137" s="982"/>
      <c r="AZ137" s="982"/>
      <c r="BA137" s="982"/>
      <c r="BB137" s="982"/>
      <c r="BC137" s="982"/>
      <c r="BD137" s="982"/>
      <c r="BE137" s="982"/>
      <c r="BF137" s="982"/>
      <c r="BG137" s="982"/>
      <c r="BH137" s="982"/>
      <c r="BI137" s="982"/>
      <c r="BJ137" s="982"/>
    </row>
    <row r="138" spans="1:62" ht="14.25" customHeight="1" x14ac:dyDescent="0.2">
      <c r="A138" s="982"/>
      <c r="B138" s="982"/>
      <c r="C138" s="982"/>
      <c r="D138" s="1000"/>
      <c r="E138" s="982"/>
      <c r="F138" s="1000"/>
      <c r="G138" s="982"/>
      <c r="H138" s="1000"/>
      <c r="I138" s="982"/>
      <c r="J138" s="1000"/>
      <c r="K138" s="982"/>
      <c r="L138" s="1000"/>
      <c r="M138" s="982"/>
      <c r="N138" s="1000"/>
      <c r="O138" s="982"/>
      <c r="P138" s="982"/>
      <c r="Q138" s="1000"/>
      <c r="R138" s="982"/>
      <c r="S138" s="1000"/>
      <c r="T138" s="1000"/>
      <c r="U138" s="1000"/>
      <c r="V138" s="982"/>
      <c r="W138" s="1001"/>
      <c r="X138" s="1002"/>
      <c r="Y138" s="1002"/>
      <c r="Z138" s="982"/>
      <c r="AA138" s="982"/>
      <c r="AB138" s="982"/>
      <c r="AC138" s="982"/>
      <c r="AD138" s="982"/>
      <c r="AE138" s="982"/>
      <c r="AF138" s="982"/>
      <c r="AG138" s="982"/>
      <c r="AH138" s="982"/>
      <c r="AI138" s="982"/>
      <c r="AJ138" s="982"/>
      <c r="AK138" s="982"/>
      <c r="AL138" s="982"/>
      <c r="AM138" s="982"/>
      <c r="AN138" s="982"/>
      <c r="AO138" s="982"/>
      <c r="AP138" s="982"/>
      <c r="AQ138" s="982"/>
      <c r="AR138" s="982"/>
      <c r="AS138" s="982"/>
      <c r="AT138" s="982"/>
      <c r="AU138" s="982"/>
      <c r="AV138" s="982"/>
      <c r="AW138" s="982"/>
      <c r="AX138" s="982"/>
      <c r="AY138" s="982"/>
      <c r="AZ138" s="982"/>
      <c r="BA138" s="982"/>
      <c r="BB138" s="982"/>
      <c r="BC138" s="982"/>
      <c r="BD138" s="982"/>
      <c r="BE138" s="982"/>
      <c r="BF138" s="982"/>
      <c r="BG138" s="982"/>
      <c r="BH138" s="982"/>
      <c r="BI138" s="982"/>
      <c r="BJ138" s="982"/>
    </row>
    <row r="139" spans="1:62" ht="14.25" customHeight="1" x14ac:dyDescent="0.2">
      <c r="A139" s="982"/>
      <c r="B139" s="982"/>
      <c r="C139" s="982"/>
      <c r="D139" s="1000"/>
      <c r="E139" s="982"/>
      <c r="F139" s="1000"/>
      <c r="G139" s="982"/>
      <c r="H139" s="1000"/>
      <c r="I139" s="982"/>
      <c r="J139" s="1000"/>
      <c r="K139" s="982"/>
      <c r="L139" s="1000"/>
      <c r="M139" s="982"/>
      <c r="N139" s="1000"/>
      <c r="O139" s="982"/>
      <c r="P139" s="982"/>
      <c r="Q139" s="1000"/>
      <c r="R139" s="982"/>
      <c r="S139" s="1000"/>
      <c r="T139" s="1000"/>
      <c r="U139" s="1000"/>
      <c r="V139" s="982"/>
      <c r="W139" s="1001"/>
      <c r="X139" s="1002"/>
      <c r="Y139" s="1002"/>
      <c r="Z139" s="982"/>
      <c r="AA139" s="982"/>
      <c r="AB139" s="982"/>
      <c r="AC139" s="982"/>
      <c r="AD139" s="982"/>
      <c r="AE139" s="982"/>
      <c r="AF139" s="982"/>
      <c r="AG139" s="982"/>
      <c r="AH139" s="982"/>
      <c r="AI139" s="982"/>
      <c r="AJ139" s="982"/>
      <c r="AK139" s="982"/>
      <c r="AL139" s="982"/>
      <c r="AM139" s="982"/>
      <c r="AN139" s="982"/>
      <c r="AO139" s="982"/>
      <c r="AP139" s="982"/>
      <c r="AQ139" s="982"/>
      <c r="AR139" s="982"/>
      <c r="AS139" s="982"/>
      <c r="AT139" s="982"/>
      <c r="AU139" s="982"/>
      <c r="AV139" s="982"/>
      <c r="AW139" s="982"/>
      <c r="AX139" s="982"/>
      <c r="AY139" s="982"/>
      <c r="AZ139" s="982"/>
      <c r="BA139" s="982"/>
      <c r="BB139" s="982"/>
      <c r="BC139" s="982"/>
      <c r="BD139" s="982"/>
      <c r="BE139" s="982"/>
      <c r="BF139" s="982"/>
      <c r="BG139" s="982"/>
      <c r="BH139" s="982"/>
      <c r="BI139" s="982"/>
      <c r="BJ139" s="982"/>
    </row>
    <row r="140" spans="1:62" ht="14.25" customHeight="1" x14ac:dyDescent="0.2">
      <c r="A140" s="982"/>
      <c r="B140" s="982"/>
      <c r="C140" s="982"/>
      <c r="D140" s="1000"/>
      <c r="E140" s="982"/>
      <c r="F140" s="1000"/>
      <c r="G140" s="982"/>
      <c r="H140" s="1000"/>
      <c r="I140" s="982"/>
      <c r="J140" s="1000"/>
      <c r="K140" s="982"/>
      <c r="L140" s="1000"/>
      <c r="M140" s="982"/>
      <c r="N140" s="1000"/>
      <c r="O140" s="982"/>
      <c r="P140" s="982"/>
      <c r="Q140" s="1000"/>
      <c r="R140" s="982"/>
      <c r="S140" s="1000"/>
      <c r="T140" s="1000"/>
      <c r="U140" s="1000"/>
      <c r="V140" s="982"/>
      <c r="W140" s="1001"/>
      <c r="X140" s="1002"/>
      <c r="Y140" s="1002"/>
      <c r="Z140" s="982"/>
      <c r="AA140" s="982"/>
      <c r="AB140" s="982"/>
      <c r="AC140" s="982"/>
      <c r="AD140" s="982"/>
      <c r="AE140" s="982"/>
      <c r="AF140" s="982"/>
      <c r="AG140" s="982"/>
      <c r="AH140" s="982"/>
      <c r="AI140" s="982"/>
      <c r="AJ140" s="982"/>
      <c r="AK140" s="982"/>
      <c r="AL140" s="982"/>
      <c r="AM140" s="982"/>
      <c r="AN140" s="982"/>
      <c r="AO140" s="982"/>
      <c r="AP140" s="982"/>
      <c r="AQ140" s="982"/>
      <c r="AR140" s="982"/>
      <c r="AS140" s="982"/>
      <c r="AT140" s="982"/>
      <c r="AU140" s="982"/>
      <c r="AV140" s="982"/>
      <c r="AW140" s="982"/>
      <c r="AX140" s="982"/>
      <c r="AY140" s="982"/>
      <c r="AZ140" s="982"/>
      <c r="BA140" s="982"/>
      <c r="BB140" s="982"/>
      <c r="BC140" s="982"/>
      <c r="BD140" s="982"/>
      <c r="BE140" s="982"/>
      <c r="BF140" s="982"/>
      <c r="BG140" s="982"/>
      <c r="BH140" s="982"/>
      <c r="BI140" s="982"/>
      <c r="BJ140" s="982"/>
    </row>
    <row r="141" spans="1:62" ht="14.25" customHeight="1" x14ac:dyDescent="0.2">
      <c r="A141" s="982"/>
      <c r="B141" s="982"/>
      <c r="C141" s="982"/>
      <c r="D141" s="1000"/>
      <c r="E141" s="982"/>
      <c r="F141" s="1000"/>
      <c r="G141" s="982"/>
      <c r="H141" s="1000"/>
      <c r="I141" s="982"/>
      <c r="J141" s="1000"/>
      <c r="K141" s="982"/>
      <c r="L141" s="1000"/>
      <c r="M141" s="982"/>
      <c r="N141" s="1000"/>
      <c r="O141" s="982"/>
      <c r="P141" s="982"/>
      <c r="Q141" s="1000"/>
      <c r="R141" s="982"/>
      <c r="S141" s="1000"/>
      <c r="T141" s="1000"/>
      <c r="U141" s="1000"/>
      <c r="V141" s="982"/>
      <c r="W141" s="1001"/>
      <c r="X141" s="1002"/>
      <c r="Y141" s="1002"/>
      <c r="Z141" s="982"/>
      <c r="AA141" s="982"/>
      <c r="AB141" s="982"/>
      <c r="AC141" s="982"/>
      <c r="AD141" s="982"/>
      <c r="AE141" s="982"/>
      <c r="AF141" s="982"/>
      <c r="AG141" s="982"/>
      <c r="AH141" s="982"/>
      <c r="AI141" s="982"/>
      <c r="AJ141" s="982"/>
      <c r="AK141" s="982"/>
      <c r="AL141" s="982"/>
      <c r="AM141" s="982"/>
      <c r="AN141" s="982"/>
      <c r="AO141" s="982"/>
      <c r="AP141" s="982"/>
      <c r="AQ141" s="982"/>
      <c r="AR141" s="982"/>
      <c r="AS141" s="982"/>
      <c r="AT141" s="982"/>
      <c r="AU141" s="982"/>
      <c r="AV141" s="982"/>
      <c r="AW141" s="982"/>
      <c r="AX141" s="982"/>
      <c r="AY141" s="982"/>
      <c r="AZ141" s="982"/>
      <c r="BA141" s="982"/>
      <c r="BB141" s="982"/>
      <c r="BC141" s="982"/>
      <c r="BD141" s="982"/>
      <c r="BE141" s="982"/>
      <c r="BF141" s="982"/>
      <c r="BG141" s="982"/>
      <c r="BH141" s="982"/>
      <c r="BI141" s="982"/>
      <c r="BJ141" s="982"/>
    </row>
    <row r="142" spans="1:62" ht="14.25" customHeight="1" x14ac:dyDescent="0.2">
      <c r="A142" s="982"/>
      <c r="B142" s="982"/>
      <c r="C142" s="982"/>
      <c r="D142" s="1000"/>
      <c r="E142" s="982"/>
      <c r="F142" s="1000"/>
      <c r="G142" s="982"/>
      <c r="H142" s="1000"/>
      <c r="I142" s="982"/>
      <c r="J142" s="1000"/>
      <c r="K142" s="982"/>
      <c r="L142" s="1000"/>
      <c r="M142" s="982"/>
      <c r="N142" s="1000"/>
      <c r="O142" s="982"/>
      <c r="P142" s="982"/>
      <c r="Q142" s="1000"/>
      <c r="R142" s="982"/>
      <c r="S142" s="1000"/>
      <c r="T142" s="1000"/>
      <c r="U142" s="1000"/>
      <c r="V142" s="982"/>
      <c r="W142" s="1001"/>
      <c r="X142" s="1002"/>
      <c r="Y142" s="1002"/>
      <c r="Z142" s="982"/>
      <c r="AA142" s="982"/>
      <c r="AB142" s="982"/>
      <c r="AC142" s="982"/>
      <c r="AD142" s="982"/>
      <c r="AE142" s="982"/>
      <c r="AF142" s="982"/>
      <c r="AG142" s="982"/>
      <c r="AH142" s="982"/>
      <c r="AI142" s="982"/>
      <c r="AJ142" s="982"/>
      <c r="AK142" s="982"/>
      <c r="AL142" s="982"/>
      <c r="AM142" s="982"/>
      <c r="AN142" s="982"/>
      <c r="AO142" s="982"/>
      <c r="AP142" s="982"/>
      <c r="AQ142" s="982"/>
      <c r="AR142" s="982"/>
      <c r="AS142" s="982"/>
      <c r="AT142" s="982"/>
      <c r="AU142" s="982"/>
      <c r="AV142" s="982"/>
      <c r="AW142" s="982"/>
      <c r="AX142" s="982"/>
      <c r="AY142" s="982"/>
      <c r="AZ142" s="982"/>
      <c r="BA142" s="982"/>
      <c r="BB142" s="982"/>
      <c r="BC142" s="982"/>
      <c r="BD142" s="982"/>
      <c r="BE142" s="982"/>
      <c r="BF142" s="982"/>
      <c r="BG142" s="982"/>
      <c r="BH142" s="982"/>
      <c r="BI142" s="982"/>
      <c r="BJ142" s="982"/>
    </row>
    <row r="143" spans="1:62" ht="14.25" customHeight="1" x14ac:dyDescent="0.2">
      <c r="A143" s="982"/>
      <c r="B143" s="982"/>
      <c r="C143" s="982"/>
      <c r="D143" s="1000"/>
      <c r="E143" s="982"/>
      <c r="F143" s="1000"/>
      <c r="G143" s="982"/>
      <c r="H143" s="1000"/>
      <c r="I143" s="982"/>
      <c r="J143" s="1000"/>
      <c r="K143" s="982"/>
      <c r="L143" s="1000"/>
      <c r="M143" s="982"/>
      <c r="N143" s="1000"/>
      <c r="O143" s="982"/>
      <c r="P143" s="982"/>
      <c r="Q143" s="1000"/>
      <c r="R143" s="982"/>
      <c r="S143" s="1000"/>
      <c r="T143" s="1000"/>
      <c r="U143" s="1000"/>
      <c r="V143" s="982"/>
      <c r="W143" s="1001"/>
      <c r="X143" s="1002"/>
      <c r="Y143" s="1002"/>
      <c r="Z143" s="982"/>
      <c r="AA143" s="982"/>
      <c r="AB143" s="982"/>
      <c r="AC143" s="982"/>
      <c r="AD143" s="982"/>
      <c r="AE143" s="982"/>
      <c r="AF143" s="982"/>
      <c r="AG143" s="982"/>
      <c r="AH143" s="982"/>
      <c r="AI143" s="982"/>
      <c r="AJ143" s="982"/>
      <c r="AK143" s="982"/>
      <c r="AL143" s="982"/>
      <c r="AM143" s="982"/>
      <c r="AN143" s="982"/>
      <c r="AO143" s="982"/>
      <c r="AP143" s="982"/>
      <c r="AQ143" s="982"/>
      <c r="AR143" s="982"/>
      <c r="AS143" s="982"/>
      <c r="AT143" s="982"/>
      <c r="AU143" s="982"/>
      <c r="AV143" s="982"/>
      <c r="AW143" s="982"/>
      <c r="AX143" s="982"/>
      <c r="AY143" s="982"/>
      <c r="AZ143" s="982"/>
      <c r="BA143" s="982"/>
      <c r="BB143" s="982"/>
      <c r="BC143" s="982"/>
      <c r="BD143" s="982"/>
      <c r="BE143" s="982"/>
      <c r="BF143" s="982"/>
      <c r="BG143" s="982"/>
      <c r="BH143" s="982"/>
      <c r="BI143" s="982"/>
      <c r="BJ143" s="982"/>
    </row>
    <row r="144" spans="1:62" ht="14.25" customHeight="1" x14ac:dyDescent="0.2">
      <c r="A144" s="982"/>
      <c r="B144" s="982"/>
      <c r="C144" s="982"/>
      <c r="D144" s="1000"/>
      <c r="E144" s="982"/>
      <c r="F144" s="1000"/>
      <c r="G144" s="982"/>
      <c r="H144" s="1000"/>
      <c r="I144" s="982"/>
      <c r="J144" s="1000"/>
      <c r="K144" s="982"/>
      <c r="L144" s="1000"/>
      <c r="M144" s="982"/>
      <c r="N144" s="1000"/>
      <c r="O144" s="982"/>
      <c r="P144" s="982"/>
      <c r="Q144" s="1000"/>
      <c r="R144" s="982"/>
      <c r="S144" s="1000"/>
      <c r="T144" s="1000"/>
      <c r="U144" s="1000"/>
      <c r="V144" s="982"/>
      <c r="W144" s="1001"/>
      <c r="X144" s="1002"/>
      <c r="Y144" s="1002"/>
      <c r="Z144" s="982"/>
      <c r="AA144" s="982"/>
      <c r="AB144" s="982"/>
      <c r="AC144" s="982"/>
      <c r="AD144" s="982"/>
      <c r="AE144" s="982"/>
      <c r="AF144" s="982"/>
      <c r="AG144" s="982"/>
      <c r="AH144" s="982"/>
      <c r="AI144" s="982"/>
      <c r="AJ144" s="982"/>
      <c r="AK144" s="982"/>
      <c r="AL144" s="982"/>
      <c r="AM144" s="982"/>
      <c r="AN144" s="982"/>
      <c r="AO144" s="982"/>
      <c r="AP144" s="982"/>
      <c r="AQ144" s="982"/>
      <c r="AR144" s="982"/>
      <c r="AS144" s="982"/>
      <c r="AT144" s="982"/>
      <c r="AU144" s="982"/>
      <c r="AV144" s="982"/>
      <c r="AW144" s="982"/>
      <c r="AX144" s="982"/>
      <c r="AY144" s="982"/>
      <c r="AZ144" s="982"/>
      <c r="BA144" s="982"/>
      <c r="BB144" s="982"/>
      <c r="BC144" s="982"/>
      <c r="BD144" s="982"/>
      <c r="BE144" s="982"/>
      <c r="BF144" s="982"/>
      <c r="BG144" s="982"/>
      <c r="BH144" s="982"/>
      <c r="BI144" s="982"/>
      <c r="BJ144" s="982"/>
    </row>
    <row r="145" spans="1:62" ht="14.25" customHeight="1" x14ac:dyDescent="0.2">
      <c r="A145" s="982"/>
      <c r="B145" s="982"/>
      <c r="C145" s="982"/>
      <c r="D145" s="1000"/>
      <c r="E145" s="982"/>
      <c r="F145" s="1000"/>
      <c r="G145" s="982"/>
      <c r="H145" s="1000"/>
      <c r="I145" s="982"/>
      <c r="J145" s="1000"/>
      <c r="K145" s="982"/>
      <c r="L145" s="1000"/>
      <c r="M145" s="982"/>
      <c r="N145" s="1000"/>
      <c r="O145" s="982"/>
      <c r="P145" s="982"/>
      <c r="Q145" s="1000"/>
      <c r="R145" s="982"/>
      <c r="S145" s="1000"/>
      <c r="T145" s="1000"/>
      <c r="U145" s="1000"/>
      <c r="V145" s="982"/>
      <c r="W145" s="1001"/>
      <c r="X145" s="1002"/>
      <c r="Y145" s="1002"/>
      <c r="Z145" s="982"/>
      <c r="AA145" s="982"/>
      <c r="AB145" s="982"/>
      <c r="AC145" s="982"/>
      <c r="AD145" s="982"/>
      <c r="AE145" s="982"/>
      <c r="AF145" s="982"/>
      <c r="AG145" s="982"/>
      <c r="AH145" s="982"/>
      <c r="AI145" s="982"/>
      <c r="AJ145" s="982"/>
      <c r="AK145" s="982"/>
      <c r="AL145" s="982"/>
      <c r="AM145" s="982"/>
      <c r="AN145" s="982"/>
      <c r="AO145" s="982"/>
      <c r="AP145" s="982"/>
      <c r="AQ145" s="982"/>
      <c r="AR145" s="982"/>
      <c r="AS145" s="982"/>
      <c r="AT145" s="982"/>
      <c r="AU145" s="982"/>
      <c r="AV145" s="982"/>
      <c r="AW145" s="982"/>
      <c r="AX145" s="982"/>
      <c r="AY145" s="982"/>
      <c r="AZ145" s="982"/>
      <c r="BA145" s="982"/>
      <c r="BB145" s="982"/>
      <c r="BC145" s="982"/>
      <c r="BD145" s="982"/>
      <c r="BE145" s="982"/>
      <c r="BF145" s="982"/>
      <c r="BG145" s="982"/>
      <c r="BH145" s="982"/>
      <c r="BI145" s="982"/>
      <c r="BJ145" s="982"/>
    </row>
    <row r="146" spans="1:62" ht="14.25" customHeight="1" x14ac:dyDescent="0.2">
      <c r="A146" s="982"/>
      <c r="B146" s="982"/>
      <c r="C146" s="982"/>
      <c r="D146" s="1000"/>
      <c r="E146" s="982"/>
      <c r="F146" s="1000"/>
      <c r="G146" s="982"/>
      <c r="H146" s="1000"/>
      <c r="I146" s="982"/>
      <c r="J146" s="1000"/>
      <c r="K146" s="982"/>
      <c r="L146" s="1000"/>
      <c r="M146" s="982"/>
      <c r="N146" s="1000"/>
      <c r="O146" s="982"/>
      <c r="P146" s="982"/>
      <c r="Q146" s="1000"/>
      <c r="R146" s="982"/>
      <c r="S146" s="1000"/>
      <c r="T146" s="1000"/>
      <c r="U146" s="1000"/>
      <c r="V146" s="982"/>
      <c r="W146" s="1001"/>
      <c r="X146" s="1002"/>
      <c r="Y146" s="1002"/>
      <c r="Z146" s="982"/>
      <c r="AA146" s="982"/>
      <c r="AB146" s="982"/>
      <c r="AC146" s="982"/>
      <c r="AD146" s="982"/>
      <c r="AE146" s="982"/>
      <c r="AF146" s="982"/>
      <c r="AG146" s="982"/>
      <c r="AH146" s="982"/>
      <c r="AI146" s="982"/>
      <c r="AJ146" s="982"/>
      <c r="AK146" s="982"/>
      <c r="AL146" s="982"/>
      <c r="AM146" s="982"/>
      <c r="AN146" s="982"/>
      <c r="AO146" s="982"/>
      <c r="AP146" s="982"/>
      <c r="AQ146" s="982"/>
      <c r="AR146" s="982"/>
      <c r="AS146" s="982"/>
      <c r="AT146" s="982"/>
      <c r="AU146" s="982"/>
      <c r="AV146" s="982"/>
      <c r="AW146" s="982"/>
      <c r="AX146" s="982"/>
      <c r="AY146" s="982"/>
      <c r="AZ146" s="982"/>
      <c r="BA146" s="982"/>
      <c r="BB146" s="982"/>
      <c r="BC146" s="982"/>
      <c r="BD146" s="982"/>
      <c r="BE146" s="982"/>
      <c r="BF146" s="982"/>
      <c r="BG146" s="982"/>
      <c r="BH146" s="982"/>
      <c r="BI146" s="982"/>
      <c r="BJ146" s="982"/>
    </row>
    <row r="147" spans="1:62" ht="14.25" customHeight="1" x14ac:dyDescent="0.2">
      <c r="A147" s="982"/>
      <c r="B147" s="982"/>
      <c r="C147" s="982"/>
      <c r="D147" s="1000"/>
      <c r="E147" s="982"/>
      <c r="F147" s="1000"/>
      <c r="G147" s="982"/>
      <c r="H147" s="1000"/>
      <c r="I147" s="982"/>
      <c r="J147" s="1000"/>
      <c r="K147" s="982"/>
      <c r="L147" s="1000"/>
      <c r="M147" s="982"/>
      <c r="N147" s="1000"/>
      <c r="O147" s="982"/>
      <c r="P147" s="982"/>
      <c r="Q147" s="1000"/>
      <c r="R147" s="982"/>
      <c r="S147" s="1000"/>
      <c r="T147" s="1000"/>
      <c r="U147" s="1000"/>
      <c r="V147" s="982"/>
      <c r="W147" s="1001"/>
      <c r="X147" s="1002"/>
      <c r="Y147" s="1002"/>
      <c r="Z147" s="982"/>
      <c r="AA147" s="982"/>
      <c r="AB147" s="982"/>
      <c r="AC147" s="982"/>
      <c r="AD147" s="982"/>
      <c r="AE147" s="982"/>
      <c r="AF147" s="982"/>
      <c r="AG147" s="982"/>
      <c r="AH147" s="982"/>
      <c r="AI147" s="982"/>
      <c r="AJ147" s="982"/>
      <c r="AK147" s="982"/>
      <c r="AL147" s="982"/>
      <c r="AM147" s="982"/>
      <c r="AN147" s="982"/>
      <c r="AO147" s="982"/>
      <c r="AP147" s="982"/>
      <c r="AQ147" s="982"/>
      <c r="AR147" s="982"/>
      <c r="AS147" s="982"/>
      <c r="AT147" s="982"/>
      <c r="AU147" s="982"/>
      <c r="AV147" s="982"/>
      <c r="AW147" s="982"/>
      <c r="AX147" s="982"/>
      <c r="AY147" s="982"/>
      <c r="AZ147" s="982"/>
      <c r="BA147" s="982"/>
      <c r="BB147" s="982"/>
      <c r="BC147" s="982"/>
      <c r="BD147" s="982"/>
      <c r="BE147" s="982"/>
      <c r="BF147" s="982"/>
      <c r="BG147" s="982"/>
      <c r="BH147" s="982"/>
      <c r="BI147" s="982"/>
      <c r="BJ147" s="982"/>
    </row>
    <row r="148" spans="1:62" ht="14.25" customHeight="1" x14ac:dyDescent="0.2">
      <c r="A148" s="982"/>
      <c r="B148" s="982"/>
      <c r="C148" s="982"/>
      <c r="D148" s="1000"/>
      <c r="E148" s="982"/>
      <c r="F148" s="1000"/>
      <c r="G148" s="982"/>
      <c r="H148" s="1000"/>
      <c r="I148" s="982"/>
      <c r="J148" s="1000"/>
      <c r="K148" s="982"/>
      <c r="L148" s="1000"/>
      <c r="M148" s="982"/>
      <c r="N148" s="1000"/>
      <c r="O148" s="982"/>
      <c r="P148" s="982"/>
      <c r="Q148" s="1000"/>
      <c r="R148" s="982"/>
      <c r="S148" s="1000"/>
      <c r="T148" s="1000"/>
      <c r="U148" s="1000"/>
      <c r="V148" s="982"/>
      <c r="W148" s="1001"/>
      <c r="X148" s="1002"/>
      <c r="Y148" s="1002"/>
      <c r="Z148" s="982"/>
      <c r="AA148" s="982"/>
      <c r="AB148" s="982"/>
      <c r="AC148" s="982"/>
      <c r="AD148" s="982"/>
      <c r="AE148" s="982"/>
      <c r="AF148" s="982"/>
      <c r="AG148" s="982"/>
      <c r="AH148" s="982"/>
      <c r="AI148" s="982"/>
      <c r="AJ148" s="982"/>
      <c r="AK148" s="982"/>
      <c r="AL148" s="982"/>
      <c r="AM148" s="982"/>
      <c r="AN148" s="982"/>
      <c r="AO148" s="982"/>
      <c r="AP148" s="982"/>
      <c r="AQ148" s="982"/>
      <c r="AR148" s="982"/>
      <c r="AS148" s="982"/>
      <c r="AT148" s="982"/>
      <c r="AU148" s="982"/>
      <c r="AV148" s="982"/>
      <c r="AW148" s="982"/>
      <c r="AX148" s="982"/>
      <c r="AY148" s="982"/>
      <c r="AZ148" s="982"/>
      <c r="BA148" s="982"/>
      <c r="BB148" s="982"/>
      <c r="BC148" s="982"/>
      <c r="BD148" s="982"/>
      <c r="BE148" s="982"/>
      <c r="BF148" s="982"/>
      <c r="BG148" s="982"/>
      <c r="BH148" s="982"/>
      <c r="BI148" s="982"/>
      <c r="BJ148" s="982"/>
    </row>
    <row r="149" spans="1:62" ht="14.25" customHeight="1" x14ac:dyDescent="0.2">
      <c r="A149" s="982"/>
      <c r="B149" s="982"/>
      <c r="C149" s="982"/>
      <c r="D149" s="1000"/>
      <c r="E149" s="982"/>
      <c r="F149" s="1000"/>
      <c r="G149" s="982"/>
      <c r="H149" s="1000"/>
      <c r="I149" s="982"/>
      <c r="J149" s="1000"/>
      <c r="K149" s="982"/>
      <c r="L149" s="1000"/>
      <c r="M149" s="982"/>
      <c r="N149" s="1000"/>
      <c r="O149" s="982"/>
      <c r="P149" s="982"/>
      <c r="Q149" s="1000"/>
      <c r="R149" s="982"/>
      <c r="S149" s="1000"/>
      <c r="T149" s="1000"/>
      <c r="U149" s="1000"/>
      <c r="V149" s="982"/>
      <c r="W149" s="1001"/>
      <c r="X149" s="1002"/>
      <c r="Y149" s="1002"/>
      <c r="Z149" s="982"/>
      <c r="AA149" s="982"/>
      <c r="AB149" s="982"/>
      <c r="AC149" s="982"/>
      <c r="AD149" s="982"/>
      <c r="AE149" s="982"/>
      <c r="AF149" s="982"/>
      <c r="AG149" s="982"/>
      <c r="AH149" s="982"/>
      <c r="AI149" s="982"/>
      <c r="AJ149" s="982"/>
      <c r="AK149" s="982"/>
      <c r="AL149" s="982"/>
      <c r="AM149" s="982"/>
      <c r="AN149" s="982"/>
      <c r="AO149" s="982"/>
      <c r="AP149" s="982"/>
      <c r="AQ149" s="982"/>
      <c r="AR149" s="982"/>
      <c r="AS149" s="982"/>
      <c r="AT149" s="982"/>
      <c r="AU149" s="982"/>
      <c r="AV149" s="982"/>
      <c r="AW149" s="982"/>
      <c r="AX149" s="982"/>
      <c r="AY149" s="982"/>
      <c r="AZ149" s="982"/>
      <c r="BA149" s="982"/>
      <c r="BB149" s="982"/>
      <c r="BC149" s="982"/>
      <c r="BD149" s="982"/>
      <c r="BE149" s="982"/>
      <c r="BF149" s="982"/>
      <c r="BG149" s="982"/>
      <c r="BH149" s="982"/>
      <c r="BI149" s="982"/>
      <c r="BJ149" s="982"/>
    </row>
    <row r="150" spans="1:62" ht="14.25" customHeight="1" x14ac:dyDescent="0.2">
      <c r="A150" s="982"/>
      <c r="B150" s="982"/>
      <c r="C150" s="982"/>
      <c r="D150" s="1000"/>
      <c r="E150" s="982"/>
      <c r="F150" s="1000"/>
      <c r="G150" s="982"/>
      <c r="H150" s="1000"/>
      <c r="I150" s="982"/>
      <c r="J150" s="1000"/>
      <c r="K150" s="982"/>
      <c r="L150" s="1000"/>
      <c r="M150" s="982"/>
      <c r="N150" s="1000"/>
      <c r="O150" s="982"/>
      <c r="P150" s="982"/>
      <c r="Q150" s="1000"/>
      <c r="R150" s="982"/>
      <c r="S150" s="1000"/>
      <c r="T150" s="1000"/>
      <c r="U150" s="1000"/>
      <c r="V150" s="982"/>
      <c r="W150" s="1001"/>
      <c r="X150" s="1002"/>
      <c r="Y150" s="1002"/>
      <c r="Z150" s="982"/>
      <c r="AA150" s="982"/>
      <c r="AB150" s="982"/>
      <c r="AC150" s="982"/>
      <c r="AD150" s="982"/>
      <c r="AE150" s="982"/>
      <c r="AF150" s="982"/>
      <c r="AG150" s="982"/>
      <c r="AH150" s="982"/>
      <c r="AI150" s="982"/>
      <c r="AJ150" s="982"/>
      <c r="AK150" s="982"/>
      <c r="AL150" s="982"/>
      <c r="AM150" s="982"/>
      <c r="AN150" s="982"/>
      <c r="AO150" s="982"/>
      <c r="AP150" s="982"/>
      <c r="AQ150" s="982"/>
      <c r="AR150" s="982"/>
      <c r="AS150" s="982"/>
      <c r="AT150" s="982"/>
      <c r="AU150" s="982"/>
      <c r="AV150" s="982"/>
      <c r="AW150" s="982"/>
      <c r="AX150" s="982"/>
      <c r="AY150" s="982"/>
      <c r="AZ150" s="982"/>
      <c r="BA150" s="982"/>
      <c r="BB150" s="982"/>
      <c r="BC150" s="982"/>
      <c r="BD150" s="982"/>
      <c r="BE150" s="982"/>
      <c r="BF150" s="982"/>
      <c r="BG150" s="982"/>
      <c r="BH150" s="982"/>
      <c r="BI150" s="982"/>
      <c r="BJ150" s="982"/>
    </row>
    <row r="151" spans="1:62" ht="14.25" customHeight="1" x14ac:dyDescent="0.2">
      <c r="A151" s="982"/>
      <c r="B151" s="982"/>
      <c r="C151" s="982"/>
      <c r="D151" s="1000"/>
      <c r="E151" s="982"/>
      <c r="F151" s="1000"/>
      <c r="G151" s="982"/>
      <c r="H151" s="1000"/>
      <c r="I151" s="982"/>
      <c r="J151" s="1000"/>
      <c r="K151" s="982"/>
      <c r="L151" s="1000"/>
      <c r="M151" s="982"/>
      <c r="N151" s="1000"/>
      <c r="O151" s="982"/>
      <c r="P151" s="982"/>
      <c r="Q151" s="1000"/>
      <c r="R151" s="982"/>
      <c r="S151" s="1000"/>
      <c r="T151" s="1000"/>
      <c r="U151" s="1000"/>
      <c r="V151" s="982"/>
      <c r="W151" s="1004"/>
      <c r="X151" s="1002"/>
      <c r="Y151" s="1002"/>
      <c r="Z151" s="982"/>
      <c r="AA151" s="982"/>
      <c r="AB151" s="982"/>
      <c r="AC151" s="982"/>
      <c r="AD151" s="982"/>
      <c r="AE151" s="982"/>
      <c r="AF151" s="982"/>
      <c r="AG151" s="982"/>
      <c r="AH151" s="982"/>
      <c r="AI151" s="982"/>
      <c r="AJ151" s="982"/>
      <c r="AK151" s="982"/>
      <c r="AL151" s="982"/>
      <c r="AM151" s="982"/>
      <c r="AN151" s="982"/>
      <c r="AO151" s="982"/>
      <c r="AP151" s="982"/>
      <c r="AQ151" s="982"/>
      <c r="AR151" s="982"/>
      <c r="AS151" s="982"/>
      <c r="AT151" s="982"/>
      <c r="AU151" s="982"/>
      <c r="AV151" s="982"/>
      <c r="AW151" s="982"/>
      <c r="AX151" s="982"/>
      <c r="AY151" s="982"/>
      <c r="AZ151" s="982"/>
      <c r="BA151" s="982"/>
      <c r="BB151" s="982"/>
      <c r="BC151" s="982"/>
      <c r="BD151" s="982"/>
      <c r="BE151" s="982"/>
      <c r="BF151" s="982"/>
      <c r="BG151" s="982"/>
      <c r="BH151" s="982"/>
      <c r="BI151" s="982"/>
      <c r="BJ151" s="982"/>
    </row>
    <row r="152" spans="1:62" ht="14.25" customHeight="1" x14ac:dyDescent="0.2">
      <c r="A152" s="982"/>
      <c r="B152" s="982"/>
      <c r="C152" s="982"/>
      <c r="D152" s="1000"/>
      <c r="E152" s="982"/>
      <c r="F152" s="1000"/>
      <c r="G152" s="982"/>
      <c r="H152" s="1000"/>
      <c r="I152" s="982"/>
      <c r="J152" s="1000"/>
      <c r="K152" s="982"/>
      <c r="L152" s="1000"/>
      <c r="M152" s="982"/>
      <c r="N152" s="1000"/>
      <c r="O152" s="982"/>
      <c r="P152" s="982"/>
      <c r="Q152" s="1000"/>
      <c r="R152" s="982"/>
      <c r="S152" s="1000"/>
      <c r="T152" s="1000"/>
      <c r="U152" s="1000"/>
      <c r="V152" s="982"/>
      <c r="W152" s="1004"/>
      <c r="X152" s="1002"/>
      <c r="Y152" s="1002"/>
      <c r="Z152" s="982"/>
      <c r="AA152" s="982"/>
      <c r="AB152" s="982"/>
      <c r="AC152" s="982"/>
      <c r="AD152" s="982"/>
      <c r="AE152" s="982"/>
      <c r="AF152" s="982"/>
      <c r="AG152" s="982"/>
      <c r="AH152" s="982"/>
      <c r="AI152" s="982"/>
      <c r="AJ152" s="982"/>
      <c r="AK152" s="982"/>
      <c r="AL152" s="982"/>
      <c r="AM152" s="982"/>
      <c r="AN152" s="982"/>
      <c r="AO152" s="982"/>
      <c r="AP152" s="982"/>
      <c r="AQ152" s="982"/>
      <c r="AR152" s="982"/>
      <c r="AS152" s="982"/>
      <c r="AT152" s="982"/>
      <c r="AU152" s="982"/>
      <c r="AV152" s="982"/>
      <c r="AW152" s="982"/>
      <c r="AX152" s="982"/>
      <c r="AY152" s="982"/>
      <c r="AZ152" s="982"/>
      <c r="BA152" s="982"/>
      <c r="BB152" s="982"/>
      <c r="BC152" s="982"/>
      <c r="BD152" s="982"/>
      <c r="BE152" s="982"/>
      <c r="BF152" s="982"/>
      <c r="BG152" s="982"/>
      <c r="BH152" s="982"/>
      <c r="BI152" s="982"/>
      <c r="BJ152" s="982"/>
    </row>
    <row r="153" spans="1:62" ht="14.25" customHeight="1" x14ac:dyDescent="0.2">
      <c r="A153" s="982"/>
      <c r="B153" s="982"/>
      <c r="C153" s="982"/>
      <c r="D153" s="1000"/>
      <c r="E153" s="982"/>
      <c r="F153" s="1000"/>
      <c r="G153" s="982"/>
      <c r="H153" s="1000"/>
      <c r="I153" s="982"/>
      <c r="J153" s="1000"/>
      <c r="K153" s="982"/>
      <c r="L153" s="1000"/>
      <c r="M153" s="982"/>
      <c r="N153" s="1000"/>
      <c r="O153" s="982"/>
      <c r="P153" s="982"/>
      <c r="Q153" s="1000"/>
      <c r="R153" s="982"/>
      <c r="S153" s="1000"/>
      <c r="T153" s="1000"/>
      <c r="U153" s="1000"/>
      <c r="V153" s="982"/>
      <c r="W153" s="1004"/>
      <c r="X153" s="1002"/>
      <c r="Y153" s="1002"/>
      <c r="Z153" s="982"/>
      <c r="AA153" s="982"/>
      <c r="AB153" s="982"/>
      <c r="AC153" s="982"/>
      <c r="AD153" s="982"/>
      <c r="AE153" s="982"/>
      <c r="AF153" s="982"/>
      <c r="AG153" s="982"/>
      <c r="AH153" s="982"/>
      <c r="AI153" s="982"/>
      <c r="AJ153" s="982"/>
      <c r="AK153" s="982"/>
      <c r="AL153" s="982"/>
      <c r="AM153" s="982"/>
      <c r="AN153" s="982"/>
      <c r="AO153" s="982"/>
      <c r="AP153" s="982"/>
      <c r="AQ153" s="982"/>
      <c r="AR153" s="982"/>
      <c r="AS153" s="982"/>
      <c r="AT153" s="982"/>
      <c r="AU153" s="982"/>
      <c r="AV153" s="982"/>
      <c r="AW153" s="982"/>
      <c r="AX153" s="982"/>
      <c r="AY153" s="982"/>
      <c r="AZ153" s="982"/>
      <c r="BA153" s="982"/>
      <c r="BB153" s="982"/>
      <c r="BC153" s="982"/>
      <c r="BD153" s="982"/>
      <c r="BE153" s="982"/>
      <c r="BF153" s="982"/>
      <c r="BG153" s="982"/>
      <c r="BH153" s="982"/>
      <c r="BI153" s="982"/>
      <c r="BJ153" s="982"/>
    </row>
    <row r="154" spans="1:62" ht="14.25" customHeight="1" x14ac:dyDescent="0.2">
      <c r="A154" s="982"/>
      <c r="B154" s="982"/>
      <c r="C154" s="982"/>
      <c r="D154" s="1000"/>
      <c r="E154" s="982"/>
      <c r="F154" s="1000"/>
      <c r="G154" s="982"/>
      <c r="H154" s="1000"/>
      <c r="I154" s="982"/>
      <c r="J154" s="1000"/>
      <c r="K154" s="982"/>
      <c r="L154" s="1000"/>
      <c r="M154" s="982"/>
      <c r="N154" s="1000"/>
      <c r="O154" s="982"/>
      <c r="P154" s="982"/>
      <c r="Q154" s="1000"/>
      <c r="R154" s="982"/>
      <c r="S154" s="1000"/>
      <c r="T154" s="1000"/>
      <c r="U154" s="1000"/>
      <c r="V154" s="982"/>
      <c r="W154" s="1004"/>
      <c r="X154" s="1002"/>
      <c r="Y154" s="1002"/>
      <c r="Z154" s="982"/>
      <c r="AA154" s="982"/>
      <c r="AB154" s="982"/>
      <c r="AC154" s="982"/>
      <c r="AD154" s="982"/>
      <c r="AE154" s="982"/>
      <c r="AF154" s="982"/>
      <c r="AG154" s="982"/>
      <c r="AH154" s="982"/>
      <c r="AI154" s="982"/>
      <c r="AJ154" s="982"/>
      <c r="AK154" s="982"/>
      <c r="AL154" s="982"/>
      <c r="AM154" s="982"/>
      <c r="AN154" s="982"/>
      <c r="AO154" s="982"/>
      <c r="AP154" s="982"/>
      <c r="AQ154" s="982"/>
      <c r="AR154" s="982"/>
      <c r="AS154" s="982"/>
      <c r="AT154" s="982"/>
      <c r="AU154" s="982"/>
      <c r="AV154" s="982"/>
      <c r="AW154" s="982"/>
      <c r="AX154" s="982"/>
      <c r="AY154" s="982"/>
      <c r="AZ154" s="982"/>
      <c r="BA154" s="982"/>
      <c r="BB154" s="982"/>
      <c r="BC154" s="982"/>
      <c r="BD154" s="982"/>
      <c r="BE154" s="982"/>
      <c r="BF154" s="982"/>
      <c r="BG154" s="982"/>
      <c r="BH154" s="982"/>
      <c r="BI154" s="982"/>
      <c r="BJ154" s="982"/>
    </row>
    <row r="155" spans="1:62" ht="14.25" customHeight="1" x14ac:dyDescent="0.2">
      <c r="A155" s="982"/>
      <c r="B155" s="982"/>
      <c r="C155" s="982"/>
      <c r="D155" s="1000"/>
      <c r="E155" s="982"/>
      <c r="F155" s="1000"/>
      <c r="G155" s="982"/>
      <c r="H155" s="1000"/>
      <c r="I155" s="982"/>
      <c r="J155" s="1000"/>
      <c r="K155" s="982"/>
      <c r="L155" s="1000"/>
      <c r="M155" s="982"/>
      <c r="N155" s="1000"/>
      <c r="O155" s="982"/>
      <c r="P155" s="982"/>
      <c r="Q155" s="1000"/>
      <c r="R155" s="982"/>
      <c r="S155" s="1000"/>
      <c r="T155" s="1000"/>
      <c r="U155" s="1000"/>
      <c r="V155" s="982"/>
      <c r="W155" s="1004"/>
      <c r="X155" s="1002"/>
      <c r="Y155" s="1002"/>
      <c r="Z155" s="982"/>
      <c r="AA155" s="982"/>
      <c r="AB155" s="982"/>
      <c r="AC155" s="982"/>
      <c r="AD155" s="982"/>
      <c r="AE155" s="982"/>
      <c r="AF155" s="982"/>
      <c r="AG155" s="982"/>
      <c r="AH155" s="982"/>
      <c r="AI155" s="982"/>
      <c r="AJ155" s="982"/>
      <c r="AK155" s="982"/>
      <c r="AL155" s="982"/>
      <c r="AM155" s="982"/>
      <c r="AN155" s="982"/>
      <c r="AO155" s="982"/>
      <c r="AP155" s="982"/>
      <c r="AQ155" s="982"/>
      <c r="AR155" s="982"/>
      <c r="AS155" s="982"/>
      <c r="AT155" s="982"/>
      <c r="AU155" s="982"/>
      <c r="AV155" s="982"/>
      <c r="AW155" s="982"/>
      <c r="AX155" s="982"/>
      <c r="AY155" s="982"/>
      <c r="AZ155" s="982"/>
      <c r="BA155" s="982"/>
      <c r="BB155" s="982"/>
      <c r="BC155" s="982"/>
      <c r="BD155" s="982"/>
      <c r="BE155" s="982"/>
      <c r="BF155" s="982"/>
      <c r="BG155" s="982"/>
      <c r="BH155" s="982"/>
      <c r="BI155" s="982"/>
      <c r="BJ155" s="982"/>
    </row>
    <row r="156" spans="1:62" ht="14.25" customHeight="1" x14ac:dyDescent="0.2">
      <c r="A156" s="982"/>
      <c r="B156" s="982"/>
      <c r="C156" s="982"/>
      <c r="D156" s="1000"/>
      <c r="E156" s="982"/>
      <c r="F156" s="1000"/>
      <c r="G156" s="982"/>
      <c r="H156" s="1000"/>
      <c r="I156" s="982"/>
      <c r="J156" s="1000"/>
      <c r="K156" s="982"/>
      <c r="L156" s="1000"/>
      <c r="M156" s="982"/>
      <c r="N156" s="1000"/>
      <c r="O156" s="982"/>
      <c r="P156" s="982"/>
      <c r="Q156" s="1000"/>
      <c r="R156" s="982"/>
      <c r="S156" s="1000"/>
      <c r="T156" s="1000"/>
      <c r="U156" s="1000"/>
      <c r="V156" s="982"/>
      <c r="W156" s="1004"/>
      <c r="X156" s="1002"/>
      <c r="Y156" s="1002"/>
      <c r="Z156" s="982"/>
      <c r="AA156" s="982"/>
      <c r="AB156" s="982"/>
      <c r="AC156" s="982"/>
      <c r="AD156" s="982"/>
      <c r="AE156" s="982"/>
      <c r="AF156" s="982"/>
      <c r="AG156" s="982"/>
      <c r="AH156" s="982"/>
      <c r="AI156" s="982"/>
      <c r="AJ156" s="982"/>
      <c r="AK156" s="982"/>
      <c r="AL156" s="982"/>
      <c r="AM156" s="982"/>
      <c r="AN156" s="982"/>
      <c r="AO156" s="982"/>
      <c r="AP156" s="982"/>
      <c r="AQ156" s="982"/>
      <c r="AR156" s="982"/>
      <c r="AS156" s="982"/>
      <c r="AT156" s="982"/>
      <c r="AU156" s="982"/>
      <c r="AV156" s="982"/>
      <c r="AW156" s="982"/>
      <c r="AX156" s="982"/>
      <c r="AY156" s="982"/>
      <c r="AZ156" s="982"/>
      <c r="BA156" s="982"/>
      <c r="BB156" s="982"/>
      <c r="BC156" s="982"/>
      <c r="BD156" s="982"/>
      <c r="BE156" s="982"/>
      <c r="BF156" s="982"/>
      <c r="BG156" s="982"/>
      <c r="BH156" s="982"/>
      <c r="BI156" s="982"/>
      <c r="BJ156" s="982"/>
    </row>
    <row r="157" spans="1:62" ht="14.25" customHeight="1" x14ac:dyDescent="0.2">
      <c r="A157" s="982"/>
      <c r="B157" s="982"/>
      <c r="C157" s="982"/>
      <c r="D157" s="1000"/>
      <c r="E157" s="982"/>
      <c r="F157" s="1000"/>
      <c r="G157" s="982"/>
      <c r="H157" s="1000"/>
      <c r="I157" s="982"/>
      <c r="J157" s="1000"/>
      <c r="K157" s="982"/>
      <c r="L157" s="1000"/>
      <c r="M157" s="982"/>
      <c r="N157" s="1000"/>
      <c r="O157" s="982"/>
      <c r="P157" s="982"/>
      <c r="Q157" s="1000"/>
      <c r="R157" s="982"/>
      <c r="S157" s="1000"/>
      <c r="T157" s="1000"/>
      <c r="U157" s="1000"/>
      <c r="V157" s="982"/>
      <c r="W157" s="1004"/>
      <c r="X157" s="1002"/>
      <c r="Y157" s="1002"/>
      <c r="Z157" s="982"/>
      <c r="AA157" s="982"/>
      <c r="AB157" s="982"/>
      <c r="AC157" s="982"/>
      <c r="AD157" s="982"/>
      <c r="AE157" s="982"/>
      <c r="AF157" s="982"/>
      <c r="AG157" s="982"/>
      <c r="AH157" s="982"/>
      <c r="AI157" s="982"/>
      <c r="AJ157" s="982"/>
      <c r="AK157" s="982"/>
      <c r="AL157" s="982"/>
      <c r="AM157" s="982"/>
      <c r="AN157" s="982"/>
      <c r="AO157" s="982"/>
      <c r="AP157" s="982"/>
      <c r="AQ157" s="982"/>
      <c r="AR157" s="982"/>
      <c r="AS157" s="982"/>
      <c r="AT157" s="982"/>
      <c r="AU157" s="982"/>
      <c r="AV157" s="982"/>
      <c r="AW157" s="982"/>
      <c r="AX157" s="982"/>
      <c r="AY157" s="982"/>
      <c r="AZ157" s="982"/>
      <c r="BA157" s="982"/>
      <c r="BB157" s="982"/>
      <c r="BC157" s="982"/>
      <c r="BD157" s="982"/>
      <c r="BE157" s="982"/>
      <c r="BF157" s="982"/>
      <c r="BG157" s="982"/>
      <c r="BH157" s="982"/>
      <c r="BI157" s="982"/>
      <c r="BJ157" s="982"/>
    </row>
    <row r="158" spans="1:62" ht="14.25" customHeight="1" x14ac:dyDescent="0.2">
      <c r="A158" s="982"/>
      <c r="B158" s="982"/>
      <c r="C158" s="982"/>
      <c r="D158" s="1000"/>
      <c r="E158" s="982"/>
      <c r="F158" s="1000"/>
      <c r="G158" s="982"/>
      <c r="H158" s="1000"/>
      <c r="I158" s="982"/>
      <c r="J158" s="1000"/>
      <c r="K158" s="982"/>
      <c r="L158" s="1000"/>
      <c r="M158" s="982"/>
      <c r="N158" s="1000"/>
      <c r="O158" s="982"/>
      <c r="P158" s="982"/>
      <c r="Q158" s="1000"/>
      <c r="R158" s="982"/>
      <c r="S158" s="1000"/>
      <c r="T158" s="1000"/>
      <c r="U158" s="1000"/>
      <c r="V158" s="982"/>
      <c r="W158" s="1004"/>
      <c r="X158" s="1002"/>
      <c r="Y158" s="1002"/>
      <c r="Z158" s="982"/>
      <c r="AA158" s="982"/>
      <c r="AB158" s="982"/>
      <c r="AC158" s="982"/>
      <c r="AD158" s="982"/>
      <c r="AE158" s="982"/>
      <c r="AF158" s="982"/>
      <c r="AG158" s="982"/>
      <c r="AH158" s="982"/>
      <c r="AI158" s="982"/>
      <c r="AJ158" s="982"/>
      <c r="AK158" s="982"/>
      <c r="AL158" s="982"/>
      <c r="AM158" s="982"/>
      <c r="AN158" s="982"/>
      <c r="AO158" s="982"/>
      <c r="AP158" s="982"/>
      <c r="AQ158" s="982"/>
      <c r="AR158" s="982"/>
      <c r="AS158" s="982"/>
      <c r="AT158" s="982"/>
      <c r="AU158" s="982"/>
      <c r="AV158" s="982"/>
      <c r="AW158" s="982"/>
      <c r="AX158" s="982"/>
      <c r="AY158" s="982"/>
      <c r="AZ158" s="982"/>
      <c r="BA158" s="982"/>
      <c r="BB158" s="982"/>
      <c r="BC158" s="982"/>
      <c r="BD158" s="982"/>
      <c r="BE158" s="982"/>
      <c r="BF158" s="982"/>
      <c r="BG158" s="982"/>
      <c r="BH158" s="982"/>
      <c r="BI158" s="982"/>
      <c r="BJ158" s="982"/>
    </row>
    <row r="159" spans="1:62" ht="14.25" customHeight="1" x14ac:dyDescent="0.2">
      <c r="A159" s="982"/>
      <c r="B159" s="982"/>
      <c r="C159" s="982"/>
      <c r="D159" s="1000"/>
      <c r="E159" s="982"/>
      <c r="F159" s="1000"/>
      <c r="G159" s="982"/>
      <c r="H159" s="1000"/>
      <c r="I159" s="982"/>
      <c r="J159" s="1000"/>
      <c r="K159" s="982"/>
      <c r="L159" s="1000"/>
      <c r="M159" s="982"/>
      <c r="N159" s="1000"/>
      <c r="O159" s="982"/>
      <c r="P159" s="982"/>
      <c r="Q159" s="1000"/>
      <c r="R159" s="982"/>
      <c r="S159" s="1000"/>
      <c r="T159" s="1000"/>
      <c r="U159" s="1000"/>
      <c r="V159" s="982"/>
      <c r="W159" s="1004"/>
      <c r="X159" s="1002"/>
      <c r="Y159" s="1002"/>
      <c r="Z159" s="982"/>
      <c r="AA159" s="982"/>
      <c r="AB159" s="982"/>
      <c r="AC159" s="982"/>
      <c r="AD159" s="982"/>
      <c r="AE159" s="982"/>
      <c r="AF159" s="982"/>
      <c r="AG159" s="982"/>
      <c r="AH159" s="982"/>
      <c r="AI159" s="982"/>
      <c r="AJ159" s="982"/>
      <c r="AK159" s="982"/>
      <c r="AL159" s="982"/>
      <c r="AM159" s="982"/>
      <c r="AN159" s="982"/>
      <c r="AO159" s="982"/>
      <c r="AP159" s="982"/>
      <c r="AQ159" s="982"/>
      <c r="AR159" s="982"/>
      <c r="AS159" s="982"/>
      <c r="AT159" s="982"/>
      <c r="AU159" s="982"/>
      <c r="AV159" s="982"/>
      <c r="AW159" s="982"/>
      <c r="AX159" s="982"/>
      <c r="AY159" s="982"/>
      <c r="AZ159" s="982"/>
      <c r="BA159" s="982"/>
      <c r="BB159" s="982"/>
      <c r="BC159" s="982"/>
      <c r="BD159" s="982"/>
      <c r="BE159" s="982"/>
      <c r="BF159" s="982"/>
      <c r="BG159" s="982"/>
      <c r="BH159" s="982"/>
      <c r="BI159" s="982"/>
      <c r="BJ159" s="982"/>
    </row>
    <row r="160" spans="1:62" ht="14.25" customHeight="1" x14ac:dyDescent="0.2">
      <c r="A160" s="982"/>
      <c r="B160" s="982"/>
      <c r="C160" s="982"/>
      <c r="D160" s="1000"/>
      <c r="E160" s="982"/>
      <c r="F160" s="1000"/>
      <c r="G160" s="982"/>
      <c r="H160" s="1000"/>
      <c r="I160" s="982"/>
      <c r="J160" s="1000"/>
      <c r="K160" s="982"/>
      <c r="L160" s="1000"/>
      <c r="M160" s="982"/>
      <c r="N160" s="1000"/>
      <c r="O160" s="982"/>
      <c r="P160" s="982"/>
      <c r="Q160" s="1000"/>
      <c r="R160" s="982"/>
      <c r="S160" s="1000"/>
      <c r="T160" s="1000"/>
      <c r="U160" s="1000"/>
      <c r="V160" s="982"/>
      <c r="W160" s="1004"/>
      <c r="X160" s="1002"/>
      <c r="Y160" s="1002"/>
      <c r="Z160" s="982"/>
      <c r="AA160" s="982"/>
      <c r="AB160" s="982"/>
      <c r="AC160" s="982"/>
      <c r="AD160" s="982"/>
      <c r="AE160" s="982"/>
      <c r="AF160" s="982"/>
      <c r="AG160" s="982"/>
      <c r="AH160" s="982"/>
      <c r="AI160" s="982"/>
      <c r="AJ160" s="982"/>
      <c r="AK160" s="982"/>
      <c r="AL160" s="982"/>
      <c r="AM160" s="982"/>
      <c r="AN160" s="982"/>
      <c r="AO160" s="982"/>
      <c r="AP160" s="982"/>
      <c r="AQ160" s="982"/>
      <c r="AR160" s="982"/>
      <c r="AS160" s="982"/>
      <c r="AT160" s="982"/>
      <c r="AU160" s="982"/>
      <c r="AV160" s="982"/>
      <c r="AW160" s="982"/>
      <c r="AX160" s="982"/>
      <c r="AY160" s="982"/>
      <c r="AZ160" s="982"/>
      <c r="BA160" s="982"/>
      <c r="BB160" s="982"/>
      <c r="BC160" s="982"/>
      <c r="BD160" s="982"/>
      <c r="BE160" s="982"/>
      <c r="BF160" s="982"/>
      <c r="BG160" s="982"/>
      <c r="BH160" s="982"/>
      <c r="BI160" s="982"/>
      <c r="BJ160" s="982"/>
    </row>
    <row r="161" spans="1:62" ht="14.25" customHeight="1" x14ac:dyDescent="0.2">
      <c r="A161" s="982"/>
      <c r="B161" s="982"/>
      <c r="C161" s="982"/>
      <c r="D161" s="1000"/>
      <c r="E161" s="982"/>
      <c r="F161" s="1000"/>
      <c r="G161" s="982"/>
      <c r="H161" s="1000"/>
      <c r="I161" s="982"/>
      <c r="J161" s="1000"/>
      <c r="K161" s="982"/>
      <c r="L161" s="1000"/>
      <c r="M161" s="982"/>
      <c r="N161" s="1000"/>
      <c r="O161" s="982"/>
      <c r="P161" s="982"/>
      <c r="Q161" s="1000"/>
      <c r="R161" s="982"/>
      <c r="S161" s="1000"/>
      <c r="T161" s="1000"/>
      <c r="U161" s="1000"/>
      <c r="V161" s="982"/>
      <c r="W161" s="1004"/>
      <c r="X161" s="1002"/>
      <c r="Y161" s="1002"/>
      <c r="Z161" s="982"/>
      <c r="AA161" s="982"/>
      <c r="AB161" s="982"/>
      <c r="AC161" s="982"/>
      <c r="AD161" s="982"/>
      <c r="AE161" s="982"/>
      <c r="AF161" s="982"/>
      <c r="AG161" s="982"/>
      <c r="AH161" s="982"/>
      <c r="AI161" s="982"/>
      <c r="AJ161" s="982"/>
      <c r="AK161" s="982"/>
      <c r="AL161" s="982"/>
      <c r="AM161" s="982"/>
      <c r="AN161" s="982"/>
      <c r="AO161" s="982"/>
      <c r="AP161" s="982"/>
      <c r="AQ161" s="982"/>
      <c r="AR161" s="982"/>
      <c r="AS161" s="982"/>
      <c r="AT161" s="982"/>
      <c r="AU161" s="982"/>
      <c r="AV161" s="982"/>
      <c r="AW161" s="982"/>
      <c r="AX161" s="982"/>
      <c r="AY161" s="982"/>
      <c r="AZ161" s="982"/>
      <c r="BA161" s="982"/>
      <c r="BB161" s="982"/>
      <c r="BC161" s="982"/>
      <c r="BD161" s="982"/>
      <c r="BE161" s="982"/>
      <c r="BF161" s="982"/>
      <c r="BG161" s="982"/>
      <c r="BH161" s="982"/>
      <c r="BI161" s="982"/>
      <c r="BJ161" s="982"/>
    </row>
    <row r="162" spans="1:62" ht="14.25" customHeight="1" x14ac:dyDescent="0.2">
      <c r="A162" s="982"/>
      <c r="B162" s="982"/>
      <c r="C162" s="982"/>
      <c r="D162" s="1000"/>
      <c r="E162" s="982"/>
      <c r="F162" s="1000"/>
      <c r="G162" s="982"/>
      <c r="H162" s="1000"/>
      <c r="I162" s="982"/>
      <c r="J162" s="1000"/>
      <c r="K162" s="982"/>
      <c r="L162" s="1000"/>
      <c r="M162" s="982"/>
      <c r="N162" s="1000"/>
      <c r="O162" s="982"/>
      <c r="P162" s="982"/>
      <c r="Q162" s="1000"/>
      <c r="R162" s="982"/>
      <c r="S162" s="1000"/>
      <c r="T162" s="1000"/>
      <c r="U162" s="1000"/>
      <c r="V162" s="982"/>
      <c r="W162" s="1004"/>
      <c r="X162" s="1002"/>
      <c r="Y162" s="1002"/>
      <c r="Z162" s="982"/>
      <c r="AA162" s="982"/>
      <c r="AB162" s="982"/>
      <c r="AC162" s="982"/>
      <c r="AD162" s="982"/>
      <c r="AE162" s="982"/>
      <c r="AF162" s="982"/>
      <c r="AG162" s="982"/>
      <c r="AH162" s="982"/>
      <c r="AI162" s="982"/>
      <c r="AJ162" s="982"/>
      <c r="AK162" s="982"/>
      <c r="AL162" s="982"/>
      <c r="AM162" s="982"/>
      <c r="AN162" s="982"/>
      <c r="AO162" s="982"/>
      <c r="AP162" s="982"/>
      <c r="AQ162" s="982"/>
      <c r="AR162" s="982"/>
      <c r="AS162" s="982"/>
      <c r="AT162" s="982"/>
      <c r="AU162" s="982"/>
      <c r="AV162" s="982"/>
      <c r="AW162" s="982"/>
      <c r="AX162" s="982"/>
      <c r="AY162" s="982"/>
      <c r="AZ162" s="982"/>
      <c r="BA162" s="982"/>
      <c r="BB162" s="982"/>
      <c r="BC162" s="982"/>
      <c r="BD162" s="982"/>
      <c r="BE162" s="982"/>
      <c r="BF162" s="982"/>
      <c r="BG162" s="982"/>
      <c r="BH162" s="982"/>
      <c r="BI162" s="982"/>
      <c r="BJ162" s="982"/>
    </row>
    <row r="163" spans="1:62" ht="14.25" customHeight="1" x14ac:dyDescent="0.2">
      <c r="A163" s="982"/>
      <c r="B163" s="982"/>
      <c r="C163" s="982"/>
      <c r="D163" s="1000"/>
      <c r="E163" s="982"/>
      <c r="F163" s="1000"/>
      <c r="G163" s="982"/>
      <c r="H163" s="1000"/>
      <c r="I163" s="982"/>
      <c r="J163" s="1000"/>
      <c r="K163" s="982"/>
      <c r="L163" s="1000"/>
      <c r="M163" s="982"/>
      <c r="N163" s="1000"/>
      <c r="O163" s="982"/>
      <c r="P163" s="982"/>
      <c r="Q163" s="1000"/>
      <c r="R163" s="982"/>
      <c r="S163" s="1000"/>
      <c r="T163" s="1000"/>
      <c r="U163" s="1000"/>
      <c r="V163" s="982"/>
      <c r="W163" s="1004"/>
      <c r="X163" s="1002"/>
      <c r="Y163" s="1002"/>
      <c r="Z163" s="982"/>
      <c r="AA163" s="982"/>
      <c r="AB163" s="982"/>
      <c r="AC163" s="982"/>
      <c r="AD163" s="982"/>
      <c r="AE163" s="982"/>
      <c r="AF163" s="982"/>
      <c r="AG163" s="982"/>
      <c r="AH163" s="982"/>
      <c r="AI163" s="982"/>
      <c r="AJ163" s="982"/>
      <c r="AK163" s="982"/>
      <c r="AL163" s="982"/>
      <c r="AM163" s="982"/>
      <c r="AN163" s="982"/>
      <c r="AO163" s="982"/>
      <c r="AP163" s="982"/>
      <c r="AQ163" s="982"/>
      <c r="AR163" s="982"/>
      <c r="AS163" s="982"/>
      <c r="AT163" s="982"/>
      <c r="AU163" s="982"/>
      <c r="AV163" s="982"/>
      <c r="AW163" s="982"/>
      <c r="AX163" s="982"/>
      <c r="AY163" s="982"/>
      <c r="AZ163" s="982"/>
      <c r="BA163" s="982"/>
      <c r="BB163" s="982"/>
      <c r="BC163" s="982"/>
      <c r="BD163" s="982"/>
      <c r="BE163" s="982"/>
      <c r="BF163" s="982"/>
      <c r="BG163" s="982"/>
      <c r="BH163" s="982"/>
      <c r="BI163" s="982"/>
      <c r="BJ163" s="982"/>
    </row>
    <row r="164" spans="1:62" ht="14.25" customHeight="1" x14ac:dyDescent="0.2">
      <c r="A164" s="982"/>
      <c r="B164" s="982"/>
      <c r="C164" s="982"/>
      <c r="D164" s="1000"/>
      <c r="E164" s="982"/>
      <c r="F164" s="1000"/>
      <c r="G164" s="982"/>
      <c r="H164" s="1000"/>
      <c r="I164" s="982"/>
      <c r="J164" s="1000"/>
      <c r="K164" s="982"/>
      <c r="L164" s="1000"/>
      <c r="M164" s="982"/>
      <c r="N164" s="1000"/>
      <c r="O164" s="982"/>
      <c r="P164" s="982"/>
      <c r="Q164" s="1000"/>
      <c r="R164" s="982"/>
      <c r="S164" s="1000"/>
      <c r="T164" s="1000"/>
      <c r="U164" s="1000"/>
      <c r="V164" s="982"/>
      <c r="W164" s="1004"/>
      <c r="X164" s="1002"/>
      <c r="Y164" s="1002"/>
      <c r="Z164" s="982"/>
      <c r="AA164" s="982"/>
      <c r="AB164" s="982"/>
      <c r="AC164" s="982"/>
      <c r="AD164" s="982"/>
      <c r="AE164" s="982"/>
      <c r="AF164" s="982"/>
      <c r="AG164" s="982"/>
      <c r="AH164" s="982"/>
      <c r="AI164" s="982"/>
      <c r="AJ164" s="982"/>
      <c r="AK164" s="982"/>
      <c r="AL164" s="982"/>
      <c r="AM164" s="982"/>
      <c r="AN164" s="982"/>
      <c r="AO164" s="982"/>
      <c r="AP164" s="982"/>
      <c r="AQ164" s="982"/>
      <c r="AR164" s="982"/>
      <c r="AS164" s="982"/>
      <c r="AT164" s="982"/>
      <c r="AU164" s="982"/>
      <c r="AV164" s="982"/>
      <c r="AW164" s="982"/>
      <c r="AX164" s="982"/>
      <c r="AY164" s="982"/>
      <c r="AZ164" s="982"/>
      <c r="BA164" s="982"/>
      <c r="BB164" s="982"/>
      <c r="BC164" s="982"/>
      <c r="BD164" s="982"/>
      <c r="BE164" s="982"/>
      <c r="BF164" s="982"/>
      <c r="BG164" s="982"/>
      <c r="BH164" s="982"/>
      <c r="BI164" s="982"/>
      <c r="BJ164" s="982"/>
    </row>
    <row r="165" spans="1:62" ht="14.25" customHeight="1" x14ac:dyDescent="0.2">
      <c r="A165" s="982"/>
      <c r="B165" s="982"/>
      <c r="C165" s="982"/>
      <c r="D165" s="1000"/>
      <c r="E165" s="982"/>
      <c r="F165" s="1000"/>
      <c r="G165" s="982"/>
      <c r="H165" s="1000"/>
      <c r="I165" s="982"/>
      <c r="J165" s="1000"/>
      <c r="K165" s="982"/>
      <c r="L165" s="1000"/>
      <c r="M165" s="982"/>
      <c r="N165" s="1000"/>
      <c r="O165" s="982"/>
      <c r="P165" s="982"/>
      <c r="Q165" s="1000"/>
      <c r="R165" s="982"/>
      <c r="S165" s="1000"/>
      <c r="T165" s="1000"/>
      <c r="U165" s="1000"/>
      <c r="V165" s="982"/>
      <c r="W165" s="1004"/>
      <c r="X165" s="1002"/>
      <c r="Y165" s="1002"/>
      <c r="Z165" s="982"/>
      <c r="AA165" s="982"/>
      <c r="AB165" s="982"/>
      <c r="AC165" s="982"/>
      <c r="AD165" s="982"/>
      <c r="AE165" s="982"/>
      <c r="AF165" s="982"/>
      <c r="AG165" s="982"/>
      <c r="AH165" s="982"/>
      <c r="AI165" s="982"/>
      <c r="AJ165" s="982"/>
      <c r="AK165" s="982"/>
      <c r="AL165" s="982"/>
      <c r="AM165" s="982"/>
      <c r="AN165" s="982"/>
      <c r="AO165" s="982"/>
      <c r="AP165" s="982"/>
      <c r="AQ165" s="982"/>
      <c r="AR165" s="982"/>
      <c r="AS165" s="982"/>
      <c r="AT165" s="982"/>
      <c r="AU165" s="982"/>
      <c r="AV165" s="982"/>
      <c r="AW165" s="982"/>
      <c r="AX165" s="982"/>
      <c r="AY165" s="982"/>
      <c r="AZ165" s="982"/>
      <c r="BA165" s="982"/>
      <c r="BB165" s="982"/>
      <c r="BC165" s="982"/>
      <c r="BD165" s="982"/>
      <c r="BE165" s="982"/>
      <c r="BF165" s="982"/>
      <c r="BG165" s="982"/>
      <c r="BH165" s="982"/>
      <c r="BI165" s="982"/>
      <c r="BJ165" s="982"/>
    </row>
    <row r="166" spans="1:62" ht="14.25" customHeight="1" x14ac:dyDescent="0.2">
      <c r="A166" s="982"/>
      <c r="B166" s="982"/>
      <c r="C166" s="982"/>
      <c r="D166" s="1000"/>
      <c r="E166" s="982"/>
      <c r="F166" s="1000"/>
      <c r="G166" s="982"/>
      <c r="H166" s="1000"/>
      <c r="I166" s="982"/>
      <c r="J166" s="1000"/>
      <c r="K166" s="982"/>
      <c r="L166" s="1000"/>
      <c r="M166" s="982"/>
      <c r="N166" s="1000"/>
      <c r="O166" s="982"/>
      <c r="P166" s="982"/>
      <c r="Q166" s="1000"/>
      <c r="R166" s="982"/>
      <c r="S166" s="1000"/>
      <c r="T166" s="1000"/>
      <c r="U166" s="1000"/>
      <c r="V166" s="982"/>
      <c r="W166" s="1004"/>
      <c r="X166" s="1002"/>
      <c r="Y166" s="1002"/>
      <c r="Z166" s="982"/>
      <c r="AA166" s="982"/>
      <c r="AB166" s="982"/>
      <c r="AC166" s="982"/>
      <c r="AD166" s="982"/>
      <c r="AE166" s="982"/>
      <c r="AF166" s="982"/>
      <c r="AG166" s="982"/>
      <c r="AH166" s="982"/>
      <c r="AI166" s="982"/>
      <c r="AJ166" s="982"/>
      <c r="AK166" s="982"/>
      <c r="AL166" s="982"/>
      <c r="AM166" s="982"/>
      <c r="AN166" s="982"/>
      <c r="AO166" s="982"/>
      <c r="AP166" s="982"/>
      <c r="AQ166" s="982"/>
      <c r="AR166" s="982"/>
      <c r="AS166" s="982"/>
      <c r="AT166" s="982"/>
      <c r="AU166" s="982"/>
      <c r="AV166" s="982"/>
      <c r="AW166" s="982"/>
      <c r="AX166" s="982"/>
      <c r="AY166" s="982"/>
      <c r="AZ166" s="982"/>
      <c r="BA166" s="982"/>
      <c r="BB166" s="982"/>
      <c r="BC166" s="982"/>
      <c r="BD166" s="982"/>
      <c r="BE166" s="982"/>
      <c r="BF166" s="982"/>
      <c r="BG166" s="982"/>
      <c r="BH166" s="982"/>
      <c r="BI166" s="982"/>
      <c r="BJ166" s="982"/>
    </row>
    <row r="167" spans="1:62" ht="14.25" customHeight="1" x14ac:dyDescent="0.2">
      <c r="A167" s="982"/>
      <c r="B167" s="982"/>
      <c r="C167" s="982"/>
      <c r="D167" s="1000"/>
      <c r="E167" s="982"/>
      <c r="F167" s="1000"/>
      <c r="G167" s="982"/>
      <c r="H167" s="1000"/>
      <c r="I167" s="982"/>
      <c r="J167" s="1000"/>
      <c r="K167" s="982"/>
      <c r="L167" s="1000"/>
      <c r="M167" s="982"/>
      <c r="N167" s="1000"/>
      <c r="O167" s="982"/>
      <c r="P167" s="982"/>
      <c r="Q167" s="1000"/>
      <c r="R167" s="982"/>
      <c r="S167" s="1000"/>
      <c r="T167" s="1000"/>
      <c r="U167" s="1000"/>
      <c r="V167" s="982"/>
      <c r="W167" s="1004"/>
      <c r="X167" s="1002"/>
      <c r="Y167" s="1002"/>
      <c r="Z167" s="982"/>
      <c r="AA167" s="982"/>
      <c r="AB167" s="982"/>
      <c r="AC167" s="982"/>
      <c r="AD167" s="982"/>
      <c r="AE167" s="982"/>
      <c r="AF167" s="982"/>
      <c r="AG167" s="982"/>
      <c r="AH167" s="982"/>
      <c r="AI167" s="982"/>
      <c r="AJ167" s="982"/>
      <c r="AK167" s="982"/>
      <c r="AL167" s="982"/>
      <c r="AM167" s="982"/>
      <c r="AN167" s="982"/>
      <c r="AO167" s="982"/>
      <c r="AP167" s="982"/>
      <c r="AQ167" s="982"/>
      <c r="AR167" s="982"/>
      <c r="AS167" s="982"/>
      <c r="AT167" s="982"/>
      <c r="AU167" s="982"/>
      <c r="AV167" s="982"/>
      <c r="AW167" s="982"/>
      <c r="AX167" s="982"/>
      <c r="AY167" s="982"/>
      <c r="AZ167" s="982"/>
      <c r="BA167" s="982"/>
      <c r="BB167" s="982"/>
      <c r="BC167" s="982"/>
      <c r="BD167" s="982"/>
      <c r="BE167" s="982"/>
      <c r="BF167" s="982"/>
      <c r="BG167" s="982"/>
      <c r="BH167" s="982"/>
      <c r="BI167" s="982"/>
      <c r="BJ167" s="982"/>
    </row>
    <row r="168" spans="1:62" ht="14.25" customHeight="1" x14ac:dyDescent="0.2">
      <c r="A168" s="982"/>
      <c r="B168" s="982"/>
      <c r="C168" s="982"/>
      <c r="D168" s="1000"/>
      <c r="E168" s="982"/>
      <c r="F168" s="1000"/>
      <c r="G168" s="982"/>
      <c r="H168" s="1000"/>
      <c r="I168" s="982"/>
      <c r="J168" s="1000"/>
      <c r="K168" s="982"/>
      <c r="L168" s="1000"/>
      <c r="M168" s="982"/>
      <c r="N168" s="1000"/>
      <c r="O168" s="982"/>
      <c r="P168" s="982"/>
      <c r="Q168" s="1000"/>
      <c r="R168" s="982"/>
      <c r="S168" s="1000"/>
      <c r="T168" s="1000"/>
      <c r="U168" s="1000"/>
      <c r="V168" s="982"/>
      <c r="W168" s="1004"/>
      <c r="X168" s="1002"/>
      <c r="Y168" s="1002"/>
      <c r="Z168" s="982"/>
      <c r="AA168" s="982"/>
      <c r="AB168" s="982"/>
      <c r="AC168" s="982"/>
      <c r="AD168" s="982"/>
      <c r="AE168" s="982"/>
      <c r="AF168" s="982"/>
      <c r="AG168" s="982"/>
      <c r="AH168" s="982"/>
      <c r="AI168" s="982"/>
      <c r="AJ168" s="982"/>
      <c r="AK168" s="982"/>
      <c r="AL168" s="982"/>
      <c r="AM168" s="982"/>
      <c r="AN168" s="982"/>
      <c r="AO168" s="982"/>
      <c r="AP168" s="982"/>
      <c r="AQ168" s="982"/>
      <c r="AR168" s="982"/>
      <c r="AS168" s="982"/>
      <c r="AT168" s="982"/>
      <c r="AU168" s="982"/>
      <c r="AV168" s="982"/>
      <c r="AW168" s="982"/>
      <c r="AX168" s="982"/>
      <c r="AY168" s="982"/>
      <c r="AZ168" s="982"/>
      <c r="BA168" s="982"/>
      <c r="BB168" s="982"/>
      <c r="BC168" s="982"/>
      <c r="BD168" s="982"/>
      <c r="BE168" s="982"/>
      <c r="BF168" s="982"/>
      <c r="BG168" s="982"/>
      <c r="BH168" s="982"/>
      <c r="BI168" s="982"/>
      <c r="BJ168" s="982"/>
    </row>
    <row r="169" spans="1:62" ht="14.25" customHeight="1" x14ac:dyDescent="0.2">
      <c r="A169" s="982"/>
      <c r="B169" s="982"/>
      <c r="C169" s="982"/>
      <c r="D169" s="1000"/>
      <c r="E169" s="982"/>
      <c r="F169" s="1000"/>
      <c r="G169" s="982"/>
      <c r="H169" s="1000"/>
      <c r="I169" s="982"/>
      <c r="J169" s="1000"/>
      <c r="K169" s="982"/>
      <c r="L169" s="1000"/>
      <c r="M169" s="982"/>
      <c r="N169" s="1000"/>
      <c r="O169" s="982"/>
      <c r="P169" s="982"/>
      <c r="Q169" s="1000"/>
      <c r="R169" s="982"/>
      <c r="S169" s="1000"/>
      <c r="T169" s="1000"/>
      <c r="U169" s="1000"/>
      <c r="V169" s="982"/>
      <c r="W169" s="1004"/>
      <c r="X169" s="1002"/>
      <c r="Y169" s="1002"/>
      <c r="Z169" s="982"/>
      <c r="AA169" s="982"/>
      <c r="AB169" s="982"/>
      <c r="AC169" s="982"/>
      <c r="AD169" s="982"/>
      <c r="AE169" s="982"/>
      <c r="AF169" s="982"/>
      <c r="AG169" s="982"/>
      <c r="AH169" s="982"/>
      <c r="AI169" s="982"/>
      <c r="AJ169" s="982"/>
      <c r="AK169" s="982"/>
      <c r="AL169" s="982"/>
      <c r="AM169" s="982"/>
      <c r="AN169" s="982"/>
      <c r="AO169" s="982"/>
      <c r="AP169" s="982"/>
      <c r="AQ169" s="982"/>
      <c r="AR169" s="982"/>
      <c r="AS169" s="982"/>
      <c r="AT169" s="982"/>
      <c r="AU169" s="982"/>
      <c r="AV169" s="982"/>
      <c r="AW169" s="982"/>
      <c r="AX169" s="982"/>
      <c r="AY169" s="982"/>
      <c r="AZ169" s="982"/>
      <c r="BA169" s="982"/>
      <c r="BB169" s="982"/>
      <c r="BC169" s="982"/>
      <c r="BD169" s="982"/>
      <c r="BE169" s="982"/>
      <c r="BF169" s="982"/>
      <c r="BG169" s="982"/>
      <c r="BH169" s="982"/>
      <c r="BI169" s="982"/>
      <c r="BJ169" s="982"/>
    </row>
    <row r="170" spans="1:62" ht="14.25" customHeight="1" x14ac:dyDescent="0.2">
      <c r="A170" s="982"/>
      <c r="B170" s="982"/>
      <c r="C170" s="982"/>
      <c r="D170" s="1000"/>
      <c r="E170" s="982"/>
      <c r="F170" s="1000"/>
      <c r="G170" s="982"/>
      <c r="H170" s="1000"/>
      <c r="I170" s="982"/>
      <c r="J170" s="1000"/>
      <c r="K170" s="982"/>
      <c r="L170" s="1000"/>
      <c r="M170" s="982"/>
      <c r="N170" s="1000"/>
      <c r="O170" s="982"/>
      <c r="P170" s="982"/>
      <c r="Q170" s="1000"/>
      <c r="R170" s="982"/>
      <c r="S170" s="1000"/>
      <c r="T170" s="1000"/>
      <c r="U170" s="1000"/>
      <c r="V170" s="982"/>
      <c r="W170" s="1004"/>
      <c r="X170" s="1002"/>
      <c r="Y170" s="1002"/>
      <c r="Z170" s="982"/>
      <c r="AA170" s="982"/>
      <c r="AB170" s="982"/>
      <c r="AC170" s="982"/>
      <c r="AD170" s="982"/>
      <c r="AE170" s="982"/>
      <c r="AF170" s="982"/>
      <c r="AG170" s="982"/>
      <c r="AH170" s="982"/>
      <c r="AI170" s="982"/>
      <c r="AJ170" s="982"/>
      <c r="AK170" s="982"/>
      <c r="AL170" s="982"/>
      <c r="AM170" s="982"/>
      <c r="AN170" s="982"/>
      <c r="AO170" s="982"/>
      <c r="AP170" s="982"/>
      <c r="AQ170" s="982"/>
      <c r="AR170" s="982"/>
      <c r="AS170" s="982"/>
      <c r="AT170" s="982"/>
      <c r="AU170" s="982"/>
      <c r="AV170" s="982"/>
      <c r="AW170" s="982"/>
      <c r="AX170" s="982"/>
      <c r="AY170" s="982"/>
      <c r="AZ170" s="982"/>
      <c r="BA170" s="982"/>
      <c r="BB170" s="982"/>
      <c r="BC170" s="982"/>
      <c r="BD170" s="982"/>
      <c r="BE170" s="982"/>
      <c r="BF170" s="982"/>
      <c r="BG170" s="982"/>
      <c r="BH170" s="982"/>
      <c r="BI170" s="982"/>
      <c r="BJ170" s="982"/>
    </row>
    <row r="171" spans="1:62" ht="14.25" customHeight="1" x14ac:dyDescent="0.2">
      <c r="A171" s="982"/>
      <c r="B171" s="982"/>
      <c r="C171" s="982"/>
      <c r="D171" s="1000"/>
      <c r="E171" s="982"/>
      <c r="F171" s="1000"/>
      <c r="G171" s="982"/>
      <c r="H171" s="1000"/>
      <c r="I171" s="982"/>
      <c r="J171" s="1000"/>
      <c r="K171" s="982"/>
      <c r="L171" s="1000"/>
      <c r="M171" s="982"/>
      <c r="N171" s="1000"/>
      <c r="O171" s="982"/>
      <c r="P171" s="982"/>
      <c r="Q171" s="1000"/>
      <c r="R171" s="982"/>
      <c r="S171" s="1000"/>
      <c r="T171" s="1000"/>
      <c r="U171" s="1000"/>
      <c r="V171" s="982"/>
      <c r="W171" s="1004"/>
      <c r="X171" s="1002"/>
      <c r="Y171" s="1002"/>
      <c r="Z171" s="982"/>
      <c r="AA171" s="982"/>
      <c r="AB171" s="982"/>
      <c r="AC171" s="982"/>
      <c r="AD171" s="982"/>
      <c r="AE171" s="982"/>
      <c r="AF171" s="982"/>
      <c r="AG171" s="982"/>
      <c r="AH171" s="982"/>
      <c r="AI171" s="982"/>
      <c r="AJ171" s="982"/>
      <c r="AK171" s="982"/>
      <c r="AL171" s="982"/>
      <c r="AM171" s="982"/>
      <c r="AN171" s="982"/>
      <c r="AO171" s="982"/>
      <c r="AP171" s="982"/>
      <c r="AQ171" s="982"/>
      <c r="AR171" s="982"/>
      <c r="AS171" s="982"/>
      <c r="AT171" s="982"/>
      <c r="AU171" s="982"/>
      <c r="AV171" s="982"/>
      <c r="AW171" s="982"/>
      <c r="AX171" s="982"/>
      <c r="AY171" s="982"/>
      <c r="AZ171" s="982"/>
      <c r="BA171" s="982"/>
      <c r="BB171" s="982"/>
      <c r="BC171" s="982"/>
      <c r="BD171" s="982"/>
      <c r="BE171" s="982"/>
      <c r="BF171" s="982"/>
      <c r="BG171" s="982"/>
      <c r="BH171" s="982"/>
      <c r="BI171" s="982"/>
      <c r="BJ171" s="982"/>
    </row>
    <row r="172" spans="1:62" ht="14.25" customHeight="1" x14ac:dyDescent="0.2">
      <c r="A172" s="982"/>
      <c r="B172" s="982"/>
      <c r="C172" s="982"/>
      <c r="D172" s="1000"/>
      <c r="E172" s="982"/>
      <c r="F172" s="1000"/>
      <c r="G172" s="982"/>
      <c r="H172" s="1000"/>
      <c r="I172" s="982"/>
      <c r="J172" s="1000"/>
      <c r="K172" s="982"/>
      <c r="L172" s="1000"/>
      <c r="M172" s="982"/>
      <c r="N172" s="1000"/>
      <c r="O172" s="982"/>
      <c r="P172" s="982"/>
      <c r="Q172" s="1000"/>
      <c r="R172" s="982"/>
      <c r="S172" s="1000"/>
      <c r="T172" s="1000"/>
      <c r="U172" s="1000"/>
      <c r="V172" s="982"/>
      <c r="W172" s="1004"/>
      <c r="X172" s="1002"/>
      <c r="Y172" s="1002"/>
      <c r="Z172" s="982"/>
      <c r="AA172" s="982"/>
      <c r="AB172" s="982"/>
      <c r="AC172" s="982"/>
      <c r="AD172" s="982"/>
      <c r="AE172" s="982"/>
      <c r="AF172" s="982"/>
      <c r="AG172" s="982"/>
      <c r="AH172" s="982"/>
      <c r="AI172" s="982"/>
      <c r="AJ172" s="982"/>
      <c r="AK172" s="982"/>
      <c r="AL172" s="982"/>
      <c r="AM172" s="982"/>
      <c r="AN172" s="982"/>
      <c r="AO172" s="982"/>
      <c r="AP172" s="982"/>
      <c r="AQ172" s="982"/>
      <c r="AR172" s="982"/>
      <c r="AS172" s="982"/>
      <c r="AT172" s="982"/>
      <c r="AU172" s="982"/>
      <c r="AV172" s="982"/>
      <c r="AW172" s="982"/>
      <c r="AX172" s="982"/>
      <c r="AY172" s="982"/>
      <c r="AZ172" s="982"/>
      <c r="BA172" s="982"/>
      <c r="BB172" s="982"/>
      <c r="BC172" s="982"/>
      <c r="BD172" s="982"/>
      <c r="BE172" s="982"/>
      <c r="BF172" s="982"/>
      <c r="BG172" s="982"/>
      <c r="BH172" s="982"/>
      <c r="BI172" s="982"/>
      <c r="BJ172" s="982"/>
    </row>
    <row r="173" spans="1:62" ht="14.25" customHeight="1" x14ac:dyDescent="0.2">
      <c r="A173" s="982"/>
      <c r="B173" s="982"/>
      <c r="C173" s="982"/>
      <c r="D173" s="1000"/>
      <c r="E173" s="982"/>
      <c r="F173" s="1000"/>
      <c r="G173" s="982"/>
      <c r="H173" s="1000"/>
      <c r="I173" s="982"/>
      <c r="J173" s="1000"/>
      <c r="K173" s="982"/>
      <c r="L173" s="1000"/>
      <c r="M173" s="982"/>
      <c r="N173" s="1000"/>
      <c r="O173" s="982"/>
      <c r="P173" s="982"/>
      <c r="Q173" s="1000"/>
      <c r="R173" s="982"/>
      <c r="S173" s="1000"/>
      <c r="T173" s="1000"/>
      <c r="U173" s="1000"/>
      <c r="V173" s="982"/>
      <c r="W173" s="1004"/>
      <c r="X173" s="1002"/>
      <c r="Y173" s="1002"/>
      <c r="Z173" s="982"/>
      <c r="AA173" s="982"/>
      <c r="AB173" s="982"/>
      <c r="AC173" s="982"/>
      <c r="AD173" s="982"/>
      <c r="AE173" s="982"/>
      <c r="AF173" s="982"/>
      <c r="AG173" s="982"/>
      <c r="AH173" s="982"/>
      <c r="AI173" s="982"/>
      <c r="AJ173" s="982"/>
      <c r="AK173" s="982"/>
      <c r="AL173" s="982"/>
      <c r="AM173" s="982"/>
      <c r="AN173" s="982"/>
      <c r="AO173" s="982"/>
      <c r="AP173" s="982"/>
      <c r="AQ173" s="982"/>
      <c r="AR173" s="982"/>
      <c r="AS173" s="982"/>
      <c r="AT173" s="982"/>
      <c r="AU173" s="982"/>
      <c r="AV173" s="982"/>
      <c r="AW173" s="982"/>
      <c r="AX173" s="982"/>
      <c r="AY173" s="982"/>
      <c r="AZ173" s="982"/>
      <c r="BA173" s="982"/>
      <c r="BB173" s="982"/>
      <c r="BC173" s="982"/>
      <c r="BD173" s="982"/>
      <c r="BE173" s="982"/>
      <c r="BF173" s="982"/>
      <c r="BG173" s="982"/>
      <c r="BH173" s="982"/>
      <c r="BI173" s="982"/>
      <c r="BJ173" s="982"/>
    </row>
    <row r="174" spans="1:62" ht="14.25" customHeight="1" x14ac:dyDescent="0.2">
      <c r="A174" s="982"/>
      <c r="B174" s="982"/>
      <c r="C174" s="982"/>
      <c r="D174" s="1000"/>
      <c r="E174" s="982"/>
      <c r="F174" s="1000"/>
      <c r="G174" s="982"/>
      <c r="H174" s="1000"/>
      <c r="I174" s="982"/>
      <c r="J174" s="1000"/>
      <c r="K174" s="982"/>
      <c r="L174" s="1000"/>
      <c r="M174" s="982"/>
      <c r="N174" s="1000"/>
      <c r="O174" s="982"/>
      <c r="P174" s="982"/>
      <c r="Q174" s="1000"/>
      <c r="R174" s="982"/>
      <c r="S174" s="1000"/>
      <c r="T174" s="1000"/>
      <c r="U174" s="1000"/>
      <c r="V174" s="982"/>
      <c r="W174" s="1004"/>
      <c r="X174" s="1002"/>
      <c r="Y174" s="1002"/>
      <c r="Z174" s="982"/>
      <c r="AA174" s="982"/>
      <c r="AB174" s="982"/>
      <c r="AC174" s="982"/>
      <c r="AD174" s="982"/>
      <c r="AE174" s="982"/>
      <c r="AF174" s="982"/>
      <c r="AG174" s="982"/>
      <c r="AH174" s="982"/>
      <c r="AI174" s="982"/>
      <c r="AJ174" s="982"/>
      <c r="AK174" s="982"/>
      <c r="AL174" s="982"/>
      <c r="AM174" s="982"/>
      <c r="AN174" s="982"/>
      <c r="AO174" s="982"/>
      <c r="AP174" s="982"/>
      <c r="AQ174" s="982"/>
      <c r="AR174" s="982"/>
      <c r="AS174" s="982"/>
      <c r="AT174" s="982"/>
      <c r="AU174" s="982"/>
      <c r="AV174" s="982"/>
      <c r="AW174" s="982"/>
      <c r="AX174" s="982"/>
      <c r="AY174" s="982"/>
      <c r="AZ174" s="982"/>
      <c r="BA174" s="982"/>
      <c r="BB174" s="982"/>
      <c r="BC174" s="982"/>
      <c r="BD174" s="982"/>
      <c r="BE174" s="982"/>
      <c r="BF174" s="982"/>
      <c r="BG174" s="982"/>
      <c r="BH174" s="982"/>
      <c r="BI174" s="982"/>
      <c r="BJ174" s="982"/>
    </row>
    <row r="175" spans="1:62" ht="14.25" customHeight="1" x14ac:dyDescent="0.2">
      <c r="A175" s="982"/>
      <c r="B175" s="982"/>
      <c r="C175" s="982"/>
      <c r="D175" s="1000"/>
      <c r="E175" s="982"/>
      <c r="F175" s="1000"/>
      <c r="G175" s="982"/>
      <c r="H175" s="1000"/>
      <c r="I175" s="982"/>
      <c r="J175" s="1000"/>
      <c r="K175" s="982"/>
      <c r="L175" s="1000"/>
      <c r="M175" s="982"/>
      <c r="N175" s="1000"/>
      <c r="O175" s="982"/>
      <c r="P175" s="982"/>
      <c r="Q175" s="1000"/>
      <c r="R175" s="982"/>
      <c r="S175" s="1000"/>
      <c r="T175" s="1000"/>
      <c r="U175" s="1000"/>
      <c r="V175" s="982"/>
      <c r="W175" s="1004"/>
      <c r="X175" s="1002"/>
      <c r="Y175" s="1002"/>
      <c r="Z175" s="982"/>
      <c r="AA175" s="982"/>
      <c r="AB175" s="982"/>
      <c r="AC175" s="982"/>
      <c r="AD175" s="982"/>
      <c r="AE175" s="982"/>
      <c r="AF175" s="982"/>
      <c r="AG175" s="982"/>
      <c r="AH175" s="982"/>
      <c r="AI175" s="982"/>
      <c r="AJ175" s="982"/>
      <c r="AK175" s="982"/>
      <c r="AL175" s="982"/>
      <c r="AM175" s="982"/>
      <c r="AN175" s="982"/>
      <c r="AO175" s="982"/>
      <c r="AP175" s="982"/>
      <c r="AQ175" s="982"/>
      <c r="AR175" s="982"/>
      <c r="AS175" s="982"/>
      <c r="AT175" s="982"/>
      <c r="AU175" s="982"/>
      <c r="AV175" s="982"/>
      <c r="AW175" s="982"/>
      <c r="AX175" s="982"/>
      <c r="AY175" s="982"/>
      <c r="AZ175" s="982"/>
      <c r="BA175" s="982"/>
      <c r="BB175" s="982"/>
      <c r="BC175" s="982"/>
      <c r="BD175" s="982"/>
      <c r="BE175" s="982"/>
      <c r="BF175" s="982"/>
      <c r="BG175" s="982"/>
      <c r="BH175" s="982"/>
      <c r="BI175" s="982"/>
      <c r="BJ175" s="982"/>
    </row>
    <row r="176" spans="1:62" ht="14.25" customHeight="1" x14ac:dyDescent="0.2">
      <c r="A176" s="982"/>
      <c r="B176" s="982"/>
      <c r="C176" s="982"/>
      <c r="D176" s="1000"/>
      <c r="E176" s="982"/>
      <c r="F176" s="1000"/>
      <c r="G176" s="982"/>
      <c r="H176" s="1000"/>
      <c r="I176" s="982"/>
      <c r="J176" s="1000"/>
      <c r="K176" s="982"/>
      <c r="L176" s="1000"/>
      <c r="M176" s="982"/>
      <c r="N176" s="1000"/>
      <c r="O176" s="982"/>
      <c r="P176" s="982"/>
      <c r="Q176" s="1000"/>
      <c r="R176" s="982"/>
      <c r="S176" s="1000"/>
      <c r="T176" s="1000"/>
      <c r="U176" s="1000"/>
      <c r="V176" s="982"/>
      <c r="W176" s="1004"/>
      <c r="X176" s="1002"/>
      <c r="Y176" s="1002"/>
      <c r="Z176" s="982"/>
      <c r="AA176" s="982"/>
      <c r="AB176" s="982"/>
      <c r="AC176" s="982"/>
      <c r="AD176" s="982"/>
      <c r="AE176" s="982"/>
      <c r="AF176" s="982"/>
      <c r="AG176" s="982"/>
      <c r="AH176" s="982"/>
      <c r="AI176" s="982"/>
      <c r="AJ176" s="982"/>
      <c r="AK176" s="982"/>
      <c r="AL176" s="982"/>
      <c r="AM176" s="982"/>
      <c r="AN176" s="982"/>
      <c r="AO176" s="982"/>
      <c r="AP176" s="982"/>
      <c r="AQ176" s="982"/>
      <c r="AR176" s="982"/>
      <c r="AS176" s="982"/>
      <c r="AT176" s="982"/>
      <c r="AU176" s="982"/>
      <c r="AV176" s="982"/>
      <c r="AW176" s="982"/>
      <c r="AX176" s="982"/>
      <c r="AY176" s="982"/>
      <c r="AZ176" s="982"/>
      <c r="BA176" s="982"/>
      <c r="BB176" s="982"/>
      <c r="BC176" s="982"/>
      <c r="BD176" s="982"/>
      <c r="BE176" s="982"/>
      <c r="BF176" s="982"/>
      <c r="BG176" s="982"/>
      <c r="BH176" s="982"/>
      <c r="BI176" s="982"/>
      <c r="BJ176" s="982"/>
    </row>
    <row r="177" spans="1:62" ht="14.25" customHeight="1" x14ac:dyDescent="0.2">
      <c r="A177" s="982"/>
      <c r="B177" s="982"/>
      <c r="C177" s="982"/>
      <c r="D177" s="1000"/>
      <c r="E177" s="982"/>
      <c r="F177" s="1000"/>
      <c r="G177" s="982"/>
      <c r="H177" s="1000"/>
      <c r="I177" s="982"/>
      <c r="J177" s="1000"/>
      <c r="K177" s="982"/>
      <c r="L177" s="1000"/>
      <c r="M177" s="982"/>
      <c r="N177" s="1000"/>
      <c r="O177" s="982"/>
      <c r="P177" s="982"/>
      <c r="Q177" s="1000"/>
      <c r="R177" s="982"/>
      <c r="S177" s="1000"/>
      <c r="T177" s="1000"/>
      <c r="U177" s="1000"/>
      <c r="V177" s="982"/>
      <c r="W177" s="1004"/>
      <c r="X177" s="1002"/>
      <c r="Y177" s="1002"/>
      <c r="Z177" s="982"/>
      <c r="AA177" s="982"/>
      <c r="AB177" s="982"/>
      <c r="AC177" s="982"/>
      <c r="AD177" s="982"/>
      <c r="AE177" s="982"/>
      <c r="AF177" s="982"/>
      <c r="AG177" s="982"/>
      <c r="AH177" s="982"/>
      <c r="AI177" s="982"/>
      <c r="AJ177" s="982"/>
      <c r="AK177" s="982"/>
      <c r="AL177" s="982"/>
      <c r="AM177" s="982"/>
      <c r="AN177" s="982"/>
      <c r="AO177" s="982"/>
      <c r="AP177" s="982"/>
      <c r="AQ177" s="982"/>
      <c r="AR177" s="982"/>
      <c r="AS177" s="982"/>
      <c r="AT177" s="982"/>
      <c r="AU177" s="982"/>
      <c r="AV177" s="982"/>
      <c r="AW177" s="982"/>
      <c r="AX177" s="982"/>
      <c r="AY177" s="982"/>
      <c r="AZ177" s="982"/>
      <c r="BA177" s="982"/>
      <c r="BB177" s="982"/>
      <c r="BC177" s="982"/>
      <c r="BD177" s="982"/>
      <c r="BE177" s="982"/>
      <c r="BF177" s="982"/>
      <c r="BG177" s="982"/>
      <c r="BH177" s="982"/>
      <c r="BI177" s="982"/>
      <c r="BJ177" s="982"/>
    </row>
    <row r="178" spans="1:62" ht="14.25" customHeight="1" x14ac:dyDescent="0.2">
      <c r="A178" s="982"/>
      <c r="B178" s="982"/>
      <c r="C178" s="982"/>
      <c r="D178" s="1000"/>
      <c r="E178" s="982"/>
      <c r="F178" s="1000"/>
      <c r="G178" s="982"/>
      <c r="H178" s="1000"/>
      <c r="I178" s="982"/>
      <c r="J178" s="1000"/>
      <c r="K178" s="982"/>
      <c r="L178" s="1000"/>
      <c r="M178" s="982"/>
      <c r="N178" s="1000"/>
      <c r="O178" s="982"/>
      <c r="P178" s="982"/>
      <c r="Q178" s="1000"/>
      <c r="R178" s="982"/>
      <c r="S178" s="1000"/>
      <c r="T178" s="1000"/>
      <c r="U178" s="1000"/>
      <c r="V178" s="982"/>
      <c r="W178" s="1004"/>
      <c r="X178" s="1002"/>
      <c r="Y178" s="1002"/>
      <c r="Z178" s="982"/>
      <c r="AA178" s="982"/>
      <c r="AB178" s="982"/>
      <c r="AC178" s="982"/>
      <c r="AD178" s="982"/>
      <c r="AE178" s="982"/>
      <c r="AF178" s="982"/>
      <c r="AG178" s="982"/>
      <c r="AH178" s="982"/>
      <c r="AI178" s="982"/>
      <c r="AJ178" s="982"/>
      <c r="AK178" s="982"/>
      <c r="AL178" s="982"/>
      <c r="AM178" s="982"/>
      <c r="AN178" s="982"/>
      <c r="AO178" s="982"/>
      <c r="AP178" s="982"/>
      <c r="AQ178" s="982"/>
      <c r="AR178" s="982"/>
      <c r="AS178" s="982"/>
      <c r="AT178" s="982"/>
      <c r="AU178" s="982"/>
      <c r="AV178" s="982"/>
      <c r="AW178" s="982"/>
      <c r="AX178" s="982"/>
      <c r="AY178" s="982"/>
      <c r="AZ178" s="982"/>
      <c r="BA178" s="982"/>
      <c r="BB178" s="982"/>
      <c r="BC178" s="982"/>
      <c r="BD178" s="982"/>
      <c r="BE178" s="982"/>
      <c r="BF178" s="982"/>
      <c r="BG178" s="982"/>
      <c r="BH178" s="982"/>
      <c r="BI178" s="982"/>
      <c r="BJ178" s="982"/>
    </row>
    <row r="179" spans="1:62" ht="14.25" customHeight="1" x14ac:dyDescent="0.2">
      <c r="A179" s="982"/>
      <c r="B179" s="982"/>
      <c r="C179" s="982"/>
      <c r="D179" s="1000"/>
      <c r="E179" s="982"/>
      <c r="F179" s="1000"/>
      <c r="G179" s="982"/>
      <c r="H179" s="1000"/>
      <c r="I179" s="982"/>
      <c r="J179" s="1000"/>
      <c r="K179" s="982"/>
      <c r="L179" s="1000"/>
      <c r="M179" s="982"/>
      <c r="N179" s="1000"/>
      <c r="O179" s="982"/>
      <c r="P179" s="982"/>
      <c r="Q179" s="1000"/>
      <c r="R179" s="982"/>
      <c r="S179" s="1000"/>
      <c r="T179" s="1000"/>
      <c r="U179" s="1000"/>
      <c r="V179" s="982"/>
      <c r="W179" s="1004"/>
      <c r="X179" s="1002"/>
      <c r="Y179" s="1002"/>
      <c r="Z179" s="982"/>
      <c r="AA179" s="982"/>
      <c r="AB179" s="982"/>
      <c r="AC179" s="982"/>
      <c r="AD179" s="982"/>
      <c r="AE179" s="982"/>
      <c r="AF179" s="982"/>
      <c r="AG179" s="982"/>
      <c r="AH179" s="982"/>
      <c r="AI179" s="982"/>
      <c r="AJ179" s="982"/>
      <c r="AK179" s="982"/>
      <c r="AL179" s="982"/>
      <c r="AM179" s="982"/>
      <c r="AN179" s="982"/>
      <c r="AO179" s="982"/>
      <c r="AP179" s="982"/>
      <c r="AQ179" s="982"/>
      <c r="AR179" s="982"/>
      <c r="AS179" s="982"/>
      <c r="AT179" s="982"/>
      <c r="AU179" s="982"/>
      <c r="AV179" s="982"/>
      <c r="AW179" s="982"/>
      <c r="AX179" s="982"/>
      <c r="AY179" s="982"/>
      <c r="AZ179" s="982"/>
      <c r="BA179" s="982"/>
      <c r="BB179" s="982"/>
      <c r="BC179" s="982"/>
      <c r="BD179" s="982"/>
      <c r="BE179" s="982"/>
      <c r="BF179" s="982"/>
      <c r="BG179" s="982"/>
      <c r="BH179" s="982"/>
      <c r="BI179" s="982"/>
      <c r="BJ179" s="982"/>
    </row>
    <row r="180" spans="1:62" ht="14.25" customHeight="1" x14ac:dyDescent="0.2">
      <c r="A180" s="982"/>
      <c r="B180" s="982"/>
      <c r="C180" s="982"/>
      <c r="D180" s="1000"/>
      <c r="E180" s="982"/>
      <c r="F180" s="1000"/>
      <c r="G180" s="982"/>
      <c r="H180" s="1000"/>
      <c r="I180" s="982"/>
      <c r="J180" s="1000"/>
      <c r="K180" s="982"/>
      <c r="L180" s="1000"/>
      <c r="M180" s="982"/>
      <c r="N180" s="1000"/>
      <c r="O180" s="982"/>
      <c r="P180" s="982"/>
      <c r="Q180" s="1000"/>
      <c r="R180" s="982"/>
      <c r="S180" s="1000"/>
      <c r="T180" s="1000"/>
      <c r="U180" s="1000"/>
      <c r="V180" s="982"/>
      <c r="W180" s="1004"/>
      <c r="X180" s="1002"/>
      <c r="Y180" s="1002"/>
      <c r="Z180" s="982"/>
      <c r="AA180" s="982"/>
      <c r="AB180" s="982"/>
      <c r="AC180" s="982"/>
      <c r="AD180" s="982"/>
      <c r="AE180" s="982"/>
      <c r="AF180" s="982"/>
      <c r="AG180" s="982"/>
      <c r="AH180" s="982"/>
      <c r="AI180" s="982"/>
      <c r="AJ180" s="982"/>
      <c r="AK180" s="982"/>
      <c r="AL180" s="982"/>
      <c r="AM180" s="982"/>
      <c r="AN180" s="982"/>
      <c r="AO180" s="982"/>
      <c r="AP180" s="982"/>
      <c r="AQ180" s="982"/>
      <c r="AR180" s="982"/>
      <c r="AS180" s="982"/>
      <c r="AT180" s="982"/>
      <c r="AU180" s="982"/>
      <c r="AV180" s="982"/>
      <c r="AW180" s="982"/>
      <c r="AX180" s="982"/>
      <c r="AY180" s="982"/>
      <c r="AZ180" s="982"/>
      <c r="BA180" s="982"/>
      <c r="BB180" s="982"/>
      <c r="BC180" s="982"/>
      <c r="BD180" s="982"/>
      <c r="BE180" s="982"/>
      <c r="BF180" s="982"/>
      <c r="BG180" s="982"/>
      <c r="BH180" s="982"/>
      <c r="BI180" s="982"/>
      <c r="BJ180" s="982"/>
    </row>
    <row r="181" spans="1:62" ht="14.25" customHeight="1" x14ac:dyDescent="0.2">
      <c r="A181" s="982"/>
      <c r="B181" s="982"/>
      <c r="C181" s="982"/>
      <c r="D181" s="1000"/>
      <c r="E181" s="982"/>
      <c r="F181" s="1000"/>
      <c r="G181" s="982"/>
      <c r="H181" s="1000"/>
      <c r="I181" s="982"/>
      <c r="J181" s="1000"/>
      <c r="K181" s="982"/>
      <c r="L181" s="1000"/>
      <c r="M181" s="982"/>
      <c r="N181" s="1000"/>
      <c r="O181" s="982"/>
      <c r="P181" s="982"/>
      <c r="Q181" s="1000"/>
      <c r="R181" s="982"/>
      <c r="S181" s="1000"/>
      <c r="T181" s="1000"/>
      <c r="U181" s="1000"/>
      <c r="V181" s="982"/>
      <c r="W181" s="1004"/>
      <c r="X181" s="1002"/>
      <c r="Y181" s="1002"/>
      <c r="Z181" s="982"/>
      <c r="AA181" s="982"/>
      <c r="AB181" s="982"/>
      <c r="AC181" s="982"/>
      <c r="AD181" s="982"/>
      <c r="AE181" s="982"/>
      <c r="AF181" s="982"/>
      <c r="AG181" s="982"/>
      <c r="AH181" s="982"/>
      <c r="AI181" s="982"/>
      <c r="AJ181" s="982"/>
      <c r="AK181" s="982"/>
      <c r="AL181" s="982"/>
      <c r="AM181" s="982"/>
      <c r="AN181" s="982"/>
      <c r="AO181" s="982"/>
      <c r="AP181" s="982"/>
      <c r="AQ181" s="982"/>
      <c r="AR181" s="982"/>
      <c r="AS181" s="982"/>
      <c r="AT181" s="982"/>
      <c r="AU181" s="982"/>
      <c r="AV181" s="982"/>
      <c r="AW181" s="982"/>
      <c r="AX181" s="982"/>
      <c r="AY181" s="982"/>
      <c r="AZ181" s="982"/>
      <c r="BA181" s="982"/>
      <c r="BB181" s="982"/>
      <c r="BC181" s="982"/>
      <c r="BD181" s="982"/>
      <c r="BE181" s="982"/>
      <c r="BF181" s="982"/>
      <c r="BG181" s="982"/>
      <c r="BH181" s="982"/>
      <c r="BI181" s="982"/>
      <c r="BJ181" s="982"/>
    </row>
    <row r="182" spans="1:62" ht="14.25" customHeight="1" x14ac:dyDescent="0.2">
      <c r="A182" s="982"/>
      <c r="B182" s="982"/>
      <c r="C182" s="982"/>
      <c r="D182" s="1000"/>
      <c r="E182" s="982"/>
      <c r="F182" s="1000"/>
      <c r="G182" s="982"/>
      <c r="H182" s="1000"/>
      <c r="I182" s="982"/>
      <c r="J182" s="1000"/>
      <c r="K182" s="982"/>
      <c r="L182" s="1000"/>
      <c r="M182" s="982"/>
      <c r="N182" s="1000"/>
      <c r="O182" s="982"/>
      <c r="P182" s="982"/>
      <c r="Q182" s="1000"/>
      <c r="R182" s="982"/>
      <c r="S182" s="1000"/>
      <c r="T182" s="1000"/>
      <c r="U182" s="1000"/>
      <c r="V182" s="982"/>
      <c r="W182" s="1004"/>
      <c r="X182" s="1002"/>
      <c r="Y182" s="1002"/>
      <c r="Z182" s="982"/>
      <c r="AA182" s="982"/>
      <c r="AB182" s="982"/>
      <c r="AC182" s="982"/>
      <c r="AD182" s="982"/>
      <c r="AE182" s="982"/>
      <c r="AF182" s="982"/>
      <c r="AG182" s="982"/>
      <c r="AH182" s="982"/>
      <c r="AI182" s="982"/>
      <c r="AJ182" s="982"/>
      <c r="AK182" s="982"/>
      <c r="AL182" s="982"/>
      <c r="AM182" s="982"/>
      <c r="AN182" s="982"/>
      <c r="AO182" s="982"/>
      <c r="AP182" s="982"/>
      <c r="AQ182" s="982"/>
      <c r="AR182" s="982"/>
      <c r="AS182" s="982"/>
      <c r="AT182" s="982"/>
      <c r="AU182" s="982"/>
      <c r="AV182" s="982"/>
      <c r="AW182" s="982"/>
      <c r="AX182" s="982"/>
      <c r="AY182" s="982"/>
      <c r="AZ182" s="982"/>
      <c r="BA182" s="982"/>
      <c r="BB182" s="982"/>
      <c r="BC182" s="982"/>
      <c r="BD182" s="982"/>
      <c r="BE182" s="982"/>
      <c r="BF182" s="982"/>
      <c r="BG182" s="982"/>
      <c r="BH182" s="982"/>
      <c r="BI182" s="982"/>
      <c r="BJ182" s="982"/>
    </row>
    <row r="183" spans="1:62" ht="14.25" customHeight="1" x14ac:dyDescent="0.2">
      <c r="A183" s="982"/>
      <c r="B183" s="982"/>
      <c r="C183" s="982"/>
      <c r="D183" s="1000"/>
      <c r="E183" s="982"/>
      <c r="F183" s="1000"/>
      <c r="G183" s="982"/>
      <c r="H183" s="1000"/>
      <c r="I183" s="982"/>
      <c r="J183" s="1000"/>
      <c r="K183" s="982"/>
      <c r="L183" s="1000"/>
      <c r="M183" s="982"/>
      <c r="N183" s="1000"/>
      <c r="O183" s="982"/>
      <c r="P183" s="982"/>
      <c r="Q183" s="1000"/>
      <c r="R183" s="982"/>
      <c r="S183" s="1000"/>
      <c r="T183" s="1000"/>
      <c r="U183" s="1000"/>
      <c r="V183" s="982"/>
      <c r="W183" s="1004"/>
      <c r="X183" s="1002"/>
      <c r="Y183" s="1002"/>
      <c r="Z183" s="982"/>
      <c r="AA183" s="982"/>
      <c r="AB183" s="982"/>
      <c r="AC183" s="982"/>
      <c r="AD183" s="982"/>
      <c r="AE183" s="982"/>
      <c r="AF183" s="982"/>
      <c r="AG183" s="982"/>
      <c r="AH183" s="982"/>
      <c r="AI183" s="982"/>
      <c r="AJ183" s="982"/>
      <c r="AK183" s="982"/>
      <c r="AL183" s="982"/>
      <c r="AM183" s="982"/>
      <c r="AN183" s="982"/>
      <c r="AO183" s="982"/>
      <c r="AP183" s="982"/>
      <c r="AQ183" s="982"/>
      <c r="AR183" s="982"/>
      <c r="AS183" s="982"/>
      <c r="AT183" s="982"/>
      <c r="AU183" s="982"/>
      <c r="AV183" s="982"/>
      <c r="AW183" s="982"/>
      <c r="AX183" s="982"/>
      <c r="AY183" s="982"/>
      <c r="AZ183" s="982"/>
      <c r="BA183" s="982"/>
      <c r="BB183" s="982"/>
      <c r="BC183" s="982"/>
      <c r="BD183" s="982"/>
      <c r="BE183" s="982"/>
      <c r="BF183" s="982"/>
      <c r="BG183" s="982"/>
      <c r="BH183" s="982"/>
      <c r="BI183" s="982"/>
      <c r="BJ183" s="982"/>
    </row>
    <row r="184" spans="1:62" ht="14.25" customHeight="1" x14ac:dyDescent="0.2">
      <c r="A184" s="982"/>
      <c r="B184" s="982"/>
      <c r="C184" s="982"/>
      <c r="D184" s="1000"/>
      <c r="E184" s="982"/>
      <c r="F184" s="1000"/>
      <c r="G184" s="982"/>
      <c r="H184" s="1000"/>
      <c r="I184" s="982"/>
      <c r="J184" s="1000"/>
      <c r="K184" s="982"/>
      <c r="L184" s="1000"/>
      <c r="M184" s="982"/>
      <c r="N184" s="1000"/>
      <c r="O184" s="982"/>
      <c r="P184" s="982"/>
      <c r="Q184" s="1000"/>
      <c r="R184" s="982"/>
      <c r="S184" s="1000"/>
      <c r="T184" s="1000"/>
      <c r="U184" s="1000"/>
      <c r="V184" s="982"/>
      <c r="W184" s="1004"/>
      <c r="X184" s="1002"/>
      <c r="Y184" s="1002"/>
      <c r="Z184" s="982"/>
      <c r="AA184" s="982"/>
      <c r="AB184" s="982"/>
      <c r="AC184" s="982"/>
      <c r="AD184" s="982"/>
      <c r="AE184" s="982"/>
      <c r="AF184" s="982"/>
      <c r="AG184" s="982"/>
      <c r="AH184" s="982"/>
      <c r="AI184" s="982"/>
      <c r="AJ184" s="982"/>
      <c r="AK184" s="982"/>
      <c r="AL184" s="982"/>
      <c r="AM184" s="982"/>
      <c r="AN184" s="982"/>
      <c r="AO184" s="982"/>
      <c r="AP184" s="982"/>
      <c r="AQ184" s="982"/>
      <c r="AR184" s="982"/>
      <c r="AS184" s="982"/>
      <c r="AT184" s="982"/>
      <c r="AU184" s="982"/>
      <c r="AV184" s="982"/>
      <c r="AW184" s="982"/>
      <c r="AX184" s="982"/>
      <c r="AY184" s="982"/>
      <c r="AZ184" s="982"/>
      <c r="BA184" s="982"/>
      <c r="BB184" s="982"/>
      <c r="BC184" s="982"/>
      <c r="BD184" s="982"/>
      <c r="BE184" s="982"/>
      <c r="BF184" s="982"/>
      <c r="BG184" s="982"/>
      <c r="BH184" s="982"/>
      <c r="BI184" s="982"/>
      <c r="BJ184" s="982"/>
    </row>
    <row r="185" spans="1:62" ht="14.25" customHeight="1" x14ac:dyDescent="0.2">
      <c r="A185" s="982"/>
      <c r="B185" s="982"/>
      <c r="C185" s="982"/>
      <c r="D185" s="1000"/>
      <c r="E185" s="982"/>
      <c r="F185" s="1000"/>
      <c r="G185" s="982"/>
      <c r="H185" s="1000"/>
      <c r="I185" s="982"/>
      <c r="J185" s="1000"/>
      <c r="K185" s="982"/>
      <c r="L185" s="1000"/>
      <c r="M185" s="982"/>
      <c r="N185" s="1000"/>
      <c r="O185" s="982"/>
      <c r="P185" s="982"/>
      <c r="Q185" s="1000"/>
      <c r="R185" s="982"/>
      <c r="S185" s="1000"/>
      <c r="T185" s="1000"/>
      <c r="U185" s="1000"/>
      <c r="V185" s="982"/>
      <c r="W185" s="1004"/>
      <c r="X185" s="1002"/>
      <c r="Y185" s="1002"/>
      <c r="Z185" s="982"/>
      <c r="AA185" s="982"/>
      <c r="AB185" s="982"/>
      <c r="AC185" s="982"/>
      <c r="AD185" s="982"/>
      <c r="AE185" s="982"/>
      <c r="AF185" s="982"/>
      <c r="AG185" s="982"/>
      <c r="AH185" s="982"/>
      <c r="AI185" s="982"/>
      <c r="AJ185" s="982"/>
      <c r="AK185" s="982"/>
      <c r="AL185" s="982"/>
      <c r="AM185" s="982"/>
      <c r="AN185" s="982"/>
      <c r="AO185" s="982"/>
      <c r="AP185" s="982"/>
      <c r="AQ185" s="982"/>
      <c r="AR185" s="982"/>
      <c r="AS185" s="982"/>
      <c r="AT185" s="982"/>
      <c r="AU185" s="982"/>
      <c r="AV185" s="982"/>
      <c r="AW185" s="982"/>
      <c r="AX185" s="982"/>
      <c r="AY185" s="982"/>
      <c r="AZ185" s="982"/>
      <c r="BA185" s="982"/>
      <c r="BB185" s="982"/>
      <c r="BC185" s="982"/>
      <c r="BD185" s="982"/>
      <c r="BE185" s="982"/>
      <c r="BF185" s="982"/>
      <c r="BG185" s="982"/>
      <c r="BH185" s="982"/>
      <c r="BI185" s="982"/>
      <c r="BJ185" s="982"/>
    </row>
    <row r="186" spans="1:62" ht="14.25" customHeight="1" x14ac:dyDescent="0.2">
      <c r="A186" s="982"/>
      <c r="B186" s="982"/>
      <c r="C186" s="982"/>
      <c r="D186" s="1000"/>
      <c r="E186" s="982"/>
      <c r="F186" s="1000"/>
      <c r="G186" s="982"/>
      <c r="H186" s="1000"/>
      <c r="I186" s="982"/>
      <c r="J186" s="1000"/>
      <c r="K186" s="982"/>
      <c r="L186" s="1000"/>
      <c r="M186" s="982"/>
      <c r="N186" s="1000"/>
      <c r="O186" s="982"/>
      <c r="P186" s="982"/>
      <c r="Q186" s="1000"/>
      <c r="R186" s="982"/>
      <c r="S186" s="1000"/>
      <c r="T186" s="1000"/>
      <c r="U186" s="1000"/>
      <c r="V186" s="982"/>
      <c r="W186" s="1004"/>
      <c r="X186" s="1002"/>
      <c r="Y186" s="1002"/>
      <c r="Z186" s="982"/>
      <c r="AA186" s="982"/>
      <c r="AB186" s="982"/>
      <c r="AC186" s="982"/>
      <c r="AD186" s="982"/>
      <c r="AE186" s="982"/>
      <c r="AF186" s="982"/>
      <c r="AG186" s="982"/>
      <c r="AH186" s="982"/>
      <c r="AI186" s="982"/>
      <c r="AJ186" s="982"/>
      <c r="AK186" s="982"/>
      <c r="AL186" s="982"/>
      <c r="AM186" s="982"/>
      <c r="AN186" s="982"/>
      <c r="AO186" s="982"/>
      <c r="AP186" s="982"/>
      <c r="AQ186" s="982"/>
      <c r="AR186" s="982"/>
      <c r="AS186" s="982"/>
      <c r="AT186" s="982"/>
      <c r="AU186" s="982"/>
      <c r="AV186" s="982"/>
      <c r="AW186" s="982"/>
      <c r="AX186" s="982"/>
      <c r="AY186" s="982"/>
      <c r="AZ186" s="982"/>
      <c r="BA186" s="982"/>
      <c r="BB186" s="982"/>
      <c r="BC186" s="982"/>
      <c r="BD186" s="982"/>
      <c r="BE186" s="982"/>
      <c r="BF186" s="982"/>
      <c r="BG186" s="982"/>
      <c r="BH186" s="982"/>
      <c r="BI186" s="982"/>
      <c r="BJ186" s="982"/>
    </row>
    <row r="187" spans="1:62" ht="14.25" customHeight="1" x14ac:dyDescent="0.2">
      <c r="A187" s="982"/>
      <c r="B187" s="982"/>
      <c r="C187" s="982"/>
      <c r="D187" s="1000"/>
      <c r="E187" s="982"/>
      <c r="F187" s="1000"/>
      <c r="G187" s="982"/>
      <c r="H187" s="1000"/>
      <c r="I187" s="982"/>
      <c r="J187" s="1000"/>
      <c r="K187" s="982"/>
      <c r="L187" s="1000"/>
      <c r="M187" s="982"/>
      <c r="N187" s="1000"/>
      <c r="O187" s="982"/>
      <c r="P187" s="982"/>
      <c r="Q187" s="1000"/>
      <c r="R187" s="982"/>
      <c r="S187" s="1000"/>
      <c r="T187" s="1000"/>
      <c r="U187" s="1000"/>
      <c r="V187" s="982"/>
      <c r="W187" s="1004"/>
      <c r="X187" s="1002"/>
      <c r="Y187" s="1002"/>
      <c r="Z187" s="982"/>
      <c r="AA187" s="982"/>
      <c r="AB187" s="982"/>
      <c r="AC187" s="982"/>
      <c r="AD187" s="982"/>
      <c r="AE187" s="982"/>
      <c r="AF187" s="982"/>
      <c r="AG187" s="982"/>
      <c r="AH187" s="982"/>
      <c r="AI187" s="982"/>
      <c r="AJ187" s="982"/>
      <c r="AK187" s="982"/>
      <c r="AL187" s="982"/>
      <c r="AM187" s="982"/>
      <c r="AN187" s="982"/>
      <c r="AO187" s="982"/>
      <c r="AP187" s="982"/>
      <c r="AQ187" s="982"/>
      <c r="AR187" s="982"/>
      <c r="AS187" s="982"/>
      <c r="AT187" s="982"/>
      <c r="AU187" s="982"/>
      <c r="AV187" s="982"/>
      <c r="AW187" s="982"/>
      <c r="AX187" s="982"/>
      <c r="AY187" s="982"/>
      <c r="AZ187" s="982"/>
      <c r="BA187" s="982"/>
      <c r="BB187" s="982"/>
      <c r="BC187" s="982"/>
      <c r="BD187" s="982"/>
      <c r="BE187" s="982"/>
      <c r="BF187" s="982"/>
      <c r="BG187" s="982"/>
      <c r="BH187" s="982"/>
      <c r="BI187" s="982"/>
      <c r="BJ187" s="982"/>
    </row>
    <row r="188" spans="1:62" ht="14.25" customHeight="1" x14ac:dyDescent="0.2">
      <c r="A188" s="982"/>
      <c r="B188" s="982"/>
      <c r="C188" s="982"/>
      <c r="D188" s="1000"/>
      <c r="E188" s="982"/>
      <c r="F188" s="1000"/>
      <c r="G188" s="982"/>
      <c r="H188" s="1000"/>
      <c r="I188" s="982"/>
      <c r="J188" s="1000"/>
      <c r="K188" s="982"/>
      <c r="L188" s="1000"/>
      <c r="M188" s="982"/>
      <c r="N188" s="1000"/>
      <c r="O188" s="982"/>
      <c r="P188" s="982"/>
      <c r="Q188" s="1000"/>
      <c r="R188" s="982"/>
      <c r="S188" s="1000"/>
      <c r="T188" s="1000"/>
      <c r="U188" s="1000"/>
      <c r="V188" s="982"/>
      <c r="W188" s="1004"/>
      <c r="X188" s="1002"/>
      <c r="Y188" s="1002"/>
      <c r="Z188" s="982"/>
      <c r="AA188" s="982"/>
      <c r="AB188" s="982"/>
      <c r="AC188" s="982"/>
      <c r="AD188" s="982"/>
      <c r="AE188" s="982"/>
      <c r="AF188" s="982"/>
      <c r="AG188" s="982"/>
      <c r="AH188" s="982"/>
      <c r="AI188" s="982"/>
      <c r="AJ188" s="982"/>
      <c r="AK188" s="982"/>
      <c r="AL188" s="982"/>
      <c r="AM188" s="982"/>
      <c r="AN188" s="982"/>
      <c r="AO188" s="982"/>
      <c r="AP188" s="982"/>
      <c r="AQ188" s="982"/>
      <c r="AR188" s="982"/>
      <c r="AS188" s="982"/>
      <c r="AT188" s="982"/>
      <c r="AU188" s="982"/>
      <c r="AV188" s="982"/>
      <c r="AW188" s="982"/>
      <c r="AX188" s="982"/>
      <c r="AY188" s="982"/>
      <c r="AZ188" s="982"/>
      <c r="BA188" s="982"/>
      <c r="BB188" s="982"/>
      <c r="BC188" s="982"/>
      <c r="BD188" s="982"/>
      <c r="BE188" s="982"/>
      <c r="BF188" s="982"/>
      <c r="BG188" s="982"/>
      <c r="BH188" s="982"/>
      <c r="BI188" s="982"/>
      <c r="BJ188" s="982"/>
    </row>
    <row r="189" spans="1:62" ht="14.25" customHeight="1" x14ac:dyDescent="0.2">
      <c r="A189" s="982"/>
      <c r="B189" s="982"/>
      <c r="C189" s="982"/>
      <c r="D189" s="1000"/>
      <c r="E189" s="982"/>
      <c r="F189" s="1000"/>
      <c r="G189" s="982"/>
      <c r="H189" s="1000"/>
      <c r="I189" s="982"/>
      <c r="J189" s="1000"/>
      <c r="K189" s="982"/>
      <c r="L189" s="1000"/>
      <c r="M189" s="982"/>
      <c r="N189" s="1000"/>
      <c r="O189" s="982"/>
      <c r="P189" s="982"/>
      <c r="Q189" s="1000"/>
      <c r="R189" s="982"/>
      <c r="S189" s="1000"/>
      <c r="T189" s="1000"/>
      <c r="U189" s="1000"/>
      <c r="V189" s="982"/>
      <c r="W189" s="1004"/>
      <c r="X189" s="1002"/>
      <c r="Y189" s="1002"/>
      <c r="Z189" s="982"/>
      <c r="AA189" s="982"/>
      <c r="AB189" s="982"/>
      <c r="AC189" s="982"/>
      <c r="AD189" s="982"/>
      <c r="AE189" s="982"/>
      <c r="AF189" s="982"/>
      <c r="AG189" s="982"/>
      <c r="AH189" s="982"/>
      <c r="AI189" s="982"/>
      <c r="AJ189" s="982"/>
      <c r="AK189" s="982"/>
      <c r="AL189" s="982"/>
      <c r="AM189" s="982"/>
      <c r="AN189" s="982"/>
      <c r="AO189" s="982"/>
      <c r="AP189" s="982"/>
      <c r="AQ189" s="982"/>
      <c r="AR189" s="982"/>
      <c r="AS189" s="982"/>
      <c r="AT189" s="982"/>
      <c r="AU189" s="982"/>
      <c r="AV189" s="982"/>
      <c r="AW189" s="982"/>
      <c r="AX189" s="982"/>
      <c r="AY189" s="982"/>
      <c r="AZ189" s="982"/>
      <c r="BA189" s="982"/>
      <c r="BB189" s="982"/>
      <c r="BC189" s="982"/>
      <c r="BD189" s="982"/>
      <c r="BE189" s="982"/>
      <c r="BF189" s="982"/>
      <c r="BG189" s="982"/>
      <c r="BH189" s="982"/>
      <c r="BI189" s="982"/>
      <c r="BJ189" s="982"/>
    </row>
    <row r="190" spans="1:62" ht="14.25" customHeight="1" x14ac:dyDescent="0.2">
      <c r="A190" s="982"/>
      <c r="B190" s="982"/>
      <c r="C190" s="982"/>
      <c r="D190" s="1000"/>
      <c r="E190" s="982"/>
      <c r="F190" s="1000"/>
      <c r="G190" s="982"/>
      <c r="H190" s="1000"/>
      <c r="I190" s="982"/>
      <c r="J190" s="1000"/>
      <c r="K190" s="982"/>
      <c r="L190" s="1000"/>
      <c r="M190" s="982"/>
      <c r="N190" s="1000"/>
      <c r="O190" s="982"/>
      <c r="P190" s="982"/>
      <c r="Q190" s="1000"/>
      <c r="R190" s="982"/>
      <c r="S190" s="1000"/>
      <c r="T190" s="1000"/>
      <c r="U190" s="1000"/>
      <c r="V190" s="982"/>
      <c r="W190" s="1004"/>
      <c r="X190" s="1002"/>
      <c r="Y190" s="1002"/>
      <c r="Z190" s="982"/>
      <c r="AA190" s="982"/>
      <c r="AB190" s="982"/>
      <c r="AC190" s="982"/>
      <c r="AD190" s="982"/>
      <c r="AE190" s="982"/>
      <c r="AF190" s="982"/>
      <c r="AG190" s="982"/>
      <c r="AH190" s="982"/>
      <c r="AI190" s="982"/>
      <c r="AJ190" s="982"/>
      <c r="AK190" s="982"/>
      <c r="AL190" s="982"/>
      <c r="AM190" s="982"/>
      <c r="AN190" s="982"/>
      <c r="AO190" s="982"/>
      <c r="AP190" s="982"/>
      <c r="AQ190" s="982"/>
      <c r="AR190" s="982"/>
      <c r="AS190" s="982"/>
      <c r="AT190" s="982"/>
      <c r="AU190" s="982"/>
      <c r="AV190" s="982"/>
      <c r="AW190" s="982"/>
      <c r="AX190" s="982"/>
      <c r="AY190" s="982"/>
      <c r="AZ190" s="982"/>
      <c r="BA190" s="982"/>
      <c r="BB190" s="982"/>
      <c r="BC190" s="982"/>
      <c r="BD190" s="982"/>
      <c r="BE190" s="982"/>
      <c r="BF190" s="982"/>
      <c r="BG190" s="982"/>
      <c r="BH190" s="982"/>
      <c r="BI190" s="982"/>
      <c r="BJ190" s="982"/>
    </row>
    <row r="191" spans="1:62" ht="14.25" customHeight="1" x14ac:dyDescent="0.2">
      <c r="A191" s="982"/>
      <c r="B191" s="982"/>
      <c r="C191" s="982"/>
      <c r="D191" s="1000"/>
      <c r="E191" s="982"/>
      <c r="F191" s="1000"/>
      <c r="G191" s="982"/>
      <c r="H191" s="1000"/>
      <c r="I191" s="982"/>
      <c r="J191" s="1000"/>
      <c r="K191" s="982"/>
      <c r="L191" s="1000"/>
      <c r="M191" s="982"/>
      <c r="N191" s="1000"/>
      <c r="O191" s="982"/>
      <c r="P191" s="982"/>
      <c r="Q191" s="1000"/>
      <c r="R191" s="982"/>
      <c r="S191" s="1000"/>
      <c r="T191" s="1000"/>
      <c r="U191" s="1000"/>
      <c r="V191" s="982"/>
      <c r="W191" s="1004"/>
      <c r="X191" s="1002"/>
      <c r="Y191" s="1002"/>
      <c r="Z191" s="982"/>
      <c r="AA191" s="982"/>
      <c r="AB191" s="982"/>
      <c r="AC191" s="982"/>
      <c r="AD191" s="982"/>
      <c r="AE191" s="982"/>
      <c r="AF191" s="982"/>
      <c r="AG191" s="982"/>
      <c r="AH191" s="982"/>
      <c r="AI191" s="982"/>
      <c r="AJ191" s="982"/>
      <c r="AK191" s="982"/>
      <c r="AL191" s="982"/>
      <c r="AM191" s="982"/>
      <c r="AN191" s="982"/>
      <c r="AO191" s="982"/>
      <c r="AP191" s="982"/>
      <c r="AQ191" s="982"/>
      <c r="AR191" s="982"/>
      <c r="AS191" s="982"/>
      <c r="AT191" s="982"/>
      <c r="AU191" s="982"/>
      <c r="AV191" s="982"/>
      <c r="AW191" s="982"/>
      <c r="AX191" s="982"/>
      <c r="AY191" s="982"/>
      <c r="AZ191" s="982"/>
      <c r="BA191" s="982"/>
      <c r="BB191" s="982"/>
      <c r="BC191" s="982"/>
      <c r="BD191" s="982"/>
      <c r="BE191" s="982"/>
      <c r="BF191" s="982"/>
      <c r="BG191" s="982"/>
      <c r="BH191" s="982"/>
      <c r="BI191" s="982"/>
      <c r="BJ191" s="982"/>
    </row>
    <row r="192" spans="1:62" ht="14.25" customHeight="1" x14ac:dyDescent="0.2">
      <c r="A192" s="982"/>
      <c r="B192" s="982"/>
      <c r="C192" s="982"/>
      <c r="D192" s="1000"/>
      <c r="E192" s="982"/>
      <c r="F192" s="1000"/>
      <c r="G192" s="982"/>
      <c r="H192" s="1000"/>
      <c r="I192" s="982"/>
      <c r="J192" s="1000"/>
      <c r="K192" s="982"/>
      <c r="L192" s="1000"/>
      <c r="M192" s="982"/>
      <c r="N192" s="1000"/>
      <c r="O192" s="982"/>
      <c r="P192" s="982"/>
      <c r="Q192" s="1000"/>
      <c r="R192" s="982"/>
      <c r="S192" s="1000"/>
      <c r="T192" s="1000"/>
      <c r="U192" s="1000"/>
      <c r="V192" s="982"/>
      <c r="W192" s="1004"/>
      <c r="X192" s="1002"/>
      <c r="Y192" s="1002"/>
      <c r="Z192" s="982"/>
      <c r="AA192" s="982"/>
      <c r="AB192" s="982"/>
      <c r="AC192" s="982"/>
      <c r="AD192" s="982"/>
      <c r="AE192" s="982"/>
      <c r="AF192" s="982"/>
      <c r="AG192" s="982"/>
      <c r="AH192" s="982"/>
      <c r="AI192" s="982"/>
      <c r="AJ192" s="982"/>
      <c r="AK192" s="982"/>
      <c r="AL192" s="982"/>
      <c r="AM192" s="982"/>
      <c r="AN192" s="982"/>
      <c r="AO192" s="982"/>
      <c r="AP192" s="982"/>
      <c r="AQ192" s="982"/>
      <c r="AR192" s="982"/>
      <c r="AS192" s="982"/>
      <c r="AT192" s="982"/>
      <c r="AU192" s="982"/>
      <c r="AV192" s="982"/>
      <c r="AW192" s="982"/>
      <c r="AX192" s="982"/>
      <c r="AY192" s="982"/>
      <c r="AZ192" s="982"/>
      <c r="BA192" s="982"/>
      <c r="BB192" s="982"/>
      <c r="BC192" s="982"/>
      <c r="BD192" s="982"/>
      <c r="BE192" s="982"/>
      <c r="BF192" s="982"/>
      <c r="BG192" s="982"/>
      <c r="BH192" s="982"/>
      <c r="BI192" s="982"/>
      <c r="BJ192" s="982"/>
    </row>
    <row r="193" spans="1:62" ht="14.25" customHeight="1" x14ac:dyDescent="0.2">
      <c r="A193" s="982"/>
      <c r="B193" s="982"/>
      <c r="C193" s="982"/>
      <c r="D193" s="1000"/>
      <c r="E193" s="982"/>
      <c r="F193" s="1000"/>
      <c r="G193" s="982"/>
      <c r="H193" s="1000"/>
      <c r="I193" s="982"/>
      <c r="J193" s="1000"/>
      <c r="K193" s="982"/>
      <c r="L193" s="1000"/>
      <c r="M193" s="982"/>
      <c r="N193" s="1000"/>
      <c r="O193" s="982"/>
      <c r="P193" s="982"/>
      <c r="Q193" s="1000"/>
      <c r="R193" s="982"/>
      <c r="S193" s="1000"/>
      <c r="T193" s="1000"/>
      <c r="U193" s="1000"/>
      <c r="V193" s="982"/>
      <c r="W193" s="1004"/>
      <c r="X193" s="1002"/>
      <c r="Y193" s="1002"/>
      <c r="Z193" s="982"/>
      <c r="AA193" s="982"/>
      <c r="AB193" s="982"/>
      <c r="AC193" s="982"/>
      <c r="AD193" s="982"/>
      <c r="AE193" s="982"/>
      <c r="AF193" s="982"/>
      <c r="AG193" s="982"/>
      <c r="AH193" s="982"/>
      <c r="AI193" s="982"/>
      <c r="AJ193" s="982"/>
      <c r="AK193" s="982"/>
      <c r="AL193" s="982"/>
      <c r="AM193" s="982"/>
      <c r="AN193" s="982"/>
      <c r="AO193" s="982"/>
      <c r="AP193" s="982"/>
      <c r="AQ193" s="982"/>
      <c r="AR193" s="982"/>
      <c r="AS193" s="982"/>
      <c r="AT193" s="982"/>
      <c r="AU193" s="982"/>
      <c r="AV193" s="982"/>
      <c r="AW193" s="982"/>
      <c r="AX193" s="982"/>
      <c r="AY193" s="982"/>
      <c r="AZ193" s="982"/>
      <c r="BA193" s="982"/>
      <c r="BB193" s="982"/>
      <c r="BC193" s="982"/>
      <c r="BD193" s="982"/>
      <c r="BE193" s="982"/>
      <c r="BF193" s="982"/>
      <c r="BG193" s="982"/>
      <c r="BH193" s="982"/>
      <c r="BI193" s="982"/>
      <c r="BJ193" s="982"/>
    </row>
    <row r="194" spans="1:62" ht="14.25" customHeight="1" x14ac:dyDescent="0.2">
      <c r="A194" s="982"/>
      <c r="B194" s="982"/>
      <c r="C194" s="982"/>
      <c r="D194" s="1000"/>
      <c r="E194" s="982"/>
      <c r="F194" s="1000"/>
      <c r="G194" s="982"/>
      <c r="H194" s="1000"/>
      <c r="I194" s="982"/>
      <c r="J194" s="1000"/>
      <c r="K194" s="982"/>
      <c r="L194" s="1000"/>
      <c r="M194" s="982"/>
      <c r="N194" s="1000"/>
      <c r="O194" s="982"/>
      <c r="P194" s="982"/>
      <c r="Q194" s="1000"/>
      <c r="R194" s="982"/>
      <c r="S194" s="1000"/>
      <c r="T194" s="1000"/>
      <c r="U194" s="1000"/>
      <c r="V194" s="982"/>
      <c r="W194" s="1004"/>
      <c r="X194" s="1002"/>
      <c r="Y194" s="1002"/>
      <c r="Z194" s="982"/>
      <c r="AA194" s="982"/>
      <c r="AB194" s="982"/>
      <c r="AC194" s="982"/>
      <c r="AD194" s="982"/>
      <c r="AE194" s="982"/>
      <c r="AF194" s="982"/>
      <c r="AG194" s="982"/>
      <c r="AH194" s="982"/>
      <c r="AI194" s="982"/>
      <c r="AJ194" s="982"/>
      <c r="AK194" s="982"/>
      <c r="AL194" s="982"/>
      <c r="AM194" s="982"/>
      <c r="AN194" s="982"/>
      <c r="AO194" s="982"/>
      <c r="AP194" s="982"/>
      <c r="AQ194" s="982"/>
      <c r="AR194" s="982"/>
      <c r="AS194" s="982"/>
      <c r="AT194" s="982"/>
      <c r="AU194" s="982"/>
      <c r="AV194" s="982"/>
      <c r="AW194" s="982"/>
      <c r="AX194" s="982"/>
      <c r="AY194" s="982"/>
      <c r="AZ194" s="982"/>
      <c r="BA194" s="982"/>
      <c r="BB194" s="982"/>
      <c r="BC194" s="982"/>
      <c r="BD194" s="982"/>
      <c r="BE194" s="982"/>
      <c r="BF194" s="982"/>
      <c r="BG194" s="982"/>
      <c r="BH194" s="982"/>
      <c r="BI194" s="982"/>
      <c r="BJ194" s="982"/>
    </row>
    <row r="195" spans="1:62" ht="14.25" customHeight="1" x14ac:dyDescent="0.2">
      <c r="A195" s="982"/>
      <c r="B195" s="982"/>
      <c r="C195" s="982"/>
      <c r="D195" s="1000"/>
      <c r="E195" s="982"/>
      <c r="F195" s="1000"/>
      <c r="G195" s="982"/>
      <c r="H195" s="1000"/>
      <c r="I195" s="982"/>
      <c r="J195" s="1000"/>
      <c r="K195" s="982"/>
      <c r="L195" s="1000"/>
      <c r="M195" s="982"/>
      <c r="N195" s="1000"/>
      <c r="O195" s="982"/>
      <c r="P195" s="982"/>
      <c r="Q195" s="1000"/>
      <c r="R195" s="982"/>
      <c r="S195" s="1000"/>
      <c r="T195" s="1000"/>
      <c r="U195" s="1000"/>
      <c r="V195" s="982"/>
      <c r="W195" s="1004"/>
      <c r="X195" s="1002"/>
      <c r="Y195" s="1002"/>
      <c r="Z195" s="982"/>
      <c r="AA195" s="982"/>
      <c r="AB195" s="982"/>
      <c r="AC195" s="982"/>
      <c r="AD195" s="982"/>
      <c r="AE195" s="982"/>
      <c r="AF195" s="982"/>
      <c r="AG195" s="982"/>
      <c r="AH195" s="982"/>
      <c r="AI195" s="982"/>
      <c r="AJ195" s="982"/>
      <c r="AK195" s="982"/>
      <c r="AL195" s="982"/>
      <c r="AM195" s="982"/>
      <c r="AN195" s="982"/>
      <c r="AO195" s="982"/>
      <c r="AP195" s="982"/>
      <c r="AQ195" s="982"/>
      <c r="AR195" s="982"/>
      <c r="AS195" s="982"/>
      <c r="AT195" s="982"/>
      <c r="AU195" s="982"/>
      <c r="AV195" s="982"/>
      <c r="AW195" s="982"/>
      <c r="AX195" s="982"/>
      <c r="AY195" s="982"/>
      <c r="AZ195" s="982"/>
      <c r="BA195" s="982"/>
      <c r="BB195" s="982"/>
      <c r="BC195" s="982"/>
      <c r="BD195" s="982"/>
      <c r="BE195" s="982"/>
      <c r="BF195" s="982"/>
      <c r="BG195" s="982"/>
      <c r="BH195" s="982"/>
      <c r="BI195" s="982"/>
      <c r="BJ195" s="982"/>
    </row>
    <row r="196" spans="1:62" ht="14.25" customHeight="1" x14ac:dyDescent="0.2">
      <c r="A196" s="982"/>
      <c r="B196" s="982"/>
      <c r="C196" s="982"/>
      <c r="D196" s="1000"/>
      <c r="E196" s="982"/>
      <c r="F196" s="1000"/>
      <c r="G196" s="982"/>
      <c r="H196" s="1000"/>
      <c r="I196" s="982"/>
      <c r="J196" s="1000"/>
      <c r="K196" s="982"/>
      <c r="L196" s="1000"/>
      <c r="M196" s="982"/>
      <c r="N196" s="1000"/>
      <c r="O196" s="982"/>
      <c r="P196" s="982"/>
      <c r="Q196" s="1000"/>
      <c r="R196" s="982"/>
      <c r="S196" s="1000"/>
      <c r="T196" s="1000"/>
      <c r="U196" s="1000"/>
      <c r="V196" s="982"/>
      <c r="W196" s="1004"/>
      <c r="X196" s="1002"/>
      <c r="Y196" s="1002"/>
      <c r="Z196" s="982"/>
      <c r="AA196" s="982"/>
      <c r="AB196" s="982"/>
      <c r="AC196" s="982"/>
      <c r="AD196" s="982"/>
      <c r="AE196" s="982"/>
      <c r="AF196" s="982"/>
      <c r="AG196" s="982"/>
      <c r="AH196" s="982"/>
      <c r="AI196" s="982"/>
      <c r="AJ196" s="982"/>
      <c r="AK196" s="982"/>
      <c r="AL196" s="982"/>
      <c r="AM196" s="982"/>
      <c r="AN196" s="982"/>
      <c r="AO196" s="982"/>
      <c r="AP196" s="982"/>
      <c r="AQ196" s="982"/>
      <c r="AR196" s="982"/>
      <c r="AS196" s="982"/>
      <c r="AT196" s="982"/>
      <c r="AU196" s="982"/>
      <c r="AV196" s="982"/>
      <c r="AW196" s="982"/>
      <c r="AX196" s="982"/>
      <c r="AY196" s="982"/>
      <c r="AZ196" s="982"/>
      <c r="BA196" s="982"/>
      <c r="BB196" s="982"/>
      <c r="BC196" s="982"/>
      <c r="BD196" s="982"/>
      <c r="BE196" s="982"/>
      <c r="BF196" s="982"/>
      <c r="BG196" s="982"/>
      <c r="BH196" s="982"/>
      <c r="BI196" s="982"/>
      <c r="BJ196" s="982"/>
    </row>
    <row r="197" spans="1:62" ht="14.25" customHeight="1" x14ac:dyDescent="0.2">
      <c r="A197" s="982"/>
      <c r="B197" s="982"/>
      <c r="C197" s="982"/>
      <c r="D197" s="1000"/>
      <c r="E197" s="982"/>
      <c r="F197" s="1000"/>
      <c r="G197" s="982"/>
      <c r="H197" s="1000"/>
      <c r="I197" s="982"/>
      <c r="J197" s="1000"/>
      <c r="K197" s="982"/>
      <c r="L197" s="1000"/>
      <c r="M197" s="982"/>
      <c r="N197" s="1000"/>
      <c r="O197" s="982"/>
      <c r="P197" s="982"/>
      <c r="Q197" s="1000"/>
      <c r="R197" s="982"/>
      <c r="S197" s="1000"/>
      <c r="T197" s="1000"/>
      <c r="U197" s="1000"/>
      <c r="V197" s="982"/>
      <c r="W197" s="1004"/>
      <c r="X197" s="1002"/>
      <c r="Y197" s="1002"/>
      <c r="Z197" s="982"/>
      <c r="AA197" s="982"/>
      <c r="AB197" s="982"/>
      <c r="AC197" s="982"/>
      <c r="AD197" s="982"/>
      <c r="AE197" s="982"/>
      <c r="AF197" s="982"/>
      <c r="AG197" s="982"/>
      <c r="AH197" s="982"/>
      <c r="AI197" s="982"/>
      <c r="AJ197" s="982"/>
      <c r="AK197" s="982"/>
      <c r="AL197" s="982"/>
      <c r="AM197" s="982"/>
      <c r="AN197" s="982"/>
      <c r="AO197" s="982"/>
      <c r="AP197" s="982"/>
      <c r="AQ197" s="982"/>
      <c r="AR197" s="982"/>
      <c r="AS197" s="982"/>
      <c r="AT197" s="982"/>
      <c r="AU197" s="982"/>
      <c r="AV197" s="982"/>
      <c r="AW197" s="982"/>
      <c r="AX197" s="982"/>
      <c r="AY197" s="982"/>
      <c r="AZ197" s="982"/>
      <c r="BA197" s="982"/>
      <c r="BB197" s="982"/>
      <c r="BC197" s="982"/>
      <c r="BD197" s="982"/>
      <c r="BE197" s="982"/>
      <c r="BF197" s="982"/>
      <c r="BG197" s="982"/>
      <c r="BH197" s="982"/>
      <c r="BI197" s="982"/>
      <c r="BJ197" s="982"/>
    </row>
    <row r="198" spans="1:62" ht="14.25" customHeight="1" x14ac:dyDescent="0.2">
      <c r="A198" s="982"/>
      <c r="B198" s="982"/>
      <c r="C198" s="982"/>
      <c r="D198" s="1000"/>
      <c r="E198" s="982"/>
      <c r="F198" s="1000"/>
      <c r="G198" s="982"/>
      <c r="H198" s="1000"/>
      <c r="I198" s="982"/>
      <c r="J198" s="1000"/>
      <c r="K198" s="982"/>
      <c r="L198" s="1000"/>
      <c r="M198" s="982"/>
      <c r="N198" s="1000"/>
      <c r="O198" s="982"/>
      <c r="P198" s="982"/>
      <c r="Q198" s="1000"/>
      <c r="R198" s="982"/>
      <c r="S198" s="1000"/>
      <c r="T198" s="1000"/>
      <c r="U198" s="1000"/>
      <c r="V198" s="982"/>
      <c r="W198" s="1004"/>
      <c r="X198" s="1002"/>
      <c r="Y198" s="1002"/>
      <c r="Z198" s="982"/>
      <c r="AA198" s="982"/>
      <c r="AB198" s="982"/>
      <c r="AC198" s="982"/>
      <c r="AD198" s="982"/>
      <c r="AE198" s="982"/>
      <c r="AF198" s="982"/>
      <c r="AG198" s="982"/>
      <c r="AH198" s="982"/>
      <c r="AI198" s="982"/>
      <c r="AJ198" s="982"/>
      <c r="AK198" s="982"/>
      <c r="AL198" s="982"/>
      <c r="AM198" s="982"/>
      <c r="AN198" s="982"/>
      <c r="AO198" s="982"/>
      <c r="AP198" s="982"/>
      <c r="AQ198" s="982"/>
      <c r="AR198" s="982"/>
      <c r="AS198" s="982"/>
      <c r="AT198" s="982"/>
      <c r="AU198" s="982"/>
      <c r="AV198" s="982"/>
      <c r="AW198" s="982"/>
      <c r="AX198" s="982"/>
      <c r="AY198" s="982"/>
      <c r="AZ198" s="982"/>
      <c r="BA198" s="982"/>
      <c r="BB198" s="982"/>
      <c r="BC198" s="982"/>
      <c r="BD198" s="982"/>
      <c r="BE198" s="982"/>
      <c r="BF198" s="982"/>
      <c r="BG198" s="982"/>
      <c r="BH198" s="982"/>
      <c r="BI198" s="982"/>
      <c r="BJ198" s="982"/>
    </row>
    <row r="199" spans="1:62" ht="14.25" customHeight="1" x14ac:dyDescent="0.2">
      <c r="A199" s="982"/>
      <c r="B199" s="982"/>
      <c r="C199" s="982"/>
      <c r="D199" s="1000"/>
      <c r="E199" s="982"/>
      <c r="F199" s="1000"/>
      <c r="G199" s="982"/>
      <c r="H199" s="1000"/>
      <c r="I199" s="982"/>
      <c r="J199" s="1000"/>
      <c r="K199" s="982"/>
      <c r="L199" s="1000"/>
      <c r="M199" s="982"/>
      <c r="N199" s="1000"/>
      <c r="O199" s="982"/>
      <c r="P199" s="982"/>
      <c r="Q199" s="1000"/>
      <c r="R199" s="982"/>
      <c r="S199" s="1000"/>
      <c r="T199" s="1000"/>
      <c r="U199" s="1000"/>
      <c r="V199" s="982"/>
      <c r="W199" s="1004"/>
      <c r="X199" s="1002"/>
      <c r="Y199" s="1002"/>
      <c r="Z199" s="982"/>
      <c r="AA199" s="982"/>
      <c r="AB199" s="982"/>
      <c r="AC199" s="982"/>
      <c r="AD199" s="982"/>
      <c r="AE199" s="982"/>
      <c r="AF199" s="982"/>
      <c r="AG199" s="982"/>
      <c r="AH199" s="982"/>
      <c r="AI199" s="982"/>
      <c r="AJ199" s="982"/>
      <c r="AK199" s="982"/>
      <c r="AL199" s="982"/>
      <c r="AM199" s="982"/>
      <c r="AN199" s="982"/>
      <c r="AO199" s="982"/>
      <c r="AP199" s="982"/>
      <c r="AQ199" s="982"/>
      <c r="AR199" s="982"/>
      <c r="AS199" s="982"/>
      <c r="AT199" s="982"/>
      <c r="AU199" s="982"/>
      <c r="AV199" s="982"/>
      <c r="AW199" s="982"/>
      <c r="AX199" s="982"/>
      <c r="AY199" s="982"/>
      <c r="AZ199" s="982"/>
      <c r="BA199" s="982"/>
      <c r="BB199" s="982"/>
      <c r="BC199" s="982"/>
      <c r="BD199" s="982"/>
      <c r="BE199" s="982"/>
      <c r="BF199" s="982"/>
      <c r="BG199" s="982"/>
      <c r="BH199" s="982"/>
      <c r="BI199" s="982"/>
      <c r="BJ199" s="982"/>
    </row>
    <row r="200" spans="1:62" ht="14.25" customHeight="1" x14ac:dyDescent="0.2">
      <c r="A200" s="982"/>
      <c r="B200" s="982"/>
      <c r="C200" s="982"/>
      <c r="D200" s="1000"/>
      <c r="E200" s="982"/>
      <c r="F200" s="1000"/>
      <c r="G200" s="982"/>
      <c r="H200" s="1000"/>
      <c r="I200" s="982"/>
      <c r="J200" s="1000"/>
      <c r="K200" s="982"/>
      <c r="L200" s="1000"/>
      <c r="M200" s="982"/>
      <c r="N200" s="1000"/>
      <c r="O200" s="982"/>
      <c r="P200" s="982"/>
      <c r="Q200" s="1000"/>
      <c r="R200" s="982"/>
      <c r="S200" s="1000"/>
      <c r="T200" s="1000"/>
      <c r="U200" s="1000"/>
      <c r="V200" s="982"/>
      <c r="W200" s="1004"/>
      <c r="X200" s="1002"/>
      <c r="Y200" s="1002"/>
      <c r="Z200" s="982"/>
      <c r="AA200" s="982"/>
      <c r="AB200" s="982"/>
      <c r="AC200" s="982"/>
      <c r="AD200" s="982"/>
      <c r="AE200" s="982"/>
      <c r="AF200" s="982"/>
      <c r="AG200" s="982"/>
      <c r="AH200" s="982"/>
      <c r="AI200" s="982"/>
      <c r="AJ200" s="982"/>
      <c r="AK200" s="982"/>
      <c r="AL200" s="982"/>
      <c r="AM200" s="982"/>
      <c r="AN200" s="982"/>
      <c r="AO200" s="982"/>
      <c r="AP200" s="982"/>
      <c r="AQ200" s="982"/>
      <c r="AR200" s="982"/>
      <c r="AS200" s="982"/>
      <c r="AT200" s="982"/>
      <c r="AU200" s="982"/>
      <c r="AV200" s="982"/>
      <c r="AW200" s="982"/>
      <c r="AX200" s="982"/>
      <c r="AY200" s="982"/>
      <c r="AZ200" s="982"/>
      <c r="BA200" s="982"/>
      <c r="BB200" s="982"/>
      <c r="BC200" s="982"/>
      <c r="BD200" s="982"/>
      <c r="BE200" s="982"/>
      <c r="BF200" s="982"/>
      <c r="BG200" s="982"/>
      <c r="BH200" s="982"/>
      <c r="BI200" s="982"/>
      <c r="BJ200" s="982"/>
    </row>
    <row r="201" spans="1:62" ht="14.25" customHeight="1" x14ac:dyDescent="0.2">
      <c r="A201" s="982"/>
      <c r="B201" s="982"/>
      <c r="C201" s="982"/>
      <c r="D201" s="1000"/>
      <c r="E201" s="982"/>
      <c r="F201" s="1000"/>
      <c r="G201" s="982"/>
      <c r="H201" s="1000"/>
      <c r="I201" s="982"/>
      <c r="J201" s="1000"/>
      <c r="K201" s="982"/>
      <c r="L201" s="1000"/>
      <c r="M201" s="982"/>
      <c r="N201" s="1000"/>
      <c r="O201" s="982"/>
      <c r="P201" s="982"/>
      <c r="Q201" s="1000"/>
      <c r="R201" s="982"/>
      <c r="S201" s="1000"/>
      <c r="T201" s="1000"/>
      <c r="U201" s="1000"/>
      <c r="V201" s="982"/>
      <c r="W201" s="1004"/>
      <c r="X201" s="1002"/>
      <c r="Y201" s="1002"/>
      <c r="Z201" s="982"/>
      <c r="AA201" s="982"/>
      <c r="AB201" s="982"/>
      <c r="AC201" s="982"/>
      <c r="AD201" s="982"/>
      <c r="AE201" s="982"/>
      <c r="AF201" s="982"/>
      <c r="AG201" s="982"/>
      <c r="AH201" s="982"/>
      <c r="AI201" s="982"/>
      <c r="AJ201" s="982"/>
      <c r="AK201" s="982"/>
      <c r="AL201" s="982"/>
      <c r="AM201" s="982"/>
      <c r="AN201" s="982"/>
      <c r="AO201" s="982"/>
      <c r="AP201" s="982"/>
      <c r="AQ201" s="982"/>
      <c r="AR201" s="982"/>
      <c r="AS201" s="982"/>
      <c r="AT201" s="982"/>
      <c r="AU201" s="982"/>
      <c r="AV201" s="982"/>
      <c r="AW201" s="982"/>
      <c r="AX201" s="982"/>
      <c r="AY201" s="982"/>
      <c r="AZ201" s="982"/>
      <c r="BA201" s="982"/>
      <c r="BB201" s="982"/>
      <c r="BC201" s="982"/>
      <c r="BD201" s="982"/>
      <c r="BE201" s="982"/>
      <c r="BF201" s="982"/>
      <c r="BG201" s="982"/>
      <c r="BH201" s="982"/>
      <c r="BI201" s="982"/>
      <c r="BJ201" s="982"/>
    </row>
    <row r="202" spans="1:62" ht="14.25" customHeight="1" x14ac:dyDescent="0.2">
      <c r="A202" s="982"/>
      <c r="B202" s="982"/>
      <c r="C202" s="982"/>
      <c r="D202" s="1000"/>
      <c r="E202" s="982"/>
      <c r="F202" s="1000"/>
      <c r="G202" s="982"/>
      <c r="H202" s="1000"/>
      <c r="I202" s="982"/>
      <c r="J202" s="1000"/>
      <c r="K202" s="982"/>
      <c r="L202" s="1000"/>
      <c r="M202" s="982"/>
      <c r="N202" s="1000"/>
      <c r="O202" s="982"/>
      <c r="P202" s="982"/>
      <c r="Q202" s="1000"/>
      <c r="R202" s="982"/>
      <c r="S202" s="1000"/>
      <c r="T202" s="1000"/>
      <c r="U202" s="1000"/>
      <c r="V202" s="982"/>
      <c r="W202" s="1004"/>
      <c r="X202" s="1002"/>
      <c r="Y202" s="1002"/>
      <c r="Z202" s="982"/>
      <c r="AA202" s="982"/>
      <c r="AB202" s="982"/>
      <c r="AC202" s="982"/>
      <c r="AD202" s="982"/>
      <c r="AE202" s="982"/>
      <c r="AF202" s="982"/>
      <c r="AG202" s="982"/>
      <c r="AH202" s="982"/>
      <c r="AI202" s="982"/>
      <c r="AJ202" s="982"/>
      <c r="AK202" s="982"/>
      <c r="AL202" s="982"/>
      <c r="AM202" s="982"/>
      <c r="AN202" s="982"/>
      <c r="AO202" s="982"/>
      <c r="AP202" s="982"/>
      <c r="AQ202" s="982"/>
      <c r="AR202" s="982"/>
      <c r="AS202" s="982"/>
      <c r="AT202" s="982"/>
      <c r="AU202" s="982"/>
      <c r="AV202" s="982"/>
      <c r="AW202" s="982"/>
      <c r="AX202" s="982"/>
      <c r="AY202" s="982"/>
      <c r="AZ202" s="982"/>
      <c r="BA202" s="982"/>
      <c r="BB202" s="982"/>
      <c r="BC202" s="982"/>
      <c r="BD202" s="982"/>
      <c r="BE202" s="982"/>
      <c r="BF202" s="982"/>
      <c r="BG202" s="982"/>
      <c r="BH202" s="982"/>
      <c r="BI202" s="982"/>
      <c r="BJ202" s="982"/>
    </row>
    <row r="203" spans="1:62" ht="14.25" customHeight="1" x14ac:dyDescent="0.2">
      <c r="A203" s="982"/>
      <c r="B203" s="982"/>
      <c r="C203" s="982"/>
      <c r="D203" s="1000"/>
      <c r="E203" s="982"/>
      <c r="F203" s="1000"/>
      <c r="G203" s="982"/>
      <c r="H203" s="1000"/>
      <c r="I203" s="982"/>
      <c r="J203" s="1000"/>
      <c r="K203" s="982"/>
      <c r="L203" s="1000"/>
      <c r="M203" s="982"/>
      <c r="N203" s="1000"/>
      <c r="O203" s="982"/>
      <c r="P203" s="982"/>
      <c r="Q203" s="1000"/>
      <c r="R203" s="982"/>
      <c r="S203" s="1000"/>
      <c r="T203" s="1000"/>
      <c r="U203" s="1000"/>
      <c r="V203" s="982"/>
      <c r="W203" s="1004"/>
      <c r="X203" s="1002"/>
      <c r="Y203" s="1002"/>
      <c r="Z203" s="982"/>
      <c r="AA203" s="982"/>
      <c r="AB203" s="982"/>
      <c r="AC203" s="982"/>
      <c r="AD203" s="982"/>
      <c r="AE203" s="982"/>
      <c r="AF203" s="982"/>
      <c r="AG203" s="982"/>
      <c r="AH203" s="982"/>
      <c r="AI203" s="982"/>
      <c r="AJ203" s="982"/>
      <c r="AK203" s="982"/>
      <c r="AL203" s="982"/>
      <c r="AM203" s="982"/>
      <c r="AN203" s="982"/>
      <c r="AO203" s="982"/>
      <c r="AP203" s="982"/>
      <c r="AQ203" s="982"/>
      <c r="AR203" s="982"/>
      <c r="AS203" s="982"/>
      <c r="AT203" s="982"/>
      <c r="AU203" s="982"/>
      <c r="AV203" s="982"/>
      <c r="AW203" s="982"/>
      <c r="AX203" s="982"/>
      <c r="AY203" s="982"/>
      <c r="AZ203" s="982"/>
      <c r="BA203" s="982"/>
      <c r="BB203" s="982"/>
      <c r="BC203" s="982"/>
      <c r="BD203" s="982"/>
      <c r="BE203" s="982"/>
      <c r="BF203" s="982"/>
      <c r="BG203" s="982"/>
      <c r="BH203" s="982"/>
      <c r="BI203" s="982"/>
      <c r="BJ203" s="982"/>
    </row>
    <row r="204" spans="1:62" ht="14.25" customHeight="1" x14ac:dyDescent="0.2">
      <c r="A204" s="982"/>
      <c r="B204" s="982"/>
      <c r="C204" s="982"/>
      <c r="D204" s="1000"/>
      <c r="E204" s="982"/>
      <c r="F204" s="1000"/>
      <c r="G204" s="982"/>
      <c r="H204" s="1000"/>
      <c r="I204" s="982"/>
      <c r="J204" s="1000"/>
      <c r="K204" s="982"/>
      <c r="L204" s="1000"/>
      <c r="M204" s="982"/>
      <c r="N204" s="1000"/>
      <c r="O204" s="982"/>
      <c r="P204" s="982"/>
      <c r="Q204" s="1000"/>
      <c r="R204" s="982"/>
      <c r="S204" s="1000"/>
      <c r="T204" s="1000"/>
      <c r="U204" s="1000"/>
      <c r="V204" s="982"/>
      <c r="W204" s="1004"/>
      <c r="X204" s="1002"/>
      <c r="Y204" s="1002"/>
      <c r="Z204" s="982"/>
      <c r="AA204" s="982"/>
      <c r="AB204" s="982"/>
      <c r="AC204" s="982"/>
      <c r="AD204" s="982"/>
      <c r="AE204" s="982"/>
      <c r="AF204" s="982"/>
      <c r="AG204" s="982"/>
      <c r="AH204" s="982"/>
      <c r="AI204" s="982"/>
      <c r="AJ204" s="982"/>
      <c r="AK204" s="982"/>
      <c r="AL204" s="982"/>
      <c r="AM204" s="982"/>
      <c r="AN204" s="982"/>
      <c r="AO204" s="982"/>
      <c r="AP204" s="982"/>
      <c r="AQ204" s="982"/>
      <c r="AR204" s="982"/>
      <c r="AS204" s="982"/>
      <c r="AT204" s="982"/>
      <c r="AU204" s="982"/>
      <c r="AV204" s="982"/>
      <c r="AW204" s="982"/>
      <c r="AX204" s="982"/>
      <c r="AY204" s="982"/>
      <c r="AZ204" s="982"/>
      <c r="BA204" s="982"/>
      <c r="BB204" s="982"/>
      <c r="BC204" s="982"/>
      <c r="BD204" s="982"/>
      <c r="BE204" s="982"/>
      <c r="BF204" s="982"/>
      <c r="BG204" s="982"/>
      <c r="BH204" s="982"/>
      <c r="BI204" s="982"/>
      <c r="BJ204" s="982"/>
    </row>
    <row r="205" spans="1:62" ht="14.25" customHeight="1" x14ac:dyDescent="0.2">
      <c r="A205" s="982"/>
      <c r="B205" s="982"/>
      <c r="C205" s="982"/>
      <c r="D205" s="1000"/>
      <c r="E205" s="982"/>
      <c r="F205" s="1000"/>
      <c r="G205" s="982"/>
      <c r="H205" s="1000"/>
      <c r="I205" s="982"/>
      <c r="J205" s="1000"/>
      <c r="K205" s="982"/>
      <c r="L205" s="1000"/>
      <c r="M205" s="982"/>
      <c r="N205" s="1000"/>
      <c r="O205" s="982"/>
      <c r="P205" s="982"/>
      <c r="Q205" s="1000"/>
      <c r="R205" s="982"/>
      <c r="S205" s="1000"/>
      <c r="T205" s="1000"/>
      <c r="U205" s="1000"/>
      <c r="V205" s="982"/>
      <c r="W205" s="1004"/>
      <c r="X205" s="1002"/>
      <c r="Y205" s="1002"/>
      <c r="Z205" s="982"/>
      <c r="AA205" s="982"/>
      <c r="AB205" s="982"/>
      <c r="AC205" s="982"/>
      <c r="AD205" s="982"/>
      <c r="AE205" s="982"/>
      <c r="AF205" s="982"/>
      <c r="AG205" s="982"/>
      <c r="AH205" s="982"/>
      <c r="AI205" s="982"/>
      <c r="AJ205" s="982"/>
      <c r="AK205" s="982"/>
      <c r="AL205" s="982"/>
      <c r="AM205" s="982"/>
      <c r="AN205" s="982"/>
      <c r="AO205" s="982"/>
      <c r="AP205" s="982"/>
      <c r="AQ205" s="982"/>
      <c r="AR205" s="982"/>
      <c r="AS205" s="982"/>
      <c r="AT205" s="982"/>
      <c r="AU205" s="982"/>
      <c r="AV205" s="982"/>
      <c r="AW205" s="982"/>
      <c r="AX205" s="982"/>
      <c r="AY205" s="982"/>
      <c r="AZ205" s="982"/>
      <c r="BA205" s="982"/>
      <c r="BB205" s="982"/>
      <c r="BC205" s="982"/>
      <c r="BD205" s="982"/>
      <c r="BE205" s="982"/>
      <c r="BF205" s="982"/>
      <c r="BG205" s="982"/>
      <c r="BH205" s="982"/>
      <c r="BI205" s="982"/>
      <c r="BJ205" s="982"/>
    </row>
    <row r="206" spans="1:62" ht="14.25" customHeight="1" x14ac:dyDescent="0.2">
      <c r="A206" s="982"/>
      <c r="B206" s="982"/>
      <c r="C206" s="982"/>
      <c r="D206" s="1000"/>
      <c r="E206" s="982"/>
      <c r="F206" s="1000"/>
      <c r="G206" s="982"/>
      <c r="H206" s="1000"/>
      <c r="I206" s="982"/>
      <c r="J206" s="1000"/>
      <c r="K206" s="982"/>
      <c r="L206" s="1000"/>
      <c r="M206" s="982"/>
      <c r="N206" s="1000"/>
      <c r="O206" s="982"/>
      <c r="P206" s="982"/>
      <c r="Q206" s="1000"/>
      <c r="R206" s="982"/>
      <c r="S206" s="1000"/>
      <c r="T206" s="1000"/>
      <c r="U206" s="1000"/>
      <c r="V206" s="982"/>
      <c r="W206" s="1004"/>
      <c r="X206" s="1002"/>
      <c r="Y206" s="1002"/>
      <c r="Z206" s="982"/>
      <c r="AA206" s="982"/>
      <c r="AB206" s="982"/>
      <c r="AC206" s="982"/>
      <c r="AD206" s="982"/>
      <c r="AE206" s="982"/>
      <c r="AF206" s="982"/>
      <c r="AG206" s="982"/>
      <c r="AH206" s="982"/>
      <c r="AI206" s="982"/>
      <c r="AJ206" s="982"/>
      <c r="AK206" s="982"/>
      <c r="AL206" s="982"/>
      <c r="AM206" s="982"/>
      <c r="AN206" s="982"/>
      <c r="AO206" s="982"/>
      <c r="AP206" s="982"/>
      <c r="AQ206" s="982"/>
      <c r="AR206" s="982"/>
      <c r="AS206" s="982"/>
      <c r="AT206" s="982"/>
      <c r="AU206" s="982"/>
      <c r="AV206" s="982"/>
      <c r="AW206" s="982"/>
      <c r="AX206" s="982"/>
      <c r="AY206" s="982"/>
      <c r="AZ206" s="982"/>
      <c r="BA206" s="982"/>
      <c r="BB206" s="982"/>
      <c r="BC206" s="982"/>
      <c r="BD206" s="982"/>
      <c r="BE206" s="982"/>
      <c r="BF206" s="982"/>
      <c r="BG206" s="982"/>
      <c r="BH206" s="982"/>
      <c r="BI206" s="982"/>
      <c r="BJ206" s="982"/>
    </row>
    <row r="207" spans="1:62" ht="14.25" customHeight="1" x14ac:dyDescent="0.2">
      <c r="A207" s="982"/>
      <c r="B207" s="982"/>
      <c r="C207" s="982"/>
      <c r="D207" s="1000"/>
      <c r="E207" s="982"/>
      <c r="F207" s="1000"/>
      <c r="G207" s="982"/>
      <c r="H207" s="1000"/>
      <c r="I207" s="982"/>
      <c r="J207" s="1000"/>
      <c r="K207" s="982"/>
      <c r="L207" s="1000"/>
      <c r="M207" s="982"/>
      <c r="N207" s="1000"/>
      <c r="O207" s="982"/>
      <c r="P207" s="982"/>
      <c r="Q207" s="1000"/>
      <c r="R207" s="982"/>
      <c r="S207" s="1000"/>
      <c r="T207" s="1000"/>
      <c r="U207" s="1000"/>
      <c r="V207" s="982"/>
      <c r="W207" s="1004"/>
      <c r="X207" s="1002"/>
      <c r="Y207" s="1002"/>
      <c r="Z207" s="982"/>
      <c r="AA207" s="982"/>
      <c r="AB207" s="982"/>
      <c r="AC207" s="982"/>
      <c r="AD207" s="982"/>
      <c r="AE207" s="982"/>
      <c r="AF207" s="982"/>
      <c r="AG207" s="982"/>
      <c r="AH207" s="982"/>
      <c r="AI207" s="982"/>
      <c r="AJ207" s="982"/>
      <c r="AK207" s="982"/>
      <c r="AL207" s="982"/>
      <c r="AM207" s="982"/>
      <c r="AN207" s="982"/>
      <c r="AO207" s="982"/>
      <c r="AP207" s="982"/>
      <c r="AQ207" s="982"/>
      <c r="AR207" s="982"/>
      <c r="AS207" s="982"/>
      <c r="AT207" s="982"/>
      <c r="AU207" s="982"/>
      <c r="AV207" s="982"/>
      <c r="AW207" s="982"/>
      <c r="AX207" s="982"/>
      <c r="AY207" s="982"/>
      <c r="AZ207" s="982"/>
      <c r="BA207" s="982"/>
      <c r="BB207" s="982"/>
      <c r="BC207" s="982"/>
      <c r="BD207" s="982"/>
      <c r="BE207" s="982"/>
      <c r="BF207" s="982"/>
      <c r="BG207" s="982"/>
      <c r="BH207" s="982"/>
      <c r="BI207" s="982"/>
      <c r="BJ207" s="982"/>
    </row>
    <row r="208" spans="1:62" ht="14.25" customHeight="1" x14ac:dyDescent="0.2">
      <c r="A208" s="982"/>
      <c r="B208" s="982"/>
      <c r="C208" s="982"/>
      <c r="D208" s="1000"/>
      <c r="E208" s="982"/>
      <c r="F208" s="1000"/>
      <c r="G208" s="982"/>
      <c r="H208" s="1000"/>
      <c r="I208" s="982"/>
      <c r="J208" s="1000"/>
      <c r="K208" s="982"/>
      <c r="L208" s="1000"/>
      <c r="M208" s="982"/>
      <c r="N208" s="1000"/>
      <c r="O208" s="982"/>
      <c r="P208" s="982"/>
      <c r="Q208" s="1000"/>
      <c r="R208" s="982"/>
      <c r="S208" s="1000"/>
      <c r="T208" s="1000"/>
      <c r="U208" s="1000"/>
      <c r="V208" s="982"/>
      <c r="W208" s="1004"/>
      <c r="X208" s="1002"/>
      <c r="Y208" s="1002"/>
      <c r="Z208" s="982"/>
      <c r="AA208" s="982"/>
      <c r="AB208" s="982"/>
      <c r="AC208" s="982"/>
      <c r="AD208" s="982"/>
      <c r="AE208" s="982"/>
      <c r="AF208" s="982"/>
      <c r="AG208" s="982"/>
      <c r="AH208" s="982"/>
      <c r="AI208" s="982"/>
      <c r="AJ208" s="982"/>
      <c r="AK208" s="982"/>
      <c r="AL208" s="982"/>
      <c r="AM208" s="982"/>
      <c r="AN208" s="982"/>
      <c r="AO208" s="982"/>
      <c r="AP208" s="982"/>
      <c r="AQ208" s="982"/>
      <c r="AR208" s="982"/>
      <c r="AS208" s="982"/>
      <c r="AT208" s="982"/>
      <c r="AU208" s="982"/>
      <c r="AV208" s="982"/>
      <c r="AW208" s="982"/>
      <c r="AX208" s="982"/>
      <c r="AY208" s="982"/>
      <c r="AZ208" s="982"/>
      <c r="BA208" s="982"/>
      <c r="BB208" s="982"/>
      <c r="BC208" s="982"/>
      <c r="BD208" s="982"/>
      <c r="BE208" s="982"/>
      <c r="BF208" s="982"/>
      <c r="BG208" s="982"/>
      <c r="BH208" s="982"/>
      <c r="BI208" s="982"/>
      <c r="BJ208" s="982"/>
    </row>
    <row r="209" spans="1:62" ht="14.25" customHeight="1" x14ac:dyDescent="0.2">
      <c r="A209" s="982"/>
      <c r="B209" s="982"/>
      <c r="C209" s="982"/>
      <c r="D209" s="1000"/>
      <c r="E209" s="982"/>
      <c r="F209" s="1000"/>
      <c r="G209" s="982"/>
      <c r="H209" s="1000"/>
      <c r="I209" s="982"/>
      <c r="J209" s="1000"/>
      <c r="K209" s="982"/>
      <c r="L209" s="1000"/>
      <c r="M209" s="982"/>
      <c r="N209" s="1000"/>
      <c r="O209" s="982"/>
      <c r="P209" s="982"/>
      <c r="Q209" s="1000"/>
      <c r="R209" s="982"/>
      <c r="S209" s="1000"/>
      <c r="T209" s="1000"/>
      <c r="U209" s="1000"/>
      <c r="V209" s="982"/>
      <c r="W209" s="1004"/>
      <c r="X209" s="1002"/>
      <c r="Y209" s="1002"/>
      <c r="Z209" s="982"/>
      <c r="AA209" s="982"/>
      <c r="AB209" s="982"/>
      <c r="AC209" s="982"/>
      <c r="AD209" s="982"/>
      <c r="AE209" s="982"/>
      <c r="AF209" s="982"/>
      <c r="AG209" s="982"/>
      <c r="AH209" s="982"/>
      <c r="AI209" s="982"/>
      <c r="AJ209" s="982"/>
      <c r="AK209" s="982"/>
      <c r="AL209" s="982"/>
      <c r="AM209" s="982"/>
      <c r="AN209" s="982"/>
      <c r="AO209" s="982"/>
      <c r="AP209" s="982"/>
      <c r="AQ209" s="982"/>
      <c r="AR209" s="982"/>
      <c r="AS209" s="982"/>
      <c r="AT209" s="982"/>
      <c r="AU209" s="982"/>
      <c r="AV209" s="982"/>
      <c r="AW209" s="982"/>
      <c r="AX209" s="982"/>
      <c r="AY209" s="982"/>
      <c r="AZ209" s="982"/>
      <c r="BA209" s="982"/>
      <c r="BB209" s="982"/>
      <c r="BC209" s="982"/>
      <c r="BD209" s="982"/>
      <c r="BE209" s="982"/>
      <c r="BF209" s="982"/>
      <c r="BG209" s="982"/>
      <c r="BH209" s="982"/>
      <c r="BI209" s="982"/>
      <c r="BJ209" s="982"/>
    </row>
    <row r="210" spans="1:62" ht="14.25" customHeight="1" x14ac:dyDescent="0.2">
      <c r="A210" s="982"/>
      <c r="B210" s="982"/>
      <c r="C210" s="982"/>
      <c r="D210" s="1000"/>
      <c r="E210" s="982"/>
      <c r="F210" s="1000"/>
      <c r="G210" s="982"/>
      <c r="H210" s="1000"/>
      <c r="I210" s="982"/>
      <c r="J210" s="1000"/>
      <c r="K210" s="982"/>
      <c r="L210" s="1000"/>
      <c r="M210" s="982"/>
      <c r="N210" s="1000"/>
      <c r="O210" s="982"/>
      <c r="P210" s="982"/>
      <c r="Q210" s="1000"/>
      <c r="R210" s="982"/>
      <c r="S210" s="1000"/>
      <c r="T210" s="1000"/>
      <c r="U210" s="1000"/>
      <c r="V210" s="982"/>
      <c r="W210" s="1004"/>
      <c r="X210" s="1002"/>
      <c r="Y210" s="1002"/>
      <c r="Z210" s="982"/>
      <c r="AA210" s="982"/>
      <c r="AB210" s="982"/>
      <c r="AC210" s="982"/>
      <c r="AD210" s="982"/>
      <c r="AE210" s="982"/>
      <c r="AF210" s="982"/>
      <c r="AG210" s="982"/>
      <c r="AH210" s="982"/>
      <c r="AI210" s="982"/>
      <c r="AJ210" s="982"/>
      <c r="AK210" s="982"/>
      <c r="AL210" s="982"/>
      <c r="AM210" s="982"/>
      <c r="AN210" s="982"/>
      <c r="AO210" s="982"/>
      <c r="AP210" s="982"/>
      <c r="AQ210" s="982"/>
      <c r="AR210" s="982"/>
      <c r="AS210" s="982"/>
      <c r="AT210" s="982"/>
      <c r="AU210" s="982"/>
      <c r="AV210" s="982"/>
      <c r="AW210" s="982"/>
      <c r="AX210" s="982"/>
      <c r="AY210" s="982"/>
      <c r="AZ210" s="982"/>
      <c r="BA210" s="982"/>
      <c r="BB210" s="982"/>
      <c r="BC210" s="982"/>
      <c r="BD210" s="982"/>
      <c r="BE210" s="982"/>
      <c r="BF210" s="982"/>
      <c r="BG210" s="982"/>
      <c r="BH210" s="982"/>
      <c r="BI210" s="982"/>
      <c r="BJ210" s="982"/>
    </row>
    <row r="211" spans="1:62" ht="14.25" customHeight="1" x14ac:dyDescent="0.2">
      <c r="A211" s="982"/>
      <c r="B211" s="982"/>
      <c r="C211" s="982"/>
      <c r="D211" s="1000"/>
      <c r="E211" s="982"/>
      <c r="F211" s="1000"/>
      <c r="G211" s="982"/>
      <c r="H211" s="1000"/>
      <c r="I211" s="982"/>
      <c r="J211" s="1000"/>
      <c r="K211" s="982"/>
      <c r="L211" s="1000"/>
      <c r="M211" s="982"/>
      <c r="N211" s="1000"/>
      <c r="O211" s="982"/>
      <c r="P211" s="982"/>
      <c r="Q211" s="1000"/>
      <c r="R211" s="982"/>
      <c r="S211" s="1000"/>
      <c r="T211" s="1000"/>
      <c r="U211" s="1000"/>
      <c r="V211" s="982"/>
      <c r="W211" s="1004"/>
      <c r="X211" s="1002"/>
      <c r="Y211" s="1002"/>
      <c r="Z211" s="982"/>
      <c r="AA211" s="982"/>
      <c r="AB211" s="982"/>
      <c r="AC211" s="982"/>
      <c r="AD211" s="982"/>
      <c r="AE211" s="982"/>
      <c r="AF211" s="982"/>
      <c r="AG211" s="982"/>
      <c r="AH211" s="982"/>
      <c r="AI211" s="982"/>
      <c r="AJ211" s="982"/>
      <c r="AK211" s="982"/>
      <c r="AL211" s="982"/>
      <c r="AM211" s="982"/>
      <c r="AN211" s="982"/>
      <c r="AO211" s="982"/>
      <c r="AP211" s="982"/>
      <c r="AQ211" s="982"/>
      <c r="AR211" s="982"/>
      <c r="AS211" s="982"/>
      <c r="AT211" s="982"/>
      <c r="AU211" s="982"/>
      <c r="AV211" s="982"/>
      <c r="AW211" s="982"/>
      <c r="AX211" s="982"/>
      <c r="AY211" s="982"/>
      <c r="AZ211" s="982"/>
      <c r="BA211" s="982"/>
      <c r="BB211" s="982"/>
      <c r="BC211" s="982"/>
      <c r="BD211" s="982"/>
      <c r="BE211" s="982"/>
      <c r="BF211" s="982"/>
      <c r="BG211" s="982"/>
      <c r="BH211" s="982"/>
      <c r="BI211" s="982"/>
      <c r="BJ211" s="982"/>
    </row>
    <row r="212" spans="1:62" ht="14.25" customHeight="1" x14ac:dyDescent="0.2">
      <c r="A212" s="982"/>
      <c r="B212" s="982"/>
      <c r="C212" s="982"/>
      <c r="D212" s="1000"/>
      <c r="E212" s="982"/>
      <c r="F212" s="1000"/>
      <c r="G212" s="982"/>
      <c r="H212" s="1000"/>
      <c r="I212" s="982"/>
      <c r="J212" s="1000"/>
      <c r="K212" s="982"/>
      <c r="L212" s="1000"/>
      <c r="M212" s="982"/>
      <c r="N212" s="1000"/>
      <c r="O212" s="982"/>
      <c r="P212" s="982"/>
      <c r="Q212" s="1000"/>
      <c r="R212" s="982"/>
      <c r="S212" s="1000"/>
      <c r="T212" s="1000"/>
      <c r="U212" s="1000"/>
      <c r="V212" s="982"/>
      <c r="W212" s="1004"/>
      <c r="X212" s="1002"/>
      <c r="Y212" s="1002"/>
      <c r="Z212" s="982"/>
      <c r="AA212" s="982"/>
      <c r="AB212" s="982"/>
      <c r="AC212" s="982"/>
      <c r="AD212" s="982"/>
      <c r="AE212" s="982"/>
      <c r="AF212" s="982"/>
      <c r="AG212" s="982"/>
      <c r="AH212" s="982"/>
      <c r="AI212" s="982"/>
      <c r="AJ212" s="982"/>
      <c r="AK212" s="982"/>
      <c r="AL212" s="982"/>
      <c r="AM212" s="982"/>
      <c r="AN212" s="982"/>
      <c r="AO212" s="982"/>
      <c r="AP212" s="982"/>
      <c r="AQ212" s="982"/>
      <c r="AR212" s="982"/>
      <c r="AS212" s="982"/>
      <c r="AT212" s="982"/>
      <c r="AU212" s="982"/>
      <c r="AV212" s="982"/>
      <c r="AW212" s="982"/>
      <c r="AX212" s="982"/>
      <c r="AY212" s="982"/>
      <c r="AZ212" s="982"/>
      <c r="BA212" s="982"/>
      <c r="BB212" s="982"/>
      <c r="BC212" s="982"/>
      <c r="BD212" s="982"/>
      <c r="BE212" s="982"/>
      <c r="BF212" s="982"/>
      <c r="BG212" s="982"/>
      <c r="BH212" s="982"/>
      <c r="BI212" s="982"/>
      <c r="BJ212" s="982"/>
    </row>
    <row r="213" spans="1:62" ht="14.25" customHeight="1" x14ac:dyDescent="0.2">
      <c r="A213" s="982"/>
      <c r="B213" s="982"/>
      <c r="C213" s="982"/>
      <c r="D213" s="1000"/>
      <c r="E213" s="982"/>
      <c r="F213" s="1000"/>
      <c r="G213" s="982"/>
      <c r="H213" s="1000"/>
      <c r="I213" s="982"/>
      <c r="J213" s="1000"/>
      <c r="K213" s="982"/>
      <c r="L213" s="1000"/>
      <c r="M213" s="982"/>
      <c r="N213" s="1000"/>
      <c r="O213" s="982"/>
      <c r="P213" s="982"/>
      <c r="Q213" s="1000"/>
      <c r="R213" s="982"/>
      <c r="S213" s="1000"/>
      <c r="T213" s="1000"/>
      <c r="U213" s="1000"/>
      <c r="V213" s="982"/>
      <c r="W213" s="1004"/>
      <c r="X213" s="1002"/>
      <c r="Y213" s="1002"/>
      <c r="Z213" s="982"/>
      <c r="AA213" s="982"/>
      <c r="AB213" s="982"/>
      <c r="AC213" s="982"/>
      <c r="AD213" s="982"/>
      <c r="AE213" s="982"/>
      <c r="AF213" s="982"/>
      <c r="AG213" s="982"/>
      <c r="AH213" s="982"/>
      <c r="AI213" s="982"/>
      <c r="AJ213" s="982"/>
      <c r="AK213" s="982"/>
      <c r="AL213" s="982"/>
      <c r="AM213" s="982"/>
      <c r="AN213" s="982"/>
      <c r="AO213" s="982"/>
      <c r="AP213" s="982"/>
      <c r="AQ213" s="982"/>
      <c r="AR213" s="982"/>
      <c r="AS213" s="982"/>
      <c r="AT213" s="982"/>
      <c r="AU213" s="982"/>
      <c r="AV213" s="982"/>
      <c r="AW213" s="982"/>
      <c r="AX213" s="982"/>
      <c r="AY213" s="982"/>
      <c r="AZ213" s="982"/>
      <c r="BA213" s="982"/>
      <c r="BB213" s="982"/>
      <c r="BC213" s="982"/>
      <c r="BD213" s="982"/>
      <c r="BE213" s="982"/>
      <c r="BF213" s="982"/>
      <c r="BG213" s="982"/>
      <c r="BH213" s="982"/>
      <c r="BI213" s="982"/>
      <c r="BJ213" s="982"/>
    </row>
    <row r="214" spans="1:62" ht="14.25" customHeight="1" x14ac:dyDescent="0.2">
      <c r="A214" s="982"/>
      <c r="B214" s="982"/>
      <c r="C214" s="982"/>
      <c r="D214" s="1000"/>
      <c r="E214" s="982"/>
      <c r="F214" s="1000"/>
      <c r="G214" s="982"/>
      <c r="H214" s="1000"/>
      <c r="I214" s="982"/>
      <c r="J214" s="1000"/>
      <c r="K214" s="982"/>
      <c r="L214" s="1000"/>
      <c r="M214" s="982"/>
      <c r="N214" s="1000"/>
      <c r="O214" s="982"/>
      <c r="P214" s="982"/>
      <c r="Q214" s="1000"/>
      <c r="R214" s="982"/>
      <c r="S214" s="1000"/>
      <c r="T214" s="1000"/>
      <c r="U214" s="1000"/>
      <c r="V214" s="982"/>
      <c r="W214" s="1004"/>
      <c r="X214" s="1002"/>
      <c r="Y214" s="1002"/>
      <c r="Z214" s="982"/>
      <c r="AA214" s="982"/>
      <c r="AB214" s="982"/>
      <c r="AC214" s="982"/>
      <c r="AD214" s="982"/>
      <c r="AE214" s="982"/>
      <c r="AF214" s="982"/>
      <c r="AG214" s="982"/>
      <c r="AH214" s="982"/>
      <c r="AI214" s="982"/>
      <c r="AJ214" s="982"/>
      <c r="AK214" s="982"/>
      <c r="AL214" s="982"/>
      <c r="AM214" s="982"/>
      <c r="AN214" s="982"/>
      <c r="AO214" s="982"/>
      <c r="AP214" s="982"/>
      <c r="AQ214" s="982"/>
      <c r="AR214" s="982"/>
      <c r="AS214" s="982"/>
      <c r="AT214" s="982"/>
      <c r="AU214" s="982"/>
      <c r="AV214" s="982"/>
      <c r="AW214" s="982"/>
      <c r="AX214" s="982"/>
      <c r="AY214" s="982"/>
      <c r="AZ214" s="982"/>
      <c r="BA214" s="982"/>
      <c r="BB214" s="982"/>
      <c r="BC214" s="982"/>
      <c r="BD214" s="982"/>
      <c r="BE214" s="982"/>
      <c r="BF214" s="982"/>
      <c r="BG214" s="982"/>
      <c r="BH214" s="982"/>
      <c r="BI214" s="982"/>
      <c r="BJ214" s="982"/>
    </row>
    <row r="215" spans="1:62" ht="14.25" customHeight="1" x14ac:dyDescent="0.2">
      <c r="A215" s="982"/>
      <c r="B215" s="982"/>
      <c r="C215" s="982"/>
      <c r="D215" s="1000"/>
      <c r="E215" s="982"/>
      <c r="F215" s="1000"/>
      <c r="G215" s="982"/>
      <c r="H215" s="1000"/>
      <c r="I215" s="982"/>
      <c r="J215" s="1000"/>
      <c r="K215" s="982"/>
      <c r="L215" s="1000"/>
      <c r="M215" s="982"/>
      <c r="N215" s="1000"/>
      <c r="O215" s="982"/>
      <c r="P215" s="982"/>
      <c r="Q215" s="1000"/>
      <c r="R215" s="982"/>
      <c r="S215" s="1000"/>
      <c r="T215" s="1000"/>
      <c r="U215" s="1000"/>
      <c r="V215" s="982"/>
      <c r="W215" s="1004"/>
      <c r="X215" s="1002"/>
      <c r="Y215" s="1002"/>
      <c r="Z215" s="982"/>
      <c r="AA215" s="982"/>
      <c r="AB215" s="982"/>
      <c r="AC215" s="982"/>
      <c r="AD215" s="982"/>
      <c r="AE215" s="982"/>
      <c r="AF215" s="982"/>
      <c r="AG215" s="982"/>
      <c r="AH215" s="982"/>
      <c r="AI215" s="982"/>
      <c r="AJ215" s="982"/>
      <c r="AK215" s="982"/>
      <c r="AL215" s="982"/>
      <c r="AM215" s="982"/>
      <c r="AN215" s="982"/>
      <c r="AO215" s="982"/>
      <c r="AP215" s="982"/>
      <c r="AQ215" s="982"/>
      <c r="AR215" s="982"/>
      <c r="AS215" s="982"/>
      <c r="AT215" s="982"/>
      <c r="AU215" s="982"/>
      <c r="AV215" s="982"/>
      <c r="AW215" s="982"/>
      <c r="AX215" s="982"/>
      <c r="AY215" s="982"/>
      <c r="AZ215" s="982"/>
      <c r="BA215" s="982"/>
      <c r="BB215" s="982"/>
      <c r="BC215" s="982"/>
      <c r="BD215" s="982"/>
      <c r="BE215" s="982"/>
      <c r="BF215" s="982"/>
      <c r="BG215" s="982"/>
      <c r="BH215" s="982"/>
      <c r="BI215" s="982"/>
      <c r="BJ215" s="982"/>
    </row>
    <row r="216" spans="1:62" ht="14.25" customHeight="1" x14ac:dyDescent="0.2">
      <c r="A216" s="982"/>
      <c r="B216" s="982"/>
      <c r="C216" s="982"/>
      <c r="D216" s="1000"/>
      <c r="E216" s="982"/>
      <c r="F216" s="1000"/>
      <c r="G216" s="982"/>
      <c r="H216" s="1000"/>
      <c r="I216" s="982"/>
      <c r="J216" s="1000"/>
      <c r="K216" s="982"/>
      <c r="L216" s="1000"/>
      <c r="M216" s="982"/>
      <c r="N216" s="1000"/>
      <c r="O216" s="982"/>
      <c r="P216" s="982"/>
      <c r="Q216" s="1000"/>
      <c r="R216" s="982"/>
      <c r="S216" s="1000"/>
      <c r="T216" s="1000"/>
      <c r="U216" s="1000"/>
      <c r="V216" s="982"/>
      <c r="W216" s="1004"/>
      <c r="X216" s="1002"/>
      <c r="Y216" s="1002"/>
      <c r="Z216" s="982"/>
      <c r="AA216" s="982"/>
      <c r="AB216" s="982"/>
      <c r="AC216" s="982"/>
      <c r="AD216" s="982"/>
      <c r="AE216" s="982"/>
      <c r="AF216" s="982"/>
      <c r="AG216" s="982"/>
      <c r="AH216" s="982"/>
      <c r="AI216" s="982"/>
      <c r="AJ216" s="982"/>
      <c r="AK216" s="982"/>
      <c r="AL216" s="982"/>
      <c r="AM216" s="982"/>
      <c r="AN216" s="982"/>
      <c r="AO216" s="982"/>
      <c r="AP216" s="982"/>
      <c r="AQ216" s="982"/>
      <c r="AR216" s="982"/>
      <c r="AS216" s="982"/>
      <c r="AT216" s="982"/>
      <c r="AU216" s="982"/>
      <c r="AV216" s="982"/>
      <c r="AW216" s="982"/>
      <c r="AX216" s="982"/>
      <c r="AY216" s="982"/>
      <c r="AZ216" s="982"/>
      <c r="BA216" s="982"/>
      <c r="BB216" s="982"/>
      <c r="BC216" s="982"/>
      <c r="BD216" s="982"/>
      <c r="BE216" s="982"/>
      <c r="BF216" s="982"/>
      <c r="BG216" s="982"/>
      <c r="BH216" s="982"/>
      <c r="BI216" s="982"/>
      <c r="BJ216" s="982"/>
    </row>
    <row r="217" spans="1:62" ht="14.25" customHeight="1" x14ac:dyDescent="0.2">
      <c r="A217" s="982"/>
      <c r="B217" s="982"/>
      <c r="C217" s="982"/>
      <c r="D217" s="1000"/>
      <c r="E217" s="982"/>
      <c r="F217" s="1000"/>
      <c r="G217" s="982"/>
      <c r="H217" s="1000"/>
      <c r="I217" s="982"/>
      <c r="J217" s="1000"/>
      <c r="K217" s="982"/>
      <c r="L217" s="1000"/>
      <c r="M217" s="982"/>
      <c r="N217" s="1000"/>
      <c r="O217" s="982"/>
      <c r="P217" s="982"/>
      <c r="Q217" s="1000"/>
      <c r="R217" s="982"/>
      <c r="S217" s="1000"/>
      <c r="T217" s="1000"/>
      <c r="U217" s="1000"/>
      <c r="V217" s="982"/>
      <c r="W217" s="1004"/>
      <c r="X217" s="1002"/>
      <c r="Y217" s="1002"/>
      <c r="Z217" s="982"/>
      <c r="AA217" s="982"/>
      <c r="AB217" s="982"/>
      <c r="AC217" s="982"/>
      <c r="AD217" s="982"/>
      <c r="AE217" s="982"/>
      <c r="AF217" s="982"/>
      <c r="AG217" s="982"/>
      <c r="AH217" s="982"/>
      <c r="AI217" s="982"/>
      <c r="AJ217" s="982"/>
      <c r="AK217" s="982"/>
      <c r="AL217" s="982"/>
      <c r="AM217" s="982"/>
      <c r="AN217" s="982"/>
      <c r="AO217" s="982"/>
      <c r="AP217" s="982"/>
      <c r="AQ217" s="982"/>
      <c r="AR217" s="982"/>
      <c r="AS217" s="982"/>
      <c r="AT217" s="982"/>
      <c r="AU217" s="982"/>
      <c r="AV217" s="982"/>
      <c r="AW217" s="982"/>
      <c r="AX217" s="982"/>
      <c r="AY217" s="982"/>
      <c r="AZ217" s="982"/>
      <c r="BA217" s="982"/>
      <c r="BB217" s="982"/>
      <c r="BC217" s="982"/>
      <c r="BD217" s="982"/>
      <c r="BE217" s="982"/>
      <c r="BF217" s="982"/>
      <c r="BG217" s="982"/>
      <c r="BH217" s="982"/>
      <c r="BI217" s="982"/>
      <c r="BJ217" s="982"/>
    </row>
    <row r="218" spans="1:62" ht="14.25" customHeight="1" x14ac:dyDescent="0.2">
      <c r="A218" s="982"/>
      <c r="B218" s="982"/>
      <c r="C218" s="982"/>
      <c r="D218" s="1000"/>
      <c r="E218" s="982"/>
      <c r="F218" s="1000"/>
      <c r="G218" s="982"/>
      <c r="H218" s="1000"/>
      <c r="I218" s="982"/>
      <c r="J218" s="1000"/>
      <c r="K218" s="982"/>
      <c r="L218" s="1000"/>
      <c r="M218" s="982"/>
      <c r="N218" s="1000"/>
      <c r="O218" s="982"/>
      <c r="P218" s="982"/>
      <c r="Q218" s="1000"/>
      <c r="R218" s="982"/>
      <c r="S218" s="1000"/>
      <c r="T218" s="1000"/>
      <c r="U218" s="1000"/>
      <c r="V218" s="982"/>
      <c r="W218" s="1004"/>
      <c r="X218" s="1002"/>
      <c r="Y218" s="1002"/>
      <c r="Z218" s="982"/>
      <c r="AA218" s="982"/>
      <c r="AB218" s="982"/>
      <c r="AC218" s="982"/>
      <c r="AD218" s="982"/>
      <c r="AE218" s="982"/>
      <c r="AF218" s="982"/>
      <c r="AG218" s="982"/>
      <c r="AH218" s="982"/>
      <c r="AI218" s="982"/>
      <c r="AJ218" s="982"/>
      <c r="AK218" s="982"/>
      <c r="AL218" s="982"/>
      <c r="AM218" s="982"/>
      <c r="AN218" s="982"/>
      <c r="AO218" s="982"/>
      <c r="AP218" s="982"/>
      <c r="AQ218" s="982"/>
      <c r="AR218" s="982"/>
      <c r="AS218" s="982"/>
      <c r="AT218" s="982"/>
      <c r="AU218" s="982"/>
      <c r="AV218" s="982"/>
      <c r="AW218" s="982"/>
      <c r="AX218" s="982"/>
      <c r="AY218" s="982"/>
      <c r="AZ218" s="982"/>
      <c r="BA218" s="982"/>
      <c r="BB218" s="982"/>
      <c r="BC218" s="982"/>
      <c r="BD218" s="982"/>
      <c r="BE218" s="982"/>
      <c r="BF218" s="982"/>
      <c r="BG218" s="982"/>
      <c r="BH218" s="982"/>
      <c r="BI218" s="982"/>
      <c r="BJ218" s="982"/>
    </row>
    <row r="219" spans="1:62" ht="14.25" customHeight="1" x14ac:dyDescent="0.2">
      <c r="A219" s="982"/>
      <c r="B219" s="982"/>
      <c r="C219" s="982"/>
      <c r="D219" s="1000"/>
      <c r="E219" s="982"/>
      <c r="F219" s="1000"/>
      <c r="G219" s="982"/>
      <c r="H219" s="1000"/>
      <c r="I219" s="982"/>
      <c r="J219" s="1000"/>
      <c r="K219" s="982"/>
      <c r="L219" s="1000"/>
      <c r="M219" s="982"/>
      <c r="N219" s="1000"/>
      <c r="O219" s="982"/>
      <c r="P219" s="982"/>
      <c r="Q219" s="1000"/>
      <c r="R219" s="982"/>
      <c r="S219" s="1000"/>
      <c r="T219" s="1000"/>
      <c r="U219" s="1000"/>
      <c r="V219" s="982"/>
      <c r="W219" s="1004"/>
      <c r="X219" s="1002"/>
      <c r="Y219" s="1002"/>
      <c r="Z219" s="982"/>
      <c r="AA219" s="982"/>
      <c r="AB219" s="982"/>
      <c r="AC219" s="982"/>
      <c r="AD219" s="982"/>
      <c r="AE219" s="982"/>
      <c r="AF219" s="982"/>
      <c r="AG219" s="982"/>
      <c r="AH219" s="982"/>
      <c r="AI219" s="982"/>
      <c r="AJ219" s="982"/>
      <c r="AK219" s="982"/>
      <c r="AL219" s="982"/>
      <c r="AM219" s="982"/>
      <c r="AN219" s="982"/>
      <c r="AO219" s="982"/>
      <c r="AP219" s="982"/>
      <c r="AQ219" s="982"/>
      <c r="AR219" s="982"/>
      <c r="AS219" s="982"/>
      <c r="AT219" s="982"/>
      <c r="AU219" s="982"/>
      <c r="AV219" s="982"/>
      <c r="AW219" s="982"/>
      <c r="AX219" s="982"/>
      <c r="AY219" s="982"/>
      <c r="AZ219" s="982"/>
      <c r="BA219" s="982"/>
      <c r="BB219" s="982"/>
      <c r="BC219" s="982"/>
      <c r="BD219" s="982"/>
      <c r="BE219" s="982"/>
      <c r="BF219" s="982"/>
      <c r="BG219" s="982"/>
      <c r="BH219" s="982"/>
      <c r="BI219" s="982"/>
      <c r="BJ219" s="982"/>
    </row>
    <row r="220" spans="1:62" ht="14.25" customHeight="1" x14ac:dyDescent="0.2">
      <c r="A220" s="982"/>
      <c r="B220" s="982"/>
      <c r="C220" s="982"/>
      <c r="D220" s="1000"/>
      <c r="E220" s="982"/>
      <c r="F220" s="1000"/>
      <c r="G220" s="982"/>
      <c r="H220" s="1000"/>
      <c r="I220" s="982"/>
      <c r="J220" s="1000"/>
      <c r="K220" s="982"/>
      <c r="L220" s="1000"/>
      <c r="M220" s="982"/>
      <c r="N220" s="1000"/>
      <c r="O220" s="982"/>
      <c r="P220" s="982"/>
      <c r="Q220" s="1000"/>
      <c r="R220" s="982"/>
      <c r="S220" s="1000"/>
      <c r="T220" s="1000"/>
      <c r="U220" s="1000"/>
      <c r="V220" s="982"/>
      <c r="W220" s="1004"/>
      <c r="X220" s="1002"/>
      <c r="Y220" s="1002"/>
      <c r="Z220" s="982"/>
      <c r="AA220" s="982"/>
      <c r="AB220" s="982"/>
      <c r="AC220" s="982"/>
      <c r="AD220" s="982"/>
      <c r="AE220" s="982"/>
      <c r="AF220" s="982"/>
      <c r="AG220" s="982"/>
      <c r="AH220" s="982"/>
      <c r="AI220" s="982"/>
      <c r="AJ220" s="982"/>
      <c r="AK220" s="982"/>
      <c r="AL220" s="982"/>
      <c r="AM220" s="982"/>
      <c r="AN220" s="982"/>
      <c r="AO220" s="982"/>
      <c r="AP220" s="982"/>
      <c r="AQ220" s="982"/>
      <c r="AR220" s="982"/>
      <c r="AS220" s="982"/>
      <c r="AT220" s="982"/>
      <c r="AU220" s="982"/>
      <c r="AV220" s="982"/>
      <c r="AW220" s="982"/>
      <c r="AX220" s="982"/>
      <c r="AY220" s="982"/>
      <c r="AZ220" s="982"/>
      <c r="BA220" s="982"/>
      <c r="BB220" s="982"/>
      <c r="BC220" s="982"/>
      <c r="BD220" s="982"/>
      <c r="BE220" s="982"/>
      <c r="BF220" s="982"/>
      <c r="BG220" s="982"/>
      <c r="BH220" s="982"/>
      <c r="BI220" s="982"/>
      <c r="BJ220" s="982"/>
    </row>
    <row r="221" spans="1:62" ht="14.25" customHeight="1" x14ac:dyDescent="0.2">
      <c r="A221" s="982"/>
      <c r="B221" s="982"/>
      <c r="C221" s="982"/>
      <c r="D221" s="1000"/>
      <c r="E221" s="982"/>
      <c r="F221" s="1000"/>
      <c r="G221" s="982"/>
      <c r="H221" s="1000"/>
      <c r="I221" s="982"/>
      <c r="J221" s="1000"/>
      <c r="K221" s="982"/>
      <c r="L221" s="1000"/>
      <c r="M221" s="982"/>
      <c r="N221" s="1000"/>
      <c r="O221" s="982"/>
      <c r="P221" s="982"/>
      <c r="Q221" s="1000"/>
      <c r="R221" s="982"/>
      <c r="S221" s="1000"/>
      <c r="T221" s="1000"/>
      <c r="U221" s="1000"/>
      <c r="V221" s="982"/>
      <c r="W221" s="1004"/>
      <c r="X221" s="1002"/>
      <c r="Y221" s="1002"/>
      <c r="Z221" s="982"/>
      <c r="AA221" s="982"/>
      <c r="AB221" s="982"/>
      <c r="AC221" s="982"/>
      <c r="AD221" s="982"/>
      <c r="AE221" s="982"/>
      <c r="AF221" s="982"/>
      <c r="AG221" s="982"/>
      <c r="AH221" s="982"/>
      <c r="AI221" s="982"/>
      <c r="AJ221" s="982"/>
      <c r="AK221" s="982"/>
      <c r="AL221" s="982"/>
      <c r="AM221" s="982"/>
      <c r="AN221" s="982"/>
      <c r="AO221" s="982"/>
      <c r="AP221" s="982"/>
      <c r="AQ221" s="982"/>
      <c r="AR221" s="982"/>
      <c r="AS221" s="982"/>
      <c r="AT221" s="982"/>
      <c r="AU221" s="982"/>
      <c r="AV221" s="982"/>
      <c r="AW221" s="982"/>
      <c r="AX221" s="982"/>
      <c r="AY221" s="982"/>
      <c r="AZ221" s="982"/>
      <c r="BA221" s="982"/>
      <c r="BB221" s="982"/>
      <c r="BC221" s="982"/>
      <c r="BD221" s="982"/>
      <c r="BE221" s="982"/>
      <c r="BF221" s="982"/>
      <c r="BG221" s="982"/>
      <c r="BH221" s="982"/>
      <c r="BI221" s="982"/>
      <c r="BJ221" s="982"/>
    </row>
    <row r="222" spans="1:62" ht="14.25" customHeight="1" x14ac:dyDescent="0.2">
      <c r="A222" s="982"/>
      <c r="B222" s="982"/>
      <c r="C222" s="982"/>
      <c r="D222" s="1000"/>
      <c r="E222" s="982"/>
      <c r="F222" s="1000"/>
      <c r="G222" s="982"/>
      <c r="H222" s="1000"/>
      <c r="I222" s="982"/>
      <c r="J222" s="1000"/>
      <c r="K222" s="982"/>
      <c r="L222" s="1000"/>
      <c r="M222" s="982"/>
      <c r="N222" s="1000"/>
      <c r="O222" s="982"/>
      <c r="P222" s="982"/>
      <c r="Q222" s="1000"/>
      <c r="R222" s="982"/>
      <c r="S222" s="1000"/>
      <c r="T222" s="1000"/>
      <c r="U222" s="1000"/>
      <c r="V222" s="982"/>
      <c r="W222" s="1004"/>
      <c r="X222" s="1002"/>
      <c r="Y222" s="1002"/>
      <c r="Z222" s="982"/>
      <c r="AA222" s="982"/>
      <c r="AB222" s="982"/>
      <c r="AC222" s="982"/>
      <c r="AD222" s="982"/>
      <c r="AE222" s="982"/>
      <c r="AF222" s="982"/>
      <c r="AG222" s="982"/>
      <c r="AH222" s="982"/>
      <c r="AI222" s="982"/>
      <c r="AJ222" s="982"/>
      <c r="AK222" s="982"/>
      <c r="AL222" s="982"/>
      <c r="AM222" s="982"/>
      <c r="AN222" s="982"/>
      <c r="AO222" s="982"/>
      <c r="AP222" s="982"/>
      <c r="AQ222" s="982"/>
      <c r="AR222" s="982"/>
      <c r="AS222" s="982"/>
      <c r="AT222" s="982"/>
      <c r="AU222" s="982"/>
      <c r="AV222" s="982"/>
      <c r="AW222" s="982"/>
      <c r="AX222" s="982"/>
      <c r="AY222" s="982"/>
      <c r="AZ222" s="982"/>
      <c r="BA222" s="982"/>
      <c r="BB222" s="982"/>
      <c r="BC222" s="982"/>
      <c r="BD222" s="982"/>
      <c r="BE222" s="982"/>
      <c r="BF222" s="982"/>
      <c r="BG222" s="982"/>
      <c r="BH222" s="982"/>
      <c r="BI222" s="982"/>
      <c r="BJ222" s="982"/>
    </row>
    <row r="223" spans="1:62" ht="14.25" customHeight="1" x14ac:dyDescent="0.2">
      <c r="A223" s="982"/>
      <c r="B223" s="982"/>
      <c r="C223" s="982"/>
      <c r="D223" s="1000"/>
      <c r="E223" s="982"/>
      <c r="F223" s="1000"/>
      <c r="G223" s="982"/>
      <c r="H223" s="1000"/>
      <c r="I223" s="982"/>
      <c r="J223" s="1000"/>
      <c r="K223" s="982"/>
      <c r="L223" s="1000"/>
      <c r="M223" s="982"/>
      <c r="N223" s="1000"/>
      <c r="O223" s="982"/>
      <c r="P223" s="982"/>
      <c r="Q223" s="1000"/>
      <c r="R223" s="982"/>
      <c r="S223" s="1000"/>
      <c r="T223" s="1000"/>
      <c r="U223" s="1000"/>
      <c r="V223" s="982"/>
      <c r="W223" s="1004"/>
      <c r="X223" s="1002"/>
      <c r="Y223" s="1002"/>
      <c r="Z223" s="982"/>
      <c r="AA223" s="982"/>
      <c r="AB223" s="982"/>
      <c r="AC223" s="982"/>
      <c r="AD223" s="982"/>
      <c r="AE223" s="982"/>
      <c r="AF223" s="982"/>
      <c r="AG223" s="982"/>
      <c r="AH223" s="982"/>
      <c r="AI223" s="982"/>
      <c r="AJ223" s="982"/>
      <c r="AK223" s="982"/>
      <c r="AL223" s="982"/>
      <c r="AM223" s="982"/>
      <c r="AN223" s="982"/>
      <c r="AO223" s="982"/>
      <c r="AP223" s="982"/>
      <c r="AQ223" s="982"/>
      <c r="AR223" s="982"/>
      <c r="AS223" s="982"/>
      <c r="AT223" s="982"/>
      <c r="AU223" s="982"/>
      <c r="AV223" s="982"/>
      <c r="AW223" s="982"/>
      <c r="AX223" s="982"/>
      <c r="AY223" s="982"/>
      <c r="AZ223" s="982"/>
      <c r="BA223" s="982"/>
      <c r="BB223" s="982"/>
      <c r="BC223" s="982"/>
      <c r="BD223" s="982"/>
      <c r="BE223" s="982"/>
      <c r="BF223" s="982"/>
      <c r="BG223" s="982"/>
      <c r="BH223" s="982"/>
      <c r="BI223" s="982"/>
      <c r="BJ223" s="982"/>
    </row>
    <row r="224" spans="1:62" ht="14.25" customHeight="1" x14ac:dyDescent="0.2">
      <c r="A224" s="982"/>
      <c r="B224" s="982"/>
      <c r="C224" s="982"/>
      <c r="D224" s="1000"/>
      <c r="E224" s="982"/>
      <c r="F224" s="1000"/>
      <c r="G224" s="982"/>
      <c r="H224" s="1000"/>
      <c r="I224" s="982"/>
      <c r="J224" s="1000"/>
      <c r="K224" s="982"/>
      <c r="L224" s="1000"/>
      <c r="M224" s="982"/>
      <c r="N224" s="1000"/>
      <c r="O224" s="982"/>
      <c r="P224" s="982"/>
      <c r="Q224" s="1000"/>
      <c r="R224" s="982"/>
      <c r="S224" s="1000"/>
      <c r="T224" s="1000"/>
      <c r="U224" s="1000"/>
      <c r="V224" s="982"/>
      <c r="W224" s="1004"/>
      <c r="X224" s="1002"/>
      <c r="Y224" s="1002"/>
      <c r="Z224" s="982"/>
      <c r="AA224" s="982"/>
      <c r="AB224" s="982"/>
      <c r="AC224" s="982"/>
      <c r="AD224" s="982"/>
      <c r="AE224" s="982"/>
      <c r="AF224" s="982"/>
      <c r="AG224" s="982"/>
      <c r="AH224" s="982"/>
      <c r="AI224" s="982"/>
      <c r="AJ224" s="982"/>
      <c r="AK224" s="982"/>
      <c r="AL224" s="982"/>
      <c r="AM224" s="982"/>
      <c r="AN224" s="982"/>
      <c r="AO224" s="982"/>
      <c r="AP224" s="982"/>
      <c r="AQ224" s="982"/>
      <c r="AR224" s="982"/>
      <c r="AS224" s="982"/>
      <c r="AT224" s="982"/>
      <c r="AU224" s="982"/>
      <c r="AV224" s="982"/>
      <c r="AW224" s="982"/>
      <c r="AX224" s="982"/>
      <c r="AY224" s="982"/>
      <c r="AZ224" s="982"/>
      <c r="BA224" s="982"/>
      <c r="BB224" s="982"/>
      <c r="BC224" s="982"/>
      <c r="BD224" s="982"/>
      <c r="BE224" s="982"/>
      <c r="BF224" s="982"/>
      <c r="BG224" s="982"/>
      <c r="BH224" s="982"/>
      <c r="BI224" s="982"/>
      <c r="BJ224" s="982"/>
    </row>
    <row r="225" spans="1:62" ht="14.25" customHeight="1" x14ac:dyDescent="0.2">
      <c r="A225" s="982"/>
      <c r="B225" s="982"/>
      <c r="C225" s="982"/>
      <c r="D225" s="1000"/>
      <c r="E225" s="982"/>
      <c r="F225" s="1000"/>
      <c r="G225" s="982"/>
      <c r="H225" s="1000"/>
      <c r="I225" s="982"/>
      <c r="J225" s="1000"/>
      <c r="K225" s="982"/>
      <c r="L225" s="1000"/>
      <c r="M225" s="982"/>
      <c r="N225" s="1000"/>
      <c r="O225" s="982"/>
      <c r="P225" s="982"/>
      <c r="Q225" s="1000"/>
      <c r="R225" s="982"/>
      <c r="S225" s="1000"/>
      <c r="T225" s="1000"/>
      <c r="U225" s="1000"/>
      <c r="V225" s="982"/>
      <c r="W225" s="1004"/>
      <c r="X225" s="1002"/>
      <c r="Y225" s="1002"/>
      <c r="Z225" s="982"/>
      <c r="AA225" s="982"/>
      <c r="AB225" s="982"/>
      <c r="AC225" s="982"/>
      <c r="AD225" s="982"/>
      <c r="AE225" s="982"/>
      <c r="AF225" s="982"/>
      <c r="AG225" s="982"/>
      <c r="AH225" s="982"/>
      <c r="AI225" s="982"/>
      <c r="AJ225" s="982"/>
      <c r="AK225" s="982"/>
      <c r="AL225" s="982"/>
      <c r="AM225" s="982"/>
      <c r="AN225" s="982"/>
      <c r="AO225" s="982"/>
      <c r="AP225" s="982"/>
      <c r="AQ225" s="982"/>
      <c r="AR225" s="982"/>
      <c r="AS225" s="982"/>
      <c r="AT225" s="982"/>
      <c r="AU225" s="982"/>
      <c r="AV225" s="982"/>
      <c r="AW225" s="982"/>
      <c r="AX225" s="982"/>
      <c r="AY225" s="982"/>
      <c r="AZ225" s="982"/>
      <c r="BA225" s="982"/>
      <c r="BB225" s="982"/>
      <c r="BC225" s="982"/>
      <c r="BD225" s="982"/>
      <c r="BE225" s="982"/>
      <c r="BF225" s="982"/>
      <c r="BG225" s="982"/>
      <c r="BH225" s="982"/>
      <c r="BI225" s="982"/>
      <c r="BJ225" s="982"/>
    </row>
    <row r="226" spans="1:62" ht="14.25" customHeight="1" x14ac:dyDescent="0.2">
      <c r="A226" s="982"/>
      <c r="B226" s="982"/>
      <c r="C226" s="982"/>
      <c r="D226" s="1000"/>
      <c r="E226" s="982"/>
      <c r="F226" s="1000"/>
      <c r="G226" s="982"/>
      <c r="H226" s="1000"/>
      <c r="I226" s="982"/>
      <c r="J226" s="1000"/>
      <c r="K226" s="982"/>
      <c r="L226" s="1000"/>
      <c r="M226" s="982"/>
      <c r="N226" s="1000"/>
      <c r="O226" s="982"/>
      <c r="P226" s="982"/>
      <c r="Q226" s="1000"/>
      <c r="R226" s="982"/>
      <c r="S226" s="1000"/>
      <c r="T226" s="1000"/>
      <c r="U226" s="1000"/>
      <c r="V226" s="982"/>
      <c r="W226" s="1004"/>
      <c r="X226" s="1002"/>
      <c r="Y226" s="1002"/>
      <c r="Z226" s="982"/>
      <c r="AA226" s="982"/>
      <c r="AB226" s="982"/>
      <c r="AC226" s="982"/>
      <c r="AD226" s="982"/>
      <c r="AE226" s="982"/>
      <c r="AF226" s="982"/>
      <c r="AG226" s="982"/>
      <c r="AH226" s="982"/>
      <c r="AI226" s="982"/>
      <c r="AJ226" s="982"/>
      <c r="AK226" s="982"/>
      <c r="AL226" s="982"/>
      <c r="AM226" s="982"/>
      <c r="AN226" s="982"/>
      <c r="AO226" s="982"/>
      <c r="AP226" s="982"/>
      <c r="AQ226" s="982"/>
      <c r="AR226" s="982"/>
      <c r="AS226" s="982"/>
      <c r="AT226" s="982"/>
      <c r="AU226" s="982"/>
      <c r="AV226" s="982"/>
      <c r="AW226" s="982"/>
      <c r="AX226" s="982"/>
      <c r="AY226" s="982"/>
      <c r="AZ226" s="982"/>
      <c r="BA226" s="982"/>
      <c r="BB226" s="982"/>
      <c r="BC226" s="982"/>
      <c r="BD226" s="982"/>
      <c r="BE226" s="982"/>
      <c r="BF226" s="982"/>
      <c r="BG226" s="982"/>
      <c r="BH226" s="982"/>
      <c r="BI226" s="982"/>
      <c r="BJ226" s="982"/>
    </row>
    <row r="227" spans="1:62" ht="14.25" customHeight="1" x14ac:dyDescent="0.2">
      <c r="A227" s="982"/>
      <c r="B227" s="982"/>
      <c r="C227" s="982"/>
      <c r="D227" s="1000"/>
      <c r="E227" s="982"/>
      <c r="F227" s="1000"/>
      <c r="G227" s="982"/>
      <c r="H227" s="1000"/>
      <c r="I227" s="982"/>
      <c r="J227" s="1000"/>
      <c r="K227" s="982"/>
      <c r="L227" s="1000"/>
      <c r="M227" s="982"/>
      <c r="N227" s="1000"/>
      <c r="O227" s="982"/>
      <c r="P227" s="982"/>
      <c r="Q227" s="1000"/>
      <c r="R227" s="982"/>
      <c r="S227" s="1000"/>
      <c r="T227" s="1000"/>
      <c r="U227" s="1000"/>
      <c r="V227" s="982"/>
      <c r="W227" s="1004"/>
      <c r="X227" s="1002"/>
      <c r="Y227" s="1002"/>
      <c r="Z227" s="982"/>
      <c r="AA227" s="982"/>
      <c r="AB227" s="982"/>
      <c r="AC227" s="982"/>
      <c r="AD227" s="982"/>
      <c r="AE227" s="982"/>
      <c r="AF227" s="982"/>
      <c r="AG227" s="982"/>
      <c r="AH227" s="982"/>
      <c r="AI227" s="982"/>
      <c r="AJ227" s="982"/>
      <c r="AK227" s="982"/>
      <c r="AL227" s="982"/>
      <c r="AM227" s="982"/>
      <c r="AN227" s="982"/>
      <c r="AO227" s="982"/>
      <c r="AP227" s="982"/>
      <c r="AQ227" s="982"/>
      <c r="AR227" s="982"/>
      <c r="AS227" s="982"/>
      <c r="AT227" s="982"/>
      <c r="AU227" s="982"/>
      <c r="AV227" s="982"/>
      <c r="AW227" s="982"/>
      <c r="AX227" s="982"/>
      <c r="AY227" s="982"/>
      <c r="AZ227" s="982"/>
      <c r="BA227" s="982"/>
      <c r="BB227" s="982"/>
      <c r="BC227" s="982"/>
      <c r="BD227" s="982"/>
      <c r="BE227" s="982"/>
      <c r="BF227" s="982"/>
      <c r="BG227" s="982"/>
      <c r="BH227" s="982"/>
      <c r="BI227" s="982"/>
      <c r="BJ227" s="982"/>
    </row>
    <row r="228" spans="1:62" ht="14.25" customHeight="1" x14ac:dyDescent="0.2">
      <c r="A228" s="982"/>
      <c r="B228" s="982"/>
      <c r="C228" s="982"/>
      <c r="D228" s="1000"/>
      <c r="E228" s="982"/>
      <c r="F228" s="1000"/>
      <c r="G228" s="982"/>
      <c r="H228" s="1000"/>
      <c r="I228" s="982"/>
      <c r="J228" s="1000"/>
      <c r="K228" s="982"/>
      <c r="L228" s="1000"/>
      <c r="M228" s="982"/>
      <c r="N228" s="1000"/>
      <c r="O228" s="982"/>
      <c r="P228" s="982"/>
      <c r="Q228" s="1000"/>
      <c r="R228" s="982"/>
      <c r="S228" s="1000"/>
      <c r="T228" s="1000"/>
      <c r="U228" s="1000"/>
      <c r="V228" s="982"/>
      <c r="W228" s="1004"/>
      <c r="X228" s="1002"/>
      <c r="Y228" s="1002"/>
      <c r="Z228" s="982"/>
      <c r="AA228" s="982"/>
      <c r="AB228" s="982"/>
      <c r="AC228" s="982"/>
      <c r="AD228" s="982"/>
      <c r="AE228" s="982"/>
      <c r="AF228" s="982"/>
      <c r="AG228" s="982"/>
      <c r="AH228" s="982"/>
      <c r="AI228" s="982"/>
      <c r="AJ228" s="982"/>
      <c r="AK228" s="982"/>
      <c r="AL228" s="982"/>
      <c r="AM228" s="982"/>
      <c r="AN228" s="982"/>
      <c r="AO228" s="982"/>
      <c r="AP228" s="982"/>
      <c r="AQ228" s="982"/>
      <c r="AR228" s="982"/>
      <c r="AS228" s="982"/>
      <c r="AT228" s="982"/>
      <c r="AU228" s="982"/>
      <c r="AV228" s="982"/>
      <c r="AW228" s="982"/>
      <c r="AX228" s="982"/>
      <c r="AY228" s="982"/>
      <c r="AZ228" s="982"/>
      <c r="BA228" s="982"/>
      <c r="BB228" s="982"/>
      <c r="BC228" s="982"/>
      <c r="BD228" s="982"/>
      <c r="BE228" s="982"/>
      <c r="BF228" s="982"/>
      <c r="BG228" s="982"/>
      <c r="BH228" s="982"/>
      <c r="BI228" s="982"/>
      <c r="BJ228" s="982"/>
    </row>
    <row r="229" spans="1:62" ht="14.25" customHeight="1" x14ac:dyDescent="0.2">
      <c r="A229" s="982"/>
      <c r="B229" s="982"/>
      <c r="C229" s="982"/>
      <c r="D229" s="1000"/>
      <c r="E229" s="982"/>
      <c r="F229" s="1000"/>
      <c r="G229" s="982"/>
      <c r="H229" s="1000"/>
      <c r="I229" s="982"/>
      <c r="J229" s="1000"/>
      <c r="K229" s="982"/>
      <c r="L229" s="1000"/>
      <c r="M229" s="982"/>
      <c r="N229" s="1000"/>
      <c r="O229" s="982"/>
      <c r="P229" s="982"/>
      <c r="Q229" s="1000"/>
      <c r="R229" s="982"/>
      <c r="S229" s="1000"/>
      <c r="T229" s="1000"/>
      <c r="U229" s="1000"/>
      <c r="V229" s="982"/>
      <c r="W229" s="1004"/>
      <c r="X229" s="1002"/>
      <c r="Y229" s="1002"/>
      <c r="Z229" s="982"/>
      <c r="AA229" s="982"/>
      <c r="AB229" s="982"/>
      <c r="AC229" s="982"/>
      <c r="AD229" s="982"/>
      <c r="AE229" s="982"/>
      <c r="AF229" s="982"/>
      <c r="AG229" s="982"/>
      <c r="AH229" s="982"/>
      <c r="AI229" s="982"/>
      <c r="AJ229" s="982"/>
      <c r="AK229" s="982"/>
      <c r="AL229" s="982"/>
      <c r="AM229" s="982"/>
      <c r="AN229" s="982"/>
      <c r="AO229" s="982"/>
      <c r="AP229" s="982"/>
      <c r="AQ229" s="982"/>
      <c r="AR229" s="982"/>
      <c r="AS229" s="982"/>
      <c r="AT229" s="982"/>
      <c r="AU229" s="982"/>
      <c r="AV229" s="982"/>
      <c r="AW229" s="982"/>
      <c r="AX229" s="982"/>
      <c r="AY229" s="982"/>
      <c r="AZ229" s="982"/>
      <c r="BA229" s="982"/>
      <c r="BB229" s="982"/>
      <c r="BC229" s="982"/>
      <c r="BD229" s="982"/>
      <c r="BE229" s="982"/>
      <c r="BF229" s="982"/>
      <c r="BG229" s="982"/>
      <c r="BH229" s="982"/>
      <c r="BI229" s="982"/>
      <c r="BJ229" s="982"/>
    </row>
    <row r="230" spans="1:62" ht="14.25" customHeight="1" x14ac:dyDescent="0.2">
      <c r="A230" s="982"/>
      <c r="B230" s="982"/>
      <c r="C230" s="982"/>
      <c r="D230" s="1000"/>
      <c r="E230" s="982"/>
      <c r="F230" s="1000"/>
      <c r="G230" s="982"/>
      <c r="H230" s="1000"/>
      <c r="I230" s="982"/>
      <c r="J230" s="1000"/>
      <c r="K230" s="982"/>
      <c r="L230" s="1000"/>
      <c r="M230" s="982"/>
      <c r="N230" s="1000"/>
      <c r="O230" s="982"/>
      <c r="P230" s="982"/>
      <c r="Q230" s="1000"/>
      <c r="R230" s="982"/>
      <c r="S230" s="1000"/>
      <c r="T230" s="1000"/>
      <c r="U230" s="1000"/>
      <c r="V230" s="982"/>
      <c r="W230" s="1004"/>
      <c r="X230" s="1002"/>
      <c r="Y230" s="1002"/>
      <c r="Z230" s="982"/>
      <c r="AA230" s="982"/>
      <c r="AB230" s="982"/>
      <c r="AC230" s="982"/>
      <c r="AD230" s="982"/>
      <c r="AE230" s="982"/>
      <c r="AF230" s="982"/>
      <c r="AG230" s="982"/>
      <c r="AH230" s="982"/>
      <c r="AI230" s="982"/>
      <c r="AJ230" s="982"/>
      <c r="AK230" s="982"/>
      <c r="AL230" s="982"/>
      <c r="AM230" s="982"/>
      <c r="AN230" s="982"/>
      <c r="AO230" s="982"/>
      <c r="AP230" s="982"/>
      <c r="AQ230" s="982"/>
      <c r="AR230" s="982"/>
      <c r="AS230" s="982"/>
      <c r="AT230" s="982"/>
      <c r="AU230" s="982"/>
      <c r="AV230" s="982"/>
      <c r="AW230" s="982"/>
      <c r="AX230" s="982"/>
      <c r="AY230" s="982"/>
      <c r="AZ230" s="982"/>
      <c r="BA230" s="982"/>
      <c r="BB230" s="982"/>
      <c r="BC230" s="982"/>
      <c r="BD230" s="982"/>
      <c r="BE230" s="982"/>
      <c r="BF230" s="982"/>
      <c r="BG230" s="982"/>
      <c r="BH230" s="982"/>
      <c r="BI230" s="982"/>
      <c r="BJ230" s="982"/>
    </row>
    <row r="231" spans="1:62" ht="14.25" customHeight="1" x14ac:dyDescent="0.2">
      <c r="A231" s="982"/>
      <c r="B231" s="982"/>
      <c r="C231" s="982"/>
      <c r="D231" s="1000"/>
      <c r="E231" s="982"/>
      <c r="F231" s="1000"/>
      <c r="G231" s="982"/>
      <c r="H231" s="1000"/>
      <c r="I231" s="982"/>
      <c r="J231" s="1000"/>
      <c r="K231" s="982"/>
      <c r="L231" s="1000"/>
      <c r="M231" s="982"/>
      <c r="N231" s="1000"/>
      <c r="O231" s="982"/>
      <c r="P231" s="982"/>
      <c r="Q231" s="1000"/>
      <c r="R231" s="982"/>
      <c r="S231" s="1000"/>
      <c r="T231" s="1000"/>
      <c r="U231" s="1000"/>
      <c r="V231" s="982"/>
      <c r="W231" s="1004"/>
      <c r="X231" s="1002"/>
      <c r="Y231" s="1002"/>
      <c r="Z231" s="982"/>
      <c r="AA231" s="982"/>
      <c r="AB231" s="982"/>
      <c r="AC231" s="982"/>
      <c r="AD231" s="982"/>
      <c r="AE231" s="982"/>
      <c r="AF231" s="982"/>
      <c r="AG231" s="982"/>
      <c r="AH231" s="982"/>
      <c r="AI231" s="982"/>
      <c r="AJ231" s="982"/>
      <c r="AK231" s="982"/>
      <c r="AL231" s="982"/>
      <c r="AM231" s="982"/>
      <c r="AN231" s="982"/>
      <c r="AO231" s="982"/>
      <c r="AP231" s="982"/>
      <c r="AQ231" s="982"/>
      <c r="AR231" s="982"/>
      <c r="AS231" s="982"/>
      <c r="AT231" s="982"/>
      <c r="AU231" s="982"/>
      <c r="AV231" s="982"/>
      <c r="AW231" s="982"/>
      <c r="AX231" s="982"/>
      <c r="AY231" s="982"/>
      <c r="AZ231" s="982"/>
      <c r="BA231" s="982"/>
      <c r="BB231" s="982"/>
      <c r="BC231" s="982"/>
      <c r="BD231" s="982"/>
      <c r="BE231" s="982"/>
      <c r="BF231" s="982"/>
      <c r="BG231" s="982"/>
      <c r="BH231" s="982"/>
      <c r="BI231" s="982"/>
      <c r="BJ231" s="982"/>
    </row>
    <row r="232" spans="1:62" ht="14.25" customHeight="1" x14ac:dyDescent="0.2">
      <c r="A232" s="982"/>
      <c r="B232" s="982"/>
      <c r="C232" s="982"/>
      <c r="D232" s="1000"/>
      <c r="E232" s="982"/>
      <c r="F232" s="1000"/>
      <c r="G232" s="982"/>
      <c r="H232" s="1000"/>
      <c r="I232" s="982"/>
      <c r="J232" s="1000"/>
      <c r="K232" s="982"/>
      <c r="L232" s="1000"/>
      <c r="M232" s="982"/>
      <c r="N232" s="1000"/>
      <c r="O232" s="982"/>
      <c r="P232" s="982"/>
      <c r="Q232" s="1000"/>
      <c r="R232" s="982"/>
      <c r="S232" s="1000"/>
      <c r="T232" s="1000"/>
      <c r="U232" s="1000"/>
      <c r="V232" s="982"/>
      <c r="W232" s="1004"/>
      <c r="X232" s="1002"/>
      <c r="Y232" s="1002"/>
      <c r="Z232" s="982"/>
      <c r="AA232" s="982"/>
      <c r="AB232" s="982"/>
      <c r="AC232" s="982"/>
      <c r="AD232" s="982"/>
      <c r="AE232" s="982"/>
      <c r="AF232" s="982"/>
      <c r="AG232" s="982"/>
      <c r="AH232" s="982"/>
      <c r="AI232" s="982"/>
      <c r="AJ232" s="982"/>
      <c r="AK232" s="982"/>
      <c r="AL232" s="982"/>
      <c r="AM232" s="982"/>
      <c r="AN232" s="982"/>
      <c r="AO232" s="982"/>
      <c r="AP232" s="982"/>
      <c r="AQ232" s="982"/>
      <c r="AR232" s="982"/>
      <c r="AS232" s="982"/>
      <c r="AT232" s="982"/>
      <c r="AU232" s="982"/>
      <c r="AV232" s="982"/>
      <c r="AW232" s="982"/>
      <c r="AX232" s="982"/>
      <c r="AY232" s="982"/>
      <c r="AZ232" s="982"/>
      <c r="BA232" s="982"/>
      <c r="BB232" s="982"/>
      <c r="BC232" s="982"/>
      <c r="BD232" s="982"/>
      <c r="BE232" s="982"/>
      <c r="BF232" s="982"/>
      <c r="BG232" s="982"/>
      <c r="BH232" s="982"/>
      <c r="BI232" s="982"/>
      <c r="BJ232" s="982"/>
    </row>
    <row r="233" spans="1:62" ht="14.25" customHeight="1" x14ac:dyDescent="0.2">
      <c r="A233" s="982"/>
      <c r="B233" s="982"/>
      <c r="C233" s="982"/>
      <c r="D233" s="1000"/>
      <c r="E233" s="982"/>
      <c r="F233" s="1000"/>
      <c r="G233" s="982"/>
      <c r="H233" s="1000"/>
      <c r="I233" s="982"/>
      <c r="J233" s="1000"/>
      <c r="K233" s="982"/>
      <c r="L233" s="1000"/>
      <c r="M233" s="982"/>
      <c r="N233" s="1000"/>
      <c r="O233" s="982"/>
      <c r="P233" s="982"/>
      <c r="Q233" s="1000"/>
      <c r="R233" s="982"/>
      <c r="S233" s="1000"/>
      <c r="T233" s="1000"/>
      <c r="U233" s="1000"/>
      <c r="V233" s="982"/>
      <c r="W233" s="1004"/>
      <c r="X233" s="1002"/>
      <c r="Y233" s="1002"/>
      <c r="Z233" s="982"/>
      <c r="AA233" s="982"/>
      <c r="AB233" s="982"/>
      <c r="AC233" s="982"/>
      <c r="AD233" s="982"/>
      <c r="AE233" s="982"/>
      <c r="AF233" s="982"/>
      <c r="AG233" s="982"/>
      <c r="AH233" s="982"/>
      <c r="AI233" s="982"/>
      <c r="AJ233" s="982"/>
      <c r="AK233" s="982"/>
      <c r="AL233" s="982"/>
      <c r="AM233" s="982"/>
      <c r="AN233" s="982"/>
      <c r="AO233" s="982"/>
      <c r="AP233" s="982"/>
      <c r="AQ233" s="982"/>
      <c r="AR233" s="982"/>
      <c r="AS233" s="982"/>
      <c r="AT233" s="982"/>
      <c r="AU233" s="982"/>
      <c r="AV233" s="982"/>
      <c r="AW233" s="982"/>
      <c r="AX233" s="982"/>
      <c r="AY233" s="982"/>
      <c r="AZ233" s="982"/>
      <c r="BA233" s="982"/>
      <c r="BB233" s="982"/>
      <c r="BC233" s="982"/>
      <c r="BD233" s="982"/>
      <c r="BE233" s="982"/>
      <c r="BF233" s="982"/>
      <c r="BG233" s="982"/>
      <c r="BH233" s="982"/>
      <c r="BI233" s="982"/>
      <c r="BJ233" s="982"/>
    </row>
    <row r="234" spans="1:62" ht="14.25" customHeight="1" x14ac:dyDescent="0.2">
      <c r="A234" s="982"/>
      <c r="B234" s="982"/>
      <c r="C234" s="982"/>
      <c r="D234" s="1000"/>
      <c r="E234" s="982"/>
      <c r="F234" s="1000"/>
      <c r="G234" s="982"/>
      <c r="H234" s="1000"/>
      <c r="I234" s="982"/>
      <c r="J234" s="1000"/>
      <c r="K234" s="982"/>
      <c r="L234" s="1000"/>
      <c r="M234" s="982"/>
      <c r="N234" s="1000"/>
      <c r="O234" s="982"/>
      <c r="P234" s="982"/>
      <c r="Q234" s="1000"/>
      <c r="R234" s="982"/>
      <c r="S234" s="1000"/>
      <c r="T234" s="1000"/>
      <c r="U234" s="1000"/>
      <c r="V234" s="982"/>
      <c r="W234" s="1004"/>
      <c r="X234" s="1002"/>
      <c r="Y234" s="1002"/>
      <c r="Z234" s="982"/>
      <c r="AA234" s="982"/>
      <c r="AB234" s="982"/>
      <c r="AC234" s="982"/>
      <c r="AD234" s="982"/>
      <c r="AE234" s="982"/>
      <c r="AF234" s="982"/>
      <c r="AG234" s="982"/>
      <c r="AH234" s="982"/>
      <c r="AI234" s="982"/>
      <c r="AJ234" s="982"/>
      <c r="AK234" s="982"/>
      <c r="AL234" s="982"/>
      <c r="AM234" s="982"/>
      <c r="AN234" s="982"/>
      <c r="AO234" s="982"/>
      <c r="AP234" s="982"/>
      <c r="AQ234" s="982"/>
      <c r="AR234" s="982"/>
      <c r="AS234" s="982"/>
      <c r="AT234" s="982"/>
      <c r="AU234" s="982"/>
      <c r="AV234" s="982"/>
      <c r="AW234" s="982"/>
      <c r="AX234" s="982"/>
      <c r="AY234" s="982"/>
      <c r="AZ234" s="982"/>
      <c r="BA234" s="982"/>
      <c r="BB234" s="982"/>
      <c r="BC234" s="982"/>
      <c r="BD234" s="982"/>
      <c r="BE234" s="982"/>
      <c r="BF234" s="982"/>
      <c r="BG234" s="982"/>
      <c r="BH234" s="982"/>
      <c r="BI234" s="982"/>
      <c r="BJ234" s="982"/>
    </row>
    <row r="235" spans="1:62" ht="14.25" customHeight="1" x14ac:dyDescent="0.2">
      <c r="A235" s="982"/>
      <c r="B235" s="982"/>
      <c r="C235" s="982"/>
      <c r="D235" s="1000"/>
      <c r="E235" s="982"/>
      <c r="F235" s="1000"/>
      <c r="G235" s="982"/>
      <c r="H235" s="1000"/>
      <c r="I235" s="982"/>
      <c r="J235" s="1000"/>
      <c r="K235" s="982"/>
      <c r="L235" s="1000"/>
      <c r="M235" s="982"/>
      <c r="N235" s="1000"/>
      <c r="O235" s="982"/>
      <c r="P235" s="982"/>
      <c r="Q235" s="1000"/>
      <c r="R235" s="982"/>
      <c r="S235" s="1000"/>
      <c r="T235" s="1000"/>
      <c r="U235" s="1000"/>
      <c r="V235" s="982"/>
      <c r="W235" s="1004"/>
      <c r="X235" s="1002"/>
      <c r="Y235" s="1002"/>
      <c r="Z235" s="982"/>
      <c r="AA235" s="982"/>
      <c r="AB235" s="982"/>
      <c r="AC235" s="982"/>
      <c r="AD235" s="982"/>
      <c r="AE235" s="982"/>
      <c r="AF235" s="982"/>
      <c r="AG235" s="982"/>
      <c r="AH235" s="982"/>
      <c r="AI235" s="982"/>
      <c r="AJ235" s="982"/>
      <c r="AK235" s="982"/>
      <c r="AL235" s="982"/>
      <c r="AM235" s="982"/>
      <c r="AN235" s="982"/>
      <c r="AO235" s="982"/>
      <c r="AP235" s="982"/>
      <c r="AQ235" s="982"/>
      <c r="AR235" s="982"/>
      <c r="AS235" s="982"/>
      <c r="AT235" s="982"/>
      <c r="AU235" s="982"/>
      <c r="AV235" s="982"/>
      <c r="AW235" s="982"/>
      <c r="AX235" s="982"/>
      <c r="AY235" s="982"/>
      <c r="AZ235" s="982"/>
      <c r="BA235" s="982"/>
      <c r="BB235" s="982"/>
      <c r="BC235" s="982"/>
      <c r="BD235" s="982"/>
      <c r="BE235" s="982"/>
      <c r="BF235" s="982"/>
      <c r="BG235" s="982"/>
      <c r="BH235" s="982"/>
      <c r="BI235" s="982"/>
      <c r="BJ235" s="982"/>
    </row>
    <row r="236" spans="1:62" ht="14.25" customHeight="1" x14ac:dyDescent="0.2">
      <c r="A236" s="982"/>
      <c r="B236" s="982"/>
      <c r="C236" s="982"/>
      <c r="D236" s="1000"/>
      <c r="E236" s="982"/>
      <c r="F236" s="1000"/>
      <c r="G236" s="982"/>
      <c r="H236" s="1000"/>
      <c r="I236" s="982"/>
      <c r="J236" s="1000"/>
      <c r="K236" s="982"/>
      <c r="L236" s="1000"/>
      <c r="M236" s="982"/>
      <c r="N236" s="1000"/>
      <c r="O236" s="982"/>
      <c r="P236" s="982"/>
      <c r="Q236" s="1000"/>
      <c r="R236" s="982"/>
      <c r="S236" s="1000"/>
      <c r="T236" s="1000"/>
      <c r="U236" s="1000"/>
      <c r="V236" s="982"/>
      <c r="W236" s="1004"/>
      <c r="X236" s="1002"/>
      <c r="Y236" s="1002"/>
      <c r="Z236" s="982"/>
      <c r="AA236" s="982"/>
      <c r="AB236" s="982"/>
      <c r="AC236" s="982"/>
      <c r="AD236" s="982"/>
      <c r="AE236" s="982"/>
      <c r="AF236" s="982"/>
      <c r="AG236" s="982"/>
      <c r="AH236" s="982"/>
      <c r="AI236" s="982"/>
      <c r="AJ236" s="982"/>
      <c r="AK236" s="982"/>
      <c r="AL236" s="982"/>
      <c r="AM236" s="982"/>
      <c r="AN236" s="982"/>
      <c r="AO236" s="982"/>
      <c r="AP236" s="982"/>
      <c r="AQ236" s="982"/>
      <c r="AR236" s="982"/>
      <c r="AS236" s="982"/>
      <c r="AT236" s="982"/>
      <c r="AU236" s="982"/>
      <c r="AV236" s="982"/>
      <c r="AW236" s="982"/>
      <c r="AX236" s="982"/>
      <c r="AY236" s="982"/>
      <c r="AZ236" s="982"/>
      <c r="BA236" s="982"/>
      <c r="BB236" s="982"/>
      <c r="BC236" s="982"/>
      <c r="BD236" s="982"/>
      <c r="BE236" s="982"/>
      <c r="BF236" s="982"/>
      <c r="BG236" s="982"/>
      <c r="BH236" s="982"/>
      <c r="BI236" s="982"/>
      <c r="BJ236" s="982"/>
    </row>
    <row r="237" spans="1:62" ht="14.25" customHeight="1" x14ac:dyDescent="0.2">
      <c r="A237" s="982"/>
      <c r="B237" s="982"/>
      <c r="C237" s="982"/>
      <c r="D237" s="1000"/>
      <c r="E237" s="982"/>
      <c r="F237" s="1000"/>
      <c r="G237" s="982"/>
      <c r="H237" s="1000"/>
      <c r="I237" s="982"/>
      <c r="J237" s="1000"/>
      <c r="K237" s="982"/>
      <c r="L237" s="1000"/>
      <c r="M237" s="982"/>
      <c r="N237" s="1000"/>
      <c r="O237" s="982"/>
      <c r="P237" s="982"/>
      <c r="Q237" s="1000"/>
      <c r="R237" s="982"/>
      <c r="S237" s="1000"/>
      <c r="T237" s="1000"/>
      <c r="U237" s="1000"/>
      <c r="V237" s="982"/>
      <c r="W237" s="1004"/>
      <c r="X237" s="1002"/>
      <c r="Y237" s="1002"/>
      <c r="Z237" s="982"/>
      <c r="AA237" s="982"/>
      <c r="AB237" s="982"/>
      <c r="AC237" s="982"/>
      <c r="AD237" s="982"/>
      <c r="AE237" s="982"/>
      <c r="AF237" s="982"/>
      <c r="AG237" s="982"/>
      <c r="AH237" s="982"/>
      <c r="AI237" s="982"/>
      <c r="AJ237" s="982"/>
      <c r="AK237" s="982"/>
      <c r="AL237" s="982"/>
      <c r="AM237" s="982"/>
      <c r="AN237" s="982"/>
      <c r="AO237" s="982"/>
      <c r="AP237" s="982"/>
      <c r="AQ237" s="982"/>
      <c r="AR237" s="982"/>
      <c r="AS237" s="982"/>
      <c r="AT237" s="982"/>
      <c r="AU237" s="982"/>
      <c r="AV237" s="982"/>
      <c r="AW237" s="982"/>
      <c r="AX237" s="982"/>
      <c r="AY237" s="982"/>
      <c r="AZ237" s="982"/>
      <c r="BA237" s="982"/>
      <c r="BB237" s="982"/>
      <c r="BC237" s="982"/>
      <c r="BD237" s="982"/>
      <c r="BE237" s="982"/>
      <c r="BF237" s="982"/>
      <c r="BG237" s="982"/>
      <c r="BH237" s="982"/>
      <c r="BI237" s="982"/>
      <c r="BJ237" s="982"/>
    </row>
    <row r="238" spans="1:62" ht="14.25" customHeight="1" x14ac:dyDescent="0.2">
      <c r="A238" s="982"/>
      <c r="B238" s="982"/>
      <c r="C238" s="982"/>
      <c r="D238" s="1000"/>
      <c r="E238" s="982"/>
      <c r="F238" s="1000"/>
      <c r="G238" s="982"/>
      <c r="H238" s="1000"/>
      <c r="I238" s="982"/>
      <c r="J238" s="1000"/>
      <c r="K238" s="982"/>
      <c r="L238" s="1000"/>
      <c r="M238" s="982"/>
      <c r="N238" s="1000"/>
      <c r="O238" s="982"/>
      <c r="P238" s="982"/>
      <c r="Q238" s="1000"/>
      <c r="R238" s="982"/>
      <c r="S238" s="1000"/>
      <c r="T238" s="1000"/>
      <c r="U238" s="1000"/>
      <c r="V238" s="982"/>
      <c r="W238" s="1004"/>
      <c r="X238" s="1002"/>
      <c r="Y238" s="1002"/>
      <c r="Z238" s="982"/>
      <c r="AA238" s="982"/>
      <c r="AB238" s="982"/>
      <c r="AC238" s="982"/>
      <c r="AD238" s="982"/>
      <c r="AE238" s="982"/>
      <c r="AF238" s="982"/>
      <c r="AG238" s="982"/>
      <c r="AH238" s="982"/>
      <c r="AI238" s="982"/>
      <c r="AJ238" s="982"/>
      <c r="AK238" s="982"/>
      <c r="AL238" s="982"/>
      <c r="AM238" s="982"/>
      <c r="AN238" s="982"/>
      <c r="AO238" s="982"/>
      <c r="AP238" s="982"/>
      <c r="AQ238" s="982"/>
      <c r="AR238" s="982"/>
      <c r="AS238" s="982"/>
      <c r="AT238" s="982"/>
      <c r="AU238" s="982"/>
      <c r="AV238" s="982"/>
      <c r="AW238" s="982"/>
      <c r="AX238" s="982"/>
      <c r="AY238" s="982"/>
      <c r="AZ238" s="982"/>
      <c r="BA238" s="982"/>
      <c r="BB238" s="982"/>
      <c r="BC238" s="982"/>
      <c r="BD238" s="982"/>
      <c r="BE238" s="982"/>
      <c r="BF238" s="982"/>
      <c r="BG238" s="982"/>
      <c r="BH238" s="982"/>
      <c r="BI238" s="982"/>
      <c r="BJ238" s="982"/>
    </row>
    <row r="239" spans="1:62" ht="14.25" customHeight="1" x14ac:dyDescent="0.2">
      <c r="A239" s="982"/>
      <c r="B239" s="982"/>
      <c r="C239" s="982"/>
      <c r="D239" s="1000"/>
      <c r="E239" s="982"/>
      <c r="F239" s="1000"/>
      <c r="G239" s="982"/>
      <c r="H239" s="1000"/>
      <c r="I239" s="982"/>
      <c r="J239" s="1000"/>
      <c r="K239" s="982"/>
      <c r="L239" s="1000"/>
      <c r="M239" s="982"/>
      <c r="N239" s="1000"/>
      <c r="O239" s="982"/>
      <c r="P239" s="982"/>
      <c r="Q239" s="1000"/>
      <c r="R239" s="982"/>
      <c r="S239" s="1000"/>
      <c r="T239" s="1000"/>
      <c r="U239" s="1000"/>
      <c r="V239" s="982"/>
      <c r="W239" s="1004"/>
      <c r="X239" s="1002"/>
      <c r="Y239" s="1002"/>
      <c r="Z239" s="982"/>
      <c r="AA239" s="982"/>
      <c r="AB239" s="982"/>
      <c r="AC239" s="982"/>
      <c r="AD239" s="982"/>
      <c r="AE239" s="982"/>
      <c r="AF239" s="982"/>
      <c r="AG239" s="982"/>
      <c r="AH239" s="982"/>
      <c r="AI239" s="982"/>
      <c r="AJ239" s="982"/>
      <c r="AK239" s="982"/>
      <c r="AL239" s="982"/>
      <c r="AM239" s="982"/>
      <c r="AN239" s="982"/>
      <c r="AO239" s="982"/>
      <c r="AP239" s="982"/>
      <c r="AQ239" s="982"/>
      <c r="AR239" s="982"/>
      <c r="AS239" s="982"/>
      <c r="AT239" s="982"/>
      <c r="AU239" s="982"/>
      <c r="AV239" s="982"/>
      <c r="AW239" s="982"/>
      <c r="AX239" s="982"/>
      <c r="AY239" s="982"/>
      <c r="AZ239" s="982"/>
      <c r="BA239" s="982"/>
      <c r="BB239" s="982"/>
      <c r="BC239" s="982"/>
      <c r="BD239" s="982"/>
      <c r="BE239" s="982"/>
      <c r="BF239" s="982"/>
      <c r="BG239" s="982"/>
      <c r="BH239" s="982"/>
      <c r="BI239" s="982"/>
      <c r="BJ239" s="982"/>
    </row>
    <row r="240" spans="1:62" ht="14.25" customHeight="1" x14ac:dyDescent="0.2">
      <c r="A240" s="982"/>
      <c r="B240" s="982"/>
      <c r="C240" s="982"/>
      <c r="D240" s="1000"/>
      <c r="E240" s="982"/>
      <c r="F240" s="1000"/>
      <c r="G240" s="982"/>
      <c r="H240" s="1000"/>
      <c r="I240" s="982"/>
      <c r="J240" s="1000"/>
      <c r="K240" s="982"/>
      <c r="L240" s="1000"/>
      <c r="M240" s="982"/>
      <c r="N240" s="1000"/>
      <c r="O240" s="982"/>
      <c r="P240" s="982"/>
      <c r="Q240" s="1000"/>
      <c r="R240" s="982"/>
      <c r="S240" s="1000"/>
      <c r="T240" s="1000"/>
      <c r="U240" s="1000"/>
      <c r="V240" s="982"/>
      <c r="W240" s="1004"/>
      <c r="X240" s="1002"/>
      <c r="Y240" s="1002"/>
      <c r="Z240" s="982"/>
      <c r="AA240" s="982"/>
      <c r="AB240" s="982"/>
      <c r="AC240" s="982"/>
      <c r="AD240" s="982"/>
      <c r="AE240" s="982"/>
      <c r="AF240" s="982"/>
      <c r="AG240" s="982"/>
      <c r="AH240" s="982"/>
      <c r="AI240" s="982"/>
      <c r="AJ240" s="982"/>
      <c r="AK240" s="982"/>
      <c r="AL240" s="982"/>
      <c r="AM240" s="982"/>
      <c r="AN240" s="982"/>
      <c r="AO240" s="982"/>
      <c r="AP240" s="982"/>
      <c r="AQ240" s="982"/>
      <c r="AR240" s="982"/>
      <c r="AS240" s="982"/>
      <c r="AT240" s="982"/>
      <c r="AU240" s="982"/>
      <c r="AV240" s="982"/>
      <c r="AW240" s="982"/>
      <c r="AX240" s="982"/>
      <c r="AY240" s="982"/>
      <c r="AZ240" s="982"/>
      <c r="BA240" s="982"/>
      <c r="BB240" s="982"/>
      <c r="BC240" s="982"/>
      <c r="BD240" s="982"/>
      <c r="BE240" s="982"/>
      <c r="BF240" s="982"/>
      <c r="BG240" s="982"/>
      <c r="BH240" s="982"/>
      <c r="BI240" s="982"/>
      <c r="BJ240" s="982"/>
    </row>
    <row r="241" spans="1:62" ht="14.25" customHeight="1" x14ac:dyDescent="0.2">
      <c r="A241" s="982"/>
      <c r="B241" s="982"/>
      <c r="C241" s="982"/>
      <c r="D241" s="1000"/>
      <c r="E241" s="982"/>
      <c r="F241" s="1000"/>
      <c r="G241" s="982"/>
      <c r="H241" s="1000"/>
      <c r="I241" s="982"/>
      <c r="J241" s="1000"/>
      <c r="K241" s="982"/>
      <c r="L241" s="1000"/>
      <c r="M241" s="982"/>
      <c r="N241" s="1000"/>
      <c r="O241" s="982"/>
      <c r="P241" s="982"/>
      <c r="Q241" s="1000"/>
      <c r="R241" s="982"/>
      <c r="S241" s="1000"/>
      <c r="T241" s="1000"/>
      <c r="U241" s="1000"/>
      <c r="V241" s="982"/>
      <c r="W241" s="1004"/>
      <c r="X241" s="1002"/>
      <c r="Y241" s="1002"/>
      <c r="Z241" s="982"/>
      <c r="AA241" s="982"/>
      <c r="AB241" s="982"/>
      <c r="AC241" s="982"/>
      <c r="AD241" s="982"/>
      <c r="AE241" s="982"/>
      <c r="AF241" s="982"/>
      <c r="AG241" s="982"/>
      <c r="AH241" s="982"/>
      <c r="AI241" s="982"/>
      <c r="AJ241" s="982"/>
      <c r="AK241" s="982"/>
      <c r="AL241" s="982"/>
      <c r="AM241" s="982"/>
      <c r="AN241" s="982"/>
      <c r="AO241" s="982"/>
      <c r="AP241" s="982"/>
      <c r="AQ241" s="982"/>
      <c r="AR241" s="982"/>
      <c r="AS241" s="982"/>
      <c r="AT241" s="982"/>
      <c r="AU241" s="982"/>
      <c r="AV241" s="982"/>
      <c r="AW241" s="982"/>
      <c r="AX241" s="982"/>
      <c r="AY241" s="982"/>
      <c r="AZ241" s="982"/>
      <c r="BA241" s="982"/>
      <c r="BB241" s="982"/>
      <c r="BC241" s="982"/>
      <c r="BD241" s="982"/>
      <c r="BE241" s="982"/>
      <c r="BF241" s="982"/>
      <c r="BG241" s="982"/>
      <c r="BH241" s="982"/>
      <c r="BI241" s="982"/>
      <c r="BJ241" s="982"/>
    </row>
    <row r="242" spans="1:62" ht="14.25" customHeight="1" x14ac:dyDescent="0.2">
      <c r="A242" s="982"/>
      <c r="B242" s="982"/>
      <c r="C242" s="982"/>
      <c r="D242" s="1000"/>
      <c r="E242" s="982"/>
      <c r="F242" s="1000"/>
      <c r="G242" s="982"/>
      <c r="H242" s="1000"/>
      <c r="I242" s="982"/>
      <c r="J242" s="1000"/>
      <c r="K242" s="982"/>
      <c r="L242" s="1000"/>
      <c r="M242" s="982"/>
      <c r="N242" s="1000"/>
      <c r="O242" s="982"/>
      <c r="P242" s="982"/>
      <c r="Q242" s="1000"/>
      <c r="R242" s="982"/>
      <c r="S242" s="1000"/>
      <c r="T242" s="1000"/>
      <c r="U242" s="1000"/>
      <c r="V242" s="982"/>
      <c r="W242" s="1004"/>
      <c r="X242" s="1002"/>
      <c r="Y242" s="1002"/>
      <c r="Z242" s="982"/>
      <c r="AA242" s="982"/>
      <c r="AB242" s="982"/>
      <c r="AC242" s="982"/>
      <c r="AD242" s="982"/>
      <c r="AE242" s="982"/>
      <c r="AF242" s="982"/>
      <c r="AG242" s="982"/>
      <c r="AH242" s="982"/>
      <c r="AI242" s="982"/>
      <c r="AJ242" s="982"/>
      <c r="AK242" s="982"/>
      <c r="AL242" s="982"/>
      <c r="AM242" s="982"/>
      <c r="AN242" s="982"/>
      <c r="AO242" s="982"/>
      <c r="AP242" s="982"/>
      <c r="AQ242" s="982"/>
      <c r="AR242" s="982"/>
      <c r="AS242" s="982"/>
      <c r="AT242" s="982"/>
      <c r="AU242" s="982"/>
      <c r="AV242" s="982"/>
      <c r="AW242" s="982"/>
      <c r="AX242" s="982"/>
      <c r="AY242" s="982"/>
      <c r="AZ242" s="982"/>
      <c r="BA242" s="982"/>
      <c r="BB242" s="982"/>
      <c r="BC242" s="982"/>
      <c r="BD242" s="982"/>
      <c r="BE242" s="982"/>
      <c r="BF242" s="982"/>
      <c r="BG242" s="982"/>
      <c r="BH242" s="982"/>
      <c r="BI242" s="982"/>
      <c r="BJ242" s="982"/>
    </row>
    <row r="243" spans="1:62" ht="14.25" customHeight="1" x14ac:dyDescent="0.2">
      <c r="A243" s="982"/>
      <c r="B243" s="982"/>
      <c r="C243" s="982"/>
      <c r="D243" s="1000"/>
      <c r="E243" s="982"/>
      <c r="F243" s="1000"/>
      <c r="G243" s="982"/>
      <c r="H243" s="1000"/>
      <c r="I243" s="982"/>
      <c r="J243" s="1000"/>
      <c r="K243" s="982"/>
      <c r="L243" s="1000"/>
      <c r="M243" s="982"/>
      <c r="N243" s="1000"/>
      <c r="O243" s="982"/>
      <c r="P243" s="982"/>
      <c r="Q243" s="1000"/>
      <c r="R243" s="982"/>
      <c r="S243" s="1000"/>
      <c r="T243" s="1000"/>
      <c r="U243" s="1000"/>
      <c r="V243" s="982"/>
      <c r="W243" s="1004"/>
      <c r="X243" s="1002"/>
      <c r="Y243" s="1002"/>
      <c r="Z243" s="982"/>
      <c r="AA243" s="982"/>
      <c r="AB243" s="982"/>
      <c r="AC243" s="982"/>
      <c r="AD243" s="982"/>
      <c r="AE243" s="982"/>
      <c r="AF243" s="982"/>
      <c r="AG243" s="982"/>
      <c r="AH243" s="982"/>
      <c r="AI243" s="982"/>
      <c r="AJ243" s="982"/>
      <c r="AK243" s="982"/>
      <c r="AL243" s="982"/>
      <c r="AM243" s="982"/>
      <c r="AN243" s="982"/>
      <c r="AO243" s="982"/>
      <c r="AP243" s="982"/>
      <c r="AQ243" s="982"/>
      <c r="AR243" s="982"/>
      <c r="AS243" s="982"/>
      <c r="AT243" s="982"/>
      <c r="AU243" s="982"/>
      <c r="AV243" s="982"/>
      <c r="AW243" s="982"/>
      <c r="AX243" s="982"/>
      <c r="AY243" s="982"/>
      <c r="AZ243" s="982"/>
      <c r="BA243" s="982"/>
      <c r="BB243" s="982"/>
      <c r="BC243" s="982"/>
      <c r="BD243" s="982"/>
      <c r="BE243" s="982"/>
      <c r="BF243" s="982"/>
      <c r="BG243" s="982"/>
      <c r="BH243" s="982"/>
      <c r="BI243" s="982"/>
      <c r="BJ243" s="982"/>
    </row>
    <row r="244" spans="1:62" ht="14.25" customHeight="1" x14ac:dyDescent="0.2">
      <c r="A244" s="982"/>
      <c r="B244" s="982"/>
      <c r="C244" s="982"/>
      <c r="D244" s="1000"/>
      <c r="E244" s="982"/>
      <c r="F244" s="1000"/>
      <c r="G244" s="982"/>
      <c r="H244" s="1000"/>
      <c r="I244" s="982"/>
      <c r="J244" s="1000"/>
      <c r="K244" s="982"/>
      <c r="L244" s="1000"/>
      <c r="M244" s="982"/>
      <c r="N244" s="1000"/>
      <c r="O244" s="982"/>
      <c r="P244" s="982"/>
      <c r="Q244" s="1000"/>
      <c r="R244" s="982"/>
      <c r="S244" s="1000"/>
      <c r="T244" s="1000"/>
      <c r="U244" s="1000"/>
      <c r="V244" s="982"/>
      <c r="W244" s="1004"/>
      <c r="X244" s="1002"/>
      <c r="Y244" s="1002"/>
      <c r="Z244" s="982"/>
      <c r="AA244" s="982"/>
      <c r="AB244" s="982"/>
      <c r="AC244" s="982"/>
      <c r="AD244" s="982"/>
      <c r="AE244" s="982"/>
      <c r="AF244" s="982"/>
      <c r="AG244" s="982"/>
      <c r="AH244" s="982"/>
      <c r="AI244" s="982"/>
      <c r="AJ244" s="982"/>
      <c r="AK244" s="982"/>
      <c r="AL244" s="982"/>
      <c r="AM244" s="982"/>
      <c r="AN244" s="982"/>
      <c r="AO244" s="982"/>
      <c r="AP244" s="982"/>
      <c r="AQ244" s="982"/>
      <c r="AR244" s="982"/>
      <c r="AS244" s="982"/>
      <c r="AT244" s="982"/>
      <c r="AU244" s="982"/>
      <c r="AV244" s="982"/>
      <c r="AW244" s="982"/>
      <c r="AX244" s="982"/>
      <c r="AY244" s="982"/>
      <c r="AZ244" s="982"/>
      <c r="BA244" s="982"/>
      <c r="BB244" s="982"/>
      <c r="BC244" s="982"/>
      <c r="BD244" s="982"/>
      <c r="BE244" s="982"/>
      <c r="BF244" s="982"/>
      <c r="BG244" s="982"/>
      <c r="BH244" s="982"/>
      <c r="BI244" s="982"/>
      <c r="BJ244" s="982"/>
    </row>
    <row r="245" spans="1:62" ht="14.25" customHeight="1" x14ac:dyDescent="0.2">
      <c r="A245" s="982"/>
      <c r="B245" s="982"/>
      <c r="C245" s="982"/>
      <c r="D245" s="1000"/>
      <c r="E245" s="982"/>
      <c r="F245" s="1000"/>
      <c r="G245" s="982"/>
      <c r="H245" s="1000"/>
      <c r="I245" s="982"/>
      <c r="J245" s="1000"/>
      <c r="K245" s="982"/>
      <c r="L245" s="1000"/>
      <c r="M245" s="982"/>
      <c r="N245" s="1000"/>
      <c r="O245" s="982"/>
      <c r="P245" s="982"/>
      <c r="Q245" s="1000"/>
      <c r="R245" s="982"/>
      <c r="S245" s="1000"/>
      <c r="T245" s="1000"/>
      <c r="U245" s="1000"/>
      <c r="V245" s="982"/>
      <c r="W245" s="1004"/>
      <c r="X245" s="1002"/>
      <c r="Y245" s="1002"/>
      <c r="Z245" s="982"/>
      <c r="AA245" s="982"/>
      <c r="AB245" s="982"/>
      <c r="AC245" s="982"/>
      <c r="AD245" s="982"/>
      <c r="AE245" s="982"/>
      <c r="AF245" s="982"/>
      <c r="AG245" s="982"/>
      <c r="AH245" s="982"/>
      <c r="AI245" s="982"/>
      <c r="AJ245" s="982"/>
      <c r="AK245" s="982"/>
      <c r="AL245" s="982"/>
      <c r="AM245" s="982"/>
      <c r="AN245" s="982"/>
      <c r="AO245" s="982"/>
      <c r="AP245" s="982"/>
      <c r="AQ245" s="982"/>
      <c r="AR245" s="982"/>
      <c r="AS245" s="982"/>
      <c r="AT245" s="982"/>
      <c r="AU245" s="982"/>
      <c r="AV245" s="982"/>
      <c r="AW245" s="982"/>
      <c r="AX245" s="982"/>
      <c r="AY245" s="982"/>
      <c r="AZ245" s="982"/>
      <c r="BA245" s="982"/>
      <c r="BB245" s="982"/>
      <c r="BC245" s="982"/>
      <c r="BD245" s="982"/>
      <c r="BE245" s="982"/>
      <c r="BF245" s="982"/>
      <c r="BG245" s="982"/>
      <c r="BH245" s="982"/>
      <c r="BI245" s="982"/>
      <c r="BJ245" s="982"/>
    </row>
    <row r="246" spans="1:62" ht="14.25" customHeight="1" x14ac:dyDescent="0.2">
      <c r="A246" s="982"/>
      <c r="B246" s="982"/>
      <c r="C246" s="982"/>
      <c r="D246" s="1000"/>
      <c r="E246" s="982"/>
      <c r="F246" s="1000"/>
      <c r="G246" s="982"/>
      <c r="H246" s="1000"/>
      <c r="I246" s="982"/>
      <c r="J246" s="1000"/>
      <c r="K246" s="982"/>
      <c r="L246" s="1000"/>
      <c r="M246" s="982"/>
      <c r="N246" s="1000"/>
      <c r="O246" s="982"/>
      <c r="P246" s="982"/>
      <c r="Q246" s="1000"/>
      <c r="R246" s="982"/>
      <c r="S246" s="1000"/>
      <c r="T246" s="1000"/>
      <c r="U246" s="1000"/>
      <c r="V246" s="982"/>
      <c r="W246" s="1004"/>
      <c r="X246" s="1002"/>
      <c r="Y246" s="1002"/>
      <c r="Z246" s="982"/>
      <c r="AA246" s="982"/>
      <c r="AB246" s="982"/>
      <c r="AC246" s="982"/>
      <c r="AD246" s="982"/>
      <c r="AE246" s="982"/>
      <c r="AF246" s="982"/>
      <c r="AG246" s="982"/>
      <c r="AH246" s="982"/>
      <c r="AI246" s="982"/>
      <c r="AJ246" s="982"/>
      <c r="AK246" s="982"/>
      <c r="AL246" s="982"/>
      <c r="AM246" s="982"/>
      <c r="AN246" s="982"/>
      <c r="AO246" s="982"/>
      <c r="AP246" s="982"/>
      <c r="AQ246" s="982"/>
      <c r="AR246" s="982"/>
      <c r="AS246" s="982"/>
      <c r="AT246" s="982"/>
      <c r="AU246" s="982"/>
      <c r="AV246" s="982"/>
      <c r="AW246" s="982"/>
      <c r="AX246" s="982"/>
      <c r="AY246" s="982"/>
      <c r="AZ246" s="982"/>
      <c r="BA246" s="982"/>
      <c r="BB246" s="982"/>
      <c r="BC246" s="982"/>
      <c r="BD246" s="982"/>
      <c r="BE246" s="982"/>
      <c r="BF246" s="982"/>
      <c r="BG246" s="982"/>
      <c r="BH246" s="982"/>
      <c r="BI246" s="982"/>
      <c r="BJ246" s="982"/>
    </row>
    <row r="247" spans="1:62" ht="14.25" customHeight="1" x14ac:dyDescent="0.2">
      <c r="A247" s="982"/>
      <c r="B247" s="982"/>
      <c r="C247" s="982"/>
      <c r="D247" s="1000"/>
      <c r="E247" s="982"/>
      <c r="F247" s="1000"/>
      <c r="G247" s="982"/>
      <c r="H247" s="1000"/>
      <c r="I247" s="982"/>
      <c r="J247" s="1000"/>
      <c r="K247" s="982"/>
      <c r="L247" s="1000"/>
      <c r="M247" s="982"/>
      <c r="N247" s="1000"/>
      <c r="O247" s="982"/>
      <c r="P247" s="982"/>
      <c r="Q247" s="1000"/>
      <c r="R247" s="982"/>
      <c r="S247" s="1000"/>
      <c r="T247" s="1000"/>
      <c r="U247" s="1000"/>
      <c r="V247" s="982"/>
      <c r="W247" s="1004"/>
      <c r="X247" s="1002"/>
      <c r="Y247" s="1002"/>
      <c r="Z247" s="982"/>
      <c r="AA247" s="982"/>
      <c r="AB247" s="982"/>
      <c r="AC247" s="982"/>
      <c r="AD247" s="982"/>
      <c r="AE247" s="982"/>
      <c r="AF247" s="982"/>
      <c r="AG247" s="982"/>
      <c r="AH247" s="982"/>
      <c r="AI247" s="982"/>
      <c r="AJ247" s="982"/>
      <c r="AK247" s="982"/>
      <c r="AL247" s="982"/>
      <c r="AM247" s="982"/>
      <c r="AN247" s="982"/>
      <c r="AO247" s="982"/>
      <c r="AP247" s="982"/>
      <c r="AQ247" s="982"/>
      <c r="AR247" s="982"/>
      <c r="AS247" s="982"/>
      <c r="AT247" s="982"/>
      <c r="AU247" s="982"/>
      <c r="AV247" s="982"/>
      <c r="AW247" s="982"/>
      <c r="AX247" s="982"/>
      <c r="AY247" s="982"/>
      <c r="AZ247" s="982"/>
      <c r="BA247" s="982"/>
      <c r="BB247" s="982"/>
      <c r="BC247" s="982"/>
      <c r="BD247" s="982"/>
      <c r="BE247" s="982"/>
      <c r="BF247" s="982"/>
      <c r="BG247" s="982"/>
      <c r="BH247" s="982"/>
      <c r="BI247" s="982"/>
      <c r="BJ247" s="982"/>
    </row>
    <row r="248" spans="1:62" ht="14.25" customHeight="1" x14ac:dyDescent="0.2">
      <c r="A248" s="982"/>
      <c r="B248" s="982"/>
      <c r="C248" s="982"/>
      <c r="D248" s="1000"/>
      <c r="E248" s="982"/>
      <c r="F248" s="1000"/>
      <c r="G248" s="982"/>
      <c r="H248" s="1000"/>
      <c r="I248" s="982"/>
      <c r="J248" s="1000"/>
      <c r="K248" s="982"/>
      <c r="L248" s="1000"/>
      <c r="M248" s="982"/>
      <c r="N248" s="1000"/>
      <c r="O248" s="982"/>
      <c r="P248" s="982"/>
      <c r="Q248" s="1000"/>
      <c r="R248" s="982"/>
      <c r="S248" s="1000"/>
      <c r="T248" s="1000"/>
      <c r="U248" s="1000"/>
      <c r="V248" s="982"/>
      <c r="W248" s="1004"/>
      <c r="X248" s="1002"/>
      <c r="Y248" s="1002"/>
      <c r="Z248" s="982"/>
      <c r="AA248" s="982"/>
      <c r="AB248" s="982"/>
      <c r="AC248" s="982"/>
      <c r="AD248" s="982"/>
      <c r="AE248" s="982"/>
      <c r="AF248" s="982"/>
      <c r="AG248" s="982"/>
      <c r="AH248" s="982"/>
      <c r="AI248" s="982"/>
      <c r="AJ248" s="982"/>
      <c r="AK248" s="982"/>
      <c r="AL248" s="982"/>
      <c r="AM248" s="982"/>
      <c r="AN248" s="982"/>
      <c r="AO248" s="982"/>
      <c r="AP248" s="982"/>
      <c r="AQ248" s="982"/>
      <c r="AR248" s="982"/>
      <c r="AS248" s="982"/>
      <c r="AT248" s="982"/>
      <c r="AU248" s="982"/>
      <c r="AV248" s="982"/>
      <c r="AW248" s="982"/>
      <c r="AX248" s="982"/>
      <c r="AY248" s="982"/>
      <c r="AZ248" s="982"/>
      <c r="BA248" s="982"/>
      <c r="BB248" s="982"/>
      <c r="BC248" s="982"/>
      <c r="BD248" s="982"/>
      <c r="BE248" s="982"/>
      <c r="BF248" s="982"/>
      <c r="BG248" s="982"/>
      <c r="BH248" s="982"/>
      <c r="BI248" s="982"/>
      <c r="BJ248" s="982"/>
    </row>
    <row r="249" spans="1:62" ht="14.25" customHeight="1" x14ac:dyDescent="0.2">
      <c r="A249" s="982"/>
      <c r="B249" s="982"/>
      <c r="C249" s="982"/>
      <c r="D249" s="1000"/>
      <c r="E249" s="982"/>
      <c r="F249" s="1000"/>
      <c r="G249" s="982"/>
      <c r="H249" s="1000"/>
      <c r="I249" s="982"/>
      <c r="J249" s="1000"/>
      <c r="K249" s="982"/>
      <c r="L249" s="1000"/>
      <c r="M249" s="982"/>
      <c r="N249" s="1000"/>
      <c r="O249" s="982"/>
      <c r="P249" s="982"/>
      <c r="Q249" s="1000"/>
      <c r="R249" s="982"/>
      <c r="S249" s="1000"/>
      <c r="T249" s="1000"/>
      <c r="U249" s="1000"/>
      <c r="V249" s="982"/>
      <c r="W249" s="1004"/>
      <c r="X249" s="1002"/>
      <c r="Y249" s="1002"/>
      <c r="Z249" s="982"/>
      <c r="AA249" s="982"/>
      <c r="AB249" s="982"/>
      <c r="AC249" s="982"/>
      <c r="AD249" s="982"/>
      <c r="AE249" s="982"/>
      <c r="AF249" s="982"/>
      <c r="AG249" s="982"/>
      <c r="AH249" s="982"/>
      <c r="AI249" s="982"/>
      <c r="AJ249" s="982"/>
      <c r="AK249" s="982"/>
      <c r="AL249" s="982"/>
      <c r="AM249" s="982"/>
      <c r="AN249" s="982"/>
      <c r="AO249" s="982"/>
      <c r="AP249" s="982"/>
      <c r="AQ249" s="982"/>
      <c r="AR249" s="982"/>
      <c r="AS249" s="982"/>
      <c r="AT249" s="982"/>
      <c r="AU249" s="982"/>
      <c r="AV249" s="982"/>
      <c r="AW249" s="982"/>
      <c r="AX249" s="982"/>
      <c r="AY249" s="982"/>
      <c r="AZ249" s="982"/>
      <c r="BA249" s="982"/>
      <c r="BB249" s="982"/>
      <c r="BC249" s="982"/>
      <c r="BD249" s="982"/>
      <c r="BE249" s="982"/>
      <c r="BF249" s="982"/>
      <c r="BG249" s="982"/>
      <c r="BH249" s="982"/>
      <c r="BI249" s="982"/>
      <c r="BJ249" s="982"/>
    </row>
    <row r="250" spans="1:62" ht="14.25" customHeight="1" x14ac:dyDescent="0.2">
      <c r="A250" s="982"/>
      <c r="B250" s="982"/>
      <c r="C250" s="982"/>
      <c r="D250" s="1000"/>
      <c r="E250" s="982"/>
      <c r="F250" s="1000"/>
      <c r="G250" s="982"/>
      <c r="H250" s="1000"/>
      <c r="I250" s="982"/>
      <c r="J250" s="1000"/>
      <c r="K250" s="982"/>
      <c r="L250" s="1000"/>
      <c r="M250" s="982"/>
      <c r="N250" s="1000"/>
      <c r="O250" s="982"/>
      <c r="P250" s="982"/>
      <c r="Q250" s="1000"/>
      <c r="R250" s="982"/>
      <c r="S250" s="1000"/>
      <c r="T250" s="1000"/>
      <c r="U250" s="1000"/>
      <c r="V250" s="982"/>
      <c r="W250" s="1004"/>
      <c r="X250" s="1002"/>
      <c r="Y250" s="1002"/>
      <c r="Z250" s="982"/>
      <c r="AA250" s="982"/>
      <c r="AB250" s="982"/>
      <c r="AC250" s="982"/>
      <c r="AD250" s="982"/>
      <c r="AE250" s="982"/>
      <c r="AF250" s="982"/>
      <c r="AG250" s="982"/>
      <c r="AH250" s="982"/>
      <c r="AI250" s="982"/>
      <c r="AJ250" s="982"/>
      <c r="AK250" s="982"/>
      <c r="AL250" s="982"/>
      <c r="AM250" s="982"/>
      <c r="AN250" s="982"/>
      <c r="AO250" s="982"/>
      <c r="AP250" s="982"/>
      <c r="AQ250" s="982"/>
      <c r="AR250" s="982"/>
      <c r="AS250" s="982"/>
      <c r="AT250" s="982"/>
      <c r="AU250" s="982"/>
      <c r="AV250" s="982"/>
      <c r="AW250" s="982"/>
      <c r="AX250" s="982"/>
      <c r="AY250" s="982"/>
      <c r="AZ250" s="982"/>
      <c r="BA250" s="982"/>
      <c r="BB250" s="982"/>
      <c r="BC250" s="982"/>
      <c r="BD250" s="982"/>
      <c r="BE250" s="982"/>
      <c r="BF250" s="982"/>
      <c r="BG250" s="982"/>
      <c r="BH250" s="982"/>
      <c r="BI250" s="982"/>
      <c r="BJ250" s="982"/>
    </row>
    <row r="251" spans="1:62" ht="14.25" customHeight="1" x14ac:dyDescent="0.2">
      <c r="A251" s="982"/>
      <c r="B251" s="982"/>
      <c r="C251" s="982"/>
      <c r="D251" s="1000"/>
      <c r="E251" s="982"/>
      <c r="F251" s="1000"/>
      <c r="G251" s="982"/>
      <c r="H251" s="1000"/>
      <c r="I251" s="982"/>
      <c r="J251" s="1000"/>
      <c r="K251" s="982"/>
      <c r="L251" s="1000"/>
      <c r="M251" s="982"/>
      <c r="N251" s="1000"/>
      <c r="O251" s="982"/>
      <c r="P251" s="982"/>
      <c r="Q251" s="1000"/>
      <c r="R251" s="982"/>
      <c r="S251" s="1000"/>
      <c r="T251" s="1000"/>
      <c r="U251" s="1000"/>
      <c r="V251" s="982"/>
      <c r="W251" s="1004"/>
      <c r="X251" s="1002"/>
      <c r="Y251" s="1002"/>
      <c r="Z251" s="982"/>
      <c r="AA251" s="982"/>
      <c r="AB251" s="982"/>
      <c r="AC251" s="982"/>
      <c r="AD251" s="982"/>
      <c r="AE251" s="982"/>
      <c r="AF251" s="982"/>
      <c r="AG251" s="982"/>
      <c r="AH251" s="982"/>
      <c r="AI251" s="982"/>
      <c r="AJ251" s="982"/>
      <c r="AK251" s="982"/>
      <c r="AL251" s="982"/>
      <c r="AM251" s="982"/>
      <c r="AN251" s="982"/>
      <c r="AO251" s="982"/>
      <c r="AP251" s="982"/>
      <c r="AQ251" s="982"/>
      <c r="AR251" s="982"/>
      <c r="AS251" s="982"/>
      <c r="AT251" s="982"/>
      <c r="AU251" s="982"/>
      <c r="AV251" s="982"/>
      <c r="AW251" s="982"/>
      <c r="AX251" s="982"/>
      <c r="AY251" s="982"/>
      <c r="AZ251" s="982"/>
      <c r="BA251" s="982"/>
      <c r="BB251" s="982"/>
      <c r="BC251" s="982"/>
      <c r="BD251" s="982"/>
      <c r="BE251" s="982"/>
      <c r="BF251" s="982"/>
      <c r="BG251" s="982"/>
      <c r="BH251" s="982"/>
      <c r="BI251" s="982"/>
      <c r="BJ251" s="982"/>
    </row>
    <row r="252" spans="1:62" ht="14.25" customHeight="1" x14ac:dyDescent="0.2">
      <c r="A252" s="982"/>
      <c r="B252" s="982"/>
      <c r="C252" s="982"/>
      <c r="D252" s="1000"/>
      <c r="E252" s="982"/>
      <c r="F252" s="1000"/>
      <c r="G252" s="982"/>
      <c r="H252" s="1000"/>
      <c r="I252" s="982"/>
      <c r="J252" s="1000"/>
      <c r="K252" s="982"/>
      <c r="L252" s="1000"/>
      <c r="M252" s="982"/>
      <c r="N252" s="1000"/>
      <c r="O252" s="982"/>
      <c r="P252" s="982"/>
      <c r="Q252" s="1000"/>
      <c r="R252" s="982"/>
      <c r="S252" s="1000"/>
      <c r="T252" s="1000"/>
      <c r="U252" s="1000"/>
      <c r="V252" s="982"/>
      <c r="W252" s="1004"/>
      <c r="X252" s="1002"/>
      <c r="Y252" s="1002"/>
      <c r="Z252" s="982"/>
      <c r="AA252" s="982"/>
      <c r="AB252" s="982"/>
      <c r="AC252" s="982"/>
      <c r="AD252" s="982"/>
      <c r="AE252" s="982"/>
      <c r="AF252" s="982"/>
      <c r="AG252" s="982"/>
      <c r="AH252" s="982"/>
      <c r="AI252" s="982"/>
      <c r="AJ252" s="982"/>
      <c r="AK252" s="982"/>
      <c r="AL252" s="982"/>
      <c r="AM252" s="982"/>
      <c r="AN252" s="982"/>
      <c r="AO252" s="982"/>
      <c r="AP252" s="982"/>
      <c r="AQ252" s="982"/>
      <c r="AR252" s="982"/>
      <c r="AS252" s="982"/>
      <c r="AT252" s="982"/>
      <c r="AU252" s="982"/>
      <c r="AV252" s="982"/>
      <c r="AW252" s="982"/>
      <c r="AX252" s="982"/>
      <c r="AY252" s="982"/>
      <c r="AZ252" s="982"/>
      <c r="BA252" s="982"/>
      <c r="BB252" s="982"/>
      <c r="BC252" s="982"/>
      <c r="BD252" s="982"/>
      <c r="BE252" s="982"/>
      <c r="BF252" s="982"/>
      <c r="BG252" s="982"/>
      <c r="BH252" s="982"/>
      <c r="BI252" s="982"/>
      <c r="BJ252" s="982"/>
    </row>
    <row r="253" spans="1:62" ht="14.25" customHeight="1" x14ac:dyDescent="0.2">
      <c r="A253" s="982"/>
      <c r="B253" s="982"/>
      <c r="C253" s="982"/>
      <c r="D253" s="1000"/>
      <c r="E253" s="982"/>
      <c r="F253" s="1000"/>
      <c r="G253" s="982"/>
      <c r="H253" s="1000"/>
      <c r="I253" s="982"/>
      <c r="J253" s="1000"/>
      <c r="K253" s="982"/>
      <c r="L253" s="1000"/>
      <c r="M253" s="982"/>
      <c r="N253" s="1000"/>
      <c r="O253" s="982"/>
      <c r="P253" s="982"/>
      <c r="Q253" s="1000"/>
      <c r="R253" s="982"/>
      <c r="S253" s="1000"/>
      <c r="T253" s="1000"/>
      <c r="U253" s="1000"/>
      <c r="V253" s="982"/>
      <c r="W253" s="1004"/>
      <c r="X253" s="1002"/>
      <c r="Y253" s="1002"/>
      <c r="Z253" s="982"/>
      <c r="AA253" s="982"/>
      <c r="AB253" s="982"/>
      <c r="AC253" s="982"/>
      <c r="AD253" s="982"/>
      <c r="AE253" s="982"/>
      <c r="AF253" s="982"/>
      <c r="AG253" s="982"/>
      <c r="AH253" s="982"/>
      <c r="AI253" s="982"/>
      <c r="AJ253" s="982"/>
      <c r="AK253" s="982"/>
      <c r="AL253" s="982"/>
      <c r="AM253" s="982"/>
      <c r="AN253" s="982"/>
      <c r="AO253" s="982"/>
      <c r="AP253" s="982"/>
      <c r="AQ253" s="982"/>
      <c r="AR253" s="982"/>
      <c r="AS253" s="982"/>
      <c r="AT253" s="982"/>
      <c r="AU253" s="982"/>
      <c r="AV253" s="982"/>
      <c r="AW253" s="982"/>
      <c r="AX253" s="982"/>
      <c r="AY253" s="982"/>
      <c r="AZ253" s="982"/>
      <c r="BA253" s="982"/>
      <c r="BB253" s="982"/>
      <c r="BC253" s="982"/>
      <c r="BD253" s="982"/>
      <c r="BE253" s="982"/>
      <c r="BF253" s="982"/>
      <c r="BG253" s="982"/>
      <c r="BH253" s="982"/>
      <c r="BI253" s="982"/>
      <c r="BJ253" s="982"/>
    </row>
    <row r="254" spans="1:62" ht="14.25" customHeight="1" x14ac:dyDescent="0.2">
      <c r="A254" s="982"/>
      <c r="B254" s="982"/>
      <c r="C254" s="982"/>
      <c r="D254" s="1000"/>
      <c r="E254" s="982"/>
      <c r="F254" s="1000"/>
      <c r="G254" s="982"/>
      <c r="H254" s="1000"/>
      <c r="I254" s="982"/>
      <c r="J254" s="1000"/>
      <c r="K254" s="982"/>
      <c r="L254" s="1000"/>
      <c r="M254" s="982"/>
      <c r="N254" s="1000"/>
      <c r="O254" s="982"/>
      <c r="P254" s="982"/>
      <c r="Q254" s="1000"/>
      <c r="R254" s="982"/>
      <c r="S254" s="1000"/>
      <c r="T254" s="1000"/>
      <c r="U254" s="1000"/>
      <c r="V254" s="982"/>
      <c r="W254" s="1004"/>
      <c r="X254" s="1002"/>
      <c r="Y254" s="1002"/>
      <c r="Z254" s="982"/>
      <c r="AA254" s="982"/>
      <c r="AB254" s="982"/>
      <c r="AC254" s="982"/>
      <c r="AD254" s="982"/>
      <c r="AE254" s="982"/>
      <c r="AF254" s="982"/>
      <c r="AG254" s="982"/>
      <c r="AH254" s="982"/>
      <c r="AI254" s="982"/>
      <c r="AJ254" s="982"/>
      <c r="AK254" s="982"/>
      <c r="AL254" s="982"/>
      <c r="AM254" s="982"/>
      <c r="AN254" s="982"/>
      <c r="AO254" s="982"/>
      <c r="AP254" s="982"/>
      <c r="AQ254" s="982"/>
      <c r="AR254" s="982"/>
      <c r="AS254" s="982"/>
      <c r="AT254" s="982"/>
      <c r="AU254" s="982"/>
      <c r="AV254" s="982"/>
      <c r="AW254" s="982"/>
      <c r="AX254" s="982"/>
      <c r="AY254" s="982"/>
      <c r="AZ254" s="982"/>
      <c r="BA254" s="982"/>
      <c r="BB254" s="982"/>
      <c r="BC254" s="982"/>
      <c r="BD254" s="982"/>
      <c r="BE254" s="982"/>
      <c r="BF254" s="982"/>
      <c r="BG254" s="982"/>
      <c r="BH254" s="982"/>
      <c r="BI254" s="982"/>
      <c r="BJ254" s="982"/>
    </row>
    <row r="255" spans="1:62" ht="14.25" customHeight="1" x14ac:dyDescent="0.2">
      <c r="A255" s="982"/>
      <c r="B255" s="982"/>
      <c r="C255" s="982"/>
      <c r="D255" s="1000"/>
      <c r="E255" s="982"/>
      <c r="F255" s="1000"/>
      <c r="G255" s="982"/>
      <c r="H255" s="1000"/>
      <c r="I255" s="982"/>
      <c r="J255" s="1000"/>
      <c r="K255" s="982"/>
      <c r="L255" s="1000"/>
      <c r="M255" s="982"/>
      <c r="N255" s="1000"/>
      <c r="O255" s="982"/>
      <c r="P255" s="982"/>
      <c r="Q255" s="1000"/>
      <c r="R255" s="982"/>
      <c r="S255" s="1000"/>
      <c r="T255" s="1000"/>
      <c r="U255" s="1000"/>
      <c r="V255" s="982"/>
      <c r="W255" s="1004"/>
      <c r="X255" s="1002"/>
      <c r="Y255" s="1002"/>
      <c r="Z255" s="982"/>
      <c r="AA255" s="982"/>
      <c r="AB255" s="982"/>
      <c r="AC255" s="982"/>
      <c r="AD255" s="982"/>
      <c r="AE255" s="982"/>
      <c r="AF255" s="982"/>
      <c r="AG255" s="982"/>
      <c r="AH255" s="982"/>
      <c r="AI255" s="982"/>
      <c r="AJ255" s="982"/>
      <c r="AK255" s="982"/>
      <c r="AL255" s="982"/>
      <c r="AM255" s="982"/>
      <c r="AN255" s="982"/>
      <c r="AO255" s="982"/>
      <c r="AP255" s="982"/>
      <c r="AQ255" s="982"/>
      <c r="AR255" s="982"/>
      <c r="AS255" s="982"/>
      <c r="AT255" s="982"/>
      <c r="AU255" s="982"/>
      <c r="AV255" s="982"/>
      <c r="AW255" s="982"/>
      <c r="AX255" s="982"/>
      <c r="AY255" s="982"/>
      <c r="AZ255" s="982"/>
      <c r="BA255" s="982"/>
      <c r="BB255" s="982"/>
      <c r="BC255" s="982"/>
      <c r="BD255" s="982"/>
      <c r="BE255" s="982"/>
      <c r="BF255" s="982"/>
      <c r="BG255" s="982"/>
      <c r="BH255" s="982"/>
      <c r="BI255" s="982"/>
      <c r="BJ255" s="982"/>
    </row>
    <row r="256" spans="1:62" ht="14.25" customHeight="1" x14ac:dyDescent="0.2">
      <c r="A256" s="982"/>
      <c r="B256" s="982"/>
      <c r="C256" s="982"/>
      <c r="D256" s="1000"/>
      <c r="E256" s="982"/>
      <c r="F256" s="1000"/>
      <c r="G256" s="982"/>
      <c r="H256" s="1000"/>
      <c r="I256" s="982"/>
      <c r="J256" s="1000"/>
      <c r="K256" s="982"/>
      <c r="L256" s="1000"/>
      <c r="M256" s="982"/>
      <c r="N256" s="1000"/>
      <c r="O256" s="982"/>
      <c r="P256" s="982"/>
      <c r="Q256" s="1000"/>
      <c r="R256" s="982"/>
      <c r="S256" s="1000"/>
      <c r="T256" s="1000"/>
      <c r="U256" s="1000"/>
      <c r="V256" s="982"/>
      <c r="W256" s="1004"/>
      <c r="X256" s="1002"/>
      <c r="Y256" s="1002"/>
      <c r="Z256" s="982"/>
      <c r="AA256" s="982"/>
      <c r="AB256" s="982"/>
      <c r="AC256" s="982"/>
      <c r="AD256" s="982"/>
      <c r="AE256" s="982"/>
      <c r="AF256" s="982"/>
      <c r="AG256" s="982"/>
      <c r="AH256" s="982"/>
      <c r="AI256" s="982"/>
      <c r="AJ256" s="982"/>
      <c r="AK256" s="982"/>
      <c r="AL256" s="982"/>
      <c r="AM256" s="982"/>
      <c r="AN256" s="982"/>
      <c r="AO256" s="982"/>
      <c r="AP256" s="982"/>
      <c r="AQ256" s="982"/>
      <c r="AR256" s="982"/>
      <c r="AS256" s="982"/>
      <c r="AT256" s="982"/>
      <c r="AU256" s="982"/>
      <c r="AV256" s="982"/>
      <c r="AW256" s="982"/>
      <c r="AX256" s="982"/>
      <c r="AY256" s="982"/>
      <c r="AZ256" s="982"/>
      <c r="BA256" s="982"/>
      <c r="BB256" s="982"/>
      <c r="BC256" s="982"/>
      <c r="BD256" s="982"/>
      <c r="BE256" s="982"/>
      <c r="BF256" s="982"/>
      <c r="BG256" s="982"/>
      <c r="BH256" s="982"/>
      <c r="BI256" s="982"/>
      <c r="BJ256" s="982"/>
    </row>
    <row r="257" spans="1:62" ht="14.25" customHeight="1" x14ac:dyDescent="0.2">
      <c r="A257" s="982"/>
      <c r="B257" s="982"/>
      <c r="C257" s="982"/>
      <c r="D257" s="1000"/>
      <c r="E257" s="982"/>
      <c r="F257" s="1000"/>
      <c r="G257" s="982"/>
      <c r="H257" s="1000"/>
      <c r="I257" s="982"/>
      <c r="J257" s="1000"/>
      <c r="K257" s="982"/>
      <c r="L257" s="1000"/>
      <c r="M257" s="982"/>
      <c r="N257" s="1000"/>
      <c r="O257" s="982"/>
      <c r="P257" s="982"/>
      <c r="Q257" s="1000"/>
      <c r="R257" s="982"/>
      <c r="S257" s="1000"/>
      <c r="T257" s="1000"/>
      <c r="U257" s="1000"/>
      <c r="V257" s="982"/>
      <c r="W257" s="1004"/>
      <c r="X257" s="1002"/>
      <c r="Y257" s="1002"/>
      <c r="Z257" s="982"/>
      <c r="AA257" s="982"/>
      <c r="AB257" s="982"/>
      <c r="AC257" s="982"/>
      <c r="AD257" s="982"/>
      <c r="AE257" s="982"/>
      <c r="AF257" s="982"/>
      <c r="AG257" s="982"/>
      <c r="AH257" s="982"/>
      <c r="AI257" s="982"/>
      <c r="AJ257" s="982"/>
      <c r="AK257" s="982"/>
      <c r="AL257" s="982"/>
      <c r="AM257" s="982"/>
      <c r="AN257" s="982"/>
      <c r="AO257" s="982"/>
      <c r="AP257" s="982"/>
      <c r="AQ257" s="982"/>
      <c r="AR257" s="982"/>
      <c r="AS257" s="982"/>
      <c r="AT257" s="982"/>
      <c r="AU257" s="982"/>
      <c r="AV257" s="982"/>
      <c r="AW257" s="982"/>
      <c r="AX257" s="982"/>
      <c r="AY257" s="982"/>
      <c r="AZ257" s="982"/>
      <c r="BA257" s="982"/>
      <c r="BB257" s="982"/>
      <c r="BC257" s="982"/>
      <c r="BD257" s="982"/>
      <c r="BE257" s="982"/>
      <c r="BF257" s="982"/>
      <c r="BG257" s="982"/>
      <c r="BH257" s="982"/>
      <c r="BI257" s="982"/>
      <c r="BJ257" s="982"/>
    </row>
    <row r="258" spans="1:62" ht="14.25" customHeight="1" x14ac:dyDescent="0.2">
      <c r="A258" s="982"/>
      <c r="B258" s="982"/>
      <c r="C258" s="982"/>
      <c r="D258" s="1000"/>
      <c r="E258" s="982"/>
      <c r="F258" s="1000"/>
      <c r="G258" s="982"/>
      <c r="H258" s="1000"/>
      <c r="I258" s="982"/>
      <c r="J258" s="1000"/>
      <c r="K258" s="982"/>
      <c r="L258" s="1000"/>
      <c r="M258" s="982"/>
      <c r="N258" s="1000"/>
      <c r="O258" s="982"/>
      <c r="P258" s="982"/>
      <c r="Q258" s="1000"/>
      <c r="R258" s="982"/>
      <c r="S258" s="1000"/>
      <c r="T258" s="1000"/>
      <c r="U258" s="1000"/>
      <c r="V258" s="982"/>
      <c r="W258" s="1004"/>
      <c r="X258" s="1002"/>
      <c r="Y258" s="1002"/>
      <c r="Z258" s="982"/>
      <c r="AA258" s="982"/>
      <c r="AB258" s="982"/>
      <c r="AC258" s="982"/>
      <c r="AD258" s="982"/>
      <c r="AE258" s="982"/>
      <c r="AF258" s="982"/>
      <c r="AG258" s="982"/>
      <c r="AH258" s="982"/>
      <c r="AI258" s="982"/>
      <c r="AJ258" s="982"/>
      <c r="AK258" s="982"/>
      <c r="AL258" s="982"/>
      <c r="AM258" s="982"/>
      <c r="AN258" s="982"/>
      <c r="AO258" s="982"/>
      <c r="AP258" s="982"/>
      <c r="AQ258" s="982"/>
      <c r="AR258" s="982"/>
      <c r="AS258" s="982"/>
      <c r="AT258" s="982"/>
      <c r="AU258" s="982"/>
      <c r="AV258" s="982"/>
      <c r="AW258" s="982"/>
      <c r="AX258" s="982"/>
      <c r="AY258" s="982"/>
      <c r="AZ258" s="982"/>
      <c r="BA258" s="982"/>
      <c r="BB258" s="982"/>
      <c r="BC258" s="982"/>
      <c r="BD258" s="982"/>
      <c r="BE258" s="982"/>
      <c r="BF258" s="982"/>
      <c r="BG258" s="982"/>
      <c r="BH258" s="982"/>
      <c r="BI258" s="982"/>
      <c r="BJ258" s="982"/>
    </row>
    <row r="259" spans="1:62" ht="14.25" customHeight="1" x14ac:dyDescent="0.2">
      <c r="A259" s="982"/>
      <c r="B259" s="982"/>
      <c r="C259" s="982"/>
      <c r="D259" s="1000"/>
      <c r="E259" s="982"/>
      <c r="F259" s="1000"/>
      <c r="G259" s="982"/>
      <c r="H259" s="1000"/>
      <c r="I259" s="982"/>
      <c r="J259" s="1000"/>
      <c r="K259" s="982"/>
      <c r="L259" s="1000"/>
      <c r="M259" s="982"/>
      <c r="N259" s="1000"/>
      <c r="O259" s="982"/>
      <c r="P259" s="982"/>
      <c r="Q259" s="1000"/>
      <c r="R259" s="982"/>
      <c r="S259" s="1000"/>
      <c r="T259" s="1000"/>
      <c r="U259" s="1000"/>
      <c r="V259" s="982"/>
      <c r="W259" s="1004"/>
      <c r="X259" s="1002"/>
      <c r="Y259" s="1002"/>
      <c r="Z259" s="982"/>
      <c r="AA259" s="982"/>
      <c r="AB259" s="982"/>
      <c r="AC259" s="982"/>
      <c r="AD259" s="982"/>
      <c r="AE259" s="982"/>
      <c r="AF259" s="982"/>
      <c r="AG259" s="982"/>
      <c r="AH259" s="982"/>
      <c r="AI259" s="982"/>
      <c r="AJ259" s="982"/>
      <c r="AK259" s="982"/>
      <c r="AL259" s="982"/>
      <c r="AM259" s="982"/>
      <c r="AN259" s="982"/>
      <c r="AO259" s="982"/>
      <c r="AP259" s="982"/>
      <c r="AQ259" s="982"/>
      <c r="AR259" s="982"/>
      <c r="AS259" s="982"/>
      <c r="AT259" s="982"/>
      <c r="AU259" s="982"/>
      <c r="AV259" s="982"/>
      <c r="AW259" s="982"/>
      <c r="AX259" s="982"/>
      <c r="AY259" s="982"/>
      <c r="AZ259" s="982"/>
      <c r="BA259" s="982"/>
      <c r="BB259" s="982"/>
      <c r="BC259" s="982"/>
      <c r="BD259" s="982"/>
      <c r="BE259" s="982"/>
      <c r="BF259" s="982"/>
      <c r="BG259" s="982"/>
      <c r="BH259" s="982"/>
      <c r="BI259" s="982"/>
      <c r="BJ259" s="982"/>
    </row>
    <row r="260" spans="1:62" ht="14.25" customHeight="1" x14ac:dyDescent="0.2">
      <c r="A260" s="982"/>
      <c r="B260" s="982"/>
      <c r="C260" s="982"/>
      <c r="D260" s="1000"/>
      <c r="E260" s="982"/>
      <c r="F260" s="1000"/>
      <c r="G260" s="982"/>
      <c r="H260" s="1000"/>
      <c r="I260" s="982"/>
      <c r="J260" s="1000"/>
      <c r="K260" s="982"/>
      <c r="L260" s="1000"/>
      <c r="M260" s="982"/>
      <c r="N260" s="1000"/>
      <c r="O260" s="982"/>
      <c r="P260" s="982"/>
      <c r="Q260" s="1000"/>
      <c r="R260" s="982"/>
      <c r="S260" s="1000"/>
      <c r="T260" s="1000"/>
      <c r="U260" s="1000"/>
      <c r="V260" s="982"/>
      <c r="W260" s="1004"/>
      <c r="X260" s="1002"/>
      <c r="Y260" s="1002"/>
      <c r="Z260" s="982"/>
      <c r="AA260" s="982"/>
      <c r="AB260" s="982"/>
      <c r="AC260" s="982"/>
      <c r="AD260" s="982"/>
      <c r="AE260" s="982"/>
      <c r="AF260" s="982"/>
      <c r="AG260" s="982"/>
      <c r="AH260" s="982"/>
      <c r="AI260" s="982"/>
      <c r="AJ260" s="982"/>
      <c r="AK260" s="982"/>
      <c r="AL260" s="982"/>
      <c r="AM260" s="982"/>
      <c r="AN260" s="982"/>
      <c r="AO260" s="982"/>
      <c r="AP260" s="982"/>
      <c r="AQ260" s="982"/>
      <c r="AR260" s="982"/>
      <c r="AS260" s="982"/>
      <c r="AT260" s="982"/>
      <c r="AU260" s="982"/>
      <c r="AV260" s="982"/>
      <c r="AW260" s="982"/>
      <c r="AX260" s="982"/>
      <c r="AY260" s="982"/>
      <c r="AZ260" s="982"/>
      <c r="BA260" s="982"/>
      <c r="BB260" s="982"/>
      <c r="BC260" s="982"/>
      <c r="BD260" s="982"/>
      <c r="BE260" s="982"/>
      <c r="BF260" s="982"/>
      <c r="BG260" s="982"/>
      <c r="BH260" s="982"/>
      <c r="BI260" s="982"/>
      <c r="BJ260" s="982"/>
    </row>
    <row r="261" spans="1:62" ht="14.25" customHeight="1" x14ac:dyDescent="0.2">
      <c r="A261" s="982"/>
      <c r="B261" s="982"/>
      <c r="C261" s="982"/>
      <c r="D261" s="1000"/>
      <c r="E261" s="982"/>
      <c r="F261" s="1000"/>
      <c r="G261" s="982"/>
      <c r="H261" s="1000"/>
      <c r="I261" s="982"/>
      <c r="J261" s="1000"/>
      <c r="K261" s="982"/>
      <c r="L261" s="1000"/>
      <c r="M261" s="982"/>
      <c r="N261" s="1000"/>
      <c r="O261" s="982"/>
      <c r="P261" s="982"/>
      <c r="Q261" s="1000"/>
      <c r="R261" s="982"/>
      <c r="S261" s="1000"/>
      <c r="T261" s="1000"/>
      <c r="U261" s="1000"/>
      <c r="V261" s="982"/>
      <c r="W261" s="1004"/>
      <c r="X261" s="1002"/>
      <c r="Y261" s="1002"/>
      <c r="Z261" s="982"/>
      <c r="AA261" s="982"/>
      <c r="AB261" s="982"/>
      <c r="AC261" s="982"/>
      <c r="AD261" s="982"/>
      <c r="AE261" s="982"/>
      <c r="AF261" s="982"/>
      <c r="AG261" s="982"/>
      <c r="AH261" s="982"/>
      <c r="AI261" s="982"/>
      <c r="AJ261" s="982"/>
      <c r="AK261" s="982"/>
      <c r="AL261" s="982"/>
      <c r="AM261" s="982"/>
      <c r="AN261" s="982"/>
      <c r="AO261" s="982"/>
      <c r="AP261" s="982"/>
      <c r="AQ261" s="982"/>
      <c r="AR261" s="982"/>
      <c r="AS261" s="982"/>
      <c r="AT261" s="982"/>
      <c r="AU261" s="982"/>
      <c r="AV261" s="982"/>
      <c r="AW261" s="982"/>
      <c r="AX261" s="982"/>
      <c r="AY261" s="982"/>
      <c r="AZ261" s="982"/>
      <c r="BA261" s="982"/>
      <c r="BB261" s="982"/>
      <c r="BC261" s="982"/>
      <c r="BD261" s="982"/>
      <c r="BE261" s="982"/>
      <c r="BF261" s="982"/>
      <c r="BG261" s="982"/>
      <c r="BH261" s="982"/>
      <c r="BI261" s="982"/>
      <c r="BJ261" s="982"/>
    </row>
    <row r="262" spans="1:62" ht="14.25" customHeight="1" x14ac:dyDescent="0.2">
      <c r="A262" s="982"/>
      <c r="B262" s="982"/>
      <c r="C262" s="982"/>
      <c r="D262" s="1000"/>
      <c r="E262" s="982"/>
      <c r="F262" s="1000"/>
      <c r="G262" s="982"/>
      <c r="H262" s="1000"/>
      <c r="I262" s="982"/>
      <c r="J262" s="1000"/>
      <c r="K262" s="982"/>
      <c r="L262" s="1000"/>
      <c r="M262" s="982"/>
      <c r="N262" s="1000"/>
      <c r="O262" s="982"/>
      <c r="P262" s="982"/>
      <c r="Q262" s="1000"/>
      <c r="R262" s="982"/>
      <c r="S262" s="1000"/>
      <c r="T262" s="1000"/>
      <c r="U262" s="1000"/>
      <c r="V262" s="982"/>
      <c r="W262" s="1004"/>
      <c r="X262" s="1002"/>
      <c r="Y262" s="1002"/>
      <c r="Z262" s="982"/>
      <c r="AA262" s="982"/>
      <c r="AB262" s="982"/>
      <c r="AC262" s="982"/>
      <c r="AD262" s="982"/>
      <c r="AE262" s="982"/>
      <c r="AF262" s="982"/>
      <c r="AG262" s="982"/>
      <c r="AH262" s="982"/>
      <c r="AI262" s="982"/>
      <c r="AJ262" s="982"/>
      <c r="AK262" s="982"/>
      <c r="AL262" s="982"/>
      <c r="AM262" s="982"/>
      <c r="AN262" s="982"/>
      <c r="AO262" s="982"/>
      <c r="AP262" s="982"/>
      <c r="AQ262" s="982"/>
      <c r="AR262" s="982"/>
      <c r="AS262" s="982"/>
      <c r="AT262" s="982"/>
      <c r="AU262" s="982"/>
      <c r="AV262" s="982"/>
      <c r="AW262" s="982"/>
      <c r="AX262" s="982"/>
      <c r="AY262" s="982"/>
      <c r="AZ262" s="982"/>
      <c r="BA262" s="982"/>
      <c r="BB262" s="982"/>
      <c r="BC262" s="982"/>
      <c r="BD262" s="982"/>
      <c r="BE262" s="982"/>
      <c r="BF262" s="982"/>
      <c r="BG262" s="982"/>
      <c r="BH262" s="982"/>
      <c r="BI262" s="982"/>
      <c r="BJ262" s="982"/>
    </row>
    <row r="263" spans="1:62" ht="14.25" customHeight="1" x14ac:dyDescent="0.2">
      <c r="A263" s="982"/>
      <c r="B263" s="982"/>
      <c r="C263" s="982"/>
      <c r="D263" s="1000"/>
      <c r="E263" s="982"/>
      <c r="F263" s="1000"/>
      <c r="G263" s="982"/>
      <c r="H263" s="1000"/>
      <c r="I263" s="982"/>
      <c r="J263" s="1000"/>
      <c r="K263" s="982"/>
      <c r="L263" s="1000"/>
      <c r="M263" s="982"/>
      <c r="N263" s="1000"/>
      <c r="O263" s="982"/>
      <c r="P263" s="982"/>
      <c r="Q263" s="1000"/>
      <c r="R263" s="982"/>
      <c r="S263" s="1000"/>
      <c r="T263" s="1000"/>
      <c r="U263" s="1000"/>
      <c r="V263" s="982"/>
      <c r="W263" s="1004"/>
      <c r="X263" s="1002"/>
      <c r="Y263" s="1002"/>
      <c r="Z263" s="982"/>
      <c r="AA263" s="982"/>
      <c r="AB263" s="982"/>
      <c r="AC263" s="982"/>
      <c r="AD263" s="982"/>
      <c r="AE263" s="982"/>
      <c r="AF263" s="982"/>
      <c r="AG263" s="982"/>
      <c r="AH263" s="982"/>
      <c r="AI263" s="982"/>
      <c r="AJ263" s="982"/>
      <c r="AK263" s="982"/>
      <c r="AL263" s="982"/>
      <c r="AM263" s="982"/>
      <c r="AN263" s="982"/>
      <c r="AO263" s="982"/>
      <c r="AP263" s="982"/>
      <c r="AQ263" s="982"/>
      <c r="AR263" s="982"/>
      <c r="AS263" s="982"/>
      <c r="AT263" s="982"/>
      <c r="AU263" s="982"/>
      <c r="AV263" s="982"/>
      <c r="AW263" s="982"/>
      <c r="AX263" s="982"/>
      <c r="AY263" s="982"/>
      <c r="AZ263" s="982"/>
      <c r="BA263" s="982"/>
      <c r="BB263" s="982"/>
      <c r="BC263" s="982"/>
      <c r="BD263" s="982"/>
      <c r="BE263" s="982"/>
      <c r="BF263" s="982"/>
      <c r="BG263" s="982"/>
      <c r="BH263" s="982"/>
      <c r="BI263" s="982"/>
      <c r="BJ263" s="982"/>
    </row>
    <row r="264" spans="1:62" ht="14.25" customHeight="1" x14ac:dyDescent="0.2">
      <c r="A264" s="982"/>
      <c r="B264" s="982"/>
      <c r="C264" s="982"/>
      <c r="D264" s="1000"/>
      <c r="E264" s="982"/>
      <c r="F264" s="1000"/>
      <c r="G264" s="982"/>
      <c r="H264" s="1000"/>
      <c r="I264" s="982"/>
      <c r="J264" s="1000"/>
      <c r="K264" s="982"/>
      <c r="L264" s="1000"/>
      <c r="M264" s="982"/>
      <c r="N264" s="1000"/>
      <c r="O264" s="982"/>
      <c r="P264" s="982"/>
      <c r="Q264" s="1000"/>
      <c r="R264" s="982"/>
      <c r="S264" s="1000"/>
      <c r="T264" s="1000"/>
      <c r="U264" s="1000"/>
      <c r="V264" s="982"/>
      <c r="W264" s="1004"/>
      <c r="X264" s="1002"/>
      <c r="Y264" s="1002"/>
      <c r="Z264" s="982"/>
      <c r="AA264" s="982"/>
      <c r="AB264" s="982"/>
      <c r="AC264" s="982"/>
      <c r="AD264" s="982"/>
      <c r="AE264" s="982"/>
      <c r="AF264" s="982"/>
      <c r="AG264" s="982"/>
      <c r="AH264" s="982"/>
      <c r="AI264" s="982"/>
      <c r="AJ264" s="982"/>
      <c r="AK264" s="982"/>
      <c r="AL264" s="982"/>
      <c r="AM264" s="982"/>
      <c r="AN264" s="982"/>
      <c r="AO264" s="982"/>
      <c r="AP264" s="982"/>
      <c r="AQ264" s="982"/>
      <c r="AR264" s="982"/>
      <c r="AS264" s="982"/>
      <c r="AT264" s="982"/>
      <c r="AU264" s="982"/>
      <c r="AV264" s="982"/>
      <c r="AW264" s="982"/>
      <c r="AX264" s="982"/>
      <c r="AY264" s="982"/>
      <c r="AZ264" s="982"/>
      <c r="BA264" s="982"/>
      <c r="BB264" s="982"/>
      <c r="BC264" s="982"/>
      <c r="BD264" s="982"/>
      <c r="BE264" s="982"/>
      <c r="BF264" s="982"/>
      <c r="BG264" s="982"/>
      <c r="BH264" s="982"/>
      <c r="BI264" s="982"/>
      <c r="BJ264" s="982"/>
    </row>
    <row r="265" spans="1:62" ht="14.25" customHeight="1" x14ac:dyDescent="0.2">
      <c r="A265" s="982"/>
      <c r="B265" s="982"/>
      <c r="C265" s="982"/>
      <c r="D265" s="1000"/>
      <c r="E265" s="982"/>
      <c r="F265" s="1000"/>
      <c r="G265" s="982"/>
      <c r="H265" s="1000"/>
      <c r="I265" s="982"/>
      <c r="J265" s="1000"/>
      <c r="K265" s="982"/>
      <c r="L265" s="1000"/>
      <c r="M265" s="982"/>
      <c r="N265" s="1000"/>
      <c r="O265" s="982"/>
      <c r="P265" s="982"/>
      <c r="Q265" s="1000"/>
      <c r="R265" s="982"/>
      <c r="S265" s="1000"/>
      <c r="T265" s="1000"/>
      <c r="U265" s="1000"/>
      <c r="V265" s="982"/>
      <c r="W265" s="1004"/>
      <c r="X265" s="1002"/>
      <c r="Y265" s="1002"/>
      <c r="Z265" s="982"/>
      <c r="AA265" s="982"/>
      <c r="AB265" s="982"/>
      <c r="AC265" s="982"/>
      <c r="AD265" s="982"/>
      <c r="AE265" s="982"/>
      <c r="AF265" s="982"/>
      <c r="AG265" s="982"/>
      <c r="AH265" s="982"/>
      <c r="AI265" s="982"/>
      <c r="AJ265" s="982"/>
      <c r="AK265" s="982"/>
      <c r="AL265" s="982"/>
      <c r="AM265" s="982"/>
      <c r="AN265" s="982"/>
      <c r="AO265" s="982"/>
      <c r="AP265" s="982"/>
      <c r="AQ265" s="982"/>
      <c r="AR265" s="982"/>
      <c r="AS265" s="982"/>
      <c r="AT265" s="982"/>
      <c r="AU265" s="982"/>
      <c r="AV265" s="982"/>
      <c r="AW265" s="982"/>
      <c r="AX265" s="982"/>
      <c r="AY265" s="982"/>
      <c r="AZ265" s="982"/>
      <c r="BA265" s="982"/>
      <c r="BB265" s="982"/>
      <c r="BC265" s="982"/>
      <c r="BD265" s="982"/>
      <c r="BE265" s="982"/>
      <c r="BF265" s="982"/>
      <c r="BG265" s="982"/>
      <c r="BH265" s="982"/>
      <c r="BI265" s="982"/>
      <c r="BJ265" s="982"/>
    </row>
    <row r="266" spans="1:62" ht="14.25" customHeight="1" x14ac:dyDescent="0.2">
      <c r="A266" s="982"/>
      <c r="B266" s="982"/>
      <c r="C266" s="982"/>
      <c r="D266" s="1000"/>
      <c r="E266" s="982"/>
      <c r="F266" s="1000"/>
      <c r="G266" s="982"/>
      <c r="H266" s="1000"/>
      <c r="I266" s="982"/>
      <c r="J266" s="1000"/>
      <c r="K266" s="982"/>
      <c r="L266" s="1000"/>
      <c r="M266" s="982"/>
      <c r="N266" s="1000"/>
      <c r="O266" s="982"/>
      <c r="P266" s="982"/>
      <c r="Q266" s="1000"/>
      <c r="R266" s="982"/>
      <c r="S266" s="1000"/>
      <c r="T266" s="1000"/>
      <c r="U266" s="1000"/>
      <c r="V266" s="982"/>
      <c r="W266" s="1004"/>
      <c r="X266" s="1002"/>
      <c r="Y266" s="1002"/>
      <c r="Z266" s="982"/>
      <c r="AA266" s="982"/>
      <c r="AB266" s="982"/>
      <c r="AC266" s="982"/>
      <c r="AD266" s="982"/>
      <c r="AE266" s="982"/>
      <c r="AF266" s="982"/>
      <c r="AG266" s="982"/>
      <c r="AH266" s="982"/>
      <c r="AI266" s="982"/>
      <c r="AJ266" s="982"/>
      <c r="AK266" s="982"/>
      <c r="AL266" s="982"/>
      <c r="AM266" s="982"/>
      <c r="AN266" s="982"/>
      <c r="AO266" s="982"/>
      <c r="AP266" s="982"/>
      <c r="AQ266" s="982"/>
      <c r="AR266" s="982"/>
      <c r="AS266" s="982"/>
      <c r="AT266" s="982"/>
      <c r="AU266" s="982"/>
      <c r="AV266" s="982"/>
      <c r="AW266" s="982"/>
      <c r="AX266" s="982"/>
      <c r="AY266" s="982"/>
      <c r="AZ266" s="982"/>
      <c r="BA266" s="982"/>
      <c r="BB266" s="982"/>
      <c r="BC266" s="982"/>
      <c r="BD266" s="982"/>
      <c r="BE266" s="982"/>
      <c r="BF266" s="982"/>
      <c r="BG266" s="982"/>
      <c r="BH266" s="982"/>
      <c r="BI266" s="982"/>
      <c r="BJ266" s="982"/>
    </row>
    <row r="267" spans="1:62" ht="14.25" customHeight="1" x14ac:dyDescent="0.2">
      <c r="A267" s="982"/>
      <c r="B267" s="982"/>
      <c r="C267" s="982"/>
      <c r="D267" s="1000"/>
      <c r="E267" s="982"/>
      <c r="F267" s="1000"/>
      <c r="G267" s="982"/>
      <c r="H267" s="1000"/>
      <c r="I267" s="982"/>
      <c r="J267" s="1000"/>
      <c r="K267" s="982"/>
      <c r="L267" s="1000"/>
      <c r="M267" s="982"/>
      <c r="N267" s="1000"/>
      <c r="O267" s="982"/>
      <c r="P267" s="982"/>
      <c r="Q267" s="1000"/>
      <c r="R267" s="982"/>
      <c r="S267" s="1000"/>
      <c r="T267" s="1000"/>
      <c r="U267" s="1000"/>
      <c r="V267" s="982"/>
      <c r="W267" s="1004"/>
      <c r="X267" s="1002"/>
      <c r="Y267" s="1002"/>
      <c r="Z267" s="982"/>
      <c r="AA267" s="982"/>
      <c r="AB267" s="982"/>
      <c r="AC267" s="982"/>
      <c r="AD267" s="982"/>
      <c r="AE267" s="982"/>
      <c r="AF267" s="982"/>
      <c r="AG267" s="982"/>
      <c r="AH267" s="982"/>
      <c r="AI267" s="982"/>
      <c r="AJ267" s="982"/>
      <c r="AK267" s="982"/>
      <c r="AL267" s="982"/>
      <c r="AM267" s="982"/>
      <c r="AN267" s="982"/>
      <c r="AO267" s="982"/>
      <c r="AP267" s="982"/>
      <c r="AQ267" s="982"/>
      <c r="AR267" s="982"/>
      <c r="AS267" s="982"/>
      <c r="AT267" s="982"/>
      <c r="AU267" s="982"/>
      <c r="AV267" s="982"/>
      <c r="AW267" s="982"/>
      <c r="AX267" s="982"/>
      <c r="AY267" s="982"/>
      <c r="AZ267" s="982"/>
      <c r="BA267" s="982"/>
      <c r="BB267" s="982"/>
      <c r="BC267" s="982"/>
      <c r="BD267" s="982"/>
      <c r="BE267" s="982"/>
      <c r="BF267" s="982"/>
      <c r="BG267" s="982"/>
      <c r="BH267" s="982"/>
      <c r="BI267" s="982"/>
      <c r="BJ267" s="982"/>
    </row>
    <row r="268" spans="1:62" ht="14.25" customHeight="1" x14ac:dyDescent="0.2">
      <c r="A268" s="982"/>
      <c r="B268" s="982"/>
      <c r="C268" s="982"/>
      <c r="D268" s="1000"/>
      <c r="E268" s="982"/>
      <c r="F268" s="1000"/>
      <c r="G268" s="982"/>
      <c r="H268" s="1000"/>
      <c r="I268" s="982"/>
      <c r="J268" s="1000"/>
      <c r="K268" s="982"/>
      <c r="L268" s="1000"/>
      <c r="M268" s="982"/>
      <c r="N268" s="1000"/>
      <c r="O268" s="982"/>
      <c r="P268" s="982"/>
      <c r="Q268" s="1000"/>
      <c r="R268" s="982"/>
      <c r="S268" s="1000"/>
      <c r="T268" s="1000"/>
      <c r="U268" s="1000"/>
      <c r="V268" s="982"/>
      <c r="W268" s="1004"/>
      <c r="X268" s="1002"/>
      <c r="Y268" s="1002"/>
      <c r="Z268" s="982"/>
      <c r="AA268" s="982"/>
      <c r="AB268" s="982"/>
      <c r="AC268" s="982"/>
      <c r="AD268" s="982"/>
      <c r="AE268" s="982"/>
      <c r="AF268" s="982"/>
      <c r="AG268" s="982"/>
      <c r="AH268" s="982"/>
      <c r="AI268" s="982"/>
      <c r="AJ268" s="982"/>
      <c r="AK268" s="982"/>
      <c r="AL268" s="982"/>
      <c r="AM268" s="982"/>
      <c r="AN268" s="982"/>
      <c r="AO268" s="982"/>
      <c r="AP268" s="982"/>
      <c r="AQ268" s="982"/>
      <c r="AR268" s="982"/>
      <c r="AS268" s="982"/>
      <c r="AT268" s="982"/>
      <c r="AU268" s="982"/>
      <c r="AV268" s="982"/>
      <c r="AW268" s="982"/>
      <c r="AX268" s="982"/>
      <c r="AY268" s="982"/>
      <c r="AZ268" s="982"/>
      <c r="BA268" s="982"/>
      <c r="BB268" s="982"/>
      <c r="BC268" s="982"/>
      <c r="BD268" s="982"/>
      <c r="BE268" s="982"/>
      <c r="BF268" s="982"/>
      <c r="BG268" s="982"/>
      <c r="BH268" s="982"/>
      <c r="BI268" s="982"/>
      <c r="BJ268" s="982"/>
    </row>
    <row r="269" spans="1:62" ht="14.25" customHeight="1" x14ac:dyDescent="0.2">
      <c r="A269" s="982"/>
      <c r="B269" s="982"/>
      <c r="C269" s="982"/>
      <c r="D269" s="1000"/>
      <c r="E269" s="982"/>
      <c r="F269" s="1000"/>
      <c r="G269" s="982"/>
      <c r="H269" s="1000"/>
      <c r="I269" s="982"/>
      <c r="J269" s="1000"/>
      <c r="K269" s="982"/>
      <c r="L269" s="1000"/>
      <c r="M269" s="982"/>
      <c r="N269" s="1000"/>
      <c r="O269" s="982"/>
      <c r="P269" s="982"/>
      <c r="Q269" s="1000"/>
      <c r="R269" s="982"/>
      <c r="S269" s="1000"/>
      <c r="T269" s="1000"/>
      <c r="U269" s="1000"/>
      <c r="V269" s="982"/>
      <c r="W269" s="1004"/>
      <c r="X269" s="1002"/>
      <c r="Y269" s="1002"/>
      <c r="Z269" s="982"/>
      <c r="AA269" s="982"/>
      <c r="AB269" s="982"/>
      <c r="AC269" s="982"/>
      <c r="AD269" s="982"/>
      <c r="AE269" s="982"/>
      <c r="AF269" s="982"/>
      <c r="AG269" s="982"/>
      <c r="AH269" s="982"/>
      <c r="AI269" s="982"/>
      <c r="AJ269" s="982"/>
      <c r="AK269" s="982"/>
      <c r="AL269" s="982"/>
      <c r="AM269" s="982"/>
      <c r="AN269" s="982"/>
      <c r="AO269" s="982"/>
      <c r="AP269" s="982"/>
      <c r="AQ269" s="982"/>
      <c r="AR269" s="982"/>
      <c r="AS269" s="982"/>
      <c r="AT269" s="982"/>
      <c r="AU269" s="982"/>
      <c r="AV269" s="982"/>
      <c r="AW269" s="982"/>
      <c r="AX269" s="982"/>
      <c r="AY269" s="982"/>
      <c r="AZ269" s="982"/>
      <c r="BA269" s="982"/>
      <c r="BB269" s="982"/>
      <c r="BC269" s="982"/>
      <c r="BD269" s="982"/>
      <c r="BE269" s="982"/>
      <c r="BF269" s="982"/>
      <c r="BG269" s="982"/>
      <c r="BH269" s="982"/>
      <c r="BI269" s="982"/>
      <c r="BJ269" s="982"/>
    </row>
    <row r="270" spans="1:62" ht="14.25" customHeight="1" x14ac:dyDescent="0.2">
      <c r="A270" s="982"/>
      <c r="B270" s="982"/>
      <c r="C270" s="982"/>
      <c r="D270" s="1000"/>
      <c r="E270" s="982"/>
      <c r="F270" s="1000"/>
      <c r="G270" s="982"/>
      <c r="H270" s="1000"/>
      <c r="I270" s="982"/>
      <c r="J270" s="1000"/>
      <c r="K270" s="982"/>
      <c r="L270" s="1000"/>
      <c r="M270" s="982"/>
      <c r="N270" s="1000"/>
      <c r="O270" s="982"/>
      <c r="P270" s="982"/>
      <c r="Q270" s="1000"/>
      <c r="R270" s="982"/>
      <c r="S270" s="1000"/>
      <c r="T270" s="1000"/>
      <c r="U270" s="1000"/>
      <c r="V270" s="982"/>
      <c r="W270" s="1004"/>
      <c r="X270" s="1002"/>
      <c r="Y270" s="1002"/>
      <c r="Z270" s="982"/>
      <c r="AA270" s="982"/>
      <c r="AB270" s="982"/>
      <c r="AC270" s="982"/>
      <c r="AD270" s="982"/>
      <c r="AE270" s="982"/>
      <c r="AF270" s="982"/>
      <c r="AG270" s="982"/>
      <c r="AH270" s="982"/>
      <c r="AI270" s="982"/>
      <c r="AJ270" s="982"/>
      <c r="AK270" s="982"/>
      <c r="AL270" s="982"/>
      <c r="AM270" s="982"/>
      <c r="AN270" s="982"/>
      <c r="AO270" s="982"/>
      <c r="AP270" s="982"/>
      <c r="AQ270" s="982"/>
      <c r="AR270" s="982"/>
      <c r="AS270" s="982"/>
      <c r="AT270" s="982"/>
      <c r="AU270" s="982"/>
      <c r="AV270" s="982"/>
      <c r="AW270" s="982"/>
      <c r="AX270" s="982"/>
      <c r="AY270" s="982"/>
      <c r="AZ270" s="982"/>
      <c r="BA270" s="982"/>
      <c r="BB270" s="982"/>
      <c r="BC270" s="982"/>
      <c r="BD270" s="982"/>
      <c r="BE270" s="982"/>
      <c r="BF270" s="982"/>
      <c r="BG270" s="982"/>
      <c r="BH270" s="982"/>
      <c r="BI270" s="982"/>
      <c r="BJ270" s="982"/>
    </row>
    <row r="271" spans="1:62" ht="14.25" customHeight="1" x14ac:dyDescent="0.2">
      <c r="A271" s="982"/>
      <c r="B271" s="982"/>
      <c r="C271" s="982"/>
      <c r="D271" s="1000"/>
      <c r="E271" s="982"/>
      <c r="F271" s="1000"/>
      <c r="G271" s="982"/>
      <c r="H271" s="1000"/>
      <c r="I271" s="982"/>
      <c r="J271" s="1000"/>
      <c r="K271" s="982"/>
      <c r="L271" s="1000"/>
      <c r="M271" s="982"/>
      <c r="N271" s="1000"/>
      <c r="O271" s="982"/>
      <c r="P271" s="982"/>
      <c r="Q271" s="1000"/>
      <c r="R271" s="982"/>
      <c r="S271" s="1000"/>
      <c r="T271" s="1000"/>
      <c r="U271" s="1000"/>
      <c r="V271" s="982"/>
      <c r="W271" s="1004"/>
      <c r="X271" s="1002"/>
      <c r="Y271" s="1002"/>
      <c r="Z271" s="982"/>
      <c r="AA271" s="982"/>
      <c r="AB271" s="982"/>
      <c r="AC271" s="982"/>
      <c r="AD271" s="982"/>
      <c r="AE271" s="982"/>
      <c r="AF271" s="982"/>
      <c r="AG271" s="982"/>
      <c r="AH271" s="982"/>
      <c r="AI271" s="982"/>
      <c r="AJ271" s="982"/>
      <c r="AK271" s="982"/>
      <c r="AL271" s="982"/>
      <c r="AM271" s="982"/>
      <c r="AN271" s="982"/>
      <c r="AO271" s="982"/>
      <c r="AP271" s="982"/>
      <c r="AQ271" s="982"/>
      <c r="AR271" s="982"/>
      <c r="AS271" s="982"/>
      <c r="AT271" s="982"/>
      <c r="AU271" s="982"/>
      <c r="AV271" s="982"/>
      <c r="AW271" s="982"/>
      <c r="AX271" s="982"/>
      <c r="AY271" s="982"/>
      <c r="AZ271" s="982"/>
      <c r="BA271" s="982"/>
      <c r="BB271" s="982"/>
      <c r="BC271" s="982"/>
      <c r="BD271" s="982"/>
      <c r="BE271" s="982"/>
      <c r="BF271" s="982"/>
      <c r="BG271" s="982"/>
      <c r="BH271" s="982"/>
      <c r="BI271" s="982"/>
      <c r="BJ271" s="982"/>
    </row>
    <row r="272" spans="1:62" ht="14.25" customHeight="1" x14ac:dyDescent="0.2">
      <c r="A272" s="982"/>
      <c r="B272" s="982"/>
      <c r="C272" s="982"/>
      <c r="D272" s="1000"/>
      <c r="E272" s="982"/>
      <c r="F272" s="1000"/>
      <c r="G272" s="982"/>
      <c r="H272" s="1000"/>
      <c r="I272" s="982"/>
      <c r="J272" s="1000"/>
      <c r="K272" s="982"/>
      <c r="L272" s="1000"/>
      <c r="M272" s="982"/>
      <c r="N272" s="1000"/>
      <c r="O272" s="982"/>
      <c r="P272" s="982"/>
      <c r="Q272" s="1000"/>
      <c r="R272" s="982"/>
      <c r="S272" s="1000"/>
      <c r="T272" s="1000"/>
      <c r="U272" s="1000"/>
      <c r="V272" s="982"/>
      <c r="W272" s="1004"/>
      <c r="X272" s="1002"/>
      <c r="Y272" s="1002"/>
      <c r="Z272" s="982"/>
      <c r="AA272" s="982"/>
      <c r="AB272" s="982"/>
      <c r="AC272" s="982"/>
      <c r="AD272" s="982"/>
      <c r="AE272" s="982"/>
      <c r="AF272" s="982"/>
      <c r="AG272" s="982"/>
      <c r="AH272" s="982"/>
      <c r="AI272" s="982"/>
      <c r="AJ272" s="982"/>
      <c r="AK272" s="982"/>
      <c r="AL272" s="982"/>
      <c r="AM272" s="982"/>
      <c r="AN272" s="982"/>
      <c r="AO272" s="982"/>
      <c r="AP272" s="982"/>
      <c r="AQ272" s="982"/>
      <c r="AR272" s="982"/>
      <c r="AS272" s="982"/>
      <c r="AT272" s="982"/>
      <c r="AU272" s="982"/>
      <c r="AV272" s="982"/>
      <c r="AW272" s="982"/>
      <c r="AX272" s="982"/>
      <c r="AY272" s="982"/>
      <c r="AZ272" s="982"/>
      <c r="BA272" s="982"/>
      <c r="BB272" s="982"/>
      <c r="BC272" s="982"/>
      <c r="BD272" s="982"/>
      <c r="BE272" s="982"/>
      <c r="BF272" s="982"/>
      <c r="BG272" s="982"/>
      <c r="BH272" s="982"/>
      <c r="BI272" s="982"/>
      <c r="BJ272" s="982"/>
    </row>
    <row r="273" spans="1:62" ht="14.25" customHeight="1" x14ac:dyDescent="0.2">
      <c r="A273" s="982"/>
      <c r="B273" s="982"/>
      <c r="C273" s="982"/>
      <c r="D273" s="1000"/>
      <c r="E273" s="982"/>
      <c r="F273" s="1000"/>
      <c r="G273" s="982"/>
      <c r="H273" s="1000"/>
      <c r="I273" s="982"/>
      <c r="J273" s="1000"/>
      <c r="K273" s="982"/>
      <c r="L273" s="1000"/>
      <c r="M273" s="982"/>
      <c r="N273" s="1000"/>
      <c r="O273" s="982"/>
      <c r="P273" s="982"/>
      <c r="Q273" s="1000"/>
      <c r="R273" s="982"/>
      <c r="S273" s="1000"/>
      <c r="T273" s="1000"/>
      <c r="U273" s="1000"/>
      <c r="V273" s="982"/>
      <c r="W273" s="1004"/>
      <c r="X273" s="1002"/>
      <c r="Y273" s="1002"/>
      <c r="Z273" s="982"/>
      <c r="AA273" s="982"/>
      <c r="AB273" s="982"/>
      <c r="AC273" s="982"/>
      <c r="AD273" s="982"/>
      <c r="AE273" s="982"/>
      <c r="AF273" s="982"/>
      <c r="AG273" s="982"/>
      <c r="AH273" s="982"/>
      <c r="AI273" s="982"/>
      <c r="AJ273" s="982"/>
      <c r="AK273" s="982"/>
      <c r="AL273" s="982"/>
      <c r="AM273" s="982"/>
      <c r="AN273" s="982"/>
      <c r="AO273" s="982"/>
      <c r="AP273" s="982"/>
      <c r="AQ273" s="982"/>
      <c r="AR273" s="982"/>
      <c r="AS273" s="982"/>
      <c r="AT273" s="982"/>
      <c r="AU273" s="982"/>
      <c r="AV273" s="982"/>
      <c r="AW273" s="982"/>
      <c r="AX273" s="982"/>
      <c r="AY273" s="982"/>
      <c r="AZ273" s="982"/>
      <c r="BA273" s="982"/>
      <c r="BB273" s="982"/>
      <c r="BC273" s="982"/>
      <c r="BD273" s="982"/>
      <c r="BE273" s="982"/>
      <c r="BF273" s="982"/>
      <c r="BG273" s="982"/>
      <c r="BH273" s="982"/>
      <c r="BI273" s="982"/>
      <c r="BJ273" s="982"/>
    </row>
    <row r="274" spans="1:62" ht="14.25" customHeight="1" x14ac:dyDescent="0.2">
      <c r="A274" s="982"/>
      <c r="B274" s="982"/>
      <c r="C274" s="982"/>
      <c r="D274" s="1000"/>
      <c r="E274" s="982"/>
      <c r="F274" s="1000"/>
      <c r="G274" s="982"/>
      <c r="H274" s="1000"/>
      <c r="I274" s="982"/>
      <c r="J274" s="1000"/>
      <c r="K274" s="982"/>
      <c r="L274" s="1000"/>
      <c r="M274" s="982"/>
      <c r="N274" s="1000"/>
      <c r="O274" s="982"/>
      <c r="P274" s="982"/>
      <c r="Q274" s="1000"/>
      <c r="R274" s="982"/>
      <c r="S274" s="1000"/>
      <c r="T274" s="1000"/>
      <c r="U274" s="1000"/>
      <c r="V274" s="982"/>
      <c r="W274" s="1004"/>
      <c r="X274" s="1002"/>
      <c r="Y274" s="1002"/>
      <c r="Z274" s="982"/>
      <c r="AA274" s="982"/>
      <c r="AB274" s="982"/>
      <c r="AC274" s="982"/>
      <c r="AD274" s="982"/>
      <c r="AE274" s="982"/>
      <c r="AF274" s="982"/>
      <c r="AG274" s="982"/>
      <c r="AH274" s="982"/>
      <c r="AI274" s="982"/>
      <c r="AJ274" s="982"/>
      <c r="AK274" s="982"/>
      <c r="AL274" s="982"/>
      <c r="AM274" s="982"/>
      <c r="AN274" s="982"/>
      <c r="AO274" s="982"/>
      <c r="AP274" s="982"/>
      <c r="AQ274" s="982"/>
      <c r="AR274" s="982"/>
      <c r="AS274" s="982"/>
      <c r="AT274" s="982"/>
      <c r="AU274" s="982"/>
      <c r="AV274" s="982"/>
      <c r="AW274" s="982"/>
      <c r="AX274" s="982"/>
      <c r="AY274" s="982"/>
      <c r="AZ274" s="982"/>
      <c r="BA274" s="982"/>
      <c r="BB274" s="982"/>
      <c r="BC274" s="982"/>
      <c r="BD274" s="982"/>
      <c r="BE274" s="982"/>
      <c r="BF274" s="982"/>
      <c r="BG274" s="982"/>
      <c r="BH274" s="982"/>
      <c r="BI274" s="982"/>
      <c r="BJ274" s="982"/>
    </row>
    <row r="275" spans="1:62" ht="14.25" customHeight="1" x14ac:dyDescent="0.2">
      <c r="A275" s="982"/>
      <c r="B275" s="982"/>
      <c r="C275" s="982"/>
      <c r="D275" s="1000"/>
      <c r="E275" s="982"/>
      <c r="F275" s="1000"/>
      <c r="G275" s="982"/>
      <c r="H275" s="1000"/>
      <c r="I275" s="982"/>
      <c r="J275" s="1000"/>
      <c r="K275" s="982"/>
      <c r="L275" s="1000"/>
      <c r="M275" s="982"/>
      <c r="N275" s="1000"/>
      <c r="O275" s="982"/>
      <c r="P275" s="982"/>
      <c r="Q275" s="1000"/>
      <c r="R275" s="982"/>
      <c r="S275" s="1000"/>
      <c r="T275" s="1000"/>
      <c r="U275" s="1000"/>
      <c r="V275" s="982"/>
      <c r="W275" s="1004"/>
      <c r="X275" s="1002"/>
      <c r="Y275" s="1002"/>
      <c r="Z275" s="982"/>
      <c r="AA275" s="982"/>
      <c r="AB275" s="982"/>
      <c r="AC275" s="982"/>
      <c r="AD275" s="982"/>
      <c r="AE275" s="982"/>
      <c r="AF275" s="982"/>
      <c r="AG275" s="982"/>
      <c r="AH275" s="982"/>
      <c r="AI275" s="982"/>
      <c r="AJ275" s="982"/>
      <c r="AK275" s="982"/>
      <c r="AL275" s="982"/>
      <c r="AM275" s="982"/>
      <c r="AN275" s="982"/>
      <c r="AO275" s="982"/>
      <c r="AP275" s="982"/>
      <c r="AQ275" s="982"/>
      <c r="AR275" s="982"/>
      <c r="AS275" s="982"/>
      <c r="AT275" s="982"/>
      <c r="AU275" s="982"/>
      <c r="AV275" s="982"/>
      <c r="AW275" s="982"/>
      <c r="AX275" s="982"/>
      <c r="AY275" s="982"/>
      <c r="AZ275" s="982"/>
      <c r="BA275" s="982"/>
      <c r="BB275" s="982"/>
      <c r="BC275" s="982"/>
      <c r="BD275" s="982"/>
      <c r="BE275" s="982"/>
      <c r="BF275" s="982"/>
      <c r="BG275" s="982"/>
      <c r="BH275" s="982"/>
      <c r="BI275" s="982"/>
      <c r="BJ275" s="982"/>
    </row>
    <row r="276" spans="1:62" ht="14.25" customHeight="1" x14ac:dyDescent="0.2">
      <c r="A276" s="982"/>
      <c r="B276" s="982"/>
      <c r="C276" s="982"/>
      <c r="D276" s="1000"/>
      <c r="E276" s="982"/>
      <c r="F276" s="1000"/>
      <c r="G276" s="982"/>
      <c r="H276" s="1000"/>
      <c r="I276" s="982"/>
      <c r="J276" s="1000"/>
      <c r="K276" s="982"/>
      <c r="L276" s="1000"/>
      <c r="M276" s="982"/>
      <c r="N276" s="1000"/>
      <c r="O276" s="982"/>
      <c r="P276" s="982"/>
      <c r="Q276" s="1000"/>
      <c r="R276" s="982"/>
      <c r="S276" s="1000"/>
      <c r="T276" s="1000"/>
      <c r="U276" s="1000"/>
      <c r="V276" s="982"/>
      <c r="W276" s="1004"/>
      <c r="X276" s="1002"/>
      <c r="Y276" s="1002"/>
      <c r="Z276" s="982"/>
      <c r="AA276" s="982"/>
      <c r="AB276" s="982"/>
      <c r="AC276" s="982"/>
      <c r="AD276" s="982"/>
      <c r="AE276" s="982"/>
      <c r="AF276" s="982"/>
      <c r="AG276" s="982"/>
      <c r="AH276" s="982"/>
      <c r="AI276" s="982"/>
      <c r="AJ276" s="982"/>
      <c r="AK276" s="982"/>
      <c r="AL276" s="982"/>
      <c r="AM276" s="982"/>
      <c r="AN276" s="982"/>
      <c r="AO276" s="982"/>
      <c r="AP276" s="982"/>
      <c r="AQ276" s="982"/>
      <c r="AR276" s="982"/>
      <c r="AS276" s="982"/>
      <c r="AT276" s="982"/>
      <c r="AU276" s="982"/>
      <c r="AV276" s="982"/>
      <c r="AW276" s="982"/>
      <c r="AX276" s="982"/>
      <c r="AY276" s="982"/>
      <c r="AZ276" s="982"/>
      <c r="BA276" s="982"/>
      <c r="BB276" s="982"/>
      <c r="BC276" s="982"/>
      <c r="BD276" s="982"/>
      <c r="BE276" s="982"/>
      <c r="BF276" s="982"/>
      <c r="BG276" s="982"/>
      <c r="BH276" s="982"/>
      <c r="BI276" s="982"/>
      <c r="BJ276" s="982"/>
    </row>
    <row r="277" spans="1:62" ht="14.25" customHeight="1" x14ac:dyDescent="0.2">
      <c r="A277" s="982"/>
      <c r="B277" s="982"/>
      <c r="C277" s="982"/>
      <c r="D277" s="1000"/>
      <c r="E277" s="982"/>
      <c r="F277" s="1000"/>
      <c r="G277" s="982"/>
      <c r="H277" s="1000"/>
      <c r="I277" s="982"/>
      <c r="J277" s="1000"/>
      <c r="K277" s="982"/>
      <c r="L277" s="1000"/>
      <c r="M277" s="982"/>
      <c r="N277" s="1000"/>
      <c r="O277" s="982"/>
      <c r="P277" s="982"/>
      <c r="Q277" s="1000"/>
      <c r="R277" s="982"/>
      <c r="S277" s="1000"/>
      <c r="T277" s="1000"/>
      <c r="U277" s="1000"/>
      <c r="V277" s="982"/>
      <c r="W277" s="1004"/>
      <c r="X277" s="1002"/>
      <c r="Y277" s="1002"/>
      <c r="Z277" s="982"/>
      <c r="AA277" s="982"/>
      <c r="AB277" s="982"/>
      <c r="AC277" s="982"/>
      <c r="AD277" s="982"/>
      <c r="AE277" s="982"/>
      <c r="AF277" s="982"/>
      <c r="AG277" s="982"/>
      <c r="AH277" s="982"/>
      <c r="AI277" s="982"/>
      <c r="AJ277" s="982"/>
      <c r="AK277" s="982"/>
      <c r="AL277" s="982"/>
      <c r="AM277" s="982"/>
      <c r="AN277" s="982"/>
      <c r="AO277" s="982"/>
      <c r="AP277" s="982"/>
      <c r="AQ277" s="982"/>
      <c r="AR277" s="982"/>
      <c r="AS277" s="982"/>
      <c r="AT277" s="982"/>
      <c r="AU277" s="982"/>
      <c r="AV277" s="982"/>
      <c r="AW277" s="982"/>
      <c r="AX277" s="982"/>
      <c r="AY277" s="982"/>
      <c r="AZ277" s="982"/>
      <c r="BA277" s="982"/>
      <c r="BB277" s="982"/>
      <c r="BC277" s="982"/>
      <c r="BD277" s="982"/>
      <c r="BE277" s="982"/>
      <c r="BF277" s="982"/>
      <c r="BG277" s="982"/>
      <c r="BH277" s="982"/>
      <c r="BI277" s="982"/>
      <c r="BJ277" s="982"/>
    </row>
    <row r="278" spans="1:62" ht="14.25" customHeight="1" x14ac:dyDescent="0.2">
      <c r="A278" s="982"/>
      <c r="B278" s="982"/>
      <c r="C278" s="982"/>
      <c r="D278" s="1000"/>
      <c r="E278" s="982"/>
      <c r="F278" s="1000"/>
      <c r="G278" s="982"/>
      <c r="H278" s="1000"/>
      <c r="I278" s="982"/>
      <c r="J278" s="1000"/>
      <c r="K278" s="982"/>
      <c r="L278" s="1000"/>
      <c r="M278" s="982"/>
      <c r="N278" s="1000"/>
      <c r="O278" s="982"/>
      <c r="P278" s="982"/>
      <c r="Q278" s="1000"/>
      <c r="R278" s="982"/>
      <c r="S278" s="1000"/>
      <c r="T278" s="1000"/>
      <c r="U278" s="1000"/>
      <c r="V278" s="982"/>
      <c r="W278" s="1004"/>
      <c r="X278" s="1002"/>
      <c r="Y278" s="1002"/>
      <c r="Z278" s="982"/>
      <c r="AA278" s="982"/>
      <c r="AB278" s="982"/>
      <c r="AC278" s="982"/>
      <c r="AD278" s="982"/>
      <c r="AE278" s="982"/>
      <c r="AF278" s="982"/>
      <c r="AG278" s="982"/>
      <c r="AH278" s="982"/>
      <c r="AI278" s="982"/>
      <c r="AJ278" s="982"/>
      <c r="AK278" s="982"/>
      <c r="AL278" s="982"/>
      <c r="AM278" s="982"/>
      <c r="AN278" s="982"/>
      <c r="AO278" s="982"/>
      <c r="AP278" s="982"/>
      <c r="AQ278" s="982"/>
      <c r="AR278" s="982"/>
      <c r="AS278" s="982"/>
      <c r="AT278" s="982"/>
      <c r="AU278" s="982"/>
      <c r="AV278" s="982"/>
      <c r="AW278" s="982"/>
      <c r="AX278" s="982"/>
      <c r="AY278" s="982"/>
      <c r="AZ278" s="982"/>
      <c r="BA278" s="982"/>
      <c r="BB278" s="982"/>
      <c r="BC278" s="982"/>
      <c r="BD278" s="982"/>
      <c r="BE278" s="982"/>
      <c r="BF278" s="982"/>
      <c r="BG278" s="982"/>
      <c r="BH278" s="982"/>
      <c r="BI278" s="982"/>
      <c r="BJ278" s="982"/>
    </row>
    <row r="279" spans="1:62" ht="14.25" customHeight="1" x14ac:dyDescent="0.2">
      <c r="A279" s="982"/>
      <c r="B279" s="982"/>
      <c r="C279" s="982"/>
      <c r="D279" s="1000"/>
      <c r="E279" s="982"/>
      <c r="F279" s="1000"/>
      <c r="G279" s="982"/>
      <c r="H279" s="1000"/>
      <c r="I279" s="982"/>
      <c r="J279" s="1000"/>
      <c r="K279" s="982"/>
      <c r="L279" s="1000"/>
      <c r="M279" s="982"/>
      <c r="N279" s="1000"/>
      <c r="O279" s="982"/>
      <c r="P279" s="982"/>
      <c r="Q279" s="1000"/>
      <c r="R279" s="982"/>
      <c r="S279" s="1000"/>
      <c r="T279" s="1000"/>
      <c r="U279" s="1000"/>
      <c r="V279" s="982"/>
      <c r="W279" s="1004"/>
      <c r="X279" s="1002"/>
      <c r="Y279" s="1002"/>
      <c r="Z279" s="982"/>
      <c r="AA279" s="982"/>
      <c r="AB279" s="982"/>
      <c r="AC279" s="982"/>
      <c r="AD279" s="982"/>
      <c r="AE279" s="982"/>
      <c r="AF279" s="982"/>
      <c r="AG279" s="982"/>
      <c r="AH279" s="982"/>
      <c r="AI279" s="982"/>
      <c r="AJ279" s="982"/>
      <c r="AK279" s="982"/>
      <c r="AL279" s="982"/>
      <c r="AM279" s="982"/>
      <c r="AN279" s="982"/>
      <c r="AO279" s="982"/>
      <c r="AP279" s="982"/>
      <c r="AQ279" s="982"/>
      <c r="AR279" s="982"/>
      <c r="AS279" s="982"/>
      <c r="AT279" s="982"/>
      <c r="AU279" s="982"/>
      <c r="AV279" s="982"/>
      <c r="AW279" s="982"/>
      <c r="AX279" s="982"/>
      <c r="AY279" s="982"/>
      <c r="AZ279" s="982"/>
      <c r="BA279" s="982"/>
      <c r="BB279" s="982"/>
      <c r="BC279" s="982"/>
      <c r="BD279" s="982"/>
      <c r="BE279" s="982"/>
      <c r="BF279" s="982"/>
      <c r="BG279" s="982"/>
      <c r="BH279" s="982"/>
      <c r="BI279" s="982"/>
      <c r="BJ279" s="982"/>
    </row>
    <row r="280" spans="1:62" ht="14.25" customHeight="1" x14ac:dyDescent="0.2">
      <c r="A280" s="982"/>
      <c r="B280" s="982"/>
      <c r="C280" s="982"/>
      <c r="D280" s="1000"/>
      <c r="E280" s="982"/>
      <c r="F280" s="1000"/>
      <c r="G280" s="982"/>
      <c r="H280" s="1000"/>
      <c r="I280" s="982"/>
      <c r="J280" s="1000"/>
      <c r="K280" s="982"/>
      <c r="L280" s="1000"/>
      <c r="M280" s="982"/>
      <c r="N280" s="1000"/>
      <c r="O280" s="982"/>
      <c r="P280" s="982"/>
      <c r="Q280" s="1000"/>
      <c r="R280" s="982"/>
      <c r="S280" s="1000"/>
      <c r="T280" s="1000"/>
      <c r="U280" s="1000"/>
      <c r="V280" s="982"/>
      <c r="W280" s="1004"/>
      <c r="X280" s="1002"/>
      <c r="Y280" s="1002"/>
      <c r="Z280" s="982"/>
      <c r="AA280" s="982"/>
      <c r="AB280" s="982"/>
      <c r="AC280" s="982"/>
      <c r="AD280" s="982"/>
      <c r="AE280" s="982"/>
      <c r="AF280" s="982"/>
      <c r="AG280" s="982"/>
      <c r="AH280" s="982"/>
      <c r="AI280" s="982"/>
      <c r="AJ280" s="982"/>
      <c r="AK280" s="982"/>
      <c r="AL280" s="982"/>
      <c r="AM280" s="982"/>
      <c r="AN280" s="982"/>
      <c r="AO280" s="982"/>
      <c r="AP280" s="982"/>
      <c r="AQ280" s="982"/>
      <c r="AR280" s="982"/>
      <c r="AS280" s="982"/>
      <c r="AT280" s="982"/>
      <c r="AU280" s="982"/>
      <c r="AV280" s="982"/>
      <c r="AW280" s="982"/>
      <c r="AX280" s="982"/>
      <c r="AY280" s="982"/>
      <c r="AZ280" s="982"/>
      <c r="BA280" s="982"/>
      <c r="BB280" s="982"/>
      <c r="BC280" s="982"/>
      <c r="BD280" s="982"/>
      <c r="BE280" s="982"/>
      <c r="BF280" s="982"/>
      <c r="BG280" s="982"/>
      <c r="BH280" s="982"/>
      <c r="BI280" s="982"/>
      <c r="BJ280" s="982"/>
    </row>
    <row r="281" spans="1:62" ht="14.25" customHeight="1" x14ac:dyDescent="0.2">
      <c r="A281" s="982"/>
      <c r="B281" s="982"/>
      <c r="C281" s="982"/>
      <c r="D281" s="1000"/>
      <c r="E281" s="982"/>
      <c r="F281" s="1000"/>
      <c r="G281" s="982"/>
      <c r="H281" s="1000"/>
      <c r="I281" s="982"/>
      <c r="J281" s="1000"/>
      <c r="K281" s="982"/>
      <c r="L281" s="1000"/>
      <c r="M281" s="982"/>
      <c r="N281" s="1000"/>
      <c r="O281" s="982"/>
      <c r="P281" s="982"/>
      <c r="Q281" s="1000"/>
      <c r="R281" s="982"/>
      <c r="S281" s="1000"/>
      <c r="T281" s="1000"/>
      <c r="U281" s="1000"/>
      <c r="V281" s="982"/>
      <c r="W281" s="1004"/>
      <c r="X281" s="1002"/>
      <c r="Y281" s="1002"/>
      <c r="Z281" s="982"/>
      <c r="AA281" s="982"/>
      <c r="AB281" s="982"/>
      <c r="AC281" s="982"/>
      <c r="AD281" s="982"/>
      <c r="AE281" s="982"/>
      <c r="AF281" s="982"/>
      <c r="AG281" s="982"/>
      <c r="AH281" s="982"/>
      <c r="AI281" s="982"/>
      <c r="AJ281" s="982"/>
      <c r="AK281" s="982"/>
      <c r="AL281" s="982"/>
      <c r="AM281" s="982"/>
      <c r="AN281" s="982"/>
      <c r="AO281" s="982"/>
      <c r="AP281" s="982"/>
      <c r="AQ281" s="982"/>
      <c r="AR281" s="982"/>
      <c r="AS281" s="982"/>
      <c r="AT281" s="982"/>
      <c r="AU281" s="982"/>
      <c r="AV281" s="982"/>
      <c r="AW281" s="982"/>
      <c r="AX281" s="982"/>
      <c r="AY281" s="982"/>
      <c r="AZ281" s="982"/>
      <c r="BA281" s="982"/>
      <c r="BB281" s="982"/>
      <c r="BC281" s="982"/>
      <c r="BD281" s="982"/>
      <c r="BE281" s="982"/>
      <c r="BF281" s="982"/>
      <c r="BG281" s="982"/>
      <c r="BH281" s="982"/>
      <c r="BI281" s="982"/>
      <c r="BJ281" s="982"/>
    </row>
    <row r="282" spans="1:62" ht="14.25" customHeight="1" x14ac:dyDescent="0.2">
      <c r="A282" s="982"/>
      <c r="B282" s="982"/>
      <c r="C282" s="982"/>
      <c r="D282" s="1000"/>
      <c r="E282" s="982"/>
      <c r="F282" s="1000"/>
      <c r="G282" s="982"/>
      <c r="H282" s="1000"/>
      <c r="I282" s="982"/>
      <c r="J282" s="1000"/>
      <c r="K282" s="982"/>
      <c r="L282" s="1000"/>
      <c r="M282" s="982"/>
      <c r="N282" s="1000"/>
      <c r="O282" s="982"/>
      <c r="P282" s="982"/>
      <c r="Q282" s="1000"/>
      <c r="R282" s="982"/>
      <c r="S282" s="1000"/>
      <c r="T282" s="1000"/>
      <c r="U282" s="1000"/>
      <c r="V282" s="982"/>
      <c r="W282" s="1004"/>
      <c r="X282" s="1002"/>
      <c r="Y282" s="1002"/>
      <c r="Z282" s="982"/>
      <c r="AA282" s="982"/>
      <c r="AB282" s="982"/>
      <c r="AC282" s="982"/>
      <c r="AD282" s="982"/>
      <c r="AE282" s="982"/>
      <c r="AF282" s="982"/>
      <c r="AG282" s="982"/>
      <c r="AH282" s="982"/>
      <c r="AI282" s="982"/>
      <c r="AJ282" s="982"/>
      <c r="AK282" s="982"/>
      <c r="AL282" s="982"/>
      <c r="AM282" s="982"/>
      <c r="AN282" s="982"/>
      <c r="AO282" s="982"/>
      <c r="AP282" s="982"/>
      <c r="AQ282" s="982"/>
      <c r="AR282" s="982"/>
      <c r="AS282" s="982"/>
      <c r="AT282" s="982"/>
      <c r="AU282" s="982"/>
      <c r="AV282" s="982"/>
      <c r="AW282" s="982"/>
      <c r="AX282" s="982"/>
      <c r="AY282" s="982"/>
      <c r="AZ282" s="982"/>
      <c r="BA282" s="982"/>
      <c r="BB282" s="982"/>
      <c r="BC282" s="982"/>
      <c r="BD282" s="982"/>
      <c r="BE282" s="982"/>
      <c r="BF282" s="982"/>
      <c r="BG282" s="982"/>
      <c r="BH282" s="982"/>
      <c r="BI282" s="982"/>
      <c r="BJ282" s="982"/>
    </row>
    <row r="283" spans="1:62" ht="14.25" customHeight="1" x14ac:dyDescent="0.2">
      <c r="A283" s="982"/>
      <c r="B283" s="982"/>
      <c r="C283" s="982"/>
      <c r="D283" s="1000"/>
      <c r="E283" s="982"/>
      <c r="F283" s="1000"/>
      <c r="G283" s="982"/>
      <c r="H283" s="1000"/>
      <c r="I283" s="982"/>
      <c r="J283" s="1000"/>
      <c r="K283" s="982"/>
      <c r="L283" s="1000"/>
      <c r="M283" s="982"/>
      <c r="N283" s="1000"/>
      <c r="O283" s="982"/>
      <c r="P283" s="982"/>
      <c r="Q283" s="1000"/>
      <c r="R283" s="982"/>
      <c r="S283" s="1000"/>
      <c r="T283" s="1000"/>
      <c r="U283" s="1000"/>
      <c r="V283" s="982"/>
      <c r="W283" s="1004"/>
      <c r="X283" s="1002"/>
      <c r="Y283" s="1002"/>
      <c r="Z283" s="982"/>
      <c r="AA283" s="982"/>
      <c r="AB283" s="982"/>
      <c r="AC283" s="982"/>
      <c r="AD283" s="982"/>
      <c r="AE283" s="982"/>
      <c r="AF283" s="982"/>
      <c r="AG283" s="982"/>
      <c r="AH283" s="982"/>
      <c r="AI283" s="982"/>
      <c r="AJ283" s="982"/>
      <c r="AK283" s="982"/>
      <c r="AL283" s="982"/>
      <c r="AM283" s="982"/>
      <c r="AN283" s="982"/>
      <c r="AO283" s="982"/>
      <c r="AP283" s="982"/>
      <c r="AQ283" s="982"/>
      <c r="AR283" s="982"/>
      <c r="AS283" s="982"/>
      <c r="AT283" s="982"/>
      <c r="AU283" s="982"/>
      <c r="AV283" s="982"/>
      <c r="AW283" s="982"/>
      <c r="AX283" s="982"/>
      <c r="AY283" s="982"/>
      <c r="AZ283" s="982"/>
      <c r="BA283" s="982"/>
      <c r="BB283" s="982"/>
      <c r="BC283" s="982"/>
      <c r="BD283" s="982"/>
      <c r="BE283" s="982"/>
      <c r="BF283" s="982"/>
      <c r="BG283" s="982"/>
      <c r="BH283" s="982"/>
      <c r="BI283" s="982"/>
      <c r="BJ283" s="982"/>
    </row>
    <row r="284" spans="1:62" ht="14.25" customHeight="1" x14ac:dyDescent="0.2">
      <c r="A284" s="982"/>
      <c r="B284" s="982"/>
      <c r="C284" s="982"/>
      <c r="D284" s="1000"/>
      <c r="E284" s="982"/>
      <c r="F284" s="1000"/>
      <c r="G284" s="982"/>
      <c r="H284" s="1000"/>
      <c r="I284" s="982"/>
      <c r="J284" s="1000"/>
      <c r="K284" s="982"/>
      <c r="L284" s="1000"/>
      <c r="M284" s="982"/>
      <c r="N284" s="1000"/>
      <c r="O284" s="982"/>
      <c r="P284" s="982"/>
      <c r="Q284" s="1000"/>
      <c r="R284" s="982"/>
      <c r="S284" s="1000"/>
      <c r="T284" s="1000"/>
      <c r="U284" s="1000"/>
      <c r="V284" s="982"/>
      <c r="W284" s="1004"/>
      <c r="X284" s="1002"/>
      <c r="Y284" s="1002"/>
      <c r="Z284" s="982"/>
      <c r="AA284" s="982"/>
      <c r="AB284" s="982"/>
      <c r="AC284" s="982"/>
      <c r="AD284" s="982"/>
      <c r="AE284" s="982"/>
      <c r="AF284" s="982"/>
      <c r="AG284" s="982"/>
      <c r="AH284" s="982"/>
      <c r="AI284" s="982"/>
      <c r="AJ284" s="982"/>
      <c r="AK284" s="982"/>
      <c r="AL284" s="982"/>
      <c r="AM284" s="982"/>
      <c r="AN284" s="982"/>
      <c r="AO284" s="982"/>
      <c r="AP284" s="982"/>
      <c r="AQ284" s="982"/>
      <c r="AR284" s="982"/>
      <c r="AS284" s="982"/>
      <c r="AT284" s="982"/>
      <c r="AU284" s="982"/>
      <c r="AV284" s="982"/>
      <c r="AW284" s="982"/>
      <c r="AX284" s="982"/>
      <c r="AY284" s="982"/>
      <c r="AZ284" s="982"/>
      <c r="BA284" s="982"/>
      <c r="BB284" s="982"/>
      <c r="BC284" s="982"/>
      <c r="BD284" s="982"/>
      <c r="BE284" s="982"/>
      <c r="BF284" s="982"/>
      <c r="BG284" s="982"/>
      <c r="BH284" s="982"/>
      <c r="BI284" s="982"/>
      <c r="BJ284" s="982"/>
    </row>
    <row r="285" spans="1:62" ht="14.25" customHeight="1" x14ac:dyDescent="0.2">
      <c r="A285" s="982"/>
      <c r="B285" s="982"/>
      <c r="C285" s="982"/>
      <c r="D285" s="1000"/>
      <c r="E285" s="982"/>
      <c r="F285" s="1000"/>
      <c r="G285" s="982"/>
      <c r="H285" s="1000"/>
      <c r="I285" s="982"/>
      <c r="J285" s="1000"/>
      <c r="K285" s="982"/>
      <c r="L285" s="1000"/>
      <c r="M285" s="982"/>
      <c r="N285" s="1000"/>
      <c r="O285" s="982"/>
      <c r="P285" s="982"/>
      <c r="Q285" s="1000"/>
      <c r="R285" s="982"/>
      <c r="S285" s="1000"/>
      <c r="T285" s="1000"/>
      <c r="U285" s="1000"/>
      <c r="V285" s="982"/>
      <c r="W285" s="1004"/>
      <c r="X285" s="1002"/>
      <c r="Y285" s="1002"/>
      <c r="Z285" s="982"/>
      <c r="AA285" s="982"/>
      <c r="AB285" s="982"/>
      <c r="AC285" s="982"/>
      <c r="AD285" s="982"/>
      <c r="AE285" s="982"/>
      <c r="AF285" s="982"/>
      <c r="AG285" s="982"/>
      <c r="AH285" s="982"/>
      <c r="AI285" s="982"/>
      <c r="AJ285" s="982"/>
      <c r="AK285" s="982"/>
      <c r="AL285" s="982"/>
      <c r="AM285" s="982"/>
      <c r="AN285" s="982"/>
      <c r="AO285" s="982"/>
      <c r="AP285" s="982"/>
      <c r="AQ285" s="982"/>
      <c r="AR285" s="982"/>
      <c r="AS285" s="982"/>
      <c r="AT285" s="982"/>
      <c r="AU285" s="982"/>
      <c r="AV285" s="982"/>
      <c r="AW285" s="982"/>
      <c r="AX285" s="982"/>
      <c r="AY285" s="982"/>
      <c r="AZ285" s="982"/>
      <c r="BA285" s="982"/>
      <c r="BB285" s="982"/>
      <c r="BC285" s="982"/>
      <c r="BD285" s="982"/>
      <c r="BE285" s="982"/>
      <c r="BF285" s="982"/>
      <c r="BG285" s="982"/>
      <c r="BH285" s="982"/>
      <c r="BI285" s="982"/>
      <c r="BJ285" s="982"/>
    </row>
    <row r="286" spans="1:62" ht="14.25" customHeight="1" x14ac:dyDescent="0.2">
      <c r="A286" s="982"/>
      <c r="B286" s="982"/>
      <c r="C286" s="982"/>
      <c r="D286" s="1000"/>
      <c r="E286" s="982"/>
      <c r="F286" s="1000"/>
      <c r="G286" s="982"/>
      <c r="H286" s="1000"/>
      <c r="I286" s="982"/>
      <c r="J286" s="1000"/>
      <c r="K286" s="982"/>
      <c r="L286" s="1000"/>
      <c r="M286" s="982"/>
      <c r="N286" s="1000"/>
      <c r="O286" s="982"/>
      <c r="P286" s="982"/>
      <c r="Q286" s="1000"/>
      <c r="R286" s="982"/>
      <c r="S286" s="1000"/>
      <c r="T286" s="1000"/>
      <c r="U286" s="1000"/>
      <c r="V286" s="982"/>
      <c r="W286" s="1004"/>
      <c r="X286" s="1002"/>
      <c r="Y286" s="1002"/>
      <c r="Z286" s="982"/>
      <c r="AA286" s="982"/>
      <c r="AB286" s="982"/>
      <c r="AC286" s="982"/>
      <c r="AD286" s="982"/>
      <c r="AE286" s="982"/>
      <c r="AF286" s="982"/>
      <c r="AG286" s="982"/>
      <c r="AH286" s="982"/>
      <c r="AI286" s="982"/>
      <c r="AJ286" s="982"/>
      <c r="AK286" s="982"/>
      <c r="AL286" s="982"/>
      <c r="AM286" s="982"/>
      <c r="AN286" s="982"/>
      <c r="AO286" s="982"/>
      <c r="AP286" s="982"/>
      <c r="AQ286" s="982"/>
      <c r="AR286" s="982"/>
      <c r="AS286" s="982"/>
      <c r="AT286" s="982"/>
      <c r="AU286" s="982"/>
      <c r="AV286" s="982"/>
      <c r="AW286" s="982"/>
      <c r="AX286" s="982"/>
      <c r="AY286" s="982"/>
      <c r="AZ286" s="982"/>
      <c r="BA286" s="982"/>
      <c r="BB286" s="982"/>
      <c r="BC286" s="982"/>
      <c r="BD286" s="982"/>
      <c r="BE286" s="982"/>
      <c r="BF286" s="982"/>
      <c r="BG286" s="982"/>
      <c r="BH286" s="982"/>
      <c r="BI286" s="982"/>
      <c r="BJ286" s="982"/>
    </row>
    <row r="287" spans="1:62" ht="14.25" customHeight="1" x14ac:dyDescent="0.2">
      <c r="A287" s="982"/>
      <c r="B287" s="982"/>
      <c r="C287" s="982"/>
      <c r="D287" s="1000"/>
      <c r="E287" s="982"/>
      <c r="F287" s="1000"/>
      <c r="G287" s="982"/>
      <c r="H287" s="1000"/>
      <c r="I287" s="982"/>
      <c r="J287" s="1000"/>
      <c r="K287" s="982"/>
      <c r="L287" s="1000"/>
      <c r="M287" s="982"/>
      <c r="N287" s="1000"/>
      <c r="O287" s="982"/>
      <c r="P287" s="982"/>
      <c r="Q287" s="1000"/>
      <c r="R287" s="982"/>
      <c r="S287" s="1000"/>
      <c r="T287" s="1000"/>
      <c r="U287" s="1000"/>
      <c r="V287" s="982"/>
      <c r="W287" s="1004"/>
      <c r="X287" s="1002"/>
      <c r="Y287" s="1002"/>
      <c r="Z287" s="982"/>
      <c r="AA287" s="982"/>
      <c r="AB287" s="982"/>
      <c r="AC287" s="982"/>
      <c r="AD287" s="982"/>
      <c r="AE287" s="982"/>
      <c r="AF287" s="982"/>
      <c r="AG287" s="982"/>
      <c r="AH287" s="982"/>
      <c r="AI287" s="982"/>
      <c r="AJ287" s="982"/>
      <c r="AK287" s="982"/>
      <c r="AL287" s="982"/>
      <c r="AM287" s="982"/>
      <c r="AN287" s="982"/>
      <c r="AO287" s="982"/>
      <c r="AP287" s="982"/>
      <c r="AQ287" s="982"/>
      <c r="AR287" s="982"/>
      <c r="AS287" s="982"/>
      <c r="AT287" s="982"/>
      <c r="AU287" s="982"/>
      <c r="AV287" s="982"/>
      <c r="AW287" s="982"/>
      <c r="AX287" s="982"/>
      <c r="AY287" s="982"/>
      <c r="AZ287" s="982"/>
      <c r="BA287" s="982"/>
      <c r="BB287" s="982"/>
      <c r="BC287" s="982"/>
      <c r="BD287" s="982"/>
      <c r="BE287" s="982"/>
      <c r="BF287" s="982"/>
      <c r="BG287" s="982"/>
      <c r="BH287" s="982"/>
      <c r="BI287" s="982"/>
      <c r="BJ287" s="982"/>
    </row>
    <row r="288" spans="1:62" ht="14.25" customHeight="1" x14ac:dyDescent="0.2">
      <c r="A288" s="982"/>
      <c r="B288" s="982"/>
      <c r="C288" s="982"/>
      <c r="D288" s="1000"/>
      <c r="E288" s="982"/>
      <c r="F288" s="1000"/>
      <c r="G288" s="982"/>
      <c r="H288" s="1000"/>
      <c r="I288" s="982"/>
      <c r="J288" s="1000"/>
      <c r="K288" s="982"/>
      <c r="L288" s="1000"/>
      <c r="M288" s="982"/>
      <c r="N288" s="1000"/>
      <c r="O288" s="982"/>
      <c r="P288" s="982"/>
      <c r="Q288" s="1000"/>
      <c r="R288" s="982"/>
      <c r="S288" s="1000"/>
      <c r="T288" s="1000"/>
      <c r="U288" s="1000"/>
      <c r="V288" s="982"/>
      <c r="W288" s="1004"/>
      <c r="X288" s="1002"/>
      <c r="Y288" s="1002"/>
      <c r="Z288" s="982"/>
      <c r="AA288" s="982"/>
      <c r="AB288" s="982"/>
      <c r="AC288" s="982"/>
      <c r="AD288" s="982"/>
      <c r="AE288" s="982"/>
      <c r="AF288" s="982"/>
      <c r="AG288" s="982"/>
      <c r="AH288" s="982"/>
      <c r="AI288" s="982"/>
      <c r="AJ288" s="982"/>
      <c r="AK288" s="982"/>
      <c r="AL288" s="982"/>
      <c r="AM288" s="982"/>
      <c r="AN288" s="982"/>
      <c r="AO288" s="982"/>
      <c r="AP288" s="982"/>
      <c r="AQ288" s="982"/>
      <c r="AR288" s="982"/>
      <c r="AS288" s="982"/>
      <c r="AT288" s="982"/>
      <c r="AU288" s="982"/>
      <c r="AV288" s="982"/>
      <c r="AW288" s="982"/>
      <c r="AX288" s="982"/>
      <c r="AY288" s="982"/>
      <c r="AZ288" s="982"/>
      <c r="BA288" s="982"/>
      <c r="BB288" s="982"/>
      <c r="BC288" s="982"/>
      <c r="BD288" s="982"/>
      <c r="BE288" s="982"/>
      <c r="BF288" s="982"/>
      <c r="BG288" s="982"/>
      <c r="BH288" s="982"/>
      <c r="BI288" s="982"/>
      <c r="BJ288" s="982"/>
    </row>
    <row r="289" spans="1:62" ht="14.25" customHeight="1" x14ac:dyDescent="0.2">
      <c r="A289" s="982"/>
      <c r="B289" s="982"/>
      <c r="C289" s="982"/>
      <c r="D289" s="1000"/>
      <c r="E289" s="982"/>
      <c r="F289" s="1000"/>
      <c r="G289" s="982"/>
      <c r="H289" s="1000"/>
      <c r="I289" s="982"/>
      <c r="J289" s="1000"/>
      <c r="K289" s="982"/>
      <c r="L289" s="1000"/>
      <c r="M289" s="982"/>
      <c r="N289" s="1000"/>
      <c r="O289" s="982"/>
      <c r="P289" s="982"/>
      <c r="Q289" s="1000"/>
      <c r="R289" s="982"/>
      <c r="S289" s="1000"/>
      <c r="T289" s="1000"/>
      <c r="U289" s="1000"/>
      <c r="V289" s="982"/>
      <c r="W289" s="1004"/>
      <c r="X289" s="1002"/>
      <c r="Y289" s="1002"/>
      <c r="Z289" s="982"/>
      <c r="AA289" s="982"/>
      <c r="AB289" s="982"/>
      <c r="AC289" s="982"/>
      <c r="AD289" s="982"/>
      <c r="AE289" s="982"/>
      <c r="AF289" s="982"/>
      <c r="AG289" s="982"/>
      <c r="AH289" s="982"/>
      <c r="AI289" s="982"/>
      <c r="AJ289" s="982"/>
      <c r="AK289" s="982"/>
      <c r="AL289" s="982"/>
      <c r="AM289" s="982"/>
      <c r="AN289" s="982"/>
      <c r="AO289" s="982"/>
      <c r="AP289" s="982"/>
      <c r="AQ289" s="982"/>
      <c r="AR289" s="982"/>
      <c r="AS289" s="982"/>
      <c r="AT289" s="982"/>
      <c r="AU289" s="982"/>
      <c r="AV289" s="982"/>
      <c r="AW289" s="982"/>
      <c r="AX289" s="982"/>
      <c r="AY289" s="982"/>
      <c r="AZ289" s="982"/>
      <c r="BA289" s="982"/>
      <c r="BB289" s="982"/>
      <c r="BC289" s="982"/>
      <c r="BD289" s="982"/>
      <c r="BE289" s="982"/>
      <c r="BF289" s="982"/>
      <c r="BG289" s="982"/>
      <c r="BH289" s="982"/>
      <c r="BI289" s="982"/>
      <c r="BJ289" s="982"/>
    </row>
    <row r="290" spans="1:62" ht="14.25" customHeight="1" x14ac:dyDescent="0.2">
      <c r="A290" s="982"/>
      <c r="B290" s="982"/>
      <c r="C290" s="982"/>
      <c r="D290" s="1000"/>
      <c r="E290" s="982"/>
      <c r="F290" s="1000"/>
      <c r="G290" s="982"/>
      <c r="H290" s="1000"/>
      <c r="I290" s="982"/>
      <c r="J290" s="1000"/>
      <c r="K290" s="982"/>
      <c r="L290" s="1000"/>
      <c r="M290" s="982"/>
      <c r="N290" s="1000"/>
      <c r="O290" s="982"/>
      <c r="P290" s="982"/>
      <c r="Q290" s="1000"/>
      <c r="R290" s="982"/>
      <c r="S290" s="1000"/>
      <c r="T290" s="1000"/>
      <c r="U290" s="1000"/>
      <c r="V290" s="982"/>
      <c r="W290" s="1004"/>
      <c r="X290" s="1002"/>
      <c r="Y290" s="1002"/>
      <c r="Z290" s="982"/>
      <c r="AA290" s="982"/>
      <c r="AB290" s="982"/>
      <c r="AC290" s="982"/>
      <c r="AD290" s="982"/>
      <c r="AE290" s="982"/>
      <c r="AF290" s="982"/>
      <c r="AG290" s="982"/>
      <c r="AH290" s="982"/>
      <c r="AI290" s="982"/>
      <c r="AJ290" s="982"/>
      <c r="AK290" s="982"/>
      <c r="AL290" s="982"/>
      <c r="AM290" s="982"/>
      <c r="AN290" s="982"/>
      <c r="AO290" s="982"/>
      <c r="AP290" s="982"/>
      <c r="AQ290" s="982"/>
      <c r="AR290" s="982"/>
      <c r="AS290" s="982"/>
      <c r="AT290" s="982"/>
      <c r="AU290" s="982"/>
      <c r="AV290" s="982"/>
      <c r="AW290" s="982"/>
      <c r="AX290" s="982"/>
      <c r="AY290" s="982"/>
      <c r="AZ290" s="982"/>
      <c r="BA290" s="982"/>
      <c r="BB290" s="982"/>
      <c r="BC290" s="982"/>
      <c r="BD290" s="982"/>
      <c r="BE290" s="982"/>
      <c r="BF290" s="982"/>
      <c r="BG290" s="982"/>
      <c r="BH290" s="982"/>
      <c r="BI290" s="982"/>
      <c r="BJ290" s="982"/>
    </row>
    <row r="291" spans="1:62" ht="14.25" customHeight="1" x14ac:dyDescent="0.2">
      <c r="A291" s="982"/>
      <c r="B291" s="982"/>
      <c r="C291" s="982"/>
      <c r="D291" s="1000"/>
      <c r="E291" s="982"/>
      <c r="F291" s="1000"/>
      <c r="G291" s="982"/>
      <c r="H291" s="1000"/>
      <c r="I291" s="982"/>
      <c r="J291" s="1000"/>
      <c r="K291" s="982"/>
      <c r="L291" s="1000"/>
      <c r="M291" s="982"/>
      <c r="N291" s="1000"/>
      <c r="O291" s="982"/>
      <c r="P291" s="982"/>
      <c r="Q291" s="1000"/>
      <c r="R291" s="982"/>
      <c r="S291" s="1000"/>
      <c r="T291" s="1000"/>
      <c r="U291" s="1000"/>
      <c r="V291" s="982"/>
      <c r="W291" s="1004"/>
      <c r="X291" s="1002"/>
      <c r="Y291" s="1002"/>
      <c r="Z291" s="982"/>
      <c r="AA291" s="982"/>
      <c r="AB291" s="982"/>
      <c r="AC291" s="982"/>
      <c r="AD291" s="982"/>
      <c r="AE291" s="982"/>
      <c r="AF291" s="982"/>
      <c r="AG291" s="982"/>
      <c r="AH291" s="982"/>
      <c r="AI291" s="982"/>
      <c r="AJ291" s="982"/>
      <c r="AK291" s="982"/>
      <c r="AL291" s="982"/>
      <c r="AM291" s="982"/>
      <c r="AN291" s="982"/>
      <c r="AO291" s="982"/>
      <c r="AP291" s="982"/>
      <c r="AQ291" s="982"/>
      <c r="AR291" s="982"/>
      <c r="AS291" s="982"/>
      <c r="AT291" s="982"/>
      <c r="AU291" s="982"/>
      <c r="AV291" s="982"/>
      <c r="AW291" s="982"/>
      <c r="AX291" s="982"/>
      <c r="AY291" s="982"/>
      <c r="AZ291" s="982"/>
      <c r="BA291" s="982"/>
      <c r="BB291" s="982"/>
      <c r="BC291" s="982"/>
      <c r="BD291" s="982"/>
      <c r="BE291" s="982"/>
      <c r="BF291" s="982"/>
      <c r="BG291" s="982"/>
      <c r="BH291" s="982"/>
      <c r="BI291" s="982"/>
      <c r="BJ291" s="982"/>
    </row>
    <row r="292" spans="1:62" ht="14.25" customHeight="1" x14ac:dyDescent="0.2">
      <c r="A292" s="982"/>
      <c r="B292" s="982"/>
      <c r="C292" s="982"/>
      <c r="D292" s="1000"/>
      <c r="E292" s="982"/>
      <c r="F292" s="1000"/>
      <c r="G292" s="982"/>
      <c r="H292" s="1000"/>
      <c r="I292" s="982"/>
      <c r="J292" s="1000"/>
      <c r="K292" s="982"/>
      <c r="L292" s="1000"/>
      <c r="M292" s="982"/>
      <c r="N292" s="1000"/>
      <c r="O292" s="982"/>
      <c r="P292" s="982"/>
      <c r="Q292" s="1000"/>
      <c r="R292" s="982"/>
      <c r="S292" s="1000"/>
      <c r="T292" s="1000"/>
      <c r="U292" s="1000"/>
      <c r="V292" s="982"/>
      <c r="W292" s="1004"/>
      <c r="X292" s="1002"/>
      <c r="Y292" s="1002"/>
      <c r="Z292" s="982"/>
      <c r="AA292" s="982"/>
      <c r="AB292" s="982"/>
      <c r="AC292" s="982"/>
      <c r="AD292" s="982"/>
      <c r="AE292" s="982"/>
      <c r="AF292" s="982"/>
      <c r="AG292" s="982"/>
      <c r="AH292" s="982"/>
      <c r="AI292" s="982"/>
      <c r="AJ292" s="982"/>
      <c r="AK292" s="982"/>
      <c r="AL292" s="982"/>
      <c r="AM292" s="982"/>
      <c r="AN292" s="982"/>
      <c r="AO292" s="982"/>
      <c r="AP292" s="982"/>
      <c r="AQ292" s="982"/>
      <c r="AR292" s="982"/>
      <c r="AS292" s="982"/>
      <c r="AT292" s="982"/>
      <c r="AU292" s="982"/>
      <c r="AV292" s="982"/>
      <c r="AW292" s="982"/>
      <c r="AX292" s="982"/>
      <c r="AY292" s="982"/>
      <c r="AZ292" s="982"/>
      <c r="BA292" s="982"/>
      <c r="BB292" s="982"/>
      <c r="BC292" s="982"/>
      <c r="BD292" s="982"/>
      <c r="BE292" s="982"/>
      <c r="BF292" s="982"/>
      <c r="BG292" s="982"/>
      <c r="BH292" s="982"/>
      <c r="BI292" s="982"/>
      <c r="BJ292" s="982"/>
    </row>
    <row r="293" spans="1:62" ht="14.25" customHeight="1" x14ac:dyDescent="0.2">
      <c r="A293" s="982"/>
      <c r="B293" s="982"/>
      <c r="C293" s="982"/>
      <c r="D293" s="1000"/>
      <c r="E293" s="982"/>
      <c r="F293" s="1000"/>
      <c r="G293" s="982"/>
      <c r="H293" s="1000"/>
      <c r="I293" s="982"/>
      <c r="J293" s="1000"/>
      <c r="K293" s="982"/>
      <c r="L293" s="1000"/>
      <c r="M293" s="982"/>
      <c r="N293" s="1000"/>
      <c r="O293" s="982"/>
      <c r="P293" s="982"/>
      <c r="Q293" s="1000"/>
      <c r="R293" s="982"/>
      <c r="S293" s="1000"/>
      <c r="T293" s="1000"/>
      <c r="U293" s="1000"/>
      <c r="V293" s="982"/>
      <c r="W293" s="1004"/>
      <c r="X293" s="1002"/>
      <c r="Y293" s="1002"/>
      <c r="Z293" s="982"/>
      <c r="AA293" s="982"/>
      <c r="AB293" s="982"/>
      <c r="AC293" s="982"/>
      <c r="AD293" s="982"/>
      <c r="AE293" s="982"/>
      <c r="AF293" s="982"/>
      <c r="AG293" s="982"/>
      <c r="AH293" s="982"/>
      <c r="AI293" s="982"/>
      <c r="AJ293" s="982"/>
      <c r="AK293" s="982"/>
      <c r="AL293" s="982"/>
      <c r="AM293" s="982"/>
      <c r="AN293" s="982"/>
      <c r="AO293" s="982"/>
      <c r="AP293" s="982"/>
      <c r="AQ293" s="982"/>
      <c r="AR293" s="982"/>
      <c r="AS293" s="982"/>
      <c r="AT293" s="982"/>
      <c r="AU293" s="982"/>
      <c r="AV293" s="982"/>
      <c r="AW293" s="982"/>
      <c r="AX293" s="982"/>
      <c r="AY293" s="982"/>
      <c r="AZ293" s="982"/>
      <c r="BA293" s="982"/>
      <c r="BB293" s="982"/>
      <c r="BC293" s="982"/>
      <c r="BD293" s="982"/>
      <c r="BE293" s="982"/>
      <c r="BF293" s="982"/>
      <c r="BG293" s="982"/>
      <c r="BH293" s="982"/>
      <c r="BI293" s="982"/>
      <c r="BJ293" s="982"/>
    </row>
    <row r="294" spans="1:62" ht="14.25" customHeight="1" x14ac:dyDescent="0.2">
      <c r="A294" s="982"/>
      <c r="B294" s="982"/>
      <c r="C294" s="982"/>
      <c r="D294" s="1000"/>
      <c r="E294" s="982"/>
      <c r="F294" s="1000"/>
      <c r="G294" s="982"/>
      <c r="H294" s="1000"/>
      <c r="I294" s="982"/>
      <c r="J294" s="1000"/>
      <c r="K294" s="982"/>
      <c r="L294" s="1000"/>
      <c r="M294" s="982"/>
      <c r="N294" s="1000"/>
      <c r="O294" s="982"/>
      <c r="P294" s="982"/>
      <c r="Q294" s="1000"/>
      <c r="R294" s="982"/>
      <c r="S294" s="1000"/>
      <c r="T294" s="1000"/>
      <c r="U294" s="1000"/>
      <c r="V294" s="982"/>
      <c r="W294" s="1004"/>
      <c r="X294" s="1002"/>
      <c r="Y294" s="1002"/>
      <c r="Z294" s="982"/>
      <c r="AA294" s="982"/>
      <c r="AB294" s="982"/>
      <c r="AC294" s="982"/>
      <c r="AD294" s="982"/>
      <c r="AE294" s="982"/>
      <c r="AF294" s="982"/>
      <c r="AG294" s="982"/>
      <c r="AH294" s="982"/>
      <c r="AI294" s="982"/>
      <c r="AJ294" s="982"/>
      <c r="AK294" s="982"/>
      <c r="AL294" s="982"/>
      <c r="AM294" s="982"/>
      <c r="AN294" s="982"/>
      <c r="AO294" s="982"/>
      <c r="AP294" s="982"/>
      <c r="AQ294" s="982"/>
      <c r="AR294" s="982"/>
      <c r="AS294" s="982"/>
      <c r="AT294" s="982"/>
      <c r="AU294" s="982"/>
      <c r="AV294" s="982"/>
      <c r="AW294" s="982"/>
      <c r="AX294" s="982"/>
      <c r="AY294" s="982"/>
      <c r="AZ294" s="982"/>
      <c r="BA294" s="982"/>
      <c r="BB294" s="982"/>
      <c r="BC294" s="982"/>
      <c r="BD294" s="982"/>
      <c r="BE294" s="982"/>
      <c r="BF294" s="982"/>
      <c r="BG294" s="982"/>
      <c r="BH294" s="982"/>
      <c r="BI294" s="982"/>
      <c r="BJ294" s="982"/>
    </row>
    <row r="295" spans="1:62" ht="14.25" customHeight="1" x14ac:dyDescent="0.2">
      <c r="A295" s="982"/>
      <c r="B295" s="982"/>
      <c r="C295" s="982"/>
      <c r="D295" s="1000"/>
      <c r="E295" s="982"/>
      <c r="F295" s="1000"/>
      <c r="G295" s="982"/>
      <c r="H295" s="1000"/>
      <c r="I295" s="982"/>
      <c r="J295" s="1000"/>
      <c r="K295" s="982"/>
      <c r="L295" s="1000"/>
      <c r="M295" s="982"/>
      <c r="N295" s="1000"/>
      <c r="O295" s="982"/>
      <c r="P295" s="982"/>
      <c r="Q295" s="1000"/>
      <c r="R295" s="982"/>
      <c r="S295" s="1000"/>
      <c r="T295" s="1000"/>
      <c r="U295" s="1000"/>
      <c r="V295" s="982"/>
      <c r="W295" s="1004"/>
      <c r="X295" s="1002"/>
      <c r="Y295" s="1002"/>
      <c r="Z295" s="982"/>
      <c r="AA295" s="982"/>
      <c r="AB295" s="982"/>
      <c r="AC295" s="982"/>
      <c r="AD295" s="982"/>
      <c r="AE295" s="982"/>
      <c r="AF295" s="982"/>
      <c r="AG295" s="982"/>
      <c r="AH295" s="982"/>
      <c r="AI295" s="982"/>
      <c r="AJ295" s="982"/>
      <c r="AK295" s="982"/>
      <c r="AL295" s="982"/>
      <c r="AM295" s="982"/>
      <c r="AN295" s="982"/>
      <c r="AO295" s="982"/>
      <c r="AP295" s="982"/>
      <c r="AQ295" s="982"/>
      <c r="AR295" s="982"/>
      <c r="AS295" s="982"/>
      <c r="AT295" s="982"/>
      <c r="AU295" s="982"/>
      <c r="AV295" s="982"/>
      <c r="AW295" s="982"/>
      <c r="AX295" s="982"/>
      <c r="AY295" s="982"/>
      <c r="AZ295" s="982"/>
      <c r="BA295" s="982"/>
      <c r="BB295" s="982"/>
      <c r="BC295" s="982"/>
      <c r="BD295" s="982"/>
      <c r="BE295" s="982"/>
      <c r="BF295" s="982"/>
      <c r="BG295" s="982"/>
      <c r="BH295" s="982"/>
      <c r="BI295" s="982"/>
      <c r="BJ295" s="982"/>
    </row>
    <row r="296" spans="1:62" ht="14.25" customHeight="1" x14ac:dyDescent="0.2">
      <c r="A296" s="982"/>
      <c r="B296" s="982"/>
      <c r="C296" s="982"/>
      <c r="D296" s="1000"/>
      <c r="E296" s="982"/>
      <c r="F296" s="1000"/>
      <c r="G296" s="982"/>
      <c r="H296" s="1000"/>
      <c r="I296" s="982"/>
      <c r="J296" s="1000"/>
      <c r="K296" s="982"/>
      <c r="L296" s="1000"/>
      <c r="M296" s="982"/>
      <c r="N296" s="1000"/>
      <c r="O296" s="982"/>
      <c r="P296" s="982"/>
      <c r="Q296" s="1000"/>
      <c r="R296" s="982"/>
      <c r="S296" s="1000"/>
      <c r="T296" s="1000"/>
      <c r="U296" s="1000"/>
      <c r="V296" s="982"/>
      <c r="W296" s="1004"/>
      <c r="X296" s="1002"/>
      <c r="Y296" s="1002"/>
      <c r="Z296" s="982"/>
      <c r="AA296" s="982"/>
      <c r="AB296" s="982"/>
      <c r="AC296" s="982"/>
      <c r="AD296" s="982"/>
      <c r="AE296" s="982"/>
      <c r="AF296" s="982"/>
      <c r="AG296" s="982"/>
      <c r="AH296" s="982"/>
      <c r="AI296" s="982"/>
      <c r="AJ296" s="982"/>
      <c r="AK296" s="982"/>
      <c r="AL296" s="982"/>
      <c r="AM296" s="982"/>
      <c r="AN296" s="982"/>
      <c r="AO296" s="982"/>
      <c r="AP296" s="982"/>
      <c r="AQ296" s="982"/>
      <c r="AR296" s="982"/>
      <c r="AS296" s="982"/>
      <c r="AT296" s="982"/>
      <c r="AU296" s="982"/>
      <c r="AV296" s="982"/>
      <c r="AW296" s="982"/>
      <c r="AX296" s="982"/>
      <c r="AY296" s="982"/>
      <c r="AZ296" s="982"/>
      <c r="BA296" s="982"/>
      <c r="BB296" s="982"/>
      <c r="BC296" s="982"/>
      <c r="BD296" s="982"/>
      <c r="BE296" s="982"/>
      <c r="BF296" s="982"/>
      <c r="BG296" s="982"/>
      <c r="BH296" s="982"/>
      <c r="BI296" s="982"/>
      <c r="BJ296" s="982"/>
    </row>
    <row r="297" spans="1:62" ht="14.25" customHeight="1" x14ac:dyDescent="0.2">
      <c r="A297" s="982"/>
      <c r="B297" s="982"/>
      <c r="C297" s="982"/>
      <c r="D297" s="1000"/>
      <c r="E297" s="982"/>
      <c r="F297" s="1000"/>
      <c r="G297" s="982"/>
      <c r="H297" s="1000"/>
      <c r="I297" s="982"/>
      <c r="J297" s="1000"/>
      <c r="K297" s="982"/>
      <c r="L297" s="1000"/>
      <c r="M297" s="982"/>
      <c r="N297" s="1000"/>
      <c r="O297" s="982"/>
      <c r="P297" s="982"/>
      <c r="Q297" s="1000"/>
      <c r="R297" s="982"/>
      <c r="S297" s="1000"/>
      <c r="T297" s="1000"/>
      <c r="U297" s="1000"/>
      <c r="V297" s="982"/>
      <c r="W297" s="1004"/>
      <c r="X297" s="1002"/>
      <c r="Y297" s="1002"/>
      <c r="Z297" s="982"/>
      <c r="AA297" s="982"/>
      <c r="AB297" s="982"/>
      <c r="AC297" s="982"/>
      <c r="AD297" s="982"/>
      <c r="AE297" s="982"/>
      <c r="AF297" s="982"/>
      <c r="AG297" s="982"/>
      <c r="AH297" s="982"/>
      <c r="AI297" s="982"/>
      <c r="AJ297" s="982"/>
      <c r="AK297" s="982"/>
      <c r="AL297" s="982"/>
      <c r="AM297" s="982"/>
      <c r="AN297" s="982"/>
      <c r="AO297" s="982"/>
      <c r="AP297" s="982"/>
      <c r="AQ297" s="982"/>
      <c r="AR297" s="982"/>
      <c r="AS297" s="982"/>
      <c r="AT297" s="982"/>
      <c r="AU297" s="982"/>
      <c r="AV297" s="982"/>
      <c r="AW297" s="982"/>
      <c r="AX297" s="982"/>
      <c r="AY297" s="982"/>
      <c r="AZ297" s="982"/>
      <c r="BA297" s="982"/>
      <c r="BB297" s="982"/>
      <c r="BC297" s="982"/>
      <c r="BD297" s="982"/>
      <c r="BE297" s="982"/>
      <c r="BF297" s="982"/>
      <c r="BG297" s="982"/>
      <c r="BH297" s="982"/>
      <c r="BI297" s="982"/>
      <c r="BJ297" s="982"/>
    </row>
    <row r="298" spans="1:62" ht="14.25" customHeight="1" x14ac:dyDescent="0.2">
      <c r="A298" s="982"/>
      <c r="B298" s="982"/>
      <c r="C298" s="982"/>
      <c r="D298" s="1000"/>
      <c r="E298" s="982"/>
      <c r="F298" s="1000"/>
      <c r="G298" s="982"/>
      <c r="H298" s="1000"/>
      <c r="I298" s="982"/>
      <c r="J298" s="1000"/>
      <c r="K298" s="982"/>
      <c r="L298" s="1000"/>
      <c r="M298" s="982"/>
      <c r="N298" s="1000"/>
      <c r="O298" s="982"/>
      <c r="P298" s="982"/>
      <c r="Q298" s="1000"/>
      <c r="R298" s="982"/>
      <c r="S298" s="1000"/>
      <c r="T298" s="1000"/>
      <c r="U298" s="1000"/>
      <c r="V298" s="982"/>
      <c r="W298" s="1004"/>
      <c r="X298" s="1002"/>
      <c r="Y298" s="1002"/>
      <c r="Z298" s="982"/>
      <c r="AA298" s="982"/>
      <c r="AB298" s="982"/>
      <c r="AC298" s="982"/>
      <c r="AD298" s="982"/>
      <c r="AE298" s="982"/>
      <c r="AF298" s="982"/>
      <c r="AG298" s="982"/>
      <c r="AH298" s="982"/>
      <c r="AI298" s="982"/>
      <c r="AJ298" s="982"/>
      <c r="AK298" s="982"/>
      <c r="AL298" s="982"/>
      <c r="AM298" s="982"/>
      <c r="AN298" s="982"/>
      <c r="AO298" s="982"/>
      <c r="AP298" s="982"/>
      <c r="AQ298" s="982"/>
      <c r="AR298" s="982"/>
      <c r="AS298" s="982"/>
      <c r="AT298" s="982"/>
      <c r="AU298" s="982"/>
      <c r="AV298" s="982"/>
      <c r="AW298" s="982"/>
      <c r="AX298" s="982"/>
      <c r="AY298" s="982"/>
      <c r="AZ298" s="982"/>
      <c r="BA298" s="982"/>
      <c r="BB298" s="982"/>
      <c r="BC298" s="982"/>
      <c r="BD298" s="982"/>
      <c r="BE298" s="982"/>
      <c r="BF298" s="982"/>
      <c r="BG298" s="982"/>
      <c r="BH298" s="982"/>
      <c r="BI298" s="982"/>
      <c r="BJ298" s="982"/>
    </row>
    <row r="299" spans="1:62" ht="14.25" customHeight="1" x14ac:dyDescent="0.2">
      <c r="A299" s="982"/>
      <c r="B299" s="982"/>
      <c r="C299" s="982"/>
      <c r="D299" s="1000"/>
      <c r="E299" s="982"/>
      <c r="F299" s="1000"/>
      <c r="G299" s="982"/>
      <c r="H299" s="1000"/>
      <c r="I299" s="982"/>
      <c r="J299" s="1000"/>
      <c r="K299" s="982"/>
      <c r="L299" s="1000"/>
      <c r="M299" s="982"/>
      <c r="N299" s="1000"/>
      <c r="O299" s="982"/>
      <c r="P299" s="982"/>
      <c r="Q299" s="1000"/>
      <c r="R299" s="982"/>
      <c r="S299" s="1000"/>
      <c r="T299" s="1000"/>
      <c r="U299" s="1000"/>
      <c r="V299" s="982"/>
      <c r="W299" s="1004"/>
      <c r="X299" s="1002"/>
      <c r="Y299" s="1002"/>
      <c r="Z299" s="982"/>
      <c r="AA299" s="982"/>
      <c r="AB299" s="982"/>
      <c r="AC299" s="982"/>
      <c r="AD299" s="982"/>
      <c r="AE299" s="982"/>
      <c r="AF299" s="982"/>
      <c r="AG299" s="982"/>
      <c r="AH299" s="982"/>
      <c r="AI299" s="982"/>
      <c r="AJ299" s="982"/>
      <c r="AK299" s="982"/>
      <c r="AL299" s="982"/>
      <c r="AM299" s="982"/>
      <c r="AN299" s="982"/>
      <c r="AO299" s="982"/>
      <c r="AP299" s="982"/>
      <c r="AQ299" s="982"/>
      <c r="AR299" s="982"/>
      <c r="AS299" s="982"/>
      <c r="AT299" s="982"/>
      <c r="AU299" s="982"/>
      <c r="AV299" s="982"/>
      <c r="AW299" s="982"/>
      <c r="AX299" s="982"/>
      <c r="AY299" s="982"/>
      <c r="AZ299" s="982"/>
      <c r="BA299" s="982"/>
      <c r="BB299" s="982"/>
      <c r="BC299" s="982"/>
      <c r="BD299" s="982"/>
      <c r="BE299" s="982"/>
      <c r="BF299" s="982"/>
      <c r="BG299" s="982"/>
      <c r="BH299" s="982"/>
      <c r="BI299" s="982"/>
      <c r="BJ299" s="982"/>
    </row>
    <row r="300" spans="1:62" ht="14.25" customHeight="1" x14ac:dyDescent="0.2">
      <c r="A300" s="982"/>
      <c r="B300" s="982"/>
      <c r="C300" s="982"/>
      <c r="D300" s="1000"/>
      <c r="E300" s="982"/>
      <c r="F300" s="1000"/>
      <c r="G300" s="982"/>
      <c r="H300" s="1000"/>
      <c r="I300" s="982"/>
      <c r="J300" s="1000"/>
      <c r="K300" s="982"/>
      <c r="L300" s="1000"/>
      <c r="M300" s="982"/>
      <c r="N300" s="1000"/>
      <c r="O300" s="982"/>
      <c r="P300" s="982"/>
      <c r="Q300" s="1000"/>
      <c r="R300" s="982"/>
      <c r="S300" s="1000"/>
      <c r="T300" s="1000"/>
      <c r="U300" s="1000"/>
      <c r="V300" s="982"/>
      <c r="W300" s="1004"/>
      <c r="X300" s="1002"/>
      <c r="Y300" s="1002"/>
      <c r="Z300" s="982"/>
      <c r="AA300" s="982"/>
      <c r="AB300" s="982"/>
      <c r="AC300" s="982"/>
      <c r="AD300" s="982"/>
      <c r="AE300" s="982"/>
      <c r="AF300" s="982"/>
      <c r="AG300" s="982"/>
      <c r="AH300" s="982"/>
      <c r="AI300" s="982"/>
      <c r="AJ300" s="982"/>
      <c r="AK300" s="982"/>
      <c r="AL300" s="982"/>
      <c r="AM300" s="982"/>
      <c r="AN300" s="982"/>
      <c r="AO300" s="982"/>
      <c r="AP300" s="982"/>
      <c r="AQ300" s="982"/>
      <c r="AR300" s="982"/>
      <c r="AS300" s="982"/>
      <c r="AT300" s="982"/>
      <c r="AU300" s="982"/>
      <c r="AV300" s="982"/>
      <c r="AW300" s="982"/>
      <c r="AX300" s="982"/>
      <c r="AY300" s="982"/>
      <c r="AZ300" s="982"/>
      <c r="BA300" s="982"/>
      <c r="BB300" s="982"/>
      <c r="BC300" s="982"/>
      <c r="BD300" s="982"/>
      <c r="BE300" s="982"/>
      <c r="BF300" s="982"/>
      <c r="BG300" s="982"/>
      <c r="BH300" s="982"/>
      <c r="BI300" s="982"/>
      <c r="BJ300" s="982"/>
    </row>
    <row r="301" spans="1:62" ht="14.25" customHeight="1" x14ac:dyDescent="0.2">
      <c r="A301" s="982"/>
      <c r="B301" s="982"/>
      <c r="C301" s="982"/>
      <c r="D301" s="1000"/>
      <c r="E301" s="982"/>
      <c r="F301" s="1000"/>
      <c r="G301" s="982"/>
      <c r="H301" s="1000"/>
      <c r="I301" s="982"/>
      <c r="J301" s="1000"/>
      <c r="K301" s="982"/>
      <c r="L301" s="1000"/>
      <c r="M301" s="982"/>
      <c r="N301" s="1000"/>
      <c r="O301" s="982"/>
      <c r="P301" s="982"/>
      <c r="Q301" s="1000"/>
      <c r="R301" s="982"/>
      <c r="S301" s="1000"/>
      <c r="T301" s="1000"/>
      <c r="U301" s="1000"/>
      <c r="V301" s="982"/>
      <c r="W301" s="1004"/>
      <c r="X301" s="1002"/>
      <c r="Y301" s="1002"/>
      <c r="Z301" s="982"/>
      <c r="AA301" s="982"/>
      <c r="AB301" s="982"/>
      <c r="AC301" s="982"/>
      <c r="AD301" s="982"/>
      <c r="AE301" s="982"/>
      <c r="AF301" s="982"/>
      <c r="AG301" s="982"/>
      <c r="AH301" s="982"/>
      <c r="AI301" s="982"/>
      <c r="AJ301" s="982"/>
      <c r="AK301" s="982"/>
      <c r="AL301" s="982"/>
      <c r="AM301" s="982"/>
      <c r="AN301" s="982"/>
      <c r="AO301" s="982"/>
      <c r="AP301" s="982"/>
      <c r="AQ301" s="982"/>
      <c r="AR301" s="982"/>
      <c r="AS301" s="982"/>
      <c r="AT301" s="982"/>
      <c r="AU301" s="982"/>
      <c r="AV301" s="982"/>
      <c r="AW301" s="982"/>
      <c r="AX301" s="982"/>
      <c r="AY301" s="982"/>
      <c r="AZ301" s="982"/>
      <c r="BA301" s="982"/>
      <c r="BB301" s="982"/>
      <c r="BC301" s="982"/>
      <c r="BD301" s="982"/>
      <c r="BE301" s="982"/>
      <c r="BF301" s="982"/>
      <c r="BG301" s="982"/>
      <c r="BH301" s="982"/>
      <c r="BI301" s="982"/>
      <c r="BJ301" s="982"/>
    </row>
    <row r="302" spans="1:62" ht="14.25" customHeight="1" x14ac:dyDescent="0.2">
      <c r="A302" s="982"/>
      <c r="B302" s="982"/>
      <c r="C302" s="982"/>
      <c r="D302" s="1000"/>
      <c r="E302" s="982"/>
      <c r="F302" s="1000"/>
      <c r="G302" s="982"/>
      <c r="H302" s="1000"/>
      <c r="I302" s="982"/>
      <c r="J302" s="1000"/>
      <c r="K302" s="982"/>
      <c r="L302" s="1000"/>
      <c r="M302" s="982"/>
      <c r="N302" s="1000"/>
      <c r="O302" s="982"/>
      <c r="P302" s="982"/>
      <c r="Q302" s="1000"/>
      <c r="R302" s="982"/>
      <c r="S302" s="1000"/>
      <c r="T302" s="1000"/>
      <c r="U302" s="1000"/>
      <c r="V302" s="982"/>
      <c r="W302" s="1004"/>
      <c r="X302" s="1002"/>
      <c r="Y302" s="1002"/>
      <c r="Z302" s="982"/>
      <c r="AA302" s="982"/>
      <c r="AB302" s="982"/>
      <c r="AC302" s="982"/>
      <c r="AD302" s="982"/>
      <c r="AE302" s="982"/>
      <c r="AF302" s="982"/>
      <c r="AG302" s="982"/>
      <c r="AH302" s="982"/>
      <c r="AI302" s="982"/>
      <c r="AJ302" s="982"/>
      <c r="AK302" s="982"/>
      <c r="AL302" s="982"/>
      <c r="AM302" s="982"/>
      <c r="AN302" s="982"/>
      <c r="AO302" s="982"/>
      <c r="AP302" s="982"/>
      <c r="AQ302" s="982"/>
      <c r="AR302" s="982"/>
      <c r="AS302" s="982"/>
      <c r="AT302" s="982"/>
      <c r="AU302" s="982"/>
      <c r="AV302" s="982"/>
      <c r="AW302" s="982"/>
      <c r="AX302" s="982"/>
      <c r="AY302" s="982"/>
      <c r="AZ302" s="982"/>
      <c r="BA302" s="982"/>
      <c r="BB302" s="982"/>
      <c r="BC302" s="982"/>
      <c r="BD302" s="982"/>
      <c r="BE302" s="982"/>
      <c r="BF302" s="982"/>
      <c r="BG302" s="982"/>
      <c r="BH302" s="982"/>
      <c r="BI302" s="982"/>
      <c r="BJ302" s="982"/>
    </row>
    <row r="303" spans="1:62" ht="14.25" customHeight="1" x14ac:dyDescent="0.2">
      <c r="A303" s="982"/>
      <c r="B303" s="982"/>
      <c r="C303" s="982"/>
      <c r="D303" s="1000"/>
      <c r="E303" s="982"/>
      <c r="F303" s="1000"/>
      <c r="G303" s="982"/>
      <c r="H303" s="1000"/>
      <c r="I303" s="982"/>
      <c r="J303" s="1000"/>
      <c r="K303" s="982"/>
      <c r="L303" s="1000"/>
      <c r="M303" s="982"/>
      <c r="N303" s="1000"/>
      <c r="O303" s="982"/>
      <c r="P303" s="982"/>
      <c r="Q303" s="1000"/>
      <c r="R303" s="982"/>
      <c r="S303" s="1000"/>
      <c r="T303" s="1000"/>
      <c r="U303" s="1000"/>
      <c r="V303" s="982"/>
      <c r="W303" s="1004"/>
      <c r="X303" s="1002"/>
      <c r="Y303" s="1002"/>
      <c r="Z303" s="982"/>
      <c r="AA303" s="982"/>
      <c r="AB303" s="982"/>
      <c r="AC303" s="982"/>
      <c r="AD303" s="982"/>
      <c r="AE303" s="982"/>
      <c r="AF303" s="982"/>
      <c r="AG303" s="982"/>
      <c r="AH303" s="982"/>
      <c r="AI303" s="982"/>
      <c r="AJ303" s="982"/>
      <c r="AK303" s="982"/>
      <c r="AL303" s="982"/>
      <c r="AM303" s="982"/>
      <c r="AN303" s="982"/>
      <c r="AO303" s="982"/>
      <c r="AP303" s="982"/>
      <c r="AQ303" s="982"/>
      <c r="AR303" s="982"/>
      <c r="AS303" s="982"/>
      <c r="AT303" s="982"/>
      <c r="AU303" s="982"/>
      <c r="AV303" s="982"/>
      <c r="AW303" s="982"/>
      <c r="AX303" s="982"/>
      <c r="AY303" s="982"/>
      <c r="AZ303" s="982"/>
      <c r="BA303" s="982"/>
      <c r="BB303" s="982"/>
      <c r="BC303" s="982"/>
      <c r="BD303" s="982"/>
      <c r="BE303" s="982"/>
      <c r="BF303" s="982"/>
      <c r="BG303" s="982"/>
      <c r="BH303" s="982"/>
      <c r="BI303" s="982"/>
      <c r="BJ303" s="982"/>
    </row>
    <row r="304" spans="1:62" ht="14.25" customHeight="1" x14ac:dyDescent="0.2">
      <c r="A304" s="982"/>
      <c r="B304" s="982"/>
      <c r="C304" s="982"/>
      <c r="D304" s="1000"/>
      <c r="E304" s="982"/>
      <c r="F304" s="1000"/>
      <c r="G304" s="982"/>
      <c r="H304" s="1000"/>
      <c r="I304" s="982"/>
      <c r="J304" s="1000"/>
      <c r="K304" s="982"/>
      <c r="L304" s="1000"/>
      <c r="M304" s="982"/>
      <c r="N304" s="1000"/>
      <c r="O304" s="982"/>
      <c r="P304" s="982"/>
      <c r="Q304" s="1000"/>
      <c r="R304" s="982"/>
      <c r="S304" s="1000"/>
      <c r="T304" s="1000"/>
      <c r="U304" s="1000"/>
      <c r="V304" s="982"/>
      <c r="W304" s="1004"/>
      <c r="X304" s="1002"/>
      <c r="Y304" s="1002"/>
      <c r="Z304" s="982"/>
      <c r="AA304" s="982"/>
      <c r="AB304" s="982"/>
      <c r="AC304" s="982"/>
      <c r="AD304" s="982"/>
      <c r="AE304" s="982"/>
      <c r="AF304" s="982"/>
      <c r="AG304" s="982"/>
      <c r="AH304" s="982"/>
      <c r="AI304" s="982"/>
      <c r="AJ304" s="982"/>
      <c r="AK304" s="982"/>
      <c r="AL304" s="982"/>
      <c r="AM304" s="982"/>
      <c r="AN304" s="982"/>
      <c r="AO304" s="982"/>
      <c r="AP304" s="982"/>
      <c r="AQ304" s="982"/>
      <c r="AR304" s="982"/>
      <c r="AS304" s="982"/>
      <c r="AT304" s="982"/>
      <c r="AU304" s="982"/>
      <c r="AV304" s="982"/>
      <c r="AW304" s="982"/>
      <c r="AX304" s="982"/>
      <c r="AY304" s="982"/>
      <c r="AZ304" s="982"/>
      <c r="BA304" s="982"/>
      <c r="BB304" s="982"/>
      <c r="BC304" s="982"/>
      <c r="BD304" s="982"/>
      <c r="BE304" s="982"/>
      <c r="BF304" s="982"/>
      <c r="BG304" s="982"/>
      <c r="BH304" s="982"/>
      <c r="BI304" s="982"/>
      <c r="BJ304" s="982"/>
    </row>
    <row r="305" spans="1:62" ht="14.25" customHeight="1" x14ac:dyDescent="0.2">
      <c r="A305" s="982"/>
      <c r="B305" s="982"/>
      <c r="C305" s="982"/>
      <c r="D305" s="1000"/>
      <c r="E305" s="982"/>
      <c r="F305" s="1000"/>
      <c r="G305" s="982"/>
      <c r="H305" s="1000"/>
      <c r="I305" s="982"/>
      <c r="J305" s="1000"/>
      <c r="K305" s="982"/>
      <c r="L305" s="1000"/>
      <c r="M305" s="982"/>
      <c r="N305" s="1000"/>
      <c r="O305" s="982"/>
      <c r="P305" s="982"/>
      <c r="Q305" s="1000"/>
      <c r="R305" s="982"/>
      <c r="S305" s="1000"/>
      <c r="T305" s="1000"/>
      <c r="U305" s="1000"/>
      <c r="V305" s="982"/>
      <c r="W305" s="1004"/>
      <c r="X305" s="1002"/>
      <c r="Y305" s="1002"/>
      <c r="Z305" s="982"/>
      <c r="AA305" s="982"/>
      <c r="AB305" s="982"/>
      <c r="AC305" s="982"/>
      <c r="AD305" s="982"/>
      <c r="AE305" s="982"/>
      <c r="AF305" s="982"/>
      <c r="AG305" s="982"/>
      <c r="AH305" s="982"/>
      <c r="AI305" s="982"/>
      <c r="AJ305" s="982"/>
      <c r="AK305" s="982"/>
      <c r="AL305" s="982"/>
      <c r="AM305" s="982"/>
      <c r="AN305" s="982"/>
      <c r="AO305" s="982"/>
      <c r="AP305" s="982"/>
      <c r="AQ305" s="982"/>
      <c r="AR305" s="982"/>
      <c r="AS305" s="982"/>
      <c r="AT305" s="982"/>
      <c r="AU305" s="982"/>
      <c r="AV305" s="982"/>
      <c r="AW305" s="982"/>
      <c r="AX305" s="982"/>
      <c r="AY305" s="982"/>
      <c r="AZ305" s="982"/>
      <c r="BA305" s="982"/>
      <c r="BB305" s="982"/>
      <c r="BC305" s="982"/>
      <c r="BD305" s="982"/>
      <c r="BE305" s="982"/>
      <c r="BF305" s="982"/>
      <c r="BG305" s="982"/>
      <c r="BH305" s="982"/>
      <c r="BI305" s="982"/>
      <c r="BJ305" s="982"/>
    </row>
    <row r="306" spans="1:62" ht="14.25" customHeight="1" x14ac:dyDescent="0.2">
      <c r="A306" s="982"/>
      <c r="B306" s="982"/>
      <c r="C306" s="982"/>
      <c r="D306" s="1000"/>
      <c r="E306" s="982"/>
      <c r="F306" s="1000"/>
      <c r="G306" s="982"/>
      <c r="H306" s="1000"/>
      <c r="I306" s="982"/>
      <c r="J306" s="1000"/>
      <c r="K306" s="982"/>
      <c r="L306" s="1000"/>
      <c r="M306" s="982"/>
      <c r="N306" s="1000"/>
      <c r="O306" s="982"/>
      <c r="P306" s="982"/>
      <c r="Q306" s="1000"/>
      <c r="R306" s="982"/>
      <c r="S306" s="1000"/>
      <c r="T306" s="1000"/>
      <c r="U306" s="1000"/>
      <c r="V306" s="982"/>
      <c r="W306" s="1004"/>
      <c r="X306" s="1002"/>
      <c r="Y306" s="1002"/>
      <c r="Z306" s="982"/>
      <c r="AA306" s="982"/>
      <c r="AB306" s="982"/>
      <c r="AC306" s="982"/>
      <c r="AD306" s="982"/>
      <c r="AE306" s="982"/>
      <c r="AF306" s="982"/>
      <c r="AG306" s="982"/>
      <c r="AH306" s="982"/>
      <c r="AI306" s="982"/>
      <c r="AJ306" s="982"/>
      <c r="AK306" s="982"/>
      <c r="AL306" s="982"/>
      <c r="AM306" s="982"/>
      <c r="AN306" s="982"/>
      <c r="AO306" s="982"/>
      <c r="AP306" s="982"/>
      <c r="AQ306" s="982"/>
      <c r="AR306" s="982"/>
      <c r="AS306" s="982"/>
      <c r="AT306" s="982"/>
      <c r="AU306" s="982"/>
      <c r="AV306" s="982"/>
      <c r="AW306" s="982"/>
      <c r="AX306" s="982"/>
      <c r="AY306" s="982"/>
      <c r="AZ306" s="982"/>
      <c r="BA306" s="982"/>
      <c r="BB306" s="982"/>
      <c r="BC306" s="982"/>
      <c r="BD306" s="982"/>
      <c r="BE306" s="982"/>
      <c r="BF306" s="982"/>
      <c r="BG306" s="982"/>
      <c r="BH306" s="982"/>
      <c r="BI306" s="982"/>
      <c r="BJ306" s="982"/>
    </row>
    <row r="307" spans="1:62" ht="14.25" customHeight="1" x14ac:dyDescent="0.2">
      <c r="A307" s="982"/>
      <c r="B307" s="982"/>
      <c r="C307" s="982"/>
      <c r="D307" s="1000"/>
      <c r="E307" s="982"/>
      <c r="F307" s="1000"/>
      <c r="G307" s="982"/>
      <c r="H307" s="1000"/>
      <c r="I307" s="982"/>
      <c r="J307" s="1000"/>
      <c r="K307" s="982"/>
      <c r="L307" s="1000"/>
      <c r="M307" s="982"/>
      <c r="N307" s="1000"/>
      <c r="O307" s="982"/>
      <c r="P307" s="982"/>
      <c r="Q307" s="1000"/>
      <c r="R307" s="982"/>
      <c r="S307" s="1000"/>
      <c r="T307" s="1000"/>
      <c r="U307" s="1000"/>
      <c r="V307" s="982"/>
      <c r="W307" s="1004"/>
      <c r="X307" s="1002"/>
      <c r="Y307" s="1002"/>
      <c r="Z307" s="982"/>
      <c r="AA307" s="982"/>
      <c r="AB307" s="982"/>
      <c r="AC307" s="982"/>
      <c r="AD307" s="982"/>
      <c r="AE307" s="982"/>
      <c r="AF307" s="982"/>
      <c r="AG307" s="982"/>
      <c r="AH307" s="982"/>
      <c r="AI307" s="982"/>
      <c r="AJ307" s="982"/>
      <c r="AK307" s="982"/>
      <c r="AL307" s="982"/>
      <c r="AM307" s="982"/>
      <c r="AN307" s="982"/>
      <c r="AO307" s="982"/>
      <c r="AP307" s="982"/>
      <c r="AQ307" s="982"/>
      <c r="AR307" s="982"/>
      <c r="AS307" s="982"/>
      <c r="AT307" s="982"/>
      <c r="AU307" s="982"/>
      <c r="AV307" s="982"/>
      <c r="AW307" s="982"/>
      <c r="AX307" s="982"/>
      <c r="AY307" s="982"/>
      <c r="AZ307" s="982"/>
      <c r="BA307" s="982"/>
      <c r="BB307" s="982"/>
      <c r="BC307" s="982"/>
      <c r="BD307" s="982"/>
      <c r="BE307" s="982"/>
      <c r="BF307" s="982"/>
      <c r="BG307" s="982"/>
      <c r="BH307" s="982"/>
      <c r="BI307" s="982"/>
      <c r="BJ307" s="982"/>
    </row>
    <row r="308" spans="1:62" ht="14.25" customHeight="1" x14ac:dyDescent="0.2">
      <c r="A308" s="982"/>
      <c r="B308" s="982"/>
      <c r="C308" s="982"/>
      <c r="D308" s="1000"/>
      <c r="E308" s="982"/>
      <c r="F308" s="1000"/>
      <c r="G308" s="982"/>
      <c r="H308" s="1000"/>
      <c r="I308" s="982"/>
      <c r="J308" s="1000"/>
      <c r="K308" s="982"/>
      <c r="L308" s="1000"/>
      <c r="M308" s="982"/>
      <c r="N308" s="1000"/>
      <c r="O308" s="982"/>
      <c r="P308" s="982"/>
      <c r="Q308" s="1000"/>
      <c r="R308" s="982"/>
      <c r="S308" s="1000"/>
      <c r="T308" s="1000"/>
      <c r="U308" s="1000"/>
      <c r="V308" s="982"/>
      <c r="W308" s="1004"/>
      <c r="X308" s="1002"/>
      <c r="Y308" s="1002"/>
      <c r="Z308" s="982"/>
      <c r="AA308" s="982"/>
      <c r="AB308" s="982"/>
      <c r="AC308" s="982"/>
      <c r="AD308" s="982"/>
      <c r="AE308" s="982"/>
      <c r="AF308" s="982"/>
      <c r="AG308" s="982"/>
      <c r="AH308" s="982"/>
      <c r="AI308" s="982"/>
      <c r="AJ308" s="982"/>
      <c r="AK308" s="982"/>
      <c r="AL308" s="982"/>
      <c r="AM308" s="982"/>
      <c r="AN308" s="982"/>
      <c r="AO308" s="982"/>
      <c r="AP308" s="982"/>
      <c r="AQ308" s="982"/>
      <c r="AR308" s="982"/>
      <c r="AS308" s="982"/>
      <c r="AT308" s="982"/>
      <c r="AU308" s="982"/>
      <c r="AV308" s="982"/>
      <c r="AW308" s="982"/>
      <c r="AX308" s="982"/>
      <c r="AY308" s="982"/>
      <c r="AZ308" s="982"/>
      <c r="BA308" s="982"/>
      <c r="BB308" s="982"/>
      <c r="BC308" s="982"/>
      <c r="BD308" s="982"/>
      <c r="BE308" s="982"/>
      <c r="BF308" s="982"/>
      <c r="BG308" s="982"/>
      <c r="BH308" s="982"/>
      <c r="BI308" s="982"/>
      <c r="BJ308" s="982"/>
    </row>
    <row r="309" spans="1:62" ht="14.25" customHeight="1" x14ac:dyDescent="0.2">
      <c r="A309" s="982"/>
      <c r="B309" s="982"/>
      <c r="C309" s="982"/>
      <c r="D309" s="1000"/>
      <c r="E309" s="982"/>
      <c r="F309" s="1000"/>
      <c r="G309" s="982"/>
      <c r="H309" s="1000"/>
      <c r="I309" s="982"/>
      <c r="J309" s="1000"/>
      <c r="K309" s="982"/>
      <c r="L309" s="1000"/>
      <c r="M309" s="982"/>
      <c r="N309" s="1000"/>
      <c r="O309" s="982"/>
      <c r="P309" s="982"/>
      <c r="Q309" s="1000"/>
      <c r="R309" s="982"/>
      <c r="S309" s="1000"/>
      <c r="T309" s="1000"/>
      <c r="U309" s="1000"/>
      <c r="V309" s="982"/>
      <c r="W309" s="1004"/>
      <c r="X309" s="1002"/>
      <c r="Y309" s="1002"/>
      <c r="Z309" s="982"/>
      <c r="AA309" s="982"/>
      <c r="AB309" s="982"/>
      <c r="AC309" s="982"/>
      <c r="AD309" s="982"/>
      <c r="AE309" s="982"/>
      <c r="AF309" s="982"/>
      <c r="AG309" s="982"/>
      <c r="AH309" s="982"/>
      <c r="AI309" s="982"/>
      <c r="AJ309" s="982"/>
      <c r="AK309" s="982"/>
      <c r="AL309" s="982"/>
      <c r="AM309" s="982"/>
      <c r="AN309" s="982"/>
      <c r="AO309" s="982"/>
      <c r="AP309" s="982"/>
      <c r="AQ309" s="982"/>
      <c r="AR309" s="982"/>
      <c r="AS309" s="982"/>
      <c r="AT309" s="982"/>
      <c r="AU309" s="982"/>
      <c r="AV309" s="982"/>
      <c r="AW309" s="982"/>
      <c r="AX309" s="982"/>
      <c r="AY309" s="982"/>
      <c r="AZ309" s="982"/>
      <c r="BA309" s="982"/>
      <c r="BB309" s="982"/>
      <c r="BC309" s="982"/>
      <c r="BD309" s="982"/>
      <c r="BE309" s="982"/>
      <c r="BF309" s="982"/>
      <c r="BG309" s="982"/>
      <c r="BH309" s="982"/>
      <c r="BI309" s="982"/>
      <c r="BJ309" s="982"/>
    </row>
    <row r="310" spans="1:62" ht="14.25" customHeight="1" x14ac:dyDescent="0.2">
      <c r="A310" s="982"/>
      <c r="B310" s="982"/>
      <c r="C310" s="982"/>
      <c r="D310" s="1000"/>
      <c r="E310" s="982"/>
      <c r="F310" s="1000"/>
      <c r="G310" s="982"/>
      <c r="H310" s="1000"/>
      <c r="I310" s="982"/>
      <c r="J310" s="1000"/>
      <c r="K310" s="982"/>
      <c r="L310" s="1000"/>
      <c r="M310" s="982"/>
      <c r="N310" s="1000"/>
      <c r="O310" s="982"/>
      <c r="P310" s="982"/>
      <c r="Q310" s="1000"/>
      <c r="R310" s="982"/>
      <c r="S310" s="1000"/>
      <c r="T310" s="1000"/>
      <c r="U310" s="1000"/>
      <c r="V310" s="982"/>
      <c r="W310" s="1004"/>
      <c r="X310" s="1002"/>
      <c r="Y310" s="1002"/>
      <c r="Z310" s="982"/>
      <c r="AA310" s="982"/>
      <c r="AB310" s="982"/>
      <c r="AC310" s="982"/>
      <c r="AD310" s="982"/>
      <c r="AE310" s="982"/>
      <c r="AF310" s="982"/>
      <c r="AG310" s="982"/>
      <c r="AH310" s="982"/>
      <c r="AI310" s="982"/>
      <c r="AJ310" s="982"/>
      <c r="AK310" s="982"/>
      <c r="AL310" s="982"/>
      <c r="AM310" s="982"/>
      <c r="AN310" s="982"/>
      <c r="AO310" s="982"/>
      <c r="AP310" s="982"/>
      <c r="AQ310" s="982"/>
      <c r="AR310" s="982"/>
      <c r="AS310" s="982"/>
      <c r="AT310" s="982"/>
      <c r="AU310" s="982"/>
      <c r="AV310" s="982"/>
      <c r="AW310" s="982"/>
      <c r="AX310" s="982"/>
      <c r="AY310" s="982"/>
      <c r="AZ310" s="982"/>
      <c r="BA310" s="982"/>
      <c r="BB310" s="982"/>
      <c r="BC310" s="982"/>
      <c r="BD310" s="982"/>
      <c r="BE310" s="982"/>
      <c r="BF310" s="982"/>
      <c r="BG310" s="982"/>
      <c r="BH310" s="982"/>
      <c r="BI310" s="982"/>
      <c r="BJ310" s="982"/>
    </row>
    <row r="311" spans="1:62" ht="14.25" customHeight="1" x14ac:dyDescent="0.2">
      <c r="A311" s="982"/>
      <c r="B311" s="982"/>
      <c r="C311" s="982"/>
      <c r="D311" s="1000"/>
      <c r="E311" s="982"/>
      <c r="F311" s="1000"/>
      <c r="G311" s="982"/>
      <c r="H311" s="1000"/>
      <c r="I311" s="982"/>
      <c r="J311" s="1000"/>
      <c r="K311" s="982"/>
      <c r="L311" s="1000"/>
      <c r="M311" s="982"/>
      <c r="N311" s="1000"/>
      <c r="O311" s="982"/>
      <c r="P311" s="982"/>
      <c r="Q311" s="1000"/>
      <c r="R311" s="982"/>
      <c r="S311" s="1000"/>
      <c r="T311" s="1000"/>
      <c r="U311" s="1000"/>
      <c r="V311" s="982"/>
      <c r="W311" s="1004"/>
      <c r="X311" s="1002"/>
      <c r="Y311" s="1002"/>
      <c r="Z311" s="982"/>
      <c r="AA311" s="982"/>
      <c r="AB311" s="982"/>
      <c r="AC311" s="982"/>
      <c r="AD311" s="982"/>
      <c r="AE311" s="982"/>
      <c r="AF311" s="982"/>
      <c r="AG311" s="982"/>
      <c r="AH311" s="982"/>
      <c r="AI311" s="982"/>
      <c r="AJ311" s="982"/>
      <c r="AK311" s="982"/>
      <c r="AL311" s="982"/>
      <c r="AM311" s="982"/>
      <c r="AN311" s="982"/>
      <c r="AO311" s="982"/>
      <c r="AP311" s="982"/>
      <c r="AQ311" s="982"/>
      <c r="AR311" s="982"/>
      <c r="AS311" s="982"/>
      <c r="AT311" s="982"/>
      <c r="AU311" s="982"/>
      <c r="AV311" s="982"/>
      <c r="AW311" s="982"/>
      <c r="AX311" s="982"/>
      <c r="AY311" s="982"/>
      <c r="AZ311" s="982"/>
      <c r="BA311" s="982"/>
      <c r="BB311" s="982"/>
      <c r="BC311" s="982"/>
      <c r="BD311" s="982"/>
      <c r="BE311" s="982"/>
      <c r="BF311" s="982"/>
      <c r="BG311" s="982"/>
      <c r="BH311" s="982"/>
      <c r="BI311" s="982"/>
      <c r="BJ311" s="982"/>
    </row>
    <row r="312" spans="1:62" ht="14.25" customHeight="1" x14ac:dyDescent="0.2">
      <c r="A312" s="982"/>
      <c r="B312" s="982"/>
      <c r="C312" s="982"/>
      <c r="D312" s="1000"/>
      <c r="E312" s="982"/>
      <c r="F312" s="1000"/>
      <c r="G312" s="982"/>
      <c r="H312" s="1000"/>
      <c r="I312" s="982"/>
      <c r="J312" s="1000"/>
      <c r="K312" s="982"/>
      <c r="L312" s="1000"/>
      <c r="M312" s="982"/>
      <c r="N312" s="1000"/>
      <c r="O312" s="982"/>
      <c r="P312" s="982"/>
      <c r="Q312" s="1000"/>
      <c r="R312" s="982"/>
      <c r="S312" s="1000"/>
      <c r="T312" s="1000"/>
      <c r="U312" s="1000"/>
      <c r="V312" s="982"/>
      <c r="W312" s="1004"/>
      <c r="X312" s="1002"/>
      <c r="Y312" s="1002"/>
      <c r="Z312" s="982"/>
      <c r="AA312" s="982"/>
      <c r="AB312" s="982"/>
      <c r="AC312" s="982"/>
      <c r="AD312" s="982"/>
      <c r="AE312" s="982"/>
      <c r="AF312" s="982"/>
      <c r="AG312" s="982"/>
      <c r="AH312" s="982"/>
      <c r="AI312" s="982"/>
      <c r="AJ312" s="982"/>
      <c r="AK312" s="982"/>
      <c r="AL312" s="982"/>
      <c r="AM312" s="982"/>
      <c r="AN312" s="982"/>
      <c r="AO312" s="982"/>
      <c r="AP312" s="982"/>
      <c r="AQ312" s="982"/>
      <c r="AR312" s="982"/>
      <c r="AS312" s="982"/>
      <c r="AT312" s="982"/>
      <c r="AU312" s="982"/>
      <c r="AV312" s="982"/>
      <c r="AW312" s="982"/>
      <c r="AX312" s="982"/>
      <c r="AY312" s="982"/>
      <c r="AZ312" s="982"/>
      <c r="BA312" s="982"/>
      <c r="BB312" s="982"/>
      <c r="BC312" s="982"/>
      <c r="BD312" s="982"/>
      <c r="BE312" s="982"/>
      <c r="BF312" s="982"/>
      <c r="BG312" s="982"/>
      <c r="BH312" s="982"/>
      <c r="BI312" s="982"/>
      <c r="BJ312" s="982"/>
    </row>
    <row r="313" spans="1:62" ht="14.25" customHeight="1" x14ac:dyDescent="0.2">
      <c r="A313" s="982"/>
      <c r="B313" s="982"/>
      <c r="C313" s="982"/>
      <c r="D313" s="1000"/>
      <c r="E313" s="982"/>
      <c r="F313" s="1000"/>
      <c r="G313" s="982"/>
      <c r="H313" s="1000"/>
      <c r="I313" s="982"/>
      <c r="J313" s="1000"/>
      <c r="K313" s="982"/>
      <c r="L313" s="1000"/>
      <c r="M313" s="982"/>
      <c r="N313" s="1000"/>
      <c r="O313" s="982"/>
      <c r="P313" s="982"/>
      <c r="Q313" s="1000"/>
      <c r="R313" s="982"/>
      <c r="S313" s="1000"/>
      <c r="T313" s="1000"/>
      <c r="U313" s="1000"/>
      <c r="V313" s="982"/>
      <c r="W313" s="1004"/>
      <c r="X313" s="1002"/>
      <c r="Y313" s="1002"/>
      <c r="Z313" s="982"/>
      <c r="AA313" s="982"/>
      <c r="AB313" s="982"/>
      <c r="AC313" s="982"/>
      <c r="AD313" s="982"/>
      <c r="AE313" s="982"/>
      <c r="AF313" s="982"/>
      <c r="AG313" s="982"/>
      <c r="AH313" s="982"/>
      <c r="AI313" s="982"/>
      <c r="AJ313" s="982"/>
      <c r="AK313" s="982"/>
      <c r="AL313" s="982"/>
      <c r="AM313" s="982"/>
      <c r="AN313" s="982"/>
      <c r="AO313" s="982"/>
      <c r="AP313" s="982"/>
      <c r="AQ313" s="982"/>
      <c r="AR313" s="982"/>
      <c r="AS313" s="982"/>
      <c r="AT313" s="982"/>
      <c r="AU313" s="982"/>
      <c r="AV313" s="982"/>
      <c r="AW313" s="982"/>
      <c r="AX313" s="982"/>
      <c r="AY313" s="982"/>
      <c r="AZ313" s="982"/>
      <c r="BA313" s="982"/>
      <c r="BB313" s="982"/>
      <c r="BC313" s="982"/>
      <c r="BD313" s="982"/>
      <c r="BE313" s="982"/>
      <c r="BF313" s="982"/>
      <c r="BG313" s="982"/>
      <c r="BH313" s="982"/>
      <c r="BI313" s="982"/>
      <c r="BJ313" s="982"/>
    </row>
    <row r="314" spans="1:62" ht="14.25" customHeight="1" x14ac:dyDescent="0.2">
      <c r="A314" s="982"/>
      <c r="B314" s="982"/>
      <c r="C314" s="982"/>
      <c r="D314" s="1000"/>
      <c r="E314" s="982"/>
      <c r="F314" s="1000"/>
      <c r="G314" s="982"/>
      <c r="H314" s="1000"/>
      <c r="I314" s="982"/>
      <c r="J314" s="1000"/>
      <c r="K314" s="982"/>
      <c r="L314" s="1000"/>
      <c r="M314" s="982"/>
      <c r="N314" s="1000"/>
      <c r="O314" s="982"/>
      <c r="P314" s="982"/>
      <c r="Q314" s="1000"/>
      <c r="R314" s="982"/>
      <c r="S314" s="1000"/>
      <c r="T314" s="1000"/>
      <c r="U314" s="1000"/>
      <c r="V314" s="982"/>
      <c r="W314" s="1004"/>
      <c r="X314" s="1002"/>
      <c r="Y314" s="1002"/>
      <c r="Z314" s="982"/>
      <c r="AA314" s="982"/>
      <c r="AB314" s="982"/>
      <c r="AC314" s="982"/>
      <c r="AD314" s="982"/>
      <c r="AE314" s="982"/>
      <c r="AF314" s="982"/>
      <c r="AG314" s="982"/>
      <c r="AH314" s="982"/>
      <c r="AI314" s="982"/>
      <c r="AJ314" s="982"/>
      <c r="AK314" s="982"/>
      <c r="AL314" s="982"/>
      <c r="AM314" s="982"/>
      <c r="AN314" s="982"/>
      <c r="AO314" s="982"/>
      <c r="AP314" s="982"/>
      <c r="AQ314" s="982"/>
      <c r="AR314" s="982"/>
      <c r="AS314" s="982"/>
      <c r="AT314" s="982"/>
      <c r="AU314" s="982"/>
      <c r="AV314" s="982"/>
      <c r="AW314" s="982"/>
      <c r="AX314" s="982"/>
      <c r="AY314" s="982"/>
      <c r="AZ314" s="982"/>
      <c r="BA314" s="982"/>
      <c r="BB314" s="982"/>
      <c r="BC314" s="982"/>
      <c r="BD314" s="982"/>
      <c r="BE314" s="982"/>
      <c r="BF314" s="982"/>
      <c r="BG314" s="982"/>
      <c r="BH314" s="982"/>
      <c r="BI314" s="982"/>
      <c r="BJ314" s="982"/>
    </row>
    <row r="315" spans="1:62" ht="14.25" customHeight="1" x14ac:dyDescent="0.2">
      <c r="A315" s="982"/>
      <c r="B315" s="982"/>
      <c r="C315" s="982"/>
      <c r="D315" s="1000"/>
      <c r="E315" s="982"/>
      <c r="F315" s="1000"/>
      <c r="G315" s="982"/>
      <c r="H315" s="1000"/>
      <c r="I315" s="982"/>
      <c r="J315" s="1000"/>
      <c r="K315" s="982"/>
      <c r="L315" s="1000"/>
      <c r="M315" s="982"/>
      <c r="N315" s="1000"/>
      <c r="O315" s="982"/>
      <c r="P315" s="982"/>
      <c r="Q315" s="1000"/>
      <c r="R315" s="982"/>
      <c r="S315" s="1000"/>
      <c r="T315" s="1000"/>
      <c r="U315" s="1000"/>
      <c r="V315" s="982"/>
      <c r="W315" s="1004"/>
      <c r="X315" s="1002"/>
      <c r="Y315" s="1002"/>
      <c r="Z315" s="982"/>
      <c r="AA315" s="982"/>
      <c r="AB315" s="982"/>
      <c r="AC315" s="982"/>
      <c r="AD315" s="982"/>
      <c r="AE315" s="982"/>
      <c r="AF315" s="982"/>
      <c r="AG315" s="982"/>
      <c r="AH315" s="982"/>
      <c r="AI315" s="982"/>
      <c r="AJ315" s="982"/>
      <c r="AK315" s="982"/>
      <c r="AL315" s="982"/>
      <c r="AM315" s="982"/>
      <c r="AN315" s="982"/>
      <c r="AO315" s="982"/>
      <c r="AP315" s="982"/>
      <c r="AQ315" s="982"/>
      <c r="AR315" s="982"/>
      <c r="AS315" s="982"/>
      <c r="AT315" s="982"/>
      <c r="AU315" s="982"/>
      <c r="AV315" s="982"/>
      <c r="AW315" s="982"/>
      <c r="AX315" s="982"/>
      <c r="AY315" s="982"/>
      <c r="AZ315" s="982"/>
      <c r="BA315" s="982"/>
      <c r="BB315" s="982"/>
      <c r="BC315" s="982"/>
      <c r="BD315" s="982"/>
      <c r="BE315" s="982"/>
      <c r="BF315" s="982"/>
      <c r="BG315" s="982"/>
      <c r="BH315" s="982"/>
      <c r="BI315" s="982"/>
      <c r="BJ315" s="982"/>
    </row>
    <row r="316" spans="1:62" ht="14.25" customHeight="1" x14ac:dyDescent="0.2">
      <c r="A316" s="982"/>
      <c r="B316" s="982"/>
      <c r="C316" s="982"/>
      <c r="D316" s="1000"/>
      <c r="E316" s="982"/>
      <c r="F316" s="1000"/>
      <c r="G316" s="982"/>
      <c r="H316" s="1000"/>
      <c r="I316" s="982"/>
      <c r="J316" s="1000"/>
      <c r="K316" s="982"/>
      <c r="L316" s="1000"/>
      <c r="M316" s="982"/>
      <c r="N316" s="1000"/>
      <c r="O316" s="982"/>
      <c r="P316" s="982"/>
      <c r="Q316" s="1000"/>
      <c r="R316" s="982"/>
      <c r="S316" s="1000"/>
      <c r="T316" s="1000"/>
      <c r="U316" s="1000"/>
      <c r="V316" s="982"/>
      <c r="W316" s="1004"/>
      <c r="X316" s="1002"/>
      <c r="Y316" s="1002"/>
      <c r="Z316" s="982"/>
      <c r="AA316" s="982"/>
      <c r="AB316" s="982"/>
      <c r="AC316" s="982"/>
      <c r="AD316" s="982"/>
      <c r="AE316" s="982"/>
      <c r="AF316" s="982"/>
      <c r="AG316" s="982"/>
      <c r="AH316" s="982"/>
      <c r="AI316" s="982"/>
      <c r="AJ316" s="982"/>
      <c r="AK316" s="982"/>
      <c r="AL316" s="982"/>
      <c r="AM316" s="982"/>
      <c r="AN316" s="982"/>
      <c r="AO316" s="982"/>
      <c r="AP316" s="982"/>
      <c r="AQ316" s="982"/>
      <c r="AR316" s="982"/>
      <c r="AS316" s="982"/>
      <c r="AT316" s="982"/>
      <c r="AU316" s="982"/>
      <c r="AV316" s="982"/>
      <c r="AW316" s="982"/>
      <c r="AX316" s="982"/>
      <c r="AY316" s="982"/>
      <c r="AZ316" s="982"/>
      <c r="BA316" s="982"/>
      <c r="BB316" s="982"/>
      <c r="BC316" s="982"/>
      <c r="BD316" s="982"/>
      <c r="BE316" s="982"/>
      <c r="BF316" s="982"/>
      <c r="BG316" s="982"/>
      <c r="BH316" s="982"/>
      <c r="BI316" s="982"/>
      <c r="BJ316" s="982"/>
    </row>
    <row r="317" spans="1:62" ht="14.25" customHeight="1" x14ac:dyDescent="0.2">
      <c r="A317" s="982"/>
      <c r="B317" s="982"/>
      <c r="C317" s="982"/>
      <c r="D317" s="1000"/>
      <c r="E317" s="982"/>
      <c r="F317" s="1000"/>
      <c r="G317" s="982"/>
      <c r="H317" s="1000"/>
      <c r="I317" s="982"/>
      <c r="J317" s="1000"/>
      <c r="K317" s="982"/>
      <c r="L317" s="1000"/>
      <c r="M317" s="982"/>
      <c r="N317" s="1000"/>
      <c r="O317" s="982"/>
      <c r="P317" s="982"/>
      <c r="Q317" s="1000"/>
      <c r="R317" s="982"/>
      <c r="S317" s="1000"/>
      <c r="T317" s="1000"/>
      <c r="U317" s="1000"/>
      <c r="V317" s="982"/>
      <c r="W317" s="1004"/>
      <c r="X317" s="1002"/>
      <c r="Y317" s="1002"/>
      <c r="Z317" s="982"/>
      <c r="AA317" s="982"/>
      <c r="AB317" s="982"/>
      <c r="AC317" s="982"/>
      <c r="AD317" s="982"/>
      <c r="AE317" s="982"/>
      <c r="AF317" s="982"/>
      <c r="AG317" s="982"/>
      <c r="AH317" s="982"/>
      <c r="AI317" s="982"/>
      <c r="AJ317" s="982"/>
      <c r="AK317" s="982"/>
      <c r="AL317" s="982"/>
      <c r="AM317" s="982"/>
      <c r="AN317" s="982"/>
      <c r="AO317" s="982"/>
      <c r="AP317" s="982"/>
      <c r="AQ317" s="982"/>
      <c r="AR317" s="982"/>
      <c r="AS317" s="982"/>
      <c r="AT317" s="982"/>
      <c r="AU317" s="982"/>
      <c r="AV317" s="982"/>
      <c r="AW317" s="982"/>
      <c r="AX317" s="982"/>
      <c r="AY317" s="982"/>
      <c r="AZ317" s="982"/>
      <c r="BA317" s="982"/>
      <c r="BB317" s="982"/>
      <c r="BC317" s="982"/>
      <c r="BD317" s="982"/>
      <c r="BE317" s="982"/>
      <c r="BF317" s="982"/>
      <c r="BG317" s="982"/>
      <c r="BH317" s="982"/>
      <c r="BI317" s="982"/>
      <c r="BJ317" s="982"/>
    </row>
    <row r="318" spans="1:62" ht="14.25" customHeight="1" x14ac:dyDescent="0.2">
      <c r="A318" s="982"/>
      <c r="B318" s="982"/>
      <c r="C318" s="982"/>
      <c r="D318" s="1000"/>
      <c r="E318" s="982"/>
      <c r="F318" s="1000"/>
      <c r="G318" s="982"/>
      <c r="H318" s="1000"/>
      <c r="I318" s="982"/>
      <c r="J318" s="1000"/>
      <c r="K318" s="982"/>
      <c r="L318" s="1000"/>
      <c r="M318" s="982"/>
      <c r="N318" s="1000"/>
      <c r="O318" s="982"/>
      <c r="P318" s="982"/>
      <c r="Q318" s="1000"/>
      <c r="R318" s="982"/>
      <c r="S318" s="1000"/>
      <c r="T318" s="1000"/>
      <c r="U318" s="1000"/>
      <c r="V318" s="982"/>
      <c r="W318" s="1004"/>
      <c r="X318" s="1002"/>
      <c r="Y318" s="1002"/>
      <c r="Z318" s="982"/>
      <c r="AA318" s="982"/>
      <c r="AB318" s="982"/>
      <c r="AC318" s="982"/>
      <c r="AD318" s="982"/>
      <c r="AE318" s="982"/>
      <c r="AF318" s="982"/>
      <c r="AG318" s="982"/>
      <c r="AH318" s="982"/>
      <c r="AI318" s="982"/>
      <c r="AJ318" s="982"/>
      <c r="AK318" s="982"/>
      <c r="AL318" s="982"/>
      <c r="AM318" s="982"/>
      <c r="AN318" s="982"/>
      <c r="AO318" s="982"/>
      <c r="AP318" s="982"/>
      <c r="AQ318" s="982"/>
      <c r="AR318" s="982"/>
      <c r="AS318" s="982"/>
      <c r="AT318" s="982"/>
      <c r="AU318" s="982"/>
      <c r="AV318" s="982"/>
      <c r="AW318" s="982"/>
      <c r="AX318" s="982"/>
      <c r="AY318" s="982"/>
      <c r="AZ318" s="982"/>
      <c r="BA318" s="982"/>
      <c r="BB318" s="982"/>
      <c r="BC318" s="982"/>
      <c r="BD318" s="982"/>
      <c r="BE318" s="982"/>
      <c r="BF318" s="982"/>
      <c r="BG318" s="982"/>
      <c r="BH318" s="982"/>
      <c r="BI318" s="982"/>
      <c r="BJ318" s="982"/>
    </row>
    <row r="319" spans="1:62" ht="14.25" customHeight="1" x14ac:dyDescent="0.2">
      <c r="A319" s="982"/>
      <c r="B319" s="982"/>
      <c r="C319" s="982"/>
      <c r="D319" s="1000"/>
      <c r="E319" s="982"/>
      <c r="F319" s="1000"/>
      <c r="G319" s="982"/>
      <c r="H319" s="1000"/>
      <c r="I319" s="982"/>
      <c r="J319" s="1000"/>
      <c r="K319" s="982"/>
      <c r="L319" s="1000"/>
      <c r="M319" s="982"/>
      <c r="N319" s="1000"/>
      <c r="O319" s="982"/>
      <c r="P319" s="982"/>
      <c r="Q319" s="1000"/>
      <c r="R319" s="982"/>
      <c r="S319" s="1000"/>
      <c r="T319" s="1000"/>
      <c r="U319" s="1000"/>
      <c r="V319" s="982"/>
      <c r="W319" s="1004"/>
      <c r="X319" s="1002"/>
      <c r="Y319" s="1002"/>
      <c r="Z319" s="982"/>
      <c r="AA319" s="982"/>
      <c r="AB319" s="982"/>
      <c r="AC319" s="982"/>
      <c r="AD319" s="982"/>
      <c r="AE319" s="982"/>
      <c r="AF319" s="982"/>
      <c r="AG319" s="982"/>
      <c r="AH319" s="982"/>
      <c r="AI319" s="982"/>
      <c r="AJ319" s="982"/>
      <c r="AK319" s="982"/>
      <c r="AL319" s="982"/>
      <c r="AM319" s="982"/>
      <c r="AN319" s="982"/>
      <c r="AO319" s="982"/>
      <c r="AP319" s="982"/>
      <c r="AQ319" s="982"/>
      <c r="AR319" s="982"/>
      <c r="AS319" s="982"/>
      <c r="AT319" s="982"/>
      <c r="AU319" s="982"/>
      <c r="AV319" s="982"/>
      <c r="AW319" s="982"/>
      <c r="AX319" s="982"/>
      <c r="AY319" s="982"/>
      <c r="AZ319" s="982"/>
      <c r="BA319" s="982"/>
      <c r="BB319" s="982"/>
      <c r="BC319" s="982"/>
      <c r="BD319" s="982"/>
      <c r="BE319" s="982"/>
      <c r="BF319" s="982"/>
      <c r="BG319" s="982"/>
      <c r="BH319" s="982"/>
      <c r="BI319" s="982"/>
      <c r="BJ319" s="982"/>
    </row>
    <row r="320" spans="1:62" ht="14.25" customHeight="1" x14ac:dyDescent="0.2">
      <c r="A320" s="982"/>
      <c r="B320" s="982"/>
      <c r="C320" s="982"/>
      <c r="D320" s="1000"/>
      <c r="E320" s="982"/>
      <c r="F320" s="1000"/>
      <c r="G320" s="982"/>
      <c r="H320" s="1000"/>
      <c r="I320" s="982"/>
      <c r="J320" s="1000"/>
      <c r="K320" s="982"/>
      <c r="L320" s="1000"/>
      <c r="M320" s="982"/>
      <c r="N320" s="1000"/>
      <c r="O320" s="982"/>
      <c r="P320" s="982"/>
      <c r="Q320" s="1000"/>
      <c r="R320" s="982"/>
      <c r="S320" s="1000"/>
      <c r="T320" s="1000"/>
      <c r="U320" s="1000"/>
      <c r="V320" s="982"/>
      <c r="W320" s="1004"/>
      <c r="X320" s="1002"/>
      <c r="Y320" s="1002"/>
      <c r="Z320" s="982"/>
      <c r="AA320" s="982"/>
      <c r="AB320" s="982"/>
      <c r="AC320" s="982"/>
      <c r="AD320" s="982"/>
      <c r="AE320" s="982"/>
      <c r="AF320" s="982"/>
      <c r="AG320" s="982"/>
      <c r="AH320" s="982"/>
      <c r="AI320" s="982"/>
      <c r="AJ320" s="982"/>
      <c r="AK320" s="982"/>
      <c r="AL320" s="982"/>
      <c r="AM320" s="982"/>
      <c r="AN320" s="982"/>
      <c r="AO320" s="982"/>
      <c r="AP320" s="982"/>
      <c r="AQ320" s="982"/>
      <c r="AR320" s="982"/>
      <c r="AS320" s="982"/>
      <c r="AT320" s="982"/>
      <c r="AU320" s="982"/>
      <c r="AV320" s="982"/>
      <c r="AW320" s="982"/>
      <c r="AX320" s="982"/>
      <c r="AY320" s="982"/>
      <c r="AZ320" s="982"/>
      <c r="BA320" s="982"/>
      <c r="BB320" s="982"/>
      <c r="BC320" s="982"/>
      <c r="BD320" s="982"/>
      <c r="BE320" s="982"/>
      <c r="BF320" s="982"/>
      <c r="BG320" s="982"/>
      <c r="BH320" s="982"/>
      <c r="BI320" s="982"/>
      <c r="BJ320" s="982"/>
    </row>
    <row r="321" spans="1:62" ht="14.25" customHeight="1" x14ac:dyDescent="0.2">
      <c r="A321" s="982"/>
      <c r="B321" s="982"/>
      <c r="C321" s="982"/>
      <c r="D321" s="1000"/>
      <c r="E321" s="982"/>
      <c r="F321" s="1000"/>
      <c r="G321" s="982"/>
      <c r="H321" s="1000"/>
      <c r="I321" s="982"/>
      <c r="J321" s="1000"/>
      <c r="K321" s="982"/>
      <c r="L321" s="1000"/>
      <c r="M321" s="982"/>
      <c r="N321" s="1000"/>
      <c r="O321" s="982"/>
      <c r="P321" s="982"/>
      <c r="Q321" s="1000"/>
      <c r="R321" s="982"/>
      <c r="S321" s="1000"/>
      <c r="T321" s="1000"/>
      <c r="U321" s="1000"/>
      <c r="V321" s="982"/>
      <c r="W321" s="1004"/>
      <c r="X321" s="1002"/>
      <c r="Y321" s="1002"/>
      <c r="Z321" s="982"/>
      <c r="AA321" s="982"/>
      <c r="AB321" s="982"/>
      <c r="AC321" s="982"/>
      <c r="AD321" s="982"/>
      <c r="AE321" s="982"/>
      <c r="AF321" s="982"/>
      <c r="AG321" s="982"/>
      <c r="AH321" s="982"/>
      <c r="AI321" s="982"/>
      <c r="AJ321" s="982"/>
      <c r="AK321" s="982"/>
      <c r="AL321" s="982"/>
      <c r="AM321" s="982"/>
      <c r="AN321" s="982"/>
      <c r="AO321" s="982"/>
      <c r="AP321" s="982"/>
      <c r="AQ321" s="982"/>
      <c r="AR321" s="982"/>
      <c r="AS321" s="982"/>
      <c r="AT321" s="982"/>
      <c r="AU321" s="982"/>
      <c r="AV321" s="982"/>
      <c r="AW321" s="982"/>
      <c r="AX321" s="982"/>
      <c r="AY321" s="982"/>
      <c r="AZ321" s="982"/>
      <c r="BA321" s="982"/>
      <c r="BB321" s="982"/>
      <c r="BC321" s="982"/>
      <c r="BD321" s="982"/>
      <c r="BE321" s="982"/>
      <c r="BF321" s="982"/>
      <c r="BG321" s="982"/>
      <c r="BH321" s="982"/>
      <c r="BI321" s="982"/>
      <c r="BJ321" s="982"/>
    </row>
    <row r="322" spans="1:62" ht="14.25" customHeight="1" x14ac:dyDescent="0.2">
      <c r="A322" s="982"/>
      <c r="B322" s="982"/>
      <c r="C322" s="982"/>
      <c r="D322" s="1000"/>
      <c r="E322" s="982"/>
      <c r="F322" s="1000"/>
      <c r="G322" s="982"/>
      <c r="H322" s="1000"/>
      <c r="I322" s="982"/>
      <c r="J322" s="1000"/>
      <c r="K322" s="982"/>
      <c r="L322" s="1000"/>
      <c r="M322" s="982"/>
      <c r="N322" s="1000"/>
      <c r="O322" s="982"/>
      <c r="P322" s="982"/>
      <c r="Q322" s="1000"/>
      <c r="R322" s="982"/>
      <c r="S322" s="1000"/>
      <c r="T322" s="1000"/>
      <c r="U322" s="1000"/>
      <c r="V322" s="982"/>
      <c r="W322" s="1004"/>
      <c r="X322" s="1002"/>
      <c r="Y322" s="1002"/>
      <c r="Z322" s="982"/>
      <c r="AA322" s="982"/>
      <c r="AB322" s="982"/>
      <c r="AC322" s="982"/>
      <c r="AD322" s="982"/>
      <c r="AE322" s="982"/>
      <c r="AF322" s="982"/>
      <c r="AG322" s="982"/>
      <c r="AH322" s="982"/>
      <c r="AI322" s="982"/>
      <c r="AJ322" s="982"/>
      <c r="AK322" s="982"/>
      <c r="AL322" s="982"/>
      <c r="AM322" s="982"/>
      <c r="AN322" s="982"/>
      <c r="AO322" s="982"/>
      <c r="AP322" s="982"/>
      <c r="AQ322" s="982"/>
      <c r="AR322" s="982"/>
      <c r="AS322" s="982"/>
      <c r="AT322" s="982"/>
      <c r="AU322" s="982"/>
      <c r="AV322" s="982"/>
      <c r="AW322" s="982"/>
      <c r="AX322" s="982"/>
      <c r="AY322" s="982"/>
      <c r="AZ322" s="982"/>
      <c r="BA322" s="982"/>
      <c r="BB322" s="982"/>
      <c r="BC322" s="982"/>
      <c r="BD322" s="982"/>
      <c r="BE322" s="982"/>
      <c r="BF322" s="982"/>
      <c r="BG322" s="982"/>
      <c r="BH322" s="982"/>
      <c r="BI322" s="982"/>
      <c r="BJ322" s="982"/>
    </row>
    <row r="323" spans="1:62" ht="14.25" customHeight="1" x14ac:dyDescent="0.2">
      <c r="A323" s="982"/>
      <c r="B323" s="982"/>
      <c r="C323" s="982"/>
      <c r="D323" s="1000"/>
      <c r="E323" s="982"/>
      <c r="F323" s="1000"/>
      <c r="G323" s="982"/>
      <c r="H323" s="1000"/>
      <c r="I323" s="982"/>
      <c r="J323" s="1000"/>
      <c r="K323" s="982"/>
      <c r="L323" s="1000"/>
      <c r="M323" s="982"/>
      <c r="N323" s="1000"/>
      <c r="O323" s="982"/>
      <c r="P323" s="982"/>
      <c r="Q323" s="1000"/>
      <c r="R323" s="982"/>
      <c r="S323" s="1000"/>
      <c r="T323" s="1000"/>
      <c r="U323" s="1000"/>
      <c r="V323" s="982"/>
      <c r="W323" s="1004"/>
      <c r="X323" s="1002"/>
      <c r="Y323" s="1002"/>
      <c r="Z323" s="982"/>
      <c r="AA323" s="982"/>
      <c r="AB323" s="982"/>
      <c r="AC323" s="982"/>
      <c r="AD323" s="982"/>
      <c r="AE323" s="982"/>
      <c r="AF323" s="982"/>
      <c r="AG323" s="982"/>
      <c r="AH323" s="982"/>
      <c r="AI323" s="982"/>
      <c r="AJ323" s="982"/>
      <c r="AK323" s="982"/>
      <c r="AL323" s="982"/>
      <c r="AM323" s="982"/>
      <c r="AN323" s="982"/>
      <c r="AO323" s="982"/>
      <c r="AP323" s="982"/>
      <c r="AQ323" s="982"/>
      <c r="AR323" s="982"/>
      <c r="AS323" s="982"/>
      <c r="AT323" s="982"/>
      <c r="AU323" s="982"/>
      <c r="AV323" s="982"/>
      <c r="AW323" s="982"/>
      <c r="AX323" s="982"/>
      <c r="AY323" s="982"/>
      <c r="AZ323" s="982"/>
      <c r="BA323" s="982"/>
      <c r="BB323" s="982"/>
      <c r="BC323" s="982"/>
      <c r="BD323" s="982"/>
      <c r="BE323" s="982"/>
      <c r="BF323" s="982"/>
      <c r="BG323" s="982"/>
      <c r="BH323" s="982"/>
      <c r="BI323" s="982"/>
      <c r="BJ323" s="982"/>
    </row>
    <row r="324" spans="1:62" ht="14.25" customHeight="1" x14ac:dyDescent="0.2">
      <c r="A324" s="982"/>
      <c r="B324" s="982"/>
      <c r="C324" s="982"/>
      <c r="D324" s="1000"/>
      <c r="E324" s="982"/>
      <c r="F324" s="1000"/>
      <c r="G324" s="982"/>
      <c r="H324" s="1000"/>
      <c r="I324" s="982"/>
      <c r="J324" s="1000"/>
      <c r="K324" s="982"/>
      <c r="L324" s="1000"/>
      <c r="M324" s="982"/>
      <c r="N324" s="1000"/>
      <c r="O324" s="982"/>
      <c r="P324" s="982"/>
      <c r="Q324" s="1000"/>
      <c r="R324" s="982"/>
      <c r="S324" s="1000"/>
      <c r="T324" s="1000"/>
      <c r="U324" s="1000"/>
      <c r="V324" s="982"/>
      <c r="W324" s="1004"/>
      <c r="X324" s="1002"/>
      <c r="Y324" s="1002"/>
      <c r="Z324" s="982"/>
      <c r="AA324" s="982"/>
      <c r="AB324" s="982"/>
      <c r="AC324" s="982"/>
      <c r="AD324" s="982"/>
      <c r="AE324" s="982"/>
      <c r="AF324" s="982"/>
      <c r="AG324" s="982"/>
      <c r="AH324" s="982"/>
      <c r="AI324" s="982"/>
      <c r="AJ324" s="982"/>
      <c r="AK324" s="982"/>
      <c r="AL324" s="982"/>
      <c r="AM324" s="982"/>
      <c r="AN324" s="982"/>
      <c r="AO324" s="982"/>
      <c r="AP324" s="982"/>
      <c r="AQ324" s="982"/>
      <c r="AR324" s="982"/>
      <c r="AS324" s="982"/>
      <c r="AT324" s="982"/>
      <c r="AU324" s="982"/>
      <c r="AV324" s="982"/>
      <c r="AW324" s="982"/>
      <c r="AX324" s="982"/>
      <c r="AY324" s="982"/>
      <c r="AZ324" s="982"/>
      <c r="BA324" s="982"/>
      <c r="BB324" s="982"/>
      <c r="BC324" s="982"/>
      <c r="BD324" s="982"/>
      <c r="BE324" s="982"/>
      <c r="BF324" s="982"/>
      <c r="BG324" s="982"/>
      <c r="BH324" s="982"/>
      <c r="BI324" s="982"/>
      <c r="BJ324" s="982"/>
    </row>
    <row r="325" spans="1:62" ht="14.25" customHeight="1" x14ac:dyDescent="0.2">
      <c r="A325" s="982"/>
      <c r="B325" s="982"/>
      <c r="C325" s="982"/>
      <c r="D325" s="1000"/>
      <c r="E325" s="982"/>
      <c r="F325" s="1000"/>
      <c r="G325" s="982"/>
      <c r="H325" s="1000"/>
      <c r="I325" s="982"/>
      <c r="J325" s="1000"/>
      <c r="K325" s="982"/>
      <c r="L325" s="1000"/>
      <c r="M325" s="982"/>
      <c r="N325" s="1000"/>
      <c r="O325" s="982"/>
      <c r="P325" s="982"/>
      <c r="Q325" s="1000"/>
      <c r="R325" s="982"/>
      <c r="S325" s="1000"/>
      <c r="T325" s="1000"/>
      <c r="U325" s="1000"/>
      <c r="V325" s="982"/>
      <c r="W325" s="1004"/>
      <c r="X325" s="1002"/>
      <c r="Y325" s="1002"/>
      <c r="Z325" s="982"/>
      <c r="AA325" s="982"/>
      <c r="AB325" s="982"/>
      <c r="AC325" s="982"/>
      <c r="AD325" s="982"/>
      <c r="AE325" s="982"/>
      <c r="AF325" s="982"/>
      <c r="AG325" s="982"/>
      <c r="AH325" s="982"/>
      <c r="AI325" s="982"/>
      <c r="AJ325" s="982"/>
      <c r="AK325" s="982"/>
      <c r="AL325" s="982"/>
      <c r="AM325" s="982"/>
      <c r="AN325" s="982"/>
      <c r="AO325" s="982"/>
      <c r="AP325" s="982"/>
      <c r="AQ325" s="982"/>
      <c r="AR325" s="982"/>
      <c r="AS325" s="982"/>
      <c r="AT325" s="982"/>
      <c r="AU325" s="982"/>
      <c r="AV325" s="982"/>
      <c r="AW325" s="982"/>
      <c r="AX325" s="982"/>
      <c r="AY325" s="982"/>
      <c r="AZ325" s="982"/>
      <c r="BA325" s="982"/>
      <c r="BB325" s="982"/>
      <c r="BC325" s="982"/>
      <c r="BD325" s="982"/>
      <c r="BE325" s="982"/>
      <c r="BF325" s="982"/>
      <c r="BG325" s="982"/>
      <c r="BH325" s="982"/>
      <c r="BI325" s="982"/>
      <c r="BJ325" s="982"/>
    </row>
    <row r="326" spans="1:62" ht="14.25" customHeight="1" x14ac:dyDescent="0.2">
      <c r="A326" s="982"/>
      <c r="B326" s="982"/>
      <c r="C326" s="982"/>
      <c r="D326" s="1000"/>
      <c r="E326" s="982"/>
      <c r="F326" s="1000"/>
      <c r="G326" s="982"/>
      <c r="H326" s="1000"/>
      <c r="I326" s="982"/>
      <c r="J326" s="1000"/>
      <c r="K326" s="982"/>
      <c r="L326" s="1000"/>
      <c r="M326" s="982"/>
      <c r="N326" s="1000"/>
      <c r="O326" s="982"/>
      <c r="P326" s="982"/>
      <c r="Q326" s="1000"/>
      <c r="R326" s="982"/>
      <c r="S326" s="1000"/>
      <c r="T326" s="1000"/>
      <c r="U326" s="1000"/>
      <c r="V326" s="982"/>
      <c r="W326" s="1004"/>
      <c r="X326" s="1002"/>
      <c r="Y326" s="1002"/>
      <c r="Z326" s="982"/>
      <c r="AA326" s="982"/>
      <c r="AB326" s="982"/>
      <c r="AC326" s="982"/>
      <c r="AD326" s="982"/>
      <c r="AE326" s="982"/>
      <c r="AF326" s="982"/>
      <c r="AG326" s="982"/>
      <c r="AH326" s="982"/>
      <c r="AI326" s="982"/>
      <c r="AJ326" s="982"/>
      <c r="AK326" s="982"/>
      <c r="AL326" s="982"/>
      <c r="AM326" s="982"/>
      <c r="AN326" s="982"/>
      <c r="AO326" s="982"/>
      <c r="AP326" s="982"/>
      <c r="AQ326" s="982"/>
      <c r="AR326" s="982"/>
      <c r="AS326" s="982"/>
      <c r="AT326" s="982"/>
      <c r="AU326" s="982"/>
      <c r="AV326" s="982"/>
      <c r="AW326" s="982"/>
      <c r="AX326" s="982"/>
      <c r="AY326" s="982"/>
      <c r="AZ326" s="982"/>
      <c r="BA326" s="982"/>
      <c r="BB326" s="982"/>
      <c r="BC326" s="982"/>
      <c r="BD326" s="982"/>
      <c r="BE326" s="982"/>
      <c r="BF326" s="982"/>
      <c r="BG326" s="982"/>
      <c r="BH326" s="982"/>
      <c r="BI326" s="982"/>
      <c r="BJ326" s="982"/>
    </row>
    <row r="327" spans="1:62" ht="14.25" customHeight="1" x14ac:dyDescent="0.2">
      <c r="A327" s="982"/>
      <c r="B327" s="982"/>
      <c r="C327" s="982"/>
      <c r="D327" s="1000"/>
      <c r="E327" s="982"/>
      <c r="F327" s="1000"/>
      <c r="G327" s="982"/>
      <c r="H327" s="1000"/>
      <c r="I327" s="982"/>
      <c r="J327" s="1000"/>
      <c r="K327" s="982"/>
      <c r="L327" s="1000"/>
      <c r="M327" s="982"/>
      <c r="N327" s="1000"/>
      <c r="O327" s="982"/>
      <c r="P327" s="982"/>
      <c r="Q327" s="1000"/>
      <c r="R327" s="982"/>
      <c r="S327" s="1000"/>
      <c r="T327" s="1000"/>
      <c r="U327" s="1000"/>
      <c r="V327" s="982"/>
      <c r="W327" s="1004"/>
      <c r="X327" s="1002"/>
      <c r="Y327" s="1002"/>
      <c r="Z327" s="982"/>
      <c r="AA327" s="982"/>
      <c r="AB327" s="982"/>
      <c r="AC327" s="982"/>
      <c r="AD327" s="982"/>
      <c r="AE327" s="982"/>
      <c r="AF327" s="982"/>
      <c r="AG327" s="982"/>
      <c r="AH327" s="982"/>
      <c r="AI327" s="982"/>
      <c r="AJ327" s="982"/>
      <c r="AK327" s="982"/>
      <c r="AL327" s="982"/>
      <c r="AM327" s="982"/>
      <c r="AN327" s="982"/>
      <c r="AO327" s="982"/>
      <c r="AP327" s="982"/>
      <c r="AQ327" s="982"/>
      <c r="AR327" s="982"/>
      <c r="AS327" s="982"/>
      <c r="AT327" s="982"/>
      <c r="AU327" s="982"/>
      <c r="AV327" s="982"/>
      <c r="AW327" s="982"/>
      <c r="AX327" s="982"/>
      <c r="AY327" s="982"/>
      <c r="AZ327" s="982"/>
      <c r="BA327" s="982"/>
      <c r="BB327" s="982"/>
      <c r="BC327" s="982"/>
      <c r="BD327" s="982"/>
      <c r="BE327" s="982"/>
      <c r="BF327" s="982"/>
      <c r="BG327" s="982"/>
      <c r="BH327" s="982"/>
      <c r="BI327" s="982"/>
      <c r="BJ327" s="982"/>
    </row>
    <row r="328" spans="1:62" ht="14.25" customHeight="1" x14ac:dyDescent="0.2">
      <c r="A328" s="982"/>
      <c r="B328" s="982"/>
      <c r="C328" s="982"/>
      <c r="D328" s="1000"/>
      <c r="E328" s="982"/>
      <c r="F328" s="1000"/>
      <c r="G328" s="982"/>
      <c r="H328" s="1000"/>
      <c r="I328" s="982"/>
      <c r="J328" s="1000"/>
      <c r="K328" s="982"/>
      <c r="L328" s="1000"/>
      <c r="M328" s="982"/>
      <c r="N328" s="1000"/>
      <c r="O328" s="982"/>
      <c r="P328" s="982"/>
      <c r="Q328" s="1000"/>
      <c r="R328" s="982"/>
      <c r="S328" s="1000"/>
      <c r="T328" s="1000"/>
      <c r="U328" s="1000"/>
      <c r="V328" s="982"/>
      <c r="W328" s="1004"/>
      <c r="X328" s="1002"/>
      <c r="Y328" s="1002"/>
      <c r="Z328" s="982"/>
      <c r="AA328" s="982"/>
      <c r="AB328" s="982"/>
      <c r="AC328" s="982"/>
      <c r="AD328" s="982"/>
      <c r="AE328" s="982"/>
      <c r="AF328" s="982"/>
      <c r="AG328" s="982"/>
      <c r="AH328" s="982"/>
      <c r="AI328" s="982"/>
      <c r="AJ328" s="982"/>
      <c r="AK328" s="982"/>
      <c r="AL328" s="982"/>
      <c r="AM328" s="982"/>
      <c r="AN328" s="982"/>
      <c r="AO328" s="982"/>
      <c r="AP328" s="982"/>
      <c r="AQ328" s="982"/>
      <c r="AR328" s="982"/>
      <c r="AS328" s="982"/>
      <c r="AT328" s="982"/>
      <c r="AU328" s="982"/>
      <c r="AV328" s="982"/>
      <c r="AW328" s="982"/>
      <c r="AX328" s="982"/>
      <c r="AY328" s="982"/>
      <c r="AZ328" s="982"/>
      <c r="BA328" s="982"/>
      <c r="BB328" s="982"/>
      <c r="BC328" s="982"/>
      <c r="BD328" s="982"/>
      <c r="BE328" s="982"/>
      <c r="BF328" s="982"/>
      <c r="BG328" s="982"/>
      <c r="BH328" s="982"/>
      <c r="BI328" s="982"/>
      <c r="BJ328" s="982"/>
    </row>
    <row r="329" spans="1:62" ht="14.25" customHeight="1" x14ac:dyDescent="0.2">
      <c r="A329" s="982"/>
      <c r="B329" s="982"/>
      <c r="C329" s="982"/>
      <c r="D329" s="1000"/>
      <c r="E329" s="982"/>
      <c r="F329" s="1000"/>
      <c r="G329" s="982"/>
      <c r="H329" s="1000"/>
      <c r="I329" s="982"/>
      <c r="J329" s="1000"/>
      <c r="K329" s="982"/>
      <c r="L329" s="1000"/>
      <c r="M329" s="982"/>
      <c r="N329" s="1000"/>
      <c r="O329" s="982"/>
      <c r="P329" s="982"/>
      <c r="Q329" s="1000"/>
      <c r="R329" s="982"/>
      <c r="S329" s="1000"/>
      <c r="T329" s="1000"/>
      <c r="U329" s="1000"/>
      <c r="V329" s="982"/>
      <c r="W329" s="1004"/>
      <c r="X329" s="1002"/>
      <c r="Y329" s="1002"/>
      <c r="Z329" s="982"/>
      <c r="AA329" s="982"/>
      <c r="AB329" s="982"/>
      <c r="AC329" s="982"/>
      <c r="AD329" s="982"/>
      <c r="AE329" s="982"/>
      <c r="AF329" s="982"/>
      <c r="AG329" s="982"/>
      <c r="AH329" s="982"/>
      <c r="AI329" s="982"/>
      <c r="AJ329" s="982"/>
      <c r="AK329" s="982"/>
      <c r="AL329" s="982"/>
      <c r="AM329" s="982"/>
      <c r="AN329" s="982"/>
      <c r="AO329" s="982"/>
      <c r="AP329" s="982"/>
      <c r="AQ329" s="982"/>
      <c r="AR329" s="982"/>
      <c r="AS329" s="982"/>
      <c r="AT329" s="982"/>
      <c r="AU329" s="982"/>
      <c r="AV329" s="982"/>
      <c r="AW329" s="982"/>
      <c r="AX329" s="982"/>
      <c r="AY329" s="982"/>
      <c r="AZ329" s="982"/>
      <c r="BA329" s="982"/>
      <c r="BB329" s="982"/>
      <c r="BC329" s="982"/>
      <c r="BD329" s="982"/>
      <c r="BE329" s="982"/>
      <c r="BF329" s="982"/>
      <c r="BG329" s="982"/>
      <c r="BH329" s="982"/>
      <c r="BI329" s="982"/>
      <c r="BJ329" s="982"/>
    </row>
    <row r="330" spans="1:62" ht="14.25" customHeight="1" x14ac:dyDescent="0.2">
      <c r="A330" s="982"/>
      <c r="B330" s="982"/>
      <c r="C330" s="982"/>
      <c r="D330" s="1000"/>
      <c r="E330" s="982"/>
      <c r="F330" s="1000"/>
      <c r="G330" s="982"/>
      <c r="H330" s="1000"/>
      <c r="I330" s="982"/>
      <c r="J330" s="1000"/>
      <c r="K330" s="982"/>
      <c r="L330" s="1000"/>
      <c r="M330" s="982"/>
      <c r="N330" s="1000"/>
      <c r="O330" s="982"/>
      <c r="P330" s="982"/>
      <c r="Q330" s="1000"/>
      <c r="R330" s="982"/>
      <c r="S330" s="1000"/>
      <c r="T330" s="1000"/>
      <c r="U330" s="1000"/>
      <c r="V330" s="982"/>
      <c r="W330" s="1004"/>
      <c r="X330" s="1002"/>
      <c r="Y330" s="1002"/>
      <c r="Z330" s="982"/>
      <c r="AA330" s="982"/>
      <c r="AB330" s="982"/>
      <c r="AC330" s="982"/>
      <c r="AD330" s="982"/>
      <c r="AE330" s="982"/>
      <c r="AF330" s="982"/>
      <c r="AG330" s="982"/>
      <c r="AH330" s="982"/>
      <c r="AI330" s="982"/>
      <c r="AJ330" s="982"/>
      <c r="AK330" s="982"/>
      <c r="AL330" s="982"/>
      <c r="AM330" s="982"/>
      <c r="AN330" s="982"/>
      <c r="AO330" s="982"/>
      <c r="AP330" s="982"/>
      <c r="AQ330" s="982"/>
      <c r="AR330" s="982"/>
      <c r="AS330" s="982"/>
      <c r="AT330" s="982"/>
      <c r="AU330" s="982"/>
      <c r="AV330" s="982"/>
      <c r="AW330" s="982"/>
      <c r="AX330" s="982"/>
      <c r="AY330" s="982"/>
      <c r="AZ330" s="982"/>
      <c r="BA330" s="982"/>
      <c r="BB330" s="982"/>
      <c r="BC330" s="982"/>
      <c r="BD330" s="982"/>
      <c r="BE330" s="982"/>
      <c r="BF330" s="982"/>
      <c r="BG330" s="982"/>
      <c r="BH330" s="982"/>
      <c r="BI330" s="982"/>
      <c r="BJ330" s="982"/>
    </row>
    <row r="331" spans="1:62" ht="14.25" customHeight="1" x14ac:dyDescent="0.2">
      <c r="A331" s="982"/>
      <c r="B331" s="982"/>
      <c r="C331" s="982"/>
      <c r="D331" s="1000"/>
      <c r="E331" s="982"/>
      <c r="F331" s="1000"/>
      <c r="G331" s="982"/>
      <c r="H331" s="1000"/>
      <c r="I331" s="982"/>
      <c r="J331" s="1000"/>
      <c r="K331" s="982"/>
      <c r="L331" s="1000"/>
      <c r="M331" s="982"/>
      <c r="N331" s="1000"/>
      <c r="O331" s="982"/>
      <c r="P331" s="982"/>
      <c r="Q331" s="1000"/>
      <c r="R331" s="982"/>
      <c r="S331" s="1000"/>
      <c r="T331" s="1000"/>
      <c r="U331" s="1000"/>
      <c r="V331" s="982"/>
      <c r="W331" s="1004"/>
      <c r="X331" s="1002"/>
      <c r="Y331" s="1002"/>
      <c r="Z331" s="982"/>
      <c r="AA331" s="982"/>
      <c r="AB331" s="982"/>
      <c r="AC331" s="982"/>
      <c r="AD331" s="982"/>
      <c r="AE331" s="982"/>
      <c r="AF331" s="982"/>
      <c r="AG331" s="982"/>
      <c r="AH331" s="982"/>
      <c r="AI331" s="982"/>
      <c r="AJ331" s="982"/>
      <c r="AK331" s="982"/>
      <c r="AL331" s="982"/>
      <c r="AM331" s="982"/>
      <c r="AN331" s="982"/>
      <c r="AO331" s="982"/>
      <c r="AP331" s="982"/>
      <c r="AQ331" s="982"/>
      <c r="AR331" s="982"/>
      <c r="AS331" s="982"/>
      <c r="AT331" s="982"/>
      <c r="AU331" s="982"/>
      <c r="AV331" s="982"/>
      <c r="AW331" s="982"/>
      <c r="AX331" s="982"/>
      <c r="AY331" s="982"/>
      <c r="AZ331" s="982"/>
      <c r="BA331" s="982"/>
      <c r="BB331" s="982"/>
      <c r="BC331" s="982"/>
      <c r="BD331" s="982"/>
      <c r="BE331" s="982"/>
      <c r="BF331" s="982"/>
      <c r="BG331" s="982"/>
      <c r="BH331" s="982"/>
      <c r="BI331" s="982"/>
      <c r="BJ331" s="982"/>
    </row>
    <row r="332" spans="1:62" ht="14.25" customHeight="1" x14ac:dyDescent="0.2">
      <c r="A332" s="982"/>
      <c r="B332" s="982"/>
      <c r="C332" s="982"/>
      <c r="D332" s="1000"/>
      <c r="E332" s="982"/>
      <c r="F332" s="1000"/>
      <c r="G332" s="982"/>
      <c r="H332" s="1000"/>
      <c r="I332" s="982"/>
      <c r="J332" s="1000"/>
      <c r="K332" s="982"/>
      <c r="L332" s="1000"/>
      <c r="M332" s="982"/>
      <c r="N332" s="1000"/>
      <c r="O332" s="982"/>
      <c r="P332" s="982"/>
      <c r="Q332" s="1000"/>
      <c r="R332" s="982"/>
      <c r="S332" s="1000"/>
      <c r="T332" s="1000"/>
      <c r="U332" s="1000"/>
      <c r="V332" s="982"/>
      <c r="W332" s="1004"/>
      <c r="X332" s="1002"/>
      <c r="Y332" s="1002"/>
      <c r="Z332" s="982"/>
      <c r="AA332" s="982"/>
      <c r="AB332" s="982"/>
      <c r="AC332" s="982"/>
      <c r="AD332" s="982"/>
      <c r="AE332" s="982"/>
      <c r="AF332" s="982"/>
      <c r="AG332" s="982"/>
      <c r="AH332" s="982"/>
      <c r="AI332" s="982"/>
      <c r="AJ332" s="982"/>
      <c r="AK332" s="982"/>
      <c r="AL332" s="982"/>
      <c r="AM332" s="982"/>
      <c r="AN332" s="982"/>
      <c r="AO332" s="982"/>
      <c r="AP332" s="982"/>
      <c r="AQ332" s="982"/>
      <c r="AR332" s="982"/>
      <c r="AS332" s="982"/>
      <c r="AT332" s="982"/>
      <c r="AU332" s="982"/>
      <c r="AV332" s="982"/>
      <c r="AW332" s="982"/>
      <c r="AX332" s="982"/>
      <c r="AY332" s="982"/>
      <c r="AZ332" s="982"/>
      <c r="BA332" s="982"/>
      <c r="BB332" s="982"/>
      <c r="BC332" s="982"/>
      <c r="BD332" s="982"/>
      <c r="BE332" s="982"/>
      <c r="BF332" s="982"/>
      <c r="BG332" s="982"/>
      <c r="BH332" s="982"/>
      <c r="BI332" s="982"/>
      <c r="BJ332" s="982"/>
    </row>
    <row r="333" spans="1:62" ht="14.25" customHeight="1" x14ac:dyDescent="0.2">
      <c r="A333" s="982"/>
      <c r="B333" s="982"/>
      <c r="C333" s="982"/>
      <c r="D333" s="1000"/>
      <c r="E333" s="982"/>
      <c r="F333" s="1000"/>
      <c r="G333" s="982"/>
      <c r="H333" s="1000"/>
      <c r="I333" s="982"/>
      <c r="J333" s="1000"/>
      <c r="K333" s="982"/>
      <c r="L333" s="1000"/>
      <c r="M333" s="982"/>
      <c r="N333" s="1000"/>
      <c r="O333" s="982"/>
      <c r="P333" s="982"/>
      <c r="Q333" s="1000"/>
      <c r="R333" s="982"/>
      <c r="S333" s="1000"/>
      <c r="T333" s="1000"/>
      <c r="U333" s="1000"/>
      <c r="V333" s="982"/>
      <c r="W333" s="1004"/>
      <c r="X333" s="1002"/>
      <c r="Y333" s="1002"/>
      <c r="Z333" s="982"/>
      <c r="AA333" s="982"/>
      <c r="AB333" s="982"/>
      <c r="AC333" s="982"/>
      <c r="AD333" s="982"/>
      <c r="AE333" s="982"/>
      <c r="AF333" s="982"/>
      <c r="AG333" s="982"/>
      <c r="AH333" s="982"/>
      <c r="AI333" s="982"/>
      <c r="AJ333" s="982"/>
      <c r="AK333" s="982"/>
      <c r="AL333" s="982"/>
      <c r="AM333" s="982"/>
      <c r="AN333" s="982"/>
      <c r="AO333" s="982"/>
      <c r="AP333" s="982"/>
      <c r="AQ333" s="982"/>
      <c r="AR333" s="982"/>
      <c r="AS333" s="982"/>
      <c r="AT333" s="982"/>
      <c r="AU333" s="982"/>
      <c r="AV333" s="982"/>
      <c r="AW333" s="982"/>
      <c r="AX333" s="982"/>
      <c r="AY333" s="982"/>
      <c r="AZ333" s="982"/>
      <c r="BA333" s="982"/>
      <c r="BB333" s="982"/>
      <c r="BC333" s="982"/>
      <c r="BD333" s="982"/>
      <c r="BE333" s="982"/>
      <c r="BF333" s="982"/>
      <c r="BG333" s="982"/>
      <c r="BH333" s="982"/>
      <c r="BI333" s="982"/>
      <c r="BJ333" s="982"/>
    </row>
    <row r="334" spans="1:62" ht="14.25" customHeight="1" x14ac:dyDescent="0.2">
      <c r="A334" s="982"/>
      <c r="B334" s="982"/>
      <c r="C334" s="982"/>
      <c r="D334" s="1000"/>
      <c r="E334" s="982"/>
      <c r="F334" s="1000"/>
      <c r="G334" s="982"/>
      <c r="H334" s="1000"/>
      <c r="I334" s="982"/>
      <c r="J334" s="1000"/>
      <c r="K334" s="982"/>
      <c r="L334" s="1000"/>
      <c r="M334" s="982"/>
      <c r="N334" s="1000"/>
      <c r="O334" s="982"/>
      <c r="P334" s="982"/>
      <c r="Q334" s="1000"/>
      <c r="R334" s="982"/>
      <c r="S334" s="1000"/>
      <c r="T334" s="1000"/>
      <c r="U334" s="1000"/>
      <c r="V334" s="982"/>
      <c r="W334" s="1004"/>
      <c r="X334" s="1002"/>
      <c r="Y334" s="1002"/>
      <c r="Z334" s="982"/>
      <c r="AA334" s="982"/>
      <c r="AB334" s="982"/>
      <c r="AC334" s="982"/>
      <c r="AD334" s="982"/>
      <c r="AE334" s="982"/>
      <c r="AF334" s="982"/>
      <c r="AG334" s="982"/>
      <c r="AH334" s="982"/>
      <c r="AI334" s="982"/>
      <c r="AJ334" s="982"/>
      <c r="AK334" s="982"/>
      <c r="AL334" s="982"/>
      <c r="AM334" s="982"/>
      <c r="AN334" s="982"/>
      <c r="AO334" s="982"/>
      <c r="AP334" s="982"/>
      <c r="AQ334" s="982"/>
      <c r="AR334" s="982"/>
      <c r="AS334" s="982"/>
      <c r="AT334" s="982"/>
      <c r="AU334" s="982"/>
      <c r="AV334" s="982"/>
      <c r="AW334" s="982"/>
      <c r="AX334" s="982"/>
      <c r="AY334" s="982"/>
      <c r="AZ334" s="982"/>
      <c r="BA334" s="982"/>
      <c r="BB334" s="982"/>
      <c r="BC334" s="982"/>
      <c r="BD334" s="982"/>
      <c r="BE334" s="982"/>
      <c r="BF334" s="982"/>
      <c r="BG334" s="982"/>
      <c r="BH334" s="982"/>
      <c r="BI334" s="982"/>
      <c r="BJ334" s="982"/>
    </row>
    <row r="335" spans="1:62" ht="14.25" customHeight="1" x14ac:dyDescent="0.2">
      <c r="A335" s="982"/>
      <c r="B335" s="982"/>
      <c r="C335" s="982"/>
      <c r="D335" s="1000"/>
      <c r="E335" s="982"/>
      <c r="F335" s="1000"/>
      <c r="G335" s="982"/>
      <c r="H335" s="1000"/>
      <c r="I335" s="982"/>
      <c r="J335" s="1000"/>
      <c r="K335" s="982"/>
      <c r="L335" s="1000"/>
      <c r="M335" s="982"/>
      <c r="N335" s="1000"/>
      <c r="O335" s="982"/>
      <c r="P335" s="982"/>
      <c r="Q335" s="1000"/>
      <c r="R335" s="982"/>
      <c r="S335" s="1000"/>
      <c r="T335" s="1000"/>
      <c r="U335" s="1000"/>
      <c r="V335" s="982"/>
      <c r="W335" s="1004"/>
      <c r="X335" s="1002"/>
      <c r="Y335" s="1002"/>
      <c r="Z335" s="982"/>
      <c r="AA335" s="982"/>
      <c r="AB335" s="982"/>
      <c r="AC335" s="982"/>
      <c r="AD335" s="982"/>
      <c r="AE335" s="982"/>
      <c r="AF335" s="982"/>
      <c r="AG335" s="982"/>
      <c r="AH335" s="982"/>
      <c r="AI335" s="982"/>
      <c r="AJ335" s="982"/>
      <c r="AK335" s="982"/>
      <c r="AL335" s="982"/>
      <c r="AM335" s="982"/>
      <c r="AN335" s="982"/>
      <c r="AO335" s="982"/>
      <c r="AP335" s="982"/>
      <c r="AQ335" s="982"/>
      <c r="AR335" s="982"/>
      <c r="AS335" s="982"/>
      <c r="AT335" s="982"/>
      <c r="AU335" s="982"/>
      <c r="AV335" s="982"/>
      <c r="AW335" s="982"/>
      <c r="AX335" s="982"/>
      <c r="AY335" s="982"/>
      <c r="AZ335" s="982"/>
      <c r="BA335" s="982"/>
      <c r="BB335" s="982"/>
      <c r="BC335" s="982"/>
      <c r="BD335" s="982"/>
      <c r="BE335" s="982"/>
      <c r="BF335" s="982"/>
      <c r="BG335" s="982"/>
      <c r="BH335" s="982"/>
      <c r="BI335" s="982"/>
      <c r="BJ335" s="982"/>
    </row>
    <row r="336" spans="1:62" ht="14.25" customHeight="1" x14ac:dyDescent="0.2">
      <c r="A336" s="982"/>
      <c r="B336" s="982"/>
      <c r="C336" s="982"/>
      <c r="D336" s="1000"/>
      <c r="E336" s="982"/>
      <c r="F336" s="1000"/>
      <c r="G336" s="982"/>
      <c r="H336" s="1000"/>
      <c r="I336" s="982"/>
      <c r="J336" s="1000"/>
      <c r="K336" s="982"/>
      <c r="L336" s="1000"/>
      <c r="M336" s="982"/>
      <c r="N336" s="1000"/>
      <c r="O336" s="982"/>
      <c r="P336" s="982"/>
      <c r="Q336" s="1000"/>
      <c r="R336" s="982"/>
      <c r="S336" s="1000"/>
      <c r="T336" s="1000"/>
      <c r="U336" s="1000"/>
      <c r="V336" s="982"/>
      <c r="W336" s="1004"/>
      <c r="X336" s="1002"/>
      <c r="Y336" s="1002"/>
      <c r="Z336" s="982"/>
      <c r="AA336" s="982"/>
      <c r="AB336" s="982"/>
      <c r="AC336" s="982"/>
      <c r="AD336" s="982"/>
      <c r="AE336" s="982"/>
      <c r="AF336" s="982"/>
      <c r="AG336" s="982"/>
      <c r="AH336" s="982"/>
      <c r="AI336" s="982"/>
      <c r="AJ336" s="982"/>
      <c r="AK336" s="982"/>
      <c r="AL336" s="982"/>
      <c r="AM336" s="982"/>
      <c r="AN336" s="982"/>
      <c r="AO336" s="982"/>
      <c r="AP336" s="982"/>
      <c r="AQ336" s="982"/>
      <c r="AR336" s="982"/>
      <c r="AS336" s="982"/>
      <c r="AT336" s="982"/>
      <c r="AU336" s="982"/>
      <c r="AV336" s="982"/>
      <c r="AW336" s="982"/>
      <c r="AX336" s="982"/>
      <c r="AY336" s="982"/>
      <c r="AZ336" s="982"/>
      <c r="BA336" s="982"/>
      <c r="BB336" s="982"/>
      <c r="BC336" s="982"/>
      <c r="BD336" s="982"/>
      <c r="BE336" s="982"/>
      <c r="BF336" s="982"/>
      <c r="BG336" s="982"/>
      <c r="BH336" s="982"/>
      <c r="BI336" s="982"/>
      <c r="BJ336" s="982"/>
    </row>
    <row r="337" spans="1:62" ht="14.25" customHeight="1" x14ac:dyDescent="0.2">
      <c r="A337" s="982"/>
      <c r="B337" s="982"/>
      <c r="C337" s="982"/>
      <c r="D337" s="1000"/>
      <c r="E337" s="982"/>
      <c r="F337" s="1000"/>
      <c r="G337" s="982"/>
      <c r="H337" s="1000"/>
      <c r="I337" s="982"/>
      <c r="J337" s="1000"/>
      <c r="K337" s="982"/>
      <c r="L337" s="1000"/>
      <c r="M337" s="982"/>
      <c r="N337" s="1000"/>
      <c r="O337" s="982"/>
      <c r="P337" s="982"/>
      <c r="Q337" s="1000"/>
      <c r="R337" s="982"/>
      <c r="S337" s="1000"/>
      <c r="T337" s="1000"/>
      <c r="U337" s="1000"/>
      <c r="V337" s="982"/>
      <c r="W337" s="1004"/>
      <c r="X337" s="1002"/>
      <c r="Y337" s="1002"/>
      <c r="Z337" s="982"/>
      <c r="AA337" s="982"/>
      <c r="AB337" s="982"/>
      <c r="AC337" s="982"/>
      <c r="AD337" s="982"/>
      <c r="AE337" s="982"/>
      <c r="AF337" s="982"/>
      <c r="AG337" s="982"/>
      <c r="AH337" s="982"/>
      <c r="AI337" s="982"/>
      <c r="AJ337" s="982"/>
      <c r="AK337" s="982"/>
      <c r="AL337" s="982"/>
      <c r="AM337" s="982"/>
      <c r="AN337" s="982"/>
      <c r="AO337" s="982"/>
      <c r="AP337" s="982"/>
      <c r="AQ337" s="982"/>
      <c r="AR337" s="982"/>
      <c r="AS337" s="982"/>
      <c r="AT337" s="982"/>
      <c r="AU337" s="982"/>
      <c r="AV337" s="982"/>
      <c r="AW337" s="982"/>
      <c r="AX337" s="982"/>
      <c r="AY337" s="982"/>
      <c r="AZ337" s="982"/>
      <c r="BA337" s="982"/>
      <c r="BB337" s="982"/>
      <c r="BC337" s="982"/>
      <c r="BD337" s="982"/>
      <c r="BE337" s="982"/>
      <c r="BF337" s="982"/>
      <c r="BG337" s="982"/>
      <c r="BH337" s="982"/>
      <c r="BI337" s="982"/>
      <c r="BJ337" s="982"/>
    </row>
    <row r="338" spans="1:62" ht="14.25" customHeight="1" x14ac:dyDescent="0.2">
      <c r="A338" s="982"/>
      <c r="B338" s="982"/>
      <c r="C338" s="982"/>
      <c r="D338" s="1000"/>
      <c r="E338" s="982"/>
      <c r="F338" s="1000"/>
      <c r="G338" s="982"/>
      <c r="H338" s="1000"/>
      <c r="I338" s="982"/>
      <c r="J338" s="1000"/>
      <c r="K338" s="982"/>
      <c r="L338" s="1000"/>
      <c r="M338" s="982"/>
      <c r="N338" s="1000"/>
      <c r="O338" s="982"/>
      <c r="P338" s="982"/>
      <c r="Q338" s="1000"/>
      <c r="R338" s="982"/>
      <c r="S338" s="1000"/>
      <c r="T338" s="1000"/>
      <c r="U338" s="1000"/>
      <c r="V338" s="982"/>
      <c r="W338" s="1004"/>
      <c r="X338" s="1002"/>
      <c r="Y338" s="1002"/>
      <c r="Z338" s="982"/>
      <c r="AA338" s="982"/>
      <c r="AB338" s="982"/>
      <c r="AC338" s="982"/>
      <c r="AD338" s="982"/>
      <c r="AE338" s="982"/>
      <c r="AF338" s="982"/>
      <c r="AG338" s="982"/>
      <c r="AH338" s="982"/>
      <c r="AI338" s="982"/>
      <c r="AJ338" s="982"/>
      <c r="AK338" s="982"/>
      <c r="AL338" s="982"/>
      <c r="AM338" s="982"/>
      <c r="AN338" s="982"/>
      <c r="AO338" s="982"/>
      <c r="AP338" s="982"/>
      <c r="AQ338" s="982"/>
      <c r="AR338" s="982"/>
      <c r="AS338" s="982"/>
      <c r="AT338" s="982"/>
      <c r="AU338" s="982"/>
      <c r="AV338" s="982"/>
      <c r="AW338" s="982"/>
      <c r="AX338" s="982"/>
      <c r="AY338" s="982"/>
      <c r="AZ338" s="982"/>
      <c r="BA338" s="982"/>
      <c r="BB338" s="982"/>
      <c r="BC338" s="982"/>
      <c r="BD338" s="982"/>
      <c r="BE338" s="982"/>
      <c r="BF338" s="982"/>
      <c r="BG338" s="982"/>
      <c r="BH338" s="982"/>
      <c r="BI338" s="982"/>
      <c r="BJ338" s="982"/>
    </row>
    <row r="339" spans="1:62" ht="14.25" customHeight="1" x14ac:dyDescent="0.2">
      <c r="A339" s="982"/>
      <c r="B339" s="982"/>
      <c r="C339" s="982"/>
      <c r="D339" s="1000"/>
      <c r="E339" s="982"/>
      <c r="F339" s="1000"/>
      <c r="G339" s="982"/>
      <c r="H339" s="1000"/>
      <c r="I339" s="982"/>
      <c r="J339" s="1000"/>
      <c r="K339" s="982"/>
      <c r="L339" s="1000"/>
      <c r="M339" s="982"/>
      <c r="N339" s="1000"/>
      <c r="O339" s="982"/>
      <c r="P339" s="982"/>
      <c r="Q339" s="1000"/>
      <c r="R339" s="982"/>
      <c r="S339" s="1000"/>
      <c r="T339" s="1000"/>
      <c r="U339" s="1000"/>
      <c r="V339" s="982"/>
      <c r="W339" s="1004"/>
      <c r="X339" s="1002"/>
      <c r="Y339" s="1002"/>
      <c r="Z339" s="982"/>
      <c r="AA339" s="982"/>
      <c r="AB339" s="982"/>
      <c r="AC339" s="982"/>
      <c r="AD339" s="982"/>
      <c r="AE339" s="982"/>
      <c r="AF339" s="982"/>
      <c r="AG339" s="982"/>
      <c r="AH339" s="982"/>
      <c r="AI339" s="982"/>
      <c r="AJ339" s="982"/>
      <c r="AK339" s="982"/>
      <c r="AL339" s="982"/>
      <c r="AM339" s="982"/>
      <c r="AN339" s="982"/>
      <c r="AO339" s="982"/>
      <c r="AP339" s="982"/>
      <c r="AQ339" s="982"/>
      <c r="AR339" s="982"/>
      <c r="AS339" s="982"/>
      <c r="AT339" s="982"/>
      <c r="AU339" s="982"/>
      <c r="AV339" s="982"/>
      <c r="AW339" s="982"/>
      <c r="AX339" s="982"/>
      <c r="AY339" s="982"/>
      <c r="AZ339" s="982"/>
      <c r="BA339" s="982"/>
      <c r="BB339" s="982"/>
      <c r="BC339" s="982"/>
      <c r="BD339" s="982"/>
      <c r="BE339" s="982"/>
      <c r="BF339" s="982"/>
      <c r="BG339" s="982"/>
      <c r="BH339" s="982"/>
      <c r="BI339" s="982"/>
      <c r="BJ339" s="982"/>
    </row>
    <row r="340" spans="1:62" ht="14.25" customHeight="1" x14ac:dyDescent="0.2">
      <c r="A340" s="982"/>
      <c r="B340" s="982"/>
      <c r="C340" s="982"/>
      <c r="D340" s="1000"/>
      <c r="E340" s="982"/>
      <c r="F340" s="1000"/>
      <c r="G340" s="982"/>
      <c r="H340" s="1000"/>
      <c r="I340" s="982"/>
      <c r="J340" s="1000"/>
      <c r="K340" s="982"/>
      <c r="L340" s="1000"/>
      <c r="M340" s="982"/>
      <c r="N340" s="1000"/>
      <c r="O340" s="982"/>
      <c r="P340" s="982"/>
      <c r="Q340" s="1000"/>
      <c r="R340" s="982"/>
      <c r="S340" s="1000"/>
      <c r="T340" s="1000"/>
      <c r="U340" s="1000"/>
      <c r="V340" s="982"/>
      <c r="W340" s="1004"/>
      <c r="X340" s="1002"/>
      <c r="Y340" s="1002"/>
      <c r="Z340" s="982"/>
      <c r="AA340" s="982"/>
      <c r="AB340" s="982"/>
      <c r="AC340" s="982"/>
      <c r="AD340" s="982"/>
      <c r="AE340" s="982"/>
      <c r="AF340" s="982"/>
      <c r="AG340" s="982"/>
      <c r="AH340" s="982"/>
      <c r="AI340" s="982"/>
      <c r="AJ340" s="982"/>
      <c r="AK340" s="982"/>
      <c r="AL340" s="982"/>
      <c r="AM340" s="982"/>
      <c r="AN340" s="982"/>
      <c r="AO340" s="982"/>
      <c r="AP340" s="982"/>
      <c r="AQ340" s="982"/>
      <c r="AR340" s="982"/>
      <c r="AS340" s="982"/>
      <c r="AT340" s="982"/>
      <c r="AU340" s="982"/>
      <c r="AV340" s="982"/>
      <c r="AW340" s="982"/>
      <c r="AX340" s="982"/>
      <c r="AY340" s="982"/>
      <c r="AZ340" s="982"/>
      <c r="BA340" s="982"/>
      <c r="BB340" s="982"/>
      <c r="BC340" s="982"/>
      <c r="BD340" s="982"/>
      <c r="BE340" s="982"/>
      <c r="BF340" s="982"/>
      <c r="BG340" s="982"/>
      <c r="BH340" s="982"/>
      <c r="BI340" s="982"/>
      <c r="BJ340" s="982"/>
    </row>
    <row r="341" spans="1:62" ht="14.25" customHeight="1" x14ac:dyDescent="0.2">
      <c r="A341" s="982"/>
      <c r="B341" s="982"/>
      <c r="C341" s="982"/>
      <c r="D341" s="1000"/>
      <c r="E341" s="982"/>
      <c r="F341" s="1000"/>
      <c r="G341" s="982"/>
      <c r="H341" s="1000"/>
      <c r="I341" s="982"/>
      <c r="J341" s="1000"/>
      <c r="K341" s="982"/>
      <c r="L341" s="1000"/>
      <c r="M341" s="982"/>
      <c r="N341" s="1000"/>
      <c r="O341" s="982"/>
      <c r="P341" s="982"/>
      <c r="Q341" s="1000"/>
      <c r="R341" s="982"/>
      <c r="S341" s="1000"/>
      <c r="T341" s="1000"/>
      <c r="U341" s="1000"/>
      <c r="V341" s="982"/>
      <c r="W341" s="1004"/>
      <c r="X341" s="1002"/>
      <c r="Y341" s="1002"/>
      <c r="Z341" s="982"/>
      <c r="AA341" s="982"/>
      <c r="AB341" s="982"/>
      <c r="AC341" s="982"/>
      <c r="AD341" s="982"/>
      <c r="AE341" s="982"/>
      <c r="AF341" s="982"/>
      <c r="AG341" s="982"/>
      <c r="AH341" s="982"/>
      <c r="AI341" s="982"/>
      <c r="AJ341" s="982"/>
      <c r="AK341" s="982"/>
      <c r="AL341" s="982"/>
      <c r="AM341" s="982"/>
      <c r="AN341" s="982"/>
      <c r="AO341" s="982"/>
      <c r="AP341" s="982"/>
      <c r="AQ341" s="982"/>
      <c r="AR341" s="982"/>
      <c r="AS341" s="982"/>
      <c r="AT341" s="982"/>
      <c r="AU341" s="982"/>
      <c r="AV341" s="982"/>
      <c r="AW341" s="982"/>
      <c r="AX341" s="982"/>
      <c r="AY341" s="982"/>
      <c r="AZ341" s="982"/>
      <c r="BA341" s="982"/>
      <c r="BB341" s="982"/>
      <c r="BC341" s="982"/>
      <c r="BD341" s="982"/>
      <c r="BE341" s="982"/>
      <c r="BF341" s="982"/>
      <c r="BG341" s="982"/>
      <c r="BH341" s="982"/>
      <c r="BI341" s="982"/>
      <c r="BJ341" s="982"/>
    </row>
    <row r="342" spans="1:62" ht="14.25" customHeight="1" x14ac:dyDescent="0.2">
      <c r="A342" s="982"/>
      <c r="B342" s="982"/>
      <c r="C342" s="982"/>
      <c r="D342" s="1000"/>
      <c r="E342" s="982"/>
      <c r="F342" s="1000"/>
      <c r="G342" s="982"/>
      <c r="H342" s="1000"/>
      <c r="I342" s="982"/>
      <c r="J342" s="1000"/>
      <c r="K342" s="982"/>
      <c r="L342" s="1000"/>
      <c r="M342" s="982"/>
      <c r="N342" s="1000"/>
      <c r="O342" s="982"/>
      <c r="P342" s="982"/>
      <c r="Q342" s="1000"/>
      <c r="R342" s="982"/>
      <c r="S342" s="1000"/>
      <c r="T342" s="1000"/>
      <c r="U342" s="1000"/>
      <c r="V342" s="982"/>
      <c r="W342" s="1004"/>
      <c r="X342" s="1002"/>
      <c r="Y342" s="1002"/>
      <c r="Z342" s="982"/>
      <c r="AA342" s="982"/>
      <c r="AB342" s="982"/>
      <c r="AC342" s="982"/>
      <c r="AD342" s="982"/>
      <c r="AE342" s="982"/>
      <c r="AF342" s="982"/>
      <c r="AG342" s="982"/>
      <c r="AH342" s="982"/>
      <c r="AI342" s="982"/>
      <c r="AJ342" s="982"/>
      <c r="AK342" s="982"/>
      <c r="AL342" s="982"/>
      <c r="AM342" s="982"/>
      <c r="AN342" s="982"/>
      <c r="AO342" s="982"/>
      <c r="AP342" s="982"/>
      <c r="AQ342" s="982"/>
      <c r="AR342" s="982"/>
      <c r="AS342" s="982"/>
      <c r="AT342" s="982"/>
      <c r="AU342" s="982"/>
      <c r="AV342" s="982"/>
      <c r="AW342" s="982"/>
      <c r="AX342" s="982"/>
      <c r="AY342" s="982"/>
      <c r="AZ342" s="982"/>
      <c r="BA342" s="982"/>
      <c r="BB342" s="982"/>
      <c r="BC342" s="982"/>
      <c r="BD342" s="982"/>
      <c r="BE342" s="982"/>
      <c r="BF342" s="982"/>
      <c r="BG342" s="982"/>
      <c r="BH342" s="982"/>
      <c r="BI342" s="982"/>
      <c r="BJ342" s="982"/>
    </row>
    <row r="343" spans="1:62" ht="14.25" customHeight="1" x14ac:dyDescent="0.2">
      <c r="A343" s="982"/>
      <c r="B343" s="982"/>
      <c r="C343" s="982"/>
      <c r="D343" s="1000"/>
      <c r="E343" s="982"/>
      <c r="F343" s="1000"/>
      <c r="G343" s="982"/>
      <c r="H343" s="1000"/>
      <c r="I343" s="982"/>
      <c r="J343" s="1000"/>
      <c r="K343" s="982"/>
      <c r="L343" s="1000"/>
      <c r="M343" s="982"/>
      <c r="N343" s="1000"/>
      <c r="O343" s="982"/>
      <c r="P343" s="982"/>
      <c r="Q343" s="1000"/>
      <c r="R343" s="982"/>
      <c r="S343" s="1000"/>
      <c r="T343" s="1000"/>
      <c r="U343" s="1000"/>
      <c r="V343" s="982"/>
      <c r="W343" s="1004"/>
      <c r="X343" s="1002"/>
      <c r="Y343" s="1002"/>
      <c r="Z343" s="982"/>
      <c r="AA343" s="982"/>
      <c r="AB343" s="982"/>
      <c r="AC343" s="982"/>
      <c r="AD343" s="982"/>
      <c r="AE343" s="982"/>
      <c r="AF343" s="982"/>
      <c r="AG343" s="982"/>
      <c r="AH343" s="982"/>
      <c r="AI343" s="982"/>
      <c r="AJ343" s="982"/>
      <c r="AK343" s="982"/>
      <c r="AL343" s="982"/>
      <c r="AM343" s="982"/>
      <c r="AN343" s="982"/>
      <c r="AO343" s="982"/>
      <c r="AP343" s="982"/>
      <c r="AQ343" s="982"/>
      <c r="AR343" s="982"/>
      <c r="AS343" s="982"/>
      <c r="AT343" s="982"/>
      <c r="AU343" s="982"/>
      <c r="AV343" s="982"/>
      <c r="AW343" s="982"/>
      <c r="AX343" s="982"/>
      <c r="AY343" s="982"/>
      <c r="AZ343" s="982"/>
      <c r="BA343" s="982"/>
      <c r="BB343" s="982"/>
      <c r="BC343" s="982"/>
      <c r="BD343" s="982"/>
      <c r="BE343" s="982"/>
      <c r="BF343" s="982"/>
      <c r="BG343" s="982"/>
      <c r="BH343" s="982"/>
      <c r="BI343" s="982"/>
      <c r="BJ343" s="982"/>
    </row>
    <row r="344" spans="1:62" ht="14.25" customHeight="1" x14ac:dyDescent="0.2">
      <c r="A344" s="982"/>
      <c r="B344" s="982"/>
      <c r="C344" s="982"/>
      <c r="D344" s="1000"/>
      <c r="E344" s="982"/>
      <c r="F344" s="1000"/>
      <c r="G344" s="982"/>
      <c r="H344" s="1000"/>
      <c r="I344" s="982"/>
      <c r="J344" s="1000"/>
      <c r="K344" s="982"/>
      <c r="L344" s="1000"/>
      <c r="M344" s="982"/>
      <c r="N344" s="1000"/>
      <c r="O344" s="982"/>
      <c r="P344" s="982"/>
      <c r="Q344" s="1000"/>
      <c r="R344" s="982"/>
      <c r="S344" s="1000"/>
      <c r="T344" s="1000"/>
      <c r="U344" s="1000"/>
      <c r="V344" s="982"/>
      <c r="W344" s="1004"/>
      <c r="X344" s="1002"/>
      <c r="Y344" s="1002"/>
      <c r="Z344" s="982"/>
      <c r="AA344" s="982"/>
      <c r="AB344" s="982"/>
      <c r="AC344" s="982"/>
      <c r="AD344" s="982"/>
      <c r="AE344" s="982"/>
      <c r="AF344" s="982"/>
      <c r="AG344" s="982"/>
      <c r="AH344" s="982"/>
      <c r="AI344" s="982"/>
      <c r="AJ344" s="982"/>
      <c r="AK344" s="982"/>
      <c r="AL344" s="982"/>
      <c r="AM344" s="982"/>
      <c r="AN344" s="982"/>
      <c r="AO344" s="982"/>
      <c r="AP344" s="982"/>
      <c r="AQ344" s="982"/>
      <c r="AR344" s="982"/>
      <c r="AS344" s="982"/>
      <c r="AT344" s="982"/>
      <c r="AU344" s="982"/>
      <c r="AV344" s="982"/>
      <c r="AW344" s="982"/>
      <c r="AX344" s="982"/>
      <c r="AY344" s="982"/>
      <c r="AZ344" s="982"/>
      <c r="BA344" s="982"/>
      <c r="BB344" s="982"/>
      <c r="BC344" s="982"/>
      <c r="BD344" s="982"/>
      <c r="BE344" s="982"/>
      <c r="BF344" s="982"/>
      <c r="BG344" s="982"/>
      <c r="BH344" s="982"/>
      <c r="BI344" s="982"/>
      <c r="BJ344" s="982"/>
    </row>
    <row r="345" spans="1:62" ht="14.25" customHeight="1" x14ac:dyDescent="0.2">
      <c r="A345" s="982"/>
      <c r="B345" s="982"/>
      <c r="C345" s="982"/>
      <c r="D345" s="1000"/>
      <c r="E345" s="982"/>
      <c r="F345" s="1000"/>
      <c r="G345" s="982"/>
      <c r="H345" s="1000"/>
      <c r="I345" s="982"/>
      <c r="J345" s="1000"/>
      <c r="K345" s="982"/>
      <c r="L345" s="1000"/>
      <c r="M345" s="982"/>
      <c r="N345" s="1000"/>
      <c r="O345" s="982"/>
      <c r="P345" s="982"/>
      <c r="Q345" s="1000"/>
      <c r="R345" s="982"/>
      <c r="S345" s="1000"/>
      <c r="T345" s="1000"/>
      <c r="U345" s="1000"/>
      <c r="V345" s="982"/>
      <c r="W345" s="1004"/>
      <c r="X345" s="1002"/>
      <c r="Y345" s="1002"/>
      <c r="Z345" s="982"/>
      <c r="AA345" s="982"/>
      <c r="AB345" s="982"/>
      <c r="AC345" s="982"/>
      <c r="AD345" s="982"/>
      <c r="AE345" s="982"/>
      <c r="AF345" s="982"/>
      <c r="AG345" s="982"/>
      <c r="AH345" s="982"/>
      <c r="AI345" s="982"/>
      <c r="AJ345" s="982"/>
      <c r="AK345" s="982"/>
      <c r="AL345" s="982"/>
      <c r="AM345" s="982"/>
      <c r="AN345" s="982"/>
      <c r="AO345" s="982"/>
      <c r="AP345" s="982"/>
      <c r="AQ345" s="982"/>
      <c r="AR345" s="982"/>
      <c r="AS345" s="982"/>
      <c r="AT345" s="982"/>
      <c r="AU345" s="982"/>
      <c r="AV345" s="982"/>
      <c r="AW345" s="982"/>
      <c r="AX345" s="982"/>
      <c r="AY345" s="982"/>
      <c r="AZ345" s="982"/>
      <c r="BA345" s="982"/>
      <c r="BB345" s="982"/>
      <c r="BC345" s="982"/>
      <c r="BD345" s="982"/>
      <c r="BE345" s="982"/>
      <c r="BF345" s="982"/>
      <c r="BG345" s="982"/>
      <c r="BH345" s="982"/>
      <c r="BI345" s="982"/>
      <c r="BJ345" s="982"/>
    </row>
    <row r="346" spans="1:62" ht="14.25" customHeight="1" x14ac:dyDescent="0.2">
      <c r="A346" s="982"/>
      <c r="B346" s="982"/>
      <c r="C346" s="982"/>
      <c r="D346" s="1000"/>
      <c r="E346" s="982"/>
      <c r="F346" s="1000"/>
      <c r="G346" s="982"/>
      <c r="H346" s="1000"/>
      <c r="I346" s="982"/>
      <c r="J346" s="1000"/>
      <c r="K346" s="982"/>
      <c r="L346" s="1000"/>
      <c r="M346" s="982"/>
      <c r="N346" s="1000"/>
      <c r="O346" s="982"/>
      <c r="P346" s="982"/>
      <c r="Q346" s="1000"/>
      <c r="R346" s="982"/>
      <c r="S346" s="1000"/>
      <c r="T346" s="1000"/>
      <c r="U346" s="1000"/>
      <c r="V346" s="982"/>
      <c r="W346" s="1004"/>
      <c r="X346" s="1002"/>
      <c r="Y346" s="1002"/>
      <c r="Z346" s="982"/>
      <c r="AA346" s="982"/>
      <c r="AB346" s="982"/>
      <c r="AC346" s="982"/>
      <c r="AD346" s="982"/>
      <c r="AE346" s="982"/>
      <c r="AF346" s="982"/>
      <c r="AG346" s="982"/>
      <c r="AH346" s="982"/>
      <c r="AI346" s="982"/>
      <c r="AJ346" s="982"/>
      <c r="AK346" s="982"/>
      <c r="AL346" s="982"/>
      <c r="AM346" s="982"/>
      <c r="AN346" s="982"/>
      <c r="AO346" s="982"/>
      <c r="AP346" s="982"/>
      <c r="AQ346" s="982"/>
      <c r="AR346" s="982"/>
      <c r="AS346" s="982"/>
      <c r="AT346" s="982"/>
      <c r="AU346" s="982"/>
      <c r="AV346" s="982"/>
      <c r="AW346" s="982"/>
      <c r="AX346" s="982"/>
      <c r="AY346" s="982"/>
      <c r="AZ346" s="982"/>
      <c r="BA346" s="982"/>
      <c r="BB346" s="982"/>
      <c r="BC346" s="982"/>
      <c r="BD346" s="982"/>
      <c r="BE346" s="982"/>
      <c r="BF346" s="982"/>
      <c r="BG346" s="982"/>
      <c r="BH346" s="982"/>
      <c r="BI346" s="982"/>
      <c r="BJ346" s="982"/>
    </row>
    <row r="347" spans="1:62" ht="14.25" customHeight="1" x14ac:dyDescent="0.2">
      <c r="A347" s="982"/>
      <c r="B347" s="982"/>
      <c r="C347" s="982"/>
      <c r="D347" s="1000"/>
      <c r="E347" s="982"/>
      <c r="F347" s="1000"/>
      <c r="G347" s="982"/>
      <c r="H347" s="1000"/>
      <c r="I347" s="982"/>
      <c r="J347" s="1000"/>
      <c r="K347" s="982"/>
      <c r="L347" s="1000"/>
      <c r="M347" s="982"/>
      <c r="N347" s="1000"/>
      <c r="O347" s="982"/>
      <c r="P347" s="982"/>
      <c r="Q347" s="1000"/>
      <c r="R347" s="982"/>
      <c r="S347" s="1000"/>
      <c r="T347" s="1000"/>
      <c r="U347" s="1000"/>
      <c r="V347" s="982"/>
      <c r="W347" s="1004"/>
      <c r="X347" s="1002"/>
      <c r="Y347" s="1002"/>
      <c r="Z347" s="982"/>
      <c r="AA347" s="982"/>
      <c r="AB347" s="982"/>
      <c r="AC347" s="982"/>
      <c r="AD347" s="982"/>
      <c r="AE347" s="982"/>
      <c r="AF347" s="982"/>
      <c r="AG347" s="982"/>
      <c r="AH347" s="982"/>
      <c r="AI347" s="982"/>
      <c r="AJ347" s="982"/>
      <c r="AK347" s="982"/>
      <c r="AL347" s="982"/>
      <c r="AM347" s="982"/>
      <c r="AN347" s="982"/>
      <c r="AO347" s="982"/>
      <c r="AP347" s="982"/>
      <c r="AQ347" s="982"/>
      <c r="AR347" s="982"/>
      <c r="AS347" s="982"/>
      <c r="AT347" s="982"/>
      <c r="AU347" s="982"/>
      <c r="AV347" s="982"/>
      <c r="AW347" s="982"/>
      <c r="AX347" s="982"/>
      <c r="AY347" s="982"/>
      <c r="AZ347" s="982"/>
      <c r="BA347" s="982"/>
      <c r="BB347" s="982"/>
      <c r="BC347" s="982"/>
      <c r="BD347" s="982"/>
      <c r="BE347" s="982"/>
      <c r="BF347" s="982"/>
      <c r="BG347" s="982"/>
      <c r="BH347" s="982"/>
      <c r="BI347" s="982"/>
      <c r="BJ347" s="982"/>
    </row>
    <row r="348" spans="1:62" ht="14.25" customHeight="1" x14ac:dyDescent="0.2">
      <c r="A348" s="982"/>
      <c r="B348" s="982"/>
      <c r="C348" s="982"/>
      <c r="D348" s="1000"/>
      <c r="E348" s="982"/>
      <c r="F348" s="1000"/>
      <c r="G348" s="982"/>
      <c r="H348" s="1000"/>
      <c r="I348" s="982"/>
      <c r="J348" s="1000"/>
      <c r="K348" s="982"/>
      <c r="L348" s="1000"/>
      <c r="M348" s="982"/>
      <c r="N348" s="1000"/>
      <c r="O348" s="982"/>
      <c r="P348" s="982"/>
      <c r="Q348" s="1000"/>
      <c r="R348" s="982"/>
      <c r="S348" s="1000"/>
      <c r="T348" s="1000"/>
      <c r="U348" s="1000"/>
      <c r="V348" s="982"/>
      <c r="W348" s="1004"/>
      <c r="X348" s="1002"/>
      <c r="Y348" s="1002"/>
      <c r="Z348" s="982"/>
      <c r="AA348" s="982"/>
      <c r="AB348" s="982"/>
      <c r="AC348" s="982"/>
      <c r="AD348" s="982"/>
      <c r="AE348" s="982"/>
      <c r="AF348" s="982"/>
      <c r="AG348" s="982"/>
      <c r="AH348" s="982"/>
      <c r="AI348" s="982"/>
      <c r="AJ348" s="982"/>
      <c r="AK348" s="982"/>
      <c r="AL348" s="982"/>
      <c r="AM348" s="982"/>
      <c r="AN348" s="982"/>
      <c r="AO348" s="982"/>
      <c r="AP348" s="982"/>
      <c r="AQ348" s="982"/>
      <c r="AR348" s="982"/>
      <c r="AS348" s="982"/>
      <c r="AT348" s="982"/>
      <c r="AU348" s="982"/>
      <c r="AV348" s="982"/>
      <c r="AW348" s="982"/>
      <c r="AX348" s="982"/>
      <c r="AY348" s="982"/>
      <c r="AZ348" s="982"/>
      <c r="BA348" s="982"/>
      <c r="BB348" s="982"/>
      <c r="BC348" s="982"/>
      <c r="BD348" s="982"/>
      <c r="BE348" s="982"/>
      <c r="BF348" s="982"/>
      <c r="BG348" s="982"/>
      <c r="BH348" s="982"/>
      <c r="BI348" s="982"/>
      <c r="BJ348" s="982"/>
    </row>
    <row r="349" spans="1:62" ht="14.25" customHeight="1" x14ac:dyDescent="0.2">
      <c r="A349" s="982"/>
      <c r="B349" s="982"/>
      <c r="C349" s="982"/>
      <c r="D349" s="1000"/>
      <c r="E349" s="982"/>
      <c r="F349" s="1000"/>
      <c r="G349" s="982"/>
      <c r="H349" s="1000"/>
      <c r="I349" s="982"/>
      <c r="J349" s="1000"/>
      <c r="K349" s="982"/>
      <c r="L349" s="1000"/>
      <c r="M349" s="982"/>
      <c r="N349" s="1000"/>
      <c r="O349" s="982"/>
      <c r="P349" s="982"/>
      <c r="Q349" s="1000"/>
      <c r="R349" s="982"/>
      <c r="S349" s="1000"/>
      <c r="T349" s="1000"/>
      <c r="U349" s="1000"/>
      <c r="V349" s="982"/>
      <c r="W349" s="1004"/>
      <c r="X349" s="1002"/>
      <c r="Y349" s="1002"/>
      <c r="Z349" s="982"/>
      <c r="AA349" s="982"/>
      <c r="AB349" s="982"/>
      <c r="AC349" s="982"/>
      <c r="AD349" s="982"/>
      <c r="AE349" s="982"/>
      <c r="AF349" s="982"/>
      <c r="AG349" s="982"/>
      <c r="AH349" s="982"/>
      <c r="AI349" s="982"/>
      <c r="AJ349" s="982"/>
      <c r="AK349" s="982"/>
      <c r="AL349" s="982"/>
      <c r="AM349" s="982"/>
      <c r="AN349" s="982"/>
      <c r="AO349" s="982"/>
      <c r="AP349" s="982"/>
      <c r="AQ349" s="982"/>
      <c r="AR349" s="982"/>
      <c r="AS349" s="982"/>
      <c r="AT349" s="982"/>
      <c r="AU349" s="982"/>
      <c r="AV349" s="982"/>
      <c r="AW349" s="982"/>
      <c r="AX349" s="982"/>
      <c r="AY349" s="982"/>
      <c r="AZ349" s="982"/>
      <c r="BA349" s="982"/>
      <c r="BB349" s="982"/>
      <c r="BC349" s="982"/>
      <c r="BD349" s="982"/>
      <c r="BE349" s="982"/>
      <c r="BF349" s="982"/>
      <c r="BG349" s="982"/>
      <c r="BH349" s="982"/>
      <c r="BI349" s="982"/>
      <c r="BJ349" s="982"/>
    </row>
    <row r="350" spans="1:62" ht="14.25" customHeight="1" x14ac:dyDescent="0.2">
      <c r="A350" s="982"/>
      <c r="B350" s="982"/>
      <c r="C350" s="982"/>
      <c r="D350" s="1000"/>
      <c r="E350" s="982"/>
      <c r="F350" s="1000"/>
      <c r="G350" s="982"/>
      <c r="H350" s="1000"/>
      <c r="I350" s="982"/>
      <c r="J350" s="1000"/>
      <c r="K350" s="982"/>
      <c r="L350" s="1000"/>
      <c r="M350" s="982"/>
      <c r="N350" s="1000"/>
      <c r="O350" s="982"/>
      <c r="P350" s="982"/>
      <c r="Q350" s="1000"/>
      <c r="R350" s="982"/>
      <c r="S350" s="1000"/>
      <c r="T350" s="1000"/>
      <c r="U350" s="1000"/>
      <c r="V350" s="982"/>
      <c r="W350" s="1004"/>
      <c r="X350" s="1002"/>
      <c r="Y350" s="1002"/>
      <c r="Z350" s="982"/>
      <c r="AA350" s="982"/>
      <c r="AB350" s="982"/>
      <c r="AC350" s="982"/>
      <c r="AD350" s="982"/>
      <c r="AE350" s="982"/>
      <c r="AF350" s="982"/>
      <c r="AG350" s="982"/>
      <c r="AH350" s="982"/>
      <c r="AI350" s="982"/>
      <c r="AJ350" s="982"/>
      <c r="AK350" s="982"/>
      <c r="AL350" s="982"/>
      <c r="AM350" s="982"/>
      <c r="AN350" s="982"/>
      <c r="AO350" s="982"/>
      <c r="AP350" s="982"/>
      <c r="AQ350" s="982"/>
      <c r="AR350" s="982"/>
      <c r="AS350" s="982"/>
      <c r="AT350" s="982"/>
      <c r="AU350" s="982"/>
      <c r="AV350" s="982"/>
      <c r="AW350" s="982"/>
      <c r="AX350" s="982"/>
      <c r="AY350" s="982"/>
      <c r="AZ350" s="982"/>
      <c r="BA350" s="982"/>
      <c r="BB350" s="982"/>
      <c r="BC350" s="982"/>
      <c r="BD350" s="982"/>
      <c r="BE350" s="982"/>
      <c r="BF350" s="982"/>
      <c r="BG350" s="982"/>
      <c r="BH350" s="982"/>
      <c r="BI350" s="982"/>
      <c r="BJ350" s="982"/>
    </row>
    <row r="351" spans="1:62" ht="14.25" customHeight="1" x14ac:dyDescent="0.2">
      <c r="A351" s="982"/>
      <c r="B351" s="982"/>
      <c r="C351" s="982"/>
      <c r="D351" s="1000"/>
      <c r="E351" s="982"/>
      <c r="F351" s="1000"/>
      <c r="G351" s="982"/>
      <c r="H351" s="1000"/>
      <c r="I351" s="982"/>
      <c r="J351" s="1000"/>
      <c r="K351" s="982"/>
      <c r="L351" s="1000"/>
      <c r="M351" s="982"/>
      <c r="N351" s="1000"/>
      <c r="O351" s="982"/>
      <c r="P351" s="982"/>
      <c r="Q351" s="1000"/>
      <c r="R351" s="982"/>
      <c r="S351" s="1000"/>
      <c r="T351" s="1000"/>
      <c r="U351" s="1000"/>
      <c r="V351" s="982"/>
      <c r="W351" s="1004"/>
      <c r="X351" s="1002"/>
      <c r="Y351" s="1002"/>
      <c r="Z351" s="982"/>
      <c r="AA351" s="982"/>
      <c r="AB351" s="982"/>
      <c r="AC351" s="982"/>
      <c r="AD351" s="982"/>
      <c r="AE351" s="982"/>
      <c r="AF351" s="982"/>
      <c r="AG351" s="982"/>
      <c r="AH351" s="982"/>
      <c r="AI351" s="982"/>
      <c r="AJ351" s="982"/>
      <c r="AK351" s="982"/>
      <c r="AL351" s="982"/>
      <c r="AM351" s="982"/>
      <c r="AN351" s="982"/>
      <c r="AO351" s="982"/>
      <c r="AP351" s="982"/>
      <c r="AQ351" s="982"/>
      <c r="AR351" s="982"/>
      <c r="AS351" s="982"/>
      <c r="AT351" s="982"/>
      <c r="AU351" s="982"/>
      <c r="AV351" s="982"/>
      <c r="AW351" s="982"/>
      <c r="AX351" s="982"/>
      <c r="AY351" s="982"/>
      <c r="AZ351" s="982"/>
      <c r="BA351" s="982"/>
      <c r="BB351" s="982"/>
      <c r="BC351" s="982"/>
      <c r="BD351" s="982"/>
      <c r="BE351" s="982"/>
      <c r="BF351" s="982"/>
      <c r="BG351" s="982"/>
      <c r="BH351" s="982"/>
      <c r="BI351" s="982"/>
      <c r="BJ351" s="982"/>
    </row>
    <row r="352" spans="1:62" ht="14.25" customHeight="1" x14ac:dyDescent="0.2">
      <c r="A352" s="982"/>
      <c r="B352" s="982"/>
      <c r="C352" s="982"/>
      <c r="D352" s="1000"/>
      <c r="E352" s="982"/>
      <c r="F352" s="1000"/>
      <c r="G352" s="982"/>
      <c r="H352" s="1000"/>
      <c r="I352" s="982"/>
      <c r="J352" s="1000"/>
      <c r="K352" s="982"/>
      <c r="L352" s="1000"/>
      <c r="M352" s="982"/>
      <c r="N352" s="1000"/>
      <c r="O352" s="982"/>
      <c r="P352" s="982"/>
      <c r="Q352" s="1000"/>
      <c r="R352" s="982"/>
      <c r="S352" s="1000"/>
      <c r="T352" s="1000"/>
      <c r="U352" s="1000"/>
      <c r="V352" s="982"/>
      <c r="W352" s="1004"/>
      <c r="X352" s="1002"/>
      <c r="Y352" s="1002"/>
      <c r="Z352" s="982"/>
      <c r="AA352" s="982"/>
      <c r="AB352" s="982"/>
      <c r="AC352" s="982"/>
      <c r="AD352" s="982"/>
      <c r="AE352" s="982"/>
      <c r="AF352" s="982"/>
      <c r="AG352" s="982"/>
      <c r="AH352" s="982"/>
      <c r="AI352" s="982"/>
      <c r="AJ352" s="982"/>
      <c r="AK352" s="982"/>
      <c r="AL352" s="982"/>
      <c r="AM352" s="982"/>
      <c r="AN352" s="982"/>
      <c r="AO352" s="982"/>
      <c r="AP352" s="982"/>
      <c r="AQ352" s="982"/>
      <c r="AR352" s="982"/>
      <c r="AS352" s="982"/>
      <c r="AT352" s="982"/>
      <c r="AU352" s="982"/>
      <c r="AV352" s="982"/>
      <c r="AW352" s="982"/>
      <c r="AX352" s="982"/>
      <c r="AY352" s="982"/>
      <c r="AZ352" s="982"/>
      <c r="BA352" s="982"/>
      <c r="BB352" s="982"/>
      <c r="BC352" s="982"/>
      <c r="BD352" s="982"/>
      <c r="BE352" s="982"/>
      <c r="BF352" s="982"/>
      <c r="BG352" s="982"/>
      <c r="BH352" s="982"/>
      <c r="BI352" s="982"/>
      <c r="BJ352" s="982"/>
    </row>
    <row r="353" spans="1:62" ht="14.25" customHeight="1" x14ac:dyDescent="0.2">
      <c r="A353" s="982"/>
      <c r="B353" s="982"/>
      <c r="C353" s="982"/>
      <c r="D353" s="1000"/>
      <c r="E353" s="982"/>
      <c r="F353" s="1000"/>
      <c r="G353" s="982"/>
      <c r="H353" s="1000"/>
      <c r="I353" s="982"/>
      <c r="J353" s="1000"/>
      <c r="K353" s="982"/>
      <c r="L353" s="1000"/>
      <c r="M353" s="982"/>
      <c r="N353" s="1000"/>
      <c r="O353" s="982"/>
      <c r="P353" s="982"/>
      <c r="Q353" s="1000"/>
      <c r="R353" s="982"/>
      <c r="S353" s="1000"/>
      <c r="T353" s="1000"/>
      <c r="U353" s="1000"/>
      <c r="V353" s="982"/>
      <c r="W353" s="1004"/>
      <c r="X353" s="1002"/>
      <c r="Y353" s="1002"/>
      <c r="Z353" s="982"/>
      <c r="AA353" s="982"/>
      <c r="AB353" s="982"/>
      <c r="AC353" s="982"/>
      <c r="AD353" s="982"/>
      <c r="AE353" s="982"/>
      <c r="AF353" s="982"/>
      <c r="AG353" s="982"/>
      <c r="AH353" s="982"/>
      <c r="AI353" s="982"/>
      <c r="AJ353" s="982"/>
      <c r="AK353" s="982"/>
      <c r="AL353" s="982"/>
      <c r="AM353" s="982"/>
      <c r="AN353" s="982"/>
      <c r="AO353" s="982"/>
      <c r="AP353" s="982"/>
      <c r="AQ353" s="982"/>
      <c r="AR353" s="982"/>
      <c r="AS353" s="982"/>
      <c r="AT353" s="982"/>
      <c r="AU353" s="982"/>
      <c r="AV353" s="982"/>
      <c r="AW353" s="982"/>
      <c r="AX353" s="982"/>
      <c r="AY353" s="982"/>
      <c r="AZ353" s="982"/>
      <c r="BA353" s="982"/>
      <c r="BB353" s="982"/>
      <c r="BC353" s="982"/>
      <c r="BD353" s="982"/>
      <c r="BE353" s="982"/>
      <c r="BF353" s="982"/>
      <c r="BG353" s="982"/>
      <c r="BH353" s="982"/>
      <c r="BI353" s="982"/>
      <c r="BJ353" s="982"/>
    </row>
    <row r="354" spans="1:62" ht="14.25" customHeight="1" x14ac:dyDescent="0.2">
      <c r="A354" s="982"/>
      <c r="B354" s="982"/>
      <c r="C354" s="982"/>
      <c r="D354" s="1000"/>
      <c r="E354" s="982"/>
      <c r="F354" s="1000"/>
      <c r="G354" s="982"/>
      <c r="H354" s="1000"/>
      <c r="I354" s="982"/>
      <c r="J354" s="1000"/>
      <c r="K354" s="982"/>
      <c r="L354" s="1000"/>
      <c r="M354" s="982"/>
      <c r="N354" s="1000"/>
      <c r="O354" s="982"/>
      <c r="P354" s="982"/>
      <c r="Q354" s="1000"/>
      <c r="R354" s="982"/>
      <c r="S354" s="1000"/>
      <c r="T354" s="1000"/>
      <c r="U354" s="1000"/>
      <c r="V354" s="982"/>
      <c r="W354" s="1004"/>
      <c r="X354" s="1002"/>
      <c r="Y354" s="1002"/>
      <c r="Z354" s="982"/>
      <c r="AA354" s="982"/>
      <c r="AB354" s="982"/>
      <c r="AC354" s="982"/>
      <c r="AD354" s="982"/>
      <c r="AE354" s="982"/>
      <c r="AF354" s="982"/>
      <c r="AG354" s="982"/>
      <c r="AH354" s="982"/>
      <c r="AI354" s="982"/>
      <c r="AJ354" s="982"/>
      <c r="AK354" s="982"/>
      <c r="AL354" s="982"/>
      <c r="AM354" s="982"/>
      <c r="AN354" s="982"/>
      <c r="AO354" s="982"/>
      <c r="AP354" s="982"/>
      <c r="AQ354" s="982"/>
      <c r="AR354" s="982"/>
      <c r="AS354" s="982"/>
      <c r="AT354" s="982"/>
      <c r="AU354" s="982"/>
      <c r="AV354" s="982"/>
      <c r="AW354" s="982"/>
      <c r="AX354" s="982"/>
      <c r="AY354" s="982"/>
      <c r="AZ354" s="982"/>
      <c r="BA354" s="982"/>
      <c r="BB354" s="982"/>
      <c r="BC354" s="982"/>
      <c r="BD354" s="982"/>
      <c r="BE354" s="982"/>
      <c r="BF354" s="982"/>
      <c r="BG354" s="982"/>
      <c r="BH354" s="982"/>
      <c r="BI354" s="982"/>
      <c r="BJ354" s="982"/>
    </row>
    <row r="355" spans="1:62" ht="14.25" customHeight="1" x14ac:dyDescent="0.2">
      <c r="A355" s="982"/>
      <c r="B355" s="982"/>
      <c r="C355" s="982"/>
      <c r="D355" s="1000"/>
      <c r="E355" s="982"/>
      <c r="F355" s="1000"/>
      <c r="G355" s="982"/>
      <c r="H355" s="1000"/>
      <c r="I355" s="982"/>
      <c r="J355" s="1000"/>
      <c r="K355" s="982"/>
      <c r="L355" s="1000"/>
      <c r="M355" s="982"/>
      <c r="N355" s="1000"/>
      <c r="O355" s="982"/>
      <c r="P355" s="982"/>
      <c r="Q355" s="1000"/>
      <c r="R355" s="982"/>
      <c r="S355" s="1000"/>
      <c r="T355" s="1000"/>
      <c r="U355" s="1000"/>
      <c r="V355" s="982"/>
      <c r="W355" s="1004"/>
      <c r="X355" s="1002"/>
      <c r="Y355" s="1002"/>
      <c r="Z355" s="982"/>
      <c r="AA355" s="982"/>
      <c r="AB355" s="982"/>
      <c r="AC355" s="982"/>
      <c r="AD355" s="982"/>
      <c r="AE355" s="982"/>
      <c r="AF355" s="982"/>
      <c r="AG355" s="982"/>
      <c r="AH355" s="982"/>
      <c r="AI355" s="982"/>
      <c r="AJ355" s="982"/>
      <c r="AK355" s="982"/>
      <c r="AL355" s="982"/>
      <c r="AM355" s="982"/>
      <c r="AN355" s="982"/>
      <c r="AO355" s="982"/>
      <c r="AP355" s="982"/>
      <c r="AQ355" s="982"/>
      <c r="AR355" s="982"/>
      <c r="AS355" s="982"/>
      <c r="AT355" s="982"/>
      <c r="AU355" s="982"/>
      <c r="AV355" s="982"/>
      <c r="AW355" s="982"/>
      <c r="AX355" s="982"/>
      <c r="AY355" s="982"/>
      <c r="AZ355" s="982"/>
      <c r="BA355" s="982"/>
      <c r="BB355" s="982"/>
      <c r="BC355" s="982"/>
      <c r="BD355" s="982"/>
      <c r="BE355" s="982"/>
      <c r="BF355" s="982"/>
      <c r="BG355" s="982"/>
      <c r="BH355" s="982"/>
      <c r="BI355" s="982"/>
      <c r="BJ355" s="982"/>
    </row>
    <row r="356" spans="1:62" ht="14.25" customHeight="1" x14ac:dyDescent="0.2">
      <c r="A356" s="982"/>
      <c r="B356" s="982"/>
      <c r="C356" s="982"/>
      <c r="D356" s="1000"/>
      <c r="E356" s="982"/>
      <c r="F356" s="1000"/>
      <c r="G356" s="982"/>
      <c r="H356" s="1000"/>
      <c r="I356" s="982"/>
      <c r="J356" s="1000"/>
      <c r="K356" s="982"/>
      <c r="L356" s="1000"/>
      <c r="M356" s="982"/>
      <c r="N356" s="1000"/>
      <c r="O356" s="982"/>
      <c r="P356" s="982"/>
      <c r="Q356" s="1000"/>
      <c r="R356" s="982"/>
      <c r="S356" s="1000"/>
      <c r="T356" s="1000"/>
      <c r="U356" s="1000"/>
      <c r="V356" s="982"/>
      <c r="W356" s="1004"/>
      <c r="X356" s="1002"/>
      <c r="Y356" s="1002"/>
      <c r="Z356" s="982"/>
      <c r="AA356" s="982"/>
      <c r="AB356" s="982"/>
      <c r="AC356" s="982"/>
      <c r="AD356" s="982"/>
      <c r="AE356" s="982"/>
      <c r="AF356" s="982"/>
      <c r="AG356" s="982"/>
      <c r="AH356" s="982"/>
      <c r="AI356" s="982"/>
      <c r="AJ356" s="982"/>
      <c r="AK356" s="982"/>
      <c r="AL356" s="982"/>
      <c r="AM356" s="982"/>
      <c r="AN356" s="982"/>
      <c r="AO356" s="982"/>
      <c r="AP356" s="982"/>
      <c r="AQ356" s="982"/>
      <c r="AR356" s="982"/>
      <c r="AS356" s="982"/>
      <c r="AT356" s="982"/>
      <c r="AU356" s="982"/>
      <c r="AV356" s="982"/>
      <c r="AW356" s="982"/>
      <c r="AX356" s="982"/>
      <c r="AY356" s="982"/>
      <c r="AZ356" s="982"/>
      <c r="BA356" s="982"/>
      <c r="BB356" s="982"/>
      <c r="BC356" s="982"/>
      <c r="BD356" s="982"/>
      <c r="BE356" s="982"/>
      <c r="BF356" s="982"/>
      <c r="BG356" s="982"/>
      <c r="BH356" s="982"/>
      <c r="BI356" s="982"/>
      <c r="BJ356" s="982"/>
    </row>
    <row r="357" spans="1:62" ht="14.25" customHeight="1" x14ac:dyDescent="0.2">
      <c r="A357" s="982"/>
      <c r="B357" s="982"/>
      <c r="C357" s="982"/>
      <c r="D357" s="1000"/>
      <c r="E357" s="982"/>
      <c r="F357" s="1000"/>
      <c r="G357" s="982"/>
      <c r="H357" s="1000"/>
      <c r="I357" s="982"/>
      <c r="J357" s="1000"/>
      <c r="K357" s="982"/>
      <c r="L357" s="1000"/>
      <c r="M357" s="982"/>
      <c r="N357" s="1000"/>
      <c r="O357" s="982"/>
      <c r="P357" s="982"/>
      <c r="Q357" s="1000"/>
      <c r="R357" s="982"/>
      <c r="S357" s="1000"/>
      <c r="T357" s="1000"/>
      <c r="U357" s="1000"/>
      <c r="V357" s="982"/>
      <c r="W357" s="1004"/>
      <c r="X357" s="1002"/>
      <c r="Y357" s="1002"/>
      <c r="Z357" s="982"/>
      <c r="AA357" s="982"/>
      <c r="AB357" s="982"/>
      <c r="AC357" s="982"/>
      <c r="AD357" s="982"/>
      <c r="AE357" s="982"/>
      <c r="AF357" s="982"/>
      <c r="AG357" s="982"/>
      <c r="AH357" s="982"/>
      <c r="AI357" s="982"/>
      <c r="AJ357" s="982"/>
      <c r="AK357" s="982"/>
      <c r="AL357" s="982"/>
      <c r="AM357" s="982"/>
      <c r="AN357" s="982"/>
      <c r="AO357" s="982"/>
      <c r="AP357" s="982"/>
      <c r="AQ357" s="982"/>
      <c r="AR357" s="982"/>
      <c r="AS357" s="982"/>
      <c r="AT357" s="982"/>
      <c r="AU357" s="982"/>
      <c r="AV357" s="982"/>
      <c r="AW357" s="982"/>
      <c r="AX357" s="982"/>
      <c r="AY357" s="982"/>
      <c r="AZ357" s="982"/>
      <c r="BA357" s="982"/>
      <c r="BB357" s="982"/>
      <c r="BC357" s="982"/>
      <c r="BD357" s="982"/>
      <c r="BE357" s="982"/>
      <c r="BF357" s="982"/>
      <c r="BG357" s="982"/>
      <c r="BH357" s="982"/>
      <c r="BI357" s="982"/>
      <c r="BJ357" s="982"/>
    </row>
    <row r="358" spans="1:62" ht="14.25" customHeight="1" x14ac:dyDescent="0.2">
      <c r="A358" s="982"/>
      <c r="B358" s="982"/>
      <c r="C358" s="982"/>
      <c r="D358" s="1000"/>
      <c r="E358" s="982"/>
      <c r="F358" s="1000"/>
      <c r="G358" s="982"/>
      <c r="H358" s="1000"/>
      <c r="I358" s="982"/>
      <c r="J358" s="1000"/>
      <c r="K358" s="982"/>
      <c r="L358" s="1000"/>
      <c r="M358" s="982"/>
      <c r="N358" s="1000"/>
      <c r="O358" s="982"/>
      <c r="P358" s="982"/>
      <c r="Q358" s="1000"/>
      <c r="R358" s="982"/>
      <c r="S358" s="1000"/>
      <c r="T358" s="1000"/>
      <c r="U358" s="1000"/>
      <c r="V358" s="982"/>
      <c r="W358" s="1004"/>
      <c r="X358" s="1002"/>
      <c r="Y358" s="1002"/>
      <c r="Z358" s="982"/>
      <c r="AA358" s="982"/>
      <c r="AB358" s="982"/>
      <c r="AC358" s="982"/>
      <c r="AD358" s="982"/>
      <c r="AE358" s="982"/>
      <c r="AF358" s="982"/>
      <c r="AG358" s="982"/>
      <c r="AH358" s="982"/>
      <c r="AI358" s="982"/>
      <c r="AJ358" s="982"/>
      <c r="AK358" s="982"/>
      <c r="AL358" s="982"/>
      <c r="AM358" s="982"/>
      <c r="AN358" s="982"/>
      <c r="AO358" s="982"/>
      <c r="AP358" s="982"/>
      <c r="AQ358" s="982"/>
      <c r="AR358" s="982"/>
      <c r="AS358" s="982"/>
      <c r="AT358" s="982"/>
      <c r="AU358" s="982"/>
      <c r="AV358" s="982"/>
      <c r="AW358" s="982"/>
      <c r="AX358" s="982"/>
      <c r="AY358" s="982"/>
      <c r="AZ358" s="982"/>
      <c r="BA358" s="982"/>
      <c r="BB358" s="982"/>
      <c r="BC358" s="982"/>
      <c r="BD358" s="982"/>
      <c r="BE358" s="982"/>
      <c r="BF358" s="982"/>
      <c r="BG358" s="982"/>
      <c r="BH358" s="982"/>
      <c r="BI358" s="982"/>
      <c r="BJ358" s="982"/>
    </row>
    <row r="359" spans="1:62" ht="14.25" customHeight="1" x14ac:dyDescent="0.2">
      <c r="A359" s="982"/>
      <c r="B359" s="982"/>
      <c r="C359" s="982"/>
      <c r="D359" s="1000"/>
      <c r="E359" s="982"/>
      <c r="F359" s="1000"/>
      <c r="G359" s="982"/>
      <c r="H359" s="1000"/>
      <c r="I359" s="982"/>
      <c r="J359" s="1000"/>
      <c r="K359" s="982"/>
      <c r="L359" s="1000"/>
      <c r="M359" s="982"/>
      <c r="N359" s="1000"/>
      <c r="O359" s="982"/>
      <c r="P359" s="982"/>
      <c r="Q359" s="1000"/>
      <c r="R359" s="982"/>
      <c r="S359" s="1000"/>
      <c r="T359" s="1000"/>
      <c r="U359" s="1000"/>
      <c r="V359" s="982"/>
      <c r="W359" s="1004"/>
      <c r="X359" s="1002"/>
      <c r="Y359" s="1002"/>
      <c r="Z359" s="982"/>
      <c r="AA359" s="982"/>
      <c r="AB359" s="982"/>
      <c r="AC359" s="982"/>
      <c r="AD359" s="982"/>
      <c r="AE359" s="982"/>
      <c r="AF359" s="982"/>
      <c r="AG359" s="982"/>
      <c r="AH359" s="982"/>
      <c r="AI359" s="982"/>
      <c r="AJ359" s="982"/>
      <c r="AK359" s="982"/>
      <c r="AL359" s="982"/>
      <c r="AM359" s="982"/>
      <c r="AN359" s="982"/>
      <c r="AO359" s="982"/>
      <c r="AP359" s="982"/>
      <c r="AQ359" s="982"/>
      <c r="AR359" s="982"/>
      <c r="AS359" s="982"/>
      <c r="AT359" s="982"/>
      <c r="AU359" s="982"/>
      <c r="AV359" s="982"/>
      <c r="AW359" s="982"/>
      <c r="AX359" s="982"/>
      <c r="AY359" s="982"/>
      <c r="AZ359" s="982"/>
      <c r="BA359" s="982"/>
      <c r="BB359" s="982"/>
      <c r="BC359" s="982"/>
      <c r="BD359" s="982"/>
      <c r="BE359" s="982"/>
      <c r="BF359" s="982"/>
      <c r="BG359" s="982"/>
      <c r="BH359" s="982"/>
      <c r="BI359" s="982"/>
      <c r="BJ359" s="982"/>
    </row>
    <row r="360" spans="1:62" ht="14.25" customHeight="1" x14ac:dyDescent="0.2">
      <c r="A360" s="982"/>
      <c r="B360" s="982"/>
      <c r="C360" s="982"/>
      <c r="D360" s="1000"/>
      <c r="E360" s="982"/>
      <c r="F360" s="1000"/>
      <c r="G360" s="982"/>
      <c r="H360" s="1000"/>
      <c r="I360" s="982"/>
      <c r="J360" s="1000"/>
      <c r="K360" s="982"/>
      <c r="L360" s="1000"/>
      <c r="M360" s="982"/>
      <c r="N360" s="1000"/>
      <c r="O360" s="982"/>
      <c r="P360" s="982"/>
      <c r="Q360" s="1000"/>
      <c r="R360" s="982"/>
      <c r="S360" s="1000"/>
      <c r="T360" s="1000"/>
      <c r="U360" s="1000"/>
      <c r="V360" s="982"/>
      <c r="W360" s="1004"/>
      <c r="X360" s="1002"/>
      <c r="Y360" s="1002"/>
      <c r="Z360" s="982"/>
      <c r="AA360" s="982"/>
      <c r="AB360" s="982"/>
      <c r="AC360" s="982"/>
      <c r="AD360" s="982"/>
      <c r="AE360" s="982"/>
      <c r="AF360" s="982"/>
      <c r="AG360" s="982"/>
      <c r="AH360" s="982"/>
      <c r="AI360" s="982"/>
      <c r="AJ360" s="982"/>
      <c r="AK360" s="982"/>
      <c r="AL360" s="982"/>
      <c r="AM360" s="982"/>
      <c r="AN360" s="982"/>
      <c r="AO360" s="982"/>
      <c r="AP360" s="982"/>
      <c r="AQ360" s="982"/>
      <c r="AR360" s="982"/>
      <c r="AS360" s="982"/>
      <c r="AT360" s="982"/>
      <c r="AU360" s="982"/>
      <c r="AV360" s="982"/>
      <c r="AW360" s="982"/>
      <c r="AX360" s="982"/>
      <c r="AY360" s="982"/>
      <c r="AZ360" s="982"/>
      <c r="BA360" s="982"/>
      <c r="BB360" s="982"/>
      <c r="BC360" s="982"/>
      <c r="BD360" s="982"/>
      <c r="BE360" s="982"/>
      <c r="BF360" s="982"/>
      <c r="BG360" s="982"/>
      <c r="BH360" s="982"/>
      <c r="BI360" s="982"/>
      <c r="BJ360" s="982"/>
    </row>
    <row r="361" spans="1:62" ht="14.25" customHeight="1" x14ac:dyDescent="0.2">
      <c r="A361" s="982"/>
      <c r="B361" s="982"/>
      <c r="C361" s="982"/>
      <c r="D361" s="1000"/>
      <c r="E361" s="982"/>
      <c r="F361" s="1000"/>
      <c r="G361" s="982"/>
      <c r="H361" s="1000"/>
      <c r="I361" s="982"/>
      <c r="J361" s="1000"/>
      <c r="K361" s="982"/>
      <c r="L361" s="1000"/>
      <c r="M361" s="982"/>
      <c r="N361" s="1000"/>
      <c r="O361" s="982"/>
      <c r="P361" s="982"/>
      <c r="Q361" s="1000"/>
      <c r="R361" s="982"/>
      <c r="S361" s="1000"/>
      <c r="T361" s="1000"/>
      <c r="U361" s="1000"/>
      <c r="V361" s="982"/>
      <c r="W361" s="1004"/>
      <c r="X361" s="1002"/>
      <c r="Y361" s="1002"/>
      <c r="Z361" s="982"/>
      <c r="AA361" s="982"/>
      <c r="AB361" s="982"/>
      <c r="AC361" s="982"/>
      <c r="AD361" s="982"/>
      <c r="AE361" s="982"/>
      <c r="AF361" s="982"/>
      <c r="AG361" s="982"/>
      <c r="AH361" s="982"/>
      <c r="AI361" s="982"/>
      <c r="AJ361" s="982"/>
      <c r="AK361" s="982"/>
      <c r="AL361" s="982"/>
      <c r="AM361" s="982"/>
      <c r="AN361" s="982"/>
      <c r="AO361" s="982"/>
      <c r="AP361" s="982"/>
      <c r="AQ361" s="982"/>
      <c r="AR361" s="982"/>
      <c r="AS361" s="982"/>
      <c r="AT361" s="982"/>
      <c r="AU361" s="982"/>
      <c r="AV361" s="982"/>
      <c r="AW361" s="982"/>
      <c r="AX361" s="982"/>
      <c r="AY361" s="982"/>
      <c r="AZ361" s="982"/>
      <c r="BA361" s="982"/>
      <c r="BB361" s="982"/>
      <c r="BC361" s="982"/>
      <c r="BD361" s="982"/>
      <c r="BE361" s="982"/>
      <c r="BF361" s="982"/>
      <c r="BG361" s="982"/>
      <c r="BH361" s="982"/>
      <c r="BI361" s="982"/>
      <c r="BJ361" s="982"/>
    </row>
    <row r="362" spans="1:62" ht="14.25" customHeight="1" x14ac:dyDescent="0.2">
      <c r="A362" s="982"/>
      <c r="B362" s="982"/>
      <c r="C362" s="982"/>
      <c r="D362" s="1000"/>
      <c r="E362" s="982"/>
      <c r="F362" s="1000"/>
      <c r="G362" s="982"/>
      <c r="H362" s="1000"/>
      <c r="I362" s="982"/>
      <c r="J362" s="1000"/>
      <c r="K362" s="982"/>
      <c r="L362" s="1000"/>
      <c r="M362" s="982"/>
      <c r="N362" s="1000"/>
      <c r="O362" s="982"/>
      <c r="P362" s="982"/>
      <c r="Q362" s="1000"/>
      <c r="R362" s="982"/>
      <c r="S362" s="1000"/>
      <c r="T362" s="1000"/>
      <c r="U362" s="1000"/>
      <c r="V362" s="982"/>
      <c r="W362" s="1004"/>
      <c r="X362" s="1002"/>
      <c r="Y362" s="1002"/>
      <c r="Z362" s="982"/>
      <c r="AA362" s="982"/>
      <c r="AB362" s="982"/>
      <c r="AC362" s="982"/>
      <c r="AD362" s="982"/>
      <c r="AE362" s="982"/>
      <c r="AF362" s="982"/>
      <c r="AG362" s="982"/>
      <c r="AH362" s="982"/>
      <c r="AI362" s="982"/>
      <c r="AJ362" s="982"/>
      <c r="AK362" s="982"/>
      <c r="AL362" s="982"/>
      <c r="AM362" s="982"/>
      <c r="AN362" s="982"/>
      <c r="AO362" s="982"/>
      <c r="AP362" s="982"/>
      <c r="AQ362" s="982"/>
      <c r="AR362" s="982"/>
      <c r="AS362" s="982"/>
      <c r="AT362" s="982"/>
      <c r="AU362" s="982"/>
      <c r="AV362" s="982"/>
      <c r="AW362" s="982"/>
      <c r="AX362" s="982"/>
      <c r="AY362" s="982"/>
      <c r="AZ362" s="982"/>
      <c r="BA362" s="982"/>
      <c r="BB362" s="982"/>
      <c r="BC362" s="982"/>
      <c r="BD362" s="982"/>
      <c r="BE362" s="982"/>
      <c r="BF362" s="982"/>
      <c r="BG362" s="982"/>
      <c r="BH362" s="982"/>
      <c r="BI362" s="982"/>
      <c r="BJ362" s="982"/>
    </row>
    <row r="363" spans="1:62" ht="14.25" customHeight="1" x14ac:dyDescent="0.2">
      <c r="A363" s="982"/>
      <c r="B363" s="982"/>
      <c r="C363" s="982"/>
      <c r="D363" s="1000"/>
      <c r="E363" s="982"/>
      <c r="F363" s="1000"/>
      <c r="G363" s="982"/>
      <c r="H363" s="1000"/>
      <c r="I363" s="982"/>
      <c r="J363" s="1000"/>
      <c r="K363" s="982"/>
      <c r="L363" s="1000"/>
      <c r="M363" s="982"/>
      <c r="N363" s="1000"/>
      <c r="O363" s="982"/>
      <c r="P363" s="982"/>
      <c r="Q363" s="1000"/>
      <c r="R363" s="982"/>
      <c r="S363" s="1000"/>
      <c r="T363" s="1000"/>
      <c r="U363" s="1000"/>
      <c r="V363" s="982"/>
      <c r="W363" s="1004"/>
      <c r="X363" s="1002"/>
      <c r="Y363" s="1002"/>
      <c r="Z363" s="982"/>
      <c r="AA363" s="982"/>
      <c r="AB363" s="982"/>
      <c r="AC363" s="982"/>
      <c r="AD363" s="982"/>
      <c r="AE363" s="982"/>
      <c r="AF363" s="982"/>
      <c r="AG363" s="982"/>
      <c r="AH363" s="982"/>
      <c r="AI363" s="982"/>
      <c r="AJ363" s="982"/>
      <c r="AK363" s="982"/>
      <c r="AL363" s="982"/>
      <c r="AM363" s="982"/>
      <c r="AN363" s="982"/>
      <c r="AO363" s="982"/>
      <c r="AP363" s="982"/>
      <c r="AQ363" s="982"/>
      <c r="AR363" s="982"/>
      <c r="AS363" s="982"/>
      <c r="AT363" s="982"/>
      <c r="AU363" s="982"/>
      <c r="AV363" s="982"/>
      <c r="AW363" s="982"/>
      <c r="AX363" s="982"/>
      <c r="AY363" s="982"/>
      <c r="AZ363" s="982"/>
      <c r="BA363" s="982"/>
      <c r="BB363" s="982"/>
      <c r="BC363" s="982"/>
      <c r="BD363" s="982"/>
      <c r="BE363" s="982"/>
      <c r="BF363" s="982"/>
      <c r="BG363" s="982"/>
      <c r="BH363" s="982"/>
      <c r="BI363" s="982"/>
      <c r="BJ363" s="982"/>
    </row>
    <row r="364" spans="1:62" ht="14.25" customHeight="1" x14ac:dyDescent="0.2">
      <c r="A364" s="982"/>
      <c r="B364" s="982"/>
      <c r="C364" s="982"/>
      <c r="D364" s="1000"/>
      <c r="E364" s="982"/>
      <c r="F364" s="1000"/>
      <c r="G364" s="982"/>
      <c r="H364" s="1000"/>
      <c r="I364" s="982"/>
      <c r="J364" s="1000"/>
      <c r="K364" s="982"/>
      <c r="L364" s="1000"/>
      <c r="M364" s="982"/>
      <c r="N364" s="1000"/>
      <c r="O364" s="982"/>
      <c r="P364" s="982"/>
      <c r="Q364" s="1000"/>
      <c r="R364" s="982"/>
      <c r="S364" s="1000"/>
      <c r="T364" s="1000"/>
      <c r="U364" s="1000"/>
      <c r="V364" s="982"/>
      <c r="W364" s="1004"/>
      <c r="X364" s="1002"/>
      <c r="Y364" s="1002"/>
      <c r="Z364" s="982"/>
      <c r="AA364" s="982"/>
      <c r="AB364" s="982"/>
      <c r="AC364" s="982"/>
      <c r="AD364" s="982"/>
      <c r="AE364" s="982"/>
      <c r="AF364" s="982"/>
      <c r="AG364" s="982"/>
      <c r="AH364" s="982"/>
      <c r="AI364" s="982"/>
      <c r="AJ364" s="982"/>
      <c r="AK364" s="982"/>
      <c r="AL364" s="982"/>
      <c r="AM364" s="982"/>
      <c r="AN364" s="982"/>
      <c r="AO364" s="982"/>
      <c r="AP364" s="982"/>
      <c r="AQ364" s="982"/>
      <c r="AR364" s="982"/>
      <c r="AS364" s="982"/>
      <c r="AT364" s="982"/>
      <c r="AU364" s="982"/>
      <c r="AV364" s="982"/>
      <c r="AW364" s="982"/>
      <c r="AX364" s="982"/>
      <c r="AY364" s="982"/>
      <c r="AZ364" s="982"/>
      <c r="BA364" s="982"/>
      <c r="BB364" s="982"/>
      <c r="BC364" s="982"/>
      <c r="BD364" s="982"/>
      <c r="BE364" s="982"/>
      <c r="BF364" s="982"/>
      <c r="BG364" s="982"/>
      <c r="BH364" s="982"/>
      <c r="BI364" s="982"/>
      <c r="BJ364" s="982"/>
    </row>
    <row r="365" spans="1:62" ht="14.25" customHeight="1" x14ac:dyDescent="0.2">
      <c r="A365" s="982"/>
      <c r="B365" s="982"/>
      <c r="C365" s="982"/>
      <c r="D365" s="1000"/>
      <c r="E365" s="982"/>
      <c r="F365" s="1000"/>
      <c r="G365" s="982"/>
      <c r="H365" s="1000"/>
      <c r="I365" s="982"/>
      <c r="J365" s="1000"/>
      <c r="K365" s="982"/>
      <c r="L365" s="1000"/>
      <c r="M365" s="982"/>
      <c r="N365" s="1000"/>
      <c r="O365" s="982"/>
      <c r="P365" s="982"/>
      <c r="Q365" s="1000"/>
      <c r="R365" s="982"/>
      <c r="S365" s="1000"/>
      <c r="T365" s="1000"/>
      <c r="U365" s="1000"/>
      <c r="V365" s="982"/>
      <c r="W365" s="1004"/>
      <c r="X365" s="1002"/>
      <c r="Y365" s="1002"/>
      <c r="Z365" s="982"/>
      <c r="AA365" s="982"/>
      <c r="AB365" s="982"/>
      <c r="AC365" s="982"/>
      <c r="AD365" s="982"/>
      <c r="AE365" s="982"/>
      <c r="AF365" s="982"/>
      <c r="AG365" s="982"/>
      <c r="AH365" s="982"/>
      <c r="AI365" s="982"/>
      <c r="AJ365" s="982"/>
      <c r="AK365" s="982"/>
      <c r="AL365" s="982"/>
      <c r="AM365" s="982"/>
      <c r="AN365" s="982"/>
      <c r="AO365" s="982"/>
      <c r="AP365" s="982"/>
      <c r="AQ365" s="982"/>
      <c r="AR365" s="982"/>
      <c r="AS365" s="982"/>
      <c r="AT365" s="982"/>
      <c r="AU365" s="982"/>
      <c r="AV365" s="982"/>
      <c r="AW365" s="982"/>
      <c r="AX365" s="982"/>
      <c r="AY365" s="982"/>
      <c r="AZ365" s="982"/>
      <c r="BA365" s="982"/>
      <c r="BB365" s="982"/>
      <c r="BC365" s="982"/>
      <c r="BD365" s="982"/>
      <c r="BE365" s="982"/>
      <c r="BF365" s="982"/>
      <c r="BG365" s="982"/>
      <c r="BH365" s="982"/>
      <c r="BI365" s="982"/>
      <c r="BJ365" s="982"/>
    </row>
    <row r="366" spans="1:62" ht="14.25" customHeight="1" x14ac:dyDescent="0.2">
      <c r="A366" s="982"/>
      <c r="B366" s="982"/>
      <c r="C366" s="982"/>
      <c r="D366" s="1000"/>
      <c r="E366" s="982"/>
      <c r="F366" s="1000"/>
      <c r="G366" s="982"/>
      <c r="H366" s="1000"/>
      <c r="I366" s="982"/>
      <c r="J366" s="1000"/>
      <c r="K366" s="982"/>
      <c r="L366" s="1000"/>
      <c r="M366" s="982"/>
      <c r="N366" s="1000"/>
      <c r="O366" s="982"/>
      <c r="P366" s="982"/>
      <c r="Q366" s="1000"/>
      <c r="R366" s="982"/>
      <c r="S366" s="1000"/>
      <c r="T366" s="1000"/>
      <c r="U366" s="1000"/>
      <c r="V366" s="982"/>
      <c r="W366" s="1004"/>
      <c r="X366" s="1002"/>
      <c r="Y366" s="1002"/>
      <c r="Z366" s="982"/>
      <c r="AA366" s="982"/>
      <c r="AB366" s="982"/>
      <c r="AC366" s="982"/>
      <c r="AD366" s="982"/>
      <c r="AE366" s="982"/>
      <c r="AF366" s="982"/>
      <c r="AG366" s="982"/>
      <c r="AH366" s="982"/>
      <c r="AI366" s="982"/>
      <c r="AJ366" s="982"/>
      <c r="AK366" s="982"/>
      <c r="AL366" s="982"/>
      <c r="AM366" s="982"/>
      <c r="AN366" s="982"/>
      <c r="AO366" s="982"/>
      <c r="AP366" s="982"/>
      <c r="AQ366" s="982"/>
      <c r="AR366" s="982"/>
      <c r="AS366" s="982"/>
      <c r="AT366" s="982"/>
      <c r="AU366" s="982"/>
      <c r="AV366" s="982"/>
      <c r="AW366" s="982"/>
      <c r="AX366" s="982"/>
      <c r="AY366" s="982"/>
      <c r="AZ366" s="982"/>
      <c r="BA366" s="982"/>
      <c r="BB366" s="982"/>
      <c r="BC366" s="982"/>
      <c r="BD366" s="982"/>
      <c r="BE366" s="982"/>
      <c r="BF366" s="982"/>
      <c r="BG366" s="982"/>
      <c r="BH366" s="982"/>
      <c r="BI366" s="982"/>
      <c r="BJ366" s="982"/>
    </row>
    <row r="367" spans="1:62" ht="14.25" customHeight="1" x14ac:dyDescent="0.2">
      <c r="A367" s="982"/>
      <c r="B367" s="982"/>
      <c r="C367" s="982"/>
      <c r="D367" s="1000"/>
      <c r="E367" s="982"/>
      <c r="F367" s="1000"/>
      <c r="G367" s="982"/>
      <c r="H367" s="1000"/>
      <c r="I367" s="982"/>
      <c r="J367" s="1000"/>
      <c r="K367" s="982"/>
      <c r="L367" s="1000"/>
      <c r="M367" s="982"/>
      <c r="N367" s="1000"/>
      <c r="O367" s="982"/>
      <c r="P367" s="982"/>
      <c r="Q367" s="1000"/>
      <c r="R367" s="982"/>
      <c r="S367" s="1000"/>
      <c r="T367" s="1000"/>
      <c r="U367" s="1000"/>
      <c r="V367" s="982"/>
      <c r="W367" s="1004"/>
      <c r="X367" s="1002"/>
      <c r="Y367" s="1002"/>
      <c r="Z367" s="982"/>
      <c r="AA367" s="982"/>
      <c r="AB367" s="982"/>
      <c r="AC367" s="982"/>
      <c r="AD367" s="982"/>
      <c r="AE367" s="982"/>
      <c r="AF367" s="982"/>
      <c r="AG367" s="982"/>
      <c r="AH367" s="982"/>
      <c r="AI367" s="982"/>
      <c r="AJ367" s="982"/>
      <c r="AK367" s="982"/>
      <c r="AL367" s="982"/>
      <c r="AM367" s="982"/>
      <c r="AN367" s="982"/>
      <c r="AO367" s="982"/>
      <c r="AP367" s="982"/>
      <c r="AQ367" s="982"/>
      <c r="AR367" s="982"/>
      <c r="AS367" s="982"/>
      <c r="AT367" s="982"/>
      <c r="AU367" s="982"/>
      <c r="AV367" s="982"/>
      <c r="AW367" s="982"/>
      <c r="AX367" s="982"/>
      <c r="AY367" s="982"/>
      <c r="AZ367" s="982"/>
      <c r="BA367" s="982"/>
      <c r="BB367" s="982"/>
      <c r="BC367" s="982"/>
      <c r="BD367" s="982"/>
      <c r="BE367" s="982"/>
      <c r="BF367" s="982"/>
      <c r="BG367" s="982"/>
      <c r="BH367" s="982"/>
      <c r="BI367" s="982"/>
      <c r="BJ367" s="982"/>
    </row>
    <row r="368" spans="1:62" ht="14.25" customHeight="1" x14ac:dyDescent="0.2">
      <c r="A368" s="982"/>
      <c r="B368" s="982"/>
      <c r="C368" s="982"/>
      <c r="D368" s="1000"/>
      <c r="E368" s="982"/>
      <c r="F368" s="1000"/>
      <c r="G368" s="982"/>
      <c r="H368" s="1000"/>
      <c r="I368" s="982"/>
      <c r="J368" s="1000"/>
      <c r="K368" s="982"/>
      <c r="L368" s="1000"/>
      <c r="M368" s="982"/>
      <c r="N368" s="1000"/>
      <c r="O368" s="982"/>
      <c r="P368" s="982"/>
      <c r="Q368" s="1000"/>
      <c r="R368" s="982"/>
      <c r="S368" s="1000"/>
      <c r="T368" s="1000"/>
      <c r="U368" s="1000"/>
      <c r="V368" s="982"/>
      <c r="W368" s="1004"/>
      <c r="X368" s="1002"/>
      <c r="Y368" s="1002"/>
      <c r="Z368" s="982"/>
      <c r="AA368" s="982"/>
      <c r="AB368" s="982"/>
      <c r="AC368" s="982"/>
      <c r="AD368" s="982"/>
      <c r="AE368" s="982"/>
      <c r="AF368" s="982"/>
      <c r="AG368" s="982"/>
      <c r="AH368" s="982"/>
      <c r="AI368" s="982"/>
      <c r="AJ368" s="982"/>
      <c r="AK368" s="982"/>
      <c r="AL368" s="982"/>
      <c r="AM368" s="982"/>
      <c r="AN368" s="982"/>
      <c r="AO368" s="982"/>
      <c r="AP368" s="982"/>
      <c r="AQ368" s="982"/>
      <c r="AR368" s="982"/>
      <c r="AS368" s="982"/>
      <c r="AT368" s="982"/>
      <c r="AU368" s="982"/>
      <c r="AV368" s="982"/>
      <c r="AW368" s="982"/>
      <c r="AX368" s="982"/>
      <c r="AY368" s="982"/>
      <c r="AZ368" s="982"/>
      <c r="BA368" s="982"/>
      <c r="BB368" s="982"/>
      <c r="BC368" s="982"/>
      <c r="BD368" s="982"/>
      <c r="BE368" s="982"/>
      <c r="BF368" s="982"/>
      <c r="BG368" s="982"/>
      <c r="BH368" s="982"/>
      <c r="BI368" s="982"/>
      <c r="BJ368" s="982"/>
    </row>
    <row r="369" spans="1:62" ht="14.25" customHeight="1" x14ac:dyDescent="0.2">
      <c r="A369" s="982"/>
      <c r="B369" s="982"/>
      <c r="C369" s="982"/>
      <c r="D369" s="1000"/>
      <c r="E369" s="982"/>
      <c r="F369" s="1000"/>
      <c r="G369" s="982"/>
      <c r="H369" s="1000"/>
      <c r="I369" s="982"/>
      <c r="J369" s="1000"/>
      <c r="K369" s="982"/>
      <c r="L369" s="1000"/>
      <c r="M369" s="982"/>
      <c r="N369" s="1000"/>
      <c r="O369" s="982"/>
      <c r="P369" s="982"/>
      <c r="Q369" s="1000"/>
      <c r="R369" s="982"/>
      <c r="S369" s="1000"/>
      <c r="T369" s="1000"/>
      <c r="U369" s="1000"/>
      <c r="V369" s="982"/>
      <c r="W369" s="1004"/>
      <c r="X369" s="1002"/>
      <c r="Y369" s="1002"/>
      <c r="Z369" s="982"/>
      <c r="AA369" s="982"/>
      <c r="AB369" s="982"/>
      <c r="AC369" s="982"/>
      <c r="AD369" s="982"/>
      <c r="AE369" s="982"/>
      <c r="AF369" s="982"/>
      <c r="AG369" s="982"/>
      <c r="AH369" s="982"/>
      <c r="AI369" s="982"/>
      <c r="AJ369" s="982"/>
      <c r="AK369" s="982"/>
      <c r="AL369" s="982"/>
      <c r="AM369" s="982"/>
      <c r="AN369" s="982"/>
      <c r="AO369" s="982"/>
      <c r="AP369" s="982"/>
      <c r="AQ369" s="982"/>
      <c r="AR369" s="982"/>
      <c r="AS369" s="982"/>
      <c r="AT369" s="982"/>
      <c r="AU369" s="982"/>
      <c r="AV369" s="982"/>
      <c r="AW369" s="982"/>
      <c r="AX369" s="982"/>
      <c r="AY369" s="982"/>
      <c r="AZ369" s="982"/>
      <c r="BA369" s="982"/>
      <c r="BB369" s="982"/>
      <c r="BC369" s="982"/>
      <c r="BD369" s="982"/>
      <c r="BE369" s="982"/>
      <c r="BF369" s="982"/>
      <c r="BG369" s="982"/>
      <c r="BH369" s="982"/>
      <c r="BI369" s="982"/>
      <c r="BJ369" s="982"/>
    </row>
    <row r="370" spans="1:62" ht="14.25" customHeight="1" x14ac:dyDescent="0.2">
      <c r="A370" s="982"/>
      <c r="B370" s="982"/>
      <c r="C370" s="982"/>
      <c r="D370" s="1000"/>
      <c r="E370" s="982"/>
      <c r="F370" s="1000"/>
      <c r="G370" s="982"/>
      <c r="H370" s="1000"/>
      <c r="I370" s="982"/>
      <c r="J370" s="1000"/>
      <c r="K370" s="982"/>
      <c r="L370" s="1000"/>
      <c r="M370" s="982"/>
      <c r="N370" s="1000"/>
      <c r="O370" s="982"/>
      <c r="P370" s="982"/>
      <c r="Q370" s="1000"/>
      <c r="R370" s="982"/>
      <c r="S370" s="1000"/>
      <c r="T370" s="1000"/>
      <c r="U370" s="1000"/>
      <c r="V370" s="982"/>
      <c r="W370" s="1004"/>
      <c r="X370" s="1002"/>
      <c r="Y370" s="1002"/>
      <c r="Z370" s="982"/>
      <c r="AA370" s="982"/>
      <c r="AB370" s="982"/>
      <c r="AC370" s="982"/>
      <c r="AD370" s="982"/>
      <c r="AE370" s="982"/>
      <c r="AF370" s="982"/>
      <c r="AG370" s="982"/>
      <c r="AH370" s="982"/>
      <c r="AI370" s="982"/>
      <c r="AJ370" s="982"/>
      <c r="AK370" s="982"/>
      <c r="AL370" s="982"/>
      <c r="AM370" s="982"/>
      <c r="AN370" s="982"/>
      <c r="AO370" s="982"/>
      <c r="AP370" s="982"/>
      <c r="AQ370" s="982"/>
      <c r="AR370" s="982"/>
      <c r="AS370" s="982"/>
      <c r="AT370" s="982"/>
      <c r="AU370" s="982"/>
      <c r="AV370" s="982"/>
      <c r="AW370" s="982"/>
      <c r="AX370" s="982"/>
      <c r="AY370" s="982"/>
      <c r="AZ370" s="982"/>
      <c r="BA370" s="982"/>
      <c r="BB370" s="982"/>
      <c r="BC370" s="982"/>
      <c r="BD370" s="982"/>
      <c r="BE370" s="982"/>
      <c r="BF370" s="982"/>
      <c r="BG370" s="982"/>
      <c r="BH370" s="982"/>
      <c r="BI370" s="982"/>
      <c r="BJ370" s="982"/>
    </row>
    <row r="371" spans="1:62" ht="14.25" customHeight="1" x14ac:dyDescent="0.2">
      <c r="A371" s="982"/>
      <c r="B371" s="982"/>
      <c r="C371" s="982"/>
      <c r="D371" s="1000"/>
      <c r="E371" s="982"/>
      <c r="F371" s="1000"/>
      <c r="G371" s="982"/>
      <c r="H371" s="1000"/>
      <c r="I371" s="982"/>
      <c r="J371" s="1000"/>
      <c r="K371" s="982"/>
      <c r="L371" s="1000"/>
      <c r="M371" s="982"/>
      <c r="N371" s="1000"/>
      <c r="O371" s="982"/>
      <c r="P371" s="982"/>
      <c r="Q371" s="1000"/>
      <c r="R371" s="982"/>
      <c r="S371" s="1000"/>
      <c r="T371" s="1000"/>
      <c r="U371" s="1000"/>
      <c r="V371" s="982"/>
      <c r="W371" s="1004"/>
      <c r="X371" s="1002"/>
      <c r="Y371" s="1002"/>
      <c r="Z371" s="982"/>
      <c r="AA371" s="982"/>
      <c r="AB371" s="982"/>
      <c r="AC371" s="982"/>
      <c r="AD371" s="982"/>
      <c r="AE371" s="982"/>
      <c r="AF371" s="982"/>
      <c r="AG371" s="982"/>
      <c r="AH371" s="982"/>
      <c r="AI371" s="982"/>
      <c r="AJ371" s="982"/>
      <c r="AK371" s="982"/>
      <c r="AL371" s="982"/>
      <c r="AM371" s="982"/>
      <c r="AN371" s="982"/>
      <c r="AO371" s="982"/>
      <c r="AP371" s="982"/>
      <c r="AQ371" s="982"/>
      <c r="AR371" s="982"/>
      <c r="AS371" s="982"/>
      <c r="AT371" s="982"/>
      <c r="AU371" s="982"/>
      <c r="AV371" s="982"/>
      <c r="AW371" s="982"/>
      <c r="AX371" s="982"/>
      <c r="AY371" s="982"/>
      <c r="AZ371" s="982"/>
      <c r="BA371" s="982"/>
      <c r="BB371" s="982"/>
      <c r="BC371" s="982"/>
      <c r="BD371" s="982"/>
      <c r="BE371" s="982"/>
      <c r="BF371" s="982"/>
      <c r="BG371" s="982"/>
      <c r="BH371" s="982"/>
      <c r="BI371" s="982"/>
      <c r="BJ371" s="982"/>
    </row>
    <row r="372" spans="1:62" ht="14.25" customHeight="1" x14ac:dyDescent="0.2">
      <c r="A372" s="982"/>
      <c r="B372" s="982"/>
      <c r="C372" s="982"/>
      <c r="D372" s="1000"/>
      <c r="E372" s="982"/>
      <c r="F372" s="1000"/>
      <c r="G372" s="982"/>
      <c r="H372" s="1000"/>
      <c r="I372" s="982"/>
      <c r="J372" s="1000"/>
      <c r="K372" s="982"/>
      <c r="L372" s="1000"/>
      <c r="M372" s="982"/>
      <c r="N372" s="1000"/>
      <c r="O372" s="982"/>
      <c r="P372" s="982"/>
      <c r="Q372" s="1000"/>
      <c r="R372" s="982"/>
      <c r="S372" s="1000"/>
      <c r="T372" s="1000"/>
      <c r="U372" s="1000"/>
      <c r="V372" s="982"/>
      <c r="W372" s="1004"/>
      <c r="X372" s="1002"/>
      <c r="Y372" s="1002"/>
      <c r="Z372" s="982"/>
      <c r="AA372" s="982"/>
      <c r="AB372" s="982"/>
      <c r="AC372" s="982"/>
      <c r="AD372" s="982"/>
      <c r="AE372" s="982"/>
      <c r="AF372" s="982"/>
      <c r="AG372" s="982"/>
      <c r="AH372" s="982"/>
      <c r="AI372" s="982"/>
      <c r="AJ372" s="982"/>
      <c r="AK372" s="982"/>
      <c r="AL372" s="982"/>
      <c r="AM372" s="982"/>
      <c r="AN372" s="982"/>
      <c r="AO372" s="982"/>
      <c r="AP372" s="982"/>
      <c r="AQ372" s="982"/>
      <c r="AR372" s="982"/>
      <c r="AS372" s="982"/>
      <c r="AT372" s="982"/>
      <c r="AU372" s="982"/>
      <c r="AV372" s="982"/>
      <c r="AW372" s="982"/>
      <c r="AX372" s="982"/>
      <c r="AY372" s="982"/>
      <c r="AZ372" s="982"/>
      <c r="BA372" s="982"/>
      <c r="BB372" s="982"/>
      <c r="BC372" s="982"/>
      <c r="BD372" s="982"/>
      <c r="BE372" s="982"/>
      <c r="BF372" s="982"/>
      <c r="BG372" s="982"/>
      <c r="BH372" s="982"/>
      <c r="BI372" s="982"/>
      <c r="BJ372" s="982"/>
    </row>
    <row r="373" spans="1:62" ht="14.25" customHeight="1" x14ac:dyDescent="0.2">
      <c r="A373" s="982"/>
      <c r="B373" s="982"/>
      <c r="C373" s="982"/>
      <c r="D373" s="1000"/>
      <c r="E373" s="982"/>
      <c r="F373" s="1000"/>
      <c r="G373" s="982"/>
      <c r="H373" s="1000"/>
      <c r="I373" s="982"/>
      <c r="J373" s="1000"/>
      <c r="K373" s="982"/>
      <c r="L373" s="1000"/>
      <c r="M373" s="982"/>
      <c r="N373" s="1000"/>
      <c r="O373" s="982"/>
      <c r="P373" s="982"/>
      <c r="Q373" s="1000"/>
      <c r="R373" s="982"/>
      <c r="S373" s="1000"/>
      <c r="T373" s="1000"/>
      <c r="U373" s="1000"/>
      <c r="V373" s="982"/>
      <c r="W373" s="1004"/>
      <c r="X373" s="1002"/>
      <c r="Y373" s="1002"/>
      <c r="Z373" s="982"/>
      <c r="AA373" s="982"/>
      <c r="AB373" s="982"/>
      <c r="AC373" s="982"/>
      <c r="AD373" s="982"/>
      <c r="AE373" s="982"/>
      <c r="AF373" s="982"/>
      <c r="AG373" s="982"/>
      <c r="AH373" s="982"/>
      <c r="AI373" s="982"/>
      <c r="AJ373" s="982"/>
      <c r="AK373" s="982"/>
      <c r="AL373" s="982"/>
      <c r="AM373" s="982"/>
      <c r="AN373" s="982"/>
      <c r="AO373" s="982"/>
      <c r="AP373" s="982"/>
      <c r="AQ373" s="982"/>
      <c r="AR373" s="982"/>
      <c r="AS373" s="982"/>
      <c r="AT373" s="982"/>
      <c r="AU373" s="982"/>
      <c r="AV373" s="982"/>
      <c r="AW373" s="982"/>
      <c r="AX373" s="982"/>
      <c r="AY373" s="982"/>
      <c r="AZ373" s="982"/>
      <c r="BA373" s="982"/>
      <c r="BB373" s="982"/>
      <c r="BC373" s="982"/>
      <c r="BD373" s="982"/>
      <c r="BE373" s="982"/>
      <c r="BF373" s="982"/>
      <c r="BG373" s="982"/>
      <c r="BH373" s="982"/>
      <c r="BI373" s="982"/>
      <c r="BJ373" s="982"/>
    </row>
    <row r="374" spans="1:62" ht="14.25" customHeight="1" x14ac:dyDescent="0.2">
      <c r="A374" s="982"/>
      <c r="B374" s="982"/>
      <c r="C374" s="982"/>
      <c r="D374" s="1000"/>
      <c r="E374" s="982"/>
      <c r="F374" s="1000"/>
      <c r="G374" s="982"/>
      <c r="H374" s="1000"/>
      <c r="I374" s="982"/>
      <c r="J374" s="1000"/>
      <c r="K374" s="982"/>
      <c r="L374" s="1000"/>
      <c r="M374" s="982"/>
      <c r="N374" s="1000"/>
      <c r="O374" s="982"/>
      <c r="P374" s="982"/>
      <c r="Q374" s="1000"/>
      <c r="R374" s="982"/>
      <c r="S374" s="1000"/>
      <c r="T374" s="1000"/>
      <c r="U374" s="1000"/>
      <c r="V374" s="982"/>
      <c r="W374" s="1004"/>
      <c r="X374" s="1002"/>
      <c r="Y374" s="1002"/>
      <c r="Z374" s="982"/>
      <c r="AA374" s="982"/>
      <c r="AB374" s="982"/>
      <c r="AC374" s="982"/>
      <c r="AD374" s="982"/>
      <c r="AE374" s="982"/>
      <c r="AF374" s="982"/>
      <c r="AG374" s="982"/>
      <c r="AH374" s="982"/>
      <c r="AI374" s="982"/>
      <c r="AJ374" s="982"/>
      <c r="AK374" s="982"/>
      <c r="AL374" s="982"/>
      <c r="AM374" s="982"/>
      <c r="AN374" s="982"/>
      <c r="AO374" s="982"/>
      <c r="AP374" s="982"/>
      <c r="AQ374" s="982"/>
      <c r="AR374" s="982"/>
      <c r="AS374" s="982"/>
      <c r="AT374" s="982"/>
      <c r="AU374" s="982"/>
      <c r="AV374" s="982"/>
      <c r="AW374" s="982"/>
      <c r="AX374" s="982"/>
      <c r="AY374" s="982"/>
      <c r="AZ374" s="982"/>
      <c r="BA374" s="982"/>
      <c r="BB374" s="982"/>
      <c r="BC374" s="982"/>
      <c r="BD374" s="982"/>
      <c r="BE374" s="982"/>
      <c r="BF374" s="982"/>
      <c r="BG374" s="982"/>
      <c r="BH374" s="982"/>
      <c r="BI374" s="982"/>
      <c r="BJ374" s="982"/>
    </row>
    <row r="375" spans="1:62" ht="14.25" customHeight="1" x14ac:dyDescent="0.2">
      <c r="A375" s="982"/>
      <c r="B375" s="982"/>
      <c r="C375" s="982"/>
      <c r="D375" s="1000"/>
      <c r="E375" s="982"/>
      <c r="F375" s="1000"/>
      <c r="G375" s="982"/>
      <c r="H375" s="1000"/>
      <c r="I375" s="982"/>
      <c r="J375" s="1000"/>
      <c r="K375" s="982"/>
      <c r="L375" s="1000"/>
      <c r="M375" s="982"/>
      <c r="N375" s="1000"/>
      <c r="O375" s="982"/>
      <c r="P375" s="982"/>
      <c r="Q375" s="1000"/>
      <c r="R375" s="982"/>
      <c r="S375" s="1000"/>
      <c r="T375" s="1000"/>
      <c r="U375" s="1000"/>
      <c r="V375" s="982"/>
      <c r="W375" s="1004"/>
      <c r="X375" s="1002"/>
      <c r="Y375" s="1002"/>
      <c r="Z375" s="982"/>
      <c r="AA375" s="982"/>
      <c r="AB375" s="982"/>
      <c r="AC375" s="982"/>
      <c r="AD375" s="982"/>
      <c r="AE375" s="982"/>
      <c r="AF375" s="982"/>
      <c r="AG375" s="982"/>
      <c r="AH375" s="982"/>
      <c r="AI375" s="982"/>
      <c r="AJ375" s="982"/>
      <c r="AK375" s="982"/>
      <c r="AL375" s="982"/>
      <c r="AM375" s="982"/>
      <c r="AN375" s="982"/>
      <c r="AO375" s="982"/>
      <c r="AP375" s="982"/>
      <c r="AQ375" s="982"/>
      <c r="AR375" s="982"/>
      <c r="AS375" s="982"/>
      <c r="AT375" s="982"/>
      <c r="AU375" s="982"/>
      <c r="AV375" s="982"/>
      <c r="AW375" s="982"/>
      <c r="AX375" s="982"/>
      <c r="AY375" s="982"/>
      <c r="AZ375" s="982"/>
      <c r="BA375" s="982"/>
      <c r="BB375" s="982"/>
      <c r="BC375" s="982"/>
      <c r="BD375" s="982"/>
      <c r="BE375" s="982"/>
      <c r="BF375" s="982"/>
      <c r="BG375" s="982"/>
      <c r="BH375" s="982"/>
      <c r="BI375" s="982"/>
      <c r="BJ375" s="982"/>
    </row>
    <row r="376" spans="1:62" ht="14.25" customHeight="1" x14ac:dyDescent="0.2">
      <c r="A376" s="982"/>
      <c r="B376" s="982"/>
      <c r="C376" s="982"/>
      <c r="D376" s="1000"/>
      <c r="E376" s="982"/>
      <c r="F376" s="1000"/>
      <c r="G376" s="982"/>
      <c r="H376" s="1000"/>
      <c r="I376" s="982"/>
      <c r="J376" s="1000"/>
      <c r="K376" s="982"/>
      <c r="L376" s="1000"/>
      <c r="M376" s="982"/>
      <c r="N376" s="1000"/>
      <c r="O376" s="982"/>
      <c r="P376" s="982"/>
      <c r="Q376" s="1000"/>
      <c r="R376" s="982"/>
      <c r="S376" s="1000"/>
      <c r="T376" s="1000"/>
      <c r="U376" s="1000"/>
      <c r="V376" s="982"/>
      <c r="W376" s="1004"/>
      <c r="X376" s="1002"/>
      <c r="Y376" s="1002"/>
      <c r="Z376" s="982"/>
      <c r="AA376" s="982"/>
      <c r="AB376" s="982"/>
      <c r="AC376" s="982"/>
      <c r="AD376" s="982"/>
      <c r="AE376" s="982"/>
      <c r="AF376" s="982"/>
      <c r="AG376" s="982"/>
      <c r="AH376" s="982"/>
      <c r="AI376" s="982"/>
      <c r="AJ376" s="982"/>
      <c r="AK376" s="982"/>
      <c r="AL376" s="982"/>
      <c r="AM376" s="982"/>
      <c r="AN376" s="982"/>
      <c r="AO376" s="982"/>
      <c r="AP376" s="982"/>
      <c r="AQ376" s="982"/>
      <c r="AR376" s="982"/>
      <c r="AS376" s="982"/>
      <c r="AT376" s="982"/>
      <c r="AU376" s="982"/>
      <c r="AV376" s="982"/>
      <c r="AW376" s="982"/>
      <c r="AX376" s="982"/>
      <c r="AY376" s="982"/>
      <c r="AZ376" s="982"/>
      <c r="BA376" s="982"/>
      <c r="BB376" s="982"/>
      <c r="BC376" s="982"/>
      <c r="BD376" s="982"/>
      <c r="BE376" s="982"/>
      <c r="BF376" s="982"/>
      <c r="BG376" s="982"/>
      <c r="BH376" s="982"/>
      <c r="BI376" s="982"/>
      <c r="BJ376" s="982"/>
    </row>
    <row r="377" spans="1:62" ht="14.25" customHeight="1" x14ac:dyDescent="0.2">
      <c r="A377" s="982"/>
      <c r="B377" s="982"/>
      <c r="C377" s="982"/>
      <c r="D377" s="1000"/>
      <c r="E377" s="982"/>
      <c r="F377" s="1000"/>
      <c r="G377" s="982"/>
      <c r="H377" s="1000"/>
      <c r="I377" s="982"/>
      <c r="J377" s="1000"/>
      <c r="K377" s="982"/>
      <c r="L377" s="1000"/>
      <c r="M377" s="982"/>
      <c r="N377" s="1000"/>
      <c r="O377" s="982"/>
      <c r="P377" s="982"/>
      <c r="Q377" s="1000"/>
      <c r="R377" s="982"/>
      <c r="S377" s="1000"/>
      <c r="T377" s="1000"/>
      <c r="U377" s="1000"/>
      <c r="V377" s="982"/>
      <c r="W377" s="1004"/>
      <c r="X377" s="1002"/>
      <c r="Y377" s="1002"/>
      <c r="Z377" s="982"/>
      <c r="AA377" s="982"/>
      <c r="AB377" s="982"/>
      <c r="AC377" s="982"/>
      <c r="AD377" s="982"/>
      <c r="AE377" s="982"/>
      <c r="AF377" s="982"/>
      <c r="AG377" s="982"/>
      <c r="AH377" s="982"/>
      <c r="AI377" s="982"/>
      <c r="AJ377" s="982"/>
      <c r="AK377" s="982"/>
      <c r="AL377" s="982"/>
      <c r="AM377" s="982"/>
      <c r="AN377" s="982"/>
      <c r="AO377" s="982"/>
      <c r="AP377" s="982"/>
      <c r="AQ377" s="982"/>
      <c r="AR377" s="982"/>
      <c r="AS377" s="982"/>
      <c r="AT377" s="982"/>
      <c r="AU377" s="982"/>
      <c r="AV377" s="982"/>
      <c r="AW377" s="982"/>
      <c r="AX377" s="982"/>
      <c r="AY377" s="982"/>
      <c r="AZ377" s="982"/>
      <c r="BA377" s="982"/>
      <c r="BB377" s="982"/>
      <c r="BC377" s="982"/>
      <c r="BD377" s="982"/>
      <c r="BE377" s="982"/>
      <c r="BF377" s="982"/>
      <c r="BG377" s="982"/>
      <c r="BH377" s="982"/>
      <c r="BI377" s="982"/>
      <c r="BJ377" s="982"/>
    </row>
    <row r="378" spans="1:62" ht="14.25" customHeight="1" x14ac:dyDescent="0.2">
      <c r="A378" s="982"/>
      <c r="B378" s="982"/>
      <c r="C378" s="982"/>
      <c r="D378" s="1000"/>
      <c r="E378" s="982"/>
      <c r="F378" s="1000"/>
      <c r="G378" s="982"/>
      <c r="H378" s="1000"/>
      <c r="I378" s="982"/>
      <c r="J378" s="1000"/>
      <c r="K378" s="982"/>
      <c r="L378" s="1000"/>
      <c r="M378" s="982"/>
      <c r="N378" s="1000"/>
      <c r="O378" s="982"/>
      <c r="P378" s="982"/>
      <c r="Q378" s="1000"/>
      <c r="R378" s="982"/>
      <c r="S378" s="1000"/>
      <c r="T378" s="1000"/>
      <c r="U378" s="1000"/>
      <c r="V378" s="982"/>
      <c r="W378" s="1004"/>
      <c r="X378" s="1002"/>
      <c r="Y378" s="1002"/>
      <c r="Z378" s="982"/>
      <c r="AA378" s="982"/>
      <c r="AB378" s="982"/>
      <c r="AC378" s="982"/>
      <c r="AD378" s="982"/>
      <c r="AE378" s="982"/>
      <c r="AF378" s="982"/>
      <c r="AG378" s="982"/>
      <c r="AH378" s="982"/>
      <c r="AI378" s="982"/>
      <c r="AJ378" s="982"/>
      <c r="AK378" s="982"/>
      <c r="AL378" s="982"/>
      <c r="AM378" s="982"/>
      <c r="AN378" s="982"/>
      <c r="AO378" s="982"/>
      <c r="AP378" s="982"/>
      <c r="AQ378" s="982"/>
      <c r="AR378" s="982"/>
      <c r="AS378" s="982"/>
      <c r="AT378" s="982"/>
      <c r="AU378" s="982"/>
      <c r="AV378" s="982"/>
      <c r="AW378" s="982"/>
      <c r="AX378" s="982"/>
      <c r="AY378" s="982"/>
      <c r="AZ378" s="982"/>
      <c r="BA378" s="982"/>
      <c r="BB378" s="982"/>
      <c r="BC378" s="982"/>
      <c r="BD378" s="982"/>
      <c r="BE378" s="982"/>
      <c r="BF378" s="982"/>
      <c r="BG378" s="982"/>
      <c r="BH378" s="982"/>
      <c r="BI378" s="982"/>
      <c r="BJ378" s="982"/>
    </row>
    <row r="379" spans="1:62" ht="14.25" customHeight="1" x14ac:dyDescent="0.2">
      <c r="A379" s="982"/>
      <c r="B379" s="982"/>
      <c r="C379" s="982"/>
      <c r="D379" s="1000"/>
      <c r="E379" s="982"/>
      <c r="F379" s="1000"/>
      <c r="G379" s="982"/>
      <c r="H379" s="1000"/>
      <c r="I379" s="982"/>
      <c r="J379" s="1000"/>
      <c r="K379" s="982"/>
      <c r="L379" s="1000"/>
      <c r="M379" s="982"/>
      <c r="N379" s="1000"/>
      <c r="O379" s="982"/>
      <c r="P379" s="982"/>
      <c r="Q379" s="1000"/>
      <c r="R379" s="982"/>
      <c r="S379" s="1000"/>
      <c r="T379" s="1000"/>
      <c r="U379" s="1000"/>
      <c r="V379" s="982"/>
      <c r="W379" s="1004"/>
      <c r="X379" s="1002"/>
      <c r="Y379" s="1002"/>
      <c r="Z379" s="982"/>
      <c r="AA379" s="982"/>
      <c r="AB379" s="982"/>
      <c r="AC379" s="982"/>
      <c r="AD379" s="982"/>
      <c r="AE379" s="982"/>
      <c r="AF379" s="982"/>
      <c r="AG379" s="982"/>
      <c r="AH379" s="982"/>
      <c r="AI379" s="982"/>
      <c r="AJ379" s="982"/>
      <c r="AK379" s="982"/>
      <c r="AL379" s="982"/>
      <c r="AM379" s="982"/>
      <c r="AN379" s="982"/>
      <c r="AO379" s="982"/>
      <c r="AP379" s="982"/>
      <c r="AQ379" s="982"/>
      <c r="AR379" s="982"/>
      <c r="AS379" s="982"/>
      <c r="AT379" s="982"/>
      <c r="AU379" s="982"/>
      <c r="AV379" s="982"/>
      <c r="AW379" s="982"/>
      <c r="AX379" s="982"/>
      <c r="AY379" s="982"/>
      <c r="AZ379" s="982"/>
      <c r="BA379" s="982"/>
      <c r="BB379" s="982"/>
      <c r="BC379" s="982"/>
      <c r="BD379" s="982"/>
      <c r="BE379" s="982"/>
      <c r="BF379" s="982"/>
      <c r="BG379" s="982"/>
      <c r="BH379" s="982"/>
      <c r="BI379" s="982"/>
      <c r="BJ379" s="982"/>
    </row>
    <row r="380" spans="1:62" ht="14.25" customHeight="1" x14ac:dyDescent="0.2">
      <c r="A380" s="982"/>
      <c r="B380" s="982"/>
      <c r="C380" s="982"/>
      <c r="D380" s="1000"/>
      <c r="E380" s="982"/>
      <c r="F380" s="1000"/>
      <c r="G380" s="982"/>
      <c r="H380" s="1000"/>
      <c r="I380" s="982"/>
      <c r="J380" s="1000"/>
      <c r="K380" s="982"/>
      <c r="L380" s="1000"/>
      <c r="M380" s="982"/>
      <c r="N380" s="1000"/>
      <c r="O380" s="982"/>
      <c r="P380" s="982"/>
      <c r="Q380" s="1000"/>
      <c r="R380" s="982"/>
      <c r="S380" s="1000"/>
      <c r="T380" s="1000"/>
      <c r="U380" s="1000"/>
      <c r="V380" s="982"/>
      <c r="W380" s="1004"/>
      <c r="X380" s="1002"/>
      <c r="Y380" s="1002"/>
      <c r="Z380" s="982"/>
      <c r="AA380" s="982"/>
      <c r="AB380" s="982"/>
      <c r="AC380" s="982"/>
      <c r="AD380" s="982"/>
      <c r="AE380" s="982"/>
      <c r="AF380" s="982"/>
      <c r="AG380" s="982"/>
      <c r="AH380" s="982"/>
      <c r="AI380" s="982"/>
      <c r="AJ380" s="982"/>
      <c r="AK380" s="982"/>
      <c r="AL380" s="982"/>
      <c r="AM380" s="982"/>
      <c r="AN380" s="982"/>
      <c r="AO380" s="982"/>
      <c r="AP380" s="982"/>
      <c r="AQ380" s="982"/>
      <c r="AR380" s="982"/>
      <c r="AS380" s="982"/>
      <c r="AT380" s="982"/>
      <c r="AU380" s="982"/>
      <c r="AV380" s="982"/>
      <c r="AW380" s="982"/>
      <c r="AX380" s="982"/>
      <c r="AY380" s="982"/>
      <c r="AZ380" s="982"/>
      <c r="BA380" s="982"/>
      <c r="BB380" s="982"/>
      <c r="BC380" s="982"/>
      <c r="BD380" s="982"/>
      <c r="BE380" s="982"/>
      <c r="BF380" s="982"/>
      <c r="BG380" s="982"/>
      <c r="BH380" s="982"/>
      <c r="BI380" s="982"/>
      <c r="BJ380" s="982"/>
    </row>
    <row r="381" spans="1:62" ht="14.25" customHeight="1" x14ac:dyDescent="0.2">
      <c r="A381" s="982"/>
      <c r="B381" s="982"/>
      <c r="C381" s="982"/>
      <c r="D381" s="1000"/>
      <c r="E381" s="982"/>
      <c r="F381" s="1000"/>
      <c r="G381" s="982"/>
      <c r="H381" s="1000"/>
      <c r="I381" s="982"/>
      <c r="J381" s="1000"/>
      <c r="K381" s="982"/>
      <c r="L381" s="1000"/>
      <c r="M381" s="982"/>
      <c r="N381" s="1000"/>
      <c r="O381" s="982"/>
      <c r="P381" s="982"/>
      <c r="Q381" s="1000"/>
      <c r="R381" s="982"/>
      <c r="S381" s="1000"/>
      <c r="T381" s="1000"/>
      <c r="U381" s="1000"/>
      <c r="V381" s="982"/>
      <c r="W381" s="1004"/>
      <c r="X381" s="1002"/>
      <c r="Y381" s="1002"/>
      <c r="Z381" s="982"/>
      <c r="AA381" s="982"/>
      <c r="AB381" s="982"/>
      <c r="AC381" s="982"/>
      <c r="AD381" s="982"/>
      <c r="AE381" s="982"/>
      <c r="AF381" s="982"/>
      <c r="AG381" s="982"/>
      <c r="AH381" s="982"/>
      <c r="AI381" s="982"/>
      <c r="AJ381" s="982"/>
      <c r="AK381" s="982"/>
      <c r="AL381" s="982"/>
      <c r="AM381" s="982"/>
      <c r="AN381" s="982"/>
      <c r="AO381" s="982"/>
      <c r="AP381" s="982"/>
      <c r="AQ381" s="982"/>
      <c r="AR381" s="982"/>
      <c r="AS381" s="982"/>
      <c r="AT381" s="982"/>
      <c r="AU381" s="982"/>
      <c r="AV381" s="982"/>
      <c r="AW381" s="982"/>
      <c r="AX381" s="982"/>
      <c r="AY381" s="982"/>
      <c r="AZ381" s="982"/>
      <c r="BA381" s="982"/>
      <c r="BB381" s="982"/>
      <c r="BC381" s="982"/>
      <c r="BD381" s="982"/>
      <c r="BE381" s="982"/>
      <c r="BF381" s="982"/>
      <c r="BG381" s="982"/>
      <c r="BH381" s="982"/>
      <c r="BI381" s="982"/>
      <c r="BJ381" s="982"/>
    </row>
    <row r="382" spans="1:62" ht="14.25" customHeight="1" x14ac:dyDescent="0.2">
      <c r="A382" s="982"/>
      <c r="B382" s="982"/>
      <c r="C382" s="982"/>
      <c r="D382" s="1000"/>
      <c r="E382" s="982"/>
      <c r="F382" s="1000"/>
      <c r="G382" s="982"/>
      <c r="H382" s="1000"/>
      <c r="I382" s="982"/>
      <c r="J382" s="1000"/>
      <c r="K382" s="982"/>
      <c r="L382" s="1000"/>
      <c r="M382" s="982"/>
      <c r="N382" s="1000"/>
      <c r="O382" s="982"/>
      <c r="P382" s="982"/>
      <c r="Q382" s="1000"/>
      <c r="R382" s="982"/>
      <c r="S382" s="1000"/>
      <c r="T382" s="1000"/>
      <c r="U382" s="1000"/>
      <c r="V382" s="982"/>
      <c r="W382" s="1004"/>
      <c r="X382" s="1002"/>
      <c r="Y382" s="1002"/>
      <c r="Z382" s="982"/>
      <c r="AA382" s="982"/>
      <c r="AB382" s="982"/>
      <c r="AC382" s="982"/>
      <c r="AD382" s="982"/>
      <c r="AE382" s="982"/>
      <c r="AF382" s="982"/>
      <c r="AG382" s="982"/>
      <c r="AH382" s="982"/>
      <c r="AI382" s="982"/>
      <c r="AJ382" s="982"/>
      <c r="AK382" s="982"/>
      <c r="AL382" s="982"/>
      <c r="AM382" s="982"/>
      <c r="AN382" s="982"/>
      <c r="AO382" s="982"/>
      <c r="AP382" s="982"/>
      <c r="AQ382" s="982"/>
      <c r="AR382" s="982"/>
      <c r="AS382" s="982"/>
      <c r="AT382" s="982"/>
      <c r="AU382" s="982"/>
      <c r="AV382" s="982"/>
      <c r="AW382" s="982"/>
      <c r="AX382" s="982"/>
      <c r="AY382" s="982"/>
      <c r="AZ382" s="982"/>
      <c r="BA382" s="982"/>
      <c r="BB382" s="982"/>
      <c r="BC382" s="982"/>
      <c r="BD382" s="982"/>
      <c r="BE382" s="982"/>
      <c r="BF382" s="982"/>
      <c r="BG382" s="982"/>
      <c r="BH382" s="982"/>
      <c r="BI382" s="982"/>
      <c r="BJ382" s="982"/>
    </row>
    <row r="383" spans="1:62" ht="14.25" customHeight="1" x14ac:dyDescent="0.2">
      <c r="A383" s="982"/>
      <c r="B383" s="982"/>
      <c r="C383" s="982"/>
      <c r="D383" s="1000"/>
      <c r="E383" s="982"/>
      <c r="F383" s="1000"/>
      <c r="G383" s="982"/>
      <c r="H383" s="1000"/>
      <c r="I383" s="982"/>
      <c r="J383" s="1000"/>
      <c r="K383" s="982"/>
      <c r="L383" s="1000"/>
      <c r="M383" s="982"/>
      <c r="N383" s="1000"/>
      <c r="O383" s="982"/>
      <c r="P383" s="982"/>
      <c r="Q383" s="1000"/>
      <c r="R383" s="982"/>
      <c r="S383" s="1000"/>
      <c r="T383" s="1000"/>
      <c r="U383" s="1000"/>
      <c r="V383" s="982"/>
      <c r="W383" s="1004"/>
      <c r="X383" s="1002"/>
      <c r="Y383" s="1002"/>
      <c r="Z383" s="982"/>
      <c r="AA383" s="982"/>
      <c r="AB383" s="982"/>
      <c r="AC383" s="982"/>
      <c r="AD383" s="982"/>
      <c r="AE383" s="982"/>
      <c r="AF383" s="982"/>
      <c r="AG383" s="982"/>
      <c r="AH383" s="982"/>
      <c r="AI383" s="982"/>
      <c r="AJ383" s="982"/>
      <c r="AK383" s="982"/>
      <c r="AL383" s="982"/>
      <c r="AM383" s="982"/>
      <c r="AN383" s="982"/>
      <c r="AO383" s="982"/>
      <c r="AP383" s="982"/>
      <c r="AQ383" s="982"/>
      <c r="AR383" s="982"/>
      <c r="AS383" s="982"/>
      <c r="AT383" s="982"/>
      <c r="AU383" s="982"/>
      <c r="AV383" s="982"/>
      <c r="AW383" s="982"/>
      <c r="AX383" s="982"/>
      <c r="AY383" s="982"/>
      <c r="AZ383" s="982"/>
      <c r="BA383" s="982"/>
      <c r="BB383" s="982"/>
      <c r="BC383" s="982"/>
      <c r="BD383" s="982"/>
      <c r="BE383" s="982"/>
      <c r="BF383" s="982"/>
      <c r="BG383" s="982"/>
      <c r="BH383" s="982"/>
      <c r="BI383" s="982"/>
      <c r="BJ383" s="982"/>
    </row>
    <row r="384" spans="1:62" ht="14.25" customHeight="1" x14ac:dyDescent="0.2">
      <c r="A384" s="982"/>
      <c r="B384" s="982"/>
      <c r="C384" s="982"/>
      <c r="D384" s="1000"/>
      <c r="E384" s="982"/>
      <c r="F384" s="1000"/>
      <c r="G384" s="982"/>
      <c r="H384" s="1000"/>
      <c r="I384" s="982"/>
      <c r="J384" s="1000"/>
      <c r="K384" s="982"/>
      <c r="L384" s="1000"/>
      <c r="M384" s="982"/>
      <c r="N384" s="1000"/>
      <c r="O384" s="982"/>
      <c r="P384" s="982"/>
      <c r="Q384" s="1000"/>
      <c r="R384" s="982"/>
      <c r="S384" s="1000"/>
      <c r="T384" s="1000"/>
      <c r="U384" s="1000"/>
      <c r="V384" s="982"/>
      <c r="W384" s="1004"/>
      <c r="X384" s="1002"/>
      <c r="Y384" s="1002"/>
      <c r="Z384" s="982"/>
      <c r="AA384" s="982"/>
      <c r="AB384" s="982"/>
      <c r="AC384" s="982"/>
      <c r="AD384" s="982"/>
      <c r="AE384" s="982"/>
      <c r="AF384" s="982"/>
      <c r="AG384" s="982"/>
      <c r="AH384" s="982"/>
      <c r="AI384" s="982"/>
      <c r="AJ384" s="982"/>
      <c r="AK384" s="982"/>
      <c r="AL384" s="982"/>
      <c r="AM384" s="982"/>
      <c r="AN384" s="982"/>
      <c r="AO384" s="982"/>
      <c r="AP384" s="982"/>
      <c r="AQ384" s="982"/>
      <c r="AR384" s="982"/>
      <c r="AS384" s="982"/>
      <c r="AT384" s="982"/>
      <c r="AU384" s="982"/>
      <c r="AV384" s="982"/>
      <c r="AW384" s="982"/>
      <c r="AX384" s="982"/>
      <c r="AY384" s="982"/>
      <c r="AZ384" s="982"/>
      <c r="BA384" s="982"/>
      <c r="BB384" s="982"/>
      <c r="BC384" s="982"/>
      <c r="BD384" s="982"/>
      <c r="BE384" s="982"/>
      <c r="BF384" s="982"/>
      <c r="BG384" s="982"/>
      <c r="BH384" s="982"/>
      <c r="BI384" s="982"/>
      <c r="BJ384" s="982"/>
    </row>
    <row r="385" spans="1:62" ht="14.25" customHeight="1" x14ac:dyDescent="0.2">
      <c r="A385" s="982"/>
      <c r="B385" s="982"/>
      <c r="C385" s="982"/>
      <c r="D385" s="1000"/>
      <c r="E385" s="982"/>
      <c r="F385" s="1000"/>
      <c r="G385" s="982"/>
      <c r="H385" s="1000"/>
      <c r="I385" s="982"/>
      <c r="J385" s="1000"/>
      <c r="K385" s="982"/>
      <c r="L385" s="1000"/>
      <c r="M385" s="982"/>
      <c r="N385" s="1000"/>
      <c r="O385" s="982"/>
      <c r="P385" s="982"/>
      <c r="Q385" s="1000"/>
      <c r="R385" s="982"/>
      <c r="S385" s="1000"/>
      <c r="T385" s="1000"/>
      <c r="U385" s="1000"/>
      <c r="V385" s="982"/>
      <c r="W385" s="1004"/>
      <c r="X385" s="1002"/>
      <c r="Y385" s="1002"/>
      <c r="Z385" s="982"/>
      <c r="AA385" s="982"/>
      <c r="AB385" s="982"/>
      <c r="AC385" s="982"/>
      <c r="AD385" s="982"/>
      <c r="AE385" s="982"/>
      <c r="AF385" s="982"/>
      <c r="AG385" s="982"/>
      <c r="AH385" s="982"/>
      <c r="AI385" s="982"/>
      <c r="AJ385" s="982"/>
      <c r="AK385" s="982"/>
      <c r="AL385" s="982"/>
      <c r="AM385" s="982"/>
      <c r="AN385" s="982"/>
      <c r="AO385" s="982"/>
      <c r="AP385" s="982"/>
      <c r="AQ385" s="982"/>
      <c r="AR385" s="982"/>
      <c r="AS385" s="982"/>
      <c r="AT385" s="982"/>
      <c r="AU385" s="982"/>
      <c r="AV385" s="982"/>
      <c r="AW385" s="982"/>
      <c r="AX385" s="982"/>
      <c r="AY385" s="982"/>
      <c r="AZ385" s="982"/>
      <c r="BA385" s="982"/>
      <c r="BB385" s="982"/>
      <c r="BC385" s="982"/>
      <c r="BD385" s="982"/>
      <c r="BE385" s="982"/>
      <c r="BF385" s="982"/>
      <c r="BG385" s="982"/>
      <c r="BH385" s="982"/>
      <c r="BI385" s="982"/>
      <c r="BJ385" s="982"/>
    </row>
    <row r="386" spans="1:62" ht="14.25" customHeight="1" x14ac:dyDescent="0.2">
      <c r="A386" s="982"/>
      <c r="B386" s="982"/>
      <c r="C386" s="982"/>
      <c r="D386" s="1000"/>
      <c r="E386" s="982"/>
      <c r="F386" s="1000"/>
      <c r="G386" s="982"/>
      <c r="H386" s="1000"/>
      <c r="I386" s="982"/>
      <c r="J386" s="1000"/>
      <c r="K386" s="982"/>
      <c r="L386" s="1000"/>
      <c r="M386" s="982"/>
      <c r="N386" s="1000"/>
      <c r="O386" s="982"/>
      <c r="P386" s="982"/>
      <c r="Q386" s="1000"/>
      <c r="R386" s="982"/>
      <c r="S386" s="1000"/>
      <c r="T386" s="1000"/>
      <c r="U386" s="1000"/>
      <c r="V386" s="982"/>
      <c r="W386" s="1004"/>
      <c r="X386" s="1002"/>
      <c r="Y386" s="1002"/>
      <c r="Z386" s="982"/>
      <c r="AA386" s="982"/>
      <c r="AB386" s="982"/>
      <c r="AC386" s="982"/>
      <c r="AD386" s="982"/>
      <c r="AE386" s="982"/>
      <c r="AF386" s="982"/>
      <c r="AG386" s="982"/>
      <c r="AH386" s="982"/>
      <c r="AI386" s="982"/>
      <c r="AJ386" s="982"/>
      <c r="AK386" s="982"/>
      <c r="AL386" s="982"/>
      <c r="AM386" s="982"/>
      <c r="AN386" s="982"/>
      <c r="AO386" s="982"/>
      <c r="AP386" s="982"/>
      <c r="AQ386" s="982"/>
      <c r="AR386" s="982"/>
      <c r="AS386" s="982"/>
      <c r="AT386" s="982"/>
      <c r="AU386" s="982"/>
      <c r="AV386" s="982"/>
      <c r="AW386" s="982"/>
      <c r="AX386" s="982"/>
      <c r="AY386" s="982"/>
      <c r="AZ386" s="982"/>
      <c r="BA386" s="982"/>
      <c r="BB386" s="982"/>
      <c r="BC386" s="982"/>
      <c r="BD386" s="982"/>
      <c r="BE386" s="982"/>
      <c r="BF386" s="982"/>
      <c r="BG386" s="982"/>
      <c r="BH386" s="982"/>
      <c r="BI386" s="982"/>
      <c r="BJ386" s="982"/>
    </row>
    <row r="387" spans="1:62" ht="14.25" customHeight="1" x14ac:dyDescent="0.2">
      <c r="A387" s="982"/>
      <c r="B387" s="982"/>
      <c r="C387" s="982"/>
      <c r="D387" s="1000"/>
      <c r="E387" s="982"/>
      <c r="F387" s="1000"/>
      <c r="G387" s="982"/>
      <c r="H387" s="1000"/>
      <c r="I387" s="982"/>
      <c r="J387" s="1000"/>
      <c r="K387" s="982"/>
      <c r="L387" s="1000"/>
      <c r="M387" s="982"/>
      <c r="N387" s="1000"/>
      <c r="O387" s="982"/>
      <c r="P387" s="982"/>
      <c r="Q387" s="1000"/>
      <c r="R387" s="982"/>
      <c r="S387" s="1000"/>
      <c r="T387" s="1000"/>
      <c r="U387" s="1000"/>
      <c r="V387" s="982"/>
      <c r="W387" s="1004"/>
      <c r="X387" s="1002"/>
      <c r="Y387" s="1002"/>
      <c r="Z387" s="982"/>
      <c r="AA387" s="982"/>
      <c r="AB387" s="982"/>
      <c r="AC387" s="982"/>
      <c r="AD387" s="982"/>
      <c r="AE387" s="982"/>
      <c r="AF387" s="982"/>
      <c r="AG387" s="982"/>
      <c r="AH387" s="982"/>
      <c r="AI387" s="982"/>
      <c r="AJ387" s="982"/>
      <c r="AK387" s="982"/>
      <c r="AL387" s="982"/>
      <c r="AM387" s="982"/>
      <c r="AN387" s="982"/>
      <c r="AO387" s="982"/>
      <c r="AP387" s="982"/>
      <c r="AQ387" s="982"/>
      <c r="AR387" s="982"/>
      <c r="AS387" s="982"/>
      <c r="AT387" s="982"/>
      <c r="AU387" s="982"/>
      <c r="AV387" s="982"/>
      <c r="AW387" s="982"/>
      <c r="AX387" s="982"/>
      <c r="AY387" s="982"/>
      <c r="AZ387" s="982"/>
      <c r="BA387" s="982"/>
      <c r="BB387" s="982"/>
      <c r="BC387" s="982"/>
      <c r="BD387" s="982"/>
      <c r="BE387" s="982"/>
      <c r="BF387" s="982"/>
      <c r="BG387" s="982"/>
      <c r="BH387" s="982"/>
      <c r="BI387" s="982"/>
      <c r="BJ387" s="982"/>
    </row>
    <row r="388" spans="1:62" ht="14.25" customHeight="1" x14ac:dyDescent="0.2">
      <c r="A388" s="982"/>
      <c r="B388" s="982"/>
      <c r="C388" s="982"/>
      <c r="D388" s="1000"/>
      <c r="E388" s="982"/>
      <c r="F388" s="1000"/>
      <c r="G388" s="982"/>
      <c r="H388" s="1000"/>
      <c r="I388" s="982"/>
      <c r="J388" s="1000"/>
      <c r="K388" s="982"/>
      <c r="L388" s="1000"/>
      <c r="M388" s="982"/>
      <c r="N388" s="1000"/>
      <c r="O388" s="982"/>
      <c r="P388" s="982"/>
      <c r="Q388" s="1000"/>
      <c r="R388" s="982"/>
      <c r="S388" s="1000"/>
      <c r="T388" s="1000"/>
      <c r="U388" s="1000"/>
      <c r="V388" s="982"/>
      <c r="W388" s="1004"/>
      <c r="X388" s="1002"/>
      <c r="Y388" s="1002"/>
      <c r="Z388" s="982"/>
      <c r="AA388" s="982"/>
      <c r="AB388" s="982"/>
      <c r="AC388" s="982"/>
      <c r="AD388" s="982"/>
      <c r="AE388" s="982"/>
      <c r="AF388" s="982"/>
      <c r="AG388" s="982"/>
      <c r="AH388" s="982"/>
      <c r="AI388" s="982"/>
      <c r="AJ388" s="982"/>
      <c r="AK388" s="982"/>
      <c r="AL388" s="982"/>
      <c r="AM388" s="982"/>
      <c r="AN388" s="982"/>
      <c r="AO388" s="982"/>
      <c r="AP388" s="982"/>
      <c r="AQ388" s="982"/>
      <c r="AR388" s="982"/>
      <c r="AS388" s="982"/>
      <c r="AT388" s="982"/>
      <c r="AU388" s="982"/>
      <c r="AV388" s="982"/>
      <c r="AW388" s="982"/>
      <c r="AX388" s="982"/>
      <c r="AY388" s="982"/>
      <c r="AZ388" s="982"/>
      <c r="BA388" s="982"/>
      <c r="BB388" s="982"/>
      <c r="BC388" s="982"/>
      <c r="BD388" s="982"/>
      <c r="BE388" s="982"/>
      <c r="BF388" s="982"/>
      <c r="BG388" s="982"/>
      <c r="BH388" s="982"/>
      <c r="BI388" s="982"/>
      <c r="BJ388" s="982"/>
    </row>
    <row r="389" spans="1:62" ht="14.25" customHeight="1" x14ac:dyDescent="0.2">
      <c r="A389" s="982"/>
      <c r="B389" s="982"/>
      <c r="C389" s="982"/>
      <c r="D389" s="1000"/>
      <c r="E389" s="982"/>
      <c r="F389" s="1000"/>
      <c r="G389" s="982"/>
      <c r="H389" s="1000"/>
      <c r="I389" s="982"/>
      <c r="J389" s="1000"/>
      <c r="K389" s="982"/>
      <c r="L389" s="1000"/>
      <c r="M389" s="982"/>
      <c r="N389" s="1000"/>
      <c r="O389" s="982"/>
      <c r="P389" s="982"/>
      <c r="Q389" s="1000"/>
      <c r="R389" s="982"/>
      <c r="S389" s="1000"/>
      <c r="T389" s="1000"/>
      <c r="U389" s="1000"/>
      <c r="V389" s="982"/>
      <c r="W389" s="1004"/>
      <c r="X389" s="1002"/>
      <c r="Y389" s="1002"/>
      <c r="Z389" s="982"/>
      <c r="AA389" s="982"/>
      <c r="AB389" s="982"/>
      <c r="AC389" s="982"/>
      <c r="AD389" s="982"/>
      <c r="AE389" s="982"/>
      <c r="AF389" s="982"/>
      <c r="AG389" s="982"/>
      <c r="AH389" s="982"/>
      <c r="AI389" s="982"/>
      <c r="AJ389" s="982"/>
      <c r="AK389" s="982"/>
      <c r="AL389" s="982"/>
      <c r="AM389" s="982"/>
      <c r="AN389" s="982"/>
      <c r="AO389" s="982"/>
      <c r="AP389" s="982"/>
      <c r="AQ389" s="982"/>
      <c r="AR389" s="982"/>
      <c r="AS389" s="982"/>
      <c r="AT389" s="982"/>
      <c r="AU389" s="982"/>
      <c r="AV389" s="982"/>
      <c r="AW389" s="982"/>
      <c r="AX389" s="982"/>
      <c r="AY389" s="982"/>
      <c r="AZ389" s="982"/>
      <c r="BA389" s="982"/>
      <c r="BB389" s="982"/>
      <c r="BC389" s="982"/>
      <c r="BD389" s="982"/>
      <c r="BE389" s="982"/>
      <c r="BF389" s="982"/>
      <c r="BG389" s="982"/>
      <c r="BH389" s="982"/>
      <c r="BI389" s="982"/>
      <c r="BJ389" s="982"/>
    </row>
    <row r="390" spans="1:62" ht="14.25" customHeight="1" x14ac:dyDescent="0.2">
      <c r="A390" s="982"/>
      <c r="B390" s="982"/>
      <c r="C390" s="982"/>
      <c r="D390" s="1000"/>
      <c r="E390" s="982"/>
      <c r="F390" s="1000"/>
      <c r="G390" s="982"/>
      <c r="H390" s="1000"/>
      <c r="I390" s="982"/>
      <c r="J390" s="1000"/>
      <c r="K390" s="982"/>
      <c r="L390" s="1000"/>
      <c r="M390" s="982"/>
      <c r="N390" s="1000"/>
      <c r="O390" s="982"/>
      <c r="P390" s="982"/>
      <c r="Q390" s="1000"/>
      <c r="R390" s="982"/>
      <c r="S390" s="1000"/>
      <c r="T390" s="1000"/>
      <c r="U390" s="1000"/>
      <c r="V390" s="982"/>
      <c r="W390" s="1004"/>
      <c r="X390" s="1002"/>
      <c r="Y390" s="1002"/>
      <c r="Z390" s="982"/>
      <c r="AA390" s="982"/>
      <c r="AB390" s="982"/>
      <c r="AC390" s="982"/>
      <c r="AD390" s="982"/>
      <c r="AE390" s="982"/>
      <c r="AF390" s="982"/>
      <c r="AG390" s="982"/>
      <c r="AH390" s="982"/>
      <c r="AI390" s="982"/>
      <c r="AJ390" s="982"/>
      <c r="AK390" s="982"/>
      <c r="AL390" s="982"/>
      <c r="AM390" s="982"/>
      <c r="AN390" s="982"/>
      <c r="AO390" s="982"/>
      <c r="AP390" s="982"/>
      <c r="AQ390" s="982"/>
      <c r="AR390" s="982"/>
      <c r="AS390" s="982"/>
      <c r="AT390" s="982"/>
      <c r="AU390" s="982"/>
      <c r="AV390" s="982"/>
      <c r="AW390" s="982"/>
      <c r="AX390" s="982"/>
      <c r="AY390" s="982"/>
      <c r="AZ390" s="982"/>
      <c r="BA390" s="982"/>
      <c r="BB390" s="982"/>
      <c r="BC390" s="982"/>
      <c r="BD390" s="982"/>
      <c r="BE390" s="982"/>
      <c r="BF390" s="982"/>
      <c r="BG390" s="982"/>
      <c r="BH390" s="982"/>
      <c r="BI390" s="982"/>
      <c r="BJ390" s="982"/>
    </row>
    <row r="391" spans="1:62" ht="14.25" customHeight="1" x14ac:dyDescent="0.2">
      <c r="A391" s="982"/>
      <c r="B391" s="982"/>
      <c r="C391" s="982"/>
      <c r="D391" s="1000"/>
      <c r="E391" s="982"/>
      <c r="F391" s="1000"/>
      <c r="G391" s="982"/>
      <c r="H391" s="1000"/>
      <c r="I391" s="982"/>
      <c r="J391" s="1000"/>
      <c r="K391" s="982"/>
      <c r="L391" s="1000"/>
      <c r="M391" s="982"/>
      <c r="N391" s="1000"/>
      <c r="O391" s="982"/>
      <c r="P391" s="982"/>
      <c r="Q391" s="1000"/>
      <c r="R391" s="982"/>
      <c r="S391" s="1000"/>
      <c r="T391" s="1000"/>
      <c r="U391" s="1000"/>
      <c r="V391" s="982"/>
      <c r="W391" s="1004"/>
      <c r="X391" s="1002"/>
      <c r="Y391" s="1002"/>
      <c r="Z391" s="982"/>
      <c r="AA391" s="982"/>
      <c r="AB391" s="982"/>
      <c r="AC391" s="982"/>
      <c r="AD391" s="982"/>
      <c r="AE391" s="982"/>
      <c r="AF391" s="982"/>
      <c r="AG391" s="982"/>
      <c r="AH391" s="982"/>
      <c r="AI391" s="982"/>
      <c r="AJ391" s="982"/>
      <c r="AK391" s="982"/>
      <c r="AL391" s="982"/>
      <c r="AM391" s="982"/>
      <c r="AN391" s="982"/>
      <c r="AO391" s="982"/>
      <c r="AP391" s="982"/>
      <c r="AQ391" s="982"/>
      <c r="AR391" s="982"/>
      <c r="AS391" s="982"/>
      <c r="AT391" s="982"/>
      <c r="AU391" s="982"/>
      <c r="AV391" s="982"/>
      <c r="AW391" s="982"/>
      <c r="AX391" s="982"/>
      <c r="AY391" s="982"/>
      <c r="AZ391" s="982"/>
      <c r="BA391" s="982"/>
      <c r="BB391" s="982"/>
      <c r="BC391" s="982"/>
      <c r="BD391" s="982"/>
      <c r="BE391" s="982"/>
      <c r="BF391" s="982"/>
      <c r="BG391" s="982"/>
      <c r="BH391" s="982"/>
      <c r="BI391" s="982"/>
      <c r="BJ391" s="982"/>
    </row>
    <row r="392" spans="1:62" ht="14.25" customHeight="1" x14ac:dyDescent="0.2">
      <c r="A392" s="982"/>
      <c r="B392" s="982"/>
      <c r="C392" s="982"/>
      <c r="D392" s="1000"/>
      <c r="E392" s="982"/>
      <c r="F392" s="1000"/>
      <c r="G392" s="982"/>
      <c r="H392" s="1000"/>
      <c r="I392" s="982"/>
      <c r="J392" s="1000"/>
      <c r="K392" s="982"/>
      <c r="L392" s="1000"/>
      <c r="M392" s="982"/>
      <c r="N392" s="1000"/>
      <c r="O392" s="982"/>
      <c r="P392" s="982"/>
      <c r="Q392" s="1000"/>
      <c r="R392" s="982"/>
      <c r="S392" s="1000"/>
      <c r="T392" s="1000"/>
      <c r="U392" s="1000"/>
      <c r="V392" s="982"/>
      <c r="W392" s="1004"/>
      <c r="X392" s="1002"/>
      <c r="Y392" s="1002"/>
      <c r="Z392" s="982"/>
      <c r="AA392" s="982"/>
      <c r="AB392" s="982"/>
      <c r="AC392" s="982"/>
      <c r="AD392" s="982"/>
      <c r="AE392" s="982"/>
      <c r="AF392" s="982"/>
      <c r="AG392" s="982"/>
      <c r="AH392" s="982"/>
      <c r="AI392" s="982"/>
      <c r="AJ392" s="982"/>
      <c r="AK392" s="982"/>
      <c r="AL392" s="982"/>
      <c r="AM392" s="982"/>
      <c r="AN392" s="982"/>
      <c r="AO392" s="982"/>
      <c r="AP392" s="982"/>
      <c r="AQ392" s="982"/>
      <c r="AR392" s="982"/>
      <c r="AS392" s="982"/>
      <c r="AT392" s="982"/>
      <c r="AU392" s="982"/>
      <c r="AV392" s="982"/>
      <c r="AW392" s="982"/>
      <c r="AX392" s="982"/>
      <c r="AY392" s="982"/>
      <c r="AZ392" s="982"/>
      <c r="BA392" s="982"/>
      <c r="BB392" s="982"/>
      <c r="BC392" s="982"/>
      <c r="BD392" s="982"/>
      <c r="BE392" s="982"/>
      <c r="BF392" s="982"/>
      <c r="BG392" s="982"/>
      <c r="BH392" s="982"/>
      <c r="BI392" s="982"/>
      <c r="BJ392" s="982"/>
    </row>
    <row r="393" spans="1:62" ht="14.25" customHeight="1" x14ac:dyDescent="0.2">
      <c r="A393" s="982"/>
      <c r="B393" s="982"/>
      <c r="C393" s="982"/>
      <c r="D393" s="1000"/>
      <c r="E393" s="982"/>
      <c r="F393" s="1000"/>
      <c r="G393" s="982"/>
      <c r="H393" s="1000"/>
      <c r="I393" s="982"/>
      <c r="J393" s="1000"/>
      <c r="K393" s="982"/>
      <c r="L393" s="1000"/>
      <c r="M393" s="982"/>
      <c r="N393" s="1000"/>
      <c r="O393" s="982"/>
      <c r="P393" s="982"/>
      <c r="Q393" s="1000"/>
      <c r="R393" s="982"/>
      <c r="S393" s="1000"/>
      <c r="T393" s="1000"/>
      <c r="U393" s="1000"/>
      <c r="V393" s="982"/>
      <c r="W393" s="1004"/>
      <c r="X393" s="1002"/>
      <c r="Y393" s="1002"/>
      <c r="Z393" s="982"/>
      <c r="AA393" s="982"/>
      <c r="AB393" s="982"/>
      <c r="AC393" s="982"/>
      <c r="AD393" s="982"/>
      <c r="AE393" s="982"/>
      <c r="AF393" s="982"/>
      <c r="AG393" s="982"/>
      <c r="AH393" s="982"/>
      <c r="AI393" s="982"/>
      <c r="AJ393" s="982"/>
      <c r="AK393" s="982"/>
      <c r="AL393" s="982"/>
      <c r="AM393" s="982"/>
      <c r="AN393" s="982"/>
      <c r="AO393" s="982"/>
      <c r="AP393" s="982"/>
      <c r="AQ393" s="982"/>
      <c r="AR393" s="982"/>
      <c r="AS393" s="982"/>
      <c r="AT393" s="982"/>
      <c r="AU393" s="982"/>
      <c r="AV393" s="982"/>
      <c r="AW393" s="982"/>
      <c r="AX393" s="982"/>
      <c r="AY393" s="982"/>
      <c r="AZ393" s="982"/>
      <c r="BA393" s="982"/>
      <c r="BB393" s="982"/>
      <c r="BC393" s="982"/>
      <c r="BD393" s="982"/>
      <c r="BE393" s="982"/>
      <c r="BF393" s="982"/>
      <c r="BG393" s="982"/>
      <c r="BH393" s="982"/>
      <c r="BI393" s="982"/>
      <c r="BJ393" s="982"/>
    </row>
    <row r="394" spans="1:62" ht="14.25" customHeight="1" x14ac:dyDescent="0.2">
      <c r="A394" s="982"/>
      <c r="B394" s="982"/>
      <c r="C394" s="982"/>
      <c r="D394" s="1000"/>
      <c r="E394" s="982"/>
      <c r="F394" s="1000"/>
      <c r="G394" s="982"/>
      <c r="H394" s="1000"/>
      <c r="I394" s="982"/>
      <c r="J394" s="1000"/>
      <c r="K394" s="982"/>
      <c r="L394" s="1000"/>
      <c r="M394" s="982"/>
      <c r="N394" s="1000"/>
      <c r="O394" s="982"/>
      <c r="P394" s="982"/>
      <c r="Q394" s="1000"/>
      <c r="R394" s="982"/>
      <c r="S394" s="1000"/>
      <c r="T394" s="1000"/>
      <c r="U394" s="1000"/>
      <c r="V394" s="982"/>
      <c r="W394" s="1004"/>
      <c r="X394" s="1002"/>
      <c r="Y394" s="1002"/>
      <c r="Z394" s="982"/>
      <c r="AA394" s="982"/>
      <c r="AB394" s="982"/>
      <c r="AC394" s="982"/>
      <c r="AD394" s="982"/>
      <c r="AE394" s="982"/>
      <c r="AF394" s="982"/>
      <c r="AG394" s="982"/>
      <c r="AH394" s="982"/>
      <c r="AI394" s="982"/>
      <c r="AJ394" s="982"/>
      <c r="AK394" s="982"/>
      <c r="AL394" s="982"/>
      <c r="AM394" s="982"/>
      <c r="AN394" s="982"/>
      <c r="AO394" s="982"/>
      <c r="AP394" s="982"/>
      <c r="AQ394" s="982"/>
      <c r="AR394" s="982"/>
      <c r="AS394" s="982"/>
      <c r="AT394" s="982"/>
      <c r="AU394" s="982"/>
      <c r="AV394" s="982"/>
      <c r="AW394" s="982"/>
      <c r="AX394" s="982"/>
      <c r="AY394" s="982"/>
      <c r="AZ394" s="982"/>
      <c r="BA394" s="982"/>
      <c r="BB394" s="982"/>
      <c r="BC394" s="982"/>
      <c r="BD394" s="982"/>
      <c r="BE394" s="982"/>
      <c r="BF394" s="982"/>
      <c r="BG394" s="982"/>
      <c r="BH394" s="982"/>
      <c r="BI394" s="982"/>
      <c r="BJ394" s="982"/>
    </row>
    <row r="395" spans="1:62" ht="14.25" customHeight="1" x14ac:dyDescent="0.2">
      <c r="A395" s="982"/>
      <c r="B395" s="982"/>
      <c r="C395" s="982"/>
      <c r="D395" s="1000"/>
      <c r="E395" s="982"/>
      <c r="F395" s="1000"/>
      <c r="G395" s="982"/>
      <c r="H395" s="1000"/>
      <c r="I395" s="982"/>
      <c r="J395" s="1000"/>
      <c r="K395" s="982"/>
      <c r="L395" s="1000"/>
      <c r="M395" s="982"/>
      <c r="N395" s="1000"/>
      <c r="O395" s="982"/>
      <c r="P395" s="982"/>
      <c r="Q395" s="1000"/>
      <c r="R395" s="982"/>
      <c r="S395" s="1000"/>
      <c r="T395" s="1000"/>
      <c r="U395" s="1000"/>
      <c r="V395" s="982"/>
      <c r="W395" s="1004"/>
      <c r="X395" s="1002"/>
      <c r="Y395" s="1002"/>
      <c r="Z395" s="982"/>
      <c r="AA395" s="982"/>
      <c r="AB395" s="982"/>
      <c r="AC395" s="982"/>
      <c r="AD395" s="982"/>
      <c r="AE395" s="982"/>
      <c r="AF395" s="982"/>
      <c r="AG395" s="982"/>
      <c r="AH395" s="982"/>
      <c r="AI395" s="982"/>
      <c r="AJ395" s="982"/>
      <c r="AK395" s="982"/>
      <c r="AL395" s="982"/>
      <c r="AM395" s="982"/>
      <c r="AN395" s="982"/>
      <c r="AO395" s="982"/>
      <c r="AP395" s="982"/>
      <c r="AQ395" s="982"/>
      <c r="AR395" s="982"/>
      <c r="AS395" s="982"/>
      <c r="AT395" s="982"/>
      <c r="AU395" s="982"/>
      <c r="AV395" s="982"/>
      <c r="AW395" s="982"/>
      <c r="AX395" s="982"/>
      <c r="AY395" s="982"/>
      <c r="AZ395" s="982"/>
      <c r="BA395" s="982"/>
      <c r="BB395" s="982"/>
      <c r="BC395" s="982"/>
      <c r="BD395" s="982"/>
      <c r="BE395" s="982"/>
      <c r="BF395" s="982"/>
      <c r="BG395" s="982"/>
      <c r="BH395" s="982"/>
      <c r="BI395" s="982"/>
      <c r="BJ395" s="982"/>
    </row>
    <row r="396" spans="1:62" ht="14.25" customHeight="1" x14ac:dyDescent="0.2">
      <c r="A396" s="982"/>
      <c r="B396" s="982"/>
      <c r="C396" s="982"/>
      <c r="D396" s="1000"/>
      <c r="E396" s="982"/>
      <c r="F396" s="1000"/>
      <c r="G396" s="982"/>
      <c r="H396" s="1000"/>
      <c r="I396" s="982"/>
      <c r="J396" s="1000"/>
      <c r="K396" s="982"/>
      <c r="L396" s="1000"/>
      <c r="M396" s="982"/>
      <c r="N396" s="1000"/>
      <c r="O396" s="982"/>
      <c r="P396" s="982"/>
      <c r="Q396" s="1000"/>
      <c r="R396" s="982"/>
      <c r="S396" s="1000"/>
      <c r="T396" s="1000"/>
      <c r="U396" s="1000"/>
      <c r="V396" s="982"/>
      <c r="W396" s="1004"/>
      <c r="X396" s="1002"/>
      <c r="Y396" s="1002"/>
      <c r="Z396" s="982"/>
      <c r="AA396" s="982"/>
      <c r="AB396" s="982"/>
      <c r="AC396" s="982"/>
      <c r="AD396" s="982"/>
      <c r="AE396" s="982"/>
      <c r="AF396" s="982"/>
      <c r="AG396" s="982"/>
      <c r="AH396" s="982"/>
      <c r="AI396" s="982"/>
      <c r="AJ396" s="982"/>
      <c r="AK396" s="982"/>
      <c r="AL396" s="982"/>
      <c r="AM396" s="982"/>
      <c r="AN396" s="982"/>
      <c r="AO396" s="982"/>
      <c r="AP396" s="982"/>
      <c r="AQ396" s="982"/>
      <c r="AR396" s="982"/>
      <c r="AS396" s="982"/>
      <c r="AT396" s="982"/>
      <c r="AU396" s="982"/>
      <c r="AV396" s="982"/>
      <c r="AW396" s="982"/>
      <c r="AX396" s="982"/>
      <c r="AY396" s="982"/>
      <c r="AZ396" s="982"/>
      <c r="BA396" s="982"/>
      <c r="BB396" s="982"/>
      <c r="BC396" s="982"/>
      <c r="BD396" s="982"/>
      <c r="BE396" s="982"/>
      <c r="BF396" s="982"/>
      <c r="BG396" s="982"/>
      <c r="BH396" s="982"/>
      <c r="BI396" s="982"/>
      <c r="BJ396" s="982"/>
    </row>
    <row r="397" spans="1:62" ht="14.25" customHeight="1" x14ac:dyDescent="0.2">
      <c r="A397" s="982"/>
      <c r="B397" s="982"/>
      <c r="C397" s="982"/>
      <c r="D397" s="1000"/>
      <c r="E397" s="982"/>
      <c r="F397" s="1000"/>
      <c r="G397" s="982"/>
      <c r="H397" s="1000"/>
      <c r="I397" s="982"/>
      <c r="J397" s="1000"/>
      <c r="K397" s="982"/>
      <c r="L397" s="1000"/>
      <c r="M397" s="982"/>
      <c r="N397" s="1000"/>
      <c r="O397" s="982"/>
      <c r="P397" s="982"/>
      <c r="Q397" s="1000"/>
      <c r="R397" s="982"/>
      <c r="S397" s="1000"/>
      <c r="T397" s="1000"/>
      <c r="U397" s="1000"/>
      <c r="V397" s="982"/>
      <c r="W397" s="1004"/>
      <c r="X397" s="1002"/>
      <c r="Y397" s="1002"/>
      <c r="Z397" s="982"/>
      <c r="AA397" s="982"/>
      <c r="AB397" s="982"/>
      <c r="AC397" s="982"/>
      <c r="AD397" s="982"/>
      <c r="AE397" s="982"/>
      <c r="AF397" s="982"/>
      <c r="AG397" s="982"/>
      <c r="AH397" s="982"/>
      <c r="AI397" s="982"/>
      <c r="AJ397" s="982"/>
      <c r="AK397" s="982"/>
      <c r="AL397" s="982"/>
      <c r="AM397" s="982"/>
      <c r="AN397" s="982"/>
      <c r="AO397" s="982"/>
      <c r="AP397" s="982"/>
      <c r="AQ397" s="982"/>
      <c r="AR397" s="982"/>
      <c r="AS397" s="982"/>
      <c r="AT397" s="982"/>
      <c r="AU397" s="982"/>
      <c r="AV397" s="982"/>
      <c r="AW397" s="982"/>
      <c r="AX397" s="982"/>
      <c r="AY397" s="982"/>
      <c r="AZ397" s="982"/>
      <c r="BA397" s="982"/>
      <c r="BB397" s="982"/>
      <c r="BC397" s="982"/>
      <c r="BD397" s="982"/>
      <c r="BE397" s="982"/>
      <c r="BF397" s="982"/>
      <c r="BG397" s="982"/>
      <c r="BH397" s="982"/>
      <c r="BI397" s="982"/>
      <c r="BJ397" s="982"/>
    </row>
    <row r="398" spans="1:62" ht="14.25" customHeight="1" x14ac:dyDescent="0.2">
      <c r="A398" s="982"/>
      <c r="B398" s="982"/>
      <c r="C398" s="982"/>
      <c r="D398" s="1000"/>
      <c r="E398" s="982"/>
      <c r="F398" s="1000"/>
      <c r="G398" s="982"/>
      <c r="H398" s="1000"/>
      <c r="I398" s="982"/>
      <c r="J398" s="1000"/>
      <c r="K398" s="982"/>
      <c r="L398" s="1000"/>
      <c r="M398" s="982"/>
      <c r="N398" s="1000"/>
      <c r="O398" s="982"/>
      <c r="P398" s="982"/>
      <c r="Q398" s="1000"/>
      <c r="R398" s="982"/>
      <c r="S398" s="1000"/>
      <c r="T398" s="1000"/>
      <c r="U398" s="1000"/>
      <c r="V398" s="982"/>
      <c r="W398" s="1004"/>
      <c r="X398" s="1002"/>
      <c r="Y398" s="1002"/>
      <c r="Z398" s="982"/>
      <c r="AA398" s="982"/>
      <c r="AB398" s="982"/>
      <c r="AC398" s="982"/>
      <c r="AD398" s="982"/>
      <c r="AE398" s="982"/>
      <c r="AF398" s="982"/>
      <c r="AG398" s="982"/>
      <c r="AH398" s="982"/>
      <c r="AI398" s="982"/>
      <c r="AJ398" s="982"/>
      <c r="AK398" s="982"/>
      <c r="AL398" s="982"/>
      <c r="AM398" s="982"/>
      <c r="AN398" s="982"/>
      <c r="AO398" s="982"/>
      <c r="AP398" s="982"/>
      <c r="AQ398" s="982"/>
      <c r="AR398" s="982"/>
      <c r="AS398" s="982"/>
      <c r="AT398" s="982"/>
      <c r="AU398" s="982"/>
      <c r="AV398" s="982"/>
      <c r="AW398" s="982"/>
      <c r="AX398" s="982"/>
      <c r="AY398" s="982"/>
      <c r="AZ398" s="982"/>
      <c r="BA398" s="982"/>
      <c r="BB398" s="982"/>
      <c r="BC398" s="982"/>
      <c r="BD398" s="982"/>
      <c r="BE398" s="982"/>
      <c r="BF398" s="982"/>
      <c r="BG398" s="982"/>
      <c r="BH398" s="982"/>
      <c r="BI398" s="982"/>
      <c r="BJ398" s="982"/>
    </row>
    <row r="399" spans="1:62" ht="14.25" customHeight="1" x14ac:dyDescent="0.2">
      <c r="A399" s="982"/>
      <c r="B399" s="982"/>
      <c r="C399" s="982"/>
      <c r="D399" s="1000"/>
      <c r="E399" s="982"/>
      <c r="F399" s="1000"/>
      <c r="G399" s="982"/>
      <c r="H399" s="1000"/>
      <c r="I399" s="982"/>
      <c r="J399" s="1000"/>
      <c r="K399" s="982"/>
      <c r="L399" s="1000"/>
      <c r="M399" s="982"/>
      <c r="N399" s="1000"/>
      <c r="O399" s="982"/>
      <c r="P399" s="982"/>
      <c r="Q399" s="1000"/>
      <c r="R399" s="982"/>
      <c r="S399" s="1000"/>
      <c r="T399" s="1000"/>
      <c r="U399" s="1000"/>
      <c r="V399" s="982"/>
      <c r="W399" s="1004"/>
      <c r="X399" s="1002"/>
      <c r="Y399" s="1002"/>
      <c r="Z399" s="982"/>
      <c r="AA399" s="982"/>
      <c r="AB399" s="982"/>
      <c r="AC399" s="982"/>
      <c r="AD399" s="982"/>
      <c r="AE399" s="982"/>
      <c r="AF399" s="982"/>
      <c r="AG399" s="982"/>
      <c r="AH399" s="982"/>
      <c r="AI399" s="982"/>
      <c r="AJ399" s="982"/>
      <c r="AK399" s="982"/>
      <c r="AL399" s="982"/>
      <c r="AM399" s="982"/>
      <c r="AN399" s="982"/>
      <c r="AO399" s="982"/>
      <c r="AP399" s="982"/>
      <c r="AQ399" s="982"/>
      <c r="AR399" s="982"/>
      <c r="AS399" s="982"/>
      <c r="AT399" s="982"/>
      <c r="AU399" s="982"/>
      <c r="AV399" s="982"/>
      <c r="AW399" s="982"/>
      <c r="AX399" s="982"/>
      <c r="AY399" s="982"/>
      <c r="AZ399" s="982"/>
      <c r="BA399" s="982"/>
      <c r="BB399" s="982"/>
      <c r="BC399" s="982"/>
      <c r="BD399" s="982"/>
      <c r="BE399" s="982"/>
      <c r="BF399" s="982"/>
      <c r="BG399" s="982"/>
      <c r="BH399" s="982"/>
      <c r="BI399" s="982"/>
      <c r="BJ399" s="982"/>
    </row>
    <row r="400" spans="1:62" ht="14.25" customHeight="1" x14ac:dyDescent="0.2">
      <c r="A400" s="982"/>
      <c r="B400" s="982"/>
      <c r="C400" s="982"/>
      <c r="D400" s="1000"/>
      <c r="E400" s="982"/>
      <c r="F400" s="1000"/>
      <c r="G400" s="982"/>
      <c r="H400" s="1000"/>
      <c r="I400" s="982"/>
      <c r="J400" s="1000"/>
      <c r="K400" s="982"/>
      <c r="L400" s="1000"/>
      <c r="M400" s="982"/>
      <c r="N400" s="1000"/>
      <c r="O400" s="982"/>
      <c r="P400" s="982"/>
      <c r="Q400" s="1000"/>
      <c r="R400" s="982"/>
      <c r="S400" s="1000"/>
      <c r="T400" s="1000"/>
      <c r="U400" s="1000"/>
      <c r="V400" s="982"/>
      <c r="W400" s="1004"/>
      <c r="X400" s="1002"/>
      <c r="Y400" s="1002"/>
      <c r="Z400" s="982"/>
      <c r="AA400" s="982"/>
      <c r="AB400" s="982"/>
      <c r="AC400" s="982"/>
      <c r="AD400" s="982"/>
      <c r="AE400" s="982"/>
      <c r="AF400" s="982"/>
      <c r="AG400" s="982"/>
      <c r="AH400" s="982"/>
      <c r="AI400" s="982"/>
      <c r="AJ400" s="982"/>
      <c r="AK400" s="982"/>
      <c r="AL400" s="982"/>
      <c r="AM400" s="982"/>
      <c r="AN400" s="982"/>
      <c r="AO400" s="982"/>
      <c r="AP400" s="982"/>
      <c r="AQ400" s="982"/>
      <c r="AR400" s="982"/>
      <c r="AS400" s="982"/>
      <c r="AT400" s="982"/>
      <c r="AU400" s="982"/>
      <c r="AV400" s="982"/>
      <c r="AW400" s="982"/>
      <c r="AX400" s="982"/>
      <c r="AY400" s="982"/>
      <c r="AZ400" s="982"/>
      <c r="BA400" s="982"/>
      <c r="BB400" s="982"/>
      <c r="BC400" s="982"/>
      <c r="BD400" s="982"/>
      <c r="BE400" s="982"/>
      <c r="BF400" s="982"/>
      <c r="BG400" s="982"/>
      <c r="BH400" s="982"/>
      <c r="BI400" s="982"/>
      <c r="BJ400" s="982"/>
    </row>
    <row r="401" spans="1:62" ht="14.25" customHeight="1" x14ac:dyDescent="0.2">
      <c r="A401" s="982"/>
      <c r="B401" s="982"/>
      <c r="C401" s="982"/>
      <c r="D401" s="1000"/>
      <c r="E401" s="982"/>
      <c r="F401" s="1000"/>
      <c r="G401" s="982"/>
      <c r="H401" s="1000"/>
      <c r="I401" s="982"/>
      <c r="J401" s="1000"/>
      <c r="K401" s="982"/>
      <c r="L401" s="1000"/>
      <c r="M401" s="982"/>
      <c r="N401" s="1000"/>
      <c r="O401" s="982"/>
      <c r="P401" s="982"/>
      <c r="Q401" s="1000"/>
      <c r="R401" s="982"/>
      <c r="S401" s="1000"/>
      <c r="T401" s="1000"/>
      <c r="U401" s="1000"/>
      <c r="V401" s="982"/>
      <c r="W401" s="1004"/>
      <c r="X401" s="1002"/>
      <c r="Y401" s="1002"/>
      <c r="Z401" s="982"/>
      <c r="AA401" s="982"/>
      <c r="AB401" s="982"/>
      <c r="AC401" s="982"/>
      <c r="AD401" s="982"/>
      <c r="AE401" s="982"/>
      <c r="AF401" s="982"/>
      <c r="AG401" s="982"/>
      <c r="AH401" s="982"/>
      <c r="AI401" s="982"/>
      <c r="AJ401" s="982"/>
      <c r="AK401" s="982"/>
      <c r="AL401" s="982"/>
      <c r="AM401" s="982"/>
      <c r="AN401" s="982"/>
      <c r="AO401" s="982"/>
      <c r="AP401" s="982"/>
      <c r="AQ401" s="982"/>
      <c r="AR401" s="982"/>
      <c r="AS401" s="982"/>
      <c r="AT401" s="982"/>
      <c r="AU401" s="982"/>
      <c r="AV401" s="982"/>
      <c r="AW401" s="982"/>
      <c r="AX401" s="982"/>
      <c r="AY401" s="982"/>
      <c r="AZ401" s="982"/>
      <c r="BA401" s="982"/>
      <c r="BB401" s="982"/>
      <c r="BC401" s="982"/>
      <c r="BD401" s="982"/>
      <c r="BE401" s="982"/>
      <c r="BF401" s="982"/>
      <c r="BG401" s="982"/>
      <c r="BH401" s="982"/>
      <c r="BI401" s="982"/>
      <c r="BJ401" s="982"/>
    </row>
    <row r="402" spans="1:62" ht="14.25" customHeight="1" x14ac:dyDescent="0.2">
      <c r="A402" s="982"/>
      <c r="B402" s="982"/>
      <c r="C402" s="982"/>
      <c r="D402" s="1000"/>
      <c r="E402" s="982"/>
      <c r="F402" s="1000"/>
      <c r="G402" s="982"/>
      <c r="H402" s="1000"/>
      <c r="I402" s="982"/>
      <c r="J402" s="1000"/>
      <c r="K402" s="982"/>
      <c r="L402" s="1000"/>
      <c r="M402" s="982"/>
      <c r="N402" s="1000"/>
      <c r="O402" s="982"/>
      <c r="P402" s="982"/>
      <c r="Q402" s="1000"/>
      <c r="R402" s="982"/>
      <c r="S402" s="1000"/>
      <c r="T402" s="1000"/>
      <c r="U402" s="1000"/>
      <c r="V402" s="982"/>
      <c r="W402" s="1004"/>
      <c r="X402" s="1002"/>
      <c r="Y402" s="1002"/>
      <c r="Z402" s="982"/>
      <c r="AA402" s="982"/>
      <c r="AB402" s="982"/>
      <c r="AC402" s="982"/>
      <c r="AD402" s="982"/>
      <c r="AE402" s="982"/>
      <c r="AF402" s="982"/>
      <c r="AG402" s="982"/>
      <c r="AH402" s="982"/>
      <c r="AI402" s="982"/>
      <c r="AJ402" s="982"/>
      <c r="AK402" s="982"/>
      <c r="AL402" s="982"/>
      <c r="AM402" s="982"/>
      <c r="AN402" s="982"/>
      <c r="AO402" s="982"/>
      <c r="AP402" s="982"/>
      <c r="AQ402" s="982"/>
      <c r="AR402" s="982"/>
      <c r="AS402" s="982"/>
      <c r="AT402" s="982"/>
      <c r="AU402" s="982"/>
      <c r="AV402" s="982"/>
      <c r="AW402" s="982"/>
      <c r="AX402" s="982"/>
      <c r="AY402" s="982"/>
      <c r="AZ402" s="982"/>
      <c r="BA402" s="982"/>
      <c r="BB402" s="982"/>
      <c r="BC402" s="982"/>
      <c r="BD402" s="982"/>
      <c r="BE402" s="982"/>
      <c r="BF402" s="982"/>
      <c r="BG402" s="982"/>
      <c r="BH402" s="982"/>
      <c r="BI402" s="982"/>
      <c r="BJ402" s="982"/>
    </row>
    <row r="403" spans="1:62" ht="14.25" customHeight="1" x14ac:dyDescent="0.2">
      <c r="A403" s="982"/>
      <c r="B403" s="982"/>
      <c r="C403" s="982"/>
      <c r="D403" s="1000"/>
      <c r="E403" s="982"/>
      <c r="F403" s="1000"/>
      <c r="G403" s="982"/>
      <c r="H403" s="1000"/>
      <c r="I403" s="982"/>
      <c r="J403" s="1000"/>
      <c r="K403" s="982"/>
      <c r="L403" s="1000"/>
      <c r="M403" s="982"/>
      <c r="N403" s="1000"/>
      <c r="O403" s="982"/>
      <c r="P403" s="982"/>
      <c r="Q403" s="1000"/>
      <c r="R403" s="982"/>
      <c r="S403" s="1000"/>
      <c r="T403" s="1000"/>
      <c r="U403" s="1000"/>
      <c r="V403" s="982"/>
      <c r="W403" s="1004"/>
      <c r="X403" s="1002"/>
      <c r="Y403" s="1002"/>
      <c r="Z403" s="982"/>
      <c r="AA403" s="982"/>
      <c r="AB403" s="982"/>
      <c r="AC403" s="982"/>
      <c r="AD403" s="982"/>
      <c r="AE403" s="982"/>
      <c r="AF403" s="982"/>
      <c r="AG403" s="982"/>
      <c r="AH403" s="982"/>
      <c r="AI403" s="982"/>
      <c r="AJ403" s="982"/>
      <c r="AK403" s="982"/>
      <c r="AL403" s="982"/>
      <c r="AM403" s="982"/>
      <c r="AN403" s="982"/>
      <c r="AO403" s="982"/>
      <c r="AP403" s="982"/>
      <c r="AQ403" s="982"/>
      <c r="AR403" s="982"/>
      <c r="AS403" s="982"/>
      <c r="AT403" s="982"/>
      <c r="AU403" s="982"/>
      <c r="AV403" s="982"/>
      <c r="AW403" s="982"/>
      <c r="AX403" s="982"/>
      <c r="AY403" s="982"/>
      <c r="AZ403" s="982"/>
      <c r="BA403" s="982"/>
      <c r="BB403" s="982"/>
      <c r="BC403" s="982"/>
      <c r="BD403" s="982"/>
      <c r="BE403" s="982"/>
      <c r="BF403" s="982"/>
      <c r="BG403" s="982"/>
      <c r="BH403" s="982"/>
      <c r="BI403" s="982"/>
      <c r="BJ403" s="982"/>
    </row>
    <row r="404" spans="1:62" ht="14.25" customHeight="1" x14ac:dyDescent="0.2">
      <c r="A404" s="982"/>
      <c r="B404" s="982"/>
      <c r="C404" s="982"/>
      <c r="D404" s="1000"/>
      <c r="E404" s="982"/>
      <c r="F404" s="1000"/>
      <c r="G404" s="982"/>
      <c r="H404" s="1000"/>
      <c r="I404" s="982"/>
      <c r="J404" s="1000"/>
      <c r="K404" s="982"/>
      <c r="L404" s="1000"/>
      <c r="M404" s="982"/>
      <c r="N404" s="1000"/>
      <c r="O404" s="982"/>
      <c r="P404" s="982"/>
      <c r="Q404" s="1000"/>
      <c r="R404" s="982"/>
      <c r="S404" s="1000"/>
      <c r="T404" s="1000"/>
      <c r="U404" s="1000"/>
      <c r="V404" s="982"/>
      <c r="W404" s="1004"/>
      <c r="X404" s="1002"/>
      <c r="Y404" s="1002"/>
      <c r="Z404" s="982"/>
      <c r="AA404" s="982"/>
      <c r="AB404" s="982"/>
      <c r="AC404" s="982"/>
      <c r="AD404" s="982"/>
      <c r="AE404" s="982"/>
      <c r="AF404" s="982"/>
      <c r="AG404" s="982"/>
      <c r="AH404" s="982"/>
      <c r="AI404" s="982"/>
      <c r="AJ404" s="982"/>
      <c r="AK404" s="982"/>
      <c r="AL404" s="982"/>
      <c r="AM404" s="982"/>
      <c r="AN404" s="982"/>
      <c r="AO404" s="982"/>
      <c r="AP404" s="982"/>
      <c r="AQ404" s="982"/>
      <c r="AR404" s="982"/>
      <c r="AS404" s="982"/>
      <c r="AT404" s="982"/>
      <c r="AU404" s="982"/>
      <c r="AV404" s="982"/>
      <c r="AW404" s="982"/>
      <c r="AX404" s="982"/>
      <c r="AY404" s="982"/>
      <c r="AZ404" s="982"/>
      <c r="BA404" s="982"/>
      <c r="BB404" s="982"/>
      <c r="BC404" s="982"/>
      <c r="BD404" s="982"/>
      <c r="BE404" s="982"/>
      <c r="BF404" s="982"/>
      <c r="BG404" s="982"/>
      <c r="BH404" s="982"/>
      <c r="BI404" s="982"/>
      <c r="BJ404" s="982"/>
    </row>
    <row r="405" spans="1:62" ht="14.25" customHeight="1" x14ac:dyDescent="0.2">
      <c r="A405" s="982"/>
      <c r="B405" s="982"/>
      <c r="C405" s="982"/>
      <c r="D405" s="1000"/>
      <c r="E405" s="982"/>
      <c r="F405" s="1000"/>
      <c r="G405" s="982"/>
      <c r="H405" s="1000"/>
      <c r="I405" s="982"/>
      <c r="J405" s="1000"/>
      <c r="K405" s="982"/>
      <c r="L405" s="1000"/>
      <c r="M405" s="982"/>
      <c r="N405" s="1000"/>
      <c r="O405" s="982"/>
      <c r="P405" s="982"/>
      <c r="Q405" s="1000"/>
      <c r="R405" s="982"/>
      <c r="S405" s="1000"/>
      <c r="T405" s="1000"/>
      <c r="U405" s="1000"/>
      <c r="V405" s="982"/>
      <c r="W405" s="1004"/>
      <c r="X405" s="1002"/>
      <c r="Y405" s="1002"/>
      <c r="Z405" s="982"/>
      <c r="AA405" s="982"/>
      <c r="AB405" s="982"/>
      <c r="AC405" s="982"/>
      <c r="AD405" s="982"/>
      <c r="AE405" s="982"/>
      <c r="AF405" s="982"/>
      <c r="AG405" s="982"/>
      <c r="AH405" s="982"/>
      <c r="AI405" s="982"/>
      <c r="AJ405" s="982"/>
      <c r="AK405" s="982"/>
      <c r="AL405" s="982"/>
      <c r="AM405" s="982"/>
      <c r="AN405" s="982"/>
      <c r="AO405" s="982"/>
      <c r="AP405" s="982"/>
      <c r="AQ405" s="982"/>
      <c r="AR405" s="982"/>
      <c r="AS405" s="982"/>
      <c r="AT405" s="982"/>
      <c r="AU405" s="982"/>
      <c r="AV405" s="982"/>
      <c r="AW405" s="982"/>
      <c r="AX405" s="982"/>
      <c r="AY405" s="982"/>
      <c r="AZ405" s="982"/>
      <c r="BA405" s="982"/>
      <c r="BB405" s="982"/>
      <c r="BC405" s="982"/>
      <c r="BD405" s="982"/>
      <c r="BE405" s="982"/>
      <c r="BF405" s="982"/>
      <c r="BG405" s="982"/>
      <c r="BH405" s="982"/>
      <c r="BI405" s="982"/>
      <c r="BJ405" s="982"/>
    </row>
    <row r="406" spans="1:62" ht="14.25" customHeight="1" x14ac:dyDescent="0.2">
      <c r="A406" s="982"/>
      <c r="B406" s="982"/>
      <c r="C406" s="982"/>
      <c r="D406" s="1000"/>
      <c r="E406" s="982"/>
      <c r="F406" s="1000"/>
      <c r="G406" s="982"/>
      <c r="H406" s="1000"/>
      <c r="I406" s="982"/>
      <c r="J406" s="1000"/>
      <c r="K406" s="982"/>
      <c r="L406" s="1000"/>
      <c r="M406" s="982"/>
      <c r="N406" s="1000"/>
      <c r="O406" s="982"/>
      <c r="P406" s="982"/>
      <c r="Q406" s="1000"/>
      <c r="R406" s="982"/>
      <c r="S406" s="1000"/>
      <c r="T406" s="1000"/>
      <c r="U406" s="1000"/>
      <c r="V406" s="982"/>
      <c r="W406" s="1004"/>
      <c r="X406" s="1002"/>
      <c r="Y406" s="1002"/>
      <c r="Z406" s="982"/>
      <c r="AA406" s="982"/>
      <c r="AB406" s="982"/>
      <c r="AC406" s="982"/>
      <c r="AD406" s="982"/>
      <c r="AE406" s="982"/>
      <c r="AF406" s="982"/>
      <c r="AG406" s="982"/>
      <c r="AH406" s="982"/>
      <c r="AI406" s="982"/>
      <c r="AJ406" s="982"/>
      <c r="AK406" s="982"/>
      <c r="AL406" s="982"/>
      <c r="AM406" s="982"/>
      <c r="AN406" s="982"/>
      <c r="AO406" s="982"/>
      <c r="AP406" s="982"/>
      <c r="AQ406" s="982"/>
      <c r="AR406" s="982"/>
      <c r="AS406" s="982"/>
      <c r="AT406" s="982"/>
      <c r="AU406" s="982"/>
      <c r="AV406" s="982"/>
      <c r="AW406" s="982"/>
      <c r="AX406" s="982"/>
      <c r="AY406" s="982"/>
      <c r="AZ406" s="982"/>
      <c r="BA406" s="982"/>
      <c r="BB406" s="982"/>
      <c r="BC406" s="982"/>
      <c r="BD406" s="982"/>
      <c r="BE406" s="982"/>
      <c r="BF406" s="982"/>
      <c r="BG406" s="982"/>
      <c r="BH406" s="982"/>
      <c r="BI406" s="982"/>
      <c r="BJ406" s="982"/>
    </row>
    <row r="407" spans="1:62" ht="14.25" customHeight="1" x14ac:dyDescent="0.2">
      <c r="A407" s="982"/>
      <c r="B407" s="982"/>
      <c r="C407" s="982"/>
      <c r="D407" s="1000"/>
      <c r="E407" s="982"/>
      <c r="F407" s="1000"/>
      <c r="G407" s="982"/>
      <c r="H407" s="1000"/>
      <c r="I407" s="982"/>
      <c r="J407" s="1000"/>
      <c r="K407" s="982"/>
      <c r="L407" s="1000"/>
      <c r="M407" s="982"/>
      <c r="N407" s="1000"/>
      <c r="O407" s="982"/>
      <c r="P407" s="982"/>
      <c r="Q407" s="1000"/>
      <c r="R407" s="982"/>
      <c r="S407" s="1000"/>
      <c r="T407" s="1000"/>
      <c r="U407" s="1000"/>
      <c r="V407" s="982"/>
      <c r="W407" s="1004"/>
      <c r="X407" s="1002"/>
      <c r="Y407" s="1002"/>
      <c r="Z407" s="982"/>
      <c r="AA407" s="982"/>
      <c r="AB407" s="982"/>
      <c r="AC407" s="982"/>
      <c r="AD407" s="982"/>
      <c r="AE407" s="982"/>
      <c r="AF407" s="982"/>
      <c r="AG407" s="982"/>
      <c r="AH407" s="982"/>
      <c r="AI407" s="982"/>
      <c r="AJ407" s="982"/>
      <c r="AK407" s="982"/>
      <c r="AL407" s="982"/>
      <c r="AM407" s="982"/>
      <c r="AN407" s="982"/>
      <c r="AO407" s="982"/>
      <c r="AP407" s="982"/>
      <c r="AQ407" s="982"/>
      <c r="AR407" s="982"/>
      <c r="AS407" s="982"/>
      <c r="AT407" s="982"/>
      <c r="AU407" s="982"/>
      <c r="AV407" s="982"/>
      <c r="AW407" s="982"/>
      <c r="AX407" s="982"/>
      <c r="AY407" s="982"/>
      <c r="AZ407" s="982"/>
      <c r="BA407" s="982"/>
      <c r="BB407" s="982"/>
      <c r="BC407" s="982"/>
      <c r="BD407" s="982"/>
      <c r="BE407" s="982"/>
      <c r="BF407" s="982"/>
      <c r="BG407" s="982"/>
      <c r="BH407" s="982"/>
      <c r="BI407" s="982"/>
      <c r="BJ407" s="982"/>
    </row>
    <row r="408" spans="1:62" ht="14.25" customHeight="1" x14ac:dyDescent="0.2">
      <c r="A408" s="982"/>
      <c r="B408" s="982"/>
      <c r="C408" s="982"/>
      <c r="D408" s="1000"/>
      <c r="E408" s="982"/>
      <c r="F408" s="1000"/>
      <c r="G408" s="982"/>
      <c r="H408" s="1000"/>
      <c r="I408" s="982"/>
      <c r="J408" s="1000"/>
      <c r="K408" s="982"/>
      <c r="L408" s="1000"/>
      <c r="M408" s="982"/>
      <c r="N408" s="1000"/>
      <c r="O408" s="982"/>
      <c r="P408" s="982"/>
      <c r="Q408" s="1000"/>
      <c r="R408" s="982"/>
      <c r="S408" s="1000"/>
      <c r="T408" s="1000"/>
      <c r="U408" s="1000"/>
      <c r="V408" s="982"/>
      <c r="W408" s="1004"/>
      <c r="X408" s="1002"/>
      <c r="Y408" s="1002"/>
      <c r="Z408" s="982"/>
      <c r="AA408" s="982"/>
      <c r="AB408" s="982"/>
      <c r="AC408" s="982"/>
      <c r="AD408" s="982"/>
      <c r="AE408" s="982"/>
      <c r="AF408" s="982"/>
      <c r="AG408" s="982"/>
      <c r="AH408" s="982"/>
      <c r="AI408" s="982"/>
      <c r="AJ408" s="982"/>
      <c r="AK408" s="982"/>
      <c r="AL408" s="982"/>
      <c r="AM408" s="982"/>
      <c r="AN408" s="982"/>
      <c r="AO408" s="982"/>
      <c r="AP408" s="982"/>
      <c r="AQ408" s="982"/>
      <c r="AR408" s="982"/>
      <c r="AS408" s="982"/>
      <c r="AT408" s="982"/>
      <c r="AU408" s="982"/>
      <c r="AV408" s="982"/>
      <c r="AW408" s="982"/>
      <c r="AX408" s="982"/>
      <c r="AY408" s="982"/>
      <c r="AZ408" s="982"/>
      <c r="BA408" s="982"/>
      <c r="BB408" s="982"/>
      <c r="BC408" s="982"/>
      <c r="BD408" s="982"/>
      <c r="BE408" s="982"/>
      <c r="BF408" s="982"/>
      <c r="BG408" s="982"/>
      <c r="BH408" s="982"/>
      <c r="BI408" s="982"/>
      <c r="BJ408" s="982"/>
    </row>
    <row r="409" spans="1:62" ht="14.25" customHeight="1" x14ac:dyDescent="0.2">
      <c r="A409" s="982"/>
      <c r="B409" s="982"/>
      <c r="C409" s="982"/>
      <c r="D409" s="1000"/>
      <c r="E409" s="982"/>
      <c r="F409" s="1000"/>
      <c r="G409" s="982"/>
      <c r="H409" s="1000"/>
      <c r="I409" s="982"/>
      <c r="J409" s="1000"/>
      <c r="K409" s="982"/>
      <c r="L409" s="1000"/>
      <c r="M409" s="982"/>
      <c r="N409" s="1000"/>
      <c r="O409" s="982"/>
      <c r="P409" s="982"/>
      <c r="Q409" s="1000"/>
      <c r="R409" s="982"/>
      <c r="S409" s="1000"/>
      <c r="T409" s="1000"/>
      <c r="U409" s="1000"/>
      <c r="V409" s="982"/>
      <c r="W409" s="1004"/>
      <c r="X409" s="1002"/>
      <c r="Y409" s="1002"/>
      <c r="Z409" s="982"/>
      <c r="AA409" s="982"/>
      <c r="AB409" s="982"/>
      <c r="AC409" s="982"/>
      <c r="AD409" s="982"/>
      <c r="AE409" s="982"/>
      <c r="AF409" s="982"/>
      <c r="AG409" s="982"/>
      <c r="AH409" s="982"/>
      <c r="AI409" s="982"/>
      <c r="AJ409" s="982"/>
      <c r="AK409" s="982"/>
      <c r="AL409" s="982"/>
      <c r="AM409" s="982"/>
      <c r="AN409" s="982"/>
      <c r="AO409" s="982"/>
      <c r="AP409" s="982"/>
      <c r="AQ409" s="982"/>
      <c r="AR409" s="982"/>
      <c r="AS409" s="982"/>
      <c r="AT409" s="982"/>
      <c r="AU409" s="982"/>
      <c r="AV409" s="982"/>
      <c r="AW409" s="982"/>
      <c r="AX409" s="982"/>
      <c r="AY409" s="982"/>
      <c r="AZ409" s="982"/>
      <c r="BA409" s="982"/>
      <c r="BB409" s="982"/>
      <c r="BC409" s="982"/>
      <c r="BD409" s="982"/>
      <c r="BE409" s="982"/>
      <c r="BF409" s="982"/>
      <c r="BG409" s="982"/>
      <c r="BH409" s="982"/>
      <c r="BI409" s="982"/>
      <c r="BJ409" s="982"/>
    </row>
    <row r="410" spans="1:62" ht="14.25" customHeight="1" x14ac:dyDescent="0.2">
      <c r="A410" s="982"/>
      <c r="B410" s="982"/>
      <c r="C410" s="982"/>
      <c r="D410" s="1000"/>
      <c r="E410" s="982"/>
      <c r="F410" s="1000"/>
      <c r="G410" s="982"/>
      <c r="H410" s="1000"/>
      <c r="I410" s="982"/>
      <c r="J410" s="1000"/>
      <c r="K410" s="982"/>
      <c r="L410" s="1000"/>
      <c r="M410" s="982"/>
      <c r="N410" s="1000"/>
      <c r="O410" s="982"/>
      <c r="P410" s="982"/>
      <c r="Q410" s="1000"/>
      <c r="R410" s="982"/>
      <c r="S410" s="1000"/>
      <c r="T410" s="1000"/>
      <c r="U410" s="1000"/>
      <c r="V410" s="982"/>
      <c r="W410" s="1004"/>
      <c r="X410" s="1002"/>
      <c r="Y410" s="1002"/>
      <c r="Z410" s="982"/>
      <c r="AA410" s="982"/>
      <c r="AB410" s="982"/>
      <c r="AC410" s="982"/>
      <c r="AD410" s="982"/>
      <c r="AE410" s="982"/>
      <c r="AF410" s="982"/>
      <c r="AG410" s="982"/>
      <c r="AH410" s="982"/>
      <c r="AI410" s="982"/>
      <c r="AJ410" s="982"/>
      <c r="AK410" s="982"/>
      <c r="AL410" s="982"/>
      <c r="AM410" s="982"/>
      <c r="AN410" s="982"/>
      <c r="AO410" s="982"/>
      <c r="AP410" s="982"/>
      <c r="AQ410" s="982"/>
      <c r="AR410" s="982"/>
      <c r="AS410" s="982"/>
      <c r="AT410" s="982"/>
      <c r="AU410" s="982"/>
      <c r="AV410" s="982"/>
      <c r="AW410" s="982"/>
      <c r="AX410" s="982"/>
      <c r="AY410" s="982"/>
      <c r="AZ410" s="982"/>
      <c r="BA410" s="982"/>
      <c r="BB410" s="982"/>
      <c r="BC410" s="982"/>
      <c r="BD410" s="982"/>
      <c r="BE410" s="982"/>
      <c r="BF410" s="982"/>
      <c r="BG410" s="982"/>
      <c r="BH410" s="982"/>
      <c r="BI410" s="982"/>
      <c r="BJ410" s="982"/>
    </row>
    <row r="411" spans="1:62" ht="14.25" customHeight="1" x14ac:dyDescent="0.2">
      <c r="A411" s="982"/>
      <c r="B411" s="982"/>
      <c r="C411" s="982"/>
      <c r="D411" s="1000"/>
      <c r="E411" s="982"/>
      <c r="F411" s="1000"/>
      <c r="G411" s="982"/>
      <c r="H411" s="1000"/>
      <c r="I411" s="982"/>
      <c r="J411" s="1000"/>
      <c r="K411" s="982"/>
      <c r="L411" s="1000"/>
      <c r="M411" s="982"/>
      <c r="N411" s="1000"/>
      <c r="O411" s="982"/>
      <c r="P411" s="982"/>
      <c r="Q411" s="1000"/>
      <c r="R411" s="982"/>
      <c r="S411" s="1000"/>
      <c r="T411" s="1000"/>
      <c r="U411" s="1000"/>
      <c r="V411" s="982"/>
      <c r="W411" s="1004"/>
      <c r="X411" s="1002"/>
      <c r="Y411" s="1002"/>
      <c r="Z411" s="982"/>
      <c r="AA411" s="982"/>
      <c r="AB411" s="982"/>
      <c r="AC411" s="982"/>
      <c r="AD411" s="982"/>
      <c r="AE411" s="982"/>
      <c r="AF411" s="982"/>
      <c r="AG411" s="982"/>
      <c r="AH411" s="982"/>
      <c r="AI411" s="982"/>
      <c r="AJ411" s="982"/>
      <c r="AK411" s="982"/>
      <c r="AL411" s="982"/>
      <c r="AM411" s="982"/>
      <c r="AN411" s="982"/>
      <c r="AO411" s="982"/>
      <c r="AP411" s="982"/>
      <c r="AQ411" s="982"/>
      <c r="AR411" s="982"/>
      <c r="AS411" s="982"/>
      <c r="AT411" s="982"/>
      <c r="AU411" s="982"/>
      <c r="AV411" s="982"/>
      <c r="AW411" s="982"/>
      <c r="AX411" s="982"/>
      <c r="AY411" s="982"/>
      <c r="AZ411" s="982"/>
      <c r="BA411" s="982"/>
      <c r="BB411" s="982"/>
      <c r="BC411" s="982"/>
      <c r="BD411" s="982"/>
      <c r="BE411" s="982"/>
      <c r="BF411" s="982"/>
      <c r="BG411" s="982"/>
      <c r="BH411" s="982"/>
      <c r="BI411" s="982"/>
      <c r="BJ411" s="982"/>
    </row>
    <row r="412" spans="1:62" ht="14.25" customHeight="1" x14ac:dyDescent="0.2">
      <c r="A412" s="982"/>
      <c r="B412" s="982"/>
      <c r="C412" s="982"/>
      <c r="D412" s="1000"/>
      <c r="E412" s="982"/>
      <c r="F412" s="1000"/>
      <c r="G412" s="982"/>
      <c r="H412" s="1000"/>
      <c r="I412" s="982"/>
      <c r="J412" s="1000"/>
      <c r="K412" s="982"/>
      <c r="L412" s="1000"/>
      <c r="M412" s="982"/>
      <c r="N412" s="1000"/>
      <c r="O412" s="982"/>
      <c r="P412" s="982"/>
      <c r="Q412" s="1000"/>
      <c r="R412" s="982"/>
      <c r="S412" s="1000"/>
      <c r="T412" s="1000"/>
      <c r="U412" s="1000"/>
      <c r="V412" s="982"/>
      <c r="W412" s="1004"/>
      <c r="X412" s="1002"/>
      <c r="Y412" s="1002"/>
      <c r="Z412" s="982"/>
      <c r="AA412" s="982"/>
      <c r="AB412" s="982"/>
      <c r="AC412" s="982"/>
      <c r="AD412" s="982"/>
      <c r="AE412" s="982"/>
      <c r="AF412" s="982"/>
      <c r="AG412" s="982"/>
      <c r="AH412" s="982"/>
      <c r="AI412" s="982"/>
      <c r="AJ412" s="982"/>
      <c r="AK412" s="982"/>
      <c r="AL412" s="982"/>
      <c r="AM412" s="982"/>
      <c r="AN412" s="982"/>
      <c r="AO412" s="982"/>
      <c r="AP412" s="982"/>
      <c r="AQ412" s="982"/>
      <c r="AR412" s="982"/>
      <c r="AS412" s="982"/>
      <c r="AT412" s="982"/>
      <c r="AU412" s="982"/>
      <c r="AV412" s="982"/>
      <c r="AW412" s="982"/>
      <c r="AX412" s="982"/>
      <c r="AY412" s="982"/>
      <c r="AZ412" s="982"/>
      <c r="BA412" s="982"/>
      <c r="BB412" s="982"/>
      <c r="BC412" s="982"/>
      <c r="BD412" s="982"/>
      <c r="BE412" s="982"/>
      <c r="BF412" s="982"/>
      <c r="BG412" s="982"/>
      <c r="BH412" s="982"/>
      <c r="BI412" s="982"/>
      <c r="BJ412" s="982"/>
    </row>
    <row r="413" spans="1:62" ht="14.25" customHeight="1" x14ac:dyDescent="0.2">
      <c r="A413" s="982"/>
      <c r="B413" s="982"/>
      <c r="C413" s="982"/>
      <c r="D413" s="1000"/>
      <c r="E413" s="982"/>
      <c r="F413" s="1000"/>
      <c r="G413" s="982"/>
      <c r="H413" s="1000"/>
      <c r="I413" s="982"/>
      <c r="J413" s="1000"/>
      <c r="K413" s="982"/>
      <c r="L413" s="1000"/>
      <c r="M413" s="982"/>
      <c r="N413" s="1000"/>
      <c r="O413" s="982"/>
      <c r="P413" s="982"/>
      <c r="Q413" s="1000"/>
      <c r="R413" s="982"/>
      <c r="S413" s="1000"/>
      <c r="T413" s="1000"/>
      <c r="U413" s="1000"/>
      <c r="V413" s="982"/>
      <c r="W413" s="1004"/>
      <c r="X413" s="1002"/>
      <c r="Y413" s="1002"/>
      <c r="Z413" s="982"/>
      <c r="AA413" s="982"/>
      <c r="AB413" s="982"/>
      <c r="AC413" s="982"/>
      <c r="AD413" s="982"/>
      <c r="AE413" s="982"/>
      <c r="AF413" s="982"/>
      <c r="AG413" s="982"/>
      <c r="AH413" s="982"/>
      <c r="AI413" s="982"/>
      <c r="AJ413" s="982"/>
      <c r="AK413" s="982"/>
      <c r="AL413" s="982"/>
      <c r="AM413" s="982"/>
      <c r="AN413" s="982"/>
      <c r="AO413" s="982"/>
      <c r="AP413" s="982"/>
      <c r="AQ413" s="982"/>
      <c r="AR413" s="982"/>
      <c r="AS413" s="982"/>
      <c r="AT413" s="982"/>
      <c r="AU413" s="982"/>
      <c r="AV413" s="982"/>
      <c r="AW413" s="982"/>
      <c r="AX413" s="982"/>
      <c r="AY413" s="982"/>
      <c r="AZ413" s="982"/>
      <c r="BA413" s="982"/>
      <c r="BB413" s="982"/>
      <c r="BC413" s="982"/>
      <c r="BD413" s="982"/>
      <c r="BE413" s="982"/>
      <c r="BF413" s="982"/>
      <c r="BG413" s="982"/>
      <c r="BH413" s="982"/>
      <c r="BI413" s="982"/>
      <c r="BJ413" s="982"/>
    </row>
    <row r="414" spans="1:62" ht="14.25" customHeight="1" x14ac:dyDescent="0.2">
      <c r="A414" s="982"/>
      <c r="B414" s="982"/>
      <c r="C414" s="982"/>
      <c r="D414" s="1000"/>
      <c r="E414" s="982"/>
      <c r="F414" s="1000"/>
      <c r="G414" s="982"/>
      <c r="H414" s="1000"/>
      <c r="I414" s="982"/>
      <c r="J414" s="1000"/>
      <c r="K414" s="982"/>
      <c r="L414" s="1000"/>
      <c r="M414" s="982"/>
      <c r="N414" s="1000"/>
      <c r="O414" s="982"/>
      <c r="P414" s="982"/>
      <c r="Q414" s="1000"/>
      <c r="R414" s="982"/>
      <c r="S414" s="1000"/>
      <c r="T414" s="1000"/>
      <c r="U414" s="1000"/>
      <c r="V414" s="982"/>
      <c r="W414" s="1004"/>
      <c r="X414" s="1002"/>
      <c r="Y414" s="1002"/>
      <c r="Z414" s="982"/>
      <c r="AA414" s="982"/>
      <c r="AB414" s="982"/>
      <c r="AC414" s="982"/>
      <c r="AD414" s="982"/>
      <c r="AE414" s="982"/>
      <c r="AF414" s="982"/>
      <c r="AG414" s="982"/>
      <c r="AH414" s="982"/>
      <c r="AI414" s="982"/>
      <c r="AJ414" s="982"/>
      <c r="AK414" s="982"/>
      <c r="AL414" s="982"/>
      <c r="AM414" s="982"/>
      <c r="AN414" s="982"/>
      <c r="AO414" s="982"/>
      <c r="AP414" s="982"/>
      <c r="AQ414" s="982"/>
      <c r="AR414" s="982"/>
      <c r="AS414" s="982"/>
      <c r="AT414" s="982"/>
      <c r="AU414" s="982"/>
      <c r="AV414" s="982"/>
      <c r="AW414" s="982"/>
      <c r="AX414" s="982"/>
      <c r="AY414" s="982"/>
      <c r="AZ414" s="982"/>
      <c r="BA414" s="982"/>
      <c r="BB414" s="982"/>
      <c r="BC414" s="982"/>
      <c r="BD414" s="982"/>
      <c r="BE414" s="982"/>
      <c r="BF414" s="982"/>
      <c r="BG414" s="982"/>
      <c r="BH414" s="982"/>
      <c r="BI414" s="982"/>
      <c r="BJ414" s="982"/>
    </row>
    <row r="415" spans="1:62" ht="14.25" customHeight="1" x14ac:dyDescent="0.2">
      <c r="A415" s="982"/>
      <c r="B415" s="982"/>
      <c r="C415" s="982"/>
      <c r="D415" s="1000"/>
      <c r="E415" s="982"/>
      <c r="F415" s="1000"/>
      <c r="G415" s="982"/>
      <c r="H415" s="1000"/>
      <c r="I415" s="982"/>
      <c r="J415" s="1000"/>
      <c r="K415" s="982"/>
      <c r="L415" s="1000"/>
      <c r="M415" s="982"/>
      <c r="N415" s="1000"/>
      <c r="O415" s="982"/>
      <c r="P415" s="982"/>
      <c r="Q415" s="1000"/>
      <c r="R415" s="982"/>
      <c r="S415" s="1000"/>
      <c r="T415" s="1000"/>
      <c r="U415" s="1000"/>
      <c r="V415" s="982"/>
      <c r="W415" s="1004"/>
      <c r="X415" s="1002"/>
      <c r="Y415" s="1002"/>
      <c r="Z415" s="982"/>
      <c r="AA415" s="982"/>
      <c r="AB415" s="982"/>
      <c r="AC415" s="982"/>
      <c r="AD415" s="982"/>
      <c r="AE415" s="982"/>
      <c r="AF415" s="982"/>
      <c r="AG415" s="982"/>
      <c r="AH415" s="982"/>
      <c r="AI415" s="982"/>
      <c r="AJ415" s="982"/>
      <c r="AK415" s="982"/>
      <c r="AL415" s="982"/>
      <c r="AM415" s="982"/>
      <c r="AN415" s="982"/>
      <c r="AO415" s="982"/>
      <c r="AP415" s="982"/>
      <c r="AQ415" s="982"/>
      <c r="AR415" s="982"/>
      <c r="AS415" s="982"/>
      <c r="AT415" s="982"/>
      <c r="AU415" s="982"/>
      <c r="AV415" s="982"/>
      <c r="AW415" s="982"/>
      <c r="AX415" s="982"/>
      <c r="AY415" s="982"/>
      <c r="AZ415" s="982"/>
      <c r="BA415" s="982"/>
      <c r="BB415" s="982"/>
      <c r="BC415" s="982"/>
      <c r="BD415" s="982"/>
      <c r="BE415" s="982"/>
      <c r="BF415" s="982"/>
      <c r="BG415" s="982"/>
      <c r="BH415" s="982"/>
      <c r="BI415" s="982"/>
      <c r="BJ415" s="982"/>
    </row>
    <row r="416" spans="1:62" ht="14.25" customHeight="1" x14ac:dyDescent="0.2">
      <c r="A416" s="982"/>
      <c r="B416" s="982"/>
      <c r="C416" s="982"/>
      <c r="D416" s="1000"/>
      <c r="E416" s="982"/>
      <c r="F416" s="1000"/>
      <c r="G416" s="982"/>
      <c r="H416" s="1000"/>
      <c r="I416" s="982"/>
      <c r="J416" s="1000"/>
      <c r="K416" s="982"/>
      <c r="L416" s="1000"/>
      <c r="M416" s="982"/>
      <c r="N416" s="1000"/>
      <c r="O416" s="982"/>
      <c r="P416" s="982"/>
      <c r="Q416" s="1000"/>
      <c r="R416" s="982"/>
      <c r="S416" s="1000"/>
      <c r="T416" s="1000"/>
      <c r="U416" s="1000"/>
      <c r="V416" s="982"/>
      <c r="W416" s="1004"/>
      <c r="X416" s="1002"/>
      <c r="Y416" s="1002"/>
      <c r="Z416" s="982"/>
      <c r="AA416" s="982"/>
      <c r="AB416" s="982"/>
      <c r="AC416" s="982"/>
      <c r="AD416" s="982"/>
      <c r="AE416" s="982"/>
      <c r="AF416" s="982"/>
      <c r="AG416" s="982"/>
      <c r="AH416" s="982"/>
      <c r="AI416" s="982"/>
      <c r="AJ416" s="982"/>
      <c r="AK416" s="982"/>
      <c r="AL416" s="982"/>
      <c r="AM416" s="982"/>
      <c r="AN416" s="982"/>
      <c r="AO416" s="982"/>
      <c r="AP416" s="982"/>
      <c r="AQ416" s="982"/>
      <c r="AR416" s="982"/>
      <c r="AS416" s="982"/>
      <c r="AT416" s="982"/>
      <c r="AU416" s="982"/>
      <c r="AV416" s="982"/>
      <c r="AW416" s="982"/>
      <c r="AX416" s="982"/>
      <c r="AY416" s="982"/>
      <c r="AZ416" s="982"/>
      <c r="BA416" s="982"/>
      <c r="BB416" s="982"/>
      <c r="BC416" s="982"/>
      <c r="BD416" s="982"/>
      <c r="BE416" s="982"/>
      <c r="BF416" s="982"/>
      <c r="BG416" s="982"/>
      <c r="BH416" s="982"/>
      <c r="BI416" s="982"/>
      <c r="BJ416" s="982"/>
    </row>
    <row r="417" spans="1:62" ht="14.25" customHeight="1" x14ac:dyDescent="0.2">
      <c r="A417" s="982"/>
      <c r="B417" s="982"/>
      <c r="C417" s="982"/>
      <c r="D417" s="1000"/>
      <c r="E417" s="982"/>
      <c r="F417" s="1000"/>
      <c r="G417" s="982"/>
      <c r="H417" s="1000"/>
      <c r="I417" s="982"/>
      <c r="J417" s="1000"/>
      <c r="K417" s="982"/>
      <c r="L417" s="1000"/>
      <c r="M417" s="982"/>
      <c r="N417" s="1000"/>
      <c r="O417" s="982"/>
      <c r="P417" s="982"/>
      <c r="Q417" s="1000"/>
      <c r="R417" s="982"/>
      <c r="S417" s="1000"/>
      <c r="T417" s="1000"/>
      <c r="U417" s="1000"/>
      <c r="V417" s="982"/>
      <c r="W417" s="1004"/>
      <c r="X417" s="1002"/>
      <c r="Y417" s="1002"/>
      <c r="Z417" s="982"/>
      <c r="AA417" s="982"/>
      <c r="AB417" s="982"/>
      <c r="AC417" s="982"/>
      <c r="AD417" s="982"/>
      <c r="AE417" s="982"/>
      <c r="AF417" s="982"/>
      <c r="AG417" s="982"/>
      <c r="AH417" s="982"/>
      <c r="AI417" s="982"/>
      <c r="AJ417" s="982"/>
      <c r="AK417" s="982"/>
      <c r="AL417" s="982"/>
      <c r="AM417" s="982"/>
      <c r="AN417" s="982"/>
      <c r="AO417" s="982"/>
      <c r="AP417" s="982"/>
      <c r="AQ417" s="982"/>
      <c r="AR417" s="982"/>
      <c r="AS417" s="982"/>
      <c r="AT417" s="982"/>
      <c r="AU417" s="982"/>
      <c r="AV417" s="982"/>
      <c r="AW417" s="982"/>
      <c r="AX417" s="982"/>
      <c r="AY417" s="982"/>
      <c r="AZ417" s="982"/>
      <c r="BA417" s="982"/>
      <c r="BB417" s="982"/>
      <c r="BC417" s="982"/>
      <c r="BD417" s="982"/>
      <c r="BE417" s="982"/>
      <c r="BF417" s="982"/>
      <c r="BG417" s="982"/>
      <c r="BH417" s="982"/>
      <c r="BI417" s="982"/>
      <c r="BJ417" s="982"/>
    </row>
    <row r="418" spans="1:62" ht="14.25" customHeight="1" x14ac:dyDescent="0.2">
      <c r="A418" s="982"/>
      <c r="B418" s="982"/>
      <c r="C418" s="982"/>
      <c r="D418" s="1000"/>
      <c r="E418" s="982"/>
      <c r="F418" s="1000"/>
      <c r="G418" s="982"/>
      <c r="H418" s="1000"/>
      <c r="I418" s="982"/>
      <c r="J418" s="1000"/>
      <c r="K418" s="982"/>
      <c r="L418" s="1000"/>
      <c r="M418" s="982"/>
      <c r="N418" s="1000"/>
      <c r="O418" s="982"/>
      <c r="P418" s="982"/>
      <c r="Q418" s="1000"/>
      <c r="R418" s="982"/>
      <c r="S418" s="1000"/>
      <c r="T418" s="1000"/>
      <c r="U418" s="1000"/>
      <c r="V418" s="982"/>
      <c r="W418" s="1004"/>
      <c r="X418" s="1002"/>
      <c r="Y418" s="1002"/>
      <c r="Z418" s="982"/>
      <c r="AA418" s="982"/>
      <c r="AB418" s="982"/>
      <c r="AC418" s="982"/>
      <c r="AD418" s="982"/>
      <c r="AE418" s="982"/>
      <c r="AF418" s="982"/>
      <c r="AG418" s="982"/>
      <c r="AH418" s="982"/>
      <c r="AI418" s="982"/>
      <c r="AJ418" s="982"/>
      <c r="AK418" s="982"/>
      <c r="AL418" s="982"/>
      <c r="AM418" s="982"/>
      <c r="AN418" s="982"/>
      <c r="AO418" s="982"/>
      <c r="AP418" s="982"/>
      <c r="AQ418" s="982"/>
      <c r="AR418" s="982"/>
      <c r="AS418" s="982"/>
      <c r="AT418" s="982"/>
      <c r="AU418" s="982"/>
      <c r="AV418" s="982"/>
      <c r="AW418" s="982"/>
      <c r="AX418" s="982"/>
      <c r="AY418" s="982"/>
      <c r="AZ418" s="982"/>
      <c r="BA418" s="982"/>
      <c r="BB418" s="982"/>
      <c r="BC418" s="982"/>
      <c r="BD418" s="982"/>
      <c r="BE418" s="982"/>
      <c r="BF418" s="982"/>
      <c r="BG418" s="982"/>
      <c r="BH418" s="982"/>
      <c r="BI418" s="982"/>
      <c r="BJ418" s="982"/>
    </row>
    <row r="419" spans="1:62" ht="14.25" customHeight="1" x14ac:dyDescent="0.2">
      <c r="A419" s="982"/>
      <c r="B419" s="982"/>
      <c r="C419" s="982"/>
      <c r="D419" s="1000"/>
      <c r="E419" s="982"/>
      <c r="F419" s="1000"/>
      <c r="G419" s="982"/>
      <c r="H419" s="1000"/>
      <c r="I419" s="982"/>
      <c r="J419" s="1000"/>
      <c r="K419" s="982"/>
      <c r="L419" s="1000"/>
      <c r="M419" s="982"/>
      <c r="N419" s="1000"/>
      <c r="O419" s="982"/>
      <c r="P419" s="982"/>
      <c r="Q419" s="1000"/>
      <c r="R419" s="982"/>
      <c r="S419" s="1000"/>
      <c r="T419" s="1000"/>
      <c r="U419" s="1000"/>
      <c r="V419" s="982"/>
      <c r="W419" s="1004"/>
      <c r="X419" s="1002"/>
      <c r="Y419" s="1002"/>
      <c r="Z419" s="982"/>
      <c r="AA419" s="982"/>
      <c r="AB419" s="982"/>
      <c r="AC419" s="982"/>
      <c r="AD419" s="982"/>
      <c r="AE419" s="982"/>
      <c r="AF419" s="982"/>
      <c r="AG419" s="982"/>
      <c r="AH419" s="982"/>
      <c r="AI419" s="982"/>
      <c r="AJ419" s="982"/>
      <c r="AK419" s="982"/>
      <c r="AL419" s="982"/>
      <c r="AM419" s="982"/>
      <c r="AN419" s="982"/>
      <c r="AO419" s="982"/>
      <c r="AP419" s="982"/>
      <c r="AQ419" s="982"/>
      <c r="AR419" s="982"/>
      <c r="AS419" s="982"/>
      <c r="AT419" s="982"/>
      <c r="AU419" s="982"/>
      <c r="AV419" s="982"/>
      <c r="AW419" s="982"/>
      <c r="AX419" s="982"/>
      <c r="AY419" s="982"/>
      <c r="AZ419" s="982"/>
      <c r="BA419" s="982"/>
      <c r="BB419" s="982"/>
      <c r="BC419" s="982"/>
      <c r="BD419" s="982"/>
      <c r="BE419" s="982"/>
      <c r="BF419" s="982"/>
      <c r="BG419" s="982"/>
      <c r="BH419" s="982"/>
      <c r="BI419" s="982"/>
      <c r="BJ419" s="982"/>
    </row>
    <row r="420" spans="1:62" ht="14.25" customHeight="1" x14ac:dyDescent="0.2">
      <c r="A420" s="982"/>
      <c r="B420" s="982"/>
      <c r="C420" s="982"/>
      <c r="D420" s="1000"/>
      <c r="E420" s="982"/>
      <c r="F420" s="1000"/>
      <c r="G420" s="982"/>
      <c r="H420" s="1000"/>
      <c r="I420" s="982"/>
      <c r="J420" s="1000"/>
      <c r="K420" s="982"/>
      <c r="L420" s="1000"/>
      <c r="M420" s="982"/>
      <c r="N420" s="1000"/>
      <c r="O420" s="982"/>
      <c r="P420" s="982"/>
      <c r="Q420" s="1000"/>
      <c r="R420" s="982"/>
      <c r="S420" s="1000"/>
      <c r="T420" s="1000"/>
      <c r="U420" s="1000"/>
      <c r="V420" s="982"/>
      <c r="W420" s="1004"/>
      <c r="X420" s="1002"/>
      <c r="Y420" s="1002"/>
      <c r="Z420" s="982"/>
      <c r="AA420" s="982"/>
      <c r="AB420" s="982"/>
      <c r="AC420" s="982"/>
      <c r="AD420" s="982"/>
      <c r="AE420" s="982"/>
      <c r="AF420" s="982"/>
      <c r="AG420" s="982"/>
      <c r="AH420" s="982"/>
      <c r="AI420" s="982"/>
      <c r="AJ420" s="982"/>
      <c r="AK420" s="982"/>
      <c r="AL420" s="982"/>
      <c r="AM420" s="982"/>
      <c r="AN420" s="982"/>
      <c r="AO420" s="982"/>
      <c r="AP420" s="982"/>
      <c r="AQ420" s="982"/>
      <c r="AR420" s="982"/>
      <c r="AS420" s="982"/>
      <c r="AT420" s="982"/>
      <c r="AU420" s="982"/>
      <c r="AV420" s="982"/>
      <c r="AW420" s="982"/>
      <c r="AX420" s="982"/>
      <c r="AY420" s="982"/>
      <c r="AZ420" s="982"/>
      <c r="BA420" s="982"/>
      <c r="BB420" s="982"/>
      <c r="BC420" s="982"/>
      <c r="BD420" s="982"/>
      <c r="BE420" s="982"/>
      <c r="BF420" s="982"/>
      <c r="BG420" s="982"/>
      <c r="BH420" s="982"/>
      <c r="BI420" s="982"/>
      <c r="BJ420" s="982"/>
    </row>
    <row r="421" spans="1:62" ht="14.25" customHeight="1" x14ac:dyDescent="0.2">
      <c r="A421" s="982"/>
      <c r="B421" s="982"/>
      <c r="C421" s="982"/>
      <c r="D421" s="1000"/>
      <c r="E421" s="982"/>
      <c r="F421" s="1000"/>
      <c r="G421" s="982"/>
      <c r="H421" s="1000"/>
      <c r="I421" s="982"/>
      <c r="J421" s="1000"/>
      <c r="K421" s="982"/>
      <c r="L421" s="1000"/>
      <c r="M421" s="982"/>
      <c r="N421" s="1000"/>
      <c r="O421" s="982"/>
      <c r="P421" s="982"/>
      <c r="Q421" s="1000"/>
      <c r="R421" s="982"/>
      <c r="S421" s="1000"/>
      <c r="T421" s="1000"/>
      <c r="U421" s="1000"/>
      <c r="V421" s="982"/>
      <c r="W421" s="1004"/>
      <c r="X421" s="1002"/>
      <c r="Y421" s="1002"/>
      <c r="Z421" s="982"/>
      <c r="AA421" s="982"/>
      <c r="AB421" s="982"/>
      <c r="AC421" s="982"/>
      <c r="AD421" s="982"/>
      <c r="AE421" s="982"/>
      <c r="AF421" s="982"/>
      <c r="AG421" s="982"/>
      <c r="AH421" s="982"/>
      <c r="AI421" s="982"/>
      <c r="AJ421" s="982"/>
      <c r="AK421" s="982"/>
      <c r="AL421" s="982"/>
      <c r="AM421" s="982"/>
      <c r="AN421" s="982"/>
      <c r="AO421" s="982"/>
      <c r="AP421" s="982"/>
      <c r="AQ421" s="982"/>
      <c r="AR421" s="982"/>
      <c r="AS421" s="982"/>
      <c r="AT421" s="982"/>
      <c r="AU421" s="982"/>
      <c r="AV421" s="982"/>
      <c r="AW421" s="982"/>
      <c r="AX421" s="982"/>
      <c r="AY421" s="982"/>
      <c r="AZ421" s="982"/>
      <c r="BA421" s="982"/>
      <c r="BB421" s="982"/>
      <c r="BC421" s="982"/>
      <c r="BD421" s="982"/>
      <c r="BE421" s="982"/>
      <c r="BF421" s="982"/>
      <c r="BG421" s="982"/>
      <c r="BH421" s="982"/>
      <c r="BI421" s="982"/>
      <c r="BJ421" s="982"/>
    </row>
    <row r="422" spans="1:62" ht="14.25" customHeight="1" x14ac:dyDescent="0.2">
      <c r="A422" s="982"/>
      <c r="B422" s="982"/>
      <c r="C422" s="982"/>
      <c r="D422" s="1000"/>
      <c r="E422" s="982"/>
      <c r="F422" s="1000"/>
      <c r="G422" s="982"/>
      <c r="H422" s="1000"/>
      <c r="I422" s="982"/>
      <c r="J422" s="1000"/>
      <c r="K422" s="982"/>
      <c r="L422" s="1000"/>
      <c r="M422" s="982"/>
      <c r="N422" s="1000"/>
      <c r="O422" s="982"/>
      <c r="P422" s="982"/>
      <c r="Q422" s="1000"/>
      <c r="R422" s="982"/>
      <c r="S422" s="1000"/>
      <c r="T422" s="1000"/>
      <c r="U422" s="1000"/>
      <c r="V422" s="982"/>
      <c r="W422" s="1004"/>
      <c r="X422" s="1002"/>
      <c r="Y422" s="1002"/>
      <c r="Z422" s="982"/>
      <c r="AA422" s="982"/>
      <c r="AB422" s="982"/>
      <c r="AC422" s="982"/>
      <c r="AD422" s="982"/>
      <c r="AE422" s="982"/>
      <c r="AF422" s="982"/>
      <c r="AG422" s="982"/>
      <c r="AH422" s="982"/>
      <c r="AI422" s="982"/>
      <c r="AJ422" s="982"/>
      <c r="AK422" s="982"/>
      <c r="AL422" s="982"/>
      <c r="AM422" s="982"/>
      <c r="AN422" s="982"/>
      <c r="AO422" s="982"/>
      <c r="AP422" s="982"/>
      <c r="AQ422" s="982"/>
      <c r="AR422" s="982"/>
      <c r="AS422" s="982"/>
      <c r="AT422" s="982"/>
      <c r="AU422" s="982"/>
      <c r="AV422" s="982"/>
      <c r="AW422" s="982"/>
      <c r="AX422" s="982"/>
      <c r="AY422" s="982"/>
      <c r="AZ422" s="982"/>
      <c r="BA422" s="982"/>
      <c r="BB422" s="982"/>
      <c r="BC422" s="982"/>
      <c r="BD422" s="982"/>
      <c r="BE422" s="982"/>
      <c r="BF422" s="982"/>
      <c r="BG422" s="982"/>
      <c r="BH422" s="982"/>
      <c r="BI422" s="982"/>
      <c r="BJ422" s="982"/>
    </row>
    <row r="423" spans="1:62" ht="14.25" customHeight="1" x14ac:dyDescent="0.2">
      <c r="A423" s="982"/>
      <c r="B423" s="982"/>
      <c r="C423" s="982"/>
      <c r="D423" s="1000"/>
      <c r="E423" s="982"/>
      <c r="F423" s="1000"/>
      <c r="G423" s="982"/>
      <c r="H423" s="1000"/>
      <c r="I423" s="982"/>
      <c r="J423" s="1000"/>
      <c r="K423" s="982"/>
      <c r="L423" s="1000"/>
      <c r="M423" s="982"/>
      <c r="N423" s="1000"/>
      <c r="O423" s="982"/>
      <c r="P423" s="982"/>
      <c r="Q423" s="1000"/>
      <c r="R423" s="982"/>
      <c r="S423" s="1000"/>
      <c r="T423" s="1000"/>
      <c r="U423" s="1000"/>
      <c r="V423" s="982"/>
      <c r="W423" s="1004"/>
      <c r="X423" s="1002"/>
      <c r="Y423" s="1002"/>
      <c r="Z423" s="982"/>
      <c r="AA423" s="982"/>
      <c r="AB423" s="982"/>
      <c r="AC423" s="982"/>
      <c r="AD423" s="982"/>
      <c r="AE423" s="982"/>
      <c r="AF423" s="982"/>
      <c r="AG423" s="982"/>
      <c r="AH423" s="982"/>
      <c r="AI423" s="982"/>
      <c r="AJ423" s="982"/>
      <c r="AK423" s="982"/>
      <c r="AL423" s="982"/>
      <c r="AM423" s="982"/>
      <c r="AN423" s="982"/>
      <c r="AO423" s="982"/>
      <c r="AP423" s="982"/>
      <c r="AQ423" s="982"/>
      <c r="AR423" s="982"/>
      <c r="AS423" s="982"/>
      <c r="AT423" s="982"/>
      <c r="AU423" s="982"/>
      <c r="AV423" s="982"/>
      <c r="AW423" s="982"/>
      <c r="AX423" s="982"/>
      <c r="AY423" s="982"/>
      <c r="AZ423" s="982"/>
      <c r="BA423" s="982"/>
      <c r="BB423" s="982"/>
      <c r="BC423" s="982"/>
      <c r="BD423" s="982"/>
      <c r="BE423" s="982"/>
      <c r="BF423" s="982"/>
      <c r="BG423" s="982"/>
      <c r="BH423" s="982"/>
      <c r="BI423" s="982"/>
      <c r="BJ423" s="982"/>
    </row>
    <row r="424" spans="1:62" ht="14.25" customHeight="1" x14ac:dyDescent="0.2">
      <c r="A424" s="982"/>
      <c r="B424" s="982"/>
      <c r="C424" s="982"/>
      <c r="D424" s="1000"/>
      <c r="E424" s="982"/>
      <c r="F424" s="1000"/>
      <c r="G424" s="982"/>
      <c r="H424" s="1000"/>
      <c r="I424" s="982"/>
      <c r="J424" s="1000"/>
      <c r="K424" s="982"/>
      <c r="L424" s="1000"/>
      <c r="M424" s="982"/>
      <c r="N424" s="1000"/>
      <c r="O424" s="982"/>
      <c r="P424" s="982"/>
      <c r="Q424" s="1000"/>
      <c r="R424" s="982"/>
      <c r="S424" s="1000"/>
      <c r="T424" s="1000"/>
      <c r="U424" s="1000"/>
      <c r="V424" s="982"/>
      <c r="W424" s="1004"/>
      <c r="X424" s="1002"/>
      <c r="Y424" s="1002"/>
      <c r="Z424" s="982"/>
      <c r="AA424" s="982"/>
      <c r="AB424" s="982"/>
      <c r="AC424" s="982"/>
      <c r="AD424" s="982"/>
      <c r="AE424" s="982"/>
      <c r="AF424" s="982"/>
      <c r="AG424" s="982"/>
      <c r="AH424" s="982"/>
      <c r="AI424" s="982"/>
      <c r="AJ424" s="982"/>
      <c r="AK424" s="982"/>
      <c r="AL424" s="982"/>
      <c r="AM424" s="982"/>
      <c r="AN424" s="982"/>
      <c r="AO424" s="982"/>
      <c r="AP424" s="982"/>
      <c r="AQ424" s="982"/>
      <c r="AR424" s="982"/>
      <c r="AS424" s="982"/>
      <c r="AT424" s="982"/>
      <c r="AU424" s="982"/>
      <c r="AV424" s="982"/>
      <c r="AW424" s="982"/>
      <c r="AX424" s="982"/>
      <c r="AY424" s="982"/>
      <c r="AZ424" s="982"/>
      <c r="BA424" s="982"/>
      <c r="BB424" s="982"/>
      <c r="BC424" s="982"/>
      <c r="BD424" s="982"/>
      <c r="BE424" s="982"/>
      <c r="BF424" s="982"/>
      <c r="BG424" s="982"/>
      <c r="BH424" s="982"/>
      <c r="BI424" s="982"/>
      <c r="BJ424" s="982"/>
    </row>
    <row r="425" spans="1:62" ht="14.25" customHeight="1" x14ac:dyDescent="0.2">
      <c r="A425" s="982"/>
      <c r="B425" s="982"/>
      <c r="C425" s="982"/>
      <c r="D425" s="1000"/>
      <c r="E425" s="982"/>
      <c r="F425" s="1000"/>
      <c r="G425" s="982"/>
      <c r="H425" s="1000"/>
      <c r="I425" s="982"/>
      <c r="J425" s="1000"/>
      <c r="K425" s="982"/>
      <c r="L425" s="1000"/>
      <c r="M425" s="982"/>
      <c r="N425" s="1000"/>
      <c r="O425" s="982"/>
      <c r="P425" s="982"/>
      <c r="Q425" s="1000"/>
      <c r="R425" s="982"/>
      <c r="S425" s="1000"/>
      <c r="T425" s="1000"/>
      <c r="U425" s="1000"/>
      <c r="V425" s="982"/>
      <c r="W425" s="1004"/>
      <c r="X425" s="1002"/>
      <c r="Y425" s="1002"/>
      <c r="Z425" s="982"/>
      <c r="AA425" s="982"/>
      <c r="AB425" s="982"/>
      <c r="AC425" s="982"/>
      <c r="AD425" s="982"/>
      <c r="AE425" s="982"/>
      <c r="AF425" s="982"/>
      <c r="AG425" s="982"/>
      <c r="AH425" s="982"/>
      <c r="AI425" s="982"/>
      <c r="AJ425" s="982"/>
      <c r="AK425" s="982"/>
      <c r="AL425" s="982"/>
      <c r="AM425" s="982"/>
      <c r="AN425" s="982"/>
      <c r="AO425" s="982"/>
      <c r="AP425" s="982"/>
      <c r="AQ425" s="982"/>
      <c r="AR425" s="982"/>
      <c r="AS425" s="982"/>
      <c r="AT425" s="982"/>
      <c r="AU425" s="982"/>
      <c r="AV425" s="982"/>
      <c r="AW425" s="982"/>
      <c r="AX425" s="982"/>
      <c r="AY425" s="982"/>
      <c r="AZ425" s="982"/>
      <c r="BA425" s="982"/>
      <c r="BB425" s="982"/>
      <c r="BC425" s="982"/>
      <c r="BD425" s="982"/>
      <c r="BE425" s="982"/>
      <c r="BF425" s="982"/>
      <c r="BG425" s="982"/>
      <c r="BH425" s="982"/>
      <c r="BI425" s="982"/>
      <c r="BJ425" s="982"/>
    </row>
    <row r="426" spans="1:62" ht="14.25" customHeight="1" x14ac:dyDescent="0.2">
      <c r="A426" s="982"/>
      <c r="B426" s="982"/>
      <c r="C426" s="982"/>
      <c r="D426" s="1000"/>
      <c r="E426" s="982"/>
      <c r="F426" s="1000"/>
      <c r="G426" s="982"/>
      <c r="H426" s="1000"/>
      <c r="I426" s="982"/>
      <c r="J426" s="1000"/>
      <c r="K426" s="982"/>
      <c r="L426" s="1000"/>
      <c r="M426" s="982"/>
      <c r="N426" s="1000"/>
      <c r="O426" s="982"/>
      <c r="P426" s="982"/>
      <c r="Q426" s="1000"/>
      <c r="R426" s="982"/>
      <c r="S426" s="1000"/>
      <c r="T426" s="1000"/>
      <c r="U426" s="1000"/>
      <c r="V426" s="982"/>
      <c r="W426" s="1004"/>
      <c r="X426" s="1002"/>
      <c r="Y426" s="1002"/>
      <c r="Z426" s="982"/>
      <c r="AA426" s="982"/>
      <c r="AB426" s="982"/>
      <c r="AC426" s="982"/>
      <c r="AD426" s="982"/>
      <c r="AE426" s="982"/>
      <c r="AF426" s="982"/>
      <c r="AG426" s="982"/>
      <c r="AH426" s="982"/>
      <c r="AI426" s="982"/>
      <c r="AJ426" s="982"/>
      <c r="AK426" s="982"/>
      <c r="AL426" s="982"/>
      <c r="AM426" s="982"/>
      <c r="AN426" s="982"/>
      <c r="AO426" s="982"/>
      <c r="AP426" s="982"/>
      <c r="AQ426" s="982"/>
      <c r="AR426" s="982"/>
      <c r="AS426" s="982"/>
      <c r="AT426" s="982"/>
      <c r="AU426" s="982"/>
      <c r="AV426" s="982"/>
      <c r="AW426" s="982"/>
      <c r="AX426" s="982"/>
      <c r="AY426" s="982"/>
      <c r="AZ426" s="982"/>
      <c r="BA426" s="982"/>
      <c r="BB426" s="982"/>
      <c r="BC426" s="982"/>
      <c r="BD426" s="982"/>
      <c r="BE426" s="982"/>
      <c r="BF426" s="982"/>
      <c r="BG426" s="982"/>
      <c r="BH426" s="982"/>
      <c r="BI426" s="982"/>
      <c r="BJ426" s="982"/>
    </row>
    <row r="427" spans="1:62" ht="14.25" customHeight="1" x14ac:dyDescent="0.2">
      <c r="A427" s="982"/>
      <c r="B427" s="982"/>
      <c r="C427" s="982"/>
      <c r="D427" s="1000"/>
      <c r="E427" s="982"/>
      <c r="F427" s="1000"/>
      <c r="G427" s="982"/>
      <c r="H427" s="1000"/>
      <c r="I427" s="982"/>
      <c r="J427" s="1000"/>
      <c r="K427" s="982"/>
      <c r="L427" s="1000"/>
      <c r="M427" s="982"/>
      <c r="N427" s="1000"/>
      <c r="O427" s="982"/>
      <c r="P427" s="982"/>
      <c r="Q427" s="1000"/>
      <c r="R427" s="982"/>
      <c r="S427" s="1000"/>
      <c r="T427" s="1000"/>
      <c r="U427" s="1000"/>
      <c r="V427" s="982"/>
      <c r="W427" s="1004"/>
      <c r="X427" s="1002"/>
      <c r="Y427" s="1002"/>
      <c r="Z427" s="982"/>
      <c r="AA427" s="982"/>
      <c r="AB427" s="982"/>
      <c r="AC427" s="982"/>
      <c r="AD427" s="982"/>
      <c r="AE427" s="982"/>
      <c r="AF427" s="982"/>
      <c r="AG427" s="982"/>
      <c r="AH427" s="982"/>
      <c r="AI427" s="982"/>
      <c r="AJ427" s="982"/>
      <c r="AK427" s="982"/>
      <c r="AL427" s="982"/>
      <c r="AM427" s="982"/>
      <c r="AN427" s="982"/>
      <c r="AO427" s="982"/>
      <c r="AP427" s="982"/>
      <c r="AQ427" s="982"/>
      <c r="AR427" s="982"/>
      <c r="AS427" s="982"/>
      <c r="AT427" s="982"/>
      <c r="AU427" s="982"/>
      <c r="AV427" s="982"/>
      <c r="AW427" s="982"/>
      <c r="AX427" s="982"/>
      <c r="AY427" s="982"/>
      <c r="AZ427" s="982"/>
      <c r="BA427" s="982"/>
      <c r="BB427" s="982"/>
      <c r="BC427" s="982"/>
      <c r="BD427" s="982"/>
      <c r="BE427" s="982"/>
      <c r="BF427" s="982"/>
      <c r="BG427" s="982"/>
      <c r="BH427" s="982"/>
      <c r="BI427" s="982"/>
      <c r="BJ427" s="982"/>
    </row>
    <row r="428" spans="1:62" ht="14.25" customHeight="1" x14ac:dyDescent="0.2">
      <c r="A428" s="982"/>
      <c r="B428" s="982"/>
      <c r="C428" s="982"/>
      <c r="D428" s="1000"/>
      <c r="E428" s="982"/>
      <c r="F428" s="1000"/>
      <c r="G428" s="982"/>
      <c r="H428" s="1000"/>
      <c r="I428" s="982"/>
      <c r="J428" s="1000"/>
      <c r="K428" s="982"/>
      <c r="L428" s="1000"/>
      <c r="M428" s="982"/>
      <c r="N428" s="1000"/>
      <c r="O428" s="982"/>
      <c r="P428" s="982"/>
      <c r="Q428" s="1000"/>
      <c r="R428" s="982"/>
      <c r="S428" s="1000"/>
      <c r="T428" s="1000"/>
      <c r="U428" s="1000"/>
      <c r="V428" s="982"/>
      <c r="W428" s="1004"/>
      <c r="X428" s="1002"/>
      <c r="Y428" s="1002"/>
      <c r="Z428" s="982"/>
      <c r="AA428" s="982"/>
      <c r="AB428" s="982"/>
      <c r="AC428" s="982"/>
      <c r="AD428" s="982"/>
      <c r="AE428" s="982"/>
      <c r="AF428" s="982"/>
      <c r="AG428" s="982"/>
      <c r="AH428" s="982"/>
      <c r="AI428" s="982"/>
      <c r="AJ428" s="982"/>
      <c r="AK428" s="982"/>
      <c r="AL428" s="982"/>
      <c r="AM428" s="982"/>
      <c r="AN428" s="982"/>
      <c r="AO428" s="982"/>
      <c r="AP428" s="982"/>
      <c r="AQ428" s="982"/>
      <c r="AR428" s="982"/>
      <c r="AS428" s="982"/>
      <c r="AT428" s="982"/>
      <c r="AU428" s="982"/>
      <c r="AV428" s="982"/>
      <c r="AW428" s="982"/>
      <c r="AX428" s="982"/>
      <c r="AY428" s="982"/>
      <c r="AZ428" s="982"/>
      <c r="BA428" s="982"/>
      <c r="BB428" s="982"/>
      <c r="BC428" s="982"/>
      <c r="BD428" s="982"/>
      <c r="BE428" s="982"/>
      <c r="BF428" s="982"/>
      <c r="BG428" s="982"/>
      <c r="BH428" s="982"/>
      <c r="BI428" s="982"/>
      <c r="BJ428" s="982"/>
    </row>
    <row r="429" spans="1:62" ht="14.25" customHeight="1" x14ac:dyDescent="0.2">
      <c r="A429" s="982"/>
      <c r="B429" s="982"/>
      <c r="C429" s="982"/>
      <c r="D429" s="1000"/>
      <c r="E429" s="982"/>
      <c r="F429" s="1000"/>
      <c r="G429" s="982"/>
      <c r="H429" s="1000"/>
      <c r="I429" s="982"/>
      <c r="J429" s="1000"/>
      <c r="K429" s="982"/>
      <c r="L429" s="1000"/>
      <c r="M429" s="982"/>
      <c r="N429" s="1000"/>
      <c r="O429" s="982"/>
      <c r="P429" s="982"/>
      <c r="Q429" s="1000"/>
      <c r="R429" s="982"/>
      <c r="S429" s="1000"/>
      <c r="T429" s="1000"/>
      <c r="U429" s="1000"/>
      <c r="V429" s="982"/>
      <c r="W429" s="1004"/>
      <c r="X429" s="1002"/>
      <c r="Y429" s="1002"/>
      <c r="Z429" s="982"/>
      <c r="AA429" s="982"/>
      <c r="AB429" s="982"/>
      <c r="AC429" s="982"/>
      <c r="AD429" s="982"/>
      <c r="AE429" s="982"/>
      <c r="AF429" s="982"/>
      <c r="AG429" s="982"/>
      <c r="AH429" s="982"/>
      <c r="AI429" s="982"/>
      <c r="AJ429" s="982"/>
      <c r="AK429" s="982"/>
      <c r="AL429" s="982"/>
      <c r="AM429" s="982"/>
      <c r="AN429" s="982"/>
      <c r="AO429" s="982"/>
      <c r="AP429" s="982"/>
      <c r="AQ429" s="982"/>
      <c r="AR429" s="982"/>
      <c r="AS429" s="982"/>
      <c r="AT429" s="982"/>
      <c r="AU429" s="982"/>
      <c r="AV429" s="982"/>
      <c r="AW429" s="982"/>
      <c r="AX429" s="982"/>
      <c r="AY429" s="982"/>
      <c r="AZ429" s="982"/>
      <c r="BA429" s="982"/>
      <c r="BB429" s="982"/>
      <c r="BC429" s="982"/>
      <c r="BD429" s="982"/>
      <c r="BE429" s="982"/>
      <c r="BF429" s="982"/>
      <c r="BG429" s="982"/>
      <c r="BH429" s="982"/>
      <c r="BI429" s="982"/>
      <c r="BJ429" s="982"/>
    </row>
    <row r="430" spans="1:62" ht="14.25" customHeight="1" x14ac:dyDescent="0.2">
      <c r="A430" s="982"/>
      <c r="B430" s="982"/>
      <c r="C430" s="982"/>
      <c r="D430" s="1000"/>
      <c r="E430" s="982"/>
      <c r="F430" s="1000"/>
      <c r="G430" s="982"/>
      <c r="H430" s="1000"/>
      <c r="I430" s="982"/>
      <c r="J430" s="1000"/>
      <c r="K430" s="982"/>
      <c r="L430" s="1000"/>
      <c r="M430" s="982"/>
      <c r="N430" s="1000"/>
      <c r="O430" s="982"/>
      <c r="P430" s="982"/>
      <c r="Q430" s="1000"/>
      <c r="R430" s="982"/>
      <c r="S430" s="1000"/>
      <c r="T430" s="1000"/>
      <c r="U430" s="1000"/>
      <c r="V430" s="982"/>
      <c r="W430" s="1004"/>
      <c r="X430" s="1002"/>
      <c r="Y430" s="1002"/>
      <c r="Z430" s="982"/>
      <c r="AA430" s="982"/>
      <c r="AB430" s="982"/>
      <c r="AC430" s="982"/>
      <c r="AD430" s="982"/>
      <c r="AE430" s="982"/>
      <c r="AF430" s="982"/>
      <c r="AG430" s="982"/>
      <c r="AH430" s="982"/>
      <c r="AI430" s="982"/>
      <c r="AJ430" s="982"/>
      <c r="AK430" s="982"/>
      <c r="AL430" s="982"/>
      <c r="AM430" s="982"/>
      <c r="AN430" s="982"/>
      <c r="AO430" s="982"/>
      <c r="AP430" s="982"/>
      <c r="AQ430" s="982"/>
      <c r="AR430" s="982"/>
      <c r="AS430" s="982"/>
      <c r="AT430" s="982"/>
      <c r="AU430" s="982"/>
      <c r="AV430" s="982"/>
      <c r="AW430" s="982"/>
      <c r="AX430" s="982"/>
      <c r="AY430" s="982"/>
      <c r="AZ430" s="982"/>
      <c r="BA430" s="982"/>
      <c r="BB430" s="982"/>
      <c r="BC430" s="982"/>
      <c r="BD430" s="982"/>
      <c r="BE430" s="982"/>
      <c r="BF430" s="982"/>
      <c r="BG430" s="982"/>
      <c r="BH430" s="982"/>
      <c r="BI430" s="982"/>
      <c r="BJ430" s="982"/>
    </row>
    <row r="431" spans="1:62" ht="14.25" customHeight="1" x14ac:dyDescent="0.2">
      <c r="A431" s="982"/>
      <c r="B431" s="982"/>
      <c r="C431" s="982"/>
      <c r="D431" s="1000"/>
      <c r="E431" s="982"/>
      <c r="F431" s="1000"/>
      <c r="G431" s="982"/>
      <c r="H431" s="1000"/>
      <c r="I431" s="982"/>
      <c r="J431" s="1000"/>
      <c r="K431" s="982"/>
      <c r="L431" s="1000"/>
      <c r="M431" s="982"/>
      <c r="N431" s="1000"/>
      <c r="O431" s="982"/>
      <c r="P431" s="982"/>
      <c r="Q431" s="1000"/>
      <c r="R431" s="982"/>
      <c r="S431" s="1000"/>
      <c r="T431" s="1000"/>
      <c r="U431" s="1000"/>
      <c r="V431" s="982"/>
      <c r="W431" s="1004"/>
      <c r="X431" s="1002"/>
      <c r="Y431" s="1002"/>
      <c r="Z431" s="982"/>
      <c r="AA431" s="982"/>
      <c r="AB431" s="982"/>
      <c r="AC431" s="982"/>
      <c r="AD431" s="982"/>
      <c r="AE431" s="982"/>
      <c r="AF431" s="982"/>
      <c r="AG431" s="982"/>
      <c r="AH431" s="982"/>
      <c r="AI431" s="982"/>
      <c r="AJ431" s="982"/>
      <c r="AK431" s="982"/>
      <c r="AL431" s="982"/>
      <c r="AM431" s="982"/>
      <c r="AN431" s="982"/>
      <c r="AO431" s="982"/>
      <c r="AP431" s="982"/>
      <c r="AQ431" s="982"/>
      <c r="AR431" s="982"/>
      <c r="AS431" s="982"/>
      <c r="AT431" s="982"/>
      <c r="AU431" s="982"/>
      <c r="AV431" s="982"/>
      <c r="AW431" s="982"/>
      <c r="AX431" s="982"/>
      <c r="AY431" s="982"/>
      <c r="AZ431" s="982"/>
      <c r="BA431" s="982"/>
      <c r="BB431" s="982"/>
      <c r="BC431" s="982"/>
      <c r="BD431" s="982"/>
      <c r="BE431" s="982"/>
      <c r="BF431" s="982"/>
      <c r="BG431" s="982"/>
      <c r="BH431" s="982"/>
      <c r="BI431" s="982"/>
      <c r="BJ431" s="982"/>
    </row>
    <row r="432" spans="1:62" ht="14.25" customHeight="1" x14ac:dyDescent="0.2">
      <c r="A432" s="982"/>
      <c r="B432" s="982"/>
      <c r="C432" s="982"/>
      <c r="D432" s="1000"/>
      <c r="E432" s="982"/>
      <c r="F432" s="1000"/>
      <c r="G432" s="982"/>
      <c r="H432" s="1000"/>
      <c r="I432" s="982"/>
      <c r="J432" s="1000"/>
      <c r="K432" s="982"/>
      <c r="L432" s="1000"/>
      <c r="M432" s="982"/>
      <c r="N432" s="1000"/>
      <c r="O432" s="982"/>
      <c r="P432" s="982"/>
      <c r="Q432" s="1000"/>
      <c r="R432" s="982"/>
      <c r="S432" s="1000"/>
      <c r="T432" s="1000"/>
      <c r="U432" s="1000"/>
      <c r="V432" s="982"/>
      <c r="W432" s="1004"/>
      <c r="X432" s="1002"/>
      <c r="Y432" s="1002"/>
      <c r="Z432" s="982"/>
      <c r="AA432" s="982"/>
      <c r="AB432" s="982"/>
      <c r="AC432" s="982"/>
      <c r="AD432" s="982"/>
      <c r="AE432" s="982"/>
      <c r="AF432" s="982"/>
      <c r="AG432" s="982"/>
      <c r="AH432" s="982"/>
      <c r="AI432" s="982"/>
      <c r="AJ432" s="982"/>
      <c r="AK432" s="982"/>
      <c r="AL432" s="982"/>
      <c r="AM432" s="982"/>
      <c r="AN432" s="982"/>
      <c r="AO432" s="982"/>
      <c r="AP432" s="982"/>
      <c r="AQ432" s="982"/>
      <c r="AR432" s="982"/>
      <c r="AS432" s="982"/>
      <c r="AT432" s="982"/>
      <c r="AU432" s="982"/>
      <c r="AV432" s="982"/>
      <c r="AW432" s="982"/>
      <c r="AX432" s="982"/>
      <c r="AY432" s="982"/>
      <c r="AZ432" s="982"/>
      <c r="BA432" s="982"/>
      <c r="BB432" s="982"/>
      <c r="BC432" s="982"/>
      <c r="BD432" s="982"/>
      <c r="BE432" s="982"/>
      <c r="BF432" s="982"/>
      <c r="BG432" s="982"/>
      <c r="BH432" s="982"/>
      <c r="BI432" s="982"/>
      <c r="BJ432" s="982"/>
    </row>
    <row r="433" spans="1:62" ht="14.25" customHeight="1" x14ac:dyDescent="0.2">
      <c r="A433" s="982"/>
      <c r="B433" s="982"/>
      <c r="C433" s="982"/>
      <c r="D433" s="1000"/>
      <c r="E433" s="982"/>
      <c r="F433" s="1000"/>
      <c r="G433" s="982"/>
      <c r="H433" s="1000"/>
      <c r="I433" s="982"/>
      <c r="J433" s="1000"/>
      <c r="K433" s="982"/>
      <c r="L433" s="1000"/>
      <c r="M433" s="982"/>
      <c r="N433" s="1000"/>
      <c r="O433" s="982"/>
      <c r="P433" s="982"/>
      <c r="Q433" s="1000"/>
      <c r="R433" s="982"/>
      <c r="S433" s="1000"/>
      <c r="T433" s="1000"/>
      <c r="U433" s="1000"/>
      <c r="V433" s="982"/>
      <c r="W433" s="1004"/>
      <c r="X433" s="1002"/>
      <c r="Y433" s="1002"/>
      <c r="Z433" s="982"/>
      <c r="AA433" s="982"/>
      <c r="AB433" s="982"/>
      <c r="AC433" s="982"/>
      <c r="AD433" s="982"/>
      <c r="AE433" s="982"/>
      <c r="AF433" s="982"/>
      <c r="AG433" s="982"/>
      <c r="AH433" s="982"/>
      <c r="AI433" s="982"/>
      <c r="AJ433" s="982"/>
      <c r="AK433" s="982"/>
      <c r="AL433" s="982"/>
      <c r="AM433" s="982"/>
      <c r="AN433" s="982"/>
      <c r="AO433" s="982"/>
      <c r="AP433" s="982"/>
      <c r="AQ433" s="982"/>
      <c r="AR433" s="982"/>
      <c r="AS433" s="982"/>
      <c r="AT433" s="982"/>
      <c r="AU433" s="982"/>
      <c r="AV433" s="982"/>
      <c r="AW433" s="982"/>
      <c r="AX433" s="982"/>
      <c r="AY433" s="982"/>
      <c r="AZ433" s="982"/>
      <c r="BA433" s="982"/>
      <c r="BB433" s="982"/>
      <c r="BC433" s="982"/>
      <c r="BD433" s="982"/>
      <c r="BE433" s="982"/>
      <c r="BF433" s="982"/>
      <c r="BG433" s="982"/>
      <c r="BH433" s="982"/>
      <c r="BI433" s="982"/>
      <c r="BJ433" s="982"/>
    </row>
    <row r="434" spans="1:62" ht="14.25" customHeight="1" x14ac:dyDescent="0.2">
      <c r="A434" s="982"/>
      <c r="B434" s="982"/>
      <c r="C434" s="982"/>
      <c r="D434" s="1000"/>
      <c r="E434" s="982"/>
      <c r="F434" s="1000"/>
      <c r="G434" s="982"/>
      <c r="H434" s="1000"/>
      <c r="I434" s="982"/>
      <c r="J434" s="1000"/>
      <c r="K434" s="982"/>
      <c r="L434" s="1000"/>
      <c r="M434" s="982"/>
      <c r="N434" s="1000"/>
      <c r="O434" s="982"/>
      <c r="P434" s="982"/>
      <c r="Q434" s="1000"/>
      <c r="R434" s="982"/>
      <c r="S434" s="1000"/>
      <c r="T434" s="1000"/>
      <c r="U434" s="1000"/>
      <c r="V434" s="982"/>
      <c r="W434" s="1004"/>
      <c r="X434" s="1002"/>
      <c r="Y434" s="1002"/>
      <c r="Z434" s="982"/>
      <c r="AA434" s="982"/>
      <c r="AB434" s="982"/>
      <c r="AC434" s="982"/>
      <c r="AD434" s="982"/>
      <c r="AE434" s="982"/>
      <c r="AF434" s="982"/>
      <c r="AG434" s="982"/>
      <c r="AH434" s="982"/>
      <c r="AI434" s="982"/>
      <c r="AJ434" s="982"/>
      <c r="AK434" s="982"/>
      <c r="AL434" s="982"/>
      <c r="AM434" s="982"/>
      <c r="AN434" s="982"/>
      <c r="AO434" s="982"/>
      <c r="AP434" s="982"/>
      <c r="AQ434" s="982"/>
      <c r="AR434" s="982"/>
      <c r="AS434" s="982"/>
      <c r="AT434" s="982"/>
      <c r="AU434" s="982"/>
      <c r="AV434" s="982"/>
      <c r="AW434" s="982"/>
      <c r="AX434" s="982"/>
      <c r="AY434" s="982"/>
      <c r="AZ434" s="982"/>
      <c r="BA434" s="982"/>
      <c r="BB434" s="982"/>
      <c r="BC434" s="982"/>
      <c r="BD434" s="982"/>
      <c r="BE434" s="982"/>
      <c r="BF434" s="982"/>
      <c r="BG434" s="982"/>
      <c r="BH434" s="982"/>
      <c r="BI434" s="982"/>
      <c r="BJ434" s="982"/>
    </row>
    <row r="435" spans="1:62" ht="14.25" customHeight="1" x14ac:dyDescent="0.2">
      <c r="A435" s="982"/>
      <c r="B435" s="982"/>
      <c r="C435" s="982"/>
      <c r="D435" s="1000"/>
      <c r="E435" s="982"/>
      <c r="F435" s="1000"/>
      <c r="G435" s="982"/>
      <c r="H435" s="1000"/>
      <c r="I435" s="982"/>
      <c r="J435" s="1000"/>
      <c r="K435" s="982"/>
      <c r="L435" s="1000"/>
      <c r="M435" s="982"/>
      <c r="N435" s="1000"/>
      <c r="O435" s="982"/>
      <c r="P435" s="982"/>
      <c r="Q435" s="1000"/>
      <c r="R435" s="982"/>
      <c r="S435" s="1000"/>
      <c r="T435" s="1000"/>
      <c r="U435" s="1000"/>
      <c r="V435" s="982"/>
      <c r="W435" s="1004"/>
      <c r="X435" s="1002"/>
      <c r="Y435" s="1002"/>
      <c r="Z435" s="982"/>
      <c r="AA435" s="982"/>
      <c r="AB435" s="982"/>
      <c r="AC435" s="982"/>
      <c r="AD435" s="982"/>
      <c r="AE435" s="982"/>
      <c r="AF435" s="982"/>
      <c r="AG435" s="982"/>
      <c r="AH435" s="982"/>
      <c r="AI435" s="982"/>
      <c r="AJ435" s="982"/>
      <c r="AK435" s="982"/>
      <c r="AL435" s="982"/>
      <c r="AM435" s="982"/>
      <c r="AN435" s="982"/>
      <c r="AO435" s="982"/>
      <c r="AP435" s="982"/>
      <c r="AQ435" s="982"/>
      <c r="AR435" s="982"/>
      <c r="AS435" s="982"/>
      <c r="AT435" s="982"/>
      <c r="AU435" s="982"/>
      <c r="AV435" s="982"/>
      <c r="AW435" s="982"/>
      <c r="AX435" s="982"/>
      <c r="AY435" s="982"/>
      <c r="AZ435" s="982"/>
      <c r="BA435" s="982"/>
      <c r="BB435" s="982"/>
      <c r="BC435" s="982"/>
      <c r="BD435" s="982"/>
      <c r="BE435" s="982"/>
      <c r="BF435" s="982"/>
      <c r="BG435" s="982"/>
      <c r="BH435" s="982"/>
      <c r="BI435" s="982"/>
      <c r="BJ435" s="982"/>
    </row>
    <row r="436" spans="1:62" ht="14.25" customHeight="1" x14ac:dyDescent="0.2">
      <c r="A436" s="982"/>
      <c r="B436" s="982"/>
      <c r="C436" s="982"/>
      <c r="D436" s="1000"/>
      <c r="E436" s="982"/>
      <c r="F436" s="1000"/>
      <c r="G436" s="982"/>
      <c r="H436" s="1000"/>
      <c r="I436" s="982"/>
      <c r="J436" s="1000"/>
      <c r="K436" s="982"/>
      <c r="L436" s="1000"/>
      <c r="M436" s="982"/>
      <c r="N436" s="1000"/>
      <c r="O436" s="982"/>
      <c r="P436" s="982"/>
      <c r="Q436" s="1000"/>
      <c r="R436" s="982"/>
      <c r="S436" s="1000"/>
      <c r="T436" s="1000"/>
      <c r="U436" s="1000"/>
      <c r="V436" s="982"/>
      <c r="W436" s="1004"/>
      <c r="X436" s="1002"/>
      <c r="Y436" s="1002"/>
      <c r="Z436" s="982"/>
      <c r="AA436" s="982"/>
      <c r="AB436" s="982"/>
      <c r="AC436" s="982"/>
      <c r="AD436" s="982"/>
      <c r="AE436" s="982"/>
      <c r="AF436" s="982"/>
      <c r="AG436" s="982"/>
      <c r="AH436" s="982"/>
      <c r="AI436" s="982"/>
      <c r="AJ436" s="982"/>
      <c r="AK436" s="982"/>
      <c r="AL436" s="982"/>
      <c r="AM436" s="982"/>
      <c r="AN436" s="982"/>
      <c r="AO436" s="982"/>
      <c r="AP436" s="982"/>
      <c r="AQ436" s="982"/>
      <c r="AR436" s="982"/>
      <c r="AS436" s="982"/>
      <c r="AT436" s="982"/>
      <c r="AU436" s="982"/>
      <c r="AV436" s="982"/>
      <c r="AW436" s="982"/>
      <c r="AX436" s="982"/>
      <c r="AY436" s="982"/>
      <c r="AZ436" s="982"/>
      <c r="BA436" s="982"/>
      <c r="BB436" s="982"/>
      <c r="BC436" s="982"/>
      <c r="BD436" s="982"/>
      <c r="BE436" s="982"/>
      <c r="BF436" s="982"/>
      <c r="BG436" s="982"/>
      <c r="BH436" s="982"/>
      <c r="BI436" s="982"/>
      <c r="BJ436" s="982"/>
    </row>
    <row r="437" spans="1:62" ht="14.25" customHeight="1" x14ac:dyDescent="0.2">
      <c r="A437" s="982"/>
      <c r="B437" s="982"/>
      <c r="C437" s="982"/>
      <c r="D437" s="1000"/>
      <c r="E437" s="982"/>
      <c r="F437" s="1000"/>
      <c r="G437" s="982"/>
      <c r="H437" s="1000"/>
      <c r="I437" s="982"/>
      <c r="J437" s="1000"/>
      <c r="K437" s="982"/>
      <c r="L437" s="1000"/>
      <c r="M437" s="982"/>
      <c r="N437" s="1000"/>
      <c r="O437" s="982"/>
      <c r="P437" s="982"/>
      <c r="Q437" s="1000"/>
      <c r="R437" s="982"/>
      <c r="S437" s="1000"/>
      <c r="T437" s="1000"/>
      <c r="U437" s="1000"/>
      <c r="V437" s="982"/>
      <c r="W437" s="1004"/>
      <c r="X437" s="1002"/>
      <c r="Y437" s="1002"/>
      <c r="Z437" s="982"/>
      <c r="AA437" s="982"/>
      <c r="AB437" s="982"/>
      <c r="AC437" s="982"/>
      <c r="AD437" s="982"/>
      <c r="AE437" s="982"/>
      <c r="AF437" s="982"/>
      <c r="AG437" s="982"/>
      <c r="AH437" s="982"/>
      <c r="AI437" s="982"/>
      <c r="AJ437" s="982"/>
      <c r="AK437" s="982"/>
      <c r="AL437" s="982"/>
      <c r="AM437" s="982"/>
      <c r="AN437" s="982"/>
      <c r="AO437" s="982"/>
      <c r="AP437" s="982"/>
      <c r="AQ437" s="982"/>
      <c r="AR437" s="982"/>
      <c r="AS437" s="982"/>
      <c r="AT437" s="982"/>
      <c r="AU437" s="982"/>
      <c r="AV437" s="982"/>
      <c r="AW437" s="982"/>
      <c r="AX437" s="982"/>
      <c r="AY437" s="982"/>
      <c r="AZ437" s="982"/>
      <c r="BA437" s="982"/>
      <c r="BB437" s="982"/>
      <c r="BC437" s="982"/>
      <c r="BD437" s="982"/>
      <c r="BE437" s="982"/>
      <c r="BF437" s="982"/>
      <c r="BG437" s="982"/>
      <c r="BH437" s="982"/>
      <c r="BI437" s="982"/>
      <c r="BJ437" s="982"/>
    </row>
    <row r="438" spans="1:62" ht="14.25" customHeight="1" x14ac:dyDescent="0.2">
      <c r="A438" s="982"/>
      <c r="B438" s="982"/>
      <c r="C438" s="982"/>
      <c r="D438" s="1000"/>
      <c r="E438" s="982"/>
      <c r="F438" s="1000"/>
      <c r="G438" s="982"/>
      <c r="H438" s="1000"/>
      <c r="I438" s="982"/>
      <c r="J438" s="1000"/>
      <c r="K438" s="982"/>
      <c r="L438" s="1000"/>
      <c r="M438" s="982"/>
      <c r="N438" s="1000"/>
      <c r="O438" s="982"/>
      <c r="P438" s="982"/>
      <c r="Q438" s="1000"/>
      <c r="R438" s="982"/>
      <c r="S438" s="1000"/>
      <c r="T438" s="1000"/>
      <c r="U438" s="1000"/>
      <c r="V438" s="982"/>
      <c r="W438" s="1004"/>
      <c r="X438" s="1002"/>
      <c r="Y438" s="1002"/>
      <c r="Z438" s="982"/>
      <c r="AA438" s="982"/>
      <c r="AB438" s="982"/>
      <c r="AC438" s="982"/>
      <c r="AD438" s="982"/>
      <c r="AE438" s="982"/>
      <c r="AF438" s="982"/>
      <c r="AG438" s="982"/>
      <c r="AH438" s="982"/>
      <c r="AI438" s="982"/>
      <c r="AJ438" s="982"/>
      <c r="AK438" s="982"/>
      <c r="AL438" s="982"/>
      <c r="AM438" s="982"/>
      <c r="AN438" s="982"/>
      <c r="AO438" s="982"/>
      <c r="AP438" s="982"/>
      <c r="AQ438" s="982"/>
      <c r="AR438" s="982"/>
      <c r="AS438" s="982"/>
      <c r="AT438" s="982"/>
      <c r="AU438" s="982"/>
      <c r="AV438" s="982"/>
      <c r="AW438" s="982"/>
      <c r="AX438" s="982"/>
      <c r="AY438" s="982"/>
      <c r="AZ438" s="982"/>
      <c r="BA438" s="982"/>
      <c r="BB438" s="982"/>
      <c r="BC438" s="982"/>
      <c r="BD438" s="982"/>
      <c r="BE438" s="982"/>
      <c r="BF438" s="982"/>
      <c r="BG438" s="982"/>
      <c r="BH438" s="982"/>
      <c r="BI438" s="982"/>
      <c r="BJ438" s="982"/>
    </row>
    <row r="439" spans="1:62" ht="14.25" customHeight="1" x14ac:dyDescent="0.2">
      <c r="A439" s="982"/>
      <c r="B439" s="982"/>
      <c r="C439" s="982"/>
      <c r="D439" s="1000"/>
      <c r="E439" s="982"/>
      <c r="F439" s="1000"/>
      <c r="G439" s="982"/>
      <c r="H439" s="1000"/>
      <c r="I439" s="982"/>
      <c r="J439" s="1000"/>
      <c r="K439" s="982"/>
      <c r="L439" s="1000"/>
      <c r="M439" s="982"/>
      <c r="N439" s="1000"/>
      <c r="O439" s="982"/>
      <c r="P439" s="982"/>
      <c r="Q439" s="1000"/>
      <c r="R439" s="982"/>
      <c r="S439" s="1000"/>
      <c r="T439" s="1000"/>
      <c r="U439" s="1000"/>
      <c r="V439" s="982"/>
      <c r="W439" s="1004"/>
      <c r="X439" s="1002"/>
      <c r="Y439" s="1002"/>
      <c r="Z439" s="982"/>
      <c r="AA439" s="982"/>
      <c r="AB439" s="982"/>
      <c r="AC439" s="982"/>
      <c r="AD439" s="982"/>
      <c r="AE439" s="982"/>
      <c r="AF439" s="982"/>
      <c r="AG439" s="982"/>
      <c r="AH439" s="982"/>
      <c r="AI439" s="982"/>
      <c r="AJ439" s="982"/>
      <c r="AK439" s="982"/>
      <c r="AL439" s="982"/>
      <c r="AM439" s="982"/>
      <c r="AN439" s="982"/>
      <c r="AO439" s="982"/>
      <c r="AP439" s="982"/>
      <c r="AQ439" s="982"/>
      <c r="AR439" s="982"/>
      <c r="AS439" s="982"/>
      <c r="AT439" s="982"/>
      <c r="AU439" s="982"/>
      <c r="AV439" s="982"/>
      <c r="AW439" s="982"/>
      <c r="AX439" s="982"/>
      <c r="AY439" s="982"/>
      <c r="AZ439" s="982"/>
      <c r="BA439" s="982"/>
      <c r="BB439" s="982"/>
      <c r="BC439" s="982"/>
      <c r="BD439" s="982"/>
      <c r="BE439" s="982"/>
      <c r="BF439" s="982"/>
      <c r="BG439" s="982"/>
      <c r="BH439" s="982"/>
      <c r="BI439" s="982"/>
      <c r="BJ439" s="982"/>
    </row>
    <row r="440" spans="1:62" ht="14.25" customHeight="1" x14ac:dyDescent="0.2">
      <c r="A440" s="982"/>
      <c r="B440" s="982"/>
      <c r="C440" s="982"/>
      <c r="D440" s="1000"/>
      <c r="E440" s="982"/>
      <c r="F440" s="1000"/>
      <c r="G440" s="982"/>
      <c r="H440" s="1000"/>
      <c r="I440" s="982"/>
      <c r="J440" s="1000"/>
      <c r="K440" s="982"/>
      <c r="L440" s="1000"/>
      <c r="M440" s="982"/>
      <c r="N440" s="1000"/>
      <c r="O440" s="982"/>
      <c r="P440" s="982"/>
      <c r="Q440" s="1000"/>
      <c r="R440" s="982"/>
      <c r="S440" s="1000"/>
      <c r="T440" s="1000"/>
      <c r="U440" s="1000"/>
      <c r="V440" s="982"/>
      <c r="W440" s="1004"/>
      <c r="X440" s="1002"/>
      <c r="Y440" s="1002"/>
      <c r="Z440" s="982"/>
      <c r="AA440" s="982"/>
      <c r="AB440" s="982"/>
      <c r="AC440" s="982"/>
      <c r="AD440" s="982"/>
      <c r="AE440" s="982"/>
      <c r="AF440" s="982"/>
      <c r="AG440" s="982"/>
      <c r="AH440" s="982"/>
      <c r="AI440" s="982"/>
      <c r="AJ440" s="982"/>
      <c r="AK440" s="982"/>
      <c r="AL440" s="982"/>
      <c r="AM440" s="982"/>
      <c r="AN440" s="982"/>
      <c r="AO440" s="982"/>
      <c r="AP440" s="982"/>
      <c r="AQ440" s="982"/>
      <c r="AR440" s="982"/>
      <c r="AS440" s="982"/>
      <c r="AT440" s="982"/>
      <c r="AU440" s="982"/>
      <c r="AV440" s="982"/>
      <c r="AW440" s="982"/>
      <c r="AX440" s="982"/>
      <c r="AY440" s="982"/>
      <c r="AZ440" s="982"/>
      <c r="BA440" s="982"/>
      <c r="BB440" s="982"/>
      <c r="BC440" s="982"/>
      <c r="BD440" s="982"/>
      <c r="BE440" s="982"/>
      <c r="BF440" s="982"/>
      <c r="BG440" s="982"/>
      <c r="BH440" s="982"/>
      <c r="BI440" s="982"/>
      <c r="BJ440" s="982"/>
    </row>
    <row r="441" spans="1:62" ht="14.25" customHeight="1" x14ac:dyDescent="0.2">
      <c r="A441" s="982"/>
      <c r="B441" s="982"/>
      <c r="C441" s="982"/>
      <c r="D441" s="1000"/>
      <c r="E441" s="982"/>
      <c r="F441" s="1000"/>
      <c r="G441" s="982"/>
      <c r="H441" s="1000"/>
      <c r="I441" s="982"/>
      <c r="J441" s="1000"/>
      <c r="K441" s="982"/>
      <c r="L441" s="1000"/>
      <c r="M441" s="982"/>
      <c r="N441" s="1000"/>
      <c r="O441" s="982"/>
      <c r="P441" s="982"/>
      <c r="Q441" s="1000"/>
      <c r="R441" s="982"/>
      <c r="S441" s="1000"/>
      <c r="T441" s="1000"/>
      <c r="U441" s="1000"/>
      <c r="V441" s="982"/>
      <c r="W441" s="1004"/>
      <c r="X441" s="1002"/>
      <c r="Y441" s="1002"/>
      <c r="Z441" s="982"/>
      <c r="AA441" s="982"/>
      <c r="AB441" s="982"/>
      <c r="AC441" s="982"/>
      <c r="AD441" s="982"/>
      <c r="AE441" s="982"/>
      <c r="AF441" s="982"/>
      <c r="AG441" s="982"/>
      <c r="AH441" s="982"/>
      <c r="AI441" s="982"/>
      <c r="AJ441" s="982"/>
      <c r="AK441" s="982"/>
      <c r="AL441" s="982"/>
      <c r="AM441" s="982"/>
      <c r="AN441" s="982"/>
      <c r="AO441" s="982"/>
      <c r="AP441" s="982"/>
      <c r="AQ441" s="982"/>
      <c r="AR441" s="982"/>
      <c r="AS441" s="982"/>
      <c r="AT441" s="982"/>
      <c r="AU441" s="982"/>
      <c r="AV441" s="982"/>
      <c r="AW441" s="982"/>
      <c r="AX441" s="982"/>
      <c r="AY441" s="982"/>
      <c r="AZ441" s="982"/>
      <c r="BA441" s="982"/>
      <c r="BB441" s="982"/>
      <c r="BC441" s="982"/>
      <c r="BD441" s="982"/>
      <c r="BE441" s="982"/>
      <c r="BF441" s="982"/>
      <c r="BG441" s="982"/>
      <c r="BH441" s="982"/>
      <c r="BI441" s="982"/>
      <c r="BJ441" s="982"/>
    </row>
    <row r="442" spans="1:62" ht="14.25" customHeight="1" x14ac:dyDescent="0.2">
      <c r="A442" s="982"/>
      <c r="B442" s="982"/>
      <c r="C442" s="982"/>
      <c r="D442" s="1000"/>
      <c r="E442" s="982"/>
      <c r="F442" s="1000"/>
      <c r="G442" s="982"/>
      <c r="H442" s="1000"/>
      <c r="I442" s="982"/>
      <c r="J442" s="1000"/>
      <c r="K442" s="982"/>
      <c r="L442" s="1000"/>
      <c r="M442" s="982"/>
      <c r="N442" s="1000"/>
      <c r="O442" s="982"/>
      <c r="P442" s="982"/>
      <c r="Q442" s="1000"/>
      <c r="R442" s="982"/>
      <c r="S442" s="1000"/>
      <c r="T442" s="1000"/>
      <c r="U442" s="1000"/>
      <c r="V442" s="982"/>
      <c r="W442" s="1004"/>
      <c r="X442" s="1002"/>
      <c r="Y442" s="1002"/>
      <c r="Z442" s="982"/>
      <c r="AA442" s="982"/>
      <c r="AB442" s="982"/>
      <c r="AC442" s="982"/>
      <c r="AD442" s="982"/>
      <c r="AE442" s="982"/>
      <c r="AF442" s="982"/>
      <c r="AG442" s="982"/>
      <c r="AH442" s="982"/>
      <c r="AI442" s="982"/>
      <c r="AJ442" s="982"/>
      <c r="AK442" s="982"/>
      <c r="AL442" s="982"/>
      <c r="AM442" s="982"/>
      <c r="AN442" s="982"/>
      <c r="AO442" s="982"/>
      <c r="AP442" s="982"/>
      <c r="AQ442" s="982"/>
      <c r="AR442" s="982"/>
      <c r="AS442" s="982"/>
      <c r="AT442" s="982"/>
      <c r="AU442" s="982"/>
      <c r="AV442" s="982"/>
      <c r="AW442" s="982"/>
      <c r="AX442" s="982"/>
      <c r="AY442" s="982"/>
      <c r="AZ442" s="982"/>
      <c r="BA442" s="982"/>
      <c r="BB442" s="982"/>
      <c r="BC442" s="982"/>
      <c r="BD442" s="982"/>
      <c r="BE442" s="982"/>
      <c r="BF442" s="982"/>
      <c r="BG442" s="982"/>
      <c r="BH442" s="982"/>
      <c r="BI442" s="982"/>
      <c r="BJ442" s="982"/>
    </row>
    <row r="443" spans="1:62" ht="14.25" customHeight="1" x14ac:dyDescent="0.2">
      <c r="A443" s="982"/>
      <c r="B443" s="982"/>
      <c r="C443" s="982"/>
      <c r="D443" s="1000"/>
      <c r="E443" s="982"/>
      <c r="F443" s="1000"/>
      <c r="G443" s="982"/>
      <c r="H443" s="1000"/>
      <c r="I443" s="982"/>
      <c r="J443" s="1000"/>
      <c r="K443" s="982"/>
      <c r="L443" s="1000"/>
      <c r="M443" s="982"/>
      <c r="N443" s="1000"/>
      <c r="O443" s="982"/>
      <c r="P443" s="982"/>
      <c r="Q443" s="1000"/>
      <c r="R443" s="982"/>
      <c r="S443" s="1000"/>
      <c r="T443" s="1000"/>
      <c r="U443" s="1000"/>
      <c r="V443" s="982"/>
      <c r="W443" s="1004"/>
      <c r="X443" s="1002"/>
      <c r="Y443" s="1002"/>
      <c r="Z443" s="982"/>
      <c r="AA443" s="982"/>
      <c r="AB443" s="982"/>
      <c r="AC443" s="982"/>
      <c r="AD443" s="982"/>
      <c r="AE443" s="982"/>
      <c r="AF443" s="982"/>
      <c r="AG443" s="982"/>
      <c r="AH443" s="982"/>
      <c r="AI443" s="982"/>
      <c r="AJ443" s="982"/>
      <c r="AK443" s="982"/>
      <c r="AL443" s="982"/>
      <c r="AM443" s="982"/>
      <c r="AN443" s="982"/>
      <c r="AO443" s="982"/>
      <c r="AP443" s="982"/>
      <c r="AQ443" s="982"/>
      <c r="AR443" s="982"/>
      <c r="AS443" s="982"/>
      <c r="AT443" s="982"/>
      <c r="AU443" s="982"/>
      <c r="AV443" s="982"/>
      <c r="AW443" s="982"/>
      <c r="AX443" s="982"/>
      <c r="AY443" s="982"/>
      <c r="AZ443" s="982"/>
      <c r="BA443" s="982"/>
      <c r="BB443" s="982"/>
      <c r="BC443" s="982"/>
      <c r="BD443" s="982"/>
      <c r="BE443" s="982"/>
      <c r="BF443" s="982"/>
      <c r="BG443" s="982"/>
      <c r="BH443" s="982"/>
      <c r="BI443" s="982"/>
      <c r="BJ443" s="982"/>
    </row>
    <row r="444" spans="1:62" ht="14.25" customHeight="1" x14ac:dyDescent="0.2">
      <c r="A444" s="982"/>
      <c r="B444" s="982"/>
      <c r="C444" s="982"/>
      <c r="D444" s="1000"/>
      <c r="E444" s="982"/>
      <c r="F444" s="1000"/>
      <c r="G444" s="982"/>
      <c r="H444" s="1000"/>
      <c r="I444" s="982"/>
      <c r="J444" s="1000"/>
      <c r="K444" s="982"/>
      <c r="L444" s="1000"/>
      <c r="M444" s="982"/>
      <c r="N444" s="1000"/>
      <c r="O444" s="982"/>
      <c r="P444" s="982"/>
      <c r="Q444" s="1000"/>
      <c r="R444" s="982"/>
      <c r="S444" s="1000"/>
      <c r="T444" s="1000"/>
      <c r="U444" s="1000"/>
      <c r="V444" s="982"/>
      <c r="W444" s="1004"/>
      <c r="X444" s="1002"/>
      <c r="Y444" s="1002"/>
      <c r="Z444" s="982"/>
      <c r="AA444" s="982"/>
      <c r="AB444" s="982"/>
      <c r="AC444" s="982"/>
      <c r="AD444" s="982"/>
      <c r="AE444" s="982"/>
      <c r="AF444" s="982"/>
      <c r="AG444" s="982"/>
      <c r="AH444" s="982"/>
      <c r="AI444" s="982"/>
      <c r="AJ444" s="982"/>
      <c r="AK444" s="982"/>
      <c r="AL444" s="982"/>
      <c r="AM444" s="982"/>
      <c r="AN444" s="982"/>
      <c r="AO444" s="982"/>
      <c r="AP444" s="982"/>
      <c r="AQ444" s="982"/>
      <c r="AR444" s="982"/>
      <c r="AS444" s="982"/>
      <c r="AT444" s="982"/>
      <c r="AU444" s="982"/>
      <c r="AV444" s="982"/>
      <c r="AW444" s="982"/>
      <c r="AX444" s="982"/>
      <c r="AY444" s="982"/>
      <c r="AZ444" s="982"/>
      <c r="BA444" s="982"/>
      <c r="BB444" s="982"/>
      <c r="BC444" s="982"/>
      <c r="BD444" s="982"/>
      <c r="BE444" s="982"/>
      <c r="BF444" s="982"/>
      <c r="BG444" s="982"/>
      <c r="BH444" s="982"/>
      <c r="BI444" s="982"/>
      <c r="BJ444" s="982"/>
    </row>
    <row r="445" spans="1:62" ht="14.25" customHeight="1" x14ac:dyDescent="0.2">
      <c r="A445" s="982"/>
      <c r="B445" s="982"/>
      <c r="C445" s="982"/>
      <c r="D445" s="1000"/>
      <c r="E445" s="982"/>
      <c r="F445" s="1000"/>
      <c r="G445" s="982"/>
      <c r="H445" s="1000"/>
      <c r="I445" s="982"/>
      <c r="J445" s="1000"/>
      <c r="K445" s="982"/>
      <c r="L445" s="1000"/>
      <c r="M445" s="982"/>
      <c r="N445" s="1000"/>
      <c r="O445" s="982"/>
      <c r="P445" s="982"/>
      <c r="Q445" s="1000"/>
      <c r="R445" s="982"/>
      <c r="S445" s="1000"/>
      <c r="T445" s="1000"/>
      <c r="U445" s="1000"/>
      <c r="V445" s="982"/>
      <c r="W445" s="1004"/>
      <c r="X445" s="1002"/>
      <c r="Y445" s="1002"/>
      <c r="Z445" s="982"/>
      <c r="AA445" s="982"/>
      <c r="AB445" s="982"/>
      <c r="AC445" s="982"/>
      <c r="AD445" s="982"/>
      <c r="AE445" s="982"/>
      <c r="AF445" s="982"/>
      <c r="AG445" s="982"/>
      <c r="AH445" s="982"/>
      <c r="AI445" s="982"/>
      <c r="AJ445" s="982"/>
      <c r="AK445" s="982"/>
      <c r="AL445" s="982"/>
      <c r="AM445" s="982"/>
      <c r="AN445" s="982"/>
      <c r="AO445" s="982"/>
      <c r="AP445" s="982"/>
      <c r="AQ445" s="982"/>
      <c r="AR445" s="982"/>
      <c r="AS445" s="982"/>
      <c r="AT445" s="982"/>
      <c r="AU445" s="982"/>
      <c r="AV445" s="982"/>
      <c r="AW445" s="982"/>
      <c r="AX445" s="982"/>
      <c r="AY445" s="982"/>
      <c r="AZ445" s="982"/>
      <c r="BA445" s="982"/>
      <c r="BB445" s="982"/>
      <c r="BC445" s="982"/>
      <c r="BD445" s="982"/>
      <c r="BE445" s="982"/>
      <c r="BF445" s="982"/>
      <c r="BG445" s="982"/>
      <c r="BH445" s="982"/>
      <c r="BI445" s="982"/>
      <c r="BJ445" s="982"/>
    </row>
    <row r="446" spans="1:62" ht="14.25" customHeight="1" x14ac:dyDescent="0.2">
      <c r="A446" s="982"/>
      <c r="B446" s="982"/>
      <c r="C446" s="982"/>
      <c r="D446" s="1000"/>
      <c r="E446" s="982"/>
      <c r="F446" s="1000"/>
      <c r="G446" s="982"/>
      <c r="H446" s="1000"/>
      <c r="I446" s="982"/>
      <c r="J446" s="1000"/>
      <c r="K446" s="982"/>
      <c r="L446" s="1000"/>
      <c r="M446" s="982"/>
      <c r="N446" s="1000"/>
      <c r="O446" s="982"/>
      <c r="P446" s="982"/>
      <c r="Q446" s="1000"/>
      <c r="R446" s="982"/>
      <c r="S446" s="1000"/>
      <c r="T446" s="1000"/>
      <c r="U446" s="1000"/>
      <c r="V446" s="982"/>
      <c r="W446" s="1004"/>
      <c r="X446" s="1002"/>
      <c r="Y446" s="1002"/>
      <c r="Z446" s="982"/>
      <c r="AA446" s="982"/>
      <c r="AB446" s="982"/>
      <c r="AC446" s="982"/>
      <c r="AD446" s="982"/>
      <c r="AE446" s="982"/>
      <c r="AF446" s="982"/>
      <c r="AG446" s="982"/>
      <c r="AH446" s="982"/>
      <c r="AI446" s="982"/>
      <c r="AJ446" s="982"/>
      <c r="AK446" s="982"/>
      <c r="AL446" s="982"/>
      <c r="AM446" s="982"/>
      <c r="AN446" s="982"/>
      <c r="AO446" s="982"/>
      <c r="AP446" s="982"/>
      <c r="AQ446" s="982"/>
      <c r="AR446" s="982"/>
      <c r="AS446" s="982"/>
      <c r="AT446" s="982"/>
      <c r="AU446" s="982"/>
      <c r="AV446" s="982"/>
      <c r="AW446" s="982"/>
      <c r="AX446" s="982"/>
      <c r="AY446" s="982"/>
      <c r="AZ446" s="982"/>
      <c r="BA446" s="982"/>
      <c r="BB446" s="982"/>
      <c r="BC446" s="982"/>
      <c r="BD446" s="982"/>
      <c r="BE446" s="982"/>
      <c r="BF446" s="982"/>
      <c r="BG446" s="982"/>
      <c r="BH446" s="982"/>
      <c r="BI446" s="982"/>
      <c r="BJ446" s="982"/>
    </row>
    <row r="447" spans="1:62" ht="14.25" customHeight="1" x14ac:dyDescent="0.2">
      <c r="A447" s="982"/>
      <c r="B447" s="982"/>
      <c r="C447" s="982"/>
      <c r="D447" s="1000"/>
      <c r="E447" s="982"/>
      <c r="F447" s="1000"/>
      <c r="G447" s="982"/>
      <c r="H447" s="1000"/>
      <c r="I447" s="982"/>
      <c r="J447" s="1000"/>
      <c r="K447" s="982"/>
      <c r="L447" s="1000"/>
      <c r="M447" s="982"/>
      <c r="N447" s="1000"/>
      <c r="O447" s="982"/>
      <c r="P447" s="982"/>
      <c r="Q447" s="1000"/>
      <c r="R447" s="982"/>
      <c r="S447" s="1000"/>
      <c r="T447" s="1000"/>
      <c r="U447" s="1000"/>
      <c r="V447" s="982"/>
      <c r="W447" s="1004"/>
      <c r="X447" s="1002"/>
      <c r="Y447" s="1002"/>
      <c r="Z447" s="982"/>
      <c r="AA447" s="982"/>
      <c r="AB447" s="982"/>
      <c r="AC447" s="982"/>
      <c r="AD447" s="982"/>
      <c r="AE447" s="982"/>
      <c r="AF447" s="982"/>
      <c r="AG447" s="982"/>
      <c r="AH447" s="982"/>
      <c r="AI447" s="982"/>
      <c r="AJ447" s="982"/>
      <c r="AK447" s="982"/>
      <c r="AL447" s="982"/>
      <c r="AM447" s="982"/>
      <c r="AN447" s="982"/>
      <c r="AO447" s="982"/>
      <c r="AP447" s="982"/>
      <c r="AQ447" s="982"/>
      <c r="AR447" s="982"/>
      <c r="AS447" s="982"/>
      <c r="AT447" s="982"/>
      <c r="AU447" s="982"/>
      <c r="AV447" s="982"/>
      <c r="AW447" s="982"/>
      <c r="AX447" s="982"/>
      <c r="AY447" s="982"/>
      <c r="AZ447" s="982"/>
      <c r="BA447" s="982"/>
      <c r="BB447" s="982"/>
      <c r="BC447" s="982"/>
      <c r="BD447" s="982"/>
      <c r="BE447" s="982"/>
      <c r="BF447" s="982"/>
      <c r="BG447" s="982"/>
      <c r="BH447" s="982"/>
      <c r="BI447" s="982"/>
      <c r="BJ447" s="982"/>
    </row>
    <row r="448" spans="1:62" ht="14.25" customHeight="1" x14ac:dyDescent="0.2">
      <c r="A448" s="982"/>
      <c r="B448" s="982"/>
      <c r="C448" s="982"/>
      <c r="D448" s="1000"/>
      <c r="E448" s="982"/>
      <c r="F448" s="1000"/>
      <c r="G448" s="982"/>
      <c r="H448" s="1000"/>
      <c r="I448" s="982"/>
      <c r="J448" s="1000"/>
      <c r="K448" s="982"/>
      <c r="L448" s="1000"/>
      <c r="M448" s="982"/>
      <c r="N448" s="1000"/>
      <c r="O448" s="982"/>
      <c r="P448" s="982"/>
      <c r="Q448" s="1000"/>
      <c r="R448" s="982"/>
      <c r="S448" s="1000"/>
      <c r="T448" s="1000"/>
      <c r="U448" s="1000"/>
      <c r="V448" s="982"/>
      <c r="W448" s="1004"/>
      <c r="X448" s="1002"/>
      <c r="Y448" s="1002"/>
      <c r="Z448" s="982"/>
      <c r="AA448" s="982"/>
      <c r="AB448" s="982"/>
      <c r="AC448" s="982"/>
      <c r="AD448" s="982"/>
      <c r="AE448" s="982"/>
      <c r="AF448" s="982"/>
      <c r="AG448" s="982"/>
      <c r="AH448" s="982"/>
      <c r="AI448" s="982"/>
      <c r="AJ448" s="982"/>
      <c r="AK448" s="982"/>
      <c r="AL448" s="982"/>
      <c r="AM448" s="982"/>
      <c r="AN448" s="982"/>
      <c r="AO448" s="982"/>
      <c r="AP448" s="982"/>
      <c r="AQ448" s="982"/>
      <c r="AR448" s="982"/>
      <c r="AS448" s="982"/>
      <c r="AT448" s="982"/>
      <c r="AU448" s="982"/>
      <c r="AV448" s="982"/>
      <c r="AW448" s="982"/>
      <c r="AX448" s="982"/>
      <c r="AY448" s="982"/>
      <c r="AZ448" s="982"/>
      <c r="BA448" s="982"/>
      <c r="BB448" s="982"/>
      <c r="BC448" s="982"/>
      <c r="BD448" s="982"/>
      <c r="BE448" s="982"/>
      <c r="BF448" s="982"/>
      <c r="BG448" s="982"/>
      <c r="BH448" s="982"/>
      <c r="BI448" s="982"/>
      <c r="BJ448" s="982"/>
    </row>
    <row r="449" spans="1:62" ht="14.25" customHeight="1" x14ac:dyDescent="0.2">
      <c r="A449" s="982"/>
      <c r="B449" s="982"/>
      <c r="C449" s="982"/>
      <c r="D449" s="1000"/>
      <c r="E449" s="982"/>
      <c r="F449" s="1000"/>
      <c r="G449" s="982"/>
      <c r="H449" s="1000"/>
      <c r="I449" s="982"/>
      <c r="J449" s="1000"/>
      <c r="K449" s="982"/>
      <c r="L449" s="1000"/>
      <c r="M449" s="982"/>
      <c r="N449" s="1000"/>
      <c r="O449" s="982"/>
      <c r="P449" s="982"/>
      <c r="Q449" s="1000"/>
      <c r="R449" s="982"/>
      <c r="S449" s="1000"/>
      <c r="T449" s="1000"/>
      <c r="U449" s="1000"/>
      <c r="V449" s="982"/>
      <c r="W449" s="1004"/>
      <c r="X449" s="1002"/>
      <c r="Y449" s="1002"/>
      <c r="Z449" s="982"/>
      <c r="AA449" s="982"/>
      <c r="AB449" s="982"/>
      <c r="AC449" s="982"/>
      <c r="AD449" s="982"/>
      <c r="AE449" s="982"/>
      <c r="AF449" s="982"/>
      <c r="AG449" s="982"/>
      <c r="AH449" s="982"/>
      <c r="AI449" s="982"/>
      <c r="AJ449" s="982"/>
      <c r="AK449" s="982"/>
      <c r="AL449" s="982"/>
      <c r="AM449" s="982"/>
      <c r="AN449" s="982"/>
      <c r="AO449" s="982"/>
      <c r="AP449" s="982"/>
      <c r="AQ449" s="982"/>
      <c r="AR449" s="982"/>
      <c r="AS449" s="982"/>
      <c r="AT449" s="982"/>
      <c r="AU449" s="982"/>
      <c r="AV449" s="982"/>
      <c r="AW449" s="982"/>
      <c r="AX449" s="982"/>
      <c r="AY449" s="982"/>
      <c r="AZ449" s="982"/>
      <c r="BA449" s="982"/>
      <c r="BB449" s="982"/>
      <c r="BC449" s="982"/>
      <c r="BD449" s="982"/>
      <c r="BE449" s="982"/>
      <c r="BF449" s="982"/>
      <c r="BG449" s="982"/>
      <c r="BH449" s="982"/>
      <c r="BI449" s="982"/>
      <c r="BJ449" s="982"/>
    </row>
    <row r="450" spans="1:62" ht="14.25" customHeight="1" x14ac:dyDescent="0.2">
      <c r="A450" s="982"/>
      <c r="B450" s="982"/>
      <c r="C450" s="982"/>
      <c r="D450" s="1000"/>
      <c r="E450" s="982"/>
      <c r="F450" s="1000"/>
      <c r="G450" s="982"/>
      <c r="H450" s="1000"/>
      <c r="I450" s="982"/>
      <c r="J450" s="1000"/>
      <c r="K450" s="982"/>
      <c r="L450" s="1000"/>
      <c r="M450" s="982"/>
      <c r="N450" s="1000"/>
      <c r="O450" s="982"/>
      <c r="P450" s="982"/>
      <c r="Q450" s="1000"/>
      <c r="R450" s="982"/>
      <c r="S450" s="1000"/>
      <c r="T450" s="1000"/>
      <c r="U450" s="1000"/>
      <c r="V450" s="982"/>
      <c r="W450" s="1004"/>
      <c r="X450" s="1002"/>
      <c r="Y450" s="1002"/>
      <c r="Z450" s="982"/>
      <c r="AA450" s="982"/>
      <c r="AB450" s="982"/>
      <c r="AC450" s="982"/>
      <c r="AD450" s="982"/>
      <c r="AE450" s="982"/>
      <c r="AF450" s="982"/>
      <c r="AG450" s="982"/>
      <c r="AH450" s="982"/>
      <c r="AI450" s="982"/>
      <c r="AJ450" s="982"/>
      <c r="AK450" s="982"/>
      <c r="AL450" s="982"/>
      <c r="AM450" s="982"/>
      <c r="AN450" s="982"/>
      <c r="AO450" s="982"/>
      <c r="AP450" s="982"/>
      <c r="AQ450" s="982"/>
      <c r="AR450" s="982"/>
      <c r="AS450" s="982"/>
      <c r="AT450" s="982"/>
      <c r="AU450" s="982"/>
      <c r="AV450" s="982"/>
      <c r="AW450" s="982"/>
      <c r="AX450" s="982"/>
      <c r="AY450" s="982"/>
      <c r="AZ450" s="982"/>
      <c r="BA450" s="982"/>
      <c r="BB450" s="982"/>
      <c r="BC450" s="982"/>
      <c r="BD450" s="982"/>
      <c r="BE450" s="982"/>
      <c r="BF450" s="982"/>
      <c r="BG450" s="982"/>
      <c r="BH450" s="982"/>
      <c r="BI450" s="982"/>
      <c r="BJ450" s="982"/>
    </row>
    <row r="451" spans="1:62" ht="14.25" customHeight="1" x14ac:dyDescent="0.2">
      <c r="A451" s="982"/>
      <c r="B451" s="982"/>
      <c r="C451" s="982"/>
      <c r="D451" s="1000"/>
      <c r="E451" s="982"/>
      <c r="F451" s="1000"/>
      <c r="G451" s="982"/>
      <c r="H451" s="1000"/>
      <c r="I451" s="982"/>
      <c r="J451" s="1000"/>
      <c r="K451" s="982"/>
      <c r="L451" s="1000"/>
      <c r="M451" s="982"/>
      <c r="N451" s="1000"/>
      <c r="O451" s="982"/>
      <c r="P451" s="982"/>
      <c r="Q451" s="1000"/>
      <c r="R451" s="982"/>
      <c r="S451" s="1000"/>
      <c r="T451" s="1000"/>
      <c r="U451" s="1000"/>
      <c r="V451" s="982"/>
      <c r="W451" s="1004"/>
      <c r="X451" s="1002"/>
      <c r="Y451" s="1002"/>
      <c r="Z451" s="982"/>
      <c r="AA451" s="982"/>
      <c r="AB451" s="982"/>
      <c r="AC451" s="982"/>
      <c r="AD451" s="982"/>
      <c r="AE451" s="982"/>
      <c r="AF451" s="982"/>
      <c r="AG451" s="982"/>
      <c r="AH451" s="982"/>
      <c r="AI451" s="982"/>
      <c r="AJ451" s="982"/>
      <c r="AK451" s="982"/>
      <c r="AL451" s="982"/>
      <c r="AM451" s="982"/>
      <c r="AN451" s="982"/>
      <c r="AO451" s="982"/>
      <c r="AP451" s="982"/>
      <c r="AQ451" s="982"/>
      <c r="AR451" s="982"/>
      <c r="AS451" s="982"/>
      <c r="AT451" s="982"/>
      <c r="AU451" s="982"/>
      <c r="AV451" s="982"/>
      <c r="AW451" s="982"/>
      <c r="AX451" s="982"/>
      <c r="AY451" s="982"/>
      <c r="AZ451" s="982"/>
      <c r="BA451" s="982"/>
      <c r="BB451" s="982"/>
      <c r="BC451" s="982"/>
      <c r="BD451" s="982"/>
      <c r="BE451" s="982"/>
      <c r="BF451" s="982"/>
      <c r="BG451" s="982"/>
      <c r="BH451" s="982"/>
      <c r="BI451" s="982"/>
      <c r="BJ451" s="982"/>
    </row>
    <row r="452" spans="1:62" ht="14.25" customHeight="1" x14ac:dyDescent="0.2">
      <c r="A452" s="982"/>
      <c r="B452" s="982"/>
      <c r="C452" s="982"/>
      <c r="D452" s="1000"/>
      <c r="E452" s="982"/>
      <c r="F452" s="1000"/>
      <c r="G452" s="982"/>
      <c r="H452" s="1000"/>
      <c r="I452" s="982"/>
      <c r="J452" s="1000"/>
      <c r="K452" s="982"/>
      <c r="L452" s="1000"/>
      <c r="M452" s="982"/>
      <c r="N452" s="1000"/>
      <c r="O452" s="982"/>
      <c r="P452" s="982"/>
      <c r="Q452" s="1000"/>
      <c r="R452" s="982"/>
      <c r="S452" s="1000"/>
      <c r="T452" s="1000"/>
      <c r="U452" s="1000"/>
      <c r="V452" s="982"/>
      <c r="W452" s="1004"/>
      <c r="X452" s="1002"/>
      <c r="Y452" s="1002"/>
      <c r="Z452" s="982"/>
      <c r="AA452" s="982"/>
      <c r="AB452" s="982"/>
      <c r="AC452" s="982"/>
      <c r="AD452" s="982"/>
      <c r="AE452" s="982"/>
      <c r="AF452" s="982"/>
      <c r="AG452" s="982"/>
      <c r="AH452" s="982"/>
      <c r="AI452" s="982"/>
      <c r="AJ452" s="982"/>
      <c r="AK452" s="982"/>
      <c r="AL452" s="982"/>
      <c r="AM452" s="982"/>
      <c r="AN452" s="982"/>
      <c r="AO452" s="982"/>
      <c r="AP452" s="982"/>
      <c r="AQ452" s="982"/>
      <c r="AR452" s="982"/>
      <c r="AS452" s="982"/>
      <c r="AT452" s="982"/>
      <c r="AU452" s="982"/>
      <c r="AV452" s="982"/>
      <c r="AW452" s="982"/>
      <c r="AX452" s="982"/>
      <c r="AY452" s="982"/>
      <c r="AZ452" s="982"/>
      <c r="BA452" s="982"/>
      <c r="BB452" s="982"/>
      <c r="BC452" s="982"/>
      <c r="BD452" s="982"/>
      <c r="BE452" s="982"/>
      <c r="BF452" s="982"/>
      <c r="BG452" s="982"/>
      <c r="BH452" s="982"/>
      <c r="BI452" s="982"/>
      <c r="BJ452" s="982"/>
    </row>
    <row r="453" spans="1:62" ht="14.25" customHeight="1" x14ac:dyDescent="0.2">
      <c r="A453" s="982"/>
      <c r="B453" s="982"/>
      <c r="C453" s="982"/>
      <c r="D453" s="1000"/>
      <c r="E453" s="982"/>
      <c r="F453" s="1000"/>
      <c r="G453" s="982"/>
      <c r="H453" s="1000"/>
      <c r="I453" s="982"/>
      <c r="J453" s="1000"/>
      <c r="K453" s="982"/>
      <c r="L453" s="1000"/>
      <c r="M453" s="982"/>
      <c r="N453" s="1000"/>
      <c r="O453" s="982"/>
      <c r="P453" s="982"/>
      <c r="Q453" s="1000"/>
      <c r="R453" s="982"/>
      <c r="S453" s="1000"/>
      <c r="T453" s="1000"/>
      <c r="U453" s="1000"/>
      <c r="V453" s="982"/>
      <c r="W453" s="1004"/>
      <c r="X453" s="1002"/>
      <c r="Y453" s="1002"/>
      <c r="Z453" s="982"/>
      <c r="AA453" s="982"/>
      <c r="AB453" s="982"/>
      <c r="AC453" s="982"/>
      <c r="AD453" s="982"/>
      <c r="AE453" s="982"/>
      <c r="AF453" s="982"/>
      <c r="AG453" s="982"/>
      <c r="AH453" s="982"/>
      <c r="AI453" s="982"/>
      <c r="AJ453" s="982"/>
      <c r="AK453" s="982"/>
      <c r="AL453" s="982"/>
      <c r="AM453" s="982"/>
      <c r="AN453" s="982"/>
      <c r="AO453" s="982"/>
      <c r="AP453" s="982"/>
      <c r="AQ453" s="982"/>
      <c r="AR453" s="982"/>
      <c r="AS453" s="982"/>
      <c r="AT453" s="982"/>
      <c r="AU453" s="982"/>
      <c r="AV453" s="982"/>
      <c r="AW453" s="982"/>
      <c r="AX453" s="982"/>
      <c r="AY453" s="982"/>
      <c r="AZ453" s="982"/>
      <c r="BA453" s="982"/>
      <c r="BB453" s="982"/>
      <c r="BC453" s="982"/>
      <c r="BD453" s="982"/>
      <c r="BE453" s="982"/>
      <c r="BF453" s="982"/>
      <c r="BG453" s="982"/>
      <c r="BH453" s="982"/>
      <c r="BI453" s="982"/>
      <c r="BJ453" s="982"/>
    </row>
    <row r="454" spans="1:62" ht="14.25" customHeight="1" x14ac:dyDescent="0.2">
      <c r="A454" s="982"/>
      <c r="B454" s="982"/>
      <c r="C454" s="982"/>
      <c r="D454" s="1000"/>
      <c r="E454" s="982"/>
      <c r="F454" s="1000"/>
      <c r="G454" s="982"/>
      <c r="H454" s="1000"/>
      <c r="I454" s="982"/>
      <c r="J454" s="1000"/>
      <c r="K454" s="982"/>
      <c r="L454" s="1000"/>
      <c r="M454" s="982"/>
      <c r="N454" s="1000"/>
      <c r="O454" s="982"/>
      <c r="P454" s="982"/>
      <c r="Q454" s="1000"/>
      <c r="R454" s="982"/>
      <c r="S454" s="1000"/>
      <c r="T454" s="1000"/>
      <c r="U454" s="1000"/>
      <c r="V454" s="982"/>
      <c r="W454" s="1004"/>
      <c r="X454" s="1002"/>
      <c r="Y454" s="1002"/>
      <c r="Z454" s="982"/>
      <c r="AA454" s="982"/>
      <c r="AB454" s="982"/>
      <c r="AC454" s="982"/>
      <c r="AD454" s="982"/>
      <c r="AE454" s="982"/>
      <c r="AF454" s="982"/>
      <c r="AG454" s="982"/>
      <c r="AH454" s="982"/>
      <c r="AI454" s="982"/>
      <c r="AJ454" s="982"/>
      <c r="AK454" s="982"/>
      <c r="AL454" s="982"/>
      <c r="AM454" s="982"/>
      <c r="AN454" s="982"/>
      <c r="AO454" s="982"/>
      <c r="AP454" s="982"/>
      <c r="AQ454" s="982"/>
      <c r="AR454" s="982"/>
      <c r="AS454" s="982"/>
      <c r="AT454" s="982"/>
      <c r="AU454" s="982"/>
      <c r="AV454" s="982"/>
      <c r="AW454" s="982"/>
      <c r="AX454" s="982"/>
      <c r="AY454" s="982"/>
      <c r="AZ454" s="982"/>
      <c r="BA454" s="982"/>
      <c r="BB454" s="982"/>
      <c r="BC454" s="982"/>
      <c r="BD454" s="982"/>
      <c r="BE454" s="982"/>
      <c r="BF454" s="982"/>
      <c r="BG454" s="982"/>
      <c r="BH454" s="982"/>
      <c r="BI454" s="982"/>
      <c r="BJ454" s="982"/>
    </row>
    <row r="455" spans="1:62" ht="14.25" customHeight="1" x14ac:dyDescent="0.2">
      <c r="A455" s="982"/>
      <c r="B455" s="982"/>
      <c r="C455" s="982"/>
      <c r="D455" s="1000"/>
      <c r="E455" s="982"/>
      <c r="F455" s="1000"/>
      <c r="G455" s="982"/>
      <c r="H455" s="1000"/>
      <c r="I455" s="982"/>
      <c r="J455" s="1000"/>
      <c r="K455" s="982"/>
      <c r="L455" s="1000"/>
      <c r="M455" s="982"/>
      <c r="N455" s="1000"/>
      <c r="O455" s="982"/>
      <c r="P455" s="982"/>
      <c r="Q455" s="1000"/>
      <c r="R455" s="982"/>
      <c r="S455" s="1000"/>
      <c r="T455" s="1000"/>
      <c r="U455" s="1000"/>
      <c r="V455" s="982"/>
      <c r="W455" s="1004"/>
      <c r="X455" s="1002"/>
      <c r="Y455" s="1002"/>
      <c r="Z455" s="982"/>
      <c r="AA455" s="982"/>
      <c r="AB455" s="982"/>
      <c r="AC455" s="982"/>
      <c r="AD455" s="982"/>
      <c r="AE455" s="982"/>
      <c r="AF455" s="982"/>
      <c r="AG455" s="982"/>
      <c r="AH455" s="982"/>
      <c r="AI455" s="982"/>
      <c r="AJ455" s="982"/>
      <c r="AK455" s="982"/>
      <c r="AL455" s="982"/>
      <c r="AM455" s="982"/>
      <c r="AN455" s="982"/>
      <c r="AO455" s="982"/>
      <c r="AP455" s="982"/>
      <c r="AQ455" s="982"/>
      <c r="AR455" s="982"/>
      <c r="AS455" s="982"/>
      <c r="AT455" s="982"/>
      <c r="AU455" s="982"/>
      <c r="AV455" s="982"/>
      <c r="AW455" s="982"/>
      <c r="AX455" s="982"/>
      <c r="AY455" s="982"/>
      <c r="AZ455" s="982"/>
      <c r="BA455" s="982"/>
      <c r="BB455" s="982"/>
      <c r="BC455" s="982"/>
      <c r="BD455" s="982"/>
      <c r="BE455" s="982"/>
      <c r="BF455" s="982"/>
      <c r="BG455" s="982"/>
      <c r="BH455" s="982"/>
      <c r="BI455" s="982"/>
      <c r="BJ455" s="982"/>
    </row>
    <row r="456" spans="1:62" ht="14.25" customHeight="1" x14ac:dyDescent="0.2">
      <c r="A456" s="982"/>
      <c r="B456" s="982"/>
      <c r="C456" s="982"/>
      <c r="D456" s="1000"/>
      <c r="E456" s="982"/>
      <c r="F456" s="1000"/>
      <c r="G456" s="982"/>
      <c r="H456" s="1000"/>
      <c r="I456" s="982"/>
      <c r="J456" s="1000"/>
      <c r="K456" s="982"/>
      <c r="L456" s="1000"/>
      <c r="M456" s="982"/>
      <c r="N456" s="1000"/>
      <c r="O456" s="982"/>
      <c r="P456" s="982"/>
      <c r="Q456" s="1000"/>
      <c r="R456" s="982"/>
      <c r="S456" s="1000"/>
      <c r="T456" s="1000"/>
      <c r="U456" s="1000"/>
      <c r="V456" s="982"/>
      <c r="W456" s="1004"/>
      <c r="X456" s="1002"/>
      <c r="Y456" s="1002"/>
      <c r="Z456" s="982"/>
      <c r="AA456" s="982"/>
      <c r="AB456" s="982"/>
      <c r="AC456" s="982"/>
      <c r="AD456" s="982"/>
      <c r="AE456" s="982"/>
      <c r="AF456" s="982"/>
      <c r="AG456" s="982"/>
      <c r="AH456" s="982"/>
      <c r="AI456" s="982"/>
      <c r="AJ456" s="982"/>
      <c r="AK456" s="982"/>
      <c r="AL456" s="982"/>
      <c r="AM456" s="982"/>
      <c r="AN456" s="982"/>
      <c r="AO456" s="982"/>
      <c r="AP456" s="982"/>
      <c r="AQ456" s="982"/>
      <c r="AR456" s="982"/>
      <c r="AS456" s="982"/>
      <c r="AT456" s="982"/>
      <c r="AU456" s="982"/>
      <c r="AV456" s="982"/>
      <c r="AW456" s="982"/>
      <c r="AX456" s="982"/>
      <c r="AY456" s="982"/>
      <c r="AZ456" s="982"/>
      <c r="BA456" s="982"/>
      <c r="BB456" s="982"/>
      <c r="BC456" s="982"/>
      <c r="BD456" s="982"/>
      <c r="BE456" s="982"/>
      <c r="BF456" s="982"/>
      <c r="BG456" s="982"/>
      <c r="BH456" s="982"/>
      <c r="BI456" s="982"/>
      <c r="BJ456" s="982"/>
    </row>
    <row r="457" spans="1:62" ht="14.25" customHeight="1" x14ac:dyDescent="0.2">
      <c r="A457" s="982"/>
      <c r="B457" s="982"/>
      <c r="C457" s="982"/>
      <c r="D457" s="1000"/>
      <c r="E457" s="982"/>
      <c r="F457" s="1000"/>
      <c r="G457" s="982"/>
      <c r="H457" s="1000"/>
      <c r="I457" s="982"/>
      <c r="J457" s="1000"/>
      <c r="K457" s="982"/>
      <c r="L457" s="1000"/>
      <c r="M457" s="982"/>
      <c r="N457" s="1000"/>
      <c r="O457" s="982"/>
      <c r="P457" s="982"/>
      <c r="Q457" s="1000"/>
      <c r="R457" s="982"/>
      <c r="S457" s="1000"/>
      <c r="T457" s="1000"/>
      <c r="U457" s="1000"/>
      <c r="V457" s="982"/>
      <c r="W457" s="1004"/>
      <c r="X457" s="1002"/>
      <c r="Y457" s="1002"/>
      <c r="Z457" s="982"/>
      <c r="AA457" s="982"/>
      <c r="AB457" s="982"/>
      <c r="AC457" s="982"/>
      <c r="AD457" s="982"/>
      <c r="AE457" s="982"/>
      <c r="AF457" s="982"/>
      <c r="AG457" s="982"/>
      <c r="AH457" s="982"/>
      <c r="AI457" s="982"/>
      <c r="AJ457" s="982"/>
      <c r="AK457" s="982"/>
      <c r="AL457" s="982"/>
      <c r="AM457" s="982"/>
      <c r="AN457" s="982"/>
      <c r="AO457" s="982"/>
      <c r="AP457" s="982"/>
      <c r="AQ457" s="982"/>
      <c r="AR457" s="982"/>
      <c r="AS457" s="982"/>
      <c r="AT457" s="982"/>
      <c r="AU457" s="982"/>
      <c r="AV457" s="982"/>
      <c r="AW457" s="982"/>
      <c r="AX457" s="982"/>
      <c r="AY457" s="982"/>
      <c r="AZ457" s="982"/>
      <c r="BA457" s="982"/>
      <c r="BB457" s="982"/>
      <c r="BC457" s="982"/>
      <c r="BD457" s="982"/>
      <c r="BE457" s="982"/>
      <c r="BF457" s="982"/>
      <c r="BG457" s="982"/>
      <c r="BH457" s="982"/>
      <c r="BI457" s="982"/>
      <c r="BJ457" s="982"/>
    </row>
    <row r="458" spans="1:62" ht="14.25" customHeight="1" x14ac:dyDescent="0.2">
      <c r="A458" s="982"/>
      <c r="B458" s="982"/>
      <c r="C458" s="982"/>
      <c r="D458" s="1000"/>
      <c r="E458" s="982"/>
      <c r="F458" s="1000"/>
      <c r="G458" s="982"/>
      <c r="H458" s="1000"/>
      <c r="I458" s="982"/>
      <c r="J458" s="1000"/>
      <c r="K458" s="982"/>
      <c r="L458" s="1000"/>
      <c r="M458" s="982"/>
      <c r="N458" s="1000"/>
      <c r="O458" s="982"/>
      <c r="P458" s="982"/>
      <c r="Q458" s="1000"/>
      <c r="R458" s="982"/>
      <c r="S458" s="1000"/>
      <c r="T458" s="1000"/>
      <c r="U458" s="1000"/>
      <c r="V458" s="982"/>
      <c r="W458" s="1004"/>
      <c r="X458" s="1002"/>
      <c r="Y458" s="1002"/>
      <c r="Z458" s="982"/>
      <c r="AA458" s="982"/>
      <c r="AB458" s="982"/>
      <c r="AC458" s="982"/>
      <c r="AD458" s="982"/>
      <c r="AE458" s="982"/>
      <c r="AF458" s="982"/>
      <c r="AG458" s="982"/>
      <c r="AH458" s="982"/>
      <c r="AI458" s="982"/>
      <c r="AJ458" s="982"/>
      <c r="AK458" s="982"/>
      <c r="AL458" s="982"/>
      <c r="AM458" s="982"/>
      <c r="AN458" s="982"/>
      <c r="AO458" s="982"/>
      <c r="AP458" s="982"/>
      <c r="AQ458" s="982"/>
      <c r="AR458" s="982"/>
      <c r="AS458" s="982"/>
      <c r="AT458" s="982"/>
      <c r="AU458" s="982"/>
      <c r="AV458" s="982"/>
      <c r="AW458" s="982"/>
      <c r="AX458" s="982"/>
      <c r="AY458" s="982"/>
      <c r="AZ458" s="982"/>
      <c r="BA458" s="982"/>
      <c r="BB458" s="982"/>
      <c r="BC458" s="982"/>
      <c r="BD458" s="982"/>
      <c r="BE458" s="982"/>
      <c r="BF458" s="982"/>
      <c r="BG458" s="982"/>
      <c r="BH458" s="982"/>
      <c r="BI458" s="982"/>
      <c r="BJ458" s="982"/>
    </row>
    <row r="459" spans="1:62" ht="14.25" customHeight="1" x14ac:dyDescent="0.2">
      <c r="A459" s="982"/>
      <c r="B459" s="982"/>
      <c r="C459" s="982"/>
      <c r="D459" s="1000"/>
      <c r="E459" s="982"/>
      <c r="F459" s="1000"/>
      <c r="G459" s="982"/>
      <c r="H459" s="1000"/>
      <c r="I459" s="982"/>
      <c r="J459" s="1000"/>
      <c r="K459" s="982"/>
      <c r="L459" s="1000"/>
      <c r="M459" s="982"/>
      <c r="N459" s="1000"/>
      <c r="O459" s="982"/>
      <c r="P459" s="982"/>
      <c r="Q459" s="1000"/>
      <c r="R459" s="982"/>
      <c r="S459" s="1000"/>
      <c r="T459" s="1000"/>
      <c r="U459" s="1000"/>
      <c r="V459" s="982"/>
      <c r="W459" s="1004"/>
      <c r="X459" s="1002"/>
      <c r="Y459" s="1002"/>
      <c r="Z459" s="982"/>
      <c r="AA459" s="982"/>
      <c r="AB459" s="982"/>
      <c r="AC459" s="982"/>
      <c r="AD459" s="982"/>
      <c r="AE459" s="982"/>
      <c r="AF459" s="982"/>
      <c r="AG459" s="982"/>
      <c r="AH459" s="982"/>
      <c r="AI459" s="982"/>
      <c r="AJ459" s="982"/>
      <c r="AK459" s="982"/>
      <c r="AL459" s="982"/>
      <c r="AM459" s="982"/>
      <c r="AN459" s="982"/>
      <c r="AO459" s="982"/>
      <c r="AP459" s="982"/>
      <c r="AQ459" s="982"/>
      <c r="AR459" s="982"/>
      <c r="AS459" s="982"/>
      <c r="AT459" s="982"/>
      <c r="AU459" s="982"/>
      <c r="AV459" s="982"/>
      <c r="AW459" s="982"/>
      <c r="AX459" s="982"/>
      <c r="AY459" s="982"/>
      <c r="AZ459" s="982"/>
      <c r="BA459" s="982"/>
      <c r="BB459" s="982"/>
      <c r="BC459" s="982"/>
      <c r="BD459" s="982"/>
      <c r="BE459" s="982"/>
      <c r="BF459" s="982"/>
      <c r="BG459" s="982"/>
      <c r="BH459" s="982"/>
      <c r="BI459" s="982"/>
      <c r="BJ459" s="982"/>
    </row>
    <row r="460" spans="1:62" ht="14.25" customHeight="1" x14ac:dyDescent="0.2">
      <c r="A460" s="982"/>
      <c r="B460" s="982"/>
      <c r="C460" s="982"/>
      <c r="D460" s="1000"/>
      <c r="E460" s="982"/>
      <c r="F460" s="1000"/>
      <c r="G460" s="982"/>
      <c r="H460" s="1000"/>
      <c r="I460" s="982"/>
      <c r="J460" s="1000"/>
      <c r="K460" s="982"/>
      <c r="L460" s="1000"/>
      <c r="M460" s="982"/>
      <c r="N460" s="1000"/>
      <c r="O460" s="982"/>
      <c r="P460" s="982"/>
      <c r="Q460" s="1000"/>
      <c r="R460" s="982"/>
      <c r="S460" s="1000"/>
      <c r="T460" s="1000"/>
      <c r="U460" s="1000"/>
      <c r="V460" s="982"/>
      <c r="W460" s="1004"/>
      <c r="X460" s="1002"/>
      <c r="Y460" s="1002"/>
      <c r="Z460" s="982"/>
      <c r="AA460" s="982"/>
      <c r="AB460" s="982"/>
      <c r="AC460" s="982"/>
      <c r="AD460" s="982"/>
      <c r="AE460" s="982"/>
      <c r="AF460" s="982"/>
      <c r="AG460" s="982"/>
      <c r="AH460" s="982"/>
      <c r="AI460" s="982"/>
      <c r="AJ460" s="982"/>
      <c r="AK460" s="982"/>
      <c r="AL460" s="982"/>
      <c r="AM460" s="982"/>
      <c r="AN460" s="982"/>
      <c r="AO460" s="982"/>
      <c r="AP460" s="982"/>
      <c r="AQ460" s="982"/>
      <c r="AR460" s="982"/>
      <c r="AS460" s="982"/>
      <c r="AT460" s="982"/>
      <c r="AU460" s="982"/>
      <c r="AV460" s="982"/>
      <c r="AW460" s="982"/>
      <c r="AX460" s="982"/>
      <c r="AY460" s="982"/>
      <c r="AZ460" s="982"/>
      <c r="BA460" s="982"/>
      <c r="BB460" s="982"/>
      <c r="BC460" s="982"/>
      <c r="BD460" s="982"/>
      <c r="BE460" s="982"/>
      <c r="BF460" s="982"/>
      <c r="BG460" s="982"/>
      <c r="BH460" s="982"/>
      <c r="BI460" s="982"/>
      <c r="BJ460" s="982"/>
    </row>
    <row r="461" spans="1:62" ht="14.25" customHeight="1" x14ac:dyDescent="0.2">
      <c r="A461" s="982"/>
      <c r="B461" s="982"/>
      <c r="C461" s="982"/>
      <c r="D461" s="1000"/>
      <c r="E461" s="982"/>
      <c r="F461" s="1000"/>
      <c r="G461" s="982"/>
      <c r="H461" s="1000"/>
      <c r="I461" s="982"/>
      <c r="J461" s="1000"/>
      <c r="K461" s="982"/>
      <c r="L461" s="1000"/>
      <c r="M461" s="982"/>
      <c r="N461" s="1000"/>
      <c r="O461" s="982"/>
      <c r="P461" s="982"/>
      <c r="Q461" s="1000"/>
      <c r="R461" s="982"/>
      <c r="S461" s="1000"/>
      <c r="T461" s="1000"/>
      <c r="U461" s="1000"/>
      <c r="V461" s="982"/>
      <c r="W461" s="1004"/>
      <c r="X461" s="1002"/>
      <c r="Y461" s="1002"/>
      <c r="Z461" s="982"/>
      <c r="AA461" s="982"/>
      <c r="AB461" s="982"/>
      <c r="AC461" s="982"/>
      <c r="AD461" s="982"/>
      <c r="AE461" s="982"/>
      <c r="AF461" s="982"/>
      <c r="AG461" s="982"/>
      <c r="AH461" s="982"/>
      <c r="AI461" s="982"/>
      <c r="AJ461" s="982"/>
      <c r="AK461" s="982"/>
      <c r="AL461" s="982"/>
      <c r="AM461" s="982"/>
      <c r="AN461" s="982"/>
      <c r="AO461" s="982"/>
      <c r="AP461" s="982"/>
      <c r="AQ461" s="982"/>
      <c r="AR461" s="982"/>
      <c r="AS461" s="982"/>
      <c r="AT461" s="982"/>
      <c r="AU461" s="982"/>
      <c r="AV461" s="982"/>
      <c r="AW461" s="982"/>
      <c r="AX461" s="982"/>
      <c r="AY461" s="982"/>
      <c r="AZ461" s="982"/>
      <c r="BA461" s="982"/>
      <c r="BB461" s="982"/>
      <c r="BC461" s="982"/>
      <c r="BD461" s="982"/>
      <c r="BE461" s="982"/>
      <c r="BF461" s="982"/>
      <c r="BG461" s="982"/>
      <c r="BH461" s="982"/>
      <c r="BI461" s="982"/>
      <c r="BJ461" s="982"/>
    </row>
    <row r="462" spans="1:62" ht="14.25" customHeight="1" x14ac:dyDescent="0.2">
      <c r="A462" s="982"/>
      <c r="B462" s="982"/>
      <c r="C462" s="982"/>
      <c r="D462" s="1000"/>
      <c r="E462" s="982"/>
      <c r="F462" s="1000"/>
      <c r="G462" s="982"/>
      <c r="H462" s="1000"/>
      <c r="I462" s="982"/>
      <c r="J462" s="1000"/>
      <c r="K462" s="982"/>
      <c r="L462" s="1000"/>
      <c r="M462" s="982"/>
      <c r="N462" s="1000"/>
      <c r="O462" s="982"/>
      <c r="P462" s="982"/>
      <c r="Q462" s="1000"/>
      <c r="R462" s="982"/>
      <c r="S462" s="1000"/>
      <c r="T462" s="1000"/>
      <c r="U462" s="1000"/>
      <c r="V462" s="982"/>
      <c r="W462" s="1004"/>
      <c r="X462" s="1002"/>
      <c r="Y462" s="1002"/>
      <c r="Z462" s="982"/>
      <c r="AA462" s="982"/>
      <c r="AB462" s="982"/>
      <c r="AC462" s="982"/>
      <c r="AD462" s="982"/>
      <c r="AE462" s="982"/>
      <c r="AF462" s="982"/>
      <c r="AG462" s="982"/>
      <c r="AH462" s="982"/>
      <c r="AI462" s="982"/>
      <c r="AJ462" s="982"/>
      <c r="AK462" s="982"/>
      <c r="AL462" s="982"/>
      <c r="AM462" s="982"/>
      <c r="AN462" s="982"/>
      <c r="AO462" s="982"/>
      <c r="AP462" s="982"/>
      <c r="AQ462" s="982"/>
      <c r="AR462" s="982"/>
      <c r="AS462" s="982"/>
      <c r="AT462" s="982"/>
      <c r="AU462" s="982"/>
      <c r="AV462" s="982"/>
      <c r="AW462" s="982"/>
      <c r="AX462" s="982"/>
      <c r="AY462" s="982"/>
      <c r="AZ462" s="982"/>
      <c r="BA462" s="982"/>
      <c r="BB462" s="982"/>
      <c r="BC462" s="982"/>
      <c r="BD462" s="982"/>
      <c r="BE462" s="982"/>
      <c r="BF462" s="982"/>
      <c r="BG462" s="982"/>
      <c r="BH462" s="982"/>
      <c r="BI462" s="982"/>
      <c r="BJ462" s="982"/>
    </row>
    <row r="463" spans="1:62" ht="14.25" customHeight="1" x14ac:dyDescent="0.2">
      <c r="A463" s="982"/>
      <c r="B463" s="982"/>
      <c r="C463" s="982"/>
      <c r="D463" s="1000"/>
      <c r="E463" s="982"/>
      <c r="F463" s="1000"/>
      <c r="G463" s="982"/>
      <c r="H463" s="1000"/>
      <c r="I463" s="982"/>
      <c r="J463" s="1000"/>
      <c r="K463" s="982"/>
      <c r="L463" s="1000"/>
      <c r="M463" s="982"/>
      <c r="N463" s="1000"/>
      <c r="O463" s="982"/>
      <c r="P463" s="982"/>
      <c r="Q463" s="1000"/>
      <c r="R463" s="982"/>
      <c r="S463" s="1000"/>
      <c r="T463" s="1000"/>
      <c r="U463" s="1000"/>
      <c r="V463" s="982"/>
      <c r="W463" s="1004"/>
      <c r="X463" s="1002"/>
      <c r="Y463" s="1002"/>
      <c r="Z463" s="982"/>
      <c r="AA463" s="982"/>
      <c r="AB463" s="982"/>
      <c r="AC463" s="982"/>
      <c r="AD463" s="982"/>
      <c r="AE463" s="982"/>
      <c r="AF463" s="982"/>
      <c r="AG463" s="982"/>
      <c r="AH463" s="982"/>
      <c r="AI463" s="982"/>
      <c r="AJ463" s="982"/>
      <c r="AK463" s="982"/>
      <c r="AL463" s="982"/>
      <c r="AM463" s="982"/>
      <c r="AN463" s="982"/>
      <c r="AO463" s="982"/>
      <c r="AP463" s="982"/>
      <c r="AQ463" s="982"/>
      <c r="AR463" s="982"/>
      <c r="AS463" s="982"/>
      <c r="AT463" s="982"/>
      <c r="AU463" s="982"/>
      <c r="AV463" s="982"/>
      <c r="AW463" s="982"/>
      <c r="AX463" s="982"/>
      <c r="AY463" s="982"/>
      <c r="AZ463" s="982"/>
      <c r="BA463" s="982"/>
      <c r="BB463" s="982"/>
      <c r="BC463" s="982"/>
      <c r="BD463" s="982"/>
      <c r="BE463" s="982"/>
      <c r="BF463" s="982"/>
      <c r="BG463" s="982"/>
      <c r="BH463" s="982"/>
      <c r="BI463" s="982"/>
      <c r="BJ463" s="982"/>
    </row>
    <row r="464" spans="1:62" ht="14.25" customHeight="1" x14ac:dyDescent="0.2">
      <c r="A464" s="982"/>
      <c r="B464" s="982"/>
      <c r="C464" s="982"/>
      <c r="D464" s="1000"/>
      <c r="E464" s="982"/>
      <c r="F464" s="1000"/>
      <c r="G464" s="982"/>
      <c r="H464" s="1000"/>
      <c r="I464" s="982"/>
      <c r="J464" s="1000"/>
      <c r="K464" s="982"/>
      <c r="L464" s="1000"/>
      <c r="M464" s="982"/>
      <c r="N464" s="1000"/>
      <c r="O464" s="982"/>
      <c r="P464" s="982"/>
      <c r="Q464" s="1000"/>
      <c r="R464" s="982"/>
      <c r="S464" s="1000"/>
      <c r="T464" s="1000"/>
      <c r="U464" s="1000"/>
      <c r="V464" s="982"/>
      <c r="W464" s="1004"/>
      <c r="X464" s="1002"/>
      <c r="Y464" s="1002"/>
      <c r="Z464" s="982"/>
      <c r="AA464" s="982"/>
      <c r="AB464" s="982"/>
      <c r="AC464" s="982"/>
      <c r="AD464" s="982"/>
      <c r="AE464" s="982"/>
      <c r="AF464" s="982"/>
      <c r="AG464" s="982"/>
      <c r="AH464" s="982"/>
      <c r="AI464" s="982"/>
      <c r="AJ464" s="982"/>
      <c r="AK464" s="982"/>
      <c r="AL464" s="982"/>
      <c r="AM464" s="982"/>
      <c r="AN464" s="982"/>
      <c r="AO464" s="982"/>
      <c r="AP464" s="982"/>
      <c r="AQ464" s="982"/>
      <c r="AR464" s="982"/>
      <c r="AS464" s="982"/>
      <c r="AT464" s="982"/>
      <c r="AU464" s="982"/>
      <c r="AV464" s="982"/>
      <c r="AW464" s="982"/>
      <c r="AX464" s="982"/>
      <c r="AY464" s="982"/>
      <c r="AZ464" s="982"/>
      <c r="BA464" s="982"/>
      <c r="BB464" s="982"/>
      <c r="BC464" s="982"/>
      <c r="BD464" s="982"/>
      <c r="BE464" s="982"/>
      <c r="BF464" s="982"/>
      <c r="BG464" s="982"/>
      <c r="BH464" s="982"/>
      <c r="BI464" s="982"/>
      <c r="BJ464" s="982"/>
    </row>
    <row r="465" spans="1:62" ht="14.25" customHeight="1" x14ac:dyDescent="0.2">
      <c r="A465" s="982"/>
      <c r="B465" s="982"/>
      <c r="C465" s="982"/>
      <c r="D465" s="1000"/>
      <c r="E465" s="982"/>
      <c r="F465" s="1000"/>
      <c r="G465" s="982"/>
      <c r="H465" s="1000"/>
      <c r="I465" s="982"/>
      <c r="J465" s="1000"/>
      <c r="K465" s="982"/>
      <c r="L465" s="1000"/>
      <c r="M465" s="982"/>
      <c r="N465" s="1000"/>
      <c r="O465" s="982"/>
      <c r="P465" s="982"/>
      <c r="Q465" s="1000"/>
      <c r="R465" s="982"/>
      <c r="S465" s="1000"/>
      <c r="T465" s="1000"/>
      <c r="U465" s="1000"/>
      <c r="V465" s="982"/>
      <c r="W465" s="1004"/>
      <c r="X465" s="1002"/>
      <c r="Y465" s="1002"/>
      <c r="Z465" s="982"/>
      <c r="AA465" s="982"/>
      <c r="AB465" s="982"/>
      <c r="AC465" s="982"/>
      <c r="AD465" s="982"/>
      <c r="AE465" s="982"/>
      <c r="AF465" s="982"/>
      <c r="AG465" s="982"/>
      <c r="AH465" s="982"/>
      <c r="AI465" s="982"/>
      <c r="AJ465" s="982"/>
      <c r="AK465" s="982"/>
      <c r="AL465" s="982"/>
      <c r="AM465" s="982"/>
      <c r="AN465" s="982"/>
      <c r="AO465" s="982"/>
      <c r="AP465" s="982"/>
      <c r="AQ465" s="982"/>
      <c r="AR465" s="982"/>
      <c r="AS465" s="982"/>
      <c r="AT465" s="982"/>
      <c r="AU465" s="982"/>
      <c r="AV465" s="982"/>
      <c r="AW465" s="982"/>
      <c r="AX465" s="982"/>
      <c r="AY465" s="982"/>
      <c r="AZ465" s="982"/>
      <c r="BA465" s="982"/>
      <c r="BB465" s="982"/>
      <c r="BC465" s="982"/>
      <c r="BD465" s="982"/>
      <c r="BE465" s="982"/>
      <c r="BF465" s="982"/>
      <c r="BG465" s="982"/>
      <c r="BH465" s="982"/>
      <c r="BI465" s="982"/>
      <c r="BJ465" s="982"/>
    </row>
    <row r="466" spans="1:62" ht="14.25" customHeight="1" x14ac:dyDescent="0.2">
      <c r="A466" s="982"/>
      <c r="B466" s="982"/>
      <c r="C466" s="982"/>
      <c r="D466" s="1000"/>
      <c r="E466" s="982"/>
      <c r="F466" s="1000"/>
      <c r="G466" s="982"/>
      <c r="H466" s="1000"/>
      <c r="I466" s="982"/>
      <c r="J466" s="1000"/>
      <c r="K466" s="982"/>
      <c r="L466" s="1000"/>
      <c r="M466" s="982"/>
      <c r="N466" s="1000"/>
      <c r="O466" s="982"/>
      <c r="P466" s="982"/>
      <c r="Q466" s="1000"/>
      <c r="R466" s="982"/>
      <c r="S466" s="1000"/>
      <c r="T466" s="1000"/>
      <c r="U466" s="1000"/>
      <c r="V466" s="982"/>
      <c r="W466" s="1004"/>
      <c r="X466" s="1002"/>
      <c r="Y466" s="1002"/>
      <c r="Z466" s="982"/>
      <c r="AA466" s="982"/>
      <c r="AB466" s="982"/>
      <c r="AC466" s="982"/>
      <c r="AD466" s="982"/>
      <c r="AE466" s="982"/>
      <c r="AF466" s="982"/>
      <c r="AG466" s="982"/>
      <c r="AH466" s="982"/>
      <c r="AI466" s="982"/>
      <c r="AJ466" s="982"/>
      <c r="AK466" s="982"/>
      <c r="AL466" s="982"/>
      <c r="AM466" s="982"/>
      <c r="AN466" s="982"/>
      <c r="AO466" s="982"/>
      <c r="AP466" s="982"/>
      <c r="AQ466" s="982"/>
      <c r="AR466" s="982"/>
      <c r="AS466" s="982"/>
      <c r="AT466" s="982"/>
      <c r="AU466" s="982"/>
      <c r="AV466" s="982"/>
      <c r="AW466" s="982"/>
      <c r="AX466" s="982"/>
      <c r="AY466" s="982"/>
      <c r="AZ466" s="982"/>
      <c r="BA466" s="982"/>
      <c r="BB466" s="982"/>
      <c r="BC466" s="982"/>
      <c r="BD466" s="982"/>
      <c r="BE466" s="982"/>
      <c r="BF466" s="982"/>
      <c r="BG466" s="982"/>
      <c r="BH466" s="982"/>
      <c r="BI466" s="982"/>
      <c r="BJ466" s="982"/>
    </row>
    <row r="467" spans="1:62" ht="14.25" customHeight="1" x14ac:dyDescent="0.2">
      <c r="A467" s="982"/>
      <c r="B467" s="982"/>
      <c r="C467" s="982"/>
      <c r="D467" s="1000"/>
      <c r="E467" s="982"/>
      <c r="F467" s="1000"/>
      <c r="G467" s="982"/>
      <c r="H467" s="1000"/>
      <c r="I467" s="982"/>
      <c r="J467" s="1000"/>
      <c r="K467" s="982"/>
      <c r="L467" s="1000"/>
      <c r="M467" s="982"/>
      <c r="N467" s="1000"/>
      <c r="O467" s="982"/>
      <c r="P467" s="982"/>
      <c r="Q467" s="1000"/>
      <c r="R467" s="982"/>
      <c r="S467" s="1000"/>
      <c r="T467" s="1000"/>
      <c r="U467" s="1000"/>
      <c r="V467" s="982"/>
      <c r="W467" s="1004"/>
      <c r="X467" s="1002"/>
      <c r="Y467" s="1002"/>
      <c r="Z467" s="982"/>
      <c r="AA467" s="982"/>
      <c r="AB467" s="982"/>
      <c r="AC467" s="982"/>
      <c r="AD467" s="982"/>
      <c r="AE467" s="982"/>
      <c r="AF467" s="982"/>
      <c r="AG467" s="982"/>
      <c r="AH467" s="982"/>
      <c r="AI467" s="982"/>
      <c r="AJ467" s="982"/>
      <c r="AK467" s="982"/>
      <c r="AL467" s="982"/>
      <c r="AM467" s="982"/>
      <c r="AN467" s="982"/>
      <c r="AO467" s="982"/>
      <c r="AP467" s="982"/>
      <c r="AQ467" s="982"/>
      <c r="AR467" s="982"/>
      <c r="AS467" s="982"/>
      <c r="AT467" s="982"/>
      <c r="AU467" s="982"/>
      <c r="AV467" s="982"/>
      <c r="AW467" s="982"/>
      <c r="AX467" s="982"/>
      <c r="AY467" s="982"/>
      <c r="AZ467" s="982"/>
      <c r="BA467" s="982"/>
      <c r="BB467" s="982"/>
      <c r="BC467" s="982"/>
      <c r="BD467" s="982"/>
      <c r="BE467" s="982"/>
      <c r="BF467" s="982"/>
      <c r="BG467" s="982"/>
      <c r="BH467" s="982"/>
      <c r="BI467" s="982"/>
      <c r="BJ467" s="982"/>
    </row>
    <row r="468" spans="1:62" ht="14.25" customHeight="1" x14ac:dyDescent="0.2">
      <c r="A468" s="982"/>
      <c r="B468" s="982"/>
      <c r="C468" s="982"/>
      <c r="D468" s="1000"/>
      <c r="E468" s="982"/>
      <c r="F468" s="1000"/>
      <c r="G468" s="982"/>
      <c r="H468" s="1000"/>
      <c r="I468" s="982"/>
      <c r="J468" s="1000"/>
      <c r="K468" s="982"/>
      <c r="L468" s="1000"/>
      <c r="M468" s="982"/>
      <c r="N468" s="1000"/>
      <c r="O468" s="982"/>
      <c r="P468" s="982"/>
      <c r="Q468" s="1000"/>
      <c r="R468" s="982"/>
      <c r="S468" s="1000"/>
      <c r="T468" s="1000"/>
      <c r="U468" s="1000"/>
      <c r="V468" s="982"/>
      <c r="W468" s="1004"/>
      <c r="X468" s="1002"/>
      <c r="Y468" s="1002"/>
      <c r="Z468" s="982"/>
      <c r="AA468" s="982"/>
      <c r="AB468" s="982"/>
      <c r="AC468" s="982"/>
      <c r="AD468" s="982"/>
      <c r="AE468" s="982"/>
      <c r="AF468" s="982"/>
      <c r="AG468" s="982"/>
      <c r="AH468" s="982"/>
      <c r="AI468" s="982"/>
      <c r="AJ468" s="982"/>
      <c r="AK468" s="982"/>
      <c r="AL468" s="982"/>
      <c r="AM468" s="982"/>
      <c r="AN468" s="982"/>
      <c r="AO468" s="982"/>
      <c r="AP468" s="982"/>
      <c r="AQ468" s="982"/>
      <c r="AR468" s="982"/>
      <c r="AS468" s="982"/>
      <c r="AT468" s="982"/>
      <c r="AU468" s="982"/>
      <c r="AV468" s="982"/>
      <c r="AW468" s="982"/>
      <c r="AX468" s="982"/>
      <c r="AY468" s="982"/>
      <c r="AZ468" s="982"/>
      <c r="BA468" s="982"/>
      <c r="BB468" s="982"/>
      <c r="BC468" s="982"/>
      <c r="BD468" s="982"/>
      <c r="BE468" s="982"/>
      <c r="BF468" s="982"/>
      <c r="BG468" s="982"/>
      <c r="BH468" s="982"/>
      <c r="BI468" s="982"/>
      <c r="BJ468" s="982"/>
    </row>
    <row r="469" spans="1:62" ht="14.25" customHeight="1" x14ac:dyDescent="0.2">
      <c r="A469" s="982"/>
      <c r="B469" s="982"/>
      <c r="C469" s="982"/>
      <c r="D469" s="1000"/>
      <c r="E469" s="982"/>
      <c r="F469" s="1000"/>
      <c r="G469" s="982"/>
      <c r="H469" s="1000"/>
      <c r="I469" s="982"/>
      <c r="J469" s="1000"/>
      <c r="K469" s="982"/>
      <c r="L469" s="1000"/>
      <c r="M469" s="982"/>
      <c r="N469" s="1000"/>
      <c r="O469" s="982"/>
      <c r="P469" s="982"/>
      <c r="Q469" s="1000"/>
      <c r="R469" s="982"/>
      <c r="S469" s="1000"/>
      <c r="T469" s="1000"/>
      <c r="U469" s="1000"/>
      <c r="V469" s="982"/>
      <c r="W469" s="1004"/>
      <c r="X469" s="1002"/>
      <c r="Y469" s="1002"/>
      <c r="Z469" s="982"/>
      <c r="AA469" s="982"/>
      <c r="AB469" s="982"/>
      <c r="AC469" s="982"/>
      <c r="AD469" s="982"/>
      <c r="AE469" s="982"/>
      <c r="AF469" s="982"/>
      <c r="AG469" s="982"/>
      <c r="AH469" s="982"/>
      <c r="AI469" s="982"/>
      <c r="AJ469" s="982"/>
      <c r="AK469" s="982"/>
      <c r="AL469" s="982"/>
      <c r="AM469" s="982"/>
      <c r="AN469" s="982"/>
      <c r="AO469" s="982"/>
      <c r="AP469" s="982"/>
      <c r="AQ469" s="982"/>
      <c r="AR469" s="982"/>
      <c r="AS469" s="982"/>
      <c r="AT469" s="982"/>
      <c r="AU469" s="982"/>
      <c r="AV469" s="982"/>
      <c r="AW469" s="982"/>
      <c r="AX469" s="982"/>
      <c r="AY469" s="982"/>
      <c r="AZ469" s="982"/>
      <c r="BA469" s="982"/>
      <c r="BB469" s="982"/>
      <c r="BC469" s="982"/>
      <c r="BD469" s="982"/>
      <c r="BE469" s="982"/>
      <c r="BF469" s="982"/>
      <c r="BG469" s="982"/>
      <c r="BH469" s="982"/>
      <c r="BI469" s="982"/>
      <c r="BJ469" s="982"/>
    </row>
    <row r="470" spans="1:62" ht="14.25" customHeight="1" x14ac:dyDescent="0.2">
      <c r="A470" s="982"/>
      <c r="B470" s="982"/>
      <c r="C470" s="982"/>
      <c r="D470" s="1000"/>
      <c r="E470" s="982"/>
      <c r="F470" s="1000"/>
      <c r="G470" s="982"/>
      <c r="H470" s="1000"/>
      <c r="I470" s="982"/>
      <c r="J470" s="1000"/>
      <c r="K470" s="982"/>
      <c r="L470" s="1000"/>
      <c r="M470" s="982"/>
      <c r="N470" s="1000"/>
      <c r="O470" s="982"/>
      <c r="P470" s="982"/>
      <c r="Q470" s="1000"/>
      <c r="R470" s="982"/>
      <c r="S470" s="1000"/>
      <c r="T470" s="1000"/>
      <c r="U470" s="1000"/>
      <c r="V470" s="982"/>
      <c r="W470" s="1004"/>
      <c r="X470" s="1002"/>
      <c r="Y470" s="1002"/>
      <c r="Z470" s="982"/>
      <c r="AA470" s="982"/>
      <c r="AB470" s="982"/>
      <c r="AC470" s="982"/>
      <c r="AD470" s="982"/>
      <c r="AE470" s="982"/>
      <c r="AF470" s="982"/>
      <c r="AG470" s="982"/>
      <c r="AH470" s="982"/>
      <c r="AI470" s="982"/>
      <c r="AJ470" s="982"/>
      <c r="AK470" s="982"/>
      <c r="AL470" s="982"/>
      <c r="AM470" s="982"/>
      <c r="AN470" s="982"/>
      <c r="AO470" s="982"/>
      <c r="AP470" s="982"/>
      <c r="AQ470" s="982"/>
      <c r="AR470" s="982"/>
      <c r="AS470" s="982"/>
      <c r="AT470" s="982"/>
      <c r="AU470" s="982"/>
      <c r="AV470" s="982"/>
      <c r="AW470" s="982"/>
      <c r="AX470" s="982"/>
      <c r="AY470" s="982"/>
      <c r="AZ470" s="982"/>
      <c r="BA470" s="982"/>
      <c r="BB470" s="982"/>
      <c r="BC470" s="982"/>
      <c r="BD470" s="982"/>
      <c r="BE470" s="982"/>
      <c r="BF470" s="982"/>
      <c r="BG470" s="982"/>
      <c r="BH470" s="982"/>
      <c r="BI470" s="982"/>
      <c r="BJ470" s="982"/>
    </row>
    <row r="471" spans="1:62" ht="14.25" customHeight="1" x14ac:dyDescent="0.2">
      <c r="A471" s="982"/>
      <c r="B471" s="982"/>
      <c r="C471" s="982"/>
      <c r="D471" s="1000"/>
      <c r="E471" s="982"/>
      <c r="F471" s="1000"/>
      <c r="G471" s="982"/>
      <c r="H471" s="1000"/>
      <c r="I471" s="982"/>
      <c r="J471" s="1000"/>
      <c r="K471" s="982"/>
      <c r="L471" s="1000"/>
      <c r="M471" s="982"/>
      <c r="N471" s="1000"/>
      <c r="O471" s="982"/>
      <c r="P471" s="982"/>
      <c r="Q471" s="1000"/>
      <c r="R471" s="982"/>
      <c r="S471" s="1000"/>
      <c r="T471" s="1000"/>
      <c r="U471" s="1000"/>
      <c r="V471" s="982"/>
      <c r="W471" s="1004"/>
      <c r="X471" s="1002"/>
      <c r="Y471" s="1002"/>
      <c r="Z471" s="982"/>
      <c r="AA471" s="982"/>
      <c r="AB471" s="982"/>
      <c r="AC471" s="982"/>
      <c r="AD471" s="982"/>
      <c r="AE471" s="982"/>
      <c r="AF471" s="982"/>
      <c r="AG471" s="982"/>
      <c r="AH471" s="982"/>
      <c r="AI471" s="982"/>
      <c r="AJ471" s="982"/>
      <c r="AK471" s="982"/>
      <c r="AL471" s="982"/>
      <c r="AM471" s="982"/>
      <c r="AN471" s="982"/>
      <c r="AO471" s="982"/>
      <c r="AP471" s="982"/>
      <c r="AQ471" s="982"/>
      <c r="AR471" s="982"/>
      <c r="AS471" s="982"/>
      <c r="AT471" s="982"/>
      <c r="AU471" s="982"/>
      <c r="AV471" s="982"/>
      <c r="AW471" s="982"/>
      <c r="AX471" s="982"/>
      <c r="AY471" s="982"/>
      <c r="AZ471" s="982"/>
      <c r="BA471" s="982"/>
      <c r="BB471" s="982"/>
      <c r="BC471" s="982"/>
      <c r="BD471" s="982"/>
      <c r="BE471" s="982"/>
      <c r="BF471" s="982"/>
      <c r="BG471" s="982"/>
      <c r="BH471" s="982"/>
      <c r="BI471" s="982"/>
      <c r="BJ471" s="982"/>
    </row>
    <row r="472" spans="1:62" ht="14.25" customHeight="1" x14ac:dyDescent="0.2">
      <c r="A472" s="982"/>
      <c r="B472" s="982"/>
      <c r="C472" s="982"/>
      <c r="D472" s="1000"/>
      <c r="E472" s="982"/>
      <c r="F472" s="1000"/>
      <c r="G472" s="982"/>
      <c r="H472" s="1000"/>
      <c r="I472" s="982"/>
      <c r="J472" s="1000"/>
      <c r="K472" s="982"/>
      <c r="L472" s="1000"/>
      <c r="M472" s="982"/>
      <c r="N472" s="1000"/>
      <c r="O472" s="982"/>
      <c r="P472" s="982"/>
      <c r="Q472" s="1000"/>
      <c r="R472" s="982"/>
      <c r="S472" s="1000"/>
      <c r="T472" s="1000"/>
      <c r="U472" s="1000"/>
      <c r="V472" s="982"/>
      <c r="W472" s="1004"/>
      <c r="X472" s="1002"/>
      <c r="Y472" s="1002"/>
      <c r="Z472" s="982"/>
      <c r="AA472" s="982"/>
      <c r="AB472" s="982"/>
      <c r="AC472" s="982"/>
      <c r="AD472" s="982"/>
      <c r="AE472" s="982"/>
      <c r="AF472" s="982"/>
      <c r="AG472" s="982"/>
      <c r="AH472" s="982"/>
      <c r="AI472" s="982"/>
      <c r="AJ472" s="982"/>
      <c r="AK472" s="982"/>
      <c r="AL472" s="982"/>
      <c r="AM472" s="982"/>
      <c r="AN472" s="982"/>
      <c r="AO472" s="982"/>
      <c r="AP472" s="982"/>
      <c r="AQ472" s="982"/>
      <c r="AR472" s="982"/>
      <c r="AS472" s="982"/>
      <c r="AT472" s="982"/>
      <c r="AU472" s="982"/>
      <c r="AV472" s="982"/>
      <c r="AW472" s="982"/>
      <c r="AX472" s="982"/>
      <c r="AY472" s="982"/>
      <c r="AZ472" s="982"/>
      <c r="BA472" s="982"/>
      <c r="BB472" s="982"/>
      <c r="BC472" s="982"/>
      <c r="BD472" s="982"/>
      <c r="BE472" s="982"/>
      <c r="BF472" s="982"/>
      <c r="BG472" s="982"/>
      <c r="BH472" s="982"/>
      <c r="BI472" s="982"/>
      <c r="BJ472" s="982"/>
    </row>
    <row r="473" spans="1:62" ht="14.25" customHeight="1" x14ac:dyDescent="0.2">
      <c r="A473" s="982"/>
      <c r="B473" s="982"/>
      <c r="C473" s="982"/>
      <c r="D473" s="1000"/>
      <c r="E473" s="982"/>
      <c r="F473" s="1000"/>
      <c r="G473" s="982"/>
      <c r="H473" s="1000"/>
      <c r="I473" s="982"/>
      <c r="J473" s="1000"/>
      <c r="K473" s="982"/>
      <c r="L473" s="1000"/>
      <c r="M473" s="982"/>
      <c r="N473" s="1000"/>
      <c r="O473" s="982"/>
      <c r="P473" s="982"/>
      <c r="Q473" s="1000"/>
      <c r="R473" s="982"/>
      <c r="S473" s="1000"/>
      <c r="T473" s="1000"/>
      <c r="U473" s="1000"/>
      <c r="V473" s="982"/>
      <c r="W473" s="1004"/>
      <c r="X473" s="1002"/>
      <c r="Y473" s="1002"/>
      <c r="Z473" s="982"/>
      <c r="AA473" s="982"/>
      <c r="AB473" s="982"/>
      <c r="AC473" s="982"/>
      <c r="AD473" s="982"/>
      <c r="AE473" s="982"/>
      <c r="AF473" s="982"/>
      <c r="AG473" s="982"/>
      <c r="AH473" s="982"/>
      <c r="AI473" s="982"/>
      <c r="AJ473" s="982"/>
      <c r="AK473" s="982"/>
      <c r="AL473" s="982"/>
      <c r="AM473" s="982"/>
      <c r="AN473" s="982"/>
      <c r="AO473" s="982"/>
      <c r="AP473" s="982"/>
      <c r="AQ473" s="982"/>
      <c r="AR473" s="982"/>
      <c r="AS473" s="982"/>
      <c r="AT473" s="982"/>
      <c r="AU473" s="982"/>
      <c r="AV473" s="982"/>
      <c r="AW473" s="982"/>
      <c r="AX473" s="982"/>
      <c r="AY473" s="982"/>
      <c r="AZ473" s="982"/>
      <c r="BA473" s="982"/>
      <c r="BB473" s="982"/>
      <c r="BC473" s="982"/>
      <c r="BD473" s="982"/>
      <c r="BE473" s="982"/>
      <c r="BF473" s="982"/>
      <c r="BG473" s="982"/>
      <c r="BH473" s="982"/>
      <c r="BI473" s="982"/>
      <c r="BJ473" s="982"/>
    </row>
    <row r="474" spans="1:62" ht="14.25" customHeight="1" x14ac:dyDescent="0.2">
      <c r="A474" s="982"/>
      <c r="B474" s="982"/>
      <c r="C474" s="982"/>
      <c r="D474" s="1000"/>
      <c r="E474" s="982"/>
      <c r="F474" s="1000"/>
      <c r="G474" s="982"/>
      <c r="H474" s="1000"/>
      <c r="I474" s="982"/>
      <c r="J474" s="1000"/>
      <c r="K474" s="982"/>
      <c r="L474" s="1000"/>
      <c r="M474" s="982"/>
      <c r="N474" s="1000"/>
      <c r="O474" s="982"/>
      <c r="P474" s="982"/>
      <c r="Q474" s="1000"/>
      <c r="R474" s="982"/>
      <c r="S474" s="1000"/>
      <c r="T474" s="1000"/>
      <c r="U474" s="1000"/>
      <c r="V474" s="982"/>
      <c r="W474" s="1004"/>
      <c r="X474" s="1002"/>
      <c r="Y474" s="1002"/>
      <c r="Z474" s="982"/>
      <c r="AA474" s="982"/>
      <c r="AB474" s="982"/>
      <c r="AC474" s="982"/>
      <c r="AD474" s="982"/>
      <c r="AE474" s="982"/>
      <c r="AF474" s="982"/>
      <c r="AG474" s="982"/>
      <c r="AH474" s="982"/>
      <c r="AI474" s="982"/>
      <c r="AJ474" s="982"/>
      <c r="AK474" s="982"/>
      <c r="AL474" s="982"/>
      <c r="AM474" s="982"/>
      <c r="AN474" s="982"/>
      <c r="AO474" s="982"/>
      <c r="AP474" s="982"/>
      <c r="AQ474" s="982"/>
      <c r="AR474" s="982"/>
      <c r="AS474" s="982"/>
      <c r="AT474" s="982"/>
      <c r="AU474" s="982"/>
      <c r="AV474" s="982"/>
      <c r="AW474" s="982"/>
      <c r="AX474" s="982"/>
      <c r="AY474" s="982"/>
      <c r="AZ474" s="982"/>
      <c r="BA474" s="982"/>
      <c r="BB474" s="982"/>
      <c r="BC474" s="982"/>
      <c r="BD474" s="982"/>
      <c r="BE474" s="982"/>
      <c r="BF474" s="982"/>
      <c r="BG474" s="982"/>
      <c r="BH474" s="982"/>
      <c r="BI474" s="982"/>
      <c r="BJ474" s="982"/>
    </row>
    <row r="475" spans="1:62" ht="14.25" customHeight="1" x14ac:dyDescent="0.2">
      <c r="A475" s="982"/>
      <c r="B475" s="982"/>
      <c r="C475" s="982"/>
      <c r="D475" s="1000"/>
      <c r="E475" s="982"/>
      <c r="F475" s="1000"/>
      <c r="G475" s="982"/>
      <c r="H475" s="1000"/>
      <c r="I475" s="982"/>
      <c r="J475" s="1000"/>
      <c r="K475" s="982"/>
      <c r="L475" s="1000"/>
      <c r="M475" s="982"/>
      <c r="N475" s="1000"/>
      <c r="O475" s="982"/>
      <c r="P475" s="982"/>
      <c r="Q475" s="1000"/>
      <c r="R475" s="982"/>
      <c r="S475" s="1000"/>
      <c r="T475" s="1000"/>
      <c r="U475" s="1000"/>
      <c r="V475" s="982"/>
      <c r="W475" s="1004"/>
      <c r="X475" s="1002"/>
      <c r="Y475" s="1002"/>
      <c r="Z475" s="982"/>
      <c r="AA475" s="982"/>
      <c r="AB475" s="982"/>
      <c r="AC475" s="982"/>
      <c r="AD475" s="982"/>
      <c r="AE475" s="982"/>
      <c r="AF475" s="982"/>
      <c r="AG475" s="982"/>
      <c r="AH475" s="982"/>
      <c r="AI475" s="982"/>
      <c r="AJ475" s="982"/>
      <c r="AK475" s="982"/>
      <c r="AL475" s="982"/>
      <c r="AM475" s="982"/>
      <c r="AN475" s="982"/>
      <c r="AO475" s="982"/>
      <c r="AP475" s="982"/>
      <c r="AQ475" s="982"/>
      <c r="AR475" s="982"/>
      <c r="AS475" s="982"/>
      <c r="AT475" s="982"/>
      <c r="AU475" s="982"/>
      <c r="AV475" s="982"/>
      <c r="AW475" s="982"/>
      <c r="AX475" s="982"/>
      <c r="AY475" s="982"/>
      <c r="AZ475" s="982"/>
      <c r="BA475" s="982"/>
      <c r="BB475" s="982"/>
      <c r="BC475" s="982"/>
      <c r="BD475" s="982"/>
      <c r="BE475" s="982"/>
      <c r="BF475" s="982"/>
      <c r="BG475" s="982"/>
      <c r="BH475" s="982"/>
      <c r="BI475" s="982"/>
      <c r="BJ475" s="982"/>
    </row>
    <row r="476" spans="1:62" ht="14.25" customHeight="1" x14ac:dyDescent="0.2">
      <c r="A476" s="982"/>
      <c r="B476" s="982"/>
      <c r="C476" s="982"/>
      <c r="D476" s="1000"/>
      <c r="E476" s="982"/>
      <c r="F476" s="1000"/>
      <c r="G476" s="982"/>
      <c r="H476" s="1000"/>
      <c r="I476" s="982"/>
      <c r="J476" s="1000"/>
      <c r="K476" s="982"/>
      <c r="L476" s="1000"/>
      <c r="M476" s="982"/>
      <c r="N476" s="1000"/>
      <c r="O476" s="982"/>
      <c r="P476" s="982"/>
      <c r="Q476" s="1000"/>
      <c r="R476" s="982"/>
      <c r="S476" s="1000"/>
      <c r="T476" s="1000"/>
      <c r="U476" s="1000"/>
      <c r="V476" s="982"/>
      <c r="W476" s="1004"/>
      <c r="X476" s="1002"/>
      <c r="Y476" s="1002"/>
      <c r="Z476" s="982"/>
      <c r="AA476" s="982"/>
      <c r="AB476" s="982"/>
      <c r="AC476" s="982"/>
      <c r="AD476" s="982"/>
      <c r="AE476" s="982"/>
      <c r="AF476" s="982"/>
      <c r="AG476" s="982"/>
      <c r="AH476" s="982"/>
      <c r="AI476" s="982"/>
      <c r="AJ476" s="982"/>
      <c r="AK476" s="982"/>
      <c r="AL476" s="982"/>
      <c r="AM476" s="982"/>
      <c r="AN476" s="982"/>
      <c r="AO476" s="982"/>
      <c r="AP476" s="982"/>
      <c r="AQ476" s="982"/>
      <c r="AR476" s="982"/>
      <c r="AS476" s="982"/>
      <c r="AT476" s="982"/>
      <c r="AU476" s="982"/>
      <c r="AV476" s="982"/>
      <c r="AW476" s="982"/>
      <c r="AX476" s="982"/>
      <c r="AY476" s="982"/>
      <c r="AZ476" s="982"/>
      <c r="BA476" s="982"/>
      <c r="BB476" s="982"/>
      <c r="BC476" s="982"/>
      <c r="BD476" s="982"/>
      <c r="BE476" s="982"/>
      <c r="BF476" s="982"/>
      <c r="BG476" s="982"/>
      <c r="BH476" s="982"/>
      <c r="BI476" s="982"/>
      <c r="BJ476" s="982"/>
    </row>
    <row r="477" spans="1:62" ht="14.25" customHeight="1" x14ac:dyDescent="0.2">
      <c r="A477" s="982"/>
      <c r="B477" s="982"/>
      <c r="C477" s="982"/>
      <c r="D477" s="1000"/>
      <c r="E477" s="982"/>
      <c r="F477" s="1000"/>
      <c r="G477" s="982"/>
      <c r="H477" s="1000"/>
      <c r="I477" s="982"/>
      <c r="J477" s="1000"/>
      <c r="K477" s="982"/>
      <c r="L477" s="1000"/>
      <c r="M477" s="982"/>
      <c r="N477" s="1000"/>
      <c r="O477" s="982"/>
      <c r="P477" s="982"/>
      <c r="Q477" s="1000"/>
      <c r="R477" s="982"/>
      <c r="S477" s="1000"/>
      <c r="T477" s="1000"/>
      <c r="U477" s="1000"/>
      <c r="V477" s="982"/>
      <c r="W477" s="1004"/>
      <c r="X477" s="1002"/>
      <c r="Y477" s="1002"/>
      <c r="Z477" s="982"/>
      <c r="AA477" s="982"/>
      <c r="AB477" s="982"/>
      <c r="AC477" s="982"/>
      <c r="AD477" s="982"/>
      <c r="AE477" s="982"/>
      <c r="AF477" s="982"/>
      <c r="AG477" s="982"/>
      <c r="AH477" s="982"/>
      <c r="AI477" s="982"/>
      <c r="AJ477" s="982"/>
      <c r="AK477" s="982"/>
      <c r="AL477" s="982"/>
      <c r="AM477" s="982"/>
      <c r="AN477" s="982"/>
      <c r="AO477" s="982"/>
      <c r="AP477" s="982"/>
      <c r="AQ477" s="982"/>
      <c r="AR477" s="982"/>
      <c r="AS477" s="982"/>
      <c r="AT477" s="982"/>
      <c r="AU477" s="982"/>
      <c r="AV477" s="982"/>
      <c r="AW477" s="982"/>
      <c r="AX477" s="982"/>
      <c r="AY477" s="982"/>
      <c r="AZ477" s="982"/>
      <c r="BA477" s="982"/>
      <c r="BB477" s="982"/>
      <c r="BC477" s="982"/>
      <c r="BD477" s="982"/>
      <c r="BE477" s="982"/>
      <c r="BF477" s="982"/>
      <c r="BG477" s="982"/>
      <c r="BH477" s="982"/>
      <c r="BI477" s="982"/>
      <c r="BJ477" s="982"/>
    </row>
    <row r="478" spans="1:62" ht="14.25" customHeight="1" x14ac:dyDescent="0.2">
      <c r="A478" s="982"/>
      <c r="B478" s="982"/>
      <c r="C478" s="982"/>
      <c r="D478" s="1000"/>
      <c r="E478" s="982"/>
      <c r="F478" s="1000"/>
      <c r="G478" s="982"/>
      <c r="H478" s="1000"/>
      <c r="I478" s="982"/>
      <c r="J478" s="1000"/>
      <c r="K478" s="982"/>
      <c r="L478" s="1000"/>
      <c r="M478" s="982"/>
      <c r="N478" s="1000"/>
      <c r="O478" s="982"/>
      <c r="P478" s="982"/>
      <c r="Q478" s="1000"/>
      <c r="R478" s="982"/>
      <c r="S478" s="1000"/>
      <c r="T478" s="1000"/>
      <c r="U478" s="1000"/>
      <c r="V478" s="982"/>
      <c r="W478" s="1004"/>
      <c r="X478" s="1002"/>
      <c r="Y478" s="1002"/>
      <c r="Z478" s="982"/>
      <c r="AA478" s="982"/>
      <c r="AB478" s="982"/>
      <c r="AC478" s="982"/>
      <c r="AD478" s="982"/>
      <c r="AE478" s="982"/>
      <c r="AF478" s="982"/>
      <c r="AG478" s="982"/>
      <c r="AH478" s="982"/>
      <c r="AI478" s="982"/>
      <c r="AJ478" s="982"/>
      <c r="AK478" s="982"/>
      <c r="AL478" s="982"/>
      <c r="AM478" s="982"/>
      <c r="AN478" s="982"/>
      <c r="AO478" s="982"/>
      <c r="AP478" s="982"/>
      <c r="AQ478" s="982"/>
      <c r="AR478" s="982"/>
      <c r="AS478" s="982"/>
      <c r="AT478" s="982"/>
      <c r="AU478" s="982"/>
      <c r="AV478" s="982"/>
      <c r="AW478" s="982"/>
      <c r="AX478" s="982"/>
      <c r="AY478" s="982"/>
      <c r="AZ478" s="982"/>
      <c r="BA478" s="982"/>
      <c r="BB478" s="982"/>
      <c r="BC478" s="982"/>
      <c r="BD478" s="982"/>
      <c r="BE478" s="982"/>
      <c r="BF478" s="982"/>
      <c r="BG478" s="982"/>
      <c r="BH478" s="982"/>
      <c r="BI478" s="982"/>
      <c r="BJ478" s="982"/>
    </row>
    <row r="479" spans="1:62" ht="14.25" customHeight="1" x14ac:dyDescent="0.2">
      <c r="A479" s="982"/>
      <c r="B479" s="982"/>
      <c r="C479" s="982"/>
      <c r="D479" s="1000"/>
      <c r="E479" s="982"/>
      <c r="F479" s="1000"/>
      <c r="G479" s="982"/>
      <c r="H479" s="1000"/>
      <c r="I479" s="982"/>
      <c r="J479" s="1000"/>
      <c r="K479" s="982"/>
      <c r="L479" s="1000"/>
      <c r="M479" s="982"/>
      <c r="N479" s="1000"/>
      <c r="O479" s="982"/>
      <c r="P479" s="982"/>
      <c r="Q479" s="1000"/>
      <c r="R479" s="982"/>
      <c r="S479" s="1000"/>
      <c r="T479" s="1000"/>
      <c r="U479" s="1000"/>
      <c r="V479" s="982"/>
      <c r="W479" s="1004"/>
      <c r="X479" s="1002"/>
      <c r="Y479" s="1002"/>
      <c r="Z479" s="982"/>
      <c r="AA479" s="982"/>
      <c r="AB479" s="982"/>
      <c r="AC479" s="982"/>
      <c r="AD479" s="982"/>
      <c r="AE479" s="982"/>
      <c r="AF479" s="982"/>
      <c r="AG479" s="982"/>
      <c r="AH479" s="982"/>
      <c r="AI479" s="982"/>
      <c r="AJ479" s="982"/>
      <c r="AK479" s="982"/>
      <c r="AL479" s="982"/>
      <c r="AM479" s="982"/>
      <c r="AN479" s="982"/>
      <c r="AO479" s="982"/>
      <c r="AP479" s="982"/>
      <c r="AQ479" s="982"/>
      <c r="AR479" s="982"/>
      <c r="AS479" s="982"/>
      <c r="AT479" s="982"/>
      <c r="AU479" s="982"/>
      <c r="AV479" s="982"/>
      <c r="AW479" s="982"/>
      <c r="AX479" s="982"/>
      <c r="AY479" s="982"/>
      <c r="AZ479" s="982"/>
      <c r="BA479" s="982"/>
      <c r="BB479" s="982"/>
      <c r="BC479" s="982"/>
      <c r="BD479" s="982"/>
      <c r="BE479" s="982"/>
      <c r="BF479" s="982"/>
      <c r="BG479" s="982"/>
      <c r="BH479" s="982"/>
      <c r="BI479" s="982"/>
      <c r="BJ479" s="982"/>
    </row>
    <row r="480" spans="1:62" ht="14.25" customHeight="1" x14ac:dyDescent="0.2">
      <c r="A480" s="982"/>
      <c r="B480" s="982"/>
      <c r="C480" s="982"/>
      <c r="D480" s="1000"/>
      <c r="E480" s="982"/>
      <c r="F480" s="1000"/>
      <c r="G480" s="982"/>
      <c r="H480" s="1000"/>
      <c r="I480" s="982"/>
      <c r="J480" s="1000"/>
      <c r="K480" s="982"/>
      <c r="L480" s="1000"/>
      <c r="M480" s="982"/>
      <c r="N480" s="1000"/>
      <c r="O480" s="982"/>
      <c r="P480" s="982"/>
      <c r="Q480" s="1000"/>
      <c r="R480" s="982"/>
      <c r="S480" s="1000"/>
      <c r="T480" s="1000"/>
      <c r="U480" s="1000"/>
      <c r="V480" s="982"/>
      <c r="W480" s="1004"/>
      <c r="X480" s="1002"/>
      <c r="Y480" s="1002"/>
      <c r="Z480" s="982"/>
      <c r="AA480" s="982"/>
      <c r="AB480" s="982"/>
      <c r="AC480" s="982"/>
      <c r="AD480" s="982"/>
      <c r="AE480" s="982"/>
      <c r="AF480" s="982"/>
      <c r="AG480" s="982"/>
      <c r="AH480" s="982"/>
      <c r="AI480" s="982"/>
      <c r="AJ480" s="982"/>
      <c r="AK480" s="982"/>
      <c r="AL480" s="982"/>
      <c r="AM480" s="982"/>
      <c r="AN480" s="982"/>
      <c r="AO480" s="982"/>
      <c r="AP480" s="982"/>
      <c r="AQ480" s="982"/>
      <c r="AR480" s="982"/>
      <c r="AS480" s="982"/>
      <c r="AT480" s="982"/>
      <c r="AU480" s="982"/>
      <c r="AV480" s="982"/>
      <c r="AW480" s="982"/>
      <c r="AX480" s="982"/>
      <c r="AY480" s="982"/>
      <c r="AZ480" s="982"/>
      <c r="BA480" s="982"/>
      <c r="BB480" s="982"/>
      <c r="BC480" s="982"/>
      <c r="BD480" s="982"/>
      <c r="BE480" s="982"/>
      <c r="BF480" s="982"/>
      <c r="BG480" s="982"/>
      <c r="BH480" s="982"/>
      <c r="BI480" s="982"/>
      <c r="BJ480" s="982"/>
    </row>
    <row r="481" spans="1:62" ht="14.25" customHeight="1" x14ac:dyDescent="0.2">
      <c r="A481" s="982"/>
      <c r="B481" s="982"/>
      <c r="C481" s="982"/>
      <c r="D481" s="1000"/>
      <c r="E481" s="982"/>
      <c r="F481" s="1000"/>
      <c r="G481" s="982"/>
      <c r="H481" s="1000"/>
      <c r="I481" s="982"/>
      <c r="J481" s="1000"/>
      <c r="K481" s="982"/>
      <c r="L481" s="1000"/>
      <c r="M481" s="982"/>
      <c r="N481" s="1000"/>
      <c r="O481" s="982"/>
      <c r="P481" s="982"/>
      <c r="Q481" s="1000"/>
      <c r="R481" s="982"/>
      <c r="S481" s="1000"/>
      <c r="T481" s="1000"/>
      <c r="U481" s="1000"/>
      <c r="V481" s="982"/>
      <c r="W481" s="1004"/>
      <c r="X481" s="1002"/>
      <c r="Y481" s="1002"/>
      <c r="Z481" s="982"/>
      <c r="AA481" s="982"/>
      <c r="AB481" s="982"/>
      <c r="AC481" s="982"/>
      <c r="AD481" s="982"/>
      <c r="AE481" s="982"/>
      <c r="AF481" s="982"/>
      <c r="AG481" s="982"/>
      <c r="AH481" s="982"/>
      <c r="AI481" s="982"/>
      <c r="AJ481" s="982"/>
      <c r="AK481" s="982"/>
      <c r="AL481" s="982"/>
      <c r="AM481" s="982"/>
      <c r="AN481" s="982"/>
      <c r="AO481" s="982"/>
      <c r="AP481" s="982"/>
      <c r="AQ481" s="982"/>
      <c r="AR481" s="982"/>
      <c r="AS481" s="982"/>
      <c r="AT481" s="982"/>
      <c r="AU481" s="982"/>
      <c r="AV481" s="982"/>
      <c r="AW481" s="982"/>
      <c r="AX481" s="982"/>
      <c r="AY481" s="982"/>
      <c r="AZ481" s="982"/>
      <c r="BA481" s="982"/>
      <c r="BB481" s="982"/>
      <c r="BC481" s="982"/>
      <c r="BD481" s="982"/>
      <c r="BE481" s="982"/>
      <c r="BF481" s="982"/>
      <c r="BG481" s="982"/>
      <c r="BH481" s="982"/>
      <c r="BI481" s="982"/>
      <c r="BJ481" s="982"/>
    </row>
    <row r="482" spans="1:62" ht="14.25" customHeight="1" x14ac:dyDescent="0.2">
      <c r="A482" s="982"/>
      <c r="B482" s="982"/>
      <c r="C482" s="982"/>
      <c r="D482" s="1000"/>
      <c r="E482" s="982"/>
      <c r="F482" s="1000"/>
      <c r="G482" s="982"/>
      <c r="H482" s="1000"/>
      <c r="I482" s="982"/>
      <c r="J482" s="1000"/>
      <c r="K482" s="982"/>
      <c r="L482" s="1000"/>
      <c r="M482" s="982"/>
      <c r="N482" s="1000"/>
      <c r="O482" s="982"/>
      <c r="P482" s="982"/>
      <c r="Q482" s="1000"/>
      <c r="R482" s="982"/>
      <c r="S482" s="1000"/>
      <c r="T482" s="1000"/>
      <c r="U482" s="1000"/>
      <c r="V482" s="982"/>
      <c r="W482" s="1004"/>
      <c r="X482" s="1002"/>
      <c r="Y482" s="1002"/>
      <c r="Z482" s="982"/>
      <c r="AA482" s="982"/>
      <c r="AB482" s="982"/>
      <c r="AC482" s="982"/>
      <c r="AD482" s="982"/>
      <c r="AE482" s="982"/>
      <c r="AF482" s="982"/>
      <c r="AG482" s="982"/>
      <c r="AH482" s="982"/>
      <c r="AI482" s="982"/>
      <c r="AJ482" s="982"/>
      <c r="AK482" s="982"/>
      <c r="AL482" s="982"/>
      <c r="AM482" s="982"/>
      <c r="AN482" s="982"/>
      <c r="AO482" s="982"/>
      <c r="AP482" s="982"/>
      <c r="AQ482" s="982"/>
      <c r="AR482" s="982"/>
      <c r="AS482" s="982"/>
      <c r="AT482" s="982"/>
      <c r="AU482" s="982"/>
      <c r="AV482" s="982"/>
      <c r="AW482" s="982"/>
      <c r="AX482" s="982"/>
      <c r="AY482" s="982"/>
      <c r="AZ482" s="982"/>
      <c r="BA482" s="982"/>
      <c r="BB482" s="982"/>
      <c r="BC482" s="982"/>
      <c r="BD482" s="982"/>
      <c r="BE482" s="982"/>
      <c r="BF482" s="982"/>
      <c r="BG482" s="982"/>
      <c r="BH482" s="982"/>
      <c r="BI482" s="982"/>
      <c r="BJ482" s="982"/>
    </row>
    <row r="483" spans="1:62" ht="14.25" customHeight="1" x14ac:dyDescent="0.2">
      <c r="A483" s="982"/>
      <c r="B483" s="982"/>
      <c r="C483" s="982"/>
      <c r="D483" s="1000"/>
      <c r="E483" s="982"/>
      <c r="F483" s="1000"/>
      <c r="G483" s="982"/>
      <c r="H483" s="1000"/>
      <c r="I483" s="982"/>
      <c r="J483" s="1000"/>
      <c r="K483" s="982"/>
      <c r="L483" s="1000"/>
      <c r="M483" s="982"/>
      <c r="N483" s="1000"/>
      <c r="O483" s="982"/>
      <c r="P483" s="982"/>
      <c r="Q483" s="1000"/>
      <c r="R483" s="982"/>
      <c r="S483" s="1000"/>
      <c r="T483" s="1000"/>
      <c r="U483" s="1000"/>
      <c r="V483" s="982"/>
      <c r="W483" s="1004"/>
      <c r="X483" s="1002"/>
      <c r="Y483" s="1002"/>
      <c r="Z483" s="982"/>
      <c r="AA483" s="982"/>
      <c r="AB483" s="982"/>
      <c r="AC483" s="982"/>
      <c r="AD483" s="982"/>
      <c r="AE483" s="982"/>
      <c r="AF483" s="982"/>
      <c r="AG483" s="982"/>
      <c r="AH483" s="982"/>
      <c r="AI483" s="982"/>
      <c r="AJ483" s="982"/>
      <c r="AK483" s="982"/>
      <c r="AL483" s="982"/>
      <c r="AM483" s="982"/>
      <c r="AN483" s="982"/>
      <c r="AO483" s="982"/>
      <c r="AP483" s="982"/>
      <c r="AQ483" s="982"/>
      <c r="AR483" s="982"/>
      <c r="AS483" s="982"/>
      <c r="AT483" s="982"/>
      <c r="AU483" s="982"/>
      <c r="AV483" s="982"/>
      <c r="AW483" s="982"/>
      <c r="AX483" s="982"/>
      <c r="AY483" s="982"/>
      <c r="AZ483" s="982"/>
      <c r="BA483" s="982"/>
      <c r="BB483" s="982"/>
      <c r="BC483" s="982"/>
      <c r="BD483" s="982"/>
      <c r="BE483" s="982"/>
      <c r="BF483" s="982"/>
      <c r="BG483" s="982"/>
      <c r="BH483" s="982"/>
      <c r="BI483" s="982"/>
      <c r="BJ483" s="982"/>
    </row>
    <row r="484" spans="1:62" ht="14.25" customHeight="1" x14ac:dyDescent="0.2">
      <c r="A484" s="982"/>
      <c r="B484" s="982"/>
      <c r="C484" s="982"/>
      <c r="D484" s="1000"/>
      <c r="E484" s="982"/>
      <c r="F484" s="1000"/>
      <c r="G484" s="982"/>
      <c r="H484" s="1000"/>
      <c r="I484" s="982"/>
      <c r="J484" s="1000"/>
      <c r="K484" s="982"/>
      <c r="L484" s="1000"/>
      <c r="M484" s="982"/>
      <c r="N484" s="1000"/>
      <c r="O484" s="982"/>
      <c r="P484" s="982"/>
      <c r="Q484" s="1000"/>
      <c r="R484" s="982"/>
      <c r="S484" s="1000"/>
      <c r="T484" s="1000"/>
      <c r="U484" s="1000"/>
      <c r="V484" s="982"/>
      <c r="W484" s="1004"/>
      <c r="X484" s="1002"/>
      <c r="Y484" s="1002"/>
      <c r="Z484" s="982"/>
      <c r="AA484" s="982"/>
      <c r="AB484" s="982"/>
      <c r="AC484" s="982"/>
      <c r="AD484" s="982"/>
      <c r="AE484" s="982"/>
      <c r="AF484" s="982"/>
      <c r="AG484" s="982"/>
      <c r="AH484" s="982"/>
      <c r="AI484" s="982"/>
      <c r="AJ484" s="982"/>
      <c r="AK484" s="982"/>
      <c r="AL484" s="982"/>
      <c r="AM484" s="982"/>
      <c r="AN484" s="982"/>
      <c r="AO484" s="982"/>
      <c r="AP484" s="982"/>
      <c r="AQ484" s="982"/>
      <c r="AR484" s="982"/>
      <c r="AS484" s="982"/>
      <c r="AT484" s="982"/>
      <c r="AU484" s="982"/>
      <c r="AV484" s="982"/>
      <c r="AW484" s="982"/>
      <c r="AX484" s="982"/>
      <c r="AY484" s="982"/>
      <c r="AZ484" s="982"/>
      <c r="BA484" s="982"/>
      <c r="BB484" s="982"/>
      <c r="BC484" s="982"/>
      <c r="BD484" s="982"/>
      <c r="BE484" s="982"/>
      <c r="BF484" s="982"/>
      <c r="BG484" s="982"/>
      <c r="BH484" s="982"/>
      <c r="BI484" s="982"/>
      <c r="BJ484" s="982"/>
    </row>
    <row r="485" spans="1:62" ht="14.25" customHeight="1" x14ac:dyDescent="0.2">
      <c r="A485" s="982"/>
      <c r="B485" s="982"/>
      <c r="C485" s="982"/>
      <c r="D485" s="1000"/>
      <c r="E485" s="982"/>
      <c r="F485" s="1000"/>
      <c r="G485" s="982"/>
      <c r="H485" s="1000"/>
      <c r="I485" s="982"/>
      <c r="J485" s="1000"/>
      <c r="K485" s="982"/>
      <c r="L485" s="1000"/>
      <c r="M485" s="982"/>
      <c r="N485" s="1000"/>
      <c r="O485" s="982"/>
      <c r="P485" s="982"/>
      <c r="Q485" s="1000"/>
      <c r="R485" s="982"/>
      <c r="S485" s="1000"/>
      <c r="T485" s="1000"/>
      <c r="U485" s="1000"/>
      <c r="V485" s="982"/>
      <c r="W485" s="1004"/>
      <c r="X485" s="1002"/>
      <c r="Y485" s="1002"/>
      <c r="Z485" s="982"/>
      <c r="AA485" s="982"/>
      <c r="AB485" s="982"/>
      <c r="AC485" s="982"/>
      <c r="AD485" s="982"/>
      <c r="AE485" s="982"/>
      <c r="AF485" s="982"/>
      <c r="AG485" s="982"/>
      <c r="AH485" s="982"/>
      <c r="AI485" s="982"/>
      <c r="AJ485" s="982"/>
      <c r="AK485" s="982"/>
      <c r="AL485" s="982"/>
      <c r="AM485" s="982"/>
      <c r="AN485" s="982"/>
      <c r="AO485" s="982"/>
      <c r="AP485" s="982"/>
      <c r="AQ485" s="982"/>
      <c r="AR485" s="982"/>
      <c r="AS485" s="982"/>
      <c r="AT485" s="982"/>
      <c r="AU485" s="982"/>
      <c r="AV485" s="982"/>
      <c r="AW485" s="982"/>
      <c r="AX485" s="982"/>
      <c r="AY485" s="982"/>
      <c r="AZ485" s="982"/>
      <c r="BA485" s="982"/>
      <c r="BB485" s="982"/>
      <c r="BC485" s="982"/>
      <c r="BD485" s="982"/>
      <c r="BE485" s="982"/>
      <c r="BF485" s="982"/>
      <c r="BG485" s="982"/>
      <c r="BH485" s="982"/>
      <c r="BI485" s="982"/>
      <c r="BJ485" s="982"/>
    </row>
    <row r="486" spans="1:62" ht="14.25" customHeight="1" x14ac:dyDescent="0.2">
      <c r="A486" s="982"/>
      <c r="B486" s="982"/>
      <c r="C486" s="982"/>
      <c r="D486" s="1000"/>
      <c r="E486" s="982"/>
      <c r="F486" s="1000"/>
      <c r="G486" s="982"/>
      <c r="H486" s="1000"/>
      <c r="I486" s="982"/>
      <c r="J486" s="1000"/>
      <c r="K486" s="982"/>
      <c r="L486" s="1000"/>
      <c r="M486" s="982"/>
      <c r="N486" s="1000"/>
      <c r="O486" s="982"/>
      <c r="P486" s="982"/>
      <c r="Q486" s="1000"/>
      <c r="R486" s="982"/>
      <c r="S486" s="1000"/>
      <c r="T486" s="1000"/>
      <c r="U486" s="1000"/>
      <c r="V486" s="982"/>
      <c r="W486" s="1004"/>
      <c r="X486" s="1002"/>
      <c r="Y486" s="1002"/>
      <c r="Z486" s="982"/>
      <c r="AA486" s="982"/>
      <c r="AB486" s="982"/>
      <c r="AC486" s="982"/>
      <c r="AD486" s="982"/>
      <c r="AE486" s="982"/>
      <c r="AF486" s="982"/>
      <c r="AG486" s="982"/>
      <c r="AH486" s="982"/>
      <c r="AI486" s="982"/>
      <c r="AJ486" s="982"/>
      <c r="AK486" s="982"/>
      <c r="AL486" s="982"/>
      <c r="AM486" s="982"/>
      <c r="AN486" s="982"/>
      <c r="AO486" s="982"/>
      <c r="AP486" s="982"/>
      <c r="AQ486" s="982"/>
      <c r="AR486" s="982"/>
      <c r="AS486" s="982"/>
      <c r="AT486" s="982"/>
      <c r="AU486" s="982"/>
      <c r="AV486" s="982"/>
      <c r="AW486" s="982"/>
      <c r="AX486" s="982"/>
      <c r="AY486" s="982"/>
      <c r="AZ486" s="982"/>
      <c r="BA486" s="982"/>
      <c r="BB486" s="982"/>
      <c r="BC486" s="982"/>
      <c r="BD486" s="982"/>
      <c r="BE486" s="982"/>
      <c r="BF486" s="982"/>
      <c r="BG486" s="982"/>
      <c r="BH486" s="982"/>
      <c r="BI486" s="982"/>
      <c r="BJ486" s="982"/>
    </row>
    <row r="487" spans="1:62" ht="14.25" customHeight="1" x14ac:dyDescent="0.2">
      <c r="A487" s="982"/>
      <c r="B487" s="982"/>
      <c r="C487" s="982"/>
      <c r="D487" s="1000"/>
      <c r="E487" s="982"/>
      <c r="F487" s="1000"/>
      <c r="G487" s="982"/>
      <c r="H487" s="1000"/>
      <c r="I487" s="982"/>
      <c r="J487" s="1000"/>
      <c r="K487" s="982"/>
      <c r="L487" s="1000"/>
      <c r="M487" s="982"/>
      <c r="N487" s="1000"/>
      <c r="O487" s="982"/>
      <c r="P487" s="982"/>
      <c r="Q487" s="1000"/>
      <c r="R487" s="982"/>
      <c r="S487" s="1000"/>
      <c r="T487" s="1000"/>
      <c r="U487" s="1000"/>
      <c r="V487" s="982"/>
      <c r="W487" s="1004"/>
      <c r="X487" s="1002"/>
      <c r="Y487" s="1002"/>
      <c r="Z487" s="982"/>
      <c r="AA487" s="982"/>
      <c r="AB487" s="982"/>
      <c r="AC487" s="982"/>
      <c r="AD487" s="982"/>
      <c r="AE487" s="982"/>
      <c r="AF487" s="982"/>
      <c r="AG487" s="982"/>
      <c r="AH487" s="982"/>
      <c r="AI487" s="982"/>
      <c r="AJ487" s="982"/>
      <c r="AK487" s="982"/>
      <c r="AL487" s="982"/>
      <c r="AM487" s="982"/>
      <c r="AN487" s="982"/>
      <c r="AO487" s="982"/>
      <c r="AP487" s="982"/>
      <c r="AQ487" s="982"/>
      <c r="AR487" s="982"/>
      <c r="AS487" s="982"/>
      <c r="AT487" s="982"/>
      <c r="AU487" s="982"/>
      <c r="AV487" s="982"/>
      <c r="AW487" s="982"/>
      <c r="AX487" s="982"/>
      <c r="AY487" s="982"/>
      <c r="AZ487" s="982"/>
      <c r="BA487" s="982"/>
      <c r="BB487" s="982"/>
      <c r="BC487" s="982"/>
      <c r="BD487" s="982"/>
      <c r="BE487" s="982"/>
      <c r="BF487" s="982"/>
      <c r="BG487" s="982"/>
      <c r="BH487" s="982"/>
      <c r="BI487" s="982"/>
      <c r="BJ487" s="982"/>
    </row>
    <row r="488" spans="1:62" ht="14.25" customHeight="1" x14ac:dyDescent="0.2">
      <c r="A488" s="982"/>
      <c r="B488" s="982"/>
      <c r="C488" s="982"/>
      <c r="D488" s="1000"/>
      <c r="E488" s="982"/>
      <c r="F488" s="1000"/>
      <c r="G488" s="982"/>
      <c r="H488" s="1000"/>
      <c r="I488" s="982"/>
      <c r="J488" s="1000"/>
      <c r="K488" s="982"/>
      <c r="L488" s="1000"/>
      <c r="M488" s="982"/>
      <c r="N488" s="1000"/>
      <c r="O488" s="982"/>
      <c r="P488" s="982"/>
      <c r="Q488" s="1000"/>
      <c r="R488" s="982"/>
      <c r="S488" s="1000"/>
      <c r="T488" s="1000"/>
      <c r="U488" s="1000"/>
      <c r="V488" s="982"/>
      <c r="W488" s="1004"/>
      <c r="X488" s="1002"/>
      <c r="Y488" s="1002"/>
      <c r="Z488" s="982"/>
      <c r="AA488" s="982"/>
      <c r="AB488" s="982"/>
      <c r="AC488" s="982"/>
      <c r="AD488" s="982"/>
      <c r="AE488" s="982"/>
      <c r="AF488" s="982"/>
      <c r="AG488" s="982"/>
      <c r="AH488" s="982"/>
      <c r="AI488" s="982"/>
      <c r="AJ488" s="982"/>
      <c r="AK488" s="982"/>
      <c r="AL488" s="982"/>
      <c r="AM488" s="982"/>
      <c r="AN488" s="982"/>
      <c r="AO488" s="982"/>
      <c r="AP488" s="982"/>
      <c r="AQ488" s="982"/>
      <c r="AR488" s="982"/>
      <c r="AS488" s="982"/>
      <c r="AT488" s="982"/>
      <c r="AU488" s="982"/>
      <c r="AV488" s="982"/>
      <c r="AW488" s="982"/>
      <c r="AX488" s="982"/>
      <c r="AY488" s="982"/>
      <c r="AZ488" s="982"/>
      <c r="BA488" s="982"/>
      <c r="BB488" s="982"/>
      <c r="BC488" s="982"/>
      <c r="BD488" s="982"/>
      <c r="BE488" s="982"/>
      <c r="BF488" s="982"/>
      <c r="BG488" s="982"/>
      <c r="BH488" s="982"/>
      <c r="BI488" s="982"/>
      <c r="BJ488" s="982"/>
    </row>
    <row r="489" spans="1:62" ht="14.25" customHeight="1" x14ac:dyDescent="0.2">
      <c r="A489" s="982"/>
      <c r="B489" s="982"/>
      <c r="C489" s="982"/>
      <c r="D489" s="1000"/>
      <c r="E489" s="982"/>
      <c r="F489" s="1000"/>
      <c r="G489" s="982"/>
      <c r="H489" s="1000"/>
      <c r="I489" s="982"/>
      <c r="J489" s="1000"/>
      <c r="K489" s="982"/>
      <c r="L489" s="1000"/>
      <c r="M489" s="982"/>
      <c r="N489" s="1000"/>
      <c r="O489" s="982"/>
      <c r="P489" s="982"/>
      <c r="Q489" s="1000"/>
      <c r="R489" s="982"/>
      <c r="S489" s="1000"/>
      <c r="T489" s="1000"/>
      <c r="U489" s="1000"/>
      <c r="V489" s="982"/>
      <c r="W489" s="1004"/>
      <c r="X489" s="1002"/>
      <c r="Y489" s="1002"/>
      <c r="Z489" s="982"/>
      <c r="AA489" s="982"/>
      <c r="AB489" s="982"/>
      <c r="AC489" s="982"/>
      <c r="AD489" s="982"/>
      <c r="AE489" s="982"/>
      <c r="AF489" s="982"/>
      <c r="AG489" s="982"/>
      <c r="AH489" s="982"/>
      <c r="AI489" s="982"/>
      <c r="AJ489" s="982"/>
      <c r="AK489" s="982"/>
      <c r="AL489" s="982"/>
      <c r="AM489" s="982"/>
      <c r="AN489" s="982"/>
      <c r="AO489" s="982"/>
      <c r="AP489" s="982"/>
      <c r="AQ489" s="982"/>
      <c r="AR489" s="982"/>
      <c r="AS489" s="982"/>
      <c r="AT489" s="982"/>
      <c r="AU489" s="982"/>
      <c r="AV489" s="982"/>
      <c r="AW489" s="982"/>
      <c r="AX489" s="982"/>
      <c r="AY489" s="982"/>
      <c r="AZ489" s="982"/>
      <c r="BA489" s="982"/>
      <c r="BB489" s="982"/>
      <c r="BC489" s="982"/>
      <c r="BD489" s="982"/>
      <c r="BE489" s="982"/>
      <c r="BF489" s="982"/>
      <c r="BG489" s="982"/>
      <c r="BH489" s="982"/>
      <c r="BI489" s="982"/>
      <c r="BJ489" s="982"/>
    </row>
    <row r="490" spans="1:62" ht="14.25" customHeight="1" x14ac:dyDescent="0.2">
      <c r="A490" s="982"/>
      <c r="B490" s="982"/>
      <c r="C490" s="982"/>
      <c r="D490" s="1000"/>
      <c r="E490" s="982"/>
      <c r="F490" s="1000"/>
      <c r="G490" s="982"/>
      <c r="H490" s="1000"/>
      <c r="I490" s="982"/>
      <c r="J490" s="1000"/>
      <c r="K490" s="982"/>
      <c r="L490" s="1000"/>
      <c r="M490" s="982"/>
      <c r="N490" s="1000"/>
      <c r="O490" s="982"/>
      <c r="P490" s="982"/>
      <c r="Q490" s="1000"/>
      <c r="R490" s="982"/>
      <c r="S490" s="1000"/>
      <c r="T490" s="1000"/>
      <c r="U490" s="1000"/>
      <c r="V490" s="982"/>
      <c r="W490" s="1004"/>
      <c r="X490" s="1002"/>
      <c r="Y490" s="1002"/>
      <c r="Z490" s="982"/>
      <c r="AA490" s="982"/>
      <c r="AB490" s="982"/>
      <c r="AC490" s="982"/>
      <c r="AD490" s="982"/>
      <c r="AE490" s="982"/>
      <c r="AF490" s="982"/>
      <c r="AG490" s="982"/>
      <c r="AH490" s="982"/>
      <c r="AI490" s="982"/>
      <c r="AJ490" s="982"/>
      <c r="AK490" s="982"/>
      <c r="AL490" s="982"/>
      <c r="AM490" s="982"/>
      <c r="AN490" s="982"/>
      <c r="AO490" s="982"/>
      <c r="AP490" s="982"/>
      <c r="AQ490" s="982"/>
      <c r="AR490" s="982"/>
      <c r="AS490" s="982"/>
      <c r="AT490" s="982"/>
      <c r="AU490" s="982"/>
      <c r="AV490" s="982"/>
      <c r="AW490" s="982"/>
      <c r="AX490" s="982"/>
      <c r="AY490" s="982"/>
      <c r="AZ490" s="982"/>
      <c r="BA490" s="982"/>
      <c r="BB490" s="982"/>
      <c r="BC490" s="982"/>
      <c r="BD490" s="982"/>
      <c r="BE490" s="982"/>
      <c r="BF490" s="982"/>
      <c r="BG490" s="982"/>
      <c r="BH490" s="982"/>
      <c r="BI490" s="982"/>
      <c r="BJ490" s="982"/>
    </row>
    <row r="491" spans="1:62" ht="14.25" customHeight="1" x14ac:dyDescent="0.2">
      <c r="A491" s="982"/>
      <c r="B491" s="982"/>
      <c r="C491" s="982"/>
      <c r="D491" s="1000"/>
      <c r="E491" s="982"/>
      <c r="F491" s="1000"/>
      <c r="G491" s="982"/>
      <c r="H491" s="1000"/>
      <c r="I491" s="982"/>
      <c r="J491" s="1000"/>
      <c r="K491" s="982"/>
      <c r="L491" s="1000"/>
      <c r="M491" s="982"/>
      <c r="N491" s="1000"/>
      <c r="O491" s="982"/>
      <c r="P491" s="982"/>
      <c r="Q491" s="1000"/>
      <c r="R491" s="982"/>
      <c r="S491" s="1000"/>
      <c r="T491" s="1000"/>
      <c r="U491" s="1000"/>
      <c r="V491" s="982"/>
      <c r="W491" s="1004"/>
      <c r="X491" s="1002"/>
      <c r="Y491" s="1002"/>
      <c r="Z491" s="982"/>
      <c r="AA491" s="982"/>
      <c r="AB491" s="982"/>
      <c r="AC491" s="982"/>
      <c r="AD491" s="982"/>
      <c r="AE491" s="982"/>
      <c r="AF491" s="982"/>
      <c r="AG491" s="982"/>
      <c r="AH491" s="982"/>
      <c r="AI491" s="982"/>
      <c r="AJ491" s="982"/>
      <c r="AK491" s="982"/>
      <c r="AL491" s="982"/>
      <c r="AM491" s="982"/>
      <c r="AN491" s="982"/>
      <c r="AO491" s="982"/>
      <c r="AP491" s="982"/>
      <c r="AQ491" s="982"/>
      <c r="AR491" s="982"/>
      <c r="AS491" s="982"/>
      <c r="AT491" s="982"/>
      <c r="AU491" s="982"/>
      <c r="AV491" s="982"/>
      <c r="AW491" s="982"/>
      <c r="AX491" s="982"/>
      <c r="AY491" s="982"/>
      <c r="AZ491" s="982"/>
      <c r="BA491" s="982"/>
      <c r="BB491" s="982"/>
      <c r="BC491" s="982"/>
      <c r="BD491" s="982"/>
      <c r="BE491" s="982"/>
      <c r="BF491" s="982"/>
      <c r="BG491" s="982"/>
      <c r="BH491" s="982"/>
      <c r="BI491" s="982"/>
      <c r="BJ491" s="982"/>
    </row>
    <row r="492" spans="1:62" ht="14.25" customHeight="1" x14ac:dyDescent="0.2">
      <c r="A492" s="982"/>
      <c r="B492" s="982"/>
      <c r="C492" s="982"/>
      <c r="D492" s="1000"/>
      <c r="E492" s="982"/>
      <c r="F492" s="1000"/>
      <c r="G492" s="982"/>
      <c r="H492" s="1000"/>
      <c r="I492" s="982"/>
      <c r="J492" s="1000"/>
      <c r="K492" s="982"/>
      <c r="L492" s="1000"/>
      <c r="M492" s="982"/>
      <c r="N492" s="1000"/>
      <c r="O492" s="982"/>
      <c r="P492" s="982"/>
      <c r="Q492" s="1000"/>
      <c r="R492" s="982"/>
      <c r="S492" s="1000"/>
      <c r="T492" s="1000"/>
      <c r="U492" s="1000"/>
      <c r="V492" s="982"/>
      <c r="W492" s="1004"/>
      <c r="X492" s="1002"/>
      <c r="Y492" s="1002"/>
      <c r="Z492" s="982"/>
      <c r="AA492" s="982"/>
      <c r="AB492" s="982"/>
      <c r="AC492" s="982"/>
      <c r="AD492" s="982"/>
      <c r="AE492" s="982"/>
      <c r="AF492" s="982"/>
      <c r="AG492" s="982"/>
      <c r="AH492" s="982"/>
      <c r="AI492" s="982"/>
      <c r="AJ492" s="982"/>
      <c r="AK492" s="982"/>
      <c r="AL492" s="982"/>
      <c r="AM492" s="982"/>
      <c r="AN492" s="982"/>
      <c r="AO492" s="982"/>
      <c r="AP492" s="982"/>
      <c r="AQ492" s="982"/>
      <c r="AR492" s="982"/>
      <c r="AS492" s="982"/>
      <c r="AT492" s="982"/>
      <c r="AU492" s="982"/>
      <c r="AV492" s="982"/>
      <c r="AW492" s="982"/>
      <c r="AX492" s="982"/>
      <c r="AY492" s="982"/>
      <c r="AZ492" s="982"/>
      <c r="BA492" s="982"/>
      <c r="BB492" s="982"/>
      <c r="BC492" s="982"/>
      <c r="BD492" s="982"/>
      <c r="BE492" s="982"/>
      <c r="BF492" s="982"/>
      <c r="BG492" s="982"/>
      <c r="BH492" s="982"/>
      <c r="BI492" s="982"/>
      <c r="BJ492" s="982"/>
    </row>
    <row r="493" spans="1:62" ht="14.25" customHeight="1" x14ac:dyDescent="0.2">
      <c r="A493" s="982"/>
      <c r="B493" s="982"/>
      <c r="C493" s="982"/>
      <c r="D493" s="1000"/>
      <c r="E493" s="982"/>
      <c r="F493" s="1000"/>
      <c r="G493" s="982"/>
      <c r="H493" s="1000"/>
      <c r="I493" s="982"/>
      <c r="J493" s="1000"/>
      <c r="K493" s="982"/>
      <c r="L493" s="1000"/>
      <c r="M493" s="982"/>
      <c r="N493" s="1000"/>
      <c r="O493" s="982"/>
      <c r="P493" s="982"/>
      <c r="Q493" s="1000"/>
      <c r="R493" s="982"/>
      <c r="S493" s="1000"/>
      <c r="T493" s="1000"/>
      <c r="U493" s="1000"/>
      <c r="V493" s="982"/>
      <c r="W493" s="1004"/>
      <c r="X493" s="1002"/>
      <c r="Y493" s="1002"/>
      <c r="Z493" s="982"/>
      <c r="AA493" s="982"/>
      <c r="AB493" s="982"/>
      <c r="AC493" s="982"/>
      <c r="AD493" s="982"/>
      <c r="AE493" s="982"/>
      <c r="AF493" s="982"/>
      <c r="AG493" s="982"/>
      <c r="AH493" s="982"/>
      <c r="AI493" s="982"/>
      <c r="AJ493" s="982"/>
      <c r="AK493" s="982"/>
      <c r="AL493" s="982"/>
      <c r="AM493" s="982"/>
      <c r="AN493" s="982"/>
      <c r="AO493" s="982"/>
      <c r="AP493" s="982"/>
      <c r="AQ493" s="982"/>
      <c r="AR493" s="982"/>
      <c r="AS493" s="982"/>
      <c r="AT493" s="982"/>
      <c r="AU493" s="982"/>
      <c r="AV493" s="982"/>
      <c r="AW493" s="982"/>
      <c r="AX493" s="982"/>
      <c r="AY493" s="982"/>
      <c r="AZ493" s="982"/>
      <c r="BA493" s="982"/>
      <c r="BB493" s="982"/>
      <c r="BC493" s="982"/>
      <c r="BD493" s="982"/>
      <c r="BE493" s="982"/>
      <c r="BF493" s="982"/>
      <c r="BG493" s="982"/>
      <c r="BH493" s="982"/>
      <c r="BI493" s="982"/>
      <c r="BJ493" s="982"/>
    </row>
    <row r="494" spans="1:62" ht="14.25" customHeight="1" x14ac:dyDescent="0.2">
      <c r="A494" s="982"/>
      <c r="B494" s="982"/>
      <c r="C494" s="982"/>
      <c r="D494" s="1000"/>
      <c r="E494" s="982"/>
      <c r="F494" s="1000"/>
      <c r="G494" s="982"/>
      <c r="H494" s="1000"/>
      <c r="I494" s="982"/>
      <c r="J494" s="1000"/>
      <c r="K494" s="982"/>
      <c r="L494" s="1000"/>
      <c r="M494" s="982"/>
      <c r="N494" s="1000"/>
      <c r="O494" s="982"/>
      <c r="P494" s="982"/>
      <c r="Q494" s="1000"/>
      <c r="R494" s="982"/>
      <c r="S494" s="1000"/>
      <c r="T494" s="1000"/>
      <c r="U494" s="1000"/>
      <c r="V494" s="982"/>
      <c r="W494" s="1004"/>
      <c r="X494" s="1002"/>
      <c r="Y494" s="1002"/>
      <c r="Z494" s="982"/>
      <c r="AA494" s="982"/>
      <c r="AB494" s="982"/>
      <c r="AC494" s="982"/>
      <c r="AD494" s="982"/>
      <c r="AE494" s="982"/>
      <c r="AF494" s="982"/>
      <c r="AG494" s="982"/>
      <c r="AH494" s="982"/>
      <c r="AI494" s="982"/>
      <c r="AJ494" s="982"/>
      <c r="AK494" s="982"/>
      <c r="AL494" s="982"/>
      <c r="AM494" s="982"/>
      <c r="AN494" s="982"/>
      <c r="AO494" s="982"/>
      <c r="AP494" s="982"/>
      <c r="AQ494" s="982"/>
      <c r="AR494" s="982"/>
      <c r="AS494" s="982"/>
      <c r="AT494" s="982"/>
      <c r="AU494" s="982"/>
      <c r="AV494" s="982"/>
      <c r="AW494" s="982"/>
      <c r="AX494" s="982"/>
      <c r="AY494" s="982"/>
      <c r="AZ494" s="982"/>
      <c r="BA494" s="982"/>
      <c r="BB494" s="982"/>
      <c r="BC494" s="982"/>
      <c r="BD494" s="982"/>
      <c r="BE494" s="982"/>
      <c r="BF494" s="982"/>
      <c r="BG494" s="982"/>
      <c r="BH494" s="982"/>
      <c r="BI494" s="982"/>
      <c r="BJ494" s="982"/>
    </row>
    <row r="495" spans="1:62" ht="14.25" customHeight="1" x14ac:dyDescent="0.2">
      <c r="A495" s="982"/>
      <c r="B495" s="982"/>
      <c r="C495" s="982"/>
      <c r="D495" s="1000"/>
      <c r="E495" s="982"/>
      <c r="F495" s="1000"/>
      <c r="G495" s="982"/>
      <c r="H495" s="1000"/>
      <c r="I495" s="982"/>
      <c r="J495" s="1000"/>
      <c r="K495" s="982"/>
      <c r="L495" s="1000"/>
      <c r="M495" s="982"/>
      <c r="N495" s="1000"/>
      <c r="O495" s="982"/>
      <c r="P495" s="982"/>
      <c r="Q495" s="1000"/>
      <c r="R495" s="982"/>
      <c r="S495" s="1000"/>
      <c r="T495" s="1000"/>
      <c r="U495" s="1000"/>
      <c r="V495" s="982"/>
      <c r="W495" s="1004"/>
      <c r="X495" s="1002"/>
      <c r="Y495" s="1002"/>
      <c r="Z495" s="982"/>
      <c r="AA495" s="982"/>
      <c r="AB495" s="982"/>
      <c r="AC495" s="982"/>
      <c r="AD495" s="982"/>
      <c r="AE495" s="982"/>
      <c r="AF495" s="982"/>
      <c r="AG495" s="982"/>
      <c r="AH495" s="982"/>
      <c r="AI495" s="982"/>
      <c r="AJ495" s="982"/>
      <c r="AK495" s="982"/>
      <c r="AL495" s="982"/>
      <c r="AM495" s="982"/>
      <c r="AN495" s="982"/>
      <c r="AO495" s="982"/>
      <c r="AP495" s="982"/>
      <c r="AQ495" s="982"/>
      <c r="AR495" s="982"/>
      <c r="AS495" s="982"/>
      <c r="AT495" s="982"/>
      <c r="AU495" s="982"/>
      <c r="AV495" s="982"/>
      <c r="AW495" s="982"/>
      <c r="AX495" s="982"/>
      <c r="AY495" s="982"/>
      <c r="AZ495" s="982"/>
      <c r="BA495" s="982"/>
      <c r="BB495" s="982"/>
      <c r="BC495" s="982"/>
      <c r="BD495" s="982"/>
      <c r="BE495" s="982"/>
      <c r="BF495" s="982"/>
      <c r="BG495" s="982"/>
      <c r="BH495" s="982"/>
      <c r="BI495" s="982"/>
      <c r="BJ495" s="982"/>
    </row>
    <row r="496" spans="1:62" ht="14.25" customHeight="1" x14ac:dyDescent="0.2">
      <c r="A496" s="982"/>
      <c r="B496" s="982"/>
      <c r="C496" s="982"/>
      <c r="D496" s="1000"/>
      <c r="E496" s="982"/>
      <c r="F496" s="1000"/>
      <c r="G496" s="982"/>
      <c r="H496" s="1000"/>
      <c r="I496" s="982"/>
      <c r="J496" s="1000"/>
      <c r="K496" s="982"/>
      <c r="L496" s="1000"/>
      <c r="M496" s="982"/>
      <c r="N496" s="1000"/>
      <c r="O496" s="982"/>
      <c r="P496" s="982"/>
      <c r="Q496" s="1000"/>
      <c r="R496" s="982"/>
      <c r="S496" s="1000"/>
      <c r="T496" s="1000"/>
      <c r="U496" s="1000"/>
      <c r="V496" s="982"/>
      <c r="W496" s="1004"/>
      <c r="X496" s="1002"/>
      <c r="Y496" s="1002"/>
      <c r="Z496" s="982"/>
      <c r="AA496" s="982"/>
      <c r="AB496" s="982"/>
      <c r="AC496" s="982"/>
      <c r="AD496" s="982"/>
      <c r="AE496" s="982"/>
      <c r="AF496" s="982"/>
      <c r="AG496" s="982"/>
      <c r="AH496" s="982"/>
      <c r="AI496" s="982"/>
      <c r="AJ496" s="982"/>
      <c r="AK496" s="982"/>
      <c r="AL496" s="982"/>
      <c r="AM496" s="982"/>
      <c r="AN496" s="982"/>
      <c r="AO496" s="982"/>
      <c r="AP496" s="982"/>
      <c r="AQ496" s="982"/>
      <c r="AR496" s="982"/>
      <c r="AS496" s="982"/>
      <c r="AT496" s="982"/>
      <c r="AU496" s="982"/>
      <c r="AV496" s="982"/>
      <c r="AW496" s="982"/>
      <c r="AX496" s="982"/>
      <c r="AY496" s="982"/>
      <c r="AZ496" s="982"/>
      <c r="BA496" s="982"/>
      <c r="BB496" s="982"/>
      <c r="BC496" s="982"/>
      <c r="BD496" s="982"/>
      <c r="BE496" s="982"/>
      <c r="BF496" s="982"/>
      <c r="BG496" s="982"/>
      <c r="BH496" s="982"/>
      <c r="BI496" s="982"/>
      <c r="BJ496" s="982"/>
    </row>
    <row r="497" spans="1:62" ht="14.25" customHeight="1" x14ac:dyDescent="0.2">
      <c r="A497" s="982"/>
      <c r="B497" s="982"/>
      <c r="C497" s="982"/>
      <c r="D497" s="1000"/>
      <c r="E497" s="982"/>
      <c r="F497" s="1000"/>
      <c r="G497" s="982"/>
      <c r="H497" s="1000"/>
      <c r="I497" s="982"/>
      <c r="J497" s="1000"/>
      <c r="K497" s="982"/>
      <c r="L497" s="1000"/>
      <c r="M497" s="982"/>
      <c r="N497" s="1000"/>
      <c r="O497" s="982"/>
      <c r="P497" s="982"/>
      <c r="Q497" s="1000"/>
      <c r="R497" s="982"/>
      <c r="S497" s="1000"/>
      <c r="T497" s="1000"/>
      <c r="U497" s="1000"/>
      <c r="V497" s="982"/>
      <c r="W497" s="1004"/>
      <c r="X497" s="1002"/>
      <c r="Y497" s="1002"/>
      <c r="Z497" s="982"/>
      <c r="AA497" s="982"/>
      <c r="AB497" s="982"/>
      <c r="AC497" s="982"/>
      <c r="AD497" s="982"/>
      <c r="AE497" s="982"/>
      <c r="AF497" s="982"/>
      <c r="AG497" s="982"/>
      <c r="AH497" s="982"/>
      <c r="AI497" s="982"/>
      <c r="AJ497" s="982"/>
      <c r="AK497" s="982"/>
      <c r="AL497" s="982"/>
      <c r="AM497" s="982"/>
      <c r="AN497" s="982"/>
      <c r="AO497" s="982"/>
      <c r="AP497" s="982"/>
      <c r="AQ497" s="982"/>
      <c r="AR497" s="982"/>
      <c r="AS497" s="982"/>
      <c r="AT497" s="982"/>
      <c r="AU497" s="982"/>
      <c r="AV497" s="982"/>
      <c r="AW497" s="982"/>
      <c r="AX497" s="982"/>
      <c r="AY497" s="982"/>
      <c r="AZ497" s="982"/>
      <c r="BA497" s="982"/>
      <c r="BB497" s="982"/>
      <c r="BC497" s="982"/>
      <c r="BD497" s="982"/>
      <c r="BE497" s="982"/>
      <c r="BF497" s="982"/>
      <c r="BG497" s="982"/>
      <c r="BH497" s="982"/>
      <c r="BI497" s="982"/>
      <c r="BJ497" s="982"/>
    </row>
    <row r="498" spans="1:62" ht="14.25" customHeight="1" x14ac:dyDescent="0.2">
      <c r="A498" s="982"/>
      <c r="B498" s="982"/>
      <c r="C498" s="982"/>
      <c r="D498" s="1000"/>
      <c r="E498" s="982"/>
      <c r="F498" s="1000"/>
      <c r="G498" s="982"/>
      <c r="H498" s="1000"/>
      <c r="I498" s="982"/>
      <c r="J498" s="1000"/>
      <c r="K498" s="982"/>
      <c r="L498" s="1000"/>
      <c r="M498" s="982"/>
      <c r="N498" s="1000"/>
      <c r="O498" s="982"/>
      <c r="P498" s="982"/>
      <c r="Q498" s="1000"/>
      <c r="R498" s="982"/>
      <c r="S498" s="1000"/>
      <c r="T498" s="1000"/>
      <c r="U498" s="1000"/>
      <c r="V498" s="982"/>
      <c r="W498" s="1004"/>
      <c r="X498" s="1002"/>
      <c r="Y498" s="1002"/>
      <c r="Z498" s="982"/>
      <c r="AA498" s="982"/>
      <c r="AB498" s="982"/>
      <c r="AC498" s="982"/>
      <c r="AD498" s="982"/>
      <c r="AE498" s="982"/>
      <c r="AF498" s="982"/>
      <c r="AG498" s="982"/>
      <c r="AH498" s="982"/>
      <c r="AI498" s="982"/>
      <c r="AJ498" s="982"/>
      <c r="AK498" s="982"/>
      <c r="AL498" s="982"/>
      <c r="AM498" s="982"/>
      <c r="AN498" s="982"/>
      <c r="AO498" s="982"/>
      <c r="AP498" s="982"/>
      <c r="AQ498" s="982"/>
      <c r="AR498" s="982"/>
      <c r="AS498" s="982"/>
      <c r="AT498" s="982"/>
      <c r="AU498" s="982"/>
      <c r="AV498" s="982"/>
      <c r="AW498" s="982"/>
      <c r="AX498" s="982"/>
      <c r="AY498" s="982"/>
      <c r="AZ498" s="982"/>
      <c r="BA498" s="982"/>
      <c r="BB498" s="982"/>
      <c r="BC498" s="982"/>
      <c r="BD498" s="982"/>
      <c r="BE498" s="982"/>
      <c r="BF498" s="982"/>
      <c r="BG498" s="982"/>
      <c r="BH498" s="982"/>
      <c r="BI498" s="982"/>
      <c r="BJ498" s="982"/>
    </row>
    <row r="499" spans="1:62" ht="14.25" customHeight="1" x14ac:dyDescent="0.2">
      <c r="A499" s="982"/>
      <c r="B499" s="982"/>
      <c r="C499" s="982"/>
      <c r="D499" s="1000"/>
      <c r="E499" s="982"/>
      <c r="F499" s="1000"/>
      <c r="G499" s="982"/>
      <c r="H499" s="1000"/>
      <c r="I499" s="982"/>
      <c r="J499" s="1000"/>
      <c r="K499" s="982"/>
      <c r="L499" s="1000"/>
      <c r="M499" s="982"/>
      <c r="N499" s="1000"/>
      <c r="O499" s="982"/>
      <c r="P499" s="982"/>
      <c r="Q499" s="1000"/>
      <c r="R499" s="982"/>
      <c r="S499" s="1000"/>
      <c r="T499" s="1000"/>
      <c r="U499" s="1000"/>
      <c r="V499" s="982"/>
      <c r="W499" s="1004"/>
      <c r="X499" s="1002"/>
      <c r="Y499" s="1002"/>
      <c r="Z499" s="982"/>
      <c r="AA499" s="982"/>
      <c r="AB499" s="982"/>
      <c r="AC499" s="982"/>
      <c r="AD499" s="982"/>
      <c r="AE499" s="982"/>
      <c r="AF499" s="982"/>
      <c r="AG499" s="982"/>
      <c r="AH499" s="982"/>
      <c r="AI499" s="982"/>
      <c r="AJ499" s="982"/>
      <c r="AK499" s="982"/>
      <c r="AL499" s="982"/>
      <c r="AM499" s="982"/>
      <c r="AN499" s="982"/>
      <c r="AO499" s="982"/>
      <c r="AP499" s="982"/>
      <c r="AQ499" s="982"/>
      <c r="AR499" s="982"/>
      <c r="AS499" s="982"/>
      <c r="AT499" s="982"/>
      <c r="AU499" s="982"/>
      <c r="AV499" s="982"/>
      <c r="AW499" s="982"/>
      <c r="AX499" s="982"/>
      <c r="AY499" s="982"/>
      <c r="AZ499" s="982"/>
      <c r="BA499" s="982"/>
      <c r="BB499" s="982"/>
      <c r="BC499" s="982"/>
      <c r="BD499" s="982"/>
      <c r="BE499" s="982"/>
      <c r="BF499" s="982"/>
      <c r="BG499" s="982"/>
      <c r="BH499" s="982"/>
      <c r="BI499" s="982"/>
      <c r="BJ499" s="982"/>
    </row>
    <row r="500" spans="1:62" ht="14.25" customHeight="1" x14ac:dyDescent="0.2">
      <c r="A500" s="982"/>
      <c r="B500" s="982"/>
      <c r="C500" s="982"/>
      <c r="D500" s="1000"/>
      <c r="E500" s="982"/>
      <c r="F500" s="1000"/>
      <c r="G500" s="982"/>
      <c r="H500" s="1000"/>
      <c r="I500" s="982"/>
      <c r="J500" s="1000"/>
      <c r="K500" s="982"/>
      <c r="L500" s="1000"/>
      <c r="M500" s="982"/>
      <c r="N500" s="1000"/>
      <c r="O500" s="982"/>
      <c r="P500" s="982"/>
      <c r="Q500" s="1000"/>
      <c r="R500" s="982"/>
      <c r="S500" s="1000"/>
      <c r="T500" s="1000"/>
      <c r="U500" s="1000"/>
      <c r="V500" s="982"/>
      <c r="W500" s="1004"/>
      <c r="X500" s="1002"/>
      <c r="Y500" s="1002"/>
      <c r="Z500" s="982"/>
      <c r="AA500" s="982"/>
      <c r="AB500" s="982"/>
      <c r="AC500" s="982"/>
      <c r="AD500" s="982"/>
      <c r="AE500" s="982"/>
      <c r="AF500" s="982"/>
      <c r="AG500" s="982"/>
      <c r="AH500" s="982"/>
      <c r="AI500" s="982"/>
      <c r="AJ500" s="982"/>
      <c r="AK500" s="982"/>
      <c r="AL500" s="982"/>
      <c r="AM500" s="982"/>
      <c r="AN500" s="982"/>
      <c r="AO500" s="982"/>
      <c r="AP500" s="982"/>
      <c r="AQ500" s="982"/>
      <c r="AR500" s="982"/>
      <c r="AS500" s="982"/>
      <c r="AT500" s="982"/>
      <c r="AU500" s="982"/>
      <c r="AV500" s="982"/>
      <c r="AW500" s="982"/>
      <c r="AX500" s="982"/>
      <c r="AY500" s="982"/>
      <c r="AZ500" s="982"/>
      <c r="BA500" s="982"/>
      <c r="BB500" s="982"/>
      <c r="BC500" s="982"/>
      <c r="BD500" s="982"/>
      <c r="BE500" s="982"/>
      <c r="BF500" s="982"/>
      <c r="BG500" s="982"/>
      <c r="BH500" s="982"/>
      <c r="BI500" s="982"/>
      <c r="BJ500" s="982"/>
    </row>
    <row r="501" spans="1:62" ht="14.25" customHeight="1" x14ac:dyDescent="0.2">
      <c r="A501" s="982"/>
      <c r="B501" s="982"/>
      <c r="C501" s="982"/>
      <c r="D501" s="1000"/>
      <c r="E501" s="982"/>
      <c r="F501" s="1000"/>
      <c r="G501" s="982"/>
      <c r="H501" s="1000"/>
      <c r="I501" s="982"/>
      <c r="J501" s="1000"/>
      <c r="K501" s="982"/>
      <c r="L501" s="1000"/>
      <c r="M501" s="982"/>
      <c r="N501" s="1000"/>
      <c r="O501" s="982"/>
      <c r="P501" s="982"/>
      <c r="Q501" s="1000"/>
      <c r="R501" s="982"/>
      <c r="S501" s="1000"/>
      <c r="T501" s="1000"/>
      <c r="U501" s="1000"/>
      <c r="V501" s="982"/>
      <c r="W501" s="1004"/>
      <c r="X501" s="1002"/>
      <c r="Y501" s="1002"/>
      <c r="Z501" s="982"/>
      <c r="AA501" s="982"/>
      <c r="AB501" s="982"/>
      <c r="AC501" s="982"/>
      <c r="AD501" s="982"/>
      <c r="AE501" s="982"/>
      <c r="AF501" s="982"/>
      <c r="AG501" s="982"/>
      <c r="AH501" s="982"/>
      <c r="AI501" s="982"/>
      <c r="AJ501" s="982"/>
      <c r="AK501" s="982"/>
      <c r="AL501" s="982"/>
      <c r="AM501" s="982"/>
      <c r="AN501" s="982"/>
      <c r="AO501" s="982"/>
      <c r="AP501" s="982"/>
      <c r="AQ501" s="982"/>
      <c r="AR501" s="982"/>
      <c r="AS501" s="982"/>
      <c r="AT501" s="982"/>
      <c r="AU501" s="982"/>
      <c r="AV501" s="982"/>
      <c r="AW501" s="982"/>
      <c r="AX501" s="982"/>
      <c r="AY501" s="982"/>
      <c r="AZ501" s="982"/>
      <c r="BA501" s="982"/>
      <c r="BB501" s="982"/>
      <c r="BC501" s="982"/>
      <c r="BD501" s="982"/>
      <c r="BE501" s="982"/>
      <c r="BF501" s="982"/>
      <c r="BG501" s="982"/>
      <c r="BH501" s="982"/>
      <c r="BI501" s="982"/>
      <c r="BJ501" s="982"/>
    </row>
    <row r="502" spans="1:62" ht="14.25" customHeight="1" x14ac:dyDescent="0.2">
      <c r="A502" s="982"/>
      <c r="B502" s="982"/>
      <c r="C502" s="982"/>
      <c r="D502" s="1000"/>
      <c r="E502" s="982"/>
      <c r="F502" s="1000"/>
      <c r="G502" s="982"/>
      <c r="H502" s="1000"/>
      <c r="I502" s="982"/>
      <c r="J502" s="1000"/>
      <c r="K502" s="982"/>
      <c r="L502" s="1000"/>
      <c r="M502" s="982"/>
      <c r="N502" s="1000"/>
      <c r="O502" s="982"/>
      <c r="P502" s="982"/>
      <c r="Q502" s="1000"/>
      <c r="R502" s="982"/>
      <c r="S502" s="1000"/>
      <c r="T502" s="1000"/>
      <c r="U502" s="1000"/>
      <c r="V502" s="982"/>
      <c r="W502" s="1004"/>
      <c r="X502" s="1002"/>
      <c r="Y502" s="1002"/>
      <c r="Z502" s="982"/>
      <c r="AA502" s="982"/>
      <c r="AB502" s="982"/>
      <c r="AC502" s="982"/>
      <c r="AD502" s="982"/>
      <c r="AE502" s="982"/>
      <c r="AF502" s="982"/>
      <c r="AG502" s="982"/>
      <c r="AH502" s="982"/>
      <c r="AI502" s="982"/>
      <c r="AJ502" s="982"/>
      <c r="AK502" s="982"/>
      <c r="AL502" s="982"/>
      <c r="AM502" s="982"/>
      <c r="AN502" s="982"/>
      <c r="AO502" s="982"/>
      <c r="AP502" s="982"/>
      <c r="AQ502" s="982"/>
      <c r="AR502" s="982"/>
      <c r="AS502" s="982"/>
      <c r="AT502" s="982"/>
      <c r="AU502" s="982"/>
      <c r="AV502" s="982"/>
      <c r="AW502" s="982"/>
      <c r="AX502" s="982"/>
      <c r="AY502" s="982"/>
      <c r="AZ502" s="982"/>
      <c r="BA502" s="982"/>
      <c r="BB502" s="982"/>
      <c r="BC502" s="982"/>
      <c r="BD502" s="982"/>
      <c r="BE502" s="982"/>
      <c r="BF502" s="982"/>
      <c r="BG502" s="982"/>
      <c r="BH502" s="982"/>
      <c r="BI502" s="982"/>
      <c r="BJ502" s="982"/>
    </row>
    <row r="503" spans="1:62" ht="14.25" customHeight="1" x14ac:dyDescent="0.2">
      <c r="A503" s="982"/>
      <c r="B503" s="982"/>
      <c r="C503" s="982"/>
      <c r="D503" s="1000"/>
      <c r="E503" s="982"/>
      <c r="F503" s="1000"/>
      <c r="G503" s="982"/>
      <c r="H503" s="1000"/>
      <c r="I503" s="982"/>
      <c r="J503" s="1000"/>
      <c r="K503" s="982"/>
      <c r="L503" s="1000"/>
      <c r="M503" s="982"/>
      <c r="N503" s="1000"/>
      <c r="O503" s="982"/>
      <c r="P503" s="982"/>
      <c r="Q503" s="1000"/>
      <c r="R503" s="982"/>
      <c r="S503" s="1000"/>
      <c r="T503" s="1000"/>
      <c r="U503" s="1000"/>
      <c r="V503" s="982"/>
      <c r="W503" s="1004"/>
      <c r="X503" s="1002"/>
      <c r="Y503" s="1002"/>
      <c r="Z503" s="982"/>
      <c r="AA503" s="982"/>
      <c r="AB503" s="982"/>
      <c r="AC503" s="982"/>
      <c r="AD503" s="982"/>
      <c r="AE503" s="982"/>
      <c r="AF503" s="982"/>
      <c r="AG503" s="982"/>
      <c r="AH503" s="982"/>
      <c r="AI503" s="982"/>
      <c r="AJ503" s="982"/>
      <c r="AK503" s="982"/>
      <c r="AL503" s="982"/>
      <c r="AM503" s="982"/>
      <c r="AN503" s="982"/>
      <c r="AO503" s="982"/>
      <c r="AP503" s="982"/>
      <c r="AQ503" s="982"/>
      <c r="AR503" s="982"/>
      <c r="AS503" s="982"/>
      <c r="AT503" s="982"/>
      <c r="AU503" s="982"/>
      <c r="AV503" s="982"/>
      <c r="AW503" s="982"/>
      <c r="AX503" s="982"/>
      <c r="AY503" s="982"/>
      <c r="AZ503" s="982"/>
      <c r="BA503" s="982"/>
      <c r="BB503" s="982"/>
      <c r="BC503" s="982"/>
      <c r="BD503" s="982"/>
      <c r="BE503" s="982"/>
      <c r="BF503" s="982"/>
      <c r="BG503" s="982"/>
      <c r="BH503" s="982"/>
      <c r="BI503" s="982"/>
      <c r="BJ503" s="982"/>
    </row>
    <row r="504" spans="1:62" ht="14.25" customHeight="1" x14ac:dyDescent="0.2">
      <c r="A504" s="982"/>
      <c r="B504" s="982"/>
      <c r="C504" s="982"/>
      <c r="D504" s="1000"/>
      <c r="E504" s="982"/>
      <c r="F504" s="1000"/>
      <c r="G504" s="982"/>
      <c r="H504" s="1000"/>
      <c r="I504" s="982"/>
      <c r="J504" s="1000"/>
      <c r="K504" s="982"/>
      <c r="L504" s="1000"/>
      <c r="M504" s="982"/>
      <c r="N504" s="1000"/>
      <c r="O504" s="982"/>
      <c r="P504" s="982"/>
      <c r="Q504" s="1000"/>
      <c r="R504" s="982"/>
      <c r="S504" s="1000"/>
      <c r="T504" s="1000"/>
      <c r="U504" s="1000"/>
      <c r="V504" s="982"/>
      <c r="W504" s="1004"/>
      <c r="X504" s="1002"/>
      <c r="Y504" s="1002"/>
      <c r="Z504" s="982"/>
      <c r="AA504" s="982"/>
      <c r="AB504" s="982"/>
      <c r="AC504" s="982"/>
      <c r="AD504" s="982"/>
      <c r="AE504" s="982"/>
      <c r="AF504" s="982"/>
      <c r="AG504" s="982"/>
      <c r="AH504" s="982"/>
      <c r="AI504" s="982"/>
      <c r="AJ504" s="982"/>
      <c r="AK504" s="982"/>
      <c r="AL504" s="982"/>
      <c r="AM504" s="982"/>
      <c r="AN504" s="982"/>
      <c r="AO504" s="982"/>
      <c r="AP504" s="982"/>
      <c r="AQ504" s="982"/>
      <c r="AR504" s="982"/>
      <c r="AS504" s="982"/>
      <c r="AT504" s="982"/>
      <c r="AU504" s="982"/>
      <c r="AV504" s="982"/>
      <c r="AW504" s="982"/>
      <c r="AX504" s="982"/>
      <c r="AY504" s="982"/>
      <c r="AZ504" s="982"/>
      <c r="BA504" s="982"/>
      <c r="BB504" s="982"/>
      <c r="BC504" s="982"/>
      <c r="BD504" s="982"/>
      <c r="BE504" s="982"/>
      <c r="BF504" s="982"/>
      <c r="BG504" s="982"/>
      <c r="BH504" s="982"/>
      <c r="BI504" s="982"/>
      <c r="BJ504" s="982"/>
    </row>
    <row r="505" spans="1:62" ht="14.25" customHeight="1" x14ac:dyDescent="0.2">
      <c r="A505" s="982"/>
      <c r="B505" s="982"/>
      <c r="C505" s="982"/>
      <c r="D505" s="1000"/>
      <c r="E505" s="982"/>
      <c r="F505" s="1000"/>
      <c r="G505" s="982"/>
      <c r="H505" s="1000"/>
      <c r="I505" s="982"/>
      <c r="J505" s="1000"/>
      <c r="K505" s="982"/>
      <c r="L505" s="1000"/>
      <c r="M505" s="982"/>
      <c r="N505" s="1000"/>
      <c r="O505" s="982"/>
      <c r="P505" s="982"/>
      <c r="Q505" s="1000"/>
      <c r="R505" s="982"/>
      <c r="S505" s="1000"/>
      <c r="T505" s="1000"/>
      <c r="U505" s="1000"/>
      <c r="V505" s="982"/>
      <c r="W505" s="1004"/>
      <c r="X505" s="1002"/>
      <c r="Y505" s="1002"/>
      <c r="Z505" s="982"/>
      <c r="AA505" s="982"/>
      <c r="AB505" s="982"/>
      <c r="AC505" s="982"/>
      <c r="AD505" s="982"/>
      <c r="AE505" s="982"/>
      <c r="AF505" s="982"/>
      <c r="AG505" s="982"/>
      <c r="AH505" s="982"/>
      <c r="AI505" s="982"/>
      <c r="AJ505" s="982"/>
      <c r="AK505" s="982"/>
      <c r="AL505" s="982"/>
      <c r="AM505" s="982"/>
      <c r="AN505" s="982"/>
      <c r="AO505" s="982"/>
      <c r="AP505" s="982"/>
      <c r="AQ505" s="982"/>
      <c r="AR505" s="982"/>
      <c r="AS505" s="982"/>
      <c r="AT505" s="982"/>
      <c r="AU505" s="982"/>
      <c r="AV505" s="982"/>
      <c r="AW505" s="982"/>
      <c r="AX505" s="982"/>
      <c r="AY505" s="982"/>
      <c r="AZ505" s="982"/>
      <c r="BA505" s="982"/>
      <c r="BB505" s="982"/>
      <c r="BC505" s="982"/>
      <c r="BD505" s="982"/>
      <c r="BE505" s="982"/>
      <c r="BF505" s="982"/>
      <c r="BG505" s="982"/>
      <c r="BH505" s="982"/>
      <c r="BI505" s="982"/>
      <c r="BJ505" s="982"/>
    </row>
    <row r="506" spans="1:62" ht="14.25" customHeight="1" x14ac:dyDescent="0.2">
      <c r="A506" s="982"/>
      <c r="B506" s="982"/>
      <c r="C506" s="982"/>
      <c r="D506" s="1000"/>
      <c r="E506" s="982"/>
      <c r="F506" s="1000"/>
      <c r="G506" s="982"/>
      <c r="H506" s="1000"/>
      <c r="I506" s="982"/>
      <c r="J506" s="1000"/>
      <c r="K506" s="982"/>
      <c r="L506" s="1000"/>
      <c r="M506" s="982"/>
      <c r="N506" s="1000"/>
      <c r="O506" s="982"/>
      <c r="P506" s="982"/>
      <c r="Q506" s="1000"/>
      <c r="R506" s="982"/>
      <c r="S506" s="1000"/>
      <c r="T506" s="1000"/>
      <c r="U506" s="1000"/>
      <c r="V506" s="982"/>
      <c r="W506" s="1004"/>
      <c r="X506" s="1002"/>
      <c r="Y506" s="1002"/>
      <c r="Z506" s="982"/>
      <c r="AA506" s="982"/>
      <c r="AB506" s="982"/>
      <c r="AC506" s="982"/>
      <c r="AD506" s="982"/>
      <c r="AE506" s="982"/>
      <c r="AF506" s="982"/>
      <c r="AG506" s="982"/>
      <c r="AH506" s="982"/>
      <c r="AI506" s="982"/>
      <c r="AJ506" s="982"/>
      <c r="AK506" s="982"/>
      <c r="AL506" s="982"/>
      <c r="AM506" s="982"/>
      <c r="AN506" s="982"/>
      <c r="AO506" s="982"/>
      <c r="AP506" s="982"/>
      <c r="AQ506" s="982"/>
      <c r="AR506" s="982"/>
      <c r="AS506" s="982"/>
      <c r="AT506" s="982"/>
      <c r="AU506" s="982"/>
      <c r="AV506" s="982"/>
      <c r="AW506" s="982"/>
      <c r="AX506" s="982"/>
      <c r="AY506" s="982"/>
      <c r="AZ506" s="982"/>
      <c r="BA506" s="982"/>
      <c r="BB506" s="982"/>
      <c r="BC506" s="982"/>
      <c r="BD506" s="982"/>
      <c r="BE506" s="982"/>
      <c r="BF506" s="982"/>
      <c r="BG506" s="982"/>
      <c r="BH506" s="982"/>
      <c r="BI506" s="982"/>
      <c r="BJ506" s="982"/>
    </row>
    <row r="507" spans="1:62" ht="14.25" customHeight="1" x14ac:dyDescent="0.2">
      <c r="A507" s="982"/>
      <c r="B507" s="982"/>
      <c r="C507" s="982"/>
      <c r="D507" s="1000"/>
      <c r="E507" s="982"/>
      <c r="F507" s="1000"/>
      <c r="G507" s="982"/>
      <c r="H507" s="1000"/>
      <c r="I507" s="982"/>
      <c r="J507" s="1000"/>
      <c r="K507" s="982"/>
      <c r="L507" s="1000"/>
      <c r="M507" s="982"/>
      <c r="N507" s="1000"/>
      <c r="O507" s="982"/>
      <c r="P507" s="982"/>
      <c r="Q507" s="1000"/>
      <c r="R507" s="982"/>
      <c r="S507" s="1000"/>
      <c r="T507" s="1000"/>
      <c r="U507" s="1000"/>
      <c r="V507" s="982"/>
      <c r="W507" s="1004"/>
      <c r="X507" s="1002"/>
      <c r="Y507" s="1002"/>
      <c r="Z507" s="982"/>
      <c r="AA507" s="982"/>
      <c r="AB507" s="982"/>
      <c r="AC507" s="982"/>
      <c r="AD507" s="982"/>
      <c r="AE507" s="982"/>
      <c r="AF507" s="982"/>
      <c r="AG507" s="982"/>
      <c r="AH507" s="982"/>
      <c r="AI507" s="982"/>
      <c r="AJ507" s="982"/>
      <c r="AK507" s="982"/>
      <c r="AL507" s="982"/>
      <c r="AM507" s="982"/>
      <c r="AN507" s="982"/>
      <c r="AO507" s="982"/>
      <c r="AP507" s="982"/>
      <c r="AQ507" s="982"/>
      <c r="AR507" s="982"/>
      <c r="AS507" s="982"/>
      <c r="AT507" s="982"/>
      <c r="AU507" s="982"/>
      <c r="AV507" s="982"/>
      <c r="AW507" s="982"/>
      <c r="AX507" s="982"/>
      <c r="AY507" s="982"/>
      <c r="AZ507" s="982"/>
      <c r="BA507" s="982"/>
      <c r="BB507" s="982"/>
      <c r="BC507" s="982"/>
      <c r="BD507" s="982"/>
      <c r="BE507" s="982"/>
      <c r="BF507" s="982"/>
      <c r="BG507" s="982"/>
      <c r="BH507" s="982"/>
      <c r="BI507" s="982"/>
      <c r="BJ507" s="982"/>
    </row>
    <row r="508" spans="1:62" ht="14.25" customHeight="1" x14ac:dyDescent="0.2">
      <c r="A508" s="982"/>
      <c r="B508" s="982"/>
      <c r="C508" s="982"/>
      <c r="D508" s="1000"/>
      <c r="E508" s="982"/>
      <c r="F508" s="1000"/>
      <c r="G508" s="982"/>
      <c r="H508" s="1000"/>
      <c r="I508" s="982"/>
      <c r="J508" s="1000"/>
      <c r="K508" s="982"/>
      <c r="L508" s="1000"/>
      <c r="M508" s="982"/>
      <c r="N508" s="1000"/>
      <c r="O508" s="982"/>
      <c r="P508" s="982"/>
      <c r="Q508" s="1000"/>
      <c r="R508" s="982"/>
      <c r="S508" s="1000"/>
      <c r="T508" s="1000"/>
      <c r="U508" s="1000"/>
      <c r="V508" s="982"/>
      <c r="W508" s="1004"/>
      <c r="X508" s="1002"/>
      <c r="Y508" s="1002"/>
      <c r="Z508" s="982"/>
      <c r="AA508" s="982"/>
      <c r="AB508" s="982"/>
      <c r="AC508" s="982"/>
      <c r="AD508" s="982"/>
      <c r="AE508" s="982"/>
      <c r="AF508" s="982"/>
      <c r="AG508" s="982"/>
      <c r="AH508" s="982"/>
      <c r="AI508" s="982"/>
      <c r="AJ508" s="982"/>
      <c r="AK508" s="982"/>
      <c r="AL508" s="982"/>
      <c r="AM508" s="982"/>
      <c r="AN508" s="982"/>
      <c r="AO508" s="982"/>
      <c r="AP508" s="982"/>
      <c r="AQ508" s="982"/>
      <c r="AR508" s="982"/>
      <c r="AS508" s="982"/>
      <c r="AT508" s="982"/>
      <c r="AU508" s="982"/>
      <c r="AV508" s="982"/>
      <c r="AW508" s="982"/>
      <c r="AX508" s="982"/>
      <c r="AY508" s="982"/>
      <c r="AZ508" s="982"/>
      <c r="BA508" s="982"/>
      <c r="BB508" s="982"/>
      <c r="BC508" s="982"/>
      <c r="BD508" s="982"/>
      <c r="BE508" s="982"/>
      <c r="BF508" s="982"/>
      <c r="BG508" s="982"/>
      <c r="BH508" s="982"/>
      <c r="BI508" s="982"/>
      <c r="BJ508" s="982"/>
    </row>
    <row r="509" spans="1:62" ht="14.25" customHeight="1" x14ac:dyDescent="0.2">
      <c r="A509" s="982"/>
      <c r="B509" s="982"/>
      <c r="C509" s="982"/>
      <c r="D509" s="1000"/>
      <c r="E509" s="982"/>
      <c r="F509" s="1000"/>
      <c r="G509" s="982"/>
      <c r="H509" s="1000"/>
      <c r="I509" s="982"/>
      <c r="J509" s="1000"/>
      <c r="K509" s="982"/>
      <c r="L509" s="1000"/>
      <c r="M509" s="982"/>
      <c r="N509" s="1000"/>
      <c r="O509" s="982"/>
      <c r="P509" s="982"/>
      <c r="Q509" s="1000"/>
      <c r="R509" s="982"/>
      <c r="S509" s="1000"/>
      <c r="T509" s="1000"/>
      <c r="U509" s="1000"/>
      <c r="V509" s="982"/>
      <c r="W509" s="1004"/>
      <c r="X509" s="1002"/>
      <c r="Y509" s="1002"/>
      <c r="Z509" s="982"/>
      <c r="AA509" s="982"/>
      <c r="AB509" s="982"/>
      <c r="AC509" s="982"/>
      <c r="AD509" s="982"/>
      <c r="AE509" s="982"/>
      <c r="AF509" s="982"/>
      <c r="AG509" s="982"/>
      <c r="AH509" s="982"/>
      <c r="AI509" s="982"/>
      <c r="AJ509" s="982"/>
      <c r="AK509" s="982"/>
      <c r="AL509" s="982"/>
      <c r="AM509" s="982"/>
      <c r="AN509" s="982"/>
      <c r="AO509" s="982"/>
      <c r="AP509" s="982"/>
      <c r="AQ509" s="982"/>
      <c r="AR509" s="982"/>
      <c r="AS509" s="982"/>
      <c r="AT509" s="982"/>
      <c r="AU509" s="982"/>
      <c r="AV509" s="982"/>
      <c r="AW509" s="982"/>
      <c r="AX509" s="982"/>
      <c r="AY509" s="982"/>
      <c r="AZ509" s="982"/>
      <c r="BA509" s="982"/>
      <c r="BB509" s="982"/>
      <c r="BC509" s="982"/>
      <c r="BD509" s="982"/>
      <c r="BE509" s="982"/>
      <c r="BF509" s="982"/>
      <c r="BG509" s="982"/>
      <c r="BH509" s="982"/>
      <c r="BI509" s="982"/>
      <c r="BJ509" s="982"/>
    </row>
    <row r="510" spans="1:62" ht="14.25" customHeight="1" x14ac:dyDescent="0.2">
      <c r="A510" s="982"/>
      <c r="B510" s="982"/>
      <c r="C510" s="982"/>
      <c r="D510" s="1000"/>
      <c r="E510" s="982"/>
      <c r="F510" s="1000"/>
      <c r="G510" s="982"/>
      <c r="H510" s="1000"/>
      <c r="I510" s="982"/>
      <c r="J510" s="1000"/>
      <c r="K510" s="982"/>
      <c r="L510" s="1000"/>
      <c r="M510" s="982"/>
      <c r="N510" s="1000"/>
      <c r="O510" s="982"/>
      <c r="P510" s="982"/>
      <c r="Q510" s="1000"/>
      <c r="R510" s="982"/>
      <c r="S510" s="1000"/>
      <c r="T510" s="1000"/>
      <c r="U510" s="1000"/>
      <c r="V510" s="982"/>
      <c r="W510" s="1004"/>
      <c r="X510" s="1002"/>
      <c r="Y510" s="1002"/>
      <c r="Z510" s="982"/>
      <c r="AA510" s="982"/>
      <c r="AB510" s="982"/>
      <c r="AC510" s="982"/>
      <c r="AD510" s="982"/>
      <c r="AE510" s="982"/>
      <c r="AF510" s="982"/>
      <c r="AG510" s="982"/>
      <c r="AH510" s="982"/>
      <c r="AI510" s="982"/>
      <c r="AJ510" s="982"/>
      <c r="AK510" s="982"/>
      <c r="AL510" s="982"/>
      <c r="AM510" s="982"/>
      <c r="AN510" s="982"/>
      <c r="AO510" s="982"/>
      <c r="AP510" s="982"/>
      <c r="AQ510" s="982"/>
      <c r="AR510" s="982"/>
      <c r="AS510" s="982"/>
      <c r="AT510" s="982"/>
      <c r="AU510" s="982"/>
      <c r="AV510" s="982"/>
      <c r="AW510" s="982"/>
      <c r="AX510" s="982"/>
      <c r="AY510" s="982"/>
      <c r="AZ510" s="982"/>
      <c r="BA510" s="982"/>
      <c r="BB510" s="982"/>
      <c r="BC510" s="982"/>
      <c r="BD510" s="982"/>
      <c r="BE510" s="982"/>
      <c r="BF510" s="982"/>
      <c r="BG510" s="982"/>
      <c r="BH510" s="982"/>
      <c r="BI510" s="982"/>
      <c r="BJ510" s="982"/>
    </row>
    <row r="511" spans="1:62" ht="14.25" customHeight="1" x14ac:dyDescent="0.2">
      <c r="A511" s="982"/>
      <c r="B511" s="982"/>
      <c r="C511" s="982"/>
      <c r="D511" s="1000"/>
      <c r="E511" s="982"/>
      <c r="F511" s="1000"/>
      <c r="G511" s="982"/>
      <c r="H511" s="1000"/>
      <c r="I511" s="982"/>
      <c r="J511" s="1000"/>
      <c r="K511" s="982"/>
      <c r="L511" s="1000"/>
      <c r="M511" s="982"/>
      <c r="N511" s="1000"/>
      <c r="O511" s="982"/>
      <c r="P511" s="982"/>
      <c r="Q511" s="1000"/>
      <c r="R511" s="982"/>
      <c r="S511" s="1000"/>
      <c r="T511" s="1000"/>
      <c r="U511" s="1000"/>
      <c r="V511" s="982"/>
      <c r="W511" s="1004"/>
      <c r="X511" s="1002"/>
      <c r="Y511" s="1002"/>
      <c r="Z511" s="982"/>
      <c r="AA511" s="982"/>
      <c r="AB511" s="982"/>
      <c r="AC511" s="982"/>
      <c r="AD511" s="982"/>
      <c r="AE511" s="982"/>
      <c r="AF511" s="982"/>
      <c r="AG511" s="982"/>
      <c r="AH511" s="982"/>
      <c r="AI511" s="982"/>
      <c r="AJ511" s="982"/>
      <c r="AK511" s="982"/>
      <c r="AL511" s="982"/>
      <c r="AM511" s="982"/>
      <c r="AN511" s="982"/>
      <c r="AO511" s="982"/>
      <c r="AP511" s="982"/>
      <c r="AQ511" s="982"/>
      <c r="AR511" s="982"/>
      <c r="AS511" s="982"/>
      <c r="AT511" s="982"/>
      <c r="AU511" s="982"/>
      <c r="AV511" s="982"/>
      <c r="AW511" s="982"/>
      <c r="AX511" s="982"/>
      <c r="AY511" s="982"/>
      <c r="AZ511" s="982"/>
      <c r="BA511" s="982"/>
      <c r="BB511" s="982"/>
      <c r="BC511" s="982"/>
      <c r="BD511" s="982"/>
      <c r="BE511" s="982"/>
      <c r="BF511" s="982"/>
      <c r="BG511" s="982"/>
      <c r="BH511" s="982"/>
      <c r="BI511" s="982"/>
      <c r="BJ511" s="982"/>
    </row>
    <row r="512" spans="1:62" ht="14.25" customHeight="1" x14ac:dyDescent="0.2">
      <c r="A512" s="982"/>
      <c r="B512" s="982"/>
      <c r="C512" s="982"/>
      <c r="D512" s="1000"/>
      <c r="E512" s="982"/>
      <c r="F512" s="1000"/>
      <c r="G512" s="982"/>
      <c r="H512" s="1000"/>
      <c r="I512" s="982"/>
      <c r="J512" s="1000"/>
      <c r="K512" s="982"/>
      <c r="L512" s="1000"/>
      <c r="M512" s="982"/>
      <c r="N512" s="1000"/>
      <c r="O512" s="982"/>
      <c r="P512" s="982"/>
      <c r="Q512" s="1000"/>
      <c r="R512" s="982"/>
      <c r="S512" s="1000"/>
      <c r="T512" s="1000"/>
      <c r="U512" s="1000"/>
      <c r="V512" s="982"/>
      <c r="W512" s="1004"/>
      <c r="X512" s="1002"/>
      <c r="Y512" s="1002"/>
      <c r="Z512" s="982"/>
      <c r="AA512" s="982"/>
      <c r="AB512" s="982"/>
      <c r="AC512" s="982"/>
      <c r="AD512" s="982"/>
      <c r="AE512" s="982"/>
      <c r="AF512" s="982"/>
      <c r="AG512" s="982"/>
      <c r="AH512" s="982"/>
      <c r="AI512" s="982"/>
      <c r="AJ512" s="982"/>
      <c r="AK512" s="982"/>
      <c r="AL512" s="982"/>
      <c r="AM512" s="982"/>
      <c r="AN512" s="982"/>
      <c r="AO512" s="982"/>
      <c r="AP512" s="982"/>
      <c r="AQ512" s="982"/>
      <c r="AR512" s="982"/>
      <c r="AS512" s="982"/>
      <c r="AT512" s="982"/>
      <c r="AU512" s="982"/>
      <c r="AV512" s="982"/>
      <c r="AW512" s="982"/>
      <c r="AX512" s="982"/>
      <c r="AY512" s="982"/>
      <c r="AZ512" s="982"/>
      <c r="BA512" s="982"/>
      <c r="BB512" s="982"/>
      <c r="BC512" s="982"/>
      <c r="BD512" s="982"/>
      <c r="BE512" s="982"/>
      <c r="BF512" s="982"/>
      <c r="BG512" s="982"/>
      <c r="BH512" s="982"/>
      <c r="BI512" s="982"/>
      <c r="BJ512" s="982"/>
    </row>
    <row r="513" spans="1:62" ht="14.25" customHeight="1" x14ac:dyDescent="0.2">
      <c r="A513" s="982"/>
      <c r="B513" s="982"/>
      <c r="C513" s="982"/>
      <c r="D513" s="1000"/>
      <c r="E513" s="982"/>
      <c r="F513" s="1000"/>
      <c r="G513" s="982"/>
      <c r="H513" s="1000"/>
      <c r="I513" s="982"/>
      <c r="J513" s="1000"/>
      <c r="K513" s="982"/>
      <c r="L513" s="1000"/>
      <c r="M513" s="982"/>
      <c r="N513" s="1000"/>
      <c r="O513" s="982"/>
      <c r="P513" s="982"/>
      <c r="Q513" s="1000"/>
      <c r="R513" s="982"/>
      <c r="S513" s="1000"/>
      <c r="T513" s="1000"/>
      <c r="U513" s="1000"/>
      <c r="V513" s="982"/>
      <c r="W513" s="1004"/>
      <c r="X513" s="1002"/>
      <c r="Y513" s="1002"/>
      <c r="Z513" s="982"/>
      <c r="AA513" s="982"/>
      <c r="AB513" s="982"/>
      <c r="AC513" s="982"/>
      <c r="AD513" s="982"/>
      <c r="AE513" s="982"/>
      <c r="AF513" s="982"/>
      <c r="AG513" s="982"/>
      <c r="AH513" s="982"/>
      <c r="AI513" s="982"/>
      <c r="AJ513" s="982"/>
      <c r="AK513" s="982"/>
      <c r="AL513" s="982"/>
      <c r="AM513" s="982"/>
      <c r="AN513" s="982"/>
      <c r="AO513" s="982"/>
      <c r="AP513" s="982"/>
      <c r="AQ513" s="982"/>
      <c r="AR513" s="982"/>
      <c r="AS513" s="982"/>
      <c r="AT513" s="982"/>
      <c r="AU513" s="982"/>
      <c r="AV513" s="982"/>
      <c r="AW513" s="982"/>
      <c r="AX513" s="982"/>
      <c r="AY513" s="982"/>
      <c r="AZ513" s="982"/>
      <c r="BA513" s="982"/>
      <c r="BB513" s="982"/>
      <c r="BC513" s="982"/>
      <c r="BD513" s="982"/>
      <c r="BE513" s="982"/>
      <c r="BF513" s="982"/>
      <c r="BG513" s="982"/>
      <c r="BH513" s="982"/>
      <c r="BI513" s="982"/>
      <c r="BJ513" s="982"/>
    </row>
    <row r="514" spans="1:62" ht="14.25" customHeight="1" x14ac:dyDescent="0.2">
      <c r="A514" s="982"/>
      <c r="B514" s="982"/>
      <c r="C514" s="982"/>
      <c r="D514" s="1000"/>
      <c r="E514" s="982"/>
      <c r="F514" s="1000"/>
      <c r="G514" s="982"/>
      <c r="H514" s="1000"/>
      <c r="I514" s="982"/>
      <c r="J514" s="1000"/>
      <c r="K514" s="982"/>
      <c r="L514" s="1000"/>
      <c r="M514" s="982"/>
      <c r="N514" s="1000"/>
      <c r="O514" s="982"/>
      <c r="P514" s="982"/>
      <c r="Q514" s="1000"/>
      <c r="R514" s="982"/>
      <c r="S514" s="1000"/>
      <c r="T514" s="1000"/>
      <c r="U514" s="1000"/>
      <c r="V514" s="982"/>
      <c r="W514" s="1004"/>
      <c r="X514" s="1002"/>
      <c r="Y514" s="1002"/>
      <c r="Z514" s="982"/>
      <c r="AA514" s="982"/>
      <c r="AB514" s="982"/>
      <c r="AC514" s="982"/>
      <c r="AD514" s="982"/>
      <c r="AE514" s="982"/>
      <c r="AF514" s="982"/>
      <c r="AG514" s="982"/>
      <c r="AH514" s="982"/>
      <c r="AI514" s="982"/>
      <c r="AJ514" s="982"/>
      <c r="AK514" s="982"/>
      <c r="AL514" s="982"/>
      <c r="AM514" s="982"/>
      <c r="AN514" s="982"/>
      <c r="AO514" s="982"/>
      <c r="AP514" s="982"/>
      <c r="AQ514" s="982"/>
      <c r="AR514" s="982"/>
      <c r="AS514" s="982"/>
      <c r="AT514" s="982"/>
      <c r="AU514" s="982"/>
      <c r="AV514" s="982"/>
      <c r="AW514" s="982"/>
      <c r="AX514" s="982"/>
      <c r="AY514" s="982"/>
      <c r="AZ514" s="982"/>
      <c r="BA514" s="982"/>
      <c r="BB514" s="982"/>
      <c r="BC514" s="982"/>
      <c r="BD514" s="982"/>
      <c r="BE514" s="982"/>
      <c r="BF514" s="982"/>
      <c r="BG514" s="982"/>
      <c r="BH514" s="982"/>
      <c r="BI514" s="982"/>
      <c r="BJ514" s="982"/>
    </row>
    <row r="515" spans="1:62" ht="14.25" customHeight="1" x14ac:dyDescent="0.2">
      <c r="A515" s="982"/>
      <c r="B515" s="982"/>
      <c r="C515" s="982"/>
      <c r="D515" s="1000"/>
      <c r="E515" s="982"/>
      <c r="F515" s="1000"/>
      <c r="G515" s="982"/>
      <c r="H515" s="1000"/>
      <c r="I515" s="982"/>
      <c r="J515" s="1000"/>
      <c r="K515" s="982"/>
      <c r="L515" s="1000"/>
      <c r="M515" s="982"/>
      <c r="N515" s="1000"/>
      <c r="O515" s="982"/>
      <c r="P515" s="982"/>
      <c r="Q515" s="1000"/>
      <c r="R515" s="982"/>
      <c r="S515" s="1000"/>
      <c r="T515" s="1000"/>
      <c r="U515" s="1000"/>
      <c r="V515" s="982"/>
      <c r="W515" s="1004"/>
      <c r="X515" s="1002"/>
      <c r="Y515" s="1002"/>
      <c r="Z515" s="982"/>
      <c r="AA515" s="982"/>
      <c r="AB515" s="982"/>
      <c r="AC515" s="982"/>
      <c r="AD515" s="982"/>
      <c r="AE515" s="982"/>
      <c r="AF515" s="982"/>
      <c r="AG515" s="982"/>
      <c r="AH515" s="982"/>
      <c r="AI515" s="982"/>
      <c r="AJ515" s="982"/>
      <c r="AK515" s="982"/>
      <c r="AL515" s="982"/>
      <c r="AM515" s="982"/>
      <c r="AN515" s="982"/>
      <c r="AO515" s="982"/>
      <c r="AP515" s="982"/>
      <c r="AQ515" s="982"/>
      <c r="AR515" s="982"/>
      <c r="AS515" s="982"/>
      <c r="AT515" s="982"/>
      <c r="AU515" s="982"/>
      <c r="AV515" s="982"/>
      <c r="AW515" s="982"/>
      <c r="AX515" s="982"/>
      <c r="AY515" s="982"/>
      <c r="AZ515" s="982"/>
      <c r="BA515" s="982"/>
      <c r="BB515" s="982"/>
      <c r="BC515" s="982"/>
      <c r="BD515" s="982"/>
      <c r="BE515" s="982"/>
      <c r="BF515" s="982"/>
      <c r="BG515" s="982"/>
      <c r="BH515" s="982"/>
      <c r="BI515" s="982"/>
      <c r="BJ515" s="982"/>
    </row>
    <row r="516" spans="1:62" ht="14.25" customHeight="1" x14ac:dyDescent="0.2">
      <c r="A516" s="982"/>
      <c r="B516" s="982"/>
      <c r="C516" s="982"/>
      <c r="D516" s="1000"/>
      <c r="E516" s="982"/>
      <c r="F516" s="1000"/>
      <c r="G516" s="982"/>
      <c r="H516" s="1000"/>
      <c r="I516" s="982"/>
      <c r="J516" s="1000"/>
      <c r="K516" s="982"/>
      <c r="L516" s="1000"/>
      <c r="M516" s="982"/>
      <c r="N516" s="1000"/>
      <c r="O516" s="982"/>
      <c r="P516" s="982"/>
      <c r="Q516" s="1000"/>
      <c r="R516" s="982"/>
      <c r="S516" s="1000"/>
      <c r="T516" s="1000"/>
      <c r="U516" s="1000"/>
      <c r="V516" s="982"/>
      <c r="W516" s="1004"/>
      <c r="X516" s="1002"/>
      <c r="Y516" s="1002"/>
      <c r="Z516" s="982"/>
      <c r="AA516" s="982"/>
      <c r="AB516" s="982"/>
      <c r="AC516" s="982"/>
      <c r="AD516" s="982"/>
      <c r="AE516" s="982"/>
      <c r="AF516" s="982"/>
      <c r="AG516" s="982"/>
      <c r="AH516" s="982"/>
      <c r="AI516" s="982"/>
      <c r="AJ516" s="982"/>
      <c r="AK516" s="982"/>
      <c r="AL516" s="982"/>
      <c r="AM516" s="982"/>
      <c r="AN516" s="982"/>
      <c r="AO516" s="982"/>
      <c r="AP516" s="982"/>
      <c r="AQ516" s="982"/>
      <c r="AR516" s="982"/>
      <c r="AS516" s="982"/>
      <c r="AT516" s="982"/>
      <c r="AU516" s="982"/>
      <c r="AV516" s="982"/>
      <c r="AW516" s="982"/>
      <c r="AX516" s="982"/>
      <c r="AY516" s="982"/>
      <c r="AZ516" s="982"/>
      <c r="BA516" s="982"/>
      <c r="BB516" s="982"/>
      <c r="BC516" s="982"/>
      <c r="BD516" s="982"/>
      <c r="BE516" s="982"/>
      <c r="BF516" s="982"/>
      <c r="BG516" s="982"/>
      <c r="BH516" s="982"/>
      <c r="BI516" s="982"/>
      <c r="BJ516" s="982"/>
    </row>
    <row r="517" spans="1:62" ht="14.25" customHeight="1" x14ac:dyDescent="0.2">
      <c r="A517" s="982"/>
      <c r="B517" s="982"/>
      <c r="C517" s="982"/>
      <c r="D517" s="1000"/>
      <c r="E517" s="982"/>
      <c r="F517" s="1000"/>
      <c r="G517" s="982"/>
      <c r="H517" s="1000"/>
      <c r="I517" s="982"/>
      <c r="J517" s="1000"/>
      <c r="K517" s="982"/>
      <c r="L517" s="1000"/>
      <c r="M517" s="982"/>
      <c r="N517" s="1000"/>
      <c r="O517" s="982"/>
      <c r="P517" s="982"/>
      <c r="Q517" s="1000"/>
      <c r="R517" s="982"/>
      <c r="S517" s="1000"/>
      <c r="T517" s="1000"/>
      <c r="U517" s="1000"/>
      <c r="V517" s="982"/>
      <c r="W517" s="1004"/>
      <c r="X517" s="1002"/>
      <c r="Y517" s="1002"/>
      <c r="Z517" s="982"/>
      <c r="AA517" s="982"/>
      <c r="AB517" s="982"/>
      <c r="AC517" s="982"/>
      <c r="AD517" s="982"/>
      <c r="AE517" s="982"/>
      <c r="AF517" s="982"/>
      <c r="AG517" s="982"/>
      <c r="AH517" s="982"/>
      <c r="AI517" s="982"/>
      <c r="AJ517" s="982"/>
      <c r="AK517" s="982"/>
      <c r="AL517" s="982"/>
      <c r="AM517" s="982"/>
      <c r="AN517" s="982"/>
      <c r="AO517" s="982"/>
      <c r="AP517" s="982"/>
      <c r="AQ517" s="982"/>
      <c r="AR517" s="982"/>
      <c r="AS517" s="982"/>
      <c r="AT517" s="982"/>
      <c r="AU517" s="982"/>
      <c r="AV517" s="982"/>
      <c r="AW517" s="982"/>
      <c r="AX517" s="982"/>
      <c r="AY517" s="982"/>
      <c r="AZ517" s="982"/>
      <c r="BA517" s="982"/>
      <c r="BB517" s="982"/>
      <c r="BC517" s="982"/>
      <c r="BD517" s="982"/>
      <c r="BE517" s="982"/>
      <c r="BF517" s="982"/>
      <c r="BG517" s="982"/>
      <c r="BH517" s="982"/>
      <c r="BI517" s="982"/>
      <c r="BJ517" s="982"/>
    </row>
    <row r="518" spans="1:62" ht="14.25" customHeight="1" x14ac:dyDescent="0.2">
      <c r="A518" s="982"/>
      <c r="B518" s="982"/>
      <c r="C518" s="982"/>
      <c r="D518" s="1000"/>
      <c r="E518" s="982"/>
      <c r="F518" s="1000"/>
      <c r="G518" s="982"/>
      <c r="H518" s="1000"/>
      <c r="I518" s="982"/>
      <c r="J518" s="1000"/>
      <c r="K518" s="982"/>
      <c r="L518" s="1000"/>
      <c r="M518" s="982"/>
      <c r="N518" s="1000"/>
      <c r="O518" s="982"/>
      <c r="P518" s="982"/>
      <c r="Q518" s="1000"/>
      <c r="R518" s="982"/>
      <c r="S518" s="1000"/>
      <c r="T518" s="1000"/>
      <c r="U518" s="1000"/>
      <c r="V518" s="982"/>
      <c r="W518" s="1004"/>
      <c r="X518" s="1002"/>
      <c r="Y518" s="1002"/>
      <c r="Z518" s="982"/>
      <c r="AA518" s="982"/>
      <c r="AB518" s="982"/>
      <c r="AC518" s="982"/>
      <c r="AD518" s="982"/>
      <c r="AE518" s="982"/>
      <c r="AF518" s="982"/>
      <c r="AG518" s="982"/>
      <c r="AH518" s="982"/>
      <c r="AI518" s="982"/>
      <c r="AJ518" s="982"/>
      <c r="AK518" s="982"/>
      <c r="AL518" s="982"/>
      <c r="AM518" s="982"/>
      <c r="AN518" s="982"/>
      <c r="AO518" s="982"/>
      <c r="AP518" s="982"/>
      <c r="AQ518" s="982"/>
      <c r="AR518" s="982"/>
      <c r="AS518" s="982"/>
      <c r="AT518" s="982"/>
      <c r="AU518" s="982"/>
      <c r="AV518" s="982"/>
      <c r="AW518" s="982"/>
      <c r="AX518" s="982"/>
      <c r="AY518" s="982"/>
      <c r="AZ518" s="982"/>
      <c r="BA518" s="982"/>
      <c r="BB518" s="982"/>
      <c r="BC518" s="982"/>
      <c r="BD518" s="982"/>
      <c r="BE518" s="982"/>
      <c r="BF518" s="982"/>
      <c r="BG518" s="982"/>
      <c r="BH518" s="982"/>
      <c r="BI518" s="982"/>
      <c r="BJ518" s="982"/>
    </row>
    <row r="519" spans="1:62" ht="14.25" customHeight="1" x14ac:dyDescent="0.2">
      <c r="A519" s="982"/>
      <c r="B519" s="982"/>
      <c r="C519" s="982"/>
      <c r="D519" s="1000"/>
      <c r="E519" s="982"/>
      <c r="F519" s="1000"/>
      <c r="G519" s="982"/>
      <c r="H519" s="1000"/>
      <c r="I519" s="982"/>
      <c r="J519" s="1000"/>
      <c r="K519" s="982"/>
      <c r="L519" s="1000"/>
      <c r="M519" s="982"/>
      <c r="N519" s="1000"/>
      <c r="O519" s="982"/>
      <c r="P519" s="982"/>
      <c r="Q519" s="1000"/>
      <c r="R519" s="982"/>
      <c r="S519" s="1000"/>
      <c r="T519" s="1000"/>
      <c r="U519" s="1000"/>
      <c r="V519" s="982"/>
      <c r="W519" s="1004"/>
      <c r="X519" s="1002"/>
      <c r="Y519" s="1002"/>
      <c r="Z519" s="982"/>
      <c r="AA519" s="982"/>
      <c r="AB519" s="982"/>
      <c r="AC519" s="982"/>
      <c r="AD519" s="982"/>
      <c r="AE519" s="982"/>
      <c r="AF519" s="982"/>
      <c r="AG519" s="982"/>
      <c r="AH519" s="982"/>
      <c r="AI519" s="982"/>
      <c r="AJ519" s="982"/>
      <c r="AK519" s="982"/>
      <c r="AL519" s="982"/>
      <c r="AM519" s="982"/>
      <c r="AN519" s="982"/>
      <c r="AO519" s="982"/>
      <c r="AP519" s="982"/>
      <c r="AQ519" s="982"/>
      <c r="AR519" s="982"/>
      <c r="AS519" s="982"/>
      <c r="AT519" s="982"/>
      <c r="AU519" s="982"/>
      <c r="AV519" s="982"/>
      <c r="AW519" s="982"/>
      <c r="AX519" s="982"/>
      <c r="AY519" s="982"/>
      <c r="AZ519" s="982"/>
      <c r="BA519" s="982"/>
      <c r="BB519" s="982"/>
      <c r="BC519" s="982"/>
      <c r="BD519" s="982"/>
      <c r="BE519" s="982"/>
      <c r="BF519" s="982"/>
      <c r="BG519" s="982"/>
      <c r="BH519" s="982"/>
      <c r="BI519" s="982"/>
      <c r="BJ519" s="982"/>
    </row>
    <row r="520" spans="1:62" ht="14.25" customHeight="1" x14ac:dyDescent="0.2">
      <c r="A520" s="982"/>
      <c r="B520" s="982"/>
      <c r="C520" s="982"/>
      <c r="D520" s="1000"/>
      <c r="E520" s="982"/>
      <c r="F520" s="1000"/>
      <c r="G520" s="982"/>
      <c r="H520" s="1000"/>
      <c r="I520" s="982"/>
      <c r="J520" s="1000"/>
      <c r="K520" s="982"/>
      <c r="L520" s="1000"/>
      <c r="M520" s="982"/>
      <c r="N520" s="1000"/>
      <c r="O520" s="982"/>
      <c r="P520" s="982"/>
      <c r="Q520" s="1000"/>
      <c r="R520" s="982"/>
      <c r="S520" s="1000"/>
      <c r="T520" s="1000"/>
      <c r="U520" s="1000"/>
      <c r="V520" s="982"/>
      <c r="W520" s="1004"/>
      <c r="X520" s="1002"/>
      <c r="Y520" s="1002"/>
      <c r="Z520" s="982"/>
      <c r="AA520" s="982"/>
      <c r="AB520" s="982"/>
      <c r="AC520" s="982"/>
      <c r="AD520" s="982"/>
      <c r="AE520" s="982"/>
      <c r="AF520" s="982"/>
      <c r="AG520" s="982"/>
      <c r="AH520" s="982"/>
      <c r="AI520" s="982"/>
      <c r="AJ520" s="982"/>
      <c r="AK520" s="982"/>
      <c r="AL520" s="982"/>
      <c r="AM520" s="982"/>
      <c r="AN520" s="982"/>
      <c r="AO520" s="982"/>
      <c r="AP520" s="982"/>
      <c r="AQ520" s="982"/>
      <c r="AR520" s="982"/>
      <c r="AS520" s="982"/>
      <c r="AT520" s="982"/>
      <c r="AU520" s="982"/>
      <c r="AV520" s="982"/>
      <c r="AW520" s="982"/>
      <c r="AX520" s="982"/>
      <c r="AY520" s="982"/>
      <c r="AZ520" s="982"/>
      <c r="BA520" s="982"/>
      <c r="BB520" s="982"/>
      <c r="BC520" s="982"/>
      <c r="BD520" s="982"/>
      <c r="BE520" s="982"/>
      <c r="BF520" s="982"/>
      <c r="BG520" s="982"/>
      <c r="BH520" s="982"/>
      <c r="BI520" s="982"/>
      <c r="BJ520" s="982"/>
    </row>
    <row r="521" spans="1:62" ht="14.25" customHeight="1" x14ac:dyDescent="0.2">
      <c r="A521" s="982"/>
      <c r="B521" s="982"/>
      <c r="C521" s="982"/>
      <c r="D521" s="1000"/>
      <c r="E521" s="982"/>
      <c r="F521" s="1000"/>
      <c r="G521" s="982"/>
      <c r="H521" s="1000"/>
      <c r="I521" s="982"/>
      <c r="J521" s="1000"/>
      <c r="K521" s="982"/>
      <c r="L521" s="1000"/>
      <c r="M521" s="982"/>
      <c r="N521" s="1000"/>
      <c r="O521" s="982"/>
      <c r="P521" s="982"/>
      <c r="Q521" s="1000"/>
      <c r="R521" s="982"/>
      <c r="S521" s="1000"/>
      <c r="T521" s="1000"/>
      <c r="U521" s="1000"/>
      <c r="V521" s="982"/>
      <c r="W521" s="1004"/>
      <c r="X521" s="1002"/>
      <c r="Y521" s="1002"/>
      <c r="Z521" s="982"/>
      <c r="AA521" s="982"/>
      <c r="AB521" s="982"/>
      <c r="AC521" s="982"/>
      <c r="AD521" s="982"/>
      <c r="AE521" s="982"/>
      <c r="AF521" s="982"/>
      <c r="AG521" s="982"/>
      <c r="AH521" s="982"/>
      <c r="AI521" s="982"/>
      <c r="AJ521" s="982"/>
      <c r="AK521" s="982"/>
      <c r="AL521" s="982"/>
      <c r="AM521" s="982"/>
      <c r="AN521" s="982"/>
      <c r="AO521" s="982"/>
      <c r="AP521" s="982"/>
      <c r="AQ521" s="982"/>
      <c r="AR521" s="982"/>
      <c r="AS521" s="982"/>
      <c r="AT521" s="982"/>
      <c r="AU521" s="982"/>
      <c r="AV521" s="982"/>
      <c r="AW521" s="982"/>
      <c r="AX521" s="982"/>
      <c r="AY521" s="982"/>
      <c r="AZ521" s="982"/>
      <c r="BA521" s="982"/>
      <c r="BB521" s="982"/>
      <c r="BC521" s="982"/>
      <c r="BD521" s="982"/>
      <c r="BE521" s="982"/>
      <c r="BF521" s="982"/>
      <c r="BG521" s="982"/>
      <c r="BH521" s="982"/>
      <c r="BI521" s="982"/>
      <c r="BJ521" s="982"/>
    </row>
    <row r="522" spans="1:62" ht="14.25" customHeight="1" x14ac:dyDescent="0.2">
      <c r="A522" s="982"/>
      <c r="B522" s="982"/>
      <c r="C522" s="982"/>
      <c r="D522" s="1000"/>
      <c r="E522" s="982"/>
      <c r="F522" s="1000"/>
      <c r="G522" s="982"/>
      <c r="H522" s="1000"/>
      <c r="I522" s="982"/>
      <c r="J522" s="1000"/>
      <c r="K522" s="982"/>
      <c r="L522" s="1000"/>
      <c r="M522" s="982"/>
      <c r="N522" s="1000"/>
      <c r="O522" s="982"/>
      <c r="P522" s="982"/>
      <c r="Q522" s="1000"/>
      <c r="R522" s="982"/>
      <c r="S522" s="1000"/>
      <c r="T522" s="1000"/>
      <c r="U522" s="1000"/>
      <c r="V522" s="982"/>
      <c r="W522" s="1004"/>
      <c r="X522" s="1002"/>
      <c r="Y522" s="1002"/>
      <c r="Z522" s="982"/>
      <c r="AA522" s="982"/>
      <c r="AB522" s="982"/>
      <c r="AC522" s="982"/>
      <c r="AD522" s="982"/>
      <c r="AE522" s="982"/>
      <c r="AF522" s="982"/>
      <c r="AG522" s="982"/>
      <c r="AH522" s="982"/>
      <c r="AI522" s="982"/>
      <c r="AJ522" s="982"/>
      <c r="AK522" s="982"/>
      <c r="AL522" s="982"/>
      <c r="AM522" s="982"/>
      <c r="AN522" s="982"/>
      <c r="AO522" s="982"/>
      <c r="AP522" s="982"/>
      <c r="AQ522" s="982"/>
      <c r="AR522" s="982"/>
      <c r="AS522" s="982"/>
      <c r="AT522" s="982"/>
      <c r="AU522" s="982"/>
      <c r="AV522" s="982"/>
      <c r="AW522" s="982"/>
      <c r="AX522" s="982"/>
      <c r="AY522" s="982"/>
      <c r="AZ522" s="982"/>
      <c r="BA522" s="982"/>
      <c r="BB522" s="982"/>
      <c r="BC522" s="982"/>
      <c r="BD522" s="982"/>
      <c r="BE522" s="982"/>
      <c r="BF522" s="982"/>
      <c r="BG522" s="982"/>
      <c r="BH522" s="982"/>
      <c r="BI522" s="982"/>
      <c r="BJ522" s="982"/>
    </row>
    <row r="523" spans="1:62" ht="14.25" customHeight="1" x14ac:dyDescent="0.2">
      <c r="A523" s="982"/>
      <c r="B523" s="982"/>
      <c r="C523" s="982"/>
      <c r="D523" s="1000"/>
      <c r="E523" s="982"/>
      <c r="F523" s="1000"/>
      <c r="G523" s="982"/>
      <c r="H523" s="1000"/>
      <c r="I523" s="982"/>
      <c r="J523" s="1000"/>
      <c r="K523" s="982"/>
      <c r="L523" s="1000"/>
      <c r="M523" s="982"/>
      <c r="N523" s="1000"/>
      <c r="O523" s="982"/>
      <c r="P523" s="982"/>
      <c r="Q523" s="1000"/>
      <c r="R523" s="982"/>
      <c r="S523" s="1000"/>
      <c r="T523" s="1000"/>
      <c r="U523" s="1000"/>
      <c r="V523" s="982"/>
      <c r="W523" s="1004"/>
      <c r="X523" s="1002"/>
      <c r="Y523" s="1002"/>
      <c r="Z523" s="982"/>
      <c r="AA523" s="982"/>
      <c r="AB523" s="982"/>
      <c r="AC523" s="982"/>
      <c r="AD523" s="982"/>
      <c r="AE523" s="982"/>
      <c r="AF523" s="982"/>
      <c r="AG523" s="982"/>
      <c r="AH523" s="982"/>
      <c r="AI523" s="982"/>
      <c r="AJ523" s="982"/>
      <c r="AK523" s="982"/>
      <c r="AL523" s="982"/>
      <c r="AM523" s="982"/>
      <c r="AN523" s="982"/>
      <c r="AO523" s="982"/>
      <c r="AP523" s="982"/>
      <c r="AQ523" s="982"/>
      <c r="AR523" s="982"/>
      <c r="AS523" s="982"/>
      <c r="AT523" s="982"/>
      <c r="AU523" s="982"/>
      <c r="AV523" s="982"/>
      <c r="AW523" s="982"/>
      <c r="AX523" s="982"/>
      <c r="AY523" s="982"/>
      <c r="AZ523" s="982"/>
      <c r="BA523" s="982"/>
      <c r="BB523" s="982"/>
      <c r="BC523" s="982"/>
      <c r="BD523" s="982"/>
      <c r="BE523" s="982"/>
      <c r="BF523" s="982"/>
      <c r="BG523" s="982"/>
      <c r="BH523" s="982"/>
      <c r="BI523" s="982"/>
      <c r="BJ523" s="982"/>
    </row>
    <row r="524" spans="1:62" ht="14.25" customHeight="1" x14ac:dyDescent="0.2">
      <c r="A524" s="982"/>
      <c r="B524" s="982"/>
      <c r="C524" s="982"/>
      <c r="D524" s="1000"/>
      <c r="E524" s="982"/>
      <c r="F524" s="1000"/>
      <c r="G524" s="982"/>
      <c r="H524" s="1000"/>
      <c r="I524" s="982"/>
      <c r="J524" s="1000"/>
      <c r="K524" s="982"/>
      <c r="L524" s="1000"/>
      <c r="M524" s="982"/>
      <c r="N524" s="1000"/>
      <c r="O524" s="982"/>
      <c r="P524" s="982"/>
      <c r="Q524" s="1000"/>
      <c r="R524" s="982"/>
      <c r="S524" s="1000"/>
      <c r="T524" s="1000"/>
      <c r="U524" s="1000"/>
      <c r="V524" s="982"/>
      <c r="W524" s="1004"/>
      <c r="X524" s="1002"/>
      <c r="Y524" s="1002"/>
      <c r="Z524" s="982"/>
      <c r="AA524" s="982"/>
      <c r="AB524" s="982"/>
      <c r="AC524" s="982"/>
      <c r="AD524" s="982"/>
      <c r="AE524" s="982"/>
      <c r="AF524" s="982"/>
      <c r="AG524" s="982"/>
      <c r="AH524" s="982"/>
      <c r="AI524" s="982"/>
      <c r="AJ524" s="982"/>
      <c r="AK524" s="982"/>
      <c r="AL524" s="982"/>
      <c r="AM524" s="982"/>
      <c r="AN524" s="982"/>
      <c r="AO524" s="982"/>
      <c r="AP524" s="982"/>
      <c r="AQ524" s="982"/>
      <c r="AR524" s="982"/>
      <c r="AS524" s="982"/>
      <c r="AT524" s="982"/>
      <c r="AU524" s="982"/>
      <c r="AV524" s="982"/>
      <c r="AW524" s="982"/>
      <c r="AX524" s="982"/>
      <c r="AY524" s="982"/>
      <c r="AZ524" s="982"/>
      <c r="BA524" s="982"/>
      <c r="BB524" s="982"/>
      <c r="BC524" s="982"/>
      <c r="BD524" s="982"/>
      <c r="BE524" s="982"/>
      <c r="BF524" s="982"/>
      <c r="BG524" s="982"/>
      <c r="BH524" s="982"/>
      <c r="BI524" s="982"/>
      <c r="BJ524" s="982"/>
    </row>
    <row r="525" spans="1:62" ht="14.25" customHeight="1" x14ac:dyDescent="0.2">
      <c r="A525" s="982"/>
      <c r="B525" s="982"/>
      <c r="C525" s="982"/>
      <c r="D525" s="1000"/>
      <c r="E525" s="982"/>
      <c r="F525" s="1000"/>
      <c r="G525" s="982"/>
      <c r="H525" s="1000"/>
      <c r="I525" s="982"/>
      <c r="J525" s="1000"/>
      <c r="K525" s="982"/>
      <c r="L525" s="1000"/>
      <c r="M525" s="982"/>
      <c r="N525" s="1000"/>
      <c r="O525" s="982"/>
      <c r="P525" s="982"/>
      <c r="Q525" s="1000"/>
      <c r="R525" s="982"/>
      <c r="S525" s="1000"/>
      <c r="T525" s="1000"/>
      <c r="U525" s="1000"/>
      <c r="V525" s="982"/>
      <c r="W525" s="1004"/>
      <c r="X525" s="1002"/>
      <c r="Y525" s="1002"/>
      <c r="Z525" s="982"/>
      <c r="AA525" s="982"/>
      <c r="AB525" s="982"/>
      <c r="AC525" s="982"/>
      <c r="AD525" s="982"/>
      <c r="AE525" s="982"/>
      <c r="AF525" s="982"/>
      <c r="AG525" s="982"/>
      <c r="AH525" s="982"/>
      <c r="AI525" s="982"/>
      <c r="AJ525" s="982"/>
      <c r="AK525" s="982"/>
      <c r="AL525" s="982"/>
      <c r="AM525" s="982"/>
      <c r="AN525" s="982"/>
      <c r="AO525" s="982"/>
      <c r="AP525" s="982"/>
      <c r="AQ525" s="982"/>
      <c r="AR525" s="982"/>
      <c r="AS525" s="982"/>
      <c r="AT525" s="982"/>
      <c r="AU525" s="982"/>
      <c r="AV525" s="982"/>
      <c r="AW525" s="982"/>
      <c r="AX525" s="982"/>
      <c r="AY525" s="982"/>
      <c r="AZ525" s="982"/>
      <c r="BA525" s="982"/>
      <c r="BB525" s="982"/>
      <c r="BC525" s="982"/>
      <c r="BD525" s="982"/>
      <c r="BE525" s="982"/>
      <c r="BF525" s="982"/>
      <c r="BG525" s="982"/>
      <c r="BH525" s="982"/>
      <c r="BI525" s="982"/>
      <c r="BJ525" s="982"/>
    </row>
    <row r="526" spans="1:62" ht="14.25" customHeight="1" x14ac:dyDescent="0.2">
      <c r="A526" s="982"/>
      <c r="B526" s="982"/>
      <c r="C526" s="982"/>
      <c r="D526" s="1000"/>
      <c r="E526" s="982"/>
      <c r="F526" s="1000"/>
      <c r="G526" s="982"/>
      <c r="H526" s="1000"/>
      <c r="I526" s="982"/>
      <c r="J526" s="1000"/>
      <c r="K526" s="982"/>
      <c r="L526" s="1000"/>
      <c r="M526" s="982"/>
      <c r="N526" s="1000"/>
      <c r="O526" s="982"/>
      <c r="P526" s="982"/>
      <c r="Q526" s="1000"/>
      <c r="R526" s="982"/>
      <c r="S526" s="1000"/>
      <c r="T526" s="1000"/>
      <c r="U526" s="1000"/>
      <c r="V526" s="982"/>
      <c r="W526" s="1004"/>
      <c r="X526" s="1002"/>
      <c r="Y526" s="1002"/>
      <c r="Z526" s="982"/>
      <c r="AA526" s="982"/>
      <c r="AB526" s="982"/>
      <c r="AC526" s="982"/>
      <c r="AD526" s="982"/>
      <c r="AE526" s="982"/>
      <c r="AF526" s="982"/>
      <c r="AG526" s="982"/>
      <c r="AH526" s="982"/>
      <c r="AI526" s="982"/>
      <c r="AJ526" s="982"/>
      <c r="AK526" s="982"/>
      <c r="AL526" s="982"/>
      <c r="AM526" s="982"/>
      <c r="AN526" s="982"/>
      <c r="AO526" s="982"/>
      <c r="AP526" s="982"/>
      <c r="AQ526" s="982"/>
      <c r="AR526" s="982"/>
      <c r="AS526" s="982"/>
      <c r="AT526" s="982"/>
      <c r="AU526" s="982"/>
      <c r="AV526" s="982"/>
      <c r="AW526" s="982"/>
      <c r="AX526" s="982"/>
      <c r="AY526" s="982"/>
      <c r="AZ526" s="982"/>
      <c r="BA526" s="982"/>
      <c r="BB526" s="982"/>
      <c r="BC526" s="982"/>
      <c r="BD526" s="982"/>
      <c r="BE526" s="982"/>
      <c r="BF526" s="982"/>
      <c r="BG526" s="982"/>
      <c r="BH526" s="982"/>
      <c r="BI526" s="982"/>
      <c r="BJ526" s="982"/>
    </row>
    <row r="527" spans="1:62" ht="14.25" customHeight="1" x14ac:dyDescent="0.2">
      <c r="A527" s="982"/>
      <c r="B527" s="982"/>
      <c r="C527" s="982"/>
      <c r="D527" s="1000"/>
      <c r="E527" s="982"/>
      <c r="F527" s="1000"/>
      <c r="G527" s="982"/>
      <c r="H527" s="1000"/>
      <c r="I527" s="982"/>
      <c r="J527" s="1000"/>
      <c r="K527" s="982"/>
      <c r="L527" s="1000"/>
      <c r="M527" s="982"/>
      <c r="N527" s="1000"/>
      <c r="O527" s="982"/>
      <c r="P527" s="982"/>
      <c r="Q527" s="1000"/>
      <c r="R527" s="982"/>
      <c r="S527" s="1000"/>
      <c r="T527" s="1000"/>
      <c r="U527" s="1000"/>
      <c r="V527" s="982"/>
      <c r="W527" s="1004"/>
      <c r="X527" s="1002"/>
      <c r="Y527" s="1002"/>
      <c r="Z527" s="982"/>
      <c r="AA527" s="982"/>
      <c r="AB527" s="982"/>
      <c r="AC527" s="982"/>
      <c r="AD527" s="982"/>
      <c r="AE527" s="982"/>
      <c r="AF527" s="982"/>
      <c r="AG527" s="982"/>
      <c r="AH527" s="982"/>
      <c r="AI527" s="982"/>
      <c r="AJ527" s="982"/>
      <c r="AK527" s="982"/>
      <c r="AL527" s="982"/>
      <c r="AM527" s="982"/>
      <c r="AN527" s="982"/>
      <c r="AO527" s="982"/>
      <c r="AP527" s="982"/>
      <c r="AQ527" s="982"/>
      <c r="AR527" s="982"/>
      <c r="AS527" s="982"/>
      <c r="AT527" s="982"/>
      <c r="AU527" s="982"/>
      <c r="AV527" s="982"/>
      <c r="AW527" s="982"/>
      <c r="AX527" s="982"/>
      <c r="AY527" s="982"/>
      <c r="AZ527" s="982"/>
      <c r="BA527" s="982"/>
      <c r="BB527" s="982"/>
      <c r="BC527" s="982"/>
      <c r="BD527" s="982"/>
      <c r="BE527" s="982"/>
      <c r="BF527" s="982"/>
      <c r="BG527" s="982"/>
      <c r="BH527" s="982"/>
      <c r="BI527" s="982"/>
      <c r="BJ527" s="982"/>
    </row>
    <row r="528" spans="1:62" ht="14.25" customHeight="1" x14ac:dyDescent="0.2">
      <c r="A528" s="982"/>
      <c r="B528" s="982"/>
      <c r="C528" s="982"/>
      <c r="D528" s="1000"/>
      <c r="E528" s="982"/>
      <c r="F528" s="1000"/>
      <c r="G528" s="982"/>
      <c r="H528" s="1000"/>
      <c r="I528" s="982"/>
      <c r="J528" s="1000"/>
      <c r="K528" s="982"/>
      <c r="L528" s="1000"/>
      <c r="M528" s="982"/>
      <c r="N528" s="1000"/>
      <c r="O528" s="982"/>
      <c r="P528" s="982"/>
      <c r="Q528" s="1000"/>
      <c r="R528" s="982"/>
      <c r="S528" s="1000"/>
      <c r="T528" s="1000"/>
      <c r="U528" s="1000"/>
      <c r="V528" s="982"/>
      <c r="W528" s="1004"/>
      <c r="X528" s="1002"/>
      <c r="Y528" s="1002"/>
      <c r="Z528" s="982"/>
      <c r="AA528" s="982"/>
      <c r="AB528" s="982"/>
      <c r="AC528" s="982"/>
      <c r="AD528" s="982"/>
      <c r="AE528" s="982"/>
      <c r="AF528" s="982"/>
      <c r="AG528" s="982"/>
      <c r="AH528" s="982"/>
      <c r="AI528" s="982"/>
      <c r="AJ528" s="982"/>
      <c r="AK528" s="982"/>
      <c r="AL528" s="982"/>
      <c r="AM528" s="982"/>
      <c r="AN528" s="982"/>
      <c r="AO528" s="982"/>
      <c r="AP528" s="982"/>
      <c r="AQ528" s="982"/>
      <c r="AR528" s="982"/>
      <c r="AS528" s="982"/>
      <c r="AT528" s="982"/>
      <c r="AU528" s="982"/>
      <c r="AV528" s="982"/>
      <c r="AW528" s="982"/>
      <c r="AX528" s="982"/>
      <c r="AY528" s="982"/>
      <c r="AZ528" s="982"/>
      <c r="BA528" s="982"/>
      <c r="BB528" s="982"/>
      <c r="BC528" s="982"/>
      <c r="BD528" s="982"/>
      <c r="BE528" s="982"/>
      <c r="BF528" s="982"/>
      <c r="BG528" s="982"/>
      <c r="BH528" s="982"/>
      <c r="BI528" s="982"/>
      <c r="BJ528" s="982"/>
    </row>
    <row r="529" spans="1:62" ht="14.25" customHeight="1" x14ac:dyDescent="0.2">
      <c r="A529" s="982"/>
      <c r="B529" s="982"/>
      <c r="C529" s="982"/>
      <c r="D529" s="1000"/>
      <c r="E529" s="982"/>
      <c r="F529" s="1000"/>
      <c r="G529" s="982"/>
      <c r="H529" s="1000"/>
      <c r="I529" s="982"/>
      <c r="J529" s="1000"/>
      <c r="K529" s="982"/>
      <c r="L529" s="1000"/>
      <c r="M529" s="982"/>
      <c r="N529" s="1000"/>
      <c r="O529" s="982"/>
      <c r="P529" s="982"/>
      <c r="Q529" s="1000"/>
      <c r="R529" s="982"/>
      <c r="S529" s="1000"/>
      <c r="T529" s="1000"/>
      <c r="U529" s="1000"/>
      <c r="V529" s="982"/>
      <c r="W529" s="1004"/>
      <c r="X529" s="1002"/>
      <c r="Y529" s="1002"/>
      <c r="Z529" s="982"/>
      <c r="AA529" s="982"/>
      <c r="AB529" s="982"/>
      <c r="AC529" s="982"/>
      <c r="AD529" s="982"/>
      <c r="AE529" s="982"/>
      <c r="AF529" s="982"/>
      <c r="AG529" s="982"/>
      <c r="AH529" s="982"/>
      <c r="AI529" s="982"/>
      <c r="AJ529" s="982"/>
      <c r="AK529" s="982"/>
      <c r="AL529" s="982"/>
      <c r="AM529" s="982"/>
      <c r="AN529" s="982"/>
      <c r="AO529" s="982"/>
      <c r="AP529" s="982"/>
      <c r="AQ529" s="982"/>
      <c r="AR529" s="982"/>
      <c r="AS529" s="982"/>
      <c r="AT529" s="982"/>
      <c r="AU529" s="982"/>
      <c r="AV529" s="982"/>
      <c r="AW529" s="982"/>
      <c r="AX529" s="982"/>
      <c r="AY529" s="982"/>
      <c r="AZ529" s="982"/>
      <c r="BA529" s="982"/>
      <c r="BB529" s="982"/>
      <c r="BC529" s="982"/>
      <c r="BD529" s="982"/>
      <c r="BE529" s="982"/>
      <c r="BF529" s="982"/>
      <c r="BG529" s="982"/>
      <c r="BH529" s="982"/>
      <c r="BI529" s="982"/>
      <c r="BJ529" s="982"/>
    </row>
    <row r="530" spans="1:62" ht="14.25" customHeight="1" x14ac:dyDescent="0.2">
      <c r="A530" s="982"/>
      <c r="B530" s="982"/>
      <c r="C530" s="982"/>
      <c r="D530" s="1000"/>
      <c r="E530" s="982"/>
      <c r="F530" s="1000"/>
      <c r="G530" s="982"/>
      <c r="H530" s="1000"/>
      <c r="I530" s="982"/>
      <c r="J530" s="1000"/>
      <c r="K530" s="982"/>
      <c r="L530" s="1000"/>
      <c r="M530" s="982"/>
      <c r="N530" s="1000"/>
      <c r="O530" s="982"/>
      <c r="P530" s="982"/>
      <c r="Q530" s="1000"/>
      <c r="R530" s="982"/>
      <c r="S530" s="1000"/>
      <c r="T530" s="1000"/>
      <c r="U530" s="1000"/>
      <c r="V530" s="982"/>
      <c r="W530" s="1004"/>
      <c r="X530" s="1002"/>
      <c r="Y530" s="1002"/>
      <c r="Z530" s="982"/>
      <c r="AA530" s="982"/>
      <c r="AB530" s="982"/>
      <c r="AC530" s="982"/>
      <c r="AD530" s="982"/>
      <c r="AE530" s="982"/>
      <c r="AF530" s="982"/>
      <c r="AG530" s="982"/>
      <c r="AH530" s="982"/>
      <c r="AI530" s="982"/>
      <c r="AJ530" s="982"/>
      <c r="AK530" s="982"/>
      <c r="AL530" s="982"/>
      <c r="AM530" s="982"/>
      <c r="AN530" s="982"/>
      <c r="AO530" s="982"/>
      <c r="AP530" s="982"/>
      <c r="AQ530" s="982"/>
      <c r="AR530" s="982"/>
      <c r="AS530" s="982"/>
      <c r="AT530" s="982"/>
      <c r="AU530" s="982"/>
      <c r="AV530" s="982"/>
      <c r="AW530" s="982"/>
      <c r="AX530" s="982"/>
      <c r="AY530" s="982"/>
      <c r="AZ530" s="982"/>
      <c r="BA530" s="982"/>
      <c r="BB530" s="982"/>
      <c r="BC530" s="982"/>
      <c r="BD530" s="982"/>
      <c r="BE530" s="982"/>
      <c r="BF530" s="982"/>
      <c r="BG530" s="982"/>
      <c r="BH530" s="982"/>
      <c r="BI530" s="982"/>
      <c r="BJ530" s="982"/>
    </row>
    <row r="531" spans="1:62" ht="14.25" customHeight="1" x14ac:dyDescent="0.2">
      <c r="A531" s="982"/>
      <c r="B531" s="982"/>
      <c r="C531" s="982"/>
      <c r="D531" s="1000"/>
      <c r="E531" s="982"/>
      <c r="F531" s="1000"/>
      <c r="G531" s="982"/>
      <c r="H531" s="1000"/>
      <c r="I531" s="982"/>
      <c r="J531" s="1000"/>
      <c r="K531" s="982"/>
      <c r="L531" s="1000"/>
      <c r="M531" s="982"/>
      <c r="N531" s="1000"/>
      <c r="O531" s="982"/>
      <c r="P531" s="982"/>
      <c r="Q531" s="1000"/>
      <c r="R531" s="982"/>
      <c r="S531" s="1000"/>
      <c r="T531" s="1000"/>
      <c r="U531" s="1000"/>
      <c r="V531" s="982"/>
      <c r="W531" s="1004"/>
      <c r="X531" s="1002"/>
      <c r="Y531" s="1002"/>
      <c r="Z531" s="982"/>
      <c r="AA531" s="982"/>
      <c r="AB531" s="982"/>
      <c r="AC531" s="982"/>
      <c r="AD531" s="982"/>
      <c r="AE531" s="982"/>
      <c r="AF531" s="982"/>
      <c r="AG531" s="982"/>
      <c r="AH531" s="982"/>
      <c r="AI531" s="982"/>
      <c r="AJ531" s="982"/>
      <c r="AK531" s="982"/>
      <c r="AL531" s="982"/>
      <c r="AM531" s="982"/>
      <c r="AN531" s="982"/>
      <c r="AO531" s="982"/>
      <c r="AP531" s="982"/>
      <c r="AQ531" s="982"/>
      <c r="AR531" s="982"/>
      <c r="AS531" s="982"/>
      <c r="AT531" s="982"/>
      <c r="AU531" s="982"/>
      <c r="AV531" s="982"/>
      <c r="AW531" s="982"/>
      <c r="AX531" s="982"/>
      <c r="AY531" s="982"/>
      <c r="AZ531" s="982"/>
      <c r="BA531" s="982"/>
      <c r="BB531" s="982"/>
      <c r="BC531" s="982"/>
      <c r="BD531" s="982"/>
      <c r="BE531" s="982"/>
      <c r="BF531" s="982"/>
      <c r="BG531" s="982"/>
      <c r="BH531" s="982"/>
      <c r="BI531" s="982"/>
      <c r="BJ531" s="982"/>
    </row>
    <row r="532" spans="1:62" ht="14.25" customHeight="1" x14ac:dyDescent="0.2">
      <c r="A532" s="982"/>
      <c r="B532" s="982"/>
      <c r="C532" s="982"/>
      <c r="D532" s="1000"/>
      <c r="E532" s="982"/>
      <c r="F532" s="1000"/>
      <c r="G532" s="982"/>
      <c r="H532" s="1000"/>
      <c r="I532" s="982"/>
      <c r="J532" s="1000"/>
      <c r="K532" s="982"/>
      <c r="L532" s="1000"/>
      <c r="M532" s="982"/>
      <c r="N532" s="1000"/>
      <c r="O532" s="982"/>
      <c r="P532" s="982"/>
      <c r="Q532" s="1000"/>
      <c r="R532" s="982"/>
      <c r="S532" s="1000"/>
      <c r="T532" s="1000"/>
      <c r="U532" s="1000"/>
      <c r="V532" s="982"/>
      <c r="W532" s="1004"/>
      <c r="X532" s="1002"/>
      <c r="Y532" s="1002"/>
      <c r="Z532" s="982"/>
      <c r="AA532" s="982"/>
      <c r="AB532" s="982"/>
      <c r="AC532" s="982"/>
      <c r="AD532" s="982"/>
      <c r="AE532" s="982"/>
      <c r="AF532" s="982"/>
      <c r="AG532" s="982"/>
      <c r="AH532" s="982"/>
      <c r="AI532" s="982"/>
      <c r="AJ532" s="982"/>
      <c r="AK532" s="982"/>
      <c r="AL532" s="982"/>
      <c r="AM532" s="982"/>
      <c r="AN532" s="982"/>
      <c r="AO532" s="982"/>
      <c r="AP532" s="982"/>
      <c r="AQ532" s="982"/>
      <c r="AR532" s="982"/>
      <c r="AS532" s="982"/>
      <c r="AT532" s="982"/>
      <c r="AU532" s="982"/>
      <c r="AV532" s="982"/>
      <c r="AW532" s="982"/>
      <c r="AX532" s="982"/>
      <c r="AY532" s="982"/>
      <c r="AZ532" s="982"/>
      <c r="BA532" s="982"/>
      <c r="BB532" s="982"/>
      <c r="BC532" s="982"/>
      <c r="BD532" s="982"/>
      <c r="BE532" s="982"/>
      <c r="BF532" s="982"/>
      <c r="BG532" s="982"/>
      <c r="BH532" s="982"/>
      <c r="BI532" s="982"/>
      <c r="BJ532" s="982"/>
    </row>
    <row r="533" spans="1:62" ht="14.25" customHeight="1" x14ac:dyDescent="0.2">
      <c r="A533" s="982"/>
      <c r="B533" s="982"/>
      <c r="C533" s="982"/>
      <c r="D533" s="1000"/>
      <c r="E533" s="982"/>
      <c r="F533" s="1000"/>
      <c r="G533" s="982"/>
      <c r="H533" s="1000"/>
      <c r="I533" s="982"/>
      <c r="J533" s="1000"/>
      <c r="K533" s="982"/>
      <c r="L533" s="1000"/>
      <c r="M533" s="982"/>
      <c r="N533" s="1000"/>
      <c r="O533" s="982"/>
      <c r="P533" s="982"/>
      <c r="Q533" s="1000"/>
      <c r="R533" s="982"/>
      <c r="S533" s="1000"/>
      <c r="T533" s="1000"/>
      <c r="U533" s="1000"/>
      <c r="V533" s="982"/>
      <c r="W533" s="1004"/>
      <c r="X533" s="1002"/>
      <c r="Y533" s="1002"/>
      <c r="Z533" s="982"/>
      <c r="AA533" s="982"/>
      <c r="AB533" s="982"/>
      <c r="AC533" s="982"/>
      <c r="AD533" s="982"/>
      <c r="AE533" s="982"/>
      <c r="AF533" s="982"/>
      <c r="AG533" s="982"/>
      <c r="AH533" s="982"/>
      <c r="AI533" s="982"/>
      <c r="AJ533" s="982"/>
      <c r="AK533" s="982"/>
      <c r="AL533" s="982"/>
      <c r="AM533" s="982"/>
      <c r="AN533" s="982"/>
      <c r="AO533" s="982"/>
      <c r="AP533" s="982"/>
      <c r="AQ533" s="982"/>
      <c r="AR533" s="982"/>
      <c r="AS533" s="982"/>
      <c r="AT533" s="982"/>
      <c r="AU533" s="982"/>
      <c r="AV533" s="982"/>
      <c r="AW533" s="982"/>
      <c r="AX533" s="982"/>
      <c r="AY533" s="982"/>
      <c r="AZ533" s="982"/>
      <c r="BA533" s="982"/>
      <c r="BB533" s="982"/>
      <c r="BC533" s="982"/>
      <c r="BD533" s="982"/>
      <c r="BE533" s="982"/>
      <c r="BF533" s="982"/>
      <c r="BG533" s="982"/>
      <c r="BH533" s="982"/>
      <c r="BI533" s="982"/>
      <c r="BJ533" s="982"/>
    </row>
    <row r="534" spans="1:62" ht="14.25" customHeight="1" x14ac:dyDescent="0.2">
      <c r="A534" s="982"/>
      <c r="B534" s="982"/>
      <c r="C534" s="982"/>
      <c r="D534" s="1000"/>
      <c r="E534" s="982"/>
      <c r="F534" s="1000"/>
      <c r="G534" s="982"/>
      <c r="H534" s="1000"/>
      <c r="I534" s="982"/>
      <c r="J534" s="1000"/>
      <c r="K534" s="982"/>
      <c r="L534" s="1000"/>
      <c r="M534" s="982"/>
      <c r="N534" s="1000"/>
      <c r="O534" s="982"/>
      <c r="P534" s="982"/>
      <c r="Q534" s="1000"/>
      <c r="R534" s="982"/>
      <c r="S534" s="1000"/>
      <c r="T534" s="1000"/>
      <c r="U534" s="1000"/>
      <c r="V534" s="982"/>
      <c r="W534" s="1004"/>
      <c r="X534" s="1002"/>
      <c r="Y534" s="1002"/>
      <c r="Z534" s="982"/>
      <c r="AA534" s="982"/>
      <c r="AB534" s="982"/>
      <c r="AC534" s="982"/>
      <c r="AD534" s="982"/>
      <c r="AE534" s="982"/>
      <c r="AF534" s="982"/>
      <c r="AG534" s="982"/>
      <c r="AH534" s="982"/>
      <c r="AI534" s="982"/>
      <c r="AJ534" s="982"/>
      <c r="AK534" s="982"/>
      <c r="AL534" s="982"/>
      <c r="AM534" s="982"/>
      <c r="AN534" s="982"/>
      <c r="AO534" s="982"/>
      <c r="AP534" s="982"/>
      <c r="AQ534" s="982"/>
      <c r="AR534" s="982"/>
      <c r="AS534" s="982"/>
      <c r="AT534" s="982"/>
      <c r="AU534" s="982"/>
      <c r="AV534" s="982"/>
      <c r="AW534" s="982"/>
      <c r="AX534" s="982"/>
      <c r="AY534" s="982"/>
      <c r="AZ534" s="982"/>
      <c r="BA534" s="982"/>
      <c r="BB534" s="982"/>
      <c r="BC534" s="982"/>
      <c r="BD534" s="982"/>
      <c r="BE534" s="982"/>
      <c r="BF534" s="982"/>
      <c r="BG534" s="982"/>
      <c r="BH534" s="982"/>
      <c r="BI534" s="982"/>
      <c r="BJ534" s="982"/>
    </row>
    <row r="535" spans="1:62" ht="14.25" customHeight="1" x14ac:dyDescent="0.2">
      <c r="A535" s="982"/>
      <c r="B535" s="982"/>
      <c r="C535" s="982"/>
      <c r="D535" s="1000"/>
      <c r="E535" s="982"/>
      <c r="F535" s="1000"/>
      <c r="G535" s="982"/>
      <c r="H535" s="1000"/>
      <c r="I535" s="982"/>
      <c r="J535" s="1000"/>
      <c r="K535" s="982"/>
      <c r="L535" s="1000"/>
      <c r="M535" s="982"/>
      <c r="N535" s="1000"/>
      <c r="O535" s="982"/>
      <c r="P535" s="982"/>
      <c r="Q535" s="1000"/>
      <c r="R535" s="982"/>
      <c r="S535" s="1000"/>
      <c r="T535" s="1000"/>
      <c r="U535" s="1000"/>
      <c r="V535" s="982"/>
      <c r="W535" s="1004"/>
      <c r="X535" s="1002"/>
      <c r="Y535" s="1002"/>
      <c r="Z535" s="982"/>
      <c r="AA535" s="982"/>
      <c r="AB535" s="982"/>
      <c r="AC535" s="982"/>
      <c r="AD535" s="982"/>
      <c r="AE535" s="982"/>
      <c r="AF535" s="982"/>
      <c r="AG535" s="982"/>
      <c r="AH535" s="982"/>
      <c r="AI535" s="982"/>
      <c r="AJ535" s="982"/>
      <c r="AK535" s="982"/>
      <c r="AL535" s="982"/>
      <c r="AM535" s="982"/>
      <c r="AN535" s="982"/>
      <c r="AO535" s="982"/>
      <c r="AP535" s="982"/>
      <c r="AQ535" s="982"/>
      <c r="AR535" s="982"/>
      <c r="AS535" s="982"/>
      <c r="AT535" s="982"/>
      <c r="AU535" s="982"/>
      <c r="AV535" s="982"/>
      <c r="AW535" s="982"/>
      <c r="AX535" s="982"/>
      <c r="AY535" s="982"/>
      <c r="AZ535" s="982"/>
      <c r="BA535" s="982"/>
      <c r="BB535" s="982"/>
      <c r="BC535" s="982"/>
      <c r="BD535" s="982"/>
      <c r="BE535" s="982"/>
      <c r="BF535" s="982"/>
      <c r="BG535" s="982"/>
      <c r="BH535" s="982"/>
      <c r="BI535" s="982"/>
      <c r="BJ535" s="982"/>
    </row>
    <row r="536" spans="1:62" ht="14.25" customHeight="1" x14ac:dyDescent="0.2">
      <c r="A536" s="982"/>
      <c r="B536" s="982"/>
      <c r="C536" s="982"/>
      <c r="D536" s="1000"/>
      <c r="E536" s="982"/>
      <c r="F536" s="1000"/>
      <c r="G536" s="982"/>
      <c r="H536" s="1000"/>
      <c r="I536" s="982"/>
      <c r="J536" s="1000"/>
      <c r="K536" s="982"/>
      <c r="L536" s="1000"/>
      <c r="M536" s="982"/>
      <c r="N536" s="1000"/>
      <c r="O536" s="982"/>
      <c r="P536" s="982"/>
      <c r="Q536" s="1000"/>
      <c r="R536" s="982"/>
      <c r="S536" s="1000"/>
      <c r="T536" s="1000"/>
      <c r="U536" s="1000"/>
      <c r="V536" s="982"/>
      <c r="W536" s="1004"/>
      <c r="X536" s="1002"/>
      <c r="Y536" s="1002"/>
      <c r="Z536" s="982"/>
      <c r="AA536" s="982"/>
      <c r="AB536" s="982"/>
      <c r="AC536" s="982"/>
      <c r="AD536" s="982"/>
      <c r="AE536" s="982"/>
      <c r="AF536" s="982"/>
      <c r="AG536" s="982"/>
      <c r="AH536" s="982"/>
      <c r="AI536" s="982"/>
      <c r="AJ536" s="982"/>
      <c r="AK536" s="982"/>
      <c r="AL536" s="982"/>
      <c r="AM536" s="982"/>
      <c r="AN536" s="982"/>
      <c r="AO536" s="982"/>
      <c r="AP536" s="982"/>
      <c r="AQ536" s="982"/>
      <c r="AR536" s="982"/>
      <c r="AS536" s="982"/>
      <c r="AT536" s="982"/>
      <c r="AU536" s="982"/>
      <c r="AV536" s="982"/>
      <c r="AW536" s="982"/>
      <c r="AX536" s="982"/>
      <c r="AY536" s="982"/>
      <c r="AZ536" s="982"/>
      <c r="BA536" s="982"/>
      <c r="BB536" s="982"/>
      <c r="BC536" s="982"/>
      <c r="BD536" s="982"/>
      <c r="BE536" s="982"/>
      <c r="BF536" s="982"/>
      <c r="BG536" s="982"/>
      <c r="BH536" s="982"/>
      <c r="BI536" s="982"/>
      <c r="BJ536" s="982"/>
    </row>
    <row r="537" spans="1:62" ht="14.25" customHeight="1" x14ac:dyDescent="0.2">
      <c r="A537" s="982"/>
      <c r="B537" s="982"/>
      <c r="C537" s="982"/>
      <c r="D537" s="1000"/>
      <c r="E537" s="982"/>
      <c r="F537" s="1000"/>
      <c r="G537" s="982"/>
      <c r="H537" s="1000"/>
      <c r="I537" s="982"/>
      <c r="J537" s="1000"/>
      <c r="K537" s="982"/>
      <c r="L537" s="1000"/>
      <c r="M537" s="982"/>
      <c r="N537" s="1000"/>
      <c r="O537" s="982"/>
      <c r="P537" s="982"/>
      <c r="Q537" s="1000"/>
      <c r="R537" s="982"/>
      <c r="S537" s="1000"/>
      <c r="T537" s="1000"/>
      <c r="U537" s="1000"/>
      <c r="V537" s="982"/>
      <c r="W537" s="1004"/>
      <c r="X537" s="1002"/>
      <c r="Y537" s="1002"/>
      <c r="Z537" s="982"/>
      <c r="AA537" s="982"/>
      <c r="AB537" s="982"/>
      <c r="AC537" s="982"/>
      <c r="AD537" s="982"/>
      <c r="AE537" s="982"/>
      <c r="AF537" s="982"/>
      <c r="AG537" s="982"/>
      <c r="AH537" s="982"/>
      <c r="AI537" s="982"/>
      <c r="AJ537" s="982"/>
      <c r="AK537" s="982"/>
      <c r="AL537" s="982"/>
      <c r="AM537" s="982"/>
      <c r="AN537" s="982"/>
      <c r="AO537" s="982"/>
      <c r="AP537" s="982"/>
      <c r="AQ537" s="982"/>
      <c r="AR537" s="982"/>
      <c r="AS537" s="982"/>
      <c r="AT537" s="982"/>
      <c r="AU537" s="982"/>
      <c r="AV537" s="982"/>
      <c r="AW537" s="982"/>
      <c r="AX537" s="982"/>
      <c r="AY537" s="982"/>
      <c r="AZ537" s="982"/>
      <c r="BA537" s="982"/>
      <c r="BB537" s="982"/>
      <c r="BC537" s="982"/>
      <c r="BD537" s="982"/>
      <c r="BE537" s="982"/>
      <c r="BF537" s="982"/>
      <c r="BG537" s="982"/>
      <c r="BH537" s="982"/>
      <c r="BI537" s="982"/>
      <c r="BJ537" s="982"/>
    </row>
    <row r="538" spans="1:62" ht="14.25" customHeight="1" x14ac:dyDescent="0.2">
      <c r="A538" s="982"/>
      <c r="B538" s="982"/>
      <c r="C538" s="982"/>
      <c r="D538" s="1000"/>
      <c r="E538" s="982"/>
      <c r="F538" s="1000"/>
      <c r="G538" s="982"/>
      <c r="H538" s="1000"/>
      <c r="I538" s="982"/>
      <c r="J538" s="1000"/>
      <c r="K538" s="982"/>
      <c r="L538" s="1000"/>
      <c r="M538" s="982"/>
      <c r="N538" s="1000"/>
      <c r="O538" s="982"/>
      <c r="P538" s="982"/>
      <c r="Q538" s="1000"/>
      <c r="R538" s="982"/>
      <c r="S538" s="1000"/>
      <c r="T538" s="1000"/>
      <c r="U538" s="1000"/>
      <c r="V538" s="982"/>
      <c r="W538" s="1004"/>
      <c r="X538" s="1002"/>
      <c r="Y538" s="1002"/>
      <c r="Z538" s="982"/>
      <c r="AA538" s="982"/>
      <c r="AB538" s="982"/>
      <c r="AC538" s="982"/>
      <c r="AD538" s="982"/>
      <c r="AE538" s="982"/>
      <c r="AF538" s="982"/>
      <c r="AG538" s="982"/>
      <c r="AH538" s="982"/>
      <c r="AI538" s="982"/>
      <c r="AJ538" s="982"/>
      <c r="AK538" s="982"/>
      <c r="AL538" s="982"/>
      <c r="AM538" s="982"/>
      <c r="AN538" s="982"/>
      <c r="AO538" s="982"/>
      <c r="AP538" s="982"/>
      <c r="AQ538" s="982"/>
      <c r="AR538" s="982"/>
      <c r="AS538" s="982"/>
      <c r="AT538" s="982"/>
      <c r="AU538" s="982"/>
      <c r="AV538" s="982"/>
      <c r="AW538" s="982"/>
      <c r="AX538" s="982"/>
      <c r="AY538" s="982"/>
      <c r="AZ538" s="982"/>
      <c r="BA538" s="982"/>
      <c r="BB538" s="982"/>
      <c r="BC538" s="982"/>
      <c r="BD538" s="982"/>
      <c r="BE538" s="982"/>
      <c r="BF538" s="982"/>
      <c r="BG538" s="982"/>
      <c r="BH538" s="982"/>
      <c r="BI538" s="982"/>
      <c r="BJ538" s="982"/>
    </row>
    <row r="539" spans="1:62" ht="14.25" customHeight="1" x14ac:dyDescent="0.2">
      <c r="A539" s="982"/>
      <c r="B539" s="982"/>
      <c r="C539" s="982"/>
      <c r="D539" s="1000"/>
      <c r="E539" s="982"/>
      <c r="F539" s="1000"/>
      <c r="G539" s="982"/>
      <c r="H539" s="1000"/>
      <c r="I539" s="982"/>
      <c r="J539" s="1000"/>
      <c r="K539" s="982"/>
      <c r="L539" s="1000"/>
      <c r="M539" s="982"/>
      <c r="N539" s="1000"/>
      <c r="O539" s="982"/>
      <c r="P539" s="982"/>
      <c r="Q539" s="1000"/>
      <c r="R539" s="982"/>
      <c r="S539" s="1000"/>
      <c r="T539" s="1000"/>
      <c r="U539" s="1000"/>
      <c r="V539" s="982"/>
      <c r="W539" s="1004"/>
      <c r="X539" s="1002"/>
      <c r="Y539" s="1002"/>
      <c r="Z539" s="982"/>
      <c r="AA539" s="982"/>
      <c r="AB539" s="982"/>
      <c r="AC539" s="982"/>
      <c r="AD539" s="982"/>
      <c r="AE539" s="982"/>
      <c r="AF539" s="982"/>
      <c r="AG539" s="982"/>
      <c r="AH539" s="982"/>
      <c r="AI539" s="982"/>
      <c r="AJ539" s="982"/>
      <c r="AK539" s="982"/>
      <c r="AL539" s="982"/>
      <c r="AM539" s="982"/>
      <c r="AN539" s="982"/>
      <c r="AO539" s="982"/>
      <c r="AP539" s="982"/>
      <c r="AQ539" s="982"/>
      <c r="AR539" s="982"/>
      <c r="AS539" s="982"/>
      <c r="AT539" s="982"/>
      <c r="AU539" s="982"/>
      <c r="AV539" s="982"/>
      <c r="AW539" s="982"/>
      <c r="AX539" s="982"/>
      <c r="AY539" s="982"/>
      <c r="AZ539" s="982"/>
      <c r="BA539" s="982"/>
      <c r="BB539" s="982"/>
      <c r="BC539" s="982"/>
      <c r="BD539" s="982"/>
      <c r="BE539" s="982"/>
      <c r="BF539" s="982"/>
      <c r="BG539" s="982"/>
      <c r="BH539" s="982"/>
      <c r="BI539" s="982"/>
      <c r="BJ539" s="982"/>
    </row>
    <row r="540" spans="1:62" ht="14.25" customHeight="1" x14ac:dyDescent="0.2">
      <c r="A540" s="982"/>
      <c r="B540" s="982"/>
      <c r="C540" s="982"/>
      <c r="D540" s="1000"/>
      <c r="E540" s="982"/>
      <c r="F540" s="1000"/>
      <c r="G540" s="982"/>
      <c r="H540" s="1000"/>
      <c r="I540" s="982"/>
      <c r="J540" s="1000"/>
      <c r="K540" s="982"/>
      <c r="L540" s="1000"/>
      <c r="M540" s="982"/>
      <c r="N540" s="1000"/>
      <c r="O540" s="982"/>
      <c r="P540" s="982"/>
      <c r="Q540" s="1000"/>
      <c r="R540" s="982"/>
      <c r="S540" s="1000"/>
      <c r="T540" s="1000"/>
      <c r="U540" s="1000"/>
      <c r="V540" s="982"/>
      <c r="W540" s="1004"/>
      <c r="X540" s="1002"/>
      <c r="Y540" s="1002"/>
      <c r="Z540" s="982"/>
      <c r="AA540" s="982"/>
      <c r="AB540" s="982"/>
      <c r="AC540" s="982"/>
      <c r="AD540" s="982"/>
      <c r="AE540" s="982"/>
      <c r="AF540" s="982"/>
      <c r="AG540" s="982"/>
      <c r="AH540" s="982"/>
      <c r="AI540" s="982"/>
      <c r="AJ540" s="982"/>
      <c r="AK540" s="982"/>
      <c r="AL540" s="982"/>
      <c r="AM540" s="982"/>
      <c r="AN540" s="982"/>
      <c r="AO540" s="982"/>
      <c r="AP540" s="982"/>
      <c r="AQ540" s="982"/>
      <c r="AR540" s="982"/>
      <c r="AS540" s="982"/>
      <c r="AT540" s="982"/>
      <c r="AU540" s="982"/>
      <c r="AV540" s="982"/>
      <c r="AW540" s="982"/>
      <c r="AX540" s="982"/>
      <c r="AY540" s="982"/>
      <c r="AZ540" s="982"/>
      <c r="BA540" s="982"/>
      <c r="BB540" s="982"/>
      <c r="BC540" s="982"/>
      <c r="BD540" s="982"/>
      <c r="BE540" s="982"/>
      <c r="BF540" s="982"/>
      <c r="BG540" s="982"/>
      <c r="BH540" s="982"/>
      <c r="BI540" s="982"/>
      <c r="BJ540" s="982"/>
    </row>
    <row r="541" spans="1:62" ht="14.25" customHeight="1" x14ac:dyDescent="0.2">
      <c r="A541" s="982"/>
      <c r="B541" s="982"/>
      <c r="C541" s="982"/>
      <c r="D541" s="1000"/>
      <c r="E541" s="982"/>
      <c r="F541" s="1000"/>
      <c r="G541" s="982"/>
      <c r="H541" s="1000"/>
      <c r="I541" s="982"/>
      <c r="J541" s="1000"/>
      <c r="K541" s="982"/>
      <c r="L541" s="1000"/>
      <c r="M541" s="982"/>
      <c r="N541" s="1000"/>
      <c r="O541" s="982"/>
      <c r="P541" s="982"/>
      <c r="Q541" s="1000"/>
      <c r="R541" s="982"/>
      <c r="S541" s="1000"/>
      <c r="T541" s="1000"/>
      <c r="U541" s="1000"/>
      <c r="V541" s="982"/>
      <c r="W541" s="1004"/>
      <c r="X541" s="1002"/>
      <c r="Y541" s="1002"/>
      <c r="Z541" s="982"/>
      <c r="AA541" s="982"/>
      <c r="AB541" s="982"/>
      <c r="AC541" s="982"/>
      <c r="AD541" s="982"/>
      <c r="AE541" s="982"/>
      <c r="AF541" s="982"/>
      <c r="AG541" s="982"/>
      <c r="AH541" s="982"/>
      <c r="AI541" s="982"/>
      <c r="AJ541" s="982"/>
      <c r="AK541" s="982"/>
      <c r="AL541" s="982"/>
      <c r="AM541" s="982"/>
      <c r="AN541" s="982"/>
      <c r="AO541" s="982"/>
      <c r="AP541" s="982"/>
      <c r="AQ541" s="982"/>
      <c r="AR541" s="982"/>
      <c r="AS541" s="982"/>
      <c r="AT541" s="982"/>
      <c r="AU541" s="982"/>
      <c r="AV541" s="982"/>
      <c r="AW541" s="982"/>
      <c r="AX541" s="982"/>
      <c r="AY541" s="982"/>
      <c r="AZ541" s="982"/>
      <c r="BA541" s="982"/>
      <c r="BB541" s="982"/>
      <c r="BC541" s="982"/>
      <c r="BD541" s="982"/>
      <c r="BE541" s="982"/>
      <c r="BF541" s="982"/>
      <c r="BG541" s="982"/>
      <c r="BH541" s="982"/>
      <c r="BI541" s="982"/>
      <c r="BJ541" s="982"/>
    </row>
    <row r="542" spans="1:62" ht="14.25" customHeight="1" x14ac:dyDescent="0.2">
      <c r="A542" s="982"/>
      <c r="B542" s="982"/>
      <c r="C542" s="982"/>
      <c r="D542" s="1000"/>
      <c r="E542" s="982"/>
      <c r="F542" s="1000"/>
      <c r="G542" s="982"/>
      <c r="H542" s="1000"/>
      <c r="I542" s="982"/>
      <c r="J542" s="1000"/>
      <c r="K542" s="982"/>
      <c r="L542" s="1000"/>
      <c r="M542" s="982"/>
      <c r="N542" s="1000"/>
      <c r="O542" s="982"/>
      <c r="P542" s="982"/>
      <c r="Q542" s="1000"/>
      <c r="R542" s="982"/>
      <c r="S542" s="1000"/>
      <c r="T542" s="1000"/>
      <c r="U542" s="1000"/>
      <c r="V542" s="982"/>
      <c r="W542" s="1004"/>
      <c r="X542" s="1002"/>
      <c r="Y542" s="1002"/>
      <c r="Z542" s="982"/>
      <c r="AA542" s="982"/>
      <c r="AB542" s="982"/>
      <c r="AC542" s="982"/>
      <c r="AD542" s="982"/>
      <c r="AE542" s="982"/>
      <c r="AF542" s="982"/>
      <c r="AG542" s="982"/>
      <c r="AH542" s="982"/>
      <c r="AI542" s="982"/>
      <c r="AJ542" s="982"/>
      <c r="AK542" s="982"/>
      <c r="AL542" s="982"/>
      <c r="AM542" s="982"/>
      <c r="AN542" s="982"/>
      <c r="AO542" s="982"/>
      <c r="AP542" s="982"/>
      <c r="AQ542" s="982"/>
      <c r="AR542" s="982"/>
      <c r="AS542" s="982"/>
      <c r="AT542" s="982"/>
      <c r="AU542" s="982"/>
      <c r="AV542" s="982"/>
      <c r="AW542" s="982"/>
      <c r="AX542" s="982"/>
      <c r="AY542" s="982"/>
      <c r="AZ542" s="982"/>
      <c r="BA542" s="982"/>
      <c r="BB542" s="982"/>
      <c r="BC542" s="982"/>
      <c r="BD542" s="982"/>
      <c r="BE542" s="982"/>
      <c r="BF542" s="982"/>
      <c r="BG542" s="982"/>
      <c r="BH542" s="982"/>
      <c r="BI542" s="982"/>
      <c r="BJ542" s="982"/>
    </row>
    <row r="543" spans="1:62" ht="14.25" customHeight="1" x14ac:dyDescent="0.2">
      <c r="A543" s="982"/>
      <c r="B543" s="982"/>
      <c r="C543" s="982"/>
      <c r="D543" s="1000"/>
      <c r="E543" s="982"/>
      <c r="F543" s="1000"/>
      <c r="G543" s="982"/>
      <c r="H543" s="1000"/>
      <c r="I543" s="982"/>
      <c r="J543" s="1000"/>
      <c r="K543" s="982"/>
      <c r="L543" s="1000"/>
      <c r="M543" s="982"/>
      <c r="N543" s="1000"/>
      <c r="O543" s="982"/>
      <c r="P543" s="982"/>
      <c r="Q543" s="1000"/>
      <c r="R543" s="982"/>
      <c r="S543" s="1000"/>
      <c r="T543" s="1000"/>
      <c r="U543" s="1000"/>
      <c r="V543" s="982"/>
      <c r="W543" s="1004"/>
      <c r="X543" s="1002"/>
      <c r="Y543" s="1002"/>
      <c r="Z543" s="982"/>
      <c r="AA543" s="982"/>
      <c r="AB543" s="982"/>
      <c r="AC543" s="982"/>
      <c r="AD543" s="982"/>
      <c r="AE543" s="982"/>
      <c r="AF543" s="982"/>
      <c r="AG543" s="982"/>
      <c r="AH543" s="982"/>
      <c r="AI543" s="982"/>
      <c r="AJ543" s="982"/>
      <c r="AK543" s="982"/>
      <c r="AL543" s="982"/>
      <c r="AM543" s="982"/>
      <c r="AN543" s="982"/>
      <c r="AO543" s="982"/>
      <c r="AP543" s="982"/>
      <c r="AQ543" s="982"/>
      <c r="AR543" s="982"/>
      <c r="AS543" s="982"/>
      <c r="AT543" s="982"/>
      <c r="AU543" s="982"/>
      <c r="AV543" s="982"/>
      <c r="AW543" s="982"/>
      <c r="AX543" s="982"/>
      <c r="AY543" s="982"/>
      <c r="AZ543" s="982"/>
      <c r="BA543" s="982"/>
      <c r="BB543" s="982"/>
      <c r="BC543" s="982"/>
      <c r="BD543" s="982"/>
      <c r="BE543" s="982"/>
      <c r="BF543" s="982"/>
      <c r="BG543" s="982"/>
      <c r="BH543" s="982"/>
      <c r="BI543" s="982"/>
      <c r="BJ543" s="982"/>
    </row>
    <row r="544" spans="1:62" ht="14.25" customHeight="1" x14ac:dyDescent="0.2">
      <c r="A544" s="982"/>
      <c r="B544" s="982"/>
      <c r="C544" s="982"/>
      <c r="D544" s="1000"/>
      <c r="E544" s="982"/>
      <c r="F544" s="1000"/>
      <c r="G544" s="982"/>
      <c r="H544" s="1000"/>
      <c r="I544" s="982"/>
      <c r="J544" s="1000"/>
      <c r="K544" s="982"/>
      <c r="L544" s="1000"/>
      <c r="M544" s="982"/>
      <c r="N544" s="1000"/>
      <c r="O544" s="982"/>
      <c r="P544" s="982"/>
      <c r="Q544" s="1000"/>
      <c r="R544" s="982"/>
      <c r="S544" s="1000"/>
      <c r="T544" s="1000"/>
      <c r="U544" s="1000"/>
      <c r="V544" s="982"/>
      <c r="W544" s="1004"/>
      <c r="X544" s="1002"/>
      <c r="Y544" s="1002"/>
      <c r="Z544" s="982"/>
      <c r="AA544" s="982"/>
      <c r="AB544" s="982"/>
      <c r="AC544" s="982"/>
      <c r="AD544" s="982"/>
      <c r="AE544" s="982"/>
      <c r="AF544" s="982"/>
      <c r="AG544" s="982"/>
      <c r="AH544" s="982"/>
      <c r="AI544" s="982"/>
      <c r="AJ544" s="982"/>
      <c r="AK544" s="982"/>
      <c r="AL544" s="982"/>
      <c r="AM544" s="982"/>
      <c r="AN544" s="982"/>
      <c r="AO544" s="982"/>
      <c r="AP544" s="982"/>
      <c r="AQ544" s="982"/>
      <c r="AR544" s="982"/>
      <c r="AS544" s="982"/>
      <c r="AT544" s="982"/>
      <c r="AU544" s="982"/>
      <c r="AV544" s="982"/>
      <c r="AW544" s="982"/>
      <c r="AX544" s="982"/>
      <c r="AY544" s="982"/>
      <c r="AZ544" s="982"/>
      <c r="BA544" s="982"/>
      <c r="BB544" s="982"/>
      <c r="BC544" s="982"/>
      <c r="BD544" s="982"/>
      <c r="BE544" s="982"/>
      <c r="BF544" s="982"/>
      <c r="BG544" s="982"/>
      <c r="BH544" s="982"/>
      <c r="BI544" s="982"/>
      <c r="BJ544" s="982"/>
    </row>
    <row r="545" spans="1:62" ht="14.25" customHeight="1" x14ac:dyDescent="0.2">
      <c r="A545" s="982"/>
      <c r="B545" s="982"/>
      <c r="C545" s="982"/>
      <c r="D545" s="1000"/>
      <c r="E545" s="982"/>
      <c r="F545" s="1000"/>
      <c r="G545" s="982"/>
      <c r="H545" s="1000"/>
      <c r="I545" s="982"/>
      <c r="J545" s="1000"/>
      <c r="K545" s="982"/>
      <c r="L545" s="1000"/>
      <c r="M545" s="982"/>
      <c r="N545" s="1000"/>
      <c r="O545" s="982"/>
      <c r="P545" s="982"/>
      <c r="Q545" s="1000"/>
      <c r="R545" s="982"/>
      <c r="S545" s="1000"/>
      <c r="T545" s="1000"/>
      <c r="U545" s="1000"/>
      <c r="V545" s="982"/>
      <c r="W545" s="1004"/>
      <c r="X545" s="1002"/>
      <c r="Y545" s="1002"/>
      <c r="Z545" s="982"/>
      <c r="AA545" s="982"/>
      <c r="AB545" s="982"/>
      <c r="AC545" s="982"/>
      <c r="AD545" s="982"/>
      <c r="AE545" s="982"/>
      <c r="AF545" s="982"/>
      <c r="AG545" s="982"/>
      <c r="AH545" s="982"/>
      <c r="AI545" s="982"/>
      <c r="AJ545" s="982"/>
      <c r="AK545" s="982"/>
      <c r="AL545" s="982"/>
      <c r="AM545" s="982"/>
      <c r="AN545" s="982"/>
      <c r="AO545" s="982"/>
      <c r="AP545" s="982"/>
      <c r="AQ545" s="982"/>
      <c r="AR545" s="982"/>
      <c r="AS545" s="982"/>
      <c r="AT545" s="982"/>
      <c r="AU545" s="982"/>
      <c r="AV545" s="982"/>
      <c r="AW545" s="982"/>
      <c r="AX545" s="982"/>
      <c r="AY545" s="982"/>
      <c r="AZ545" s="982"/>
      <c r="BA545" s="982"/>
      <c r="BB545" s="982"/>
      <c r="BC545" s="982"/>
      <c r="BD545" s="982"/>
      <c r="BE545" s="982"/>
      <c r="BF545" s="982"/>
      <c r="BG545" s="982"/>
      <c r="BH545" s="982"/>
      <c r="BI545" s="982"/>
      <c r="BJ545" s="982"/>
    </row>
    <row r="546" spans="1:62" ht="14.25" customHeight="1" x14ac:dyDescent="0.2">
      <c r="A546" s="982"/>
      <c r="B546" s="982"/>
      <c r="C546" s="982"/>
      <c r="D546" s="1000"/>
      <c r="E546" s="982"/>
      <c r="F546" s="1000"/>
      <c r="G546" s="982"/>
      <c r="H546" s="1000"/>
      <c r="I546" s="982"/>
      <c r="J546" s="1000"/>
      <c r="K546" s="982"/>
      <c r="L546" s="1000"/>
      <c r="M546" s="982"/>
      <c r="N546" s="1000"/>
      <c r="O546" s="982"/>
      <c r="P546" s="982"/>
      <c r="Q546" s="1000"/>
      <c r="R546" s="982"/>
      <c r="S546" s="1000"/>
      <c r="T546" s="1000"/>
      <c r="U546" s="1000"/>
      <c r="V546" s="982"/>
      <c r="W546" s="1004"/>
      <c r="X546" s="1002"/>
      <c r="Y546" s="1002"/>
      <c r="Z546" s="982"/>
      <c r="AA546" s="982"/>
      <c r="AB546" s="982"/>
      <c r="AC546" s="982"/>
      <c r="AD546" s="982"/>
      <c r="AE546" s="982"/>
      <c r="AF546" s="982"/>
      <c r="AG546" s="982"/>
      <c r="AH546" s="982"/>
      <c r="AI546" s="982"/>
      <c r="AJ546" s="982"/>
      <c r="AK546" s="982"/>
      <c r="AL546" s="982"/>
      <c r="AM546" s="982"/>
      <c r="AN546" s="982"/>
      <c r="AO546" s="982"/>
      <c r="AP546" s="982"/>
      <c r="AQ546" s="982"/>
      <c r="AR546" s="982"/>
      <c r="AS546" s="982"/>
      <c r="AT546" s="982"/>
      <c r="AU546" s="982"/>
      <c r="AV546" s="982"/>
      <c r="AW546" s="982"/>
      <c r="AX546" s="982"/>
      <c r="AY546" s="982"/>
      <c r="AZ546" s="982"/>
      <c r="BA546" s="982"/>
      <c r="BB546" s="982"/>
      <c r="BC546" s="982"/>
      <c r="BD546" s="982"/>
      <c r="BE546" s="982"/>
      <c r="BF546" s="982"/>
      <c r="BG546" s="982"/>
      <c r="BH546" s="982"/>
      <c r="BI546" s="982"/>
      <c r="BJ546" s="982"/>
    </row>
    <row r="547" spans="1:62" ht="14.25" customHeight="1" x14ac:dyDescent="0.2">
      <c r="A547" s="982"/>
      <c r="B547" s="982"/>
      <c r="C547" s="982"/>
      <c r="D547" s="1000"/>
      <c r="E547" s="982"/>
      <c r="F547" s="1000"/>
      <c r="G547" s="982"/>
      <c r="H547" s="1000"/>
      <c r="I547" s="982"/>
      <c r="J547" s="1000"/>
      <c r="K547" s="982"/>
      <c r="L547" s="1000"/>
      <c r="M547" s="982"/>
      <c r="N547" s="1000"/>
      <c r="O547" s="982"/>
      <c r="P547" s="982"/>
      <c r="Q547" s="1000"/>
      <c r="R547" s="982"/>
      <c r="S547" s="1000"/>
      <c r="T547" s="1000"/>
      <c r="U547" s="1000"/>
      <c r="V547" s="982"/>
      <c r="W547" s="1004"/>
      <c r="X547" s="1002"/>
      <c r="Y547" s="1002"/>
      <c r="Z547" s="982"/>
      <c r="AA547" s="982"/>
      <c r="AB547" s="982"/>
      <c r="AC547" s="982"/>
      <c r="AD547" s="982"/>
      <c r="AE547" s="982"/>
      <c r="AF547" s="982"/>
      <c r="AG547" s="982"/>
      <c r="AH547" s="982"/>
      <c r="AI547" s="982"/>
      <c r="AJ547" s="982"/>
      <c r="AK547" s="982"/>
      <c r="AL547" s="982"/>
      <c r="AM547" s="982"/>
      <c r="AN547" s="982"/>
      <c r="AO547" s="982"/>
      <c r="AP547" s="982"/>
      <c r="AQ547" s="982"/>
      <c r="AR547" s="982"/>
      <c r="AS547" s="982"/>
      <c r="AT547" s="982"/>
      <c r="AU547" s="982"/>
      <c r="AV547" s="982"/>
      <c r="AW547" s="982"/>
      <c r="AX547" s="982"/>
      <c r="AY547" s="982"/>
      <c r="AZ547" s="982"/>
      <c r="BA547" s="982"/>
      <c r="BB547" s="982"/>
      <c r="BC547" s="982"/>
      <c r="BD547" s="982"/>
      <c r="BE547" s="982"/>
      <c r="BF547" s="982"/>
      <c r="BG547" s="982"/>
      <c r="BH547" s="982"/>
      <c r="BI547" s="982"/>
      <c r="BJ547" s="982"/>
    </row>
    <row r="548" spans="1:62" ht="14.25" customHeight="1" x14ac:dyDescent="0.2">
      <c r="A548" s="982"/>
      <c r="B548" s="982"/>
      <c r="C548" s="982"/>
      <c r="D548" s="1000"/>
      <c r="E548" s="982"/>
      <c r="F548" s="1000"/>
      <c r="G548" s="982"/>
      <c r="H548" s="1000"/>
      <c r="I548" s="982"/>
      <c r="J548" s="1000"/>
      <c r="K548" s="982"/>
      <c r="L548" s="1000"/>
      <c r="M548" s="982"/>
      <c r="N548" s="1000"/>
      <c r="O548" s="982"/>
      <c r="P548" s="982"/>
      <c r="Q548" s="1000"/>
      <c r="R548" s="982"/>
      <c r="S548" s="1000"/>
      <c r="T548" s="1000"/>
      <c r="U548" s="1000"/>
      <c r="V548" s="982"/>
      <c r="W548" s="1004"/>
      <c r="X548" s="1002"/>
      <c r="Y548" s="1002"/>
      <c r="Z548" s="982"/>
      <c r="AA548" s="982"/>
      <c r="AB548" s="982"/>
      <c r="AC548" s="982"/>
      <c r="AD548" s="982"/>
      <c r="AE548" s="982"/>
      <c r="AF548" s="982"/>
      <c r="AG548" s="982"/>
      <c r="AH548" s="982"/>
      <c r="AI548" s="982"/>
      <c r="AJ548" s="982"/>
      <c r="AK548" s="982"/>
      <c r="AL548" s="982"/>
      <c r="AM548" s="982"/>
      <c r="AN548" s="982"/>
      <c r="AO548" s="982"/>
      <c r="AP548" s="982"/>
      <c r="AQ548" s="982"/>
      <c r="AR548" s="982"/>
      <c r="AS548" s="982"/>
      <c r="AT548" s="982"/>
      <c r="AU548" s="982"/>
      <c r="AV548" s="982"/>
      <c r="AW548" s="982"/>
      <c r="AX548" s="982"/>
      <c r="AY548" s="982"/>
      <c r="AZ548" s="982"/>
      <c r="BA548" s="982"/>
      <c r="BB548" s="982"/>
      <c r="BC548" s="982"/>
      <c r="BD548" s="982"/>
      <c r="BE548" s="982"/>
      <c r="BF548" s="982"/>
      <c r="BG548" s="982"/>
      <c r="BH548" s="982"/>
      <c r="BI548" s="982"/>
      <c r="BJ548" s="982"/>
    </row>
    <row r="549" spans="1:62" ht="14.25" customHeight="1" x14ac:dyDescent="0.2">
      <c r="A549" s="982"/>
      <c r="B549" s="982"/>
      <c r="C549" s="982"/>
      <c r="D549" s="1000"/>
      <c r="E549" s="982"/>
      <c r="F549" s="1000"/>
      <c r="G549" s="982"/>
      <c r="H549" s="1000"/>
      <c r="I549" s="982"/>
      <c r="J549" s="1000"/>
      <c r="K549" s="982"/>
      <c r="L549" s="1000"/>
      <c r="M549" s="982"/>
      <c r="N549" s="1000"/>
      <c r="O549" s="982"/>
      <c r="P549" s="982"/>
      <c r="Q549" s="1000"/>
      <c r="R549" s="982"/>
      <c r="S549" s="1000"/>
      <c r="T549" s="1000"/>
      <c r="U549" s="1000"/>
      <c r="V549" s="982"/>
      <c r="W549" s="1004"/>
      <c r="X549" s="1002"/>
      <c r="Y549" s="1002"/>
      <c r="Z549" s="982"/>
      <c r="AA549" s="982"/>
      <c r="AB549" s="982"/>
      <c r="AC549" s="982"/>
      <c r="AD549" s="982"/>
      <c r="AE549" s="982"/>
      <c r="AF549" s="982"/>
      <c r="AG549" s="982"/>
      <c r="AH549" s="982"/>
      <c r="AI549" s="982"/>
      <c r="AJ549" s="982"/>
      <c r="AK549" s="982"/>
      <c r="AL549" s="982"/>
      <c r="AM549" s="982"/>
      <c r="AN549" s="982"/>
      <c r="AO549" s="982"/>
      <c r="AP549" s="982"/>
      <c r="AQ549" s="982"/>
      <c r="AR549" s="982"/>
      <c r="AS549" s="982"/>
      <c r="AT549" s="982"/>
      <c r="AU549" s="982"/>
      <c r="AV549" s="982"/>
      <c r="AW549" s="982"/>
      <c r="AX549" s="982"/>
      <c r="AY549" s="982"/>
      <c r="AZ549" s="982"/>
      <c r="BA549" s="982"/>
      <c r="BB549" s="982"/>
      <c r="BC549" s="982"/>
      <c r="BD549" s="982"/>
      <c r="BE549" s="982"/>
      <c r="BF549" s="982"/>
      <c r="BG549" s="982"/>
      <c r="BH549" s="982"/>
      <c r="BI549" s="982"/>
      <c r="BJ549" s="982"/>
    </row>
    <row r="550" spans="1:62" ht="14.25" customHeight="1" x14ac:dyDescent="0.2">
      <c r="A550" s="982"/>
      <c r="B550" s="982"/>
      <c r="C550" s="982"/>
      <c r="D550" s="1000"/>
      <c r="E550" s="982"/>
      <c r="F550" s="1000"/>
      <c r="G550" s="982"/>
      <c r="H550" s="1000"/>
      <c r="I550" s="982"/>
      <c r="J550" s="1000"/>
      <c r="K550" s="982"/>
      <c r="L550" s="1000"/>
      <c r="M550" s="982"/>
      <c r="N550" s="1000"/>
      <c r="O550" s="982"/>
      <c r="P550" s="982"/>
      <c r="Q550" s="1000"/>
      <c r="R550" s="982"/>
      <c r="S550" s="1000"/>
      <c r="T550" s="1000"/>
      <c r="U550" s="1000"/>
      <c r="V550" s="982"/>
      <c r="W550" s="1004"/>
      <c r="X550" s="1002"/>
      <c r="Y550" s="1002"/>
      <c r="Z550" s="982"/>
      <c r="AA550" s="982"/>
      <c r="AB550" s="982"/>
      <c r="AC550" s="982"/>
      <c r="AD550" s="982"/>
      <c r="AE550" s="982"/>
      <c r="AF550" s="982"/>
      <c r="AG550" s="982"/>
      <c r="AH550" s="982"/>
      <c r="AI550" s="982"/>
      <c r="AJ550" s="982"/>
      <c r="AK550" s="982"/>
      <c r="AL550" s="982"/>
      <c r="AM550" s="982"/>
      <c r="AN550" s="982"/>
      <c r="AO550" s="982"/>
      <c r="AP550" s="982"/>
      <c r="AQ550" s="982"/>
      <c r="AR550" s="982"/>
      <c r="AS550" s="982"/>
      <c r="AT550" s="982"/>
      <c r="AU550" s="982"/>
      <c r="AV550" s="982"/>
      <c r="AW550" s="982"/>
      <c r="AX550" s="982"/>
      <c r="AY550" s="982"/>
      <c r="AZ550" s="982"/>
      <c r="BA550" s="982"/>
      <c r="BB550" s="982"/>
      <c r="BC550" s="982"/>
      <c r="BD550" s="982"/>
      <c r="BE550" s="982"/>
      <c r="BF550" s="982"/>
      <c r="BG550" s="982"/>
      <c r="BH550" s="982"/>
      <c r="BI550" s="982"/>
      <c r="BJ550" s="982"/>
    </row>
    <row r="551" spans="1:62" ht="14.25" customHeight="1" x14ac:dyDescent="0.2">
      <c r="A551" s="982"/>
      <c r="B551" s="982"/>
      <c r="C551" s="982"/>
      <c r="D551" s="1000"/>
      <c r="E551" s="982"/>
      <c r="F551" s="1000"/>
      <c r="G551" s="982"/>
      <c r="H551" s="1000"/>
      <c r="I551" s="982"/>
      <c r="J551" s="1000"/>
      <c r="K551" s="982"/>
      <c r="L551" s="1000"/>
      <c r="M551" s="982"/>
      <c r="N551" s="1000"/>
      <c r="O551" s="982"/>
      <c r="P551" s="982"/>
      <c r="Q551" s="1000"/>
      <c r="R551" s="982"/>
      <c r="S551" s="1000"/>
      <c r="T551" s="1000"/>
      <c r="U551" s="1000"/>
      <c r="V551" s="982"/>
      <c r="W551" s="1004"/>
      <c r="X551" s="1002"/>
      <c r="Y551" s="1002"/>
      <c r="Z551" s="982"/>
      <c r="AA551" s="982"/>
      <c r="AB551" s="982"/>
      <c r="AC551" s="982"/>
      <c r="AD551" s="982"/>
      <c r="AE551" s="982"/>
      <c r="AF551" s="982"/>
      <c r="AG551" s="982"/>
      <c r="AH551" s="982"/>
      <c r="AI551" s="982"/>
      <c r="AJ551" s="982"/>
      <c r="AK551" s="982"/>
      <c r="AL551" s="982"/>
      <c r="AM551" s="982"/>
      <c r="AN551" s="982"/>
      <c r="AO551" s="982"/>
      <c r="AP551" s="982"/>
      <c r="AQ551" s="982"/>
      <c r="AR551" s="982"/>
      <c r="AS551" s="982"/>
      <c r="AT551" s="982"/>
      <c r="AU551" s="982"/>
      <c r="AV551" s="982"/>
      <c r="AW551" s="982"/>
      <c r="AX551" s="982"/>
      <c r="AY551" s="982"/>
      <c r="AZ551" s="982"/>
      <c r="BA551" s="982"/>
      <c r="BB551" s="982"/>
      <c r="BC551" s="982"/>
      <c r="BD551" s="982"/>
      <c r="BE551" s="982"/>
      <c r="BF551" s="982"/>
      <c r="BG551" s="982"/>
      <c r="BH551" s="982"/>
      <c r="BI551" s="982"/>
      <c r="BJ551" s="982"/>
    </row>
    <row r="552" spans="1:62" ht="14.25" customHeight="1" x14ac:dyDescent="0.2">
      <c r="A552" s="982"/>
      <c r="B552" s="982"/>
      <c r="C552" s="982"/>
      <c r="D552" s="1000"/>
      <c r="E552" s="982"/>
      <c r="F552" s="1000"/>
      <c r="G552" s="982"/>
      <c r="H552" s="1000"/>
      <c r="I552" s="982"/>
      <c r="J552" s="1000"/>
      <c r="K552" s="982"/>
      <c r="L552" s="1000"/>
      <c r="M552" s="982"/>
      <c r="N552" s="1000"/>
      <c r="O552" s="982"/>
      <c r="P552" s="982"/>
      <c r="Q552" s="1000"/>
      <c r="R552" s="982"/>
      <c r="S552" s="1000"/>
      <c r="T552" s="1000"/>
      <c r="U552" s="1000"/>
      <c r="V552" s="982"/>
      <c r="W552" s="1004"/>
      <c r="X552" s="1002"/>
      <c r="Y552" s="1002"/>
      <c r="Z552" s="982"/>
      <c r="AA552" s="982"/>
      <c r="AB552" s="982"/>
      <c r="AC552" s="982"/>
      <c r="AD552" s="982"/>
      <c r="AE552" s="982"/>
      <c r="AF552" s="982"/>
      <c r="AG552" s="982"/>
      <c r="AH552" s="982"/>
      <c r="AI552" s="982"/>
      <c r="AJ552" s="982"/>
      <c r="AK552" s="982"/>
      <c r="AL552" s="982"/>
      <c r="AM552" s="982"/>
      <c r="AN552" s="982"/>
      <c r="AO552" s="982"/>
      <c r="AP552" s="982"/>
      <c r="AQ552" s="982"/>
      <c r="AR552" s="982"/>
      <c r="AS552" s="982"/>
      <c r="AT552" s="982"/>
      <c r="AU552" s="982"/>
      <c r="AV552" s="982"/>
      <c r="AW552" s="982"/>
      <c r="AX552" s="982"/>
      <c r="AY552" s="982"/>
      <c r="AZ552" s="982"/>
      <c r="BA552" s="982"/>
      <c r="BB552" s="982"/>
      <c r="BC552" s="982"/>
      <c r="BD552" s="982"/>
      <c r="BE552" s="982"/>
      <c r="BF552" s="982"/>
      <c r="BG552" s="982"/>
      <c r="BH552" s="982"/>
      <c r="BI552" s="982"/>
      <c r="BJ552" s="982"/>
    </row>
    <row r="553" spans="1:62" ht="14.25" customHeight="1" x14ac:dyDescent="0.2">
      <c r="A553" s="982"/>
      <c r="B553" s="982"/>
      <c r="C553" s="982"/>
      <c r="D553" s="1000"/>
      <c r="E553" s="982"/>
      <c r="F553" s="1000"/>
      <c r="G553" s="982"/>
      <c r="H553" s="1000"/>
      <c r="I553" s="982"/>
      <c r="J553" s="1000"/>
      <c r="K553" s="982"/>
      <c r="L553" s="1000"/>
      <c r="M553" s="982"/>
      <c r="N553" s="1000"/>
      <c r="O553" s="982"/>
      <c r="P553" s="982"/>
      <c r="Q553" s="1000"/>
      <c r="R553" s="982"/>
      <c r="S553" s="1000"/>
      <c r="T553" s="1000"/>
      <c r="U553" s="1000"/>
      <c r="V553" s="982"/>
      <c r="W553" s="1004"/>
      <c r="X553" s="1002"/>
      <c r="Y553" s="1002"/>
      <c r="Z553" s="982"/>
      <c r="AA553" s="982"/>
      <c r="AB553" s="982"/>
      <c r="AC553" s="982"/>
      <c r="AD553" s="982"/>
      <c r="AE553" s="982"/>
      <c r="AF553" s="982"/>
      <c r="AG553" s="982"/>
      <c r="AH553" s="982"/>
      <c r="AI553" s="982"/>
      <c r="AJ553" s="982"/>
      <c r="AK553" s="982"/>
      <c r="AL553" s="982"/>
      <c r="AM553" s="982"/>
      <c r="AN553" s="982"/>
      <c r="AO553" s="982"/>
      <c r="AP553" s="982"/>
      <c r="AQ553" s="982"/>
      <c r="AR553" s="982"/>
      <c r="AS553" s="982"/>
      <c r="AT553" s="982"/>
      <c r="AU553" s="982"/>
      <c r="AV553" s="982"/>
      <c r="AW553" s="982"/>
      <c r="AX553" s="982"/>
      <c r="AY553" s="982"/>
      <c r="AZ553" s="982"/>
      <c r="BA553" s="982"/>
      <c r="BB553" s="982"/>
      <c r="BC553" s="982"/>
      <c r="BD553" s="982"/>
      <c r="BE553" s="982"/>
      <c r="BF553" s="982"/>
      <c r="BG553" s="982"/>
      <c r="BH553" s="982"/>
      <c r="BI553" s="982"/>
      <c r="BJ553" s="982"/>
    </row>
    <row r="554" spans="1:62" ht="14.25" customHeight="1" x14ac:dyDescent="0.2">
      <c r="A554" s="982"/>
      <c r="B554" s="982"/>
      <c r="C554" s="982"/>
      <c r="D554" s="1000"/>
      <c r="E554" s="982"/>
      <c r="F554" s="1000"/>
      <c r="G554" s="982"/>
      <c r="H554" s="1000"/>
      <c r="I554" s="982"/>
      <c r="J554" s="1000"/>
      <c r="K554" s="982"/>
      <c r="L554" s="1000"/>
      <c r="M554" s="982"/>
      <c r="N554" s="1000"/>
      <c r="O554" s="982"/>
      <c r="P554" s="982"/>
      <c r="Q554" s="1000"/>
      <c r="R554" s="982"/>
      <c r="S554" s="1000"/>
      <c r="T554" s="1000"/>
      <c r="U554" s="1000"/>
      <c r="V554" s="982"/>
      <c r="W554" s="1004"/>
      <c r="X554" s="1002"/>
      <c r="Y554" s="1002"/>
      <c r="Z554" s="982"/>
      <c r="AA554" s="982"/>
      <c r="AB554" s="982"/>
      <c r="AC554" s="982"/>
      <c r="AD554" s="982"/>
      <c r="AE554" s="982"/>
      <c r="AF554" s="982"/>
      <c r="AG554" s="982"/>
      <c r="AH554" s="982"/>
      <c r="AI554" s="982"/>
      <c r="AJ554" s="982"/>
      <c r="AK554" s="982"/>
      <c r="AL554" s="982"/>
      <c r="AM554" s="982"/>
      <c r="AN554" s="982"/>
      <c r="AO554" s="982"/>
      <c r="AP554" s="982"/>
      <c r="AQ554" s="982"/>
      <c r="AR554" s="982"/>
      <c r="AS554" s="982"/>
      <c r="AT554" s="982"/>
      <c r="AU554" s="982"/>
      <c r="AV554" s="982"/>
      <c r="AW554" s="982"/>
      <c r="AX554" s="982"/>
      <c r="AY554" s="982"/>
      <c r="AZ554" s="982"/>
      <c r="BA554" s="982"/>
      <c r="BB554" s="982"/>
      <c r="BC554" s="982"/>
      <c r="BD554" s="982"/>
      <c r="BE554" s="982"/>
      <c r="BF554" s="982"/>
      <c r="BG554" s="982"/>
      <c r="BH554" s="982"/>
      <c r="BI554" s="982"/>
      <c r="BJ554" s="982"/>
    </row>
    <row r="555" spans="1:62" ht="14.25" customHeight="1" x14ac:dyDescent="0.2">
      <c r="A555" s="982"/>
      <c r="B555" s="982"/>
      <c r="C555" s="982"/>
      <c r="D555" s="1000"/>
      <c r="E555" s="982"/>
      <c r="F555" s="1000"/>
      <c r="G555" s="982"/>
      <c r="H555" s="1000"/>
      <c r="I555" s="982"/>
      <c r="J555" s="1000"/>
      <c r="K555" s="982"/>
      <c r="L555" s="1000"/>
      <c r="M555" s="982"/>
      <c r="N555" s="1000"/>
      <c r="O555" s="982"/>
      <c r="P555" s="982"/>
      <c r="Q555" s="1000"/>
      <c r="R555" s="982"/>
      <c r="S555" s="1000"/>
      <c r="T555" s="1000"/>
      <c r="U555" s="1000"/>
      <c r="V555" s="982"/>
      <c r="W555" s="1004"/>
      <c r="X555" s="1002"/>
      <c r="Y555" s="1002"/>
      <c r="Z555" s="982"/>
      <c r="AA555" s="982"/>
      <c r="AB555" s="982"/>
      <c r="AC555" s="982"/>
      <c r="AD555" s="982"/>
      <c r="AE555" s="982"/>
      <c r="AF555" s="982"/>
      <c r="AG555" s="982"/>
      <c r="AH555" s="982"/>
      <c r="AI555" s="982"/>
      <c r="AJ555" s="982"/>
      <c r="AK555" s="982"/>
      <c r="AL555" s="982"/>
      <c r="AM555" s="982"/>
      <c r="AN555" s="982"/>
      <c r="AO555" s="982"/>
      <c r="AP555" s="982"/>
      <c r="AQ555" s="982"/>
      <c r="AR555" s="982"/>
      <c r="AS555" s="982"/>
      <c r="AT555" s="982"/>
      <c r="AU555" s="982"/>
      <c r="AV555" s="982"/>
      <c r="AW555" s="982"/>
      <c r="AX555" s="982"/>
      <c r="AY555" s="982"/>
      <c r="AZ555" s="982"/>
      <c r="BA555" s="982"/>
      <c r="BB555" s="982"/>
      <c r="BC555" s="982"/>
      <c r="BD555" s="982"/>
      <c r="BE555" s="982"/>
      <c r="BF555" s="982"/>
      <c r="BG555" s="982"/>
      <c r="BH555" s="982"/>
      <c r="BI555" s="982"/>
      <c r="BJ555" s="982"/>
    </row>
    <row r="556" spans="1:62" ht="14.25" customHeight="1" x14ac:dyDescent="0.2">
      <c r="A556" s="982"/>
      <c r="B556" s="982"/>
      <c r="C556" s="982"/>
      <c r="D556" s="1000"/>
      <c r="E556" s="982"/>
      <c r="F556" s="1000"/>
      <c r="G556" s="982"/>
      <c r="H556" s="1000"/>
      <c r="I556" s="982"/>
      <c r="J556" s="1000"/>
      <c r="K556" s="982"/>
      <c r="L556" s="1000"/>
      <c r="M556" s="982"/>
      <c r="N556" s="1000"/>
      <c r="O556" s="982"/>
      <c r="P556" s="982"/>
      <c r="Q556" s="1000"/>
      <c r="R556" s="982"/>
      <c r="S556" s="1000"/>
      <c r="T556" s="1000"/>
      <c r="U556" s="1000"/>
      <c r="V556" s="982"/>
      <c r="W556" s="1004"/>
      <c r="X556" s="1002"/>
      <c r="Y556" s="1002"/>
      <c r="Z556" s="982"/>
      <c r="AA556" s="982"/>
      <c r="AB556" s="982"/>
      <c r="AC556" s="982"/>
      <c r="AD556" s="982"/>
      <c r="AE556" s="982"/>
      <c r="AF556" s="982"/>
      <c r="AG556" s="982"/>
      <c r="AH556" s="982"/>
      <c r="AI556" s="982"/>
      <c r="AJ556" s="982"/>
      <c r="AK556" s="982"/>
      <c r="AL556" s="982"/>
      <c r="AM556" s="982"/>
      <c r="AN556" s="982"/>
      <c r="AO556" s="982"/>
      <c r="AP556" s="982"/>
      <c r="AQ556" s="982"/>
      <c r="AR556" s="982"/>
      <c r="AS556" s="982"/>
      <c r="AT556" s="982"/>
      <c r="AU556" s="982"/>
      <c r="AV556" s="982"/>
      <c r="AW556" s="982"/>
      <c r="AX556" s="982"/>
      <c r="AY556" s="982"/>
      <c r="AZ556" s="982"/>
      <c r="BA556" s="982"/>
      <c r="BB556" s="982"/>
      <c r="BC556" s="982"/>
      <c r="BD556" s="982"/>
      <c r="BE556" s="982"/>
      <c r="BF556" s="982"/>
      <c r="BG556" s="982"/>
      <c r="BH556" s="982"/>
      <c r="BI556" s="982"/>
      <c r="BJ556" s="982"/>
    </row>
    <row r="557" spans="1:62" ht="14.25" customHeight="1" x14ac:dyDescent="0.2">
      <c r="A557" s="982"/>
      <c r="B557" s="982"/>
      <c r="C557" s="982"/>
      <c r="D557" s="1000"/>
      <c r="E557" s="982"/>
      <c r="F557" s="1000"/>
      <c r="G557" s="982"/>
      <c r="H557" s="1000"/>
      <c r="I557" s="982"/>
      <c r="J557" s="1000"/>
      <c r="K557" s="982"/>
      <c r="L557" s="1000"/>
      <c r="M557" s="982"/>
      <c r="N557" s="1000"/>
      <c r="O557" s="982"/>
      <c r="P557" s="982"/>
      <c r="Q557" s="1000"/>
      <c r="R557" s="982"/>
      <c r="S557" s="1000"/>
      <c r="T557" s="1000"/>
      <c r="U557" s="1000"/>
      <c r="V557" s="982"/>
      <c r="W557" s="1004"/>
      <c r="X557" s="1002"/>
      <c r="Y557" s="1002"/>
      <c r="Z557" s="982"/>
      <c r="AA557" s="982"/>
      <c r="AB557" s="982"/>
      <c r="AC557" s="982"/>
      <c r="AD557" s="982"/>
      <c r="AE557" s="982"/>
      <c r="AF557" s="982"/>
      <c r="AG557" s="982"/>
      <c r="AH557" s="982"/>
      <c r="AI557" s="982"/>
      <c r="AJ557" s="982"/>
      <c r="AK557" s="982"/>
      <c r="AL557" s="982"/>
      <c r="AM557" s="982"/>
      <c r="AN557" s="982"/>
      <c r="AO557" s="982"/>
      <c r="AP557" s="982"/>
      <c r="AQ557" s="982"/>
      <c r="AR557" s="982"/>
      <c r="AS557" s="982"/>
      <c r="AT557" s="982"/>
      <c r="AU557" s="982"/>
      <c r="AV557" s="982"/>
      <c r="AW557" s="982"/>
      <c r="AX557" s="982"/>
      <c r="AY557" s="982"/>
      <c r="AZ557" s="982"/>
      <c r="BA557" s="982"/>
      <c r="BB557" s="982"/>
      <c r="BC557" s="982"/>
      <c r="BD557" s="982"/>
      <c r="BE557" s="982"/>
      <c r="BF557" s="982"/>
      <c r="BG557" s="982"/>
      <c r="BH557" s="982"/>
      <c r="BI557" s="982"/>
      <c r="BJ557" s="982"/>
    </row>
    <row r="558" spans="1:62" ht="14.25" customHeight="1" x14ac:dyDescent="0.2">
      <c r="A558" s="982"/>
      <c r="B558" s="982"/>
      <c r="C558" s="982"/>
      <c r="D558" s="1000"/>
      <c r="E558" s="982"/>
      <c r="F558" s="1000"/>
      <c r="G558" s="982"/>
      <c r="H558" s="1000"/>
      <c r="I558" s="982"/>
      <c r="J558" s="1000"/>
      <c r="K558" s="982"/>
      <c r="L558" s="1000"/>
      <c r="M558" s="982"/>
      <c r="N558" s="1000"/>
      <c r="O558" s="982"/>
      <c r="P558" s="982"/>
      <c r="Q558" s="1000"/>
      <c r="R558" s="982"/>
      <c r="S558" s="1000"/>
      <c r="T558" s="1000"/>
      <c r="U558" s="1000"/>
      <c r="V558" s="982"/>
      <c r="W558" s="1004"/>
      <c r="X558" s="1002"/>
      <c r="Y558" s="1002"/>
      <c r="Z558" s="982"/>
      <c r="AA558" s="982"/>
      <c r="AB558" s="982"/>
      <c r="AC558" s="982"/>
      <c r="AD558" s="982"/>
      <c r="AE558" s="982"/>
      <c r="AF558" s="982"/>
      <c r="AG558" s="982"/>
      <c r="AH558" s="982"/>
      <c r="AI558" s="982"/>
      <c r="AJ558" s="982"/>
      <c r="AK558" s="982"/>
      <c r="AL558" s="982"/>
      <c r="AM558" s="982"/>
      <c r="AN558" s="982"/>
      <c r="AO558" s="982"/>
      <c r="AP558" s="982"/>
      <c r="AQ558" s="982"/>
      <c r="AR558" s="982"/>
      <c r="AS558" s="982"/>
      <c r="AT558" s="982"/>
      <c r="AU558" s="982"/>
      <c r="AV558" s="982"/>
      <c r="AW558" s="982"/>
      <c r="AX558" s="982"/>
      <c r="AY558" s="982"/>
      <c r="AZ558" s="982"/>
      <c r="BA558" s="982"/>
      <c r="BB558" s="982"/>
      <c r="BC558" s="982"/>
      <c r="BD558" s="982"/>
      <c r="BE558" s="982"/>
      <c r="BF558" s="982"/>
      <c r="BG558" s="982"/>
      <c r="BH558" s="982"/>
      <c r="BI558" s="982"/>
      <c r="BJ558" s="982"/>
    </row>
    <row r="559" spans="1:62" ht="14.25" customHeight="1" x14ac:dyDescent="0.2">
      <c r="A559" s="982"/>
      <c r="B559" s="982"/>
      <c r="C559" s="982"/>
      <c r="D559" s="1000"/>
      <c r="E559" s="982"/>
      <c r="F559" s="1000"/>
      <c r="G559" s="982"/>
      <c r="H559" s="1000"/>
      <c r="I559" s="982"/>
      <c r="J559" s="1000"/>
      <c r="K559" s="982"/>
      <c r="L559" s="1000"/>
      <c r="M559" s="982"/>
      <c r="N559" s="1000"/>
      <c r="O559" s="982"/>
      <c r="P559" s="982"/>
      <c r="Q559" s="1000"/>
      <c r="R559" s="982"/>
      <c r="S559" s="1000"/>
      <c r="T559" s="1000"/>
      <c r="U559" s="1000"/>
      <c r="V559" s="982"/>
      <c r="W559" s="1004"/>
      <c r="X559" s="1002"/>
      <c r="Y559" s="1002"/>
      <c r="Z559" s="982"/>
      <c r="AA559" s="982"/>
      <c r="AB559" s="982"/>
      <c r="AC559" s="982"/>
      <c r="AD559" s="982"/>
      <c r="AE559" s="982"/>
      <c r="AF559" s="982"/>
      <c r="AG559" s="982"/>
      <c r="AH559" s="982"/>
      <c r="AI559" s="982"/>
      <c r="AJ559" s="982"/>
      <c r="AK559" s="982"/>
      <c r="AL559" s="982"/>
      <c r="AM559" s="982"/>
      <c r="AN559" s="982"/>
      <c r="AO559" s="982"/>
      <c r="AP559" s="982"/>
      <c r="AQ559" s="982"/>
      <c r="AR559" s="982"/>
      <c r="AS559" s="982"/>
      <c r="AT559" s="982"/>
      <c r="AU559" s="982"/>
      <c r="AV559" s="982"/>
      <c r="AW559" s="982"/>
      <c r="AX559" s="982"/>
      <c r="AY559" s="982"/>
      <c r="AZ559" s="982"/>
      <c r="BA559" s="982"/>
      <c r="BB559" s="982"/>
      <c r="BC559" s="982"/>
      <c r="BD559" s="982"/>
      <c r="BE559" s="982"/>
      <c r="BF559" s="982"/>
      <c r="BG559" s="982"/>
      <c r="BH559" s="982"/>
      <c r="BI559" s="982"/>
      <c r="BJ559" s="982"/>
    </row>
    <row r="560" spans="1:62" ht="14.25" customHeight="1" x14ac:dyDescent="0.2">
      <c r="A560" s="982"/>
      <c r="B560" s="982"/>
      <c r="C560" s="982"/>
      <c r="D560" s="1000"/>
      <c r="E560" s="982"/>
      <c r="F560" s="1000"/>
      <c r="G560" s="982"/>
      <c r="H560" s="1000"/>
      <c r="I560" s="982"/>
      <c r="J560" s="1000"/>
      <c r="K560" s="982"/>
      <c r="L560" s="1000"/>
      <c r="M560" s="982"/>
      <c r="N560" s="1000"/>
      <c r="O560" s="982"/>
      <c r="P560" s="982"/>
      <c r="Q560" s="1000"/>
      <c r="R560" s="982"/>
      <c r="S560" s="1000"/>
      <c r="T560" s="1000"/>
      <c r="U560" s="1000"/>
      <c r="V560" s="982"/>
      <c r="W560" s="1004"/>
      <c r="X560" s="1002"/>
      <c r="Y560" s="1002"/>
      <c r="Z560" s="982"/>
      <c r="AA560" s="982"/>
      <c r="AB560" s="982"/>
      <c r="AC560" s="982"/>
      <c r="AD560" s="982"/>
      <c r="AE560" s="982"/>
      <c r="AF560" s="982"/>
      <c r="AG560" s="982"/>
      <c r="AH560" s="982"/>
      <c r="AI560" s="982"/>
      <c r="AJ560" s="982"/>
      <c r="AK560" s="982"/>
      <c r="AL560" s="982"/>
      <c r="AM560" s="982"/>
      <c r="AN560" s="982"/>
      <c r="AO560" s="982"/>
      <c r="AP560" s="982"/>
      <c r="AQ560" s="982"/>
      <c r="AR560" s="982"/>
      <c r="AS560" s="982"/>
      <c r="AT560" s="982"/>
      <c r="AU560" s="982"/>
      <c r="AV560" s="982"/>
      <c r="AW560" s="982"/>
      <c r="AX560" s="982"/>
      <c r="AY560" s="982"/>
      <c r="AZ560" s="982"/>
      <c r="BA560" s="982"/>
      <c r="BB560" s="982"/>
      <c r="BC560" s="982"/>
      <c r="BD560" s="982"/>
      <c r="BE560" s="982"/>
      <c r="BF560" s="982"/>
      <c r="BG560" s="982"/>
      <c r="BH560" s="982"/>
      <c r="BI560" s="982"/>
      <c r="BJ560" s="982"/>
    </row>
    <row r="561" spans="1:62" ht="14.25" customHeight="1" x14ac:dyDescent="0.2">
      <c r="A561" s="982"/>
      <c r="B561" s="982"/>
      <c r="C561" s="982"/>
      <c r="D561" s="1000"/>
      <c r="E561" s="982"/>
      <c r="F561" s="1000"/>
      <c r="G561" s="982"/>
      <c r="H561" s="1000"/>
      <c r="I561" s="982"/>
      <c r="J561" s="1000"/>
      <c r="K561" s="982"/>
      <c r="L561" s="1000"/>
      <c r="M561" s="982"/>
      <c r="N561" s="1000"/>
      <c r="O561" s="982"/>
      <c r="P561" s="982"/>
      <c r="Q561" s="1000"/>
      <c r="R561" s="982"/>
      <c r="S561" s="1000"/>
      <c r="T561" s="1000"/>
      <c r="U561" s="1000"/>
      <c r="V561" s="982"/>
      <c r="W561" s="1004"/>
      <c r="X561" s="1002"/>
      <c r="Y561" s="1002"/>
      <c r="Z561" s="982"/>
      <c r="AA561" s="982"/>
      <c r="AB561" s="982"/>
      <c r="AC561" s="982"/>
      <c r="AD561" s="982"/>
      <c r="AE561" s="982"/>
      <c r="AF561" s="982"/>
      <c r="AG561" s="982"/>
      <c r="AH561" s="982"/>
      <c r="AI561" s="982"/>
      <c r="AJ561" s="982"/>
      <c r="AK561" s="982"/>
      <c r="AL561" s="982"/>
      <c r="AM561" s="982"/>
      <c r="AN561" s="982"/>
      <c r="AO561" s="982"/>
      <c r="AP561" s="982"/>
      <c r="AQ561" s="982"/>
      <c r="AR561" s="982"/>
      <c r="AS561" s="982"/>
      <c r="AT561" s="982"/>
      <c r="AU561" s="982"/>
      <c r="AV561" s="982"/>
      <c r="AW561" s="982"/>
      <c r="AX561" s="982"/>
      <c r="AY561" s="982"/>
      <c r="AZ561" s="982"/>
      <c r="BA561" s="982"/>
      <c r="BB561" s="982"/>
      <c r="BC561" s="982"/>
      <c r="BD561" s="982"/>
      <c r="BE561" s="982"/>
      <c r="BF561" s="982"/>
      <c r="BG561" s="982"/>
      <c r="BH561" s="982"/>
      <c r="BI561" s="982"/>
      <c r="BJ561" s="982"/>
    </row>
    <row r="562" spans="1:62" ht="14.25" customHeight="1" x14ac:dyDescent="0.2">
      <c r="A562" s="982"/>
      <c r="B562" s="982"/>
      <c r="C562" s="982"/>
      <c r="D562" s="1000"/>
      <c r="E562" s="982"/>
      <c r="F562" s="1000"/>
      <c r="G562" s="982"/>
      <c r="H562" s="1000"/>
      <c r="I562" s="982"/>
      <c r="J562" s="1000"/>
      <c r="K562" s="982"/>
      <c r="L562" s="1000"/>
      <c r="M562" s="982"/>
      <c r="N562" s="1000"/>
      <c r="O562" s="982"/>
      <c r="P562" s="982"/>
      <c r="Q562" s="1000"/>
      <c r="R562" s="982"/>
      <c r="S562" s="1000"/>
      <c r="T562" s="1000"/>
      <c r="U562" s="1000"/>
      <c r="V562" s="982"/>
      <c r="W562" s="1004"/>
      <c r="X562" s="1002"/>
      <c r="Y562" s="1002"/>
      <c r="Z562" s="982"/>
      <c r="AA562" s="982"/>
      <c r="AB562" s="982"/>
      <c r="AC562" s="982"/>
      <c r="AD562" s="982"/>
      <c r="AE562" s="982"/>
      <c r="AF562" s="982"/>
      <c r="AG562" s="982"/>
      <c r="AH562" s="982"/>
      <c r="AI562" s="982"/>
      <c r="AJ562" s="982"/>
      <c r="AK562" s="982"/>
      <c r="AL562" s="982"/>
      <c r="AM562" s="982"/>
      <c r="AN562" s="982"/>
      <c r="AO562" s="982"/>
      <c r="AP562" s="982"/>
      <c r="AQ562" s="982"/>
      <c r="AR562" s="982"/>
      <c r="AS562" s="982"/>
      <c r="AT562" s="982"/>
      <c r="AU562" s="982"/>
      <c r="AV562" s="982"/>
      <c r="AW562" s="982"/>
      <c r="AX562" s="982"/>
      <c r="AY562" s="982"/>
      <c r="AZ562" s="982"/>
      <c r="BA562" s="982"/>
      <c r="BB562" s="982"/>
      <c r="BC562" s="982"/>
      <c r="BD562" s="982"/>
      <c r="BE562" s="982"/>
      <c r="BF562" s="982"/>
      <c r="BG562" s="982"/>
      <c r="BH562" s="982"/>
      <c r="BI562" s="982"/>
      <c r="BJ562" s="982"/>
    </row>
    <row r="563" spans="1:62" ht="14.25" customHeight="1" x14ac:dyDescent="0.2">
      <c r="A563" s="982"/>
      <c r="B563" s="982"/>
      <c r="C563" s="982"/>
      <c r="D563" s="1000"/>
      <c r="E563" s="982"/>
      <c r="F563" s="1000"/>
      <c r="G563" s="982"/>
      <c r="H563" s="1000"/>
      <c r="I563" s="982"/>
      <c r="J563" s="1000"/>
      <c r="K563" s="982"/>
      <c r="L563" s="1000"/>
      <c r="M563" s="982"/>
      <c r="N563" s="1000"/>
      <c r="O563" s="982"/>
      <c r="P563" s="982"/>
      <c r="Q563" s="1000"/>
      <c r="R563" s="982"/>
      <c r="S563" s="1000"/>
      <c r="T563" s="1000"/>
      <c r="U563" s="1000"/>
      <c r="V563" s="982"/>
      <c r="W563" s="1004"/>
      <c r="X563" s="1002"/>
      <c r="Y563" s="1002"/>
      <c r="Z563" s="982"/>
      <c r="AA563" s="982"/>
      <c r="AB563" s="982"/>
      <c r="AC563" s="982"/>
      <c r="AD563" s="982"/>
      <c r="AE563" s="982"/>
      <c r="AF563" s="982"/>
      <c r="AG563" s="982"/>
      <c r="AH563" s="982"/>
      <c r="AI563" s="982"/>
      <c r="AJ563" s="982"/>
      <c r="AK563" s="982"/>
      <c r="AL563" s="982"/>
      <c r="AM563" s="982"/>
      <c r="AN563" s="982"/>
      <c r="AO563" s="982"/>
      <c r="AP563" s="982"/>
      <c r="AQ563" s="982"/>
      <c r="AR563" s="982"/>
      <c r="AS563" s="982"/>
      <c r="AT563" s="982"/>
      <c r="AU563" s="982"/>
      <c r="AV563" s="982"/>
      <c r="AW563" s="982"/>
      <c r="AX563" s="982"/>
      <c r="AY563" s="982"/>
      <c r="AZ563" s="982"/>
      <c r="BA563" s="982"/>
      <c r="BB563" s="982"/>
      <c r="BC563" s="982"/>
      <c r="BD563" s="982"/>
      <c r="BE563" s="982"/>
      <c r="BF563" s="982"/>
      <c r="BG563" s="982"/>
      <c r="BH563" s="982"/>
      <c r="BI563" s="982"/>
      <c r="BJ563" s="982"/>
    </row>
    <row r="564" spans="1:62" ht="14.25" customHeight="1" x14ac:dyDescent="0.2">
      <c r="A564" s="982"/>
      <c r="B564" s="982"/>
      <c r="C564" s="982"/>
      <c r="D564" s="1000"/>
      <c r="E564" s="982"/>
      <c r="F564" s="1000"/>
      <c r="G564" s="982"/>
      <c r="H564" s="1000"/>
      <c r="I564" s="982"/>
      <c r="J564" s="1000"/>
      <c r="K564" s="982"/>
      <c r="L564" s="1000"/>
      <c r="M564" s="982"/>
      <c r="N564" s="1000"/>
      <c r="O564" s="982"/>
      <c r="P564" s="982"/>
      <c r="Q564" s="1000"/>
      <c r="R564" s="982"/>
      <c r="S564" s="1000"/>
      <c r="T564" s="1000"/>
      <c r="U564" s="1000"/>
      <c r="V564" s="982"/>
      <c r="W564" s="1004"/>
      <c r="X564" s="1002"/>
      <c r="Y564" s="1002"/>
      <c r="Z564" s="982"/>
      <c r="AA564" s="982"/>
      <c r="AB564" s="982"/>
      <c r="AC564" s="982"/>
      <c r="AD564" s="982"/>
      <c r="AE564" s="982"/>
      <c r="AF564" s="982"/>
      <c r="AG564" s="982"/>
      <c r="AH564" s="982"/>
      <c r="AI564" s="982"/>
      <c r="AJ564" s="982"/>
      <c r="AK564" s="982"/>
      <c r="AL564" s="982"/>
      <c r="AM564" s="982"/>
      <c r="AN564" s="982"/>
      <c r="AO564" s="982"/>
      <c r="AP564" s="982"/>
      <c r="AQ564" s="982"/>
      <c r="AR564" s="982"/>
      <c r="AS564" s="982"/>
      <c r="AT564" s="982"/>
      <c r="AU564" s="982"/>
      <c r="AV564" s="982"/>
      <c r="AW564" s="982"/>
      <c r="AX564" s="982"/>
      <c r="AY564" s="982"/>
      <c r="AZ564" s="982"/>
      <c r="BA564" s="982"/>
      <c r="BB564" s="982"/>
      <c r="BC564" s="982"/>
      <c r="BD564" s="982"/>
      <c r="BE564" s="982"/>
      <c r="BF564" s="982"/>
      <c r="BG564" s="982"/>
      <c r="BH564" s="982"/>
      <c r="BI564" s="982"/>
      <c r="BJ564" s="982"/>
    </row>
    <row r="565" spans="1:62" ht="14.25" customHeight="1" x14ac:dyDescent="0.2">
      <c r="A565" s="982"/>
      <c r="B565" s="982"/>
      <c r="C565" s="982"/>
      <c r="D565" s="1000"/>
      <c r="E565" s="982"/>
      <c r="F565" s="1000"/>
      <c r="G565" s="982"/>
      <c r="H565" s="1000"/>
      <c r="I565" s="982"/>
      <c r="J565" s="1000"/>
      <c r="K565" s="982"/>
      <c r="L565" s="1000"/>
      <c r="M565" s="982"/>
      <c r="N565" s="1000"/>
      <c r="O565" s="982"/>
      <c r="P565" s="982"/>
      <c r="Q565" s="1000"/>
      <c r="R565" s="982"/>
      <c r="S565" s="1000"/>
      <c r="T565" s="1000"/>
      <c r="U565" s="1000"/>
      <c r="V565" s="982"/>
      <c r="W565" s="1004"/>
      <c r="X565" s="1002"/>
      <c r="Y565" s="1002"/>
      <c r="Z565" s="982"/>
      <c r="AA565" s="982"/>
      <c r="AB565" s="982"/>
      <c r="AC565" s="982"/>
      <c r="AD565" s="982"/>
      <c r="AE565" s="982"/>
      <c r="AF565" s="982"/>
      <c r="AG565" s="982"/>
      <c r="AH565" s="982"/>
      <c r="AI565" s="982"/>
      <c r="AJ565" s="982"/>
      <c r="AK565" s="982"/>
      <c r="AL565" s="982"/>
      <c r="AM565" s="982"/>
      <c r="AN565" s="982"/>
      <c r="AO565" s="982"/>
      <c r="AP565" s="982"/>
      <c r="AQ565" s="982"/>
      <c r="AR565" s="982"/>
      <c r="AS565" s="982"/>
      <c r="AT565" s="982"/>
      <c r="AU565" s="982"/>
      <c r="AV565" s="982"/>
      <c r="AW565" s="982"/>
      <c r="AX565" s="982"/>
      <c r="AY565" s="982"/>
      <c r="AZ565" s="982"/>
      <c r="BA565" s="982"/>
      <c r="BB565" s="982"/>
      <c r="BC565" s="982"/>
      <c r="BD565" s="982"/>
      <c r="BE565" s="982"/>
      <c r="BF565" s="982"/>
      <c r="BG565" s="982"/>
      <c r="BH565" s="982"/>
      <c r="BI565" s="982"/>
      <c r="BJ565" s="982"/>
    </row>
    <row r="566" spans="1:62" ht="14.25" customHeight="1" x14ac:dyDescent="0.2">
      <c r="A566" s="982"/>
      <c r="B566" s="982"/>
      <c r="C566" s="982"/>
      <c r="D566" s="1000"/>
      <c r="E566" s="982"/>
      <c r="F566" s="1000"/>
      <c r="G566" s="982"/>
      <c r="H566" s="1000"/>
      <c r="I566" s="982"/>
      <c r="J566" s="1000"/>
      <c r="K566" s="982"/>
      <c r="L566" s="1000"/>
      <c r="M566" s="982"/>
      <c r="N566" s="1000"/>
      <c r="O566" s="982"/>
      <c r="P566" s="982"/>
      <c r="Q566" s="1000"/>
      <c r="R566" s="982"/>
      <c r="S566" s="1000"/>
      <c r="T566" s="1000"/>
      <c r="U566" s="1000"/>
      <c r="V566" s="982"/>
      <c r="W566" s="1004"/>
      <c r="X566" s="1002"/>
      <c r="Y566" s="1002"/>
      <c r="Z566" s="982"/>
      <c r="AA566" s="982"/>
      <c r="AB566" s="982"/>
      <c r="AC566" s="982"/>
      <c r="AD566" s="982"/>
      <c r="AE566" s="982"/>
      <c r="AF566" s="982"/>
      <c r="AG566" s="982"/>
      <c r="AH566" s="982"/>
      <c r="AI566" s="982"/>
      <c r="AJ566" s="982"/>
      <c r="AK566" s="982"/>
      <c r="AL566" s="982"/>
      <c r="AM566" s="982"/>
      <c r="AN566" s="982"/>
      <c r="AO566" s="982"/>
      <c r="AP566" s="982"/>
      <c r="AQ566" s="982"/>
      <c r="AR566" s="982"/>
      <c r="AS566" s="982"/>
      <c r="AT566" s="982"/>
      <c r="AU566" s="982"/>
      <c r="AV566" s="982"/>
      <c r="AW566" s="982"/>
      <c r="AX566" s="982"/>
      <c r="AY566" s="982"/>
      <c r="AZ566" s="982"/>
      <c r="BA566" s="982"/>
      <c r="BB566" s="982"/>
      <c r="BC566" s="982"/>
      <c r="BD566" s="982"/>
      <c r="BE566" s="982"/>
      <c r="BF566" s="982"/>
      <c r="BG566" s="982"/>
      <c r="BH566" s="982"/>
      <c r="BI566" s="982"/>
      <c r="BJ566" s="982"/>
    </row>
    <row r="567" spans="1:62" ht="14.25" customHeight="1" x14ac:dyDescent="0.2">
      <c r="A567" s="982"/>
      <c r="B567" s="982"/>
      <c r="C567" s="982"/>
      <c r="D567" s="1000"/>
      <c r="E567" s="982"/>
      <c r="F567" s="1000"/>
      <c r="G567" s="982"/>
      <c r="H567" s="1000"/>
      <c r="I567" s="982"/>
      <c r="J567" s="1000"/>
      <c r="K567" s="982"/>
      <c r="L567" s="1000"/>
      <c r="M567" s="982"/>
      <c r="N567" s="1000"/>
      <c r="O567" s="982"/>
      <c r="P567" s="982"/>
      <c r="Q567" s="1000"/>
      <c r="R567" s="982"/>
      <c r="S567" s="1000"/>
      <c r="T567" s="1000"/>
      <c r="U567" s="1000"/>
      <c r="V567" s="982"/>
      <c r="W567" s="1004"/>
      <c r="X567" s="1002"/>
      <c r="Y567" s="1002"/>
      <c r="Z567" s="982"/>
      <c r="AA567" s="982"/>
      <c r="AB567" s="982"/>
      <c r="AC567" s="982"/>
      <c r="AD567" s="982"/>
      <c r="AE567" s="982"/>
      <c r="AF567" s="982"/>
      <c r="AG567" s="982"/>
      <c r="AH567" s="982"/>
      <c r="AI567" s="982"/>
      <c r="AJ567" s="982"/>
      <c r="AK567" s="982"/>
      <c r="AL567" s="982"/>
      <c r="AM567" s="982"/>
      <c r="AN567" s="982"/>
      <c r="AO567" s="982"/>
      <c r="AP567" s="982"/>
      <c r="AQ567" s="982"/>
      <c r="AR567" s="982"/>
      <c r="AS567" s="982"/>
      <c r="AT567" s="982"/>
      <c r="AU567" s="982"/>
      <c r="AV567" s="982"/>
      <c r="AW567" s="982"/>
      <c r="AX567" s="982"/>
      <c r="AY567" s="982"/>
      <c r="AZ567" s="982"/>
      <c r="BA567" s="982"/>
      <c r="BB567" s="982"/>
      <c r="BC567" s="982"/>
      <c r="BD567" s="982"/>
      <c r="BE567" s="982"/>
      <c r="BF567" s="982"/>
      <c r="BG567" s="982"/>
      <c r="BH567" s="982"/>
      <c r="BI567" s="982"/>
      <c r="BJ567" s="982"/>
    </row>
    <row r="568" spans="1:62" ht="14.25" customHeight="1" x14ac:dyDescent="0.2">
      <c r="A568" s="982"/>
      <c r="B568" s="982"/>
      <c r="C568" s="982"/>
      <c r="D568" s="1000"/>
      <c r="E568" s="982"/>
      <c r="F568" s="1000"/>
      <c r="G568" s="982"/>
      <c r="H568" s="1000"/>
      <c r="I568" s="982"/>
      <c r="J568" s="1000"/>
      <c r="K568" s="982"/>
      <c r="L568" s="1000"/>
      <c r="M568" s="982"/>
      <c r="N568" s="1000"/>
      <c r="O568" s="982"/>
      <c r="P568" s="982"/>
      <c r="Q568" s="1000"/>
      <c r="R568" s="982"/>
      <c r="S568" s="1000"/>
      <c r="T568" s="1000"/>
      <c r="U568" s="1000"/>
      <c r="V568" s="982"/>
      <c r="W568" s="1004"/>
      <c r="X568" s="1002"/>
      <c r="Y568" s="1002"/>
      <c r="Z568" s="982"/>
      <c r="AA568" s="982"/>
      <c r="AB568" s="982"/>
      <c r="AC568" s="982"/>
      <c r="AD568" s="982"/>
      <c r="AE568" s="982"/>
      <c r="AF568" s="982"/>
      <c r="AG568" s="982"/>
      <c r="AH568" s="982"/>
      <c r="AI568" s="982"/>
      <c r="AJ568" s="982"/>
      <c r="AK568" s="982"/>
      <c r="AL568" s="982"/>
      <c r="AM568" s="982"/>
      <c r="AN568" s="982"/>
      <c r="AO568" s="982"/>
      <c r="AP568" s="982"/>
      <c r="AQ568" s="982"/>
      <c r="AR568" s="982"/>
      <c r="AS568" s="982"/>
      <c r="AT568" s="982"/>
      <c r="AU568" s="982"/>
      <c r="AV568" s="982"/>
      <c r="AW568" s="982"/>
      <c r="AX568" s="982"/>
      <c r="AY568" s="982"/>
      <c r="AZ568" s="982"/>
      <c r="BA568" s="982"/>
      <c r="BB568" s="982"/>
      <c r="BC568" s="982"/>
      <c r="BD568" s="982"/>
      <c r="BE568" s="982"/>
      <c r="BF568" s="982"/>
      <c r="BG568" s="982"/>
      <c r="BH568" s="982"/>
      <c r="BI568" s="982"/>
      <c r="BJ568" s="982"/>
    </row>
    <row r="569" spans="1:62" ht="14.25" customHeight="1" x14ac:dyDescent="0.2">
      <c r="A569" s="982"/>
      <c r="B569" s="982"/>
      <c r="C569" s="982"/>
      <c r="D569" s="1000"/>
      <c r="E569" s="982"/>
      <c r="F569" s="1000"/>
      <c r="G569" s="982"/>
      <c r="H569" s="1000"/>
      <c r="I569" s="982"/>
      <c r="J569" s="1000"/>
      <c r="K569" s="982"/>
      <c r="L569" s="1000"/>
      <c r="M569" s="982"/>
      <c r="N569" s="1000"/>
      <c r="O569" s="982"/>
      <c r="P569" s="982"/>
      <c r="Q569" s="1000"/>
      <c r="R569" s="982"/>
      <c r="S569" s="1000"/>
      <c r="T569" s="1000"/>
      <c r="U569" s="1000"/>
      <c r="V569" s="982"/>
      <c r="W569" s="1004"/>
      <c r="X569" s="1002"/>
      <c r="Y569" s="1002"/>
      <c r="Z569" s="982"/>
      <c r="AA569" s="982"/>
      <c r="AB569" s="982"/>
      <c r="AC569" s="982"/>
      <c r="AD569" s="982"/>
      <c r="AE569" s="982"/>
      <c r="AF569" s="982"/>
      <c r="AG569" s="982"/>
      <c r="AH569" s="982"/>
      <c r="AI569" s="982"/>
      <c r="AJ569" s="982"/>
      <c r="AK569" s="982"/>
      <c r="AL569" s="982"/>
      <c r="AM569" s="982"/>
      <c r="AN569" s="982"/>
      <c r="AO569" s="982"/>
      <c r="AP569" s="982"/>
      <c r="AQ569" s="982"/>
      <c r="AR569" s="982"/>
      <c r="AS569" s="982"/>
      <c r="AT569" s="982"/>
      <c r="AU569" s="982"/>
      <c r="AV569" s="982"/>
      <c r="AW569" s="982"/>
      <c r="AX569" s="982"/>
      <c r="AY569" s="982"/>
      <c r="AZ569" s="982"/>
      <c r="BA569" s="982"/>
      <c r="BB569" s="982"/>
      <c r="BC569" s="982"/>
      <c r="BD569" s="982"/>
      <c r="BE569" s="982"/>
      <c r="BF569" s="982"/>
      <c r="BG569" s="982"/>
      <c r="BH569" s="982"/>
      <c r="BI569" s="982"/>
      <c r="BJ569" s="982"/>
    </row>
    <row r="570" spans="1:62" ht="14.25" customHeight="1" x14ac:dyDescent="0.2">
      <c r="A570" s="982"/>
      <c r="B570" s="982"/>
      <c r="C570" s="982"/>
      <c r="D570" s="1000"/>
      <c r="E570" s="982"/>
      <c r="F570" s="1000"/>
      <c r="G570" s="982"/>
      <c r="H570" s="1000"/>
      <c r="I570" s="982"/>
      <c r="J570" s="1000"/>
      <c r="K570" s="982"/>
      <c r="L570" s="1000"/>
      <c r="M570" s="982"/>
      <c r="N570" s="1000"/>
      <c r="O570" s="982"/>
      <c r="P570" s="982"/>
      <c r="Q570" s="1000"/>
      <c r="R570" s="982"/>
      <c r="S570" s="1000"/>
      <c r="T570" s="1000"/>
      <c r="U570" s="1000"/>
      <c r="V570" s="982"/>
      <c r="W570" s="1004"/>
      <c r="X570" s="1002"/>
      <c r="Y570" s="1002"/>
      <c r="Z570" s="982"/>
      <c r="AA570" s="982"/>
      <c r="AB570" s="982"/>
      <c r="AC570" s="982"/>
      <c r="AD570" s="982"/>
      <c r="AE570" s="982"/>
      <c r="AF570" s="982"/>
      <c r="AG570" s="982"/>
      <c r="AH570" s="982"/>
      <c r="AI570" s="982"/>
      <c r="AJ570" s="982"/>
      <c r="AK570" s="982"/>
      <c r="AL570" s="982"/>
      <c r="AM570" s="982"/>
      <c r="AN570" s="982"/>
      <c r="AO570" s="982"/>
      <c r="AP570" s="982"/>
      <c r="AQ570" s="982"/>
      <c r="AR570" s="982"/>
      <c r="AS570" s="982"/>
      <c r="AT570" s="982"/>
      <c r="AU570" s="982"/>
      <c r="AV570" s="982"/>
      <c r="AW570" s="982"/>
      <c r="AX570" s="982"/>
      <c r="AY570" s="982"/>
      <c r="AZ570" s="982"/>
      <c r="BA570" s="982"/>
      <c r="BB570" s="982"/>
      <c r="BC570" s="982"/>
      <c r="BD570" s="982"/>
      <c r="BE570" s="982"/>
      <c r="BF570" s="982"/>
      <c r="BG570" s="982"/>
      <c r="BH570" s="982"/>
      <c r="BI570" s="982"/>
      <c r="BJ570" s="982"/>
    </row>
    <row r="571" spans="1:62" ht="14.25" customHeight="1" x14ac:dyDescent="0.2">
      <c r="A571" s="982"/>
      <c r="B571" s="982"/>
      <c r="C571" s="982"/>
      <c r="D571" s="1000"/>
      <c r="E571" s="982"/>
      <c r="F571" s="1000"/>
      <c r="G571" s="982"/>
      <c r="H571" s="1000"/>
      <c r="I571" s="982"/>
      <c r="J571" s="1000"/>
      <c r="K571" s="982"/>
      <c r="L571" s="1000"/>
      <c r="M571" s="982"/>
      <c r="N571" s="1000"/>
      <c r="O571" s="982"/>
      <c r="P571" s="982"/>
      <c r="Q571" s="1000"/>
      <c r="R571" s="982"/>
      <c r="S571" s="1000"/>
      <c r="T571" s="1000"/>
      <c r="U571" s="1000"/>
      <c r="V571" s="982"/>
      <c r="W571" s="1004"/>
      <c r="X571" s="1002"/>
      <c r="Y571" s="1002"/>
      <c r="Z571" s="982"/>
      <c r="AA571" s="982"/>
      <c r="AB571" s="982"/>
      <c r="AC571" s="982"/>
      <c r="AD571" s="982"/>
      <c r="AE571" s="982"/>
      <c r="AF571" s="982"/>
      <c r="AG571" s="982"/>
      <c r="AH571" s="982"/>
      <c r="AI571" s="982"/>
      <c r="AJ571" s="982"/>
      <c r="AK571" s="982"/>
      <c r="AL571" s="982"/>
      <c r="AM571" s="982"/>
      <c r="AN571" s="982"/>
      <c r="AO571" s="982"/>
      <c r="AP571" s="982"/>
      <c r="AQ571" s="982"/>
      <c r="AR571" s="982"/>
      <c r="AS571" s="982"/>
      <c r="AT571" s="982"/>
      <c r="AU571" s="982"/>
      <c r="AV571" s="982"/>
      <c r="AW571" s="982"/>
      <c r="AX571" s="982"/>
      <c r="AY571" s="982"/>
      <c r="AZ571" s="982"/>
      <c r="BA571" s="982"/>
      <c r="BB571" s="982"/>
      <c r="BC571" s="982"/>
      <c r="BD571" s="982"/>
      <c r="BE571" s="982"/>
      <c r="BF571" s="982"/>
      <c r="BG571" s="982"/>
      <c r="BH571" s="982"/>
      <c r="BI571" s="982"/>
      <c r="BJ571" s="982"/>
    </row>
    <row r="572" spans="1:62" ht="14.25" customHeight="1" x14ac:dyDescent="0.2">
      <c r="A572" s="982"/>
      <c r="B572" s="982"/>
      <c r="C572" s="982"/>
      <c r="D572" s="1000"/>
      <c r="E572" s="982"/>
      <c r="F572" s="1000"/>
      <c r="G572" s="982"/>
      <c r="H572" s="1000"/>
      <c r="I572" s="982"/>
      <c r="J572" s="1000"/>
      <c r="K572" s="982"/>
      <c r="L572" s="1000"/>
      <c r="M572" s="982"/>
      <c r="N572" s="1000"/>
      <c r="O572" s="982"/>
      <c r="P572" s="982"/>
      <c r="Q572" s="1000"/>
      <c r="R572" s="982"/>
      <c r="S572" s="1000"/>
      <c r="T572" s="1000"/>
      <c r="U572" s="1000"/>
      <c r="V572" s="982"/>
      <c r="W572" s="1004"/>
      <c r="X572" s="1002"/>
      <c r="Y572" s="1002"/>
      <c r="Z572" s="982"/>
      <c r="AA572" s="982"/>
      <c r="AB572" s="982"/>
      <c r="AC572" s="982"/>
      <c r="AD572" s="982"/>
      <c r="AE572" s="982"/>
      <c r="AF572" s="982"/>
      <c r="AG572" s="982"/>
      <c r="AH572" s="982"/>
      <c r="AI572" s="982"/>
      <c r="AJ572" s="982"/>
      <c r="AK572" s="982"/>
      <c r="AL572" s="982"/>
      <c r="AM572" s="982"/>
      <c r="AN572" s="982"/>
      <c r="AO572" s="982"/>
      <c r="AP572" s="982"/>
      <c r="AQ572" s="982"/>
      <c r="AR572" s="982"/>
      <c r="AS572" s="982"/>
      <c r="AT572" s="982"/>
      <c r="AU572" s="982"/>
      <c r="AV572" s="982"/>
      <c r="AW572" s="982"/>
      <c r="AX572" s="982"/>
      <c r="AY572" s="982"/>
      <c r="AZ572" s="982"/>
      <c r="BA572" s="982"/>
      <c r="BB572" s="982"/>
      <c r="BC572" s="982"/>
      <c r="BD572" s="982"/>
      <c r="BE572" s="982"/>
      <c r="BF572" s="982"/>
      <c r="BG572" s="982"/>
      <c r="BH572" s="982"/>
      <c r="BI572" s="982"/>
      <c r="BJ572" s="982"/>
    </row>
    <row r="573" spans="1:62" ht="14.25" customHeight="1" x14ac:dyDescent="0.2">
      <c r="A573" s="982"/>
      <c r="B573" s="982"/>
      <c r="C573" s="982"/>
      <c r="D573" s="1000"/>
      <c r="E573" s="982"/>
      <c r="F573" s="1000"/>
      <c r="G573" s="982"/>
      <c r="H573" s="1000"/>
      <c r="I573" s="982"/>
      <c r="J573" s="1000"/>
      <c r="K573" s="982"/>
      <c r="L573" s="1000"/>
      <c r="M573" s="982"/>
      <c r="N573" s="1000"/>
      <c r="O573" s="982"/>
      <c r="P573" s="982"/>
      <c r="Q573" s="1000"/>
      <c r="R573" s="982"/>
      <c r="S573" s="1000"/>
      <c r="T573" s="1000"/>
      <c r="U573" s="1000"/>
      <c r="V573" s="982"/>
      <c r="W573" s="1004"/>
      <c r="X573" s="1002"/>
      <c r="Y573" s="1002"/>
      <c r="Z573" s="982"/>
      <c r="AA573" s="982"/>
      <c r="AB573" s="982"/>
      <c r="AC573" s="982"/>
      <c r="AD573" s="982"/>
      <c r="AE573" s="982"/>
      <c r="AF573" s="982"/>
      <c r="AG573" s="982"/>
      <c r="AH573" s="982"/>
      <c r="AI573" s="982"/>
      <c r="AJ573" s="982"/>
      <c r="AK573" s="982"/>
      <c r="AL573" s="982"/>
      <c r="AM573" s="982"/>
      <c r="AN573" s="982"/>
      <c r="AO573" s="982"/>
      <c r="AP573" s="982"/>
      <c r="AQ573" s="982"/>
      <c r="AR573" s="982"/>
      <c r="AS573" s="982"/>
      <c r="AT573" s="982"/>
      <c r="AU573" s="982"/>
      <c r="AV573" s="982"/>
      <c r="AW573" s="982"/>
      <c r="AX573" s="982"/>
      <c r="AY573" s="982"/>
      <c r="AZ573" s="982"/>
      <c r="BA573" s="982"/>
      <c r="BB573" s="982"/>
      <c r="BC573" s="982"/>
      <c r="BD573" s="982"/>
      <c r="BE573" s="982"/>
      <c r="BF573" s="982"/>
      <c r="BG573" s="982"/>
      <c r="BH573" s="982"/>
      <c r="BI573" s="982"/>
      <c r="BJ573" s="982"/>
    </row>
    <row r="574" spans="1:62" ht="14.25" customHeight="1" x14ac:dyDescent="0.2">
      <c r="A574" s="982"/>
      <c r="B574" s="982"/>
      <c r="C574" s="982"/>
      <c r="D574" s="1000"/>
      <c r="E574" s="982"/>
      <c r="F574" s="1000"/>
      <c r="G574" s="982"/>
      <c r="H574" s="1000"/>
      <c r="I574" s="982"/>
      <c r="J574" s="1000"/>
      <c r="K574" s="982"/>
      <c r="L574" s="1000"/>
      <c r="M574" s="982"/>
      <c r="N574" s="1000"/>
      <c r="O574" s="982"/>
      <c r="P574" s="982"/>
      <c r="Q574" s="1000"/>
      <c r="R574" s="982"/>
      <c r="S574" s="1000"/>
      <c r="T574" s="1000"/>
      <c r="U574" s="1000"/>
      <c r="V574" s="982"/>
      <c r="W574" s="1004"/>
      <c r="X574" s="1002"/>
      <c r="Y574" s="1002"/>
      <c r="Z574" s="982"/>
      <c r="AA574" s="982"/>
      <c r="AB574" s="982"/>
      <c r="AC574" s="982"/>
      <c r="AD574" s="982"/>
      <c r="AE574" s="982"/>
      <c r="AF574" s="982"/>
      <c r="AG574" s="982"/>
      <c r="AH574" s="982"/>
      <c r="AI574" s="982"/>
      <c r="AJ574" s="982"/>
      <c r="AK574" s="982"/>
      <c r="AL574" s="982"/>
      <c r="AM574" s="982"/>
      <c r="AN574" s="982"/>
      <c r="AO574" s="982"/>
      <c r="AP574" s="982"/>
      <c r="AQ574" s="982"/>
      <c r="AR574" s="982"/>
      <c r="AS574" s="982"/>
      <c r="AT574" s="982"/>
      <c r="AU574" s="982"/>
      <c r="AV574" s="982"/>
      <c r="AW574" s="982"/>
      <c r="AX574" s="982"/>
      <c r="AY574" s="982"/>
      <c r="AZ574" s="982"/>
      <c r="BA574" s="982"/>
      <c r="BB574" s="982"/>
      <c r="BC574" s="982"/>
      <c r="BD574" s="982"/>
      <c r="BE574" s="982"/>
      <c r="BF574" s="982"/>
      <c r="BG574" s="982"/>
      <c r="BH574" s="982"/>
      <c r="BI574" s="982"/>
      <c r="BJ574" s="982"/>
    </row>
    <row r="575" spans="1:62" ht="14.25" customHeight="1" x14ac:dyDescent="0.2">
      <c r="A575" s="982"/>
      <c r="B575" s="982"/>
      <c r="C575" s="982"/>
      <c r="D575" s="1000"/>
      <c r="E575" s="982"/>
      <c r="F575" s="1000"/>
      <c r="G575" s="982"/>
      <c r="H575" s="1000"/>
      <c r="I575" s="982"/>
      <c r="J575" s="1000"/>
      <c r="K575" s="982"/>
      <c r="L575" s="1000"/>
      <c r="M575" s="982"/>
      <c r="N575" s="1000"/>
      <c r="O575" s="982"/>
      <c r="P575" s="982"/>
      <c r="Q575" s="1000"/>
      <c r="R575" s="982"/>
      <c r="S575" s="1000"/>
      <c r="T575" s="1000"/>
      <c r="U575" s="1000"/>
      <c r="V575" s="982"/>
      <c r="W575" s="1004"/>
      <c r="X575" s="1002"/>
      <c r="Y575" s="1002"/>
      <c r="Z575" s="982"/>
      <c r="AA575" s="982"/>
      <c r="AB575" s="982"/>
      <c r="AC575" s="982"/>
      <c r="AD575" s="982"/>
      <c r="AE575" s="982"/>
      <c r="AF575" s="982"/>
      <c r="AG575" s="982"/>
      <c r="AH575" s="982"/>
      <c r="AI575" s="982"/>
      <c r="AJ575" s="982"/>
      <c r="AK575" s="982"/>
      <c r="AL575" s="982"/>
      <c r="AM575" s="982"/>
      <c r="AN575" s="982"/>
      <c r="AO575" s="982"/>
      <c r="AP575" s="982"/>
      <c r="AQ575" s="982"/>
      <c r="AR575" s="982"/>
      <c r="AS575" s="982"/>
      <c r="AT575" s="982"/>
      <c r="AU575" s="982"/>
      <c r="AV575" s="982"/>
      <c r="AW575" s="982"/>
      <c r="AX575" s="982"/>
      <c r="AY575" s="982"/>
      <c r="AZ575" s="982"/>
      <c r="BA575" s="982"/>
      <c r="BB575" s="982"/>
      <c r="BC575" s="982"/>
      <c r="BD575" s="982"/>
      <c r="BE575" s="982"/>
      <c r="BF575" s="982"/>
      <c r="BG575" s="982"/>
      <c r="BH575" s="982"/>
      <c r="BI575" s="982"/>
      <c r="BJ575" s="982"/>
    </row>
    <row r="576" spans="1:62" ht="14.25" customHeight="1" x14ac:dyDescent="0.2">
      <c r="A576" s="982"/>
      <c r="B576" s="982"/>
      <c r="C576" s="982"/>
      <c r="D576" s="1000"/>
      <c r="E576" s="982"/>
      <c r="F576" s="1000"/>
      <c r="G576" s="982"/>
      <c r="H576" s="1000"/>
      <c r="I576" s="982"/>
      <c r="J576" s="1000"/>
      <c r="K576" s="982"/>
      <c r="L576" s="1000"/>
      <c r="M576" s="982"/>
      <c r="N576" s="1000"/>
      <c r="O576" s="982"/>
      <c r="P576" s="982"/>
      <c r="Q576" s="1000"/>
      <c r="R576" s="982"/>
      <c r="S576" s="1000"/>
      <c r="T576" s="1000"/>
      <c r="U576" s="1000"/>
      <c r="V576" s="982"/>
      <c r="W576" s="1004"/>
      <c r="X576" s="1002"/>
      <c r="Y576" s="1002"/>
      <c r="Z576" s="982"/>
      <c r="AA576" s="982"/>
      <c r="AB576" s="982"/>
      <c r="AC576" s="982"/>
      <c r="AD576" s="982"/>
      <c r="AE576" s="982"/>
      <c r="AF576" s="982"/>
      <c r="AG576" s="982"/>
      <c r="AH576" s="982"/>
      <c r="AI576" s="982"/>
      <c r="AJ576" s="982"/>
      <c r="AK576" s="982"/>
      <c r="AL576" s="982"/>
      <c r="AM576" s="982"/>
      <c r="AN576" s="982"/>
      <c r="AO576" s="982"/>
      <c r="AP576" s="982"/>
      <c r="AQ576" s="982"/>
      <c r="AR576" s="982"/>
      <c r="AS576" s="982"/>
      <c r="AT576" s="982"/>
      <c r="AU576" s="982"/>
      <c r="AV576" s="982"/>
      <c r="AW576" s="982"/>
      <c r="AX576" s="982"/>
      <c r="AY576" s="982"/>
      <c r="AZ576" s="982"/>
      <c r="BA576" s="982"/>
      <c r="BB576" s="982"/>
      <c r="BC576" s="982"/>
      <c r="BD576" s="982"/>
      <c r="BE576" s="982"/>
      <c r="BF576" s="982"/>
      <c r="BG576" s="982"/>
      <c r="BH576" s="982"/>
      <c r="BI576" s="982"/>
      <c r="BJ576" s="982"/>
    </row>
    <row r="577" spans="1:62" ht="14.25" customHeight="1" x14ac:dyDescent="0.2">
      <c r="A577" s="982"/>
      <c r="B577" s="982"/>
      <c r="C577" s="982"/>
      <c r="D577" s="1000"/>
      <c r="E577" s="982"/>
      <c r="F577" s="1000"/>
      <c r="G577" s="982"/>
      <c r="H577" s="1000"/>
      <c r="I577" s="982"/>
      <c r="J577" s="1000"/>
      <c r="K577" s="982"/>
      <c r="L577" s="1000"/>
      <c r="M577" s="982"/>
      <c r="N577" s="1000"/>
      <c r="O577" s="982"/>
      <c r="P577" s="982"/>
      <c r="Q577" s="1000"/>
      <c r="R577" s="982"/>
      <c r="S577" s="1000"/>
      <c r="T577" s="1000"/>
      <c r="U577" s="1000"/>
      <c r="V577" s="982"/>
      <c r="W577" s="1004"/>
      <c r="X577" s="1002"/>
      <c r="Y577" s="1002"/>
      <c r="Z577" s="982"/>
      <c r="AA577" s="982"/>
      <c r="AB577" s="982"/>
      <c r="AC577" s="982"/>
      <c r="AD577" s="982"/>
      <c r="AE577" s="982"/>
      <c r="AF577" s="982"/>
      <c r="AG577" s="982"/>
      <c r="AH577" s="982"/>
      <c r="AI577" s="982"/>
      <c r="AJ577" s="982"/>
      <c r="AK577" s="982"/>
      <c r="AL577" s="982"/>
      <c r="AM577" s="982"/>
      <c r="AN577" s="982"/>
      <c r="AO577" s="982"/>
      <c r="AP577" s="982"/>
      <c r="AQ577" s="982"/>
      <c r="AR577" s="982"/>
      <c r="AS577" s="982"/>
      <c r="AT577" s="982"/>
      <c r="AU577" s="982"/>
      <c r="AV577" s="982"/>
      <c r="AW577" s="982"/>
      <c r="AX577" s="982"/>
      <c r="AY577" s="982"/>
      <c r="AZ577" s="982"/>
      <c r="BA577" s="982"/>
      <c r="BB577" s="982"/>
      <c r="BC577" s="982"/>
      <c r="BD577" s="982"/>
      <c r="BE577" s="982"/>
      <c r="BF577" s="982"/>
      <c r="BG577" s="982"/>
      <c r="BH577" s="982"/>
      <c r="BI577" s="982"/>
      <c r="BJ577" s="982"/>
    </row>
    <row r="578" spans="1:62" ht="14.25" customHeight="1" x14ac:dyDescent="0.2">
      <c r="A578" s="982"/>
      <c r="B578" s="982"/>
      <c r="C578" s="982"/>
      <c r="D578" s="1000"/>
      <c r="E578" s="982"/>
      <c r="F578" s="1000"/>
      <c r="G578" s="982"/>
      <c r="H578" s="1000"/>
      <c r="I578" s="982"/>
      <c r="J578" s="1000"/>
      <c r="K578" s="982"/>
      <c r="L578" s="1000"/>
      <c r="M578" s="982"/>
      <c r="N578" s="1000"/>
      <c r="O578" s="982"/>
      <c r="P578" s="982"/>
      <c r="Q578" s="1000"/>
      <c r="R578" s="982"/>
      <c r="S578" s="1000"/>
      <c r="T578" s="1000"/>
      <c r="U578" s="1000"/>
      <c r="V578" s="982"/>
      <c r="W578" s="1004"/>
      <c r="X578" s="1002"/>
      <c r="Y578" s="1002"/>
      <c r="Z578" s="982"/>
      <c r="AA578" s="982"/>
      <c r="AB578" s="982"/>
      <c r="AC578" s="982"/>
      <c r="AD578" s="982"/>
      <c r="AE578" s="982"/>
      <c r="AF578" s="982"/>
      <c r="AG578" s="982"/>
      <c r="AH578" s="982"/>
      <c r="AI578" s="982"/>
      <c r="AJ578" s="982"/>
      <c r="AK578" s="982"/>
      <c r="AL578" s="982"/>
      <c r="AM578" s="982"/>
      <c r="AN578" s="982"/>
      <c r="AO578" s="982"/>
      <c r="AP578" s="982"/>
      <c r="AQ578" s="982"/>
      <c r="AR578" s="982"/>
      <c r="AS578" s="982"/>
      <c r="AT578" s="982"/>
      <c r="AU578" s="982"/>
      <c r="AV578" s="982"/>
      <c r="AW578" s="982"/>
      <c r="AX578" s="982"/>
      <c r="AY578" s="982"/>
      <c r="AZ578" s="982"/>
      <c r="BA578" s="982"/>
      <c r="BB578" s="982"/>
      <c r="BC578" s="982"/>
      <c r="BD578" s="982"/>
      <c r="BE578" s="982"/>
      <c r="BF578" s="982"/>
      <c r="BG578" s="982"/>
      <c r="BH578" s="982"/>
      <c r="BI578" s="982"/>
      <c r="BJ578" s="982"/>
    </row>
    <row r="579" spans="1:62" ht="14.25" customHeight="1" x14ac:dyDescent="0.2">
      <c r="A579" s="982"/>
      <c r="B579" s="982"/>
      <c r="C579" s="982"/>
      <c r="D579" s="1000"/>
      <c r="E579" s="982"/>
      <c r="F579" s="1000"/>
      <c r="G579" s="982"/>
      <c r="H579" s="1000"/>
      <c r="I579" s="982"/>
      <c r="J579" s="1000"/>
      <c r="K579" s="982"/>
      <c r="L579" s="1000"/>
      <c r="M579" s="982"/>
      <c r="N579" s="1000"/>
      <c r="O579" s="982"/>
      <c r="P579" s="982"/>
      <c r="Q579" s="1000"/>
      <c r="R579" s="982"/>
      <c r="S579" s="1000"/>
      <c r="T579" s="1000"/>
      <c r="U579" s="1000"/>
      <c r="V579" s="982"/>
      <c r="W579" s="1004"/>
      <c r="X579" s="1002"/>
      <c r="Y579" s="1002"/>
      <c r="Z579" s="982"/>
      <c r="AA579" s="982"/>
      <c r="AB579" s="982"/>
      <c r="AC579" s="982"/>
      <c r="AD579" s="982"/>
      <c r="AE579" s="982"/>
      <c r="AF579" s="982"/>
      <c r="AG579" s="982"/>
      <c r="AH579" s="982"/>
      <c r="AI579" s="982"/>
      <c r="AJ579" s="982"/>
      <c r="AK579" s="982"/>
      <c r="AL579" s="982"/>
      <c r="AM579" s="982"/>
      <c r="AN579" s="982"/>
      <c r="AO579" s="982"/>
      <c r="AP579" s="982"/>
      <c r="AQ579" s="982"/>
      <c r="AR579" s="982"/>
      <c r="AS579" s="982"/>
      <c r="AT579" s="982"/>
      <c r="AU579" s="982"/>
      <c r="AV579" s="982"/>
      <c r="AW579" s="982"/>
      <c r="AX579" s="982"/>
      <c r="AY579" s="982"/>
      <c r="AZ579" s="982"/>
      <c r="BA579" s="982"/>
      <c r="BB579" s="982"/>
      <c r="BC579" s="982"/>
      <c r="BD579" s="982"/>
      <c r="BE579" s="982"/>
      <c r="BF579" s="982"/>
      <c r="BG579" s="982"/>
      <c r="BH579" s="982"/>
      <c r="BI579" s="982"/>
      <c r="BJ579" s="982"/>
    </row>
    <row r="580" spans="1:62" ht="14.25" customHeight="1" x14ac:dyDescent="0.2">
      <c r="A580" s="982"/>
      <c r="B580" s="982"/>
      <c r="C580" s="982"/>
      <c r="D580" s="1000"/>
      <c r="E580" s="982"/>
      <c r="F580" s="1000"/>
      <c r="G580" s="982"/>
      <c r="H580" s="1000"/>
      <c r="I580" s="982"/>
      <c r="J580" s="1000"/>
      <c r="K580" s="982"/>
      <c r="L580" s="1000"/>
      <c r="M580" s="982"/>
      <c r="N580" s="1000"/>
      <c r="O580" s="982"/>
      <c r="P580" s="982"/>
      <c r="Q580" s="1000"/>
      <c r="R580" s="982"/>
      <c r="S580" s="1000"/>
      <c r="T580" s="1000"/>
      <c r="U580" s="1000"/>
      <c r="V580" s="982"/>
      <c r="W580" s="1004"/>
      <c r="X580" s="1002"/>
      <c r="Y580" s="1002"/>
      <c r="Z580" s="982"/>
      <c r="AA580" s="982"/>
      <c r="AB580" s="982"/>
      <c r="AC580" s="982"/>
      <c r="AD580" s="982"/>
      <c r="AE580" s="982"/>
      <c r="AF580" s="982"/>
      <c r="AG580" s="982"/>
      <c r="AH580" s="982"/>
      <c r="AI580" s="982"/>
      <c r="AJ580" s="982"/>
      <c r="AK580" s="982"/>
      <c r="AL580" s="982"/>
      <c r="AM580" s="982"/>
      <c r="AN580" s="982"/>
      <c r="AO580" s="982"/>
      <c r="AP580" s="982"/>
      <c r="AQ580" s="982"/>
      <c r="AR580" s="982"/>
      <c r="AS580" s="982"/>
      <c r="AT580" s="982"/>
      <c r="AU580" s="982"/>
      <c r="AV580" s="982"/>
      <c r="AW580" s="982"/>
      <c r="AX580" s="982"/>
      <c r="AY580" s="982"/>
      <c r="AZ580" s="982"/>
      <c r="BA580" s="982"/>
      <c r="BB580" s="982"/>
      <c r="BC580" s="982"/>
      <c r="BD580" s="982"/>
      <c r="BE580" s="982"/>
      <c r="BF580" s="982"/>
      <c r="BG580" s="982"/>
      <c r="BH580" s="982"/>
      <c r="BI580" s="982"/>
      <c r="BJ580" s="982"/>
    </row>
    <row r="581" spans="1:62" ht="14.25" customHeight="1" x14ac:dyDescent="0.2">
      <c r="A581" s="982"/>
      <c r="B581" s="982"/>
      <c r="C581" s="982"/>
      <c r="D581" s="1000"/>
      <c r="E581" s="982"/>
      <c r="F581" s="1000"/>
      <c r="G581" s="982"/>
      <c r="H581" s="1000"/>
      <c r="I581" s="982"/>
      <c r="J581" s="1000"/>
      <c r="K581" s="982"/>
      <c r="L581" s="1000"/>
      <c r="M581" s="982"/>
      <c r="N581" s="1000"/>
      <c r="O581" s="982"/>
      <c r="P581" s="982"/>
      <c r="Q581" s="1000"/>
      <c r="R581" s="982"/>
      <c r="S581" s="1000"/>
      <c r="T581" s="1000"/>
      <c r="U581" s="1000"/>
      <c r="V581" s="982"/>
      <c r="W581" s="1004"/>
      <c r="X581" s="1002"/>
      <c r="Y581" s="1002"/>
      <c r="Z581" s="982"/>
      <c r="AA581" s="982"/>
      <c r="AB581" s="982"/>
      <c r="AC581" s="982"/>
      <c r="AD581" s="982"/>
      <c r="AE581" s="982"/>
      <c r="AF581" s="982"/>
      <c r="AG581" s="982"/>
      <c r="AH581" s="982"/>
      <c r="AI581" s="982"/>
      <c r="AJ581" s="982"/>
      <c r="AK581" s="982"/>
      <c r="AL581" s="982"/>
      <c r="AM581" s="982"/>
      <c r="AN581" s="982"/>
      <c r="AO581" s="982"/>
      <c r="AP581" s="982"/>
      <c r="AQ581" s="982"/>
      <c r="AR581" s="982"/>
      <c r="AS581" s="982"/>
      <c r="AT581" s="982"/>
      <c r="AU581" s="982"/>
      <c r="AV581" s="982"/>
      <c r="AW581" s="982"/>
      <c r="AX581" s="982"/>
      <c r="AY581" s="982"/>
      <c r="AZ581" s="982"/>
      <c r="BA581" s="982"/>
      <c r="BB581" s="982"/>
      <c r="BC581" s="982"/>
      <c r="BD581" s="982"/>
      <c r="BE581" s="982"/>
      <c r="BF581" s="982"/>
      <c r="BG581" s="982"/>
      <c r="BH581" s="982"/>
      <c r="BI581" s="982"/>
      <c r="BJ581" s="982"/>
    </row>
    <row r="582" spans="1:62" ht="14.25" customHeight="1" x14ac:dyDescent="0.2">
      <c r="A582" s="982"/>
      <c r="B582" s="982"/>
      <c r="C582" s="982"/>
      <c r="D582" s="1000"/>
      <c r="E582" s="982"/>
      <c r="F582" s="1000"/>
      <c r="G582" s="982"/>
      <c r="H582" s="1000"/>
      <c r="I582" s="982"/>
      <c r="J582" s="1000"/>
      <c r="K582" s="982"/>
      <c r="L582" s="1000"/>
      <c r="M582" s="982"/>
      <c r="N582" s="1000"/>
      <c r="O582" s="982"/>
      <c r="P582" s="982"/>
      <c r="Q582" s="1000"/>
      <c r="R582" s="982"/>
      <c r="S582" s="1000"/>
      <c r="T582" s="1000"/>
      <c r="U582" s="1000"/>
      <c r="V582" s="982"/>
      <c r="W582" s="1004"/>
      <c r="X582" s="1002"/>
      <c r="Y582" s="1002"/>
      <c r="Z582" s="982"/>
      <c r="AA582" s="982"/>
      <c r="AB582" s="982"/>
      <c r="AC582" s="982"/>
      <c r="AD582" s="982"/>
      <c r="AE582" s="982"/>
      <c r="AF582" s="982"/>
      <c r="AG582" s="982"/>
      <c r="AH582" s="982"/>
      <c r="AI582" s="982"/>
      <c r="AJ582" s="982"/>
      <c r="AK582" s="982"/>
      <c r="AL582" s="982"/>
      <c r="AM582" s="982"/>
      <c r="AN582" s="982"/>
      <c r="AO582" s="982"/>
      <c r="AP582" s="982"/>
      <c r="AQ582" s="982"/>
      <c r="AR582" s="982"/>
      <c r="AS582" s="982"/>
      <c r="AT582" s="982"/>
      <c r="AU582" s="982"/>
      <c r="AV582" s="982"/>
      <c r="AW582" s="982"/>
      <c r="AX582" s="982"/>
      <c r="AY582" s="982"/>
      <c r="AZ582" s="982"/>
      <c r="BA582" s="982"/>
      <c r="BB582" s="982"/>
      <c r="BC582" s="982"/>
      <c r="BD582" s="982"/>
      <c r="BE582" s="982"/>
      <c r="BF582" s="982"/>
      <c r="BG582" s="982"/>
      <c r="BH582" s="982"/>
      <c r="BI582" s="982"/>
      <c r="BJ582" s="982"/>
    </row>
    <row r="583" spans="1:62" ht="14.25" customHeight="1" x14ac:dyDescent="0.2">
      <c r="A583" s="982"/>
      <c r="B583" s="982"/>
      <c r="C583" s="982"/>
      <c r="D583" s="1000"/>
      <c r="E583" s="982"/>
      <c r="F583" s="1000"/>
      <c r="G583" s="982"/>
      <c r="H583" s="1000"/>
      <c r="I583" s="982"/>
      <c r="J583" s="1000"/>
      <c r="K583" s="982"/>
      <c r="L583" s="1000"/>
      <c r="M583" s="982"/>
      <c r="N583" s="1000"/>
      <c r="O583" s="982"/>
      <c r="P583" s="982"/>
      <c r="Q583" s="1000"/>
      <c r="R583" s="982"/>
      <c r="S583" s="1000"/>
      <c r="T583" s="1000"/>
      <c r="U583" s="1000"/>
      <c r="V583" s="982"/>
      <c r="W583" s="1004"/>
      <c r="X583" s="1002"/>
      <c r="Y583" s="1002"/>
      <c r="Z583" s="982"/>
      <c r="AA583" s="982"/>
      <c r="AB583" s="982"/>
      <c r="AC583" s="982"/>
      <c r="AD583" s="982"/>
      <c r="AE583" s="982"/>
      <c r="AF583" s="982"/>
      <c r="AG583" s="982"/>
      <c r="AH583" s="982"/>
      <c r="AI583" s="982"/>
      <c r="AJ583" s="982"/>
      <c r="AK583" s="982"/>
      <c r="AL583" s="982"/>
      <c r="AM583" s="982"/>
      <c r="AN583" s="982"/>
      <c r="AO583" s="982"/>
      <c r="AP583" s="982"/>
      <c r="AQ583" s="982"/>
      <c r="AR583" s="982"/>
      <c r="AS583" s="982"/>
      <c r="AT583" s="982"/>
      <c r="AU583" s="982"/>
      <c r="AV583" s="982"/>
      <c r="AW583" s="982"/>
      <c r="AX583" s="982"/>
      <c r="AY583" s="982"/>
      <c r="AZ583" s="982"/>
      <c r="BA583" s="982"/>
      <c r="BB583" s="982"/>
      <c r="BC583" s="982"/>
      <c r="BD583" s="982"/>
      <c r="BE583" s="982"/>
      <c r="BF583" s="982"/>
      <c r="BG583" s="982"/>
      <c r="BH583" s="982"/>
      <c r="BI583" s="982"/>
      <c r="BJ583" s="982"/>
    </row>
    <row r="584" spans="1:62" ht="14.25" customHeight="1" x14ac:dyDescent="0.2">
      <c r="A584" s="982"/>
      <c r="B584" s="982"/>
      <c r="C584" s="982"/>
      <c r="D584" s="1000"/>
      <c r="E584" s="982"/>
      <c r="F584" s="1000"/>
      <c r="G584" s="982"/>
      <c r="H584" s="1000"/>
      <c r="I584" s="982"/>
      <c r="J584" s="1000"/>
      <c r="K584" s="982"/>
      <c r="L584" s="1000"/>
      <c r="M584" s="982"/>
      <c r="N584" s="1000"/>
      <c r="O584" s="982"/>
      <c r="P584" s="982"/>
      <c r="Q584" s="1000"/>
      <c r="R584" s="982"/>
      <c r="S584" s="1000"/>
      <c r="T584" s="1000"/>
      <c r="U584" s="1000"/>
      <c r="V584" s="982"/>
      <c r="W584" s="1004"/>
      <c r="X584" s="1002"/>
      <c r="Y584" s="1002"/>
      <c r="Z584" s="982"/>
      <c r="AA584" s="982"/>
      <c r="AB584" s="982"/>
      <c r="AC584" s="982"/>
      <c r="AD584" s="982"/>
      <c r="AE584" s="982"/>
      <c r="AF584" s="982"/>
      <c r="AG584" s="982"/>
      <c r="AH584" s="982"/>
      <c r="AI584" s="982"/>
      <c r="AJ584" s="982"/>
      <c r="AK584" s="982"/>
      <c r="AL584" s="982"/>
      <c r="AM584" s="982"/>
      <c r="AN584" s="982"/>
      <c r="AO584" s="982"/>
      <c r="AP584" s="982"/>
      <c r="AQ584" s="982"/>
      <c r="AR584" s="982"/>
      <c r="AS584" s="982"/>
      <c r="AT584" s="982"/>
      <c r="AU584" s="982"/>
      <c r="AV584" s="982"/>
      <c r="AW584" s="982"/>
      <c r="AX584" s="982"/>
      <c r="AY584" s="982"/>
      <c r="AZ584" s="982"/>
      <c r="BA584" s="982"/>
      <c r="BB584" s="982"/>
      <c r="BC584" s="982"/>
      <c r="BD584" s="982"/>
      <c r="BE584" s="982"/>
      <c r="BF584" s="982"/>
      <c r="BG584" s="982"/>
      <c r="BH584" s="982"/>
      <c r="BI584" s="982"/>
      <c r="BJ584" s="982"/>
    </row>
    <row r="585" spans="1:62" ht="14.25" customHeight="1" x14ac:dyDescent="0.2">
      <c r="A585" s="982"/>
      <c r="B585" s="982"/>
      <c r="C585" s="982"/>
      <c r="D585" s="1000"/>
      <c r="E585" s="982"/>
      <c r="F585" s="1000"/>
      <c r="G585" s="982"/>
      <c r="H585" s="1000"/>
      <c r="I585" s="982"/>
      <c r="J585" s="1000"/>
      <c r="K585" s="982"/>
      <c r="L585" s="1000"/>
      <c r="M585" s="982"/>
      <c r="N585" s="1000"/>
      <c r="O585" s="982"/>
      <c r="P585" s="982"/>
      <c r="Q585" s="1000"/>
      <c r="R585" s="982"/>
      <c r="S585" s="1000"/>
      <c r="T585" s="1000"/>
      <c r="U585" s="1000"/>
      <c r="V585" s="982"/>
      <c r="W585" s="1004"/>
      <c r="X585" s="1002"/>
      <c r="Y585" s="1002"/>
      <c r="Z585" s="982"/>
      <c r="AA585" s="982"/>
      <c r="AB585" s="982"/>
      <c r="AC585" s="982"/>
      <c r="AD585" s="982"/>
      <c r="AE585" s="982"/>
      <c r="AF585" s="982"/>
      <c r="AG585" s="982"/>
      <c r="AH585" s="982"/>
      <c r="AI585" s="982"/>
      <c r="AJ585" s="982"/>
      <c r="AK585" s="982"/>
      <c r="AL585" s="982"/>
      <c r="AM585" s="982"/>
      <c r="AN585" s="982"/>
      <c r="AO585" s="982"/>
      <c r="AP585" s="982"/>
      <c r="AQ585" s="982"/>
      <c r="AR585" s="982"/>
      <c r="AS585" s="982"/>
      <c r="AT585" s="982"/>
      <c r="AU585" s="982"/>
      <c r="AV585" s="982"/>
      <c r="AW585" s="982"/>
      <c r="AX585" s="982"/>
      <c r="AY585" s="982"/>
      <c r="AZ585" s="982"/>
      <c r="BA585" s="982"/>
      <c r="BB585" s="982"/>
      <c r="BC585" s="982"/>
      <c r="BD585" s="982"/>
      <c r="BE585" s="982"/>
      <c r="BF585" s="982"/>
      <c r="BG585" s="982"/>
      <c r="BH585" s="982"/>
      <c r="BI585" s="982"/>
      <c r="BJ585" s="982"/>
    </row>
    <row r="586" spans="1:62" ht="14.25" customHeight="1" x14ac:dyDescent="0.2">
      <c r="A586" s="982"/>
      <c r="B586" s="982"/>
      <c r="C586" s="982"/>
      <c r="D586" s="1000"/>
      <c r="E586" s="982"/>
      <c r="F586" s="1000"/>
      <c r="G586" s="982"/>
      <c r="H586" s="1000"/>
      <c r="I586" s="982"/>
      <c r="J586" s="1000"/>
      <c r="K586" s="982"/>
      <c r="L586" s="1000"/>
      <c r="M586" s="982"/>
      <c r="N586" s="1000"/>
      <c r="O586" s="982"/>
      <c r="P586" s="982"/>
      <c r="Q586" s="1000"/>
      <c r="R586" s="982"/>
      <c r="S586" s="1000"/>
      <c r="T586" s="1000"/>
      <c r="U586" s="1000"/>
      <c r="V586" s="982"/>
      <c r="W586" s="1004"/>
      <c r="X586" s="1002"/>
      <c r="Y586" s="1002"/>
      <c r="Z586" s="982"/>
      <c r="AA586" s="982"/>
      <c r="AB586" s="982"/>
      <c r="AC586" s="982"/>
      <c r="AD586" s="982"/>
      <c r="AE586" s="982"/>
      <c r="AF586" s="982"/>
      <c r="AG586" s="982"/>
      <c r="AH586" s="982"/>
      <c r="AI586" s="982"/>
      <c r="AJ586" s="982"/>
      <c r="AK586" s="982"/>
      <c r="AL586" s="982"/>
      <c r="AM586" s="982"/>
      <c r="AN586" s="982"/>
      <c r="AO586" s="982"/>
      <c r="AP586" s="982"/>
      <c r="AQ586" s="982"/>
      <c r="AR586" s="982"/>
      <c r="AS586" s="982"/>
      <c r="AT586" s="982"/>
      <c r="AU586" s="982"/>
      <c r="AV586" s="982"/>
      <c r="AW586" s="982"/>
      <c r="AX586" s="982"/>
      <c r="AY586" s="982"/>
      <c r="AZ586" s="982"/>
      <c r="BA586" s="982"/>
      <c r="BB586" s="982"/>
      <c r="BC586" s="982"/>
      <c r="BD586" s="982"/>
      <c r="BE586" s="982"/>
      <c r="BF586" s="982"/>
      <c r="BG586" s="982"/>
      <c r="BH586" s="982"/>
      <c r="BI586" s="982"/>
      <c r="BJ586" s="982"/>
    </row>
    <row r="587" spans="1:62" ht="14.25" customHeight="1" x14ac:dyDescent="0.2">
      <c r="A587" s="982"/>
      <c r="B587" s="982"/>
      <c r="C587" s="982"/>
      <c r="D587" s="1000"/>
      <c r="E587" s="982"/>
      <c r="F587" s="1000"/>
      <c r="G587" s="982"/>
      <c r="H587" s="1000"/>
      <c r="I587" s="982"/>
      <c r="J587" s="1000"/>
      <c r="K587" s="982"/>
      <c r="L587" s="1000"/>
      <c r="M587" s="982"/>
      <c r="N587" s="1000"/>
      <c r="O587" s="982"/>
      <c r="P587" s="982"/>
      <c r="Q587" s="1000"/>
      <c r="R587" s="982"/>
      <c r="S587" s="1000"/>
      <c r="T587" s="1000"/>
      <c r="U587" s="1000"/>
      <c r="V587" s="982"/>
      <c r="W587" s="1004"/>
      <c r="X587" s="1002"/>
      <c r="Y587" s="1002"/>
      <c r="Z587" s="982"/>
      <c r="AA587" s="982"/>
      <c r="AB587" s="982"/>
      <c r="AC587" s="982"/>
      <c r="AD587" s="982"/>
      <c r="AE587" s="982"/>
      <c r="AF587" s="982"/>
      <c r="AG587" s="982"/>
      <c r="AH587" s="982"/>
      <c r="AI587" s="982"/>
      <c r="AJ587" s="982"/>
      <c r="AK587" s="982"/>
      <c r="AL587" s="982"/>
      <c r="AM587" s="982"/>
      <c r="AN587" s="982"/>
      <c r="AO587" s="982"/>
      <c r="AP587" s="982"/>
      <c r="AQ587" s="982"/>
      <c r="AR587" s="982"/>
      <c r="AS587" s="982"/>
      <c r="AT587" s="982"/>
      <c r="AU587" s="982"/>
      <c r="AV587" s="982"/>
      <c r="AW587" s="982"/>
      <c r="AX587" s="982"/>
      <c r="AY587" s="982"/>
      <c r="AZ587" s="982"/>
      <c r="BA587" s="982"/>
      <c r="BB587" s="982"/>
      <c r="BC587" s="982"/>
      <c r="BD587" s="982"/>
      <c r="BE587" s="982"/>
      <c r="BF587" s="982"/>
      <c r="BG587" s="982"/>
      <c r="BH587" s="982"/>
      <c r="BI587" s="982"/>
      <c r="BJ587" s="982"/>
    </row>
    <row r="588" spans="1:62" ht="14.25" customHeight="1" x14ac:dyDescent="0.2">
      <c r="A588" s="982"/>
      <c r="B588" s="982"/>
      <c r="C588" s="982"/>
      <c r="D588" s="1000"/>
      <c r="E588" s="982"/>
      <c r="F588" s="1000"/>
      <c r="G588" s="982"/>
      <c r="H588" s="1000"/>
      <c r="I588" s="982"/>
      <c r="J588" s="1000"/>
      <c r="K588" s="982"/>
      <c r="L588" s="1000"/>
      <c r="M588" s="982"/>
      <c r="N588" s="1000"/>
      <c r="O588" s="982"/>
      <c r="P588" s="982"/>
      <c r="Q588" s="1000"/>
      <c r="R588" s="982"/>
      <c r="S588" s="1000"/>
      <c r="T588" s="1000"/>
      <c r="U588" s="1000"/>
      <c r="V588" s="982"/>
      <c r="W588" s="1004"/>
      <c r="X588" s="1002"/>
      <c r="Y588" s="1002"/>
      <c r="Z588" s="982"/>
      <c r="AA588" s="982"/>
      <c r="AB588" s="982"/>
      <c r="AC588" s="982"/>
      <c r="AD588" s="982"/>
      <c r="AE588" s="982"/>
      <c r="AF588" s="982"/>
      <c r="AG588" s="982"/>
      <c r="AH588" s="982"/>
      <c r="AI588" s="982"/>
      <c r="AJ588" s="982"/>
      <c r="AK588" s="982"/>
      <c r="AL588" s="982"/>
      <c r="AM588" s="982"/>
      <c r="AN588" s="982"/>
      <c r="AO588" s="982"/>
      <c r="AP588" s="982"/>
      <c r="AQ588" s="982"/>
      <c r="AR588" s="982"/>
      <c r="AS588" s="982"/>
      <c r="AT588" s="982"/>
      <c r="AU588" s="982"/>
      <c r="AV588" s="982"/>
      <c r="AW588" s="982"/>
      <c r="AX588" s="982"/>
      <c r="AY588" s="982"/>
      <c r="AZ588" s="982"/>
      <c r="BA588" s="982"/>
      <c r="BB588" s="982"/>
      <c r="BC588" s="982"/>
      <c r="BD588" s="982"/>
      <c r="BE588" s="982"/>
      <c r="BF588" s="982"/>
      <c r="BG588" s="982"/>
      <c r="BH588" s="982"/>
      <c r="BI588" s="982"/>
      <c r="BJ588" s="982"/>
    </row>
    <row r="589" spans="1:62" ht="14.25" customHeight="1" x14ac:dyDescent="0.2">
      <c r="A589" s="982"/>
      <c r="B589" s="982"/>
      <c r="C589" s="982"/>
      <c r="D589" s="1000"/>
      <c r="E589" s="982"/>
      <c r="F589" s="1000"/>
      <c r="G589" s="982"/>
      <c r="H589" s="1000"/>
      <c r="I589" s="982"/>
      <c r="J589" s="1000"/>
      <c r="K589" s="982"/>
      <c r="L589" s="1000"/>
      <c r="M589" s="982"/>
      <c r="N589" s="1000"/>
      <c r="O589" s="982"/>
      <c r="P589" s="982"/>
      <c r="Q589" s="1000"/>
      <c r="R589" s="982"/>
      <c r="S589" s="1000"/>
      <c r="T589" s="1000"/>
      <c r="U589" s="1000"/>
      <c r="V589" s="982"/>
      <c r="W589" s="1004"/>
      <c r="X589" s="1002"/>
      <c r="Y589" s="1002"/>
      <c r="Z589" s="982"/>
      <c r="AA589" s="982"/>
      <c r="AB589" s="982"/>
      <c r="AC589" s="982"/>
      <c r="AD589" s="982"/>
      <c r="AE589" s="982"/>
      <c r="AF589" s="982"/>
      <c r="AG589" s="982"/>
      <c r="AH589" s="982"/>
      <c r="AI589" s="982"/>
      <c r="AJ589" s="982"/>
      <c r="AK589" s="982"/>
      <c r="AL589" s="982"/>
      <c r="AM589" s="982"/>
      <c r="AN589" s="982"/>
      <c r="AO589" s="982"/>
      <c r="AP589" s="982"/>
      <c r="AQ589" s="982"/>
      <c r="AR589" s="982"/>
      <c r="AS589" s="982"/>
      <c r="AT589" s="982"/>
      <c r="AU589" s="982"/>
      <c r="AV589" s="982"/>
      <c r="AW589" s="982"/>
      <c r="AX589" s="982"/>
      <c r="AY589" s="982"/>
      <c r="AZ589" s="982"/>
      <c r="BA589" s="982"/>
      <c r="BB589" s="982"/>
      <c r="BC589" s="982"/>
      <c r="BD589" s="982"/>
      <c r="BE589" s="982"/>
      <c r="BF589" s="982"/>
      <c r="BG589" s="982"/>
      <c r="BH589" s="982"/>
      <c r="BI589" s="982"/>
      <c r="BJ589" s="982"/>
    </row>
    <row r="590" spans="1:62" ht="14.25" customHeight="1" x14ac:dyDescent="0.2">
      <c r="A590" s="982"/>
      <c r="B590" s="982"/>
      <c r="C590" s="982"/>
      <c r="D590" s="1000"/>
      <c r="E590" s="982"/>
      <c r="F590" s="1000"/>
      <c r="G590" s="982"/>
      <c r="H590" s="1000"/>
      <c r="I590" s="982"/>
      <c r="J590" s="1000"/>
      <c r="K590" s="982"/>
      <c r="L590" s="1000"/>
      <c r="M590" s="982"/>
      <c r="N590" s="1000"/>
      <c r="O590" s="982"/>
      <c r="P590" s="982"/>
      <c r="Q590" s="1000"/>
      <c r="R590" s="982"/>
      <c r="S590" s="1000"/>
      <c r="T590" s="1000"/>
      <c r="U590" s="1000"/>
      <c r="V590" s="982"/>
      <c r="W590" s="1004"/>
      <c r="X590" s="1002"/>
      <c r="Y590" s="1002"/>
      <c r="Z590" s="982"/>
      <c r="AA590" s="982"/>
      <c r="AB590" s="982"/>
      <c r="AC590" s="982"/>
      <c r="AD590" s="982"/>
      <c r="AE590" s="982"/>
      <c r="AF590" s="982"/>
      <c r="AG590" s="982"/>
      <c r="AH590" s="982"/>
      <c r="AI590" s="982"/>
      <c r="AJ590" s="982"/>
      <c r="AK590" s="982"/>
      <c r="AL590" s="982"/>
      <c r="AM590" s="982"/>
      <c r="AN590" s="982"/>
      <c r="AO590" s="982"/>
      <c r="AP590" s="982"/>
      <c r="AQ590" s="982"/>
      <c r="AR590" s="982"/>
      <c r="AS590" s="982"/>
      <c r="AT590" s="982"/>
      <c r="AU590" s="982"/>
      <c r="AV590" s="982"/>
      <c r="AW590" s="982"/>
      <c r="AX590" s="982"/>
      <c r="AY590" s="982"/>
      <c r="AZ590" s="982"/>
      <c r="BA590" s="982"/>
      <c r="BB590" s="982"/>
      <c r="BC590" s="982"/>
      <c r="BD590" s="982"/>
      <c r="BE590" s="982"/>
      <c r="BF590" s="982"/>
      <c r="BG590" s="982"/>
      <c r="BH590" s="982"/>
      <c r="BI590" s="982"/>
      <c r="BJ590" s="982"/>
    </row>
    <row r="591" spans="1:62" ht="14.25" customHeight="1" x14ac:dyDescent="0.2">
      <c r="A591" s="982"/>
      <c r="B591" s="982"/>
      <c r="C591" s="982"/>
      <c r="D591" s="1000"/>
      <c r="E591" s="982"/>
      <c r="F591" s="1000"/>
      <c r="G591" s="982"/>
      <c r="H591" s="1000"/>
      <c r="I591" s="982"/>
      <c r="J591" s="1000"/>
      <c r="K591" s="982"/>
      <c r="L591" s="1000"/>
      <c r="M591" s="982"/>
      <c r="N591" s="1000"/>
      <c r="O591" s="982"/>
      <c r="P591" s="982"/>
      <c r="Q591" s="1000"/>
      <c r="R591" s="982"/>
      <c r="S591" s="1000"/>
      <c r="T591" s="1000"/>
      <c r="U591" s="1000"/>
      <c r="V591" s="982"/>
      <c r="W591" s="1004"/>
      <c r="X591" s="1002"/>
      <c r="Y591" s="1002"/>
      <c r="Z591" s="982"/>
      <c r="AA591" s="982"/>
      <c r="AB591" s="982"/>
      <c r="AC591" s="982"/>
      <c r="AD591" s="982"/>
      <c r="AE591" s="982"/>
      <c r="AF591" s="982"/>
      <c r="AG591" s="982"/>
      <c r="AH591" s="982"/>
      <c r="AI591" s="982"/>
      <c r="AJ591" s="982"/>
      <c r="AK591" s="982"/>
      <c r="AL591" s="982"/>
      <c r="AM591" s="982"/>
      <c r="AN591" s="982"/>
      <c r="AO591" s="982"/>
      <c r="AP591" s="982"/>
      <c r="AQ591" s="982"/>
      <c r="AR591" s="982"/>
      <c r="AS591" s="982"/>
      <c r="AT591" s="982"/>
      <c r="AU591" s="982"/>
      <c r="AV591" s="982"/>
      <c r="AW591" s="982"/>
      <c r="AX591" s="982"/>
      <c r="AY591" s="982"/>
      <c r="AZ591" s="982"/>
      <c r="BA591" s="982"/>
      <c r="BB591" s="982"/>
      <c r="BC591" s="982"/>
      <c r="BD591" s="982"/>
      <c r="BE591" s="982"/>
      <c r="BF591" s="982"/>
      <c r="BG591" s="982"/>
      <c r="BH591" s="982"/>
      <c r="BI591" s="982"/>
      <c r="BJ591" s="982"/>
    </row>
    <row r="592" spans="1:62" ht="14.25" customHeight="1" x14ac:dyDescent="0.2">
      <c r="A592" s="982"/>
      <c r="B592" s="982"/>
      <c r="C592" s="982"/>
      <c r="D592" s="1000"/>
      <c r="E592" s="982"/>
      <c r="F592" s="1000"/>
      <c r="G592" s="982"/>
      <c r="H592" s="1000"/>
      <c r="I592" s="982"/>
      <c r="J592" s="1000"/>
      <c r="K592" s="982"/>
      <c r="L592" s="1000"/>
      <c r="M592" s="982"/>
      <c r="N592" s="1000"/>
      <c r="O592" s="982"/>
      <c r="P592" s="982"/>
      <c r="Q592" s="1000"/>
      <c r="R592" s="982"/>
      <c r="S592" s="1000"/>
      <c r="T592" s="1000"/>
      <c r="U592" s="1000"/>
      <c r="V592" s="982"/>
      <c r="W592" s="1004"/>
      <c r="X592" s="1002"/>
      <c r="Y592" s="1002"/>
      <c r="Z592" s="982"/>
      <c r="AA592" s="982"/>
      <c r="AB592" s="982"/>
      <c r="AC592" s="982"/>
      <c r="AD592" s="982"/>
      <c r="AE592" s="982"/>
      <c r="AF592" s="982"/>
      <c r="AG592" s="982"/>
      <c r="AH592" s="982"/>
      <c r="AI592" s="982"/>
      <c r="AJ592" s="982"/>
      <c r="AK592" s="982"/>
      <c r="AL592" s="982"/>
      <c r="AM592" s="982"/>
      <c r="AN592" s="982"/>
      <c r="AO592" s="982"/>
      <c r="AP592" s="982"/>
      <c r="AQ592" s="982"/>
      <c r="AR592" s="982"/>
      <c r="AS592" s="982"/>
      <c r="AT592" s="982"/>
      <c r="AU592" s="982"/>
      <c r="AV592" s="982"/>
      <c r="AW592" s="982"/>
      <c r="AX592" s="982"/>
      <c r="AY592" s="982"/>
      <c r="AZ592" s="982"/>
      <c r="BA592" s="982"/>
      <c r="BB592" s="982"/>
      <c r="BC592" s="982"/>
      <c r="BD592" s="982"/>
      <c r="BE592" s="982"/>
      <c r="BF592" s="982"/>
      <c r="BG592" s="982"/>
      <c r="BH592" s="982"/>
      <c r="BI592" s="982"/>
      <c r="BJ592" s="982"/>
    </row>
    <row r="593" spans="1:62" ht="14.25" customHeight="1" x14ac:dyDescent="0.2">
      <c r="A593" s="982"/>
      <c r="B593" s="982"/>
      <c r="C593" s="982"/>
      <c r="D593" s="1000"/>
      <c r="E593" s="982"/>
      <c r="F593" s="1000"/>
      <c r="G593" s="982"/>
      <c r="H593" s="1000"/>
      <c r="I593" s="982"/>
      <c r="J593" s="1000"/>
      <c r="K593" s="982"/>
      <c r="L593" s="1000"/>
      <c r="M593" s="982"/>
      <c r="N593" s="1000"/>
      <c r="O593" s="982"/>
      <c r="P593" s="982"/>
      <c r="Q593" s="1000"/>
      <c r="R593" s="982"/>
      <c r="S593" s="1000"/>
      <c r="T593" s="1000"/>
      <c r="U593" s="1000"/>
      <c r="V593" s="982"/>
      <c r="W593" s="1004"/>
      <c r="X593" s="1002"/>
      <c r="Y593" s="1002"/>
      <c r="Z593" s="982"/>
      <c r="AA593" s="982"/>
      <c r="AB593" s="982"/>
      <c r="AC593" s="982"/>
      <c r="AD593" s="982"/>
      <c r="AE593" s="982"/>
      <c r="AF593" s="982"/>
      <c r="AG593" s="982"/>
      <c r="AH593" s="982"/>
      <c r="AI593" s="982"/>
      <c r="AJ593" s="982"/>
      <c r="AK593" s="982"/>
      <c r="AL593" s="982"/>
      <c r="AM593" s="982"/>
      <c r="AN593" s="982"/>
      <c r="AO593" s="982"/>
      <c r="AP593" s="982"/>
      <c r="AQ593" s="982"/>
      <c r="AR593" s="982"/>
      <c r="AS593" s="982"/>
      <c r="AT593" s="982"/>
      <c r="AU593" s="982"/>
      <c r="AV593" s="982"/>
      <c r="AW593" s="982"/>
      <c r="AX593" s="982"/>
      <c r="AY593" s="982"/>
      <c r="AZ593" s="982"/>
      <c r="BA593" s="982"/>
      <c r="BB593" s="982"/>
      <c r="BC593" s="982"/>
      <c r="BD593" s="982"/>
      <c r="BE593" s="982"/>
      <c r="BF593" s="982"/>
      <c r="BG593" s="982"/>
      <c r="BH593" s="982"/>
      <c r="BI593" s="982"/>
      <c r="BJ593" s="982"/>
    </row>
    <row r="594" spans="1:62" ht="14.25" customHeight="1" x14ac:dyDescent="0.2">
      <c r="A594" s="982"/>
      <c r="B594" s="982"/>
      <c r="C594" s="982"/>
      <c r="D594" s="1000"/>
      <c r="E594" s="982"/>
      <c r="F594" s="1000"/>
      <c r="G594" s="982"/>
      <c r="H594" s="1000"/>
      <c r="I594" s="982"/>
      <c r="J594" s="1000"/>
      <c r="K594" s="982"/>
      <c r="L594" s="1000"/>
      <c r="M594" s="982"/>
      <c r="N594" s="1000"/>
      <c r="O594" s="982"/>
      <c r="P594" s="982"/>
      <c r="Q594" s="1000"/>
      <c r="R594" s="982"/>
      <c r="S594" s="1000"/>
      <c r="T594" s="1000"/>
      <c r="U594" s="1000"/>
      <c r="V594" s="982"/>
      <c r="W594" s="1004"/>
      <c r="X594" s="1002"/>
      <c r="Y594" s="1002"/>
      <c r="Z594" s="982"/>
      <c r="AA594" s="982"/>
      <c r="AB594" s="982"/>
      <c r="AC594" s="982"/>
      <c r="AD594" s="982"/>
      <c r="AE594" s="982"/>
      <c r="AF594" s="982"/>
      <c r="AG594" s="982"/>
      <c r="AH594" s="982"/>
      <c r="AI594" s="982"/>
      <c r="AJ594" s="982"/>
      <c r="AK594" s="982"/>
      <c r="AL594" s="982"/>
      <c r="AM594" s="982"/>
      <c r="AN594" s="982"/>
      <c r="AO594" s="982"/>
      <c r="AP594" s="982"/>
      <c r="AQ594" s="982"/>
      <c r="AR594" s="982"/>
      <c r="AS594" s="982"/>
      <c r="AT594" s="982"/>
      <c r="AU594" s="982"/>
      <c r="AV594" s="982"/>
      <c r="AW594" s="982"/>
      <c r="AX594" s="982"/>
      <c r="AY594" s="982"/>
      <c r="AZ594" s="982"/>
      <c r="BA594" s="982"/>
      <c r="BB594" s="982"/>
      <c r="BC594" s="982"/>
      <c r="BD594" s="982"/>
      <c r="BE594" s="982"/>
      <c r="BF594" s="982"/>
      <c r="BG594" s="982"/>
      <c r="BH594" s="982"/>
      <c r="BI594" s="982"/>
      <c r="BJ594" s="982"/>
    </row>
    <row r="595" spans="1:62" ht="14.25" customHeight="1" x14ac:dyDescent="0.2">
      <c r="A595" s="982"/>
      <c r="B595" s="982"/>
      <c r="C595" s="982"/>
      <c r="D595" s="1000"/>
      <c r="E595" s="982"/>
      <c r="F595" s="1000"/>
      <c r="G595" s="982"/>
      <c r="H595" s="1000"/>
      <c r="I595" s="982"/>
      <c r="J595" s="1000"/>
      <c r="K595" s="982"/>
      <c r="L595" s="1000"/>
      <c r="M595" s="982"/>
      <c r="N595" s="1000"/>
      <c r="O595" s="982"/>
      <c r="P595" s="982"/>
      <c r="Q595" s="1000"/>
      <c r="R595" s="982"/>
      <c r="S595" s="1000"/>
      <c r="T595" s="1000"/>
      <c r="U595" s="1000"/>
      <c r="V595" s="982"/>
      <c r="W595" s="1004"/>
      <c r="X595" s="1002"/>
      <c r="Y595" s="1002"/>
      <c r="Z595" s="982"/>
      <c r="AA595" s="982"/>
      <c r="AB595" s="982"/>
      <c r="AC595" s="982"/>
      <c r="AD595" s="982"/>
      <c r="AE595" s="982"/>
      <c r="AF595" s="982"/>
      <c r="AG595" s="982"/>
      <c r="AH595" s="982"/>
      <c r="AI595" s="982"/>
      <c r="AJ595" s="982"/>
      <c r="AK595" s="982"/>
      <c r="AL595" s="982"/>
      <c r="AM595" s="982"/>
      <c r="AN595" s="982"/>
      <c r="AO595" s="982"/>
      <c r="AP595" s="982"/>
      <c r="AQ595" s="982"/>
      <c r="AR595" s="982"/>
      <c r="AS595" s="982"/>
      <c r="AT595" s="982"/>
      <c r="AU595" s="982"/>
      <c r="AV595" s="982"/>
      <c r="AW595" s="982"/>
      <c r="AX595" s="982"/>
      <c r="AY595" s="982"/>
      <c r="AZ595" s="982"/>
      <c r="BA595" s="982"/>
      <c r="BB595" s="982"/>
      <c r="BC595" s="982"/>
      <c r="BD595" s="982"/>
      <c r="BE595" s="982"/>
      <c r="BF595" s="982"/>
      <c r="BG595" s="982"/>
      <c r="BH595" s="982"/>
      <c r="BI595" s="982"/>
      <c r="BJ595" s="982"/>
    </row>
    <row r="596" spans="1:62" ht="14.25" customHeight="1" x14ac:dyDescent="0.2">
      <c r="A596" s="982"/>
      <c r="B596" s="982"/>
      <c r="C596" s="982"/>
      <c r="D596" s="1000"/>
      <c r="E596" s="982"/>
      <c r="F596" s="1000"/>
      <c r="G596" s="982"/>
      <c r="H596" s="1000"/>
      <c r="I596" s="982"/>
      <c r="J596" s="1000"/>
      <c r="K596" s="982"/>
      <c r="L596" s="1000"/>
      <c r="M596" s="982"/>
      <c r="N596" s="1000"/>
      <c r="O596" s="982"/>
      <c r="P596" s="982"/>
      <c r="Q596" s="1000"/>
      <c r="R596" s="982"/>
      <c r="S596" s="1000"/>
      <c r="T596" s="1000"/>
      <c r="U596" s="1000"/>
      <c r="V596" s="982"/>
      <c r="W596" s="1004"/>
      <c r="X596" s="1002"/>
      <c r="Y596" s="1002"/>
      <c r="Z596" s="982"/>
      <c r="AA596" s="982"/>
      <c r="AB596" s="982"/>
      <c r="AC596" s="982"/>
      <c r="AD596" s="982"/>
      <c r="AE596" s="982"/>
      <c r="AF596" s="982"/>
      <c r="AG596" s="982"/>
      <c r="AH596" s="982"/>
      <c r="AI596" s="982"/>
      <c r="AJ596" s="982"/>
      <c r="AK596" s="982"/>
      <c r="AL596" s="982"/>
      <c r="AM596" s="982"/>
      <c r="AN596" s="982"/>
      <c r="AO596" s="982"/>
      <c r="AP596" s="982"/>
      <c r="AQ596" s="982"/>
      <c r="AR596" s="982"/>
      <c r="AS596" s="982"/>
      <c r="AT596" s="982"/>
      <c r="AU596" s="982"/>
      <c r="AV596" s="982"/>
      <c r="AW596" s="982"/>
      <c r="AX596" s="982"/>
      <c r="AY596" s="982"/>
      <c r="AZ596" s="982"/>
      <c r="BA596" s="982"/>
      <c r="BB596" s="982"/>
      <c r="BC596" s="982"/>
      <c r="BD596" s="982"/>
      <c r="BE596" s="982"/>
      <c r="BF596" s="982"/>
      <c r="BG596" s="982"/>
      <c r="BH596" s="982"/>
      <c r="BI596" s="982"/>
      <c r="BJ596" s="982"/>
    </row>
    <row r="597" spans="1:62" ht="14.25" customHeight="1" x14ac:dyDescent="0.2">
      <c r="A597" s="982"/>
      <c r="B597" s="982"/>
      <c r="C597" s="982"/>
      <c r="D597" s="1000"/>
      <c r="E597" s="982"/>
      <c r="F597" s="1000"/>
      <c r="G597" s="982"/>
      <c r="H597" s="1000"/>
      <c r="I597" s="982"/>
      <c r="J597" s="1000"/>
      <c r="K597" s="982"/>
      <c r="L597" s="1000"/>
      <c r="M597" s="982"/>
      <c r="N597" s="1000"/>
      <c r="O597" s="982"/>
      <c r="P597" s="982"/>
      <c r="Q597" s="1000"/>
      <c r="R597" s="982"/>
      <c r="S597" s="1000"/>
      <c r="T597" s="1000"/>
      <c r="U597" s="1000"/>
      <c r="V597" s="982"/>
      <c r="W597" s="1004"/>
      <c r="X597" s="1002"/>
      <c r="Y597" s="1002"/>
      <c r="Z597" s="982"/>
      <c r="AA597" s="982"/>
      <c r="AB597" s="982"/>
      <c r="AC597" s="982"/>
      <c r="AD597" s="982"/>
      <c r="AE597" s="982"/>
      <c r="AF597" s="982"/>
      <c r="AG597" s="982"/>
      <c r="AH597" s="982"/>
      <c r="AI597" s="982"/>
      <c r="AJ597" s="982"/>
      <c r="AK597" s="982"/>
      <c r="AL597" s="982"/>
      <c r="AM597" s="982"/>
      <c r="AN597" s="982"/>
      <c r="AO597" s="982"/>
      <c r="AP597" s="982"/>
      <c r="AQ597" s="982"/>
      <c r="AR597" s="982"/>
      <c r="AS597" s="982"/>
      <c r="AT597" s="982"/>
      <c r="AU597" s="982"/>
      <c r="AV597" s="982"/>
      <c r="AW597" s="982"/>
      <c r="AX597" s="982"/>
      <c r="AY597" s="982"/>
      <c r="AZ597" s="982"/>
      <c r="BA597" s="982"/>
      <c r="BB597" s="982"/>
      <c r="BC597" s="982"/>
      <c r="BD597" s="982"/>
      <c r="BE597" s="982"/>
      <c r="BF597" s="982"/>
      <c r="BG597" s="982"/>
      <c r="BH597" s="982"/>
      <c r="BI597" s="982"/>
      <c r="BJ597" s="982"/>
    </row>
    <row r="598" spans="1:62" ht="14.25" customHeight="1" x14ac:dyDescent="0.2">
      <c r="A598" s="982"/>
      <c r="B598" s="982"/>
      <c r="C598" s="982"/>
      <c r="D598" s="1000"/>
      <c r="E598" s="982"/>
      <c r="F598" s="1000"/>
      <c r="G598" s="982"/>
      <c r="H598" s="1000"/>
      <c r="I598" s="982"/>
      <c r="J598" s="1000"/>
      <c r="K598" s="982"/>
      <c r="L598" s="1000"/>
      <c r="M598" s="982"/>
      <c r="N598" s="1000"/>
      <c r="O598" s="982"/>
      <c r="P598" s="982"/>
      <c r="Q598" s="1000"/>
      <c r="R598" s="982"/>
      <c r="S598" s="1000"/>
      <c r="T598" s="1000"/>
      <c r="U598" s="1000"/>
      <c r="V598" s="982"/>
      <c r="W598" s="1004"/>
      <c r="X598" s="1002"/>
      <c r="Y598" s="1002"/>
      <c r="Z598" s="982"/>
      <c r="AA598" s="982"/>
      <c r="AB598" s="982"/>
      <c r="AC598" s="982"/>
      <c r="AD598" s="982"/>
      <c r="AE598" s="982"/>
      <c r="AF598" s="982"/>
      <c r="AG598" s="982"/>
      <c r="AH598" s="982"/>
      <c r="AI598" s="982"/>
      <c r="AJ598" s="982"/>
      <c r="AK598" s="982"/>
      <c r="AL598" s="982"/>
      <c r="AM598" s="982"/>
      <c r="AN598" s="982"/>
      <c r="AO598" s="982"/>
      <c r="AP598" s="982"/>
      <c r="AQ598" s="982"/>
      <c r="AR598" s="982"/>
      <c r="AS598" s="982"/>
      <c r="AT598" s="982"/>
      <c r="AU598" s="982"/>
      <c r="AV598" s="982"/>
      <c r="AW598" s="982"/>
      <c r="AX598" s="982"/>
      <c r="AY598" s="982"/>
      <c r="AZ598" s="982"/>
      <c r="BA598" s="982"/>
      <c r="BB598" s="982"/>
      <c r="BC598" s="982"/>
      <c r="BD598" s="982"/>
      <c r="BE598" s="982"/>
      <c r="BF598" s="982"/>
      <c r="BG598" s="982"/>
      <c r="BH598" s="982"/>
      <c r="BI598" s="982"/>
      <c r="BJ598" s="982"/>
    </row>
    <row r="599" spans="1:62" ht="14.25" customHeight="1" x14ac:dyDescent="0.2">
      <c r="A599" s="982"/>
      <c r="B599" s="982"/>
      <c r="C599" s="982"/>
      <c r="D599" s="1000"/>
      <c r="E599" s="982"/>
      <c r="F599" s="1000"/>
      <c r="G599" s="982"/>
      <c r="H599" s="1000"/>
      <c r="I599" s="982"/>
      <c r="J599" s="1000"/>
      <c r="K599" s="982"/>
      <c r="L599" s="1000"/>
      <c r="M599" s="982"/>
      <c r="N599" s="1000"/>
      <c r="O599" s="982"/>
      <c r="P599" s="982"/>
      <c r="Q599" s="1000"/>
      <c r="R599" s="982"/>
      <c r="S599" s="1000"/>
      <c r="T599" s="1000"/>
      <c r="U599" s="1000"/>
      <c r="V599" s="982"/>
      <c r="W599" s="1004"/>
      <c r="X599" s="1002"/>
      <c r="Y599" s="1002"/>
      <c r="Z599" s="982"/>
      <c r="AA599" s="982"/>
      <c r="AB599" s="982"/>
      <c r="AC599" s="982"/>
      <c r="AD599" s="982"/>
      <c r="AE599" s="982"/>
      <c r="AF599" s="982"/>
      <c r="AG599" s="982"/>
      <c r="AH599" s="982"/>
      <c r="AI599" s="982"/>
      <c r="AJ599" s="982"/>
      <c r="AK599" s="982"/>
      <c r="AL599" s="982"/>
      <c r="AM599" s="982"/>
      <c r="AN599" s="982"/>
      <c r="AO599" s="982"/>
      <c r="AP599" s="982"/>
      <c r="AQ599" s="982"/>
      <c r="AR599" s="982"/>
      <c r="AS599" s="982"/>
      <c r="AT599" s="982"/>
      <c r="AU599" s="982"/>
      <c r="AV599" s="982"/>
      <c r="AW599" s="982"/>
      <c r="AX599" s="982"/>
      <c r="AY599" s="982"/>
      <c r="AZ599" s="982"/>
      <c r="BA599" s="982"/>
      <c r="BB599" s="982"/>
      <c r="BC599" s="982"/>
      <c r="BD599" s="982"/>
      <c r="BE599" s="982"/>
      <c r="BF599" s="982"/>
      <c r="BG599" s="982"/>
      <c r="BH599" s="982"/>
      <c r="BI599" s="982"/>
      <c r="BJ599" s="982"/>
    </row>
    <row r="600" spans="1:62" ht="14.25" customHeight="1" x14ac:dyDescent="0.2">
      <c r="A600" s="982"/>
      <c r="B600" s="982"/>
      <c r="C600" s="982"/>
      <c r="D600" s="1000"/>
      <c r="E600" s="982"/>
      <c r="F600" s="1000"/>
      <c r="G600" s="982"/>
      <c r="H600" s="1000"/>
      <c r="I600" s="982"/>
      <c r="J600" s="1000"/>
      <c r="K600" s="982"/>
      <c r="L600" s="1000"/>
      <c r="M600" s="982"/>
      <c r="N600" s="1000"/>
      <c r="O600" s="982"/>
      <c r="P600" s="982"/>
      <c r="Q600" s="1000"/>
      <c r="R600" s="982"/>
      <c r="S600" s="1000"/>
      <c r="T600" s="1000"/>
      <c r="U600" s="1000"/>
      <c r="V600" s="982"/>
      <c r="W600" s="1004"/>
      <c r="X600" s="1002"/>
      <c r="Y600" s="1002"/>
      <c r="Z600" s="982"/>
      <c r="AA600" s="982"/>
      <c r="AB600" s="982"/>
      <c r="AC600" s="982"/>
      <c r="AD600" s="982"/>
      <c r="AE600" s="982"/>
      <c r="AF600" s="982"/>
      <c r="AG600" s="982"/>
      <c r="AH600" s="982"/>
      <c r="AI600" s="982"/>
      <c r="AJ600" s="982"/>
      <c r="AK600" s="982"/>
      <c r="AL600" s="982"/>
      <c r="AM600" s="982"/>
      <c r="AN600" s="982"/>
      <c r="AO600" s="982"/>
      <c r="AP600" s="982"/>
      <c r="AQ600" s="982"/>
      <c r="AR600" s="982"/>
      <c r="AS600" s="982"/>
      <c r="AT600" s="982"/>
      <c r="AU600" s="982"/>
      <c r="AV600" s="982"/>
      <c r="AW600" s="982"/>
      <c r="AX600" s="982"/>
      <c r="AY600" s="982"/>
      <c r="AZ600" s="982"/>
      <c r="BA600" s="982"/>
      <c r="BB600" s="982"/>
      <c r="BC600" s="982"/>
      <c r="BD600" s="982"/>
      <c r="BE600" s="982"/>
      <c r="BF600" s="982"/>
      <c r="BG600" s="982"/>
      <c r="BH600" s="982"/>
      <c r="BI600" s="982"/>
      <c r="BJ600" s="982"/>
    </row>
    <row r="601" spans="1:62" ht="14.25" customHeight="1" x14ac:dyDescent="0.2">
      <c r="A601" s="982"/>
      <c r="B601" s="982"/>
      <c r="C601" s="982"/>
      <c r="D601" s="1000"/>
      <c r="E601" s="982"/>
      <c r="F601" s="1000"/>
      <c r="G601" s="982"/>
      <c r="H601" s="1000"/>
      <c r="I601" s="982"/>
      <c r="J601" s="1000"/>
      <c r="K601" s="982"/>
      <c r="L601" s="1000"/>
      <c r="M601" s="982"/>
      <c r="N601" s="1000"/>
      <c r="O601" s="982"/>
      <c r="P601" s="982"/>
      <c r="Q601" s="1000"/>
      <c r="R601" s="982"/>
      <c r="S601" s="1000"/>
      <c r="T601" s="1000"/>
      <c r="U601" s="1000"/>
      <c r="V601" s="982"/>
      <c r="W601" s="1004"/>
      <c r="X601" s="1002"/>
      <c r="Y601" s="1002"/>
      <c r="Z601" s="982"/>
      <c r="AA601" s="982"/>
      <c r="AB601" s="982"/>
      <c r="AC601" s="982"/>
      <c r="AD601" s="982"/>
      <c r="AE601" s="982"/>
      <c r="AF601" s="982"/>
      <c r="AG601" s="982"/>
      <c r="AH601" s="982"/>
      <c r="AI601" s="982"/>
      <c r="AJ601" s="982"/>
      <c r="AK601" s="982"/>
      <c r="AL601" s="982"/>
      <c r="AM601" s="982"/>
      <c r="AN601" s="982"/>
      <c r="AO601" s="982"/>
      <c r="AP601" s="982"/>
      <c r="AQ601" s="982"/>
      <c r="AR601" s="982"/>
      <c r="AS601" s="982"/>
      <c r="AT601" s="982"/>
      <c r="AU601" s="982"/>
      <c r="AV601" s="982"/>
      <c r="AW601" s="982"/>
      <c r="AX601" s="982"/>
      <c r="AY601" s="982"/>
      <c r="AZ601" s="982"/>
      <c r="BA601" s="982"/>
      <c r="BB601" s="982"/>
      <c r="BC601" s="982"/>
      <c r="BD601" s="982"/>
      <c r="BE601" s="982"/>
      <c r="BF601" s="982"/>
      <c r="BG601" s="982"/>
      <c r="BH601" s="982"/>
      <c r="BI601" s="982"/>
      <c r="BJ601" s="982"/>
    </row>
    <row r="602" spans="1:62" ht="14.25" customHeight="1" x14ac:dyDescent="0.2">
      <c r="A602" s="982"/>
      <c r="B602" s="982"/>
      <c r="C602" s="982"/>
      <c r="D602" s="1000"/>
      <c r="E602" s="982"/>
      <c r="F602" s="1000"/>
      <c r="G602" s="982"/>
      <c r="H602" s="1000"/>
      <c r="I602" s="982"/>
      <c r="J602" s="1000"/>
      <c r="K602" s="982"/>
      <c r="L602" s="1000"/>
      <c r="M602" s="982"/>
      <c r="N602" s="1000"/>
      <c r="O602" s="982"/>
      <c r="P602" s="982"/>
      <c r="Q602" s="1000"/>
      <c r="R602" s="982"/>
      <c r="S602" s="1000"/>
      <c r="T602" s="1000"/>
      <c r="U602" s="1000"/>
      <c r="V602" s="982"/>
      <c r="W602" s="1004"/>
      <c r="X602" s="1002"/>
      <c r="Y602" s="1002"/>
      <c r="Z602" s="982"/>
      <c r="AA602" s="982"/>
      <c r="AB602" s="982"/>
      <c r="AC602" s="982"/>
      <c r="AD602" s="982"/>
      <c r="AE602" s="982"/>
      <c r="AF602" s="982"/>
      <c r="AG602" s="982"/>
      <c r="AH602" s="982"/>
      <c r="AI602" s="982"/>
      <c r="AJ602" s="982"/>
      <c r="AK602" s="982"/>
      <c r="AL602" s="982"/>
      <c r="AM602" s="982"/>
      <c r="AN602" s="982"/>
      <c r="AO602" s="982"/>
      <c r="AP602" s="982"/>
      <c r="AQ602" s="982"/>
      <c r="AR602" s="982"/>
      <c r="AS602" s="982"/>
      <c r="AT602" s="982"/>
      <c r="AU602" s="982"/>
      <c r="AV602" s="982"/>
      <c r="AW602" s="982"/>
      <c r="AX602" s="982"/>
      <c r="AY602" s="982"/>
      <c r="AZ602" s="982"/>
      <c r="BA602" s="982"/>
      <c r="BB602" s="982"/>
      <c r="BC602" s="982"/>
      <c r="BD602" s="982"/>
      <c r="BE602" s="982"/>
      <c r="BF602" s="982"/>
      <c r="BG602" s="982"/>
      <c r="BH602" s="982"/>
      <c r="BI602" s="982"/>
      <c r="BJ602" s="982"/>
    </row>
    <row r="603" spans="1:62" ht="14.25" customHeight="1" x14ac:dyDescent="0.2">
      <c r="A603" s="982"/>
      <c r="B603" s="982"/>
      <c r="C603" s="982"/>
      <c r="D603" s="1000"/>
      <c r="E603" s="982"/>
      <c r="F603" s="1000"/>
      <c r="G603" s="982"/>
      <c r="H603" s="1000"/>
      <c r="I603" s="982"/>
      <c r="J603" s="1000"/>
      <c r="K603" s="982"/>
      <c r="L603" s="1000"/>
      <c r="M603" s="982"/>
      <c r="N603" s="1000"/>
      <c r="O603" s="982"/>
      <c r="P603" s="982"/>
      <c r="Q603" s="1000"/>
      <c r="R603" s="982"/>
      <c r="S603" s="1000"/>
      <c r="T603" s="1000"/>
      <c r="U603" s="1000"/>
      <c r="V603" s="982"/>
      <c r="W603" s="1004"/>
      <c r="X603" s="1002"/>
      <c r="Y603" s="1002"/>
      <c r="Z603" s="982"/>
      <c r="AA603" s="982"/>
      <c r="AB603" s="982"/>
      <c r="AC603" s="982"/>
      <c r="AD603" s="982"/>
      <c r="AE603" s="982"/>
      <c r="AF603" s="982"/>
      <c r="AG603" s="982"/>
      <c r="AH603" s="982"/>
      <c r="AI603" s="982"/>
      <c r="AJ603" s="982"/>
      <c r="AK603" s="982"/>
      <c r="AL603" s="982"/>
      <c r="AM603" s="982"/>
      <c r="AN603" s="982"/>
      <c r="AO603" s="982"/>
      <c r="AP603" s="982"/>
      <c r="AQ603" s="982"/>
      <c r="AR603" s="982"/>
      <c r="AS603" s="982"/>
      <c r="AT603" s="982"/>
      <c r="AU603" s="982"/>
      <c r="AV603" s="982"/>
      <c r="AW603" s="982"/>
      <c r="AX603" s="982"/>
      <c r="AY603" s="982"/>
      <c r="AZ603" s="982"/>
      <c r="BA603" s="982"/>
      <c r="BB603" s="982"/>
      <c r="BC603" s="982"/>
      <c r="BD603" s="982"/>
      <c r="BE603" s="982"/>
      <c r="BF603" s="982"/>
      <c r="BG603" s="982"/>
      <c r="BH603" s="982"/>
      <c r="BI603" s="982"/>
      <c r="BJ603" s="982"/>
    </row>
    <row r="604" spans="1:62" ht="14.25" customHeight="1" x14ac:dyDescent="0.2">
      <c r="A604" s="982"/>
      <c r="B604" s="982"/>
      <c r="C604" s="982"/>
      <c r="D604" s="1000"/>
      <c r="E604" s="982"/>
      <c r="F604" s="1000"/>
      <c r="G604" s="982"/>
      <c r="H604" s="1000"/>
      <c r="I604" s="982"/>
      <c r="J604" s="1000"/>
      <c r="K604" s="982"/>
      <c r="L604" s="1000"/>
      <c r="M604" s="982"/>
      <c r="N604" s="1000"/>
      <c r="O604" s="982"/>
      <c r="P604" s="982"/>
      <c r="Q604" s="1000"/>
      <c r="R604" s="982"/>
      <c r="S604" s="1000"/>
      <c r="T604" s="1000"/>
      <c r="U604" s="1000"/>
      <c r="V604" s="982"/>
      <c r="W604" s="1004"/>
      <c r="X604" s="1002"/>
      <c r="Y604" s="1002"/>
      <c r="Z604" s="982"/>
      <c r="AA604" s="982"/>
      <c r="AB604" s="982"/>
      <c r="AC604" s="982"/>
      <c r="AD604" s="982"/>
      <c r="AE604" s="982"/>
      <c r="AF604" s="982"/>
      <c r="AG604" s="982"/>
      <c r="AH604" s="982"/>
      <c r="AI604" s="982"/>
      <c r="AJ604" s="982"/>
      <c r="AK604" s="982"/>
      <c r="AL604" s="982"/>
      <c r="AM604" s="982"/>
      <c r="AN604" s="982"/>
      <c r="AO604" s="982"/>
      <c r="AP604" s="982"/>
      <c r="AQ604" s="982"/>
      <c r="AR604" s="982"/>
      <c r="AS604" s="982"/>
      <c r="AT604" s="982"/>
      <c r="AU604" s="982"/>
      <c r="AV604" s="982"/>
      <c r="AW604" s="982"/>
      <c r="AX604" s="982"/>
      <c r="AY604" s="982"/>
      <c r="AZ604" s="982"/>
      <c r="BA604" s="982"/>
      <c r="BB604" s="982"/>
      <c r="BC604" s="982"/>
      <c r="BD604" s="982"/>
      <c r="BE604" s="982"/>
      <c r="BF604" s="982"/>
      <c r="BG604" s="982"/>
      <c r="BH604" s="982"/>
      <c r="BI604" s="982"/>
      <c r="BJ604" s="982"/>
    </row>
    <row r="605" spans="1:62" ht="14.25" customHeight="1" x14ac:dyDescent="0.2">
      <c r="A605" s="982"/>
      <c r="B605" s="982"/>
      <c r="C605" s="982"/>
      <c r="D605" s="1000"/>
      <c r="E605" s="982"/>
      <c r="F605" s="1000"/>
      <c r="G605" s="982"/>
      <c r="H605" s="1000"/>
      <c r="I605" s="982"/>
      <c r="J605" s="1000"/>
      <c r="K605" s="982"/>
      <c r="L605" s="1000"/>
      <c r="M605" s="982"/>
      <c r="N605" s="1000"/>
      <c r="O605" s="982"/>
      <c r="P605" s="982"/>
      <c r="Q605" s="1000"/>
      <c r="R605" s="982"/>
      <c r="S605" s="1000"/>
      <c r="T605" s="1000"/>
      <c r="U605" s="1000"/>
      <c r="V605" s="982"/>
      <c r="W605" s="1004"/>
      <c r="X605" s="1002"/>
      <c r="Y605" s="1002"/>
      <c r="Z605" s="982"/>
      <c r="AA605" s="982"/>
      <c r="AB605" s="982"/>
      <c r="AC605" s="982"/>
      <c r="AD605" s="982"/>
      <c r="AE605" s="982"/>
      <c r="AF605" s="982"/>
      <c r="AG605" s="982"/>
      <c r="AH605" s="982"/>
      <c r="AI605" s="982"/>
      <c r="AJ605" s="982"/>
      <c r="AK605" s="982"/>
      <c r="AL605" s="982"/>
      <c r="AM605" s="982"/>
      <c r="AN605" s="982"/>
      <c r="AO605" s="982"/>
      <c r="AP605" s="982"/>
      <c r="AQ605" s="982"/>
      <c r="AR605" s="982"/>
      <c r="AS605" s="982"/>
      <c r="AT605" s="982"/>
      <c r="AU605" s="982"/>
      <c r="AV605" s="982"/>
      <c r="AW605" s="982"/>
      <c r="AX605" s="982"/>
      <c r="AY605" s="982"/>
      <c r="AZ605" s="982"/>
      <c r="BA605" s="982"/>
      <c r="BB605" s="982"/>
      <c r="BC605" s="982"/>
      <c r="BD605" s="982"/>
      <c r="BE605" s="982"/>
      <c r="BF605" s="982"/>
      <c r="BG605" s="982"/>
      <c r="BH605" s="982"/>
      <c r="BI605" s="982"/>
      <c r="BJ605" s="982"/>
    </row>
    <row r="606" spans="1:62" ht="14.25" customHeight="1" x14ac:dyDescent="0.2">
      <c r="A606" s="982"/>
      <c r="B606" s="982"/>
      <c r="C606" s="982"/>
      <c r="D606" s="1000"/>
      <c r="E606" s="982"/>
      <c r="F606" s="1000"/>
      <c r="G606" s="982"/>
      <c r="H606" s="1000"/>
      <c r="I606" s="982"/>
      <c r="J606" s="1000"/>
      <c r="K606" s="982"/>
      <c r="L606" s="1000"/>
      <c r="M606" s="982"/>
      <c r="N606" s="1000"/>
      <c r="O606" s="982"/>
      <c r="P606" s="982"/>
      <c r="Q606" s="1000"/>
      <c r="R606" s="982"/>
      <c r="S606" s="1000"/>
      <c r="T606" s="1000"/>
      <c r="U606" s="1000"/>
      <c r="V606" s="982"/>
      <c r="W606" s="1004"/>
      <c r="X606" s="1002"/>
      <c r="Y606" s="1002"/>
      <c r="Z606" s="982"/>
      <c r="AA606" s="982"/>
      <c r="AB606" s="982"/>
      <c r="AC606" s="982"/>
      <c r="AD606" s="982"/>
      <c r="AE606" s="982"/>
      <c r="AF606" s="982"/>
      <c r="AG606" s="982"/>
      <c r="AH606" s="982"/>
      <c r="AI606" s="982"/>
      <c r="AJ606" s="982"/>
      <c r="AK606" s="982"/>
      <c r="AL606" s="982"/>
      <c r="AM606" s="982"/>
      <c r="AN606" s="982"/>
      <c r="AO606" s="982"/>
      <c r="AP606" s="982"/>
      <c r="AQ606" s="982"/>
      <c r="AR606" s="982"/>
      <c r="AS606" s="982"/>
      <c r="AT606" s="982"/>
      <c r="AU606" s="982"/>
      <c r="AV606" s="982"/>
      <c r="AW606" s="982"/>
      <c r="AX606" s="982"/>
      <c r="AY606" s="982"/>
      <c r="AZ606" s="982"/>
      <c r="BA606" s="982"/>
      <c r="BB606" s="982"/>
      <c r="BC606" s="982"/>
      <c r="BD606" s="982"/>
      <c r="BE606" s="982"/>
      <c r="BF606" s="982"/>
      <c r="BG606" s="982"/>
      <c r="BH606" s="982"/>
      <c r="BI606" s="982"/>
      <c r="BJ606" s="982"/>
    </row>
    <row r="607" spans="1:62" ht="14.25" customHeight="1" x14ac:dyDescent="0.2">
      <c r="A607" s="982"/>
      <c r="B607" s="982"/>
      <c r="C607" s="982"/>
      <c r="D607" s="1000"/>
      <c r="E607" s="982"/>
      <c r="F607" s="1000"/>
      <c r="G607" s="982"/>
      <c r="H607" s="1000"/>
      <c r="I607" s="982"/>
      <c r="J607" s="1000"/>
      <c r="K607" s="982"/>
      <c r="L607" s="1000"/>
      <c r="M607" s="982"/>
      <c r="N607" s="1000"/>
      <c r="O607" s="982"/>
      <c r="P607" s="982"/>
      <c r="Q607" s="1000"/>
      <c r="R607" s="982"/>
      <c r="S607" s="1000"/>
      <c r="T607" s="1000"/>
      <c r="U607" s="1000"/>
      <c r="V607" s="982"/>
      <c r="W607" s="1004"/>
      <c r="X607" s="1002"/>
      <c r="Y607" s="1002"/>
      <c r="Z607" s="982"/>
      <c r="AA607" s="982"/>
      <c r="AB607" s="982"/>
      <c r="AC607" s="982"/>
      <c r="AD607" s="982"/>
      <c r="AE607" s="982"/>
      <c r="AF607" s="982"/>
      <c r="AG607" s="982"/>
      <c r="AH607" s="982"/>
      <c r="AI607" s="982"/>
      <c r="AJ607" s="982"/>
      <c r="AK607" s="982"/>
      <c r="AL607" s="982"/>
      <c r="AM607" s="982"/>
      <c r="AN607" s="982"/>
      <c r="AO607" s="982"/>
      <c r="AP607" s="982"/>
      <c r="AQ607" s="982"/>
      <c r="AR607" s="982"/>
      <c r="AS607" s="982"/>
      <c r="AT607" s="982"/>
      <c r="AU607" s="982"/>
      <c r="AV607" s="982"/>
      <c r="AW607" s="982"/>
      <c r="AX607" s="982"/>
      <c r="AY607" s="982"/>
      <c r="AZ607" s="982"/>
      <c r="BA607" s="982"/>
      <c r="BB607" s="982"/>
      <c r="BC607" s="982"/>
      <c r="BD607" s="982"/>
      <c r="BE607" s="982"/>
      <c r="BF607" s="982"/>
      <c r="BG607" s="982"/>
      <c r="BH607" s="982"/>
      <c r="BI607" s="982"/>
      <c r="BJ607" s="982"/>
    </row>
    <row r="608" spans="1:62" ht="14.25" customHeight="1" x14ac:dyDescent="0.2">
      <c r="A608" s="982"/>
      <c r="B608" s="982"/>
      <c r="C608" s="982"/>
      <c r="D608" s="1000"/>
      <c r="E608" s="982"/>
      <c r="F608" s="1000"/>
      <c r="G608" s="982"/>
      <c r="H608" s="1000"/>
      <c r="I608" s="982"/>
      <c r="J608" s="1000"/>
      <c r="K608" s="982"/>
      <c r="L608" s="1000"/>
      <c r="M608" s="982"/>
      <c r="N608" s="1000"/>
      <c r="O608" s="982"/>
      <c r="P608" s="982"/>
      <c r="Q608" s="1000"/>
      <c r="R608" s="982"/>
      <c r="S608" s="1000"/>
      <c r="T608" s="1000"/>
      <c r="U608" s="1000"/>
      <c r="V608" s="982"/>
      <c r="W608" s="1004"/>
      <c r="X608" s="1002"/>
      <c r="Y608" s="1002"/>
      <c r="Z608" s="982"/>
      <c r="AA608" s="982"/>
      <c r="AB608" s="982"/>
      <c r="AC608" s="982"/>
      <c r="AD608" s="982"/>
      <c r="AE608" s="982"/>
      <c r="AF608" s="982"/>
      <c r="AG608" s="982"/>
      <c r="AH608" s="982"/>
      <c r="AI608" s="982"/>
      <c r="AJ608" s="982"/>
      <c r="AK608" s="982"/>
      <c r="AL608" s="982"/>
      <c r="AM608" s="982"/>
      <c r="AN608" s="982"/>
      <c r="AO608" s="982"/>
      <c r="AP608" s="982"/>
      <c r="AQ608" s="982"/>
      <c r="AR608" s="982"/>
      <c r="AS608" s="982"/>
      <c r="AT608" s="982"/>
      <c r="AU608" s="982"/>
      <c r="AV608" s="982"/>
      <c r="AW608" s="982"/>
      <c r="AX608" s="982"/>
      <c r="AY608" s="982"/>
      <c r="AZ608" s="982"/>
      <c r="BA608" s="982"/>
      <c r="BB608" s="982"/>
      <c r="BC608" s="982"/>
      <c r="BD608" s="982"/>
      <c r="BE608" s="982"/>
      <c r="BF608" s="982"/>
      <c r="BG608" s="982"/>
      <c r="BH608" s="982"/>
      <c r="BI608" s="982"/>
      <c r="BJ608" s="982"/>
    </row>
    <row r="609" spans="1:62" ht="14.25" customHeight="1" x14ac:dyDescent="0.2">
      <c r="A609" s="982"/>
      <c r="B609" s="982"/>
      <c r="C609" s="982"/>
      <c r="D609" s="1000"/>
      <c r="E609" s="982"/>
      <c r="F609" s="1000"/>
      <c r="G609" s="982"/>
      <c r="H609" s="1000"/>
      <c r="I609" s="982"/>
      <c r="J609" s="1000"/>
      <c r="K609" s="982"/>
      <c r="L609" s="1000"/>
      <c r="M609" s="982"/>
      <c r="N609" s="1000"/>
      <c r="O609" s="982"/>
      <c r="P609" s="982"/>
      <c r="Q609" s="1000"/>
      <c r="R609" s="982"/>
      <c r="S609" s="1000"/>
      <c r="T609" s="1000"/>
      <c r="U609" s="1000"/>
      <c r="V609" s="982"/>
      <c r="W609" s="1004"/>
      <c r="X609" s="1002"/>
      <c r="Y609" s="1002"/>
      <c r="Z609" s="982"/>
      <c r="AA609" s="982"/>
      <c r="AB609" s="982"/>
      <c r="AC609" s="982"/>
      <c r="AD609" s="982"/>
      <c r="AE609" s="982"/>
      <c r="AF609" s="982"/>
      <c r="AG609" s="982"/>
      <c r="AH609" s="982"/>
      <c r="AI609" s="982"/>
      <c r="AJ609" s="982"/>
      <c r="AK609" s="982"/>
      <c r="AL609" s="982"/>
      <c r="AM609" s="982"/>
      <c r="AN609" s="982"/>
      <c r="AO609" s="982"/>
      <c r="AP609" s="982"/>
      <c r="AQ609" s="982"/>
      <c r="AR609" s="982"/>
      <c r="AS609" s="982"/>
      <c r="AT609" s="982"/>
      <c r="AU609" s="982"/>
      <c r="AV609" s="982"/>
      <c r="AW609" s="982"/>
      <c r="AX609" s="982"/>
      <c r="AY609" s="982"/>
      <c r="AZ609" s="982"/>
      <c r="BA609" s="982"/>
      <c r="BB609" s="982"/>
      <c r="BC609" s="982"/>
      <c r="BD609" s="982"/>
      <c r="BE609" s="982"/>
      <c r="BF609" s="982"/>
      <c r="BG609" s="982"/>
      <c r="BH609" s="982"/>
      <c r="BI609" s="982"/>
      <c r="BJ609" s="982"/>
    </row>
    <row r="610" spans="1:62" ht="14.25" customHeight="1" x14ac:dyDescent="0.2">
      <c r="A610" s="982"/>
      <c r="B610" s="982"/>
      <c r="C610" s="982"/>
      <c r="D610" s="1000"/>
      <c r="E610" s="982"/>
      <c r="F610" s="1000"/>
      <c r="G610" s="982"/>
      <c r="H610" s="1000"/>
      <c r="I610" s="982"/>
      <c r="J610" s="1000"/>
      <c r="K610" s="982"/>
      <c r="L610" s="1000"/>
      <c r="M610" s="982"/>
      <c r="N610" s="1000"/>
      <c r="O610" s="982"/>
      <c r="P610" s="982"/>
      <c r="Q610" s="1000"/>
      <c r="R610" s="982"/>
      <c r="S610" s="1000"/>
      <c r="T610" s="1000"/>
      <c r="U610" s="1000"/>
      <c r="V610" s="982"/>
      <c r="W610" s="1004"/>
      <c r="X610" s="1002"/>
      <c r="Y610" s="1002"/>
      <c r="Z610" s="982"/>
      <c r="AA610" s="982"/>
      <c r="AB610" s="982"/>
      <c r="AC610" s="982"/>
      <c r="AD610" s="982"/>
      <c r="AE610" s="982"/>
      <c r="AF610" s="982"/>
      <c r="AG610" s="982"/>
      <c r="AH610" s="982"/>
      <c r="AI610" s="982"/>
      <c r="AJ610" s="982"/>
      <c r="AK610" s="982"/>
      <c r="AL610" s="982"/>
      <c r="AM610" s="982"/>
      <c r="AN610" s="982"/>
      <c r="AO610" s="982"/>
      <c r="AP610" s="982"/>
      <c r="AQ610" s="982"/>
      <c r="AR610" s="982"/>
      <c r="AS610" s="982"/>
      <c r="AT610" s="982"/>
      <c r="AU610" s="982"/>
      <c r="AV610" s="982"/>
      <c r="AW610" s="982"/>
      <c r="AX610" s="982"/>
      <c r="AY610" s="982"/>
      <c r="AZ610" s="982"/>
      <c r="BA610" s="982"/>
      <c r="BB610" s="982"/>
      <c r="BC610" s="982"/>
      <c r="BD610" s="982"/>
      <c r="BE610" s="982"/>
      <c r="BF610" s="982"/>
      <c r="BG610" s="982"/>
      <c r="BH610" s="982"/>
      <c r="BI610" s="982"/>
      <c r="BJ610" s="982"/>
    </row>
    <row r="611" spans="1:62" ht="14.25" customHeight="1" x14ac:dyDescent="0.2">
      <c r="A611" s="982"/>
      <c r="B611" s="982"/>
      <c r="C611" s="982"/>
      <c r="D611" s="1000"/>
      <c r="E611" s="982"/>
      <c r="F611" s="1000"/>
      <c r="G611" s="982"/>
      <c r="H611" s="1000"/>
      <c r="I611" s="982"/>
      <c r="J611" s="1000"/>
      <c r="K611" s="982"/>
      <c r="L611" s="1000"/>
      <c r="M611" s="982"/>
      <c r="N611" s="1000"/>
      <c r="O611" s="982"/>
      <c r="P611" s="982"/>
      <c r="Q611" s="1000"/>
      <c r="R611" s="982"/>
      <c r="S611" s="1000"/>
      <c r="T611" s="1000"/>
      <c r="U611" s="1000"/>
      <c r="V611" s="982"/>
      <c r="W611" s="1004"/>
      <c r="X611" s="1002"/>
      <c r="Y611" s="1002"/>
      <c r="Z611" s="982"/>
      <c r="AA611" s="982"/>
      <c r="AB611" s="982"/>
      <c r="AC611" s="982"/>
      <c r="AD611" s="982"/>
      <c r="AE611" s="982"/>
      <c r="AF611" s="982"/>
      <c r="AG611" s="982"/>
      <c r="AH611" s="982"/>
      <c r="AI611" s="982"/>
      <c r="AJ611" s="982"/>
      <c r="AK611" s="982"/>
      <c r="AL611" s="982"/>
      <c r="AM611" s="982"/>
      <c r="AN611" s="982"/>
      <c r="AO611" s="982"/>
      <c r="AP611" s="982"/>
      <c r="AQ611" s="982"/>
      <c r="AR611" s="982"/>
      <c r="AS611" s="982"/>
      <c r="AT611" s="982"/>
      <c r="AU611" s="982"/>
      <c r="AV611" s="982"/>
      <c r="AW611" s="982"/>
      <c r="AX611" s="982"/>
      <c r="AY611" s="982"/>
      <c r="AZ611" s="982"/>
      <c r="BA611" s="982"/>
      <c r="BB611" s="982"/>
      <c r="BC611" s="982"/>
      <c r="BD611" s="982"/>
      <c r="BE611" s="982"/>
      <c r="BF611" s="982"/>
      <c r="BG611" s="982"/>
      <c r="BH611" s="982"/>
      <c r="BI611" s="982"/>
      <c r="BJ611" s="982"/>
    </row>
    <row r="612" spans="1:62" ht="14.25" customHeight="1" x14ac:dyDescent="0.2">
      <c r="A612" s="982"/>
      <c r="B612" s="982"/>
      <c r="C612" s="982"/>
      <c r="D612" s="1000"/>
      <c r="E612" s="982"/>
      <c r="F612" s="1000"/>
      <c r="G612" s="982"/>
      <c r="H612" s="1000"/>
      <c r="I612" s="982"/>
      <c r="J612" s="1000"/>
      <c r="K612" s="982"/>
      <c r="L612" s="1000"/>
      <c r="M612" s="982"/>
      <c r="N612" s="1000"/>
      <c r="O612" s="982"/>
      <c r="P612" s="982"/>
      <c r="Q612" s="1000"/>
      <c r="R612" s="982"/>
      <c r="S612" s="1000"/>
      <c r="T612" s="1000"/>
      <c r="U612" s="1000"/>
      <c r="V612" s="982"/>
      <c r="W612" s="1004"/>
      <c r="X612" s="1002"/>
      <c r="Y612" s="1002"/>
      <c r="Z612" s="982"/>
      <c r="AA612" s="982"/>
      <c r="AB612" s="982"/>
      <c r="AC612" s="982"/>
      <c r="AD612" s="982"/>
      <c r="AE612" s="982"/>
      <c r="AF612" s="982"/>
      <c r="AG612" s="982"/>
      <c r="AH612" s="982"/>
      <c r="AI612" s="982"/>
      <c r="AJ612" s="982"/>
      <c r="AK612" s="982"/>
      <c r="AL612" s="982"/>
      <c r="AM612" s="982"/>
      <c r="AN612" s="982"/>
      <c r="AO612" s="982"/>
      <c r="AP612" s="982"/>
      <c r="AQ612" s="982"/>
      <c r="AR612" s="982"/>
      <c r="AS612" s="982"/>
      <c r="AT612" s="982"/>
      <c r="AU612" s="982"/>
      <c r="AV612" s="982"/>
      <c r="AW612" s="982"/>
      <c r="AX612" s="982"/>
      <c r="AY612" s="982"/>
      <c r="AZ612" s="982"/>
      <c r="BA612" s="982"/>
      <c r="BB612" s="982"/>
      <c r="BC612" s="982"/>
      <c r="BD612" s="982"/>
      <c r="BE612" s="982"/>
      <c r="BF612" s="982"/>
      <c r="BG612" s="982"/>
      <c r="BH612" s="982"/>
      <c r="BI612" s="982"/>
      <c r="BJ612" s="982"/>
    </row>
    <row r="613" spans="1:62" ht="14.25" customHeight="1" x14ac:dyDescent="0.2">
      <c r="A613" s="982"/>
      <c r="B613" s="982"/>
      <c r="C613" s="982"/>
      <c r="D613" s="1000"/>
      <c r="E613" s="982"/>
      <c r="F613" s="1000"/>
      <c r="G613" s="982"/>
      <c r="H613" s="1000"/>
      <c r="I613" s="982"/>
      <c r="J613" s="1000"/>
      <c r="K613" s="982"/>
      <c r="L613" s="1000"/>
      <c r="M613" s="982"/>
      <c r="N613" s="1000"/>
      <c r="O613" s="982"/>
      <c r="P613" s="982"/>
      <c r="Q613" s="1000"/>
      <c r="R613" s="982"/>
      <c r="S613" s="1000"/>
      <c r="T613" s="1000"/>
      <c r="U613" s="1000"/>
      <c r="V613" s="982"/>
      <c r="W613" s="1004"/>
      <c r="X613" s="1002"/>
      <c r="Y613" s="1002"/>
      <c r="Z613" s="982"/>
      <c r="AA613" s="982"/>
      <c r="AB613" s="982"/>
      <c r="AC613" s="982"/>
      <c r="AD613" s="982"/>
      <c r="AE613" s="982"/>
      <c r="AF613" s="982"/>
      <c r="AG613" s="982"/>
      <c r="AH613" s="982"/>
      <c r="AI613" s="982"/>
      <c r="AJ613" s="982"/>
      <c r="AK613" s="982"/>
      <c r="AL613" s="982"/>
      <c r="AM613" s="982"/>
      <c r="AN613" s="982"/>
      <c r="AO613" s="982"/>
      <c r="AP613" s="982"/>
      <c r="AQ613" s="982"/>
      <c r="AR613" s="982"/>
      <c r="AS613" s="982"/>
      <c r="AT613" s="982"/>
      <c r="AU613" s="982"/>
      <c r="AV613" s="982"/>
      <c r="AW613" s="982"/>
      <c r="AX613" s="982"/>
      <c r="AY613" s="982"/>
      <c r="AZ613" s="982"/>
      <c r="BA613" s="982"/>
      <c r="BB613" s="982"/>
      <c r="BC613" s="982"/>
      <c r="BD613" s="982"/>
      <c r="BE613" s="982"/>
      <c r="BF613" s="982"/>
      <c r="BG613" s="982"/>
      <c r="BH613" s="982"/>
      <c r="BI613" s="982"/>
      <c r="BJ613" s="982"/>
    </row>
    <row r="614" spans="1:62" ht="14.25" customHeight="1" x14ac:dyDescent="0.2">
      <c r="A614" s="982"/>
      <c r="B614" s="982"/>
      <c r="C614" s="982"/>
      <c r="D614" s="1000"/>
      <c r="E614" s="982"/>
      <c r="F614" s="1000"/>
      <c r="G614" s="982"/>
      <c r="H614" s="1000"/>
      <c r="I614" s="982"/>
      <c r="J614" s="1000"/>
      <c r="K614" s="982"/>
      <c r="L614" s="1000"/>
      <c r="M614" s="982"/>
      <c r="N614" s="1000"/>
      <c r="O614" s="982"/>
      <c r="P614" s="982"/>
      <c r="Q614" s="1000"/>
      <c r="R614" s="982"/>
      <c r="S614" s="1000"/>
      <c r="T614" s="1000"/>
      <c r="U614" s="1000"/>
      <c r="V614" s="982"/>
      <c r="W614" s="1004"/>
      <c r="X614" s="1002"/>
      <c r="Y614" s="1002"/>
      <c r="Z614" s="982"/>
      <c r="AA614" s="982"/>
      <c r="AB614" s="982"/>
      <c r="AC614" s="982"/>
      <c r="AD614" s="982"/>
      <c r="AE614" s="982"/>
      <c r="AF614" s="982"/>
      <c r="AG614" s="982"/>
      <c r="AH614" s="982"/>
      <c r="AI614" s="982"/>
      <c r="AJ614" s="982"/>
      <c r="AK614" s="982"/>
      <c r="AL614" s="982"/>
      <c r="AM614" s="982"/>
      <c r="AN614" s="982"/>
      <c r="AO614" s="982"/>
      <c r="AP614" s="982"/>
      <c r="AQ614" s="982"/>
      <c r="AR614" s="982"/>
      <c r="AS614" s="982"/>
      <c r="AT614" s="982"/>
      <c r="AU614" s="982"/>
      <c r="AV614" s="982"/>
      <c r="AW614" s="982"/>
      <c r="AX614" s="982"/>
      <c r="AY614" s="982"/>
      <c r="AZ614" s="982"/>
      <c r="BA614" s="982"/>
      <c r="BB614" s="982"/>
      <c r="BC614" s="982"/>
      <c r="BD614" s="982"/>
      <c r="BE614" s="982"/>
      <c r="BF614" s="982"/>
      <c r="BG614" s="982"/>
      <c r="BH614" s="982"/>
      <c r="BI614" s="982"/>
      <c r="BJ614" s="982"/>
    </row>
    <row r="615" spans="1:62" ht="14.25" customHeight="1" x14ac:dyDescent="0.2">
      <c r="A615" s="982"/>
      <c r="B615" s="982"/>
      <c r="C615" s="982"/>
      <c r="D615" s="1000"/>
      <c r="E615" s="982"/>
      <c r="F615" s="1000"/>
      <c r="G615" s="982"/>
      <c r="H615" s="1000"/>
      <c r="I615" s="982"/>
      <c r="J615" s="1000"/>
      <c r="K615" s="982"/>
      <c r="L615" s="1000"/>
      <c r="M615" s="982"/>
      <c r="N615" s="1000"/>
      <c r="O615" s="982"/>
      <c r="P615" s="982"/>
      <c r="Q615" s="1000"/>
      <c r="R615" s="982"/>
      <c r="S615" s="1000"/>
      <c r="T615" s="1000"/>
      <c r="U615" s="1000"/>
      <c r="V615" s="982"/>
      <c r="W615" s="1004"/>
      <c r="X615" s="1002"/>
      <c r="Y615" s="1002"/>
      <c r="Z615" s="982"/>
      <c r="AA615" s="982"/>
      <c r="AB615" s="982"/>
      <c r="AC615" s="982"/>
      <c r="AD615" s="982"/>
      <c r="AE615" s="982"/>
      <c r="AF615" s="982"/>
      <c r="AG615" s="982"/>
      <c r="AH615" s="982"/>
      <c r="AI615" s="982"/>
      <c r="AJ615" s="982"/>
      <c r="AK615" s="982"/>
      <c r="AL615" s="982"/>
      <c r="AM615" s="982"/>
      <c r="AN615" s="982"/>
      <c r="AO615" s="982"/>
      <c r="AP615" s="982"/>
      <c r="AQ615" s="982"/>
      <c r="AR615" s="982"/>
      <c r="AS615" s="982"/>
      <c r="AT615" s="982"/>
      <c r="AU615" s="982"/>
      <c r="AV615" s="982"/>
      <c r="AW615" s="982"/>
      <c r="AX615" s="982"/>
      <c r="AY615" s="982"/>
      <c r="AZ615" s="982"/>
      <c r="BA615" s="982"/>
      <c r="BB615" s="982"/>
      <c r="BC615" s="982"/>
      <c r="BD615" s="982"/>
      <c r="BE615" s="982"/>
      <c r="BF615" s="982"/>
      <c r="BG615" s="982"/>
      <c r="BH615" s="982"/>
      <c r="BI615" s="982"/>
      <c r="BJ615" s="982"/>
    </row>
    <row r="616" spans="1:62" ht="14.25" customHeight="1" x14ac:dyDescent="0.2">
      <c r="A616" s="982"/>
      <c r="B616" s="982"/>
      <c r="C616" s="982"/>
      <c r="D616" s="1000"/>
      <c r="E616" s="982"/>
      <c r="F616" s="1000"/>
      <c r="G616" s="982"/>
      <c r="H616" s="1000"/>
      <c r="I616" s="982"/>
      <c r="J616" s="1000"/>
      <c r="K616" s="982"/>
      <c r="L616" s="1000"/>
      <c r="M616" s="982"/>
      <c r="N616" s="1000"/>
      <c r="O616" s="982"/>
      <c r="P616" s="982"/>
      <c r="Q616" s="1000"/>
      <c r="R616" s="982"/>
      <c r="S616" s="1000"/>
      <c r="T616" s="1000"/>
      <c r="U616" s="1000"/>
      <c r="V616" s="982"/>
      <c r="W616" s="1004"/>
      <c r="X616" s="1002"/>
      <c r="Y616" s="1002"/>
      <c r="Z616" s="982"/>
      <c r="AA616" s="982"/>
      <c r="AB616" s="982"/>
      <c r="AC616" s="982"/>
      <c r="AD616" s="982"/>
      <c r="AE616" s="982"/>
      <c r="AF616" s="982"/>
      <c r="AG616" s="982"/>
      <c r="AH616" s="982"/>
      <c r="AI616" s="982"/>
      <c r="AJ616" s="982"/>
      <c r="AK616" s="982"/>
      <c r="AL616" s="982"/>
      <c r="AM616" s="982"/>
      <c r="AN616" s="982"/>
      <c r="AO616" s="982"/>
      <c r="AP616" s="982"/>
      <c r="AQ616" s="982"/>
      <c r="AR616" s="982"/>
      <c r="AS616" s="982"/>
      <c r="AT616" s="982"/>
      <c r="AU616" s="982"/>
      <c r="AV616" s="982"/>
      <c r="AW616" s="982"/>
      <c r="AX616" s="982"/>
      <c r="AY616" s="982"/>
      <c r="AZ616" s="982"/>
      <c r="BA616" s="982"/>
      <c r="BB616" s="982"/>
      <c r="BC616" s="982"/>
      <c r="BD616" s="982"/>
      <c r="BE616" s="982"/>
      <c r="BF616" s="982"/>
      <c r="BG616" s="982"/>
      <c r="BH616" s="982"/>
      <c r="BI616" s="982"/>
      <c r="BJ616" s="982"/>
    </row>
    <row r="617" spans="1:62" ht="14.25" customHeight="1" x14ac:dyDescent="0.2">
      <c r="A617" s="982"/>
      <c r="B617" s="982"/>
      <c r="C617" s="982"/>
      <c r="D617" s="1000"/>
      <c r="E617" s="982"/>
      <c r="F617" s="1000"/>
      <c r="G617" s="982"/>
      <c r="H617" s="1000"/>
      <c r="I617" s="982"/>
      <c r="J617" s="1000"/>
      <c r="K617" s="982"/>
      <c r="L617" s="1000"/>
      <c r="M617" s="982"/>
      <c r="N617" s="1000"/>
      <c r="O617" s="982"/>
      <c r="P617" s="982"/>
      <c r="Q617" s="1000"/>
      <c r="R617" s="982"/>
      <c r="S617" s="1000"/>
      <c r="T617" s="1000"/>
      <c r="U617" s="1000"/>
      <c r="V617" s="982"/>
      <c r="W617" s="1004"/>
      <c r="X617" s="1002"/>
      <c r="Y617" s="1002"/>
      <c r="Z617" s="982"/>
      <c r="AA617" s="982"/>
      <c r="AB617" s="982"/>
      <c r="AC617" s="982"/>
      <c r="AD617" s="982"/>
      <c r="AE617" s="982"/>
      <c r="AF617" s="982"/>
      <c r="AG617" s="982"/>
      <c r="AH617" s="982"/>
      <c r="AI617" s="982"/>
      <c r="AJ617" s="982"/>
      <c r="AK617" s="982"/>
      <c r="AL617" s="982"/>
      <c r="AM617" s="982"/>
      <c r="AN617" s="982"/>
      <c r="AO617" s="982"/>
      <c r="AP617" s="982"/>
      <c r="AQ617" s="982"/>
      <c r="AR617" s="982"/>
      <c r="AS617" s="982"/>
      <c r="AT617" s="982"/>
      <c r="AU617" s="982"/>
      <c r="AV617" s="982"/>
      <c r="AW617" s="982"/>
      <c r="AX617" s="982"/>
      <c r="AY617" s="982"/>
      <c r="AZ617" s="982"/>
      <c r="BA617" s="982"/>
      <c r="BB617" s="982"/>
      <c r="BC617" s="982"/>
      <c r="BD617" s="982"/>
      <c r="BE617" s="982"/>
      <c r="BF617" s="982"/>
      <c r="BG617" s="982"/>
      <c r="BH617" s="982"/>
      <c r="BI617" s="982"/>
      <c r="BJ617" s="982"/>
    </row>
    <row r="618" spans="1:62" ht="14.25" customHeight="1" x14ac:dyDescent="0.2">
      <c r="A618" s="982"/>
      <c r="B618" s="982"/>
      <c r="C618" s="982"/>
      <c r="D618" s="1000"/>
      <c r="E618" s="982"/>
      <c r="F618" s="1000"/>
      <c r="G618" s="982"/>
      <c r="H618" s="1000"/>
      <c r="I618" s="982"/>
      <c r="J618" s="1000"/>
      <c r="K618" s="982"/>
      <c r="L618" s="1000"/>
      <c r="M618" s="982"/>
      <c r="N618" s="1000"/>
      <c r="O618" s="982"/>
      <c r="P618" s="982"/>
      <c r="Q618" s="1000"/>
      <c r="R618" s="982"/>
      <c r="S618" s="1000"/>
      <c r="T618" s="1000"/>
      <c r="U618" s="1000"/>
      <c r="V618" s="982"/>
      <c r="W618" s="1004"/>
      <c r="X618" s="1002"/>
      <c r="Y618" s="1002"/>
      <c r="Z618" s="982"/>
      <c r="AA618" s="982"/>
      <c r="AB618" s="982"/>
      <c r="AC618" s="982"/>
      <c r="AD618" s="982"/>
      <c r="AE618" s="982"/>
      <c r="AF618" s="982"/>
      <c r="AG618" s="982"/>
      <c r="AH618" s="982"/>
      <c r="AI618" s="982"/>
      <c r="AJ618" s="982"/>
      <c r="AK618" s="982"/>
      <c r="AL618" s="982"/>
      <c r="AM618" s="982"/>
      <c r="AN618" s="982"/>
      <c r="AO618" s="982"/>
      <c r="AP618" s="982"/>
      <c r="AQ618" s="982"/>
      <c r="AR618" s="982"/>
      <c r="AS618" s="982"/>
      <c r="AT618" s="982"/>
      <c r="AU618" s="982"/>
      <c r="AV618" s="982"/>
      <c r="AW618" s="982"/>
      <c r="AX618" s="982"/>
      <c r="AY618" s="982"/>
      <c r="AZ618" s="982"/>
      <c r="BA618" s="982"/>
      <c r="BB618" s="982"/>
      <c r="BC618" s="982"/>
      <c r="BD618" s="982"/>
      <c r="BE618" s="982"/>
      <c r="BF618" s="982"/>
      <c r="BG618" s="982"/>
      <c r="BH618" s="982"/>
      <c r="BI618" s="982"/>
      <c r="BJ618" s="982"/>
    </row>
    <row r="619" spans="1:62" ht="14.25" customHeight="1" x14ac:dyDescent="0.2">
      <c r="A619" s="982"/>
      <c r="B619" s="982"/>
      <c r="C619" s="982"/>
      <c r="D619" s="1000"/>
      <c r="E619" s="982"/>
      <c r="F619" s="1000"/>
      <c r="G619" s="982"/>
      <c r="H619" s="1000"/>
      <c r="I619" s="982"/>
      <c r="J619" s="1000"/>
      <c r="K619" s="982"/>
      <c r="L619" s="1000"/>
      <c r="M619" s="982"/>
      <c r="N619" s="1000"/>
      <c r="O619" s="982"/>
      <c r="P619" s="982"/>
      <c r="Q619" s="1000"/>
      <c r="R619" s="982"/>
      <c r="S619" s="1000"/>
      <c r="T619" s="1000"/>
      <c r="U619" s="1000"/>
      <c r="V619" s="982"/>
      <c r="W619" s="1004"/>
      <c r="X619" s="1002"/>
      <c r="Y619" s="1002"/>
      <c r="Z619" s="982"/>
      <c r="AA619" s="982"/>
      <c r="AB619" s="982"/>
      <c r="AC619" s="982"/>
      <c r="AD619" s="982"/>
      <c r="AE619" s="982"/>
      <c r="AF619" s="982"/>
      <c r="AG619" s="982"/>
      <c r="AH619" s="982"/>
      <c r="AI619" s="982"/>
      <c r="AJ619" s="982"/>
      <c r="AK619" s="982"/>
      <c r="AL619" s="982"/>
      <c r="AM619" s="982"/>
      <c r="AN619" s="982"/>
      <c r="AO619" s="982"/>
      <c r="AP619" s="982"/>
      <c r="AQ619" s="982"/>
      <c r="AR619" s="982"/>
      <c r="AS619" s="982"/>
      <c r="AT619" s="982"/>
      <c r="AU619" s="982"/>
      <c r="AV619" s="982"/>
      <c r="AW619" s="982"/>
      <c r="AX619" s="982"/>
      <c r="AY619" s="982"/>
      <c r="AZ619" s="982"/>
      <c r="BA619" s="982"/>
      <c r="BB619" s="982"/>
      <c r="BC619" s="982"/>
      <c r="BD619" s="982"/>
      <c r="BE619" s="982"/>
      <c r="BF619" s="982"/>
      <c r="BG619" s="982"/>
      <c r="BH619" s="982"/>
      <c r="BI619" s="982"/>
      <c r="BJ619" s="982"/>
    </row>
    <row r="620" spans="1:62" ht="14.25" customHeight="1" x14ac:dyDescent="0.2">
      <c r="A620" s="982"/>
      <c r="B620" s="982"/>
      <c r="C620" s="982"/>
      <c r="D620" s="1000"/>
      <c r="E620" s="982"/>
      <c r="F620" s="1000"/>
      <c r="G620" s="982"/>
      <c r="H620" s="1000"/>
      <c r="I620" s="982"/>
      <c r="J620" s="1000"/>
      <c r="K620" s="982"/>
      <c r="L620" s="1000"/>
      <c r="M620" s="982"/>
      <c r="N620" s="1000"/>
      <c r="O620" s="982"/>
      <c r="P620" s="982"/>
      <c r="Q620" s="1000"/>
      <c r="R620" s="982"/>
      <c r="S620" s="1000"/>
      <c r="T620" s="1000"/>
      <c r="U620" s="1000"/>
      <c r="V620" s="982"/>
      <c r="W620" s="1004"/>
      <c r="X620" s="1002"/>
      <c r="Y620" s="1002"/>
      <c r="Z620" s="982"/>
      <c r="AA620" s="982"/>
      <c r="AB620" s="982"/>
      <c r="AC620" s="982"/>
      <c r="AD620" s="982"/>
      <c r="AE620" s="982"/>
      <c r="AF620" s="982"/>
      <c r="AG620" s="982"/>
      <c r="AH620" s="982"/>
      <c r="AI620" s="982"/>
      <c r="AJ620" s="982"/>
      <c r="AK620" s="982"/>
      <c r="AL620" s="982"/>
      <c r="AM620" s="982"/>
      <c r="AN620" s="982"/>
      <c r="AO620" s="982"/>
      <c r="AP620" s="982"/>
      <c r="AQ620" s="982"/>
      <c r="AR620" s="982"/>
      <c r="AS620" s="982"/>
      <c r="AT620" s="982"/>
      <c r="AU620" s="982"/>
      <c r="AV620" s="982"/>
      <c r="AW620" s="982"/>
      <c r="AX620" s="982"/>
      <c r="AY620" s="982"/>
      <c r="AZ620" s="982"/>
      <c r="BA620" s="982"/>
      <c r="BB620" s="982"/>
      <c r="BC620" s="982"/>
      <c r="BD620" s="982"/>
      <c r="BE620" s="982"/>
      <c r="BF620" s="982"/>
      <c r="BG620" s="982"/>
      <c r="BH620" s="982"/>
      <c r="BI620" s="982"/>
      <c r="BJ620" s="982"/>
    </row>
    <row r="621" spans="1:62" ht="14.25" customHeight="1" x14ac:dyDescent="0.2">
      <c r="A621" s="982"/>
      <c r="B621" s="982"/>
      <c r="C621" s="982"/>
      <c r="D621" s="1000"/>
      <c r="E621" s="982"/>
      <c r="F621" s="1000"/>
      <c r="G621" s="982"/>
      <c r="H621" s="1000"/>
      <c r="I621" s="982"/>
      <c r="J621" s="1000"/>
      <c r="K621" s="982"/>
      <c r="L621" s="1000"/>
      <c r="M621" s="982"/>
      <c r="N621" s="1000"/>
      <c r="O621" s="982"/>
      <c r="P621" s="982"/>
      <c r="Q621" s="1000"/>
      <c r="R621" s="982"/>
      <c r="S621" s="1000"/>
      <c r="T621" s="1000"/>
      <c r="U621" s="1000"/>
      <c r="V621" s="982"/>
      <c r="W621" s="1004"/>
      <c r="X621" s="1002"/>
      <c r="Y621" s="1002"/>
      <c r="Z621" s="982"/>
      <c r="AA621" s="982"/>
      <c r="AB621" s="982"/>
      <c r="AC621" s="982"/>
      <c r="AD621" s="982"/>
      <c r="AE621" s="982"/>
      <c r="AF621" s="982"/>
      <c r="AG621" s="982"/>
      <c r="AH621" s="982"/>
      <c r="AI621" s="982"/>
      <c r="AJ621" s="982"/>
      <c r="AK621" s="982"/>
      <c r="AL621" s="982"/>
      <c r="AM621" s="982"/>
      <c r="AN621" s="982"/>
      <c r="AO621" s="982"/>
      <c r="AP621" s="982"/>
      <c r="AQ621" s="982"/>
      <c r="AR621" s="982"/>
      <c r="AS621" s="982"/>
      <c r="AT621" s="982"/>
      <c r="AU621" s="982"/>
      <c r="AV621" s="982"/>
      <c r="AW621" s="982"/>
      <c r="AX621" s="982"/>
      <c r="AY621" s="982"/>
      <c r="AZ621" s="982"/>
      <c r="BA621" s="982"/>
      <c r="BB621" s="982"/>
      <c r="BC621" s="982"/>
      <c r="BD621" s="982"/>
      <c r="BE621" s="982"/>
      <c r="BF621" s="982"/>
      <c r="BG621" s="982"/>
      <c r="BH621" s="982"/>
      <c r="BI621" s="982"/>
      <c r="BJ621" s="982"/>
    </row>
    <row r="622" spans="1:62" ht="14.25" customHeight="1" x14ac:dyDescent="0.2">
      <c r="A622" s="982"/>
      <c r="B622" s="982"/>
      <c r="C622" s="982"/>
      <c r="D622" s="1000"/>
      <c r="E622" s="982"/>
      <c r="F622" s="1000"/>
      <c r="G622" s="982"/>
      <c r="H622" s="1000"/>
      <c r="I622" s="982"/>
      <c r="J622" s="1000"/>
      <c r="K622" s="982"/>
      <c r="L622" s="1000"/>
      <c r="M622" s="982"/>
      <c r="N622" s="1000"/>
      <c r="O622" s="982"/>
      <c r="P622" s="982"/>
      <c r="Q622" s="1000"/>
      <c r="R622" s="982"/>
      <c r="S622" s="1000"/>
      <c r="T622" s="1000"/>
      <c r="U622" s="1000"/>
      <c r="V622" s="982"/>
      <c r="W622" s="1004"/>
      <c r="X622" s="1002"/>
      <c r="Y622" s="1002"/>
      <c r="Z622" s="982"/>
      <c r="AA622" s="982"/>
      <c r="AB622" s="982"/>
      <c r="AC622" s="982"/>
      <c r="AD622" s="982"/>
      <c r="AE622" s="982"/>
      <c r="AF622" s="982"/>
      <c r="AG622" s="982"/>
      <c r="AH622" s="982"/>
      <c r="AI622" s="982"/>
      <c r="AJ622" s="982"/>
      <c r="AK622" s="982"/>
      <c r="AL622" s="982"/>
      <c r="AM622" s="982"/>
      <c r="AN622" s="982"/>
      <c r="AO622" s="982"/>
      <c r="AP622" s="982"/>
      <c r="AQ622" s="982"/>
      <c r="AR622" s="982"/>
      <c r="AS622" s="982"/>
      <c r="AT622" s="982"/>
      <c r="AU622" s="982"/>
      <c r="AV622" s="982"/>
      <c r="AW622" s="982"/>
      <c r="AX622" s="982"/>
      <c r="AY622" s="982"/>
      <c r="AZ622" s="982"/>
      <c r="BA622" s="982"/>
      <c r="BB622" s="982"/>
      <c r="BC622" s="982"/>
      <c r="BD622" s="982"/>
      <c r="BE622" s="982"/>
      <c r="BF622" s="982"/>
      <c r="BG622" s="982"/>
      <c r="BH622" s="982"/>
      <c r="BI622" s="982"/>
      <c r="BJ622" s="982"/>
    </row>
    <row r="623" spans="1:62" ht="14.25" customHeight="1" x14ac:dyDescent="0.2">
      <c r="A623" s="982"/>
      <c r="B623" s="982"/>
      <c r="C623" s="982"/>
      <c r="D623" s="1000"/>
      <c r="E623" s="982"/>
      <c r="F623" s="1000"/>
      <c r="G623" s="982"/>
      <c r="H623" s="1000"/>
      <c r="I623" s="982"/>
      <c r="J623" s="1000"/>
      <c r="K623" s="982"/>
      <c r="L623" s="1000"/>
      <c r="M623" s="982"/>
      <c r="N623" s="1000"/>
      <c r="O623" s="982"/>
      <c r="P623" s="982"/>
      <c r="Q623" s="1000"/>
      <c r="R623" s="982"/>
      <c r="S623" s="1000"/>
      <c r="T623" s="1000"/>
      <c r="U623" s="1000"/>
      <c r="V623" s="982"/>
      <c r="W623" s="1004"/>
      <c r="X623" s="1002"/>
      <c r="Y623" s="1002"/>
      <c r="Z623" s="982"/>
      <c r="AA623" s="982"/>
      <c r="AB623" s="982"/>
      <c r="AC623" s="982"/>
      <c r="AD623" s="982"/>
      <c r="AE623" s="982"/>
      <c r="AF623" s="982"/>
      <c r="AG623" s="982"/>
      <c r="AH623" s="982"/>
      <c r="AI623" s="982"/>
      <c r="AJ623" s="982"/>
      <c r="AK623" s="982"/>
      <c r="AL623" s="982"/>
      <c r="AM623" s="982"/>
      <c r="AN623" s="982"/>
      <c r="AO623" s="982"/>
      <c r="AP623" s="982"/>
      <c r="AQ623" s="982"/>
      <c r="AR623" s="982"/>
      <c r="AS623" s="982"/>
      <c r="AT623" s="982"/>
      <c r="AU623" s="982"/>
      <c r="AV623" s="982"/>
      <c r="AW623" s="982"/>
      <c r="AX623" s="982"/>
      <c r="AY623" s="982"/>
      <c r="AZ623" s="982"/>
      <c r="BA623" s="982"/>
      <c r="BB623" s="982"/>
      <c r="BC623" s="982"/>
      <c r="BD623" s="982"/>
      <c r="BE623" s="982"/>
      <c r="BF623" s="982"/>
      <c r="BG623" s="982"/>
      <c r="BH623" s="982"/>
      <c r="BI623" s="982"/>
      <c r="BJ623" s="982"/>
    </row>
    <row r="624" spans="1:62" ht="14.25" customHeight="1" x14ac:dyDescent="0.2">
      <c r="A624" s="982"/>
      <c r="B624" s="982"/>
      <c r="C624" s="982"/>
      <c r="D624" s="1000"/>
      <c r="E624" s="982"/>
      <c r="F624" s="1000"/>
      <c r="G624" s="982"/>
      <c r="H624" s="1000"/>
      <c r="I624" s="982"/>
      <c r="J624" s="1000"/>
      <c r="K624" s="982"/>
      <c r="L624" s="1000"/>
      <c r="M624" s="982"/>
      <c r="N624" s="1000"/>
      <c r="O624" s="982"/>
      <c r="P624" s="982"/>
      <c r="Q624" s="1000"/>
      <c r="R624" s="982"/>
      <c r="S624" s="1000"/>
      <c r="T624" s="1000"/>
      <c r="U624" s="1000"/>
      <c r="V624" s="982"/>
      <c r="W624" s="1004"/>
      <c r="X624" s="1002"/>
      <c r="Y624" s="1002"/>
      <c r="Z624" s="982"/>
      <c r="AA624" s="982"/>
      <c r="AB624" s="982"/>
      <c r="AC624" s="982"/>
      <c r="AD624" s="982"/>
      <c r="AE624" s="982"/>
      <c r="AF624" s="982"/>
      <c r="AG624" s="982"/>
      <c r="AH624" s="982"/>
      <c r="AI624" s="982"/>
      <c r="AJ624" s="982"/>
      <c r="AK624" s="982"/>
      <c r="AL624" s="982"/>
      <c r="AM624" s="982"/>
      <c r="AN624" s="982"/>
      <c r="AO624" s="982"/>
      <c r="AP624" s="982"/>
      <c r="AQ624" s="982"/>
      <c r="AR624" s="982"/>
      <c r="AS624" s="982"/>
      <c r="AT624" s="982"/>
      <c r="AU624" s="982"/>
      <c r="AV624" s="982"/>
      <c r="AW624" s="982"/>
      <c r="AX624" s="982"/>
      <c r="AY624" s="982"/>
      <c r="AZ624" s="982"/>
      <c r="BA624" s="982"/>
      <c r="BB624" s="982"/>
      <c r="BC624" s="982"/>
      <c r="BD624" s="982"/>
      <c r="BE624" s="982"/>
      <c r="BF624" s="982"/>
      <c r="BG624" s="982"/>
      <c r="BH624" s="982"/>
      <c r="BI624" s="982"/>
      <c r="BJ624" s="982"/>
    </row>
    <row r="625" spans="1:62" ht="14.25" customHeight="1" x14ac:dyDescent="0.2">
      <c r="A625" s="982"/>
      <c r="B625" s="982"/>
      <c r="C625" s="982"/>
      <c r="D625" s="1000"/>
      <c r="E625" s="982"/>
      <c r="F625" s="1000"/>
      <c r="G625" s="982"/>
      <c r="H625" s="1000"/>
      <c r="I625" s="982"/>
      <c r="J625" s="1000"/>
      <c r="K625" s="982"/>
      <c r="L625" s="1000"/>
      <c r="M625" s="982"/>
      <c r="N625" s="1000"/>
      <c r="O625" s="982"/>
      <c r="P625" s="982"/>
      <c r="Q625" s="1000"/>
      <c r="R625" s="982"/>
      <c r="S625" s="1000"/>
      <c r="T625" s="1000"/>
      <c r="U625" s="1000"/>
      <c r="V625" s="982"/>
      <c r="W625" s="1004"/>
      <c r="X625" s="1002"/>
      <c r="Y625" s="1002"/>
      <c r="Z625" s="982"/>
      <c r="AA625" s="982"/>
      <c r="AB625" s="982"/>
      <c r="AC625" s="982"/>
      <c r="AD625" s="982"/>
      <c r="AE625" s="982"/>
      <c r="AF625" s="982"/>
      <c r="AG625" s="982"/>
      <c r="AH625" s="982"/>
      <c r="AI625" s="982"/>
      <c r="AJ625" s="982"/>
      <c r="AK625" s="982"/>
      <c r="AL625" s="982"/>
      <c r="AM625" s="982"/>
      <c r="AN625" s="982"/>
      <c r="AO625" s="982"/>
      <c r="AP625" s="982"/>
      <c r="AQ625" s="982"/>
      <c r="AR625" s="982"/>
      <c r="AS625" s="982"/>
      <c r="AT625" s="982"/>
      <c r="AU625" s="982"/>
      <c r="AV625" s="982"/>
      <c r="AW625" s="982"/>
      <c r="AX625" s="982"/>
      <c r="AY625" s="982"/>
      <c r="AZ625" s="982"/>
      <c r="BA625" s="982"/>
      <c r="BB625" s="982"/>
      <c r="BC625" s="982"/>
      <c r="BD625" s="982"/>
      <c r="BE625" s="982"/>
      <c r="BF625" s="982"/>
      <c r="BG625" s="982"/>
      <c r="BH625" s="982"/>
      <c r="BI625" s="982"/>
      <c r="BJ625" s="982"/>
    </row>
    <row r="626" spans="1:62" ht="14.25" customHeight="1" x14ac:dyDescent="0.2">
      <c r="A626" s="982"/>
      <c r="B626" s="982"/>
      <c r="C626" s="982"/>
      <c r="D626" s="1000"/>
      <c r="E626" s="982"/>
      <c r="F626" s="1000"/>
      <c r="G626" s="982"/>
      <c r="H626" s="1000"/>
      <c r="I626" s="982"/>
      <c r="J626" s="1000"/>
      <c r="K626" s="982"/>
      <c r="L626" s="1000"/>
      <c r="M626" s="982"/>
      <c r="N626" s="1000"/>
      <c r="O626" s="982"/>
      <c r="P626" s="982"/>
      <c r="Q626" s="1000"/>
      <c r="R626" s="982"/>
      <c r="S626" s="1000"/>
      <c r="T626" s="1000"/>
      <c r="U626" s="1000"/>
      <c r="V626" s="982"/>
      <c r="W626" s="1004"/>
      <c r="X626" s="1002"/>
      <c r="Y626" s="1002"/>
      <c r="Z626" s="982"/>
      <c r="AA626" s="982"/>
      <c r="AB626" s="982"/>
      <c r="AC626" s="982"/>
      <c r="AD626" s="982"/>
      <c r="AE626" s="982"/>
      <c r="AF626" s="982"/>
      <c r="AG626" s="982"/>
      <c r="AH626" s="982"/>
      <c r="AI626" s="982"/>
      <c r="AJ626" s="982"/>
      <c r="AK626" s="982"/>
      <c r="AL626" s="982"/>
      <c r="AM626" s="982"/>
      <c r="AN626" s="982"/>
      <c r="AO626" s="982"/>
      <c r="AP626" s="982"/>
      <c r="AQ626" s="982"/>
      <c r="AR626" s="982"/>
      <c r="AS626" s="982"/>
      <c r="AT626" s="982"/>
      <c r="AU626" s="982"/>
      <c r="AV626" s="982"/>
      <c r="AW626" s="982"/>
      <c r="AX626" s="982"/>
      <c r="AY626" s="982"/>
      <c r="AZ626" s="982"/>
      <c r="BA626" s="982"/>
      <c r="BB626" s="982"/>
      <c r="BC626" s="982"/>
      <c r="BD626" s="982"/>
      <c r="BE626" s="982"/>
      <c r="BF626" s="982"/>
      <c r="BG626" s="982"/>
      <c r="BH626" s="982"/>
      <c r="BI626" s="982"/>
      <c r="BJ626" s="982"/>
    </row>
    <row r="627" spans="1:62" ht="14.25" customHeight="1" x14ac:dyDescent="0.2">
      <c r="A627" s="982"/>
      <c r="B627" s="982"/>
      <c r="C627" s="982"/>
      <c r="D627" s="1000"/>
      <c r="E627" s="982"/>
      <c r="F627" s="1000"/>
      <c r="G627" s="982"/>
      <c r="H627" s="1000"/>
      <c r="I627" s="982"/>
      <c r="J627" s="1000"/>
      <c r="K627" s="982"/>
      <c r="L627" s="1000"/>
      <c r="M627" s="982"/>
      <c r="N627" s="1000"/>
      <c r="O627" s="982"/>
      <c r="P627" s="982"/>
      <c r="Q627" s="1000"/>
      <c r="R627" s="982"/>
      <c r="S627" s="1000"/>
      <c r="T627" s="1000"/>
      <c r="U627" s="1000"/>
      <c r="V627" s="982"/>
      <c r="W627" s="1004"/>
      <c r="X627" s="1002"/>
      <c r="Y627" s="1002"/>
      <c r="Z627" s="982"/>
      <c r="AA627" s="982"/>
      <c r="AB627" s="982"/>
      <c r="AC627" s="982"/>
      <c r="AD627" s="982"/>
      <c r="AE627" s="982"/>
      <c r="AF627" s="982"/>
      <c r="AG627" s="982"/>
      <c r="AH627" s="982"/>
      <c r="AI627" s="982"/>
      <c r="AJ627" s="982"/>
      <c r="AK627" s="982"/>
      <c r="AL627" s="982"/>
      <c r="AM627" s="982"/>
      <c r="AN627" s="982"/>
      <c r="AO627" s="982"/>
      <c r="AP627" s="982"/>
      <c r="AQ627" s="982"/>
      <c r="AR627" s="982"/>
      <c r="AS627" s="982"/>
      <c r="AT627" s="982"/>
      <c r="AU627" s="982"/>
      <c r="AV627" s="982"/>
      <c r="AW627" s="982"/>
      <c r="AX627" s="982"/>
      <c r="AY627" s="982"/>
      <c r="AZ627" s="982"/>
      <c r="BA627" s="982"/>
      <c r="BB627" s="982"/>
      <c r="BC627" s="982"/>
      <c r="BD627" s="982"/>
      <c r="BE627" s="982"/>
      <c r="BF627" s="982"/>
      <c r="BG627" s="982"/>
      <c r="BH627" s="982"/>
      <c r="BI627" s="982"/>
      <c r="BJ627" s="982"/>
    </row>
    <row r="628" spans="1:62" ht="14.25" customHeight="1" x14ac:dyDescent="0.2">
      <c r="A628" s="982"/>
      <c r="B628" s="982"/>
      <c r="C628" s="982"/>
      <c r="D628" s="1000"/>
      <c r="E628" s="982"/>
      <c r="F628" s="1000"/>
      <c r="G628" s="982"/>
      <c r="H628" s="1000"/>
      <c r="I628" s="982"/>
      <c r="J628" s="1000"/>
      <c r="K628" s="982"/>
      <c r="L628" s="1000"/>
      <c r="M628" s="982"/>
      <c r="N628" s="1000"/>
      <c r="O628" s="982"/>
      <c r="P628" s="982"/>
      <c r="Q628" s="1000"/>
      <c r="R628" s="982"/>
      <c r="S628" s="1000"/>
      <c r="T628" s="1000"/>
      <c r="U628" s="1000"/>
      <c r="V628" s="982"/>
      <c r="W628" s="1004"/>
      <c r="X628" s="1002"/>
      <c r="Y628" s="1002"/>
      <c r="Z628" s="982"/>
      <c r="AA628" s="982"/>
      <c r="AB628" s="982"/>
      <c r="AC628" s="982"/>
      <c r="AD628" s="982"/>
      <c r="AE628" s="982"/>
      <c r="AF628" s="982"/>
      <c r="AG628" s="982"/>
      <c r="AH628" s="982"/>
      <c r="AI628" s="982"/>
      <c r="AJ628" s="982"/>
      <c r="AK628" s="982"/>
      <c r="AL628" s="982"/>
      <c r="AM628" s="982"/>
      <c r="AN628" s="982"/>
      <c r="AO628" s="982"/>
      <c r="AP628" s="982"/>
      <c r="AQ628" s="982"/>
      <c r="AR628" s="982"/>
      <c r="AS628" s="982"/>
      <c r="AT628" s="982"/>
      <c r="AU628" s="982"/>
      <c r="AV628" s="982"/>
      <c r="AW628" s="982"/>
      <c r="AX628" s="982"/>
      <c r="AY628" s="982"/>
      <c r="AZ628" s="982"/>
      <c r="BA628" s="982"/>
      <c r="BB628" s="982"/>
      <c r="BC628" s="982"/>
      <c r="BD628" s="982"/>
      <c r="BE628" s="982"/>
      <c r="BF628" s="982"/>
      <c r="BG628" s="982"/>
      <c r="BH628" s="982"/>
      <c r="BI628" s="982"/>
      <c r="BJ628" s="982"/>
    </row>
    <row r="629" spans="1:62" ht="14.25" customHeight="1" x14ac:dyDescent="0.2">
      <c r="A629" s="982"/>
      <c r="B629" s="982"/>
      <c r="C629" s="982"/>
      <c r="D629" s="1000"/>
      <c r="E629" s="982"/>
      <c r="F629" s="1000"/>
      <c r="G629" s="982"/>
      <c r="H629" s="1000"/>
      <c r="I629" s="982"/>
      <c r="J629" s="1000"/>
      <c r="K629" s="982"/>
      <c r="L629" s="1000"/>
      <c r="M629" s="982"/>
      <c r="N629" s="1000"/>
      <c r="O629" s="982"/>
      <c r="P629" s="982"/>
      <c r="Q629" s="1000"/>
      <c r="R629" s="982"/>
      <c r="S629" s="1000"/>
      <c r="T629" s="1000"/>
      <c r="U629" s="1000"/>
      <c r="V629" s="982"/>
      <c r="W629" s="1004"/>
      <c r="X629" s="1002"/>
      <c r="Y629" s="1002"/>
      <c r="Z629" s="982"/>
      <c r="AA629" s="982"/>
      <c r="AB629" s="982"/>
      <c r="AC629" s="982"/>
      <c r="AD629" s="982"/>
      <c r="AE629" s="982"/>
      <c r="AF629" s="982"/>
      <c r="AG629" s="982"/>
      <c r="AH629" s="982"/>
      <c r="AI629" s="982"/>
      <c r="AJ629" s="982"/>
      <c r="AK629" s="982"/>
      <c r="AL629" s="982"/>
      <c r="AM629" s="982"/>
      <c r="AN629" s="982"/>
      <c r="AO629" s="982"/>
      <c r="AP629" s="982"/>
      <c r="AQ629" s="982"/>
      <c r="AR629" s="982"/>
      <c r="AS629" s="982"/>
      <c r="AT629" s="982"/>
      <c r="AU629" s="982"/>
      <c r="AV629" s="982"/>
      <c r="AW629" s="982"/>
      <c r="AX629" s="982"/>
      <c r="AY629" s="982"/>
      <c r="AZ629" s="982"/>
      <c r="BA629" s="982"/>
      <c r="BB629" s="982"/>
      <c r="BC629" s="982"/>
      <c r="BD629" s="982"/>
      <c r="BE629" s="982"/>
      <c r="BF629" s="982"/>
      <c r="BG629" s="982"/>
      <c r="BH629" s="982"/>
      <c r="BI629" s="982"/>
      <c r="BJ629" s="982"/>
    </row>
    <row r="630" spans="1:62" ht="14.25" customHeight="1" x14ac:dyDescent="0.2">
      <c r="A630" s="982"/>
      <c r="B630" s="982"/>
      <c r="C630" s="982"/>
      <c r="D630" s="1000"/>
      <c r="E630" s="982"/>
      <c r="F630" s="1000"/>
      <c r="G630" s="982"/>
      <c r="H630" s="1000"/>
      <c r="I630" s="982"/>
      <c r="J630" s="1000"/>
      <c r="K630" s="982"/>
      <c r="L630" s="1000"/>
      <c r="M630" s="982"/>
      <c r="N630" s="1000"/>
      <c r="O630" s="982"/>
      <c r="P630" s="982"/>
      <c r="Q630" s="1000"/>
      <c r="R630" s="982"/>
      <c r="S630" s="1000"/>
      <c r="T630" s="1000"/>
      <c r="U630" s="1000"/>
      <c r="V630" s="982"/>
      <c r="W630" s="1004"/>
      <c r="X630" s="1002"/>
      <c r="Y630" s="1002"/>
      <c r="Z630" s="982"/>
      <c r="AA630" s="982"/>
      <c r="AB630" s="982"/>
      <c r="AC630" s="982"/>
      <c r="AD630" s="982"/>
      <c r="AE630" s="982"/>
      <c r="AF630" s="982"/>
      <c r="AG630" s="982"/>
      <c r="AH630" s="982"/>
      <c r="AI630" s="982"/>
      <c r="AJ630" s="982"/>
      <c r="AK630" s="982"/>
      <c r="AL630" s="982"/>
      <c r="AM630" s="982"/>
      <c r="AN630" s="982"/>
      <c r="AO630" s="982"/>
      <c r="AP630" s="982"/>
      <c r="AQ630" s="982"/>
      <c r="AR630" s="982"/>
      <c r="AS630" s="982"/>
      <c r="AT630" s="982"/>
      <c r="AU630" s="982"/>
      <c r="AV630" s="982"/>
      <c r="AW630" s="982"/>
      <c r="AX630" s="982"/>
      <c r="AY630" s="982"/>
      <c r="AZ630" s="982"/>
      <c r="BA630" s="982"/>
      <c r="BB630" s="982"/>
      <c r="BC630" s="982"/>
      <c r="BD630" s="982"/>
      <c r="BE630" s="982"/>
      <c r="BF630" s="982"/>
      <c r="BG630" s="982"/>
      <c r="BH630" s="982"/>
      <c r="BI630" s="982"/>
      <c r="BJ630" s="982"/>
    </row>
    <row r="631" spans="1:62" ht="14.25" customHeight="1" x14ac:dyDescent="0.2">
      <c r="A631" s="982"/>
      <c r="B631" s="982"/>
      <c r="C631" s="982"/>
      <c r="D631" s="1000"/>
      <c r="E631" s="982"/>
      <c r="F631" s="1000"/>
      <c r="G631" s="982"/>
      <c r="H631" s="1000"/>
      <c r="I631" s="982"/>
      <c r="J631" s="1000"/>
      <c r="K631" s="982"/>
      <c r="L631" s="1000"/>
      <c r="M631" s="982"/>
      <c r="N631" s="1000"/>
      <c r="O631" s="982"/>
      <c r="P631" s="982"/>
      <c r="Q631" s="1000"/>
      <c r="R631" s="982"/>
      <c r="S631" s="1000"/>
      <c r="T631" s="1000"/>
      <c r="U631" s="1000"/>
      <c r="V631" s="982"/>
      <c r="W631" s="1004"/>
      <c r="X631" s="1002"/>
      <c r="Y631" s="1002"/>
      <c r="Z631" s="982"/>
      <c r="AA631" s="982"/>
      <c r="AB631" s="982"/>
      <c r="AC631" s="982"/>
      <c r="AD631" s="982"/>
      <c r="AE631" s="982"/>
      <c r="AF631" s="982"/>
      <c r="AG631" s="982"/>
      <c r="AH631" s="982"/>
      <c r="AI631" s="982"/>
      <c r="AJ631" s="982"/>
      <c r="AK631" s="982"/>
      <c r="AL631" s="982"/>
      <c r="AM631" s="982"/>
      <c r="AN631" s="982"/>
      <c r="AO631" s="982"/>
      <c r="AP631" s="982"/>
      <c r="AQ631" s="982"/>
      <c r="AR631" s="982"/>
      <c r="AS631" s="982"/>
      <c r="AT631" s="982"/>
      <c r="AU631" s="982"/>
      <c r="AV631" s="982"/>
      <c r="AW631" s="982"/>
      <c r="AX631" s="982"/>
      <c r="AY631" s="982"/>
      <c r="AZ631" s="982"/>
      <c r="BA631" s="982"/>
      <c r="BB631" s="982"/>
      <c r="BC631" s="982"/>
      <c r="BD631" s="982"/>
      <c r="BE631" s="982"/>
      <c r="BF631" s="982"/>
      <c r="BG631" s="982"/>
      <c r="BH631" s="982"/>
      <c r="BI631" s="982"/>
      <c r="BJ631" s="982"/>
    </row>
    <row r="632" spans="1:62" ht="14.25" customHeight="1" x14ac:dyDescent="0.2">
      <c r="A632" s="982"/>
      <c r="B632" s="982"/>
      <c r="C632" s="982"/>
      <c r="D632" s="1000"/>
      <c r="E632" s="982"/>
      <c r="F632" s="1000"/>
      <c r="G632" s="982"/>
      <c r="H632" s="1000"/>
      <c r="I632" s="982"/>
      <c r="J632" s="1000"/>
      <c r="K632" s="982"/>
      <c r="L632" s="1000"/>
      <c r="M632" s="982"/>
      <c r="N632" s="1000"/>
      <c r="O632" s="982"/>
      <c r="P632" s="982"/>
      <c r="Q632" s="1000"/>
      <c r="R632" s="982"/>
      <c r="S632" s="1000"/>
      <c r="T632" s="1000"/>
      <c r="U632" s="1000"/>
      <c r="V632" s="982"/>
      <c r="W632" s="1004"/>
      <c r="X632" s="1002"/>
      <c r="Y632" s="1002"/>
      <c r="Z632" s="982"/>
      <c r="AA632" s="982"/>
      <c r="AB632" s="982"/>
      <c r="AC632" s="982"/>
      <c r="AD632" s="982"/>
      <c r="AE632" s="982"/>
      <c r="AF632" s="982"/>
      <c r="AG632" s="982"/>
      <c r="AH632" s="982"/>
      <c r="AI632" s="982"/>
      <c r="AJ632" s="982"/>
      <c r="AK632" s="982"/>
      <c r="AL632" s="982"/>
      <c r="AM632" s="982"/>
      <c r="AN632" s="982"/>
      <c r="AO632" s="982"/>
      <c r="AP632" s="982"/>
      <c r="AQ632" s="982"/>
      <c r="AR632" s="982"/>
      <c r="AS632" s="982"/>
      <c r="AT632" s="982"/>
      <c r="AU632" s="982"/>
      <c r="AV632" s="982"/>
      <c r="AW632" s="982"/>
      <c r="AX632" s="982"/>
      <c r="AY632" s="982"/>
      <c r="AZ632" s="982"/>
      <c r="BA632" s="982"/>
      <c r="BB632" s="982"/>
      <c r="BC632" s="982"/>
      <c r="BD632" s="982"/>
      <c r="BE632" s="982"/>
      <c r="BF632" s="982"/>
      <c r="BG632" s="982"/>
      <c r="BH632" s="982"/>
      <c r="BI632" s="982"/>
      <c r="BJ632" s="982"/>
    </row>
    <row r="633" spans="1:62" ht="14.25" customHeight="1" x14ac:dyDescent="0.2">
      <c r="A633" s="982"/>
      <c r="B633" s="982"/>
      <c r="C633" s="982"/>
      <c r="D633" s="1000"/>
      <c r="E633" s="982"/>
      <c r="F633" s="1000"/>
      <c r="G633" s="982"/>
      <c r="H633" s="1000"/>
      <c r="I633" s="982"/>
      <c r="J633" s="1000"/>
      <c r="K633" s="982"/>
      <c r="L633" s="1000"/>
      <c r="M633" s="982"/>
      <c r="N633" s="1000"/>
      <c r="O633" s="982"/>
      <c r="P633" s="982"/>
      <c r="Q633" s="1000"/>
      <c r="R633" s="982"/>
      <c r="S633" s="1000"/>
      <c r="T633" s="1000"/>
      <c r="U633" s="1000"/>
      <c r="V633" s="982"/>
      <c r="W633" s="1004"/>
      <c r="X633" s="1002"/>
      <c r="Y633" s="1002"/>
      <c r="Z633" s="982"/>
      <c r="AA633" s="982"/>
      <c r="AB633" s="982"/>
      <c r="AC633" s="982"/>
      <c r="AD633" s="982"/>
      <c r="AE633" s="982"/>
      <c r="AF633" s="982"/>
      <c r="AG633" s="982"/>
      <c r="AH633" s="982"/>
      <c r="AI633" s="982"/>
      <c r="AJ633" s="982"/>
      <c r="AK633" s="982"/>
      <c r="AL633" s="982"/>
      <c r="AM633" s="982"/>
      <c r="AN633" s="982"/>
      <c r="AO633" s="982"/>
      <c r="AP633" s="982"/>
      <c r="AQ633" s="982"/>
      <c r="AR633" s="982"/>
      <c r="AS633" s="982"/>
      <c r="AT633" s="982"/>
      <c r="AU633" s="982"/>
      <c r="AV633" s="982"/>
      <c r="AW633" s="982"/>
      <c r="AX633" s="982"/>
      <c r="AY633" s="982"/>
      <c r="AZ633" s="982"/>
      <c r="BA633" s="982"/>
      <c r="BB633" s="982"/>
      <c r="BC633" s="982"/>
      <c r="BD633" s="982"/>
      <c r="BE633" s="982"/>
      <c r="BF633" s="982"/>
      <c r="BG633" s="982"/>
      <c r="BH633" s="982"/>
      <c r="BI633" s="982"/>
      <c r="BJ633" s="982"/>
    </row>
    <row r="634" spans="1:62" ht="14.25" customHeight="1" x14ac:dyDescent="0.2">
      <c r="A634" s="982"/>
      <c r="B634" s="982"/>
      <c r="C634" s="982"/>
      <c r="D634" s="1000"/>
      <c r="E634" s="982"/>
      <c r="F634" s="1000"/>
      <c r="G634" s="982"/>
      <c r="H634" s="1000"/>
      <c r="I634" s="982"/>
      <c r="J634" s="1000"/>
      <c r="K634" s="982"/>
      <c r="L634" s="1000"/>
      <c r="M634" s="982"/>
      <c r="N634" s="1000"/>
      <c r="O634" s="982"/>
      <c r="P634" s="982"/>
      <c r="Q634" s="1000"/>
      <c r="R634" s="982"/>
      <c r="S634" s="1000"/>
      <c r="T634" s="1000"/>
      <c r="U634" s="1000"/>
      <c r="V634" s="982"/>
      <c r="W634" s="1004"/>
      <c r="X634" s="1002"/>
      <c r="Y634" s="1002"/>
      <c r="Z634" s="982"/>
      <c r="AA634" s="982"/>
      <c r="AB634" s="982"/>
      <c r="AC634" s="982"/>
      <c r="AD634" s="982"/>
      <c r="AE634" s="982"/>
      <c r="AF634" s="982"/>
      <c r="AG634" s="982"/>
      <c r="AH634" s="982"/>
      <c r="AI634" s="982"/>
      <c r="AJ634" s="982"/>
      <c r="AK634" s="982"/>
      <c r="AL634" s="982"/>
      <c r="AM634" s="982"/>
      <c r="AN634" s="982"/>
      <c r="AO634" s="982"/>
      <c r="AP634" s="982"/>
      <c r="AQ634" s="982"/>
      <c r="AR634" s="982"/>
      <c r="AS634" s="982"/>
      <c r="AT634" s="982"/>
      <c r="AU634" s="982"/>
      <c r="AV634" s="982"/>
      <c r="AW634" s="982"/>
      <c r="AX634" s="982"/>
      <c r="AY634" s="982"/>
      <c r="AZ634" s="982"/>
      <c r="BA634" s="982"/>
      <c r="BB634" s="982"/>
      <c r="BC634" s="982"/>
      <c r="BD634" s="982"/>
      <c r="BE634" s="982"/>
      <c r="BF634" s="982"/>
      <c r="BG634" s="982"/>
      <c r="BH634" s="982"/>
      <c r="BI634" s="982"/>
      <c r="BJ634" s="982"/>
    </row>
    <row r="635" spans="1:62" ht="14.25" customHeight="1" x14ac:dyDescent="0.2">
      <c r="A635" s="982"/>
      <c r="B635" s="982"/>
      <c r="C635" s="982"/>
      <c r="D635" s="1000"/>
      <c r="E635" s="982"/>
      <c r="F635" s="1000"/>
      <c r="G635" s="982"/>
      <c r="H635" s="1000"/>
      <c r="I635" s="982"/>
      <c r="J635" s="1000"/>
      <c r="K635" s="982"/>
      <c r="L635" s="1000"/>
      <c r="M635" s="982"/>
      <c r="N635" s="1000"/>
      <c r="O635" s="982"/>
      <c r="P635" s="982"/>
      <c r="Q635" s="1000"/>
      <c r="R635" s="982"/>
      <c r="S635" s="1000"/>
      <c r="T635" s="1000"/>
      <c r="U635" s="1000"/>
      <c r="V635" s="982"/>
      <c r="W635" s="1004"/>
      <c r="X635" s="1002"/>
      <c r="Y635" s="1002"/>
      <c r="Z635" s="982"/>
      <c r="AA635" s="982"/>
      <c r="AB635" s="982"/>
      <c r="AC635" s="982"/>
      <c r="AD635" s="982"/>
      <c r="AE635" s="982"/>
      <c r="AF635" s="982"/>
      <c r="AG635" s="982"/>
      <c r="AH635" s="982"/>
      <c r="AI635" s="982"/>
      <c r="AJ635" s="982"/>
      <c r="AK635" s="982"/>
      <c r="AL635" s="982"/>
      <c r="AM635" s="982"/>
      <c r="AN635" s="982"/>
      <c r="AO635" s="982"/>
      <c r="AP635" s="982"/>
      <c r="AQ635" s="982"/>
      <c r="AR635" s="982"/>
      <c r="AS635" s="982"/>
      <c r="AT635" s="982"/>
      <c r="AU635" s="982"/>
      <c r="AV635" s="982"/>
      <c r="AW635" s="982"/>
      <c r="AX635" s="982"/>
      <c r="AY635" s="982"/>
      <c r="AZ635" s="982"/>
      <c r="BA635" s="982"/>
      <c r="BB635" s="982"/>
      <c r="BC635" s="982"/>
      <c r="BD635" s="982"/>
      <c r="BE635" s="982"/>
      <c r="BF635" s="982"/>
      <c r="BG635" s="982"/>
      <c r="BH635" s="982"/>
      <c r="BI635" s="982"/>
      <c r="BJ635" s="982"/>
    </row>
    <row r="636" spans="1:62" ht="14.25" customHeight="1" x14ac:dyDescent="0.2">
      <c r="A636" s="982"/>
      <c r="B636" s="982"/>
      <c r="C636" s="982"/>
      <c r="D636" s="1000"/>
      <c r="E636" s="982"/>
      <c r="F636" s="1000"/>
      <c r="G636" s="982"/>
      <c r="H636" s="1000"/>
      <c r="I636" s="982"/>
      <c r="J636" s="1000"/>
      <c r="K636" s="982"/>
      <c r="L636" s="1000"/>
      <c r="M636" s="982"/>
      <c r="N636" s="1000"/>
      <c r="O636" s="982"/>
      <c r="P636" s="982"/>
      <c r="Q636" s="1000"/>
      <c r="R636" s="982"/>
      <c r="S636" s="1000"/>
      <c r="T636" s="1000"/>
      <c r="U636" s="1000"/>
      <c r="V636" s="982"/>
      <c r="W636" s="1004"/>
      <c r="X636" s="1002"/>
      <c r="Y636" s="1002"/>
      <c r="Z636" s="982"/>
      <c r="AA636" s="982"/>
      <c r="AB636" s="982"/>
      <c r="AC636" s="982"/>
      <c r="AD636" s="982"/>
      <c r="AE636" s="982"/>
      <c r="AF636" s="982"/>
      <c r="AG636" s="982"/>
      <c r="AH636" s="982"/>
      <c r="AI636" s="982"/>
      <c r="AJ636" s="982"/>
      <c r="AK636" s="982"/>
      <c r="AL636" s="982"/>
      <c r="AM636" s="982"/>
      <c r="AN636" s="982"/>
      <c r="AO636" s="982"/>
      <c r="AP636" s="982"/>
      <c r="AQ636" s="982"/>
      <c r="AR636" s="982"/>
      <c r="AS636" s="982"/>
      <c r="AT636" s="982"/>
      <c r="AU636" s="982"/>
      <c r="AV636" s="982"/>
      <c r="AW636" s="982"/>
      <c r="AX636" s="982"/>
      <c r="AY636" s="982"/>
      <c r="AZ636" s="982"/>
      <c r="BA636" s="982"/>
      <c r="BB636" s="982"/>
      <c r="BC636" s="982"/>
      <c r="BD636" s="982"/>
      <c r="BE636" s="982"/>
      <c r="BF636" s="982"/>
      <c r="BG636" s="982"/>
      <c r="BH636" s="982"/>
      <c r="BI636" s="982"/>
      <c r="BJ636" s="982"/>
    </row>
    <row r="637" spans="1:62" ht="14.25" customHeight="1" x14ac:dyDescent="0.2">
      <c r="A637" s="982"/>
      <c r="B637" s="982"/>
      <c r="C637" s="982"/>
      <c r="D637" s="1000"/>
      <c r="E637" s="982"/>
      <c r="F637" s="1000"/>
      <c r="G637" s="982"/>
      <c r="H637" s="1000"/>
      <c r="I637" s="982"/>
      <c r="J637" s="1000"/>
      <c r="K637" s="982"/>
      <c r="L637" s="1000"/>
      <c r="M637" s="982"/>
      <c r="N637" s="1000"/>
      <c r="O637" s="982"/>
      <c r="P637" s="982"/>
      <c r="Q637" s="1000"/>
      <c r="R637" s="982"/>
      <c r="S637" s="1000"/>
      <c r="T637" s="1000"/>
      <c r="U637" s="1000"/>
      <c r="V637" s="982"/>
      <c r="W637" s="1004"/>
      <c r="X637" s="1002"/>
      <c r="Y637" s="1002"/>
      <c r="Z637" s="982"/>
      <c r="AA637" s="982"/>
      <c r="AB637" s="982"/>
      <c r="AC637" s="982"/>
      <c r="AD637" s="982"/>
      <c r="AE637" s="982"/>
      <c r="AF637" s="982"/>
      <c r="AG637" s="982"/>
      <c r="AH637" s="982"/>
      <c r="AI637" s="982"/>
      <c r="AJ637" s="982"/>
      <c r="AK637" s="982"/>
      <c r="AL637" s="982"/>
      <c r="AM637" s="982"/>
      <c r="AN637" s="982"/>
      <c r="AO637" s="982"/>
      <c r="AP637" s="982"/>
      <c r="AQ637" s="982"/>
      <c r="AR637" s="982"/>
      <c r="AS637" s="982"/>
      <c r="AT637" s="982"/>
      <c r="AU637" s="982"/>
      <c r="AV637" s="982"/>
      <c r="AW637" s="982"/>
      <c r="AX637" s="982"/>
      <c r="AY637" s="982"/>
      <c r="AZ637" s="982"/>
      <c r="BA637" s="982"/>
      <c r="BB637" s="982"/>
      <c r="BC637" s="982"/>
      <c r="BD637" s="982"/>
      <c r="BE637" s="982"/>
      <c r="BF637" s="982"/>
      <c r="BG637" s="982"/>
      <c r="BH637" s="982"/>
      <c r="BI637" s="982"/>
      <c r="BJ637" s="982"/>
    </row>
    <row r="638" spans="1:62" ht="14.25" customHeight="1" x14ac:dyDescent="0.2">
      <c r="A638" s="982"/>
      <c r="B638" s="982"/>
      <c r="C638" s="982"/>
      <c r="D638" s="1000"/>
      <c r="E638" s="982"/>
      <c r="F638" s="1000"/>
      <c r="G638" s="982"/>
      <c r="H638" s="1000"/>
      <c r="I638" s="982"/>
      <c r="J638" s="1000"/>
      <c r="K638" s="982"/>
      <c r="L638" s="1000"/>
      <c r="M638" s="982"/>
      <c r="N638" s="1000"/>
      <c r="O638" s="982"/>
      <c r="P638" s="982"/>
      <c r="Q638" s="1000"/>
      <c r="R638" s="982"/>
      <c r="S638" s="1000"/>
      <c r="T638" s="1000"/>
      <c r="U638" s="1000"/>
      <c r="V638" s="982"/>
      <c r="W638" s="1004"/>
      <c r="X638" s="1002"/>
      <c r="Y638" s="1002"/>
      <c r="Z638" s="982"/>
      <c r="AA638" s="982"/>
      <c r="AB638" s="982"/>
      <c r="AC638" s="982"/>
      <c r="AD638" s="982"/>
      <c r="AE638" s="982"/>
      <c r="AF638" s="982"/>
      <c r="AG638" s="982"/>
      <c r="AH638" s="982"/>
      <c r="AI638" s="982"/>
      <c r="AJ638" s="982"/>
      <c r="AK638" s="982"/>
      <c r="AL638" s="982"/>
      <c r="AM638" s="982"/>
      <c r="AN638" s="982"/>
      <c r="AO638" s="982"/>
      <c r="AP638" s="982"/>
      <c r="AQ638" s="982"/>
      <c r="AR638" s="982"/>
      <c r="AS638" s="982"/>
      <c r="AT638" s="982"/>
      <c r="AU638" s="982"/>
      <c r="AV638" s="982"/>
      <c r="AW638" s="982"/>
      <c r="AX638" s="982"/>
      <c r="AY638" s="982"/>
      <c r="AZ638" s="982"/>
      <c r="BA638" s="982"/>
      <c r="BB638" s="982"/>
      <c r="BC638" s="982"/>
      <c r="BD638" s="982"/>
      <c r="BE638" s="982"/>
      <c r="BF638" s="982"/>
      <c r="BG638" s="982"/>
      <c r="BH638" s="982"/>
      <c r="BI638" s="982"/>
      <c r="BJ638" s="982"/>
    </row>
    <row r="639" spans="1:62" ht="14.25" customHeight="1" x14ac:dyDescent="0.2">
      <c r="A639" s="982"/>
      <c r="B639" s="982"/>
      <c r="C639" s="982"/>
      <c r="D639" s="1000"/>
      <c r="E639" s="982"/>
      <c r="F639" s="1000"/>
      <c r="G639" s="982"/>
      <c r="H639" s="1000"/>
      <c r="I639" s="982"/>
      <c r="J639" s="1000"/>
      <c r="K639" s="982"/>
      <c r="L639" s="1000"/>
      <c r="M639" s="982"/>
      <c r="N639" s="1000"/>
      <c r="O639" s="982"/>
      <c r="P639" s="982"/>
      <c r="Q639" s="1000"/>
      <c r="R639" s="982"/>
      <c r="S639" s="1000"/>
      <c r="T639" s="1000"/>
      <c r="U639" s="1000"/>
      <c r="V639" s="982"/>
      <c r="W639" s="1004"/>
      <c r="X639" s="1002"/>
      <c r="Y639" s="1002"/>
      <c r="Z639" s="982"/>
      <c r="AA639" s="982"/>
      <c r="AB639" s="982"/>
      <c r="AC639" s="982"/>
      <c r="AD639" s="982"/>
      <c r="AE639" s="982"/>
      <c r="AF639" s="982"/>
      <c r="AG639" s="982"/>
      <c r="AH639" s="982"/>
      <c r="AI639" s="982"/>
      <c r="AJ639" s="982"/>
      <c r="AK639" s="982"/>
      <c r="AL639" s="982"/>
      <c r="AM639" s="982"/>
      <c r="AN639" s="982"/>
      <c r="AO639" s="982"/>
      <c r="AP639" s="982"/>
      <c r="AQ639" s="982"/>
      <c r="AR639" s="982"/>
      <c r="AS639" s="982"/>
      <c r="AT639" s="982"/>
      <c r="AU639" s="982"/>
      <c r="AV639" s="982"/>
      <c r="AW639" s="982"/>
      <c r="AX639" s="982"/>
      <c r="AY639" s="982"/>
      <c r="AZ639" s="982"/>
      <c r="BA639" s="982"/>
      <c r="BB639" s="982"/>
      <c r="BC639" s="982"/>
      <c r="BD639" s="982"/>
      <c r="BE639" s="982"/>
      <c r="BF639" s="982"/>
      <c r="BG639" s="982"/>
      <c r="BH639" s="982"/>
      <c r="BI639" s="982"/>
      <c r="BJ639" s="982"/>
    </row>
    <row r="640" spans="1:62" ht="14.25" customHeight="1" x14ac:dyDescent="0.2">
      <c r="A640" s="982"/>
      <c r="B640" s="982"/>
      <c r="C640" s="982"/>
      <c r="D640" s="1000"/>
      <c r="E640" s="982"/>
      <c r="F640" s="1000"/>
      <c r="G640" s="982"/>
      <c r="H640" s="1000"/>
      <c r="I640" s="982"/>
      <c r="J640" s="1000"/>
      <c r="K640" s="982"/>
      <c r="L640" s="1000"/>
      <c r="M640" s="982"/>
      <c r="N640" s="1000"/>
      <c r="O640" s="982"/>
      <c r="P640" s="982"/>
      <c r="Q640" s="1000"/>
      <c r="R640" s="982"/>
      <c r="S640" s="1000"/>
      <c r="T640" s="1000"/>
      <c r="U640" s="1000"/>
      <c r="V640" s="982"/>
      <c r="W640" s="1004"/>
      <c r="X640" s="1002"/>
      <c r="Y640" s="1002"/>
      <c r="Z640" s="982"/>
      <c r="AA640" s="982"/>
      <c r="AB640" s="982"/>
      <c r="AC640" s="982"/>
      <c r="AD640" s="982"/>
      <c r="AE640" s="982"/>
      <c r="AF640" s="982"/>
      <c r="AG640" s="982"/>
      <c r="AH640" s="982"/>
      <c r="AI640" s="982"/>
      <c r="AJ640" s="982"/>
      <c r="AK640" s="982"/>
      <c r="AL640" s="982"/>
      <c r="AM640" s="982"/>
      <c r="AN640" s="982"/>
      <c r="AO640" s="982"/>
      <c r="AP640" s="982"/>
      <c r="AQ640" s="982"/>
      <c r="AR640" s="982"/>
      <c r="AS640" s="982"/>
      <c r="AT640" s="982"/>
      <c r="AU640" s="982"/>
      <c r="AV640" s="982"/>
      <c r="AW640" s="982"/>
      <c r="AX640" s="982"/>
      <c r="AY640" s="982"/>
      <c r="AZ640" s="982"/>
      <c r="BA640" s="982"/>
      <c r="BB640" s="982"/>
      <c r="BC640" s="982"/>
      <c r="BD640" s="982"/>
      <c r="BE640" s="982"/>
      <c r="BF640" s="982"/>
      <c r="BG640" s="982"/>
      <c r="BH640" s="982"/>
      <c r="BI640" s="982"/>
      <c r="BJ640" s="982"/>
    </row>
    <row r="641" spans="1:62" ht="14.25" customHeight="1" x14ac:dyDescent="0.2">
      <c r="A641" s="982"/>
      <c r="B641" s="982"/>
      <c r="C641" s="982"/>
      <c r="D641" s="1000"/>
      <c r="E641" s="982"/>
      <c r="F641" s="1000"/>
      <c r="G641" s="982"/>
      <c r="H641" s="1000"/>
      <c r="I641" s="982"/>
      <c r="J641" s="1000"/>
      <c r="K641" s="982"/>
      <c r="L641" s="1000"/>
      <c r="M641" s="982"/>
      <c r="N641" s="1000"/>
      <c r="O641" s="982"/>
      <c r="P641" s="982"/>
      <c r="Q641" s="1000"/>
      <c r="R641" s="982"/>
      <c r="S641" s="1000"/>
      <c r="T641" s="1000"/>
      <c r="U641" s="1000"/>
      <c r="V641" s="982"/>
      <c r="W641" s="1004"/>
      <c r="X641" s="1002"/>
      <c r="Y641" s="1002"/>
      <c r="Z641" s="982"/>
      <c r="AA641" s="982"/>
      <c r="AB641" s="982"/>
      <c r="AC641" s="982"/>
      <c r="AD641" s="982"/>
      <c r="AE641" s="982"/>
      <c r="AF641" s="982"/>
      <c r="AG641" s="982"/>
      <c r="AH641" s="982"/>
      <c r="AI641" s="982"/>
      <c r="AJ641" s="982"/>
      <c r="AK641" s="982"/>
      <c r="AL641" s="982"/>
      <c r="AM641" s="982"/>
      <c r="AN641" s="982"/>
      <c r="AO641" s="982"/>
      <c r="AP641" s="982"/>
      <c r="AQ641" s="982"/>
      <c r="AR641" s="982"/>
      <c r="AS641" s="982"/>
      <c r="AT641" s="982"/>
      <c r="AU641" s="982"/>
      <c r="AV641" s="982"/>
      <c r="AW641" s="982"/>
      <c r="AX641" s="982"/>
      <c r="AY641" s="982"/>
      <c r="AZ641" s="982"/>
      <c r="BA641" s="982"/>
      <c r="BB641" s="982"/>
      <c r="BC641" s="982"/>
      <c r="BD641" s="982"/>
      <c r="BE641" s="982"/>
      <c r="BF641" s="982"/>
      <c r="BG641" s="982"/>
      <c r="BH641" s="982"/>
      <c r="BI641" s="982"/>
      <c r="BJ641" s="982"/>
    </row>
    <row r="642" spans="1:62" ht="14.25" customHeight="1" x14ac:dyDescent="0.2">
      <c r="A642" s="982"/>
      <c r="B642" s="982"/>
      <c r="C642" s="982"/>
      <c r="D642" s="1000"/>
      <c r="E642" s="982"/>
      <c r="F642" s="1000"/>
      <c r="G642" s="982"/>
      <c r="H642" s="1000"/>
      <c r="I642" s="982"/>
      <c r="J642" s="1000"/>
      <c r="K642" s="982"/>
      <c r="L642" s="1000"/>
      <c r="M642" s="982"/>
      <c r="N642" s="1000"/>
      <c r="O642" s="982"/>
      <c r="P642" s="982"/>
      <c r="Q642" s="1000"/>
      <c r="R642" s="982"/>
      <c r="S642" s="1000"/>
      <c r="T642" s="1000"/>
      <c r="U642" s="1000"/>
      <c r="V642" s="982"/>
      <c r="W642" s="1004"/>
      <c r="X642" s="1002"/>
      <c r="Y642" s="1002"/>
      <c r="Z642" s="982"/>
      <c r="AA642" s="982"/>
      <c r="AB642" s="982"/>
      <c r="AC642" s="982"/>
      <c r="AD642" s="982"/>
      <c r="AE642" s="982"/>
      <c r="AF642" s="982"/>
      <c r="AG642" s="982"/>
      <c r="AH642" s="982"/>
      <c r="AI642" s="982"/>
      <c r="AJ642" s="982"/>
      <c r="AK642" s="982"/>
      <c r="AL642" s="982"/>
      <c r="AM642" s="982"/>
      <c r="AN642" s="982"/>
      <c r="AO642" s="982"/>
      <c r="AP642" s="982"/>
      <c r="AQ642" s="982"/>
      <c r="AR642" s="982"/>
      <c r="AS642" s="982"/>
      <c r="AT642" s="982"/>
      <c r="AU642" s="982"/>
      <c r="AV642" s="982"/>
      <c r="AW642" s="982"/>
      <c r="AX642" s="982"/>
      <c r="AY642" s="982"/>
      <c r="AZ642" s="982"/>
      <c r="BA642" s="982"/>
      <c r="BB642" s="982"/>
      <c r="BC642" s="982"/>
      <c r="BD642" s="982"/>
      <c r="BE642" s="982"/>
      <c r="BF642" s="982"/>
      <c r="BG642" s="982"/>
      <c r="BH642" s="982"/>
      <c r="BI642" s="982"/>
      <c r="BJ642" s="982"/>
    </row>
    <row r="643" spans="1:62" ht="14.25" customHeight="1" x14ac:dyDescent="0.2">
      <c r="A643" s="982"/>
      <c r="B643" s="982"/>
      <c r="C643" s="982"/>
      <c r="D643" s="1000"/>
      <c r="E643" s="982"/>
      <c r="F643" s="1000"/>
      <c r="G643" s="982"/>
      <c r="H643" s="1000"/>
      <c r="I643" s="982"/>
      <c r="J643" s="1000"/>
      <c r="K643" s="982"/>
      <c r="L643" s="1000"/>
      <c r="M643" s="982"/>
      <c r="N643" s="1000"/>
      <c r="O643" s="982"/>
      <c r="P643" s="982"/>
      <c r="Q643" s="1000"/>
      <c r="R643" s="982"/>
      <c r="S643" s="1000"/>
      <c r="T643" s="1000"/>
      <c r="U643" s="1000"/>
      <c r="V643" s="982"/>
      <c r="W643" s="1004"/>
      <c r="X643" s="1002"/>
      <c r="Y643" s="1002"/>
      <c r="Z643" s="982"/>
      <c r="AA643" s="982"/>
      <c r="AB643" s="982"/>
      <c r="AC643" s="982"/>
      <c r="AD643" s="982"/>
      <c r="AE643" s="982"/>
      <c r="AF643" s="982"/>
      <c r="AG643" s="982"/>
      <c r="AH643" s="982"/>
      <c r="AI643" s="982"/>
      <c r="AJ643" s="982"/>
      <c r="AK643" s="982"/>
      <c r="AL643" s="982"/>
      <c r="AM643" s="982"/>
      <c r="AN643" s="982"/>
      <c r="AO643" s="982"/>
      <c r="AP643" s="982"/>
      <c r="AQ643" s="982"/>
      <c r="AR643" s="982"/>
      <c r="AS643" s="982"/>
      <c r="AT643" s="982"/>
      <c r="AU643" s="982"/>
      <c r="AV643" s="982"/>
      <c r="AW643" s="982"/>
      <c r="AX643" s="982"/>
      <c r="AY643" s="982"/>
      <c r="AZ643" s="982"/>
      <c r="BA643" s="982"/>
      <c r="BB643" s="982"/>
      <c r="BC643" s="982"/>
      <c r="BD643" s="982"/>
      <c r="BE643" s="982"/>
      <c r="BF643" s="982"/>
      <c r="BG643" s="982"/>
      <c r="BH643" s="982"/>
      <c r="BI643" s="982"/>
      <c r="BJ643" s="982"/>
    </row>
    <row r="644" spans="1:62" ht="14.25" customHeight="1" x14ac:dyDescent="0.2">
      <c r="A644" s="982"/>
      <c r="B644" s="982"/>
      <c r="C644" s="982"/>
      <c r="D644" s="1000"/>
      <c r="E644" s="982"/>
      <c r="F644" s="1000"/>
      <c r="G644" s="982"/>
      <c r="H644" s="1000"/>
      <c r="I644" s="982"/>
      <c r="J644" s="1000"/>
      <c r="K644" s="982"/>
      <c r="L644" s="1000"/>
      <c r="M644" s="982"/>
      <c r="N644" s="1000"/>
      <c r="O644" s="982"/>
      <c r="P644" s="982"/>
      <c r="Q644" s="1000"/>
      <c r="R644" s="982"/>
      <c r="S644" s="1000"/>
      <c r="T644" s="1000"/>
      <c r="U644" s="1000"/>
      <c r="V644" s="982"/>
      <c r="W644" s="1004"/>
      <c r="X644" s="1002"/>
      <c r="Y644" s="1002"/>
      <c r="Z644" s="982"/>
      <c r="AA644" s="982"/>
      <c r="AB644" s="982"/>
      <c r="AC644" s="982"/>
      <c r="AD644" s="982"/>
      <c r="AE644" s="982"/>
      <c r="AF644" s="982"/>
      <c r="AG644" s="982"/>
      <c r="AH644" s="982"/>
      <c r="AI644" s="982"/>
      <c r="AJ644" s="982"/>
      <c r="AK644" s="982"/>
      <c r="AL644" s="982"/>
      <c r="AM644" s="982"/>
      <c r="AN644" s="982"/>
      <c r="AO644" s="982"/>
      <c r="AP644" s="982"/>
      <c r="AQ644" s="982"/>
      <c r="AR644" s="982"/>
      <c r="AS644" s="982"/>
      <c r="AT644" s="982"/>
      <c r="AU644" s="982"/>
      <c r="AV644" s="982"/>
      <c r="AW644" s="982"/>
      <c r="AX644" s="982"/>
      <c r="AY644" s="982"/>
      <c r="AZ644" s="982"/>
      <c r="BA644" s="982"/>
      <c r="BB644" s="982"/>
      <c r="BC644" s="982"/>
      <c r="BD644" s="982"/>
      <c r="BE644" s="982"/>
      <c r="BF644" s="982"/>
      <c r="BG644" s="982"/>
      <c r="BH644" s="982"/>
      <c r="BI644" s="982"/>
      <c r="BJ644" s="982"/>
    </row>
    <row r="645" spans="1:62" ht="14.25" customHeight="1" x14ac:dyDescent="0.2">
      <c r="A645" s="982"/>
      <c r="B645" s="982"/>
      <c r="C645" s="982"/>
      <c r="D645" s="1000"/>
      <c r="E645" s="982"/>
      <c r="F645" s="1000"/>
      <c r="G645" s="982"/>
      <c r="H645" s="1000"/>
      <c r="I645" s="982"/>
      <c r="J645" s="1000"/>
      <c r="K645" s="982"/>
      <c r="L645" s="1000"/>
      <c r="M645" s="982"/>
      <c r="N645" s="1000"/>
      <c r="O645" s="982"/>
      <c r="P645" s="982"/>
      <c r="Q645" s="1000"/>
      <c r="R645" s="982"/>
      <c r="S645" s="1000"/>
      <c r="T645" s="1000"/>
      <c r="U645" s="1000"/>
      <c r="V645" s="982"/>
      <c r="W645" s="1004"/>
      <c r="X645" s="1002"/>
      <c r="Y645" s="1002"/>
      <c r="Z645" s="982"/>
      <c r="AA645" s="982"/>
      <c r="AB645" s="982"/>
      <c r="AC645" s="982"/>
      <c r="AD645" s="982"/>
      <c r="AE645" s="982"/>
      <c r="AF645" s="982"/>
      <c r="AG645" s="982"/>
      <c r="AH645" s="982"/>
      <c r="AI645" s="982"/>
      <c r="AJ645" s="982"/>
      <c r="AK645" s="982"/>
      <c r="AL645" s="982"/>
      <c r="AM645" s="982"/>
      <c r="AN645" s="982"/>
      <c r="AO645" s="982"/>
      <c r="AP645" s="982"/>
      <c r="AQ645" s="982"/>
      <c r="AR645" s="982"/>
      <c r="AS645" s="982"/>
      <c r="AT645" s="982"/>
      <c r="AU645" s="982"/>
      <c r="AV645" s="982"/>
      <c r="AW645" s="982"/>
      <c r="AX645" s="982"/>
      <c r="AY645" s="982"/>
      <c r="AZ645" s="982"/>
      <c r="BA645" s="982"/>
      <c r="BB645" s="982"/>
      <c r="BC645" s="982"/>
      <c r="BD645" s="982"/>
      <c r="BE645" s="982"/>
      <c r="BF645" s="982"/>
      <c r="BG645" s="982"/>
      <c r="BH645" s="982"/>
      <c r="BI645" s="982"/>
      <c r="BJ645" s="982"/>
    </row>
    <row r="646" spans="1:62" ht="14.25" customHeight="1" x14ac:dyDescent="0.2">
      <c r="A646" s="982"/>
      <c r="B646" s="982"/>
      <c r="C646" s="982"/>
      <c r="D646" s="1000"/>
      <c r="E646" s="982"/>
      <c r="F646" s="1000"/>
      <c r="G646" s="982"/>
      <c r="H646" s="1000"/>
      <c r="I646" s="982"/>
      <c r="J646" s="1000"/>
      <c r="K646" s="982"/>
      <c r="L646" s="1000"/>
      <c r="M646" s="982"/>
      <c r="N646" s="1000"/>
      <c r="O646" s="982"/>
      <c r="P646" s="982"/>
      <c r="Q646" s="1000"/>
      <c r="R646" s="982"/>
      <c r="S646" s="1000"/>
      <c r="T646" s="1000"/>
      <c r="U646" s="1000"/>
      <c r="V646" s="982"/>
      <c r="W646" s="1004"/>
      <c r="X646" s="1002"/>
      <c r="Y646" s="1002"/>
      <c r="Z646" s="982"/>
      <c r="AA646" s="982"/>
      <c r="AB646" s="982"/>
      <c r="AC646" s="982"/>
      <c r="AD646" s="982"/>
      <c r="AE646" s="982"/>
      <c r="AF646" s="982"/>
      <c r="AG646" s="982"/>
      <c r="AH646" s="982"/>
      <c r="AI646" s="982"/>
      <c r="AJ646" s="982"/>
      <c r="AK646" s="982"/>
      <c r="AL646" s="982"/>
      <c r="AM646" s="982"/>
      <c r="AN646" s="982"/>
      <c r="AO646" s="982"/>
      <c r="AP646" s="982"/>
      <c r="AQ646" s="982"/>
      <c r="AR646" s="982"/>
      <c r="AS646" s="982"/>
      <c r="AT646" s="982"/>
      <c r="AU646" s="982"/>
      <c r="AV646" s="982"/>
      <c r="AW646" s="982"/>
      <c r="AX646" s="982"/>
      <c r="AY646" s="982"/>
      <c r="AZ646" s="982"/>
      <c r="BA646" s="982"/>
      <c r="BB646" s="982"/>
      <c r="BC646" s="982"/>
      <c r="BD646" s="982"/>
      <c r="BE646" s="982"/>
      <c r="BF646" s="982"/>
      <c r="BG646" s="982"/>
      <c r="BH646" s="982"/>
      <c r="BI646" s="982"/>
      <c r="BJ646" s="982"/>
    </row>
    <row r="647" spans="1:62" ht="14.25" customHeight="1" x14ac:dyDescent="0.2">
      <c r="A647" s="982"/>
      <c r="B647" s="982"/>
      <c r="C647" s="982"/>
      <c r="D647" s="1000"/>
      <c r="E647" s="982"/>
      <c r="F647" s="1000"/>
      <c r="G647" s="982"/>
      <c r="H647" s="1000"/>
      <c r="I647" s="982"/>
      <c r="J647" s="1000"/>
      <c r="K647" s="982"/>
      <c r="L647" s="1000"/>
      <c r="M647" s="982"/>
      <c r="N647" s="1000"/>
      <c r="O647" s="982"/>
      <c r="P647" s="982"/>
      <c r="Q647" s="1000"/>
      <c r="R647" s="982"/>
      <c r="S647" s="1000"/>
      <c r="T647" s="1000"/>
      <c r="U647" s="1000"/>
      <c r="V647" s="982"/>
      <c r="W647" s="1004"/>
      <c r="X647" s="1002"/>
      <c r="Y647" s="1002"/>
      <c r="Z647" s="982"/>
      <c r="AA647" s="982"/>
      <c r="AB647" s="982"/>
      <c r="AC647" s="982"/>
      <c r="AD647" s="982"/>
      <c r="AE647" s="982"/>
      <c r="AF647" s="982"/>
      <c r="AG647" s="982"/>
      <c r="AH647" s="982"/>
      <c r="AI647" s="982"/>
      <c r="AJ647" s="982"/>
      <c r="AK647" s="982"/>
      <c r="AL647" s="982"/>
      <c r="AM647" s="982"/>
      <c r="AN647" s="982"/>
      <c r="AO647" s="982"/>
      <c r="AP647" s="982"/>
      <c r="AQ647" s="982"/>
      <c r="AR647" s="982"/>
      <c r="AS647" s="982"/>
      <c r="AT647" s="982"/>
      <c r="AU647" s="982"/>
      <c r="AV647" s="982"/>
      <c r="AW647" s="982"/>
      <c r="AX647" s="982"/>
      <c r="AY647" s="982"/>
      <c r="AZ647" s="982"/>
      <c r="BA647" s="982"/>
      <c r="BB647" s="982"/>
      <c r="BC647" s="982"/>
      <c r="BD647" s="982"/>
      <c r="BE647" s="982"/>
      <c r="BF647" s="982"/>
      <c r="BG647" s="982"/>
      <c r="BH647" s="982"/>
      <c r="BI647" s="982"/>
      <c r="BJ647" s="982"/>
    </row>
    <row r="648" spans="1:62" ht="14.25" customHeight="1" x14ac:dyDescent="0.2">
      <c r="A648" s="982"/>
      <c r="B648" s="982"/>
      <c r="C648" s="982"/>
      <c r="D648" s="1000"/>
      <c r="E648" s="982"/>
      <c r="F648" s="1000"/>
      <c r="G648" s="982"/>
      <c r="H648" s="1000"/>
      <c r="I648" s="982"/>
      <c r="J648" s="1000"/>
      <c r="K648" s="982"/>
      <c r="L648" s="1000"/>
      <c r="M648" s="982"/>
      <c r="N648" s="1000"/>
      <c r="O648" s="982"/>
      <c r="P648" s="982"/>
      <c r="Q648" s="1000"/>
      <c r="R648" s="982"/>
      <c r="S648" s="1000"/>
      <c r="T648" s="1000"/>
      <c r="U648" s="1000"/>
      <c r="V648" s="982"/>
      <c r="W648" s="1004"/>
      <c r="X648" s="1002"/>
      <c r="Y648" s="1002"/>
      <c r="Z648" s="982"/>
      <c r="AA648" s="982"/>
      <c r="AB648" s="982"/>
      <c r="AC648" s="982"/>
      <c r="AD648" s="982"/>
      <c r="AE648" s="982"/>
      <c r="AF648" s="982"/>
      <c r="AG648" s="982"/>
      <c r="AH648" s="982"/>
      <c r="AI648" s="982"/>
      <c r="AJ648" s="982"/>
      <c r="AK648" s="982"/>
      <c r="AL648" s="982"/>
      <c r="AM648" s="982"/>
      <c r="AN648" s="982"/>
      <c r="AO648" s="982"/>
      <c r="AP648" s="982"/>
      <c r="AQ648" s="982"/>
      <c r="AR648" s="982"/>
      <c r="AS648" s="982"/>
      <c r="AT648" s="982"/>
      <c r="AU648" s="982"/>
      <c r="AV648" s="982"/>
      <c r="AW648" s="982"/>
      <c r="AX648" s="982"/>
      <c r="AY648" s="982"/>
      <c r="AZ648" s="982"/>
      <c r="BA648" s="982"/>
      <c r="BB648" s="982"/>
      <c r="BC648" s="982"/>
      <c r="BD648" s="982"/>
      <c r="BE648" s="982"/>
      <c r="BF648" s="982"/>
      <c r="BG648" s="982"/>
      <c r="BH648" s="982"/>
      <c r="BI648" s="982"/>
      <c r="BJ648" s="982"/>
    </row>
    <row r="649" spans="1:62" ht="14.25" customHeight="1" x14ac:dyDescent="0.2">
      <c r="A649" s="982"/>
      <c r="B649" s="982"/>
      <c r="C649" s="982"/>
      <c r="D649" s="1000"/>
      <c r="E649" s="982"/>
      <c r="F649" s="1000"/>
      <c r="G649" s="982"/>
      <c r="H649" s="1000"/>
      <c r="I649" s="982"/>
      <c r="J649" s="1000"/>
      <c r="K649" s="982"/>
      <c r="L649" s="1000"/>
      <c r="M649" s="982"/>
      <c r="N649" s="1000"/>
      <c r="O649" s="982"/>
      <c r="P649" s="982"/>
      <c r="Q649" s="1000"/>
      <c r="R649" s="982"/>
      <c r="S649" s="1000"/>
      <c r="T649" s="1000"/>
      <c r="U649" s="1000"/>
      <c r="V649" s="982"/>
      <c r="W649" s="1004"/>
      <c r="X649" s="1002"/>
      <c r="Y649" s="1002"/>
      <c r="Z649" s="982"/>
      <c r="AA649" s="982"/>
      <c r="AB649" s="982"/>
      <c r="AC649" s="982"/>
      <c r="AD649" s="982"/>
      <c r="AE649" s="982"/>
      <c r="AF649" s="982"/>
      <c r="AG649" s="982"/>
      <c r="AH649" s="982"/>
      <c r="AI649" s="982"/>
      <c r="AJ649" s="982"/>
      <c r="AK649" s="982"/>
      <c r="AL649" s="982"/>
      <c r="AM649" s="982"/>
      <c r="AN649" s="982"/>
      <c r="AO649" s="982"/>
      <c r="AP649" s="982"/>
      <c r="AQ649" s="982"/>
      <c r="AR649" s="982"/>
      <c r="AS649" s="982"/>
      <c r="AT649" s="982"/>
      <c r="AU649" s="982"/>
      <c r="AV649" s="982"/>
      <c r="AW649" s="982"/>
      <c r="AX649" s="982"/>
      <c r="AY649" s="982"/>
      <c r="AZ649" s="982"/>
      <c r="BA649" s="982"/>
      <c r="BB649" s="982"/>
      <c r="BC649" s="982"/>
      <c r="BD649" s="982"/>
      <c r="BE649" s="982"/>
      <c r="BF649" s="982"/>
      <c r="BG649" s="982"/>
      <c r="BH649" s="982"/>
      <c r="BI649" s="982"/>
      <c r="BJ649" s="982"/>
    </row>
    <row r="650" spans="1:62" ht="14.25" customHeight="1" x14ac:dyDescent="0.2">
      <c r="A650" s="982"/>
      <c r="B650" s="982"/>
      <c r="C650" s="982"/>
      <c r="D650" s="1000"/>
      <c r="E650" s="982"/>
      <c r="F650" s="1000"/>
      <c r="G650" s="982"/>
      <c r="H650" s="1000"/>
      <c r="I650" s="982"/>
      <c r="J650" s="1000"/>
      <c r="K650" s="982"/>
      <c r="L650" s="1000"/>
      <c r="M650" s="982"/>
      <c r="N650" s="1000"/>
      <c r="O650" s="982"/>
      <c r="P650" s="982"/>
      <c r="Q650" s="1000"/>
      <c r="R650" s="982"/>
      <c r="S650" s="1000"/>
      <c r="T650" s="1000"/>
      <c r="U650" s="1000"/>
      <c r="V650" s="982"/>
      <c r="W650" s="1004"/>
      <c r="X650" s="1002"/>
      <c r="Y650" s="1002"/>
      <c r="Z650" s="982"/>
      <c r="AA650" s="982"/>
      <c r="AB650" s="982"/>
      <c r="AC650" s="982"/>
      <c r="AD650" s="982"/>
      <c r="AE650" s="982"/>
      <c r="AF650" s="982"/>
      <c r="AG650" s="982"/>
      <c r="AH650" s="982"/>
      <c r="AI650" s="982"/>
      <c r="AJ650" s="982"/>
      <c r="AK650" s="982"/>
      <c r="AL650" s="982"/>
      <c r="AM650" s="982"/>
      <c r="AN650" s="982"/>
      <c r="AO650" s="982"/>
      <c r="AP650" s="982"/>
      <c r="AQ650" s="982"/>
      <c r="AR650" s="982"/>
      <c r="AS650" s="982"/>
      <c r="AT650" s="982"/>
      <c r="AU650" s="982"/>
      <c r="AV650" s="982"/>
      <c r="AW650" s="982"/>
      <c r="AX650" s="982"/>
      <c r="AY650" s="982"/>
      <c r="AZ650" s="982"/>
      <c r="BA650" s="982"/>
      <c r="BB650" s="982"/>
      <c r="BC650" s="982"/>
      <c r="BD650" s="982"/>
      <c r="BE650" s="982"/>
      <c r="BF650" s="982"/>
      <c r="BG650" s="982"/>
      <c r="BH650" s="982"/>
      <c r="BI650" s="982"/>
      <c r="BJ650" s="982"/>
    </row>
    <row r="651" spans="1:62" ht="14.25" customHeight="1" x14ac:dyDescent="0.2">
      <c r="A651" s="982"/>
      <c r="B651" s="982"/>
      <c r="C651" s="982"/>
      <c r="D651" s="1000"/>
      <c r="E651" s="982"/>
      <c r="F651" s="1000"/>
      <c r="G651" s="982"/>
      <c r="H651" s="1000"/>
      <c r="I651" s="982"/>
      <c r="J651" s="1000"/>
      <c r="K651" s="982"/>
      <c r="L651" s="1000"/>
      <c r="M651" s="982"/>
      <c r="N651" s="1000"/>
      <c r="O651" s="982"/>
      <c r="P651" s="982"/>
      <c r="Q651" s="1000"/>
      <c r="R651" s="982"/>
      <c r="S651" s="1000"/>
      <c r="T651" s="1000"/>
      <c r="U651" s="1000"/>
      <c r="V651" s="982"/>
      <c r="W651" s="1004"/>
      <c r="X651" s="1002"/>
      <c r="Y651" s="1002"/>
      <c r="Z651" s="982"/>
      <c r="AA651" s="982"/>
      <c r="AB651" s="982"/>
      <c r="AC651" s="982"/>
      <c r="AD651" s="982"/>
      <c r="AE651" s="982"/>
      <c r="AF651" s="982"/>
      <c r="AG651" s="982"/>
      <c r="AH651" s="982"/>
      <c r="AI651" s="982"/>
      <c r="AJ651" s="982"/>
      <c r="AK651" s="982"/>
      <c r="AL651" s="982"/>
      <c r="AM651" s="982"/>
      <c r="AN651" s="982"/>
      <c r="AO651" s="982"/>
      <c r="AP651" s="982"/>
      <c r="AQ651" s="982"/>
      <c r="AR651" s="982"/>
      <c r="AS651" s="982"/>
      <c r="AT651" s="982"/>
      <c r="AU651" s="982"/>
      <c r="AV651" s="982"/>
      <c r="AW651" s="982"/>
      <c r="AX651" s="982"/>
      <c r="AY651" s="982"/>
      <c r="AZ651" s="982"/>
      <c r="BA651" s="982"/>
      <c r="BB651" s="982"/>
      <c r="BC651" s="982"/>
      <c r="BD651" s="982"/>
      <c r="BE651" s="982"/>
      <c r="BF651" s="982"/>
      <c r="BG651" s="982"/>
      <c r="BH651" s="982"/>
      <c r="BI651" s="982"/>
      <c r="BJ651" s="982"/>
    </row>
    <row r="652" spans="1:62" ht="14.25" customHeight="1" x14ac:dyDescent="0.2">
      <c r="A652" s="982"/>
      <c r="B652" s="982"/>
      <c r="C652" s="982"/>
      <c r="D652" s="1000"/>
      <c r="E652" s="982"/>
      <c r="F652" s="1000"/>
      <c r="G652" s="982"/>
      <c r="H652" s="1000"/>
      <c r="I652" s="982"/>
      <c r="J652" s="1000"/>
      <c r="K652" s="982"/>
      <c r="L652" s="1000"/>
      <c r="M652" s="982"/>
      <c r="N652" s="1000"/>
      <c r="O652" s="982"/>
      <c r="P652" s="982"/>
      <c r="Q652" s="1000"/>
      <c r="R652" s="982"/>
      <c r="S652" s="1000"/>
      <c r="T652" s="1000"/>
      <c r="U652" s="1000"/>
      <c r="V652" s="982"/>
      <c r="W652" s="1004"/>
      <c r="X652" s="1002"/>
      <c r="Y652" s="1002"/>
      <c r="Z652" s="982"/>
      <c r="AA652" s="982"/>
      <c r="AB652" s="982"/>
      <c r="AC652" s="982"/>
      <c r="AD652" s="982"/>
      <c r="AE652" s="982"/>
      <c r="AF652" s="982"/>
      <c r="AG652" s="982"/>
      <c r="AH652" s="982"/>
      <c r="AI652" s="982"/>
      <c r="AJ652" s="982"/>
      <c r="AK652" s="982"/>
      <c r="AL652" s="982"/>
      <c r="AM652" s="982"/>
      <c r="AN652" s="982"/>
      <c r="AO652" s="982"/>
      <c r="AP652" s="982"/>
      <c r="AQ652" s="982"/>
      <c r="AR652" s="982"/>
      <c r="AS652" s="982"/>
      <c r="AT652" s="982"/>
      <c r="AU652" s="982"/>
      <c r="AV652" s="982"/>
      <c r="AW652" s="982"/>
      <c r="AX652" s="982"/>
      <c r="AY652" s="982"/>
      <c r="AZ652" s="982"/>
      <c r="BA652" s="982"/>
      <c r="BB652" s="982"/>
      <c r="BC652" s="982"/>
      <c r="BD652" s="982"/>
      <c r="BE652" s="982"/>
      <c r="BF652" s="982"/>
      <c r="BG652" s="982"/>
      <c r="BH652" s="982"/>
      <c r="BI652" s="982"/>
      <c r="BJ652" s="982"/>
    </row>
    <row r="653" spans="1:62" ht="14.25" customHeight="1" x14ac:dyDescent="0.2">
      <c r="A653" s="982"/>
      <c r="B653" s="982"/>
      <c r="C653" s="982"/>
      <c r="D653" s="1000"/>
      <c r="E653" s="982"/>
      <c r="F653" s="1000"/>
      <c r="G653" s="982"/>
      <c r="H653" s="1000"/>
      <c r="I653" s="982"/>
      <c r="J653" s="1000"/>
      <c r="K653" s="982"/>
      <c r="L653" s="1000"/>
      <c r="M653" s="982"/>
      <c r="N653" s="1000"/>
      <c r="O653" s="982"/>
      <c r="P653" s="982"/>
      <c r="Q653" s="1000"/>
      <c r="R653" s="982"/>
      <c r="S653" s="1000"/>
      <c r="T653" s="1000"/>
      <c r="U653" s="1000"/>
      <c r="V653" s="982"/>
      <c r="W653" s="1004"/>
      <c r="X653" s="1002"/>
      <c r="Y653" s="1002"/>
      <c r="Z653" s="982"/>
      <c r="AA653" s="982"/>
      <c r="AB653" s="982"/>
      <c r="AC653" s="982"/>
      <c r="AD653" s="982"/>
      <c r="AE653" s="982"/>
      <c r="AF653" s="982"/>
      <c r="AG653" s="982"/>
      <c r="AH653" s="982"/>
      <c r="AI653" s="982"/>
      <c r="AJ653" s="982"/>
      <c r="AK653" s="982"/>
      <c r="AL653" s="982"/>
      <c r="AM653" s="982"/>
      <c r="AN653" s="982"/>
      <c r="AO653" s="982"/>
      <c r="AP653" s="982"/>
      <c r="AQ653" s="982"/>
      <c r="AR653" s="982"/>
      <c r="AS653" s="982"/>
      <c r="AT653" s="982"/>
      <c r="AU653" s="982"/>
      <c r="AV653" s="982"/>
      <c r="AW653" s="982"/>
      <c r="AX653" s="982"/>
      <c r="AY653" s="982"/>
      <c r="AZ653" s="982"/>
      <c r="BA653" s="982"/>
      <c r="BB653" s="982"/>
      <c r="BC653" s="982"/>
      <c r="BD653" s="982"/>
      <c r="BE653" s="982"/>
      <c r="BF653" s="982"/>
      <c r="BG653" s="982"/>
      <c r="BH653" s="982"/>
      <c r="BI653" s="982"/>
      <c r="BJ653" s="982"/>
    </row>
    <row r="654" spans="1:62" ht="14.25" customHeight="1" x14ac:dyDescent="0.2">
      <c r="A654" s="982"/>
      <c r="B654" s="982"/>
      <c r="C654" s="982"/>
      <c r="D654" s="1000"/>
      <c r="E654" s="982"/>
      <c r="F654" s="1000"/>
      <c r="G654" s="982"/>
      <c r="H654" s="1000"/>
      <c r="I654" s="982"/>
      <c r="J654" s="1000"/>
      <c r="K654" s="982"/>
      <c r="L654" s="1000"/>
      <c r="M654" s="982"/>
      <c r="N654" s="1000"/>
      <c r="O654" s="982"/>
      <c r="P654" s="982"/>
      <c r="Q654" s="1000"/>
      <c r="R654" s="982"/>
      <c r="S654" s="1000"/>
      <c r="T654" s="1000"/>
      <c r="U654" s="1000"/>
      <c r="V654" s="982"/>
      <c r="W654" s="1004"/>
      <c r="X654" s="1002"/>
      <c r="Y654" s="1002"/>
      <c r="Z654" s="982"/>
      <c r="AA654" s="982"/>
      <c r="AB654" s="982"/>
      <c r="AC654" s="982"/>
      <c r="AD654" s="982"/>
      <c r="AE654" s="982"/>
      <c r="AF654" s="982"/>
      <c r="AG654" s="982"/>
      <c r="AH654" s="982"/>
      <c r="AI654" s="982"/>
      <c r="AJ654" s="982"/>
      <c r="AK654" s="982"/>
      <c r="AL654" s="982"/>
      <c r="AM654" s="982"/>
      <c r="AN654" s="982"/>
      <c r="AO654" s="982"/>
      <c r="AP654" s="982"/>
      <c r="AQ654" s="982"/>
      <c r="AR654" s="982"/>
      <c r="AS654" s="982"/>
      <c r="AT654" s="982"/>
      <c r="AU654" s="982"/>
      <c r="AV654" s="982"/>
      <c r="AW654" s="982"/>
      <c r="AX654" s="982"/>
      <c r="AY654" s="982"/>
      <c r="AZ654" s="982"/>
      <c r="BA654" s="982"/>
      <c r="BB654" s="982"/>
      <c r="BC654" s="982"/>
      <c r="BD654" s="982"/>
      <c r="BE654" s="982"/>
      <c r="BF654" s="982"/>
      <c r="BG654" s="982"/>
      <c r="BH654" s="982"/>
      <c r="BI654" s="982"/>
      <c r="BJ654" s="982"/>
    </row>
    <row r="655" spans="1:62" ht="14.25" customHeight="1" x14ac:dyDescent="0.2">
      <c r="A655" s="982"/>
      <c r="B655" s="982"/>
      <c r="C655" s="982"/>
      <c r="D655" s="1000"/>
      <c r="E655" s="982"/>
      <c r="F655" s="1000"/>
      <c r="G655" s="982"/>
      <c r="H655" s="1000"/>
      <c r="I655" s="982"/>
      <c r="J655" s="1000"/>
      <c r="K655" s="982"/>
      <c r="L655" s="1000"/>
      <c r="M655" s="982"/>
      <c r="N655" s="1000"/>
      <c r="O655" s="982"/>
      <c r="P655" s="982"/>
      <c r="Q655" s="1000"/>
      <c r="R655" s="982"/>
      <c r="S655" s="1000"/>
      <c r="T655" s="1000"/>
      <c r="U655" s="1000"/>
      <c r="V655" s="982"/>
      <c r="W655" s="1004"/>
      <c r="X655" s="1002"/>
      <c r="Y655" s="1002"/>
      <c r="Z655" s="982"/>
      <c r="AA655" s="982"/>
      <c r="AB655" s="982"/>
      <c r="AC655" s="982"/>
      <c r="AD655" s="982"/>
      <c r="AE655" s="982"/>
      <c r="AF655" s="982"/>
      <c r="AG655" s="982"/>
      <c r="AH655" s="982"/>
      <c r="AI655" s="982"/>
      <c r="AJ655" s="982"/>
      <c r="AK655" s="982"/>
      <c r="AL655" s="982"/>
      <c r="AM655" s="982"/>
      <c r="AN655" s="982"/>
      <c r="AO655" s="982"/>
      <c r="AP655" s="982"/>
      <c r="AQ655" s="982"/>
      <c r="AR655" s="982"/>
      <c r="AS655" s="982"/>
      <c r="AT655" s="982"/>
      <c r="AU655" s="982"/>
      <c r="AV655" s="982"/>
      <c r="AW655" s="982"/>
      <c r="AX655" s="982"/>
      <c r="AY655" s="982"/>
      <c r="AZ655" s="982"/>
      <c r="BA655" s="982"/>
      <c r="BB655" s="982"/>
      <c r="BC655" s="982"/>
      <c r="BD655" s="982"/>
      <c r="BE655" s="982"/>
      <c r="BF655" s="982"/>
      <c r="BG655" s="982"/>
      <c r="BH655" s="982"/>
      <c r="BI655" s="982"/>
      <c r="BJ655" s="982"/>
    </row>
    <row r="656" spans="1:62" ht="14.25" customHeight="1" x14ac:dyDescent="0.2">
      <c r="A656" s="982"/>
      <c r="B656" s="982"/>
      <c r="C656" s="982"/>
      <c r="D656" s="1000"/>
      <c r="E656" s="982"/>
      <c r="F656" s="1000"/>
      <c r="G656" s="982"/>
      <c r="H656" s="1000"/>
      <c r="I656" s="982"/>
      <c r="J656" s="1000"/>
      <c r="K656" s="982"/>
      <c r="L656" s="1000"/>
      <c r="M656" s="982"/>
      <c r="N656" s="1000"/>
      <c r="O656" s="982"/>
      <c r="P656" s="982"/>
      <c r="Q656" s="1000"/>
      <c r="R656" s="982"/>
      <c r="S656" s="1000"/>
      <c r="T656" s="1000"/>
      <c r="U656" s="1000"/>
      <c r="V656" s="982"/>
      <c r="W656" s="1004"/>
      <c r="X656" s="1002"/>
      <c r="Y656" s="1002"/>
      <c r="Z656" s="982"/>
      <c r="AA656" s="982"/>
      <c r="AB656" s="982"/>
      <c r="AC656" s="982"/>
      <c r="AD656" s="982"/>
      <c r="AE656" s="982"/>
      <c r="AF656" s="982"/>
      <c r="AG656" s="982"/>
      <c r="AH656" s="982"/>
      <c r="AI656" s="982"/>
      <c r="AJ656" s="982"/>
      <c r="AK656" s="982"/>
      <c r="AL656" s="982"/>
      <c r="AM656" s="982"/>
      <c r="AN656" s="982"/>
      <c r="AO656" s="982"/>
      <c r="AP656" s="982"/>
      <c r="AQ656" s="982"/>
      <c r="AR656" s="982"/>
      <c r="AS656" s="982"/>
      <c r="AT656" s="982"/>
      <c r="AU656" s="982"/>
      <c r="AV656" s="982"/>
      <c r="AW656" s="982"/>
      <c r="AX656" s="982"/>
      <c r="AY656" s="982"/>
      <c r="AZ656" s="982"/>
      <c r="BA656" s="982"/>
      <c r="BB656" s="982"/>
      <c r="BC656" s="982"/>
      <c r="BD656" s="982"/>
      <c r="BE656" s="982"/>
      <c r="BF656" s="982"/>
      <c r="BG656" s="982"/>
      <c r="BH656" s="982"/>
      <c r="BI656" s="982"/>
      <c r="BJ656" s="982"/>
    </row>
    <row r="657" spans="1:62" ht="14.25" customHeight="1" x14ac:dyDescent="0.2">
      <c r="A657" s="982"/>
      <c r="B657" s="982"/>
      <c r="C657" s="982"/>
      <c r="D657" s="1000"/>
      <c r="E657" s="982"/>
      <c r="F657" s="1000"/>
      <c r="G657" s="982"/>
      <c r="H657" s="1000"/>
      <c r="I657" s="982"/>
      <c r="J657" s="1000"/>
      <c r="K657" s="982"/>
      <c r="L657" s="1000"/>
      <c r="M657" s="982"/>
      <c r="N657" s="1000"/>
      <c r="O657" s="982"/>
      <c r="P657" s="982"/>
      <c r="Q657" s="1000"/>
      <c r="R657" s="982"/>
      <c r="S657" s="1000"/>
      <c r="T657" s="1000"/>
      <c r="U657" s="1000"/>
      <c r="V657" s="982"/>
      <c r="W657" s="1004"/>
      <c r="X657" s="1002"/>
      <c r="Y657" s="1002"/>
      <c r="Z657" s="982"/>
      <c r="AA657" s="982"/>
      <c r="AB657" s="982"/>
      <c r="AC657" s="982"/>
      <c r="AD657" s="982"/>
      <c r="AE657" s="982"/>
      <c r="AF657" s="982"/>
      <c r="AG657" s="982"/>
      <c r="AH657" s="982"/>
      <c r="AI657" s="982"/>
      <c r="AJ657" s="982"/>
      <c r="AK657" s="982"/>
      <c r="AL657" s="982"/>
      <c r="AM657" s="982"/>
      <c r="AN657" s="982"/>
      <c r="AO657" s="982"/>
      <c r="AP657" s="982"/>
      <c r="AQ657" s="982"/>
      <c r="AR657" s="982"/>
      <c r="AS657" s="982"/>
      <c r="AT657" s="982"/>
      <c r="AU657" s="982"/>
      <c r="AV657" s="982"/>
      <c r="AW657" s="982"/>
      <c r="AX657" s="982"/>
      <c r="AY657" s="982"/>
      <c r="AZ657" s="982"/>
      <c r="BA657" s="982"/>
      <c r="BB657" s="982"/>
      <c r="BC657" s="982"/>
      <c r="BD657" s="982"/>
      <c r="BE657" s="982"/>
      <c r="BF657" s="982"/>
      <c r="BG657" s="982"/>
      <c r="BH657" s="982"/>
      <c r="BI657" s="982"/>
      <c r="BJ657" s="982"/>
    </row>
    <row r="658" spans="1:62" ht="14.25" customHeight="1" x14ac:dyDescent="0.2">
      <c r="A658" s="982"/>
      <c r="B658" s="982"/>
      <c r="C658" s="982"/>
      <c r="D658" s="1000"/>
      <c r="E658" s="982"/>
      <c r="F658" s="1000"/>
      <c r="G658" s="982"/>
      <c r="H658" s="1000"/>
      <c r="I658" s="982"/>
      <c r="J658" s="1000"/>
      <c r="K658" s="982"/>
      <c r="L658" s="1000"/>
      <c r="M658" s="982"/>
      <c r="N658" s="1000"/>
      <c r="O658" s="982"/>
      <c r="P658" s="982"/>
      <c r="Q658" s="1000"/>
      <c r="R658" s="982"/>
      <c r="S658" s="1000"/>
      <c r="T658" s="1000"/>
      <c r="U658" s="1000"/>
      <c r="V658" s="982"/>
      <c r="W658" s="1004"/>
      <c r="X658" s="1002"/>
      <c r="Y658" s="1002"/>
      <c r="Z658" s="982"/>
      <c r="AA658" s="982"/>
      <c r="AB658" s="982"/>
      <c r="AC658" s="982"/>
      <c r="AD658" s="982"/>
      <c r="AE658" s="982"/>
      <c r="AF658" s="982"/>
      <c r="AG658" s="982"/>
      <c r="AH658" s="982"/>
      <c r="AI658" s="982"/>
      <c r="AJ658" s="982"/>
      <c r="AK658" s="982"/>
      <c r="AL658" s="982"/>
      <c r="AM658" s="982"/>
      <c r="AN658" s="982"/>
      <c r="AO658" s="982"/>
      <c r="AP658" s="982"/>
      <c r="AQ658" s="982"/>
      <c r="AR658" s="982"/>
      <c r="AS658" s="982"/>
      <c r="AT658" s="982"/>
      <c r="AU658" s="982"/>
      <c r="AV658" s="982"/>
      <c r="AW658" s="982"/>
      <c r="AX658" s="982"/>
      <c r="AY658" s="982"/>
      <c r="AZ658" s="982"/>
      <c r="BA658" s="982"/>
      <c r="BB658" s="982"/>
      <c r="BC658" s="982"/>
      <c r="BD658" s="982"/>
      <c r="BE658" s="982"/>
      <c r="BF658" s="982"/>
      <c r="BG658" s="982"/>
      <c r="BH658" s="982"/>
      <c r="BI658" s="982"/>
      <c r="BJ658" s="982"/>
    </row>
    <row r="659" spans="1:62" ht="14.25" customHeight="1" x14ac:dyDescent="0.2">
      <c r="A659" s="982"/>
      <c r="B659" s="982"/>
      <c r="C659" s="982"/>
      <c r="D659" s="1000"/>
      <c r="E659" s="982"/>
      <c r="F659" s="1000"/>
      <c r="G659" s="982"/>
      <c r="H659" s="1000"/>
      <c r="I659" s="982"/>
      <c r="J659" s="1000"/>
      <c r="K659" s="982"/>
      <c r="L659" s="1000"/>
      <c r="M659" s="982"/>
      <c r="N659" s="1000"/>
      <c r="O659" s="982"/>
      <c r="P659" s="982"/>
      <c r="Q659" s="1000"/>
      <c r="R659" s="982"/>
      <c r="S659" s="1000"/>
      <c r="T659" s="1000"/>
      <c r="U659" s="1000"/>
      <c r="V659" s="982"/>
      <c r="W659" s="1004"/>
      <c r="X659" s="1002"/>
      <c r="Y659" s="1002"/>
      <c r="Z659" s="982"/>
      <c r="AA659" s="982"/>
      <c r="AB659" s="982"/>
      <c r="AC659" s="982"/>
      <c r="AD659" s="982"/>
      <c r="AE659" s="982"/>
      <c r="AF659" s="982"/>
      <c r="AG659" s="982"/>
      <c r="AH659" s="982"/>
      <c r="AI659" s="982"/>
      <c r="AJ659" s="982"/>
      <c r="AK659" s="982"/>
      <c r="AL659" s="982"/>
      <c r="AM659" s="982"/>
      <c r="AN659" s="982"/>
      <c r="AO659" s="982"/>
      <c r="AP659" s="982"/>
      <c r="AQ659" s="982"/>
      <c r="AR659" s="982"/>
      <c r="AS659" s="982"/>
      <c r="AT659" s="982"/>
      <c r="AU659" s="982"/>
      <c r="AV659" s="982"/>
      <c r="AW659" s="982"/>
      <c r="AX659" s="982"/>
      <c r="AY659" s="982"/>
      <c r="AZ659" s="982"/>
      <c r="BA659" s="982"/>
      <c r="BB659" s="982"/>
      <c r="BC659" s="982"/>
      <c r="BD659" s="982"/>
      <c r="BE659" s="982"/>
      <c r="BF659" s="982"/>
      <c r="BG659" s="982"/>
      <c r="BH659" s="982"/>
      <c r="BI659" s="982"/>
      <c r="BJ659" s="982"/>
    </row>
    <row r="660" spans="1:62" ht="14.25" customHeight="1" x14ac:dyDescent="0.2">
      <c r="A660" s="982"/>
      <c r="B660" s="982"/>
      <c r="C660" s="982"/>
      <c r="D660" s="1000"/>
      <c r="E660" s="982"/>
      <c r="F660" s="1000"/>
      <c r="G660" s="982"/>
      <c r="H660" s="1000"/>
      <c r="I660" s="982"/>
      <c r="J660" s="1000"/>
      <c r="K660" s="982"/>
      <c r="L660" s="1000"/>
      <c r="M660" s="982"/>
      <c r="N660" s="1000"/>
      <c r="O660" s="982"/>
      <c r="P660" s="982"/>
      <c r="Q660" s="1000"/>
      <c r="R660" s="982"/>
      <c r="S660" s="1000"/>
      <c r="T660" s="1000"/>
      <c r="U660" s="1000"/>
      <c r="V660" s="982"/>
      <c r="W660" s="1004"/>
      <c r="X660" s="1002"/>
      <c r="Y660" s="1002"/>
      <c r="Z660" s="982"/>
      <c r="AA660" s="982"/>
      <c r="AB660" s="982"/>
      <c r="AC660" s="982"/>
      <c r="AD660" s="982"/>
      <c r="AE660" s="982"/>
      <c r="AF660" s="982"/>
      <c r="AG660" s="982"/>
      <c r="AH660" s="982"/>
      <c r="AI660" s="982"/>
      <c r="AJ660" s="982"/>
      <c r="AK660" s="982"/>
      <c r="AL660" s="982"/>
      <c r="AM660" s="982"/>
      <c r="AN660" s="982"/>
      <c r="AO660" s="982"/>
      <c r="AP660" s="982"/>
      <c r="AQ660" s="982"/>
      <c r="AR660" s="982"/>
      <c r="AS660" s="982"/>
      <c r="AT660" s="982"/>
      <c r="AU660" s="982"/>
      <c r="AV660" s="982"/>
      <c r="AW660" s="982"/>
      <c r="AX660" s="982"/>
      <c r="AY660" s="982"/>
      <c r="AZ660" s="982"/>
      <c r="BA660" s="982"/>
      <c r="BB660" s="982"/>
      <c r="BC660" s="982"/>
      <c r="BD660" s="982"/>
      <c r="BE660" s="982"/>
      <c r="BF660" s="982"/>
      <c r="BG660" s="982"/>
      <c r="BH660" s="982"/>
      <c r="BI660" s="982"/>
      <c r="BJ660" s="982"/>
    </row>
    <row r="661" spans="1:62" ht="14.25" customHeight="1" x14ac:dyDescent="0.2">
      <c r="A661" s="982"/>
      <c r="B661" s="982"/>
      <c r="C661" s="982"/>
      <c r="D661" s="1000"/>
      <c r="E661" s="982"/>
      <c r="F661" s="1000"/>
      <c r="G661" s="982"/>
      <c r="H661" s="1000"/>
      <c r="I661" s="982"/>
      <c r="J661" s="1000"/>
      <c r="K661" s="982"/>
      <c r="L661" s="1000"/>
      <c r="M661" s="982"/>
      <c r="N661" s="1000"/>
      <c r="O661" s="982"/>
      <c r="P661" s="982"/>
      <c r="Q661" s="1000"/>
      <c r="R661" s="982"/>
      <c r="S661" s="1000"/>
      <c r="T661" s="1000"/>
      <c r="U661" s="1000"/>
      <c r="V661" s="982"/>
      <c r="W661" s="1004"/>
      <c r="X661" s="1002"/>
      <c r="Y661" s="1002"/>
      <c r="Z661" s="982"/>
      <c r="AA661" s="982"/>
      <c r="AB661" s="982"/>
      <c r="AC661" s="982"/>
      <c r="AD661" s="982"/>
      <c r="AE661" s="982"/>
      <c r="AF661" s="982"/>
      <c r="AG661" s="982"/>
      <c r="AH661" s="982"/>
      <c r="AI661" s="982"/>
      <c r="AJ661" s="982"/>
      <c r="AK661" s="982"/>
      <c r="AL661" s="982"/>
      <c r="AM661" s="982"/>
      <c r="AN661" s="982"/>
      <c r="AO661" s="982"/>
      <c r="AP661" s="982"/>
      <c r="AQ661" s="982"/>
      <c r="AR661" s="982"/>
      <c r="AS661" s="982"/>
      <c r="AT661" s="982"/>
      <c r="AU661" s="982"/>
      <c r="AV661" s="982"/>
      <c r="AW661" s="982"/>
      <c r="AX661" s="982"/>
      <c r="AY661" s="982"/>
      <c r="AZ661" s="982"/>
      <c r="BA661" s="982"/>
      <c r="BB661" s="982"/>
      <c r="BC661" s="982"/>
      <c r="BD661" s="982"/>
      <c r="BE661" s="982"/>
      <c r="BF661" s="982"/>
      <c r="BG661" s="982"/>
      <c r="BH661" s="982"/>
      <c r="BI661" s="982"/>
      <c r="BJ661" s="982"/>
    </row>
    <row r="662" spans="1:62" ht="14.25" customHeight="1" x14ac:dyDescent="0.2">
      <c r="A662" s="982"/>
      <c r="B662" s="982"/>
      <c r="C662" s="982"/>
      <c r="D662" s="1000"/>
      <c r="E662" s="982"/>
      <c r="F662" s="1000"/>
      <c r="G662" s="982"/>
      <c r="H662" s="1000"/>
      <c r="I662" s="982"/>
      <c r="J662" s="1000"/>
      <c r="K662" s="982"/>
      <c r="L662" s="1000"/>
      <c r="M662" s="982"/>
      <c r="N662" s="1000"/>
      <c r="O662" s="982"/>
      <c r="P662" s="982"/>
      <c r="Q662" s="1000"/>
      <c r="R662" s="982"/>
      <c r="S662" s="1000"/>
      <c r="T662" s="1000"/>
      <c r="U662" s="1000"/>
      <c r="V662" s="982"/>
      <c r="W662" s="1004"/>
      <c r="X662" s="1002"/>
      <c r="Y662" s="1002"/>
      <c r="Z662" s="982"/>
      <c r="AA662" s="982"/>
      <c r="AB662" s="982"/>
      <c r="AC662" s="982"/>
      <c r="AD662" s="982"/>
      <c r="AE662" s="982"/>
      <c r="AF662" s="982"/>
      <c r="AG662" s="982"/>
      <c r="AH662" s="982"/>
      <c r="AI662" s="982"/>
      <c r="AJ662" s="982"/>
      <c r="AK662" s="982"/>
      <c r="AL662" s="982"/>
      <c r="AM662" s="982"/>
      <c r="AN662" s="982"/>
      <c r="AO662" s="982"/>
      <c r="AP662" s="982"/>
      <c r="AQ662" s="982"/>
      <c r="AR662" s="982"/>
      <c r="AS662" s="982"/>
      <c r="AT662" s="982"/>
      <c r="AU662" s="982"/>
      <c r="AV662" s="982"/>
      <c r="AW662" s="982"/>
      <c r="AX662" s="982"/>
      <c r="AY662" s="982"/>
      <c r="AZ662" s="982"/>
      <c r="BA662" s="982"/>
      <c r="BB662" s="982"/>
      <c r="BC662" s="982"/>
      <c r="BD662" s="982"/>
      <c r="BE662" s="982"/>
      <c r="BF662" s="982"/>
      <c r="BG662" s="982"/>
      <c r="BH662" s="982"/>
      <c r="BI662" s="982"/>
      <c r="BJ662" s="982"/>
    </row>
    <row r="663" spans="1:62" ht="14.25" customHeight="1" x14ac:dyDescent="0.2">
      <c r="A663" s="982"/>
      <c r="B663" s="982"/>
      <c r="C663" s="982"/>
      <c r="D663" s="1000"/>
      <c r="E663" s="982"/>
      <c r="F663" s="1000"/>
      <c r="G663" s="982"/>
      <c r="H663" s="1000"/>
      <c r="I663" s="982"/>
      <c r="J663" s="1000"/>
      <c r="K663" s="982"/>
      <c r="L663" s="1000"/>
      <c r="M663" s="982"/>
      <c r="N663" s="1000"/>
      <c r="O663" s="982"/>
      <c r="P663" s="982"/>
      <c r="Q663" s="1000"/>
      <c r="R663" s="982"/>
      <c r="S663" s="1000"/>
      <c r="T663" s="1000"/>
      <c r="U663" s="1000"/>
      <c r="V663" s="982"/>
      <c r="W663" s="1004"/>
      <c r="X663" s="1002"/>
      <c r="Y663" s="1002"/>
      <c r="Z663" s="982"/>
      <c r="AA663" s="982"/>
      <c r="AB663" s="982"/>
      <c r="AC663" s="982"/>
      <c r="AD663" s="982"/>
      <c r="AE663" s="982"/>
      <c r="AF663" s="982"/>
      <c r="AG663" s="982"/>
      <c r="AH663" s="982"/>
      <c r="AI663" s="982"/>
      <c r="AJ663" s="982"/>
      <c r="AK663" s="982"/>
      <c r="AL663" s="982"/>
      <c r="AM663" s="982"/>
      <c r="AN663" s="982"/>
      <c r="AO663" s="982"/>
      <c r="AP663" s="982"/>
      <c r="AQ663" s="982"/>
      <c r="AR663" s="982"/>
      <c r="AS663" s="982"/>
      <c r="AT663" s="982"/>
      <c r="AU663" s="982"/>
      <c r="AV663" s="982"/>
      <c r="AW663" s="982"/>
      <c r="AX663" s="982"/>
      <c r="AY663" s="982"/>
      <c r="AZ663" s="982"/>
      <c r="BA663" s="982"/>
      <c r="BB663" s="982"/>
      <c r="BC663" s="982"/>
      <c r="BD663" s="982"/>
      <c r="BE663" s="982"/>
      <c r="BF663" s="982"/>
      <c r="BG663" s="982"/>
      <c r="BH663" s="982"/>
      <c r="BI663" s="982"/>
      <c r="BJ663" s="982"/>
    </row>
    <row r="664" spans="1:62" ht="14.25" customHeight="1" x14ac:dyDescent="0.2">
      <c r="A664" s="982"/>
      <c r="B664" s="982"/>
      <c r="C664" s="982"/>
      <c r="D664" s="1000"/>
      <c r="E664" s="982"/>
      <c r="F664" s="1000"/>
      <c r="G664" s="982"/>
      <c r="H664" s="1000"/>
      <c r="I664" s="982"/>
      <c r="J664" s="1000"/>
      <c r="K664" s="982"/>
      <c r="L664" s="1000"/>
      <c r="M664" s="982"/>
      <c r="N664" s="1000"/>
      <c r="O664" s="982"/>
      <c r="P664" s="982"/>
      <c r="Q664" s="1000"/>
      <c r="R664" s="982"/>
      <c r="S664" s="1000"/>
      <c r="T664" s="1000"/>
      <c r="U664" s="1000"/>
      <c r="V664" s="982"/>
      <c r="W664" s="1004"/>
      <c r="X664" s="1002"/>
      <c r="Y664" s="1002"/>
      <c r="Z664" s="982"/>
      <c r="AA664" s="982"/>
      <c r="AB664" s="982"/>
      <c r="AC664" s="982"/>
      <c r="AD664" s="982"/>
      <c r="AE664" s="982"/>
      <c r="AF664" s="982"/>
      <c r="AG664" s="982"/>
      <c r="AH664" s="982"/>
      <c r="AI664" s="982"/>
      <c r="AJ664" s="982"/>
      <c r="AK664" s="982"/>
      <c r="AL664" s="982"/>
      <c r="AM664" s="982"/>
      <c r="AN664" s="982"/>
      <c r="AO664" s="982"/>
      <c r="AP664" s="982"/>
      <c r="AQ664" s="982"/>
      <c r="AR664" s="982"/>
      <c r="AS664" s="982"/>
      <c r="AT664" s="982"/>
      <c r="AU664" s="982"/>
      <c r="AV664" s="982"/>
      <c r="AW664" s="982"/>
      <c r="AX664" s="982"/>
      <c r="AY664" s="982"/>
      <c r="AZ664" s="982"/>
      <c r="BA664" s="982"/>
      <c r="BB664" s="982"/>
      <c r="BC664" s="982"/>
      <c r="BD664" s="982"/>
      <c r="BE664" s="982"/>
      <c r="BF664" s="982"/>
      <c r="BG664" s="982"/>
      <c r="BH664" s="982"/>
      <c r="BI664" s="982"/>
      <c r="BJ664" s="982"/>
    </row>
    <row r="665" spans="1:62" ht="14.25" customHeight="1" x14ac:dyDescent="0.2">
      <c r="A665" s="982"/>
      <c r="B665" s="982"/>
      <c r="C665" s="982"/>
      <c r="D665" s="1000"/>
      <c r="E665" s="982"/>
      <c r="F665" s="1000"/>
      <c r="G665" s="982"/>
      <c r="H665" s="1000"/>
      <c r="I665" s="982"/>
      <c r="J665" s="1000"/>
      <c r="K665" s="982"/>
      <c r="L665" s="1000"/>
      <c r="M665" s="982"/>
      <c r="N665" s="1000"/>
      <c r="O665" s="982"/>
      <c r="P665" s="982"/>
      <c r="Q665" s="1000"/>
      <c r="R665" s="982"/>
      <c r="S665" s="1000"/>
      <c r="T665" s="1000"/>
      <c r="U665" s="1000"/>
      <c r="V665" s="982"/>
      <c r="W665" s="1004"/>
      <c r="X665" s="1002"/>
      <c r="Y665" s="1002"/>
      <c r="Z665" s="982"/>
      <c r="AA665" s="982"/>
      <c r="AB665" s="982"/>
      <c r="AC665" s="982"/>
      <c r="AD665" s="982"/>
      <c r="AE665" s="982"/>
      <c r="AF665" s="982"/>
      <c r="AG665" s="982"/>
      <c r="AH665" s="982"/>
      <c r="AI665" s="982"/>
      <c r="AJ665" s="982"/>
      <c r="AK665" s="982"/>
      <c r="AL665" s="982"/>
      <c r="AM665" s="982"/>
      <c r="AN665" s="982"/>
      <c r="AO665" s="982"/>
      <c r="AP665" s="982"/>
      <c r="AQ665" s="982"/>
      <c r="AR665" s="982"/>
      <c r="AS665" s="982"/>
      <c r="AT665" s="982"/>
      <c r="AU665" s="982"/>
      <c r="AV665" s="982"/>
      <c r="AW665" s="982"/>
      <c r="AX665" s="982"/>
      <c r="AY665" s="982"/>
      <c r="AZ665" s="982"/>
      <c r="BA665" s="982"/>
      <c r="BB665" s="982"/>
      <c r="BC665" s="982"/>
      <c r="BD665" s="982"/>
      <c r="BE665" s="982"/>
      <c r="BF665" s="982"/>
      <c r="BG665" s="982"/>
      <c r="BH665" s="982"/>
      <c r="BI665" s="982"/>
      <c r="BJ665" s="982"/>
    </row>
    <row r="666" spans="1:62" ht="14.25" customHeight="1" x14ac:dyDescent="0.2">
      <c r="A666" s="982"/>
      <c r="B666" s="982"/>
      <c r="C666" s="982"/>
      <c r="D666" s="1000"/>
      <c r="E666" s="982"/>
      <c r="F666" s="1000"/>
      <c r="G666" s="982"/>
      <c r="H666" s="1000"/>
      <c r="I666" s="982"/>
      <c r="J666" s="1000"/>
      <c r="K666" s="982"/>
      <c r="L666" s="1000"/>
      <c r="M666" s="982"/>
      <c r="N666" s="1000"/>
      <c r="O666" s="982"/>
      <c r="P666" s="982"/>
      <c r="Q666" s="1000"/>
      <c r="R666" s="982"/>
      <c r="S666" s="1000"/>
      <c r="T666" s="1000"/>
      <c r="U666" s="1000"/>
      <c r="V666" s="982"/>
      <c r="W666" s="1004"/>
      <c r="X666" s="1002"/>
      <c r="Y666" s="1002"/>
      <c r="Z666" s="982"/>
      <c r="AA666" s="982"/>
      <c r="AB666" s="982"/>
      <c r="AC666" s="982"/>
      <c r="AD666" s="982"/>
      <c r="AE666" s="982"/>
      <c r="AF666" s="982"/>
      <c r="AG666" s="982"/>
      <c r="AH666" s="982"/>
      <c r="AI666" s="982"/>
      <c r="AJ666" s="982"/>
      <c r="AK666" s="982"/>
      <c r="AL666" s="982"/>
      <c r="AM666" s="982"/>
      <c r="AN666" s="982"/>
      <c r="AO666" s="982"/>
      <c r="AP666" s="982"/>
      <c r="AQ666" s="982"/>
      <c r="AR666" s="982"/>
      <c r="AS666" s="982"/>
      <c r="AT666" s="982"/>
      <c r="AU666" s="982"/>
      <c r="AV666" s="982"/>
      <c r="AW666" s="982"/>
      <c r="AX666" s="982"/>
      <c r="AY666" s="982"/>
      <c r="AZ666" s="982"/>
      <c r="BA666" s="982"/>
      <c r="BB666" s="982"/>
      <c r="BC666" s="982"/>
      <c r="BD666" s="982"/>
      <c r="BE666" s="982"/>
      <c r="BF666" s="982"/>
      <c r="BG666" s="982"/>
      <c r="BH666" s="982"/>
      <c r="BI666" s="982"/>
      <c r="BJ666" s="982"/>
    </row>
    <row r="667" spans="1:62" ht="14.25" customHeight="1" x14ac:dyDescent="0.2">
      <c r="A667" s="982"/>
      <c r="B667" s="982"/>
      <c r="C667" s="982"/>
      <c r="D667" s="1000"/>
      <c r="E667" s="982"/>
      <c r="F667" s="1000"/>
      <c r="G667" s="982"/>
      <c r="H667" s="1000"/>
      <c r="I667" s="982"/>
      <c r="J667" s="1000"/>
      <c r="K667" s="982"/>
      <c r="L667" s="1000"/>
      <c r="M667" s="982"/>
      <c r="N667" s="1000"/>
      <c r="O667" s="982"/>
      <c r="P667" s="982"/>
      <c r="Q667" s="1000"/>
      <c r="R667" s="982"/>
      <c r="S667" s="1000"/>
      <c r="T667" s="1000"/>
      <c r="U667" s="1000"/>
      <c r="V667" s="982"/>
      <c r="W667" s="1004"/>
      <c r="X667" s="1002"/>
      <c r="Y667" s="1002"/>
      <c r="Z667" s="982"/>
      <c r="AA667" s="982"/>
      <c r="AB667" s="982"/>
      <c r="AC667" s="982"/>
      <c r="AD667" s="982"/>
      <c r="AE667" s="982"/>
      <c r="AF667" s="982"/>
      <c r="AG667" s="982"/>
      <c r="AH667" s="982"/>
      <c r="AI667" s="982"/>
      <c r="AJ667" s="982"/>
      <c r="AK667" s="982"/>
      <c r="AL667" s="982"/>
      <c r="AM667" s="982"/>
      <c r="AN667" s="982"/>
      <c r="AO667" s="982"/>
      <c r="AP667" s="982"/>
      <c r="AQ667" s="982"/>
      <c r="AR667" s="982"/>
      <c r="AS667" s="982"/>
      <c r="AT667" s="982"/>
      <c r="AU667" s="982"/>
      <c r="AV667" s="982"/>
      <c r="AW667" s="982"/>
      <c r="AX667" s="982"/>
      <c r="AY667" s="982"/>
      <c r="AZ667" s="982"/>
      <c r="BA667" s="982"/>
      <c r="BB667" s="982"/>
      <c r="BC667" s="982"/>
      <c r="BD667" s="982"/>
      <c r="BE667" s="982"/>
      <c r="BF667" s="982"/>
      <c r="BG667" s="982"/>
      <c r="BH667" s="982"/>
      <c r="BI667" s="982"/>
      <c r="BJ667" s="982"/>
    </row>
    <row r="668" spans="1:62" ht="14.25" customHeight="1" x14ac:dyDescent="0.2">
      <c r="A668" s="982"/>
      <c r="B668" s="982"/>
      <c r="C668" s="982"/>
      <c r="D668" s="1000"/>
      <c r="E668" s="982"/>
      <c r="F668" s="1000"/>
      <c r="G668" s="982"/>
      <c r="H668" s="1000"/>
      <c r="I668" s="982"/>
      <c r="J668" s="1000"/>
      <c r="K668" s="982"/>
      <c r="L668" s="1000"/>
      <c r="M668" s="982"/>
      <c r="N668" s="1000"/>
      <c r="O668" s="982"/>
      <c r="P668" s="982"/>
      <c r="Q668" s="1000"/>
      <c r="R668" s="982"/>
      <c r="S668" s="1000"/>
      <c r="T668" s="1000"/>
      <c r="U668" s="1000"/>
      <c r="V668" s="982"/>
      <c r="W668" s="1004"/>
      <c r="X668" s="1002"/>
      <c r="Y668" s="1002"/>
      <c r="Z668" s="982"/>
      <c r="AA668" s="982"/>
      <c r="AB668" s="982"/>
      <c r="AC668" s="982"/>
      <c r="AD668" s="982"/>
      <c r="AE668" s="982"/>
      <c r="AF668" s="982"/>
      <c r="AG668" s="982"/>
      <c r="AH668" s="982"/>
      <c r="AI668" s="982"/>
      <c r="AJ668" s="982"/>
      <c r="AK668" s="982"/>
      <c r="AL668" s="982"/>
      <c r="AM668" s="982"/>
      <c r="AN668" s="982"/>
      <c r="AO668" s="982"/>
      <c r="AP668" s="982"/>
      <c r="AQ668" s="982"/>
      <c r="AR668" s="982"/>
      <c r="AS668" s="982"/>
      <c r="AT668" s="982"/>
      <c r="AU668" s="982"/>
      <c r="AV668" s="982"/>
      <c r="AW668" s="982"/>
      <c r="AX668" s="982"/>
      <c r="AY668" s="982"/>
      <c r="AZ668" s="982"/>
      <c r="BA668" s="982"/>
      <c r="BB668" s="982"/>
      <c r="BC668" s="982"/>
      <c r="BD668" s="982"/>
      <c r="BE668" s="982"/>
      <c r="BF668" s="982"/>
      <c r="BG668" s="982"/>
      <c r="BH668" s="982"/>
      <c r="BI668" s="982"/>
      <c r="BJ668" s="982"/>
    </row>
    <row r="669" spans="1:62" ht="14.25" customHeight="1" x14ac:dyDescent="0.2">
      <c r="A669" s="982"/>
      <c r="B669" s="982"/>
      <c r="C669" s="982"/>
      <c r="D669" s="1000"/>
      <c r="E669" s="982"/>
      <c r="F669" s="1000"/>
      <c r="G669" s="982"/>
      <c r="H669" s="1000"/>
      <c r="I669" s="982"/>
      <c r="J669" s="1000"/>
      <c r="K669" s="982"/>
      <c r="L669" s="1000"/>
      <c r="M669" s="982"/>
      <c r="N669" s="1000"/>
      <c r="O669" s="982"/>
      <c r="P669" s="982"/>
      <c r="Q669" s="1000"/>
      <c r="R669" s="982"/>
      <c r="S669" s="1000"/>
      <c r="T669" s="1000"/>
      <c r="U669" s="1000"/>
      <c r="V669" s="982"/>
      <c r="W669" s="1004"/>
      <c r="X669" s="1002"/>
      <c r="Y669" s="1002"/>
      <c r="Z669" s="982"/>
      <c r="AA669" s="982"/>
      <c r="AB669" s="982"/>
      <c r="AC669" s="982"/>
      <c r="AD669" s="982"/>
      <c r="AE669" s="982"/>
      <c r="AF669" s="982"/>
      <c r="AG669" s="982"/>
      <c r="AH669" s="982"/>
      <c r="AI669" s="982"/>
      <c r="AJ669" s="982"/>
      <c r="AK669" s="982"/>
      <c r="AL669" s="982"/>
      <c r="AM669" s="982"/>
      <c r="AN669" s="982"/>
      <c r="AO669" s="982"/>
      <c r="AP669" s="982"/>
      <c r="AQ669" s="982"/>
      <c r="AR669" s="982"/>
      <c r="AS669" s="982"/>
      <c r="AT669" s="982"/>
      <c r="AU669" s="982"/>
      <c r="AV669" s="982"/>
      <c r="AW669" s="982"/>
      <c r="AX669" s="982"/>
      <c r="AY669" s="982"/>
      <c r="AZ669" s="982"/>
      <c r="BA669" s="982"/>
      <c r="BB669" s="982"/>
      <c r="BC669" s="982"/>
      <c r="BD669" s="982"/>
      <c r="BE669" s="982"/>
      <c r="BF669" s="982"/>
      <c r="BG669" s="982"/>
      <c r="BH669" s="982"/>
      <c r="BI669" s="982"/>
      <c r="BJ669" s="982"/>
    </row>
    <row r="670" spans="1:62" ht="14.25" customHeight="1" x14ac:dyDescent="0.2">
      <c r="A670" s="982"/>
      <c r="B670" s="982"/>
      <c r="C670" s="982"/>
      <c r="D670" s="1000"/>
      <c r="E670" s="982"/>
      <c r="F670" s="1000"/>
      <c r="G670" s="982"/>
      <c r="H670" s="1000"/>
      <c r="I670" s="982"/>
      <c r="J670" s="1000"/>
      <c r="K670" s="982"/>
      <c r="L670" s="1000"/>
      <c r="M670" s="982"/>
      <c r="N670" s="1000"/>
      <c r="O670" s="982"/>
      <c r="P670" s="982"/>
      <c r="Q670" s="1000"/>
      <c r="R670" s="982"/>
      <c r="S670" s="1000"/>
      <c r="T670" s="1000"/>
      <c r="U670" s="1000"/>
      <c r="V670" s="982"/>
      <c r="W670" s="1004"/>
      <c r="X670" s="1002"/>
      <c r="Y670" s="1002"/>
      <c r="Z670" s="982"/>
      <c r="AA670" s="982"/>
      <c r="AB670" s="982"/>
      <c r="AC670" s="982"/>
      <c r="AD670" s="982"/>
      <c r="AE670" s="982"/>
      <c r="AF670" s="982"/>
      <c r="AG670" s="982"/>
      <c r="AH670" s="982"/>
      <c r="AI670" s="982"/>
      <c r="AJ670" s="982"/>
      <c r="AK670" s="982"/>
      <c r="AL670" s="982"/>
      <c r="AM670" s="982"/>
      <c r="AN670" s="982"/>
      <c r="AO670" s="982"/>
      <c r="AP670" s="982"/>
      <c r="AQ670" s="982"/>
      <c r="AR670" s="982"/>
      <c r="AS670" s="982"/>
      <c r="AT670" s="982"/>
      <c r="AU670" s="982"/>
      <c r="AV670" s="982"/>
      <c r="AW670" s="982"/>
      <c r="AX670" s="982"/>
      <c r="AY670" s="982"/>
      <c r="AZ670" s="982"/>
      <c r="BA670" s="982"/>
      <c r="BB670" s="982"/>
      <c r="BC670" s="982"/>
      <c r="BD670" s="982"/>
      <c r="BE670" s="982"/>
      <c r="BF670" s="982"/>
      <c r="BG670" s="982"/>
      <c r="BH670" s="982"/>
      <c r="BI670" s="982"/>
      <c r="BJ670" s="982"/>
    </row>
    <row r="671" spans="1:62" ht="14.25" customHeight="1" x14ac:dyDescent="0.2">
      <c r="A671" s="982"/>
      <c r="B671" s="982"/>
      <c r="C671" s="982"/>
      <c r="D671" s="1000"/>
      <c r="E671" s="982"/>
      <c r="F671" s="1000"/>
      <c r="G671" s="982"/>
      <c r="H671" s="1000"/>
      <c r="I671" s="982"/>
      <c r="J671" s="1000"/>
      <c r="K671" s="982"/>
      <c r="L671" s="1000"/>
      <c r="M671" s="982"/>
      <c r="N671" s="1000"/>
      <c r="O671" s="982"/>
      <c r="P671" s="982"/>
      <c r="Q671" s="1000"/>
      <c r="R671" s="982"/>
      <c r="S671" s="1000"/>
      <c r="T671" s="1000"/>
      <c r="U671" s="1000"/>
      <c r="V671" s="982"/>
      <c r="W671" s="1004"/>
      <c r="X671" s="1002"/>
      <c r="Y671" s="1002"/>
      <c r="Z671" s="982"/>
      <c r="AA671" s="982"/>
      <c r="AB671" s="982"/>
      <c r="AC671" s="982"/>
      <c r="AD671" s="982"/>
      <c r="AE671" s="982"/>
      <c r="AF671" s="982"/>
      <c r="AG671" s="982"/>
      <c r="AH671" s="982"/>
      <c r="AI671" s="982"/>
      <c r="AJ671" s="982"/>
      <c r="AK671" s="982"/>
      <c r="AL671" s="982"/>
      <c r="AM671" s="982"/>
      <c r="AN671" s="982"/>
      <c r="AO671" s="982"/>
      <c r="AP671" s="982"/>
      <c r="AQ671" s="982"/>
      <c r="AR671" s="982"/>
      <c r="AS671" s="982"/>
      <c r="AT671" s="982"/>
      <c r="AU671" s="982"/>
      <c r="AV671" s="982"/>
      <c r="AW671" s="982"/>
      <c r="AX671" s="982"/>
      <c r="AY671" s="982"/>
      <c r="AZ671" s="982"/>
      <c r="BA671" s="982"/>
      <c r="BB671" s="982"/>
      <c r="BC671" s="982"/>
      <c r="BD671" s="982"/>
      <c r="BE671" s="982"/>
      <c r="BF671" s="982"/>
      <c r="BG671" s="982"/>
      <c r="BH671" s="982"/>
      <c r="BI671" s="982"/>
      <c r="BJ671" s="982"/>
    </row>
    <row r="672" spans="1:62" ht="14.25" customHeight="1" x14ac:dyDescent="0.2">
      <c r="A672" s="982"/>
      <c r="B672" s="982"/>
      <c r="C672" s="982"/>
      <c r="D672" s="1000"/>
      <c r="E672" s="982"/>
      <c r="F672" s="1000"/>
      <c r="G672" s="982"/>
      <c r="H672" s="1000"/>
      <c r="I672" s="982"/>
      <c r="J672" s="1000"/>
      <c r="K672" s="982"/>
      <c r="L672" s="1000"/>
      <c r="M672" s="982"/>
      <c r="N672" s="1000"/>
      <c r="O672" s="982"/>
      <c r="P672" s="982"/>
      <c r="Q672" s="1000"/>
      <c r="R672" s="982"/>
      <c r="S672" s="1000"/>
      <c r="T672" s="1000"/>
      <c r="U672" s="1000"/>
      <c r="V672" s="982"/>
      <c r="W672" s="1004"/>
      <c r="X672" s="1002"/>
      <c r="Y672" s="1002"/>
      <c r="Z672" s="982"/>
      <c r="AA672" s="982"/>
      <c r="AB672" s="982"/>
      <c r="AC672" s="982"/>
      <c r="AD672" s="982"/>
      <c r="AE672" s="982"/>
      <c r="AF672" s="982"/>
      <c r="AG672" s="982"/>
      <c r="AH672" s="982"/>
      <c r="AI672" s="982"/>
      <c r="AJ672" s="982"/>
      <c r="AK672" s="982"/>
      <c r="AL672" s="982"/>
      <c r="AM672" s="982"/>
      <c r="AN672" s="982"/>
      <c r="AO672" s="982"/>
      <c r="AP672" s="982"/>
      <c r="AQ672" s="982"/>
      <c r="AR672" s="982"/>
      <c r="AS672" s="982"/>
      <c r="AT672" s="982"/>
      <c r="AU672" s="982"/>
      <c r="AV672" s="982"/>
      <c r="AW672" s="982"/>
      <c r="AX672" s="982"/>
      <c r="AY672" s="982"/>
      <c r="AZ672" s="982"/>
      <c r="BA672" s="982"/>
      <c r="BB672" s="982"/>
      <c r="BC672" s="982"/>
      <c r="BD672" s="982"/>
      <c r="BE672" s="982"/>
      <c r="BF672" s="982"/>
      <c r="BG672" s="982"/>
      <c r="BH672" s="982"/>
      <c r="BI672" s="982"/>
      <c r="BJ672" s="982"/>
    </row>
    <row r="673" spans="1:62" ht="14.25" customHeight="1" x14ac:dyDescent="0.2">
      <c r="A673" s="982"/>
      <c r="B673" s="982"/>
      <c r="C673" s="982"/>
      <c r="D673" s="1000"/>
      <c r="E673" s="982"/>
      <c r="F673" s="1000"/>
      <c r="G673" s="982"/>
      <c r="H673" s="1000"/>
      <c r="I673" s="982"/>
      <c r="J673" s="1000"/>
      <c r="K673" s="982"/>
      <c r="L673" s="1000"/>
      <c r="M673" s="982"/>
      <c r="N673" s="1000"/>
      <c r="O673" s="982"/>
      <c r="P673" s="982"/>
      <c r="Q673" s="1000"/>
      <c r="R673" s="982"/>
      <c r="S673" s="1000"/>
      <c r="T673" s="1000"/>
      <c r="U673" s="1000"/>
      <c r="V673" s="982"/>
      <c r="W673" s="1004"/>
      <c r="X673" s="1002"/>
      <c r="Y673" s="1002"/>
      <c r="Z673" s="982"/>
      <c r="AA673" s="982"/>
      <c r="AB673" s="982"/>
      <c r="AC673" s="982"/>
      <c r="AD673" s="982"/>
      <c r="AE673" s="982"/>
      <c r="AF673" s="982"/>
      <c r="AG673" s="982"/>
      <c r="AH673" s="982"/>
      <c r="AI673" s="982"/>
      <c r="AJ673" s="982"/>
      <c r="AK673" s="982"/>
      <c r="AL673" s="982"/>
      <c r="AM673" s="982"/>
      <c r="AN673" s="982"/>
      <c r="AO673" s="982"/>
      <c r="AP673" s="982"/>
      <c r="AQ673" s="982"/>
      <c r="AR673" s="982"/>
      <c r="AS673" s="982"/>
      <c r="AT673" s="982"/>
      <c r="AU673" s="982"/>
      <c r="AV673" s="982"/>
      <c r="AW673" s="982"/>
      <c r="AX673" s="982"/>
      <c r="AY673" s="982"/>
      <c r="AZ673" s="982"/>
      <c r="BA673" s="982"/>
      <c r="BB673" s="982"/>
      <c r="BC673" s="982"/>
      <c r="BD673" s="982"/>
      <c r="BE673" s="982"/>
      <c r="BF673" s="982"/>
      <c r="BG673" s="982"/>
      <c r="BH673" s="982"/>
      <c r="BI673" s="982"/>
      <c r="BJ673" s="982"/>
    </row>
    <row r="674" spans="1:62" ht="14.25" customHeight="1" x14ac:dyDescent="0.2">
      <c r="A674" s="982"/>
      <c r="B674" s="982"/>
      <c r="C674" s="982"/>
      <c r="D674" s="1000"/>
      <c r="E674" s="982"/>
      <c r="F674" s="1000"/>
      <c r="G674" s="982"/>
      <c r="H674" s="1000"/>
      <c r="I674" s="982"/>
      <c r="J674" s="1000"/>
      <c r="K674" s="982"/>
      <c r="L674" s="1000"/>
      <c r="M674" s="982"/>
      <c r="N674" s="1000"/>
      <c r="O674" s="982"/>
      <c r="P674" s="982"/>
      <c r="Q674" s="1000"/>
      <c r="R674" s="982"/>
      <c r="S674" s="1000"/>
      <c r="T674" s="1000"/>
      <c r="U674" s="1000"/>
      <c r="V674" s="982"/>
      <c r="W674" s="1004"/>
      <c r="X674" s="1002"/>
      <c r="Y674" s="1002"/>
      <c r="Z674" s="982"/>
      <c r="AA674" s="982"/>
      <c r="AB674" s="982"/>
      <c r="AC674" s="982"/>
      <c r="AD674" s="982"/>
      <c r="AE674" s="982"/>
      <c r="AF674" s="982"/>
      <c r="AG674" s="982"/>
      <c r="AH674" s="982"/>
      <c r="AI674" s="982"/>
      <c r="AJ674" s="982"/>
      <c r="AK674" s="982"/>
      <c r="AL674" s="982"/>
      <c r="AM674" s="982"/>
      <c r="AN674" s="982"/>
      <c r="AO674" s="982"/>
      <c r="AP674" s="982"/>
      <c r="AQ674" s="982"/>
      <c r="AR674" s="982"/>
      <c r="AS674" s="982"/>
      <c r="AT674" s="982"/>
      <c r="AU674" s="982"/>
      <c r="AV674" s="982"/>
      <c r="AW674" s="982"/>
      <c r="AX674" s="982"/>
      <c r="AY674" s="982"/>
      <c r="AZ674" s="982"/>
      <c r="BA674" s="982"/>
      <c r="BB674" s="982"/>
      <c r="BC674" s="982"/>
      <c r="BD674" s="982"/>
      <c r="BE674" s="982"/>
      <c r="BF674" s="982"/>
      <c r="BG674" s="982"/>
      <c r="BH674" s="982"/>
      <c r="BI674" s="982"/>
      <c r="BJ674" s="982"/>
    </row>
    <row r="675" spans="1:62" ht="14.25" customHeight="1" x14ac:dyDescent="0.2">
      <c r="A675" s="982"/>
      <c r="B675" s="982"/>
      <c r="C675" s="982"/>
      <c r="D675" s="1000"/>
      <c r="E675" s="982"/>
      <c r="F675" s="1000"/>
      <c r="G675" s="982"/>
      <c r="H675" s="1000"/>
      <c r="I675" s="982"/>
      <c r="J675" s="1000"/>
      <c r="K675" s="982"/>
      <c r="L675" s="1000"/>
      <c r="M675" s="982"/>
      <c r="N675" s="1000"/>
      <c r="O675" s="982"/>
      <c r="P675" s="982"/>
      <c r="Q675" s="1000"/>
      <c r="R675" s="982"/>
      <c r="S675" s="1000"/>
      <c r="T675" s="1000"/>
      <c r="U675" s="1000"/>
      <c r="V675" s="982"/>
      <c r="W675" s="1004"/>
      <c r="X675" s="1002"/>
      <c r="Y675" s="1002"/>
      <c r="Z675" s="982"/>
      <c r="AA675" s="982"/>
      <c r="AB675" s="982"/>
      <c r="AC675" s="982"/>
      <c r="AD675" s="982"/>
      <c r="AE675" s="982"/>
      <c r="AF675" s="982"/>
      <c r="AG675" s="982"/>
      <c r="AH675" s="982"/>
      <c r="AI675" s="982"/>
      <c r="AJ675" s="982"/>
      <c r="AK675" s="982"/>
      <c r="AL675" s="982"/>
      <c r="AM675" s="982"/>
      <c r="AN675" s="982"/>
      <c r="AO675" s="982"/>
      <c r="AP675" s="982"/>
      <c r="AQ675" s="982"/>
      <c r="AR675" s="982"/>
      <c r="AS675" s="982"/>
      <c r="AT675" s="982"/>
      <c r="AU675" s="982"/>
      <c r="AV675" s="982"/>
      <c r="AW675" s="982"/>
      <c r="AX675" s="982"/>
      <c r="AY675" s="982"/>
      <c r="AZ675" s="982"/>
      <c r="BA675" s="982"/>
      <c r="BB675" s="982"/>
      <c r="BC675" s="982"/>
      <c r="BD675" s="982"/>
      <c r="BE675" s="982"/>
      <c r="BF675" s="982"/>
      <c r="BG675" s="982"/>
      <c r="BH675" s="982"/>
      <c r="BI675" s="982"/>
      <c r="BJ675" s="982"/>
    </row>
    <row r="676" spans="1:62" ht="14.25" customHeight="1" x14ac:dyDescent="0.2">
      <c r="A676" s="982"/>
      <c r="B676" s="982"/>
      <c r="C676" s="982"/>
      <c r="D676" s="1000"/>
      <c r="E676" s="982"/>
      <c r="F676" s="1000"/>
      <c r="G676" s="982"/>
      <c r="H676" s="1000"/>
      <c r="I676" s="982"/>
      <c r="J676" s="1000"/>
      <c r="K676" s="982"/>
      <c r="L676" s="1000"/>
      <c r="M676" s="982"/>
      <c r="N676" s="1000"/>
      <c r="O676" s="982"/>
      <c r="P676" s="982"/>
      <c r="Q676" s="1000"/>
      <c r="R676" s="982"/>
      <c r="S676" s="1000"/>
      <c r="T676" s="1000"/>
      <c r="U676" s="1000"/>
      <c r="V676" s="982"/>
      <c r="W676" s="1004"/>
      <c r="X676" s="1002"/>
      <c r="Y676" s="1002"/>
      <c r="Z676" s="982"/>
      <c r="AA676" s="982"/>
      <c r="AB676" s="982"/>
      <c r="AC676" s="982"/>
      <c r="AD676" s="982"/>
      <c r="AE676" s="982"/>
      <c r="AF676" s="982"/>
      <c r="AG676" s="982"/>
      <c r="AH676" s="982"/>
      <c r="AI676" s="982"/>
      <c r="AJ676" s="982"/>
      <c r="AK676" s="982"/>
      <c r="AL676" s="982"/>
      <c r="AM676" s="982"/>
      <c r="AN676" s="982"/>
      <c r="AO676" s="982"/>
      <c r="AP676" s="982"/>
      <c r="AQ676" s="982"/>
      <c r="AR676" s="982"/>
      <c r="AS676" s="982"/>
      <c r="AT676" s="982"/>
      <c r="AU676" s="982"/>
      <c r="AV676" s="982"/>
      <c r="AW676" s="982"/>
      <c r="AX676" s="982"/>
      <c r="AY676" s="982"/>
      <c r="AZ676" s="982"/>
      <c r="BA676" s="982"/>
      <c r="BB676" s="982"/>
      <c r="BC676" s="982"/>
      <c r="BD676" s="982"/>
      <c r="BE676" s="982"/>
      <c r="BF676" s="982"/>
      <c r="BG676" s="982"/>
      <c r="BH676" s="982"/>
      <c r="BI676" s="982"/>
      <c r="BJ676" s="982"/>
    </row>
    <row r="677" spans="1:62" ht="14.25" customHeight="1" x14ac:dyDescent="0.2">
      <c r="A677" s="982"/>
      <c r="B677" s="982"/>
      <c r="C677" s="982"/>
      <c r="D677" s="1000"/>
      <c r="E677" s="982"/>
      <c r="F677" s="1000"/>
      <c r="G677" s="982"/>
      <c r="H677" s="1000"/>
      <c r="I677" s="982"/>
      <c r="J677" s="1000"/>
      <c r="K677" s="982"/>
      <c r="L677" s="1000"/>
      <c r="M677" s="982"/>
      <c r="N677" s="1000"/>
      <c r="O677" s="982"/>
      <c r="P677" s="982"/>
      <c r="Q677" s="1000"/>
      <c r="R677" s="982"/>
      <c r="S677" s="1000"/>
      <c r="T677" s="1000"/>
      <c r="U677" s="1000"/>
      <c r="V677" s="982"/>
      <c r="W677" s="1004"/>
      <c r="X677" s="1002"/>
      <c r="Y677" s="1002"/>
      <c r="Z677" s="982"/>
      <c r="AA677" s="982"/>
      <c r="AB677" s="982"/>
      <c r="AC677" s="982"/>
      <c r="AD677" s="982"/>
      <c r="AE677" s="982"/>
      <c r="AF677" s="982"/>
      <c r="AG677" s="982"/>
      <c r="AH677" s="982"/>
      <c r="AI677" s="982"/>
      <c r="AJ677" s="982"/>
      <c r="AK677" s="982"/>
      <c r="AL677" s="982"/>
      <c r="AM677" s="982"/>
      <c r="AN677" s="982"/>
      <c r="AO677" s="982"/>
      <c r="AP677" s="982"/>
      <c r="AQ677" s="982"/>
      <c r="AR677" s="982"/>
      <c r="AS677" s="982"/>
      <c r="AT677" s="982"/>
      <c r="AU677" s="982"/>
      <c r="AV677" s="982"/>
      <c r="AW677" s="982"/>
      <c r="AX677" s="982"/>
      <c r="AY677" s="982"/>
      <c r="AZ677" s="982"/>
      <c r="BA677" s="982"/>
      <c r="BB677" s="982"/>
      <c r="BC677" s="982"/>
      <c r="BD677" s="982"/>
      <c r="BE677" s="982"/>
      <c r="BF677" s="982"/>
      <c r="BG677" s="982"/>
      <c r="BH677" s="982"/>
      <c r="BI677" s="982"/>
      <c r="BJ677" s="982"/>
    </row>
    <row r="678" spans="1:62" ht="14.25" customHeight="1" x14ac:dyDescent="0.2">
      <c r="A678" s="982"/>
      <c r="B678" s="982"/>
      <c r="C678" s="982"/>
      <c r="D678" s="1000"/>
      <c r="E678" s="982"/>
      <c r="F678" s="1000"/>
      <c r="G678" s="982"/>
      <c r="H678" s="1000"/>
      <c r="I678" s="982"/>
      <c r="J678" s="1000"/>
      <c r="K678" s="982"/>
      <c r="L678" s="1000"/>
      <c r="M678" s="982"/>
      <c r="N678" s="1000"/>
      <c r="O678" s="982"/>
      <c r="P678" s="982"/>
      <c r="Q678" s="1000"/>
      <c r="R678" s="982"/>
      <c r="S678" s="1000"/>
      <c r="T678" s="1000"/>
      <c r="U678" s="1000"/>
      <c r="V678" s="982"/>
      <c r="W678" s="1004"/>
      <c r="X678" s="1002"/>
      <c r="Y678" s="1002"/>
      <c r="Z678" s="982"/>
      <c r="AA678" s="982"/>
      <c r="AB678" s="982"/>
      <c r="AC678" s="982"/>
      <c r="AD678" s="982"/>
      <c r="AE678" s="982"/>
      <c r="AF678" s="982"/>
      <c r="AG678" s="982"/>
      <c r="AH678" s="982"/>
      <c r="AI678" s="982"/>
      <c r="AJ678" s="982"/>
      <c r="AK678" s="982"/>
      <c r="AL678" s="982"/>
      <c r="AM678" s="982"/>
      <c r="AN678" s="982"/>
      <c r="AO678" s="982"/>
      <c r="AP678" s="982"/>
      <c r="AQ678" s="982"/>
      <c r="AR678" s="982"/>
      <c r="AS678" s="982"/>
      <c r="AT678" s="982"/>
      <c r="AU678" s="982"/>
      <c r="AV678" s="982"/>
      <c r="AW678" s="982"/>
      <c r="AX678" s="982"/>
      <c r="AY678" s="982"/>
      <c r="AZ678" s="982"/>
      <c r="BA678" s="982"/>
      <c r="BB678" s="982"/>
      <c r="BC678" s="982"/>
      <c r="BD678" s="982"/>
      <c r="BE678" s="982"/>
      <c r="BF678" s="982"/>
      <c r="BG678" s="982"/>
      <c r="BH678" s="982"/>
      <c r="BI678" s="982"/>
      <c r="BJ678" s="982"/>
    </row>
    <row r="679" spans="1:62" ht="14.25" customHeight="1" x14ac:dyDescent="0.2">
      <c r="A679" s="982"/>
      <c r="B679" s="982"/>
      <c r="C679" s="982"/>
      <c r="D679" s="1000"/>
      <c r="E679" s="982"/>
      <c r="F679" s="1000"/>
      <c r="G679" s="982"/>
      <c r="H679" s="1000"/>
      <c r="I679" s="982"/>
      <c r="J679" s="1000"/>
      <c r="K679" s="982"/>
      <c r="L679" s="1000"/>
      <c r="M679" s="982"/>
      <c r="N679" s="1000"/>
      <c r="O679" s="982"/>
      <c r="P679" s="982"/>
      <c r="Q679" s="1000"/>
      <c r="R679" s="982"/>
      <c r="S679" s="1000"/>
      <c r="T679" s="1000"/>
      <c r="U679" s="1000"/>
      <c r="V679" s="982"/>
      <c r="W679" s="1004"/>
      <c r="X679" s="1002"/>
      <c r="Y679" s="1002"/>
      <c r="Z679" s="982"/>
      <c r="AA679" s="982"/>
      <c r="AB679" s="982"/>
      <c r="AC679" s="982"/>
      <c r="AD679" s="982"/>
      <c r="AE679" s="982"/>
      <c r="AF679" s="982"/>
      <c r="AG679" s="982"/>
      <c r="AH679" s="982"/>
      <c r="AI679" s="982"/>
      <c r="AJ679" s="982"/>
      <c r="AK679" s="982"/>
      <c r="AL679" s="982"/>
      <c r="AM679" s="982"/>
      <c r="AN679" s="982"/>
      <c r="AO679" s="982"/>
      <c r="AP679" s="982"/>
      <c r="AQ679" s="982"/>
      <c r="AR679" s="982"/>
      <c r="AS679" s="982"/>
      <c r="AT679" s="982"/>
      <c r="AU679" s="982"/>
      <c r="AV679" s="982"/>
      <c r="AW679" s="982"/>
      <c r="AX679" s="982"/>
      <c r="AY679" s="982"/>
      <c r="AZ679" s="982"/>
      <c r="BA679" s="982"/>
      <c r="BB679" s="982"/>
      <c r="BC679" s="982"/>
      <c r="BD679" s="982"/>
      <c r="BE679" s="982"/>
      <c r="BF679" s="982"/>
      <c r="BG679" s="982"/>
      <c r="BH679" s="982"/>
      <c r="BI679" s="982"/>
      <c r="BJ679" s="982"/>
    </row>
    <row r="680" spans="1:62" ht="14.25" customHeight="1" x14ac:dyDescent="0.2">
      <c r="A680" s="982"/>
      <c r="B680" s="982"/>
      <c r="C680" s="982"/>
      <c r="D680" s="1000"/>
      <c r="E680" s="982"/>
      <c r="F680" s="1000"/>
      <c r="G680" s="982"/>
      <c r="H680" s="1000"/>
      <c r="I680" s="982"/>
      <c r="J680" s="1000"/>
      <c r="K680" s="982"/>
      <c r="L680" s="1000"/>
      <c r="M680" s="982"/>
      <c r="N680" s="1000"/>
      <c r="O680" s="982"/>
      <c r="P680" s="982"/>
      <c r="Q680" s="1000"/>
      <c r="R680" s="982"/>
      <c r="S680" s="1000"/>
      <c r="T680" s="1000"/>
      <c r="U680" s="1000"/>
      <c r="V680" s="982"/>
      <c r="W680" s="1004"/>
      <c r="X680" s="1002"/>
      <c r="Y680" s="1002"/>
      <c r="Z680" s="982"/>
      <c r="AA680" s="982"/>
      <c r="AB680" s="982"/>
      <c r="AC680" s="982"/>
      <c r="AD680" s="982"/>
      <c r="AE680" s="982"/>
      <c r="AF680" s="982"/>
      <c r="AG680" s="982"/>
      <c r="AH680" s="982"/>
      <c r="AI680" s="982"/>
      <c r="AJ680" s="982"/>
      <c r="AK680" s="982"/>
      <c r="AL680" s="982"/>
      <c r="AM680" s="982"/>
      <c r="AN680" s="982"/>
      <c r="AO680" s="982"/>
      <c r="AP680" s="982"/>
      <c r="AQ680" s="982"/>
      <c r="AR680" s="982"/>
      <c r="AS680" s="982"/>
      <c r="AT680" s="982"/>
      <c r="AU680" s="982"/>
      <c r="AV680" s="982"/>
      <c r="AW680" s="982"/>
      <c r="AX680" s="982"/>
      <c r="AY680" s="982"/>
      <c r="AZ680" s="982"/>
      <c r="BA680" s="982"/>
      <c r="BB680" s="982"/>
      <c r="BC680" s="982"/>
      <c r="BD680" s="982"/>
      <c r="BE680" s="982"/>
      <c r="BF680" s="982"/>
      <c r="BG680" s="982"/>
      <c r="BH680" s="982"/>
      <c r="BI680" s="982"/>
      <c r="BJ680" s="982"/>
    </row>
    <row r="681" spans="1:62" ht="14.25" customHeight="1" x14ac:dyDescent="0.2">
      <c r="A681" s="982"/>
      <c r="B681" s="982"/>
      <c r="C681" s="982"/>
      <c r="D681" s="1000"/>
      <c r="E681" s="982"/>
      <c r="F681" s="1000"/>
      <c r="G681" s="982"/>
      <c r="H681" s="1000"/>
      <c r="I681" s="982"/>
      <c r="J681" s="1000"/>
      <c r="K681" s="982"/>
      <c r="L681" s="1000"/>
      <c r="M681" s="982"/>
      <c r="N681" s="1000"/>
      <c r="O681" s="982"/>
      <c r="P681" s="982"/>
      <c r="Q681" s="1000"/>
      <c r="R681" s="982"/>
      <c r="S681" s="1000"/>
      <c r="T681" s="1000"/>
      <c r="U681" s="1000"/>
      <c r="V681" s="982"/>
      <c r="W681" s="1004"/>
      <c r="X681" s="1002"/>
      <c r="Y681" s="1002"/>
      <c r="Z681" s="982"/>
      <c r="AA681" s="982"/>
      <c r="AB681" s="982"/>
      <c r="AC681" s="982"/>
      <c r="AD681" s="982"/>
      <c r="AE681" s="982"/>
      <c r="AF681" s="982"/>
      <c r="AG681" s="982"/>
      <c r="AH681" s="982"/>
      <c r="AI681" s="982"/>
      <c r="AJ681" s="982"/>
      <c r="AK681" s="982"/>
      <c r="AL681" s="982"/>
      <c r="AM681" s="982"/>
      <c r="AN681" s="982"/>
      <c r="AO681" s="982"/>
      <c r="AP681" s="982"/>
      <c r="AQ681" s="982"/>
      <c r="AR681" s="982"/>
      <c r="AS681" s="982"/>
      <c r="AT681" s="982"/>
      <c r="AU681" s="982"/>
      <c r="AV681" s="982"/>
      <c r="AW681" s="982"/>
      <c r="AX681" s="982"/>
      <c r="AY681" s="982"/>
      <c r="AZ681" s="982"/>
      <c r="BA681" s="982"/>
      <c r="BB681" s="982"/>
      <c r="BC681" s="982"/>
      <c r="BD681" s="982"/>
      <c r="BE681" s="982"/>
      <c r="BF681" s="982"/>
      <c r="BG681" s="982"/>
      <c r="BH681" s="982"/>
      <c r="BI681" s="982"/>
      <c r="BJ681" s="982"/>
    </row>
    <row r="682" spans="1:62" ht="14.25" customHeight="1" x14ac:dyDescent="0.2">
      <c r="A682" s="982"/>
      <c r="B682" s="982"/>
      <c r="C682" s="982"/>
      <c r="D682" s="1000"/>
      <c r="E682" s="982"/>
      <c r="F682" s="1000"/>
      <c r="G682" s="982"/>
      <c r="H682" s="1000"/>
      <c r="I682" s="982"/>
      <c r="J682" s="1000"/>
      <c r="K682" s="982"/>
      <c r="L682" s="1000"/>
      <c r="M682" s="982"/>
      <c r="N682" s="1000"/>
      <c r="O682" s="982"/>
      <c r="P682" s="982"/>
      <c r="Q682" s="1000"/>
      <c r="R682" s="982"/>
      <c r="S682" s="1000"/>
      <c r="T682" s="1000"/>
      <c r="U682" s="1000"/>
      <c r="V682" s="982"/>
      <c r="W682" s="1004"/>
      <c r="X682" s="1002"/>
      <c r="Y682" s="1002"/>
      <c r="Z682" s="982"/>
      <c r="AA682" s="982"/>
      <c r="AB682" s="982"/>
      <c r="AC682" s="982"/>
      <c r="AD682" s="982"/>
      <c r="AE682" s="982"/>
      <c r="AF682" s="982"/>
      <c r="AG682" s="982"/>
      <c r="AH682" s="982"/>
      <c r="AI682" s="982"/>
      <c r="AJ682" s="982"/>
      <c r="AK682" s="982"/>
      <c r="AL682" s="982"/>
      <c r="AM682" s="982"/>
      <c r="AN682" s="982"/>
      <c r="AO682" s="982"/>
      <c r="AP682" s="982"/>
      <c r="AQ682" s="982"/>
      <c r="AR682" s="982"/>
      <c r="AS682" s="982"/>
      <c r="AT682" s="982"/>
      <c r="AU682" s="982"/>
      <c r="AV682" s="982"/>
      <c r="AW682" s="982"/>
      <c r="AX682" s="982"/>
      <c r="AY682" s="982"/>
      <c r="AZ682" s="982"/>
      <c r="BA682" s="982"/>
      <c r="BB682" s="982"/>
      <c r="BC682" s="982"/>
      <c r="BD682" s="982"/>
      <c r="BE682" s="982"/>
      <c r="BF682" s="982"/>
      <c r="BG682" s="982"/>
      <c r="BH682" s="982"/>
      <c r="BI682" s="982"/>
      <c r="BJ682" s="982"/>
    </row>
    <row r="683" spans="1:62" ht="14.25" customHeight="1" x14ac:dyDescent="0.2">
      <c r="A683" s="982"/>
      <c r="B683" s="982"/>
      <c r="C683" s="982"/>
      <c r="D683" s="1000"/>
      <c r="E683" s="982"/>
      <c r="F683" s="1000"/>
      <c r="G683" s="982"/>
      <c r="H683" s="1000"/>
      <c r="I683" s="982"/>
      <c r="J683" s="1000"/>
      <c r="K683" s="982"/>
      <c r="L683" s="1000"/>
      <c r="M683" s="982"/>
      <c r="N683" s="1000"/>
      <c r="O683" s="982"/>
      <c r="P683" s="982"/>
      <c r="Q683" s="1000"/>
      <c r="R683" s="982"/>
      <c r="S683" s="1000"/>
      <c r="T683" s="1000"/>
      <c r="U683" s="1000"/>
      <c r="V683" s="982"/>
      <c r="W683" s="1004"/>
      <c r="X683" s="1002"/>
      <c r="Y683" s="1002"/>
      <c r="Z683" s="982"/>
      <c r="AA683" s="982"/>
      <c r="AB683" s="982"/>
      <c r="AC683" s="982"/>
      <c r="AD683" s="982"/>
      <c r="AE683" s="982"/>
      <c r="AF683" s="982"/>
      <c r="AG683" s="982"/>
      <c r="AH683" s="982"/>
      <c r="AI683" s="982"/>
      <c r="AJ683" s="982"/>
      <c r="AK683" s="982"/>
      <c r="AL683" s="982"/>
      <c r="AM683" s="982"/>
      <c r="AN683" s="982"/>
      <c r="AO683" s="982"/>
      <c r="AP683" s="982"/>
      <c r="AQ683" s="982"/>
      <c r="AR683" s="982"/>
      <c r="AS683" s="982"/>
      <c r="AT683" s="982"/>
      <c r="AU683" s="982"/>
      <c r="AV683" s="982"/>
      <c r="AW683" s="982"/>
      <c r="AX683" s="982"/>
      <c r="AY683" s="982"/>
      <c r="AZ683" s="982"/>
      <c r="BA683" s="982"/>
      <c r="BB683" s="982"/>
      <c r="BC683" s="982"/>
      <c r="BD683" s="982"/>
      <c r="BE683" s="982"/>
      <c r="BF683" s="982"/>
      <c r="BG683" s="982"/>
      <c r="BH683" s="982"/>
      <c r="BI683" s="982"/>
      <c r="BJ683" s="982"/>
    </row>
    <row r="684" spans="1:62" ht="14.25" customHeight="1" x14ac:dyDescent="0.2">
      <c r="A684" s="982"/>
      <c r="B684" s="982"/>
      <c r="C684" s="982"/>
      <c r="D684" s="1000"/>
      <c r="E684" s="982"/>
      <c r="F684" s="1000"/>
      <c r="G684" s="982"/>
      <c r="H684" s="1000"/>
      <c r="I684" s="982"/>
      <c r="J684" s="1000"/>
      <c r="K684" s="982"/>
      <c r="L684" s="1000"/>
      <c r="M684" s="982"/>
      <c r="N684" s="1000"/>
      <c r="O684" s="982"/>
      <c r="P684" s="982"/>
      <c r="Q684" s="1000"/>
      <c r="R684" s="982"/>
      <c r="S684" s="1000"/>
      <c r="T684" s="1000"/>
      <c r="U684" s="1000"/>
      <c r="V684" s="982"/>
      <c r="W684" s="1004"/>
      <c r="X684" s="1002"/>
      <c r="Y684" s="1002"/>
      <c r="Z684" s="982"/>
      <c r="AA684" s="982"/>
      <c r="AB684" s="982"/>
      <c r="AC684" s="982"/>
      <c r="AD684" s="982"/>
      <c r="AE684" s="982"/>
      <c r="AF684" s="982"/>
      <c r="AG684" s="982"/>
      <c r="AH684" s="982"/>
      <c r="AI684" s="982"/>
      <c r="AJ684" s="982"/>
      <c r="AK684" s="982"/>
      <c r="AL684" s="982"/>
      <c r="AM684" s="982"/>
      <c r="AN684" s="982"/>
      <c r="AO684" s="982"/>
      <c r="AP684" s="982"/>
      <c r="AQ684" s="982"/>
      <c r="AR684" s="982"/>
      <c r="AS684" s="982"/>
      <c r="AT684" s="982"/>
      <c r="AU684" s="982"/>
      <c r="AV684" s="982"/>
      <c r="AW684" s="982"/>
      <c r="AX684" s="982"/>
      <c r="AY684" s="982"/>
      <c r="AZ684" s="982"/>
      <c r="BA684" s="982"/>
      <c r="BB684" s="982"/>
      <c r="BC684" s="982"/>
      <c r="BD684" s="982"/>
      <c r="BE684" s="982"/>
      <c r="BF684" s="982"/>
      <c r="BG684" s="982"/>
      <c r="BH684" s="982"/>
      <c r="BI684" s="982"/>
      <c r="BJ684" s="982"/>
    </row>
    <row r="685" spans="1:62" ht="14.25" customHeight="1" x14ac:dyDescent="0.2">
      <c r="A685" s="982"/>
      <c r="B685" s="982"/>
      <c r="C685" s="982"/>
      <c r="D685" s="1000"/>
      <c r="E685" s="982"/>
      <c r="F685" s="1000"/>
      <c r="G685" s="982"/>
      <c r="H685" s="1000"/>
      <c r="I685" s="982"/>
      <c r="J685" s="1000"/>
      <c r="K685" s="982"/>
      <c r="L685" s="1000"/>
      <c r="M685" s="982"/>
      <c r="N685" s="1000"/>
      <c r="O685" s="982"/>
      <c r="P685" s="982"/>
      <c r="Q685" s="1000"/>
      <c r="R685" s="982"/>
      <c r="S685" s="1000"/>
      <c r="T685" s="1000"/>
      <c r="U685" s="1000"/>
      <c r="V685" s="982"/>
      <c r="W685" s="1004"/>
      <c r="X685" s="1002"/>
      <c r="Y685" s="1002"/>
      <c r="Z685" s="982"/>
      <c r="AA685" s="982"/>
      <c r="AB685" s="982"/>
      <c r="AC685" s="982"/>
      <c r="AD685" s="982"/>
      <c r="AE685" s="982"/>
      <c r="AF685" s="982"/>
      <c r="AG685" s="982"/>
      <c r="AH685" s="982"/>
      <c r="AI685" s="982"/>
      <c r="AJ685" s="982"/>
      <c r="AK685" s="982"/>
      <c r="AL685" s="982"/>
      <c r="AM685" s="982"/>
      <c r="AN685" s="982"/>
      <c r="AO685" s="982"/>
      <c r="AP685" s="982"/>
      <c r="AQ685" s="982"/>
      <c r="AR685" s="982"/>
      <c r="AS685" s="982"/>
      <c r="AT685" s="982"/>
      <c r="AU685" s="982"/>
      <c r="AV685" s="982"/>
      <c r="AW685" s="982"/>
      <c r="AX685" s="982"/>
      <c r="AY685" s="982"/>
      <c r="AZ685" s="982"/>
      <c r="BA685" s="982"/>
      <c r="BB685" s="982"/>
      <c r="BC685" s="982"/>
      <c r="BD685" s="982"/>
      <c r="BE685" s="982"/>
      <c r="BF685" s="982"/>
      <c r="BG685" s="982"/>
      <c r="BH685" s="982"/>
      <c r="BI685" s="982"/>
      <c r="BJ685" s="982"/>
    </row>
    <row r="686" spans="1:62" ht="14.25" customHeight="1" x14ac:dyDescent="0.2">
      <c r="A686" s="982"/>
      <c r="B686" s="982"/>
      <c r="C686" s="982"/>
      <c r="D686" s="1000"/>
      <c r="E686" s="982"/>
      <c r="F686" s="1000"/>
      <c r="G686" s="982"/>
      <c r="H686" s="1000"/>
      <c r="I686" s="982"/>
      <c r="J686" s="1000"/>
      <c r="K686" s="982"/>
      <c r="L686" s="1000"/>
      <c r="M686" s="982"/>
      <c r="N686" s="1000"/>
      <c r="O686" s="982"/>
      <c r="P686" s="982"/>
      <c r="Q686" s="1000"/>
      <c r="R686" s="982"/>
      <c r="S686" s="1000"/>
      <c r="T686" s="1000"/>
      <c r="U686" s="1000"/>
      <c r="V686" s="982"/>
      <c r="W686" s="1004"/>
      <c r="X686" s="1002"/>
      <c r="Y686" s="1002"/>
      <c r="Z686" s="982"/>
      <c r="AA686" s="982"/>
      <c r="AB686" s="982"/>
      <c r="AC686" s="982"/>
      <c r="AD686" s="982"/>
      <c r="AE686" s="982"/>
      <c r="AF686" s="982"/>
      <c r="AG686" s="982"/>
      <c r="AH686" s="982"/>
      <c r="AI686" s="982"/>
      <c r="AJ686" s="982"/>
      <c r="AK686" s="982"/>
      <c r="AL686" s="982"/>
      <c r="AM686" s="982"/>
      <c r="AN686" s="982"/>
      <c r="AO686" s="982"/>
      <c r="AP686" s="982"/>
      <c r="AQ686" s="982"/>
      <c r="AR686" s="982"/>
      <c r="AS686" s="982"/>
      <c r="AT686" s="982"/>
      <c r="AU686" s="982"/>
      <c r="AV686" s="982"/>
      <c r="AW686" s="982"/>
      <c r="AX686" s="982"/>
      <c r="AY686" s="982"/>
      <c r="AZ686" s="982"/>
      <c r="BA686" s="982"/>
      <c r="BB686" s="982"/>
      <c r="BC686" s="982"/>
      <c r="BD686" s="982"/>
      <c r="BE686" s="982"/>
      <c r="BF686" s="982"/>
      <c r="BG686" s="982"/>
      <c r="BH686" s="982"/>
      <c r="BI686" s="982"/>
      <c r="BJ686" s="982"/>
    </row>
    <row r="687" spans="1:62" ht="14.25" customHeight="1" x14ac:dyDescent="0.2">
      <c r="A687" s="982"/>
      <c r="B687" s="982"/>
      <c r="C687" s="982"/>
      <c r="D687" s="1000"/>
      <c r="E687" s="982"/>
      <c r="F687" s="1000"/>
      <c r="G687" s="982"/>
      <c r="H687" s="1000"/>
      <c r="I687" s="982"/>
      <c r="J687" s="1000"/>
      <c r="K687" s="982"/>
      <c r="L687" s="1000"/>
      <c r="M687" s="982"/>
      <c r="N687" s="1000"/>
      <c r="O687" s="982"/>
      <c r="P687" s="982"/>
      <c r="Q687" s="1000"/>
      <c r="R687" s="982"/>
      <c r="S687" s="1000"/>
      <c r="T687" s="1000"/>
      <c r="U687" s="1000"/>
      <c r="V687" s="982"/>
      <c r="W687" s="1004"/>
      <c r="X687" s="1002"/>
      <c r="Y687" s="1002"/>
      <c r="Z687" s="982"/>
      <c r="AA687" s="982"/>
      <c r="AB687" s="982"/>
      <c r="AC687" s="982"/>
      <c r="AD687" s="982"/>
      <c r="AE687" s="982"/>
      <c r="AF687" s="982"/>
      <c r="AG687" s="982"/>
      <c r="AH687" s="982"/>
      <c r="AI687" s="982"/>
      <c r="AJ687" s="982"/>
      <c r="AK687" s="982"/>
      <c r="AL687" s="982"/>
      <c r="AM687" s="982"/>
      <c r="AN687" s="982"/>
      <c r="AO687" s="982"/>
      <c r="AP687" s="982"/>
      <c r="AQ687" s="982"/>
      <c r="AR687" s="982"/>
      <c r="AS687" s="982"/>
      <c r="AT687" s="982"/>
      <c r="AU687" s="982"/>
      <c r="AV687" s="982"/>
      <c r="AW687" s="982"/>
      <c r="AX687" s="982"/>
      <c r="AY687" s="982"/>
      <c r="AZ687" s="982"/>
      <c r="BA687" s="982"/>
      <c r="BB687" s="982"/>
      <c r="BC687" s="982"/>
      <c r="BD687" s="982"/>
      <c r="BE687" s="982"/>
      <c r="BF687" s="982"/>
      <c r="BG687" s="982"/>
      <c r="BH687" s="982"/>
      <c r="BI687" s="982"/>
      <c r="BJ687" s="982"/>
    </row>
    <row r="688" spans="1:62" ht="14.25" customHeight="1" x14ac:dyDescent="0.2">
      <c r="A688" s="982"/>
      <c r="B688" s="982"/>
      <c r="C688" s="982"/>
      <c r="D688" s="1000"/>
      <c r="E688" s="982"/>
      <c r="F688" s="1000"/>
      <c r="G688" s="982"/>
      <c r="H688" s="1000"/>
      <c r="I688" s="982"/>
      <c r="J688" s="1000"/>
      <c r="K688" s="982"/>
      <c r="L688" s="1000"/>
      <c r="M688" s="982"/>
      <c r="N688" s="1000"/>
      <c r="O688" s="982"/>
      <c r="P688" s="982"/>
      <c r="Q688" s="1000"/>
      <c r="R688" s="982"/>
      <c r="S688" s="1000"/>
      <c r="T688" s="1000"/>
      <c r="U688" s="1000"/>
      <c r="V688" s="982"/>
      <c r="W688" s="1004"/>
      <c r="X688" s="1002"/>
      <c r="Y688" s="1002"/>
      <c r="Z688" s="982"/>
      <c r="AA688" s="982"/>
      <c r="AB688" s="982"/>
      <c r="AC688" s="982"/>
      <c r="AD688" s="982"/>
      <c r="AE688" s="982"/>
      <c r="AF688" s="982"/>
      <c r="AG688" s="982"/>
      <c r="AH688" s="982"/>
      <c r="AI688" s="982"/>
      <c r="AJ688" s="982"/>
      <c r="AK688" s="982"/>
      <c r="AL688" s="982"/>
      <c r="AM688" s="982"/>
      <c r="AN688" s="982"/>
      <c r="AO688" s="982"/>
      <c r="AP688" s="982"/>
      <c r="AQ688" s="982"/>
      <c r="AR688" s="982"/>
      <c r="AS688" s="982"/>
      <c r="AT688" s="982"/>
      <c r="AU688" s="982"/>
      <c r="AV688" s="982"/>
      <c r="AW688" s="982"/>
      <c r="AX688" s="982"/>
      <c r="AY688" s="982"/>
      <c r="AZ688" s="982"/>
      <c r="BA688" s="982"/>
      <c r="BB688" s="982"/>
      <c r="BC688" s="982"/>
      <c r="BD688" s="982"/>
      <c r="BE688" s="982"/>
      <c r="BF688" s="982"/>
      <c r="BG688" s="982"/>
      <c r="BH688" s="982"/>
      <c r="BI688" s="982"/>
      <c r="BJ688" s="982"/>
    </row>
    <row r="689" spans="1:62" ht="14.25" customHeight="1" x14ac:dyDescent="0.2">
      <c r="A689" s="982"/>
      <c r="B689" s="982"/>
      <c r="C689" s="982"/>
      <c r="D689" s="1000"/>
      <c r="E689" s="982"/>
      <c r="F689" s="1000"/>
      <c r="G689" s="982"/>
      <c r="H689" s="1000"/>
      <c r="I689" s="982"/>
      <c r="J689" s="1000"/>
      <c r="K689" s="982"/>
      <c r="L689" s="1000"/>
      <c r="M689" s="982"/>
      <c r="N689" s="1000"/>
      <c r="O689" s="982"/>
      <c r="P689" s="982"/>
      <c r="Q689" s="1000"/>
      <c r="R689" s="982"/>
      <c r="S689" s="1000"/>
      <c r="T689" s="1000"/>
      <c r="U689" s="1000"/>
      <c r="V689" s="982"/>
      <c r="W689" s="1004"/>
      <c r="X689" s="1002"/>
      <c r="Y689" s="1002"/>
      <c r="Z689" s="982"/>
      <c r="AA689" s="982"/>
      <c r="AB689" s="982"/>
      <c r="AC689" s="982"/>
      <c r="AD689" s="982"/>
      <c r="AE689" s="982"/>
      <c r="AF689" s="982"/>
      <c r="AG689" s="982"/>
      <c r="AH689" s="982"/>
      <c r="AI689" s="982"/>
      <c r="AJ689" s="982"/>
      <c r="AK689" s="982"/>
      <c r="AL689" s="982"/>
      <c r="AM689" s="982"/>
      <c r="AN689" s="982"/>
      <c r="AO689" s="982"/>
      <c r="AP689" s="982"/>
      <c r="AQ689" s="982"/>
      <c r="AR689" s="982"/>
      <c r="AS689" s="982"/>
      <c r="AT689" s="982"/>
      <c r="AU689" s="982"/>
      <c r="AV689" s="982"/>
      <c r="AW689" s="982"/>
      <c r="AX689" s="982"/>
      <c r="AY689" s="982"/>
      <c r="AZ689" s="982"/>
      <c r="BA689" s="982"/>
      <c r="BB689" s="982"/>
      <c r="BC689" s="982"/>
      <c r="BD689" s="982"/>
      <c r="BE689" s="982"/>
      <c r="BF689" s="982"/>
      <c r="BG689" s="982"/>
      <c r="BH689" s="982"/>
      <c r="BI689" s="982"/>
      <c r="BJ689" s="982"/>
    </row>
    <row r="690" spans="1:62" ht="14.25" customHeight="1" x14ac:dyDescent="0.2">
      <c r="A690" s="982"/>
      <c r="B690" s="982"/>
      <c r="C690" s="982"/>
      <c r="D690" s="1000"/>
      <c r="E690" s="982"/>
      <c r="F690" s="1000"/>
      <c r="G690" s="982"/>
      <c r="H690" s="1000"/>
      <c r="I690" s="982"/>
      <c r="J690" s="1000"/>
      <c r="K690" s="982"/>
      <c r="L690" s="1000"/>
      <c r="M690" s="982"/>
      <c r="N690" s="1000"/>
      <c r="O690" s="982"/>
      <c r="P690" s="982"/>
      <c r="Q690" s="1000"/>
      <c r="R690" s="982"/>
      <c r="S690" s="1000"/>
      <c r="T690" s="1000"/>
      <c r="U690" s="1000"/>
      <c r="V690" s="982"/>
      <c r="W690" s="1004"/>
      <c r="X690" s="1002"/>
      <c r="Y690" s="1002"/>
      <c r="Z690" s="982"/>
      <c r="AA690" s="982"/>
      <c r="AB690" s="982"/>
      <c r="AC690" s="982"/>
      <c r="AD690" s="982"/>
      <c r="AE690" s="982"/>
      <c r="AF690" s="982"/>
      <c r="AG690" s="982"/>
      <c r="AH690" s="982"/>
      <c r="AI690" s="982"/>
      <c r="AJ690" s="982"/>
      <c r="AK690" s="982"/>
      <c r="AL690" s="982"/>
      <c r="AM690" s="982"/>
      <c r="AN690" s="982"/>
      <c r="AO690" s="982"/>
      <c r="AP690" s="982"/>
      <c r="AQ690" s="982"/>
      <c r="AR690" s="982"/>
      <c r="AS690" s="982"/>
      <c r="AT690" s="982"/>
      <c r="AU690" s="982"/>
      <c r="AV690" s="982"/>
      <c r="AW690" s="982"/>
      <c r="AX690" s="982"/>
      <c r="AY690" s="982"/>
      <c r="AZ690" s="982"/>
      <c r="BA690" s="982"/>
      <c r="BB690" s="982"/>
      <c r="BC690" s="982"/>
      <c r="BD690" s="982"/>
      <c r="BE690" s="982"/>
      <c r="BF690" s="982"/>
      <c r="BG690" s="982"/>
      <c r="BH690" s="982"/>
      <c r="BI690" s="982"/>
      <c r="BJ690" s="982"/>
    </row>
    <row r="691" spans="1:62" ht="14.25" customHeight="1" x14ac:dyDescent="0.2">
      <c r="A691" s="982"/>
      <c r="B691" s="982"/>
      <c r="C691" s="982"/>
      <c r="D691" s="1000"/>
      <c r="E691" s="982"/>
      <c r="F691" s="1000"/>
      <c r="G691" s="982"/>
      <c r="H691" s="1000"/>
      <c r="I691" s="982"/>
      <c r="J691" s="1000"/>
      <c r="K691" s="982"/>
      <c r="L691" s="1000"/>
      <c r="M691" s="982"/>
      <c r="N691" s="1000"/>
      <c r="O691" s="982"/>
      <c r="P691" s="982"/>
      <c r="Q691" s="1000"/>
      <c r="R691" s="982"/>
      <c r="S691" s="1000"/>
      <c r="T691" s="1000"/>
      <c r="U691" s="1000"/>
      <c r="V691" s="982"/>
      <c r="W691" s="1004"/>
      <c r="X691" s="1002"/>
      <c r="Y691" s="1002"/>
      <c r="Z691" s="982"/>
      <c r="AA691" s="982"/>
      <c r="AB691" s="982"/>
      <c r="AC691" s="982"/>
      <c r="AD691" s="982"/>
      <c r="AE691" s="982"/>
      <c r="AF691" s="982"/>
      <c r="AG691" s="982"/>
      <c r="AH691" s="982"/>
      <c r="AI691" s="982"/>
      <c r="AJ691" s="982"/>
      <c r="AK691" s="982"/>
      <c r="AL691" s="982"/>
      <c r="AM691" s="982"/>
      <c r="AN691" s="982"/>
      <c r="AO691" s="982"/>
      <c r="AP691" s="982"/>
      <c r="AQ691" s="982"/>
      <c r="AR691" s="982"/>
      <c r="AS691" s="982"/>
      <c r="AT691" s="982"/>
      <c r="AU691" s="982"/>
      <c r="AV691" s="982"/>
      <c r="AW691" s="982"/>
      <c r="AX691" s="982"/>
      <c r="AY691" s="982"/>
      <c r="AZ691" s="982"/>
      <c r="BA691" s="982"/>
      <c r="BB691" s="982"/>
      <c r="BC691" s="982"/>
      <c r="BD691" s="982"/>
      <c r="BE691" s="982"/>
      <c r="BF691" s="982"/>
      <c r="BG691" s="982"/>
      <c r="BH691" s="982"/>
      <c r="BI691" s="982"/>
      <c r="BJ691" s="982"/>
    </row>
    <row r="692" spans="1:62" ht="14.25" customHeight="1" x14ac:dyDescent="0.2">
      <c r="A692" s="982"/>
      <c r="B692" s="982"/>
      <c r="C692" s="982"/>
      <c r="D692" s="1000"/>
      <c r="E692" s="982"/>
      <c r="F692" s="1000"/>
      <c r="G692" s="982"/>
      <c r="H692" s="1000"/>
      <c r="I692" s="982"/>
      <c r="J692" s="1000"/>
      <c r="K692" s="982"/>
      <c r="L692" s="1000"/>
      <c r="M692" s="982"/>
      <c r="N692" s="1000"/>
      <c r="O692" s="982"/>
      <c r="P692" s="982"/>
      <c r="Q692" s="1000"/>
      <c r="R692" s="982"/>
      <c r="S692" s="1000"/>
      <c r="T692" s="1000"/>
      <c r="U692" s="1000"/>
      <c r="V692" s="982"/>
      <c r="W692" s="1004"/>
      <c r="X692" s="1002"/>
      <c r="Y692" s="1002"/>
      <c r="Z692" s="982"/>
      <c r="AA692" s="982"/>
      <c r="AB692" s="982"/>
      <c r="AC692" s="982"/>
      <c r="AD692" s="982"/>
      <c r="AE692" s="982"/>
      <c r="AF692" s="982"/>
      <c r="AG692" s="982"/>
      <c r="AH692" s="982"/>
      <c r="AI692" s="982"/>
      <c r="AJ692" s="982"/>
      <c r="AK692" s="982"/>
      <c r="AL692" s="982"/>
      <c r="AM692" s="982"/>
      <c r="AN692" s="982"/>
      <c r="AO692" s="982"/>
      <c r="AP692" s="982"/>
      <c r="AQ692" s="982"/>
      <c r="AR692" s="982"/>
      <c r="AS692" s="982"/>
      <c r="AT692" s="982"/>
      <c r="AU692" s="982"/>
      <c r="AV692" s="982"/>
      <c r="AW692" s="982"/>
      <c r="AX692" s="982"/>
      <c r="AY692" s="982"/>
      <c r="AZ692" s="982"/>
      <c r="BA692" s="982"/>
      <c r="BB692" s="982"/>
      <c r="BC692" s="982"/>
      <c r="BD692" s="982"/>
      <c r="BE692" s="982"/>
      <c r="BF692" s="982"/>
      <c r="BG692" s="982"/>
      <c r="BH692" s="982"/>
      <c r="BI692" s="982"/>
      <c r="BJ692" s="982"/>
    </row>
    <row r="693" spans="1:62" ht="14.25" customHeight="1" x14ac:dyDescent="0.2">
      <c r="A693" s="982"/>
      <c r="B693" s="982"/>
      <c r="C693" s="982"/>
      <c r="D693" s="1000"/>
      <c r="E693" s="982"/>
      <c r="F693" s="1000"/>
      <c r="G693" s="982"/>
      <c r="H693" s="1000"/>
      <c r="I693" s="982"/>
      <c r="J693" s="1000"/>
      <c r="K693" s="982"/>
      <c r="L693" s="1000"/>
      <c r="M693" s="982"/>
      <c r="N693" s="1000"/>
      <c r="O693" s="982"/>
      <c r="P693" s="982"/>
      <c r="Q693" s="1000"/>
      <c r="R693" s="982"/>
      <c r="S693" s="1000"/>
      <c r="T693" s="1000"/>
      <c r="U693" s="1000"/>
      <c r="V693" s="982"/>
      <c r="W693" s="1004"/>
      <c r="X693" s="1002"/>
      <c r="Y693" s="1002"/>
      <c r="Z693" s="982"/>
      <c r="AA693" s="982"/>
      <c r="AB693" s="982"/>
      <c r="AC693" s="982"/>
      <c r="AD693" s="982"/>
      <c r="AE693" s="982"/>
      <c r="AF693" s="982"/>
      <c r="AG693" s="982"/>
      <c r="AH693" s="982"/>
      <c r="AI693" s="982"/>
      <c r="AJ693" s="982"/>
      <c r="AK693" s="982"/>
      <c r="AL693" s="982"/>
      <c r="AM693" s="982"/>
      <c r="AN693" s="982"/>
      <c r="AO693" s="982"/>
      <c r="AP693" s="982"/>
      <c r="AQ693" s="982"/>
      <c r="AR693" s="982"/>
      <c r="AS693" s="982"/>
      <c r="AT693" s="982"/>
      <c r="AU693" s="982"/>
      <c r="AV693" s="982"/>
      <c r="AW693" s="982"/>
      <c r="AX693" s="982"/>
      <c r="AY693" s="982"/>
      <c r="AZ693" s="982"/>
      <c r="BA693" s="982"/>
      <c r="BB693" s="982"/>
      <c r="BC693" s="982"/>
      <c r="BD693" s="982"/>
      <c r="BE693" s="982"/>
      <c r="BF693" s="982"/>
      <c r="BG693" s="982"/>
      <c r="BH693" s="982"/>
      <c r="BI693" s="982"/>
      <c r="BJ693" s="982"/>
    </row>
    <row r="694" spans="1:62" ht="14.25" customHeight="1" x14ac:dyDescent="0.2">
      <c r="A694" s="982"/>
      <c r="B694" s="982"/>
      <c r="C694" s="982"/>
      <c r="D694" s="1000"/>
      <c r="E694" s="982"/>
      <c r="F694" s="1000"/>
      <c r="G694" s="982"/>
      <c r="H694" s="1000"/>
      <c r="I694" s="982"/>
      <c r="J694" s="1000"/>
      <c r="K694" s="982"/>
      <c r="L694" s="1000"/>
      <c r="M694" s="982"/>
      <c r="N694" s="1000"/>
      <c r="O694" s="982"/>
      <c r="P694" s="982"/>
      <c r="Q694" s="1000"/>
      <c r="R694" s="982"/>
      <c r="S694" s="1000"/>
      <c r="T694" s="1000"/>
      <c r="U694" s="1000"/>
      <c r="V694" s="982"/>
      <c r="W694" s="1004"/>
      <c r="X694" s="1002"/>
      <c r="Y694" s="1002"/>
      <c r="Z694" s="982"/>
      <c r="AA694" s="982"/>
      <c r="AB694" s="982"/>
      <c r="AC694" s="982"/>
      <c r="AD694" s="982"/>
      <c r="AE694" s="982"/>
      <c r="AF694" s="982"/>
      <c r="AG694" s="982"/>
      <c r="AH694" s="982"/>
      <c r="AI694" s="982"/>
      <c r="AJ694" s="982"/>
      <c r="AK694" s="982"/>
      <c r="AL694" s="982"/>
      <c r="AM694" s="982"/>
      <c r="AN694" s="982"/>
      <c r="AO694" s="982"/>
      <c r="AP694" s="982"/>
      <c r="AQ694" s="982"/>
      <c r="AR694" s="982"/>
      <c r="AS694" s="982"/>
      <c r="AT694" s="982"/>
      <c r="AU694" s="982"/>
      <c r="AV694" s="982"/>
      <c r="AW694" s="982"/>
      <c r="AX694" s="982"/>
      <c r="AY694" s="982"/>
      <c r="AZ694" s="982"/>
      <c r="BA694" s="982"/>
      <c r="BB694" s="982"/>
      <c r="BC694" s="982"/>
      <c r="BD694" s="982"/>
      <c r="BE694" s="982"/>
      <c r="BF694" s="982"/>
      <c r="BG694" s="982"/>
      <c r="BH694" s="982"/>
      <c r="BI694" s="982"/>
      <c r="BJ694" s="982"/>
    </row>
    <row r="695" spans="1:62" ht="14.25" customHeight="1" x14ac:dyDescent="0.2">
      <c r="A695" s="982"/>
      <c r="B695" s="982"/>
      <c r="C695" s="982"/>
      <c r="D695" s="1000"/>
      <c r="E695" s="982"/>
      <c r="F695" s="1000"/>
      <c r="G695" s="982"/>
      <c r="H695" s="1000"/>
      <c r="I695" s="982"/>
      <c r="J695" s="1000"/>
      <c r="K695" s="982"/>
      <c r="L695" s="1000"/>
      <c r="M695" s="982"/>
      <c r="N695" s="1000"/>
      <c r="O695" s="982"/>
      <c r="P695" s="982"/>
      <c r="Q695" s="1000"/>
      <c r="R695" s="982"/>
      <c r="S695" s="1000"/>
      <c r="T695" s="1000"/>
      <c r="U695" s="1000"/>
      <c r="V695" s="982"/>
      <c r="W695" s="1004"/>
      <c r="X695" s="1002"/>
      <c r="Y695" s="1002"/>
      <c r="Z695" s="982"/>
      <c r="AA695" s="982"/>
      <c r="AB695" s="982"/>
      <c r="AC695" s="982"/>
      <c r="AD695" s="982"/>
      <c r="AE695" s="982"/>
      <c r="AF695" s="982"/>
      <c r="AG695" s="982"/>
      <c r="AH695" s="982"/>
      <c r="AI695" s="982"/>
      <c r="AJ695" s="982"/>
      <c r="AK695" s="982"/>
      <c r="AL695" s="982"/>
      <c r="AM695" s="982"/>
      <c r="AN695" s="982"/>
      <c r="AO695" s="982"/>
      <c r="AP695" s="982"/>
      <c r="AQ695" s="982"/>
      <c r="AR695" s="982"/>
      <c r="AS695" s="982"/>
      <c r="AT695" s="982"/>
      <c r="AU695" s="982"/>
      <c r="AV695" s="982"/>
      <c r="AW695" s="982"/>
      <c r="AX695" s="982"/>
      <c r="AY695" s="982"/>
      <c r="AZ695" s="982"/>
      <c r="BA695" s="982"/>
      <c r="BB695" s="982"/>
      <c r="BC695" s="982"/>
      <c r="BD695" s="982"/>
      <c r="BE695" s="982"/>
      <c r="BF695" s="982"/>
      <c r="BG695" s="982"/>
      <c r="BH695" s="982"/>
      <c r="BI695" s="982"/>
      <c r="BJ695" s="982"/>
    </row>
    <row r="696" spans="1:62" ht="14.25" customHeight="1" x14ac:dyDescent="0.2">
      <c r="A696" s="982"/>
      <c r="B696" s="982"/>
      <c r="C696" s="982"/>
      <c r="D696" s="1000"/>
      <c r="E696" s="982"/>
      <c r="F696" s="1000"/>
      <c r="G696" s="982"/>
      <c r="H696" s="1000"/>
      <c r="I696" s="982"/>
      <c r="J696" s="1000"/>
      <c r="K696" s="982"/>
      <c r="L696" s="1000"/>
      <c r="M696" s="982"/>
      <c r="N696" s="1000"/>
      <c r="O696" s="982"/>
      <c r="P696" s="982"/>
      <c r="Q696" s="1000"/>
      <c r="R696" s="982"/>
      <c r="S696" s="1000"/>
      <c r="T696" s="1000"/>
      <c r="U696" s="1000"/>
      <c r="V696" s="982"/>
      <c r="W696" s="1004"/>
      <c r="X696" s="1002"/>
      <c r="Y696" s="1002"/>
      <c r="Z696" s="982"/>
      <c r="AA696" s="982"/>
      <c r="AB696" s="982"/>
      <c r="AC696" s="982"/>
      <c r="AD696" s="982"/>
      <c r="AE696" s="982"/>
      <c r="AF696" s="982"/>
      <c r="AG696" s="982"/>
      <c r="AH696" s="982"/>
      <c r="AI696" s="982"/>
      <c r="AJ696" s="982"/>
      <c r="AK696" s="982"/>
      <c r="AL696" s="982"/>
      <c r="AM696" s="982"/>
      <c r="AN696" s="982"/>
      <c r="AO696" s="982"/>
      <c r="AP696" s="982"/>
      <c r="AQ696" s="982"/>
      <c r="AR696" s="982"/>
      <c r="AS696" s="982"/>
      <c r="AT696" s="982"/>
      <c r="AU696" s="982"/>
      <c r="AV696" s="982"/>
      <c r="AW696" s="982"/>
      <c r="AX696" s="982"/>
      <c r="AY696" s="982"/>
      <c r="AZ696" s="982"/>
      <c r="BA696" s="982"/>
      <c r="BB696" s="982"/>
      <c r="BC696" s="982"/>
      <c r="BD696" s="982"/>
      <c r="BE696" s="982"/>
      <c r="BF696" s="982"/>
      <c r="BG696" s="982"/>
      <c r="BH696" s="982"/>
      <c r="BI696" s="982"/>
      <c r="BJ696" s="982"/>
    </row>
    <row r="697" spans="1:62" ht="14.25" customHeight="1" x14ac:dyDescent="0.2">
      <c r="A697" s="982"/>
      <c r="B697" s="982"/>
      <c r="C697" s="982"/>
      <c r="D697" s="1000"/>
      <c r="E697" s="982"/>
      <c r="F697" s="1000"/>
      <c r="G697" s="982"/>
      <c r="H697" s="1000"/>
      <c r="I697" s="982"/>
      <c r="J697" s="1000"/>
      <c r="K697" s="982"/>
      <c r="L697" s="1000"/>
      <c r="M697" s="982"/>
      <c r="N697" s="1000"/>
      <c r="O697" s="982"/>
      <c r="P697" s="982"/>
      <c r="Q697" s="1000"/>
      <c r="R697" s="982"/>
      <c r="S697" s="1000"/>
      <c r="T697" s="1000"/>
      <c r="U697" s="1000"/>
      <c r="V697" s="982"/>
      <c r="W697" s="1004"/>
      <c r="X697" s="1002"/>
      <c r="Y697" s="1002"/>
      <c r="Z697" s="982"/>
      <c r="AA697" s="982"/>
      <c r="AB697" s="982"/>
      <c r="AC697" s="982"/>
      <c r="AD697" s="982"/>
      <c r="AE697" s="982"/>
      <c r="AF697" s="982"/>
      <c r="AG697" s="982"/>
      <c r="AH697" s="982"/>
      <c r="AI697" s="982"/>
      <c r="AJ697" s="982"/>
      <c r="AK697" s="982"/>
      <c r="AL697" s="982"/>
      <c r="AM697" s="982"/>
      <c r="AN697" s="982"/>
      <c r="AO697" s="982"/>
      <c r="AP697" s="982"/>
      <c r="AQ697" s="982"/>
      <c r="AR697" s="982"/>
      <c r="AS697" s="982"/>
      <c r="AT697" s="982"/>
      <c r="AU697" s="982"/>
      <c r="AV697" s="982"/>
      <c r="AW697" s="982"/>
      <c r="AX697" s="982"/>
      <c r="AY697" s="982"/>
      <c r="AZ697" s="982"/>
      <c r="BA697" s="982"/>
      <c r="BB697" s="982"/>
      <c r="BC697" s="982"/>
      <c r="BD697" s="982"/>
      <c r="BE697" s="982"/>
      <c r="BF697" s="982"/>
      <c r="BG697" s="982"/>
      <c r="BH697" s="982"/>
      <c r="BI697" s="982"/>
      <c r="BJ697" s="982"/>
    </row>
    <row r="698" spans="1:62" ht="14.25" customHeight="1" x14ac:dyDescent="0.2">
      <c r="A698" s="982"/>
      <c r="B698" s="982"/>
      <c r="C698" s="982"/>
      <c r="D698" s="1000"/>
      <c r="E698" s="982"/>
      <c r="F698" s="1000"/>
      <c r="G698" s="982"/>
      <c r="H698" s="1000"/>
      <c r="I698" s="982"/>
      <c r="J698" s="1000"/>
      <c r="K698" s="982"/>
      <c r="L698" s="1000"/>
      <c r="M698" s="982"/>
      <c r="N698" s="1000"/>
      <c r="O698" s="982"/>
      <c r="P698" s="982"/>
      <c r="Q698" s="1000"/>
      <c r="R698" s="982"/>
      <c r="S698" s="1000"/>
      <c r="T698" s="1000"/>
      <c r="U698" s="1000"/>
      <c r="V698" s="982"/>
      <c r="W698" s="1004"/>
      <c r="X698" s="1002"/>
      <c r="Y698" s="1002"/>
      <c r="Z698" s="982"/>
      <c r="AA698" s="982"/>
      <c r="AB698" s="982"/>
      <c r="AC698" s="982"/>
      <c r="AD698" s="982"/>
      <c r="AE698" s="982"/>
      <c r="AF698" s="982"/>
      <c r="AG698" s="982"/>
      <c r="AH698" s="982"/>
      <c r="AI698" s="982"/>
      <c r="AJ698" s="982"/>
      <c r="AK698" s="982"/>
      <c r="AL698" s="982"/>
      <c r="AM698" s="982"/>
      <c r="AN698" s="982"/>
      <c r="AO698" s="982"/>
      <c r="AP698" s="982"/>
      <c r="AQ698" s="982"/>
      <c r="AR698" s="982"/>
      <c r="AS698" s="982"/>
      <c r="AT698" s="982"/>
      <c r="AU698" s="982"/>
      <c r="AV698" s="982"/>
      <c r="AW698" s="982"/>
      <c r="AX698" s="982"/>
      <c r="AY698" s="982"/>
      <c r="AZ698" s="982"/>
      <c r="BA698" s="982"/>
      <c r="BB698" s="982"/>
      <c r="BC698" s="982"/>
      <c r="BD698" s="982"/>
      <c r="BE698" s="982"/>
      <c r="BF698" s="982"/>
      <c r="BG698" s="982"/>
      <c r="BH698" s="982"/>
      <c r="BI698" s="982"/>
      <c r="BJ698" s="982"/>
    </row>
    <row r="699" spans="1:62" ht="14.25" customHeight="1" x14ac:dyDescent="0.2">
      <c r="A699" s="982"/>
      <c r="B699" s="982"/>
      <c r="C699" s="982"/>
      <c r="D699" s="1000"/>
      <c r="E699" s="982"/>
      <c r="F699" s="1000"/>
      <c r="G699" s="982"/>
      <c r="H699" s="1000"/>
      <c r="I699" s="982"/>
      <c r="J699" s="1000"/>
      <c r="K699" s="982"/>
      <c r="L699" s="1000"/>
      <c r="M699" s="982"/>
      <c r="N699" s="1000"/>
      <c r="O699" s="982"/>
      <c r="P699" s="982"/>
      <c r="Q699" s="1000"/>
      <c r="R699" s="982"/>
      <c r="S699" s="1000"/>
      <c r="T699" s="1000"/>
      <c r="U699" s="1000"/>
      <c r="V699" s="982"/>
      <c r="W699" s="1004"/>
      <c r="X699" s="1002"/>
      <c r="Y699" s="1002"/>
      <c r="Z699" s="982"/>
      <c r="AA699" s="982"/>
      <c r="AB699" s="982"/>
      <c r="AC699" s="982"/>
      <c r="AD699" s="982"/>
      <c r="AE699" s="982"/>
      <c r="AF699" s="982"/>
      <c r="AG699" s="982"/>
      <c r="AH699" s="982"/>
      <c r="AI699" s="982"/>
      <c r="AJ699" s="982"/>
      <c r="AK699" s="982"/>
      <c r="AL699" s="982"/>
      <c r="AM699" s="982"/>
      <c r="AN699" s="982"/>
      <c r="AO699" s="982"/>
      <c r="AP699" s="982"/>
      <c r="AQ699" s="982"/>
      <c r="AR699" s="982"/>
      <c r="AS699" s="982"/>
      <c r="AT699" s="982"/>
      <c r="AU699" s="982"/>
      <c r="AV699" s="982"/>
      <c r="AW699" s="982"/>
      <c r="AX699" s="982"/>
      <c r="AY699" s="982"/>
      <c r="AZ699" s="982"/>
      <c r="BA699" s="982"/>
      <c r="BB699" s="982"/>
      <c r="BC699" s="982"/>
      <c r="BD699" s="982"/>
      <c r="BE699" s="982"/>
      <c r="BF699" s="982"/>
      <c r="BG699" s="982"/>
      <c r="BH699" s="982"/>
      <c r="BI699" s="982"/>
      <c r="BJ699" s="982"/>
    </row>
    <row r="700" spans="1:62" ht="14.25" customHeight="1" x14ac:dyDescent="0.2">
      <c r="A700" s="982"/>
      <c r="B700" s="982"/>
      <c r="C700" s="982"/>
      <c r="D700" s="1000"/>
      <c r="E700" s="982"/>
      <c r="F700" s="1000"/>
      <c r="G700" s="982"/>
      <c r="H700" s="1000"/>
      <c r="I700" s="982"/>
      <c r="J700" s="1000"/>
      <c r="K700" s="982"/>
      <c r="L700" s="1000"/>
      <c r="M700" s="982"/>
      <c r="N700" s="1000"/>
      <c r="O700" s="982"/>
      <c r="P700" s="982"/>
      <c r="Q700" s="1000"/>
      <c r="R700" s="982"/>
      <c r="S700" s="1000"/>
      <c r="T700" s="1000"/>
      <c r="U700" s="1000"/>
      <c r="V700" s="982"/>
      <c r="W700" s="1004"/>
      <c r="X700" s="1002"/>
      <c r="Y700" s="1002"/>
      <c r="Z700" s="982"/>
      <c r="AA700" s="982"/>
      <c r="AB700" s="982"/>
      <c r="AC700" s="982"/>
      <c r="AD700" s="982"/>
      <c r="AE700" s="982"/>
      <c r="AF700" s="982"/>
      <c r="AG700" s="982"/>
      <c r="AH700" s="982"/>
      <c r="AI700" s="982"/>
      <c r="AJ700" s="982"/>
      <c r="AK700" s="982"/>
      <c r="AL700" s="982"/>
      <c r="AM700" s="982"/>
      <c r="AN700" s="982"/>
      <c r="AO700" s="982"/>
      <c r="AP700" s="982"/>
      <c r="AQ700" s="982"/>
      <c r="AR700" s="982"/>
      <c r="AS700" s="982"/>
      <c r="AT700" s="982"/>
      <c r="AU700" s="982"/>
      <c r="AV700" s="982"/>
      <c r="AW700" s="982"/>
      <c r="AX700" s="982"/>
      <c r="AY700" s="982"/>
      <c r="AZ700" s="982"/>
      <c r="BA700" s="982"/>
      <c r="BB700" s="982"/>
      <c r="BC700" s="982"/>
      <c r="BD700" s="982"/>
      <c r="BE700" s="982"/>
      <c r="BF700" s="982"/>
      <c r="BG700" s="982"/>
      <c r="BH700" s="982"/>
      <c r="BI700" s="982"/>
      <c r="BJ700" s="982"/>
    </row>
    <row r="701" spans="1:62" ht="14.25" customHeight="1" x14ac:dyDescent="0.2">
      <c r="A701" s="982"/>
      <c r="B701" s="982"/>
      <c r="C701" s="982"/>
      <c r="D701" s="1000"/>
      <c r="E701" s="982"/>
      <c r="F701" s="1000"/>
      <c r="G701" s="982"/>
      <c r="H701" s="1000"/>
      <c r="I701" s="982"/>
      <c r="J701" s="1000"/>
      <c r="K701" s="982"/>
      <c r="L701" s="1000"/>
      <c r="M701" s="982"/>
      <c r="N701" s="1000"/>
      <c r="O701" s="982"/>
      <c r="P701" s="982"/>
      <c r="Q701" s="1000"/>
      <c r="R701" s="982"/>
      <c r="S701" s="1000"/>
      <c r="T701" s="1000"/>
      <c r="U701" s="1000"/>
      <c r="V701" s="982"/>
      <c r="W701" s="1004"/>
      <c r="X701" s="1002"/>
      <c r="Y701" s="1002"/>
      <c r="Z701" s="982"/>
      <c r="AA701" s="982"/>
      <c r="AB701" s="982"/>
      <c r="AC701" s="982"/>
      <c r="AD701" s="982"/>
      <c r="AE701" s="982"/>
      <c r="AF701" s="982"/>
      <c r="AG701" s="982"/>
      <c r="AH701" s="982"/>
      <c r="AI701" s="982"/>
      <c r="AJ701" s="982"/>
      <c r="AK701" s="982"/>
      <c r="AL701" s="982"/>
      <c r="AM701" s="982"/>
      <c r="AN701" s="982"/>
      <c r="AO701" s="982"/>
      <c r="AP701" s="982"/>
      <c r="AQ701" s="982"/>
      <c r="AR701" s="982"/>
      <c r="AS701" s="982"/>
      <c r="AT701" s="982"/>
      <c r="AU701" s="982"/>
      <c r="AV701" s="982"/>
      <c r="AW701" s="982"/>
      <c r="AX701" s="982"/>
      <c r="AY701" s="982"/>
      <c r="AZ701" s="982"/>
      <c r="BA701" s="982"/>
      <c r="BB701" s="982"/>
      <c r="BC701" s="982"/>
      <c r="BD701" s="982"/>
      <c r="BE701" s="982"/>
      <c r="BF701" s="982"/>
      <c r="BG701" s="982"/>
      <c r="BH701" s="982"/>
      <c r="BI701" s="982"/>
      <c r="BJ701" s="982"/>
    </row>
    <row r="702" spans="1:62" ht="14.25" customHeight="1" x14ac:dyDescent="0.2">
      <c r="A702" s="982"/>
      <c r="B702" s="982"/>
      <c r="C702" s="982"/>
      <c r="D702" s="1000"/>
      <c r="E702" s="982"/>
      <c r="F702" s="1000"/>
      <c r="G702" s="982"/>
      <c r="H702" s="1000"/>
      <c r="I702" s="982"/>
      <c r="J702" s="1000"/>
      <c r="K702" s="982"/>
      <c r="L702" s="1000"/>
      <c r="M702" s="982"/>
      <c r="N702" s="1000"/>
      <c r="O702" s="982"/>
      <c r="P702" s="982"/>
      <c r="Q702" s="1000"/>
      <c r="R702" s="982"/>
      <c r="S702" s="1000"/>
      <c r="T702" s="1000"/>
      <c r="U702" s="1000"/>
      <c r="V702" s="982"/>
      <c r="W702" s="1004"/>
      <c r="X702" s="1002"/>
      <c r="Y702" s="1002"/>
      <c r="Z702" s="982"/>
      <c r="AA702" s="982"/>
      <c r="AB702" s="982"/>
      <c r="AC702" s="982"/>
      <c r="AD702" s="982"/>
      <c r="AE702" s="982"/>
      <c r="AF702" s="982"/>
      <c r="AG702" s="982"/>
      <c r="AH702" s="982"/>
      <c r="AI702" s="982"/>
      <c r="AJ702" s="982"/>
      <c r="AK702" s="982"/>
      <c r="AL702" s="982"/>
      <c r="AM702" s="982"/>
      <c r="AN702" s="982"/>
      <c r="AO702" s="982"/>
      <c r="AP702" s="982"/>
      <c r="AQ702" s="982"/>
      <c r="AR702" s="982"/>
      <c r="AS702" s="982"/>
      <c r="AT702" s="982"/>
      <c r="AU702" s="982"/>
      <c r="AV702" s="982"/>
      <c r="AW702" s="982"/>
      <c r="AX702" s="982"/>
      <c r="AY702" s="982"/>
      <c r="AZ702" s="982"/>
      <c r="BA702" s="982"/>
      <c r="BB702" s="982"/>
      <c r="BC702" s="982"/>
      <c r="BD702" s="982"/>
      <c r="BE702" s="982"/>
      <c r="BF702" s="982"/>
      <c r="BG702" s="982"/>
      <c r="BH702" s="982"/>
      <c r="BI702" s="982"/>
      <c r="BJ702" s="982"/>
    </row>
    <row r="703" spans="1:62" ht="14.25" customHeight="1" x14ac:dyDescent="0.2">
      <c r="A703" s="982"/>
      <c r="B703" s="982"/>
      <c r="C703" s="982"/>
      <c r="D703" s="1000"/>
      <c r="E703" s="982"/>
      <c r="F703" s="1000"/>
      <c r="G703" s="982"/>
      <c r="H703" s="1000"/>
      <c r="I703" s="982"/>
      <c r="J703" s="1000"/>
      <c r="K703" s="982"/>
      <c r="L703" s="1000"/>
      <c r="M703" s="982"/>
      <c r="N703" s="1000"/>
      <c r="O703" s="982"/>
      <c r="P703" s="982"/>
      <c r="Q703" s="1000"/>
      <c r="R703" s="982"/>
      <c r="S703" s="1000"/>
      <c r="T703" s="1000"/>
      <c r="U703" s="1000"/>
      <c r="V703" s="982"/>
      <c r="W703" s="1004"/>
      <c r="X703" s="1002"/>
      <c r="Y703" s="1002"/>
      <c r="Z703" s="982"/>
      <c r="AA703" s="982"/>
      <c r="AB703" s="982"/>
      <c r="AC703" s="982"/>
      <c r="AD703" s="982"/>
      <c r="AE703" s="982"/>
      <c r="AF703" s="982"/>
      <c r="AG703" s="982"/>
      <c r="AH703" s="982"/>
      <c r="AI703" s="982"/>
      <c r="AJ703" s="982"/>
      <c r="AK703" s="982"/>
      <c r="AL703" s="982"/>
      <c r="AM703" s="982"/>
      <c r="AN703" s="982"/>
      <c r="AO703" s="982"/>
      <c r="AP703" s="982"/>
      <c r="AQ703" s="982"/>
      <c r="AR703" s="982"/>
      <c r="AS703" s="982"/>
      <c r="AT703" s="982"/>
      <c r="AU703" s="982"/>
      <c r="AV703" s="982"/>
      <c r="AW703" s="982"/>
      <c r="AX703" s="982"/>
      <c r="AY703" s="982"/>
      <c r="AZ703" s="982"/>
      <c r="BA703" s="982"/>
      <c r="BB703" s="982"/>
      <c r="BC703" s="982"/>
      <c r="BD703" s="982"/>
      <c r="BE703" s="982"/>
      <c r="BF703" s="982"/>
      <c r="BG703" s="982"/>
      <c r="BH703" s="982"/>
      <c r="BI703" s="982"/>
      <c r="BJ703" s="982"/>
    </row>
    <row r="704" spans="1:62" ht="14.25" customHeight="1" x14ac:dyDescent="0.2">
      <c r="A704" s="982"/>
      <c r="B704" s="982"/>
      <c r="C704" s="982"/>
      <c r="D704" s="1000"/>
      <c r="E704" s="982"/>
      <c r="F704" s="1000"/>
      <c r="G704" s="982"/>
      <c r="H704" s="1000"/>
      <c r="I704" s="982"/>
      <c r="J704" s="1000"/>
      <c r="K704" s="982"/>
      <c r="L704" s="1000"/>
      <c r="M704" s="982"/>
      <c r="N704" s="1000"/>
      <c r="O704" s="982"/>
      <c r="P704" s="982"/>
      <c r="Q704" s="1000"/>
      <c r="R704" s="982"/>
      <c r="S704" s="1000"/>
      <c r="T704" s="1000"/>
      <c r="U704" s="1000"/>
      <c r="V704" s="982"/>
      <c r="W704" s="1004"/>
      <c r="X704" s="1002"/>
      <c r="Y704" s="1002"/>
      <c r="Z704" s="982"/>
      <c r="AA704" s="982"/>
      <c r="AB704" s="982"/>
      <c r="AC704" s="982"/>
      <c r="AD704" s="982"/>
      <c r="AE704" s="982"/>
      <c r="AF704" s="982"/>
      <c r="AG704" s="982"/>
      <c r="AH704" s="982"/>
      <c r="AI704" s="982"/>
      <c r="AJ704" s="982"/>
      <c r="AK704" s="982"/>
      <c r="AL704" s="982"/>
      <c r="AM704" s="982"/>
      <c r="AN704" s="982"/>
      <c r="AO704" s="982"/>
      <c r="AP704" s="982"/>
      <c r="AQ704" s="982"/>
      <c r="AR704" s="982"/>
      <c r="AS704" s="982"/>
      <c r="AT704" s="982"/>
      <c r="AU704" s="982"/>
      <c r="AV704" s="982"/>
      <c r="AW704" s="982"/>
      <c r="AX704" s="982"/>
      <c r="AY704" s="982"/>
      <c r="AZ704" s="982"/>
      <c r="BA704" s="982"/>
      <c r="BB704" s="982"/>
      <c r="BC704" s="982"/>
      <c r="BD704" s="982"/>
      <c r="BE704" s="982"/>
      <c r="BF704" s="982"/>
      <c r="BG704" s="982"/>
      <c r="BH704" s="982"/>
      <c r="BI704" s="982"/>
      <c r="BJ704" s="982"/>
    </row>
    <row r="705" spans="1:62" ht="14.25" customHeight="1" x14ac:dyDescent="0.2">
      <c r="A705" s="982"/>
      <c r="B705" s="982"/>
      <c r="C705" s="982"/>
      <c r="D705" s="1000"/>
      <c r="E705" s="982"/>
      <c r="F705" s="1000"/>
      <c r="G705" s="982"/>
      <c r="H705" s="1000"/>
      <c r="I705" s="982"/>
      <c r="J705" s="1000"/>
      <c r="K705" s="982"/>
      <c r="L705" s="1000"/>
      <c r="M705" s="982"/>
      <c r="N705" s="1000"/>
      <c r="O705" s="982"/>
      <c r="P705" s="982"/>
      <c r="Q705" s="1000"/>
      <c r="R705" s="982"/>
      <c r="S705" s="1000"/>
      <c r="T705" s="1000"/>
      <c r="U705" s="1000"/>
      <c r="V705" s="982"/>
      <c r="W705" s="1004"/>
      <c r="X705" s="1002"/>
      <c r="Y705" s="1002"/>
      <c r="Z705" s="982"/>
      <c r="AA705" s="982"/>
      <c r="AB705" s="982"/>
      <c r="AC705" s="982"/>
      <c r="AD705" s="982"/>
      <c r="AE705" s="982"/>
      <c r="AF705" s="982"/>
      <c r="AG705" s="982"/>
      <c r="AH705" s="982"/>
      <c r="AI705" s="982"/>
      <c r="AJ705" s="982"/>
      <c r="AK705" s="982"/>
      <c r="AL705" s="982"/>
      <c r="AM705" s="982"/>
      <c r="AN705" s="982"/>
      <c r="AO705" s="982"/>
      <c r="AP705" s="982"/>
      <c r="AQ705" s="982"/>
      <c r="AR705" s="982"/>
      <c r="AS705" s="982"/>
      <c r="AT705" s="982"/>
      <c r="AU705" s="982"/>
      <c r="AV705" s="982"/>
      <c r="AW705" s="982"/>
      <c r="AX705" s="982"/>
      <c r="AY705" s="982"/>
      <c r="AZ705" s="982"/>
      <c r="BA705" s="982"/>
      <c r="BB705" s="982"/>
      <c r="BC705" s="982"/>
      <c r="BD705" s="982"/>
      <c r="BE705" s="982"/>
      <c r="BF705" s="982"/>
      <c r="BG705" s="982"/>
      <c r="BH705" s="982"/>
      <c r="BI705" s="982"/>
      <c r="BJ705" s="982"/>
    </row>
    <row r="706" spans="1:62" ht="14.25" customHeight="1" x14ac:dyDescent="0.2">
      <c r="A706" s="982"/>
      <c r="B706" s="982"/>
      <c r="C706" s="982"/>
      <c r="D706" s="1000"/>
      <c r="E706" s="982"/>
      <c r="F706" s="1000"/>
      <c r="G706" s="982"/>
      <c r="H706" s="1000"/>
      <c r="I706" s="982"/>
      <c r="J706" s="1000"/>
      <c r="K706" s="982"/>
      <c r="L706" s="1000"/>
      <c r="M706" s="982"/>
      <c r="N706" s="1000"/>
      <c r="O706" s="982"/>
      <c r="P706" s="982"/>
      <c r="Q706" s="1000"/>
      <c r="R706" s="982"/>
      <c r="S706" s="1000"/>
      <c r="T706" s="1000"/>
      <c r="U706" s="1000"/>
      <c r="V706" s="982"/>
      <c r="W706" s="1004"/>
      <c r="X706" s="1002"/>
      <c r="Y706" s="1002"/>
      <c r="Z706" s="982"/>
      <c r="AA706" s="982"/>
      <c r="AB706" s="982"/>
      <c r="AC706" s="982"/>
      <c r="AD706" s="982"/>
      <c r="AE706" s="982"/>
      <c r="AF706" s="982"/>
      <c r="AG706" s="982"/>
      <c r="AH706" s="982"/>
      <c r="AI706" s="982"/>
      <c r="AJ706" s="982"/>
      <c r="AK706" s="982"/>
      <c r="AL706" s="982"/>
      <c r="AM706" s="982"/>
      <c r="AN706" s="982"/>
      <c r="AO706" s="982"/>
      <c r="AP706" s="982"/>
      <c r="AQ706" s="982"/>
      <c r="AR706" s="982"/>
      <c r="AS706" s="982"/>
      <c r="AT706" s="982"/>
      <c r="AU706" s="982"/>
      <c r="AV706" s="982"/>
      <c r="AW706" s="982"/>
      <c r="AX706" s="982"/>
      <c r="AY706" s="982"/>
      <c r="AZ706" s="982"/>
      <c r="BA706" s="982"/>
      <c r="BB706" s="982"/>
      <c r="BC706" s="982"/>
      <c r="BD706" s="982"/>
      <c r="BE706" s="982"/>
      <c r="BF706" s="982"/>
      <c r="BG706" s="982"/>
      <c r="BH706" s="982"/>
      <c r="BI706" s="982"/>
      <c r="BJ706" s="982"/>
    </row>
    <row r="707" spans="1:62" ht="14.25" customHeight="1" x14ac:dyDescent="0.2">
      <c r="A707" s="982"/>
      <c r="B707" s="982"/>
      <c r="C707" s="982"/>
      <c r="D707" s="1000"/>
      <c r="E707" s="982"/>
      <c r="F707" s="1000"/>
      <c r="G707" s="982"/>
      <c r="H707" s="1000"/>
      <c r="I707" s="982"/>
      <c r="J707" s="1000"/>
      <c r="K707" s="982"/>
      <c r="L707" s="1000"/>
      <c r="M707" s="982"/>
      <c r="N707" s="1000"/>
      <c r="O707" s="982"/>
      <c r="P707" s="982"/>
      <c r="Q707" s="1000"/>
      <c r="R707" s="982"/>
      <c r="S707" s="1000"/>
      <c r="T707" s="1000"/>
      <c r="U707" s="1000"/>
      <c r="V707" s="982"/>
      <c r="W707" s="1004"/>
      <c r="X707" s="1002"/>
      <c r="Y707" s="1002"/>
      <c r="Z707" s="982"/>
      <c r="AA707" s="982"/>
      <c r="AB707" s="982"/>
      <c r="AC707" s="982"/>
      <c r="AD707" s="982"/>
      <c r="AE707" s="982"/>
      <c r="AF707" s="982"/>
      <c r="AG707" s="982"/>
      <c r="AH707" s="982"/>
      <c r="AI707" s="982"/>
      <c r="AJ707" s="982"/>
      <c r="AK707" s="982"/>
      <c r="AL707" s="982"/>
      <c r="AM707" s="982"/>
      <c r="AN707" s="982"/>
      <c r="AO707" s="982"/>
      <c r="AP707" s="982"/>
      <c r="AQ707" s="982"/>
      <c r="AR707" s="982"/>
      <c r="AS707" s="982"/>
      <c r="AT707" s="982"/>
      <c r="AU707" s="982"/>
      <c r="AV707" s="982"/>
      <c r="AW707" s="982"/>
      <c r="AX707" s="982"/>
      <c r="AY707" s="982"/>
      <c r="AZ707" s="982"/>
      <c r="BA707" s="982"/>
      <c r="BB707" s="982"/>
      <c r="BC707" s="982"/>
      <c r="BD707" s="982"/>
      <c r="BE707" s="982"/>
      <c r="BF707" s="982"/>
      <c r="BG707" s="982"/>
      <c r="BH707" s="982"/>
      <c r="BI707" s="982"/>
      <c r="BJ707" s="982"/>
    </row>
    <row r="708" spans="1:62" ht="14.25" customHeight="1" x14ac:dyDescent="0.2">
      <c r="A708" s="982"/>
      <c r="B708" s="982"/>
      <c r="C708" s="982"/>
      <c r="D708" s="1000"/>
      <c r="E708" s="982"/>
      <c r="F708" s="1000"/>
      <c r="G708" s="982"/>
      <c r="H708" s="1000"/>
      <c r="I708" s="982"/>
      <c r="J708" s="1000"/>
      <c r="K708" s="982"/>
      <c r="L708" s="1000"/>
      <c r="M708" s="982"/>
      <c r="N708" s="1000"/>
      <c r="O708" s="982"/>
      <c r="P708" s="982"/>
      <c r="Q708" s="1000"/>
      <c r="R708" s="982"/>
      <c r="S708" s="1000"/>
      <c r="T708" s="1000"/>
      <c r="U708" s="1000"/>
      <c r="V708" s="982"/>
      <c r="W708" s="1004"/>
      <c r="X708" s="1002"/>
      <c r="Y708" s="1002"/>
      <c r="Z708" s="982"/>
      <c r="AA708" s="982"/>
      <c r="AB708" s="982"/>
      <c r="AC708" s="982"/>
      <c r="AD708" s="982"/>
      <c r="AE708" s="982"/>
      <c r="AF708" s="982"/>
      <c r="AG708" s="982"/>
      <c r="AH708" s="982"/>
      <c r="AI708" s="982"/>
      <c r="AJ708" s="982"/>
      <c r="AK708" s="982"/>
      <c r="AL708" s="982"/>
      <c r="AM708" s="982"/>
      <c r="AN708" s="982"/>
      <c r="AO708" s="982"/>
      <c r="AP708" s="982"/>
      <c r="AQ708" s="982"/>
      <c r="AR708" s="982"/>
      <c r="AS708" s="982"/>
      <c r="AT708" s="982"/>
      <c r="AU708" s="982"/>
      <c r="AV708" s="982"/>
      <c r="AW708" s="982"/>
      <c r="AX708" s="982"/>
      <c r="AY708" s="982"/>
      <c r="AZ708" s="982"/>
      <c r="BA708" s="982"/>
      <c r="BB708" s="982"/>
      <c r="BC708" s="982"/>
      <c r="BD708" s="982"/>
      <c r="BE708" s="982"/>
      <c r="BF708" s="982"/>
      <c r="BG708" s="982"/>
      <c r="BH708" s="982"/>
      <c r="BI708" s="982"/>
      <c r="BJ708" s="982"/>
    </row>
    <row r="709" spans="1:62" ht="14.25" customHeight="1" x14ac:dyDescent="0.2">
      <c r="A709" s="982"/>
      <c r="B709" s="982"/>
      <c r="C709" s="982"/>
      <c r="D709" s="1000"/>
      <c r="E709" s="982"/>
      <c r="F709" s="1000"/>
      <c r="G709" s="982"/>
      <c r="H709" s="1000"/>
      <c r="I709" s="982"/>
      <c r="J709" s="1000"/>
      <c r="K709" s="982"/>
      <c r="L709" s="1000"/>
      <c r="M709" s="982"/>
      <c r="N709" s="1000"/>
      <c r="O709" s="982"/>
      <c r="P709" s="982"/>
      <c r="Q709" s="1000"/>
      <c r="R709" s="982"/>
      <c r="S709" s="1000"/>
      <c r="T709" s="1000"/>
      <c r="U709" s="1000"/>
      <c r="V709" s="982"/>
      <c r="W709" s="1004"/>
      <c r="X709" s="1002"/>
      <c r="Y709" s="1002"/>
      <c r="Z709" s="982"/>
      <c r="AA709" s="982"/>
      <c r="AB709" s="982"/>
      <c r="AC709" s="982"/>
      <c r="AD709" s="982"/>
      <c r="AE709" s="982"/>
      <c r="AF709" s="982"/>
      <c r="AG709" s="982"/>
      <c r="AH709" s="982"/>
      <c r="AI709" s="982"/>
      <c r="AJ709" s="982"/>
      <c r="AK709" s="982"/>
      <c r="AL709" s="982"/>
      <c r="AM709" s="982"/>
      <c r="AN709" s="982"/>
      <c r="AO709" s="982"/>
      <c r="AP709" s="982"/>
      <c r="AQ709" s="982"/>
      <c r="AR709" s="982"/>
      <c r="AS709" s="982"/>
      <c r="AT709" s="982"/>
      <c r="AU709" s="982"/>
      <c r="AV709" s="982"/>
      <c r="AW709" s="982"/>
      <c r="AX709" s="982"/>
      <c r="AY709" s="982"/>
      <c r="AZ709" s="982"/>
      <c r="BA709" s="982"/>
      <c r="BB709" s="982"/>
      <c r="BC709" s="982"/>
      <c r="BD709" s="982"/>
      <c r="BE709" s="982"/>
      <c r="BF709" s="982"/>
      <c r="BG709" s="982"/>
      <c r="BH709" s="982"/>
      <c r="BI709" s="982"/>
      <c r="BJ709" s="982"/>
    </row>
    <row r="710" spans="1:62" ht="14.25" customHeight="1" x14ac:dyDescent="0.2">
      <c r="A710" s="982"/>
      <c r="B710" s="982"/>
      <c r="C710" s="982"/>
      <c r="D710" s="1000"/>
      <c r="E710" s="982"/>
      <c r="F710" s="1000"/>
      <c r="G710" s="982"/>
      <c r="H710" s="1000"/>
      <c r="I710" s="982"/>
      <c r="J710" s="1000"/>
      <c r="K710" s="982"/>
      <c r="L710" s="1000"/>
      <c r="M710" s="982"/>
      <c r="N710" s="1000"/>
      <c r="O710" s="982"/>
      <c r="P710" s="982"/>
      <c r="Q710" s="1000"/>
      <c r="R710" s="982"/>
      <c r="S710" s="1000"/>
      <c r="T710" s="1000"/>
      <c r="U710" s="1000"/>
      <c r="V710" s="982"/>
      <c r="W710" s="1004"/>
      <c r="X710" s="1002"/>
      <c r="Y710" s="1002"/>
      <c r="Z710" s="982"/>
      <c r="AA710" s="982"/>
      <c r="AB710" s="982"/>
      <c r="AC710" s="982"/>
      <c r="AD710" s="982"/>
      <c r="AE710" s="982"/>
      <c r="AF710" s="982"/>
      <c r="AG710" s="982"/>
      <c r="AH710" s="982"/>
      <c r="AI710" s="982"/>
      <c r="AJ710" s="982"/>
      <c r="AK710" s="982"/>
      <c r="AL710" s="982"/>
      <c r="AM710" s="982"/>
      <c r="AN710" s="982"/>
      <c r="AO710" s="982"/>
      <c r="AP710" s="982"/>
      <c r="AQ710" s="982"/>
      <c r="AR710" s="982"/>
      <c r="AS710" s="982"/>
      <c r="AT710" s="982"/>
      <c r="AU710" s="982"/>
      <c r="AV710" s="982"/>
      <c r="AW710" s="982"/>
      <c r="AX710" s="982"/>
      <c r="AY710" s="982"/>
      <c r="AZ710" s="982"/>
      <c r="BA710" s="982"/>
      <c r="BB710" s="982"/>
      <c r="BC710" s="982"/>
      <c r="BD710" s="982"/>
      <c r="BE710" s="982"/>
      <c r="BF710" s="982"/>
      <c r="BG710" s="982"/>
      <c r="BH710" s="982"/>
      <c r="BI710" s="982"/>
      <c r="BJ710" s="982"/>
    </row>
    <row r="711" spans="1:62" ht="14.25" customHeight="1" x14ac:dyDescent="0.2">
      <c r="A711" s="982"/>
      <c r="B711" s="982"/>
      <c r="C711" s="982"/>
      <c r="D711" s="1000"/>
      <c r="E711" s="982"/>
      <c r="F711" s="1000"/>
      <c r="G711" s="982"/>
      <c r="H711" s="1000"/>
      <c r="I711" s="982"/>
      <c r="J711" s="1000"/>
      <c r="K711" s="982"/>
      <c r="L711" s="1000"/>
      <c r="M711" s="982"/>
      <c r="N711" s="1000"/>
      <c r="O711" s="982"/>
      <c r="P711" s="982"/>
      <c r="Q711" s="1000"/>
      <c r="R711" s="982"/>
      <c r="S711" s="1000"/>
      <c r="T711" s="1000"/>
      <c r="U711" s="1000"/>
      <c r="V711" s="982"/>
      <c r="W711" s="1004"/>
      <c r="X711" s="1002"/>
      <c r="Y711" s="1002"/>
      <c r="Z711" s="982"/>
      <c r="AA711" s="982"/>
      <c r="AB711" s="982"/>
      <c r="AC711" s="982"/>
      <c r="AD711" s="982"/>
      <c r="AE711" s="982"/>
      <c r="AF711" s="982"/>
      <c r="AG711" s="982"/>
      <c r="AH711" s="982"/>
      <c r="AI711" s="982"/>
      <c r="AJ711" s="982"/>
      <c r="AK711" s="982"/>
      <c r="AL711" s="982"/>
      <c r="AM711" s="982"/>
      <c r="AN711" s="982"/>
      <c r="AO711" s="982"/>
      <c r="AP711" s="982"/>
      <c r="AQ711" s="982"/>
      <c r="AR711" s="982"/>
      <c r="AS711" s="982"/>
      <c r="AT711" s="982"/>
      <c r="AU711" s="982"/>
      <c r="AV711" s="982"/>
      <c r="AW711" s="982"/>
      <c r="AX711" s="982"/>
      <c r="AY711" s="982"/>
      <c r="AZ711" s="982"/>
      <c r="BA711" s="982"/>
      <c r="BB711" s="982"/>
      <c r="BC711" s="982"/>
      <c r="BD711" s="982"/>
      <c r="BE711" s="982"/>
      <c r="BF711" s="982"/>
      <c r="BG711" s="982"/>
      <c r="BH711" s="982"/>
      <c r="BI711" s="982"/>
      <c r="BJ711" s="982"/>
    </row>
    <row r="712" spans="1:62" ht="14.25" customHeight="1" x14ac:dyDescent="0.2">
      <c r="A712" s="982"/>
      <c r="B712" s="982"/>
      <c r="C712" s="982"/>
      <c r="D712" s="1000"/>
      <c r="E712" s="982"/>
      <c r="F712" s="1000"/>
      <c r="G712" s="982"/>
      <c r="H712" s="1000"/>
      <c r="I712" s="982"/>
      <c r="J712" s="1000"/>
      <c r="K712" s="982"/>
      <c r="L712" s="1000"/>
      <c r="M712" s="982"/>
      <c r="N712" s="1000"/>
      <c r="O712" s="982"/>
      <c r="P712" s="982"/>
      <c r="Q712" s="1000"/>
      <c r="R712" s="982"/>
      <c r="S712" s="1000"/>
      <c r="T712" s="1000"/>
      <c r="U712" s="1000"/>
      <c r="V712" s="982"/>
      <c r="W712" s="1004"/>
      <c r="X712" s="1002"/>
      <c r="Y712" s="1002"/>
      <c r="Z712" s="982"/>
      <c r="AA712" s="982"/>
      <c r="AB712" s="982"/>
      <c r="AC712" s="982"/>
      <c r="AD712" s="982"/>
      <c r="AE712" s="982"/>
      <c r="AF712" s="982"/>
      <c r="AG712" s="982"/>
      <c r="AH712" s="982"/>
      <c r="AI712" s="982"/>
      <c r="AJ712" s="982"/>
      <c r="AK712" s="982"/>
      <c r="AL712" s="982"/>
      <c r="AM712" s="982"/>
      <c r="AN712" s="982"/>
      <c r="AO712" s="982"/>
      <c r="AP712" s="982"/>
      <c r="AQ712" s="982"/>
      <c r="AR712" s="982"/>
      <c r="AS712" s="982"/>
      <c r="AT712" s="982"/>
      <c r="AU712" s="982"/>
      <c r="AV712" s="982"/>
      <c r="AW712" s="982"/>
      <c r="AX712" s="982"/>
      <c r="AY712" s="982"/>
      <c r="AZ712" s="982"/>
      <c r="BA712" s="982"/>
      <c r="BB712" s="982"/>
      <c r="BC712" s="982"/>
      <c r="BD712" s="982"/>
      <c r="BE712" s="982"/>
      <c r="BF712" s="982"/>
      <c r="BG712" s="982"/>
      <c r="BH712" s="982"/>
      <c r="BI712" s="982"/>
      <c r="BJ712" s="982"/>
    </row>
    <row r="713" spans="1:62" ht="14.25" customHeight="1" x14ac:dyDescent="0.2">
      <c r="A713" s="982"/>
      <c r="B713" s="982"/>
      <c r="C713" s="982"/>
      <c r="D713" s="1000"/>
      <c r="E713" s="982"/>
      <c r="F713" s="1000"/>
      <c r="G713" s="982"/>
      <c r="H713" s="1000"/>
      <c r="I713" s="982"/>
      <c r="J713" s="1000"/>
      <c r="K713" s="982"/>
      <c r="L713" s="1000"/>
      <c r="M713" s="982"/>
      <c r="N713" s="1000"/>
      <c r="O713" s="982"/>
      <c r="P713" s="982"/>
      <c r="Q713" s="1000"/>
      <c r="R713" s="982"/>
      <c r="S713" s="1000"/>
      <c r="T713" s="1000"/>
      <c r="U713" s="1000"/>
      <c r="V713" s="982"/>
      <c r="W713" s="1004"/>
      <c r="X713" s="1002"/>
      <c r="Y713" s="1002"/>
      <c r="Z713" s="982"/>
      <c r="AA713" s="982"/>
      <c r="AB713" s="982"/>
      <c r="AC713" s="982"/>
      <c r="AD713" s="982"/>
      <c r="AE713" s="982"/>
      <c r="AF713" s="982"/>
      <c r="AG713" s="982"/>
      <c r="AH713" s="982"/>
      <c r="AI713" s="982"/>
      <c r="AJ713" s="982"/>
      <c r="AK713" s="982"/>
      <c r="AL713" s="982"/>
      <c r="AM713" s="982"/>
      <c r="AN713" s="982"/>
      <c r="AO713" s="982"/>
      <c r="AP713" s="982"/>
      <c r="AQ713" s="982"/>
      <c r="AR713" s="982"/>
      <c r="AS713" s="982"/>
      <c r="AT713" s="982"/>
      <c r="AU713" s="982"/>
      <c r="AV713" s="982"/>
      <c r="AW713" s="982"/>
      <c r="AX713" s="982"/>
      <c r="AY713" s="982"/>
      <c r="AZ713" s="982"/>
      <c r="BA713" s="982"/>
      <c r="BB713" s="982"/>
      <c r="BC713" s="982"/>
      <c r="BD713" s="982"/>
      <c r="BE713" s="982"/>
      <c r="BF713" s="982"/>
      <c r="BG713" s="982"/>
      <c r="BH713" s="982"/>
      <c r="BI713" s="982"/>
      <c r="BJ713" s="982"/>
    </row>
    <row r="714" spans="1:62" ht="14.25" customHeight="1" x14ac:dyDescent="0.2">
      <c r="A714" s="982"/>
      <c r="B714" s="982"/>
      <c r="C714" s="982"/>
      <c r="D714" s="1000"/>
      <c r="E714" s="982"/>
      <c r="F714" s="1000"/>
      <c r="G714" s="982"/>
      <c r="H714" s="1000"/>
      <c r="I714" s="982"/>
      <c r="J714" s="1000"/>
      <c r="K714" s="982"/>
      <c r="L714" s="1000"/>
      <c r="M714" s="982"/>
      <c r="N714" s="1000"/>
      <c r="O714" s="982"/>
      <c r="P714" s="982"/>
      <c r="Q714" s="1000"/>
      <c r="R714" s="982"/>
      <c r="S714" s="1000"/>
      <c r="T714" s="1000"/>
      <c r="U714" s="1000"/>
      <c r="V714" s="982"/>
      <c r="W714" s="1004"/>
      <c r="X714" s="1002"/>
      <c r="Y714" s="1002"/>
      <c r="Z714" s="982"/>
      <c r="AA714" s="982"/>
      <c r="AB714" s="982"/>
      <c r="AC714" s="982"/>
      <c r="AD714" s="982"/>
      <c r="AE714" s="982"/>
      <c r="AF714" s="982"/>
      <c r="AG714" s="982"/>
      <c r="AH714" s="982"/>
      <c r="AI714" s="982"/>
      <c r="AJ714" s="982"/>
      <c r="AK714" s="982"/>
      <c r="AL714" s="982"/>
      <c r="AM714" s="982"/>
      <c r="AN714" s="982"/>
      <c r="AO714" s="982"/>
      <c r="AP714" s="982"/>
      <c r="AQ714" s="982"/>
      <c r="AR714" s="982"/>
      <c r="AS714" s="982"/>
      <c r="AT714" s="982"/>
      <c r="AU714" s="982"/>
      <c r="AV714" s="982"/>
      <c r="AW714" s="982"/>
      <c r="AX714" s="982"/>
      <c r="AY714" s="982"/>
      <c r="AZ714" s="982"/>
      <c r="BA714" s="982"/>
      <c r="BB714" s="982"/>
      <c r="BC714" s="982"/>
      <c r="BD714" s="982"/>
      <c r="BE714" s="982"/>
      <c r="BF714" s="982"/>
      <c r="BG714" s="982"/>
      <c r="BH714" s="982"/>
      <c r="BI714" s="982"/>
      <c r="BJ714" s="982"/>
    </row>
    <row r="715" spans="1:62" ht="14.25" customHeight="1" x14ac:dyDescent="0.2">
      <c r="A715" s="982"/>
      <c r="B715" s="982"/>
      <c r="C715" s="982"/>
      <c r="D715" s="1000"/>
      <c r="E715" s="982"/>
      <c r="F715" s="1000"/>
      <c r="G715" s="982"/>
      <c r="H715" s="1000"/>
      <c r="I715" s="982"/>
      <c r="J715" s="1000"/>
      <c r="K715" s="982"/>
      <c r="L715" s="1000"/>
      <c r="M715" s="982"/>
      <c r="N715" s="1000"/>
      <c r="O715" s="982"/>
      <c r="P715" s="982"/>
      <c r="Q715" s="1000"/>
      <c r="R715" s="982"/>
      <c r="S715" s="1000"/>
      <c r="T715" s="1000"/>
      <c r="U715" s="1000"/>
      <c r="V715" s="982"/>
      <c r="W715" s="1004"/>
      <c r="X715" s="1002"/>
      <c r="Y715" s="1002"/>
      <c r="Z715" s="982"/>
      <c r="AA715" s="982"/>
      <c r="AB715" s="982"/>
      <c r="AC715" s="982"/>
      <c r="AD715" s="982"/>
      <c r="AE715" s="982"/>
      <c r="AF715" s="982"/>
      <c r="AG715" s="982"/>
      <c r="AH715" s="982"/>
      <c r="AI715" s="982"/>
      <c r="AJ715" s="982"/>
      <c r="AK715" s="982"/>
      <c r="AL715" s="982"/>
      <c r="AM715" s="982"/>
      <c r="AN715" s="982"/>
      <c r="AO715" s="982"/>
      <c r="AP715" s="982"/>
      <c r="AQ715" s="982"/>
      <c r="AR715" s="982"/>
      <c r="AS715" s="982"/>
      <c r="AT715" s="982"/>
      <c r="AU715" s="982"/>
      <c r="AV715" s="982"/>
      <c r="AW715" s="982"/>
      <c r="AX715" s="982"/>
      <c r="AY715" s="982"/>
      <c r="AZ715" s="982"/>
      <c r="BA715" s="982"/>
      <c r="BB715" s="982"/>
      <c r="BC715" s="982"/>
      <c r="BD715" s="982"/>
      <c r="BE715" s="982"/>
      <c r="BF715" s="982"/>
      <c r="BG715" s="982"/>
      <c r="BH715" s="982"/>
      <c r="BI715" s="982"/>
      <c r="BJ715" s="982"/>
    </row>
    <row r="716" spans="1:62" ht="14.25" customHeight="1" x14ac:dyDescent="0.2">
      <c r="A716" s="982"/>
      <c r="B716" s="982"/>
      <c r="C716" s="982"/>
      <c r="D716" s="1000"/>
      <c r="E716" s="982"/>
      <c r="F716" s="1000"/>
      <c r="G716" s="982"/>
      <c r="H716" s="1000"/>
      <c r="I716" s="982"/>
      <c r="J716" s="1000"/>
      <c r="K716" s="982"/>
      <c r="L716" s="1000"/>
      <c r="M716" s="982"/>
      <c r="N716" s="1000"/>
      <c r="O716" s="982"/>
      <c r="P716" s="982"/>
      <c r="Q716" s="1000"/>
      <c r="R716" s="982"/>
      <c r="S716" s="1000"/>
      <c r="T716" s="1000"/>
      <c r="U716" s="1000"/>
      <c r="V716" s="982"/>
      <c r="W716" s="1004"/>
      <c r="X716" s="1002"/>
      <c r="Y716" s="1002"/>
      <c r="Z716" s="982"/>
      <c r="AA716" s="982"/>
      <c r="AB716" s="982"/>
      <c r="AC716" s="982"/>
      <c r="AD716" s="982"/>
      <c r="AE716" s="982"/>
      <c r="AF716" s="982"/>
      <c r="AG716" s="982"/>
      <c r="AH716" s="982"/>
      <c r="AI716" s="982"/>
      <c r="AJ716" s="982"/>
      <c r="AK716" s="982"/>
      <c r="AL716" s="982"/>
      <c r="AM716" s="982"/>
      <c r="AN716" s="982"/>
      <c r="AO716" s="982"/>
      <c r="AP716" s="982"/>
      <c r="AQ716" s="982"/>
      <c r="AR716" s="982"/>
      <c r="AS716" s="982"/>
      <c r="AT716" s="982"/>
      <c r="AU716" s="982"/>
      <c r="AV716" s="982"/>
      <c r="AW716" s="982"/>
      <c r="AX716" s="982"/>
      <c r="AY716" s="982"/>
      <c r="AZ716" s="982"/>
      <c r="BA716" s="982"/>
      <c r="BB716" s="982"/>
      <c r="BC716" s="982"/>
      <c r="BD716" s="982"/>
      <c r="BE716" s="982"/>
      <c r="BF716" s="982"/>
      <c r="BG716" s="982"/>
      <c r="BH716" s="982"/>
      <c r="BI716" s="982"/>
      <c r="BJ716" s="982"/>
    </row>
    <row r="717" spans="1:62" ht="14.25" customHeight="1" x14ac:dyDescent="0.2">
      <c r="A717" s="982"/>
      <c r="B717" s="982"/>
      <c r="C717" s="982"/>
      <c r="D717" s="1000"/>
      <c r="E717" s="982"/>
      <c r="F717" s="1000"/>
      <c r="G717" s="982"/>
      <c r="H717" s="1000"/>
      <c r="I717" s="982"/>
      <c r="J717" s="1000"/>
      <c r="K717" s="982"/>
      <c r="L717" s="1000"/>
      <c r="M717" s="982"/>
      <c r="N717" s="1000"/>
      <c r="O717" s="982"/>
      <c r="P717" s="982"/>
      <c r="Q717" s="1000"/>
      <c r="R717" s="982"/>
      <c r="S717" s="1000"/>
      <c r="T717" s="1000"/>
      <c r="U717" s="1000"/>
      <c r="V717" s="982"/>
      <c r="W717" s="1004"/>
      <c r="X717" s="1002"/>
      <c r="Y717" s="1002"/>
      <c r="Z717" s="982"/>
      <c r="AA717" s="982"/>
      <c r="AB717" s="982"/>
      <c r="AC717" s="982"/>
      <c r="AD717" s="982"/>
      <c r="AE717" s="982"/>
      <c r="AF717" s="982"/>
      <c r="AG717" s="982"/>
      <c r="AH717" s="982"/>
      <c r="AI717" s="982"/>
      <c r="AJ717" s="982"/>
      <c r="AK717" s="982"/>
      <c r="AL717" s="982"/>
      <c r="AM717" s="982"/>
      <c r="AN717" s="982"/>
      <c r="AO717" s="982"/>
      <c r="AP717" s="982"/>
      <c r="AQ717" s="982"/>
      <c r="AR717" s="982"/>
      <c r="AS717" s="982"/>
      <c r="AT717" s="982"/>
      <c r="AU717" s="982"/>
      <c r="AV717" s="982"/>
      <c r="AW717" s="982"/>
      <c r="AX717" s="982"/>
      <c r="AY717" s="982"/>
      <c r="AZ717" s="982"/>
      <c r="BA717" s="982"/>
      <c r="BB717" s="982"/>
      <c r="BC717" s="982"/>
      <c r="BD717" s="982"/>
      <c r="BE717" s="982"/>
      <c r="BF717" s="982"/>
      <c r="BG717" s="982"/>
      <c r="BH717" s="982"/>
      <c r="BI717" s="982"/>
      <c r="BJ717" s="982"/>
    </row>
    <row r="718" spans="1:62" ht="14.25" customHeight="1" x14ac:dyDescent="0.2">
      <c r="A718" s="982"/>
      <c r="B718" s="982"/>
      <c r="C718" s="982"/>
      <c r="D718" s="1000"/>
      <c r="E718" s="982"/>
      <c r="F718" s="1000"/>
      <c r="G718" s="982"/>
      <c r="H718" s="1000"/>
      <c r="I718" s="982"/>
      <c r="J718" s="1000"/>
      <c r="K718" s="982"/>
      <c r="L718" s="1000"/>
      <c r="M718" s="982"/>
      <c r="N718" s="1000"/>
      <c r="O718" s="982"/>
      <c r="P718" s="982"/>
      <c r="Q718" s="1000"/>
      <c r="R718" s="982"/>
      <c r="S718" s="1000"/>
      <c r="T718" s="1000"/>
      <c r="U718" s="1000"/>
      <c r="V718" s="982"/>
      <c r="W718" s="1004"/>
      <c r="X718" s="1002"/>
      <c r="Y718" s="1002"/>
      <c r="Z718" s="982"/>
      <c r="AA718" s="982"/>
      <c r="AB718" s="982"/>
      <c r="AC718" s="982"/>
      <c r="AD718" s="982"/>
      <c r="AE718" s="982"/>
      <c r="AF718" s="982"/>
      <c r="AG718" s="982"/>
      <c r="AH718" s="982"/>
      <c r="AI718" s="982"/>
      <c r="AJ718" s="982"/>
      <c r="AK718" s="982"/>
      <c r="AL718" s="982"/>
      <c r="AM718" s="982"/>
      <c r="AN718" s="982"/>
      <c r="AO718" s="982"/>
      <c r="AP718" s="982"/>
      <c r="AQ718" s="982"/>
      <c r="AR718" s="982"/>
      <c r="AS718" s="982"/>
      <c r="AT718" s="982"/>
      <c r="AU718" s="982"/>
      <c r="AV718" s="982"/>
      <c r="AW718" s="982"/>
      <c r="AX718" s="982"/>
      <c r="AY718" s="982"/>
      <c r="AZ718" s="982"/>
      <c r="BA718" s="982"/>
      <c r="BB718" s="982"/>
      <c r="BC718" s="982"/>
      <c r="BD718" s="982"/>
      <c r="BE718" s="982"/>
      <c r="BF718" s="982"/>
      <c r="BG718" s="982"/>
      <c r="BH718" s="982"/>
      <c r="BI718" s="982"/>
      <c r="BJ718" s="982"/>
    </row>
    <row r="719" spans="1:62" ht="14.25" customHeight="1" x14ac:dyDescent="0.2">
      <c r="A719" s="982"/>
      <c r="B719" s="982"/>
      <c r="C719" s="982"/>
      <c r="D719" s="1000"/>
      <c r="E719" s="982"/>
      <c r="F719" s="1000"/>
      <c r="G719" s="982"/>
      <c r="H719" s="1000"/>
      <c r="I719" s="982"/>
      <c r="J719" s="1000"/>
      <c r="K719" s="982"/>
      <c r="L719" s="1000"/>
      <c r="M719" s="982"/>
      <c r="N719" s="1000"/>
      <c r="O719" s="982"/>
      <c r="P719" s="982"/>
      <c r="Q719" s="1000"/>
      <c r="R719" s="982"/>
      <c r="S719" s="1000"/>
      <c r="T719" s="1000"/>
      <c r="U719" s="1000"/>
      <c r="V719" s="982"/>
      <c r="W719" s="1004"/>
      <c r="X719" s="1002"/>
      <c r="Y719" s="1002"/>
      <c r="Z719" s="982"/>
      <c r="AA719" s="982"/>
      <c r="AB719" s="982"/>
      <c r="AC719" s="982"/>
      <c r="AD719" s="982"/>
      <c r="AE719" s="982"/>
      <c r="AF719" s="982"/>
      <c r="AG719" s="982"/>
      <c r="AH719" s="982"/>
      <c r="AI719" s="982"/>
      <c r="AJ719" s="982"/>
      <c r="AK719" s="982"/>
      <c r="AL719" s="982"/>
      <c r="AM719" s="982"/>
      <c r="AN719" s="982"/>
      <c r="AO719" s="982"/>
      <c r="AP719" s="982"/>
      <c r="AQ719" s="982"/>
      <c r="AR719" s="982"/>
      <c r="AS719" s="982"/>
      <c r="AT719" s="982"/>
      <c r="AU719" s="982"/>
      <c r="AV719" s="982"/>
      <c r="AW719" s="982"/>
      <c r="AX719" s="982"/>
      <c r="AY719" s="982"/>
      <c r="AZ719" s="982"/>
      <c r="BA719" s="982"/>
      <c r="BB719" s="982"/>
      <c r="BC719" s="982"/>
      <c r="BD719" s="982"/>
      <c r="BE719" s="982"/>
      <c r="BF719" s="982"/>
      <c r="BG719" s="982"/>
      <c r="BH719" s="982"/>
      <c r="BI719" s="982"/>
      <c r="BJ719" s="982"/>
    </row>
    <row r="720" spans="1:62" ht="14.25" customHeight="1" x14ac:dyDescent="0.2">
      <c r="A720" s="982"/>
      <c r="B720" s="982"/>
      <c r="C720" s="982"/>
      <c r="D720" s="1000"/>
      <c r="E720" s="982"/>
      <c r="F720" s="1000"/>
      <c r="G720" s="982"/>
      <c r="H720" s="1000"/>
      <c r="I720" s="982"/>
      <c r="J720" s="1000"/>
      <c r="K720" s="982"/>
      <c r="L720" s="1000"/>
      <c r="M720" s="982"/>
      <c r="N720" s="1000"/>
      <c r="O720" s="982"/>
      <c r="P720" s="982"/>
      <c r="Q720" s="1000"/>
      <c r="R720" s="982"/>
      <c r="S720" s="1000"/>
      <c r="T720" s="1000"/>
      <c r="U720" s="1000"/>
      <c r="V720" s="982"/>
      <c r="W720" s="1004"/>
      <c r="X720" s="1002"/>
      <c r="Y720" s="1002"/>
      <c r="Z720" s="982"/>
      <c r="AA720" s="982"/>
      <c r="AB720" s="982"/>
      <c r="AC720" s="982"/>
      <c r="AD720" s="982"/>
      <c r="AE720" s="982"/>
      <c r="AF720" s="982"/>
      <c r="AG720" s="982"/>
      <c r="AH720" s="982"/>
      <c r="AI720" s="982"/>
      <c r="AJ720" s="982"/>
      <c r="AK720" s="982"/>
      <c r="AL720" s="982"/>
      <c r="AM720" s="982"/>
      <c r="AN720" s="982"/>
      <c r="AO720" s="982"/>
      <c r="AP720" s="982"/>
      <c r="AQ720" s="982"/>
      <c r="AR720" s="982"/>
      <c r="AS720" s="982"/>
      <c r="AT720" s="982"/>
      <c r="AU720" s="982"/>
      <c r="AV720" s="982"/>
      <c r="AW720" s="982"/>
      <c r="AX720" s="982"/>
      <c r="AY720" s="982"/>
      <c r="AZ720" s="982"/>
      <c r="BA720" s="982"/>
      <c r="BB720" s="982"/>
      <c r="BC720" s="982"/>
      <c r="BD720" s="982"/>
      <c r="BE720" s="982"/>
      <c r="BF720" s="982"/>
      <c r="BG720" s="982"/>
      <c r="BH720" s="982"/>
      <c r="BI720" s="982"/>
      <c r="BJ720" s="982"/>
    </row>
    <row r="721" spans="1:62" ht="14.25" customHeight="1" x14ac:dyDescent="0.2">
      <c r="A721" s="982"/>
      <c r="B721" s="982"/>
      <c r="C721" s="982"/>
      <c r="D721" s="1000"/>
      <c r="E721" s="982"/>
      <c r="F721" s="1000"/>
      <c r="G721" s="982"/>
      <c r="H721" s="1000"/>
      <c r="I721" s="982"/>
      <c r="J721" s="1000"/>
      <c r="K721" s="982"/>
      <c r="L721" s="1000"/>
      <c r="M721" s="982"/>
      <c r="N721" s="1000"/>
      <c r="O721" s="982"/>
      <c r="P721" s="982"/>
      <c r="Q721" s="1000"/>
      <c r="R721" s="982"/>
      <c r="S721" s="1000"/>
      <c r="T721" s="1000"/>
      <c r="U721" s="1000"/>
      <c r="V721" s="982"/>
      <c r="W721" s="1004"/>
      <c r="X721" s="1002"/>
      <c r="Y721" s="1002"/>
      <c r="Z721" s="982"/>
      <c r="AA721" s="982"/>
      <c r="AB721" s="982"/>
      <c r="AC721" s="982"/>
      <c r="AD721" s="982"/>
      <c r="AE721" s="982"/>
      <c r="AF721" s="982"/>
      <c r="AG721" s="982"/>
      <c r="AH721" s="982"/>
      <c r="AI721" s="982"/>
      <c r="AJ721" s="982"/>
      <c r="AK721" s="982"/>
      <c r="AL721" s="982"/>
      <c r="AM721" s="982"/>
      <c r="AN721" s="982"/>
      <c r="AO721" s="982"/>
      <c r="AP721" s="982"/>
      <c r="AQ721" s="982"/>
      <c r="AR721" s="982"/>
      <c r="AS721" s="982"/>
      <c r="AT721" s="982"/>
      <c r="AU721" s="982"/>
      <c r="AV721" s="982"/>
      <c r="AW721" s="982"/>
      <c r="AX721" s="982"/>
      <c r="AY721" s="982"/>
      <c r="AZ721" s="982"/>
      <c r="BA721" s="982"/>
      <c r="BB721" s="982"/>
      <c r="BC721" s="982"/>
      <c r="BD721" s="982"/>
      <c r="BE721" s="982"/>
      <c r="BF721" s="982"/>
      <c r="BG721" s="982"/>
      <c r="BH721" s="982"/>
      <c r="BI721" s="982"/>
      <c r="BJ721" s="982"/>
    </row>
    <row r="722" spans="1:62" ht="14.25" customHeight="1" x14ac:dyDescent="0.2">
      <c r="A722" s="982"/>
      <c r="B722" s="982"/>
      <c r="C722" s="982"/>
      <c r="D722" s="1000"/>
      <c r="E722" s="982"/>
      <c r="F722" s="1000"/>
      <c r="G722" s="982"/>
      <c r="H722" s="1000"/>
      <c r="I722" s="982"/>
      <c r="J722" s="1000"/>
      <c r="K722" s="982"/>
      <c r="L722" s="1000"/>
      <c r="M722" s="982"/>
      <c r="N722" s="1000"/>
      <c r="O722" s="982"/>
      <c r="P722" s="982"/>
      <c r="Q722" s="1000"/>
      <c r="R722" s="982"/>
      <c r="S722" s="1000"/>
      <c r="T722" s="1000"/>
      <c r="U722" s="1000"/>
      <c r="V722" s="982"/>
      <c r="W722" s="1004"/>
      <c r="X722" s="1002"/>
      <c r="Y722" s="1002"/>
      <c r="Z722" s="982"/>
      <c r="AA722" s="982"/>
      <c r="AB722" s="982"/>
      <c r="AC722" s="982"/>
      <c r="AD722" s="982"/>
      <c r="AE722" s="982"/>
      <c r="AF722" s="982"/>
      <c r="AG722" s="982"/>
      <c r="AH722" s="982"/>
      <c r="AI722" s="982"/>
      <c r="AJ722" s="982"/>
      <c r="AK722" s="982"/>
      <c r="AL722" s="982"/>
      <c r="AM722" s="982"/>
      <c r="AN722" s="982"/>
      <c r="AO722" s="982"/>
      <c r="AP722" s="982"/>
      <c r="AQ722" s="982"/>
      <c r="AR722" s="982"/>
      <c r="AS722" s="982"/>
      <c r="AT722" s="982"/>
      <c r="AU722" s="982"/>
      <c r="AV722" s="982"/>
      <c r="AW722" s="982"/>
      <c r="AX722" s="982"/>
      <c r="AY722" s="982"/>
      <c r="AZ722" s="982"/>
      <c r="BA722" s="982"/>
      <c r="BB722" s="982"/>
      <c r="BC722" s="982"/>
      <c r="BD722" s="982"/>
      <c r="BE722" s="982"/>
      <c r="BF722" s="982"/>
      <c r="BG722" s="982"/>
      <c r="BH722" s="982"/>
      <c r="BI722" s="982"/>
      <c r="BJ722" s="982"/>
    </row>
    <row r="723" spans="1:62" ht="14.25" customHeight="1" x14ac:dyDescent="0.2">
      <c r="A723" s="982"/>
      <c r="B723" s="982"/>
      <c r="C723" s="982"/>
      <c r="D723" s="1000"/>
      <c r="E723" s="982"/>
      <c r="F723" s="1000"/>
      <c r="G723" s="982"/>
      <c r="H723" s="1000"/>
      <c r="I723" s="982"/>
      <c r="J723" s="1000"/>
      <c r="K723" s="982"/>
      <c r="L723" s="1000"/>
      <c r="M723" s="982"/>
      <c r="N723" s="1000"/>
      <c r="O723" s="982"/>
      <c r="P723" s="982"/>
      <c r="Q723" s="1000"/>
      <c r="R723" s="982"/>
      <c r="S723" s="1000"/>
      <c r="T723" s="1000"/>
      <c r="U723" s="1000"/>
      <c r="V723" s="982"/>
      <c r="W723" s="1004"/>
      <c r="X723" s="1002"/>
      <c r="Y723" s="1002"/>
      <c r="Z723" s="982"/>
      <c r="AA723" s="982"/>
      <c r="AB723" s="982"/>
      <c r="AC723" s="982"/>
      <c r="AD723" s="982"/>
      <c r="AE723" s="982"/>
      <c r="AF723" s="982"/>
      <c r="AG723" s="982"/>
      <c r="AH723" s="982"/>
      <c r="AI723" s="982"/>
      <c r="AJ723" s="982"/>
      <c r="AK723" s="982"/>
      <c r="AL723" s="982"/>
      <c r="AM723" s="982"/>
      <c r="AN723" s="982"/>
      <c r="AO723" s="982"/>
      <c r="AP723" s="982"/>
      <c r="AQ723" s="982"/>
      <c r="AR723" s="982"/>
      <c r="AS723" s="982"/>
      <c r="AT723" s="982"/>
      <c r="AU723" s="982"/>
      <c r="AV723" s="982"/>
      <c r="AW723" s="982"/>
      <c r="AX723" s="982"/>
      <c r="AY723" s="982"/>
      <c r="AZ723" s="982"/>
      <c r="BA723" s="982"/>
      <c r="BB723" s="982"/>
      <c r="BC723" s="982"/>
      <c r="BD723" s="982"/>
      <c r="BE723" s="982"/>
      <c r="BF723" s="982"/>
      <c r="BG723" s="982"/>
      <c r="BH723" s="982"/>
      <c r="BI723" s="982"/>
      <c r="BJ723" s="982"/>
    </row>
    <row r="724" spans="1:62" ht="14.25" customHeight="1" x14ac:dyDescent="0.2">
      <c r="A724" s="982"/>
      <c r="B724" s="982"/>
      <c r="C724" s="982"/>
      <c r="D724" s="1000"/>
      <c r="E724" s="982"/>
      <c r="F724" s="1000"/>
      <c r="G724" s="982"/>
      <c r="H724" s="1000"/>
      <c r="I724" s="982"/>
      <c r="J724" s="1000"/>
      <c r="K724" s="982"/>
      <c r="L724" s="1000"/>
      <c r="M724" s="982"/>
      <c r="N724" s="1000"/>
      <c r="O724" s="982"/>
      <c r="P724" s="982"/>
      <c r="Q724" s="1000"/>
      <c r="R724" s="982"/>
      <c r="S724" s="1000"/>
      <c r="T724" s="1000"/>
      <c r="U724" s="1000"/>
      <c r="V724" s="982"/>
      <c r="W724" s="1004"/>
      <c r="X724" s="1002"/>
      <c r="Y724" s="1002"/>
      <c r="Z724" s="982"/>
      <c r="AA724" s="982"/>
      <c r="AB724" s="982"/>
      <c r="AC724" s="982"/>
      <c r="AD724" s="982"/>
      <c r="AE724" s="982"/>
      <c r="AF724" s="982"/>
      <c r="AG724" s="982"/>
      <c r="AH724" s="982"/>
      <c r="AI724" s="982"/>
      <c r="AJ724" s="982"/>
      <c r="AK724" s="982"/>
      <c r="AL724" s="982"/>
      <c r="AM724" s="982"/>
      <c r="AN724" s="982"/>
      <c r="AO724" s="982"/>
      <c r="AP724" s="982"/>
      <c r="AQ724" s="982"/>
      <c r="AR724" s="982"/>
      <c r="AS724" s="982"/>
      <c r="AT724" s="982"/>
      <c r="AU724" s="982"/>
      <c r="AV724" s="982"/>
      <c r="AW724" s="982"/>
      <c r="AX724" s="982"/>
      <c r="AY724" s="982"/>
      <c r="AZ724" s="982"/>
      <c r="BA724" s="982"/>
      <c r="BB724" s="982"/>
      <c r="BC724" s="982"/>
      <c r="BD724" s="982"/>
      <c r="BE724" s="982"/>
      <c r="BF724" s="982"/>
      <c r="BG724" s="982"/>
      <c r="BH724" s="982"/>
      <c r="BI724" s="982"/>
      <c r="BJ724" s="982"/>
    </row>
    <row r="725" spans="1:62" ht="14.25" customHeight="1" x14ac:dyDescent="0.2">
      <c r="A725" s="982"/>
      <c r="B725" s="982"/>
      <c r="C725" s="982"/>
      <c r="D725" s="1000"/>
      <c r="E725" s="982"/>
      <c r="F725" s="1000"/>
      <c r="G725" s="982"/>
      <c r="H725" s="1000"/>
      <c r="I725" s="982"/>
      <c r="J725" s="1000"/>
      <c r="K725" s="982"/>
      <c r="L725" s="1000"/>
      <c r="M725" s="982"/>
      <c r="N725" s="1000"/>
      <c r="O725" s="982"/>
      <c r="P725" s="982"/>
      <c r="Q725" s="1000"/>
      <c r="R725" s="982"/>
      <c r="S725" s="1000"/>
      <c r="T725" s="1000"/>
      <c r="U725" s="1000"/>
      <c r="V725" s="982"/>
      <c r="W725" s="1004"/>
      <c r="X725" s="1002"/>
      <c r="Y725" s="1002"/>
      <c r="Z725" s="982"/>
      <c r="AA725" s="982"/>
      <c r="AB725" s="982"/>
      <c r="AC725" s="982"/>
      <c r="AD725" s="982"/>
      <c r="AE725" s="982"/>
      <c r="AF725" s="982"/>
      <c r="AG725" s="982"/>
      <c r="AH725" s="982"/>
      <c r="AI725" s="982"/>
      <c r="AJ725" s="982"/>
      <c r="AK725" s="982"/>
      <c r="AL725" s="982"/>
      <c r="AM725" s="982"/>
      <c r="AN725" s="982"/>
      <c r="AO725" s="982"/>
      <c r="AP725" s="982"/>
      <c r="AQ725" s="982"/>
      <c r="AR725" s="982"/>
      <c r="AS725" s="982"/>
      <c r="AT725" s="982"/>
      <c r="AU725" s="982"/>
      <c r="AV725" s="982"/>
      <c r="AW725" s="982"/>
      <c r="AX725" s="982"/>
      <c r="AY725" s="982"/>
      <c r="AZ725" s="982"/>
      <c r="BA725" s="982"/>
      <c r="BB725" s="982"/>
      <c r="BC725" s="982"/>
      <c r="BD725" s="982"/>
      <c r="BE725" s="982"/>
      <c r="BF725" s="982"/>
      <c r="BG725" s="982"/>
      <c r="BH725" s="982"/>
      <c r="BI725" s="982"/>
      <c r="BJ725" s="982"/>
    </row>
    <row r="726" spans="1:62" ht="14.25" customHeight="1" x14ac:dyDescent="0.2">
      <c r="A726" s="982"/>
      <c r="B726" s="982"/>
      <c r="C726" s="982"/>
      <c r="D726" s="1000"/>
      <c r="E726" s="982"/>
      <c r="F726" s="1000"/>
      <c r="G726" s="982"/>
      <c r="H726" s="1000"/>
      <c r="I726" s="982"/>
      <c r="J726" s="1000"/>
      <c r="K726" s="982"/>
      <c r="L726" s="1000"/>
      <c r="M726" s="982"/>
      <c r="N726" s="1000"/>
      <c r="O726" s="982"/>
      <c r="P726" s="982"/>
      <c r="Q726" s="1000"/>
      <c r="R726" s="982"/>
      <c r="S726" s="1000"/>
      <c r="T726" s="1000"/>
      <c r="U726" s="1000"/>
      <c r="V726" s="982"/>
      <c r="W726" s="1004"/>
      <c r="X726" s="1002"/>
      <c r="Y726" s="1002"/>
      <c r="Z726" s="982"/>
      <c r="AA726" s="982"/>
      <c r="AB726" s="982"/>
      <c r="AC726" s="982"/>
      <c r="AD726" s="982"/>
      <c r="AE726" s="982"/>
      <c r="AF726" s="982"/>
      <c r="AG726" s="982"/>
      <c r="AH726" s="982"/>
      <c r="AI726" s="982"/>
      <c r="AJ726" s="982"/>
      <c r="AK726" s="982"/>
      <c r="AL726" s="982"/>
      <c r="AM726" s="982"/>
      <c r="AN726" s="982"/>
      <c r="AO726" s="982"/>
      <c r="AP726" s="982"/>
      <c r="AQ726" s="982"/>
      <c r="AR726" s="982"/>
      <c r="AS726" s="982"/>
      <c r="AT726" s="982"/>
      <c r="AU726" s="982"/>
      <c r="AV726" s="982"/>
      <c r="AW726" s="982"/>
      <c r="AX726" s="982"/>
      <c r="AY726" s="982"/>
      <c r="AZ726" s="982"/>
      <c r="BA726" s="982"/>
      <c r="BB726" s="982"/>
      <c r="BC726" s="982"/>
      <c r="BD726" s="982"/>
      <c r="BE726" s="982"/>
      <c r="BF726" s="982"/>
      <c r="BG726" s="982"/>
      <c r="BH726" s="982"/>
      <c r="BI726" s="982"/>
      <c r="BJ726" s="982"/>
    </row>
    <row r="727" spans="1:62" ht="14.25" customHeight="1" x14ac:dyDescent="0.2">
      <c r="A727" s="982"/>
      <c r="B727" s="982"/>
      <c r="C727" s="982"/>
      <c r="D727" s="1000"/>
      <c r="E727" s="982"/>
      <c r="F727" s="1000"/>
      <c r="G727" s="982"/>
      <c r="H727" s="1000"/>
      <c r="I727" s="982"/>
      <c r="J727" s="1000"/>
      <c r="K727" s="982"/>
      <c r="L727" s="1000"/>
      <c r="M727" s="982"/>
      <c r="N727" s="1000"/>
      <c r="O727" s="982"/>
      <c r="P727" s="982"/>
      <c r="Q727" s="1000"/>
      <c r="R727" s="982"/>
      <c r="S727" s="1000"/>
      <c r="T727" s="1000"/>
      <c r="U727" s="1000"/>
      <c r="V727" s="982"/>
      <c r="W727" s="1004"/>
      <c r="X727" s="1002"/>
      <c r="Y727" s="1002"/>
      <c r="Z727" s="982"/>
      <c r="AA727" s="982"/>
      <c r="AB727" s="982"/>
      <c r="AC727" s="982"/>
      <c r="AD727" s="982"/>
      <c r="AE727" s="982"/>
      <c r="AF727" s="982"/>
      <c r="AG727" s="982"/>
      <c r="AH727" s="982"/>
      <c r="AI727" s="982"/>
      <c r="AJ727" s="982"/>
      <c r="AK727" s="982"/>
      <c r="AL727" s="982"/>
      <c r="AM727" s="982"/>
      <c r="AN727" s="982"/>
      <c r="AO727" s="982"/>
      <c r="AP727" s="982"/>
      <c r="AQ727" s="982"/>
      <c r="AR727" s="982"/>
      <c r="AS727" s="982"/>
      <c r="AT727" s="982"/>
      <c r="AU727" s="982"/>
      <c r="AV727" s="982"/>
      <c r="AW727" s="982"/>
      <c r="AX727" s="982"/>
      <c r="AY727" s="982"/>
      <c r="AZ727" s="982"/>
      <c r="BA727" s="982"/>
      <c r="BB727" s="982"/>
      <c r="BC727" s="982"/>
      <c r="BD727" s="982"/>
      <c r="BE727" s="982"/>
      <c r="BF727" s="982"/>
      <c r="BG727" s="982"/>
      <c r="BH727" s="982"/>
      <c r="BI727" s="982"/>
      <c r="BJ727" s="982"/>
    </row>
    <row r="728" spans="1:62" ht="14.25" customHeight="1" x14ac:dyDescent="0.2">
      <c r="A728" s="982"/>
      <c r="B728" s="982"/>
      <c r="C728" s="982"/>
      <c r="D728" s="1000"/>
      <c r="E728" s="982"/>
      <c r="F728" s="1000"/>
      <c r="G728" s="982"/>
      <c r="H728" s="1000"/>
      <c r="I728" s="982"/>
      <c r="J728" s="1000"/>
      <c r="K728" s="982"/>
      <c r="L728" s="1000"/>
      <c r="M728" s="982"/>
      <c r="N728" s="1000"/>
      <c r="O728" s="982"/>
      <c r="P728" s="982"/>
      <c r="Q728" s="1000"/>
      <c r="R728" s="982"/>
      <c r="S728" s="1000"/>
      <c r="T728" s="1000"/>
      <c r="U728" s="1000"/>
      <c r="V728" s="982"/>
      <c r="W728" s="1004"/>
      <c r="X728" s="1002"/>
      <c r="Y728" s="1002"/>
      <c r="Z728" s="982"/>
      <c r="AA728" s="982"/>
      <c r="AB728" s="982"/>
      <c r="AC728" s="982"/>
      <c r="AD728" s="982"/>
      <c r="AE728" s="982"/>
      <c r="AF728" s="982"/>
      <c r="AG728" s="982"/>
      <c r="AH728" s="982"/>
      <c r="AI728" s="982"/>
      <c r="AJ728" s="982"/>
      <c r="AK728" s="982"/>
      <c r="AL728" s="982"/>
      <c r="AM728" s="982"/>
      <c r="AN728" s="982"/>
      <c r="AO728" s="982"/>
      <c r="AP728" s="982"/>
      <c r="AQ728" s="982"/>
      <c r="AR728" s="982"/>
      <c r="AS728" s="982"/>
      <c r="AT728" s="982"/>
      <c r="AU728" s="982"/>
      <c r="AV728" s="982"/>
      <c r="AW728" s="982"/>
      <c r="AX728" s="982"/>
      <c r="AY728" s="982"/>
      <c r="AZ728" s="982"/>
      <c r="BA728" s="982"/>
      <c r="BB728" s="982"/>
      <c r="BC728" s="982"/>
      <c r="BD728" s="982"/>
      <c r="BE728" s="982"/>
      <c r="BF728" s="982"/>
      <c r="BG728" s="982"/>
      <c r="BH728" s="982"/>
      <c r="BI728" s="982"/>
      <c r="BJ728" s="982"/>
    </row>
    <row r="729" spans="1:62" ht="14.25" customHeight="1" x14ac:dyDescent="0.2">
      <c r="A729" s="982"/>
      <c r="B729" s="982"/>
      <c r="C729" s="982"/>
      <c r="D729" s="1000"/>
      <c r="E729" s="982"/>
      <c r="F729" s="1000"/>
      <c r="G729" s="982"/>
      <c r="H729" s="1000"/>
      <c r="I729" s="982"/>
      <c r="J729" s="1000"/>
      <c r="K729" s="982"/>
      <c r="L729" s="1000"/>
      <c r="M729" s="982"/>
      <c r="N729" s="1000"/>
      <c r="O729" s="982"/>
      <c r="P729" s="982"/>
      <c r="Q729" s="1000"/>
      <c r="R729" s="982"/>
      <c r="S729" s="1000"/>
      <c r="T729" s="1000"/>
      <c r="U729" s="1000"/>
      <c r="V729" s="982"/>
      <c r="W729" s="1004"/>
      <c r="X729" s="1002"/>
      <c r="Y729" s="1002"/>
      <c r="Z729" s="982"/>
      <c r="AA729" s="982"/>
      <c r="AB729" s="982"/>
      <c r="AC729" s="982"/>
      <c r="AD729" s="982"/>
      <c r="AE729" s="982"/>
      <c r="AF729" s="982"/>
      <c r="AG729" s="982"/>
      <c r="AH729" s="982"/>
      <c r="AI729" s="982"/>
      <c r="AJ729" s="982"/>
      <c r="AK729" s="982"/>
      <c r="AL729" s="982"/>
      <c r="AM729" s="982"/>
      <c r="AN729" s="982"/>
      <c r="AO729" s="982"/>
      <c r="AP729" s="982"/>
      <c r="AQ729" s="982"/>
      <c r="AR729" s="982"/>
      <c r="AS729" s="982"/>
      <c r="AT729" s="982"/>
      <c r="AU729" s="982"/>
      <c r="AV729" s="982"/>
      <c r="AW729" s="982"/>
      <c r="AX729" s="982"/>
      <c r="AY729" s="982"/>
      <c r="AZ729" s="982"/>
      <c r="BA729" s="982"/>
      <c r="BB729" s="982"/>
      <c r="BC729" s="982"/>
      <c r="BD729" s="982"/>
      <c r="BE729" s="982"/>
      <c r="BF729" s="982"/>
      <c r="BG729" s="982"/>
      <c r="BH729" s="982"/>
      <c r="BI729" s="982"/>
      <c r="BJ729" s="982"/>
    </row>
    <row r="730" spans="1:62" ht="14.25" customHeight="1" x14ac:dyDescent="0.2">
      <c r="A730" s="982"/>
      <c r="B730" s="982"/>
      <c r="C730" s="982"/>
      <c r="D730" s="1000"/>
      <c r="E730" s="982"/>
      <c r="F730" s="1000"/>
      <c r="G730" s="982"/>
      <c r="H730" s="1000"/>
      <c r="I730" s="982"/>
      <c r="J730" s="1000"/>
      <c r="K730" s="982"/>
      <c r="L730" s="1000"/>
      <c r="M730" s="982"/>
      <c r="N730" s="1000"/>
      <c r="O730" s="982"/>
      <c r="P730" s="982"/>
      <c r="Q730" s="1000"/>
      <c r="R730" s="982"/>
      <c r="S730" s="1000"/>
      <c r="T730" s="1000"/>
      <c r="U730" s="1000"/>
      <c r="V730" s="982"/>
      <c r="W730" s="1004"/>
      <c r="X730" s="1002"/>
      <c r="Y730" s="1002"/>
      <c r="Z730" s="982"/>
      <c r="AA730" s="982"/>
      <c r="AB730" s="982"/>
      <c r="AC730" s="982"/>
      <c r="AD730" s="982"/>
      <c r="AE730" s="982"/>
      <c r="AF730" s="982"/>
      <c r="AG730" s="982"/>
      <c r="AH730" s="982"/>
      <c r="AI730" s="982"/>
      <c r="AJ730" s="982"/>
      <c r="AK730" s="982"/>
      <c r="AL730" s="982"/>
      <c r="AM730" s="982"/>
      <c r="AN730" s="982"/>
      <c r="AO730" s="982"/>
      <c r="AP730" s="982"/>
      <c r="AQ730" s="982"/>
      <c r="AR730" s="982"/>
      <c r="AS730" s="982"/>
      <c r="AT730" s="982"/>
      <c r="AU730" s="982"/>
      <c r="AV730" s="982"/>
      <c r="AW730" s="982"/>
      <c r="AX730" s="982"/>
      <c r="AY730" s="982"/>
      <c r="AZ730" s="982"/>
      <c r="BA730" s="982"/>
      <c r="BB730" s="982"/>
      <c r="BC730" s="982"/>
      <c r="BD730" s="982"/>
      <c r="BE730" s="982"/>
      <c r="BF730" s="982"/>
      <c r="BG730" s="982"/>
      <c r="BH730" s="982"/>
      <c r="BI730" s="982"/>
      <c r="BJ730" s="982"/>
    </row>
    <row r="731" spans="1:62" ht="14.25" customHeight="1" x14ac:dyDescent="0.2">
      <c r="A731" s="982"/>
      <c r="B731" s="982"/>
      <c r="C731" s="982"/>
      <c r="D731" s="1000"/>
      <c r="E731" s="982"/>
      <c r="F731" s="1000"/>
      <c r="G731" s="982"/>
      <c r="H731" s="1000"/>
      <c r="I731" s="982"/>
      <c r="J731" s="1000"/>
      <c r="K731" s="982"/>
      <c r="L731" s="1000"/>
      <c r="M731" s="982"/>
      <c r="N731" s="1000"/>
      <c r="O731" s="982"/>
      <c r="P731" s="982"/>
      <c r="Q731" s="1000"/>
      <c r="R731" s="982"/>
      <c r="S731" s="1000"/>
      <c r="T731" s="1000"/>
      <c r="U731" s="1000"/>
      <c r="V731" s="982"/>
      <c r="W731" s="1004"/>
      <c r="X731" s="1002"/>
      <c r="Y731" s="1002"/>
      <c r="Z731" s="982"/>
      <c r="AA731" s="982"/>
      <c r="AB731" s="982"/>
      <c r="AC731" s="982"/>
      <c r="AD731" s="982"/>
      <c r="AE731" s="982"/>
      <c r="AF731" s="982"/>
      <c r="AG731" s="982"/>
      <c r="AH731" s="982"/>
      <c r="AI731" s="982"/>
      <c r="AJ731" s="982"/>
      <c r="AK731" s="982"/>
      <c r="AL731" s="982"/>
      <c r="AM731" s="982"/>
      <c r="AN731" s="982"/>
      <c r="AO731" s="982"/>
      <c r="AP731" s="982"/>
      <c r="AQ731" s="982"/>
      <c r="AR731" s="982"/>
      <c r="AS731" s="982"/>
      <c r="AT731" s="982"/>
      <c r="AU731" s="982"/>
      <c r="AV731" s="982"/>
      <c r="AW731" s="982"/>
      <c r="AX731" s="982"/>
      <c r="AY731" s="982"/>
      <c r="AZ731" s="982"/>
      <c r="BA731" s="982"/>
      <c r="BB731" s="982"/>
      <c r="BC731" s="982"/>
      <c r="BD731" s="982"/>
      <c r="BE731" s="982"/>
      <c r="BF731" s="982"/>
      <c r="BG731" s="982"/>
      <c r="BH731" s="982"/>
      <c r="BI731" s="982"/>
      <c r="BJ731" s="982"/>
    </row>
    <row r="732" spans="1:62" ht="14.25" customHeight="1" x14ac:dyDescent="0.2">
      <c r="A732" s="982"/>
      <c r="B732" s="982"/>
      <c r="C732" s="982"/>
      <c r="D732" s="1000"/>
      <c r="E732" s="982"/>
      <c r="F732" s="1000"/>
      <c r="G732" s="982"/>
      <c r="H732" s="1000"/>
      <c r="I732" s="982"/>
      <c r="J732" s="1000"/>
      <c r="K732" s="982"/>
      <c r="L732" s="1000"/>
      <c r="M732" s="982"/>
      <c r="N732" s="1000"/>
      <c r="O732" s="982"/>
      <c r="P732" s="982"/>
      <c r="Q732" s="1000"/>
      <c r="R732" s="982"/>
      <c r="S732" s="1000"/>
      <c r="T732" s="1000"/>
      <c r="U732" s="1000"/>
      <c r="V732" s="982"/>
      <c r="W732" s="1004"/>
      <c r="X732" s="1002"/>
      <c r="Y732" s="1002"/>
      <c r="Z732" s="982"/>
      <c r="AA732" s="982"/>
      <c r="AB732" s="982"/>
      <c r="AC732" s="982"/>
      <c r="AD732" s="982"/>
      <c r="AE732" s="982"/>
      <c r="AF732" s="982"/>
      <c r="AG732" s="982"/>
      <c r="AH732" s="982"/>
      <c r="AI732" s="982"/>
      <c r="AJ732" s="982"/>
      <c r="AK732" s="982"/>
      <c r="AL732" s="982"/>
      <c r="AM732" s="982"/>
      <c r="AN732" s="982"/>
      <c r="AO732" s="982"/>
      <c r="AP732" s="982"/>
      <c r="AQ732" s="982"/>
      <c r="AR732" s="982"/>
      <c r="AS732" s="982"/>
      <c r="AT732" s="982"/>
      <c r="AU732" s="982"/>
      <c r="AV732" s="982"/>
      <c r="AW732" s="982"/>
      <c r="AX732" s="982"/>
      <c r="AY732" s="982"/>
      <c r="AZ732" s="982"/>
      <c r="BA732" s="982"/>
      <c r="BB732" s="982"/>
      <c r="BC732" s="982"/>
      <c r="BD732" s="982"/>
      <c r="BE732" s="982"/>
      <c r="BF732" s="982"/>
      <c r="BG732" s="982"/>
      <c r="BH732" s="982"/>
      <c r="BI732" s="982"/>
      <c r="BJ732" s="982"/>
    </row>
    <row r="733" spans="1:62" ht="14.25" customHeight="1" x14ac:dyDescent="0.2">
      <c r="A733" s="982"/>
      <c r="B733" s="982"/>
      <c r="C733" s="982"/>
      <c r="D733" s="1000"/>
      <c r="E733" s="982"/>
      <c r="F733" s="1000"/>
      <c r="G733" s="982"/>
      <c r="H733" s="1000"/>
      <c r="I733" s="982"/>
      <c r="J733" s="1000"/>
      <c r="K733" s="982"/>
      <c r="L733" s="1000"/>
      <c r="M733" s="982"/>
      <c r="N733" s="1000"/>
      <c r="O733" s="982"/>
      <c r="P733" s="982"/>
      <c r="Q733" s="1000"/>
      <c r="R733" s="982"/>
      <c r="S733" s="1000"/>
      <c r="T733" s="1000"/>
      <c r="U733" s="1000"/>
      <c r="V733" s="982"/>
      <c r="W733" s="1004"/>
      <c r="X733" s="1002"/>
      <c r="Y733" s="1002"/>
      <c r="Z733" s="982"/>
      <c r="AA733" s="982"/>
      <c r="AB733" s="982"/>
      <c r="AC733" s="982"/>
      <c r="AD733" s="982"/>
      <c r="AE733" s="982"/>
      <c r="AF733" s="982"/>
      <c r="AG733" s="982"/>
      <c r="AH733" s="982"/>
      <c r="AI733" s="982"/>
      <c r="AJ733" s="982"/>
      <c r="AK733" s="982"/>
      <c r="AL733" s="982"/>
      <c r="AM733" s="982"/>
      <c r="AN733" s="982"/>
      <c r="AO733" s="982"/>
      <c r="AP733" s="982"/>
      <c r="AQ733" s="982"/>
      <c r="AR733" s="982"/>
      <c r="AS733" s="982"/>
      <c r="AT733" s="982"/>
      <c r="AU733" s="982"/>
      <c r="AV733" s="982"/>
      <c r="AW733" s="982"/>
      <c r="AX733" s="982"/>
      <c r="AY733" s="982"/>
      <c r="AZ733" s="982"/>
      <c r="BA733" s="982"/>
      <c r="BB733" s="982"/>
      <c r="BC733" s="982"/>
      <c r="BD733" s="982"/>
      <c r="BE733" s="982"/>
      <c r="BF733" s="982"/>
      <c r="BG733" s="982"/>
      <c r="BH733" s="982"/>
      <c r="BI733" s="982"/>
      <c r="BJ733" s="982"/>
    </row>
    <row r="734" spans="1:62" ht="14.25" customHeight="1" x14ac:dyDescent="0.2">
      <c r="A734" s="982"/>
      <c r="B734" s="982"/>
      <c r="C734" s="982"/>
      <c r="D734" s="1000"/>
      <c r="E734" s="982"/>
      <c r="F734" s="1000"/>
      <c r="G734" s="982"/>
      <c r="H734" s="1000"/>
      <c r="I734" s="982"/>
      <c r="J734" s="1000"/>
      <c r="K734" s="982"/>
      <c r="L734" s="1000"/>
      <c r="M734" s="982"/>
      <c r="N734" s="1000"/>
      <c r="O734" s="982"/>
      <c r="P734" s="982"/>
      <c r="Q734" s="1000"/>
      <c r="R734" s="982"/>
      <c r="S734" s="1000"/>
      <c r="T734" s="1000"/>
      <c r="U734" s="1000"/>
      <c r="V734" s="982"/>
      <c r="W734" s="1004"/>
      <c r="X734" s="1002"/>
      <c r="Y734" s="1002"/>
      <c r="Z734" s="982"/>
      <c r="AA734" s="982"/>
      <c r="AB734" s="982"/>
      <c r="AC734" s="982"/>
      <c r="AD734" s="982"/>
      <c r="AE734" s="982"/>
      <c r="AF734" s="982"/>
      <c r="AG734" s="982"/>
      <c r="AH734" s="982"/>
      <c r="AI734" s="982"/>
      <c r="AJ734" s="982"/>
      <c r="AK734" s="982"/>
      <c r="AL734" s="982"/>
      <c r="AM734" s="982"/>
      <c r="AN734" s="982"/>
      <c r="AO734" s="982"/>
      <c r="AP734" s="982"/>
      <c r="AQ734" s="982"/>
      <c r="AR734" s="982"/>
      <c r="AS734" s="982"/>
      <c r="AT734" s="982"/>
      <c r="AU734" s="982"/>
      <c r="AV734" s="982"/>
      <c r="AW734" s="982"/>
      <c r="AX734" s="982"/>
      <c r="AY734" s="982"/>
      <c r="AZ734" s="982"/>
      <c r="BA734" s="982"/>
      <c r="BB734" s="982"/>
      <c r="BC734" s="982"/>
      <c r="BD734" s="982"/>
      <c r="BE734" s="982"/>
      <c r="BF734" s="982"/>
      <c r="BG734" s="982"/>
      <c r="BH734" s="982"/>
      <c r="BI734" s="982"/>
      <c r="BJ734" s="982"/>
    </row>
    <row r="735" spans="1:62" ht="14.25" customHeight="1" x14ac:dyDescent="0.2">
      <c r="A735" s="982"/>
      <c r="B735" s="982"/>
      <c r="C735" s="982"/>
      <c r="D735" s="1000"/>
      <c r="E735" s="982"/>
      <c r="F735" s="1000"/>
      <c r="G735" s="982"/>
      <c r="H735" s="1000"/>
      <c r="I735" s="982"/>
      <c r="J735" s="1000"/>
      <c r="K735" s="982"/>
      <c r="L735" s="1000"/>
      <c r="M735" s="982"/>
      <c r="N735" s="1000"/>
      <c r="O735" s="982"/>
      <c r="P735" s="982"/>
      <c r="Q735" s="1000"/>
      <c r="R735" s="982"/>
      <c r="S735" s="1000"/>
      <c r="T735" s="1000"/>
      <c r="U735" s="1000"/>
      <c r="V735" s="982"/>
      <c r="W735" s="1004"/>
      <c r="X735" s="1002"/>
      <c r="Y735" s="1002"/>
      <c r="Z735" s="982"/>
      <c r="AA735" s="982"/>
      <c r="AB735" s="982"/>
      <c r="AC735" s="982"/>
      <c r="AD735" s="982"/>
      <c r="AE735" s="982"/>
      <c r="AF735" s="982"/>
      <c r="AG735" s="982"/>
      <c r="AH735" s="982"/>
      <c r="AI735" s="982"/>
      <c r="AJ735" s="982"/>
      <c r="AK735" s="982"/>
      <c r="AL735" s="982"/>
      <c r="AM735" s="982"/>
      <c r="AN735" s="982"/>
      <c r="AO735" s="982"/>
      <c r="AP735" s="982"/>
      <c r="AQ735" s="982"/>
      <c r="AR735" s="982"/>
      <c r="AS735" s="982"/>
      <c r="AT735" s="982"/>
      <c r="AU735" s="982"/>
      <c r="AV735" s="982"/>
      <c r="AW735" s="982"/>
      <c r="AX735" s="982"/>
      <c r="AY735" s="982"/>
      <c r="AZ735" s="982"/>
      <c r="BA735" s="982"/>
      <c r="BB735" s="982"/>
      <c r="BC735" s="982"/>
      <c r="BD735" s="982"/>
      <c r="BE735" s="982"/>
      <c r="BF735" s="982"/>
      <c r="BG735" s="982"/>
      <c r="BH735" s="982"/>
      <c r="BI735" s="982"/>
      <c r="BJ735" s="982"/>
    </row>
    <row r="736" spans="1:62" ht="14.25" customHeight="1" x14ac:dyDescent="0.2">
      <c r="A736" s="982"/>
      <c r="B736" s="982"/>
      <c r="C736" s="982"/>
      <c r="D736" s="1000"/>
      <c r="E736" s="982"/>
      <c r="F736" s="1000"/>
      <c r="G736" s="982"/>
      <c r="H736" s="1000"/>
      <c r="I736" s="982"/>
      <c r="J736" s="1000"/>
      <c r="K736" s="982"/>
      <c r="L736" s="1000"/>
      <c r="M736" s="982"/>
      <c r="N736" s="1000"/>
      <c r="O736" s="982"/>
      <c r="P736" s="982"/>
      <c r="Q736" s="1000"/>
      <c r="R736" s="982"/>
      <c r="S736" s="1000"/>
      <c r="T736" s="1000"/>
      <c r="U736" s="1000"/>
      <c r="V736" s="982"/>
      <c r="W736" s="1004"/>
      <c r="X736" s="1002"/>
      <c r="Y736" s="1002"/>
      <c r="Z736" s="982"/>
      <c r="AA736" s="982"/>
      <c r="AB736" s="982"/>
      <c r="AC736" s="982"/>
      <c r="AD736" s="982"/>
      <c r="AE736" s="982"/>
      <c r="AF736" s="982"/>
      <c r="AG736" s="982"/>
      <c r="AH736" s="982"/>
      <c r="AI736" s="982"/>
      <c r="AJ736" s="982"/>
      <c r="AK736" s="982"/>
      <c r="AL736" s="982"/>
      <c r="AM736" s="982"/>
      <c r="AN736" s="982"/>
      <c r="AO736" s="982"/>
      <c r="AP736" s="982"/>
      <c r="AQ736" s="982"/>
      <c r="AR736" s="982"/>
      <c r="AS736" s="982"/>
      <c r="AT736" s="982"/>
      <c r="AU736" s="982"/>
      <c r="AV736" s="982"/>
      <c r="AW736" s="982"/>
      <c r="AX736" s="982"/>
      <c r="AY736" s="982"/>
      <c r="AZ736" s="982"/>
      <c r="BA736" s="982"/>
      <c r="BB736" s="982"/>
      <c r="BC736" s="982"/>
      <c r="BD736" s="982"/>
      <c r="BE736" s="982"/>
      <c r="BF736" s="982"/>
      <c r="BG736" s="982"/>
      <c r="BH736" s="982"/>
      <c r="BI736" s="982"/>
      <c r="BJ736" s="982"/>
    </row>
    <row r="737" spans="1:62" ht="14.25" customHeight="1" x14ac:dyDescent="0.2">
      <c r="A737" s="982"/>
      <c r="B737" s="982"/>
      <c r="C737" s="982"/>
      <c r="D737" s="1000"/>
      <c r="E737" s="982"/>
      <c r="F737" s="1000"/>
      <c r="G737" s="982"/>
      <c r="H737" s="1000"/>
      <c r="I737" s="982"/>
      <c r="J737" s="1000"/>
      <c r="K737" s="982"/>
      <c r="L737" s="1000"/>
      <c r="M737" s="982"/>
      <c r="N737" s="1000"/>
      <c r="O737" s="982"/>
      <c r="P737" s="982"/>
      <c r="Q737" s="1000"/>
      <c r="R737" s="982"/>
      <c r="S737" s="1000"/>
      <c r="T737" s="1000"/>
      <c r="U737" s="1000"/>
      <c r="V737" s="982"/>
      <c r="W737" s="1004"/>
      <c r="X737" s="1002"/>
      <c r="Y737" s="1002"/>
      <c r="Z737" s="982"/>
      <c r="AA737" s="982"/>
      <c r="AB737" s="982"/>
      <c r="AC737" s="982"/>
      <c r="AD737" s="982"/>
      <c r="AE737" s="982"/>
      <c r="AF737" s="982"/>
      <c r="AG737" s="982"/>
      <c r="AH737" s="982"/>
      <c r="AI737" s="982"/>
      <c r="AJ737" s="982"/>
      <c r="AK737" s="982"/>
      <c r="AL737" s="982"/>
      <c r="AM737" s="982"/>
      <c r="AN737" s="982"/>
      <c r="AO737" s="982"/>
      <c r="AP737" s="982"/>
      <c r="AQ737" s="982"/>
      <c r="AR737" s="982"/>
      <c r="AS737" s="982"/>
      <c r="AT737" s="982"/>
      <c r="AU737" s="982"/>
      <c r="AV737" s="982"/>
      <c r="AW737" s="982"/>
      <c r="AX737" s="982"/>
      <c r="AY737" s="982"/>
      <c r="AZ737" s="982"/>
      <c r="BA737" s="982"/>
      <c r="BB737" s="982"/>
      <c r="BC737" s="982"/>
      <c r="BD737" s="982"/>
      <c r="BE737" s="982"/>
      <c r="BF737" s="982"/>
      <c r="BG737" s="982"/>
      <c r="BH737" s="982"/>
      <c r="BI737" s="982"/>
      <c r="BJ737" s="982"/>
    </row>
    <row r="738" spans="1:62" ht="14.25" customHeight="1" x14ac:dyDescent="0.2">
      <c r="A738" s="982"/>
      <c r="B738" s="982"/>
      <c r="C738" s="982"/>
      <c r="D738" s="1000"/>
      <c r="E738" s="982"/>
      <c r="F738" s="1000"/>
      <c r="G738" s="982"/>
      <c r="H738" s="1000"/>
      <c r="I738" s="982"/>
      <c r="J738" s="1000"/>
      <c r="K738" s="982"/>
      <c r="L738" s="1000"/>
      <c r="M738" s="982"/>
      <c r="N738" s="1000"/>
      <c r="O738" s="982"/>
      <c r="P738" s="982"/>
      <c r="Q738" s="1000"/>
      <c r="R738" s="982"/>
      <c r="S738" s="1000"/>
      <c r="T738" s="1000"/>
      <c r="U738" s="1000"/>
      <c r="V738" s="982"/>
      <c r="W738" s="1004"/>
      <c r="X738" s="1002"/>
      <c r="Y738" s="1002"/>
      <c r="Z738" s="982"/>
      <c r="AA738" s="982"/>
      <c r="AB738" s="982"/>
      <c r="AC738" s="982"/>
      <c r="AD738" s="982"/>
      <c r="AE738" s="982"/>
      <c r="AF738" s="982"/>
      <c r="AG738" s="982"/>
      <c r="AH738" s="982"/>
      <c r="AI738" s="982"/>
      <c r="AJ738" s="982"/>
      <c r="AK738" s="982"/>
      <c r="AL738" s="982"/>
      <c r="AM738" s="982"/>
      <c r="AN738" s="982"/>
      <c r="AO738" s="982"/>
      <c r="AP738" s="982"/>
      <c r="AQ738" s="982"/>
      <c r="AR738" s="982"/>
      <c r="AS738" s="982"/>
      <c r="AT738" s="982"/>
      <c r="AU738" s="982"/>
      <c r="AV738" s="982"/>
      <c r="AW738" s="982"/>
      <c r="AX738" s="982"/>
      <c r="AY738" s="982"/>
      <c r="AZ738" s="982"/>
      <c r="BA738" s="982"/>
      <c r="BB738" s="982"/>
      <c r="BC738" s="982"/>
      <c r="BD738" s="982"/>
      <c r="BE738" s="982"/>
      <c r="BF738" s="982"/>
      <c r="BG738" s="982"/>
      <c r="BH738" s="982"/>
      <c r="BI738" s="982"/>
      <c r="BJ738" s="982"/>
    </row>
    <row r="739" spans="1:62" ht="14.25" customHeight="1" x14ac:dyDescent="0.2">
      <c r="A739" s="982"/>
      <c r="B739" s="982"/>
      <c r="C739" s="982"/>
      <c r="D739" s="1000"/>
      <c r="E739" s="982"/>
      <c r="F739" s="1000"/>
      <c r="G739" s="982"/>
      <c r="H739" s="1000"/>
      <c r="I739" s="982"/>
      <c r="J739" s="1000"/>
      <c r="K739" s="982"/>
      <c r="L739" s="1000"/>
      <c r="M739" s="982"/>
      <c r="N739" s="1000"/>
      <c r="O739" s="982"/>
      <c r="P739" s="982"/>
      <c r="Q739" s="1000"/>
      <c r="R739" s="982"/>
      <c r="S739" s="1000"/>
      <c r="T739" s="1000"/>
      <c r="U739" s="1000"/>
      <c r="V739" s="982"/>
      <c r="W739" s="1004"/>
      <c r="X739" s="1002"/>
      <c r="Y739" s="1002"/>
      <c r="Z739" s="982"/>
      <c r="AA739" s="982"/>
      <c r="AB739" s="982"/>
      <c r="AC739" s="982"/>
      <c r="AD739" s="982"/>
      <c r="AE739" s="982"/>
      <c r="AF739" s="982"/>
      <c r="AG739" s="982"/>
      <c r="AH739" s="982"/>
      <c r="AI739" s="982"/>
      <c r="AJ739" s="982"/>
      <c r="AK739" s="982"/>
      <c r="AL739" s="982"/>
      <c r="AM739" s="982"/>
      <c r="AN739" s="982"/>
      <c r="AO739" s="982"/>
      <c r="AP739" s="982"/>
      <c r="AQ739" s="982"/>
      <c r="AR739" s="982"/>
      <c r="AS739" s="982"/>
      <c r="AT739" s="982"/>
      <c r="AU739" s="982"/>
      <c r="AV739" s="982"/>
      <c r="AW739" s="982"/>
      <c r="AX739" s="982"/>
      <c r="AY739" s="982"/>
      <c r="AZ739" s="982"/>
      <c r="BA739" s="982"/>
      <c r="BB739" s="982"/>
      <c r="BC739" s="982"/>
      <c r="BD739" s="982"/>
      <c r="BE739" s="982"/>
      <c r="BF739" s="982"/>
      <c r="BG739" s="982"/>
      <c r="BH739" s="982"/>
      <c r="BI739" s="982"/>
      <c r="BJ739" s="982"/>
    </row>
    <row r="740" spans="1:62" ht="14.25" customHeight="1" x14ac:dyDescent="0.2">
      <c r="A740" s="982"/>
      <c r="B740" s="982"/>
      <c r="C740" s="982"/>
      <c r="D740" s="1000"/>
      <c r="E740" s="982"/>
      <c r="F740" s="1000"/>
      <c r="G740" s="982"/>
      <c r="H740" s="1000"/>
      <c r="I740" s="982"/>
      <c r="J740" s="1000"/>
      <c r="K740" s="982"/>
      <c r="L740" s="1000"/>
      <c r="M740" s="982"/>
      <c r="N740" s="1000"/>
      <c r="O740" s="982"/>
      <c r="P740" s="982"/>
      <c r="Q740" s="1000"/>
      <c r="R740" s="982"/>
      <c r="S740" s="1000"/>
      <c r="T740" s="1000"/>
      <c r="U740" s="1000"/>
      <c r="V740" s="982"/>
      <c r="W740" s="1004"/>
      <c r="X740" s="1002"/>
      <c r="Y740" s="1002"/>
      <c r="Z740" s="982"/>
      <c r="AA740" s="982"/>
      <c r="AB740" s="982"/>
      <c r="AC740" s="982"/>
      <c r="AD740" s="982"/>
      <c r="AE740" s="982"/>
      <c r="AF740" s="982"/>
      <c r="AG740" s="982"/>
      <c r="AH740" s="982"/>
      <c r="AI740" s="982"/>
      <c r="AJ740" s="982"/>
      <c r="AK740" s="982"/>
      <c r="AL740" s="982"/>
      <c r="AM740" s="982"/>
      <c r="AN740" s="982"/>
      <c r="AO740" s="982"/>
      <c r="AP740" s="982"/>
      <c r="AQ740" s="982"/>
      <c r="AR740" s="982"/>
      <c r="AS740" s="982"/>
      <c r="AT740" s="982"/>
      <c r="AU740" s="982"/>
      <c r="AV740" s="982"/>
      <c r="AW740" s="982"/>
      <c r="AX740" s="982"/>
      <c r="AY740" s="982"/>
      <c r="AZ740" s="982"/>
      <c r="BA740" s="982"/>
      <c r="BB740" s="982"/>
      <c r="BC740" s="982"/>
      <c r="BD740" s="982"/>
      <c r="BE740" s="982"/>
      <c r="BF740" s="982"/>
      <c r="BG740" s="982"/>
      <c r="BH740" s="982"/>
      <c r="BI740" s="982"/>
      <c r="BJ740" s="982"/>
    </row>
    <row r="741" spans="1:62" ht="14.25" customHeight="1" x14ac:dyDescent="0.2">
      <c r="A741" s="982"/>
      <c r="B741" s="982"/>
      <c r="C741" s="982"/>
      <c r="D741" s="1000"/>
      <c r="E741" s="982"/>
      <c r="F741" s="1000"/>
      <c r="G741" s="982"/>
      <c r="H741" s="1000"/>
      <c r="I741" s="982"/>
      <c r="J741" s="1000"/>
      <c r="K741" s="982"/>
      <c r="L741" s="1000"/>
      <c r="M741" s="982"/>
      <c r="N741" s="1000"/>
      <c r="O741" s="982"/>
      <c r="P741" s="982"/>
      <c r="Q741" s="1000"/>
      <c r="R741" s="982"/>
      <c r="S741" s="1000"/>
      <c r="T741" s="1000"/>
      <c r="U741" s="1000"/>
      <c r="V741" s="982"/>
      <c r="W741" s="1004"/>
      <c r="X741" s="1002"/>
      <c r="Y741" s="1002"/>
      <c r="Z741" s="982"/>
      <c r="AA741" s="982"/>
      <c r="AB741" s="982"/>
      <c r="AC741" s="982"/>
      <c r="AD741" s="982"/>
      <c r="AE741" s="982"/>
      <c r="AF741" s="982"/>
      <c r="AG741" s="982"/>
      <c r="AH741" s="982"/>
      <c r="AI741" s="982"/>
      <c r="AJ741" s="982"/>
      <c r="AK741" s="982"/>
      <c r="AL741" s="982"/>
      <c r="AM741" s="982"/>
      <c r="AN741" s="982"/>
      <c r="AO741" s="982"/>
      <c r="AP741" s="982"/>
      <c r="AQ741" s="982"/>
      <c r="AR741" s="982"/>
      <c r="AS741" s="982"/>
      <c r="AT741" s="982"/>
      <c r="AU741" s="982"/>
      <c r="AV741" s="982"/>
      <c r="AW741" s="982"/>
      <c r="AX741" s="982"/>
      <c r="AY741" s="982"/>
      <c r="AZ741" s="982"/>
      <c r="BA741" s="982"/>
      <c r="BB741" s="982"/>
      <c r="BC741" s="982"/>
      <c r="BD741" s="982"/>
      <c r="BE741" s="982"/>
      <c r="BF741" s="982"/>
      <c r="BG741" s="982"/>
      <c r="BH741" s="982"/>
      <c r="BI741" s="982"/>
      <c r="BJ741" s="982"/>
    </row>
    <row r="742" spans="1:62" ht="14.25" customHeight="1" x14ac:dyDescent="0.2">
      <c r="A742" s="982"/>
      <c r="B742" s="982"/>
      <c r="C742" s="982"/>
      <c r="D742" s="1000"/>
      <c r="E742" s="982"/>
      <c r="F742" s="1000"/>
      <c r="G742" s="982"/>
      <c r="H742" s="1000"/>
      <c r="I742" s="982"/>
      <c r="J742" s="1000"/>
      <c r="K742" s="982"/>
      <c r="L742" s="1000"/>
      <c r="M742" s="982"/>
      <c r="N742" s="1000"/>
      <c r="O742" s="982"/>
      <c r="P742" s="982"/>
      <c r="Q742" s="1000"/>
      <c r="R742" s="982"/>
      <c r="S742" s="1000"/>
      <c r="T742" s="1000"/>
      <c r="U742" s="1000"/>
      <c r="V742" s="982"/>
      <c r="W742" s="1004"/>
      <c r="X742" s="1002"/>
      <c r="Y742" s="1002"/>
      <c r="Z742" s="982"/>
      <c r="AA742" s="982"/>
      <c r="AB742" s="982"/>
      <c r="AC742" s="982"/>
      <c r="AD742" s="982"/>
      <c r="AE742" s="982"/>
      <c r="AF742" s="982"/>
      <c r="AG742" s="982"/>
      <c r="AH742" s="982"/>
      <c r="AI742" s="982"/>
      <c r="AJ742" s="982"/>
      <c r="AK742" s="982"/>
      <c r="AL742" s="982"/>
      <c r="AM742" s="982"/>
      <c r="AN742" s="982"/>
      <c r="AO742" s="982"/>
      <c r="AP742" s="982"/>
      <c r="AQ742" s="982"/>
      <c r="AR742" s="982"/>
      <c r="AS742" s="982"/>
      <c r="AT742" s="982"/>
      <c r="AU742" s="982"/>
      <c r="AV742" s="982"/>
      <c r="AW742" s="982"/>
      <c r="AX742" s="982"/>
      <c r="AY742" s="982"/>
      <c r="AZ742" s="982"/>
      <c r="BA742" s="982"/>
      <c r="BB742" s="982"/>
      <c r="BC742" s="982"/>
      <c r="BD742" s="982"/>
      <c r="BE742" s="982"/>
      <c r="BF742" s="982"/>
      <c r="BG742" s="982"/>
      <c r="BH742" s="982"/>
      <c r="BI742" s="982"/>
      <c r="BJ742" s="982"/>
    </row>
    <row r="743" spans="1:62" ht="14.25" customHeight="1" x14ac:dyDescent="0.2">
      <c r="A743" s="982"/>
      <c r="B743" s="982"/>
      <c r="C743" s="982"/>
      <c r="D743" s="1000"/>
      <c r="E743" s="982"/>
      <c r="F743" s="1000"/>
      <c r="G743" s="982"/>
      <c r="H743" s="1000"/>
      <c r="I743" s="982"/>
      <c r="J743" s="1000"/>
      <c r="K743" s="982"/>
      <c r="L743" s="1000"/>
      <c r="M743" s="982"/>
      <c r="N743" s="1000"/>
      <c r="O743" s="982"/>
      <c r="P743" s="982"/>
      <c r="Q743" s="1000"/>
      <c r="R743" s="982"/>
      <c r="S743" s="1000"/>
      <c r="T743" s="1000"/>
      <c r="U743" s="1000"/>
      <c r="V743" s="982"/>
      <c r="W743" s="1004"/>
      <c r="X743" s="1002"/>
      <c r="Y743" s="1002"/>
      <c r="Z743" s="982"/>
      <c r="AA743" s="982"/>
      <c r="AB743" s="982"/>
      <c r="AC743" s="982"/>
      <c r="AD743" s="982"/>
      <c r="AE743" s="982"/>
      <c r="AF743" s="982"/>
      <c r="AG743" s="982"/>
      <c r="AH743" s="982"/>
      <c r="AI743" s="982"/>
      <c r="AJ743" s="982"/>
      <c r="AK743" s="982"/>
      <c r="AL743" s="982"/>
      <c r="AM743" s="982"/>
      <c r="AN743" s="982"/>
      <c r="AO743" s="982"/>
      <c r="AP743" s="982"/>
      <c r="AQ743" s="982"/>
      <c r="AR743" s="982"/>
      <c r="AS743" s="982"/>
      <c r="AT743" s="982"/>
      <c r="AU743" s="982"/>
      <c r="AV743" s="982"/>
      <c r="AW743" s="982"/>
      <c r="AX743" s="982"/>
      <c r="AY743" s="982"/>
      <c r="AZ743" s="982"/>
      <c r="BA743" s="982"/>
      <c r="BB743" s="982"/>
      <c r="BC743" s="982"/>
      <c r="BD743" s="982"/>
      <c r="BE743" s="982"/>
      <c r="BF743" s="982"/>
      <c r="BG743" s="982"/>
      <c r="BH743" s="982"/>
      <c r="BI743" s="982"/>
      <c r="BJ743" s="982"/>
    </row>
    <row r="744" spans="1:62" ht="14.25" customHeight="1" x14ac:dyDescent="0.2">
      <c r="A744" s="982"/>
      <c r="B744" s="982"/>
      <c r="C744" s="982"/>
      <c r="D744" s="1000"/>
      <c r="E744" s="982"/>
      <c r="F744" s="1000"/>
      <c r="G744" s="982"/>
      <c r="H744" s="1000"/>
      <c r="I744" s="982"/>
      <c r="J744" s="1000"/>
      <c r="K744" s="982"/>
      <c r="L744" s="1000"/>
      <c r="M744" s="982"/>
      <c r="N744" s="1000"/>
      <c r="O744" s="982"/>
      <c r="P744" s="982"/>
      <c r="Q744" s="1000"/>
      <c r="R744" s="982"/>
      <c r="S744" s="1000"/>
      <c r="T744" s="1000"/>
      <c r="U744" s="1000"/>
      <c r="V744" s="982"/>
      <c r="W744" s="1004"/>
      <c r="X744" s="1002"/>
      <c r="Y744" s="1002"/>
      <c r="Z744" s="982"/>
      <c r="AA744" s="982"/>
      <c r="AB744" s="982"/>
      <c r="AC744" s="982"/>
      <c r="AD744" s="982"/>
      <c r="AE744" s="982"/>
      <c r="AF744" s="982"/>
      <c r="AG744" s="982"/>
      <c r="AH744" s="982"/>
      <c r="AI744" s="982"/>
      <c r="AJ744" s="982"/>
      <c r="AK744" s="982"/>
      <c r="AL744" s="982"/>
      <c r="AM744" s="982"/>
      <c r="AN744" s="982"/>
      <c r="AO744" s="982"/>
      <c r="AP744" s="982"/>
      <c r="AQ744" s="982"/>
      <c r="AR744" s="982"/>
      <c r="AS744" s="982"/>
      <c r="AT744" s="982"/>
      <c r="AU744" s="982"/>
      <c r="AV744" s="982"/>
      <c r="AW744" s="982"/>
      <c r="AX744" s="982"/>
      <c r="AY744" s="982"/>
      <c r="AZ744" s="982"/>
      <c r="BA744" s="982"/>
      <c r="BB744" s="982"/>
      <c r="BC744" s="982"/>
      <c r="BD744" s="982"/>
      <c r="BE744" s="982"/>
      <c r="BF744" s="982"/>
      <c r="BG744" s="982"/>
      <c r="BH744" s="982"/>
      <c r="BI744" s="982"/>
      <c r="BJ744" s="982"/>
    </row>
    <row r="745" spans="1:62" ht="14.25" customHeight="1" x14ac:dyDescent="0.2">
      <c r="A745" s="982"/>
      <c r="B745" s="982"/>
      <c r="C745" s="982"/>
      <c r="D745" s="1000"/>
      <c r="E745" s="982"/>
      <c r="F745" s="1000"/>
      <c r="G745" s="982"/>
      <c r="H745" s="1000"/>
      <c r="I745" s="982"/>
      <c r="J745" s="1000"/>
      <c r="K745" s="982"/>
      <c r="L745" s="1000"/>
      <c r="M745" s="982"/>
      <c r="N745" s="1000"/>
      <c r="O745" s="982"/>
      <c r="P745" s="982"/>
      <c r="Q745" s="1000"/>
      <c r="R745" s="982"/>
      <c r="S745" s="1000"/>
      <c r="T745" s="1000"/>
      <c r="U745" s="1000"/>
      <c r="V745" s="982"/>
      <c r="W745" s="1004"/>
      <c r="X745" s="1002"/>
      <c r="Y745" s="1002"/>
      <c r="Z745" s="982"/>
      <c r="AA745" s="982"/>
      <c r="AB745" s="982"/>
      <c r="AC745" s="982"/>
      <c r="AD745" s="982"/>
      <c r="AE745" s="982"/>
      <c r="AF745" s="982"/>
      <c r="AG745" s="982"/>
      <c r="AH745" s="982"/>
      <c r="AI745" s="982"/>
      <c r="AJ745" s="982"/>
      <c r="AK745" s="982"/>
      <c r="AL745" s="982"/>
      <c r="AM745" s="982"/>
      <c r="AN745" s="982"/>
      <c r="AO745" s="982"/>
      <c r="AP745" s="982"/>
      <c r="AQ745" s="982"/>
      <c r="AR745" s="982"/>
      <c r="AS745" s="982"/>
      <c r="AT745" s="982"/>
      <c r="AU745" s="982"/>
      <c r="AV745" s="982"/>
      <c r="AW745" s="982"/>
      <c r="AX745" s="982"/>
      <c r="AY745" s="982"/>
      <c r="AZ745" s="982"/>
      <c r="BA745" s="982"/>
      <c r="BB745" s="982"/>
      <c r="BC745" s="982"/>
      <c r="BD745" s="982"/>
      <c r="BE745" s="982"/>
      <c r="BF745" s="982"/>
      <c r="BG745" s="982"/>
      <c r="BH745" s="982"/>
      <c r="BI745" s="982"/>
      <c r="BJ745" s="982"/>
    </row>
    <row r="746" spans="1:62" ht="14.25" customHeight="1" x14ac:dyDescent="0.2">
      <c r="A746" s="982"/>
      <c r="B746" s="982"/>
      <c r="C746" s="982"/>
      <c r="D746" s="1000"/>
      <c r="E746" s="982"/>
      <c r="F746" s="1000"/>
      <c r="G746" s="982"/>
      <c r="H746" s="1000"/>
      <c r="I746" s="982"/>
      <c r="J746" s="1000"/>
      <c r="K746" s="982"/>
      <c r="L746" s="1000"/>
      <c r="M746" s="982"/>
      <c r="N746" s="1000"/>
      <c r="O746" s="982"/>
      <c r="P746" s="982"/>
      <c r="Q746" s="1000"/>
      <c r="R746" s="982"/>
      <c r="S746" s="1000"/>
      <c r="T746" s="1000"/>
      <c r="U746" s="1000"/>
      <c r="V746" s="982"/>
      <c r="W746" s="1004"/>
      <c r="X746" s="1002"/>
      <c r="Y746" s="1002"/>
      <c r="Z746" s="982"/>
      <c r="AA746" s="982"/>
      <c r="AB746" s="982"/>
      <c r="AC746" s="982"/>
      <c r="AD746" s="982"/>
      <c r="AE746" s="982"/>
      <c r="AF746" s="982"/>
      <c r="AG746" s="982"/>
      <c r="AH746" s="982"/>
      <c r="AI746" s="982"/>
      <c r="AJ746" s="982"/>
      <c r="AK746" s="982"/>
      <c r="AL746" s="982"/>
      <c r="AM746" s="982"/>
      <c r="AN746" s="982"/>
      <c r="AO746" s="982"/>
      <c r="AP746" s="982"/>
      <c r="AQ746" s="982"/>
      <c r="AR746" s="982"/>
      <c r="AS746" s="982"/>
      <c r="AT746" s="982"/>
      <c r="AU746" s="982"/>
      <c r="AV746" s="982"/>
      <c r="AW746" s="982"/>
      <c r="AX746" s="982"/>
      <c r="AY746" s="982"/>
      <c r="AZ746" s="982"/>
      <c r="BA746" s="982"/>
      <c r="BB746" s="982"/>
      <c r="BC746" s="982"/>
      <c r="BD746" s="982"/>
      <c r="BE746" s="982"/>
      <c r="BF746" s="982"/>
      <c r="BG746" s="982"/>
      <c r="BH746" s="982"/>
      <c r="BI746" s="982"/>
      <c r="BJ746" s="982"/>
    </row>
    <row r="747" spans="1:62" ht="14.25" customHeight="1" x14ac:dyDescent="0.2">
      <c r="A747" s="982"/>
      <c r="B747" s="982"/>
      <c r="C747" s="982"/>
      <c r="D747" s="1000"/>
      <c r="E747" s="982"/>
      <c r="F747" s="1000"/>
      <c r="G747" s="982"/>
      <c r="H747" s="1000"/>
      <c r="I747" s="982"/>
      <c r="J747" s="1000"/>
      <c r="K747" s="982"/>
      <c r="L747" s="1000"/>
      <c r="M747" s="982"/>
      <c r="N747" s="1000"/>
      <c r="O747" s="982"/>
      <c r="P747" s="982"/>
      <c r="Q747" s="1000"/>
      <c r="R747" s="982"/>
      <c r="S747" s="1000"/>
      <c r="T747" s="1000"/>
      <c r="U747" s="1000"/>
      <c r="V747" s="982"/>
      <c r="W747" s="1004"/>
      <c r="X747" s="1002"/>
      <c r="Y747" s="1002"/>
      <c r="Z747" s="982"/>
      <c r="AA747" s="982"/>
      <c r="AB747" s="982"/>
      <c r="AC747" s="982"/>
      <c r="AD747" s="982"/>
      <c r="AE747" s="982"/>
      <c r="AF747" s="982"/>
      <c r="AG747" s="982"/>
      <c r="AH747" s="982"/>
      <c r="AI747" s="982"/>
      <c r="AJ747" s="982"/>
      <c r="AK747" s="982"/>
      <c r="AL747" s="982"/>
      <c r="AM747" s="982"/>
      <c r="AN747" s="982"/>
      <c r="AO747" s="982"/>
      <c r="AP747" s="982"/>
      <c r="AQ747" s="982"/>
      <c r="AR747" s="982"/>
      <c r="AS747" s="982"/>
      <c r="AT747" s="982"/>
      <c r="AU747" s="982"/>
      <c r="AV747" s="982"/>
      <c r="AW747" s="982"/>
      <c r="AX747" s="982"/>
      <c r="AY747" s="982"/>
      <c r="AZ747" s="982"/>
      <c r="BA747" s="982"/>
      <c r="BB747" s="982"/>
      <c r="BC747" s="982"/>
      <c r="BD747" s="982"/>
      <c r="BE747" s="982"/>
      <c r="BF747" s="982"/>
      <c r="BG747" s="982"/>
      <c r="BH747" s="982"/>
      <c r="BI747" s="982"/>
      <c r="BJ747" s="982"/>
    </row>
    <row r="748" spans="1:62" ht="14.25" customHeight="1" x14ac:dyDescent="0.2">
      <c r="A748" s="982"/>
      <c r="B748" s="982"/>
      <c r="C748" s="982"/>
      <c r="D748" s="1000"/>
      <c r="E748" s="982"/>
      <c r="F748" s="1000"/>
      <c r="G748" s="982"/>
      <c r="H748" s="1000"/>
      <c r="I748" s="982"/>
      <c r="J748" s="1000"/>
      <c r="K748" s="982"/>
      <c r="L748" s="1000"/>
      <c r="M748" s="982"/>
      <c r="N748" s="1000"/>
      <c r="O748" s="982"/>
      <c r="P748" s="982"/>
      <c r="Q748" s="1000"/>
      <c r="R748" s="982"/>
      <c r="S748" s="1000"/>
      <c r="T748" s="1000"/>
      <c r="U748" s="1000"/>
      <c r="V748" s="982"/>
      <c r="W748" s="1004"/>
      <c r="X748" s="1002"/>
      <c r="Y748" s="1002"/>
      <c r="Z748" s="982"/>
      <c r="AA748" s="982"/>
      <c r="AB748" s="982"/>
      <c r="AC748" s="982"/>
      <c r="AD748" s="982"/>
      <c r="AE748" s="982"/>
      <c r="AF748" s="982"/>
      <c r="AG748" s="982"/>
      <c r="AH748" s="982"/>
      <c r="AI748" s="982"/>
      <c r="AJ748" s="982"/>
      <c r="AK748" s="982"/>
      <c r="AL748" s="982"/>
      <c r="AM748" s="982"/>
      <c r="AN748" s="982"/>
      <c r="AO748" s="982"/>
      <c r="AP748" s="982"/>
      <c r="AQ748" s="982"/>
      <c r="AR748" s="982"/>
      <c r="AS748" s="982"/>
      <c r="AT748" s="982"/>
      <c r="AU748" s="982"/>
      <c r="AV748" s="982"/>
      <c r="AW748" s="982"/>
      <c r="AX748" s="982"/>
      <c r="AY748" s="982"/>
      <c r="AZ748" s="982"/>
      <c r="BA748" s="982"/>
      <c r="BB748" s="982"/>
      <c r="BC748" s="982"/>
      <c r="BD748" s="982"/>
      <c r="BE748" s="982"/>
      <c r="BF748" s="982"/>
      <c r="BG748" s="982"/>
      <c r="BH748" s="982"/>
      <c r="BI748" s="982"/>
      <c r="BJ748" s="982"/>
    </row>
    <row r="749" spans="1:62" ht="14.25" customHeight="1" x14ac:dyDescent="0.2">
      <c r="A749" s="982"/>
      <c r="B749" s="982"/>
      <c r="C749" s="982"/>
      <c r="D749" s="1000"/>
      <c r="E749" s="982"/>
      <c r="F749" s="1000"/>
      <c r="G749" s="982"/>
      <c r="H749" s="1000"/>
      <c r="I749" s="982"/>
      <c r="J749" s="1000"/>
      <c r="K749" s="982"/>
      <c r="L749" s="1000"/>
      <c r="M749" s="982"/>
      <c r="N749" s="1000"/>
      <c r="O749" s="982"/>
      <c r="P749" s="982"/>
      <c r="Q749" s="1000"/>
      <c r="R749" s="982"/>
      <c r="S749" s="1000"/>
      <c r="T749" s="1000"/>
      <c r="U749" s="1000"/>
      <c r="V749" s="982"/>
      <c r="W749" s="1004"/>
      <c r="X749" s="1002"/>
      <c r="Y749" s="1002"/>
      <c r="Z749" s="982"/>
      <c r="AA749" s="982"/>
      <c r="AB749" s="982"/>
      <c r="AC749" s="982"/>
      <c r="AD749" s="982"/>
      <c r="AE749" s="982"/>
      <c r="AF749" s="982"/>
      <c r="AG749" s="982"/>
      <c r="AH749" s="982"/>
      <c r="AI749" s="982"/>
      <c r="AJ749" s="982"/>
      <c r="AK749" s="982"/>
      <c r="AL749" s="982"/>
      <c r="AM749" s="982"/>
      <c r="AN749" s="982"/>
      <c r="AO749" s="982"/>
      <c r="AP749" s="982"/>
      <c r="AQ749" s="982"/>
      <c r="AR749" s="982"/>
      <c r="AS749" s="982"/>
      <c r="AT749" s="982"/>
      <c r="AU749" s="982"/>
      <c r="AV749" s="982"/>
      <c r="AW749" s="982"/>
      <c r="AX749" s="982"/>
      <c r="AY749" s="982"/>
      <c r="AZ749" s="982"/>
      <c r="BA749" s="982"/>
      <c r="BB749" s="982"/>
      <c r="BC749" s="982"/>
      <c r="BD749" s="982"/>
      <c r="BE749" s="982"/>
      <c r="BF749" s="982"/>
      <c r="BG749" s="982"/>
      <c r="BH749" s="982"/>
      <c r="BI749" s="982"/>
      <c r="BJ749" s="982"/>
    </row>
    <row r="750" spans="1:62" ht="14.25" customHeight="1" x14ac:dyDescent="0.2">
      <c r="A750" s="982"/>
      <c r="B750" s="982"/>
      <c r="C750" s="982"/>
      <c r="D750" s="1000"/>
      <c r="E750" s="982"/>
      <c r="F750" s="1000"/>
      <c r="G750" s="982"/>
      <c r="H750" s="1000"/>
      <c r="I750" s="982"/>
      <c r="J750" s="1000"/>
      <c r="K750" s="982"/>
      <c r="L750" s="1000"/>
      <c r="M750" s="982"/>
      <c r="N750" s="1000"/>
      <c r="O750" s="982"/>
      <c r="P750" s="982"/>
      <c r="Q750" s="1000"/>
      <c r="R750" s="982"/>
      <c r="S750" s="1000"/>
      <c r="T750" s="1000"/>
      <c r="U750" s="1000"/>
      <c r="V750" s="982"/>
      <c r="W750" s="1004"/>
      <c r="X750" s="1002"/>
      <c r="Y750" s="1002"/>
      <c r="Z750" s="982"/>
      <c r="AA750" s="982"/>
      <c r="AB750" s="982"/>
      <c r="AC750" s="982"/>
      <c r="AD750" s="982"/>
      <c r="AE750" s="982"/>
      <c r="AF750" s="982"/>
      <c r="AG750" s="982"/>
      <c r="AH750" s="982"/>
      <c r="AI750" s="982"/>
      <c r="AJ750" s="982"/>
      <c r="AK750" s="982"/>
      <c r="AL750" s="982"/>
      <c r="AM750" s="982"/>
      <c r="AN750" s="982"/>
      <c r="AO750" s="982"/>
      <c r="AP750" s="982"/>
      <c r="AQ750" s="982"/>
      <c r="AR750" s="982"/>
      <c r="AS750" s="982"/>
      <c r="AT750" s="982"/>
      <c r="AU750" s="982"/>
      <c r="AV750" s="982"/>
      <c r="AW750" s="982"/>
      <c r="AX750" s="982"/>
      <c r="AY750" s="982"/>
      <c r="AZ750" s="982"/>
      <c r="BA750" s="982"/>
      <c r="BB750" s="982"/>
      <c r="BC750" s="982"/>
      <c r="BD750" s="982"/>
      <c r="BE750" s="982"/>
      <c r="BF750" s="982"/>
      <c r="BG750" s="982"/>
      <c r="BH750" s="982"/>
      <c r="BI750" s="982"/>
      <c r="BJ750" s="982"/>
    </row>
    <row r="751" spans="1:62" ht="14.25" customHeight="1" x14ac:dyDescent="0.2">
      <c r="A751" s="982"/>
      <c r="B751" s="982"/>
      <c r="C751" s="982"/>
      <c r="D751" s="1000"/>
      <c r="E751" s="982"/>
      <c r="F751" s="1000"/>
      <c r="G751" s="982"/>
      <c r="H751" s="1000"/>
      <c r="I751" s="982"/>
      <c r="J751" s="1000"/>
      <c r="K751" s="982"/>
      <c r="L751" s="1000"/>
      <c r="M751" s="982"/>
      <c r="N751" s="1000"/>
      <c r="O751" s="982"/>
      <c r="P751" s="982"/>
      <c r="Q751" s="1000"/>
      <c r="R751" s="982"/>
      <c r="S751" s="1000"/>
      <c r="T751" s="1000"/>
      <c r="U751" s="1000"/>
      <c r="V751" s="982"/>
      <c r="W751" s="1004"/>
      <c r="X751" s="1002"/>
      <c r="Y751" s="1002"/>
      <c r="Z751" s="982"/>
      <c r="AA751" s="982"/>
      <c r="AB751" s="982"/>
      <c r="AC751" s="982"/>
      <c r="AD751" s="982"/>
      <c r="AE751" s="982"/>
      <c r="AF751" s="982"/>
      <c r="AG751" s="982"/>
      <c r="AH751" s="982"/>
      <c r="AI751" s="982"/>
      <c r="AJ751" s="982"/>
      <c r="AK751" s="982"/>
      <c r="AL751" s="982"/>
      <c r="AM751" s="982"/>
      <c r="AN751" s="982"/>
      <c r="AO751" s="982"/>
      <c r="AP751" s="982"/>
      <c r="AQ751" s="982"/>
      <c r="AR751" s="982"/>
      <c r="AS751" s="982"/>
      <c r="AT751" s="982"/>
      <c r="AU751" s="982"/>
      <c r="AV751" s="982"/>
      <c r="AW751" s="982"/>
      <c r="AX751" s="982"/>
      <c r="AY751" s="982"/>
      <c r="AZ751" s="982"/>
      <c r="BA751" s="982"/>
      <c r="BB751" s="982"/>
      <c r="BC751" s="982"/>
      <c r="BD751" s="982"/>
      <c r="BE751" s="982"/>
      <c r="BF751" s="982"/>
      <c r="BG751" s="982"/>
      <c r="BH751" s="982"/>
      <c r="BI751" s="982"/>
      <c r="BJ751" s="982"/>
    </row>
    <row r="752" spans="1:62" ht="14.25" customHeight="1" x14ac:dyDescent="0.2">
      <c r="A752" s="982"/>
      <c r="B752" s="982"/>
      <c r="C752" s="982"/>
      <c r="D752" s="1000"/>
      <c r="E752" s="982"/>
      <c r="F752" s="1000"/>
      <c r="G752" s="982"/>
      <c r="H752" s="1000"/>
      <c r="I752" s="982"/>
      <c r="J752" s="1000"/>
      <c r="K752" s="982"/>
      <c r="L752" s="1000"/>
      <c r="M752" s="982"/>
      <c r="N752" s="1000"/>
      <c r="O752" s="982"/>
      <c r="P752" s="982"/>
      <c r="Q752" s="1000"/>
      <c r="R752" s="982"/>
      <c r="S752" s="1000"/>
      <c r="T752" s="1000"/>
      <c r="U752" s="1000"/>
      <c r="V752" s="982"/>
      <c r="W752" s="1004"/>
      <c r="X752" s="1002"/>
      <c r="Y752" s="1002"/>
      <c r="Z752" s="982"/>
      <c r="AA752" s="982"/>
      <c r="AB752" s="982"/>
      <c r="AC752" s="982"/>
      <c r="AD752" s="982"/>
      <c r="AE752" s="982"/>
      <c r="AF752" s="982"/>
      <c r="AG752" s="982"/>
      <c r="AH752" s="982"/>
      <c r="AI752" s="982"/>
      <c r="AJ752" s="982"/>
      <c r="AK752" s="982"/>
      <c r="AL752" s="982"/>
      <c r="AM752" s="982"/>
      <c r="AN752" s="982"/>
      <c r="AO752" s="982"/>
      <c r="AP752" s="982"/>
      <c r="AQ752" s="982"/>
      <c r="AR752" s="982"/>
      <c r="AS752" s="982"/>
      <c r="AT752" s="982"/>
      <c r="AU752" s="982"/>
      <c r="AV752" s="982"/>
      <c r="AW752" s="982"/>
      <c r="AX752" s="982"/>
      <c r="AY752" s="982"/>
      <c r="AZ752" s="982"/>
      <c r="BA752" s="982"/>
      <c r="BB752" s="982"/>
      <c r="BC752" s="982"/>
      <c r="BD752" s="982"/>
      <c r="BE752" s="982"/>
      <c r="BF752" s="982"/>
      <c r="BG752" s="982"/>
      <c r="BH752" s="982"/>
      <c r="BI752" s="982"/>
      <c r="BJ752" s="982"/>
    </row>
    <row r="753" spans="1:62" ht="14.25" customHeight="1" x14ac:dyDescent="0.2">
      <c r="A753" s="982"/>
      <c r="B753" s="982"/>
      <c r="C753" s="982"/>
      <c r="D753" s="1000"/>
      <c r="E753" s="982"/>
      <c r="F753" s="1000"/>
      <c r="G753" s="982"/>
      <c r="H753" s="1000"/>
      <c r="I753" s="982"/>
      <c r="J753" s="1000"/>
      <c r="K753" s="982"/>
      <c r="L753" s="1000"/>
      <c r="M753" s="982"/>
      <c r="N753" s="1000"/>
      <c r="O753" s="982"/>
      <c r="P753" s="982"/>
      <c r="Q753" s="1000"/>
      <c r="R753" s="982"/>
      <c r="S753" s="1000"/>
      <c r="T753" s="1000"/>
      <c r="U753" s="1000"/>
      <c r="V753" s="982"/>
      <c r="W753" s="1004"/>
      <c r="X753" s="1002"/>
      <c r="Y753" s="1002"/>
      <c r="Z753" s="982"/>
      <c r="AA753" s="982"/>
      <c r="AB753" s="982"/>
      <c r="AC753" s="982"/>
      <c r="AD753" s="982"/>
      <c r="AE753" s="982"/>
      <c r="AF753" s="982"/>
      <c r="AG753" s="982"/>
      <c r="AH753" s="982"/>
      <c r="AI753" s="982"/>
      <c r="AJ753" s="982"/>
      <c r="AK753" s="982"/>
      <c r="AL753" s="982"/>
      <c r="AM753" s="982"/>
      <c r="AN753" s="982"/>
      <c r="AO753" s="982"/>
      <c r="AP753" s="982"/>
      <c r="AQ753" s="982"/>
      <c r="AR753" s="982"/>
      <c r="AS753" s="982"/>
      <c r="AT753" s="982"/>
      <c r="AU753" s="982"/>
      <c r="AV753" s="982"/>
      <c r="AW753" s="982"/>
      <c r="AX753" s="982"/>
      <c r="AY753" s="982"/>
      <c r="AZ753" s="982"/>
      <c r="BA753" s="982"/>
      <c r="BB753" s="982"/>
      <c r="BC753" s="982"/>
      <c r="BD753" s="982"/>
      <c r="BE753" s="982"/>
      <c r="BF753" s="982"/>
      <c r="BG753" s="982"/>
      <c r="BH753" s="982"/>
      <c r="BI753" s="982"/>
      <c r="BJ753" s="982"/>
    </row>
    <row r="754" spans="1:62" ht="14.25" customHeight="1" x14ac:dyDescent="0.2">
      <c r="A754" s="982"/>
      <c r="B754" s="982"/>
      <c r="C754" s="982"/>
      <c r="D754" s="1000"/>
      <c r="E754" s="982"/>
      <c r="F754" s="1000"/>
      <c r="G754" s="982"/>
      <c r="H754" s="1000"/>
      <c r="I754" s="982"/>
      <c r="J754" s="1000"/>
      <c r="K754" s="982"/>
      <c r="L754" s="1000"/>
      <c r="M754" s="982"/>
      <c r="N754" s="1000"/>
      <c r="O754" s="982"/>
      <c r="P754" s="982"/>
      <c r="Q754" s="1000"/>
      <c r="R754" s="982"/>
      <c r="S754" s="1000"/>
      <c r="T754" s="1000"/>
      <c r="U754" s="1000"/>
      <c r="V754" s="982"/>
      <c r="W754" s="1004"/>
      <c r="X754" s="1002"/>
      <c r="Y754" s="1002"/>
      <c r="Z754" s="982"/>
      <c r="AA754" s="982"/>
      <c r="AB754" s="982"/>
      <c r="AC754" s="982"/>
      <c r="AD754" s="982"/>
      <c r="AE754" s="982"/>
      <c r="AF754" s="982"/>
      <c r="AG754" s="982"/>
      <c r="AH754" s="982"/>
      <c r="AI754" s="982"/>
      <c r="AJ754" s="982"/>
      <c r="AK754" s="982"/>
      <c r="AL754" s="982"/>
      <c r="AM754" s="982"/>
      <c r="AN754" s="982"/>
      <c r="AO754" s="982"/>
      <c r="AP754" s="982"/>
      <c r="AQ754" s="982"/>
      <c r="AR754" s="982"/>
      <c r="AS754" s="982"/>
      <c r="AT754" s="982"/>
      <c r="AU754" s="982"/>
      <c r="AV754" s="982"/>
      <c r="AW754" s="982"/>
      <c r="AX754" s="982"/>
      <c r="AY754" s="982"/>
      <c r="AZ754" s="982"/>
      <c r="BA754" s="982"/>
      <c r="BB754" s="982"/>
      <c r="BC754" s="982"/>
      <c r="BD754" s="982"/>
      <c r="BE754" s="982"/>
      <c r="BF754" s="982"/>
      <c r="BG754" s="982"/>
      <c r="BH754" s="982"/>
      <c r="BI754" s="982"/>
      <c r="BJ754" s="982"/>
    </row>
    <row r="755" spans="1:62" ht="14.25" customHeight="1" x14ac:dyDescent="0.2">
      <c r="A755" s="982"/>
      <c r="B755" s="982"/>
      <c r="C755" s="982"/>
      <c r="D755" s="1000"/>
      <c r="E755" s="982"/>
      <c r="F755" s="1000"/>
      <c r="G755" s="982"/>
      <c r="H755" s="1000"/>
      <c r="I755" s="982"/>
      <c r="J755" s="1000"/>
      <c r="K755" s="982"/>
      <c r="L755" s="1000"/>
      <c r="M755" s="982"/>
      <c r="N755" s="1000"/>
      <c r="O755" s="982"/>
      <c r="P755" s="982"/>
      <c r="Q755" s="1000"/>
      <c r="R755" s="982"/>
      <c r="S755" s="1000"/>
      <c r="T755" s="1000"/>
      <c r="U755" s="1000"/>
      <c r="V755" s="982"/>
      <c r="W755" s="1004"/>
      <c r="X755" s="1002"/>
      <c r="Y755" s="1002"/>
      <c r="Z755" s="982"/>
      <c r="AA755" s="982"/>
      <c r="AB755" s="982"/>
      <c r="AC755" s="982"/>
      <c r="AD755" s="982"/>
      <c r="AE755" s="982"/>
      <c r="AF755" s="982"/>
      <c r="AG755" s="982"/>
      <c r="AH755" s="982"/>
      <c r="AI755" s="982"/>
      <c r="AJ755" s="982"/>
      <c r="AK755" s="982"/>
      <c r="AL755" s="982"/>
      <c r="AM755" s="982"/>
      <c r="AN755" s="982"/>
      <c r="AO755" s="982"/>
      <c r="AP755" s="982"/>
      <c r="AQ755" s="982"/>
      <c r="AR755" s="982"/>
      <c r="AS755" s="982"/>
      <c r="AT755" s="982"/>
      <c r="AU755" s="982"/>
      <c r="AV755" s="982"/>
      <c r="AW755" s="982"/>
      <c r="AX755" s="982"/>
      <c r="AY755" s="982"/>
      <c r="AZ755" s="982"/>
      <c r="BA755" s="982"/>
      <c r="BB755" s="982"/>
      <c r="BC755" s="982"/>
      <c r="BD755" s="982"/>
      <c r="BE755" s="982"/>
      <c r="BF755" s="982"/>
      <c r="BG755" s="982"/>
      <c r="BH755" s="982"/>
      <c r="BI755" s="982"/>
      <c r="BJ755" s="982"/>
    </row>
    <row r="756" spans="1:62" ht="14.25" customHeight="1" x14ac:dyDescent="0.2">
      <c r="A756" s="982"/>
      <c r="B756" s="982"/>
      <c r="C756" s="982"/>
      <c r="D756" s="1000"/>
      <c r="E756" s="982"/>
      <c r="F756" s="1000"/>
      <c r="G756" s="982"/>
      <c r="H756" s="1000"/>
      <c r="I756" s="982"/>
      <c r="J756" s="1000"/>
      <c r="K756" s="982"/>
      <c r="L756" s="1000"/>
      <c r="M756" s="982"/>
      <c r="N756" s="1000"/>
      <c r="O756" s="982"/>
      <c r="P756" s="982"/>
      <c r="Q756" s="1000"/>
      <c r="R756" s="982"/>
      <c r="S756" s="1000"/>
      <c r="T756" s="1000"/>
      <c r="U756" s="1000"/>
      <c r="V756" s="982"/>
      <c r="W756" s="1004"/>
      <c r="X756" s="1002"/>
      <c r="Y756" s="1002"/>
      <c r="Z756" s="982"/>
      <c r="AA756" s="982"/>
      <c r="AB756" s="982"/>
      <c r="AC756" s="982"/>
      <c r="AD756" s="982"/>
      <c r="AE756" s="982"/>
      <c r="AF756" s="982"/>
      <c r="AG756" s="982"/>
      <c r="AH756" s="982"/>
      <c r="AI756" s="982"/>
      <c r="AJ756" s="982"/>
      <c r="AK756" s="982"/>
      <c r="AL756" s="982"/>
      <c r="AM756" s="982"/>
      <c r="AN756" s="982"/>
      <c r="AO756" s="982"/>
      <c r="AP756" s="982"/>
      <c r="AQ756" s="982"/>
      <c r="AR756" s="982"/>
      <c r="AS756" s="982"/>
      <c r="AT756" s="982"/>
      <c r="AU756" s="982"/>
      <c r="AV756" s="982"/>
      <c r="AW756" s="982"/>
      <c r="AX756" s="982"/>
      <c r="AY756" s="982"/>
      <c r="AZ756" s="982"/>
      <c r="BA756" s="982"/>
      <c r="BB756" s="982"/>
      <c r="BC756" s="982"/>
      <c r="BD756" s="982"/>
      <c r="BE756" s="982"/>
      <c r="BF756" s="982"/>
      <c r="BG756" s="982"/>
      <c r="BH756" s="982"/>
      <c r="BI756" s="982"/>
      <c r="BJ756" s="982"/>
    </row>
    <row r="757" spans="1:62" ht="14.25" customHeight="1" x14ac:dyDescent="0.2">
      <c r="A757" s="982"/>
      <c r="B757" s="982"/>
      <c r="C757" s="982"/>
      <c r="D757" s="1000"/>
      <c r="E757" s="982"/>
      <c r="F757" s="1000"/>
      <c r="G757" s="982"/>
      <c r="H757" s="1000"/>
      <c r="I757" s="982"/>
      <c r="J757" s="1000"/>
      <c r="K757" s="982"/>
      <c r="L757" s="1000"/>
      <c r="M757" s="982"/>
      <c r="N757" s="1000"/>
      <c r="O757" s="982"/>
      <c r="P757" s="982"/>
      <c r="Q757" s="1000"/>
      <c r="R757" s="982"/>
      <c r="S757" s="1000"/>
      <c r="T757" s="1000"/>
      <c r="U757" s="1000"/>
      <c r="V757" s="982"/>
      <c r="W757" s="1004"/>
      <c r="X757" s="1002"/>
      <c r="Y757" s="1002"/>
      <c r="Z757" s="982"/>
      <c r="AA757" s="982"/>
      <c r="AB757" s="982"/>
      <c r="AC757" s="982"/>
      <c r="AD757" s="982"/>
      <c r="AE757" s="982"/>
      <c r="AF757" s="982"/>
      <c r="AG757" s="982"/>
      <c r="AH757" s="982"/>
      <c r="AI757" s="982"/>
      <c r="AJ757" s="982"/>
      <c r="AK757" s="982"/>
      <c r="AL757" s="982"/>
      <c r="AM757" s="982"/>
      <c r="AN757" s="982"/>
      <c r="AO757" s="982"/>
      <c r="AP757" s="982"/>
      <c r="AQ757" s="982"/>
      <c r="AR757" s="982"/>
      <c r="AS757" s="982"/>
      <c r="AT757" s="982"/>
      <c r="AU757" s="982"/>
      <c r="AV757" s="982"/>
      <c r="AW757" s="982"/>
      <c r="AX757" s="982"/>
      <c r="AY757" s="982"/>
      <c r="AZ757" s="982"/>
      <c r="BA757" s="982"/>
      <c r="BB757" s="982"/>
      <c r="BC757" s="982"/>
      <c r="BD757" s="982"/>
      <c r="BE757" s="982"/>
      <c r="BF757" s="982"/>
      <c r="BG757" s="982"/>
      <c r="BH757" s="982"/>
      <c r="BI757" s="982"/>
      <c r="BJ757" s="982"/>
    </row>
    <row r="758" spans="1:62" ht="14.25" customHeight="1" x14ac:dyDescent="0.2">
      <c r="A758" s="982"/>
      <c r="B758" s="982"/>
      <c r="C758" s="982"/>
      <c r="D758" s="1000"/>
      <c r="E758" s="982"/>
      <c r="F758" s="1000"/>
      <c r="G758" s="982"/>
      <c r="H758" s="1000"/>
      <c r="I758" s="982"/>
      <c r="J758" s="1000"/>
      <c r="K758" s="982"/>
      <c r="L758" s="1000"/>
      <c r="M758" s="982"/>
      <c r="N758" s="1000"/>
      <c r="O758" s="982"/>
      <c r="P758" s="982"/>
      <c r="Q758" s="1000"/>
      <c r="R758" s="982"/>
      <c r="S758" s="1000"/>
      <c r="T758" s="1000"/>
      <c r="U758" s="1000"/>
      <c r="V758" s="982"/>
      <c r="W758" s="1004"/>
      <c r="X758" s="1002"/>
      <c r="Y758" s="1002"/>
      <c r="Z758" s="982"/>
      <c r="AA758" s="982"/>
      <c r="AB758" s="982"/>
      <c r="AC758" s="982"/>
      <c r="AD758" s="982"/>
      <c r="AE758" s="982"/>
      <c r="AF758" s="982"/>
      <c r="AG758" s="982"/>
      <c r="AH758" s="982"/>
      <c r="AI758" s="982"/>
      <c r="AJ758" s="982"/>
      <c r="AK758" s="982"/>
      <c r="AL758" s="982"/>
      <c r="AM758" s="982"/>
      <c r="AN758" s="982"/>
      <c r="AO758" s="982"/>
      <c r="AP758" s="982"/>
      <c r="AQ758" s="982"/>
      <c r="AR758" s="982"/>
      <c r="AS758" s="982"/>
      <c r="AT758" s="982"/>
      <c r="AU758" s="982"/>
      <c r="AV758" s="982"/>
      <c r="AW758" s="982"/>
      <c r="AX758" s="982"/>
      <c r="AY758" s="982"/>
      <c r="AZ758" s="982"/>
      <c r="BA758" s="982"/>
      <c r="BB758" s="982"/>
      <c r="BC758" s="982"/>
      <c r="BD758" s="982"/>
      <c r="BE758" s="982"/>
      <c r="BF758" s="982"/>
      <c r="BG758" s="982"/>
      <c r="BH758" s="982"/>
      <c r="BI758" s="982"/>
      <c r="BJ758" s="982"/>
    </row>
    <row r="759" spans="1:62" ht="14.25" customHeight="1" x14ac:dyDescent="0.2">
      <c r="A759" s="982"/>
      <c r="B759" s="982"/>
      <c r="C759" s="982"/>
      <c r="D759" s="1000"/>
      <c r="E759" s="982"/>
      <c r="F759" s="1000"/>
      <c r="G759" s="982"/>
      <c r="H759" s="1000"/>
      <c r="I759" s="982"/>
      <c r="J759" s="1000"/>
      <c r="K759" s="982"/>
      <c r="L759" s="1000"/>
      <c r="M759" s="982"/>
      <c r="N759" s="1000"/>
      <c r="O759" s="982"/>
      <c r="P759" s="982"/>
      <c r="Q759" s="1000"/>
      <c r="R759" s="982"/>
      <c r="S759" s="1000"/>
      <c r="T759" s="1000"/>
      <c r="U759" s="1000"/>
      <c r="V759" s="982"/>
      <c r="W759" s="1004"/>
      <c r="X759" s="1002"/>
      <c r="Y759" s="1002"/>
      <c r="Z759" s="982"/>
      <c r="AA759" s="982"/>
      <c r="AB759" s="982"/>
      <c r="AC759" s="982"/>
      <c r="AD759" s="982"/>
      <c r="AE759" s="982"/>
      <c r="AF759" s="982"/>
      <c r="AG759" s="982"/>
      <c r="AH759" s="982"/>
      <c r="AI759" s="982"/>
      <c r="AJ759" s="982"/>
      <c r="AK759" s="982"/>
      <c r="AL759" s="982"/>
      <c r="AM759" s="982"/>
      <c r="AN759" s="982"/>
      <c r="AO759" s="982"/>
      <c r="AP759" s="982"/>
      <c r="AQ759" s="982"/>
      <c r="AR759" s="982"/>
      <c r="AS759" s="982"/>
      <c r="AT759" s="982"/>
      <c r="AU759" s="982"/>
      <c r="AV759" s="982"/>
      <c r="AW759" s="982"/>
      <c r="AX759" s="982"/>
      <c r="AY759" s="982"/>
      <c r="AZ759" s="982"/>
      <c r="BA759" s="982"/>
      <c r="BB759" s="982"/>
      <c r="BC759" s="982"/>
      <c r="BD759" s="982"/>
      <c r="BE759" s="982"/>
      <c r="BF759" s="982"/>
      <c r="BG759" s="982"/>
      <c r="BH759" s="982"/>
      <c r="BI759" s="982"/>
      <c r="BJ759" s="982"/>
    </row>
    <row r="760" spans="1:62" ht="14.25" customHeight="1" x14ac:dyDescent="0.2">
      <c r="A760" s="982"/>
      <c r="B760" s="982"/>
      <c r="C760" s="982"/>
      <c r="D760" s="1000"/>
      <c r="E760" s="982"/>
      <c r="F760" s="1000"/>
      <c r="G760" s="982"/>
      <c r="H760" s="1000"/>
      <c r="I760" s="982"/>
      <c r="J760" s="1000"/>
      <c r="K760" s="982"/>
      <c r="L760" s="1000"/>
      <c r="M760" s="982"/>
      <c r="N760" s="1000"/>
      <c r="O760" s="982"/>
      <c r="P760" s="982"/>
      <c r="Q760" s="1000"/>
      <c r="R760" s="982"/>
      <c r="S760" s="1000"/>
      <c r="T760" s="1000"/>
      <c r="U760" s="1000"/>
      <c r="V760" s="982"/>
      <c r="W760" s="1004"/>
      <c r="X760" s="1002"/>
      <c r="Y760" s="1002"/>
      <c r="Z760" s="982"/>
      <c r="AA760" s="982"/>
      <c r="AB760" s="982"/>
      <c r="AC760" s="982"/>
      <c r="AD760" s="982"/>
      <c r="AE760" s="982"/>
      <c r="AF760" s="982"/>
      <c r="AG760" s="982"/>
      <c r="AH760" s="982"/>
      <c r="AI760" s="982"/>
      <c r="AJ760" s="982"/>
      <c r="AK760" s="982"/>
      <c r="AL760" s="982"/>
      <c r="AM760" s="982"/>
      <c r="AN760" s="982"/>
      <c r="AO760" s="982"/>
      <c r="AP760" s="982"/>
      <c r="AQ760" s="982"/>
      <c r="AR760" s="982"/>
      <c r="AS760" s="982"/>
      <c r="AT760" s="982"/>
      <c r="AU760" s="982"/>
      <c r="AV760" s="982"/>
      <c r="AW760" s="982"/>
      <c r="AX760" s="982"/>
      <c r="AY760" s="982"/>
      <c r="AZ760" s="982"/>
      <c r="BA760" s="982"/>
      <c r="BB760" s="982"/>
      <c r="BC760" s="982"/>
      <c r="BD760" s="982"/>
      <c r="BE760" s="982"/>
      <c r="BF760" s="982"/>
      <c r="BG760" s="982"/>
      <c r="BH760" s="982"/>
      <c r="BI760" s="982"/>
      <c r="BJ760" s="982"/>
    </row>
    <row r="761" spans="1:62" ht="14.25" customHeight="1" x14ac:dyDescent="0.2">
      <c r="A761" s="982"/>
      <c r="B761" s="982"/>
      <c r="C761" s="982"/>
      <c r="D761" s="1000"/>
      <c r="E761" s="982"/>
      <c r="F761" s="1000"/>
      <c r="G761" s="982"/>
      <c r="H761" s="1000"/>
      <c r="I761" s="982"/>
      <c r="J761" s="1000"/>
      <c r="K761" s="982"/>
      <c r="L761" s="1000"/>
      <c r="M761" s="982"/>
      <c r="N761" s="1000"/>
      <c r="O761" s="982"/>
      <c r="P761" s="982"/>
      <c r="Q761" s="1000"/>
      <c r="R761" s="982"/>
      <c r="S761" s="1000"/>
      <c r="T761" s="1000"/>
      <c r="U761" s="1000"/>
      <c r="V761" s="982"/>
      <c r="W761" s="1004"/>
      <c r="X761" s="1002"/>
      <c r="Y761" s="1002"/>
      <c r="Z761" s="982"/>
      <c r="AA761" s="982"/>
      <c r="AB761" s="982"/>
      <c r="AC761" s="982"/>
      <c r="AD761" s="982"/>
      <c r="AE761" s="982"/>
      <c r="AF761" s="982"/>
      <c r="AG761" s="982"/>
      <c r="AH761" s="982"/>
      <c r="AI761" s="982"/>
      <c r="AJ761" s="982"/>
      <c r="AK761" s="982"/>
      <c r="AL761" s="982"/>
      <c r="AM761" s="982"/>
      <c r="AN761" s="982"/>
      <c r="AO761" s="982"/>
      <c r="AP761" s="982"/>
      <c r="AQ761" s="982"/>
      <c r="AR761" s="982"/>
      <c r="AS761" s="982"/>
      <c r="AT761" s="982"/>
      <c r="AU761" s="982"/>
      <c r="AV761" s="982"/>
      <c r="AW761" s="982"/>
      <c r="AX761" s="982"/>
      <c r="AY761" s="982"/>
      <c r="AZ761" s="982"/>
      <c r="BA761" s="982"/>
      <c r="BB761" s="982"/>
      <c r="BC761" s="982"/>
      <c r="BD761" s="982"/>
      <c r="BE761" s="982"/>
      <c r="BF761" s="982"/>
      <c r="BG761" s="982"/>
      <c r="BH761" s="982"/>
      <c r="BI761" s="982"/>
      <c r="BJ761" s="982"/>
    </row>
    <row r="762" spans="1:62" ht="14.25" customHeight="1" x14ac:dyDescent="0.2">
      <c r="A762" s="982"/>
      <c r="B762" s="982"/>
      <c r="C762" s="982"/>
      <c r="D762" s="1000"/>
      <c r="E762" s="982"/>
      <c r="F762" s="1000"/>
      <c r="G762" s="982"/>
      <c r="H762" s="1000"/>
      <c r="I762" s="982"/>
      <c r="J762" s="1000"/>
      <c r="K762" s="982"/>
      <c r="L762" s="1000"/>
      <c r="M762" s="982"/>
      <c r="N762" s="1000"/>
      <c r="O762" s="982"/>
      <c r="P762" s="982"/>
      <c r="Q762" s="1000"/>
      <c r="R762" s="982"/>
      <c r="S762" s="1000"/>
      <c r="T762" s="1000"/>
      <c r="U762" s="1000"/>
      <c r="V762" s="982"/>
      <c r="W762" s="1004"/>
      <c r="X762" s="1002"/>
      <c r="Y762" s="1002"/>
      <c r="Z762" s="982"/>
      <c r="AA762" s="982"/>
      <c r="AB762" s="982"/>
      <c r="AC762" s="982"/>
      <c r="AD762" s="982"/>
      <c r="AE762" s="982"/>
      <c r="AF762" s="982"/>
      <c r="AG762" s="982"/>
      <c r="AH762" s="982"/>
      <c r="AI762" s="982"/>
      <c r="AJ762" s="982"/>
      <c r="AK762" s="982"/>
      <c r="AL762" s="982"/>
      <c r="AM762" s="982"/>
      <c r="AN762" s="982"/>
      <c r="AO762" s="982"/>
      <c r="AP762" s="982"/>
      <c r="AQ762" s="982"/>
      <c r="AR762" s="982"/>
      <c r="AS762" s="982"/>
      <c r="AT762" s="982"/>
      <c r="AU762" s="982"/>
      <c r="AV762" s="982"/>
      <c r="AW762" s="982"/>
      <c r="AX762" s="982"/>
      <c r="AY762" s="982"/>
      <c r="AZ762" s="982"/>
      <c r="BA762" s="982"/>
      <c r="BB762" s="982"/>
      <c r="BC762" s="982"/>
      <c r="BD762" s="982"/>
      <c r="BE762" s="982"/>
      <c r="BF762" s="982"/>
      <c r="BG762" s="982"/>
      <c r="BH762" s="982"/>
      <c r="BI762" s="982"/>
      <c r="BJ762" s="982"/>
    </row>
    <row r="763" spans="1:62" ht="14.25" customHeight="1" x14ac:dyDescent="0.2">
      <c r="A763" s="982"/>
      <c r="B763" s="982"/>
      <c r="C763" s="982"/>
      <c r="D763" s="1000"/>
      <c r="E763" s="982"/>
      <c r="F763" s="1000"/>
      <c r="G763" s="982"/>
      <c r="H763" s="1000"/>
      <c r="I763" s="982"/>
      <c r="J763" s="1000"/>
      <c r="K763" s="982"/>
      <c r="L763" s="1000"/>
      <c r="M763" s="982"/>
      <c r="N763" s="1000"/>
      <c r="O763" s="982"/>
      <c r="P763" s="982"/>
      <c r="Q763" s="1000"/>
      <c r="R763" s="982"/>
      <c r="S763" s="1000"/>
      <c r="T763" s="1000"/>
      <c r="U763" s="1000"/>
      <c r="V763" s="982"/>
      <c r="W763" s="1004"/>
      <c r="X763" s="1002"/>
      <c r="Y763" s="1002"/>
      <c r="Z763" s="982"/>
      <c r="AA763" s="982"/>
      <c r="AB763" s="982"/>
      <c r="AC763" s="982"/>
      <c r="AD763" s="982"/>
      <c r="AE763" s="982"/>
      <c r="AF763" s="982"/>
      <c r="AG763" s="982"/>
      <c r="AH763" s="982"/>
      <c r="AI763" s="982"/>
      <c r="AJ763" s="982"/>
      <c r="AK763" s="982"/>
      <c r="AL763" s="982"/>
      <c r="AM763" s="982"/>
      <c r="AN763" s="982"/>
      <c r="AO763" s="982"/>
      <c r="AP763" s="982"/>
      <c r="AQ763" s="982"/>
      <c r="AR763" s="982"/>
      <c r="AS763" s="982"/>
      <c r="AT763" s="982"/>
      <c r="AU763" s="982"/>
      <c r="AV763" s="982"/>
      <c r="AW763" s="982"/>
      <c r="AX763" s="982"/>
      <c r="AY763" s="982"/>
      <c r="AZ763" s="982"/>
      <c r="BA763" s="982"/>
      <c r="BB763" s="982"/>
      <c r="BC763" s="982"/>
      <c r="BD763" s="982"/>
      <c r="BE763" s="982"/>
      <c r="BF763" s="982"/>
      <c r="BG763" s="982"/>
      <c r="BH763" s="982"/>
      <c r="BI763" s="982"/>
      <c r="BJ763" s="982"/>
    </row>
    <row r="764" spans="1:62" ht="14.25" customHeight="1" x14ac:dyDescent="0.2">
      <c r="A764" s="982"/>
      <c r="B764" s="982"/>
      <c r="C764" s="982"/>
      <c r="D764" s="1000"/>
      <c r="E764" s="982"/>
      <c r="F764" s="1000"/>
      <c r="G764" s="982"/>
      <c r="H764" s="1000"/>
      <c r="I764" s="982"/>
      <c r="J764" s="1000"/>
      <c r="K764" s="982"/>
      <c r="L764" s="1000"/>
      <c r="M764" s="982"/>
      <c r="N764" s="1000"/>
      <c r="O764" s="982"/>
      <c r="P764" s="982"/>
      <c r="Q764" s="1000"/>
      <c r="R764" s="982"/>
      <c r="S764" s="1000"/>
      <c r="T764" s="1000"/>
      <c r="U764" s="1000"/>
      <c r="V764" s="982"/>
      <c r="W764" s="1004"/>
      <c r="X764" s="1002"/>
      <c r="Y764" s="1002"/>
      <c r="Z764" s="982"/>
      <c r="AA764" s="982"/>
      <c r="AB764" s="982"/>
      <c r="AC764" s="982"/>
      <c r="AD764" s="982"/>
      <c r="AE764" s="982"/>
      <c r="AF764" s="982"/>
      <c r="AG764" s="982"/>
      <c r="AH764" s="982"/>
      <c r="AI764" s="982"/>
      <c r="AJ764" s="982"/>
      <c r="AK764" s="982"/>
      <c r="AL764" s="982"/>
      <c r="AM764" s="982"/>
      <c r="AN764" s="982"/>
      <c r="AO764" s="982"/>
      <c r="AP764" s="982"/>
      <c r="AQ764" s="982"/>
      <c r="AR764" s="982"/>
      <c r="AS764" s="982"/>
      <c r="AT764" s="982"/>
      <c r="AU764" s="982"/>
      <c r="AV764" s="982"/>
      <c r="AW764" s="982"/>
      <c r="AX764" s="982"/>
      <c r="AY764" s="982"/>
      <c r="AZ764" s="982"/>
      <c r="BA764" s="982"/>
      <c r="BB764" s="982"/>
      <c r="BC764" s="982"/>
      <c r="BD764" s="982"/>
      <c r="BE764" s="982"/>
      <c r="BF764" s="982"/>
      <c r="BG764" s="982"/>
      <c r="BH764" s="982"/>
      <c r="BI764" s="982"/>
      <c r="BJ764" s="982"/>
    </row>
    <row r="765" spans="1:62" ht="14.25" customHeight="1" x14ac:dyDescent="0.2">
      <c r="A765" s="982"/>
      <c r="B765" s="982"/>
      <c r="C765" s="982"/>
      <c r="D765" s="1000"/>
      <c r="E765" s="982"/>
      <c r="F765" s="1000"/>
      <c r="G765" s="982"/>
      <c r="H765" s="1000"/>
      <c r="I765" s="982"/>
      <c r="J765" s="1000"/>
      <c r="K765" s="982"/>
      <c r="L765" s="1000"/>
      <c r="M765" s="982"/>
      <c r="N765" s="1000"/>
      <c r="O765" s="982"/>
      <c r="P765" s="982"/>
      <c r="Q765" s="1000"/>
      <c r="R765" s="982"/>
      <c r="S765" s="1000"/>
      <c r="T765" s="1000"/>
      <c r="U765" s="1000"/>
      <c r="V765" s="982"/>
      <c r="W765" s="1004"/>
      <c r="X765" s="1002"/>
      <c r="Y765" s="1002"/>
      <c r="Z765" s="982"/>
      <c r="AA765" s="982"/>
      <c r="AB765" s="982"/>
      <c r="AC765" s="982"/>
      <c r="AD765" s="982"/>
      <c r="AE765" s="982"/>
      <c r="AF765" s="982"/>
      <c r="AG765" s="982"/>
      <c r="AH765" s="982"/>
      <c r="AI765" s="982"/>
      <c r="AJ765" s="982"/>
      <c r="AK765" s="982"/>
      <c r="AL765" s="982"/>
      <c r="AM765" s="982"/>
      <c r="AN765" s="982"/>
      <c r="AO765" s="982"/>
      <c r="AP765" s="982"/>
      <c r="AQ765" s="982"/>
      <c r="AR765" s="982"/>
      <c r="AS765" s="982"/>
      <c r="AT765" s="982"/>
      <c r="AU765" s="982"/>
      <c r="AV765" s="982"/>
      <c r="AW765" s="982"/>
      <c r="AX765" s="982"/>
      <c r="AY765" s="982"/>
      <c r="AZ765" s="982"/>
      <c r="BA765" s="982"/>
      <c r="BB765" s="982"/>
      <c r="BC765" s="982"/>
      <c r="BD765" s="982"/>
      <c r="BE765" s="982"/>
      <c r="BF765" s="982"/>
      <c r="BG765" s="982"/>
      <c r="BH765" s="982"/>
      <c r="BI765" s="982"/>
      <c r="BJ765" s="982"/>
    </row>
    <row r="766" spans="1:62" ht="14.25" customHeight="1" x14ac:dyDescent="0.2">
      <c r="A766" s="982"/>
      <c r="B766" s="982"/>
      <c r="C766" s="982"/>
      <c r="D766" s="1000"/>
      <c r="E766" s="982"/>
      <c r="F766" s="1000"/>
      <c r="G766" s="982"/>
      <c r="H766" s="1000"/>
      <c r="I766" s="982"/>
      <c r="J766" s="1000"/>
      <c r="K766" s="982"/>
      <c r="L766" s="1000"/>
      <c r="M766" s="982"/>
      <c r="N766" s="1000"/>
      <c r="O766" s="982"/>
      <c r="P766" s="982"/>
      <c r="Q766" s="1000"/>
      <c r="R766" s="982"/>
      <c r="S766" s="1000"/>
      <c r="T766" s="1000"/>
      <c r="U766" s="1000"/>
      <c r="V766" s="982"/>
      <c r="W766" s="1004"/>
      <c r="X766" s="1002"/>
      <c r="Y766" s="1002"/>
      <c r="Z766" s="982"/>
      <c r="AA766" s="982"/>
      <c r="AB766" s="982"/>
      <c r="AC766" s="982"/>
      <c r="AD766" s="982"/>
      <c r="AE766" s="982"/>
      <c r="AF766" s="982"/>
      <c r="AG766" s="982"/>
      <c r="AH766" s="982"/>
      <c r="AI766" s="982"/>
      <c r="AJ766" s="982"/>
      <c r="AK766" s="982"/>
      <c r="AL766" s="982"/>
      <c r="AM766" s="982"/>
      <c r="AN766" s="982"/>
      <c r="AO766" s="982"/>
      <c r="AP766" s="982"/>
      <c r="AQ766" s="982"/>
      <c r="AR766" s="982"/>
      <c r="AS766" s="982"/>
      <c r="AT766" s="982"/>
      <c r="AU766" s="982"/>
      <c r="AV766" s="982"/>
      <c r="AW766" s="982"/>
      <c r="AX766" s="982"/>
      <c r="AY766" s="982"/>
      <c r="AZ766" s="982"/>
      <c r="BA766" s="982"/>
      <c r="BB766" s="982"/>
      <c r="BC766" s="982"/>
      <c r="BD766" s="982"/>
      <c r="BE766" s="982"/>
      <c r="BF766" s="982"/>
      <c r="BG766" s="982"/>
      <c r="BH766" s="982"/>
      <c r="BI766" s="982"/>
      <c r="BJ766" s="982"/>
    </row>
    <row r="767" spans="1:62" ht="14.25" customHeight="1" x14ac:dyDescent="0.2">
      <c r="A767" s="982"/>
      <c r="B767" s="982"/>
      <c r="C767" s="982"/>
      <c r="D767" s="1000"/>
      <c r="E767" s="982"/>
      <c r="F767" s="1000"/>
      <c r="G767" s="982"/>
      <c r="H767" s="1000"/>
      <c r="I767" s="982"/>
      <c r="J767" s="1000"/>
      <c r="K767" s="982"/>
      <c r="L767" s="1000"/>
      <c r="M767" s="982"/>
      <c r="N767" s="1000"/>
      <c r="O767" s="982"/>
      <c r="P767" s="982"/>
      <c r="Q767" s="1000"/>
      <c r="R767" s="982"/>
      <c r="S767" s="1000"/>
      <c r="T767" s="1000"/>
      <c r="U767" s="1000"/>
      <c r="V767" s="982"/>
      <c r="W767" s="1004"/>
      <c r="X767" s="1002"/>
      <c r="Y767" s="1002"/>
      <c r="Z767" s="982"/>
      <c r="AA767" s="982"/>
      <c r="AB767" s="982"/>
      <c r="AC767" s="982"/>
      <c r="AD767" s="982"/>
      <c r="AE767" s="982"/>
      <c r="AF767" s="982"/>
      <c r="AG767" s="982"/>
      <c r="AH767" s="982"/>
      <c r="AI767" s="982"/>
      <c r="AJ767" s="982"/>
      <c r="AK767" s="982"/>
      <c r="AL767" s="982"/>
      <c r="AM767" s="982"/>
      <c r="AN767" s="982"/>
      <c r="AO767" s="982"/>
      <c r="AP767" s="982"/>
      <c r="AQ767" s="982"/>
      <c r="AR767" s="982"/>
      <c r="AS767" s="982"/>
      <c r="AT767" s="982"/>
      <c r="AU767" s="982"/>
      <c r="AV767" s="982"/>
      <c r="AW767" s="982"/>
      <c r="AX767" s="982"/>
      <c r="AY767" s="982"/>
      <c r="AZ767" s="982"/>
      <c r="BA767" s="982"/>
      <c r="BB767" s="982"/>
      <c r="BC767" s="982"/>
      <c r="BD767" s="982"/>
      <c r="BE767" s="982"/>
      <c r="BF767" s="982"/>
      <c r="BG767" s="982"/>
      <c r="BH767" s="982"/>
      <c r="BI767" s="982"/>
      <c r="BJ767" s="982"/>
    </row>
    <row r="768" spans="1:62" ht="14.25" customHeight="1" x14ac:dyDescent="0.2">
      <c r="A768" s="982"/>
      <c r="B768" s="982"/>
      <c r="C768" s="982"/>
      <c r="D768" s="1000"/>
      <c r="E768" s="982"/>
      <c r="F768" s="1000"/>
      <c r="G768" s="982"/>
      <c r="H768" s="1000"/>
      <c r="I768" s="982"/>
      <c r="J768" s="1000"/>
      <c r="K768" s="982"/>
      <c r="L768" s="1000"/>
      <c r="M768" s="982"/>
      <c r="N768" s="1000"/>
      <c r="O768" s="982"/>
      <c r="P768" s="982"/>
      <c r="Q768" s="1000"/>
      <c r="R768" s="982"/>
      <c r="S768" s="1000"/>
      <c r="T768" s="1000"/>
      <c r="U768" s="1000"/>
      <c r="V768" s="982"/>
      <c r="W768" s="1004"/>
      <c r="X768" s="1002"/>
      <c r="Y768" s="1002"/>
      <c r="Z768" s="982"/>
      <c r="AA768" s="982"/>
      <c r="AB768" s="982"/>
      <c r="AC768" s="982"/>
      <c r="AD768" s="982"/>
      <c r="AE768" s="982"/>
      <c r="AF768" s="982"/>
      <c r="AG768" s="982"/>
      <c r="AH768" s="982"/>
      <c r="AI768" s="982"/>
      <c r="AJ768" s="982"/>
      <c r="AK768" s="982"/>
      <c r="AL768" s="982"/>
      <c r="AM768" s="982"/>
      <c r="AN768" s="982"/>
      <c r="AO768" s="982"/>
      <c r="AP768" s="982"/>
      <c r="AQ768" s="982"/>
      <c r="AR768" s="982"/>
      <c r="AS768" s="982"/>
      <c r="AT768" s="982"/>
      <c r="AU768" s="982"/>
      <c r="AV768" s="982"/>
      <c r="AW768" s="982"/>
      <c r="AX768" s="982"/>
      <c r="AY768" s="982"/>
      <c r="AZ768" s="982"/>
      <c r="BA768" s="982"/>
      <c r="BB768" s="982"/>
      <c r="BC768" s="982"/>
      <c r="BD768" s="982"/>
      <c r="BE768" s="982"/>
      <c r="BF768" s="982"/>
      <c r="BG768" s="982"/>
      <c r="BH768" s="982"/>
      <c r="BI768" s="982"/>
      <c r="BJ768" s="982"/>
    </row>
    <row r="769" spans="1:62" ht="14.25" customHeight="1" x14ac:dyDescent="0.2">
      <c r="A769" s="982"/>
      <c r="B769" s="982"/>
      <c r="C769" s="982"/>
      <c r="D769" s="1000"/>
      <c r="E769" s="982"/>
      <c r="F769" s="1000"/>
      <c r="G769" s="982"/>
      <c r="H769" s="1000"/>
      <c r="I769" s="982"/>
      <c r="J769" s="1000"/>
      <c r="K769" s="982"/>
      <c r="L769" s="1000"/>
      <c r="M769" s="982"/>
      <c r="N769" s="1000"/>
      <c r="O769" s="982"/>
      <c r="P769" s="982"/>
      <c r="Q769" s="1000"/>
      <c r="R769" s="982"/>
      <c r="S769" s="1000"/>
      <c r="T769" s="1000"/>
      <c r="U769" s="1000"/>
      <c r="V769" s="982"/>
      <c r="W769" s="1004"/>
      <c r="X769" s="1002"/>
      <c r="Y769" s="1002"/>
      <c r="Z769" s="982"/>
      <c r="AA769" s="982"/>
      <c r="AB769" s="982"/>
      <c r="AC769" s="982"/>
      <c r="AD769" s="982"/>
      <c r="AE769" s="982"/>
      <c r="AF769" s="982"/>
      <c r="AG769" s="982"/>
      <c r="AH769" s="982"/>
      <c r="AI769" s="982"/>
      <c r="AJ769" s="982"/>
      <c r="AK769" s="982"/>
      <c r="AL769" s="982"/>
      <c r="AM769" s="982"/>
      <c r="AN769" s="982"/>
      <c r="AO769" s="982"/>
      <c r="AP769" s="982"/>
      <c r="AQ769" s="982"/>
      <c r="AR769" s="982"/>
      <c r="AS769" s="982"/>
      <c r="AT769" s="982"/>
      <c r="AU769" s="982"/>
      <c r="AV769" s="982"/>
      <c r="AW769" s="982"/>
      <c r="AX769" s="982"/>
      <c r="AY769" s="982"/>
      <c r="AZ769" s="982"/>
      <c r="BA769" s="982"/>
      <c r="BB769" s="982"/>
      <c r="BC769" s="982"/>
      <c r="BD769" s="982"/>
      <c r="BE769" s="982"/>
      <c r="BF769" s="982"/>
      <c r="BG769" s="982"/>
      <c r="BH769" s="982"/>
      <c r="BI769" s="982"/>
      <c r="BJ769" s="982"/>
    </row>
    <row r="770" spans="1:62" ht="14.25" customHeight="1" x14ac:dyDescent="0.2">
      <c r="A770" s="982"/>
      <c r="B770" s="982"/>
      <c r="C770" s="982"/>
      <c r="D770" s="1000"/>
      <c r="E770" s="982"/>
      <c r="F770" s="1000"/>
      <c r="G770" s="982"/>
      <c r="H770" s="1000"/>
      <c r="I770" s="982"/>
      <c r="J770" s="1000"/>
      <c r="K770" s="982"/>
      <c r="L770" s="1000"/>
      <c r="M770" s="982"/>
      <c r="N770" s="1000"/>
      <c r="O770" s="982"/>
      <c r="P770" s="982"/>
      <c r="Q770" s="1000"/>
      <c r="R770" s="982"/>
      <c r="S770" s="1000"/>
      <c r="T770" s="1000"/>
      <c r="U770" s="1000"/>
      <c r="V770" s="982"/>
      <c r="W770" s="1004"/>
      <c r="X770" s="1002"/>
      <c r="Y770" s="1002"/>
      <c r="Z770" s="982"/>
      <c r="AA770" s="982"/>
      <c r="AB770" s="982"/>
      <c r="AC770" s="982"/>
      <c r="AD770" s="982"/>
      <c r="AE770" s="982"/>
      <c r="AF770" s="982"/>
      <c r="AG770" s="982"/>
      <c r="AH770" s="982"/>
      <c r="AI770" s="982"/>
      <c r="AJ770" s="982"/>
      <c r="AK770" s="982"/>
      <c r="AL770" s="982"/>
      <c r="AM770" s="982"/>
      <c r="AN770" s="982"/>
      <c r="AO770" s="982"/>
      <c r="AP770" s="982"/>
      <c r="AQ770" s="982"/>
      <c r="AR770" s="982"/>
      <c r="AS770" s="982"/>
      <c r="AT770" s="982"/>
      <c r="AU770" s="982"/>
      <c r="AV770" s="982"/>
      <c r="AW770" s="982"/>
      <c r="AX770" s="982"/>
      <c r="AY770" s="982"/>
      <c r="AZ770" s="982"/>
      <c r="BA770" s="982"/>
      <c r="BB770" s="982"/>
      <c r="BC770" s="982"/>
      <c r="BD770" s="982"/>
      <c r="BE770" s="982"/>
      <c r="BF770" s="982"/>
      <c r="BG770" s="982"/>
      <c r="BH770" s="982"/>
      <c r="BI770" s="982"/>
      <c r="BJ770" s="982"/>
    </row>
    <row r="771" spans="1:62" ht="14.25" customHeight="1" x14ac:dyDescent="0.2">
      <c r="A771" s="982"/>
      <c r="B771" s="982"/>
      <c r="C771" s="982"/>
      <c r="D771" s="1000"/>
      <c r="E771" s="982"/>
      <c r="F771" s="1000"/>
      <c r="G771" s="982"/>
      <c r="H771" s="1000"/>
      <c r="I771" s="982"/>
      <c r="J771" s="1000"/>
      <c r="K771" s="982"/>
      <c r="L771" s="1000"/>
      <c r="M771" s="982"/>
      <c r="N771" s="1000"/>
      <c r="O771" s="982"/>
      <c r="P771" s="982"/>
      <c r="Q771" s="1000"/>
      <c r="R771" s="982"/>
      <c r="S771" s="1000"/>
      <c r="T771" s="1000"/>
      <c r="U771" s="1000"/>
      <c r="V771" s="982"/>
      <c r="W771" s="1004"/>
      <c r="X771" s="1002"/>
      <c r="Y771" s="1002"/>
      <c r="Z771" s="982"/>
      <c r="AA771" s="982"/>
      <c r="AB771" s="982"/>
      <c r="AC771" s="982"/>
      <c r="AD771" s="982"/>
      <c r="AE771" s="982"/>
      <c r="AF771" s="982"/>
      <c r="AG771" s="982"/>
      <c r="AH771" s="982"/>
      <c r="AI771" s="982"/>
      <c r="AJ771" s="982"/>
      <c r="AK771" s="982"/>
      <c r="AL771" s="982"/>
      <c r="AM771" s="982"/>
      <c r="AN771" s="982"/>
      <c r="AO771" s="982"/>
      <c r="AP771" s="982"/>
      <c r="AQ771" s="982"/>
      <c r="AR771" s="982"/>
      <c r="AS771" s="982"/>
      <c r="AT771" s="982"/>
      <c r="AU771" s="982"/>
      <c r="AV771" s="982"/>
      <c r="AW771" s="982"/>
      <c r="AX771" s="982"/>
      <c r="AY771" s="982"/>
      <c r="AZ771" s="982"/>
      <c r="BA771" s="982"/>
      <c r="BB771" s="982"/>
      <c r="BC771" s="982"/>
      <c r="BD771" s="982"/>
      <c r="BE771" s="982"/>
      <c r="BF771" s="982"/>
      <c r="BG771" s="982"/>
      <c r="BH771" s="982"/>
      <c r="BI771" s="982"/>
      <c r="BJ771" s="982"/>
    </row>
    <row r="772" spans="1:62" ht="14.25" customHeight="1" x14ac:dyDescent="0.2">
      <c r="A772" s="982"/>
      <c r="B772" s="982"/>
      <c r="C772" s="982"/>
      <c r="D772" s="1000"/>
      <c r="E772" s="982"/>
      <c r="F772" s="1000"/>
      <c r="G772" s="982"/>
      <c r="H772" s="1000"/>
      <c r="I772" s="982"/>
      <c r="J772" s="1000"/>
      <c r="K772" s="982"/>
      <c r="L772" s="1000"/>
      <c r="M772" s="982"/>
      <c r="N772" s="1000"/>
      <c r="O772" s="982"/>
      <c r="P772" s="982"/>
      <c r="Q772" s="1000"/>
      <c r="R772" s="982"/>
      <c r="S772" s="1000"/>
      <c r="T772" s="1000"/>
      <c r="U772" s="1000"/>
      <c r="V772" s="982"/>
      <c r="W772" s="1004"/>
      <c r="X772" s="1002"/>
      <c r="Y772" s="1002"/>
      <c r="Z772" s="982"/>
      <c r="AA772" s="982"/>
      <c r="AB772" s="982"/>
      <c r="AC772" s="982"/>
      <c r="AD772" s="982"/>
      <c r="AE772" s="982"/>
      <c r="AF772" s="982"/>
      <c r="AG772" s="982"/>
      <c r="AH772" s="982"/>
      <c r="AI772" s="982"/>
      <c r="AJ772" s="982"/>
      <c r="AK772" s="982"/>
      <c r="AL772" s="982"/>
      <c r="AM772" s="982"/>
      <c r="AN772" s="982"/>
      <c r="AO772" s="982"/>
      <c r="AP772" s="982"/>
      <c r="AQ772" s="982"/>
      <c r="AR772" s="982"/>
      <c r="AS772" s="982"/>
      <c r="AT772" s="982"/>
      <c r="AU772" s="982"/>
      <c r="AV772" s="982"/>
      <c r="AW772" s="982"/>
      <c r="AX772" s="982"/>
      <c r="AY772" s="982"/>
      <c r="AZ772" s="982"/>
      <c r="BA772" s="982"/>
      <c r="BB772" s="982"/>
      <c r="BC772" s="982"/>
      <c r="BD772" s="982"/>
      <c r="BE772" s="982"/>
      <c r="BF772" s="982"/>
      <c r="BG772" s="982"/>
      <c r="BH772" s="982"/>
      <c r="BI772" s="982"/>
      <c r="BJ772" s="982"/>
    </row>
    <row r="773" spans="1:62" ht="14.25" customHeight="1" x14ac:dyDescent="0.2">
      <c r="A773" s="982"/>
      <c r="B773" s="982"/>
      <c r="C773" s="982"/>
      <c r="D773" s="1000"/>
      <c r="E773" s="982"/>
      <c r="F773" s="1000"/>
      <c r="G773" s="982"/>
      <c r="H773" s="1000"/>
      <c r="I773" s="982"/>
      <c r="J773" s="1000"/>
      <c r="K773" s="982"/>
      <c r="L773" s="1000"/>
      <c r="M773" s="982"/>
      <c r="N773" s="1000"/>
      <c r="O773" s="982"/>
      <c r="P773" s="982"/>
      <c r="Q773" s="1000"/>
      <c r="R773" s="982"/>
      <c r="S773" s="1000"/>
      <c r="T773" s="1000"/>
      <c r="U773" s="1000"/>
      <c r="V773" s="982"/>
      <c r="W773" s="1004"/>
      <c r="X773" s="1002"/>
      <c r="Y773" s="1002"/>
      <c r="Z773" s="982"/>
      <c r="AA773" s="982"/>
      <c r="AB773" s="982"/>
      <c r="AC773" s="982"/>
      <c r="AD773" s="982"/>
      <c r="AE773" s="982"/>
      <c r="AF773" s="982"/>
      <c r="AG773" s="982"/>
      <c r="AH773" s="982"/>
      <c r="AI773" s="982"/>
      <c r="AJ773" s="982"/>
      <c r="AK773" s="982"/>
      <c r="AL773" s="982"/>
      <c r="AM773" s="982"/>
      <c r="AN773" s="982"/>
      <c r="AO773" s="982"/>
      <c r="AP773" s="982"/>
      <c r="AQ773" s="982"/>
      <c r="AR773" s="982"/>
      <c r="AS773" s="982"/>
      <c r="AT773" s="982"/>
      <c r="AU773" s="982"/>
      <c r="AV773" s="982"/>
      <c r="AW773" s="982"/>
      <c r="AX773" s="982"/>
      <c r="AY773" s="982"/>
      <c r="AZ773" s="982"/>
      <c r="BA773" s="982"/>
      <c r="BB773" s="982"/>
      <c r="BC773" s="982"/>
      <c r="BD773" s="982"/>
      <c r="BE773" s="982"/>
      <c r="BF773" s="982"/>
      <c r="BG773" s="982"/>
      <c r="BH773" s="982"/>
      <c r="BI773" s="982"/>
      <c r="BJ773" s="982"/>
    </row>
    <row r="774" spans="1:62" ht="14.25" customHeight="1" x14ac:dyDescent="0.2">
      <c r="A774" s="982"/>
      <c r="B774" s="982"/>
      <c r="C774" s="982"/>
      <c r="D774" s="1000"/>
      <c r="E774" s="982"/>
      <c r="F774" s="1000"/>
      <c r="G774" s="982"/>
      <c r="H774" s="1000"/>
      <c r="I774" s="982"/>
      <c r="J774" s="1000"/>
      <c r="K774" s="982"/>
      <c r="L774" s="1000"/>
      <c r="M774" s="982"/>
      <c r="N774" s="1000"/>
      <c r="O774" s="982"/>
      <c r="P774" s="982"/>
      <c r="Q774" s="1000"/>
      <c r="R774" s="982"/>
      <c r="S774" s="1000"/>
      <c r="T774" s="1000"/>
      <c r="U774" s="1000"/>
      <c r="V774" s="982"/>
      <c r="W774" s="1004"/>
      <c r="X774" s="1002"/>
      <c r="Y774" s="1002"/>
      <c r="Z774" s="982"/>
      <c r="AA774" s="982"/>
      <c r="AB774" s="982"/>
      <c r="AC774" s="982"/>
      <c r="AD774" s="982"/>
      <c r="AE774" s="982"/>
      <c r="AF774" s="982"/>
      <c r="AG774" s="982"/>
      <c r="AH774" s="982"/>
      <c r="AI774" s="982"/>
      <c r="AJ774" s="982"/>
      <c r="AK774" s="982"/>
      <c r="AL774" s="982"/>
      <c r="AM774" s="982"/>
      <c r="AN774" s="982"/>
      <c r="AO774" s="982"/>
      <c r="AP774" s="982"/>
      <c r="AQ774" s="982"/>
      <c r="AR774" s="982"/>
      <c r="AS774" s="982"/>
      <c r="AT774" s="982"/>
      <c r="AU774" s="982"/>
      <c r="AV774" s="982"/>
      <c r="AW774" s="982"/>
      <c r="AX774" s="982"/>
      <c r="AY774" s="982"/>
      <c r="AZ774" s="982"/>
      <c r="BA774" s="982"/>
      <c r="BB774" s="982"/>
      <c r="BC774" s="982"/>
      <c r="BD774" s="982"/>
      <c r="BE774" s="982"/>
      <c r="BF774" s="982"/>
      <c r="BG774" s="982"/>
      <c r="BH774" s="982"/>
      <c r="BI774" s="982"/>
      <c r="BJ774" s="982"/>
    </row>
    <row r="775" spans="1:62" ht="14.25" customHeight="1" x14ac:dyDescent="0.2">
      <c r="A775" s="982"/>
      <c r="B775" s="982"/>
      <c r="C775" s="982"/>
      <c r="D775" s="1000"/>
      <c r="E775" s="982"/>
      <c r="F775" s="1000"/>
      <c r="G775" s="982"/>
      <c r="H775" s="1000"/>
      <c r="I775" s="982"/>
      <c r="J775" s="1000"/>
      <c r="K775" s="982"/>
      <c r="L775" s="1000"/>
      <c r="M775" s="982"/>
      <c r="N775" s="1000"/>
      <c r="O775" s="982"/>
      <c r="P775" s="982"/>
      <c r="Q775" s="1000"/>
      <c r="R775" s="982"/>
      <c r="S775" s="1000"/>
      <c r="T775" s="1000"/>
      <c r="U775" s="1000"/>
      <c r="V775" s="982"/>
      <c r="W775" s="1004"/>
      <c r="X775" s="1002"/>
      <c r="Y775" s="1002"/>
      <c r="Z775" s="982"/>
      <c r="AA775" s="982"/>
      <c r="AB775" s="982"/>
      <c r="AC775" s="982"/>
      <c r="AD775" s="982"/>
      <c r="AE775" s="982"/>
      <c r="AF775" s="982"/>
      <c r="AG775" s="982"/>
      <c r="AH775" s="982"/>
      <c r="AI775" s="982"/>
      <c r="AJ775" s="982"/>
      <c r="AK775" s="982"/>
      <c r="AL775" s="982"/>
      <c r="AM775" s="982"/>
      <c r="AN775" s="982"/>
      <c r="AO775" s="982"/>
      <c r="AP775" s="982"/>
      <c r="AQ775" s="982"/>
      <c r="AR775" s="982"/>
      <c r="AS775" s="982"/>
      <c r="AT775" s="982"/>
      <c r="AU775" s="982"/>
      <c r="AV775" s="982"/>
      <c r="AW775" s="982"/>
      <c r="AX775" s="982"/>
      <c r="AY775" s="982"/>
      <c r="AZ775" s="982"/>
      <c r="BA775" s="982"/>
      <c r="BB775" s="982"/>
      <c r="BC775" s="982"/>
      <c r="BD775" s="982"/>
      <c r="BE775" s="982"/>
      <c r="BF775" s="982"/>
      <c r="BG775" s="982"/>
      <c r="BH775" s="982"/>
      <c r="BI775" s="982"/>
      <c r="BJ775" s="982"/>
    </row>
    <row r="776" spans="1:62" ht="14.25" customHeight="1" x14ac:dyDescent="0.2">
      <c r="A776" s="982"/>
      <c r="B776" s="982"/>
      <c r="C776" s="982"/>
      <c r="D776" s="1000"/>
      <c r="E776" s="982"/>
      <c r="F776" s="1000"/>
      <c r="G776" s="982"/>
      <c r="H776" s="1000"/>
      <c r="I776" s="982"/>
      <c r="J776" s="1000"/>
      <c r="K776" s="982"/>
      <c r="L776" s="1000"/>
      <c r="M776" s="982"/>
      <c r="N776" s="1000"/>
      <c r="O776" s="982"/>
      <c r="P776" s="982"/>
      <c r="Q776" s="1000"/>
      <c r="R776" s="982"/>
      <c r="S776" s="1000"/>
      <c r="T776" s="1000"/>
      <c r="U776" s="1000"/>
      <c r="V776" s="982"/>
      <c r="W776" s="1004"/>
      <c r="X776" s="1002"/>
      <c r="Y776" s="1002"/>
      <c r="Z776" s="982"/>
      <c r="AA776" s="982"/>
      <c r="AB776" s="982"/>
      <c r="AC776" s="982"/>
      <c r="AD776" s="982"/>
      <c r="AE776" s="982"/>
      <c r="AF776" s="982"/>
      <c r="AG776" s="982"/>
      <c r="AH776" s="982"/>
      <c r="AI776" s="982"/>
      <c r="AJ776" s="982"/>
      <c r="AK776" s="982"/>
      <c r="AL776" s="982"/>
      <c r="AM776" s="982"/>
      <c r="AN776" s="982"/>
      <c r="AO776" s="982"/>
      <c r="AP776" s="982"/>
      <c r="AQ776" s="982"/>
      <c r="AR776" s="982"/>
      <c r="AS776" s="982"/>
      <c r="AT776" s="982"/>
      <c r="AU776" s="982"/>
      <c r="AV776" s="982"/>
      <c r="AW776" s="982"/>
      <c r="AX776" s="982"/>
      <c r="AY776" s="982"/>
      <c r="AZ776" s="982"/>
      <c r="BA776" s="982"/>
      <c r="BB776" s="982"/>
      <c r="BC776" s="982"/>
      <c r="BD776" s="982"/>
      <c r="BE776" s="982"/>
      <c r="BF776" s="982"/>
      <c r="BG776" s="982"/>
      <c r="BH776" s="982"/>
      <c r="BI776" s="982"/>
      <c r="BJ776" s="982"/>
    </row>
    <row r="777" spans="1:62" ht="14.25" customHeight="1" x14ac:dyDescent="0.2">
      <c r="A777" s="982"/>
      <c r="B777" s="982"/>
      <c r="C777" s="982"/>
      <c r="D777" s="1000"/>
      <c r="E777" s="982"/>
      <c r="F777" s="1000"/>
      <c r="G777" s="982"/>
      <c r="H777" s="1000"/>
      <c r="I777" s="982"/>
      <c r="J777" s="1000"/>
      <c r="K777" s="982"/>
      <c r="L777" s="1000"/>
      <c r="M777" s="982"/>
      <c r="N777" s="1000"/>
      <c r="O777" s="982"/>
      <c r="P777" s="982"/>
      <c r="Q777" s="1000"/>
      <c r="R777" s="982"/>
      <c r="S777" s="1000"/>
      <c r="T777" s="1000"/>
      <c r="U777" s="1000"/>
      <c r="V777" s="982"/>
      <c r="W777" s="1004"/>
      <c r="X777" s="1002"/>
      <c r="Y777" s="1002"/>
      <c r="Z777" s="982"/>
      <c r="AA777" s="982"/>
      <c r="AB777" s="982"/>
      <c r="AC777" s="982"/>
      <c r="AD777" s="982"/>
      <c r="AE777" s="982"/>
      <c r="AF777" s="982"/>
      <c r="AG777" s="982"/>
      <c r="AH777" s="982"/>
      <c r="AI777" s="982"/>
      <c r="AJ777" s="982"/>
      <c r="AK777" s="982"/>
      <c r="AL777" s="982"/>
      <c r="AM777" s="982"/>
      <c r="AN777" s="982"/>
      <c r="AO777" s="982"/>
      <c r="AP777" s="982"/>
      <c r="AQ777" s="982"/>
      <c r="AR777" s="982"/>
      <c r="AS777" s="982"/>
      <c r="AT777" s="982"/>
      <c r="AU777" s="982"/>
      <c r="AV777" s="982"/>
      <c r="AW777" s="982"/>
      <c r="AX777" s="982"/>
      <c r="AY777" s="982"/>
      <c r="AZ777" s="982"/>
      <c r="BA777" s="982"/>
      <c r="BB777" s="982"/>
      <c r="BC777" s="982"/>
      <c r="BD777" s="982"/>
      <c r="BE777" s="982"/>
      <c r="BF777" s="982"/>
      <c r="BG777" s="982"/>
      <c r="BH777" s="982"/>
      <c r="BI777" s="982"/>
      <c r="BJ777" s="982"/>
    </row>
    <row r="778" spans="1:62" ht="14.25" customHeight="1" x14ac:dyDescent="0.2">
      <c r="A778" s="982"/>
      <c r="B778" s="982"/>
      <c r="C778" s="982"/>
      <c r="D778" s="1000"/>
      <c r="E778" s="982"/>
      <c r="F778" s="1000"/>
      <c r="G778" s="982"/>
      <c r="H778" s="1000"/>
      <c r="I778" s="982"/>
      <c r="J778" s="1000"/>
      <c r="K778" s="982"/>
      <c r="L778" s="1000"/>
      <c r="M778" s="982"/>
      <c r="N778" s="1000"/>
      <c r="O778" s="982"/>
      <c r="P778" s="982"/>
      <c r="Q778" s="1000"/>
      <c r="R778" s="982"/>
      <c r="S778" s="1000"/>
      <c r="T778" s="1000"/>
      <c r="U778" s="1000"/>
      <c r="V778" s="982"/>
      <c r="W778" s="1004"/>
      <c r="X778" s="1002"/>
      <c r="Y778" s="1002"/>
      <c r="Z778" s="982"/>
      <c r="AA778" s="982"/>
      <c r="AB778" s="982"/>
      <c r="AC778" s="982"/>
      <c r="AD778" s="982"/>
      <c r="AE778" s="982"/>
      <c r="AF778" s="982"/>
      <c r="AG778" s="982"/>
      <c r="AH778" s="982"/>
      <c r="AI778" s="982"/>
      <c r="AJ778" s="982"/>
      <c r="AK778" s="982"/>
      <c r="AL778" s="982"/>
      <c r="AM778" s="982"/>
      <c r="AN778" s="982"/>
      <c r="AO778" s="982"/>
      <c r="AP778" s="982"/>
      <c r="AQ778" s="982"/>
      <c r="AR778" s="982"/>
      <c r="AS778" s="982"/>
      <c r="AT778" s="982"/>
      <c r="AU778" s="982"/>
      <c r="AV778" s="982"/>
      <c r="AW778" s="982"/>
      <c r="AX778" s="982"/>
      <c r="AY778" s="982"/>
      <c r="AZ778" s="982"/>
      <c r="BA778" s="982"/>
      <c r="BB778" s="982"/>
      <c r="BC778" s="982"/>
      <c r="BD778" s="982"/>
      <c r="BE778" s="982"/>
      <c r="BF778" s="982"/>
      <c r="BG778" s="982"/>
      <c r="BH778" s="982"/>
      <c r="BI778" s="982"/>
      <c r="BJ778" s="982"/>
    </row>
    <row r="779" spans="1:62" ht="14.25" customHeight="1" x14ac:dyDescent="0.2">
      <c r="A779" s="982"/>
      <c r="B779" s="982"/>
      <c r="C779" s="982"/>
      <c r="D779" s="1000"/>
      <c r="E779" s="982"/>
      <c r="F779" s="1000"/>
      <c r="G779" s="982"/>
      <c r="H779" s="1000"/>
      <c r="I779" s="982"/>
      <c r="J779" s="1000"/>
      <c r="K779" s="982"/>
      <c r="L779" s="1000"/>
      <c r="M779" s="982"/>
      <c r="N779" s="1000"/>
      <c r="O779" s="982"/>
      <c r="P779" s="982"/>
      <c r="Q779" s="1000"/>
      <c r="R779" s="982"/>
      <c r="S779" s="1000"/>
      <c r="T779" s="1000"/>
      <c r="U779" s="1000"/>
      <c r="V779" s="982"/>
      <c r="W779" s="1004"/>
      <c r="X779" s="1002"/>
      <c r="Y779" s="1002"/>
      <c r="Z779" s="982"/>
      <c r="AA779" s="982"/>
      <c r="AB779" s="982"/>
      <c r="AC779" s="982"/>
      <c r="AD779" s="982"/>
      <c r="AE779" s="982"/>
      <c r="AF779" s="982"/>
      <c r="AG779" s="982"/>
      <c r="AH779" s="982"/>
      <c r="AI779" s="982"/>
      <c r="AJ779" s="982"/>
      <c r="AK779" s="982"/>
      <c r="AL779" s="982"/>
      <c r="AM779" s="982"/>
      <c r="AN779" s="982"/>
      <c r="AO779" s="982"/>
      <c r="AP779" s="982"/>
      <c r="AQ779" s="982"/>
      <c r="AR779" s="982"/>
      <c r="AS779" s="982"/>
      <c r="AT779" s="982"/>
      <c r="AU779" s="982"/>
      <c r="AV779" s="982"/>
      <c r="AW779" s="982"/>
      <c r="AX779" s="982"/>
      <c r="AY779" s="982"/>
      <c r="AZ779" s="982"/>
      <c r="BA779" s="982"/>
      <c r="BB779" s="982"/>
      <c r="BC779" s="982"/>
      <c r="BD779" s="982"/>
      <c r="BE779" s="982"/>
      <c r="BF779" s="982"/>
      <c r="BG779" s="982"/>
      <c r="BH779" s="982"/>
      <c r="BI779" s="982"/>
      <c r="BJ779" s="982"/>
    </row>
    <row r="780" spans="1:62" ht="14.25" customHeight="1" x14ac:dyDescent="0.2">
      <c r="A780" s="982"/>
      <c r="B780" s="982"/>
      <c r="C780" s="982"/>
      <c r="D780" s="1000"/>
      <c r="E780" s="982"/>
      <c r="F780" s="1000"/>
      <c r="G780" s="982"/>
      <c r="H780" s="1000"/>
      <c r="I780" s="982"/>
      <c r="J780" s="1000"/>
      <c r="K780" s="982"/>
      <c r="L780" s="1000"/>
      <c r="M780" s="982"/>
      <c r="N780" s="1000"/>
      <c r="O780" s="982"/>
      <c r="P780" s="982"/>
      <c r="Q780" s="1000"/>
      <c r="R780" s="982"/>
      <c r="S780" s="1000"/>
      <c r="T780" s="1000"/>
      <c r="U780" s="1000"/>
      <c r="V780" s="982"/>
      <c r="W780" s="1004"/>
      <c r="X780" s="1002"/>
      <c r="Y780" s="1002"/>
      <c r="Z780" s="982"/>
      <c r="AA780" s="982"/>
      <c r="AB780" s="982"/>
      <c r="AC780" s="982"/>
      <c r="AD780" s="982"/>
      <c r="AE780" s="982"/>
      <c r="AF780" s="982"/>
      <c r="AG780" s="982"/>
      <c r="AH780" s="982"/>
      <c r="AI780" s="982"/>
      <c r="AJ780" s="982"/>
      <c r="AK780" s="982"/>
      <c r="AL780" s="982"/>
      <c r="AM780" s="982"/>
      <c r="AN780" s="982"/>
      <c r="AO780" s="982"/>
      <c r="AP780" s="982"/>
      <c r="AQ780" s="982"/>
      <c r="AR780" s="982"/>
      <c r="AS780" s="982"/>
      <c r="AT780" s="982"/>
      <c r="AU780" s="982"/>
      <c r="AV780" s="982"/>
      <c r="AW780" s="982"/>
      <c r="AX780" s="982"/>
      <c r="AY780" s="982"/>
      <c r="AZ780" s="982"/>
      <c r="BA780" s="982"/>
      <c r="BB780" s="982"/>
      <c r="BC780" s="982"/>
      <c r="BD780" s="982"/>
      <c r="BE780" s="982"/>
      <c r="BF780" s="982"/>
      <c r="BG780" s="982"/>
      <c r="BH780" s="982"/>
      <c r="BI780" s="982"/>
      <c r="BJ780" s="982"/>
    </row>
    <row r="781" spans="1:62" ht="14.25" customHeight="1" x14ac:dyDescent="0.2">
      <c r="A781" s="982"/>
      <c r="B781" s="982"/>
      <c r="C781" s="982"/>
      <c r="D781" s="1000"/>
      <c r="E781" s="982"/>
      <c r="F781" s="1000"/>
      <c r="G781" s="982"/>
      <c r="H781" s="1000"/>
      <c r="I781" s="982"/>
      <c r="J781" s="1000"/>
      <c r="K781" s="982"/>
      <c r="L781" s="1000"/>
      <c r="M781" s="982"/>
      <c r="N781" s="1000"/>
      <c r="O781" s="982"/>
      <c r="P781" s="982"/>
      <c r="Q781" s="1000"/>
      <c r="R781" s="982"/>
      <c r="S781" s="1000"/>
      <c r="T781" s="1000"/>
      <c r="U781" s="1000"/>
      <c r="V781" s="982"/>
      <c r="W781" s="1004"/>
      <c r="X781" s="1002"/>
      <c r="Y781" s="1002"/>
      <c r="Z781" s="982"/>
      <c r="AA781" s="982"/>
      <c r="AB781" s="982"/>
      <c r="AC781" s="982"/>
      <c r="AD781" s="982"/>
      <c r="AE781" s="982"/>
      <c r="AF781" s="982"/>
      <c r="AG781" s="982"/>
      <c r="AH781" s="982"/>
      <c r="AI781" s="982"/>
      <c r="AJ781" s="982"/>
      <c r="AK781" s="982"/>
      <c r="AL781" s="982"/>
      <c r="AM781" s="982"/>
      <c r="AN781" s="982"/>
      <c r="AO781" s="982"/>
      <c r="AP781" s="982"/>
      <c r="AQ781" s="982"/>
      <c r="AR781" s="982"/>
      <c r="AS781" s="982"/>
      <c r="AT781" s="982"/>
      <c r="AU781" s="982"/>
      <c r="AV781" s="982"/>
      <c r="AW781" s="982"/>
      <c r="AX781" s="982"/>
      <c r="AY781" s="982"/>
      <c r="AZ781" s="982"/>
      <c r="BA781" s="982"/>
      <c r="BB781" s="982"/>
      <c r="BC781" s="982"/>
      <c r="BD781" s="982"/>
      <c r="BE781" s="982"/>
      <c r="BF781" s="982"/>
      <c r="BG781" s="982"/>
      <c r="BH781" s="982"/>
      <c r="BI781" s="982"/>
      <c r="BJ781" s="982"/>
    </row>
    <row r="782" spans="1:62" ht="14.25" customHeight="1" x14ac:dyDescent="0.2">
      <c r="A782" s="982"/>
      <c r="B782" s="982"/>
      <c r="C782" s="982"/>
      <c r="D782" s="1000"/>
      <c r="E782" s="982"/>
      <c r="F782" s="1000"/>
      <c r="G782" s="982"/>
      <c r="H782" s="1000"/>
      <c r="I782" s="982"/>
      <c r="J782" s="1000"/>
      <c r="K782" s="982"/>
      <c r="L782" s="1000"/>
      <c r="M782" s="982"/>
      <c r="N782" s="1000"/>
      <c r="O782" s="982"/>
      <c r="P782" s="982"/>
      <c r="Q782" s="1000"/>
      <c r="R782" s="982"/>
      <c r="S782" s="1000"/>
      <c r="T782" s="1000"/>
      <c r="U782" s="1000"/>
      <c r="V782" s="982"/>
      <c r="W782" s="1004"/>
      <c r="X782" s="1002"/>
      <c r="Y782" s="1002"/>
      <c r="Z782" s="982"/>
      <c r="AA782" s="982"/>
      <c r="AB782" s="982"/>
      <c r="AC782" s="982"/>
      <c r="AD782" s="982"/>
      <c r="AE782" s="982"/>
      <c r="AF782" s="982"/>
      <c r="AG782" s="982"/>
      <c r="AH782" s="982"/>
      <c r="AI782" s="982"/>
      <c r="AJ782" s="982"/>
      <c r="AK782" s="982"/>
      <c r="AL782" s="982"/>
      <c r="AM782" s="982"/>
      <c r="AN782" s="982"/>
      <c r="AO782" s="982"/>
      <c r="AP782" s="982"/>
      <c r="AQ782" s="982"/>
      <c r="AR782" s="982"/>
      <c r="AS782" s="982"/>
      <c r="AT782" s="982"/>
      <c r="AU782" s="982"/>
      <c r="AV782" s="982"/>
      <c r="AW782" s="982"/>
      <c r="AX782" s="982"/>
      <c r="AY782" s="982"/>
      <c r="AZ782" s="982"/>
      <c r="BA782" s="982"/>
      <c r="BB782" s="982"/>
      <c r="BC782" s="982"/>
      <c r="BD782" s="982"/>
      <c r="BE782" s="982"/>
      <c r="BF782" s="982"/>
      <c r="BG782" s="982"/>
      <c r="BH782" s="982"/>
      <c r="BI782" s="982"/>
      <c r="BJ782" s="982"/>
    </row>
    <row r="783" spans="1:62" ht="14.25" customHeight="1" x14ac:dyDescent="0.2">
      <c r="A783" s="982"/>
      <c r="B783" s="982"/>
      <c r="C783" s="982"/>
      <c r="D783" s="1000"/>
      <c r="E783" s="982"/>
      <c r="F783" s="1000"/>
      <c r="G783" s="982"/>
      <c r="H783" s="1000"/>
      <c r="I783" s="982"/>
      <c r="J783" s="1000"/>
      <c r="K783" s="982"/>
      <c r="L783" s="1000"/>
      <c r="M783" s="982"/>
      <c r="N783" s="1000"/>
      <c r="O783" s="982"/>
      <c r="P783" s="982"/>
      <c r="Q783" s="1000"/>
      <c r="R783" s="982"/>
      <c r="S783" s="1000"/>
      <c r="T783" s="1000"/>
      <c r="U783" s="1000"/>
      <c r="V783" s="982"/>
      <c r="W783" s="1004"/>
      <c r="X783" s="1002"/>
      <c r="Y783" s="1002"/>
      <c r="Z783" s="982"/>
      <c r="AA783" s="982"/>
      <c r="AB783" s="982"/>
      <c r="AC783" s="982"/>
      <c r="AD783" s="982"/>
      <c r="AE783" s="982"/>
      <c r="AF783" s="982"/>
      <c r="AG783" s="982"/>
      <c r="AH783" s="982"/>
      <c r="AI783" s="982"/>
      <c r="AJ783" s="982"/>
      <c r="AK783" s="982"/>
      <c r="AL783" s="982"/>
      <c r="AM783" s="982"/>
      <c r="AN783" s="982"/>
      <c r="AO783" s="982"/>
      <c r="AP783" s="982"/>
      <c r="AQ783" s="982"/>
      <c r="AR783" s="982"/>
      <c r="AS783" s="982"/>
      <c r="AT783" s="982"/>
      <c r="AU783" s="982"/>
      <c r="AV783" s="982"/>
      <c r="AW783" s="982"/>
      <c r="AX783" s="982"/>
      <c r="AY783" s="982"/>
      <c r="AZ783" s="982"/>
      <c r="BA783" s="982"/>
      <c r="BB783" s="982"/>
      <c r="BC783" s="982"/>
      <c r="BD783" s="982"/>
      <c r="BE783" s="982"/>
      <c r="BF783" s="982"/>
      <c r="BG783" s="982"/>
      <c r="BH783" s="982"/>
      <c r="BI783" s="982"/>
      <c r="BJ783" s="982"/>
    </row>
    <row r="784" spans="1:62" ht="14.25" customHeight="1" x14ac:dyDescent="0.2">
      <c r="A784" s="982"/>
      <c r="B784" s="982"/>
      <c r="C784" s="982"/>
      <c r="D784" s="1000"/>
      <c r="E784" s="982"/>
      <c r="F784" s="1000"/>
      <c r="G784" s="982"/>
      <c r="H784" s="1000"/>
      <c r="I784" s="982"/>
      <c r="J784" s="1000"/>
      <c r="K784" s="982"/>
      <c r="L784" s="1000"/>
      <c r="M784" s="982"/>
      <c r="N784" s="1000"/>
      <c r="O784" s="982"/>
      <c r="P784" s="982"/>
      <c r="Q784" s="1000"/>
      <c r="R784" s="982"/>
      <c r="S784" s="1000"/>
      <c r="T784" s="1000"/>
      <c r="U784" s="1000"/>
      <c r="V784" s="982"/>
      <c r="W784" s="1004"/>
      <c r="X784" s="1002"/>
      <c r="Y784" s="1002"/>
      <c r="Z784" s="982"/>
      <c r="AA784" s="982"/>
      <c r="AB784" s="982"/>
      <c r="AC784" s="982"/>
      <c r="AD784" s="982"/>
      <c r="AE784" s="982"/>
      <c r="AF784" s="982"/>
      <c r="AG784" s="982"/>
      <c r="AH784" s="982"/>
      <c r="AI784" s="982"/>
      <c r="AJ784" s="982"/>
      <c r="AK784" s="982"/>
      <c r="AL784" s="982"/>
      <c r="AM784" s="982"/>
      <c r="AN784" s="982"/>
      <c r="AO784" s="982"/>
      <c r="AP784" s="982"/>
      <c r="AQ784" s="982"/>
      <c r="AR784" s="982"/>
      <c r="AS784" s="982"/>
      <c r="AT784" s="982"/>
      <c r="AU784" s="982"/>
      <c r="AV784" s="982"/>
      <c r="AW784" s="982"/>
      <c r="AX784" s="982"/>
      <c r="AY784" s="982"/>
      <c r="AZ784" s="982"/>
      <c r="BA784" s="982"/>
      <c r="BB784" s="982"/>
      <c r="BC784" s="982"/>
      <c r="BD784" s="982"/>
      <c r="BE784" s="982"/>
      <c r="BF784" s="982"/>
      <c r="BG784" s="982"/>
      <c r="BH784" s="982"/>
      <c r="BI784" s="982"/>
      <c r="BJ784" s="982"/>
    </row>
    <row r="785" spans="1:62" ht="14.25" customHeight="1" x14ac:dyDescent="0.2">
      <c r="A785" s="982"/>
      <c r="B785" s="982"/>
      <c r="C785" s="982"/>
      <c r="D785" s="1000"/>
      <c r="E785" s="982"/>
      <c r="F785" s="1000"/>
      <c r="G785" s="982"/>
      <c r="H785" s="1000"/>
      <c r="I785" s="982"/>
      <c r="J785" s="1000"/>
      <c r="K785" s="982"/>
      <c r="L785" s="1000"/>
      <c r="M785" s="982"/>
      <c r="N785" s="1000"/>
      <c r="O785" s="982"/>
      <c r="P785" s="982"/>
      <c r="Q785" s="1000"/>
      <c r="R785" s="982"/>
      <c r="S785" s="1000"/>
      <c r="T785" s="1000"/>
      <c r="U785" s="1000"/>
      <c r="V785" s="982"/>
      <c r="W785" s="1004"/>
      <c r="X785" s="1002"/>
      <c r="Y785" s="1002"/>
      <c r="Z785" s="982"/>
      <c r="AA785" s="982"/>
      <c r="AB785" s="982"/>
      <c r="AC785" s="982"/>
      <c r="AD785" s="982"/>
      <c r="AE785" s="982"/>
      <c r="AF785" s="982"/>
      <c r="AG785" s="982"/>
      <c r="AH785" s="982"/>
      <c r="AI785" s="982"/>
      <c r="AJ785" s="982"/>
      <c r="AK785" s="982"/>
      <c r="AL785" s="982"/>
      <c r="AM785" s="982"/>
      <c r="AN785" s="982"/>
      <c r="AO785" s="982"/>
      <c r="AP785" s="982"/>
      <c r="AQ785" s="982"/>
      <c r="AR785" s="982"/>
      <c r="AS785" s="982"/>
      <c r="AT785" s="982"/>
      <c r="AU785" s="982"/>
      <c r="AV785" s="982"/>
      <c r="AW785" s="982"/>
      <c r="AX785" s="982"/>
      <c r="AY785" s="982"/>
      <c r="AZ785" s="982"/>
      <c r="BA785" s="982"/>
      <c r="BB785" s="982"/>
      <c r="BC785" s="982"/>
      <c r="BD785" s="982"/>
      <c r="BE785" s="982"/>
      <c r="BF785" s="982"/>
      <c r="BG785" s="982"/>
      <c r="BH785" s="982"/>
      <c r="BI785" s="982"/>
      <c r="BJ785" s="982"/>
    </row>
    <row r="786" spans="1:62" ht="14.25" customHeight="1" x14ac:dyDescent="0.2">
      <c r="A786" s="982"/>
      <c r="B786" s="982"/>
      <c r="C786" s="982"/>
      <c r="D786" s="1000"/>
      <c r="E786" s="982"/>
      <c r="F786" s="1000"/>
      <c r="G786" s="982"/>
      <c r="H786" s="1000"/>
      <c r="I786" s="982"/>
      <c r="J786" s="1000"/>
      <c r="K786" s="982"/>
      <c r="L786" s="1000"/>
      <c r="M786" s="982"/>
      <c r="N786" s="1000"/>
      <c r="O786" s="982"/>
      <c r="P786" s="982"/>
      <c r="Q786" s="1000"/>
      <c r="R786" s="982"/>
      <c r="S786" s="1000"/>
      <c r="T786" s="1000"/>
      <c r="U786" s="1000"/>
      <c r="V786" s="982"/>
      <c r="W786" s="1004"/>
      <c r="X786" s="1002"/>
      <c r="Y786" s="1002"/>
      <c r="Z786" s="982"/>
      <c r="AA786" s="982"/>
      <c r="AB786" s="982"/>
      <c r="AC786" s="982"/>
      <c r="AD786" s="982"/>
      <c r="AE786" s="982"/>
      <c r="AF786" s="982"/>
      <c r="AG786" s="982"/>
      <c r="AH786" s="982"/>
      <c r="AI786" s="982"/>
      <c r="AJ786" s="982"/>
      <c r="AK786" s="982"/>
      <c r="AL786" s="982"/>
      <c r="AM786" s="982"/>
      <c r="AN786" s="982"/>
      <c r="AO786" s="982"/>
      <c r="AP786" s="982"/>
      <c r="AQ786" s="982"/>
      <c r="AR786" s="982"/>
      <c r="AS786" s="982"/>
      <c r="AT786" s="982"/>
      <c r="AU786" s="982"/>
      <c r="AV786" s="982"/>
      <c r="AW786" s="982"/>
      <c r="AX786" s="982"/>
      <c r="AY786" s="982"/>
      <c r="AZ786" s="982"/>
      <c r="BA786" s="982"/>
      <c r="BB786" s="982"/>
      <c r="BC786" s="982"/>
      <c r="BD786" s="982"/>
      <c r="BE786" s="982"/>
      <c r="BF786" s="982"/>
      <c r="BG786" s="982"/>
      <c r="BH786" s="982"/>
      <c r="BI786" s="982"/>
      <c r="BJ786" s="982"/>
    </row>
    <row r="787" spans="1:62" ht="14.25" customHeight="1" x14ac:dyDescent="0.2">
      <c r="A787" s="982"/>
      <c r="B787" s="982"/>
      <c r="C787" s="982"/>
      <c r="D787" s="1000"/>
      <c r="E787" s="982"/>
      <c r="F787" s="1000"/>
      <c r="G787" s="982"/>
      <c r="H787" s="1000"/>
      <c r="I787" s="982"/>
      <c r="J787" s="1000"/>
      <c r="K787" s="982"/>
      <c r="L787" s="1000"/>
      <c r="M787" s="982"/>
      <c r="N787" s="1000"/>
      <c r="O787" s="982"/>
      <c r="P787" s="982"/>
      <c r="Q787" s="1000"/>
      <c r="R787" s="982"/>
      <c r="S787" s="1000"/>
      <c r="T787" s="1000"/>
      <c r="U787" s="1000"/>
      <c r="V787" s="982"/>
      <c r="W787" s="1004"/>
      <c r="X787" s="1002"/>
      <c r="Y787" s="1002"/>
      <c r="Z787" s="982"/>
      <c r="AA787" s="982"/>
      <c r="AB787" s="982"/>
      <c r="AC787" s="982"/>
      <c r="AD787" s="982"/>
      <c r="AE787" s="982"/>
      <c r="AF787" s="982"/>
      <c r="AG787" s="982"/>
      <c r="AH787" s="982"/>
      <c r="AI787" s="982"/>
      <c r="AJ787" s="982"/>
      <c r="AK787" s="982"/>
      <c r="AL787" s="982"/>
      <c r="AM787" s="982"/>
      <c r="AN787" s="982"/>
      <c r="AO787" s="982"/>
      <c r="AP787" s="982"/>
      <c r="AQ787" s="982"/>
      <c r="AR787" s="982"/>
      <c r="AS787" s="982"/>
      <c r="AT787" s="982"/>
      <c r="AU787" s="982"/>
      <c r="AV787" s="982"/>
      <c r="AW787" s="982"/>
      <c r="AX787" s="982"/>
      <c r="AY787" s="982"/>
      <c r="AZ787" s="982"/>
      <c r="BA787" s="982"/>
      <c r="BB787" s="982"/>
      <c r="BC787" s="982"/>
      <c r="BD787" s="982"/>
      <c r="BE787" s="982"/>
      <c r="BF787" s="982"/>
      <c r="BG787" s="982"/>
      <c r="BH787" s="982"/>
      <c r="BI787" s="982"/>
      <c r="BJ787" s="982"/>
    </row>
    <row r="788" spans="1:62" ht="14.25" customHeight="1" x14ac:dyDescent="0.2">
      <c r="A788" s="982"/>
      <c r="B788" s="982"/>
      <c r="C788" s="982"/>
      <c r="D788" s="1000"/>
      <c r="E788" s="982"/>
      <c r="F788" s="1000"/>
      <c r="G788" s="982"/>
      <c r="H788" s="1000"/>
      <c r="I788" s="982"/>
      <c r="J788" s="1000"/>
      <c r="K788" s="982"/>
      <c r="L788" s="1000"/>
      <c r="M788" s="982"/>
      <c r="N788" s="1000"/>
      <c r="O788" s="982"/>
      <c r="P788" s="982"/>
      <c r="Q788" s="1000"/>
      <c r="R788" s="982"/>
      <c r="S788" s="1000"/>
      <c r="T788" s="1000"/>
      <c r="U788" s="1000"/>
      <c r="V788" s="982"/>
      <c r="W788" s="1004"/>
      <c r="X788" s="1002"/>
      <c r="Y788" s="1002"/>
      <c r="Z788" s="982"/>
      <c r="AA788" s="982"/>
      <c r="AB788" s="982"/>
      <c r="AC788" s="982"/>
      <c r="AD788" s="982"/>
      <c r="AE788" s="982"/>
      <c r="AF788" s="982"/>
      <c r="AG788" s="982"/>
      <c r="AH788" s="982"/>
      <c r="AI788" s="982"/>
      <c r="AJ788" s="982"/>
      <c r="AK788" s="982"/>
      <c r="AL788" s="982"/>
      <c r="AM788" s="982"/>
      <c r="AN788" s="982"/>
      <c r="AO788" s="982"/>
      <c r="AP788" s="982"/>
      <c r="AQ788" s="982"/>
      <c r="AR788" s="982"/>
      <c r="AS788" s="982"/>
      <c r="AT788" s="982"/>
      <c r="AU788" s="982"/>
      <c r="AV788" s="982"/>
      <c r="AW788" s="982"/>
      <c r="AX788" s="982"/>
      <c r="AY788" s="982"/>
      <c r="AZ788" s="982"/>
      <c r="BA788" s="982"/>
      <c r="BB788" s="982"/>
      <c r="BC788" s="982"/>
      <c r="BD788" s="982"/>
      <c r="BE788" s="982"/>
      <c r="BF788" s="982"/>
      <c r="BG788" s="982"/>
      <c r="BH788" s="982"/>
      <c r="BI788" s="982"/>
      <c r="BJ788" s="982"/>
    </row>
    <row r="789" spans="1:62" ht="14.25" customHeight="1" x14ac:dyDescent="0.2">
      <c r="A789" s="982"/>
      <c r="B789" s="982"/>
      <c r="C789" s="982"/>
      <c r="D789" s="1000"/>
      <c r="E789" s="982"/>
      <c r="F789" s="1000"/>
      <c r="G789" s="982"/>
      <c r="H789" s="1000"/>
      <c r="I789" s="982"/>
      <c r="J789" s="1000"/>
      <c r="K789" s="982"/>
      <c r="L789" s="1000"/>
      <c r="M789" s="982"/>
      <c r="N789" s="1000"/>
      <c r="O789" s="982"/>
      <c r="P789" s="982"/>
      <c r="Q789" s="1000"/>
      <c r="R789" s="982"/>
      <c r="S789" s="1000"/>
      <c r="T789" s="1000"/>
      <c r="U789" s="1000"/>
      <c r="V789" s="982"/>
      <c r="W789" s="1004"/>
      <c r="X789" s="1002"/>
      <c r="Y789" s="1002"/>
      <c r="Z789" s="982"/>
      <c r="AA789" s="982"/>
      <c r="AB789" s="982"/>
      <c r="AC789" s="982"/>
      <c r="AD789" s="982"/>
      <c r="AE789" s="982"/>
      <c r="AF789" s="982"/>
      <c r="AG789" s="982"/>
      <c r="AH789" s="982"/>
      <c r="AI789" s="982"/>
      <c r="AJ789" s="982"/>
      <c r="AK789" s="982"/>
      <c r="AL789" s="982"/>
      <c r="AM789" s="982"/>
      <c r="AN789" s="982"/>
      <c r="AO789" s="982"/>
      <c r="AP789" s="982"/>
      <c r="AQ789" s="982"/>
      <c r="AR789" s="982"/>
      <c r="AS789" s="982"/>
      <c r="AT789" s="982"/>
      <c r="AU789" s="982"/>
      <c r="AV789" s="982"/>
      <c r="AW789" s="982"/>
      <c r="AX789" s="982"/>
      <c r="AY789" s="982"/>
      <c r="AZ789" s="982"/>
      <c r="BA789" s="982"/>
      <c r="BB789" s="982"/>
      <c r="BC789" s="982"/>
      <c r="BD789" s="982"/>
      <c r="BE789" s="982"/>
      <c r="BF789" s="982"/>
      <c r="BG789" s="982"/>
      <c r="BH789" s="982"/>
      <c r="BI789" s="982"/>
      <c r="BJ789" s="982"/>
    </row>
    <row r="790" spans="1:62" ht="14.25" customHeight="1" x14ac:dyDescent="0.2">
      <c r="A790" s="982"/>
      <c r="B790" s="982"/>
      <c r="C790" s="982"/>
      <c r="D790" s="1000"/>
      <c r="E790" s="982"/>
      <c r="F790" s="1000"/>
      <c r="G790" s="982"/>
      <c r="H790" s="1000"/>
      <c r="I790" s="982"/>
      <c r="J790" s="1000"/>
      <c r="K790" s="982"/>
      <c r="L790" s="1000"/>
      <c r="M790" s="982"/>
      <c r="N790" s="1000"/>
      <c r="O790" s="982"/>
      <c r="P790" s="982"/>
      <c r="Q790" s="1000"/>
      <c r="R790" s="982"/>
      <c r="S790" s="1000"/>
      <c r="T790" s="1000"/>
      <c r="U790" s="1000"/>
      <c r="V790" s="982"/>
      <c r="W790" s="1004"/>
      <c r="X790" s="1002"/>
      <c r="Y790" s="1002"/>
      <c r="Z790" s="982"/>
      <c r="AA790" s="982"/>
      <c r="AB790" s="982"/>
      <c r="AC790" s="982"/>
      <c r="AD790" s="982"/>
      <c r="AE790" s="982"/>
      <c r="AF790" s="982"/>
      <c r="AG790" s="982"/>
      <c r="AH790" s="982"/>
      <c r="AI790" s="982"/>
      <c r="AJ790" s="982"/>
      <c r="AK790" s="982"/>
      <c r="AL790" s="982"/>
      <c r="AM790" s="982"/>
      <c r="AN790" s="982"/>
      <c r="AO790" s="982"/>
      <c r="AP790" s="982"/>
      <c r="AQ790" s="982"/>
      <c r="AR790" s="982"/>
      <c r="AS790" s="982"/>
      <c r="AT790" s="982"/>
      <c r="AU790" s="982"/>
      <c r="AV790" s="982"/>
      <c r="AW790" s="982"/>
      <c r="AX790" s="982"/>
      <c r="AY790" s="982"/>
      <c r="AZ790" s="982"/>
      <c r="BA790" s="982"/>
      <c r="BB790" s="982"/>
      <c r="BC790" s="982"/>
      <c r="BD790" s="982"/>
      <c r="BE790" s="982"/>
      <c r="BF790" s="982"/>
      <c r="BG790" s="982"/>
      <c r="BH790" s="982"/>
      <c r="BI790" s="982"/>
      <c r="BJ790" s="982"/>
    </row>
    <row r="791" spans="1:62" ht="14.25" customHeight="1" x14ac:dyDescent="0.2">
      <c r="A791" s="982"/>
      <c r="B791" s="982"/>
      <c r="C791" s="982"/>
      <c r="D791" s="1000"/>
      <c r="E791" s="982"/>
      <c r="F791" s="1000"/>
      <c r="G791" s="982"/>
      <c r="H791" s="1000"/>
      <c r="I791" s="982"/>
      <c r="J791" s="1000"/>
      <c r="K791" s="982"/>
      <c r="L791" s="1000"/>
      <c r="M791" s="982"/>
      <c r="N791" s="1000"/>
      <c r="O791" s="982"/>
      <c r="P791" s="982"/>
      <c r="Q791" s="1000"/>
      <c r="R791" s="982"/>
      <c r="S791" s="1000"/>
      <c r="T791" s="1000"/>
      <c r="U791" s="1000"/>
      <c r="V791" s="982"/>
      <c r="W791" s="1004"/>
      <c r="X791" s="1002"/>
      <c r="Y791" s="1002"/>
      <c r="Z791" s="982"/>
      <c r="AA791" s="982"/>
      <c r="AB791" s="982"/>
      <c r="AC791" s="982"/>
      <c r="AD791" s="982"/>
      <c r="AE791" s="982"/>
      <c r="AF791" s="982"/>
      <c r="AG791" s="982"/>
      <c r="AH791" s="982"/>
      <c r="AI791" s="982"/>
      <c r="AJ791" s="982"/>
      <c r="AK791" s="982"/>
      <c r="AL791" s="982"/>
      <c r="AM791" s="982"/>
      <c r="AN791" s="982"/>
      <c r="AO791" s="982"/>
      <c r="AP791" s="982"/>
      <c r="AQ791" s="982"/>
      <c r="AR791" s="982"/>
      <c r="AS791" s="982"/>
      <c r="AT791" s="982"/>
      <c r="AU791" s="982"/>
      <c r="AV791" s="982"/>
      <c r="AW791" s="982"/>
      <c r="AX791" s="982"/>
      <c r="AY791" s="982"/>
      <c r="AZ791" s="982"/>
      <c r="BA791" s="982"/>
      <c r="BB791" s="982"/>
      <c r="BC791" s="982"/>
      <c r="BD791" s="982"/>
      <c r="BE791" s="982"/>
      <c r="BF791" s="982"/>
      <c r="BG791" s="982"/>
      <c r="BH791" s="982"/>
      <c r="BI791" s="982"/>
      <c r="BJ791" s="982"/>
    </row>
    <row r="792" spans="1:62" ht="14.25" customHeight="1" x14ac:dyDescent="0.2">
      <c r="A792" s="982"/>
      <c r="B792" s="982"/>
      <c r="C792" s="982"/>
      <c r="D792" s="1000"/>
      <c r="E792" s="982"/>
      <c r="F792" s="1000"/>
      <c r="G792" s="982"/>
      <c r="H792" s="1000"/>
      <c r="I792" s="982"/>
      <c r="J792" s="1000"/>
      <c r="K792" s="982"/>
      <c r="L792" s="1000"/>
      <c r="M792" s="982"/>
      <c r="N792" s="1000"/>
      <c r="O792" s="982"/>
      <c r="P792" s="982"/>
      <c r="Q792" s="1000"/>
      <c r="R792" s="982"/>
      <c r="S792" s="1000"/>
      <c r="T792" s="1000"/>
      <c r="U792" s="1000"/>
      <c r="V792" s="982"/>
      <c r="W792" s="1004"/>
      <c r="X792" s="1002"/>
      <c r="Y792" s="1002"/>
      <c r="Z792" s="982"/>
      <c r="AA792" s="982"/>
      <c r="AB792" s="982"/>
      <c r="AC792" s="982"/>
      <c r="AD792" s="982"/>
      <c r="AE792" s="982"/>
      <c r="AF792" s="982"/>
      <c r="AG792" s="982"/>
      <c r="AH792" s="982"/>
      <c r="AI792" s="982"/>
      <c r="AJ792" s="982"/>
      <c r="AK792" s="982"/>
      <c r="AL792" s="982"/>
      <c r="AM792" s="982"/>
      <c r="AN792" s="982"/>
      <c r="AO792" s="982"/>
      <c r="AP792" s="982"/>
      <c r="AQ792" s="982"/>
      <c r="AR792" s="982"/>
      <c r="AS792" s="982"/>
      <c r="AT792" s="982"/>
      <c r="AU792" s="982"/>
      <c r="AV792" s="982"/>
      <c r="AW792" s="982"/>
      <c r="AX792" s="982"/>
      <c r="AY792" s="982"/>
      <c r="AZ792" s="982"/>
      <c r="BA792" s="982"/>
      <c r="BB792" s="982"/>
      <c r="BC792" s="982"/>
      <c r="BD792" s="982"/>
      <c r="BE792" s="982"/>
      <c r="BF792" s="982"/>
      <c r="BG792" s="982"/>
      <c r="BH792" s="982"/>
      <c r="BI792" s="982"/>
      <c r="BJ792" s="982"/>
    </row>
    <row r="793" spans="1:62" ht="14.25" customHeight="1" x14ac:dyDescent="0.2">
      <c r="A793" s="982"/>
      <c r="B793" s="982"/>
      <c r="C793" s="982"/>
      <c r="D793" s="1000"/>
      <c r="E793" s="982"/>
      <c r="F793" s="1000"/>
      <c r="G793" s="982"/>
      <c r="H793" s="1000"/>
      <c r="I793" s="982"/>
      <c r="J793" s="1000"/>
      <c r="K793" s="982"/>
      <c r="L793" s="1000"/>
      <c r="M793" s="982"/>
      <c r="N793" s="1000"/>
      <c r="O793" s="982"/>
      <c r="P793" s="982"/>
      <c r="Q793" s="1000"/>
      <c r="R793" s="982"/>
      <c r="S793" s="1000"/>
      <c r="T793" s="1000"/>
      <c r="U793" s="1000"/>
      <c r="V793" s="982"/>
      <c r="W793" s="1004"/>
      <c r="X793" s="1002"/>
      <c r="Y793" s="1002"/>
      <c r="Z793" s="982"/>
      <c r="AA793" s="982"/>
      <c r="AB793" s="982"/>
      <c r="AC793" s="982"/>
      <c r="AD793" s="982"/>
      <c r="AE793" s="982"/>
      <c r="AF793" s="982"/>
      <c r="AG793" s="982"/>
      <c r="AH793" s="982"/>
      <c r="AI793" s="982"/>
      <c r="AJ793" s="982"/>
      <c r="AK793" s="982"/>
      <c r="AL793" s="982"/>
      <c r="AM793" s="982"/>
      <c r="AN793" s="982"/>
      <c r="AO793" s="982"/>
      <c r="AP793" s="982"/>
      <c r="AQ793" s="982"/>
      <c r="AR793" s="982"/>
      <c r="AS793" s="982"/>
      <c r="AT793" s="982"/>
      <c r="AU793" s="982"/>
      <c r="AV793" s="982"/>
      <c r="AW793" s="982"/>
      <c r="AX793" s="982"/>
      <c r="AY793" s="982"/>
      <c r="AZ793" s="982"/>
      <c r="BA793" s="982"/>
      <c r="BB793" s="982"/>
      <c r="BC793" s="982"/>
      <c r="BD793" s="982"/>
      <c r="BE793" s="982"/>
      <c r="BF793" s="982"/>
      <c r="BG793" s="982"/>
      <c r="BH793" s="982"/>
      <c r="BI793" s="982"/>
      <c r="BJ793" s="982"/>
    </row>
    <row r="794" spans="1:62" ht="14.25" customHeight="1" x14ac:dyDescent="0.2">
      <c r="A794" s="982"/>
      <c r="B794" s="982"/>
      <c r="C794" s="982"/>
      <c r="D794" s="1000"/>
      <c r="E794" s="982"/>
      <c r="F794" s="1000"/>
      <c r="G794" s="982"/>
      <c r="H794" s="1000"/>
      <c r="I794" s="982"/>
      <c r="J794" s="1000"/>
      <c r="K794" s="982"/>
      <c r="L794" s="1000"/>
      <c r="M794" s="982"/>
      <c r="N794" s="1000"/>
      <c r="O794" s="982"/>
      <c r="P794" s="982"/>
      <c r="Q794" s="1000"/>
      <c r="R794" s="982"/>
      <c r="S794" s="1000"/>
      <c r="T794" s="1000"/>
      <c r="U794" s="1000"/>
      <c r="V794" s="982"/>
      <c r="W794" s="1004"/>
      <c r="X794" s="1002"/>
      <c r="Y794" s="1002"/>
      <c r="Z794" s="982"/>
      <c r="AA794" s="982"/>
      <c r="AB794" s="982"/>
      <c r="AC794" s="982"/>
      <c r="AD794" s="982"/>
      <c r="AE794" s="982"/>
      <c r="AF794" s="982"/>
      <c r="AG794" s="982"/>
      <c r="AH794" s="982"/>
      <c r="AI794" s="982"/>
      <c r="AJ794" s="982"/>
      <c r="AK794" s="982"/>
      <c r="AL794" s="982"/>
      <c r="AM794" s="982"/>
      <c r="AN794" s="982"/>
      <c r="AO794" s="982"/>
      <c r="AP794" s="982"/>
      <c r="AQ794" s="982"/>
      <c r="AR794" s="982"/>
      <c r="AS794" s="982"/>
      <c r="AT794" s="982"/>
      <c r="AU794" s="982"/>
      <c r="AV794" s="982"/>
      <c r="AW794" s="982"/>
      <c r="AX794" s="982"/>
      <c r="AY794" s="982"/>
      <c r="AZ794" s="982"/>
      <c r="BA794" s="982"/>
      <c r="BB794" s="982"/>
      <c r="BC794" s="982"/>
      <c r="BD794" s="982"/>
      <c r="BE794" s="982"/>
      <c r="BF794" s="982"/>
      <c r="BG794" s="982"/>
      <c r="BH794" s="982"/>
      <c r="BI794" s="982"/>
      <c r="BJ794" s="982"/>
    </row>
    <row r="795" spans="1:62" ht="14.25" customHeight="1" x14ac:dyDescent="0.2">
      <c r="A795" s="982"/>
      <c r="B795" s="982"/>
      <c r="C795" s="982"/>
      <c r="D795" s="1000"/>
      <c r="E795" s="982"/>
      <c r="F795" s="1000"/>
      <c r="G795" s="982"/>
      <c r="H795" s="1000"/>
      <c r="I795" s="982"/>
      <c r="J795" s="1000"/>
      <c r="K795" s="982"/>
      <c r="L795" s="1000"/>
      <c r="M795" s="982"/>
      <c r="N795" s="1000"/>
      <c r="O795" s="982"/>
      <c r="P795" s="982"/>
      <c r="Q795" s="1000"/>
      <c r="R795" s="982"/>
      <c r="S795" s="1000"/>
      <c r="T795" s="1000"/>
      <c r="U795" s="1000"/>
      <c r="V795" s="982"/>
      <c r="W795" s="1004"/>
      <c r="X795" s="1002"/>
      <c r="Y795" s="1002"/>
      <c r="Z795" s="982"/>
      <c r="AA795" s="982"/>
      <c r="AB795" s="982"/>
      <c r="AC795" s="982"/>
      <c r="AD795" s="982"/>
      <c r="AE795" s="982"/>
      <c r="AF795" s="982"/>
      <c r="AG795" s="982"/>
      <c r="AH795" s="982"/>
      <c r="AI795" s="982"/>
      <c r="AJ795" s="982"/>
      <c r="AK795" s="982"/>
      <c r="AL795" s="982"/>
      <c r="AM795" s="982"/>
      <c r="AN795" s="982"/>
      <c r="AO795" s="982"/>
      <c r="AP795" s="982"/>
      <c r="AQ795" s="982"/>
      <c r="AR795" s="982"/>
      <c r="AS795" s="982"/>
      <c r="AT795" s="982"/>
      <c r="AU795" s="982"/>
      <c r="AV795" s="982"/>
      <c r="AW795" s="982"/>
      <c r="AX795" s="982"/>
      <c r="AY795" s="982"/>
      <c r="AZ795" s="982"/>
      <c r="BA795" s="982"/>
      <c r="BB795" s="982"/>
      <c r="BC795" s="982"/>
      <c r="BD795" s="982"/>
      <c r="BE795" s="982"/>
      <c r="BF795" s="982"/>
      <c r="BG795" s="982"/>
      <c r="BH795" s="982"/>
      <c r="BI795" s="982"/>
      <c r="BJ795" s="982"/>
    </row>
    <row r="796" spans="1:62" ht="14.25" customHeight="1" x14ac:dyDescent="0.2">
      <c r="A796" s="982"/>
      <c r="B796" s="982"/>
      <c r="C796" s="982"/>
      <c r="D796" s="1000"/>
      <c r="E796" s="982"/>
      <c r="F796" s="1000"/>
      <c r="G796" s="982"/>
      <c r="H796" s="1000"/>
      <c r="I796" s="982"/>
      <c r="J796" s="1000"/>
      <c r="K796" s="982"/>
      <c r="L796" s="1000"/>
      <c r="M796" s="982"/>
      <c r="N796" s="1000"/>
      <c r="O796" s="982"/>
      <c r="P796" s="982"/>
      <c r="Q796" s="1000"/>
      <c r="R796" s="982"/>
      <c r="S796" s="1000"/>
      <c r="T796" s="1000"/>
      <c r="U796" s="1000"/>
      <c r="V796" s="982"/>
      <c r="W796" s="1004"/>
      <c r="X796" s="1002"/>
      <c r="Y796" s="1002"/>
      <c r="Z796" s="982"/>
      <c r="AA796" s="982"/>
      <c r="AB796" s="982"/>
      <c r="AC796" s="982"/>
      <c r="AD796" s="982"/>
      <c r="AE796" s="982"/>
      <c r="AF796" s="982"/>
      <c r="AG796" s="982"/>
      <c r="AH796" s="982"/>
      <c r="AI796" s="982"/>
      <c r="AJ796" s="982"/>
      <c r="AK796" s="982"/>
      <c r="AL796" s="982"/>
      <c r="AM796" s="982"/>
      <c r="AN796" s="982"/>
      <c r="AO796" s="982"/>
      <c r="AP796" s="982"/>
      <c r="AQ796" s="982"/>
      <c r="AR796" s="982"/>
      <c r="AS796" s="982"/>
      <c r="AT796" s="982"/>
      <c r="AU796" s="982"/>
      <c r="AV796" s="982"/>
      <c r="AW796" s="982"/>
      <c r="AX796" s="982"/>
      <c r="AY796" s="982"/>
      <c r="AZ796" s="982"/>
      <c r="BA796" s="982"/>
      <c r="BB796" s="982"/>
      <c r="BC796" s="982"/>
      <c r="BD796" s="982"/>
      <c r="BE796" s="982"/>
      <c r="BF796" s="982"/>
      <c r="BG796" s="982"/>
      <c r="BH796" s="982"/>
      <c r="BI796" s="982"/>
      <c r="BJ796" s="982"/>
    </row>
    <row r="797" spans="1:62" ht="14.25" customHeight="1" x14ac:dyDescent="0.2">
      <c r="A797" s="982"/>
      <c r="B797" s="982"/>
      <c r="C797" s="982"/>
      <c r="D797" s="1000"/>
      <c r="E797" s="982"/>
      <c r="F797" s="1000"/>
      <c r="G797" s="982"/>
      <c r="H797" s="1000"/>
      <c r="I797" s="982"/>
      <c r="J797" s="1000"/>
      <c r="K797" s="982"/>
      <c r="L797" s="1000"/>
      <c r="M797" s="982"/>
      <c r="N797" s="1000"/>
      <c r="O797" s="982"/>
      <c r="P797" s="982"/>
      <c r="Q797" s="1000"/>
      <c r="R797" s="982"/>
      <c r="S797" s="1000"/>
      <c r="T797" s="1000"/>
      <c r="U797" s="1000"/>
      <c r="V797" s="982"/>
      <c r="W797" s="1004"/>
      <c r="X797" s="1002"/>
      <c r="Y797" s="1002"/>
      <c r="Z797" s="982"/>
      <c r="AA797" s="982"/>
      <c r="AB797" s="982"/>
      <c r="AC797" s="982"/>
      <c r="AD797" s="982"/>
      <c r="AE797" s="982"/>
      <c r="AF797" s="982"/>
      <c r="AG797" s="982"/>
      <c r="AH797" s="982"/>
      <c r="AI797" s="982"/>
      <c r="AJ797" s="982"/>
      <c r="AK797" s="982"/>
      <c r="AL797" s="982"/>
      <c r="AM797" s="982"/>
      <c r="AN797" s="982"/>
      <c r="AO797" s="982"/>
      <c r="AP797" s="982"/>
      <c r="AQ797" s="982"/>
      <c r="AR797" s="982"/>
      <c r="AS797" s="982"/>
      <c r="AT797" s="982"/>
      <c r="AU797" s="982"/>
      <c r="AV797" s="982"/>
      <c r="AW797" s="982"/>
      <c r="AX797" s="982"/>
      <c r="AY797" s="982"/>
      <c r="AZ797" s="982"/>
      <c r="BA797" s="982"/>
      <c r="BB797" s="982"/>
      <c r="BC797" s="982"/>
      <c r="BD797" s="982"/>
      <c r="BE797" s="982"/>
      <c r="BF797" s="982"/>
      <c r="BG797" s="982"/>
      <c r="BH797" s="982"/>
      <c r="BI797" s="982"/>
      <c r="BJ797" s="982"/>
    </row>
    <row r="798" spans="1:62" ht="14.25" customHeight="1" x14ac:dyDescent="0.2">
      <c r="A798" s="982"/>
      <c r="B798" s="982"/>
      <c r="C798" s="982"/>
      <c r="D798" s="1000"/>
      <c r="E798" s="982"/>
      <c r="F798" s="1000"/>
      <c r="G798" s="982"/>
      <c r="H798" s="1000"/>
      <c r="I798" s="982"/>
      <c r="J798" s="1000"/>
      <c r="K798" s="982"/>
      <c r="L798" s="1000"/>
      <c r="M798" s="982"/>
      <c r="N798" s="1000"/>
      <c r="O798" s="982"/>
      <c r="P798" s="982"/>
      <c r="Q798" s="1000"/>
      <c r="R798" s="982"/>
      <c r="S798" s="1000"/>
      <c r="T798" s="1000"/>
      <c r="U798" s="1000"/>
      <c r="V798" s="982"/>
      <c r="W798" s="1004"/>
      <c r="X798" s="1002"/>
      <c r="Y798" s="1002"/>
      <c r="Z798" s="982"/>
      <c r="AA798" s="982"/>
      <c r="AB798" s="982"/>
      <c r="AC798" s="982"/>
      <c r="AD798" s="982"/>
      <c r="AE798" s="982"/>
      <c r="AF798" s="982"/>
      <c r="AG798" s="982"/>
      <c r="AH798" s="982"/>
      <c r="AI798" s="982"/>
      <c r="AJ798" s="982"/>
      <c r="AK798" s="982"/>
      <c r="AL798" s="982"/>
      <c r="AM798" s="982"/>
      <c r="AN798" s="982"/>
      <c r="AO798" s="982"/>
      <c r="AP798" s="982"/>
      <c r="AQ798" s="982"/>
      <c r="AR798" s="982"/>
      <c r="AS798" s="982"/>
      <c r="AT798" s="982"/>
      <c r="AU798" s="982"/>
      <c r="AV798" s="982"/>
      <c r="AW798" s="982"/>
      <c r="AX798" s="982"/>
      <c r="AY798" s="982"/>
      <c r="AZ798" s="982"/>
      <c r="BA798" s="982"/>
      <c r="BB798" s="982"/>
      <c r="BC798" s="982"/>
      <c r="BD798" s="982"/>
      <c r="BE798" s="982"/>
      <c r="BF798" s="982"/>
      <c r="BG798" s="982"/>
      <c r="BH798" s="982"/>
      <c r="BI798" s="982"/>
      <c r="BJ798" s="982"/>
    </row>
    <row r="799" spans="1:62" ht="14.25" customHeight="1" x14ac:dyDescent="0.2">
      <c r="A799" s="982"/>
      <c r="B799" s="982"/>
      <c r="C799" s="982"/>
      <c r="D799" s="1000"/>
      <c r="E799" s="982"/>
      <c r="F799" s="1000"/>
      <c r="G799" s="982"/>
      <c r="H799" s="1000"/>
      <c r="I799" s="982"/>
      <c r="J799" s="1000"/>
      <c r="K799" s="982"/>
      <c r="L799" s="1000"/>
      <c r="M799" s="982"/>
      <c r="N799" s="1000"/>
      <c r="O799" s="982"/>
      <c r="P799" s="982"/>
      <c r="Q799" s="1000"/>
      <c r="R799" s="982"/>
      <c r="S799" s="1000"/>
      <c r="T799" s="1000"/>
      <c r="U799" s="1000"/>
      <c r="V799" s="982"/>
      <c r="W799" s="1004"/>
      <c r="X799" s="1002"/>
      <c r="Y799" s="1002"/>
      <c r="Z799" s="982"/>
      <c r="AA799" s="982"/>
      <c r="AB799" s="982"/>
      <c r="AC799" s="982"/>
      <c r="AD799" s="982"/>
      <c r="AE799" s="982"/>
      <c r="AF799" s="982"/>
      <c r="AG799" s="982"/>
      <c r="AH799" s="982"/>
      <c r="AI799" s="982"/>
      <c r="AJ799" s="982"/>
      <c r="AK799" s="982"/>
      <c r="AL799" s="982"/>
      <c r="AM799" s="982"/>
      <c r="AN799" s="982"/>
      <c r="AO799" s="982"/>
      <c r="AP799" s="982"/>
      <c r="AQ799" s="982"/>
      <c r="AR799" s="982"/>
      <c r="AS799" s="982"/>
      <c r="AT799" s="982"/>
      <c r="AU799" s="982"/>
      <c r="AV799" s="982"/>
      <c r="AW799" s="982"/>
      <c r="AX799" s="982"/>
      <c r="AY799" s="982"/>
      <c r="AZ799" s="982"/>
      <c r="BA799" s="982"/>
      <c r="BB799" s="982"/>
      <c r="BC799" s="982"/>
      <c r="BD799" s="982"/>
      <c r="BE799" s="982"/>
      <c r="BF799" s="982"/>
      <c r="BG799" s="982"/>
      <c r="BH799" s="982"/>
      <c r="BI799" s="982"/>
      <c r="BJ799" s="982"/>
    </row>
    <row r="800" spans="1:62" ht="14.25" customHeight="1" x14ac:dyDescent="0.2">
      <c r="A800" s="982"/>
      <c r="B800" s="982"/>
      <c r="C800" s="982"/>
      <c r="D800" s="1000"/>
      <c r="E800" s="982"/>
      <c r="F800" s="1000"/>
      <c r="G800" s="982"/>
      <c r="H800" s="1000"/>
      <c r="I800" s="982"/>
      <c r="J800" s="1000"/>
      <c r="K800" s="982"/>
      <c r="L800" s="1000"/>
      <c r="M800" s="982"/>
      <c r="N800" s="1000"/>
      <c r="O800" s="982"/>
      <c r="P800" s="982"/>
      <c r="Q800" s="1000"/>
      <c r="R800" s="982"/>
      <c r="S800" s="1000"/>
      <c r="T800" s="1000"/>
      <c r="U800" s="1000"/>
      <c r="V800" s="982"/>
      <c r="W800" s="1004"/>
      <c r="X800" s="1002"/>
      <c r="Y800" s="1002"/>
      <c r="Z800" s="982"/>
      <c r="AA800" s="982"/>
      <c r="AB800" s="982"/>
      <c r="AC800" s="982"/>
      <c r="AD800" s="982"/>
      <c r="AE800" s="982"/>
      <c r="AF800" s="982"/>
      <c r="AG800" s="982"/>
      <c r="AH800" s="982"/>
      <c r="AI800" s="982"/>
      <c r="AJ800" s="982"/>
      <c r="AK800" s="982"/>
      <c r="AL800" s="982"/>
      <c r="AM800" s="982"/>
      <c r="AN800" s="982"/>
      <c r="AO800" s="982"/>
      <c r="AP800" s="982"/>
      <c r="AQ800" s="982"/>
      <c r="AR800" s="982"/>
      <c r="AS800" s="982"/>
      <c r="AT800" s="982"/>
      <c r="AU800" s="982"/>
      <c r="AV800" s="982"/>
      <c r="AW800" s="982"/>
      <c r="AX800" s="982"/>
      <c r="AY800" s="982"/>
      <c r="AZ800" s="982"/>
      <c r="BA800" s="982"/>
      <c r="BB800" s="982"/>
      <c r="BC800" s="982"/>
      <c r="BD800" s="982"/>
      <c r="BE800" s="982"/>
      <c r="BF800" s="982"/>
      <c r="BG800" s="982"/>
      <c r="BH800" s="982"/>
      <c r="BI800" s="982"/>
      <c r="BJ800" s="982"/>
    </row>
    <row r="801" spans="1:62" ht="14.25" customHeight="1" x14ac:dyDescent="0.2">
      <c r="A801" s="982"/>
      <c r="B801" s="982"/>
      <c r="C801" s="982"/>
      <c r="D801" s="1000"/>
      <c r="E801" s="982"/>
      <c r="F801" s="1000"/>
      <c r="G801" s="982"/>
      <c r="H801" s="1000"/>
      <c r="I801" s="982"/>
      <c r="J801" s="1000"/>
      <c r="K801" s="982"/>
      <c r="L801" s="1000"/>
      <c r="M801" s="982"/>
      <c r="N801" s="1000"/>
      <c r="O801" s="982"/>
      <c r="P801" s="982"/>
      <c r="Q801" s="1000"/>
      <c r="R801" s="982"/>
      <c r="S801" s="1000"/>
      <c r="T801" s="1000"/>
      <c r="U801" s="1000"/>
      <c r="V801" s="982"/>
      <c r="W801" s="1004"/>
      <c r="X801" s="1002"/>
      <c r="Y801" s="1002"/>
      <c r="Z801" s="982"/>
      <c r="AA801" s="982"/>
      <c r="AB801" s="982"/>
      <c r="AC801" s="982"/>
      <c r="AD801" s="982"/>
      <c r="AE801" s="982"/>
      <c r="AF801" s="982"/>
      <c r="AG801" s="982"/>
      <c r="AH801" s="982"/>
      <c r="AI801" s="982"/>
      <c r="AJ801" s="982"/>
      <c r="AK801" s="982"/>
      <c r="AL801" s="982"/>
      <c r="AM801" s="982"/>
      <c r="AN801" s="982"/>
      <c r="AO801" s="982"/>
      <c r="AP801" s="982"/>
      <c r="AQ801" s="982"/>
      <c r="AR801" s="982"/>
      <c r="AS801" s="982"/>
      <c r="AT801" s="982"/>
      <c r="AU801" s="982"/>
      <c r="AV801" s="982"/>
      <c r="AW801" s="982"/>
      <c r="AX801" s="982"/>
      <c r="AY801" s="982"/>
      <c r="AZ801" s="982"/>
      <c r="BA801" s="982"/>
      <c r="BB801" s="982"/>
      <c r="BC801" s="982"/>
      <c r="BD801" s="982"/>
      <c r="BE801" s="982"/>
      <c r="BF801" s="982"/>
      <c r="BG801" s="982"/>
      <c r="BH801" s="982"/>
      <c r="BI801" s="982"/>
      <c r="BJ801" s="982"/>
    </row>
    <row r="802" spans="1:62" ht="14.25" customHeight="1" x14ac:dyDescent="0.2">
      <c r="A802" s="982"/>
      <c r="B802" s="982"/>
      <c r="C802" s="982"/>
      <c r="D802" s="1000"/>
      <c r="E802" s="982"/>
      <c r="F802" s="1000"/>
      <c r="G802" s="982"/>
      <c r="H802" s="1000"/>
      <c r="I802" s="982"/>
      <c r="J802" s="1000"/>
      <c r="K802" s="982"/>
      <c r="L802" s="1000"/>
      <c r="M802" s="982"/>
      <c r="N802" s="1000"/>
      <c r="O802" s="982"/>
      <c r="P802" s="982"/>
      <c r="Q802" s="1000"/>
      <c r="R802" s="982"/>
      <c r="S802" s="1000"/>
      <c r="T802" s="1000"/>
      <c r="U802" s="1000"/>
      <c r="V802" s="982"/>
      <c r="W802" s="1004"/>
      <c r="X802" s="1002"/>
      <c r="Y802" s="1002"/>
      <c r="Z802" s="982"/>
      <c r="AA802" s="982"/>
      <c r="AB802" s="982"/>
      <c r="AC802" s="982"/>
      <c r="AD802" s="982"/>
      <c r="AE802" s="982"/>
      <c r="AF802" s="982"/>
      <c r="AG802" s="982"/>
      <c r="AH802" s="982"/>
      <c r="AI802" s="982"/>
      <c r="AJ802" s="982"/>
      <c r="AK802" s="982"/>
      <c r="AL802" s="982"/>
      <c r="AM802" s="982"/>
      <c r="AN802" s="982"/>
      <c r="AO802" s="982"/>
      <c r="AP802" s="982"/>
      <c r="AQ802" s="982"/>
      <c r="AR802" s="982"/>
      <c r="AS802" s="982"/>
      <c r="AT802" s="982"/>
      <c r="AU802" s="982"/>
      <c r="AV802" s="982"/>
      <c r="AW802" s="982"/>
      <c r="AX802" s="982"/>
      <c r="AY802" s="982"/>
      <c r="AZ802" s="982"/>
      <c r="BA802" s="982"/>
      <c r="BB802" s="982"/>
      <c r="BC802" s="982"/>
      <c r="BD802" s="982"/>
      <c r="BE802" s="982"/>
      <c r="BF802" s="982"/>
      <c r="BG802" s="982"/>
      <c r="BH802" s="982"/>
      <c r="BI802" s="982"/>
      <c r="BJ802" s="982"/>
    </row>
    <row r="803" spans="1:62" ht="14.25" customHeight="1" x14ac:dyDescent="0.2">
      <c r="A803" s="982"/>
      <c r="B803" s="982"/>
      <c r="C803" s="982"/>
      <c r="D803" s="1000"/>
      <c r="E803" s="982"/>
      <c r="F803" s="1000"/>
      <c r="G803" s="982"/>
      <c r="H803" s="1000"/>
      <c r="I803" s="982"/>
      <c r="J803" s="1000"/>
      <c r="K803" s="982"/>
      <c r="L803" s="1000"/>
      <c r="M803" s="982"/>
      <c r="N803" s="1000"/>
      <c r="O803" s="982"/>
      <c r="P803" s="982"/>
      <c r="Q803" s="1000"/>
      <c r="R803" s="982"/>
      <c r="S803" s="1000"/>
      <c r="T803" s="1000"/>
      <c r="U803" s="1000"/>
      <c r="V803" s="982"/>
      <c r="W803" s="1004"/>
      <c r="X803" s="1002"/>
      <c r="Y803" s="1002"/>
      <c r="Z803" s="982"/>
      <c r="AA803" s="982"/>
      <c r="AB803" s="982"/>
      <c r="AC803" s="982"/>
      <c r="AD803" s="982"/>
      <c r="AE803" s="982"/>
      <c r="AF803" s="982"/>
      <c r="AG803" s="982"/>
      <c r="AH803" s="982"/>
      <c r="AI803" s="982"/>
      <c r="AJ803" s="982"/>
      <c r="AK803" s="982"/>
      <c r="AL803" s="982"/>
      <c r="AM803" s="982"/>
      <c r="AN803" s="982"/>
      <c r="AO803" s="982"/>
      <c r="AP803" s="982"/>
      <c r="AQ803" s="982"/>
      <c r="AR803" s="982"/>
      <c r="AS803" s="982"/>
      <c r="AT803" s="982"/>
      <c r="AU803" s="982"/>
      <c r="AV803" s="982"/>
      <c r="AW803" s="982"/>
      <c r="AX803" s="982"/>
      <c r="AY803" s="982"/>
      <c r="AZ803" s="982"/>
      <c r="BA803" s="982"/>
      <c r="BB803" s="982"/>
      <c r="BC803" s="982"/>
      <c r="BD803" s="982"/>
      <c r="BE803" s="982"/>
      <c r="BF803" s="982"/>
      <c r="BG803" s="982"/>
      <c r="BH803" s="982"/>
      <c r="BI803" s="982"/>
      <c r="BJ803" s="982"/>
    </row>
    <row r="804" spans="1:62" ht="14.25" customHeight="1" x14ac:dyDescent="0.2">
      <c r="A804" s="982"/>
      <c r="B804" s="982"/>
      <c r="C804" s="982"/>
      <c r="D804" s="1000"/>
      <c r="E804" s="982"/>
      <c r="F804" s="1000"/>
      <c r="G804" s="982"/>
      <c r="H804" s="1000"/>
      <c r="I804" s="982"/>
      <c r="J804" s="1000"/>
      <c r="K804" s="982"/>
      <c r="L804" s="1000"/>
      <c r="M804" s="982"/>
      <c r="N804" s="1000"/>
      <c r="O804" s="982"/>
      <c r="P804" s="982"/>
      <c r="Q804" s="1000"/>
      <c r="R804" s="982"/>
      <c r="S804" s="1000"/>
      <c r="T804" s="1000"/>
      <c r="U804" s="1000"/>
      <c r="V804" s="982"/>
      <c r="W804" s="1004"/>
      <c r="X804" s="1002"/>
      <c r="Y804" s="1002"/>
      <c r="Z804" s="982"/>
      <c r="AA804" s="982"/>
      <c r="AB804" s="982"/>
      <c r="AC804" s="982"/>
      <c r="AD804" s="982"/>
      <c r="AE804" s="982"/>
      <c r="AF804" s="982"/>
      <c r="AG804" s="982"/>
      <c r="AH804" s="982"/>
      <c r="AI804" s="982"/>
      <c r="AJ804" s="982"/>
      <c r="AK804" s="982"/>
      <c r="AL804" s="982"/>
      <c r="AM804" s="982"/>
      <c r="AN804" s="982"/>
      <c r="AO804" s="982"/>
      <c r="AP804" s="982"/>
      <c r="AQ804" s="982"/>
      <c r="AR804" s="982"/>
      <c r="AS804" s="982"/>
      <c r="AT804" s="982"/>
      <c r="AU804" s="982"/>
      <c r="AV804" s="982"/>
      <c r="AW804" s="982"/>
      <c r="AX804" s="982"/>
      <c r="AY804" s="982"/>
      <c r="AZ804" s="982"/>
      <c r="BA804" s="982"/>
      <c r="BB804" s="982"/>
      <c r="BC804" s="982"/>
      <c r="BD804" s="982"/>
      <c r="BE804" s="982"/>
      <c r="BF804" s="982"/>
      <c r="BG804" s="982"/>
      <c r="BH804" s="982"/>
      <c r="BI804" s="982"/>
      <c r="BJ804" s="982"/>
    </row>
    <row r="805" spans="1:62" ht="14.25" customHeight="1" x14ac:dyDescent="0.2">
      <c r="A805" s="982"/>
      <c r="B805" s="982"/>
      <c r="C805" s="982"/>
      <c r="D805" s="1000"/>
      <c r="E805" s="982"/>
      <c r="F805" s="1000"/>
      <c r="G805" s="982"/>
      <c r="H805" s="1000"/>
      <c r="I805" s="982"/>
      <c r="J805" s="1000"/>
      <c r="K805" s="982"/>
      <c r="L805" s="1000"/>
      <c r="M805" s="982"/>
      <c r="N805" s="1000"/>
      <c r="O805" s="982"/>
      <c r="P805" s="982"/>
      <c r="Q805" s="1000"/>
      <c r="R805" s="982"/>
      <c r="S805" s="1000"/>
      <c r="T805" s="1000"/>
      <c r="U805" s="1000"/>
      <c r="V805" s="982"/>
      <c r="W805" s="1004"/>
      <c r="X805" s="1002"/>
      <c r="Y805" s="1002"/>
      <c r="Z805" s="982"/>
      <c r="AA805" s="982"/>
      <c r="AB805" s="982"/>
      <c r="AC805" s="982"/>
      <c r="AD805" s="982"/>
      <c r="AE805" s="982"/>
      <c r="AF805" s="982"/>
      <c r="AG805" s="982"/>
      <c r="AH805" s="982"/>
      <c r="AI805" s="982"/>
      <c r="AJ805" s="982"/>
      <c r="AK805" s="982"/>
      <c r="AL805" s="982"/>
      <c r="AM805" s="982"/>
      <c r="AN805" s="982"/>
      <c r="AO805" s="982"/>
      <c r="AP805" s="982"/>
      <c r="AQ805" s="982"/>
      <c r="AR805" s="982"/>
      <c r="AS805" s="982"/>
      <c r="AT805" s="982"/>
      <c r="AU805" s="982"/>
      <c r="AV805" s="982"/>
      <c r="AW805" s="982"/>
      <c r="AX805" s="982"/>
      <c r="AY805" s="982"/>
      <c r="AZ805" s="982"/>
      <c r="BA805" s="982"/>
      <c r="BB805" s="982"/>
      <c r="BC805" s="982"/>
      <c r="BD805" s="982"/>
      <c r="BE805" s="982"/>
      <c r="BF805" s="982"/>
      <c r="BG805" s="982"/>
      <c r="BH805" s="982"/>
      <c r="BI805" s="982"/>
      <c r="BJ805" s="982"/>
    </row>
    <row r="806" spans="1:62" ht="14.25" customHeight="1" x14ac:dyDescent="0.2">
      <c r="A806" s="982"/>
      <c r="B806" s="982"/>
      <c r="C806" s="982"/>
      <c r="D806" s="1000"/>
      <c r="E806" s="982"/>
      <c r="F806" s="1000"/>
      <c r="G806" s="982"/>
      <c r="H806" s="1000"/>
      <c r="I806" s="982"/>
      <c r="J806" s="1000"/>
      <c r="K806" s="982"/>
      <c r="L806" s="1000"/>
      <c r="M806" s="982"/>
      <c r="N806" s="1000"/>
      <c r="O806" s="982"/>
      <c r="P806" s="982"/>
      <c r="Q806" s="1000"/>
      <c r="R806" s="982"/>
      <c r="S806" s="1000"/>
      <c r="T806" s="1000"/>
      <c r="U806" s="1000"/>
      <c r="V806" s="982"/>
      <c r="W806" s="1004"/>
      <c r="X806" s="1002"/>
      <c r="Y806" s="1002"/>
      <c r="Z806" s="982"/>
      <c r="AA806" s="982"/>
      <c r="AB806" s="982"/>
      <c r="AC806" s="982"/>
      <c r="AD806" s="982"/>
      <c r="AE806" s="982"/>
      <c r="AF806" s="982"/>
      <c r="AG806" s="982"/>
      <c r="AH806" s="982"/>
      <c r="AI806" s="982"/>
      <c r="AJ806" s="982"/>
      <c r="AK806" s="982"/>
      <c r="AL806" s="982"/>
      <c r="AM806" s="982"/>
      <c r="AN806" s="982"/>
      <c r="AO806" s="982"/>
      <c r="AP806" s="982"/>
      <c r="AQ806" s="982"/>
      <c r="AR806" s="982"/>
      <c r="AS806" s="982"/>
      <c r="AT806" s="982"/>
      <c r="AU806" s="982"/>
      <c r="AV806" s="982"/>
      <c r="AW806" s="982"/>
      <c r="AX806" s="982"/>
      <c r="AY806" s="982"/>
      <c r="AZ806" s="982"/>
      <c r="BA806" s="982"/>
      <c r="BB806" s="982"/>
      <c r="BC806" s="982"/>
      <c r="BD806" s="982"/>
      <c r="BE806" s="982"/>
      <c r="BF806" s="982"/>
      <c r="BG806" s="982"/>
      <c r="BH806" s="982"/>
      <c r="BI806" s="982"/>
      <c r="BJ806" s="982"/>
    </row>
    <row r="807" spans="1:62" ht="14.25" customHeight="1" x14ac:dyDescent="0.2">
      <c r="A807" s="982"/>
      <c r="B807" s="982"/>
      <c r="C807" s="982"/>
      <c r="D807" s="1000"/>
      <c r="E807" s="982"/>
      <c r="F807" s="1000"/>
      <c r="G807" s="982"/>
      <c r="H807" s="1000"/>
      <c r="I807" s="982"/>
      <c r="J807" s="1000"/>
      <c r="K807" s="982"/>
      <c r="L807" s="1000"/>
      <c r="M807" s="982"/>
      <c r="N807" s="1000"/>
      <c r="O807" s="982"/>
      <c r="P807" s="982"/>
      <c r="Q807" s="1000"/>
      <c r="R807" s="982"/>
      <c r="S807" s="1000"/>
      <c r="T807" s="1000"/>
      <c r="U807" s="1000"/>
      <c r="V807" s="982"/>
      <c r="W807" s="1004"/>
      <c r="X807" s="1002"/>
      <c r="Y807" s="1002"/>
      <c r="Z807" s="982"/>
      <c r="AA807" s="982"/>
      <c r="AB807" s="982"/>
      <c r="AC807" s="982"/>
      <c r="AD807" s="982"/>
      <c r="AE807" s="982"/>
      <c r="AF807" s="982"/>
      <c r="AG807" s="982"/>
      <c r="AH807" s="982"/>
      <c r="AI807" s="982"/>
      <c r="AJ807" s="982"/>
      <c r="AK807" s="982"/>
      <c r="AL807" s="982"/>
      <c r="AM807" s="982"/>
      <c r="AN807" s="982"/>
      <c r="AO807" s="982"/>
      <c r="AP807" s="982"/>
      <c r="AQ807" s="982"/>
      <c r="AR807" s="982"/>
      <c r="AS807" s="982"/>
      <c r="AT807" s="982"/>
      <c r="AU807" s="982"/>
      <c r="AV807" s="982"/>
      <c r="AW807" s="982"/>
      <c r="AX807" s="982"/>
      <c r="AY807" s="982"/>
      <c r="AZ807" s="982"/>
      <c r="BA807" s="982"/>
      <c r="BB807" s="982"/>
      <c r="BC807" s="982"/>
      <c r="BD807" s="982"/>
      <c r="BE807" s="982"/>
      <c r="BF807" s="982"/>
      <c r="BG807" s="982"/>
      <c r="BH807" s="982"/>
      <c r="BI807" s="982"/>
      <c r="BJ807" s="982"/>
    </row>
    <row r="808" spans="1:62" ht="14.25" customHeight="1" x14ac:dyDescent="0.2">
      <c r="A808" s="982"/>
      <c r="B808" s="982"/>
      <c r="C808" s="982"/>
      <c r="D808" s="1000"/>
      <c r="E808" s="982"/>
      <c r="F808" s="1000"/>
      <c r="G808" s="982"/>
      <c r="H808" s="1000"/>
      <c r="I808" s="982"/>
      <c r="J808" s="1000"/>
      <c r="K808" s="982"/>
      <c r="L808" s="1000"/>
      <c r="M808" s="982"/>
      <c r="N808" s="1000"/>
      <c r="O808" s="982"/>
      <c r="P808" s="982"/>
      <c r="Q808" s="1000"/>
      <c r="R808" s="982"/>
      <c r="S808" s="1000"/>
      <c r="T808" s="1000"/>
      <c r="U808" s="1000"/>
      <c r="V808" s="982"/>
      <c r="W808" s="1004"/>
      <c r="X808" s="1002"/>
      <c r="Y808" s="1002"/>
      <c r="Z808" s="982"/>
      <c r="AA808" s="982"/>
      <c r="AB808" s="982"/>
      <c r="AC808" s="982"/>
      <c r="AD808" s="982"/>
      <c r="AE808" s="982"/>
      <c r="AF808" s="982"/>
      <c r="AG808" s="982"/>
      <c r="AH808" s="982"/>
      <c r="AI808" s="982"/>
      <c r="AJ808" s="982"/>
      <c r="AK808" s="982"/>
      <c r="AL808" s="982"/>
      <c r="AM808" s="982"/>
      <c r="AN808" s="982"/>
      <c r="AO808" s="982"/>
      <c r="AP808" s="982"/>
      <c r="AQ808" s="982"/>
      <c r="AR808" s="982"/>
      <c r="AS808" s="982"/>
      <c r="AT808" s="982"/>
      <c r="AU808" s="982"/>
      <c r="AV808" s="982"/>
      <c r="AW808" s="982"/>
      <c r="AX808" s="982"/>
      <c r="AY808" s="982"/>
      <c r="AZ808" s="982"/>
      <c r="BA808" s="982"/>
      <c r="BB808" s="982"/>
      <c r="BC808" s="982"/>
      <c r="BD808" s="982"/>
      <c r="BE808" s="982"/>
      <c r="BF808" s="982"/>
      <c r="BG808" s="982"/>
      <c r="BH808" s="982"/>
      <c r="BI808" s="982"/>
      <c r="BJ808" s="982"/>
    </row>
    <row r="809" spans="1:62" ht="14.25" customHeight="1" x14ac:dyDescent="0.2">
      <c r="A809" s="982"/>
      <c r="B809" s="982"/>
      <c r="C809" s="982"/>
      <c r="D809" s="1000"/>
      <c r="E809" s="982"/>
      <c r="F809" s="1000"/>
      <c r="G809" s="982"/>
      <c r="H809" s="1000"/>
      <c r="I809" s="982"/>
      <c r="J809" s="1000"/>
      <c r="K809" s="982"/>
      <c r="L809" s="1000"/>
      <c r="M809" s="982"/>
      <c r="N809" s="1000"/>
      <c r="O809" s="982"/>
      <c r="P809" s="982"/>
      <c r="Q809" s="1000"/>
      <c r="R809" s="982"/>
      <c r="S809" s="1000"/>
      <c r="T809" s="1000"/>
      <c r="U809" s="1000"/>
      <c r="V809" s="982"/>
      <c r="W809" s="1004"/>
      <c r="X809" s="1002"/>
      <c r="Y809" s="1002"/>
      <c r="Z809" s="982"/>
      <c r="AA809" s="982"/>
      <c r="AB809" s="982"/>
      <c r="AC809" s="982"/>
      <c r="AD809" s="982"/>
      <c r="AE809" s="982"/>
      <c r="AF809" s="982"/>
      <c r="AG809" s="982"/>
      <c r="AH809" s="982"/>
      <c r="AI809" s="982"/>
      <c r="AJ809" s="982"/>
      <c r="AK809" s="982"/>
      <c r="AL809" s="982"/>
      <c r="AM809" s="982"/>
      <c r="AN809" s="982"/>
      <c r="AO809" s="982"/>
      <c r="AP809" s="982"/>
      <c r="AQ809" s="982"/>
      <c r="AR809" s="982"/>
      <c r="AS809" s="982"/>
      <c r="AT809" s="982"/>
      <c r="AU809" s="982"/>
      <c r="AV809" s="982"/>
      <c r="AW809" s="982"/>
      <c r="AX809" s="982"/>
      <c r="AY809" s="982"/>
      <c r="AZ809" s="982"/>
      <c r="BA809" s="982"/>
      <c r="BB809" s="982"/>
      <c r="BC809" s="982"/>
      <c r="BD809" s="982"/>
      <c r="BE809" s="982"/>
      <c r="BF809" s="982"/>
      <c r="BG809" s="982"/>
      <c r="BH809" s="982"/>
      <c r="BI809" s="982"/>
      <c r="BJ809" s="982"/>
    </row>
    <row r="810" spans="1:62" ht="14.25" customHeight="1" x14ac:dyDescent="0.2">
      <c r="A810" s="982"/>
      <c r="B810" s="982"/>
      <c r="C810" s="982"/>
      <c r="D810" s="1000"/>
      <c r="E810" s="982"/>
      <c r="F810" s="1000"/>
      <c r="G810" s="982"/>
      <c r="H810" s="1000"/>
      <c r="I810" s="982"/>
      <c r="J810" s="1000"/>
      <c r="K810" s="982"/>
      <c r="L810" s="1000"/>
      <c r="M810" s="982"/>
      <c r="N810" s="1000"/>
      <c r="O810" s="982"/>
      <c r="P810" s="982"/>
      <c r="Q810" s="1000"/>
      <c r="R810" s="982"/>
      <c r="S810" s="1000"/>
      <c r="T810" s="1000"/>
      <c r="U810" s="1000"/>
      <c r="V810" s="982"/>
      <c r="W810" s="1004"/>
      <c r="X810" s="1002"/>
      <c r="Y810" s="1002"/>
      <c r="Z810" s="982"/>
      <c r="AA810" s="982"/>
      <c r="AB810" s="982"/>
      <c r="AC810" s="982"/>
      <c r="AD810" s="982"/>
      <c r="AE810" s="982"/>
      <c r="AF810" s="982"/>
      <c r="AG810" s="982"/>
      <c r="AH810" s="982"/>
      <c r="AI810" s="982"/>
      <c r="AJ810" s="982"/>
      <c r="AK810" s="982"/>
      <c r="AL810" s="982"/>
      <c r="AM810" s="982"/>
      <c r="AN810" s="982"/>
      <c r="AO810" s="982"/>
      <c r="AP810" s="982"/>
      <c r="AQ810" s="982"/>
      <c r="AR810" s="982"/>
      <c r="AS810" s="982"/>
      <c r="AT810" s="982"/>
      <c r="AU810" s="982"/>
      <c r="AV810" s="982"/>
      <c r="AW810" s="982"/>
      <c r="AX810" s="982"/>
      <c r="AY810" s="982"/>
      <c r="AZ810" s="982"/>
      <c r="BA810" s="982"/>
      <c r="BB810" s="982"/>
      <c r="BC810" s="982"/>
      <c r="BD810" s="982"/>
      <c r="BE810" s="982"/>
      <c r="BF810" s="982"/>
      <c r="BG810" s="982"/>
      <c r="BH810" s="982"/>
      <c r="BI810" s="982"/>
      <c r="BJ810" s="982"/>
    </row>
    <row r="811" spans="1:62" ht="14.25" customHeight="1" x14ac:dyDescent="0.2">
      <c r="A811" s="982"/>
      <c r="B811" s="982"/>
      <c r="C811" s="982"/>
      <c r="D811" s="1000"/>
      <c r="E811" s="982"/>
      <c r="F811" s="1000"/>
      <c r="G811" s="982"/>
      <c r="H811" s="1000"/>
      <c r="I811" s="982"/>
      <c r="J811" s="1000"/>
      <c r="K811" s="982"/>
      <c r="L811" s="1000"/>
      <c r="M811" s="982"/>
      <c r="N811" s="1000"/>
      <c r="O811" s="982"/>
      <c r="P811" s="982"/>
      <c r="Q811" s="1000"/>
      <c r="R811" s="982"/>
      <c r="S811" s="1000"/>
      <c r="T811" s="1000"/>
      <c r="U811" s="1000"/>
      <c r="V811" s="982"/>
      <c r="W811" s="1004"/>
      <c r="X811" s="1002"/>
      <c r="Y811" s="1002"/>
      <c r="Z811" s="982"/>
      <c r="AA811" s="982"/>
      <c r="AB811" s="982"/>
      <c r="AC811" s="982"/>
      <c r="AD811" s="982"/>
      <c r="AE811" s="982"/>
      <c r="AF811" s="982"/>
      <c r="AG811" s="982"/>
      <c r="AH811" s="982"/>
      <c r="AI811" s="982"/>
      <c r="AJ811" s="982"/>
      <c r="AK811" s="982"/>
      <c r="AL811" s="982"/>
      <c r="AM811" s="982"/>
      <c r="AN811" s="982"/>
      <c r="AO811" s="982"/>
      <c r="AP811" s="982"/>
      <c r="AQ811" s="982"/>
      <c r="AR811" s="982"/>
      <c r="AS811" s="982"/>
      <c r="AT811" s="982"/>
      <c r="AU811" s="982"/>
      <c r="AV811" s="982"/>
      <c r="AW811" s="982"/>
      <c r="AX811" s="982"/>
      <c r="AY811" s="982"/>
      <c r="AZ811" s="982"/>
      <c r="BA811" s="982"/>
      <c r="BB811" s="982"/>
      <c r="BC811" s="982"/>
      <c r="BD811" s="982"/>
      <c r="BE811" s="982"/>
      <c r="BF811" s="982"/>
      <c r="BG811" s="982"/>
      <c r="BH811" s="982"/>
      <c r="BI811" s="982"/>
      <c r="BJ811" s="982"/>
    </row>
    <row r="812" spans="1:62" ht="14.25" customHeight="1" x14ac:dyDescent="0.2">
      <c r="A812" s="982"/>
      <c r="B812" s="982"/>
      <c r="C812" s="982"/>
      <c r="D812" s="1000"/>
      <c r="E812" s="982"/>
      <c r="F812" s="1000"/>
      <c r="G812" s="982"/>
      <c r="H812" s="1000"/>
      <c r="I812" s="982"/>
      <c r="J812" s="1000"/>
      <c r="K812" s="982"/>
      <c r="L812" s="1000"/>
      <c r="M812" s="982"/>
      <c r="N812" s="1000"/>
      <c r="O812" s="982"/>
      <c r="P812" s="982"/>
      <c r="Q812" s="1000"/>
      <c r="R812" s="982"/>
      <c r="S812" s="1000"/>
      <c r="T812" s="1000"/>
      <c r="U812" s="1000"/>
      <c r="V812" s="982"/>
      <c r="W812" s="1004"/>
      <c r="X812" s="1002"/>
      <c r="Y812" s="1002"/>
      <c r="Z812" s="982"/>
      <c r="AA812" s="982"/>
      <c r="AB812" s="982"/>
      <c r="AC812" s="982"/>
      <c r="AD812" s="982"/>
      <c r="AE812" s="982"/>
      <c r="AF812" s="982"/>
      <c r="AG812" s="982"/>
      <c r="AH812" s="982"/>
      <c r="AI812" s="982"/>
      <c r="AJ812" s="982"/>
      <c r="AK812" s="982"/>
      <c r="AL812" s="982"/>
      <c r="AM812" s="982"/>
      <c r="AN812" s="982"/>
      <c r="AO812" s="982"/>
      <c r="AP812" s="982"/>
      <c r="AQ812" s="982"/>
      <c r="AR812" s="982"/>
      <c r="AS812" s="982"/>
      <c r="AT812" s="982"/>
      <c r="AU812" s="982"/>
      <c r="AV812" s="982"/>
      <c r="AW812" s="982"/>
      <c r="AX812" s="982"/>
      <c r="AY812" s="982"/>
      <c r="AZ812" s="982"/>
      <c r="BA812" s="982"/>
      <c r="BB812" s="982"/>
      <c r="BC812" s="982"/>
      <c r="BD812" s="982"/>
      <c r="BE812" s="982"/>
      <c r="BF812" s="982"/>
      <c r="BG812" s="982"/>
      <c r="BH812" s="982"/>
      <c r="BI812" s="982"/>
      <c r="BJ812" s="982"/>
    </row>
    <row r="813" spans="1:62" ht="14.25" customHeight="1" x14ac:dyDescent="0.2">
      <c r="A813" s="982"/>
      <c r="B813" s="982"/>
      <c r="C813" s="982"/>
      <c r="D813" s="1000"/>
      <c r="E813" s="982"/>
      <c r="F813" s="1000"/>
      <c r="G813" s="982"/>
      <c r="H813" s="1000"/>
      <c r="I813" s="982"/>
      <c r="J813" s="1000"/>
      <c r="K813" s="982"/>
      <c r="L813" s="1000"/>
      <c r="M813" s="982"/>
      <c r="N813" s="1000"/>
      <c r="O813" s="982"/>
      <c r="P813" s="982"/>
      <c r="Q813" s="1000"/>
      <c r="R813" s="982"/>
      <c r="S813" s="1000"/>
      <c r="T813" s="1000"/>
      <c r="U813" s="1000"/>
      <c r="V813" s="982"/>
      <c r="W813" s="1004"/>
      <c r="X813" s="1002"/>
      <c r="Y813" s="1002"/>
      <c r="Z813" s="982"/>
      <c r="AA813" s="982"/>
      <c r="AB813" s="982"/>
      <c r="AC813" s="982"/>
      <c r="AD813" s="982"/>
      <c r="AE813" s="982"/>
      <c r="AF813" s="982"/>
      <c r="AG813" s="982"/>
      <c r="AH813" s="982"/>
      <c r="AI813" s="982"/>
      <c r="AJ813" s="982"/>
      <c r="AK813" s="982"/>
      <c r="AL813" s="982"/>
      <c r="AM813" s="982"/>
      <c r="AN813" s="982"/>
      <c r="AO813" s="982"/>
      <c r="AP813" s="982"/>
      <c r="AQ813" s="982"/>
      <c r="AR813" s="982"/>
      <c r="AS813" s="982"/>
      <c r="AT813" s="982"/>
      <c r="AU813" s="982"/>
      <c r="AV813" s="982"/>
      <c r="AW813" s="982"/>
      <c r="AX813" s="982"/>
      <c r="AY813" s="982"/>
      <c r="AZ813" s="982"/>
      <c r="BA813" s="982"/>
      <c r="BB813" s="982"/>
      <c r="BC813" s="982"/>
      <c r="BD813" s="982"/>
      <c r="BE813" s="982"/>
      <c r="BF813" s="982"/>
      <c r="BG813" s="982"/>
      <c r="BH813" s="982"/>
      <c r="BI813" s="982"/>
      <c r="BJ813" s="982"/>
    </row>
    <row r="814" spans="1:62" ht="14.25" customHeight="1" x14ac:dyDescent="0.2">
      <c r="A814" s="982"/>
      <c r="B814" s="982"/>
      <c r="C814" s="982"/>
      <c r="D814" s="1000"/>
      <c r="E814" s="982"/>
      <c r="F814" s="1000"/>
      <c r="G814" s="982"/>
      <c r="H814" s="1000"/>
      <c r="I814" s="982"/>
      <c r="J814" s="1000"/>
      <c r="K814" s="982"/>
      <c r="L814" s="1000"/>
      <c r="M814" s="982"/>
      <c r="N814" s="1000"/>
      <c r="O814" s="982"/>
      <c r="P814" s="982"/>
      <c r="Q814" s="1000"/>
      <c r="R814" s="982"/>
      <c r="S814" s="1000"/>
      <c r="T814" s="1000"/>
      <c r="U814" s="1000"/>
      <c r="V814" s="982"/>
      <c r="W814" s="1004"/>
      <c r="X814" s="1002"/>
      <c r="Y814" s="1002"/>
      <c r="Z814" s="982"/>
      <c r="AA814" s="982"/>
      <c r="AB814" s="982"/>
      <c r="AC814" s="982"/>
      <c r="AD814" s="982"/>
      <c r="AE814" s="982"/>
      <c r="AF814" s="982"/>
      <c r="AG814" s="982"/>
      <c r="AH814" s="982"/>
      <c r="AI814" s="982"/>
      <c r="AJ814" s="982"/>
      <c r="AK814" s="982"/>
      <c r="AL814" s="982"/>
      <c r="AM814" s="982"/>
      <c r="AN814" s="982"/>
      <c r="AO814" s="982"/>
      <c r="AP814" s="982"/>
      <c r="AQ814" s="982"/>
      <c r="AR814" s="982"/>
      <c r="AS814" s="982"/>
      <c r="AT814" s="982"/>
      <c r="AU814" s="982"/>
      <c r="AV814" s="982"/>
      <c r="AW814" s="982"/>
      <c r="AX814" s="982"/>
      <c r="AY814" s="982"/>
      <c r="AZ814" s="982"/>
      <c r="BA814" s="982"/>
      <c r="BB814" s="982"/>
      <c r="BC814" s="982"/>
      <c r="BD814" s="982"/>
      <c r="BE814" s="982"/>
      <c r="BF814" s="982"/>
      <c r="BG814" s="982"/>
      <c r="BH814" s="982"/>
      <c r="BI814" s="982"/>
      <c r="BJ814" s="982"/>
    </row>
    <row r="815" spans="1:62" ht="14.25" customHeight="1" x14ac:dyDescent="0.2">
      <c r="A815" s="982"/>
      <c r="B815" s="982"/>
      <c r="C815" s="982"/>
      <c r="D815" s="1000"/>
      <c r="E815" s="982"/>
      <c r="F815" s="1000"/>
      <c r="G815" s="982"/>
      <c r="H815" s="1000"/>
      <c r="I815" s="982"/>
      <c r="J815" s="1000"/>
      <c r="K815" s="982"/>
      <c r="L815" s="1000"/>
      <c r="M815" s="982"/>
      <c r="N815" s="1000"/>
      <c r="O815" s="982"/>
      <c r="P815" s="982"/>
      <c r="Q815" s="1000"/>
      <c r="R815" s="982"/>
      <c r="S815" s="1000"/>
      <c r="T815" s="1000"/>
      <c r="U815" s="1000"/>
      <c r="V815" s="982"/>
      <c r="W815" s="1004"/>
      <c r="X815" s="1002"/>
      <c r="Y815" s="1002"/>
      <c r="Z815" s="982"/>
      <c r="AA815" s="982"/>
      <c r="AB815" s="982"/>
      <c r="AC815" s="982"/>
      <c r="AD815" s="982"/>
      <c r="AE815" s="982"/>
      <c r="AF815" s="982"/>
      <c r="AG815" s="982"/>
      <c r="AH815" s="982"/>
      <c r="AI815" s="982"/>
      <c r="AJ815" s="982"/>
      <c r="AK815" s="982"/>
      <c r="AL815" s="982"/>
      <c r="AM815" s="982"/>
      <c r="AN815" s="982"/>
      <c r="AO815" s="982"/>
      <c r="AP815" s="982"/>
      <c r="AQ815" s="982"/>
      <c r="AR815" s="982"/>
      <c r="AS815" s="982"/>
      <c r="AT815" s="982"/>
      <c r="AU815" s="982"/>
      <c r="AV815" s="982"/>
      <c r="AW815" s="982"/>
      <c r="AX815" s="982"/>
      <c r="AY815" s="982"/>
      <c r="AZ815" s="982"/>
      <c r="BA815" s="982"/>
      <c r="BB815" s="982"/>
      <c r="BC815" s="982"/>
      <c r="BD815" s="982"/>
      <c r="BE815" s="982"/>
      <c r="BF815" s="982"/>
      <c r="BG815" s="982"/>
      <c r="BH815" s="982"/>
      <c r="BI815" s="982"/>
      <c r="BJ815" s="982"/>
    </row>
    <row r="816" spans="1:62" ht="14.25" customHeight="1" x14ac:dyDescent="0.2">
      <c r="A816" s="982"/>
      <c r="B816" s="982"/>
      <c r="C816" s="982"/>
      <c r="D816" s="1000"/>
      <c r="E816" s="982"/>
      <c r="F816" s="1000"/>
      <c r="G816" s="982"/>
      <c r="H816" s="1000"/>
      <c r="I816" s="982"/>
      <c r="J816" s="1000"/>
      <c r="K816" s="982"/>
      <c r="L816" s="1000"/>
      <c r="M816" s="982"/>
      <c r="N816" s="1000"/>
      <c r="O816" s="982"/>
      <c r="P816" s="982"/>
      <c r="Q816" s="1000"/>
      <c r="R816" s="982"/>
      <c r="S816" s="1000"/>
      <c r="T816" s="1000"/>
      <c r="U816" s="1000"/>
      <c r="V816" s="982"/>
      <c r="W816" s="1004"/>
      <c r="X816" s="1002"/>
      <c r="Y816" s="1002"/>
      <c r="Z816" s="982"/>
      <c r="AA816" s="982"/>
      <c r="AB816" s="982"/>
      <c r="AC816" s="982"/>
      <c r="AD816" s="982"/>
      <c r="AE816" s="982"/>
      <c r="AF816" s="982"/>
      <c r="AG816" s="982"/>
      <c r="AH816" s="982"/>
      <c r="AI816" s="982"/>
      <c r="AJ816" s="982"/>
      <c r="AK816" s="982"/>
      <c r="AL816" s="982"/>
      <c r="AM816" s="982"/>
      <c r="AN816" s="982"/>
      <c r="AO816" s="982"/>
      <c r="AP816" s="982"/>
      <c r="AQ816" s="982"/>
      <c r="AR816" s="982"/>
      <c r="AS816" s="982"/>
      <c r="AT816" s="982"/>
      <c r="AU816" s="982"/>
      <c r="AV816" s="982"/>
      <c r="AW816" s="982"/>
      <c r="AX816" s="982"/>
      <c r="AY816" s="982"/>
      <c r="AZ816" s="982"/>
      <c r="BA816" s="982"/>
      <c r="BB816" s="982"/>
      <c r="BC816" s="982"/>
      <c r="BD816" s="982"/>
      <c r="BE816" s="982"/>
      <c r="BF816" s="982"/>
      <c r="BG816" s="982"/>
      <c r="BH816" s="982"/>
      <c r="BI816" s="982"/>
      <c r="BJ816" s="982"/>
    </row>
    <row r="817" spans="1:62" ht="14.25" customHeight="1" x14ac:dyDescent="0.2">
      <c r="A817" s="982"/>
      <c r="B817" s="982"/>
      <c r="C817" s="982"/>
      <c r="D817" s="1000"/>
      <c r="E817" s="982"/>
      <c r="F817" s="1000"/>
      <c r="G817" s="982"/>
      <c r="H817" s="1000"/>
      <c r="I817" s="982"/>
      <c r="J817" s="1000"/>
      <c r="K817" s="982"/>
      <c r="L817" s="1000"/>
      <c r="M817" s="982"/>
      <c r="N817" s="1000"/>
      <c r="O817" s="982"/>
      <c r="P817" s="982"/>
      <c r="Q817" s="1000"/>
      <c r="R817" s="982"/>
      <c r="S817" s="1000"/>
      <c r="T817" s="1000"/>
      <c r="U817" s="1000"/>
      <c r="V817" s="982"/>
      <c r="W817" s="1004"/>
      <c r="X817" s="1002"/>
      <c r="Y817" s="1002"/>
      <c r="Z817" s="982"/>
      <c r="AA817" s="982"/>
      <c r="AB817" s="982"/>
      <c r="AC817" s="982"/>
      <c r="AD817" s="982"/>
      <c r="AE817" s="982"/>
      <c r="AF817" s="982"/>
      <c r="AG817" s="982"/>
      <c r="AH817" s="982"/>
      <c r="AI817" s="982"/>
      <c r="AJ817" s="982"/>
      <c r="AK817" s="982"/>
      <c r="AL817" s="982"/>
      <c r="AM817" s="982"/>
      <c r="AN817" s="982"/>
      <c r="AO817" s="982"/>
      <c r="AP817" s="982"/>
      <c r="AQ817" s="982"/>
      <c r="AR817" s="982"/>
      <c r="AS817" s="982"/>
      <c r="AT817" s="982"/>
      <c r="AU817" s="982"/>
      <c r="AV817" s="982"/>
      <c r="AW817" s="982"/>
      <c r="AX817" s="982"/>
      <c r="AY817" s="982"/>
      <c r="AZ817" s="982"/>
      <c r="BA817" s="982"/>
      <c r="BB817" s="982"/>
      <c r="BC817" s="982"/>
      <c r="BD817" s="982"/>
      <c r="BE817" s="982"/>
      <c r="BF817" s="982"/>
      <c r="BG817" s="982"/>
      <c r="BH817" s="982"/>
      <c r="BI817" s="982"/>
      <c r="BJ817" s="982"/>
    </row>
    <row r="818" spans="1:62" ht="14.25" customHeight="1" x14ac:dyDescent="0.2">
      <c r="A818" s="982"/>
      <c r="B818" s="982"/>
      <c r="C818" s="982"/>
      <c r="D818" s="1000"/>
      <c r="E818" s="982"/>
      <c r="F818" s="1000"/>
      <c r="G818" s="982"/>
      <c r="H818" s="1000"/>
      <c r="I818" s="982"/>
      <c r="J818" s="1000"/>
      <c r="K818" s="982"/>
      <c r="L818" s="1000"/>
      <c r="M818" s="982"/>
      <c r="N818" s="1000"/>
      <c r="O818" s="982"/>
      <c r="P818" s="982"/>
      <c r="Q818" s="1000"/>
      <c r="R818" s="982"/>
      <c r="S818" s="1000"/>
      <c r="T818" s="1000"/>
      <c r="U818" s="1000"/>
      <c r="V818" s="982"/>
      <c r="W818" s="1004"/>
      <c r="X818" s="1002"/>
      <c r="Y818" s="1002"/>
      <c r="Z818" s="982"/>
      <c r="AA818" s="982"/>
      <c r="AB818" s="982"/>
      <c r="AC818" s="982"/>
      <c r="AD818" s="982"/>
      <c r="AE818" s="982"/>
      <c r="AF818" s="982"/>
      <c r="AG818" s="982"/>
      <c r="AH818" s="982"/>
      <c r="AI818" s="982"/>
      <c r="AJ818" s="982"/>
      <c r="AK818" s="982"/>
      <c r="AL818" s="982"/>
      <c r="AM818" s="982"/>
      <c r="AN818" s="982"/>
      <c r="AO818" s="982"/>
      <c r="AP818" s="982"/>
      <c r="AQ818" s="982"/>
      <c r="AR818" s="982"/>
      <c r="AS818" s="982"/>
      <c r="AT818" s="982"/>
      <c r="AU818" s="982"/>
      <c r="AV818" s="982"/>
      <c r="AW818" s="982"/>
      <c r="AX818" s="982"/>
      <c r="AY818" s="982"/>
      <c r="AZ818" s="982"/>
      <c r="BA818" s="982"/>
      <c r="BB818" s="982"/>
      <c r="BC818" s="982"/>
      <c r="BD818" s="982"/>
      <c r="BE818" s="982"/>
      <c r="BF818" s="982"/>
      <c r="BG818" s="982"/>
      <c r="BH818" s="982"/>
      <c r="BI818" s="982"/>
      <c r="BJ818" s="982"/>
    </row>
    <row r="819" spans="1:62" ht="14.25" customHeight="1" x14ac:dyDescent="0.2">
      <c r="A819" s="982"/>
      <c r="B819" s="982"/>
      <c r="C819" s="982"/>
      <c r="D819" s="1000"/>
      <c r="E819" s="982"/>
      <c r="F819" s="1000"/>
      <c r="G819" s="982"/>
      <c r="H819" s="1000"/>
      <c r="I819" s="982"/>
      <c r="J819" s="1000"/>
      <c r="K819" s="982"/>
      <c r="L819" s="1000"/>
      <c r="M819" s="982"/>
      <c r="N819" s="1000"/>
      <c r="O819" s="982"/>
      <c r="P819" s="982"/>
      <c r="Q819" s="1000"/>
      <c r="R819" s="982"/>
      <c r="S819" s="1000"/>
      <c r="T819" s="1000"/>
      <c r="U819" s="1000"/>
      <c r="V819" s="982"/>
      <c r="W819" s="1004"/>
      <c r="X819" s="1002"/>
      <c r="Y819" s="1002"/>
      <c r="Z819" s="982"/>
      <c r="AA819" s="982"/>
      <c r="AB819" s="982"/>
      <c r="AC819" s="982"/>
      <c r="AD819" s="982"/>
      <c r="AE819" s="982"/>
      <c r="AF819" s="982"/>
      <c r="AG819" s="982"/>
      <c r="AH819" s="982"/>
      <c r="AI819" s="982"/>
      <c r="AJ819" s="982"/>
      <c r="AK819" s="982"/>
      <c r="AL819" s="982"/>
      <c r="AM819" s="982"/>
      <c r="AN819" s="982"/>
      <c r="AO819" s="982"/>
      <c r="AP819" s="982"/>
      <c r="AQ819" s="982"/>
      <c r="AR819" s="982"/>
      <c r="AS819" s="982"/>
      <c r="AT819" s="982"/>
      <c r="AU819" s="982"/>
      <c r="AV819" s="982"/>
      <c r="AW819" s="982"/>
      <c r="AX819" s="982"/>
      <c r="AY819" s="982"/>
      <c r="AZ819" s="982"/>
      <c r="BA819" s="982"/>
      <c r="BB819" s="982"/>
      <c r="BC819" s="982"/>
      <c r="BD819" s="982"/>
      <c r="BE819" s="982"/>
      <c r="BF819" s="982"/>
      <c r="BG819" s="982"/>
      <c r="BH819" s="982"/>
      <c r="BI819" s="982"/>
      <c r="BJ819" s="982"/>
    </row>
    <row r="820" spans="1:62" ht="14.25" customHeight="1" x14ac:dyDescent="0.2">
      <c r="A820" s="982"/>
      <c r="B820" s="982"/>
      <c r="C820" s="982"/>
      <c r="D820" s="1000"/>
      <c r="E820" s="982"/>
      <c r="F820" s="1000"/>
      <c r="G820" s="982"/>
      <c r="H820" s="1000"/>
      <c r="I820" s="982"/>
      <c r="J820" s="1000"/>
      <c r="K820" s="982"/>
      <c r="L820" s="1000"/>
      <c r="M820" s="982"/>
      <c r="N820" s="1000"/>
      <c r="O820" s="982"/>
      <c r="P820" s="982"/>
      <c r="Q820" s="1000"/>
      <c r="R820" s="982"/>
      <c r="S820" s="1000"/>
      <c r="T820" s="1000"/>
      <c r="U820" s="1000"/>
      <c r="V820" s="982"/>
      <c r="W820" s="1004"/>
      <c r="X820" s="1002"/>
      <c r="Y820" s="1002"/>
      <c r="Z820" s="982"/>
      <c r="AA820" s="982"/>
      <c r="AB820" s="982"/>
      <c r="AC820" s="982"/>
      <c r="AD820" s="982"/>
      <c r="AE820" s="982"/>
      <c r="AF820" s="982"/>
      <c r="AG820" s="982"/>
      <c r="AH820" s="982"/>
      <c r="AI820" s="982"/>
      <c r="AJ820" s="982"/>
      <c r="AK820" s="982"/>
      <c r="AL820" s="982"/>
      <c r="AM820" s="982"/>
      <c r="AN820" s="982"/>
      <c r="AO820" s="982"/>
      <c r="AP820" s="982"/>
      <c r="AQ820" s="982"/>
      <c r="AR820" s="982"/>
      <c r="AS820" s="982"/>
      <c r="AT820" s="982"/>
      <c r="AU820" s="982"/>
      <c r="AV820" s="982"/>
      <c r="AW820" s="982"/>
      <c r="AX820" s="982"/>
      <c r="AY820" s="982"/>
      <c r="AZ820" s="982"/>
      <c r="BA820" s="982"/>
      <c r="BB820" s="982"/>
      <c r="BC820" s="982"/>
      <c r="BD820" s="982"/>
      <c r="BE820" s="982"/>
      <c r="BF820" s="982"/>
      <c r="BG820" s="982"/>
      <c r="BH820" s="982"/>
      <c r="BI820" s="982"/>
      <c r="BJ820" s="982"/>
    </row>
    <row r="821" spans="1:62" ht="14.25" customHeight="1" x14ac:dyDescent="0.2">
      <c r="A821" s="982"/>
      <c r="B821" s="982"/>
      <c r="C821" s="982"/>
      <c r="D821" s="1000"/>
      <c r="E821" s="982"/>
      <c r="F821" s="1000"/>
      <c r="G821" s="982"/>
      <c r="H821" s="1000"/>
      <c r="I821" s="982"/>
      <c r="J821" s="1000"/>
      <c r="K821" s="982"/>
      <c r="L821" s="1000"/>
      <c r="M821" s="982"/>
      <c r="N821" s="1000"/>
      <c r="O821" s="982"/>
      <c r="P821" s="982"/>
      <c r="Q821" s="1000"/>
      <c r="R821" s="982"/>
      <c r="S821" s="1000"/>
      <c r="T821" s="1000"/>
      <c r="U821" s="1000"/>
      <c r="V821" s="982"/>
      <c r="W821" s="1004"/>
      <c r="X821" s="1002"/>
      <c r="Y821" s="1002"/>
      <c r="Z821" s="982"/>
      <c r="AA821" s="982"/>
      <c r="AB821" s="982"/>
      <c r="AC821" s="982"/>
      <c r="AD821" s="982"/>
      <c r="AE821" s="982"/>
      <c r="AF821" s="982"/>
      <c r="AG821" s="982"/>
      <c r="AH821" s="982"/>
      <c r="AI821" s="982"/>
      <c r="AJ821" s="982"/>
      <c r="AK821" s="982"/>
      <c r="AL821" s="982"/>
      <c r="AM821" s="982"/>
      <c r="AN821" s="982"/>
      <c r="AO821" s="982"/>
      <c r="AP821" s="982"/>
      <c r="AQ821" s="982"/>
      <c r="AR821" s="982"/>
      <c r="AS821" s="982"/>
      <c r="AT821" s="982"/>
      <c r="AU821" s="982"/>
      <c r="AV821" s="982"/>
      <c r="AW821" s="982"/>
      <c r="AX821" s="982"/>
      <c r="AY821" s="982"/>
      <c r="AZ821" s="982"/>
      <c r="BA821" s="982"/>
      <c r="BB821" s="982"/>
      <c r="BC821" s="982"/>
      <c r="BD821" s="982"/>
      <c r="BE821" s="982"/>
      <c r="BF821" s="982"/>
      <c r="BG821" s="982"/>
      <c r="BH821" s="982"/>
      <c r="BI821" s="982"/>
      <c r="BJ821" s="982"/>
    </row>
    <row r="822" spans="1:62" ht="14.25" customHeight="1" x14ac:dyDescent="0.2">
      <c r="A822" s="982"/>
      <c r="B822" s="982"/>
      <c r="C822" s="982"/>
      <c r="D822" s="1000"/>
      <c r="E822" s="982"/>
      <c r="F822" s="1000"/>
      <c r="G822" s="982"/>
      <c r="H822" s="1000"/>
      <c r="I822" s="982"/>
      <c r="J822" s="1000"/>
      <c r="K822" s="982"/>
      <c r="L822" s="1000"/>
      <c r="M822" s="982"/>
      <c r="N822" s="1000"/>
      <c r="O822" s="982"/>
      <c r="P822" s="982"/>
      <c r="Q822" s="1000"/>
      <c r="R822" s="982"/>
      <c r="S822" s="1000"/>
      <c r="T822" s="1000"/>
      <c r="U822" s="1000"/>
      <c r="V822" s="982"/>
      <c r="W822" s="1004"/>
      <c r="X822" s="1002"/>
      <c r="Y822" s="1002"/>
      <c r="Z822" s="982"/>
      <c r="AA822" s="982"/>
      <c r="AB822" s="982"/>
      <c r="AC822" s="982"/>
      <c r="AD822" s="982"/>
      <c r="AE822" s="982"/>
      <c r="AF822" s="982"/>
      <c r="AG822" s="982"/>
      <c r="AH822" s="982"/>
      <c r="AI822" s="982"/>
      <c r="AJ822" s="982"/>
      <c r="AK822" s="982"/>
      <c r="AL822" s="982"/>
      <c r="AM822" s="982"/>
      <c r="AN822" s="982"/>
      <c r="AO822" s="982"/>
      <c r="AP822" s="982"/>
      <c r="AQ822" s="982"/>
      <c r="AR822" s="982"/>
      <c r="AS822" s="982"/>
      <c r="AT822" s="982"/>
      <c r="AU822" s="982"/>
      <c r="AV822" s="982"/>
      <c r="AW822" s="982"/>
      <c r="AX822" s="982"/>
      <c r="AY822" s="982"/>
      <c r="AZ822" s="982"/>
      <c r="BA822" s="982"/>
      <c r="BB822" s="982"/>
      <c r="BC822" s="982"/>
      <c r="BD822" s="982"/>
      <c r="BE822" s="982"/>
      <c r="BF822" s="982"/>
      <c r="BG822" s="982"/>
      <c r="BH822" s="982"/>
      <c r="BI822" s="982"/>
      <c r="BJ822" s="982"/>
    </row>
    <row r="823" spans="1:62" ht="14.25" customHeight="1" x14ac:dyDescent="0.2">
      <c r="A823" s="982"/>
      <c r="B823" s="982"/>
      <c r="C823" s="982"/>
      <c r="D823" s="1000"/>
      <c r="E823" s="982"/>
      <c r="F823" s="1000"/>
      <c r="G823" s="982"/>
      <c r="H823" s="1000"/>
      <c r="I823" s="982"/>
      <c r="J823" s="1000"/>
      <c r="K823" s="982"/>
      <c r="L823" s="1000"/>
      <c r="M823" s="982"/>
      <c r="N823" s="1000"/>
      <c r="O823" s="982"/>
      <c r="P823" s="982"/>
      <c r="Q823" s="1000"/>
      <c r="R823" s="982"/>
      <c r="S823" s="1000"/>
      <c r="T823" s="1000"/>
      <c r="U823" s="1000"/>
      <c r="V823" s="982"/>
      <c r="W823" s="1004"/>
      <c r="X823" s="1002"/>
      <c r="Y823" s="1002"/>
      <c r="Z823" s="982"/>
      <c r="AA823" s="982"/>
      <c r="AB823" s="982"/>
      <c r="AC823" s="982"/>
      <c r="AD823" s="982"/>
      <c r="AE823" s="982"/>
      <c r="AF823" s="982"/>
      <c r="AG823" s="982"/>
      <c r="AH823" s="982"/>
      <c r="AI823" s="982"/>
      <c r="AJ823" s="982"/>
      <c r="AK823" s="982"/>
      <c r="AL823" s="982"/>
      <c r="AM823" s="982"/>
      <c r="AN823" s="982"/>
      <c r="AO823" s="982"/>
      <c r="AP823" s="982"/>
      <c r="AQ823" s="982"/>
      <c r="AR823" s="982"/>
      <c r="AS823" s="982"/>
      <c r="AT823" s="982"/>
      <c r="AU823" s="982"/>
      <c r="AV823" s="982"/>
      <c r="AW823" s="982"/>
      <c r="AX823" s="982"/>
      <c r="AY823" s="982"/>
      <c r="AZ823" s="982"/>
      <c r="BA823" s="982"/>
      <c r="BB823" s="982"/>
      <c r="BC823" s="982"/>
      <c r="BD823" s="982"/>
      <c r="BE823" s="982"/>
      <c r="BF823" s="982"/>
      <c r="BG823" s="982"/>
      <c r="BH823" s="982"/>
      <c r="BI823" s="982"/>
      <c r="BJ823" s="982"/>
    </row>
    <row r="824" spans="1:62" ht="14.25" customHeight="1" x14ac:dyDescent="0.2">
      <c r="A824" s="982"/>
      <c r="B824" s="982"/>
      <c r="C824" s="982"/>
      <c r="D824" s="1000"/>
      <c r="E824" s="982"/>
      <c r="F824" s="1000"/>
      <c r="G824" s="982"/>
      <c r="H824" s="1000"/>
      <c r="I824" s="982"/>
      <c r="J824" s="1000"/>
      <c r="K824" s="982"/>
      <c r="L824" s="1000"/>
      <c r="M824" s="982"/>
      <c r="N824" s="1000"/>
      <c r="O824" s="982"/>
      <c r="P824" s="982"/>
      <c r="Q824" s="1000"/>
      <c r="R824" s="982"/>
      <c r="S824" s="1000"/>
      <c r="T824" s="1000"/>
      <c r="U824" s="1000"/>
      <c r="V824" s="982"/>
      <c r="W824" s="1004"/>
      <c r="X824" s="1002"/>
      <c r="Y824" s="1002"/>
      <c r="Z824" s="982"/>
      <c r="AA824" s="982"/>
      <c r="AB824" s="982"/>
      <c r="AC824" s="982"/>
      <c r="AD824" s="982"/>
      <c r="AE824" s="982"/>
      <c r="AF824" s="982"/>
      <c r="AG824" s="982"/>
      <c r="AH824" s="982"/>
      <c r="AI824" s="982"/>
      <c r="AJ824" s="982"/>
      <c r="AK824" s="982"/>
      <c r="AL824" s="982"/>
      <c r="AM824" s="982"/>
      <c r="AN824" s="982"/>
      <c r="AO824" s="982"/>
      <c r="AP824" s="982"/>
      <c r="AQ824" s="982"/>
      <c r="AR824" s="982"/>
      <c r="AS824" s="982"/>
      <c r="AT824" s="982"/>
      <c r="AU824" s="982"/>
      <c r="AV824" s="982"/>
      <c r="AW824" s="982"/>
      <c r="AX824" s="982"/>
      <c r="AY824" s="982"/>
      <c r="AZ824" s="982"/>
      <c r="BA824" s="982"/>
      <c r="BB824" s="982"/>
      <c r="BC824" s="982"/>
      <c r="BD824" s="982"/>
      <c r="BE824" s="982"/>
      <c r="BF824" s="982"/>
      <c r="BG824" s="982"/>
      <c r="BH824" s="982"/>
      <c r="BI824" s="982"/>
      <c r="BJ824" s="982"/>
    </row>
    <row r="825" spans="1:62" ht="14.25" customHeight="1" x14ac:dyDescent="0.2">
      <c r="A825" s="982"/>
      <c r="B825" s="982"/>
      <c r="C825" s="982"/>
      <c r="D825" s="1000"/>
      <c r="E825" s="982"/>
      <c r="F825" s="1000"/>
      <c r="G825" s="982"/>
      <c r="H825" s="1000"/>
      <c r="I825" s="982"/>
      <c r="J825" s="1000"/>
      <c r="K825" s="982"/>
      <c r="L825" s="1000"/>
      <c r="M825" s="982"/>
      <c r="N825" s="1000"/>
      <c r="O825" s="982"/>
      <c r="P825" s="982"/>
      <c r="Q825" s="1000"/>
      <c r="R825" s="982"/>
      <c r="S825" s="1000"/>
      <c r="T825" s="1000"/>
      <c r="U825" s="1000"/>
      <c r="V825" s="982"/>
      <c r="W825" s="1004"/>
      <c r="X825" s="1002"/>
      <c r="Y825" s="1002"/>
      <c r="Z825" s="982"/>
      <c r="AA825" s="982"/>
      <c r="AB825" s="982"/>
      <c r="AC825" s="982"/>
      <c r="AD825" s="982"/>
      <c r="AE825" s="982"/>
      <c r="AF825" s="982"/>
      <c r="AG825" s="982"/>
      <c r="AH825" s="982"/>
      <c r="AI825" s="982"/>
      <c r="AJ825" s="982"/>
      <c r="AK825" s="982"/>
      <c r="AL825" s="982"/>
      <c r="AM825" s="982"/>
      <c r="AN825" s="982"/>
      <c r="AO825" s="982"/>
      <c r="AP825" s="982"/>
      <c r="AQ825" s="982"/>
      <c r="AR825" s="982"/>
      <c r="AS825" s="982"/>
      <c r="AT825" s="982"/>
      <c r="AU825" s="982"/>
      <c r="AV825" s="982"/>
      <c r="AW825" s="982"/>
      <c r="AX825" s="982"/>
      <c r="AY825" s="982"/>
      <c r="AZ825" s="982"/>
      <c r="BA825" s="982"/>
      <c r="BB825" s="982"/>
      <c r="BC825" s="982"/>
      <c r="BD825" s="982"/>
      <c r="BE825" s="982"/>
      <c r="BF825" s="982"/>
      <c r="BG825" s="982"/>
      <c r="BH825" s="982"/>
      <c r="BI825" s="982"/>
      <c r="BJ825" s="982"/>
    </row>
    <row r="826" spans="1:62" ht="14.25" customHeight="1" x14ac:dyDescent="0.2">
      <c r="A826" s="982"/>
      <c r="B826" s="982"/>
      <c r="C826" s="982"/>
      <c r="D826" s="1000"/>
      <c r="E826" s="982"/>
      <c r="F826" s="1000"/>
      <c r="G826" s="982"/>
      <c r="H826" s="1000"/>
      <c r="I826" s="982"/>
      <c r="J826" s="1000"/>
      <c r="K826" s="982"/>
      <c r="L826" s="1000"/>
      <c r="M826" s="982"/>
      <c r="N826" s="1000"/>
      <c r="O826" s="982"/>
      <c r="P826" s="982"/>
      <c r="Q826" s="1000"/>
      <c r="R826" s="982"/>
      <c r="S826" s="1000"/>
      <c r="T826" s="1000"/>
      <c r="U826" s="1000"/>
      <c r="V826" s="982"/>
      <c r="W826" s="1004"/>
      <c r="X826" s="1002"/>
      <c r="Y826" s="1002"/>
      <c r="Z826" s="982"/>
      <c r="AA826" s="982"/>
      <c r="AB826" s="982"/>
      <c r="AC826" s="982"/>
      <c r="AD826" s="982"/>
      <c r="AE826" s="982"/>
      <c r="AF826" s="982"/>
      <c r="AG826" s="982"/>
      <c r="AH826" s="982"/>
      <c r="AI826" s="982"/>
      <c r="AJ826" s="982"/>
      <c r="AK826" s="982"/>
      <c r="AL826" s="982"/>
      <c r="AM826" s="982"/>
      <c r="AN826" s="982"/>
      <c r="AO826" s="982"/>
      <c r="AP826" s="982"/>
      <c r="AQ826" s="982"/>
      <c r="AR826" s="982"/>
      <c r="AS826" s="982"/>
      <c r="AT826" s="982"/>
      <c r="AU826" s="982"/>
      <c r="AV826" s="982"/>
      <c r="AW826" s="982"/>
      <c r="AX826" s="982"/>
      <c r="AY826" s="982"/>
      <c r="AZ826" s="982"/>
      <c r="BA826" s="982"/>
      <c r="BB826" s="982"/>
      <c r="BC826" s="982"/>
      <c r="BD826" s="982"/>
      <c r="BE826" s="982"/>
      <c r="BF826" s="982"/>
      <c r="BG826" s="982"/>
      <c r="BH826" s="982"/>
      <c r="BI826" s="982"/>
      <c r="BJ826" s="982"/>
    </row>
    <row r="827" spans="1:62" ht="14.25" customHeight="1" x14ac:dyDescent="0.2">
      <c r="A827" s="982"/>
      <c r="B827" s="982"/>
      <c r="C827" s="982"/>
      <c r="D827" s="1000"/>
      <c r="E827" s="982"/>
      <c r="F827" s="1000"/>
      <c r="G827" s="982"/>
      <c r="H827" s="1000"/>
      <c r="I827" s="982"/>
      <c r="J827" s="1000"/>
      <c r="K827" s="982"/>
      <c r="L827" s="1000"/>
      <c r="M827" s="982"/>
      <c r="N827" s="1000"/>
      <c r="O827" s="982"/>
      <c r="P827" s="982"/>
      <c r="Q827" s="1000"/>
      <c r="R827" s="982"/>
      <c r="S827" s="1000"/>
      <c r="T827" s="1000"/>
      <c r="U827" s="1000"/>
      <c r="V827" s="982"/>
      <c r="W827" s="1004"/>
      <c r="X827" s="1002"/>
      <c r="Y827" s="1002"/>
      <c r="Z827" s="982"/>
      <c r="AA827" s="982"/>
      <c r="AB827" s="982"/>
      <c r="AC827" s="982"/>
      <c r="AD827" s="982"/>
      <c r="AE827" s="982"/>
      <c r="AF827" s="982"/>
      <c r="AG827" s="982"/>
      <c r="AH827" s="982"/>
      <c r="AI827" s="982"/>
      <c r="AJ827" s="982"/>
      <c r="AK827" s="982"/>
      <c r="AL827" s="982"/>
      <c r="AM827" s="982"/>
      <c r="AN827" s="982"/>
      <c r="AO827" s="982"/>
      <c r="AP827" s="982"/>
      <c r="AQ827" s="982"/>
      <c r="AR827" s="982"/>
      <c r="AS827" s="982"/>
      <c r="AT827" s="982"/>
      <c r="AU827" s="982"/>
      <c r="AV827" s="982"/>
      <c r="AW827" s="982"/>
      <c r="AX827" s="982"/>
      <c r="AY827" s="982"/>
      <c r="AZ827" s="982"/>
      <c r="BA827" s="982"/>
      <c r="BB827" s="982"/>
      <c r="BC827" s="982"/>
      <c r="BD827" s="982"/>
      <c r="BE827" s="982"/>
      <c r="BF827" s="982"/>
      <c r="BG827" s="982"/>
      <c r="BH827" s="982"/>
      <c r="BI827" s="982"/>
      <c r="BJ827" s="982"/>
    </row>
    <row r="828" spans="1:62" ht="14.25" customHeight="1" x14ac:dyDescent="0.2">
      <c r="A828" s="982"/>
      <c r="B828" s="982"/>
      <c r="C828" s="982"/>
      <c r="D828" s="1000"/>
      <c r="E828" s="982"/>
      <c r="F828" s="1000"/>
      <c r="G828" s="982"/>
      <c r="H828" s="1000"/>
      <c r="I828" s="982"/>
      <c r="J828" s="1000"/>
      <c r="K828" s="982"/>
      <c r="L828" s="1000"/>
      <c r="M828" s="982"/>
      <c r="N828" s="1000"/>
      <c r="O828" s="982"/>
      <c r="P828" s="982"/>
      <c r="Q828" s="1000"/>
      <c r="R828" s="982"/>
      <c r="S828" s="1000"/>
      <c r="T828" s="1000"/>
      <c r="U828" s="1000"/>
      <c r="V828" s="982"/>
      <c r="W828" s="1004"/>
      <c r="X828" s="1002"/>
      <c r="Y828" s="1002"/>
      <c r="Z828" s="982"/>
      <c r="AA828" s="982"/>
      <c r="AB828" s="982"/>
      <c r="AC828" s="982"/>
      <c r="AD828" s="982"/>
      <c r="AE828" s="982"/>
      <c r="AF828" s="982"/>
      <c r="AG828" s="982"/>
      <c r="AH828" s="982"/>
      <c r="AI828" s="982"/>
      <c r="AJ828" s="982"/>
      <c r="AK828" s="982"/>
      <c r="AL828" s="982"/>
      <c r="AM828" s="982"/>
      <c r="AN828" s="982"/>
      <c r="AO828" s="982"/>
      <c r="AP828" s="982"/>
      <c r="AQ828" s="982"/>
      <c r="AR828" s="982"/>
      <c r="AS828" s="982"/>
      <c r="AT828" s="982"/>
      <c r="AU828" s="982"/>
      <c r="AV828" s="982"/>
      <c r="AW828" s="982"/>
      <c r="AX828" s="982"/>
      <c r="AY828" s="982"/>
      <c r="AZ828" s="982"/>
      <c r="BA828" s="982"/>
      <c r="BB828" s="982"/>
      <c r="BC828" s="982"/>
      <c r="BD828" s="982"/>
      <c r="BE828" s="982"/>
      <c r="BF828" s="982"/>
      <c r="BG828" s="982"/>
      <c r="BH828" s="982"/>
      <c r="BI828" s="982"/>
      <c r="BJ828" s="982"/>
    </row>
    <row r="829" spans="1:62" ht="14.25" customHeight="1" x14ac:dyDescent="0.2">
      <c r="A829" s="982"/>
      <c r="B829" s="982"/>
      <c r="C829" s="982"/>
      <c r="D829" s="1000"/>
      <c r="E829" s="982"/>
      <c r="F829" s="1000"/>
      <c r="G829" s="982"/>
      <c r="H829" s="1000"/>
      <c r="I829" s="982"/>
      <c r="J829" s="1000"/>
      <c r="K829" s="982"/>
      <c r="L829" s="1000"/>
      <c r="M829" s="982"/>
      <c r="N829" s="1000"/>
      <c r="O829" s="982"/>
      <c r="P829" s="982"/>
      <c r="Q829" s="1000"/>
      <c r="R829" s="982"/>
      <c r="S829" s="1000"/>
      <c r="T829" s="1000"/>
      <c r="U829" s="1000"/>
      <c r="V829" s="982"/>
      <c r="W829" s="1004"/>
      <c r="X829" s="1002"/>
      <c r="Y829" s="1002"/>
      <c r="Z829" s="982"/>
      <c r="AA829" s="982"/>
      <c r="AB829" s="982"/>
      <c r="AC829" s="982"/>
      <c r="AD829" s="982"/>
      <c r="AE829" s="982"/>
      <c r="AF829" s="982"/>
      <c r="AG829" s="982"/>
      <c r="AH829" s="982"/>
      <c r="AI829" s="982"/>
      <c r="AJ829" s="982"/>
      <c r="AK829" s="982"/>
      <c r="AL829" s="982"/>
      <c r="AM829" s="982"/>
      <c r="AN829" s="982"/>
      <c r="AO829" s="982"/>
      <c r="AP829" s="982"/>
      <c r="AQ829" s="982"/>
      <c r="AR829" s="982"/>
      <c r="AS829" s="982"/>
      <c r="AT829" s="982"/>
      <c r="AU829" s="982"/>
      <c r="AV829" s="982"/>
      <c r="AW829" s="982"/>
      <c r="AX829" s="982"/>
      <c r="AY829" s="982"/>
      <c r="AZ829" s="982"/>
      <c r="BA829" s="982"/>
      <c r="BB829" s="982"/>
      <c r="BC829" s="982"/>
      <c r="BD829" s="982"/>
      <c r="BE829" s="982"/>
      <c r="BF829" s="982"/>
      <c r="BG829" s="982"/>
      <c r="BH829" s="982"/>
      <c r="BI829" s="982"/>
      <c r="BJ829" s="982"/>
    </row>
    <row r="830" spans="1:62" ht="14.25" customHeight="1" x14ac:dyDescent="0.2">
      <c r="A830" s="982"/>
      <c r="B830" s="982"/>
      <c r="C830" s="982"/>
      <c r="D830" s="1000"/>
      <c r="E830" s="982"/>
      <c r="F830" s="1000"/>
      <c r="G830" s="982"/>
      <c r="H830" s="1000"/>
      <c r="I830" s="982"/>
      <c r="J830" s="1000"/>
      <c r="K830" s="982"/>
      <c r="L830" s="1000"/>
      <c r="M830" s="982"/>
      <c r="N830" s="1000"/>
      <c r="O830" s="982"/>
      <c r="P830" s="982"/>
      <c r="Q830" s="1000"/>
      <c r="R830" s="982"/>
      <c r="S830" s="1000"/>
      <c r="T830" s="1000"/>
      <c r="U830" s="1000"/>
      <c r="V830" s="982"/>
      <c r="W830" s="1004"/>
      <c r="X830" s="1002"/>
      <c r="Y830" s="1002"/>
      <c r="Z830" s="982"/>
      <c r="AA830" s="982"/>
      <c r="AB830" s="982"/>
      <c r="AC830" s="982"/>
      <c r="AD830" s="982"/>
      <c r="AE830" s="982"/>
      <c r="AF830" s="982"/>
      <c r="AG830" s="982"/>
      <c r="AH830" s="982"/>
      <c r="AI830" s="982"/>
      <c r="AJ830" s="982"/>
      <c r="AK830" s="982"/>
      <c r="AL830" s="982"/>
      <c r="AM830" s="982"/>
      <c r="AN830" s="982"/>
      <c r="AO830" s="982"/>
      <c r="AP830" s="982"/>
      <c r="AQ830" s="982"/>
      <c r="AR830" s="982"/>
      <c r="AS830" s="982"/>
      <c r="AT830" s="982"/>
      <c r="AU830" s="982"/>
      <c r="AV830" s="982"/>
      <c r="AW830" s="982"/>
      <c r="AX830" s="982"/>
      <c r="AY830" s="982"/>
      <c r="AZ830" s="982"/>
      <c r="BA830" s="982"/>
      <c r="BB830" s="982"/>
      <c r="BC830" s="982"/>
      <c r="BD830" s="982"/>
      <c r="BE830" s="982"/>
      <c r="BF830" s="982"/>
      <c r="BG830" s="982"/>
      <c r="BH830" s="982"/>
      <c r="BI830" s="982"/>
      <c r="BJ830" s="982"/>
    </row>
    <row r="831" spans="1:62" ht="14.25" customHeight="1" x14ac:dyDescent="0.2">
      <c r="A831" s="982"/>
      <c r="B831" s="982"/>
      <c r="C831" s="982"/>
      <c r="D831" s="1000"/>
      <c r="E831" s="982"/>
      <c r="F831" s="1000"/>
      <c r="G831" s="982"/>
      <c r="H831" s="1000"/>
      <c r="I831" s="982"/>
      <c r="J831" s="1000"/>
      <c r="K831" s="982"/>
      <c r="L831" s="1000"/>
      <c r="M831" s="982"/>
      <c r="N831" s="1000"/>
      <c r="O831" s="982"/>
      <c r="P831" s="982"/>
      <c r="Q831" s="1000"/>
      <c r="R831" s="982"/>
      <c r="S831" s="1000"/>
      <c r="T831" s="1000"/>
      <c r="U831" s="1000"/>
      <c r="V831" s="982"/>
      <c r="W831" s="1004"/>
      <c r="X831" s="1002"/>
      <c r="Y831" s="1002"/>
      <c r="Z831" s="982"/>
      <c r="AA831" s="982"/>
      <c r="AB831" s="982"/>
      <c r="AC831" s="982"/>
      <c r="AD831" s="982"/>
      <c r="AE831" s="982"/>
      <c r="AF831" s="982"/>
      <c r="AG831" s="982"/>
      <c r="AH831" s="982"/>
      <c r="AI831" s="982"/>
      <c r="AJ831" s="982"/>
      <c r="AK831" s="982"/>
      <c r="AL831" s="982"/>
      <c r="AM831" s="982"/>
      <c r="AN831" s="982"/>
      <c r="AO831" s="982"/>
      <c r="AP831" s="982"/>
      <c r="AQ831" s="982"/>
      <c r="AR831" s="982"/>
      <c r="AS831" s="982"/>
      <c r="AT831" s="982"/>
      <c r="AU831" s="982"/>
      <c r="AV831" s="982"/>
      <c r="AW831" s="982"/>
      <c r="AX831" s="982"/>
      <c r="AY831" s="982"/>
      <c r="AZ831" s="982"/>
      <c r="BA831" s="982"/>
      <c r="BB831" s="982"/>
      <c r="BC831" s="982"/>
      <c r="BD831" s="982"/>
      <c r="BE831" s="982"/>
      <c r="BF831" s="982"/>
      <c r="BG831" s="982"/>
      <c r="BH831" s="982"/>
      <c r="BI831" s="982"/>
      <c r="BJ831" s="982"/>
    </row>
    <row r="832" spans="1:62" ht="14.25" customHeight="1" x14ac:dyDescent="0.2">
      <c r="A832" s="982"/>
      <c r="B832" s="982"/>
      <c r="C832" s="982"/>
      <c r="D832" s="1000"/>
      <c r="E832" s="982"/>
      <c r="F832" s="1000"/>
      <c r="G832" s="982"/>
      <c r="H832" s="1000"/>
      <c r="I832" s="982"/>
      <c r="J832" s="1000"/>
      <c r="K832" s="982"/>
      <c r="L832" s="1000"/>
      <c r="M832" s="982"/>
      <c r="N832" s="1000"/>
      <c r="O832" s="982"/>
      <c r="P832" s="982"/>
      <c r="Q832" s="1000"/>
      <c r="R832" s="982"/>
      <c r="S832" s="1000"/>
      <c r="T832" s="1000"/>
      <c r="U832" s="1000"/>
      <c r="V832" s="982"/>
      <c r="W832" s="1004"/>
      <c r="X832" s="1002"/>
      <c r="Y832" s="1002"/>
      <c r="Z832" s="982"/>
      <c r="AA832" s="982"/>
      <c r="AB832" s="982"/>
      <c r="AC832" s="982"/>
      <c r="AD832" s="982"/>
      <c r="AE832" s="982"/>
      <c r="AF832" s="982"/>
      <c r="AG832" s="982"/>
      <c r="AH832" s="982"/>
      <c r="AI832" s="982"/>
      <c r="AJ832" s="982"/>
      <c r="AK832" s="982"/>
      <c r="AL832" s="982"/>
      <c r="AM832" s="982"/>
      <c r="AN832" s="982"/>
      <c r="AO832" s="982"/>
      <c r="AP832" s="982"/>
      <c r="AQ832" s="982"/>
      <c r="AR832" s="982"/>
      <c r="AS832" s="982"/>
      <c r="AT832" s="982"/>
      <c r="AU832" s="982"/>
      <c r="AV832" s="982"/>
      <c r="AW832" s="982"/>
      <c r="AX832" s="982"/>
      <c r="AY832" s="982"/>
      <c r="AZ832" s="982"/>
      <c r="BA832" s="982"/>
      <c r="BB832" s="982"/>
      <c r="BC832" s="982"/>
      <c r="BD832" s="982"/>
      <c r="BE832" s="982"/>
      <c r="BF832" s="982"/>
      <c r="BG832" s="982"/>
      <c r="BH832" s="982"/>
      <c r="BI832" s="982"/>
      <c r="BJ832" s="982"/>
    </row>
    <row r="833" spans="1:62" ht="14.25" customHeight="1" x14ac:dyDescent="0.2">
      <c r="A833" s="982"/>
      <c r="B833" s="982"/>
      <c r="C833" s="982"/>
      <c r="D833" s="1000"/>
      <c r="E833" s="982"/>
      <c r="F833" s="1000"/>
      <c r="G833" s="982"/>
      <c r="H833" s="1000"/>
      <c r="I833" s="982"/>
      <c r="J833" s="1000"/>
      <c r="K833" s="982"/>
      <c r="L833" s="1000"/>
      <c r="M833" s="982"/>
      <c r="N833" s="1000"/>
      <c r="O833" s="982"/>
      <c r="P833" s="982"/>
      <c r="Q833" s="1000"/>
      <c r="R833" s="982"/>
      <c r="S833" s="1000"/>
      <c r="T833" s="1000"/>
      <c r="U833" s="1000"/>
      <c r="V833" s="982"/>
      <c r="W833" s="1004"/>
      <c r="X833" s="1002"/>
      <c r="Y833" s="1002"/>
      <c r="Z833" s="982"/>
      <c r="AA833" s="982"/>
      <c r="AB833" s="982"/>
      <c r="AC833" s="982"/>
      <c r="AD833" s="982"/>
      <c r="AE833" s="982"/>
      <c r="AF833" s="982"/>
      <c r="AG833" s="982"/>
      <c r="AH833" s="982"/>
      <c r="AI833" s="982"/>
      <c r="AJ833" s="982"/>
      <c r="AK833" s="982"/>
      <c r="AL833" s="982"/>
      <c r="AM833" s="982"/>
      <c r="AN833" s="982"/>
      <c r="AO833" s="982"/>
      <c r="AP833" s="982"/>
      <c r="AQ833" s="982"/>
      <c r="AR833" s="982"/>
      <c r="AS833" s="982"/>
      <c r="AT833" s="982"/>
      <c r="AU833" s="982"/>
      <c r="AV833" s="982"/>
      <c r="AW833" s="982"/>
      <c r="AX833" s="982"/>
      <c r="AY833" s="982"/>
      <c r="AZ833" s="982"/>
      <c r="BA833" s="982"/>
      <c r="BB833" s="982"/>
      <c r="BC833" s="982"/>
      <c r="BD833" s="982"/>
      <c r="BE833" s="982"/>
      <c r="BF833" s="982"/>
      <c r="BG833" s="982"/>
      <c r="BH833" s="982"/>
      <c r="BI833" s="982"/>
      <c r="BJ833" s="982"/>
    </row>
    <row r="834" spans="1:62" ht="14.25" customHeight="1" x14ac:dyDescent="0.2">
      <c r="A834" s="982"/>
      <c r="B834" s="982"/>
      <c r="C834" s="982"/>
      <c r="D834" s="1000"/>
      <c r="E834" s="982"/>
      <c r="F834" s="1000"/>
      <c r="G834" s="982"/>
      <c r="H834" s="1000"/>
      <c r="I834" s="982"/>
      <c r="J834" s="1000"/>
      <c r="K834" s="982"/>
      <c r="L834" s="1000"/>
      <c r="M834" s="982"/>
      <c r="N834" s="1000"/>
      <c r="O834" s="982"/>
      <c r="P834" s="982"/>
      <c r="Q834" s="1000"/>
      <c r="R834" s="982"/>
      <c r="S834" s="1000"/>
      <c r="T834" s="1000"/>
      <c r="U834" s="1000"/>
      <c r="V834" s="982"/>
      <c r="W834" s="1004"/>
      <c r="X834" s="1002"/>
      <c r="Y834" s="1002"/>
      <c r="Z834" s="982"/>
      <c r="AA834" s="982"/>
      <c r="AB834" s="982"/>
      <c r="AC834" s="982"/>
      <c r="AD834" s="982"/>
      <c r="AE834" s="982"/>
      <c r="AF834" s="982"/>
      <c r="AG834" s="982"/>
      <c r="AH834" s="982"/>
      <c r="AI834" s="982"/>
      <c r="AJ834" s="982"/>
      <c r="AK834" s="982"/>
      <c r="AL834" s="982"/>
      <c r="AM834" s="982"/>
      <c r="AN834" s="982"/>
      <c r="AO834" s="982"/>
      <c r="AP834" s="982"/>
      <c r="AQ834" s="982"/>
      <c r="AR834" s="982"/>
      <c r="AS834" s="982"/>
      <c r="AT834" s="982"/>
      <c r="AU834" s="982"/>
      <c r="AV834" s="982"/>
      <c r="AW834" s="982"/>
      <c r="AX834" s="982"/>
      <c r="AY834" s="982"/>
      <c r="AZ834" s="982"/>
      <c r="BA834" s="982"/>
      <c r="BB834" s="982"/>
      <c r="BC834" s="982"/>
      <c r="BD834" s="982"/>
      <c r="BE834" s="982"/>
      <c r="BF834" s="982"/>
      <c r="BG834" s="982"/>
      <c r="BH834" s="982"/>
      <c r="BI834" s="982"/>
      <c r="BJ834" s="982"/>
    </row>
    <row r="835" spans="1:62" ht="14.25" customHeight="1" x14ac:dyDescent="0.2">
      <c r="A835" s="982"/>
      <c r="B835" s="982"/>
      <c r="C835" s="982"/>
      <c r="D835" s="1000"/>
      <c r="E835" s="982"/>
      <c r="F835" s="1000"/>
      <c r="G835" s="982"/>
      <c r="H835" s="1000"/>
      <c r="I835" s="982"/>
      <c r="J835" s="1000"/>
      <c r="K835" s="982"/>
      <c r="L835" s="1000"/>
      <c r="M835" s="982"/>
      <c r="N835" s="1000"/>
      <c r="O835" s="982"/>
      <c r="P835" s="982"/>
      <c r="Q835" s="1000"/>
      <c r="R835" s="982"/>
      <c r="S835" s="1000"/>
      <c r="T835" s="1000"/>
      <c r="U835" s="1000"/>
      <c r="V835" s="982"/>
      <c r="W835" s="1004"/>
      <c r="X835" s="1002"/>
      <c r="Y835" s="1002"/>
      <c r="Z835" s="982"/>
      <c r="AA835" s="982"/>
      <c r="AB835" s="982"/>
      <c r="AC835" s="982"/>
      <c r="AD835" s="982"/>
      <c r="AE835" s="982"/>
      <c r="AF835" s="982"/>
      <c r="AG835" s="982"/>
      <c r="AH835" s="982"/>
      <c r="AI835" s="982"/>
      <c r="AJ835" s="982"/>
      <c r="AK835" s="982"/>
      <c r="AL835" s="982"/>
      <c r="AM835" s="982"/>
      <c r="AN835" s="982"/>
      <c r="AO835" s="982"/>
      <c r="AP835" s="982"/>
      <c r="AQ835" s="982"/>
      <c r="AR835" s="982"/>
      <c r="AS835" s="982"/>
      <c r="AT835" s="982"/>
      <c r="AU835" s="982"/>
      <c r="AV835" s="982"/>
      <c r="AW835" s="982"/>
      <c r="AX835" s="982"/>
      <c r="AY835" s="982"/>
      <c r="AZ835" s="982"/>
      <c r="BA835" s="982"/>
      <c r="BB835" s="982"/>
      <c r="BC835" s="982"/>
      <c r="BD835" s="982"/>
      <c r="BE835" s="982"/>
      <c r="BF835" s="982"/>
      <c r="BG835" s="982"/>
      <c r="BH835" s="982"/>
      <c r="BI835" s="982"/>
      <c r="BJ835" s="982"/>
    </row>
    <row r="836" spans="1:62" ht="14.25" customHeight="1" x14ac:dyDescent="0.2">
      <c r="A836" s="982"/>
      <c r="B836" s="982"/>
      <c r="C836" s="982"/>
      <c r="D836" s="1000"/>
      <c r="E836" s="982"/>
      <c r="F836" s="1000"/>
      <c r="G836" s="982"/>
      <c r="H836" s="1000"/>
      <c r="I836" s="982"/>
      <c r="J836" s="1000"/>
      <c r="K836" s="982"/>
      <c r="L836" s="1000"/>
      <c r="M836" s="982"/>
      <c r="N836" s="1000"/>
      <c r="O836" s="982"/>
      <c r="P836" s="982"/>
      <c r="Q836" s="1000"/>
      <c r="R836" s="982"/>
      <c r="S836" s="1000"/>
      <c r="T836" s="1000"/>
      <c r="U836" s="1000"/>
      <c r="V836" s="982"/>
      <c r="W836" s="1004"/>
      <c r="X836" s="1002"/>
      <c r="Y836" s="1002"/>
      <c r="Z836" s="982"/>
      <c r="AA836" s="982"/>
      <c r="AB836" s="982"/>
      <c r="AC836" s="982"/>
      <c r="AD836" s="982"/>
      <c r="AE836" s="982"/>
      <c r="AF836" s="982"/>
      <c r="AG836" s="982"/>
      <c r="AH836" s="982"/>
      <c r="AI836" s="982"/>
      <c r="AJ836" s="982"/>
      <c r="AK836" s="982"/>
      <c r="AL836" s="982"/>
      <c r="AM836" s="982"/>
      <c r="AN836" s="982"/>
      <c r="AO836" s="982"/>
      <c r="AP836" s="982"/>
      <c r="AQ836" s="982"/>
      <c r="AR836" s="982"/>
      <c r="AS836" s="982"/>
      <c r="AT836" s="982"/>
      <c r="AU836" s="982"/>
      <c r="AV836" s="982"/>
      <c r="AW836" s="982"/>
      <c r="AX836" s="982"/>
      <c r="AY836" s="982"/>
      <c r="AZ836" s="982"/>
      <c r="BA836" s="982"/>
      <c r="BB836" s="982"/>
      <c r="BC836" s="982"/>
      <c r="BD836" s="982"/>
      <c r="BE836" s="982"/>
      <c r="BF836" s="982"/>
      <c r="BG836" s="982"/>
      <c r="BH836" s="982"/>
      <c r="BI836" s="982"/>
      <c r="BJ836" s="982"/>
    </row>
    <row r="837" spans="1:62" ht="14.25" customHeight="1" x14ac:dyDescent="0.2">
      <c r="A837" s="982"/>
      <c r="B837" s="982"/>
      <c r="C837" s="982"/>
      <c r="D837" s="1000"/>
      <c r="E837" s="982"/>
      <c r="F837" s="1000"/>
      <c r="G837" s="982"/>
      <c r="H837" s="1000"/>
      <c r="I837" s="982"/>
      <c r="J837" s="1000"/>
      <c r="K837" s="982"/>
      <c r="L837" s="1000"/>
      <c r="M837" s="982"/>
      <c r="N837" s="1000"/>
      <c r="O837" s="982"/>
      <c r="P837" s="982"/>
      <c r="Q837" s="1000"/>
      <c r="R837" s="982"/>
      <c r="S837" s="1000"/>
      <c r="T837" s="1000"/>
      <c r="U837" s="1000"/>
      <c r="V837" s="982"/>
      <c r="W837" s="1004"/>
      <c r="X837" s="1002"/>
      <c r="Y837" s="1002"/>
      <c r="Z837" s="982"/>
      <c r="AA837" s="982"/>
      <c r="AB837" s="982"/>
      <c r="AC837" s="982"/>
      <c r="AD837" s="982"/>
      <c r="AE837" s="982"/>
      <c r="AF837" s="982"/>
      <c r="AG837" s="982"/>
      <c r="AH837" s="982"/>
      <c r="AI837" s="982"/>
      <c r="AJ837" s="982"/>
      <c r="AK837" s="982"/>
      <c r="AL837" s="982"/>
      <c r="AM837" s="982"/>
      <c r="AN837" s="982"/>
      <c r="AO837" s="982"/>
      <c r="AP837" s="982"/>
      <c r="AQ837" s="982"/>
      <c r="AR837" s="982"/>
      <c r="AS837" s="982"/>
      <c r="AT837" s="982"/>
      <c r="AU837" s="982"/>
      <c r="AV837" s="982"/>
      <c r="AW837" s="982"/>
      <c r="AX837" s="982"/>
      <c r="AY837" s="982"/>
      <c r="AZ837" s="982"/>
      <c r="BA837" s="982"/>
      <c r="BB837" s="982"/>
      <c r="BC837" s="982"/>
      <c r="BD837" s="982"/>
      <c r="BE837" s="982"/>
      <c r="BF837" s="982"/>
      <c r="BG837" s="982"/>
      <c r="BH837" s="982"/>
      <c r="BI837" s="982"/>
      <c r="BJ837" s="982"/>
    </row>
    <row r="838" spans="1:62" ht="14.25" customHeight="1" x14ac:dyDescent="0.2">
      <c r="A838" s="982"/>
      <c r="B838" s="982"/>
      <c r="C838" s="982"/>
      <c r="D838" s="1000"/>
      <c r="E838" s="982"/>
      <c r="F838" s="1000"/>
      <c r="G838" s="982"/>
      <c r="H838" s="1000"/>
      <c r="I838" s="982"/>
      <c r="J838" s="1000"/>
      <c r="K838" s="982"/>
      <c r="L838" s="1000"/>
      <c r="M838" s="982"/>
      <c r="N838" s="1000"/>
      <c r="O838" s="982"/>
      <c r="P838" s="982"/>
      <c r="Q838" s="1000"/>
      <c r="R838" s="982"/>
      <c r="S838" s="1000"/>
      <c r="T838" s="1000"/>
      <c r="U838" s="1000"/>
      <c r="V838" s="982"/>
      <c r="W838" s="1004"/>
      <c r="X838" s="1002"/>
      <c r="Y838" s="1002"/>
      <c r="Z838" s="982"/>
      <c r="AA838" s="982"/>
      <c r="AB838" s="982"/>
      <c r="AC838" s="982"/>
      <c r="AD838" s="982"/>
      <c r="AE838" s="982"/>
      <c r="AF838" s="982"/>
      <c r="AG838" s="982"/>
      <c r="AH838" s="982"/>
      <c r="AI838" s="982"/>
      <c r="AJ838" s="982"/>
      <c r="AK838" s="982"/>
      <c r="AL838" s="982"/>
      <c r="AM838" s="982"/>
      <c r="AN838" s="982"/>
      <c r="AO838" s="982"/>
      <c r="AP838" s="982"/>
      <c r="AQ838" s="982"/>
      <c r="AR838" s="982"/>
      <c r="AS838" s="982"/>
      <c r="AT838" s="982"/>
      <c r="AU838" s="982"/>
      <c r="AV838" s="982"/>
      <c r="AW838" s="982"/>
      <c r="AX838" s="982"/>
      <c r="AY838" s="982"/>
      <c r="AZ838" s="982"/>
      <c r="BA838" s="982"/>
      <c r="BB838" s="982"/>
      <c r="BC838" s="982"/>
      <c r="BD838" s="982"/>
      <c r="BE838" s="982"/>
      <c r="BF838" s="982"/>
      <c r="BG838" s="982"/>
      <c r="BH838" s="982"/>
      <c r="BI838" s="982"/>
      <c r="BJ838" s="982"/>
    </row>
    <row r="839" spans="1:62" ht="14.25" customHeight="1" x14ac:dyDescent="0.2">
      <c r="A839" s="982"/>
      <c r="B839" s="982"/>
      <c r="C839" s="982"/>
      <c r="D839" s="1000"/>
      <c r="E839" s="982"/>
      <c r="F839" s="1000"/>
      <c r="G839" s="982"/>
      <c r="H839" s="1000"/>
      <c r="I839" s="982"/>
      <c r="J839" s="1000"/>
      <c r="K839" s="982"/>
      <c r="L839" s="1000"/>
      <c r="M839" s="982"/>
      <c r="N839" s="1000"/>
      <c r="O839" s="982"/>
      <c r="P839" s="982"/>
      <c r="Q839" s="1000"/>
      <c r="R839" s="982"/>
      <c r="S839" s="1000"/>
      <c r="T839" s="1000"/>
      <c r="U839" s="1000"/>
      <c r="V839" s="982"/>
      <c r="W839" s="1004"/>
      <c r="X839" s="1002"/>
      <c r="Y839" s="1002"/>
      <c r="Z839" s="982"/>
      <c r="AA839" s="982"/>
      <c r="AB839" s="982"/>
      <c r="AC839" s="982"/>
      <c r="AD839" s="982"/>
      <c r="AE839" s="982"/>
      <c r="AF839" s="982"/>
      <c r="AG839" s="982"/>
      <c r="AH839" s="982"/>
      <c r="AI839" s="982"/>
      <c r="AJ839" s="982"/>
      <c r="AK839" s="982"/>
      <c r="AL839" s="982"/>
      <c r="AM839" s="982"/>
      <c r="AN839" s="982"/>
      <c r="AO839" s="982"/>
      <c r="AP839" s="982"/>
      <c r="AQ839" s="982"/>
      <c r="AR839" s="982"/>
      <c r="AS839" s="982"/>
      <c r="AT839" s="982"/>
      <c r="AU839" s="982"/>
      <c r="AV839" s="982"/>
      <c r="AW839" s="982"/>
      <c r="AX839" s="982"/>
      <c r="AY839" s="982"/>
      <c r="AZ839" s="982"/>
      <c r="BA839" s="982"/>
      <c r="BB839" s="982"/>
      <c r="BC839" s="982"/>
      <c r="BD839" s="982"/>
      <c r="BE839" s="982"/>
      <c r="BF839" s="982"/>
      <c r="BG839" s="982"/>
      <c r="BH839" s="982"/>
      <c r="BI839" s="982"/>
      <c r="BJ839" s="982"/>
    </row>
    <row r="840" spans="1:62" ht="14.25" customHeight="1" x14ac:dyDescent="0.2">
      <c r="A840" s="982"/>
      <c r="B840" s="982"/>
      <c r="C840" s="982"/>
      <c r="D840" s="1000"/>
      <c r="E840" s="982"/>
      <c r="F840" s="1000"/>
      <c r="G840" s="982"/>
      <c r="H840" s="1000"/>
      <c r="I840" s="982"/>
      <c r="J840" s="1000"/>
      <c r="K840" s="982"/>
      <c r="L840" s="1000"/>
      <c r="M840" s="982"/>
      <c r="N840" s="1000"/>
      <c r="O840" s="982"/>
      <c r="P840" s="982"/>
      <c r="Q840" s="1000"/>
      <c r="R840" s="982"/>
      <c r="S840" s="1000"/>
      <c r="T840" s="1000"/>
      <c r="U840" s="1000"/>
      <c r="V840" s="982"/>
      <c r="W840" s="1004"/>
      <c r="X840" s="1002"/>
      <c r="Y840" s="1002"/>
      <c r="Z840" s="982"/>
      <c r="AA840" s="982"/>
      <c r="AB840" s="982"/>
      <c r="AC840" s="982"/>
      <c r="AD840" s="982"/>
      <c r="AE840" s="982"/>
      <c r="AF840" s="982"/>
      <c r="AG840" s="982"/>
      <c r="AH840" s="982"/>
      <c r="AI840" s="982"/>
      <c r="AJ840" s="982"/>
      <c r="AK840" s="982"/>
      <c r="AL840" s="982"/>
      <c r="AM840" s="982"/>
      <c r="AN840" s="982"/>
      <c r="AO840" s="982"/>
      <c r="AP840" s="982"/>
      <c r="AQ840" s="982"/>
      <c r="AR840" s="982"/>
      <c r="AS840" s="982"/>
      <c r="AT840" s="982"/>
      <c r="AU840" s="982"/>
      <c r="AV840" s="982"/>
      <c r="AW840" s="982"/>
      <c r="AX840" s="982"/>
      <c r="AY840" s="982"/>
      <c r="AZ840" s="982"/>
      <c r="BA840" s="982"/>
      <c r="BB840" s="982"/>
      <c r="BC840" s="982"/>
      <c r="BD840" s="982"/>
      <c r="BE840" s="982"/>
      <c r="BF840" s="982"/>
      <c r="BG840" s="982"/>
      <c r="BH840" s="982"/>
      <c r="BI840" s="982"/>
      <c r="BJ840" s="982"/>
    </row>
    <row r="841" spans="1:62" ht="14.25" customHeight="1" x14ac:dyDescent="0.2">
      <c r="A841" s="982"/>
      <c r="B841" s="982"/>
      <c r="C841" s="982"/>
      <c r="D841" s="1000"/>
      <c r="E841" s="982"/>
      <c r="F841" s="1000"/>
      <c r="G841" s="982"/>
      <c r="H841" s="1000"/>
      <c r="I841" s="982"/>
      <c r="J841" s="1000"/>
      <c r="K841" s="982"/>
      <c r="L841" s="1000"/>
      <c r="M841" s="982"/>
      <c r="N841" s="1000"/>
      <c r="O841" s="982"/>
      <c r="P841" s="982"/>
      <c r="Q841" s="1000"/>
      <c r="R841" s="982"/>
      <c r="S841" s="1000"/>
      <c r="T841" s="1000"/>
      <c r="U841" s="1000"/>
      <c r="V841" s="982"/>
      <c r="W841" s="1004"/>
      <c r="X841" s="1002"/>
      <c r="Y841" s="1002"/>
      <c r="Z841" s="982"/>
      <c r="AA841" s="982"/>
      <c r="AB841" s="982"/>
      <c r="AC841" s="982"/>
      <c r="AD841" s="982"/>
      <c r="AE841" s="982"/>
      <c r="AF841" s="982"/>
      <c r="AG841" s="982"/>
      <c r="AH841" s="982"/>
      <c r="AI841" s="982"/>
      <c r="AJ841" s="982"/>
      <c r="AK841" s="982"/>
      <c r="AL841" s="982"/>
      <c r="AM841" s="982"/>
      <c r="AN841" s="982"/>
      <c r="AO841" s="982"/>
      <c r="AP841" s="982"/>
      <c r="AQ841" s="982"/>
      <c r="AR841" s="982"/>
      <c r="AS841" s="982"/>
      <c r="AT841" s="982"/>
      <c r="AU841" s="982"/>
      <c r="AV841" s="982"/>
      <c r="AW841" s="982"/>
      <c r="AX841" s="982"/>
      <c r="AY841" s="982"/>
      <c r="AZ841" s="982"/>
      <c r="BA841" s="982"/>
      <c r="BB841" s="982"/>
      <c r="BC841" s="982"/>
      <c r="BD841" s="982"/>
      <c r="BE841" s="982"/>
      <c r="BF841" s="982"/>
      <c r="BG841" s="982"/>
      <c r="BH841" s="982"/>
      <c r="BI841" s="982"/>
      <c r="BJ841" s="982"/>
    </row>
    <row r="842" spans="1:62" ht="14.25" customHeight="1" x14ac:dyDescent="0.2">
      <c r="A842" s="982"/>
      <c r="B842" s="982"/>
      <c r="C842" s="982"/>
      <c r="D842" s="1000"/>
      <c r="E842" s="982"/>
      <c r="F842" s="1000"/>
      <c r="G842" s="982"/>
      <c r="H842" s="1000"/>
      <c r="I842" s="982"/>
      <c r="J842" s="1000"/>
      <c r="K842" s="982"/>
      <c r="L842" s="1000"/>
      <c r="M842" s="982"/>
      <c r="N842" s="1000"/>
      <c r="O842" s="982"/>
      <c r="P842" s="982"/>
      <c r="Q842" s="1000"/>
      <c r="R842" s="982"/>
      <c r="S842" s="1000"/>
      <c r="T842" s="1000"/>
      <c r="U842" s="1000"/>
      <c r="V842" s="982"/>
      <c r="W842" s="1004"/>
      <c r="X842" s="1002"/>
      <c r="Y842" s="1002"/>
      <c r="Z842" s="982"/>
      <c r="AA842" s="982"/>
      <c r="AB842" s="982"/>
      <c r="AC842" s="982"/>
      <c r="AD842" s="982"/>
      <c r="AE842" s="982"/>
      <c r="AF842" s="982"/>
      <c r="AG842" s="982"/>
      <c r="AH842" s="982"/>
      <c r="AI842" s="982"/>
      <c r="AJ842" s="982"/>
      <c r="AK842" s="982"/>
      <c r="AL842" s="982"/>
      <c r="AM842" s="982"/>
      <c r="AN842" s="982"/>
      <c r="AO842" s="982"/>
      <c r="AP842" s="982"/>
      <c r="AQ842" s="982"/>
      <c r="AR842" s="982"/>
      <c r="AS842" s="982"/>
      <c r="AT842" s="982"/>
      <c r="AU842" s="982"/>
      <c r="AV842" s="982"/>
      <c r="AW842" s="982"/>
      <c r="AX842" s="982"/>
      <c r="AY842" s="982"/>
      <c r="AZ842" s="982"/>
      <c r="BA842" s="982"/>
      <c r="BB842" s="982"/>
      <c r="BC842" s="982"/>
      <c r="BD842" s="982"/>
      <c r="BE842" s="982"/>
      <c r="BF842" s="982"/>
      <c r="BG842" s="982"/>
      <c r="BH842" s="982"/>
      <c r="BI842" s="982"/>
      <c r="BJ842" s="982"/>
    </row>
    <row r="843" spans="1:62" ht="14.25" customHeight="1" x14ac:dyDescent="0.2">
      <c r="A843" s="982"/>
      <c r="B843" s="982"/>
      <c r="C843" s="982"/>
      <c r="D843" s="1000"/>
      <c r="E843" s="982"/>
      <c r="F843" s="1000"/>
      <c r="G843" s="982"/>
      <c r="H843" s="1000"/>
      <c r="I843" s="982"/>
      <c r="J843" s="1000"/>
      <c r="K843" s="982"/>
      <c r="L843" s="1000"/>
      <c r="M843" s="982"/>
      <c r="N843" s="1000"/>
      <c r="O843" s="982"/>
      <c r="P843" s="982"/>
      <c r="Q843" s="1000"/>
      <c r="R843" s="982"/>
      <c r="S843" s="1000"/>
      <c r="T843" s="1000"/>
      <c r="U843" s="1000"/>
      <c r="V843" s="982"/>
      <c r="W843" s="1004"/>
      <c r="X843" s="1002"/>
      <c r="Y843" s="1002"/>
      <c r="Z843" s="982"/>
      <c r="AA843" s="982"/>
      <c r="AB843" s="982"/>
      <c r="AC843" s="982"/>
      <c r="AD843" s="982"/>
      <c r="AE843" s="982"/>
      <c r="AF843" s="982"/>
      <c r="AG843" s="982"/>
      <c r="AH843" s="982"/>
      <c r="AI843" s="982"/>
      <c r="AJ843" s="982"/>
      <c r="AK843" s="982"/>
      <c r="AL843" s="982"/>
      <c r="AM843" s="982"/>
      <c r="AN843" s="982"/>
      <c r="AO843" s="982"/>
      <c r="AP843" s="982"/>
      <c r="AQ843" s="982"/>
      <c r="AR843" s="982"/>
      <c r="AS843" s="982"/>
      <c r="AT843" s="982"/>
      <c r="AU843" s="982"/>
      <c r="AV843" s="982"/>
      <c r="AW843" s="982"/>
      <c r="AX843" s="982"/>
      <c r="AY843" s="982"/>
      <c r="AZ843" s="982"/>
      <c r="BA843" s="982"/>
      <c r="BB843" s="982"/>
      <c r="BC843" s="982"/>
      <c r="BD843" s="982"/>
      <c r="BE843" s="982"/>
      <c r="BF843" s="982"/>
      <c r="BG843" s="982"/>
      <c r="BH843" s="982"/>
      <c r="BI843" s="982"/>
      <c r="BJ843" s="982"/>
    </row>
    <row r="844" spans="1:62" ht="14.25" customHeight="1" x14ac:dyDescent="0.2">
      <c r="A844" s="982"/>
      <c r="B844" s="982"/>
      <c r="C844" s="982"/>
      <c r="D844" s="1000"/>
      <c r="E844" s="982"/>
      <c r="F844" s="1000"/>
      <c r="G844" s="982"/>
      <c r="H844" s="1000"/>
      <c r="I844" s="982"/>
      <c r="J844" s="1000"/>
      <c r="K844" s="982"/>
      <c r="L844" s="1000"/>
      <c r="M844" s="982"/>
      <c r="N844" s="1000"/>
      <c r="O844" s="982"/>
      <c r="P844" s="982"/>
      <c r="Q844" s="1000"/>
      <c r="R844" s="982"/>
      <c r="S844" s="1000"/>
      <c r="T844" s="1000"/>
      <c r="U844" s="1000"/>
      <c r="V844" s="982"/>
      <c r="W844" s="1004"/>
      <c r="X844" s="1002"/>
      <c r="Y844" s="1002"/>
      <c r="Z844" s="982"/>
      <c r="AA844" s="982"/>
      <c r="AB844" s="982"/>
      <c r="AC844" s="982"/>
      <c r="AD844" s="982"/>
      <c r="AE844" s="982"/>
      <c r="AF844" s="982"/>
      <c r="AG844" s="982"/>
      <c r="AH844" s="982"/>
      <c r="AI844" s="982"/>
      <c r="AJ844" s="982"/>
      <c r="AK844" s="982"/>
      <c r="AL844" s="982"/>
      <c r="AM844" s="982"/>
      <c r="AN844" s="982"/>
      <c r="AO844" s="982"/>
      <c r="AP844" s="982"/>
      <c r="AQ844" s="982"/>
      <c r="AR844" s="982"/>
      <c r="AS844" s="982"/>
      <c r="AT844" s="982"/>
      <c r="AU844" s="982"/>
      <c r="AV844" s="982"/>
      <c r="AW844" s="982"/>
      <c r="AX844" s="982"/>
      <c r="AY844" s="982"/>
      <c r="AZ844" s="982"/>
      <c r="BA844" s="982"/>
      <c r="BB844" s="982"/>
      <c r="BC844" s="982"/>
      <c r="BD844" s="982"/>
      <c r="BE844" s="982"/>
      <c r="BF844" s="982"/>
      <c r="BG844" s="982"/>
      <c r="BH844" s="982"/>
      <c r="BI844" s="982"/>
      <c r="BJ844" s="982"/>
    </row>
    <row r="845" spans="1:62" ht="14.25" customHeight="1" x14ac:dyDescent="0.2">
      <c r="A845" s="982"/>
      <c r="B845" s="982"/>
      <c r="C845" s="982"/>
      <c r="D845" s="1000"/>
      <c r="E845" s="982"/>
      <c r="F845" s="1000"/>
      <c r="G845" s="982"/>
      <c r="H845" s="1000"/>
      <c r="I845" s="982"/>
      <c r="J845" s="1000"/>
      <c r="K845" s="982"/>
      <c r="L845" s="1000"/>
      <c r="M845" s="982"/>
      <c r="N845" s="1000"/>
      <c r="O845" s="982"/>
      <c r="P845" s="982"/>
      <c r="Q845" s="1000"/>
      <c r="R845" s="982"/>
      <c r="S845" s="1000"/>
      <c r="T845" s="1000"/>
      <c r="U845" s="1000"/>
      <c r="V845" s="982"/>
      <c r="W845" s="1004"/>
      <c r="X845" s="1002"/>
      <c r="Y845" s="1002"/>
      <c r="Z845" s="982"/>
      <c r="AA845" s="982"/>
      <c r="AB845" s="982"/>
      <c r="AC845" s="982"/>
      <c r="AD845" s="982"/>
      <c r="AE845" s="982"/>
      <c r="AF845" s="982"/>
      <c r="AG845" s="982"/>
      <c r="AH845" s="982"/>
      <c r="AI845" s="982"/>
      <c r="AJ845" s="982"/>
      <c r="AK845" s="982"/>
      <c r="AL845" s="982"/>
      <c r="AM845" s="982"/>
      <c r="AN845" s="982"/>
      <c r="AO845" s="982"/>
      <c r="AP845" s="982"/>
      <c r="AQ845" s="982"/>
      <c r="AR845" s="982"/>
      <c r="AS845" s="982"/>
      <c r="AT845" s="982"/>
      <c r="AU845" s="982"/>
      <c r="AV845" s="982"/>
      <c r="AW845" s="982"/>
      <c r="AX845" s="982"/>
      <c r="AY845" s="982"/>
      <c r="AZ845" s="982"/>
      <c r="BA845" s="982"/>
      <c r="BB845" s="982"/>
      <c r="BC845" s="982"/>
      <c r="BD845" s="982"/>
      <c r="BE845" s="982"/>
      <c r="BF845" s="982"/>
      <c r="BG845" s="982"/>
      <c r="BH845" s="982"/>
      <c r="BI845" s="982"/>
      <c r="BJ845" s="982"/>
    </row>
    <row r="846" spans="1:62" ht="14.25" customHeight="1" x14ac:dyDescent="0.2">
      <c r="A846" s="982"/>
      <c r="B846" s="982"/>
      <c r="C846" s="982"/>
      <c r="D846" s="1000"/>
      <c r="E846" s="982"/>
      <c r="F846" s="1000"/>
      <c r="G846" s="982"/>
      <c r="H846" s="1000"/>
      <c r="I846" s="982"/>
      <c r="J846" s="1000"/>
      <c r="K846" s="982"/>
      <c r="L846" s="1000"/>
      <c r="M846" s="982"/>
      <c r="N846" s="1000"/>
      <c r="O846" s="982"/>
      <c r="P846" s="982"/>
      <c r="Q846" s="1000"/>
      <c r="R846" s="982"/>
      <c r="S846" s="1000"/>
      <c r="T846" s="1000"/>
      <c r="U846" s="1000"/>
      <c r="V846" s="982"/>
      <c r="W846" s="1004"/>
      <c r="X846" s="1002"/>
      <c r="Y846" s="1002"/>
      <c r="Z846" s="982"/>
      <c r="AA846" s="982"/>
      <c r="AB846" s="982"/>
      <c r="AC846" s="982"/>
      <c r="AD846" s="982"/>
      <c r="AE846" s="982"/>
      <c r="AF846" s="982"/>
      <c r="AG846" s="982"/>
      <c r="AH846" s="982"/>
      <c r="AI846" s="982"/>
      <c r="AJ846" s="982"/>
      <c r="AK846" s="982"/>
      <c r="AL846" s="982"/>
      <c r="AM846" s="982"/>
      <c r="AN846" s="982"/>
      <c r="AO846" s="982"/>
      <c r="AP846" s="982"/>
      <c r="AQ846" s="982"/>
      <c r="AR846" s="982"/>
      <c r="AS846" s="982"/>
      <c r="AT846" s="982"/>
      <c r="AU846" s="982"/>
      <c r="AV846" s="982"/>
      <c r="AW846" s="982"/>
      <c r="AX846" s="982"/>
      <c r="AY846" s="982"/>
      <c r="AZ846" s="982"/>
      <c r="BA846" s="982"/>
      <c r="BB846" s="982"/>
      <c r="BC846" s="982"/>
      <c r="BD846" s="982"/>
      <c r="BE846" s="982"/>
      <c r="BF846" s="982"/>
      <c r="BG846" s="982"/>
      <c r="BH846" s="982"/>
      <c r="BI846" s="982"/>
      <c r="BJ846" s="982"/>
    </row>
    <row r="847" spans="1:62" ht="14.25" customHeight="1" x14ac:dyDescent="0.2">
      <c r="A847" s="982"/>
      <c r="B847" s="982"/>
      <c r="C847" s="982"/>
      <c r="D847" s="1000"/>
      <c r="E847" s="982"/>
      <c r="F847" s="1000"/>
      <c r="G847" s="982"/>
      <c r="H847" s="1000"/>
      <c r="I847" s="982"/>
      <c r="J847" s="1000"/>
      <c r="K847" s="982"/>
      <c r="L847" s="1000"/>
      <c r="M847" s="982"/>
      <c r="N847" s="1000"/>
      <c r="O847" s="982"/>
      <c r="P847" s="982"/>
      <c r="Q847" s="1000"/>
      <c r="R847" s="982"/>
      <c r="S847" s="1000"/>
      <c r="T847" s="1000"/>
      <c r="U847" s="1000"/>
      <c r="V847" s="982"/>
      <c r="W847" s="1004"/>
      <c r="X847" s="1002"/>
      <c r="Y847" s="1002"/>
      <c r="Z847" s="982"/>
      <c r="AA847" s="982"/>
      <c r="AB847" s="982"/>
      <c r="AC847" s="982"/>
      <c r="AD847" s="982"/>
      <c r="AE847" s="982"/>
      <c r="AF847" s="982"/>
      <c r="AG847" s="982"/>
      <c r="AH847" s="982"/>
      <c r="AI847" s="982"/>
      <c r="AJ847" s="982"/>
      <c r="AK847" s="982"/>
      <c r="AL847" s="982"/>
      <c r="AM847" s="982"/>
      <c r="AN847" s="982"/>
      <c r="AO847" s="982"/>
      <c r="AP847" s="982"/>
      <c r="AQ847" s="982"/>
      <c r="AR847" s="982"/>
      <c r="AS847" s="982"/>
      <c r="AT847" s="982"/>
      <c r="AU847" s="982"/>
      <c r="AV847" s="982"/>
      <c r="AW847" s="982"/>
      <c r="AX847" s="982"/>
      <c r="AY847" s="982"/>
      <c r="AZ847" s="982"/>
      <c r="BA847" s="982"/>
      <c r="BB847" s="982"/>
      <c r="BC847" s="982"/>
      <c r="BD847" s="982"/>
      <c r="BE847" s="982"/>
      <c r="BF847" s="982"/>
      <c r="BG847" s="982"/>
      <c r="BH847" s="982"/>
      <c r="BI847" s="982"/>
      <c r="BJ847" s="982"/>
    </row>
    <row r="848" spans="1:62" ht="14.25" customHeight="1" x14ac:dyDescent="0.2">
      <c r="A848" s="982"/>
      <c r="B848" s="982"/>
      <c r="C848" s="982"/>
      <c r="D848" s="1000"/>
      <c r="E848" s="982"/>
      <c r="F848" s="1000"/>
      <c r="G848" s="982"/>
      <c r="H848" s="1000"/>
      <c r="I848" s="982"/>
      <c r="J848" s="1000"/>
      <c r="K848" s="982"/>
      <c r="L848" s="1000"/>
      <c r="M848" s="982"/>
      <c r="N848" s="1000"/>
      <c r="O848" s="982"/>
      <c r="P848" s="982"/>
      <c r="Q848" s="1000"/>
      <c r="R848" s="982"/>
      <c r="S848" s="1000"/>
      <c r="T848" s="1000"/>
      <c r="U848" s="1000"/>
      <c r="V848" s="982"/>
      <c r="W848" s="1004"/>
      <c r="X848" s="1002"/>
      <c r="Y848" s="1002"/>
      <c r="Z848" s="982"/>
      <c r="AA848" s="982"/>
      <c r="AB848" s="982"/>
      <c r="AC848" s="982"/>
      <c r="AD848" s="982"/>
      <c r="AE848" s="982"/>
      <c r="AF848" s="982"/>
      <c r="AG848" s="982"/>
      <c r="AH848" s="982"/>
      <c r="AI848" s="982"/>
      <c r="AJ848" s="982"/>
      <c r="AK848" s="982"/>
      <c r="AL848" s="982"/>
      <c r="AM848" s="982"/>
      <c r="AN848" s="982"/>
      <c r="AO848" s="982"/>
      <c r="AP848" s="982"/>
      <c r="AQ848" s="982"/>
      <c r="AR848" s="982"/>
      <c r="AS848" s="982"/>
      <c r="AT848" s="982"/>
      <c r="AU848" s="982"/>
      <c r="AV848" s="982"/>
      <c r="AW848" s="982"/>
      <c r="AX848" s="982"/>
      <c r="AY848" s="982"/>
      <c r="AZ848" s="982"/>
      <c r="BA848" s="982"/>
      <c r="BB848" s="982"/>
      <c r="BC848" s="982"/>
      <c r="BD848" s="982"/>
      <c r="BE848" s="982"/>
      <c r="BF848" s="982"/>
      <c r="BG848" s="982"/>
      <c r="BH848" s="982"/>
      <c r="BI848" s="982"/>
      <c r="BJ848" s="982"/>
    </row>
    <row r="849" spans="1:62" ht="14.25" customHeight="1" x14ac:dyDescent="0.2">
      <c r="A849" s="982"/>
      <c r="B849" s="982"/>
      <c r="C849" s="982"/>
      <c r="D849" s="1000"/>
      <c r="E849" s="982"/>
      <c r="F849" s="1000"/>
      <c r="G849" s="982"/>
      <c r="H849" s="1000"/>
      <c r="I849" s="982"/>
      <c r="J849" s="1000"/>
      <c r="K849" s="982"/>
      <c r="L849" s="1000"/>
      <c r="M849" s="982"/>
      <c r="N849" s="1000"/>
      <c r="O849" s="982"/>
      <c r="P849" s="982"/>
      <c r="Q849" s="1000"/>
      <c r="R849" s="982"/>
      <c r="S849" s="1000"/>
      <c r="T849" s="1000"/>
      <c r="U849" s="1000"/>
      <c r="V849" s="982"/>
      <c r="W849" s="1004"/>
      <c r="X849" s="1002"/>
      <c r="Y849" s="1002"/>
      <c r="Z849" s="982"/>
      <c r="AA849" s="982"/>
      <c r="AB849" s="982"/>
      <c r="AC849" s="982"/>
      <c r="AD849" s="982"/>
      <c r="AE849" s="982"/>
      <c r="AF849" s="982"/>
      <c r="AG849" s="982"/>
      <c r="AH849" s="982"/>
      <c r="AI849" s="982"/>
      <c r="AJ849" s="982"/>
      <c r="AK849" s="982"/>
      <c r="AL849" s="982"/>
      <c r="AM849" s="982"/>
      <c r="AN849" s="982"/>
      <c r="AO849" s="982"/>
      <c r="AP849" s="982"/>
      <c r="AQ849" s="982"/>
      <c r="AR849" s="982"/>
      <c r="AS849" s="982"/>
      <c r="AT849" s="982"/>
      <c r="AU849" s="982"/>
      <c r="AV849" s="982"/>
      <c r="AW849" s="982"/>
      <c r="AX849" s="982"/>
      <c r="AY849" s="982"/>
      <c r="AZ849" s="982"/>
      <c r="BA849" s="982"/>
      <c r="BB849" s="982"/>
      <c r="BC849" s="982"/>
      <c r="BD849" s="982"/>
      <c r="BE849" s="982"/>
      <c r="BF849" s="982"/>
      <c r="BG849" s="982"/>
      <c r="BH849" s="982"/>
      <c r="BI849" s="982"/>
      <c r="BJ849" s="982"/>
    </row>
    <row r="850" spans="1:62" ht="14.25" customHeight="1" x14ac:dyDescent="0.2">
      <c r="A850" s="982"/>
      <c r="B850" s="982"/>
      <c r="C850" s="982"/>
      <c r="D850" s="1000"/>
      <c r="E850" s="982"/>
      <c r="F850" s="1000"/>
      <c r="G850" s="982"/>
      <c r="H850" s="1000"/>
      <c r="I850" s="982"/>
      <c r="J850" s="1000"/>
      <c r="K850" s="982"/>
      <c r="L850" s="1000"/>
      <c r="M850" s="982"/>
      <c r="N850" s="1000"/>
      <c r="O850" s="982"/>
      <c r="P850" s="982"/>
      <c r="Q850" s="1000"/>
      <c r="R850" s="982"/>
      <c r="S850" s="1000"/>
      <c r="T850" s="1000"/>
      <c r="U850" s="1000"/>
      <c r="V850" s="982"/>
      <c r="W850" s="1004"/>
      <c r="X850" s="1002"/>
      <c r="Y850" s="1002"/>
      <c r="Z850" s="982"/>
      <c r="AA850" s="982"/>
      <c r="AB850" s="982"/>
      <c r="AC850" s="982"/>
      <c r="AD850" s="982"/>
      <c r="AE850" s="982"/>
      <c r="AF850" s="982"/>
      <c r="AG850" s="982"/>
      <c r="AH850" s="982"/>
      <c r="AI850" s="982"/>
      <c r="AJ850" s="982"/>
      <c r="AK850" s="982"/>
      <c r="AL850" s="982"/>
      <c r="AM850" s="982"/>
      <c r="AN850" s="982"/>
      <c r="AO850" s="982"/>
      <c r="AP850" s="982"/>
      <c r="AQ850" s="982"/>
      <c r="AR850" s="982"/>
      <c r="AS850" s="982"/>
      <c r="AT850" s="982"/>
      <c r="AU850" s="982"/>
      <c r="AV850" s="982"/>
      <c r="AW850" s="982"/>
      <c r="AX850" s="982"/>
      <c r="AY850" s="982"/>
      <c r="AZ850" s="982"/>
      <c r="BA850" s="982"/>
      <c r="BB850" s="982"/>
      <c r="BC850" s="982"/>
      <c r="BD850" s="982"/>
      <c r="BE850" s="982"/>
      <c r="BF850" s="982"/>
      <c r="BG850" s="982"/>
      <c r="BH850" s="982"/>
      <c r="BI850" s="982"/>
      <c r="BJ850" s="982"/>
    </row>
    <row r="851" spans="1:62" ht="14.25" customHeight="1" x14ac:dyDescent="0.2">
      <c r="A851" s="982"/>
      <c r="B851" s="982"/>
      <c r="C851" s="982"/>
      <c r="D851" s="1000"/>
      <c r="E851" s="982"/>
      <c r="F851" s="1000"/>
      <c r="G851" s="982"/>
      <c r="H851" s="1000"/>
      <c r="I851" s="982"/>
      <c r="J851" s="1000"/>
      <c r="K851" s="982"/>
      <c r="L851" s="1000"/>
      <c r="M851" s="982"/>
      <c r="N851" s="1000"/>
      <c r="O851" s="982"/>
      <c r="P851" s="982"/>
      <c r="Q851" s="1000"/>
      <c r="R851" s="982"/>
      <c r="S851" s="1000"/>
      <c r="T851" s="1000"/>
      <c r="U851" s="1000"/>
      <c r="V851" s="982"/>
      <c r="W851" s="1004"/>
      <c r="X851" s="1002"/>
      <c r="Y851" s="1002"/>
      <c r="Z851" s="982"/>
      <c r="AA851" s="982"/>
      <c r="AB851" s="982"/>
      <c r="AC851" s="982"/>
      <c r="AD851" s="982"/>
      <c r="AE851" s="982"/>
      <c r="AF851" s="982"/>
      <c r="AG851" s="982"/>
      <c r="AH851" s="982"/>
      <c r="AI851" s="982"/>
      <c r="AJ851" s="982"/>
      <c r="AK851" s="982"/>
      <c r="AL851" s="982"/>
      <c r="AM851" s="982"/>
      <c r="AN851" s="982"/>
      <c r="AO851" s="982"/>
      <c r="AP851" s="982"/>
      <c r="AQ851" s="982"/>
      <c r="AR851" s="982"/>
      <c r="AS851" s="982"/>
      <c r="AT851" s="982"/>
      <c r="AU851" s="982"/>
      <c r="AV851" s="982"/>
      <c r="AW851" s="982"/>
      <c r="AX851" s="982"/>
      <c r="AY851" s="982"/>
      <c r="AZ851" s="982"/>
      <c r="BA851" s="982"/>
      <c r="BB851" s="982"/>
      <c r="BC851" s="982"/>
      <c r="BD851" s="982"/>
      <c r="BE851" s="982"/>
      <c r="BF851" s="982"/>
      <c r="BG851" s="982"/>
      <c r="BH851" s="982"/>
      <c r="BI851" s="982"/>
      <c r="BJ851" s="982"/>
    </row>
    <row r="852" spans="1:62" ht="14.25" customHeight="1" x14ac:dyDescent="0.2">
      <c r="A852" s="982"/>
      <c r="B852" s="982"/>
      <c r="C852" s="982"/>
      <c r="D852" s="1000"/>
      <c r="E852" s="982"/>
      <c r="F852" s="1000"/>
      <c r="G852" s="982"/>
      <c r="H852" s="1000"/>
      <c r="I852" s="982"/>
      <c r="J852" s="1000"/>
      <c r="K852" s="982"/>
      <c r="L852" s="1000"/>
      <c r="M852" s="982"/>
      <c r="N852" s="1000"/>
      <c r="O852" s="982"/>
      <c r="P852" s="982"/>
      <c r="Q852" s="1000"/>
      <c r="R852" s="982"/>
      <c r="S852" s="1000"/>
      <c r="T852" s="1000"/>
      <c r="U852" s="1000"/>
      <c r="V852" s="982"/>
      <c r="W852" s="1004"/>
      <c r="X852" s="1002"/>
      <c r="Y852" s="1002"/>
      <c r="Z852" s="982"/>
      <c r="AA852" s="982"/>
      <c r="AB852" s="982"/>
      <c r="AC852" s="982"/>
      <c r="AD852" s="982"/>
      <c r="AE852" s="982"/>
      <c r="AF852" s="982"/>
      <c r="AG852" s="982"/>
      <c r="AH852" s="982"/>
      <c r="AI852" s="982"/>
      <c r="AJ852" s="982"/>
      <c r="AK852" s="982"/>
      <c r="AL852" s="982"/>
      <c r="AM852" s="982"/>
      <c r="AN852" s="982"/>
      <c r="AO852" s="982"/>
      <c r="AP852" s="982"/>
      <c r="AQ852" s="982"/>
      <c r="AR852" s="982"/>
      <c r="AS852" s="982"/>
      <c r="AT852" s="982"/>
      <c r="AU852" s="982"/>
      <c r="AV852" s="982"/>
      <c r="AW852" s="982"/>
      <c r="AX852" s="982"/>
      <c r="AY852" s="982"/>
      <c r="AZ852" s="982"/>
      <c r="BA852" s="982"/>
      <c r="BB852" s="982"/>
      <c r="BC852" s="982"/>
      <c r="BD852" s="982"/>
      <c r="BE852" s="982"/>
      <c r="BF852" s="982"/>
      <c r="BG852" s="982"/>
      <c r="BH852" s="982"/>
      <c r="BI852" s="982"/>
      <c r="BJ852" s="982"/>
    </row>
    <row r="853" spans="1:62" ht="14.25" customHeight="1" x14ac:dyDescent="0.2">
      <c r="A853" s="982"/>
      <c r="B853" s="982"/>
      <c r="C853" s="982"/>
      <c r="D853" s="1000"/>
      <c r="E853" s="982"/>
      <c r="F853" s="1000"/>
      <c r="G853" s="982"/>
      <c r="H853" s="1000"/>
      <c r="I853" s="982"/>
      <c r="J853" s="1000"/>
      <c r="K853" s="982"/>
      <c r="L853" s="1000"/>
      <c r="M853" s="982"/>
      <c r="N853" s="1000"/>
      <c r="O853" s="982"/>
      <c r="P853" s="982"/>
      <c r="Q853" s="1000"/>
      <c r="R853" s="982"/>
      <c r="S853" s="1000"/>
      <c r="T853" s="1000"/>
      <c r="U853" s="1000"/>
      <c r="V853" s="982"/>
      <c r="W853" s="1004"/>
      <c r="X853" s="1002"/>
      <c r="Y853" s="1002"/>
      <c r="Z853" s="982"/>
      <c r="AA853" s="982"/>
      <c r="AB853" s="982"/>
      <c r="AC853" s="982"/>
      <c r="AD853" s="982"/>
      <c r="AE853" s="982"/>
      <c r="AF853" s="982"/>
      <c r="AG853" s="982"/>
      <c r="AH853" s="982"/>
      <c r="AI853" s="982"/>
      <c r="AJ853" s="982"/>
      <c r="AK853" s="982"/>
      <c r="AL853" s="982"/>
      <c r="AM853" s="982"/>
      <c r="AN853" s="982"/>
      <c r="AO853" s="982"/>
      <c r="AP853" s="982"/>
      <c r="AQ853" s="982"/>
      <c r="AR853" s="982"/>
      <c r="AS853" s="982"/>
      <c r="AT853" s="982"/>
      <c r="AU853" s="982"/>
      <c r="AV853" s="982"/>
      <c r="AW853" s="982"/>
      <c r="AX853" s="982"/>
      <c r="AY853" s="982"/>
      <c r="AZ853" s="982"/>
      <c r="BA853" s="982"/>
      <c r="BB853" s="982"/>
      <c r="BC853" s="982"/>
      <c r="BD853" s="982"/>
      <c r="BE853" s="982"/>
      <c r="BF853" s="982"/>
      <c r="BG853" s="982"/>
      <c r="BH853" s="982"/>
      <c r="BI853" s="982"/>
      <c r="BJ853" s="982"/>
    </row>
    <row r="854" spans="1:62" ht="14.25" customHeight="1" x14ac:dyDescent="0.2">
      <c r="A854" s="982"/>
      <c r="B854" s="982"/>
      <c r="C854" s="982"/>
      <c r="D854" s="1000"/>
      <c r="E854" s="982"/>
      <c r="F854" s="1000"/>
      <c r="G854" s="982"/>
      <c r="H854" s="1000"/>
      <c r="I854" s="982"/>
      <c r="J854" s="1000"/>
      <c r="K854" s="982"/>
      <c r="L854" s="1000"/>
      <c r="M854" s="982"/>
      <c r="N854" s="1000"/>
      <c r="O854" s="982"/>
      <c r="P854" s="982"/>
      <c r="Q854" s="1000"/>
      <c r="R854" s="982"/>
      <c r="S854" s="1000"/>
      <c r="T854" s="1000"/>
      <c r="U854" s="1000"/>
      <c r="V854" s="982"/>
      <c r="W854" s="1004"/>
      <c r="X854" s="1002"/>
      <c r="Y854" s="1002"/>
      <c r="Z854" s="982"/>
      <c r="AA854" s="982"/>
      <c r="AB854" s="982"/>
      <c r="AC854" s="982"/>
      <c r="AD854" s="982"/>
      <c r="AE854" s="982"/>
      <c r="AF854" s="982"/>
      <c r="AG854" s="982"/>
      <c r="AH854" s="982"/>
      <c r="AI854" s="982"/>
      <c r="AJ854" s="982"/>
      <c r="AK854" s="982"/>
      <c r="AL854" s="982"/>
      <c r="AM854" s="982"/>
      <c r="AN854" s="982"/>
      <c r="AO854" s="982"/>
      <c r="AP854" s="982"/>
      <c r="AQ854" s="982"/>
      <c r="AR854" s="982"/>
      <c r="AS854" s="982"/>
      <c r="AT854" s="982"/>
      <c r="AU854" s="982"/>
      <c r="AV854" s="982"/>
      <c r="AW854" s="982"/>
      <c r="AX854" s="982"/>
      <c r="AY854" s="982"/>
      <c r="AZ854" s="982"/>
      <c r="BA854" s="982"/>
      <c r="BB854" s="982"/>
      <c r="BC854" s="982"/>
      <c r="BD854" s="982"/>
      <c r="BE854" s="982"/>
      <c r="BF854" s="982"/>
      <c r="BG854" s="982"/>
      <c r="BH854" s="982"/>
      <c r="BI854" s="982"/>
      <c r="BJ854" s="982"/>
    </row>
    <row r="855" spans="1:62" ht="14.25" customHeight="1" x14ac:dyDescent="0.2">
      <c r="A855" s="982"/>
      <c r="B855" s="982"/>
      <c r="C855" s="982"/>
      <c r="D855" s="1000"/>
      <c r="E855" s="982"/>
      <c r="F855" s="1000"/>
      <c r="G855" s="982"/>
      <c r="H855" s="1000"/>
      <c r="I855" s="982"/>
      <c r="J855" s="1000"/>
      <c r="K855" s="982"/>
      <c r="L855" s="1000"/>
      <c r="M855" s="982"/>
      <c r="N855" s="1000"/>
      <c r="O855" s="982"/>
      <c r="P855" s="982"/>
      <c r="Q855" s="1000"/>
      <c r="R855" s="982"/>
      <c r="S855" s="1000"/>
      <c r="T855" s="1000"/>
      <c r="U855" s="1000"/>
      <c r="V855" s="982"/>
      <c r="W855" s="1004"/>
      <c r="X855" s="1002"/>
      <c r="Y855" s="1002"/>
      <c r="Z855" s="982"/>
      <c r="AA855" s="982"/>
      <c r="AB855" s="982"/>
      <c r="AC855" s="982"/>
      <c r="AD855" s="982"/>
      <c r="AE855" s="982"/>
      <c r="AF855" s="982"/>
      <c r="AG855" s="982"/>
      <c r="AH855" s="982"/>
      <c r="AI855" s="982"/>
      <c r="AJ855" s="982"/>
      <c r="AK855" s="982"/>
      <c r="AL855" s="982"/>
      <c r="AM855" s="982"/>
      <c r="AN855" s="982"/>
      <c r="AO855" s="982"/>
      <c r="AP855" s="982"/>
      <c r="AQ855" s="982"/>
      <c r="AR855" s="982"/>
      <c r="AS855" s="982"/>
      <c r="AT855" s="982"/>
      <c r="AU855" s="982"/>
      <c r="AV855" s="982"/>
      <c r="AW855" s="982"/>
      <c r="AX855" s="982"/>
      <c r="AY855" s="982"/>
      <c r="AZ855" s="982"/>
      <c r="BA855" s="982"/>
      <c r="BB855" s="982"/>
      <c r="BC855" s="982"/>
      <c r="BD855" s="982"/>
      <c r="BE855" s="982"/>
      <c r="BF855" s="982"/>
      <c r="BG855" s="982"/>
      <c r="BH855" s="982"/>
      <c r="BI855" s="982"/>
      <c r="BJ855" s="982"/>
    </row>
    <row r="856" spans="1:62" ht="14.25" customHeight="1" x14ac:dyDescent="0.2">
      <c r="A856" s="982"/>
      <c r="B856" s="982"/>
      <c r="C856" s="982"/>
      <c r="D856" s="1000"/>
      <c r="E856" s="982"/>
      <c r="F856" s="1000"/>
      <c r="G856" s="982"/>
      <c r="H856" s="1000"/>
      <c r="I856" s="982"/>
      <c r="J856" s="1000"/>
      <c r="K856" s="982"/>
      <c r="L856" s="1000"/>
      <c r="M856" s="982"/>
      <c r="N856" s="1000"/>
      <c r="O856" s="982"/>
      <c r="P856" s="982"/>
      <c r="Q856" s="1000"/>
      <c r="R856" s="982"/>
      <c r="S856" s="1000"/>
      <c r="T856" s="1000"/>
      <c r="U856" s="1000"/>
      <c r="V856" s="982"/>
      <c r="W856" s="1004"/>
      <c r="X856" s="1002"/>
      <c r="Y856" s="1002"/>
      <c r="Z856" s="982"/>
      <c r="AA856" s="982"/>
      <c r="AB856" s="982"/>
      <c r="AC856" s="982"/>
      <c r="AD856" s="982"/>
      <c r="AE856" s="982"/>
      <c r="AF856" s="982"/>
      <c r="AG856" s="982"/>
      <c r="AH856" s="982"/>
      <c r="AI856" s="982"/>
      <c r="AJ856" s="982"/>
      <c r="AK856" s="982"/>
      <c r="AL856" s="982"/>
      <c r="AM856" s="982"/>
      <c r="AN856" s="982"/>
      <c r="AO856" s="982"/>
      <c r="AP856" s="982"/>
      <c r="AQ856" s="982"/>
      <c r="AR856" s="982"/>
      <c r="AS856" s="982"/>
      <c r="AT856" s="982"/>
      <c r="AU856" s="982"/>
      <c r="AV856" s="982"/>
      <c r="AW856" s="982"/>
      <c r="AX856" s="982"/>
      <c r="AY856" s="982"/>
      <c r="AZ856" s="982"/>
      <c r="BA856" s="982"/>
      <c r="BB856" s="982"/>
      <c r="BC856" s="982"/>
      <c r="BD856" s="982"/>
      <c r="BE856" s="982"/>
      <c r="BF856" s="982"/>
      <c r="BG856" s="982"/>
      <c r="BH856" s="982"/>
      <c r="BI856" s="982"/>
      <c r="BJ856" s="982"/>
    </row>
    <row r="857" spans="1:62" ht="14.25" customHeight="1" x14ac:dyDescent="0.2">
      <c r="A857" s="982"/>
      <c r="B857" s="982"/>
      <c r="C857" s="982"/>
      <c r="D857" s="1000"/>
      <c r="E857" s="982"/>
      <c r="F857" s="1000"/>
      <c r="G857" s="982"/>
      <c r="H857" s="1000"/>
      <c r="I857" s="982"/>
      <c r="J857" s="1000"/>
      <c r="K857" s="982"/>
      <c r="L857" s="1000"/>
      <c r="M857" s="982"/>
      <c r="N857" s="1000"/>
      <c r="O857" s="982"/>
      <c r="P857" s="982"/>
      <c r="Q857" s="1000"/>
      <c r="R857" s="982"/>
      <c r="S857" s="1000"/>
      <c r="T857" s="1000"/>
      <c r="U857" s="1000"/>
      <c r="V857" s="982"/>
      <c r="W857" s="1004"/>
      <c r="X857" s="1002"/>
      <c r="Y857" s="1002"/>
      <c r="Z857" s="982"/>
      <c r="AA857" s="982"/>
      <c r="AB857" s="982"/>
      <c r="AC857" s="982"/>
      <c r="AD857" s="982"/>
      <c r="AE857" s="982"/>
      <c r="AF857" s="982"/>
      <c r="AG857" s="982"/>
      <c r="AH857" s="982"/>
      <c r="AI857" s="982"/>
      <c r="AJ857" s="982"/>
      <c r="AK857" s="982"/>
      <c r="AL857" s="982"/>
      <c r="AM857" s="982"/>
      <c r="AN857" s="982"/>
      <c r="AO857" s="982"/>
      <c r="AP857" s="982"/>
      <c r="AQ857" s="982"/>
      <c r="AR857" s="982"/>
      <c r="AS857" s="982"/>
      <c r="AT857" s="982"/>
      <c r="AU857" s="982"/>
      <c r="AV857" s="982"/>
      <c r="AW857" s="982"/>
      <c r="AX857" s="982"/>
      <c r="AY857" s="982"/>
      <c r="AZ857" s="982"/>
      <c r="BA857" s="982"/>
      <c r="BB857" s="982"/>
      <c r="BC857" s="982"/>
      <c r="BD857" s="982"/>
      <c r="BE857" s="982"/>
      <c r="BF857" s="982"/>
      <c r="BG857" s="982"/>
      <c r="BH857" s="982"/>
      <c r="BI857" s="982"/>
      <c r="BJ857" s="982"/>
    </row>
    <row r="858" spans="1:62" ht="14.25" customHeight="1" x14ac:dyDescent="0.2">
      <c r="A858" s="982"/>
      <c r="B858" s="982"/>
      <c r="C858" s="982"/>
      <c r="D858" s="1000"/>
      <c r="E858" s="982"/>
      <c r="F858" s="1000"/>
      <c r="G858" s="982"/>
      <c r="H858" s="1000"/>
      <c r="I858" s="982"/>
      <c r="J858" s="1000"/>
      <c r="K858" s="982"/>
      <c r="L858" s="1000"/>
      <c r="M858" s="982"/>
      <c r="N858" s="1000"/>
      <c r="O858" s="982"/>
      <c r="P858" s="982"/>
      <c r="Q858" s="1000"/>
      <c r="R858" s="982"/>
      <c r="S858" s="1000"/>
      <c r="T858" s="1000"/>
      <c r="U858" s="1000"/>
      <c r="V858" s="982"/>
      <c r="W858" s="1004"/>
      <c r="X858" s="1002"/>
      <c r="Y858" s="1002"/>
      <c r="Z858" s="982"/>
      <c r="AA858" s="982"/>
      <c r="AB858" s="982"/>
      <c r="AC858" s="982"/>
      <c r="AD858" s="982"/>
      <c r="AE858" s="982"/>
      <c r="AF858" s="982"/>
      <c r="AG858" s="982"/>
      <c r="AH858" s="982"/>
      <c r="AI858" s="982"/>
      <c r="AJ858" s="982"/>
      <c r="AK858" s="982"/>
      <c r="AL858" s="982"/>
      <c r="AM858" s="982"/>
      <c r="AN858" s="982"/>
      <c r="AO858" s="982"/>
      <c r="AP858" s="982"/>
      <c r="AQ858" s="982"/>
      <c r="AR858" s="982"/>
      <c r="AS858" s="982"/>
      <c r="AT858" s="982"/>
      <c r="AU858" s="982"/>
      <c r="AV858" s="982"/>
      <c r="AW858" s="982"/>
      <c r="AX858" s="982"/>
      <c r="AY858" s="982"/>
      <c r="AZ858" s="982"/>
      <c r="BA858" s="982"/>
      <c r="BB858" s="982"/>
      <c r="BC858" s="982"/>
      <c r="BD858" s="982"/>
      <c r="BE858" s="982"/>
      <c r="BF858" s="982"/>
      <c r="BG858" s="982"/>
      <c r="BH858" s="982"/>
      <c r="BI858" s="982"/>
      <c r="BJ858" s="982"/>
    </row>
    <row r="859" spans="1:62" ht="14.25" customHeight="1" x14ac:dyDescent="0.2">
      <c r="A859" s="982"/>
      <c r="B859" s="982"/>
      <c r="C859" s="982"/>
      <c r="D859" s="1000"/>
      <c r="E859" s="982"/>
      <c r="F859" s="1000"/>
      <c r="G859" s="982"/>
      <c r="H859" s="1000"/>
      <c r="I859" s="982"/>
      <c r="J859" s="1000"/>
      <c r="K859" s="982"/>
      <c r="L859" s="1000"/>
      <c r="M859" s="982"/>
      <c r="N859" s="1000"/>
      <c r="O859" s="982"/>
      <c r="P859" s="982"/>
      <c r="Q859" s="1000"/>
      <c r="R859" s="982"/>
      <c r="S859" s="1000"/>
      <c r="T859" s="1000"/>
      <c r="U859" s="1000"/>
      <c r="V859" s="982"/>
      <c r="W859" s="1004"/>
      <c r="X859" s="1002"/>
      <c r="Y859" s="1002"/>
      <c r="Z859" s="982"/>
      <c r="AA859" s="982"/>
      <c r="AB859" s="982"/>
      <c r="AC859" s="982"/>
      <c r="AD859" s="982"/>
      <c r="AE859" s="982"/>
      <c r="AF859" s="982"/>
      <c r="AG859" s="982"/>
      <c r="AH859" s="982"/>
      <c r="AI859" s="982"/>
      <c r="AJ859" s="982"/>
      <c r="AK859" s="982"/>
      <c r="AL859" s="982"/>
      <c r="AM859" s="982"/>
      <c r="AN859" s="982"/>
      <c r="AO859" s="982"/>
      <c r="AP859" s="982"/>
      <c r="AQ859" s="982"/>
      <c r="AR859" s="982"/>
      <c r="AS859" s="982"/>
      <c r="AT859" s="982"/>
      <c r="AU859" s="982"/>
      <c r="AV859" s="982"/>
      <c r="AW859" s="982"/>
      <c r="AX859" s="982"/>
      <c r="AY859" s="982"/>
      <c r="AZ859" s="982"/>
      <c r="BA859" s="982"/>
      <c r="BB859" s="982"/>
      <c r="BC859" s="982"/>
      <c r="BD859" s="982"/>
      <c r="BE859" s="982"/>
      <c r="BF859" s="982"/>
      <c r="BG859" s="982"/>
      <c r="BH859" s="982"/>
      <c r="BI859" s="982"/>
      <c r="BJ859" s="982"/>
    </row>
    <row r="860" spans="1:62" ht="14.25" customHeight="1" x14ac:dyDescent="0.2">
      <c r="A860" s="982"/>
      <c r="B860" s="982"/>
      <c r="C860" s="982"/>
      <c r="D860" s="1000"/>
      <c r="E860" s="982"/>
      <c r="F860" s="1000"/>
      <c r="G860" s="982"/>
      <c r="H860" s="1000"/>
      <c r="I860" s="982"/>
      <c r="J860" s="1000"/>
      <c r="K860" s="982"/>
      <c r="L860" s="1000"/>
      <c r="M860" s="982"/>
      <c r="N860" s="1000"/>
      <c r="O860" s="982"/>
      <c r="P860" s="982"/>
      <c r="Q860" s="1000"/>
      <c r="R860" s="982"/>
      <c r="S860" s="1000"/>
      <c r="T860" s="1000"/>
      <c r="U860" s="1000"/>
      <c r="V860" s="982"/>
      <c r="W860" s="1004"/>
      <c r="X860" s="1002"/>
      <c r="Y860" s="1002"/>
      <c r="Z860" s="982"/>
      <c r="AA860" s="982"/>
      <c r="AB860" s="982"/>
      <c r="AC860" s="982"/>
      <c r="AD860" s="982"/>
      <c r="AE860" s="982"/>
      <c r="AF860" s="982"/>
      <c r="AG860" s="982"/>
      <c r="AH860" s="982"/>
      <c r="AI860" s="982"/>
      <c r="AJ860" s="982"/>
      <c r="AK860" s="982"/>
      <c r="AL860" s="982"/>
      <c r="AM860" s="982"/>
      <c r="AN860" s="982"/>
      <c r="AO860" s="982"/>
      <c r="AP860" s="982"/>
      <c r="AQ860" s="982"/>
      <c r="AR860" s="982"/>
      <c r="AS860" s="982"/>
      <c r="AT860" s="982"/>
      <c r="AU860" s="982"/>
      <c r="AV860" s="982"/>
      <c r="AW860" s="982"/>
      <c r="AX860" s="982"/>
      <c r="AY860" s="982"/>
      <c r="AZ860" s="982"/>
      <c r="BA860" s="982"/>
      <c r="BB860" s="982"/>
      <c r="BC860" s="982"/>
      <c r="BD860" s="982"/>
      <c r="BE860" s="982"/>
      <c r="BF860" s="982"/>
      <c r="BG860" s="982"/>
      <c r="BH860" s="982"/>
      <c r="BI860" s="982"/>
      <c r="BJ860" s="982"/>
    </row>
    <row r="861" spans="1:62" ht="14.25" customHeight="1" x14ac:dyDescent="0.2">
      <c r="A861" s="982"/>
      <c r="B861" s="982"/>
      <c r="C861" s="982"/>
      <c r="D861" s="1000"/>
      <c r="E861" s="982"/>
      <c r="F861" s="1000"/>
      <c r="G861" s="982"/>
      <c r="H861" s="1000"/>
      <c r="I861" s="982"/>
      <c r="J861" s="1000"/>
      <c r="K861" s="982"/>
      <c r="L861" s="1000"/>
      <c r="M861" s="982"/>
      <c r="N861" s="1000"/>
      <c r="O861" s="982"/>
      <c r="P861" s="982"/>
      <c r="Q861" s="1000"/>
      <c r="R861" s="982"/>
      <c r="S861" s="1000"/>
      <c r="T861" s="1000"/>
      <c r="U861" s="1000"/>
      <c r="V861" s="982"/>
      <c r="W861" s="1004"/>
      <c r="X861" s="1002"/>
      <c r="Y861" s="1002"/>
      <c r="Z861" s="982"/>
      <c r="AA861" s="982"/>
      <c r="AB861" s="982"/>
      <c r="AC861" s="982"/>
      <c r="AD861" s="982"/>
      <c r="AE861" s="982"/>
      <c r="AF861" s="982"/>
      <c r="AG861" s="982"/>
      <c r="AH861" s="982"/>
      <c r="AI861" s="982"/>
      <c r="AJ861" s="982"/>
      <c r="AK861" s="982"/>
      <c r="AL861" s="982"/>
      <c r="AM861" s="982"/>
      <c r="AN861" s="982"/>
      <c r="AO861" s="982"/>
      <c r="AP861" s="982"/>
      <c r="AQ861" s="982"/>
      <c r="AR861" s="982"/>
      <c r="AS861" s="982"/>
      <c r="AT861" s="982"/>
      <c r="AU861" s="982"/>
      <c r="AV861" s="982"/>
      <c r="AW861" s="982"/>
      <c r="AX861" s="982"/>
      <c r="AY861" s="982"/>
      <c r="AZ861" s="982"/>
      <c r="BA861" s="982"/>
      <c r="BB861" s="982"/>
      <c r="BC861" s="982"/>
      <c r="BD861" s="982"/>
      <c r="BE861" s="982"/>
      <c r="BF861" s="982"/>
      <c r="BG861" s="982"/>
      <c r="BH861" s="982"/>
      <c r="BI861" s="982"/>
      <c r="BJ861" s="982"/>
    </row>
    <row r="862" spans="1:62" ht="14.25" customHeight="1" x14ac:dyDescent="0.2">
      <c r="A862" s="982"/>
      <c r="B862" s="982"/>
      <c r="C862" s="982"/>
      <c r="D862" s="1000"/>
      <c r="E862" s="982"/>
      <c r="F862" s="1000"/>
      <c r="G862" s="982"/>
      <c r="H862" s="1000"/>
      <c r="I862" s="982"/>
      <c r="J862" s="1000"/>
      <c r="K862" s="982"/>
      <c r="L862" s="1000"/>
      <c r="M862" s="982"/>
      <c r="N862" s="1000"/>
      <c r="O862" s="982"/>
      <c r="P862" s="982"/>
      <c r="Q862" s="1000"/>
      <c r="R862" s="982"/>
      <c r="S862" s="1000"/>
      <c r="T862" s="1000"/>
      <c r="U862" s="1000"/>
      <c r="V862" s="982"/>
      <c r="W862" s="1004"/>
      <c r="X862" s="1002"/>
      <c r="Y862" s="1002"/>
      <c r="Z862" s="982"/>
      <c r="AA862" s="982"/>
      <c r="AB862" s="982"/>
      <c r="AC862" s="982"/>
      <c r="AD862" s="982"/>
      <c r="AE862" s="982"/>
      <c r="AF862" s="982"/>
      <c r="AG862" s="982"/>
      <c r="AH862" s="982"/>
      <c r="AI862" s="982"/>
      <c r="AJ862" s="982"/>
      <c r="AK862" s="982"/>
      <c r="AL862" s="982"/>
      <c r="AM862" s="982"/>
      <c r="AN862" s="982"/>
      <c r="AO862" s="982"/>
      <c r="AP862" s="982"/>
      <c r="AQ862" s="982"/>
      <c r="AR862" s="982"/>
      <c r="AS862" s="982"/>
      <c r="AT862" s="982"/>
      <c r="AU862" s="982"/>
      <c r="AV862" s="982"/>
      <c r="AW862" s="982"/>
      <c r="AX862" s="982"/>
      <c r="AY862" s="982"/>
      <c r="AZ862" s="982"/>
      <c r="BA862" s="982"/>
      <c r="BB862" s="982"/>
      <c r="BC862" s="982"/>
      <c r="BD862" s="982"/>
      <c r="BE862" s="982"/>
      <c r="BF862" s="982"/>
      <c r="BG862" s="982"/>
      <c r="BH862" s="982"/>
      <c r="BI862" s="982"/>
      <c r="BJ862" s="982"/>
    </row>
    <row r="863" spans="1:62" ht="14.25" customHeight="1" x14ac:dyDescent="0.2">
      <c r="A863" s="982"/>
      <c r="B863" s="982"/>
      <c r="C863" s="982"/>
      <c r="D863" s="1000"/>
      <c r="E863" s="982"/>
      <c r="F863" s="1000"/>
      <c r="G863" s="982"/>
      <c r="H863" s="1000"/>
      <c r="I863" s="982"/>
      <c r="J863" s="1000"/>
      <c r="K863" s="982"/>
      <c r="L863" s="1000"/>
      <c r="M863" s="982"/>
      <c r="N863" s="1000"/>
      <c r="O863" s="982"/>
      <c r="P863" s="982"/>
      <c r="Q863" s="1000"/>
      <c r="R863" s="982"/>
      <c r="S863" s="1000"/>
      <c r="T863" s="1000"/>
      <c r="U863" s="1000"/>
      <c r="V863" s="982"/>
      <c r="W863" s="1004"/>
      <c r="X863" s="1002"/>
      <c r="Y863" s="1002"/>
      <c r="Z863" s="982"/>
      <c r="AA863" s="982"/>
      <c r="AB863" s="982"/>
      <c r="AC863" s="982"/>
      <c r="AD863" s="982"/>
      <c r="AE863" s="982"/>
      <c r="AF863" s="982"/>
      <c r="AG863" s="982"/>
      <c r="AH863" s="982"/>
      <c r="AI863" s="982"/>
      <c r="AJ863" s="982"/>
      <c r="AK863" s="982"/>
      <c r="AL863" s="982"/>
      <c r="AM863" s="982"/>
      <c r="AN863" s="982"/>
      <c r="AO863" s="982"/>
      <c r="AP863" s="982"/>
      <c r="AQ863" s="982"/>
      <c r="AR863" s="982"/>
      <c r="AS863" s="982"/>
      <c r="AT863" s="982"/>
      <c r="AU863" s="982"/>
      <c r="AV863" s="982"/>
      <c r="AW863" s="982"/>
      <c r="AX863" s="982"/>
      <c r="AY863" s="982"/>
      <c r="AZ863" s="982"/>
      <c r="BA863" s="982"/>
      <c r="BB863" s="982"/>
      <c r="BC863" s="982"/>
      <c r="BD863" s="982"/>
      <c r="BE863" s="982"/>
      <c r="BF863" s="982"/>
      <c r="BG863" s="982"/>
      <c r="BH863" s="982"/>
      <c r="BI863" s="982"/>
      <c r="BJ863" s="982"/>
    </row>
    <row r="864" spans="1:62" ht="14.25" customHeight="1" x14ac:dyDescent="0.2">
      <c r="A864" s="982"/>
      <c r="B864" s="982"/>
      <c r="C864" s="982"/>
      <c r="D864" s="1000"/>
      <c r="E864" s="982"/>
      <c r="F864" s="1000"/>
      <c r="G864" s="982"/>
      <c r="H864" s="1000"/>
      <c r="I864" s="982"/>
      <c r="J864" s="1000"/>
      <c r="K864" s="982"/>
      <c r="L864" s="1000"/>
      <c r="M864" s="982"/>
      <c r="N864" s="1000"/>
      <c r="O864" s="982"/>
      <c r="P864" s="982"/>
      <c r="Q864" s="1000"/>
      <c r="R864" s="982"/>
      <c r="S864" s="1000"/>
      <c r="T864" s="1000"/>
      <c r="U864" s="1000"/>
      <c r="V864" s="982"/>
      <c r="W864" s="1004"/>
      <c r="X864" s="1002"/>
      <c r="Y864" s="1002"/>
      <c r="Z864" s="982"/>
      <c r="AA864" s="982"/>
      <c r="AB864" s="982"/>
      <c r="AC864" s="982"/>
      <c r="AD864" s="982"/>
      <c r="AE864" s="982"/>
      <c r="AF864" s="982"/>
      <c r="AG864" s="982"/>
      <c r="AH864" s="982"/>
      <c r="AI864" s="982"/>
      <c r="AJ864" s="982"/>
      <c r="AK864" s="982"/>
      <c r="AL864" s="982"/>
      <c r="AM864" s="982"/>
      <c r="AN864" s="982"/>
      <c r="AO864" s="982"/>
      <c r="AP864" s="982"/>
      <c r="AQ864" s="982"/>
      <c r="AR864" s="982"/>
      <c r="AS864" s="982"/>
      <c r="AT864" s="982"/>
      <c r="AU864" s="982"/>
      <c r="AV864" s="982"/>
      <c r="AW864" s="982"/>
      <c r="AX864" s="982"/>
      <c r="AY864" s="982"/>
      <c r="AZ864" s="982"/>
      <c r="BA864" s="982"/>
      <c r="BB864" s="982"/>
      <c r="BC864" s="982"/>
      <c r="BD864" s="982"/>
      <c r="BE864" s="982"/>
      <c r="BF864" s="982"/>
      <c r="BG864" s="982"/>
      <c r="BH864" s="982"/>
      <c r="BI864" s="982"/>
      <c r="BJ864" s="982"/>
    </row>
    <row r="865" spans="1:62" ht="14.25" customHeight="1" x14ac:dyDescent="0.2">
      <c r="A865" s="982"/>
      <c r="B865" s="982"/>
      <c r="C865" s="982"/>
      <c r="D865" s="1000"/>
      <c r="E865" s="982"/>
      <c r="F865" s="1000"/>
      <c r="G865" s="982"/>
      <c r="H865" s="1000"/>
      <c r="I865" s="982"/>
      <c r="J865" s="1000"/>
      <c r="K865" s="982"/>
      <c r="L865" s="1000"/>
      <c r="M865" s="982"/>
      <c r="N865" s="1000"/>
      <c r="O865" s="982"/>
      <c r="P865" s="982"/>
      <c r="Q865" s="1000"/>
      <c r="R865" s="982"/>
      <c r="S865" s="1000"/>
      <c r="T865" s="1000"/>
      <c r="U865" s="1000"/>
      <c r="V865" s="982"/>
      <c r="W865" s="1004"/>
      <c r="X865" s="1002"/>
      <c r="Y865" s="1002"/>
      <c r="Z865" s="982"/>
      <c r="AA865" s="982"/>
      <c r="AB865" s="982"/>
      <c r="AC865" s="982"/>
      <c r="AD865" s="982"/>
      <c r="AE865" s="982"/>
      <c r="AF865" s="982"/>
      <c r="AG865" s="982"/>
      <c r="AH865" s="982"/>
      <c r="AI865" s="982"/>
      <c r="AJ865" s="982"/>
      <c r="AK865" s="982"/>
      <c r="AL865" s="982"/>
      <c r="AM865" s="982"/>
      <c r="AN865" s="982"/>
      <c r="AO865" s="982"/>
      <c r="AP865" s="982"/>
      <c r="AQ865" s="982"/>
      <c r="AR865" s="982"/>
      <c r="AS865" s="982"/>
      <c r="AT865" s="982"/>
      <c r="AU865" s="982"/>
      <c r="AV865" s="982"/>
      <c r="AW865" s="982"/>
      <c r="AX865" s="982"/>
      <c r="AY865" s="982"/>
      <c r="AZ865" s="982"/>
      <c r="BA865" s="982"/>
      <c r="BB865" s="982"/>
      <c r="BC865" s="982"/>
      <c r="BD865" s="982"/>
      <c r="BE865" s="982"/>
      <c r="BF865" s="982"/>
      <c r="BG865" s="982"/>
      <c r="BH865" s="982"/>
      <c r="BI865" s="982"/>
      <c r="BJ865" s="982"/>
    </row>
    <row r="866" spans="1:62" ht="14.25" customHeight="1" x14ac:dyDescent="0.2">
      <c r="A866" s="982"/>
      <c r="B866" s="982"/>
      <c r="C866" s="982"/>
      <c r="D866" s="1000"/>
      <c r="E866" s="982"/>
      <c r="F866" s="1000"/>
      <c r="G866" s="982"/>
      <c r="H866" s="1000"/>
      <c r="I866" s="982"/>
      <c r="J866" s="1000"/>
      <c r="K866" s="982"/>
      <c r="L866" s="1000"/>
      <c r="M866" s="982"/>
      <c r="N866" s="1000"/>
      <c r="O866" s="982"/>
      <c r="P866" s="982"/>
      <c r="Q866" s="1000"/>
      <c r="R866" s="982"/>
      <c r="S866" s="1000"/>
      <c r="T866" s="1000"/>
      <c r="U866" s="1000"/>
      <c r="V866" s="982"/>
      <c r="W866" s="1004"/>
      <c r="X866" s="1002"/>
      <c r="Y866" s="1002"/>
      <c r="Z866" s="982"/>
      <c r="AA866" s="982"/>
      <c r="AB866" s="982"/>
      <c r="AC866" s="982"/>
      <c r="AD866" s="982"/>
      <c r="AE866" s="982"/>
      <c r="AF866" s="982"/>
      <c r="AG866" s="982"/>
      <c r="AH866" s="982"/>
      <c r="AI866" s="982"/>
      <c r="AJ866" s="982"/>
      <c r="AK866" s="982"/>
      <c r="AL866" s="982"/>
      <c r="AM866" s="982"/>
      <c r="AN866" s="982"/>
      <c r="AO866" s="982"/>
      <c r="AP866" s="982"/>
      <c r="AQ866" s="982"/>
      <c r="AR866" s="982"/>
      <c r="AS866" s="982"/>
      <c r="AT866" s="982"/>
      <c r="AU866" s="982"/>
      <c r="AV866" s="982"/>
      <c r="AW866" s="982"/>
      <c r="AX866" s="982"/>
      <c r="AY866" s="982"/>
      <c r="AZ866" s="982"/>
      <c r="BA866" s="982"/>
      <c r="BB866" s="982"/>
      <c r="BC866" s="982"/>
      <c r="BD866" s="982"/>
      <c r="BE866" s="982"/>
      <c r="BF866" s="982"/>
      <c r="BG866" s="982"/>
      <c r="BH866" s="982"/>
      <c r="BI866" s="982"/>
      <c r="BJ866" s="982"/>
    </row>
    <row r="867" spans="1:62" ht="14.25" customHeight="1" x14ac:dyDescent="0.2">
      <c r="A867" s="982"/>
      <c r="B867" s="982"/>
      <c r="C867" s="982"/>
      <c r="D867" s="1000"/>
      <c r="E867" s="982"/>
      <c r="F867" s="1000"/>
      <c r="G867" s="982"/>
      <c r="H867" s="1000"/>
      <c r="I867" s="982"/>
      <c r="J867" s="1000"/>
      <c r="K867" s="982"/>
      <c r="L867" s="1000"/>
      <c r="M867" s="982"/>
      <c r="N867" s="1000"/>
      <c r="O867" s="982"/>
      <c r="P867" s="982"/>
      <c r="Q867" s="1000"/>
      <c r="R867" s="982"/>
      <c r="S867" s="1000"/>
      <c r="T867" s="1000"/>
      <c r="U867" s="1000"/>
      <c r="V867" s="982"/>
      <c r="W867" s="1004"/>
      <c r="X867" s="1002"/>
      <c r="Y867" s="1002"/>
      <c r="Z867" s="982"/>
      <c r="AA867" s="982"/>
      <c r="AB867" s="982"/>
      <c r="AC867" s="982"/>
      <c r="AD867" s="982"/>
      <c r="AE867" s="982"/>
      <c r="AF867" s="982"/>
      <c r="AG867" s="982"/>
      <c r="AH867" s="982"/>
      <c r="AI867" s="982"/>
      <c r="AJ867" s="982"/>
      <c r="AK867" s="982"/>
      <c r="AL867" s="982"/>
      <c r="AM867" s="982"/>
      <c r="AN867" s="982"/>
      <c r="AO867" s="982"/>
      <c r="AP867" s="982"/>
      <c r="AQ867" s="982"/>
      <c r="AR867" s="982"/>
      <c r="AS867" s="982"/>
      <c r="AT867" s="982"/>
      <c r="AU867" s="982"/>
      <c r="AV867" s="982"/>
      <c r="AW867" s="982"/>
      <c r="AX867" s="982"/>
      <c r="AY867" s="982"/>
      <c r="AZ867" s="982"/>
      <c r="BA867" s="982"/>
      <c r="BB867" s="982"/>
      <c r="BC867" s="982"/>
      <c r="BD867" s="982"/>
      <c r="BE867" s="982"/>
      <c r="BF867" s="982"/>
      <c r="BG867" s="982"/>
      <c r="BH867" s="982"/>
      <c r="BI867" s="982"/>
      <c r="BJ867" s="982"/>
    </row>
    <row r="868" spans="1:62" ht="14.25" customHeight="1" x14ac:dyDescent="0.2">
      <c r="A868" s="982"/>
      <c r="B868" s="982"/>
      <c r="C868" s="982"/>
      <c r="D868" s="1000"/>
      <c r="E868" s="982"/>
      <c r="F868" s="1000"/>
      <c r="G868" s="982"/>
      <c r="H868" s="1000"/>
      <c r="I868" s="982"/>
      <c r="J868" s="1000"/>
      <c r="K868" s="982"/>
      <c r="L868" s="1000"/>
      <c r="M868" s="982"/>
      <c r="N868" s="1000"/>
      <c r="O868" s="982"/>
      <c r="P868" s="982"/>
      <c r="Q868" s="1000"/>
      <c r="R868" s="982"/>
      <c r="S868" s="1000"/>
      <c r="T868" s="1000"/>
      <c r="U868" s="1000"/>
      <c r="V868" s="982"/>
      <c r="W868" s="1004"/>
      <c r="X868" s="1002"/>
      <c r="Y868" s="1002"/>
      <c r="Z868" s="982"/>
      <c r="AA868" s="982"/>
      <c r="AB868" s="982"/>
      <c r="AC868" s="982"/>
      <c r="AD868" s="982"/>
      <c r="AE868" s="982"/>
      <c r="AF868" s="982"/>
      <c r="AG868" s="982"/>
      <c r="AH868" s="982"/>
      <c r="AI868" s="982"/>
      <c r="AJ868" s="982"/>
      <c r="AK868" s="982"/>
      <c r="AL868" s="982"/>
      <c r="AM868" s="982"/>
      <c r="AN868" s="982"/>
      <c r="AO868" s="982"/>
      <c r="AP868" s="982"/>
      <c r="AQ868" s="982"/>
      <c r="AR868" s="982"/>
      <c r="AS868" s="982"/>
      <c r="AT868" s="982"/>
      <c r="AU868" s="982"/>
      <c r="AV868" s="982"/>
      <c r="AW868" s="982"/>
      <c r="AX868" s="982"/>
      <c r="AY868" s="982"/>
      <c r="AZ868" s="982"/>
      <c r="BA868" s="982"/>
      <c r="BB868" s="982"/>
      <c r="BC868" s="982"/>
      <c r="BD868" s="982"/>
      <c r="BE868" s="982"/>
      <c r="BF868" s="982"/>
      <c r="BG868" s="982"/>
      <c r="BH868" s="982"/>
      <c r="BI868" s="982"/>
      <c r="BJ868" s="982"/>
    </row>
    <row r="869" spans="1:62" ht="14.25" customHeight="1" x14ac:dyDescent="0.2">
      <c r="A869" s="982"/>
      <c r="B869" s="982"/>
      <c r="C869" s="982"/>
      <c r="D869" s="1000"/>
      <c r="E869" s="982"/>
      <c r="F869" s="1000"/>
      <c r="G869" s="982"/>
      <c r="H869" s="1000"/>
      <c r="I869" s="982"/>
      <c r="J869" s="1000"/>
      <c r="K869" s="982"/>
      <c r="L869" s="1000"/>
      <c r="M869" s="982"/>
      <c r="N869" s="1000"/>
      <c r="O869" s="982"/>
      <c r="P869" s="982"/>
      <c r="Q869" s="1000"/>
      <c r="R869" s="982"/>
      <c r="S869" s="1000"/>
      <c r="T869" s="1000"/>
      <c r="U869" s="1000"/>
      <c r="V869" s="982"/>
      <c r="W869" s="1004"/>
      <c r="X869" s="1002"/>
      <c r="Y869" s="1002"/>
      <c r="Z869" s="982"/>
      <c r="AA869" s="982"/>
      <c r="AB869" s="982"/>
      <c r="AC869" s="982"/>
      <c r="AD869" s="982"/>
      <c r="AE869" s="982"/>
      <c r="AF869" s="982"/>
      <c r="AG869" s="982"/>
      <c r="AH869" s="982"/>
      <c r="AI869" s="982"/>
      <c r="AJ869" s="982"/>
      <c r="AK869" s="982"/>
      <c r="AL869" s="982"/>
      <c r="AM869" s="982"/>
      <c r="AN869" s="982"/>
      <c r="AO869" s="982"/>
      <c r="AP869" s="982"/>
      <c r="AQ869" s="982"/>
      <c r="AR869" s="982"/>
      <c r="AS869" s="982"/>
      <c r="AT869" s="982"/>
      <c r="AU869" s="982"/>
      <c r="AV869" s="982"/>
      <c r="AW869" s="982"/>
      <c r="AX869" s="982"/>
      <c r="AY869" s="982"/>
      <c r="AZ869" s="982"/>
      <c r="BA869" s="982"/>
      <c r="BB869" s="982"/>
      <c r="BC869" s="982"/>
      <c r="BD869" s="982"/>
      <c r="BE869" s="982"/>
      <c r="BF869" s="982"/>
      <c r="BG869" s="982"/>
      <c r="BH869" s="982"/>
      <c r="BI869" s="982"/>
      <c r="BJ869" s="982"/>
    </row>
    <row r="870" spans="1:62" ht="14.25" customHeight="1" x14ac:dyDescent="0.2">
      <c r="A870" s="982"/>
      <c r="B870" s="982"/>
      <c r="C870" s="982"/>
      <c r="D870" s="1000"/>
      <c r="E870" s="982"/>
      <c r="F870" s="1000"/>
      <c r="G870" s="982"/>
      <c r="H870" s="1000"/>
      <c r="I870" s="982"/>
      <c r="J870" s="1000"/>
      <c r="K870" s="982"/>
      <c r="L870" s="1000"/>
      <c r="M870" s="982"/>
      <c r="N870" s="1000"/>
      <c r="O870" s="982"/>
      <c r="P870" s="982"/>
      <c r="Q870" s="1000"/>
      <c r="R870" s="982"/>
      <c r="S870" s="1000"/>
      <c r="T870" s="1000"/>
      <c r="U870" s="1000"/>
      <c r="V870" s="982"/>
      <c r="W870" s="1004"/>
      <c r="X870" s="1002"/>
      <c r="Y870" s="1002"/>
      <c r="Z870" s="982"/>
      <c r="AA870" s="982"/>
      <c r="AB870" s="982"/>
      <c r="AC870" s="982"/>
      <c r="AD870" s="982"/>
      <c r="AE870" s="982"/>
      <c r="AF870" s="982"/>
      <c r="AG870" s="982"/>
      <c r="AH870" s="982"/>
      <c r="AI870" s="982"/>
      <c r="AJ870" s="982"/>
      <c r="AK870" s="982"/>
      <c r="AL870" s="982"/>
      <c r="AM870" s="982"/>
      <c r="AN870" s="982"/>
      <c r="AO870" s="982"/>
      <c r="AP870" s="982"/>
      <c r="AQ870" s="982"/>
      <c r="AR870" s="982"/>
      <c r="AS870" s="982"/>
      <c r="AT870" s="982"/>
      <c r="AU870" s="982"/>
      <c r="AV870" s="982"/>
      <c r="AW870" s="982"/>
      <c r="AX870" s="982"/>
      <c r="AY870" s="982"/>
      <c r="AZ870" s="982"/>
      <c r="BA870" s="982"/>
      <c r="BB870" s="982"/>
      <c r="BC870" s="982"/>
      <c r="BD870" s="982"/>
      <c r="BE870" s="982"/>
      <c r="BF870" s="982"/>
      <c r="BG870" s="982"/>
      <c r="BH870" s="982"/>
      <c r="BI870" s="982"/>
      <c r="BJ870" s="982"/>
    </row>
    <row r="871" spans="1:62" ht="14.25" customHeight="1" x14ac:dyDescent="0.2">
      <c r="A871" s="982"/>
      <c r="B871" s="982"/>
      <c r="C871" s="982"/>
      <c r="D871" s="1000"/>
      <c r="E871" s="982"/>
      <c r="F871" s="1000"/>
      <c r="G871" s="982"/>
      <c r="H871" s="1000"/>
      <c r="I871" s="982"/>
      <c r="J871" s="1000"/>
      <c r="K871" s="982"/>
      <c r="L871" s="1000"/>
      <c r="M871" s="982"/>
      <c r="N871" s="1000"/>
      <c r="O871" s="982"/>
      <c r="P871" s="982"/>
      <c r="Q871" s="1000"/>
      <c r="R871" s="982"/>
      <c r="S871" s="1000"/>
      <c r="T871" s="1000"/>
      <c r="U871" s="1000"/>
      <c r="V871" s="982"/>
      <c r="W871" s="1004"/>
      <c r="X871" s="1002"/>
      <c r="Y871" s="1002"/>
      <c r="Z871" s="982"/>
      <c r="AA871" s="982"/>
      <c r="AB871" s="982"/>
      <c r="AC871" s="982"/>
      <c r="AD871" s="982"/>
      <c r="AE871" s="982"/>
      <c r="AF871" s="982"/>
      <c r="AG871" s="982"/>
      <c r="AH871" s="982"/>
      <c r="AI871" s="982"/>
      <c r="AJ871" s="982"/>
      <c r="AK871" s="982"/>
      <c r="AL871" s="982"/>
      <c r="AM871" s="982"/>
      <c r="AN871" s="982"/>
      <c r="AO871" s="982"/>
      <c r="AP871" s="982"/>
      <c r="AQ871" s="982"/>
      <c r="AR871" s="982"/>
      <c r="AS871" s="982"/>
      <c r="AT871" s="982"/>
      <c r="AU871" s="982"/>
      <c r="AV871" s="982"/>
      <c r="AW871" s="982"/>
      <c r="AX871" s="982"/>
      <c r="AY871" s="982"/>
      <c r="AZ871" s="982"/>
      <c r="BA871" s="982"/>
      <c r="BB871" s="982"/>
      <c r="BC871" s="982"/>
      <c r="BD871" s="982"/>
      <c r="BE871" s="982"/>
      <c r="BF871" s="982"/>
      <c r="BG871" s="982"/>
      <c r="BH871" s="982"/>
      <c r="BI871" s="982"/>
      <c r="BJ871" s="982"/>
    </row>
    <row r="872" spans="1:62" ht="14.25" customHeight="1" x14ac:dyDescent="0.2">
      <c r="A872" s="982"/>
      <c r="B872" s="982"/>
      <c r="C872" s="982"/>
      <c r="D872" s="1000"/>
      <c r="E872" s="982"/>
      <c r="F872" s="1000"/>
      <c r="G872" s="982"/>
      <c r="H872" s="1000"/>
      <c r="I872" s="982"/>
      <c r="J872" s="1000"/>
      <c r="K872" s="982"/>
      <c r="L872" s="1000"/>
      <c r="M872" s="982"/>
      <c r="N872" s="1000"/>
      <c r="O872" s="982"/>
      <c r="P872" s="982"/>
      <c r="Q872" s="1000"/>
      <c r="R872" s="982"/>
      <c r="S872" s="1000"/>
      <c r="T872" s="1000"/>
      <c r="U872" s="1000"/>
      <c r="V872" s="982"/>
      <c r="W872" s="1004"/>
      <c r="X872" s="1002"/>
      <c r="Y872" s="1002"/>
      <c r="Z872" s="982"/>
      <c r="AA872" s="982"/>
      <c r="AB872" s="982"/>
      <c r="AC872" s="982"/>
      <c r="AD872" s="982"/>
      <c r="AE872" s="982"/>
      <c r="AF872" s="982"/>
      <c r="AG872" s="982"/>
      <c r="AH872" s="982"/>
      <c r="AI872" s="982"/>
      <c r="AJ872" s="982"/>
      <c r="AK872" s="982"/>
      <c r="AL872" s="982"/>
      <c r="AM872" s="982"/>
      <c r="AN872" s="982"/>
      <c r="AO872" s="982"/>
      <c r="AP872" s="982"/>
      <c r="AQ872" s="982"/>
      <c r="AR872" s="982"/>
      <c r="AS872" s="982"/>
      <c r="AT872" s="982"/>
      <c r="AU872" s="982"/>
      <c r="AV872" s="982"/>
      <c r="AW872" s="982"/>
      <c r="AX872" s="982"/>
      <c r="AY872" s="982"/>
      <c r="AZ872" s="982"/>
      <c r="BA872" s="982"/>
      <c r="BB872" s="982"/>
      <c r="BC872" s="982"/>
      <c r="BD872" s="982"/>
      <c r="BE872" s="982"/>
      <c r="BF872" s="982"/>
      <c r="BG872" s="982"/>
      <c r="BH872" s="982"/>
      <c r="BI872" s="982"/>
      <c r="BJ872" s="982"/>
    </row>
    <row r="873" spans="1:62" ht="14.25" customHeight="1" x14ac:dyDescent="0.2">
      <c r="A873" s="982"/>
      <c r="B873" s="982"/>
      <c r="C873" s="982"/>
      <c r="D873" s="1000"/>
      <c r="E873" s="982"/>
      <c r="F873" s="1000"/>
      <c r="G873" s="982"/>
      <c r="H873" s="1000"/>
      <c r="I873" s="982"/>
      <c r="J873" s="1000"/>
      <c r="K873" s="982"/>
      <c r="L873" s="1000"/>
      <c r="M873" s="982"/>
      <c r="N873" s="1000"/>
      <c r="O873" s="982"/>
      <c r="P873" s="982"/>
      <c r="Q873" s="1000"/>
      <c r="R873" s="982"/>
      <c r="S873" s="1000"/>
      <c r="T873" s="1000"/>
      <c r="U873" s="1000"/>
      <c r="V873" s="982"/>
      <c r="W873" s="1004"/>
      <c r="X873" s="1002"/>
      <c r="Y873" s="1002"/>
      <c r="Z873" s="982"/>
      <c r="AA873" s="982"/>
      <c r="AB873" s="982"/>
      <c r="AC873" s="982"/>
      <c r="AD873" s="982"/>
      <c r="AE873" s="982"/>
      <c r="AF873" s="982"/>
      <c r="AG873" s="982"/>
      <c r="AH873" s="982"/>
      <c r="AI873" s="982"/>
      <c r="AJ873" s="982"/>
      <c r="AK873" s="982"/>
      <c r="AL873" s="982"/>
      <c r="AM873" s="982"/>
      <c r="AN873" s="982"/>
      <c r="AO873" s="982"/>
      <c r="AP873" s="982"/>
      <c r="AQ873" s="982"/>
      <c r="AR873" s="982"/>
      <c r="AS873" s="982"/>
      <c r="AT873" s="982"/>
      <c r="AU873" s="982"/>
      <c r="AV873" s="982"/>
      <c r="AW873" s="982"/>
      <c r="AX873" s="982"/>
      <c r="AY873" s="982"/>
      <c r="AZ873" s="982"/>
      <c r="BA873" s="982"/>
      <c r="BB873" s="982"/>
      <c r="BC873" s="982"/>
      <c r="BD873" s="982"/>
      <c r="BE873" s="982"/>
      <c r="BF873" s="982"/>
      <c r="BG873" s="982"/>
      <c r="BH873" s="982"/>
      <c r="BI873" s="982"/>
      <c r="BJ873" s="982"/>
    </row>
    <row r="874" spans="1:62" ht="14.25" customHeight="1" x14ac:dyDescent="0.2">
      <c r="A874" s="982"/>
      <c r="B874" s="982"/>
      <c r="C874" s="982"/>
      <c r="D874" s="1000"/>
      <c r="E874" s="982"/>
      <c r="F874" s="1000"/>
      <c r="G874" s="982"/>
      <c r="H874" s="1000"/>
      <c r="I874" s="982"/>
      <c r="J874" s="1000"/>
      <c r="K874" s="982"/>
      <c r="L874" s="1000"/>
      <c r="M874" s="982"/>
      <c r="N874" s="1000"/>
      <c r="O874" s="982"/>
      <c r="P874" s="982"/>
      <c r="Q874" s="1000"/>
      <c r="R874" s="982"/>
      <c r="S874" s="1000"/>
      <c r="T874" s="1000"/>
      <c r="U874" s="1000"/>
      <c r="V874" s="982"/>
      <c r="W874" s="1004"/>
      <c r="X874" s="1002"/>
      <c r="Y874" s="1002"/>
      <c r="Z874" s="982"/>
      <c r="AA874" s="982"/>
      <c r="AB874" s="982"/>
      <c r="AC874" s="982"/>
      <c r="AD874" s="982"/>
      <c r="AE874" s="982"/>
      <c r="AF874" s="982"/>
      <c r="AG874" s="982"/>
      <c r="AH874" s="982"/>
      <c r="AI874" s="982"/>
      <c r="AJ874" s="982"/>
      <c r="AK874" s="982"/>
      <c r="AL874" s="982"/>
      <c r="AM874" s="982"/>
      <c r="AN874" s="982"/>
      <c r="AO874" s="982"/>
      <c r="AP874" s="982"/>
      <c r="AQ874" s="982"/>
      <c r="AR874" s="982"/>
      <c r="AS874" s="982"/>
      <c r="AT874" s="982"/>
      <c r="AU874" s="982"/>
      <c r="AV874" s="982"/>
      <c r="AW874" s="982"/>
      <c r="AX874" s="982"/>
      <c r="AY874" s="982"/>
      <c r="AZ874" s="982"/>
      <c r="BA874" s="982"/>
      <c r="BB874" s="982"/>
      <c r="BC874" s="982"/>
      <c r="BD874" s="982"/>
      <c r="BE874" s="982"/>
      <c r="BF874" s="982"/>
      <c r="BG874" s="982"/>
      <c r="BH874" s="982"/>
      <c r="BI874" s="982"/>
      <c r="BJ874" s="982"/>
    </row>
    <row r="875" spans="1:62" ht="14.25" customHeight="1" x14ac:dyDescent="0.2">
      <c r="A875" s="982"/>
      <c r="B875" s="982"/>
      <c r="C875" s="982"/>
      <c r="D875" s="1000"/>
      <c r="E875" s="982"/>
      <c r="F875" s="1000"/>
      <c r="G875" s="982"/>
      <c r="H875" s="1000"/>
      <c r="I875" s="982"/>
      <c r="J875" s="1000"/>
      <c r="K875" s="982"/>
      <c r="L875" s="1000"/>
      <c r="M875" s="982"/>
      <c r="N875" s="1000"/>
      <c r="O875" s="982"/>
      <c r="P875" s="982"/>
      <c r="Q875" s="1000"/>
      <c r="R875" s="982"/>
      <c r="S875" s="1000"/>
      <c r="T875" s="1000"/>
      <c r="U875" s="1000"/>
      <c r="V875" s="982"/>
      <c r="W875" s="1004"/>
      <c r="X875" s="1002"/>
      <c r="Y875" s="1002"/>
      <c r="Z875" s="982"/>
      <c r="AA875" s="982"/>
      <c r="AB875" s="982"/>
      <c r="AC875" s="982"/>
      <c r="AD875" s="982"/>
      <c r="AE875" s="982"/>
      <c r="AF875" s="982"/>
      <c r="AG875" s="982"/>
      <c r="AH875" s="982"/>
      <c r="AI875" s="982"/>
      <c r="AJ875" s="982"/>
      <c r="AK875" s="982"/>
      <c r="AL875" s="982"/>
      <c r="AM875" s="982"/>
      <c r="AN875" s="982"/>
      <c r="AO875" s="982"/>
      <c r="AP875" s="982"/>
      <c r="AQ875" s="982"/>
      <c r="AR875" s="982"/>
      <c r="AS875" s="982"/>
      <c r="AT875" s="982"/>
      <c r="AU875" s="982"/>
      <c r="AV875" s="982"/>
      <c r="AW875" s="982"/>
      <c r="AX875" s="982"/>
      <c r="AY875" s="982"/>
      <c r="AZ875" s="982"/>
      <c r="BA875" s="982"/>
      <c r="BB875" s="982"/>
      <c r="BC875" s="982"/>
      <c r="BD875" s="982"/>
      <c r="BE875" s="982"/>
      <c r="BF875" s="982"/>
      <c r="BG875" s="982"/>
      <c r="BH875" s="982"/>
      <c r="BI875" s="982"/>
      <c r="BJ875" s="982"/>
    </row>
    <row r="876" spans="1:62" ht="14.25" customHeight="1" x14ac:dyDescent="0.2">
      <c r="A876" s="982"/>
      <c r="B876" s="982"/>
      <c r="C876" s="982"/>
      <c r="D876" s="1000"/>
      <c r="E876" s="982"/>
      <c r="F876" s="1000"/>
      <c r="G876" s="982"/>
      <c r="H876" s="1000"/>
      <c r="I876" s="982"/>
      <c r="J876" s="1000"/>
      <c r="K876" s="982"/>
      <c r="L876" s="1000"/>
      <c r="M876" s="982"/>
      <c r="N876" s="1000"/>
      <c r="O876" s="982"/>
      <c r="P876" s="982"/>
      <c r="Q876" s="1000"/>
      <c r="R876" s="982"/>
      <c r="S876" s="1000"/>
      <c r="T876" s="1000"/>
      <c r="U876" s="1000"/>
      <c r="V876" s="982"/>
      <c r="W876" s="1004"/>
      <c r="X876" s="1002"/>
      <c r="Y876" s="1002"/>
      <c r="Z876" s="982"/>
      <c r="AA876" s="982"/>
      <c r="AB876" s="982"/>
      <c r="AC876" s="982"/>
      <c r="AD876" s="982"/>
      <c r="AE876" s="982"/>
      <c r="AF876" s="982"/>
      <c r="AG876" s="982"/>
      <c r="AH876" s="982"/>
      <c r="AI876" s="982"/>
      <c r="AJ876" s="982"/>
      <c r="AK876" s="982"/>
      <c r="AL876" s="982"/>
      <c r="AM876" s="982"/>
      <c r="AN876" s="982"/>
      <c r="AO876" s="982"/>
      <c r="AP876" s="982"/>
      <c r="AQ876" s="982"/>
      <c r="AR876" s="982"/>
      <c r="AS876" s="982"/>
      <c r="AT876" s="982"/>
      <c r="AU876" s="982"/>
      <c r="AV876" s="982"/>
      <c r="AW876" s="982"/>
      <c r="AX876" s="982"/>
      <c r="AY876" s="982"/>
      <c r="AZ876" s="982"/>
      <c r="BA876" s="982"/>
      <c r="BB876" s="982"/>
      <c r="BC876" s="982"/>
      <c r="BD876" s="982"/>
      <c r="BE876" s="982"/>
      <c r="BF876" s="982"/>
      <c r="BG876" s="982"/>
      <c r="BH876" s="982"/>
      <c r="BI876" s="982"/>
      <c r="BJ876" s="982"/>
    </row>
    <row r="877" spans="1:62" ht="14.25" customHeight="1" x14ac:dyDescent="0.2">
      <c r="A877" s="982"/>
      <c r="B877" s="982"/>
      <c r="C877" s="982"/>
      <c r="D877" s="1000"/>
      <c r="E877" s="982"/>
      <c r="F877" s="1000"/>
      <c r="G877" s="982"/>
      <c r="H877" s="1000"/>
      <c r="I877" s="982"/>
      <c r="J877" s="1000"/>
      <c r="K877" s="982"/>
      <c r="L877" s="1000"/>
      <c r="M877" s="982"/>
      <c r="N877" s="1000"/>
      <c r="O877" s="982"/>
      <c r="P877" s="982"/>
      <c r="Q877" s="1000"/>
      <c r="R877" s="982"/>
      <c r="S877" s="1000"/>
      <c r="T877" s="1000"/>
      <c r="U877" s="1000"/>
      <c r="V877" s="982"/>
      <c r="W877" s="1004"/>
      <c r="X877" s="1002"/>
      <c r="Y877" s="1002"/>
      <c r="Z877" s="982"/>
      <c r="AA877" s="982"/>
      <c r="AB877" s="982"/>
      <c r="AC877" s="982"/>
      <c r="AD877" s="982"/>
      <c r="AE877" s="982"/>
      <c r="AF877" s="982"/>
      <c r="AG877" s="982"/>
      <c r="AH877" s="982"/>
      <c r="AI877" s="982"/>
      <c r="AJ877" s="982"/>
      <c r="AK877" s="982"/>
      <c r="AL877" s="982"/>
      <c r="AM877" s="982"/>
      <c r="AN877" s="982"/>
      <c r="AO877" s="982"/>
      <c r="AP877" s="982"/>
      <c r="AQ877" s="982"/>
      <c r="AR877" s="982"/>
      <c r="AS877" s="982"/>
      <c r="AT877" s="982"/>
      <c r="AU877" s="982"/>
      <c r="AV877" s="982"/>
      <c r="AW877" s="982"/>
      <c r="AX877" s="982"/>
      <c r="AY877" s="982"/>
      <c r="AZ877" s="982"/>
      <c r="BA877" s="982"/>
      <c r="BB877" s="982"/>
      <c r="BC877" s="982"/>
      <c r="BD877" s="982"/>
      <c r="BE877" s="982"/>
      <c r="BF877" s="982"/>
      <c r="BG877" s="982"/>
      <c r="BH877" s="982"/>
      <c r="BI877" s="982"/>
      <c r="BJ877" s="982"/>
    </row>
    <row r="878" spans="1:62" ht="14.25" customHeight="1" x14ac:dyDescent="0.2">
      <c r="A878" s="982"/>
      <c r="B878" s="982"/>
      <c r="C878" s="982"/>
      <c r="D878" s="1000"/>
      <c r="E878" s="982"/>
      <c r="F878" s="1000"/>
      <c r="G878" s="982"/>
      <c r="H878" s="1000"/>
      <c r="I878" s="982"/>
      <c r="J878" s="1000"/>
      <c r="K878" s="982"/>
      <c r="L878" s="1000"/>
      <c r="M878" s="982"/>
      <c r="N878" s="1000"/>
      <c r="O878" s="982"/>
      <c r="P878" s="982"/>
      <c r="Q878" s="1000"/>
      <c r="R878" s="982"/>
      <c r="S878" s="1000"/>
      <c r="T878" s="1000"/>
      <c r="U878" s="1000"/>
      <c r="V878" s="982"/>
      <c r="W878" s="1004"/>
      <c r="X878" s="1002"/>
      <c r="Y878" s="1002"/>
      <c r="Z878" s="982"/>
      <c r="AA878" s="982"/>
      <c r="AB878" s="982"/>
      <c r="AC878" s="982"/>
      <c r="AD878" s="982"/>
      <c r="AE878" s="982"/>
      <c r="AF878" s="982"/>
      <c r="AG878" s="982"/>
      <c r="AH878" s="982"/>
      <c r="AI878" s="982"/>
      <c r="AJ878" s="982"/>
      <c r="AK878" s="982"/>
      <c r="AL878" s="982"/>
      <c r="AM878" s="982"/>
      <c r="AN878" s="982"/>
      <c r="AO878" s="982"/>
      <c r="AP878" s="982"/>
      <c r="AQ878" s="982"/>
      <c r="AR878" s="982"/>
      <c r="AS878" s="982"/>
      <c r="AT878" s="982"/>
      <c r="AU878" s="982"/>
      <c r="AV878" s="982"/>
      <c r="AW878" s="982"/>
      <c r="AX878" s="982"/>
      <c r="AY878" s="982"/>
      <c r="AZ878" s="982"/>
      <c r="BA878" s="982"/>
      <c r="BB878" s="982"/>
      <c r="BC878" s="982"/>
      <c r="BD878" s="982"/>
      <c r="BE878" s="982"/>
      <c r="BF878" s="982"/>
      <c r="BG878" s="982"/>
      <c r="BH878" s="982"/>
      <c r="BI878" s="982"/>
      <c r="BJ878" s="982"/>
    </row>
    <row r="879" spans="1:62" ht="14.25" customHeight="1" x14ac:dyDescent="0.2">
      <c r="A879" s="982"/>
      <c r="B879" s="982"/>
      <c r="C879" s="982"/>
      <c r="D879" s="1000"/>
      <c r="E879" s="982"/>
      <c r="F879" s="1000"/>
      <c r="G879" s="982"/>
      <c r="H879" s="1000"/>
      <c r="I879" s="982"/>
      <c r="J879" s="1000"/>
      <c r="K879" s="982"/>
      <c r="L879" s="1000"/>
      <c r="M879" s="982"/>
      <c r="N879" s="1000"/>
      <c r="O879" s="982"/>
      <c r="P879" s="982"/>
      <c r="Q879" s="1000"/>
      <c r="R879" s="982"/>
      <c r="S879" s="1000"/>
      <c r="T879" s="1000"/>
      <c r="U879" s="1000"/>
      <c r="V879" s="982"/>
      <c r="W879" s="1004"/>
      <c r="X879" s="1002"/>
      <c r="Y879" s="1002"/>
      <c r="Z879" s="982"/>
      <c r="AA879" s="982"/>
      <c r="AB879" s="982"/>
      <c r="AC879" s="982"/>
      <c r="AD879" s="982"/>
      <c r="AE879" s="982"/>
      <c r="AF879" s="982"/>
      <c r="AG879" s="982"/>
      <c r="AH879" s="982"/>
      <c r="AI879" s="982"/>
      <c r="AJ879" s="982"/>
      <c r="AK879" s="982"/>
      <c r="AL879" s="982"/>
      <c r="AM879" s="982"/>
      <c r="AN879" s="982"/>
      <c r="AO879" s="982"/>
      <c r="AP879" s="982"/>
      <c r="AQ879" s="982"/>
      <c r="AR879" s="982"/>
      <c r="AS879" s="982"/>
      <c r="AT879" s="982"/>
      <c r="AU879" s="982"/>
      <c r="AV879" s="982"/>
      <c r="AW879" s="982"/>
      <c r="AX879" s="982"/>
      <c r="AY879" s="982"/>
      <c r="AZ879" s="982"/>
      <c r="BA879" s="982"/>
      <c r="BB879" s="982"/>
      <c r="BC879" s="982"/>
      <c r="BD879" s="982"/>
      <c r="BE879" s="982"/>
      <c r="BF879" s="982"/>
      <c r="BG879" s="982"/>
      <c r="BH879" s="982"/>
      <c r="BI879" s="982"/>
      <c r="BJ879" s="982"/>
    </row>
    <row r="880" spans="1:62" ht="14.25" customHeight="1" x14ac:dyDescent="0.2">
      <c r="A880" s="982"/>
      <c r="B880" s="982"/>
      <c r="C880" s="982"/>
      <c r="D880" s="1000"/>
      <c r="E880" s="982"/>
      <c r="F880" s="1000"/>
      <c r="G880" s="982"/>
      <c r="H880" s="1000"/>
      <c r="I880" s="982"/>
      <c r="J880" s="1000"/>
      <c r="K880" s="982"/>
      <c r="L880" s="1000"/>
      <c r="M880" s="982"/>
      <c r="N880" s="1000"/>
      <c r="O880" s="982"/>
      <c r="P880" s="982"/>
      <c r="Q880" s="1000"/>
      <c r="R880" s="982"/>
      <c r="S880" s="1000"/>
      <c r="T880" s="1000"/>
      <c r="U880" s="1000"/>
      <c r="V880" s="982"/>
      <c r="W880" s="1004"/>
      <c r="X880" s="1002"/>
      <c r="Y880" s="1002"/>
      <c r="Z880" s="982"/>
      <c r="AA880" s="982"/>
      <c r="AB880" s="982"/>
      <c r="AC880" s="982"/>
      <c r="AD880" s="982"/>
      <c r="AE880" s="982"/>
      <c r="AF880" s="982"/>
      <c r="AG880" s="982"/>
      <c r="AH880" s="982"/>
      <c r="AI880" s="982"/>
      <c r="AJ880" s="982"/>
      <c r="AK880" s="982"/>
      <c r="AL880" s="982"/>
      <c r="AM880" s="982"/>
      <c r="AN880" s="982"/>
      <c r="AO880" s="982"/>
      <c r="AP880" s="982"/>
      <c r="AQ880" s="982"/>
      <c r="AR880" s="982"/>
      <c r="AS880" s="982"/>
      <c r="AT880" s="982"/>
      <c r="AU880" s="982"/>
      <c r="AV880" s="982"/>
      <c r="AW880" s="982"/>
      <c r="AX880" s="982"/>
      <c r="AY880" s="982"/>
      <c r="AZ880" s="982"/>
      <c r="BA880" s="982"/>
      <c r="BB880" s="982"/>
      <c r="BC880" s="982"/>
      <c r="BD880" s="982"/>
      <c r="BE880" s="982"/>
      <c r="BF880" s="982"/>
      <c r="BG880" s="982"/>
      <c r="BH880" s="982"/>
      <c r="BI880" s="982"/>
      <c r="BJ880" s="982"/>
    </row>
    <row r="881" spans="1:62" ht="14.25" customHeight="1" x14ac:dyDescent="0.2">
      <c r="A881" s="982"/>
      <c r="B881" s="982"/>
      <c r="C881" s="982"/>
      <c r="D881" s="1000"/>
      <c r="E881" s="982"/>
      <c r="F881" s="1000"/>
      <c r="G881" s="982"/>
      <c r="H881" s="1000"/>
      <c r="I881" s="982"/>
      <c r="J881" s="1000"/>
      <c r="K881" s="982"/>
      <c r="L881" s="1000"/>
      <c r="M881" s="982"/>
      <c r="N881" s="1000"/>
      <c r="O881" s="982"/>
      <c r="P881" s="982"/>
      <c r="Q881" s="1000"/>
      <c r="R881" s="982"/>
      <c r="S881" s="1000"/>
      <c r="T881" s="1000"/>
      <c r="U881" s="1000"/>
      <c r="V881" s="982"/>
      <c r="W881" s="1004"/>
      <c r="X881" s="1002"/>
      <c r="Y881" s="1002"/>
      <c r="Z881" s="982"/>
      <c r="AA881" s="982"/>
      <c r="AB881" s="982"/>
      <c r="AC881" s="982"/>
      <c r="AD881" s="982"/>
      <c r="AE881" s="982"/>
      <c r="AF881" s="982"/>
      <c r="AG881" s="982"/>
      <c r="AH881" s="982"/>
      <c r="AI881" s="982"/>
      <c r="AJ881" s="982"/>
      <c r="AK881" s="982"/>
      <c r="AL881" s="982"/>
      <c r="AM881" s="982"/>
      <c r="AN881" s="982"/>
      <c r="AO881" s="982"/>
      <c r="AP881" s="982"/>
      <c r="AQ881" s="982"/>
      <c r="AR881" s="982"/>
      <c r="AS881" s="982"/>
      <c r="AT881" s="982"/>
      <c r="AU881" s="982"/>
      <c r="AV881" s="982"/>
      <c r="AW881" s="982"/>
      <c r="AX881" s="982"/>
      <c r="AY881" s="982"/>
      <c r="AZ881" s="982"/>
      <c r="BA881" s="982"/>
      <c r="BB881" s="982"/>
      <c r="BC881" s="982"/>
      <c r="BD881" s="982"/>
      <c r="BE881" s="982"/>
      <c r="BF881" s="982"/>
      <c r="BG881" s="982"/>
      <c r="BH881" s="982"/>
      <c r="BI881" s="982"/>
      <c r="BJ881" s="982"/>
    </row>
    <row r="882" spans="1:62" ht="14.25" customHeight="1" x14ac:dyDescent="0.2">
      <c r="A882" s="982"/>
      <c r="B882" s="982"/>
      <c r="C882" s="982"/>
      <c r="D882" s="1000"/>
      <c r="E882" s="982"/>
      <c r="F882" s="1000"/>
      <c r="G882" s="982"/>
      <c r="H882" s="1000"/>
      <c r="I882" s="982"/>
      <c r="J882" s="1000"/>
      <c r="K882" s="982"/>
      <c r="L882" s="1000"/>
      <c r="M882" s="982"/>
      <c r="N882" s="1000"/>
      <c r="O882" s="982"/>
      <c r="P882" s="982"/>
      <c r="Q882" s="1000"/>
      <c r="R882" s="982"/>
      <c r="S882" s="1000"/>
      <c r="T882" s="1000"/>
      <c r="U882" s="1000"/>
      <c r="V882" s="982"/>
      <c r="W882" s="1004"/>
      <c r="X882" s="1002"/>
      <c r="Y882" s="1002"/>
      <c r="Z882" s="982"/>
      <c r="AA882" s="982"/>
      <c r="AB882" s="982"/>
      <c r="AC882" s="982"/>
      <c r="AD882" s="982"/>
      <c r="AE882" s="982"/>
      <c r="AF882" s="982"/>
      <c r="AG882" s="982"/>
      <c r="AH882" s="982"/>
      <c r="AI882" s="982"/>
      <c r="AJ882" s="982"/>
      <c r="AK882" s="982"/>
      <c r="AL882" s="982"/>
      <c r="AM882" s="982"/>
      <c r="AN882" s="982"/>
      <c r="AO882" s="982"/>
      <c r="AP882" s="982"/>
      <c r="AQ882" s="982"/>
      <c r="AR882" s="982"/>
      <c r="AS882" s="982"/>
      <c r="AT882" s="982"/>
      <c r="AU882" s="982"/>
      <c r="AV882" s="982"/>
      <c r="AW882" s="982"/>
      <c r="AX882" s="982"/>
      <c r="AY882" s="982"/>
      <c r="AZ882" s="982"/>
      <c r="BA882" s="982"/>
      <c r="BB882" s="982"/>
      <c r="BC882" s="982"/>
      <c r="BD882" s="982"/>
      <c r="BE882" s="982"/>
      <c r="BF882" s="982"/>
      <c r="BG882" s="982"/>
      <c r="BH882" s="982"/>
      <c r="BI882" s="982"/>
      <c r="BJ882" s="982"/>
    </row>
    <row r="883" spans="1:62" ht="14.25" customHeight="1" x14ac:dyDescent="0.2">
      <c r="A883" s="982"/>
      <c r="B883" s="982"/>
      <c r="C883" s="982"/>
      <c r="D883" s="1000"/>
      <c r="E883" s="982"/>
      <c r="F883" s="1000"/>
      <c r="G883" s="982"/>
      <c r="H883" s="1000"/>
      <c r="I883" s="982"/>
      <c r="J883" s="1000"/>
      <c r="K883" s="982"/>
      <c r="L883" s="1000"/>
      <c r="M883" s="982"/>
      <c r="N883" s="1000"/>
      <c r="O883" s="982"/>
      <c r="P883" s="982"/>
      <c r="Q883" s="1000"/>
      <c r="R883" s="982"/>
      <c r="S883" s="1000"/>
      <c r="T883" s="1000"/>
      <c r="U883" s="1000"/>
      <c r="V883" s="982"/>
      <c r="W883" s="1004"/>
      <c r="X883" s="1002"/>
      <c r="Y883" s="1002"/>
      <c r="Z883" s="982"/>
      <c r="AA883" s="982"/>
      <c r="AB883" s="982"/>
      <c r="AC883" s="982"/>
      <c r="AD883" s="982"/>
      <c r="AE883" s="982"/>
      <c r="AF883" s="982"/>
      <c r="AG883" s="982"/>
      <c r="AH883" s="982"/>
      <c r="AI883" s="982"/>
      <c r="AJ883" s="982"/>
      <c r="AK883" s="982"/>
      <c r="AL883" s="982"/>
      <c r="AM883" s="982"/>
      <c r="AN883" s="982"/>
      <c r="AO883" s="982"/>
      <c r="AP883" s="982"/>
      <c r="AQ883" s="982"/>
      <c r="AR883" s="982"/>
      <c r="AS883" s="982"/>
      <c r="AT883" s="982"/>
      <c r="AU883" s="982"/>
      <c r="AV883" s="982"/>
      <c r="AW883" s="982"/>
      <c r="AX883" s="982"/>
      <c r="AY883" s="982"/>
      <c r="AZ883" s="982"/>
      <c r="BA883" s="982"/>
      <c r="BB883" s="982"/>
      <c r="BC883" s="982"/>
      <c r="BD883" s="982"/>
      <c r="BE883" s="982"/>
      <c r="BF883" s="982"/>
      <c r="BG883" s="982"/>
      <c r="BH883" s="982"/>
      <c r="BI883" s="982"/>
      <c r="BJ883" s="982"/>
    </row>
    <row r="884" spans="1:62" ht="14.25" customHeight="1" x14ac:dyDescent="0.2">
      <c r="A884" s="982"/>
      <c r="B884" s="982"/>
      <c r="C884" s="982"/>
      <c r="D884" s="1000"/>
      <c r="E884" s="982"/>
      <c r="F884" s="1000"/>
      <c r="G884" s="982"/>
      <c r="H884" s="1000"/>
      <c r="I884" s="982"/>
      <c r="J884" s="1000"/>
      <c r="K884" s="982"/>
      <c r="L884" s="1000"/>
      <c r="M884" s="982"/>
      <c r="N884" s="1000"/>
      <c r="O884" s="982"/>
      <c r="P884" s="982"/>
      <c r="Q884" s="1000"/>
      <c r="R884" s="982"/>
      <c r="S884" s="1000"/>
      <c r="T884" s="1000"/>
      <c r="U884" s="1000"/>
      <c r="V884" s="982"/>
      <c r="W884" s="1004"/>
      <c r="X884" s="1002"/>
      <c r="Y884" s="1002"/>
      <c r="Z884" s="982"/>
      <c r="AA884" s="982"/>
      <c r="AB884" s="982"/>
      <c r="AC884" s="982"/>
      <c r="AD884" s="982"/>
      <c r="AE884" s="982"/>
      <c r="AF884" s="982"/>
      <c r="AG884" s="982"/>
      <c r="AH884" s="982"/>
      <c r="AI884" s="982"/>
      <c r="AJ884" s="982"/>
      <c r="AK884" s="982"/>
      <c r="AL884" s="982"/>
      <c r="AM884" s="982"/>
      <c r="AN884" s="982"/>
      <c r="AO884" s="982"/>
      <c r="AP884" s="982"/>
      <c r="AQ884" s="982"/>
      <c r="AR884" s="982"/>
      <c r="AS884" s="982"/>
      <c r="AT884" s="982"/>
      <c r="AU884" s="982"/>
      <c r="AV884" s="982"/>
      <c r="AW884" s="982"/>
      <c r="AX884" s="982"/>
      <c r="AY884" s="982"/>
      <c r="AZ884" s="982"/>
      <c r="BA884" s="982"/>
      <c r="BB884" s="982"/>
      <c r="BC884" s="982"/>
      <c r="BD884" s="982"/>
      <c r="BE884" s="982"/>
      <c r="BF884" s="982"/>
      <c r="BG884" s="982"/>
      <c r="BH884" s="982"/>
      <c r="BI884" s="982"/>
      <c r="BJ884" s="982"/>
    </row>
    <row r="885" spans="1:62" ht="14.25" customHeight="1" x14ac:dyDescent="0.2">
      <c r="A885" s="982"/>
      <c r="B885" s="982"/>
      <c r="C885" s="982"/>
      <c r="D885" s="1000"/>
      <c r="E885" s="982"/>
      <c r="F885" s="1000"/>
      <c r="G885" s="982"/>
      <c r="H885" s="1000"/>
      <c r="I885" s="982"/>
      <c r="J885" s="1000"/>
      <c r="K885" s="982"/>
      <c r="L885" s="1000"/>
      <c r="M885" s="982"/>
      <c r="N885" s="1000"/>
      <c r="O885" s="982"/>
      <c r="P885" s="982"/>
      <c r="Q885" s="1000"/>
      <c r="R885" s="982"/>
      <c r="S885" s="1000"/>
      <c r="T885" s="1000"/>
      <c r="U885" s="1000"/>
      <c r="V885" s="982"/>
      <c r="W885" s="1004"/>
      <c r="X885" s="1002"/>
      <c r="Y885" s="1002"/>
      <c r="Z885" s="982"/>
      <c r="AA885" s="982"/>
      <c r="AB885" s="982"/>
      <c r="AC885" s="982"/>
      <c r="AD885" s="982"/>
      <c r="AE885" s="982"/>
      <c r="AF885" s="982"/>
      <c r="AG885" s="982"/>
      <c r="AH885" s="982"/>
      <c r="AI885" s="982"/>
      <c r="AJ885" s="982"/>
      <c r="AK885" s="982"/>
      <c r="AL885" s="982"/>
      <c r="AM885" s="982"/>
      <c r="AN885" s="982"/>
      <c r="AO885" s="982"/>
      <c r="AP885" s="982"/>
      <c r="AQ885" s="982"/>
      <c r="AR885" s="982"/>
      <c r="AS885" s="982"/>
      <c r="AT885" s="982"/>
      <c r="AU885" s="982"/>
      <c r="AV885" s="982"/>
      <c r="AW885" s="982"/>
      <c r="AX885" s="982"/>
      <c r="AY885" s="982"/>
      <c r="AZ885" s="982"/>
      <c r="BA885" s="982"/>
      <c r="BB885" s="982"/>
      <c r="BC885" s="982"/>
      <c r="BD885" s="982"/>
      <c r="BE885" s="982"/>
      <c r="BF885" s="982"/>
      <c r="BG885" s="982"/>
      <c r="BH885" s="982"/>
      <c r="BI885" s="982"/>
      <c r="BJ885" s="982"/>
    </row>
    <row r="886" spans="1:62" ht="14.25" customHeight="1" x14ac:dyDescent="0.2">
      <c r="A886" s="982"/>
      <c r="B886" s="982"/>
      <c r="C886" s="982"/>
      <c r="D886" s="1000"/>
      <c r="E886" s="982"/>
      <c r="F886" s="1000"/>
      <c r="G886" s="982"/>
      <c r="H886" s="1000"/>
      <c r="I886" s="982"/>
      <c r="J886" s="1000"/>
      <c r="K886" s="982"/>
      <c r="L886" s="1000"/>
      <c r="M886" s="982"/>
      <c r="N886" s="1000"/>
      <c r="O886" s="982"/>
      <c r="P886" s="982"/>
      <c r="Q886" s="1000"/>
      <c r="R886" s="982"/>
      <c r="S886" s="1000"/>
      <c r="T886" s="1000"/>
      <c r="U886" s="1000"/>
      <c r="V886" s="982"/>
      <c r="W886" s="1004"/>
      <c r="X886" s="1002"/>
      <c r="Y886" s="1002"/>
      <c r="Z886" s="982"/>
      <c r="AA886" s="982"/>
      <c r="AB886" s="982"/>
      <c r="AC886" s="982"/>
      <c r="AD886" s="982"/>
      <c r="AE886" s="982"/>
      <c r="AF886" s="982"/>
      <c r="AG886" s="982"/>
      <c r="AH886" s="982"/>
      <c r="AI886" s="982"/>
      <c r="AJ886" s="982"/>
      <c r="AK886" s="982"/>
      <c r="AL886" s="982"/>
      <c r="AM886" s="982"/>
      <c r="AN886" s="982"/>
      <c r="AO886" s="982"/>
      <c r="AP886" s="982"/>
      <c r="AQ886" s="982"/>
      <c r="AR886" s="982"/>
      <c r="AS886" s="982"/>
      <c r="AT886" s="982"/>
      <c r="AU886" s="982"/>
      <c r="AV886" s="982"/>
      <c r="AW886" s="982"/>
      <c r="AX886" s="982"/>
      <c r="AY886" s="982"/>
      <c r="AZ886" s="982"/>
      <c r="BA886" s="982"/>
      <c r="BB886" s="982"/>
      <c r="BC886" s="982"/>
      <c r="BD886" s="982"/>
      <c r="BE886" s="982"/>
      <c r="BF886" s="982"/>
      <c r="BG886" s="982"/>
      <c r="BH886" s="982"/>
      <c r="BI886" s="982"/>
      <c r="BJ886" s="982"/>
    </row>
    <row r="887" spans="1:62" ht="14.25" customHeight="1" x14ac:dyDescent="0.2">
      <c r="A887" s="982"/>
      <c r="B887" s="982"/>
      <c r="C887" s="982"/>
      <c r="D887" s="1000"/>
      <c r="E887" s="982"/>
      <c r="F887" s="1000"/>
      <c r="G887" s="982"/>
      <c r="H887" s="1000"/>
      <c r="I887" s="982"/>
      <c r="J887" s="1000"/>
      <c r="K887" s="982"/>
      <c r="L887" s="1000"/>
      <c r="M887" s="982"/>
      <c r="N887" s="1000"/>
      <c r="O887" s="982"/>
      <c r="P887" s="982"/>
      <c r="Q887" s="1000"/>
      <c r="R887" s="982"/>
      <c r="S887" s="1000"/>
      <c r="T887" s="1000"/>
      <c r="U887" s="1000"/>
      <c r="V887" s="982"/>
      <c r="W887" s="1004"/>
      <c r="X887" s="1002"/>
      <c r="Y887" s="1002"/>
      <c r="Z887" s="982"/>
      <c r="AA887" s="982"/>
      <c r="AB887" s="982"/>
      <c r="AC887" s="982"/>
      <c r="AD887" s="982"/>
      <c r="AE887" s="982"/>
      <c r="AF887" s="982"/>
      <c r="AG887" s="982"/>
      <c r="AH887" s="982"/>
      <c r="AI887" s="982"/>
      <c r="AJ887" s="982"/>
      <c r="AK887" s="982"/>
      <c r="AL887" s="982"/>
      <c r="AM887" s="982"/>
      <c r="AN887" s="982"/>
      <c r="AO887" s="982"/>
      <c r="AP887" s="982"/>
      <c r="AQ887" s="982"/>
      <c r="AR887" s="982"/>
      <c r="AS887" s="982"/>
      <c r="AT887" s="982"/>
      <c r="AU887" s="982"/>
      <c r="AV887" s="982"/>
      <c r="AW887" s="982"/>
      <c r="AX887" s="982"/>
      <c r="AY887" s="982"/>
      <c r="AZ887" s="982"/>
      <c r="BA887" s="982"/>
      <c r="BB887" s="982"/>
      <c r="BC887" s="982"/>
      <c r="BD887" s="982"/>
      <c r="BE887" s="982"/>
      <c r="BF887" s="982"/>
      <c r="BG887" s="982"/>
      <c r="BH887" s="982"/>
      <c r="BI887" s="982"/>
      <c r="BJ887" s="982"/>
    </row>
    <row r="888" spans="1:62" ht="14.25" customHeight="1" x14ac:dyDescent="0.2">
      <c r="A888" s="982"/>
      <c r="B888" s="982"/>
      <c r="C888" s="982"/>
      <c r="D888" s="1000"/>
      <c r="E888" s="982"/>
      <c r="F888" s="1000"/>
      <c r="G888" s="982"/>
      <c r="H888" s="1000"/>
      <c r="I888" s="982"/>
      <c r="J888" s="1000"/>
      <c r="K888" s="982"/>
      <c r="L888" s="1000"/>
      <c r="M888" s="982"/>
      <c r="N888" s="1000"/>
      <c r="O888" s="982"/>
      <c r="P888" s="982"/>
      <c r="Q888" s="1000"/>
      <c r="R888" s="982"/>
      <c r="S888" s="1000"/>
      <c r="T888" s="1000"/>
      <c r="U888" s="1000"/>
      <c r="V888" s="982"/>
      <c r="W888" s="1004"/>
      <c r="X888" s="1002"/>
      <c r="Y888" s="1002"/>
      <c r="Z888" s="982"/>
      <c r="AA888" s="982"/>
      <c r="AB888" s="982"/>
      <c r="AC888" s="982"/>
      <c r="AD888" s="982"/>
      <c r="AE888" s="982"/>
      <c r="AF888" s="982"/>
      <c r="AG888" s="982"/>
      <c r="AH888" s="982"/>
      <c r="AI888" s="982"/>
      <c r="AJ888" s="982"/>
      <c r="AK888" s="982"/>
      <c r="AL888" s="982"/>
      <c r="AM888" s="982"/>
      <c r="AN888" s="982"/>
      <c r="AO888" s="982"/>
      <c r="AP888" s="982"/>
      <c r="AQ888" s="982"/>
      <c r="AR888" s="982"/>
      <c r="AS888" s="982"/>
      <c r="AT888" s="982"/>
      <c r="AU888" s="982"/>
      <c r="AV888" s="982"/>
      <c r="AW888" s="982"/>
      <c r="AX888" s="982"/>
      <c r="AY888" s="982"/>
      <c r="AZ888" s="982"/>
      <c r="BA888" s="982"/>
      <c r="BB888" s="982"/>
      <c r="BC888" s="982"/>
      <c r="BD888" s="982"/>
      <c r="BE888" s="982"/>
      <c r="BF888" s="982"/>
      <c r="BG888" s="982"/>
      <c r="BH888" s="982"/>
      <c r="BI888" s="982"/>
      <c r="BJ888" s="982"/>
    </row>
    <row r="889" spans="1:62" ht="14.25" customHeight="1" x14ac:dyDescent="0.2">
      <c r="A889" s="982"/>
      <c r="B889" s="982"/>
      <c r="C889" s="982"/>
      <c r="D889" s="1000"/>
      <c r="E889" s="982"/>
      <c r="F889" s="1000"/>
      <c r="G889" s="982"/>
      <c r="H889" s="1000"/>
      <c r="I889" s="982"/>
      <c r="J889" s="1000"/>
      <c r="K889" s="982"/>
      <c r="L889" s="1000"/>
      <c r="M889" s="982"/>
      <c r="N889" s="1000"/>
      <c r="O889" s="982"/>
      <c r="P889" s="982"/>
      <c r="Q889" s="1000"/>
      <c r="R889" s="982"/>
      <c r="S889" s="1000"/>
      <c r="T889" s="1000"/>
      <c r="U889" s="1000"/>
      <c r="V889" s="982"/>
      <c r="W889" s="1004"/>
      <c r="X889" s="1002"/>
      <c r="Y889" s="1002"/>
      <c r="Z889" s="982"/>
      <c r="AA889" s="982"/>
      <c r="AB889" s="982"/>
      <c r="AC889" s="982"/>
      <c r="AD889" s="982"/>
      <c r="AE889" s="982"/>
      <c r="AF889" s="982"/>
      <c r="AG889" s="982"/>
      <c r="AH889" s="982"/>
      <c r="AI889" s="982"/>
      <c r="AJ889" s="982"/>
      <c r="AK889" s="982"/>
      <c r="AL889" s="982"/>
      <c r="AM889" s="982"/>
      <c r="AN889" s="982"/>
      <c r="AO889" s="982"/>
      <c r="AP889" s="982"/>
      <c r="AQ889" s="982"/>
      <c r="AR889" s="982"/>
      <c r="AS889" s="982"/>
      <c r="AT889" s="982"/>
      <c r="AU889" s="982"/>
      <c r="AV889" s="982"/>
      <c r="AW889" s="982"/>
      <c r="AX889" s="982"/>
      <c r="AY889" s="982"/>
      <c r="AZ889" s="982"/>
      <c r="BA889" s="982"/>
      <c r="BB889" s="982"/>
      <c r="BC889" s="982"/>
      <c r="BD889" s="982"/>
      <c r="BE889" s="982"/>
      <c r="BF889" s="982"/>
      <c r="BG889" s="982"/>
      <c r="BH889" s="982"/>
      <c r="BI889" s="982"/>
      <c r="BJ889" s="982"/>
    </row>
    <row r="890" spans="1:62" ht="14.25" customHeight="1" x14ac:dyDescent="0.2">
      <c r="A890" s="982"/>
      <c r="B890" s="982"/>
      <c r="C890" s="982"/>
      <c r="D890" s="1000"/>
      <c r="E890" s="982"/>
      <c r="F890" s="1000"/>
      <c r="G890" s="982"/>
      <c r="H890" s="1000"/>
      <c r="I890" s="982"/>
      <c r="J890" s="1000"/>
      <c r="K890" s="982"/>
      <c r="L890" s="1000"/>
      <c r="M890" s="982"/>
      <c r="N890" s="1000"/>
      <c r="O890" s="982"/>
      <c r="P890" s="982"/>
      <c r="Q890" s="1000"/>
      <c r="R890" s="982"/>
      <c r="S890" s="1000"/>
      <c r="T890" s="1000"/>
      <c r="U890" s="1000"/>
      <c r="V890" s="982"/>
      <c r="W890" s="1004"/>
      <c r="X890" s="1002"/>
      <c r="Y890" s="1002"/>
      <c r="Z890" s="982"/>
      <c r="AA890" s="982"/>
      <c r="AB890" s="982"/>
      <c r="AC890" s="982"/>
      <c r="AD890" s="982"/>
      <c r="AE890" s="982"/>
      <c r="AF890" s="982"/>
      <c r="AG890" s="982"/>
      <c r="AH890" s="982"/>
      <c r="AI890" s="982"/>
      <c r="AJ890" s="982"/>
      <c r="AK890" s="982"/>
      <c r="AL890" s="982"/>
      <c r="AM890" s="982"/>
      <c r="AN890" s="982"/>
      <c r="AO890" s="982"/>
      <c r="AP890" s="982"/>
      <c r="AQ890" s="982"/>
      <c r="AR890" s="982"/>
      <c r="AS890" s="982"/>
      <c r="AT890" s="982"/>
      <c r="AU890" s="982"/>
      <c r="AV890" s="982"/>
      <c r="AW890" s="982"/>
      <c r="AX890" s="982"/>
      <c r="AY890" s="982"/>
      <c r="AZ890" s="982"/>
      <c r="BA890" s="982"/>
      <c r="BB890" s="982"/>
      <c r="BC890" s="982"/>
      <c r="BD890" s="982"/>
      <c r="BE890" s="982"/>
      <c r="BF890" s="982"/>
      <c r="BG890" s="982"/>
      <c r="BH890" s="982"/>
      <c r="BI890" s="982"/>
      <c r="BJ890" s="982"/>
    </row>
    <row r="891" spans="1:62" ht="14.25" customHeight="1" x14ac:dyDescent="0.2">
      <c r="A891" s="982"/>
      <c r="B891" s="982"/>
      <c r="C891" s="982"/>
      <c r="D891" s="1000"/>
      <c r="E891" s="982"/>
      <c r="F891" s="1000"/>
      <c r="G891" s="982"/>
      <c r="H891" s="1000"/>
      <c r="I891" s="982"/>
      <c r="J891" s="1000"/>
      <c r="K891" s="982"/>
      <c r="L891" s="1000"/>
      <c r="M891" s="982"/>
      <c r="N891" s="1000"/>
      <c r="O891" s="982"/>
      <c r="P891" s="982"/>
      <c r="Q891" s="1000"/>
      <c r="R891" s="982"/>
      <c r="S891" s="1000"/>
      <c r="T891" s="1000"/>
      <c r="U891" s="1000"/>
      <c r="V891" s="982"/>
      <c r="W891" s="1004"/>
      <c r="X891" s="1002"/>
      <c r="Y891" s="1002"/>
      <c r="Z891" s="982"/>
      <c r="AA891" s="982"/>
      <c r="AB891" s="982"/>
      <c r="AC891" s="982"/>
      <c r="AD891" s="982"/>
      <c r="AE891" s="982"/>
      <c r="AF891" s="982"/>
      <c r="AG891" s="982"/>
      <c r="AH891" s="982"/>
      <c r="AI891" s="982"/>
      <c r="AJ891" s="982"/>
      <c r="AK891" s="982"/>
      <c r="AL891" s="982"/>
      <c r="AM891" s="982"/>
      <c r="AN891" s="982"/>
      <c r="AO891" s="982"/>
      <c r="AP891" s="982"/>
      <c r="AQ891" s="982"/>
      <c r="AR891" s="982"/>
      <c r="AS891" s="982"/>
      <c r="AT891" s="982"/>
      <c r="AU891" s="982"/>
      <c r="AV891" s="982"/>
      <c r="AW891" s="982"/>
      <c r="AX891" s="982"/>
      <c r="AY891" s="982"/>
      <c r="AZ891" s="982"/>
      <c r="BA891" s="982"/>
      <c r="BB891" s="982"/>
      <c r="BC891" s="982"/>
      <c r="BD891" s="982"/>
      <c r="BE891" s="982"/>
      <c r="BF891" s="982"/>
      <c r="BG891" s="982"/>
      <c r="BH891" s="982"/>
      <c r="BI891" s="982"/>
      <c r="BJ891" s="982"/>
    </row>
    <row r="892" spans="1:62" ht="14.25" customHeight="1" x14ac:dyDescent="0.2">
      <c r="A892" s="982"/>
      <c r="B892" s="982"/>
      <c r="C892" s="982"/>
      <c r="D892" s="1000"/>
      <c r="E892" s="982"/>
      <c r="F892" s="1000"/>
      <c r="G892" s="982"/>
      <c r="H892" s="1000"/>
      <c r="I892" s="982"/>
      <c r="J892" s="1000"/>
      <c r="K892" s="982"/>
      <c r="L892" s="1000"/>
      <c r="M892" s="982"/>
      <c r="N892" s="1000"/>
      <c r="O892" s="982"/>
      <c r="P892" s="982"/>
      <c r="Q892" s="1000"/>
      <c r="R892" s="982"/>
      <c r="S892" s="1000"/>
      <c r="T892" s="1000"/>
      <c r="U892" s="1000"/>
      <c r="V892" s="982"/>
      <c r="W892" s="1004"/>
      <c r="X892" s="1002"/>
      <c r="Y892" s="1002"/>
      <c r="Z892" s="982"/>
      <c r="AA892" s="982"/>
      <c r="AB892" s="982"/>
      <c r="AC892" s="982"/>
      <c r="AD892" s="982"/>
      <c r="AE892" s="982"/>
      <c r="AF892" s="982"/>
      <c r="AG892" s="982"/>
      <c r="AH892" s="982"/>
      <c r="AI892" s="982"/>
      <c r="AJ892" s="982"/>
      <c r="AK892" s="982"/>
      <c r="AL892" s="982"/>
      <c r="AM892" s="982"/>
      <c r="AN892" s="982"/>
      <c r="AO892" s="982"/>
      <c r="AP892" s="982"/>
      <c r="AQ892" s="982"/>
      <c r="AR892" s="982"/>
      <c r="AS892" s="982"/>
      <c r="AT892" s="982"/>
      <c r="AU892" s="982"/>
      <c r="AV892" s="982"/>
      <c r="AW892" s="982"/>
      <c r="AX892" s="982"/>
      <c r="AY892" s="982"/>
      <c r="AZ892" s="982"/>
      <c r="BA892" s="982"/>
      <c r="BB892" s="982"/>
      <c r="BC892" s="982"/>
      <c r="BD892" s="982"/>
      <c r="BE892" s="982"/>
      <c r="BF892" s="982"/>
      <c r="BG892" s="982"/>
      <c r="BH892" s="982"/>
      <c r="BI892" s="982"/>
      <c r="BJ892" s="982"/>
    </row>
    <row r="893" spans="1:62" ht="14.25" customHeight="1" x14ac:dyDescent="0.2">
      <c r="A893" s="982"/>
      <c r="B893" s="982"/>
      <c r="C893" s="982"/>
      <c r="D893" s="1000"/>
      <c r="E893" s="982"/>
      <c r="F893" s="1000"/>
      <c r="G893" s="982"/>
      <c r="H893" s="1000"/>
      <c r="I893" s="982"/>
      <c r="J893" s="1000"/>
      <c r="K893" s="982"/>
      <c r="L893" s="1000"/>
      <c r="M893" s="982"/>
      <c r="N893" s="1000"/>
      <c r="O893" s="982"/>
      <c r="P893" s="982"/>
      <c r="Q893" s="1000"/>
      <c r="R893" s="982"/>
      <c r="S893" s="1000"/>
      <c r="T893" s="1000"/>
      <c r="U893" s="1000"/>
      <c r="V893" s="982"/>
      <c r="W893" s="1004"/>
      <c r="X893" s="1002"/>
      <c r="Y893" s="1002"/>
      <c r="Z893" s="982"/>
      <c r="AA893" s="982"/>
      <c r="AB893" s="982"/>
      <c r="AC893" s="982"/>
      <c r="AD893" s="982"/>
      <c r="AE893" s="982"/>
      <c r="AF893" s="982"/>
      <c r="AG893" s="982"/>
      <c r="AH893" s="982"/>
      <c r="AI893" s="982"/>
      <c r="AJ893" s="982"/>
      <c r="AK893" s="982"/>
      <c r="AL893" s="982"/>
      <c r="AM893" s="982"/>
      <c r="AN893" s="982"/>
      <c r="AO893" s="982"/>
      <c r="AP893" s="982"/>
      <c r="AQ893" s="982"/>
      <c r="AR893" s="982"/>
      <c r="AS893" s="982"/>
      <c r="AT893" s="982"/>
      <c r="AU893" s="982"/>
      <c r="AV893" s="982"/>
      <c r="AW893" s="982"/>
      <c r="AX893" s="982"/>
      <c r="AY893" s="982"/>
      <c r="AZ893" s="982"/>
      <c r="BA893" s="982"/>
      <c r="BB893" s="982"/>
      <c r="BC893" s="982"/>
      <c r="BD893" s="982"/>
      <c r="BE893" s="982"/>
      <c r="BF893" s="982"/>
      <c r="BG893" s="982"/>
      <c r="BH893" s="982"/>
      <c r="BI893" s="982"/>
      <c r="BJ893" s="982"/>
    </row>
    <row r="894" spans="1:62" ht="14.25" customHeight="1" x14ac:dyDescent="0.2">
      <c r="A894" s="982"/>
      <c r="B894" s="982"/>
      <c r="C894" s="982"/>
      <c r="D894" s="1000"/>
      <c r="E894" s="982"/>
      <c r="F894" s="1000"/>
      <c r="G894" s="982"/>
      <c r="H894" s="1000"/>
      <c r="I894" s="982"/>
      <c r="J894" s="1000"/>
      <c r="K894" s="982"/>
      <c r="L894" s="1000"/>
      <c r="M894" s="982"/>
      <c r="N894" s="1000"/>
      <c r="O894" s="982"/>
      <c r="P894" s="982"/>
      <c r="Q894" s="1000"/>
      <c r="R894" s="982"/>
      <c r="S894" s="1000"/>
      <c r="T894" s="1000"/>
      <c r="U894" s="1000"/>
      <c r="V894" s="982"/>
      <c r="W894" s="1004"/>
      <c r="X894" s="1002"/>
      <c r="Y894" s="1002"/>
      <c r="Z894" s="982"/>
      <c r="AA894" s="982"/>
      <c r="AB894" s="982"/>
      <c r="AC894" s="982"/>
      <c r="AD894" s="982"/>
      <c r="AE894" s="982"/>
      <c r="AF894" s="982"/>
      <c r="AG894" s="982"/>
      <c r="AH894" s="982"/>
      <c r="AI894" s="982"/>
      <c r="AJ894" s="982"/>
      <c r="AK894" s="982"/>
      <c r="AL894" s="982"/>
      <c r="AM894" s="982"/>
      <c r="AN894" s="982"/>
      <c r="AO894" s="982"/>
      <c r="AP894" s="982"/>
      <c r="AQ894" s="982"/>
      <c r="AR894" s="982"/>
      <c r="AS894" s="982"/>
      <c r="AT894" s="982"/>
      <c r="AU894" s="982"/>
      <c r="AV894" s="982"/>
      <c r="AW894" s="982"/>
      <c r="AX894" s="982"/>
      <c r="AY894" s="982"/>
      <c r="AZ894" s="982"/>
      <c r="BA894" s="982"/>
      <c r="BB894" s="982"/>
      <c r="BC894" s="982"/>
      <c r="BD894" s="982"/>
      <c r="BE894" s="982"/>
      <c r="BF894" s="982"/>
      <c r="BG894" s="982"/>
      <c r="BH894" s="982"/>
      <c r="BI894" s="982"/>
      <c r="BJ894" s="982"/>
    </row>
    <row r="895" spans="1:62" ht="14.25" customHeight="1" x14ac:dyDescent="0.2">
      <c r="A895" s="982"/>
      <c r="B895" s="982"/>
      <c r="C895" s="982"/>
      <c r="D895" s="1000"/>
      <c r="E895" s="982"/>
      <c r="F895" s="1000"/>
      <c r="G895" s="982"/>
      <c r="H895" s="1000"/>
      <c r="I895" s="982"/>
      <c r="J895" s="1000"/>
      <c r="K895" s="982"/>
      <c r="L895" s="1000"/>
      <c r="M895" s="982"/>
      <c r="N895" s="1000"/>
      <c r="O895" s="982"/>
      <c r="P895" s="982"/>
      <c r="Q895" s="1000"/>
      <c r="R895" s="982"/>
      <c r="S895" s="1000"/>
      <c r="T895" s="1000"/>
      <c r="U895" s="1000"/>
      <c r="V895" s="982"/>
      <c r="W895" s="1004"/>
      <c r="X895" s="1002"/>
      <c r="Y895" s="1002"/>
      <c r="Z895" s="982"/>
      <c r="AA895" s="982"/>
      <c r="AB895" s="982"/>
      <c r="AC895" s="982"/>
      <c r="AD895" s="982"/>
      <c r="AE895" s="982"/>
      <c r="AF895" s="982"/>
      <c r="AG895" s="982"/>
      <c r="AH895" s="982"/>
      <c r="AI895" s="982"/>
      <c r="AJ895" s="982"/>
      <c r="AK895" s="982"/>
      <c r="AL895" s="982"/>
      <c r="AM895" s="982"/>
      <c r="AN895" s="982"/>
      <c r="AO895" s="982"/>
      <c r="AP895" s="982"/>
      <c r="AQ895" s="982"/>
      <c r="AR895" s="982"/>
      <c r="AS895" s="982"/>
      <c r="AT895" s="982"/>
      <c r="AU895" s="982"/>
      <c r="AV895" s="982"/>
      <c r="AW895" s="982"/>
      <c r="AX895" s="982"/>
      <c r="AY895" s="982"/>
      <c r="AZ895" s="982"/>
      <c r="BA895" s="982"/>
      <c r="BB895" s="982"/>
      <c r="BC895" s="982"/>
      <c r="BD895" s="982"/>
      <c r="BE895" s="982"/>
      <c r="BF895" s="982"/>
      <c r="BG895" s="982"/>
      <c r="BH895" s="982"/>
      <c r="BI895" s="982"/>
      <c r="BJ895" s="982"/>
    </row>
    <row r="896" spans="1:62" ht="14.25" customHeight="1" x14ac:dyDescent="0.2">
      <c r="A896" s="982"/>
      <c r="B896" s="982"/>
      <c r="C896" s="982"/>
      <c r="D896" s="1000"/>
      <c r="E896" s="982"/>
      <c r="F896" s="1000"/>
      <c r="G896" s="982"/>
      <c r="H896" s="1000"/>
      <c r="I896" s="982"/>
      <c r="J896" s="1000"/>
      <c r="K896" s="982"/>
      <c r="L896" s="1000"/>
      <c r="M896" s="982"/>
      <c r="N896" s="1000"/>
      <c r="O896" s="982"/>
      <c r="P896" s="982"/>
      <c r="Q896" s="1000"/>
      <c r="R896" s="982"/>
      <c r="S896" s="1000"/>
      <c r="T896" s="1000"/>
      <c r="U896" s="1000"/>
      <c r="V896" s="982"/>
      <c r="W896" s="1004"/>
      <c r="X896" s="1002"/>
      <c r="Y896" s="1002"/>
      <c r="Z896" s="982"/>
      <c r="AA896" s="982"/>
      <c r="AB896" s="982"/>
      <c r="AC896" s="982"/>
      <c r="AD896" s="982"/>
      <c r="AE896" s="982"/>
      <c r="AF896" s="982"/>
      <c r="AG896" s="982"/>
      <c r="AH896" s="982"/>
      <c r="AI896" s="982"/>
      <c r="AJ896" s="982"/>
      <c r="AK896" s="982"/>
      <c r="AL896" s="982"/>
      <c r="AM896" s="982"/>
      <c r="AN896" s="982"/>
      <c r="AO896" s="982"/>
      <c r="AP896" s="982"/>
      <c r="AQ896" s="982"/>
      <c r="AR896" s="982"/>
      <c r="AS896" s="982"/>
      <c r="AT896" s="982"/>
      <c r="AU896" s="982"/>
      <c r="AV896" s="982"/>
      <c r="AW896" s="982"/>
      <c r="AX896" s="982"/>
      <c r="AY896" s="982"/>
      <c r="AZ896" s="982"/>
      <c r="BA896" s="982"/>
      <c r="BB896" s="982"/>
      <c r="BC896" s="982"/>
      <c r="BD896" s="982"/>
      <c r="BE896" s="982"/>
      <c r="BF896" s="982"/>
      <c r="BG896" s="982"/>
      <c r="BH896" s="982"/>
      <c r="BI896" s="982"/>
      <c r="BJ896" s="982"/>
    </row>
    <row r="897" spans="1:62" ht="14.25" customHeight="1" x14ac:dyDescent="0.2">
      <c r="A897" s="982"/>
      <c r="B897" s="982"/>
      <c r="C897" s="982"/>
      <c r="D897" s="1000"/>
      <c r="E897" s="982"/>
      <c r="F897" s="1000"/>
      <c r="G897" s="982"/>
      <c r="H897" s="1000"/>
      <c r="I897" s="982"/>
      <c r="J897" s="1000"/>
      <c r="K897" s="982"/>
      <c r="L897" s="1000"/>
      <c r="M897" s="982"/>
      <c r="N897" s="1000"/>
      <c r="O897" s="982"/>
      <c r="P897" s="982"/>
      <c r="Q897" s="1000"/>
      <c r="R897" s="982"/>
      <c r="S897" s="1000"/>
      <c r="T897" s="1000"/>
      <c r="U897" s="1000"/>
      <c r="V897" s="982"/>
      <c r="W897" s="1004"/>
      <c r="X897" s="1002"/>
      <c r="Y897" s="1002"/>
      <c r="Z897" s="982"/>
      <c r="AA897" s="982"/>
      <c r="AB897" s="982"/>
      <c r="AC897" s="982"/>
      <c r="AD897" s="982"/>
      <c r="AE897" s="982"/>
      <c r="AF897" s="982"/>
      <c r="AG897" s="982"/>
      <c r="AH897" s="982"/>
      <c r="AI897" s="982"/>
      <c r="AJ897" s="982"/>
      <c r="AK897" s="982"/>
      <c r="AL897" s="982"/>
      <c r="AM897" s="982"/>
      <c r="AN897" s="982"/>
      <c r="AO897" s="982"/>
      <c r="AP897" s="982"/>
      <c r="AQ897" s="982"/>
      <c r="AR897" s="982"/>
      <c r="AS897" s="982"/>
      <c r="AT897" s="982"/>
      <c r="AU897" s="982"/>
      <c r="AV897" s="982"/>
      <c r="AW897" s="982"/>
      <c r="AX897" s="982"/>
      <c r="AY897" s="982"/>
      <c r="AZ897" s="982"/>
      <c r="BA897" s="982"/>
      <c r="BB897" s="982"/>
      <c r="BC897" s="982"/>
      <c r="BD897" s="982"/>
      <c r="BE897" s="982"/>
      <c r="BF897" s="982"/>
      <c r="BG897" s="982"/>
      <c r="BH897" s="982"/>
      <c r="BI897" s="982"/>
      <c r="BJ897" s="982"/>
    </row>
    <row r="898" spans="1:62" ht="14.25" customHeight="1" x14ac:dyDescent="0.2">
      <c r="A898" s="982"/>
      <c r="B898" s="982"/>
      <c r="C898" s="982"/>
      <c r="D898" s="1000"/>
      <c r="E898" s="982"/>
      <c r="F898" s="1000"/>
      <c r="G898" s="982"/>
      <c r="H898" s="1000"/>
      <c r="I898" s="982"/>
      <c r="J898" s="1000"/>
      <c r="K898" s="982"/>
      <c r="L898" s="1000"/>
      <c r="M898" s="982"/>
      <c r="N898" s="1000"/>
      <c r="O898" s="982"/>
      <c r="P898" s="982"/>
      <c r="Q898" s="1000"/>
      <c r="R898" s="982"/>
      <c r="S898" s="1000"/>
      <c r="T898" s="1000"/>
      <c r="U898" s="1000"/>
      <c r="V898" s="982"/>
      <c r="W898" s="1004"/>
      <c r="X898" s="1002"/>
      <c r="Y898" s="1002"/>
      <c r="Z898" s="982"/>
      <c r="AA898" s="982"/>
      <c r="AB898" s="982"/>
      <c r="AC898" s="982"/>
      <c r="AD898" s="982"/>
      <c r="AE898" s="982"/>
      <c r="AF898" s="982"/>
      <c r="AG898" s="982"/>
      <c r="AH898" s="982"/>
      <c r="AI898" s="982"/>
      <c r="AJ898" s="982"/>
      <c r="AK898" s="982"/>
      <c r="AL898" s="982"/>
      <c r="AM898" s="982"/>
      <c r="AN898" s="982"/>
      <c r="AO898" s="982"/>
      <c r="AP898" s="982"/>
      <c r="AQ898" s="982"/>
      <c r="AR898" s="982"/>
      <c r="AS898" s="982"/>
      <c r="AT898" s="982"/>
      <c r="AU898" s="982"/>
      <c r="AV898" s="982"/>
      <c r="AW898" s="982"/>
      <c r="AX898" s="982"/>
      <c r="AY898" s="982"/>
      <c r="AZ898" s="982"/>
      <c r="BA898" s="982"/>
      <c r="BB898" s="982"/>
      <c r="BC898" s="982"/>
      <c r="BD898" s="982"/>
      <c r="BE898" s="982"/>
      <c r="BF898" s="982"/>
      <c r="BG898" s="982"/>
      <c r="BH898" s="982"/>
      <c r="BI898" s="982"/>
      <c r="BJ898" s="982"/>
    </row>
    <row r="899" spans="1:62" ht="14.25" customHeight="1" x14ac:dyDescent="0.2">
      <c r="A899" s="982"/>
      <c r="B899" s="982"/>
      <c r="C899" s="982"/>
      <c r="D899" s="1000"/>
      <c r="E899" s="982"/>
      <c r="F899" s="1000"/>
      <c r="G899" s="982"/>
      <c r="H899" s="1000"/>
      <c r="I899" s="982"/>
      <c r="J899" s="1000"/>
      <c r="K899" s="982"/>
      <c r="L899" s="1000"/>
      <c r="M899" s="982"/>
      <c r="N899" s="1000"/>
      <c r="O899" s="982"/>
      <c r="P899" s="982"/>
      <c r="Q899" s="1000"/>
      <c r="R899" s="982"/>
      <c r="S899" s="1000"/>
      <c r="T899" s="1000"/>
      <c r="U899" s="1000"/>
      <c r="V899" s="982"/>
      <c r="W899" s="1004"/>
      <c r="X899" s="1002"/>
      <c r="Y899" s="1002"/>
      <c r="Z899" s="982"/>
      <c r="AA899" s="982"/>
      <c r="AB899" s="982"/>
      <c r="AC899" s="982"/>
      <c r="AD899" s="982"/>
      <c r="AE899" s="982"/>
      <c r="AF899" s="982"/>
      <c r="AG899" s="982"/>
      <c r="AH899" s="982"/>
      <c r="AI899" s="982"/>
      <c r="AJ899" s="982"/>
      <c r="AK899" s="982"/>
      <c r="AL899" s="982"/>
      <c r="AM899" s="982"/>
      <c r="AN899" s="982"/>
      <c r="AO899" s="982"/>
      <c r="AP899" s="982"/>
      <c r="AQ899" s="982"/>
      <c r="AR899" s="982"/>
      <c r="AS899" s="982"/>
      <c r="AT899" s="982"/>
      <c r="AU899" s="982"/>
      <c r="AV899" s="982"/>
      <c r="AW899" s="982"/>
      <c r="AX899" s="982"/>
      <c r="AY899" s="982"/>
      <c r="AZ899" s="982"/>
      <c r="BA899" s="982"/>
      <c r="BB899" s="982"/>
      <c r="BC899" s="982"/>
      <c r="BD899" s="982"/>
      <c r="BE899" s="982"/>
      <c r="BF899" s="982"/>
      <c r="BG899" s="982"/>
      <c r="BH899" s="982"/>
      <c r="BI899" s="982"/>
      <c r="BJ899" s="982"/>
    </row>
    <row r="900" spans="1:62" ht="14.25" customHeight="1" x14ac:dyDescent="0.2">
      <c r="A900" s="982"/>
      <c r="B900" s="982"/>
      <c r="C900" s="982"/>
      <c r="D900" s="1000"/>
      <c r="E900" s="982"/>
      <c r="F900" s="1000"/>
      <c r="G900" s="982"/>
      <c r="H900" s="1000"/>
      <c r="I900" s="982"/>
      <c r="J900" s="1000"/>
      <c r="K900" s="982"/>
      <c r="L900" s="1000"/>
      <c r="M900" s="982"/>
      <c r="N900" s="1000"/>
      <c r="O900" s="982"/>
      <c r="P900" s="982"/>
      <c r="Q900" s="1000"/>
      <c r="R900" s="982"/>
      <c r="S900" s="1000"/>
      <c r="T900" s="1000"/>
      <c r="U900" s="1000"/>
      <c r="V900" s="982"/>
      <c r="W900" s="1004"/>
      <c r="X900" s="1002"/>
      <c r="Y900" s="1002"/>
      <c r="Z900" s="982"/>
      <c r="AA900" s="982"/>
      <c r="AB900" s="982"/>
      <c r="AC900" s="982"/>
      <c r="AD900" s="982"/>
      <c r="AE900" s="982"/>
      <c r="AF900" s="982"/>
      <c r="AG900" s="982"/>
      <c r="AH900" s="982"/>
      <c r="AI900" s="982"/>
      <c r="AJ900" s="982"/>
      <c r="AK900" s="982"/>
      <c r="AL900" s="982"/>
      <c r="AM900" s="982"/>
      <c r="AN900" s="982"/>
      <c r="AO900" s="982"/>
      <c r="AP900" s="982"/>
      <c r="AQ900" s="982"/>
      <c r="AR900" s="982"/>
      <c r="AS900" s="982"/>
      <c r="AT900" s="982"/>
      <c r="AU900" s="982"/>
      <c r="AV900" s="982"/>
      <c r="AW900" s="982"/>
      <c r="AX900" s="982"/>
      <c r="AY900" s="982"/>
      <c r="AZ900" s="982"/>
      <c r="BA900" s="982"/>
      <c r="BB900" s="982"/>
      <c r="BC900" s="982"/>
      <c r="BD900" s="982"/>
      <c r="BE900" s="982"/>
      <c r="BF900" s="982"/>
      <c r="BG900" s="982"/>
      <c r="BH900" s="982"/>
      <c r="BI900" s="982"/>
      <c r="BJ900" s="982"/>
    </row>
    <row r="901" spans="1:62" ht="14.25" customHeight="1" x14ac:dyDescent="0.2">
      <c r="A901" s="982"/>
      <c r="B901" s="982"/>
      <c r="C901" s="982"/>
      <c r="D901" s="1000"/>
      <c r="E901" s="982"/>
      <c r="F901" s="1000"/>
      <c r="G901" s="982"/>
      <c r="H901" s="1000"/>
      <c r="I901" s="982"/>
      <c r="J901" s="1000"/>
      <c r="K901" s="982"/>
      <c r="L901" s="1000"/>
      <c r="M901" s="982"/>
      <c r="N901" s="1000"/>
      <c r="O901" s="982"/>
      <c r="P901" s="982"/>
      <c r="Q901" s="1000"/>
      <c r="R901" s="982"/>
      <c r="S901" s="1000"/>
      <c r="T901" s="1000"/>
      <c r="U901" s="1000"/>
      <c r="V901" s="982"/>
      <c r="W901" s="1004"/>
      <c r="X901" s="1002"/>
      <c r="Y901" s="1002"/>
      <c r="Z901" s="982"/>
      <c r="AA901" s="982"/>
      <c r="AB901" s="982"/>
      <c r="AC901" s="982"/>
      <c r="AD901" s="982"/>
      <c r="AE901" s="982"/>
      <c r="AF901" s="982"/>
      <c r="AG901" s="982"/>
      <c r="AH901" s="982"/>
      <c r="AI901" s="982"/>
      <c r="AJ901" s="982"/>
      <c r="AK901" s="982"/>
      <c r="AL901" s="982"/>
      <c r="AM901" s="982"/>
      <c r="AN901" s="982"/>
      <c r="AO901" s="982"/>
      <c r="AP901" s="982"/>
      <c r="AQ901" s="982"/>
      <c r="AR901" s="982"/>
      <c r="AS901" s="982"/>
      <c r="AT901" s="982"/>
      <c r="AU901" s="982"/>
      <c r="AV901" s="982"/>
      <c r="AW901" s="982"/>
      <c r="AX901" s="982"/>
      <c r="AY901" s="982"/>
      <c r="AZ901" s="982"/>
      <c r="BA901" s="982"/>
      <c r="BB901" s="982"/>
      <c r="BC901" s="982"/>
      <c r="BD901" s="982"/>
      <c r="BE901" s="982"/>
      <c r="BF901" s="982"/>
      <c r="BG901" s="982"/>
      <c r="BH901" s="982"/>
      <c r="BI901" s="982"/>
      <c r="BJ901" s="982"/>
    </row>
    <row r="902" spans="1:62" ht="14.25" customHeight="1" x14ac:dyDescent="0.2">
      <c r="A902" s="982"/>
      <c r="B902" s="982"/>
      <c r="C902" s="982"/>
      <c r="D902" s="1000"/>
      <c r="E902" s="982"/>
      <c r="F902" s="1000"/>
      <c r="G902" s="982"/>
      <c r="H902" s="1000"/>
      <c r="I902" s="982"/>
      <c r="J902" s="1000"/>
      <c r="K902" s="982"/>
      <c r="L902" s="1000"/>
      <c r="M902" s="982"/>
      <c r="N902" s="1000"/>
      <c r="O902" s="982"/>
      <c r="P902" s="982"/>
      <c r="Q902" s="1000"/>
      <c r="R902" s="982"/>
      <c r="S902" s="1000"/>
      <c r="T902" s="1000"/>
      <c r="U902" s="1000"/>
      <c r="V902" s="982"/>
      <c r="W902" s="1004"/>
      <c r="X902" s="1002"/>
      <c r="Y902" s="1002"/>
      <c r="Z902" s="982"/>
      <c r="AA902" s="982"/>
      <c r="AB902" s="982"/>
      <c r="AC902" s="982"/>
      <c r="AD902" s="982"/>
      <c r="AE902" s="982"/>
      <c r="AF902" s="982"/>
      <c r="AG902" s="982"/>
      <c r="AH902" s="982"/>
      <c r="AI902" s="982"/>
      <c r="AJ902" s="982"/>
      <c r="AK902" s="982"/>
      <c r="AL902" s="982"/>
      <c r="AM902" s="982"/>
      <c r="AN902" s="982"/>
      <c r="AO902" s="982"/>
      <c r="AP902" s="982"/>
      <c r="AQ902" s="982"/>
      <c r="AR902" s="982"/>
      <c r="AS902" s="982"/>
      <c r="AT902" s="982"/>
      <c r="AU902" s="982"/>
      <c r="AV902" s="982"/>
      <c r="AW902" s="982"/>
      <c r="AX902" s="982"/>
      <c r="AY902" s="982"/>
      <c r="AZ902" s="982"/>
      <c r="BA902" s="982"/>
      <c r="BB902" s="982"/>
      <c r="BC902" s="982"/>
      <c r="BD902" s="982"/>
      <c r="BE902" s="982"/>
      <c r="BF902" s="982"/>
      <c r="BG902" s="982"/>
      <c r="BH902" s="982"/>
      <c r="BI902" s="982"/>
      <c r="BJ902" s="982"/>
    </row>
    <row r="903" spans="1:62" ht="14.25" customHeight="1" x14ac:dyDescent="0.2">
      <c r="A903" s="982"/>
      <c r="B903" s="982"/>
      <c r="C903" s="982"/>
      <c r="D903" s="1000"/>
      <c r="E903" s="982"/>
      <c r="F903" s="1000"/>
      <c r="G903" s="982"/>
      <c r="H903" s="1000"/>
      <c r="I903" s="982"/>
      <c r="J903" s="1000"/>
      <c r="K903" s="982"/>
      <c r="L903" s="1000"/>
      <c r="M903" s="982"/>
      <c r="N903" s="1000"/>
      <c r="O903" s="982"/>
      <c r="P903" s="982"/>
      <c r="Q903" s="1000"/>
      <c r="R903" s="982"/>
      <c r="S903" s="1000"/>
      <c r="T903" s="1000"/>
      <c r="U903" s="1000"/>
      <c r="V903" s="982"/>
      <c r="W903" s="1004"/>
      <c r="X903" s="1002"/>
      <c r="Y903" s="1002"/>
      <c r="Z903" s="982"/>
      <c r="AA903" s="982"/>
      <c r="AB903" s="982"/>
      <c r="AC903" s="982"/>
      <c r="AD903" s="982"/>
      <c r="AE903" s="982"/>
      <c r="AF903" s="982"/>
      <c r="AG903" s="982"/>
      <c r="AH903" s="982"/>
      <c r="AI903" s="982"/>
      <c r="AJ903" s="982"/>
      <c r="AK903" s="982"/>
      <c r="AL903" s="982"/>
      <c r="AM903" s="982"/>
      <c r="AN903" s="982"/>
      <c r="AO903" s="982"/>
      <c r="AP903" s="982"/>
      <c r="AQ903" s="982"/>
      <c r="AR903" s="982"/>
      <c r="AS903" s="982"/>
      <c r="AT903" s="982"/>
      <c r="AU903" s="982"/>
      <c r="AV903" s="982"/>
      <c r="AW903" s="982"/>
      <c r="AX903" s="982"/>
      <c r="AY903" s="982"/>
      <c r="AZ903" s="982"/>
      <c r="BA903" s="982"/>
      <c r="BB903" s="982"/>
      <c r="BC903" s="982"/>
      <c r="BD903" s="982"/>
      <c r="BE903" s="982"/>
      <c r="BF903" s="982"/>
      <c r="BG903" s="982"/>
      <c r="BH903" s="982"/>
      <c r="BI903" s="982"/>
      <c r="BJ903" s="982"/>
    </row>
    <row r="904" spans="1:62" ht="14.25" customHeight="1" x14ac:dyDescent="0.2">
      <c r="A904" s="982"/>
      <c r="B904" s="982"/>
      <c r="C904" s="982"/>
      <c r="D904" s="1000"/>
      <c r="E904" s="982"/>
      <c r="F904" s="1000"/>
      <c r="G904" s="982"/>
      <c r="H904" s="1000"/>
      <c r="I904" s="982"/>
      <c r="J904" s="1000"/>
      <c r="K904" s="982"/>
      <c r="L904" s="1000"/>
      <c r="M904" s="982"/>
      <c r="N904" s="1000"/>
      <c r="O904" s="982"/>
      <c r="P904" s="982"/>
      <c r="Q904" s="1000"/>
      <c r="R904" s="982"/>
      <c r="S904" s="1000"/>
      <c r="T904" s="1000"/>
      <c r="U904" s="1000"/>
      <c r="V904" s="982"/>
      <c r="W904" s="1004"/>
      <c r="X904" s="1002"/>
      <c r="Y904" s="1002"/>
      <c r="Z904" s="982"/>
      <c r="AA904" s="982"/>
      <c r="AB904" s="982"/>
      <c r="AC904" s="982"/>
      <c r="AD904" s="982"/>
      <c r="AE904" s="982"/>
      <c r="AF904" s="982"/>
      <c r="AG904" s="982"/>
      <c r="AH904" s="982"/>
      <c r="AI904" s="982"/>
      <c r="AJ904" s="982"/>
      <c r="AK904" s="982"/>
      <c r="AL904" s="982"/>
      <c r="AM904" s="982"/>
      <c r="AN904" s="982"/>
      <c r="AO904" s="982"/>
      <c r="AP904" s="982"/>
      <c r="AQ904" s="982"/>
      <c r="AR904" s="982"/>
      <c r="AS904" s="982"/>
      <c r="AT904" s="982"/>
      <c r="AU904" s="982"/>
      <c r="AV904" s="982"/>
      <c r="AW904" s="982"/>
      <c r="AX904" s="982"/>
      <c r="AY904" s="982"/>
      <c r="AZ904" s="982"/>
      <c r="BA904" s="982"/>
      <c r="BB904" s="982"/>
      <c r="BC904" s="982"/>
      <c r="BD904" s="982"/>
      <c r="BE904" s="982"/>
      <c r="BF904" s="982"/>
      <c r="BG904" s="982"/>
      <c r="BH904" s="982"/>
      <c r="BI904" s="982"/>
      <c r="BJ904" s="982"/>
    </row>
    <row r="905" spans="1:62" ht="14.25" customHeight="1" x14ac:dyDescent="0.2">
      <c r="A905" s="982"/>
      <c r="B905" s="982"/>
      <c r="C905" s="982"/>
      <c r="D905" s="1000"/>
      <c r="E905" s="982"/>
      <c r="F905" s="1000"/>
      <c r="G905" s="982"/>
      <c r="H905" s="1000"/>
      <c r="I905" s="982"/>
      <c r="J905" s="1000"/>
      <c r="K905" s="982"/>
      <c r="L905" s="1000"/>
      <c r="M905" s="982"/>
      <c r="N905" s="1000"/>
      <c r="O905" s="982"/>
      <c r="P905" s="982"/>
      <c r="Q905" s="1000"/>
      <c r="R905" s="982"/>
      <c r="S905" s="1000"/>
      <c r="T905" s="1000"/>
      <c r="U905" s="1000"/>
      <c r="V905" s="982"/>
      <c r="W905" s="1004"/>
      <c r="X905" s="1002"/>
      <c r="Y905" s="1002"/>
      <c r="Z905" s="982"/>
      <c r="AA905" s="982"/>
      <c r="AB905" s="982"/>
      <c r="AC905" s="982"/>
      <c r="AD905" s="982"/>
      <c r="AE905" s="982"/>
      <c r="AF905" s="982"/>
      <c r="AG905" s="982"/>
      <c r="AH905" s="982"/>
      <c r="AI905" s="982"/>
      <c r="AJ905" s="982"/>
      <c r="AK905" s="982"/>
      <c r="AL905" s="982"/>
      <c r="AM905" s="982"/>
      <c r="AN905" s="982"/>
      <c r="AO905" s="982"/>
      <c r="AP905" s="982"/>
      <c r="AQ905" s="982"/>
      <c r="AR905" s="982"/>
      <c r="AS905" s="982"/>
      <c r="AT905" s="982"/>
      <c r="AU905" s="982"/>
      <c r="AV905" s="982"/>
      <c r="AW905" s="982"/>
      <c r="AX905" s="982"/>
      <c r="AY905" s="982"/>
      <c r="AZ905" s="982"/>
      <c r="BA905" s="982"/>
      <c r="BB905" s="982"/>
      <c r="BC905" s="982"/>
      <c r="BD905" s="982"/>
      <c r="BE905" s="982"/>
      <c r="BF905" s="982"/>
      <c r="BG905" s="982"/>
      <c r="BH905" s="982"/>
      <c r="BI905" s="982"/>
      <c r="BJ905" s="982"/>
    </row>
    <row r="906" spans="1:62" ht="14.25" customHeight="1" x14ac:dyDescent="0.2">
      <c r="A906" s="982"/>
      <c r="B906" s="982"/>
      <c r="C906" s="982"/>
      <c r="D906" s="1000"/>
      <c r="E906" s="982"/>
      <c r="F906" s="1000"/>
      <c r="G906" s="982"/>
      <c r="H906" s="1000"/>
      <c r="I906" s="982"/>
      <c r="J906" s="1000"/>
      <c r="K906" s="982"/>
      <c r="L906" s="1000"/>
      <c r="M906" s="982"/>
      <c r="N906" s="1000"/>
      <c r="O906" s="982"/>
      <c r="P906" s="982"/>
      <c r="Q906" s="1000"/>
      <c r="R906" s="982"/>
      <c r="S906" s="1000"/>
      <c r="T906" s="1000"/>
      <c r="U906" s="1000"/>
      <c r="V906" s="982"/>
      <c r="W906" s="1004"/>
      <c r="X906" s="1002"/>
      <c r="Y906" s="1002"/>
      <c r="Z906" s="982"/>
      <c r="AA906" s="982"/>
      <c r="AB906" s="982"/>
      <c r="AC906" s="982"/>
      <c r="AD906" s="982"/>
      <c r="AE906" s="982"/>
      <c r="AF906" s="982"/>
      <c r="AG906" s="982"/>
      <c r="AH906" s="982"/>
      <c r="AI906" s="982"/>
      <c r="AJ906" s="982"/>
      <c r="AK906" s="982"/>
      <c r="AL906" s="982"/>
      <c r="AM906" s="982"/>
      <c r="AN906" s="982"/>
      <c r="AO906" s="982"/>
      <c r="AP906" s="982"/>
      <c r="AQ906" s="982"/>
      <c r="AR906" s="982"/>
      <c r="AS906" s="982"/>
      <c r="AT906" s="982"/>
      <c r="AU906" s="982"/>
      <c r="AV906" s="982"/>
      <c r="AW906" s="982"/>
      <c r="AX906" s="982"/>
      <c r="AY906" s="982"/>
      <c r="AZ906" s="982"/>
      <c r="BA906" s="982"/>
      <c r="BB906" s="982"/>
      <c r="BC906" s="982"/>
      <c r="BD906" s="982"/>
      <c r="BE906" s="982"/>
      <c r="BF906" s="982"/>
      <c r="BG906" s="982"/>
      <c r="BH906" s="982"/>
      <c r="BI906" s="982"/>
      <c r="BJ906" s="982"/>
    </row>
    <row r="907" spans="1:62" ht="14.25" customHeight="1" x14ac:dyDescent="0.2">
      <c r="A907" s="982"/>
      <c r="B907" s="982"/>
      <c r="C907" s="982"/>
      <c r="D907" s="1000"/>
      <c r="E907" s="982"/>
      <c r="F907" s="1000"/>
      <c r="G907" s="982"/>
      <c r="H907" s="1000"/>
      <c r="I907" s="982"/>
      <c r="J907" s="1000"/>
      <c r="K907" s="982"/>
      <c r="L907" s="1000"/>
      <c r="M907" s="982"/>
      <c r="N907" s="1000"/>
      <c r="O907" s="982"/>
      <c r="P907" s="982"/>
      <c r="Q907" s="1000"/>
      <c r="R907" s="982"/>
      <c r="S907" s="1000"/>
      <c r="T907" s="1000"/>
      <c r="U907" s="1000"/>
      <c r="V907" s="982"/>
      <c r="W907" s="1004"/>
      <c r="X907" s="1002"/>
      <c r="Y907" s="1002"/>
      <c r="Z907" s="982"/>
      <c r="AA907" s="982"/>
      <c r="AB907" s="982"/>
      <c r="AC907" s="982"/>
      <c r="AD907" s="982"/>
      <c r="AE907" s="982"/>
      <c r="AF907" s="982"/>
      <c r="AG907" s="982"/>
      <c r="AH907" s="982"/>
      <c r="AI907" s="982"/>
      <c r="AJ907" s="982"/>
      <c r="AK907" s="982"/>
      <c r="AL907" s="982"/>
      <c r="AM907" s="982"/>
      <c r="AN907" s="982"/>
      <c r="AO907" s="982"/>
      <c r="AP907" s="982"/>
      <c r="AQ907" s="982"/>
      <c r="AR907" s="982"/>
      <c r="AS907" s="982"/>
      <c r="AT907" s="982"/>
      <c r="AU907" s="982"/>
      <c r="AV907" s="982"/>
      <c r="AW907" s="982"/>
      <c r="AX907" s="982"/>
      <c r="AY907" s="982"/>
      <c r="AZ907" s="982"/>
      <c r="BA907" s="982"/>
      <c r="BB907" s="982"/>
      <c r="BC907" s="982"/>
      <c r="BD907" s="982"/>
      <c r="BE907" s="982"/>
      <c r="BF907" s="982"/>
      <c r="BG907" s="982"/>
      <c r="BH907" s="982"/>
      <c r="BI907" s="982"/>
      <c r="BJ907" s="982"/>
    </row>
    <row r="908" spans="1:62" ht="14.25" customHeight="1" x14ac:dyDescent="0.2">
      <c r="A908" s="982"/>
      <c r="B908" s="982"/>
      <c r="C908" s="982"/>
      <c r="D908" s="1000"/>
      <c r="E908" s="982"/>
      <c r="F908" s="1000"/>
      <c r="G908" s="982"/>
      <c r="H908" s="1000"/>
      <c r="I908" s="982"/>
      <c r="J908" s="1000"/>
      <c r="K908" s="982"/>
      <c r="L908" s="1000"/>
      <c r="M908" s="982"/>
      <c r="N908" s="1000"/>
      <c r="O908" s="982"/>
      <c r="P908" s="982"/>
      <c r="Q908" s="1000"/>
      <c r="R908" s="982"/>
      <c r="S908" s="1000"/>
      <c r="T908" s="1000"/>
      <c r="U908" s="1000"/>
      <c r="V908" s="982"/>
      <c r="W908" s="1004"/>
      <c r="X908" s="1002"/>
      <c r="Y908" s="1002"/>
      <c r="Z908" s="982"/>
      <c r="AA908" s="982"/>
      <c r="AB908" s="982"/>
      <c r="AC908" s="982"/>
      <c r="AD908" s="982"/>
      <c r="AE908" s="982"/>
      <c r="AF908" s="982"/>
      <c r="AG908" s="982"/>
      <c r="AH908" s="982"/>
      <c r="AI908" s="982"/>
      <c r="AJ908" s="982"/>
      <c r="AK908" s="982"/>
      <c r="AL908" s="982"/>
      <c r="AM908" s="982"/>
      <c r="AN908" s="982"/>
      <c r="AO908" s="982"/>
      <c r="AP908" s="982"/>
      <c r="AQ908" s="982"/>
      <c r="AR908" s="982"/>
      <c r="AS908" s="982"/>
      <c r="AT908" s="982"/>
      <c r="AU908" s="982"/>
      <c r="AV908" s="982"/>
      <c r="AW908" s="982"/>
      <c r="AX908" s="982"/>
      <c r="AY908" s="982"/>
      <c r="AZ908" s="982"/>
      <c r="BA908" s="982"/>
      <c r="BB908" s="982"/>
      <c r="BC908" s="982"/>
      <c r="BD908" s="982"/>
      <c r="BE908" s="982"/>
      <c r="BF908" s="982"/>
      <c r="BG908" s="982"/>
      <c r="BH908" s="982"/>
      <c r="BI908" s="982"/>
      <c r="BJ908" s="982"/>
    </row>
    <row r="909" spans="1:62" ht="14.25" customHeight="1" x14ac:dyDescent="0.2">
      <c r="A909" s="982"/>
      <c r="B909" s="982"/>
      <c r="C909" s="982"/>
      <c r="D909" s="1000"/>
      <c r="E909" s="982"/>
      <c r="F909" s="1000"/>
      <c r="G909" s="982"/>
      <c r="H909" s="1000"/>
      <c r="I909" s="982"/>
      <c r="J909" s="1000"/>
      <c r="K909" s="982"/>
      <c r="L909" s="1000"/>
      <c r="M909" s="982"/>
      <c r="N909" s="1000"/>
      <c r="O909" s="982"/>
      <c r="P909" s="982"/>
      <c r="Q909" s="1000"/>
      <c r="R909" s="982"/>
      <c r="S909" s="1000"/>
      <c r="T909" s="1000"/>
      <c r="U909" s="1000"/>
      <c r="V909" s="982"/>
      <c r="W909" s="1004"/>
      <c r="X909" s="1002"/>
      <c r="Y909" s="1002"/>
      <c r="Z909" s="982"/>
      <c r="AA909" s="982"/>
      <c r="AB909" s="982"/>
      <c r="AC909" s="982"/>
      <c r="AD909" s="982"/>
      <c r="AE909" s="982"/>
      <c r="AF909" s="982"/>
      <c r="AG909" s="982"/>
      <c r="AH909" s="982"/>
      <c r="AI909" s="982"/>
      <c r="AJ909" s="982"/>
      <c r="AK909" s="982"/>
      <c r="AL909" s="982"/>
      <c r="AM909" s="982"/>
      <c r="AN909" s="982"/>
      <c r="AO909" s="982"/>
      <c r="AP909" s="982"/>
      <c r="AQ909" s="982"/>
      <c r="AR909" s="982"/>
      <c r="AS909" s="982"/>
      <c r="AT909" s="982"/>
      <c r="AU909" s="982"/>
      <c r="AV909" s="982"/>
      <c r="AW909" s="982"/>
      <c r="AX909" s="982"/>
      <c r="AY909" s="982"/>
      <c r="AZ909" s="982"/>
      <c r="BA909" s="982"/>
      <c r="BB909" s="982"/>
      <c r="BC909" s="982"/>
      <c r="BD909" s="982"/>
      <c r="BE909" s="982"/>
      <c r="BF909" s="982"/>
      <c r="BG909" s="982"/>
      <c r="BH909" s="982"/>
      <c r="BI909" s="982"/>
      <c r="BJ909" s="982"/>
    </row>
    <row r="910" spans="1:62" ht="14.25" customHeight="1" x14ac:dyDescent="0.2">
      <c r="A910" s="982"/>
      <c r="B910" s="982"/>
      <c r="C910" s="982"/>
      <c r="D910" s="1000"/>
      <c r="E910" s="982"/>
      <c r="F910" s="1000"/>
      <c r="G910" s="982"/>
      <c r="H910" s="1000"/>
      <c r="I910" s="982"/>
      <c r="J910" s="1000"/>
      <c r="K910" s="982"/>
      <c r="L910" s="1000"/>
      <c r="M910" s="982"/>
      <c r="N910" s="1000"/>
      <c r="O910" s="982"/>
      <c r="P910" s="982"/>
      <c r="Q910" s="1000"/>
      <c r="R910" s="982"/>
      <c r="S910" s="1000"/>
      <c r="T910" s="1000"/>
      <c r="U910" s="1000"/>
      <c r="V910" s="982"/>
      <c r="W910" s="1004"/>
      <c r="X910" s="1002"/>
      <c r="Y910" s="1002"/>
      <c r="Z910" s="982"/>
      <c r="AA910" s="982"/>
      <c r="AB910" s="982"/>
      <c r="AC910" s="982"/>
      <c r="AD910" s="982"/>
      <c r="AE910" s="982"/>
      <c r="AF910" s="982"/>
      <c r="AG910" s="982"/>
      <c r="AH910" s="982"/>
      <c r="AI910" s="982"/>
      <c r="AJ910" s="982"/>
      <c r="AK910" s="982"/>
      <c r="AL910" s="982"/>
      <c r="AM910" s="982"/>
      <c r="AN910" s="982"/>
      <c r="AO910" s="982"/>
      <c r="AP910" s="982"/>
      <c r="AQ910" s="982"/>
      <c r="AR910" s="982"/>
      <c r="AS910" s="982"/>
      <c r="AT910" s="982"/>
      <c r="AU910" s="982"/>
      <c r="AV910" s="982"/>
      <c r="AW910" s="982"/>
      <c r="AX910" s="982"/>
      <c r="AY910" s="982"/>
      <c r="AZ910" s="982"/>
      <c r="BA910" s="982"/>
      <c r="BB910" s="982"/>
      <c r="BC910" s="982"/>
      <c r="BD910" s="982"/>
      <c r="BE910" s="982"/>
      <c r="BF910" s="982"/>
      <c r="BG910" s="982"/>
      <c r="BH910" s="982"/>
      <c r="BI910" s="982"/>
      <c r="BJ910" s="982"/>
    </row>
    <row r="911" spans="1:62" ht="14.25" customHeight="1" x14ac:dyDescent="0.2">
      <c r="A911" s="982"/>
      <c r="B911" s="982"/>
      <c r="C911" s="982"/>
      <c r="D911" s="1000"/>
      <c r="E911" s="982"/>
      <c r="F911" s="1000"/>
      <c r="G911" s="982"/>
      <c r="H911" s="1000"/>
      <c r="I911" s="982"/>
      <c r="J911" s="1000"/>
      <c r="K911" s="982"/>
      <c r="L911" s="1000"/>
      <c r="M911" s="982"/>
      <c r="N911" s="1000"/>
      <c r="O911" s="982"/>
      <c r="P911" s="982"/>
      <c r="Q911" s="1000"/>
      <c r="R911" s="982"/>
      <c r="S911" s="1000"/>
      <c r="T911" s="1000"/>
      <c r="U911" s="1000"/>
      <c r="V911" s="982"/>
      <c r="W911" s="1004"/>
      <c r="X911" s="1002"/>
      <c r="Y911" s="1002"/>
      <c r="Z911" s="982"/>
      <c r="AA911" s="982"/>
      <c r="AB911" s="982"/>
      <c r="AC911" s="982"/>
      <c r="AD911" s="982"/>
      <c r="AE911" s="982"/>
      <c r="AF911" s="982"/>
      <c r="AG911" s="982"/>
      <c r="AH911" s="982"/>
      <c r="AI911" s="982"/>
      <c r="AJ911" s="982"/>
      <c r="AK911" s="982"/>
      <c r="AL911" s="982"/>
      <c r="AM911" s="982"/>
      <c r="AN911" s="982"/>
      <c r="AO911" s="982"/>
      <c r="AP911" s="982"/>
      <c r="AQ911" s="982"/>
      <c r="AR911" s="982"/>
      <c r="AS911" s="982"/>
      <c r="AT911" s="982"/>
      <c r="AU911" s="982"/>
      <c r="AV911" s="982"/>
      <c r="AW911" s="982"/>
      <c r="AX911" s="982"/>
      <c r="AY911" s="982"/>
      <c r="AZ911" s="982"/>
      <c r="BA911" s="982"/>
      <c r="BB911" s="982"/>
      <c r="BC911" s="982"/>
      <c r="BD911" s="982"/>
      <c r="BE911" s="982"/>
      <c r="BF911" s="982"/>
      <c r="BG911" s="982"/>
      <c r="BH911" s="982"/>
      <c r="BI911" s="982"/>
      <c r="BJ911" s="982"/>
    </row>
    <row r="912" spans="1:62" ht="14.25" customHeight="1" x14ac:dyDescent="0.2">
      <c r="A912" s="982"/>
      <c r="B912" s="982"/>
      <c r="C912" s="982"/>
      <c r="D912" s="1000"/>
      <c r="E912" s="982"/>
      <c r="F912" s="1000"/>
      <c r="G912" s="982"/>
      <c r="H912" s="1000"/>
      <c r="I912" s="982"/>
      <c r="J912" s="1000"/>
      <c r="K912" s="982"/>
      <c r="L912" s="1000"/>
      <c r="M912" s="982"/>
      <c r="N912" s="1000"/>
      <c r="O912" s="982"/>
      <c r="P912" s="982"/>
      <c r="Q912" s="1000"/>
      <c r="R912" s="982"/>
      <c r="S912" s="1000"/>
      <c r="T912" s="1000"/>
      <c r="U912" s="1000"/>
      <c r="V912" s="982"/>
      <c r="W912" s="1004"/>
      <c r="X912" s="1002"/>
      <c r="Y912" s="1002"/>
      <c r="Z912" s="982"/>
      <c r="AA912" s="982"/>
      <c r="AB912" s="982"/>
      <c r="AC912" s="982"/>
      <c r="AD912" s="982"/>
      <c r="AE912" s="982"/>
      <c r="AF912" s="982"/>
      <c r="AG912" s="982"/>
      <c r="AH912" s="982"/>
      <c r="AI912" s="982"/>
      <c r="AJ912" s="982"/>
      <c r="AK912" s="982"/>
      <c r="AL912" s="982"/>
      <c r="AM912" s="982"/>
      <c r="AN912" s="982"/>
      <c r="AO912" s="982"/>
      <c r="AP912" s="982"/>
      <c r="AQ912" s="982"/>
      <c r="AR912" s="982"/>
      <c r="AS912" s="982"/>
      <c r="AT912" s="982"/>
      <c r="AU912" s="982"/>
      <c r="AV912" s="982"/>
      <c r="AW912" s="982"/>
      <c r="AX912" s="982"/>
      <c r="AY912" s="982"/>
      <c r="AZ912" s="982"/>
      <c r="BA912" s="982"/>
      <c r="BB912" s="982"/>
      <c r="BC912" s="982"/>
      <c r="BD912" s="982"/>
      <c r="BE912" s="982"/>
      <c r="BF912" s="982"/>
      <c r="BG912" s="982"/>
      <c r="BH912" s="982"/>
      <c r="BI912" s="982"/>
      <c r="BJ912" s="982"/>
    </row>
    <row r="913" spans="1:62" ht="14.25" customHeight="1" x14ac:dyDescent="0.2">
      <c r="A913" s="982"/>
      <c r="B913" s="982"/>
      <c r="C913" s="982"/>
      <c r="D913" s="1000"/>
      <c r="E913" s="982"/>
      <c r="F913" s="1000"/>
      <c r="G913" s="982"/>
      <c r="H913" s="1000"/>
      <c r="I913" s="982"/>
      <c r="J913" s="1000"/>
      <c r="K913" s="982"/>
      <c r="L913" s="1000"/>
      <c r="M913" s="982"/>
      <c r="N913" s="1000"/>
      <c r="O913" s="982"/>
      <c r="P913" s="982"/>
      <c r="Q913" s="1000"/>
      <c r="R913" s="982"/>
      <c r="S913" s="1000"/>
      <c r="T913" s="1000"/>
      <c r="U913" s="1000"/>
      <c r="V913" s="982"/>
      <c r="W913" s="1004"/>
      <c r="X913" s="1002"/>
      <c r="Y913" s="1002"/>
      <c r="Z913" s="982"/>
      <c r="AA913" s="982"/>
      <c r="AB913" s="982"/>
      <c r="AC913" s="982"/>
      <c r="AD913" s="982"/>
      <c r="AE913" s="982"/>
      <c r="AF913" s="982"/>
      <c r="AG913" s="982"/>
      <c r="AH913" s="982"/>
      <c r="AI913" s="982"/>
      <c r="AJ913" s="982"/>
      <c r="AK913" s="982"/>
      <c r="AL913" s="982"/>
      <c r="AM913" s="982"/>
      <c r="AN913" s="982"/>
      <c r="AO913" s="982"/>
      <c r="AP913" s="982"/>
      <c r="AQ913" s="982"/>
      <c r="AR913" s="982"/>
      <c r="AS913" s="982"/>
      <c r="AT913" s="982"/>
      <c r="AU913" s="982"/>
      <c r="AV913" s="982"/>
      <c r="AW913" s="982"/>
      <c r="AX913" s="982"/>
      <c r="AY913" s="982"/>
      <c r="AZ913" s="982"/>
      <c r="BA913" s="982"/>
      <c r="BB913" s="982"/>
      <c r="BC913" s="982"/>
      <c r="BD913" s="982"/>
      <c r="BE913" s="982"/>
      <c r="BF913" s="982"/>
      <c r="BG913" s="982"/>
      <c r="BH913" s="982"/>
      <c r="BI913" s="982"/>
      <c r="BJ913" s="982"/>
    </row>
    <row r="914" spans="1:62" ht="14.25" customHeight="1" x14ac:dyDescent="0.2">
      <c r="A914" s="982"/>
      <c r="B914" s="982"/>
      <c r="C914" s="982"/>
      <c r="D914" s="1000"/>
      <c r="E914" s="982"/>
      <c r="F914" s="1000"/>
      <c r="G914" s="982"/>
      <c r="H914" s="1000"/>
      <c r="I914" s="982"/>
      <c r="J914" s="1000"/>
      <c r="K914" s="982"/>
      <c r="L914" s="1000"/>
      <c r="M914" s="982"/>
      <c r="N914" s="1000"/>
      <c r="O914" s="982"/>
      <c r="P914" s="982"/>
      <c r="Q914" s="1000"/>
      <c r="R914" s="982"/>
      <c r="S914" s="1000"/>
      <c r="T914" s="1000"/>
      <c r="U914" s="1000"/>
      <c r="V914" s="982"/>
      <c r="W914" s="1004"/>
      <c r="X914" s="1002"/>
      <c r="Y914" s="1002"/>
      <c r="Z914" s="982"/>
      <c r="AA914" s="982"/>
      <c r="AB914" s="982"/>
      <c r="AC914" s="982"/>
      <c r="AD914" s="982"/>
      <c r="AE914" s="982"/>
      <c r="AF914" s="982"/>
      <c r="AG914" s="982"/>
      <c r="AH914" s="982"/>
      <c r="AI914" s="982"/>
      <c r="AJ914" s="982"/>
      <c r="AK914" s="982"/>
      <c r="AL914" s="982"/>
      <c r="AM914" s="982"/>
      <c r="AN914" s="982"/>
      <c r="AO914" s="982"/>
      <c r="AP914" s="982"/>
      <c r="AQ914" s="982"/>
      <c r="AR914" s="982"/>
      <c r="AS914" s="982"/>
      <c r="AT914" s="982"/>
      <c r="AU914" s="982"/>
      <c r="AV914" s="982"/>
      <c r="AW914" s="982"/>
      <c r="AX914" s="982"/>
      <c r="AY914" s="982"/>
      <c r="AZ914" s="982"/>
      <c r="BA914" s="982"/>
      <c r="BB914" s="982"/>
      <c r="BC914" s="982"/>
      <c r="BD914" s="982"/>
      <c r="BE914" s="982"/>
      <c r="BF914" s="982"/>
      <c r="BG914" s="982"/>
      <c r="BH914" s="982"/>
      <c r="BI914" s="982"/>
      <c r="BJ914" s="982"/>
    </row>
    <row r="915" spans="1:62" ht="14.25" customHeight="1" x14ac:dyDescent="0.2">
      <c r="A915" s="982"/>
      <c r="B915" s="982"/>
      <c r="C915" s="982"/>
      <c r="D915" s="1000"/>
      <c r="E915" s="982"/>
      <c r="F915" s="1000"/>
      <c r="G915" s="982"/>
      <c r="H915" s="1000"/>
      <c r="I915" s="982"/>
      <c r="J915" s="1000"/>
      <c r="K915" s="982"/>
      <c r="L915" s="1000"/>
      <c r="M915" s="982"/>
      <c r="N915" s="1000"/>
      <c r="O915" s="982"/>
      <c r="P915" s="982"/>
      <c r="Q915" s="1000"/>
      <c r="R915" s="982"/>
      <c r="S915" s="1000"/>
      <c r="T915" s="1000"/>
      <c r="U915" s="1000"/>
      <c r="V915" s="982"/>
      <c r="W915" s="1004"/>
      <c r="X915" s="1002"/>
      <c r="Y915" s="1002"/>
      <c r="Z915" s="982"/>
      <c r="AA915" s="982"/>
      <c r="AB915" s="982"/>
      <c r="AC915" s="982"/>
      <c r="AD915" s="982"/>
      <c r="AE915" s="982"/>
      <c r="AF915" s="982"/>
      <c r="AG915" s="982"/>
      <c r="AH915" s="982"/>
      <c r="AI915" s="982"/>
      <c r="AJ915" s="982"/>
      <c r="AK915" s="982"/>
      <c r="AL915" s="982"/>
      <c r="AM915" s="982"/>
      <c r="AN915" s="982"/>
      <c r="AO915" s="982"/>
      <c r="AP915" s="982"/>
      <c r="AQ915" s="982"/>
      <c r="AR915" s="982"/>
      <c r="AS915" s="982"/>
      <c r="AT915" s="982"/>
      <c r="AU915" s="982"/>
      <c r="AV915" s="982"/>
      <c r="AW915" s="982"/>
      <c r="AX915" s="982"/>
      <c r="AY915" s="982"/>
      <c r="AZ915" s="982"/>
      <c r="BA915" s="982"/>
      <c r="BB915" s="982"/>
      <c r="BC915" s="982"/>
      <c r="BD915" s="982"/>
      <c r="BE915" s="982"/>
      <c r="BF915" s="982"/>
      <c r="BG915" s="982"/>
      <c r="BH915" s="982"/>
      <c r="BI915" s="982"/>
      <c r="BJ915" s="982"/>
    </row>
    <row r="916" spans="1:62" ht="14.25" customHeight="1" x14ac:dyDescent="0.2">
      <c r="A916" s="982"/>
      <c r="B916" s="982"/>
      <c r="C916" s="982"/>
      <c r="D916" s="1000"/>
      <c r="E916" s="982"/>
      <c r="F916" s="1000"/>
      <c r="G916" s="982"/>
      <c r="H916" s="1000"/>
      <c r="I916" s="982"/>
      <c r="J916" s="1000"/>
      <c r="K916" s="982"/>
      <c r="L916" s="1000"/>
      <c r="M916" s="982"/>
      <c r="N916" s="1000"/>
      <c r="O916" s="982"/>
      <c r="P916" s="982"/>
      <c r="Q916" s="1000"/>
      <c r="R916" s="982"/>
      <c r="S916" s="1000"/>
      <c r="T916" s="1000"/>
      <c r="U916" s="1000"/>
      <c r="V916" s="982"/>
      <c r="W916" s="1004"/>
      <c r="X916" s="1002"/>
      <c r="Y916" s="1002"/>
      <c r="Z916" s="982"/>
      <c r="AA916" s="982"/>
      <c r="AB916" s="982"/>
      <c r="AC916" s="982"/>
      <c r="AD916" s="982"/>
      <c r="AE916" s="982"/>
      <c r="AF916" s="982"/>
      <c r="AG916" s="982"/>
      <c r="AH916" s="982"/>
      <c r="AI916" s="982"/>
      <c r="AJ916" s="982"/>
      <c r="AK916" s="982"/>
      <c r="AL916" s="982"/>
      <c r="AM916" s="982"/>
      <c r="AN916" s="982"/>
      <c r="AO916" s="982"/>
      <c r="AP916" s="982"/>
      <c r="AQ916" s="982"/>
      <c r="AR916" s="982"/>
      <c r="AS916" s="982"/>
      <c r="AT916" s="982"/>
      <c r="AU916" s="982"/>
      <c r="AV916" s="982"/>
      <c r="AW916" s="982"/>
      <c r="AX916" s="982"/>
      <c r="AY916" s="982"/>
      <c r="AZ916" s="982"/>
      <c r="BA916" s="982"/>
      <c r="BB916" s="982"/>
      <c r="BC916" s="982"/>
      <c r="BD916" s="982"/>
      <c r="BE916" s="982"/>
      <c r="BF916" s="982"/>
      <c r="BG916" s="982"/>
      <c r="BH916" s="982"/>
      <c r="BI916" s="982"/>
      <c r="BJ916" s="982"/>
    </row>
    <row r="917" spans="1:62" ht="14.25" customHeight="1" x14ac:dyDescent="0.2">
      <c r="A917" s="982"/>
      <c r="B917" s="982"/>
      <c r="C917" s="982"/>
      <c r="D917" s="1000"/>
      <c r="E917" s="982"/>
      <c r="F917" s="1000"/>
      <c r="G917" s="982"/>
      <c r="H917" s="1000"/>
      <c r="I917" s="982"/>
      <c r="J917" s="1000"/>
      <c r="K917" s="982"/>
      <c r="L917" s="1000"/>
      <c r="M917" s="982"/>
      <c r="N917" s="1000"/>
      <c r="O917" s="982"/>
      <c r="P917" s="982"/>
      <c r="Q917" s="1000"/>
      <c r="R917" s="982"/>
      <c r="S917" s="1000"/>
      <c r="T917" s="1000"/>
      <c r="U917" s="1000"/>
      <c r="V917" s="982"/>
      <c r="W917" s="1004"/>
      <c r="X917" s="1002"/>
      <c r="Y917" s="1002"/>
      <c r="Z917" s="982"/>
      <c r="AA917" s="982"/>
      <c r="AB917" s="982"/>
      <c r="AC917" s="982"/>
      <c r="AD917" s="982"/>
      <c r="AE917" s="982"/>
      <c r="AF917" s="982"/>
      <c r="AG917" s="982"/>
      <c r="AH917" s="982"/>
      <c r="AI917" s="982"/>
      <c r="AJ917" s="982"/>
      <c r="AK917" s="982"/>
      <c r="AL917" s="982"/>
      <c r="AM917" s="982"/>
      <c r="AN917" s="982"/>
      <c r="AO917" s="982"/>
      <c r="AP917" s="982"/>
      <c r="AQ917" s="982"/>
      <c r="AR917" s="982"/>
      <c r="AS917" s="982"/>
      <c r="AT917" s="982"/>
      <c r="AU917" s="982"/>
      <c r="AV917" s="982"/>
      <c r="AW917" s="982"/>
      <c r="AX917" s="982"/>
      <c r="AY917" s="982"/>
      <c r="AZ917" s="982"/>
      <c r="BA917" s="982"/>
      <c r="BB917" s="982"/>
      <c r="BC917" s="982"/>
      <c r="BD917" s="982"/>
      <c r="BE917" s="982"/>
      <c r="BF917" s="982"/>
      <c r="BG917" s="982"/>
      <c r="BH917" s="982"/>
      <c r="BI917" s="982"/>
      <c r="BJ917" s="982"/>
    </row>
    <row r="918" spans="1:62" ht="14.25" customHeight="1" x14ac:dyDescent="0.2">
      <c r="A918" s="982"/>
      <c r="B918" s="982"/>
      <c r="C918" s="982"/>
      <c r="D918" s="1000"/>
      <c r="E918" s="982"/>
      <c r="F918" s="1000"/>
      <c r="G918" s="982"/>
      <c r="H918" s="1000"/>
      <c r="I918" s="982"/>
      <c r="J918" s="1000"/>
      <c r="K918" s="982"/>
      <c r="L918" s="1000"/>
      <c r="M918" s="982"/>
      <c r="N918" s="1000"/>
      <c r="O918" s="982"/>
      <c r="P918" s="982"/>
      <c r="Q918" s="1000"/>
      <c r="R918" s="982"/>
      <c r="S918" s="1000"/>
      <c r="T918" s="1000"/>
      <c r="U918" s="1000"/>
      <c r="V918" s="982"/>
      <c r="W918" s="1004"/>
      <c r="X918" s="1002"/>
      <c r="Y918" s="1002"/>
      <c r="Z918" s="982"/>
      <c r="AA918" s="982"/>
      <c r="AB918" s="982"/>
      <c r="AC918" s="982"/>
      <c r="AD918" s="982"/>
      <c r="AE918" s="982"/>
      <c r="AF918" s="982"/>
      <c r="AG918" s="982"/>
      <c r="AH918" s="982"/>
      <c r="AI918" s="982"/>
      <c r="AJ918" s="982"/>
      <c r="AK918" s="982"/>
      <c r="AL918" s="982"/>
      <c r="AM918" s="982"/>
      <c r="AN918" s="982"/>
      <c r="AO918" s="982"/>
      <c r="AP918" s="982"/>
      <c r="AQ918" s="982"/>
      <c r="AR918" s="982"/>
      <c r="AS918" s="982"/>
      <c r="AT918" s="982"/>
      <c r="AU918" s="982"/>
      <c r="AV918" s="982"/>
      <c r="AW918" s="982"/>
      <c r="AX918" s="982"/>
      <c r="AY918" s="982"/>
      <c r="AZ918" s="982"/>
      <c r="BA918" s="982"/>
      <c r="BB918" s="982"/>
      <c r="BC918" s="982"/>
      <c r="BD918" s="982"/>
      <c r="BE918" s="982"/>
      <c r="BF918" s="982"/>
      <c r="BG918" s="982"/>
      <c r="BH918" s="982"/>
      <c r="BI918" s="982"/>
      <c r="BJ918" s="982"/>
    </row>
    <row r="919" spans="1:62" ht="14.25" customHeight="1" x14ac:dyDescent="0.2">
      <c r="A919" s="982"/>
      <c r="B919" s="982"/>
      <c r="C919" s="982"/>
      <c r="D919" s="1000"/>
      <c r="E919" s="982"/>
      <c r="F919" s="1000"/>
      <c r="G919" s="982"/>
      <c r="H919" s="1000"/>
      <c r="I919" s="982"/>
      <c r="J919" s="1000"/>
      <c r="K919" s="982"/>
      <c r="L919" s="1000"/>
      <c r="M919" s="982"/>
      <c r="N919" s="1000"/>
      <c r="O919" s="982"/>
      <c r="P919" s="982"/>
      <c r="Q919" s="1000"/>
      <c r="R919" s="982"/>
      <c r="S919" s="1000"/>
      <c r="T919" s="1000"/>
      <c r="U919" s="1000"/>
      <c r="V919" s="982"/>
      <c r="W919" s="1004"/>
      <c r="X919" s="1002"/>
      <c r="Y919" s="1002"/>
      <c r="Z919" s="982"/>
      <c r="AA919" s="982"/>
      <c r="AB919" s="982"/>
      <c r="AC919" s="982"/>
      <c r="AD919" s="982"/>
      <c r="AE919" s="982"/>
      <c r="AF919" s="982"/>
      <c r="AG919" s="982"/>
      <c r="AH919" s="982"/>
      <c r="AI919" s="982"/>
      <c r="AJ919" s="982"/>
      <c r="AK919" s="982"/>
      <c r="AL919" s="982"/>
      <c r="AM919" s="982"/>
      <c r="AN919" s="982"/>
      <c r="AO919" s="982"/>
      <c r="AP919" s="982"/>
      <c r="AQ919" s="982"/>
      <c r="AR919" s="982"/>
      <c r="AS919" s="982"/>
      <c r="AT919" s="982"/>
      <c r="AU919" s="982"/>
      <c r="AV919" s="982"/>
      <c r="AW919" s="982"/>
      <c r="AX919" s="982"/>
      <c r="AY919" s="982"/>
      <c r="AZ919" s="982"/>
      <c r="BA919" s="982"/>
      <c r="BB919" s="982"/>
      <c r="BC919" s="982"/>
      <c r="BD919" s="982"/>
      <c r="BE919" s="982"/>
      <c r="BF919" s="982"/>
      <c r="BG919" s="982"/>
      <c r="BH919" s="982"/>
      <c r="BI919" s="982"/>
      <c r="BJ919" s="982"/>
    </row>
    <row r="920" spans="1:62" ht="14.25" customHeight="1" x14ac:dyDescent="0.2">
      <c r="A920" s="982"/>
      <c r="B920" s="982"/>
      <c r="C920" s="982"/>
      <c r="D920" s="1000"/>
      <c r="E920" s="982"/>
      <c r="F920" s="1000"/>
      <c r="G920" s="982"/>
      <c r="H920" s="1000"/>
      <c r="I920" s="982"/>
      <c r="J920" s="1000"/>
      <c r="K920" s="982"/>
      <c r="L920" s="1000"/>
      <c r="M920" s="982"/>
      <c r="N920" s="1000"/>
      <c r="O920" s="982"/>
      <c r="P920" s="982"/>
      <c r="Q920" s="1000"/>
      <c r="R920" s="982"/>
      <c r="S920" s="1000"/>
      <c r="T920" s="1000"/>
      <c r="U920" s="1000"/>
      <c r="V920" s="982"/>
      <c r="W920" s="1004"/>
      <c r="X920" s="1002"/>
      <c r="Y920" s="1002"/>
      <c r="Z920" s="982"/>
      <c r="AA920" s="982"/>
      <c r="AB920" s="982"/>
      <c r="AC920" s="982"/>
      <c r="AD920" s="982"/>
      <c r="AE920" s="982"/>
      <c r="AF920" s="982"/>
      <c r="AG920" s="982"/>
      <c r="AH920" s="982"/>
      <c r="AI920" s="982"/>
      <c r="AJ920" s="982"/>
      <c r="AK920" s="982"/>
      <c r="AL920" s="982"/>
      <c r="AM920" s="982"/>
      <c r="AN920" s="982"/>
      <c r="AO920" s="982"/>
      <c r="AP920" s="982"/>
      <c r="AQ920" s="982"/>
      <c r="AR920" s="982"/>
      <c r="AS920" s="982"/>
      <c r="AT920" s="982"/>
      <c r="AU920" s="982"/>
      <c r="AV920" s="982"/>
      <c r="AW920" s="982"/>
      <c r="AX920" s="982"/>
      <c r="AY920" s="982"/>
      <c r="AZ920" s="982"/>
      <c r="BA920" s="982"/>
      <c r="BB920" s="982"/>
      <c r="BC920" s="982"/>
      <c r="BD920" s="982"/>
      <c r="BE920" s="982"/>
      <c r="BF920" s="982"/>
      <c r="BG920" s="982"/>
      <c r="BH920" s="982"/>
      <c r="BI920" s="982"/>
      <c r="BJ920" s="982"/>
    </row>
    <row r="921" spans="1:62" ht="14.25" customHeight="1" x14ac:dyDescent="0.2">
      <c r="A921" s="982"/>
      <c r="B921" s="982"/>
      <c r="C921" s="982"/>
      <c r="D921" s="1000"/>
      <c r="E921" s="982"/>
      <c r="F921" s="1000"/>
      <c r="G921" s="982"/>
      <c r="H921" s="1000"/>
      <c r="I921" s="982"/>
      <c r="J921" s="1000"/>
      <c r="K921" s="982"/>
      <c r="L921" s="1000"/>
      <c r="M921" s="982"/>
      <c r="N921" s="1000"/>
      <c r="O921" s="982"/>
      <c r="P921" s="982"/>
      <c r="Q921" s="1000"/>
      <c r="R921" s="982"/>
      <c r="S921" s="1000"/>
      <c r="T921" s="1000"/>
      <c r="U921" s="1000"/>
      <c r="V921" s="982"/>
      <c r="W921" s="1004"/>
      <c r="X921" s="1002"/>
      <c r="Y921" s="1002"/>
      <c r="Z921" s="982"/>
      <c r="AA921" s="982"/>
      <c r="AB921" s="982"/>
      <c r="AC921" s="982"/>
      <c r="AD921" s="982"/>
      <c r="AE921" s="982"/>
      <c r="AF921" s="982"/>
      <c r="AG921" s="982"/>
      <c r="AH921" s="982"/>
      <c r="AI921" s="982"/>
      <c r="AJ921" s="982"/>
      <c r="AK921" s="982"/>
      <c r="AL921" s="982"/>
      <c r="AM921" s="982"/>
      <c r="AN921" s="982"/>
      <c r="AO921" s="982"/>
      <c r="AP921" s="982"/>
      <c r="AQ921" s="982"/>
      <c r="AR921" s="982"/>
      <c r="AS921" s="982"/>
      <c r="AT921" s="982"/>
      <c r="AU921" s="982"/>
      <c r="AV921" s="982"/>
      <c r="AW921" s="982"/>
      <c r="AX921" s="982"/>
      <c r="AY921" s="982"/>
      <c r="AZ921" s="982"/>
      <c r="BA921" s="982"/>
      <c r="BB921" s="982"/>
      <c r="BC921" s="982"/>
      <c r="BD921" s="982"/>
      <c r="BE921" s="982"/>
      <c r="BF921" s="982"/>
      <c r="BG921" s="982"/>
      <c r="BH921" s="982"/>
      <c r="BI921" s="982"/>
      <c r="BJ921" s="982"/>
    </row>
    <row r="922" spans="1:62" ht="14.25" customHeight="1" x14ac:dyDescent="0.2">
      <c r="A922" s="982"/>
      <c r="B922" s="982"/>
      <c r="C922" s="982"/>
      <c r="D922" s="1000"/>
      <c r="E922" s="982"/>
      <c r="F922" s="1000"/>
      <c r="G922" s="982"/>
      <c r="H922" s="1000"/>
      <c r="I922" s="982"/>
      <c r="J922" s="1000"/>
      <c r="K922" s="982"/>
      <c r="L922" s="1000"/>
      <c r="M922" s="982"/>
      <c r="N922" s="1000"/>
      <c r="O922" s="982"/>
      <c r="P922" s="982"/>
      <c r="Q922" s="1000"/>
      <c r="R922" s="982"/>
      <c r="S922" s="1000"/>
      <c r="T922" s="1000"/>
      <c r="U922" s="1000"/>
      <c r="V922" s="982"/>
      <c r="W922" s="1004"/>
      <c r="X922" s="1002"/>
      <c r="Y922" s="1002"/>
      <c r="Z922" s="982"/>
      <c r="AA922" s="982"/>
      <c r="AB922" s="982"/>
      <c r="AC922" s="982"/>
      <c r="AD922" s="982"/>
      <c r="AE922" s="982"/>
      <c r="AF922" s="982"/>
      <c r="AG922" s="982"/>
      <c r="AH922" s="982"/>
      <c r="AI922" s="982"/>
      <c r="AJ922" s="982"/>
      <c r="AK922" s="982"/>
      <c r="AL922" s="982"/>
      <c r="AM922" s="982"/>
      <c r="AN922" s="982"/>
      <c r="AO922" s="982"/>
      <c r="AP922" s="982"/>
      <c r="AQ922" s="982"/>
      <c r="AR922" s="982"/>
      <c r="AS922" s="982"/>
      <c r="AT922" s="982"/>
      <c r="AU922" s="982"/>
      <c r="AV922" s="982"/>
      <c r="AW922" s="982"/>
      <c r="AX922" s="982"/>
      <c r="AY922" s="982"/>
      <c r="AZ922" s="982"/>
      <c r="BA922" s="982"/>
      <c r="BB922" s="982"/>
      <c r="BC922" s="982"/>
      <c r="BD922" s="982"/>
      <c r="BE922" s="982"/>
      <c r="BF922" s="982"/>
      <c r="BG922" s="982"/>
      <c r="BH922" s="982"/>
      <c r="BI922" s="982"/>
      <c r="BJ922" s="982"/>
    </row>
    <row r="923" spans="1:62" ht="14.25" customHeight="1" x14ac:dyDescent="0.2">
      <c r="A923" s="982"/>
      <c r="B923" s="982"/>
      <c r="C923" s="982"/>
      <c r="D923" s="1000"/>
      <c r="E923" s="982"/>
      <c r="F923" s="1000"/>
      <c r="G923" s="982"/>
      <c r="H923" s="1000"/>
      <c r="I923" s="982"/>
      <c r="J923" s="1000"/>
      <c r="K923" s="982"/>
      <c r="L923" s="1000"/>
      <c r="M923" s="982"/>
      <c r="N923" s="1000"/>
      <c r="O923" s="982"/>
      <c r="P923" s="982"/>
      <c r="Q923" s="1000"/>
      <c r="R923" s="982"/>
      <c r="S923" s="1000"/>
      <c r="T923" s="1000"/>
      <c r="U923" s="1000"/>
      <c r="V923" s="982"/>
      <c r="W923" s="1004"/>
      <c r="X923" s="1002"/>
      <c r="Y923" s="1002"/>
      <c r="Z923" s="982"/>
      <c r="AA923" s="982"/>
      <c r="AB923" s="982"/>
      <c r="AC923" s="982"/>
      <c r="AD923" s="982"/>
      <c r="AE923" s="982"/>
      <c r="AF923" s="982"/>
      <c r="AG923" s="982"/>
      <c r="AH923" s="982"/>
      <c r="AI923" s="982"/>
      <c r="AJ923" s="982"/>
      <c r="AK923" s="982"/>
      <c r="AL923" s="982"/>
      <c r="AM923" s="982"/>
      <c r="AN923" s="982"/>
      <c r="AO923" s="982"/>
      <c r="AP923" s="982"/>
      <c r="AQ923" s="982"/>
      <c r="AR923" s="982"/>
      <c r="AS923" s="982"/>
      <c r="AT923" s="982"/>
      <c r="AU923" s="982"/>
      <c r="AV923" s="982"/>
      <c r="AW923" s="982"/>
      <c r="AX923" s="982"/>
      <c r="AY923" s="982"/>
      <c r="AZ923" s="982"/>
      <c r="BA923" s="982"/>
      <c r="BB923" s="982"/>
      <c r="BC923" s="982"/>
      <c r="BD923" s="982"/>
      <c r="BE923" s="982"/>
      <c r="BF923" s="982"/>
      <c r="BG923" s="982"/>
      <c r="BH923" s="982"/>
      <c r="BI923" s="982"/>
      <c r="BJ923" s="982"/>
    </row>
    <row r="924" spans="1:62" ht="14.25" customHeight="1" x14ac:dyDescent="0.2">
      <c r="A924" s="982"/>
      <c r="B924" s="982"/>
      <c r="C924" s="982"/>
      <c r="D924" s="1000"/>
      <c r="E924" s="982"/>
      <c r="F924" s="1000"/>
      <c r="G924" s="982"/>
      <c r="H924" s="1000"/>
      <c r="I924" s="982"/>
      <c r="J924" s="1000"/>
      <c r="K924" s="982"/>
      <c r="L924" s="1000"/>
      <c r="M924" s="982"/>
      <c r="N924" s="1000"/>
      <c r="O924" s="982"/>
      <c r="P924" s="982"/>
      <c r="Q924" s="1000"/>
      <c r="R924" s="982"/>
      <c r="S924" s="1000"/>
      <c r="T924" s="1000"/>
      <c r="U924" s="1000"/>
      <c r="V924" s="982"/>
      <c r="W924" s="1004"/>
      <c r="X924" s="1002"/>
      <c r="Y924" s="1002"/>
      <c r="Z924" s="982"/>
      <c r="AA924" s="982"/>
      <c r="AB924" s="982"/>
      <c r="AC924" s="982"/>
      <c r="AD924" s="982"/>
      <c r="AE924" s="982"/>
      <c r="AF924" s="982"/>
      <c r="AG924" s="982"/>
      <c r="AH924" s="982"/>
      <c r="AI924" s="982"/>
      <c r="AJ924" s="982"/>
      <c r="AK924" s="982"/>
      <c r="AL924" s="982"/>
      <c r="AM924" s="982"/>
      <c r="AN924" s="982"/>
      <c r="AO924" s="982"/>
      <c r="AP924" s="982"/>
      <c r="AQ924" s="982"/>
      <c r="AR924" s="982"/>
      <c r="AS924" s="982"/>
      <c r="AT924" s="982"/>
      <c r="AU924" s="982"/>
      <c r="AV924" s="982"/>
      <c r="AW924" s="982"/>
      <c r="AX924" s="982"/>
      <c r="AY924" s="982"/>
      <c r="AZ924" s="982"/>
      <c r="BA924" s="982"/>
      <c r="BB924" s="982"/>
      <c r="BC924" s="982"/>
      <c r="BD924" s="982"/>
      <c r="BE924" s="982"/>
      <c r="BF924" s="982"/>
      <c r="BG924" s="982"/>
      <c r="BH924" s="982"/>
      <c r="BI924" s="982"/>
      <c r="BJ924" s="982"/>
    </row>
    <row r="925" spans="1:62" ht="14.25" customHeight="1" x14ac:dyDescent="0.2">
      <c r="A925" s="982"/>
      <c r="B925" s="982"/>
      <c r="C925" s="982"/>
      <c r="D925" s="1000"/>
      <c r="E925" s="982"/>
      <c r="F925" s="1000"/>
      <c r="G925" s="982"/>
      <c r="H925" s="1000"/>
      <c r="I925" s="982"/>
      <c r="J925" s="1000"/>
      <c r="K925" s="982"/>
      <c r="L925" s="1000"/>
      <c r="M925" s="982"/>
      <c r="N925" s="1000"/>
      <c r="O925" s="982"/>
      <c r="P925" s="982"/>
      <c r="Q925" s="1000"/>
      <c r="R925" s="982"/>
      <c r="S925" s="1000"/>
      <c r="T925" s="1000"/>
      <c r="U925" s="1000"/>
      <c r="V925" s="982"/>
      <c r="W925" s="1004"/>
      <c r="X925" s="1002"/>
      <c r="Y925" s="1002"/>
      <c r="Z925" s="982"/>
      <c r="AA925" s="982"/>
      <c r="AB925" s="982"/>
      <c r="AC925" s="982"/>
      <c r="AD925" s="982"/>
      <c r="AE925" s="982"/>
      <c r="AF925" s="982"/>
      <c r="AG925" s="982"/>
      <c r="AH925" s="982"/>
      <c r="AI925" s="982"/>
      <c r="AJ925" s="982"/>
      <c r="AK925" s="982"/>
      <c r="AL925" s="982"/>
      <c r="AM925" s="982"/>
      <c r="AN925" s="982"/>
      <c r="AO925" s="982"/>
      <c r="AP925" s="982"/>
      <c r="AQ925" s="982"/>
      <c r="AR925" s="982"/>
      <c r="AS925" s="982"/>
      <c r="AT925" s="982"/>
      <c r="AU925" s="982"/>
      <c r="AV925" s="982"/>
      <c r="AW925" s="982"/>
      <c r="AX925" s="982"/>
      <c r="AY925" s="982"/>
      <c r="AZ925" s="982"/>
      <c r="BA925" s="982"/>
      <c r="BB925" s="982"/>
      <c r="BC925" s="982"/>
      <c r="BD925" s="982"/>
      <c r="BE925" s="982"/>
      <c r="BF925" s="982"/>
      <c r="BG925" s="982"/>
      <c r="BH925" s="982"/>
      <c r="BI925" s="982"/>
      <c r="BJ925" s="982"/>
    </row>
    <row r="926" spans="1:62" ht="14.25" customHeight="1" x14ac:dyDescent="0.2">
      <c r="A926" s="982"/>
      <c r="B926" s="982"/>
      <c r="C926" s="982"/>
      <c r="D926" s="1000"/>
      <c r="E926" s="982"/>
      <c r="F926" s="1000"/>
      <c r="G926" s="982"/>
      <c r="H926" s="1000"/>
      <c r="I926" s="982"/>
      <c r="J926" s="1000"/>
      <c r="K926" s="982"/>
      <c r="L926" s="1000"/>
      <c r="M926" s="982"/>
      <c r="N926" s="1000"/>
      <c r="O926" s="982"/>
      <c r="P926" s="982"/>
      <c r="Q926" s="1000"/>
      <c r="R926" s="982"/>
      <c r="S926" s="1000"/>
      <c r="T926" s="1000"/>
      <c r="U926" s="1000"/>
      <c r="V926" s="982"/>
      <c r="W926" s="1004"/>
      <c r="X926" s="1002"/>
      <c r="Y926" s="1002"/>
      <c r="Z926" s="982"/>
      <c r="AA926" s="982"/>
      <c r="AB926" s="982"/>
      <c r="AC926" s="982"/>
      <c r="AD926" s="982"/>
      <c r="AE926" s="982"/>
      <c r="AF926" s="982"/>
      <c r="AG926" s="982"/>
      <c r="AH926" s="982"/>
      <c r="AI926" s="982"/>
      <c r="AJ926" s="982"/>
      <c r="AK926" s="982"/>
      <c r="AL926" s="982"/>
      <c r="AM926" s="982"/>
      <c r="AN926" s="982"/>
      <c r="AO926" s="982"/>
      <c r="AP926" s="982"/>
      <c r="AQ926" s="982"/>
      <c r="AR926" s="982"/>
      <c r="AS926" s="982"/>
      <c r="AT926" s="982"/>
      <c r="AU926" s="982"/>
      <c r="AV926" s="982"/>
      <c r="AW926" s="982"/>
      <c r="AX926" s="982"/>
      <c r="AY926" s="982"/>
      <c r="AZ926" s="982"/>
      <c r="BA926" s="982"/>
      <c r="BB926" s="982"/>
      <c r="BC926" s="982"/>
      <c r="BD926" s="982"/>
      <c r="BE926" s="982"/>
      <c r="BF926" s="982"/>
      <c r="BG926" s="982"/>
      <c r="BH926" s="982"/>
      <c r="BI926" s="982"/>
      <c r="BJ926" s="982"/>
    </row>
    <row r="927" spans="1:62" ht="14.25" customHeight="1" x14ac:dyDescent="0.2">
      <c r="A927" s="982"/>
      <c r="B927" s="982"/>
      <c r="C927" s="982"/>
      <c r="D927" s="1000"/>
      <c r="E927" s="982"/>
      <c r="F927" s="1000"/>
      <c r="G927" s="982"/>
      <c r="H927" s="1000"/>
      <c r="I927" s="982"/>
      <c r="J927" s="1000"/>
      <c r="K927" s="982"/>
      <c r="L927" s="1000"/>
      <c r="M927" s="982"/>
      <c r="N927" s="1000"/>
      <c r="O927" s="982"/>
      <c r="P927" s="982"/>
      <c r="Q927" s="1000"/>
      <c r="R927" s="982"/>
      <c r="S927" s="1000"/>
      <c r="T927" s="1000"/>
      <c r="U927" s="1000"/>
      <c r="V927" s="982"/>
      <c r="W927" s="1004"/>
      <c r="X927" s="1002"/>
      <c r="Y927" s="1002"/>
      <c r="Z927" s="982"/>
      <c r="AA927" s="982"/>
      <c r="AB927" s="982"/>
      <c r="AC927" s="982"/>
      <c r="AD927" s="982"/>
      <c r="AE927" s="982"/>
      <c r="AF927" s="982"/>
      <c r="AG927" s="982"/>
      <c r="AH927" s="982"/>
      <c r="AI927" s="982"/>
      <c r="AJ927" s="982"/>
      <c r="AK927" s="982"/>
      <c r="AL927" s="982"/>
      <c r="AM927" s="982"/>
      <c r="AN927" s="982"/>
      <c r="AO927" s="982"/>
      <c r="AP927" s="982"/>
      <c r="AQ927" s="982"/>
      <c r="AR927" s="982"/>
      <c r="AS927" s="982"/>
      <c r="AT927" s="982"/>
      <c r="AU927" s="982"/>
      <c r="AV927" s="982"/>
      <c r="AW927" s="982"/>
      <c r="AX927" s="982"/>
      <c r="AY927" s="982"/>
      <c r="AZ927" s="982"/>
      <c r="BA927" s="982"/>
      <c r="BB927" s="982"/>
      <c r="BC927" s="982"/>
      <c r="BD927" s="982"/>
      <c r="BE927" s="982"/>
      <c r="BF927" s="982"/>
      <c r="BG927" s="982"/>
      <c r="BH927" s="982"/>
      <c r="BI927" s="982"/>
      <c r="BJ927" s="982"/>
    </row>
    <row r="928" spans="1:62" ht="14.25" customHeight="1" x14ac:dyDescent="0.2">
      <c r="A928" s="982"/>
      <c r="B928" s="982"/>
      <c r="C928" s="982"/>
      <c r="D928" s="1000"/>
      <c r="E928" s="982"/>
      <c r="F928" s="1000"/>
      <c r="G928" s="982"/>
      <c r="H928" s="1000"/>
      <c r="I928" s="982"/>
      <c r="J928" s="1000"/>
      <c r="K928" s="982"/>
      <c r="L928" s="1000"/>
      <c r="M928" s="982"/>
      <c r="N928" s="1000"/>
      <c r="O928" s="982"/>
      <c r="P928" s="982"/>
      <c r="Q928" s="1000"/>
      <c r="R928" s="982"/>
      <c r="S928" s="1000"/>
      <c r="T928" s="1000"/>
      <c r="U928" s="1000"/>
      <c r="V928" s="982"/>
      <c r="W928" s="1004"/>
      <c r="X928" s="1002"/>
      <c r="Y928" s="1002"/>
      <c r="Z928" s="982"/>
      <c r="AA928" s="982"/>
      <c r="AB928" s="982"/>
      <c r="AC928" s="982"/>
      <c r="AD928" s="982"/>
      <c r="AE928" s="982"/>
      <c r="AF928" s="982"/>
      <c r="AG928" s="982"/>
      <c r="AH928" s="982"/>
      <c r="AI928" s="982"/>
      <c r="AJ928" s="982"/>
      <c r="AK928" s="982"/>
      <c r="AL928" s="982"/>
      <c r="AM928" s="982"/>
      <c r="AN928" s="982"/>
      <c r="AO928" s="982"/>
      <c r="AP928" s="982"/>
      <c r="AQ928" s="982"/>
      <c r="AR928" s="982"/>
      <c r="AS928" s="982"/>
      <c r="AT928" s="982"/>
      <c r="AU928" s="982"/>
      <c r="AV928" s="982"/>
      <c r="AW928" s="982"/>
      <c r="AX928" s="982"/>
      <c r="AY928" s="982"/>
      <c r="AZ928" s="982"/>
      <c r="BA928" s="982"/>
      <c r="BB928" s="982"/>
      <c r="BC928" s="982"/>
      <c r="BD928" s="982"/>
      <c r="BE928" s="982"/>
      <c r="BF928" s="982"/>
      <c r="BG928" s="982"/>
      <c r="BH928" s="982"/>
      <c r="BI928" s="982"/>
      <c r="BJ928" s="982"/>
    </row>
    <row r="929" spans="1:62" ht="14.25" customHeight="1" x14ac:dyDescent="0.2">
      <c r="A929" s="982"/>
      <c r="B929" s="982"/>
      <c r="C929" s="982"/>
      <c r="D929" s="1000"/>
      <c r="E929" s="982"/>
      <c r="F929" s="1000"/>
      <c r="G929" s="982"/>
      <c r="H929" s="1000"/>
      <c r="I929" s="982"/>
      <c r="J929" s="1000"/>
      <c r="K929" s="982"/>
      <c r="L929" s="1000"/>
      <c r="M929" s="982"/>
      <c r="N929" s="1000"/>
      <c r="O929" s="982"/>
      <c r="P929" s="982"/>
      <c r="Q929" s="1000"/>
      <c r="R929" s="982"/>
      <c r="S929" s="1000"/>
      <c r="T929" s="1000"/>
      <c r="U929" s="1000"/>
      <c r="V929" s="982"/>
      <c r="W929" s="1004"/>
      <c r="X929" s="1002"/>
      <c r="Y929" s="1002"/>
      <c r="Z929" s="982"/>
      <c r="AA929" s="982"/>
      <c r="AB929" s="982"/>
      <c r="AC929" s="982"/>
      <c r="AD929" s="982"/>
      <c r="AE929" s="982"/>
      <c r="AF929" s="982"/>
      <c r="AG929" s="982"/>
      <c r="AH929" s="982"/>
      <c r="AI929" s="982"/>
      <c r="AJ929" s="982"/>
      <c r="AK929" s="982"/>
      <c r="AL929" s="982"/>
      <c r="AM929" s="982"/>
      <c r="AN929" s="982"/>
      <c r="AO929" s="982"/>
      <c r="AP929" s="982"/>
      <c r="AQ929" s="982"/>
      <c r="AR929" s="982"/>
      <c r="AS929" s="982"/>
      <c r="AT929" s="982"/>
      <c r="AU929" s="982"/>
      <c r="AV929" s="982"/>
      <c r="AW929" s="982"/>
      <c r="AX929" s="982"/>
      <c r="AY929" s="982"/>
      <c r="AZ929" s="982"/>
      <c r="BA929" s="982"/>
      <c r="BB929" s="982"/>
      <c r="BC929" s="982"/>
      <c r="BD929" s="982"/>
      <c r="BE929" s="982"/>
      <c r="BF929" s="982"/>
      <c r="BG929" s="982"/>
      <c r="BH929" s="982"/>
      <c r="BI929" s="982"/>
      <c r="BJ929" s="982"/>
    </row>
    <row r="930" spans="1:62" ht="14.25" customHeight="1" x14ac:dyDescent="0.2">
      <c r="A930" s="982"/>
      <c r="B930" s="982"/>
      <c r="C930" s="982"/>
      <c r="D930" s="1000"/>
      <c r="E930" s="982"/>
      <c r="F930" s="1000"/>
      <c r="G930" s="982"/>
      <c r="H930" s="1000"/>
      <c r="I930" s="982"/>
      <c r="J930" s="1000"/>
      <c r="K930" s="982"/>
      <c r="L930" s="1000"/>
      <c r="M930" s="982"/>
      <c r="N930" s="1000"/>
      <c r="O930" s="982"/>
      <c r="P930" s="982"/>
      <c r="Q930" s="1000"/>
      <c r="R930" s="982"/>
      <c r="S930" s="1000"/>
      <c r="T930" s="1000"/>
      <c r="U930" s="1000"/>
      <c r="V930" s="982"/>
      <c r="W930" s="1004"/>
      <c r="X930" s="1002"/>
      <c r="Y930" s="1002"/>
      <c r="Z930" s="982"/>
      <c r="AA930" s="982"/>
      <c r="AB930" s="982"/>
      <c r="AC930" s="982"/>
      <c r="AD930" s="982"/>
      <c r="AE930" s="982"/>
      <c r="AF930" s="982"/>
      <c r="AG930" s="982"/>
      <c r="AH930" s="982"/>
      <c r="AI930" s="982"/>
      <c r="AJ930" s="982"/>
      <c r="AK930" s="982"/>
      <c r="AL930" s="982"/>
      <c r="AM930" s="982"/>
      <c r="AN930" s="982"/>
      <c r="AO930" s="982"/>
      <c r="AP930" s="982"/>
      <c r="AQ930" s="982"/>
      <c r="AR930" s="982"/>
      <c r="AS930" s="982"/>
      <c r="AT930" s="982"/>
      <c r="AU930" s="982"/>
      <c r="AV930" s="982"/>
      <c r="AW930" s="982"/>
      <c r="AX930" s="982"/>
      <c r="AY930" s="982"/>
      <c r="AZ930" s="982"/>
      <c r="BA930" s="982"/>
      <c r="BB930" s="982"/>
      <c r="BC930" s="982"/>
      <c r="BD930" s="982"/>
      <c r="BE930" s="982"/>
      <c r="BF930" s="982"/>
      <c r="BG930" s="982"/>
      <c r="BH930" s="982"/>
      <c r="BI930" s="982"/>
      <c r="BJ930" s="982"/>
    </row>
    <row r="931" spans="1:62" ht="14.25" customHeight="1" x14ac:dyDescent="0.2">
      <c r="A931" s="982"/>
      <c r="B931" s="982"/>
      <c r="C931" s="982"/>
      <c r="D931" s="1000"/>
      <c r="E931" s="982"/>
      <c r="F931" s="1000"/>
      <c r="G931" s="982"/>
      <c r="H931" s="1000"/>
      <c r="I931" s="982"/>
      <c r="J931" s="1000"/>
      <c r="K931" s="982"/>
      <c r="L931" s="1000"/>
      <c r="M931" s="982"/>
      <c r="N931" s="1000"/>
      <c r="O931" s="982"/>
      <c r="P931" s="982"/>
      <c r="Q931" s="1000"/>
      <c r="R931" s="982"/>
      <c r="S931" s="1000"/>
      <c r="T931" s="1000"/>
      <c r="U931" s="1000"/>
      <c r="V931" s="982"/>
      <c r="W931" s="1004"/>
      <c r="X931" s="1002"/>
      <c r="Y931" s="1002"/>
      <c r="Z931" s="982"/>
      <c r="AA931" s="982"/>
      <c r="AB931" s="982"/>
      <c r="AC931" s="982"/>
      <c r="AD931" s="982"/>
      <c r="AE931" s="982"/>
      <c r="AF931" s="982"/>
      <c r="AG931" s="982"/>
      <c r="AH931" s="982"/>
      <c r="AI931" s="982"/>
      <c r="AJ931" s="982"/>
      <c r="AK931" s="982"/>
      <c r="AL931" s="982"/>
      <c r="AM931" s="982"/>
      <c r="AN931" s="982"/>
      <c r="AO931" s="982"/>
      <c r="AP931" s="982"/>
      <c r="AQ931" s="982"/>
      <c r="AR931" s="982"/>
      <c r="AS931" s="982"/>
      <c r="AT931" s="982"/>
      <c r="AU931" s="982"/>
      <c r="AV931" s="982"/>
      <c r="AW931" s="982"/>
      <c r="AX931" s="982"/>
      <c r="AY931" s="982"/>
      <c r="AZ931" s="982"/>
      <c r="BA931" s="982"/>
      <c r="BB931" s="982"/>
      <c r="BC931" s="982"/>
      <c r="BD931" s="982"/>
      <c r="BE931" s="982"/>
      <c r="BF931" s="982"/>
      <c r="BG931" s="982"/>
      <c r="BH931" s="982"/>
      <c r="BI931" s="982"/>
      <c r="BJ931" s="982"/>
    </row>
    <row r="932" spans="1:62" ht="14.25" customHeight="1" x14ac:dyDescent="0.2">
      <c r="A932" s="982"/>
      <c r="B932" s="982"/>
      <c r="C932" s="982"/>
      <c r="D932" s="1000"/>
      <c r="E932" s="982"/>
      <c r="F932" s="1000"/>
      <c r="G932" s="982"/>
      <c r="H932" s="1000"/>
      <c r="I932" s="982"/>
      <c r="J932" s="1000"/>
      <c r="K932" s="982"/>
      <c r="L932" s="1000"/>
      <c r="M932" s="982"/>
      <c r="N932" s="1000"/>
      <c r="O932" s="982"/>
      <c r="P932" s="982"/>
      <c r="Q932" s="1000"/>
      <c r="R932" s="982"/>
      <c r="S932" s="1000"/>
      <c r="T932" s="1000"/>
      <c r="U932" s="1000"/>
      <c r="V932" s="982"/>
      <c r="W932" s="1004"/>
      <c r="X932" s="1002"/>
      <c r="Y932" s="1002"/>
      <c r="Z932" s="982"/>
      <c r="AA932" s="982"/>
      <c r="AB932" s="982"/>
      <c r="AC932" s="982"/>
      <c r="AD932" s="982"/>
      <c r="AE932" s="982"/>
      <c r="AF932" s="982"/>
      <c r="AG932" s="982"/>
      <c r="AH932" s="982"/>
      <c r="AI932" s="982"/>
      <c r="AJ932" s="982"/>
      <c r="AK932" s="982"/>
      <c r="AL932" s="982"/>
      <c r="AM932" s="982"/>
      <c r="AN932" s="982"/>
      <c r="AO932" s="982"/>
      <c r="AP932" s="982"/>
      <c r="AQ932" s="982"/>
      <c r="AR932" s="982"/>
      <c r="AS932" s="982"/>
      <c r="AT932" s="982"/>
      <c r="AU932" s="982"/>
      <c r="AV932" s="982"/>
      <c r="AW932" s="982"/>
      <c r="AX932" s="982"/>
      <c r="AY932" s="982"/>
      <c r="AZ932" s="982"/>
      <c r="BA932" s="982"/>
      <c r="BB932" s="982"/>
      <c r="BC932" s="982"/>
      <c r="BD932" s="982"/>
      <c r="BE932" s="982"/>
      <c r="BF932" s="982"/>
      <c r="BG932" s="982"/>
      <c r="BH932" s="982"/>
      <c r="BI932" s="982"/>
      <c r="BJ932" s="982"/>
    </row>
    <row r="933" spans="1:62" ht="14.25" customHeight="1" x14ac:dyDescent="0.2">
      <c r="A933" s="982"/>
      <c r="B933" s="982"/>
      <c r="C933" s="982"/>
      <c r="D933" s="1000"/>
      <c r="E933" s="982"/>
      <c r="F933" s="1000"/>
      <c r="G933" s="982"/>
      <c r="H933" s="1000"/>
      <c r="I933" s="982"/>
      <c r="J933" s="1000"/>
      <c r="K933" s="982"/>
      <c r="L933" s="1000"/>
      <c r="M933" s="982"/>
      <c r="N933" s="1000"/>
      <c r="O933" s="982"/>
      <c r="P933" s="982"/>
      <c r="Q933" s="1000"/>
      <c r="R933" s="982"/>
      <c r="S933" s="1000"/>
      <c r="T933" s="1000"/>
      <c r="U933" s="1000"/>
      <c r="V933" s="982"/>
      <c r="W933" s="1004"/>
      <c r="X933" s="1002"/>
      <c r="Y933" s="1002"/>
      <c r="Z933" s="982"/>
      <c r="AA933" s="982"/>
      <c r="AB933" s="982"/>
      <c r="AC933" s="982"/>
      <c r="AD933" s="982"/>
      <c r="AE933" s="982"/>
      <c r="AF933" s="982"/>
      <c r="AG933" s="982"/>
      <c r="AH933" s="982"/>
      <c r="AI933" s="982"/>
      <c r="AJ933" s="982"/>
      <c r="AK933" s="982"/>
      <c r="AL933" s="982"/>
      <c r="AM933" s="982"/>
      <c r="AN933" s="982"/>
      <c r="AO933" s="982"/>
      <c r="AP933" s="982"/>
      <c r="AQ933" s="982"/>
      <c r="AR933" s="982"/>
      <c r="AS933" s="982"/>
      <c r="AT933" s="982"/>
      <c r="AU933" s="982"/>
      <c r="AV933" s="982"/>
      <c r="AW933" s="982"/>
      <c r="AX933" s="982"/>
      <c r="AY933" s="982"/>
      <c r="AZ933" s="982"/>
      <c r="BA933" s="982"/>
      <c r="BB933" s="982"/>
      <c r="BC933" s="982"/>
      <c r="BD933" s="982"/>
      <c r="BE933" s="982"/>
      <c r="BF933" s="982"/>
      <c r="BG933" s="982"/>
      <c r="BH933" s="982"/>
      <c r="BI933" s="982"/>
      <c r="BJ933" s="982"/>
    </row>
    <row r="934" spans="1:62" ht="14.25" customHeight="1" x14ac:dyDescent="0.2">
      <c r="A934" s="982"/>
      <c r="B934" s="982"/>
      <c r="C934" s="982"/>
      <c r="D934" s="1000"/>
      <c r="E934" s="982"/>
      <c r="F934" s="1000"/>
      <c r="G934" s="982"/>
      <c r="H934" s="1000"/>
      <c r="I934" s="982"/>
      <c r="J934" s="1000"/>
      <c r="K934" s="982"/>
      <c r="L934" s="1000"/>
      <c r="M934" s="982"/>
      <c r="N934" s="1000"/>
      <c r="O934" s="982"/>
      <c r="P934" s="982"/>
      <c r="Q934" s="1000"/>
      <c r="R934" s="982"/>
      <c r="S934" s="1000"/>
      <c r="T934" s="1000"/>
      <c r="U934" s="1000"/>
      <c r="V934" s="982"/>
      <c r="W934" s="1004"/>
      <c r="X934" s="1002"/>
      <c r="Y934" s="1002"/>
      <c r="Z934" s="982"/>
      <c r="AA934" s="982"/>
      <c r="AB934" s="982"/>
      <c r="AC934" s="982"/>
      <c r="AD934" s="982"/>
      <c r="AE934" s="982"/>
      <c r="AF934" s="982"/>
      <c r="AG934" s="982"/>
      <c r="AH934" s="982"/>
      <c r="AI934" s="982"/>
      <c r="AJ934" s="982"/>
      <c r="AK934" s="982"/>
      <c r="AL934" s="982"/>
      <c r="AM934" s="982"/>
      <c r="AN934" s="982"/>
      <c r="AO934" s="982"/>
      <c r="AP934" s="982"/>
      <c r="AQ934" s="982"/>
      <c r="AR934" s="982"/>
      <c r="AS934" s="982"/>
      <c r="AT934" s="982"/>
      <c r="AU934" s="982"/>
      <c r="AV934" s="982"/>
      <c r="AW934" s="982"/>
      <c r="AX934" s="982"/>
      <c r="AY934" s="982"/>
      <c r="AZ934" s="982"/>
      <c r="BA934" s="982"/>
      <c r="BB934" s="982"/>
      <c r="BC934" s="982"/>
      <c r="BD934" s="982"/>
      <c r="BE934" s="982"/>
      <c r="BF934" s="982"/>
      <c r="BG934" s="982"/>
      <c r="BH934" s="982"/>
      <c r="BI934" s="982"/>
      <c r="BJ934" s="982"/>
    </row>
    <row r="935" spans="1:62" ht="14.25" customHeight="1" x14ac:dyDescent="0.2">
      <c r="A935" s="982"/>
      <c r="B935" s="982"/>
      <c r="C935" s="982"/>
      <c r="D935" s="1000"/>
      <c r="E935" s="982"/>
      <c r="F935" s="1000"/>
      <c r="G935" s="982"/>
      <c r="H935" s="1000"/>
      <c r="I935" s="982"/>
      <c r="J935" s="1000"/>
      <c r="K935" s="982"/>
      <c r="L935" s="1000"/>
      <c r="M935" s="982"/>
      <c r="N935" s="1000"/>
      <c r="O935" s="982"/>
      <c r="P935" s="982"/>
      <c r="Q935" s="1000"/>
      <c r="R935" s="982"/>
      <c r="S935" s="1000"/>
      <c r="T935" s="1000"/>
      <c r="U935" s="1000"/>
      <c r="V935" s="982"/>
      <c r="W935" s="1004"/>
      <c r="X935" s="1002"/>
      <c r="Y935" s="1002"/>
      <c r="Z935" s="982"/>
      <c r="AA935" s="982"/>
      <c r="AB935" s="982"/>
      <c r="AC935" s="982"/>
      <c r="AD935" s="982"/>
      <c r="AE935" s="982"/>
      <c r="AF935" s="982"/>
      <c r="AG935" s="982"/>
      <c r="AH935" s="982"/>
      <c r="AI935" s="982"/>
      <c r="AJ935" s="982"/>
      <c r="AK935" s="982"/>
      <c r="AL935" s="982"/>
      <c r="AM935" s="982"/>
      <c r="AN935" s="982"/>
      <c r="AO935" s="982"/>
      <c r="AP935" s="982"/>
      <c r="AQ935" s="982"/>
      <c r="AR935" s="982"/>
      <c r="AS935" s="982"/>
      <c r="AT935" s="982"/>
      <c r="AU935" s="982"/>
      <c r="AV935" s="982"/>
      <c r="AW935" s="982"/>
      <c r="AX935" s="982"/>
      <c r="AY935" s="982"/>
      <c r="AZ935" s="982"/>
      <c r="BA935" s="982"/>
      <c r="BB935" s="982"/>
      <c r="BC935" s="982"/>
      <c r="BD935" s="982"/>
      <c r="BE935" s="982"/>
      <c r="BF935" s="982"/>
      <c r="BG935" s="982"/>
      <c r="BH935" s="982"/>
      <c r="BI935" s="982"/>
      <c r="BJ935" s="982"/>
    </row>
    <row r="936" spans="1:62" ht="14.25" customHeight="1" x14ac:dyDescent="0.2">
      <c r="A936" s="982"/>
      <c r="B936" s="982"/>
      <c r="C936" s="982"/>
      <c r="D936" s="1000"/>
      <c r="E936" s="982"/>
      <c r="F936" s="1000"/>
      <c r="G936" s="982"/>
      <c r="H936" s="1000"/>
      <c r="I936" s="982"/>
      <c r="J936" s="1000"/>
      <c r="K936" s="982"/>
      <c r="L936" s="1000"/>
      <c r="M936" s="982"/>
      <c r="N936" s="1000"/>
      <c r="O936" s="982"/>
      <c r="P936" s="982"/>
      <c r="Q936" s="1000"/>
      <c r="R936" s="982"/>
      <c r="S936" s="1000"/>
      <c r="T936" s="1000"/>
      <c r="U936" s="1000"/>
      <c r="V936" s="982"/>
      <c r="W936" s="1004"/>
      <c r="X936" s="1002"/>
      <c r="Y936" s="1002"/>
      <c r="Z936" s="982"/>
      <c r="AA936" s="982"/>
      <c r="AB936" s="982"/>
      <c r="AC936" s="982"/>
      <c r="AD936" s="982"/>
      <c r="AE936" s="982"/>
      <c r="AF936" s="982"/>
      <c r="AG936" s="982"/>
      <c r="AH936" s="982"/>
      <c r="AI936" s="982"/>
      <c r="AJ936" s="982"/>
      <c r="AK936" s="982"/>
      <c r="AL936" s="982"/>
      <c r="AM936" s="982"/>
      <c r="AN936" s="982"/>
      <c r="AO936" s="982"/>
      <c r="AP936" s="982"/>
      <c r="AQ936" s="982"/>
      <c r="AR936" s="982"/>
      <c r="AS936" s="982"/>
      <c r="AT936" s="982"/>
      <c r="AU936" s="982"/>
      <c r="AV936" s="982"/>
      <c r="AW936" s="982"/>
      <c r="AX936" s="982"/>
      <c r="AY936" s="982"/>
      <c r="AZ936" s="982"/>
      <c r="BA936" s="982"/>
      <c r="BB936" s="982"/>
      <c r="BC936" s="982"/>
      <c r="BD936" s="982"/>
      <c r="BE936" s="982"/>
      <c r="BF936" s="982"/>
      <c r="BG936" s="982"/>
      <c r="BH936" s="982"/>
      <c r="BI936" s="982"/>
      <c r="BJ936" s="982"/>
    </row>
    <row r="937" spans="1:62" ht="14.25" customHeight="1" x14ac:dyDescent="0.2">
      <c r="A937" s="982"/>
      <c r="B937" s="982"/>
      <c r="C937" s="982"/>
      <c r="D937" s="1000"/>
      <c r="E937" s="982"/>
      <c r="F937" s="1000"/>
      <c r="G937" s="982"/>
      <c r="H937" s="1000"/>
      <c r="I937" s="982"/>
      <c r="J937" s="1000"/>
      <c r="K937" s="982"/>
      <c r="L937" s="1000"/>
      <c r="M937" s="982"/>
      <c r="N937" s="1000"/>
      <c r="O937" s="982"/>
      <c r="P937" s="982"/>
      <c r="Q937" s="1000"/>
      <c r="R937" s="982"/>
      <c r="S937" s="1000"/>
      <c r="T937" s="1000"/>
      <c r="U937" s="1000"/>
      <c r="V937" s="982"/>
      <c r="W937" s="1004"/>
      <c r="X937" s="1002"/>
      <c r="Y937" s="1002"/>
      <c r="Z937" s="982"/>
      <c r="AA937" s="982"/>
      <c r="AB937" s="982"/>
      <c r="AC937" s="982"/>
      <c r="AD937" s="982"/>
      <c r="AE937" s="982"/>
      <c r="AF937" s="982"/>
      <c r="AG937" s="982"/>
      <c r="AH937" s="982"/>
      <c r="AI937" s="982"/>
      <c r="AJ937" s="982"/>
      <c r="AK937" s="982"/>
      <c r="AL937" s="982"/>
      <c r="AM937" s="982"/>
      <c r="AN937" s="982"/>
      <c r="AO937" s="982"/>
      <c r="AP937" s="982"/>
      <c r="AQ937" s="982"/>
      <c r="AR937" s="982"/>
      <c r="AS937" s="982"/>
      <c r="AT937" s="982"/>
      <c r="AU937" s="982"/>
      <c r="AV937" s="982"/>
      <c r="AW937" s="982"/>
      <c r="AX937" s="982"/>
      <c r="AY937" s="982"/>
      <c r="AZ937" s="982"/>
      <c r="BA937" s="982"/>
      <c r="BB937" s="982"/>
      <c r="BC937" s="982"/>
      <c r="BD937" s="982"/>
      <c r="BE937" s="982"/>
      <c r="BF937" s="982"/>
      <c r="BG937" s="982"/>
      <c r="BH937" s="982"/>
      <c r="BI937" s="982"/>
      <c r="BJ937" s="982"/>
    </row>
    <row r="938" spans="1:62" ht="14.25" customHeight="1" x14ac:dyDescent="0.2">
      <c r="A938" s="982"/>
      <c r="B938" s="982"/>
      <c r="C938" s="982"/>
      <c r="D938" s="1000"/>
      <c r="E938" s="982"/>
      <c r="F938" s="1000"/>
      <c r="G938" s="982"/>
      <c r="H938" s="1000"/>
      <c r="I938" s="982"/>
      <c r="J938" s="1000"/>
      <c r="K938" s="982"/>
      <c r="L938" s="1000"/>
      <c r="M938" s="982"/>
      <c r="N938" s="1000"/>
      <c r="O938" s="982"/>
      <c r="P938" s="982"/>
      <c r="Q938" s="1000"/>
      <c r="R938" s="982"/>
      <c r="S938" s="1000"/>
      <c r="T938" s="1000"/>
      <c r="U938" s="1000"/>
      <c r="V938" s="982"/>
      <c r="W938" s="1004"/>
      <c r="X938" s="1002"/>
      <c r="Y938" s="1002"/>
      <c r="Z938" s="982"/>
      <c r="AA938" s="982"/>
      <c r="AB938" s="982"/>
      <c r="AC938" s="982"/>
      <c r="AD938" s="982"/>
      <c r="AE938" s="982"/>
      <c r="AF938" s="982"/>
      <c r="AG938" s="982"/>
      <c r="AH938" s="982"/>
      <c r="AI938" s="982"/>
      <c r="AJ938" s="982"/>
      <c r="AK938" s="982"/>
      <c r="AL938" s="982"/>
      <c r="AM938" s="982"/>
      <c r="AN938" s="982"/>
      <c r="AO938" s="982"/>
      <c r="AP938" s="982"/>
      <c r="AQ938" s="982"/>
      <c r="AR938" s="982"/>
      <c r="AS938" s="982"/>
      <c r="AT938" s="982"/>
      <c r="AU938" s="982"/>
      <c r="AV938" s="982"/>
      <c r="AW938" s="982"/>
      <c r="AX938" s="982"/>
      <c r="AY938" s="982"/>
      <c r="AZ938" s="982"/>
      <c r="BA938" s="982"/>
      <c r="BB938" s="982"/>
      <c r="BC938" s="982"/>
      <c r="BD938" s="982"/>
      <c r="BE938" s="982"/>
      <c r="BF938" s="982"/>
      <c r="BG938" s="982"/>
      <c r="BH938" s="982"/>
      <c r="BI938" s="982"/>
      <c r="BJ938" s="982"/>
    </row>
    <row r="939" spans="1:62" ht="14.25" customHeight="1" x14ac:dyDescent="0.2">
      <c r="A939" s="982"/>
      <c r="B939" s="982"/>
      <c r="C939" s="982"/>
      <c r="D939" s="1000"/>
      <c r="E939" s="982"/>
      <c r="F939" s="1000"/>
      <c r="G939" s="982"/>
      <c r="H939" s="1000"/>
      <c r="I939" s="982"/>
      <c r="J939" s="1000"/>
      <c r="K939" s="982"/>
      <c r="L939" s="1000"/>
      <c r="M939" s="982"/>
      <c r="N939" s="1000"/>
      <c r="O939" s="982"/>
      <c r="P939" s="982"/>
      <c r="Q939" s="1000"/>
      <c r="R939" s="982"/>
      <c r="S939" s="1000"/>
      <c r="T939" s="1000"/>
      <c r="U939" s="1000"/>
      <c r="V939" s="982"/>
      <c r="W939" s="1004"/>
      <c r="X939" s="1002"/>
      <c r="Y939" s="1002"/>
      <c r="Z939" s="982"/>
      <c r="AA939" s="982"/>
      <c r="AB939" s="982"/>
      <c r="AC939" s="982"/>
      <c r="AD939" s="982"/>
      <c r="AE939" s="982"/>
      <c r="AF939" s="982"/>
      <c r="AG939" s="982"/>
      <c r="AH939" s="982"/>
      <c r="AI939" s="982"/>
      <c r="AJ939" s="982"/>
      <c r="AK939" s="982"/>
      <c r="AL939" s="982"/>
      <c r="AM939" s="982"/>
      <c r="AN939" s="982"/>
      <c r="AO939" s="982"/>
      <c r="AP939" s="982"/>
      <c r="AQ939" s="982"/>
      <c r="AR939" s="982"/>
      <c r="AS939" s="982"/>
      <c r="AT939" s="982"/>
      <c r="AU939" s="982"/>
      <c r="AV939" s="982"/>
      <c r="AW939" s="982"/>
      <c r="AX939" s="982"/>
      <c r="AY939" s="982"/>
      <c r="AZ939" s="982"/>
      <c r="BA939" s="982"/>
      <c r="BB939" s="982"/>
      <c r="BC939" s="982"/>
      <c r="BD939" s="982"/>
      <c r="BE939" s="982"/>
      <c r="BF939" s="982"/>
      <c r="BG939" s="982"/>
      <c r="BH939" s="982"/>
      <c r="BI939" s="982"/>
      <c r="BJ939" s="982"/>
    </row>
    <row r="940" spans="1:62" ht="14.25" customHeight="1" x14ac:dyDescent="0.2">
      <c r="A940" s="982"/>
      <c r="B940" s="982"/>
      <c r="C940" s="982"/>
      <c r="D940" s="1000"/>
      <c r="E940" s="982"/>
      <c r="F940" s="1000"/>
      <c r="G940" s="982"/>
      <c r="H940" s="1000"/>
      <c r="I940" s="982"/>
      <c r="J940" s="1000"/>
      <c r="K940" s="982"/>
      <c r="L940" s="1000"/>
      <c r="M940" s="982"/>
      <c r="N940" s="1000"/>
      <c r="O940" s="982"/>
      <c r="P940" s="982"/>
      <c r="Q940" s="1000"/>
      <c r="R940" s="982"/>
      <c r="S940" s="1000"/>
      <c r="T940" s="1000"/>
      <c r="U940" s="1000"/>
      <c r="V940" s="982"/>
      <c r="W940" s="1004"/>
      <c r="X940" s="1002"/>
      <c r="Y940" s="1002"/>
      <c r="Z940" s="982"/>
      <c r="AA940" s="982"/>
      <c r="AB940" s="982"/>
      <c r="AC940" s="982"/>
      <c r="AD940" s="982"/>
      <c r="AE940" s="982"/>
      <c r="AF940" s="982"/>
      <c r="AG940" s="982"/>
      <c r="AH940" s="982"/>
      <c r="AI940" s="982"/>
      <c r="AJ940" s="982"/>
      <c r="AK940" s="982"/>
      <c r="AL940" s="982"/>
      <c r="AM940" s="982"/>
      <c r="AN940" s="982"/>
      <c r="AO940" s="982"/>
      <c r="AP940" s="982"/>
      <c r="AQ940" s="982"/>
      <c r="AR940" s="982"/>
      <c r="AS940" s="982"/>
      <c r="AT940" s="982"/>
      <c r="AU940" s="982"/>
      <c r="AV940" s="982"/>
      <c r="AW940" s="982"/>
      <c r="AX940" s="982"/>
      <c r="AY940" s="982"/>
      <c r="AZ940" s="982"/>
      <c r="BA940" s="982"/>
      <c r="BB940" s="982"/>
      <c r="BC940" s="982"/>
      <c r="BD940" s="982"/>
      <c r="BE940" s="982"/>
      <c r="BF940" s="982"/>
      <c r="BG940" s="982"/>
      <c r="BH940" s="982"/>
      <c r="BI940" s="982"/>
      <c r="BJ940" s="982"/>
    </row>
    <row r="941" spans="1:62" ht="14.25" customHeight="1" x14ac:dyDescent="0.2">
      <c r="A941" s="982"/>
      <c r="B941" s="982"/>
      <c r="C941" s="982"/>
      <c r="D941" s="1000"/>
      <c r="E941" s="982"/>
      <c r="F941" s="1000"/>
      <c r="G941" s="982"/>
      <c r="H941" s="1000"/>
      <c r="I941" s="982"/>
      <c r="J941" s="1000"/>
      <c r="K941" s="982"/>
      <c r="L941" s="1000"/>
      <c r="M941" s="982"/>
      <c r="N941" s="1000"/>
      <c r="O941" s="982"/>
      <c r="P941" s="982"/>
      <c r="Q941" s="1000"/>
      <c r="R941" s="982"/>
      <c r="S941" s="1000"/>
      <c r="T941" s="1000"/>
      <c r="U941" s="1000"/>
      <c r="V941" s="982"/>
      <c r="W941" s="1004"/>
      <c r="X941" s="1002"/>
      <c r="Y941" s="1002"/>
      <c r="Z941" s="982"/>
      <c r="AA941" s="982"/>
      <c r="AB941" s="982"/>
      <c r="AC941" s="982"/>
      <c r="AD941" s="982"/>
      <c r="AE941" s="982"/>
      <c r="AF941" s="982"/>
      <c r="AG941" s="982"/>
      <c r="AH941" s="982"/>
      <c r="AI941" s="982"/>
      <c r="AJ941" s="982"/>
      <c r="AK941" s="982"/>
      <c r="AL941" s="982"/>
      <c r="AM941" s="982"/>
      <c r="AN941" s="982"/>
      <c r="AO941" s="982"/>
      <c r="AP941" s="982"/>
      <c r="AQ941" s="982"/>
      <c r="AR941" s="982"/>
      <c r="AS941" s="982"/>
      <c r="AT941" s="982"/>
      <c r="AU941" s="982"/>
      <c r="AV941" s="982"/>
      <c r="AW941" s="982"/>
      <c r="AX941" s="982"/>
      <c r="AY941" s="982"/>
      <c r="AZ941" s="982"/>
      <c r="BA941" s="982"/>
      <c r="BB941" s="982"/>
      <c r="BC941" s="982"/>
      <c r="BD941" s="982"/>
      <c r="BE941" s="982"/>
      <c r="BF941" s="982"/>
      <c r="BG941" s="982"/>
      <c r="BH941" s="982"/>
      <c r="BI941" s="982"/>
      <c r="BJ941" s="982"/>
    </row>
    <row r="942" spans="1:62" ht="14.25" customHeight="1" x14ac:dyDescent="0.2">
      <c r="A942" s="982"/>
      <c r="B942" s="982"/>
      <c r="C942" s="982"/>
      <c r="D942" s="1000"/>
      <c r="E942" s="982"/>
      <c r="F942" s="1000"/>
      <c r="G942" s="982"/>
      <c r="H942" s="1000"/>
      <c r="I942" s="982"/>
      <c r="J942" s="1000"/>
      <c r="K942" s="982"/>
      <c r="L942" s="1000"/>
      <c r="M942" s="982"/>
      <c r="N942" s="1000"/>
      <c r="O942" s="982"/>
      <c r="P942" s="982"/>
      <c r="Q942" s="1000"/>
      <c r="R942" s="982"/>
      <c r="S942" s="1000"/>
      <c r="T942" s="1000"/>
      <c r="U942" s="1000"/>
      <c r="V942" s="982"/>
      <c r="W942" s="1004"/>
      <c r="X942" s="1002"/>
      <c r="Y942" s="1002"/>
      <c r="Z942" s="982"/>
      <c r="AA942" s="982"/>
      <c r="AB942" s="982"/>
      <c r="AC942" s="982"/>
      <c r="AD942" s="982"/>
      <c r="AE942" s="982"/>
      <c r="AF942" s="982"/>
      <c r="AG942" s="982"/>
      <c r="AH942" s="982"/>
      <c r="AI942" s="982"/>
      <c r="AJ942" s="982"/>
      <c r="AK942" s="982"/>
      <c r="AL942" s="982"/>
      <c r="AM942" s="982"/>
      <c r="AN942" s="982"/>
      <c r="AO942" s="982"/>
      <c r="AP942" s="982"/>
      <c r="AQ942" s="982"/>
      <c r="AR942" s="982"/>
      <c r="AS942" s="982"/>
      <c r="AT942" s="982"/>
      <c r="AU942" s="982"/>
      <c r="AV942" s="982"/>
      <c r="AW942" s="982"/>
      <c r="AX942" s="982"/>
      <c r="AY942" s="982"/>
      <c r="AZ942" s="982"/>
      <c r="BA942" s="982"/>
      <c r="BB942" s="982"/>
      <c r="BC942" s="982"/>
      <c r="BD942" s="982"/>
      <c r="BE942" s="982"/>
      <c r="BF942" s="982"/>
      <c r="BG942" s="982"/>
      <c r="BH942" s="982"/>
      <c r="BI942" s="982"/>
      <c r="BJ942" s="982"/>
    </row>
    <row r="943" spans="1:62" ht="14.25" customHeight="1" x14ac:dyDescent="0.2">
      <c r="A943" s="982"/>
      <c r="B943" s="982"/>
      <c r="C943" s="982"/>
      <c r="D943" s="1000"/>
      <c r="E943" s="982"/>
      <c r="F943" s="1000"/>
      <c r="G943" s="982"/>
      <c r="H943" s="1000"/>
      <c r="I943" s="982"/>
      <c r="J943" s="1000"/>
      <c r="K943" s="982"/>
      <c r="L943" s="1000"/>
      <c r="M943" s="982"/>
      <c r="N943" s="1000"/>
      <c r="O943" s="982"/>
      <c r="P943" s="982"/>
      <c r="Q943" s="1000"/>
      <c r="R943" s="982"/>
      <c r="S943" s="1000"/>
      <c r="T943" s="1000"/>
      <c r="U943" s="1000"/>
      <c r="V943" s="982"/>
      <c r="W943" s="1004"/>
      <c r="X943" s="1002"/>
      <c r="Y943" s="1002"/>
      <c r="Z943" s="982"/>
      <c r="AA943" s="982"/>
      <c r="AB943" s="982"/>
      <c r="AC943" s="982"/>
      <c r="AD943" s="982"/>
      <c r="AE943" s="982"/>
      <c r="AF943" s="982"/>
      <c r="AG943" s="982"/>
      <c r="AH943" s="982"/>
      <c r="AI943" s="982"/>
      <c r="AJ943" s="982"/>
      <c r="AK943" s="982"/>
      <c r="AL943" s="982"/>
      <c r="AM943" s="982"/>
      <c r="AN943" s="982"/>
      <c r="AO943" s="982"/>
      <c r="AP943" s="982"/>
      <c r="AQ943" s="982"/>
      <c r="AR943" s="982"/>
      <c r="AS943" s="982"/>
      <c r="AT943" s="982"/>
      <c r="AU943" s="982"/>
      <c r="AV943" s="982"/>
      <c r="AW943" s="982"/>
      <c r="AX943" s="982"/>
      <c r="AY943" s="982"/>
      <c r="AZ943" s="982"/>
      <c r="BA943" s="982"/>
      <c r="BB943" s="982"/>
      <c r="BC943" s="982"/>
      <c r="BD943" s="982"/>
      <c r="BE943" s="982"/>
      <c r="BF943" s="982"/>
      <c r="BG943" s="982"/>
      <c r="BH943" s="982"/>
      <c r="BI943" s="982"/>
      <c r="BJ943" s="982"/>
    </row>
    <row r="944" spans="1:62" ht="14.25" customHeight="1" x14ac:dyDescent="0.2">
      <c r="A944" s="982"/>
      <c r="B944" s="982"/>
      <c r="C944" s="982"/>
      <c r="D944" s="1000"/>
      <c r="E944" s="982"/>
      <c r="F944" s="1000"/>
      <c r="G944" s="982"/>
      <c r="H944" s="1000"/>
      <c r="I944" s="982"/>
      <c r="J944" s="1000"/>
      <c r="K944" s="982"/>
      <c r="L944" s="1000"/>
      <c r="M944" s="982"/>
      <c r="N944" s="1000"/>
      <c r="O944" s="982"/>
      <c r="P944" s="982"/>
      <c r="Q944" s="1000"/>
      <c r="R944" s="982"/>
      <c r="S944" s="1000"/>
      <c r="T944" s="1000"/>
      <c r="U944" s="1000"/>
      <c r="V944" s="982"/>
      <c r="W944" s="1004"/>
      <c r="X944" s="1002"/>
      <c r="Y944" s="1002"/>
      <c r="Z944" s="982"/>
      <c r="AA944" s="982"/>
      <c r="AB944" s="982"/>
      <c r="AC944" s="982"/>
      <c r="AD944" s="982"/>
      <c r="AE944" s="982"/>
      <c r="AF944" s="982"/>
      <c r="AG944" s="982"/>
      <c r="AH944" s="982"/>
      <c r="AI944" s="982"/>
      <c r="AJ944" s="982"/>
      <c r="AK944" s="982"/>
      <c r="AL944" s="982"/>
      <c r="AM944" s="982"/>
      <c r="AN944" s="982"/>
      <c r="AO944" s="982"/>
      <c r="AP944" s="982"/>
      <c r="AQ944" s="982"/>
      <c r="AR944" s="982"/>
      <c r="AS944" s="982"/>
      <c r="AT944" s="982"/>
      <c r="AU944" s="982"/>
      <c r="AV944" s="982"/>
      <c r="AW944" s="982"/>
      <c r="AX944" s="982"/>
      <c r="AY944" s="982"/>
      <c r="AZ944" s="982"/>
      <c r="BA944" s="982"/>
      <c r="BB944" s="982"/>
      <c r="BC944" s="982"/>
      <c r="BD944" s="982"/>
      <c r="BE944" s="982"/>
      <c r="BF944" s="982"/>
      <c r="BG944" s="982"/>
      <c r="BH944" s="982"/>
      <c r="BI944" s="982"/>
      <c r="BJ944" s="982"/>
    </row>
    <row r="945" spans="1:62" ht="14.25" customHeight="1" x14ac:dyDescent="0.2">
      <c r="A945" s="982"/>
      <c r="B945" s="982"/>
      <c r="C945" s="982"/>
      <c r="D945" s="1000"/>
      <c r="E945" s="982"/>
      <c r="F945" s="1000"/>
      <c r="G945" s="982"/>
      <c r="H945" s="1000"/>
      <c r="I945" s="982"/>
      <c r="J945" s="1000"/>
      <c r="K945" s="982"/>
      <c r="L945" s="1000"/>
      <c r="M945" s="982"/>
      <c r="N945" s="1000"/>
      <c r="O945" s="982"/>
      <c r="P945" s="982"/>
      <c r="Q945" s="1000"/>
      <c r="R945" s="982"/>
      <c r="S945" s="1000"/>
      <c r="T945" s="1000"/>
      <c r="U945" s="1000"/>
      <c r="V945" s="982"/>
      <c r="W945" s="1004"/>
      <c r="X945" s="1002"/>
      <c r="Y945" s="1002"/>
      <c r="Z945" s="982"/>
      <c r="AA945" s="982"/>
      <c r="AB945" s="982"/>
      <c r="AC945" s="982"/>
      <c r="AD945" s="982"/>
      <c r="AE945" s="982"/>
      <c r="AF945" s="982"/>
      <c r="AG945" s="982"/>
      <c r="AH945" s="982"/>
      <c r="AI945" s="982"/>
      <c r="AJ945" s="982"/>
      <c r="AK945" s="982"/>
      <c r="AL945" s="982"/>
      <c r="AM945" s="982"/>
      <c r="AN945" s="982"/>
      <c r="AO945" s="982"/>
      <c r="AP945" s="982"/>
      <c r="AQ945" s="982"/>
      <c r="AR945" s="982"/>
      <c r="AS945" s="982"/>
      <c r="AT945" s="982"/>
      <c r="AU945" s="982"/>
      <c r="AV945" s="982"/>
      <c r="AW945" s="982"/>
      <c r="AX945" s="982"/>
      <c r="AY945" s="982"/>
      <c r="AZ945" s="982"/>
      <c r="BA945" s="982"/>
      <c r="BB945" s="982"/>
      <c r="BC945" s="982"/>
      <c r="BD945" s="982"/>
      <c r="BE945" s="982"/>
      <c r="BF945" s="982"/>
      <c r="BG945" s="982"/>
      <c r="BH945" s="982"/>
      <c r="BI945" s="982"/>
      <c r="BJ945" s="982"/>
    </row>
    <row r="946" spans="1:62" ht="14.25" customHeight="1" x14ac:dyDescent="0.2">
      <c r="A946" s="982"/>
      <c r="B946" s="982"/>
      <c r="C946" s="982"/>
      <c r="D946" s="1000"/>
      <c r="E946" s="982"/>
      <c r="F946" s="1000"/>
      <c r="G946" s="982"/>
      <c r="H946" s="1000"/>
      <c r="I946" s="982"/>
      <c r="J946" s="1000"/>
      <c r="K946" s="982"/>
      <c r="L946" s="1000"/>
      <c r="M946" s="982"/>
      <c r="N946" s="1000"/>
      <c r="O946" s="982"/>
      <c r="P946" s="982"/>
      <c r="Q946" s="1000"/>
      <c r="R946" s="982"/>
      <c r="S946" s="1000"/>
      <c r="T946" s="1000"/>
      <c r="U946" s="1000"/>
      <c r="V946" s="982"/>
      <c r="W946" s="1004"/>
      <c r="X946" s="1002"/>
      <c r="Y946" s="1002"/>
      <c r="Z946" s="982"/>
      <c r="AA946" s="982"/>
      <c r="AB946" s="982"/>
      <c r="AC946" s="982"/>
      <c r="AD946" s="982"/>
      <c r="AE946" s="982"/>
      <c r="AF946" s="982"/>
      <c r="AG946" s="982"/>
      <c r="AH946" s="982"/>
      <c r="AI946" s="982"/>
      <c r="AJ946" s="982"/>
      <c r="AK946" s="982"/>
      <c r="AL946" s="982"/>
      <c r="AM946" s="982"/>
      <c r="AN946" s="982"/>
      <c r="AO946" s="982"/>
      <c r="AP946" s="982"/>
      <c r="AQ946" s="982"/>
      <c r="AR946" s="982"/>
      <c r="AS946" s="982"/>
      <c r="AT946" s="982"/>
      <c r="AU946" s="982"/>
      <c r="AV946" s="982"/>
      <c r="AW946" s="982"/>
      <c r="AX946" s="982"/>
      <c r="AY946" s="982"/>
      <c r="AZ946" s="982"/>
      <c r="BA946" s="982"/>
      <c r="BB946" s="982"/>
      <c r="BC946" s="982"/>
      <c r="BD946" s="982"/>
      <c r="BE946" s="982"/>
      <c r="BF946" s="982"/>
      <c r="BG946" s="982"/>
      <c r="BH946" s="982"/>
      <c r="BI946" s="982"/>
      <c r="BJ946" s="982"/>
    </row>
    <row r="947" spans="1:62" ht="14.25" customHeight="1" x14ac:dyDescent="0.2">
      <c r="A947" s="982"/>
      <c r="B947" s="982"/>
      <c r="C947" s="982"/>
      <c r="D947" s="1000"/>
      <c r="E947" s="982"/>
      <c r="F947" s="1000"/>
      <c r="G947" s="982"/>
      <c r="H947" s="1000"/>
      <c r="I947" s="982"/>
      <c r="J947" s="1000"/>
      <c r="K947" s="982"/>
      <c r="L947" s="1000"/>
      <c r="M947" s="982"/>
      <c r="N947" s="1000"/>
      <c r="O947" s="982"/>
      <c r="P947" s="982"/>
      <c r="Q947" s="1000"/>
      <c r="R947" s="982"/>
      <c r="S947" s="1000"/>
      <c r="T947" s="1000"/>
      <c r="U947" s="1000"/>
      <c r="V947" s="982"/>
      <c r="W947" s="1004"/>
      <c r="X947" s="1002"/>
      <c r="Y947" s="1002"/>
      <c r="Z947" s="982"/>
      <c r="AA947" s="982"/>
      <c r="AB947" s="982"/>
      <c r="AC947" s="982"/>
      <c r="AD947" s="982"/>
      <c r="AE947" s="982"/>
      <c r="AF947" s="982"/>
      <c r="AG947" s="982"/>
      <c r="AH947" s="982"/>
      <c r="AI947" s="982"/>
      <c r="AJ947" s="982"/>
      <c r="AK947" s="982"/>
      <c r="AL947" s="982"/>
      <c r="AM947" s="982"/>
      <c r="AN947" s="982"/>
      <c r="AO947" s="982"/>
      <c r="AP947" s="982"/>
      <c r="AQ947" s="982"/>
      <c r="AR947" s="982"/>
      <c r="AS947" s="982"/>
      <c r="AT947" s="982"/>
      <c r="AU947" s="982"/>
      <c r="AV947" s="982"/>
      <c r="AW947" s="982"/>
      <c r="AX947" s="982"/>
      <c r="AY947" s="982"/>
      <c r="AZ947" s="982"/>
      <c r="BA947" s="982"/>
      <c r="BB947" s="982"/>
      <c r="BC947" s="982"/>
      <c r="BD947" s="982"/>
      <c r="BE947" s="982"/>
      <c r="BF947" s="982"/>
      <c r="BG947" s="982"/>
      <c r="BH947" s="982"/>
      <c r="BI947" s="982"/>
      <c r="BJ947" s="982"/>
    </row>
    <row r="948" spans="1:62" ht="14.25" customHeight="1" x14ac:dyDescent="0.2">
      <c r="A948" s="982"/>
      <c r="B948" s="982"/>
      <c r="C948" s="982"/>
      <c r="D948" s="1000"/>
      <c r="E948" s="982"/>
      <c r="F948" s="1000"/>
      <c r="G948" s="982"/>
      <c r="H948" s="1000"/>
      <c r="I948" s="982"/>
      <c r="J948" s="1000"/>
      <c r="K948" s="982"/>
      <c r="L948" s="1000"/>
      <c r="M948" s="982"/>
      <c r="N948" s="1000"/>
      <c r="O948" s="982"/>
      <c r="P948" s="982"/>
      <c r="Q948" s="1000"/>
      <c r="R948" s="982"/>
      <c r="S948" s="1000"/>
      <c r="T948" s="1000"/>
      <c r="U948" s="1000"/>
      <c r="V948" s="982"/>
      <c r="W948" s="1004"/>
      <c r="X948" s="1002"/>
      <c r="Y948" s="1002"/>
      <c r="Z948" s="982"/>
      <c r="AA948" s="982"/>
      <c r="AB948" s="982"/>
      <c r="AC948" s="982"/>
      <c r="AD948" s="982"/>
      <c r="AE948" s="982"/>
      <c r="AF948" s="982"/>
      <c r="AG948" s="982"/>
      <c r="AH948" s="982"/>
      <c r="AI948" s="982"/>
      <c r="AJ948" s="982"/>
      <c r="AK948" s="982"/>
      <c r="AL948" s="982"/>
      <c r="AM948" s="982"/>
      <c r="AN948" s="982"/>
      <c r="AO948" s="982"/>
      <c r="AP948" s="982"/>
      <c r="AQ948" s="982"/>
      <c r="AR948" s="982"/>
      <c r="AS948" s="982"/>
      <c r="AT948" s="982"/>
      <c r="AU948" s="982"/>
      <c r="AV948" s="982"/>
      <c r="AW948" s="982"/>
      <c r="AX948" s="982"/>
      <c r="AY948" s="982"/>
      <c r="AZ948" s="982"/>
      <c r="BA948" s="982"/>
      <c r="BB948" s="982"/>
      <c r="BC948" s="982"/>
      <c r="BD948" s="982"/>
      <c r="BE948" s="982"/>
      <c r="BF948" s="982"/>
      <c r="BG948" s="982"/>
      <c r="BH948" s="982"/>
      <c r="BI948" s="982"/>
      <c r="BJ948" s="982"/>
    </row>
    <row r="949" spans="1:62" ht="14.25" customHeight="1" x14ac:dyDescent="0.2">
      <c r="A949" s="982"/>
      <c r="B949" s="982"/>
      <c r="C949" s="982"/>
      <c r="D949" s="1000"/>
      <c r="E949" s="982"/>
      <c r="F949" s="1000"/>
      <c r="G949" s="982"/>
      <c r="H949" s="1000"/>
      <c r="I949" s="982"/>
      <c r="J949" s="1000"/>
      <c r="K949" s="982"/>
      <c r="L949" s="1000"/>
      <c r="M949" s="982"/>
      <c r="N949" s="1000"/>
      <c r="O949" s="982"/>
      <c r="P949" s="982"/>
      <c r="Q949" s="1000"/>
      <c r="R949" s="982"/>
      <c r="S949" s="1000"/>
      <c r="T949" s="1000"/>
      <c r="U949" s="1000"/>
      <c r="V949" s="982"/>
      <c r="W949" s="1004"/>
      <c r="X949" s="1002"/>
      <c r="Y949" s="1002"/>
      <c r="Z949" s="982"/>
      <c r="AA949" s="982"/>
      <c r="AB949" s="982"/>
      <c r="AC949" s="982"/>
      <c r="AD949" s="982"/>
      <c r="AE949" s="982"/>
      <c r="AF949" s="982"/>
      <c r="AG949" s="982"/>
      <c r="AH949" s="982"/>
      <c r="AI949" s="982"/>
      <c r="AJ949" s="982"/>
      <c r="AK949" s="982"/>
      <c r="AL949" s="982"/>
      <c r="AM949" s="982"/>
      <c r="AN949" s="982"/>
      <c r="AO949" s="982"/>
      <c r="AP949" s="982"/>
      <c r="AQ949" s="982"/>
      <c r="AR949" s="982"/>
      <c r="AS949" s="982"/>
      <c r="AT949" s="982"/>
      <c r="AU949" s="982"/>
      <c r="AV949" s="982"/>
      <c r="AW949" s="982"/>
      <c r="AX949" s="982"/>
      <c r="AY949" s="982"/>
      <c r="AZ949" s="982"/>
      <c r="BA949" s="982"/>
      <c r="BB949" s="982"/>
      <c r="BC949" s="982"/>
      <c r="BD949" s="982"/>
      <c r="BE949" s="982"/>
      <c r="BF949" s="982"/>
      <c r="BG949" s="982"/>
      <c r="BH949" s="982"/>
      <c r="BI949" s="982"/>
      <c r="BJ949" s="982"/>
    </row>
    <row r="950" spans="1:62" ht="14.25" customHeight="1" x14ac:dyDescent="0.2">
      <c r="A950" s="982"/>
      <c r="B950" s="982"/>
      <c r="C950" s="982"/>
      <c r="D950" s="1000"/>
      <c r="E950" s="982"/>
      <c r="F950" s="1000"/>
      <c r="G950" s="982"/>
      <c r="H950" s="1000"/>
      <c r="I950" s="982"/>
      <c r="J950" s="1000"/>
      <c r="K950" s="982"/>
      <c r="L950" s="1000"/>
      <c r="M950" s="982"/>
      <c r="N950" s="1000"/>
      <c r="O950" s="982"/>
      <c r="P950" s="982"/>
      <c r="Q950" s="1000"/>
      <c r="R950" s="982"/>
      <c r="S950" s="1000"/>
      <c r="T950" s="1000"/>
      <c r="U950" s="1000"/>
      <c r="V950" s="982"/>
      <c r="W950" s="1004"/>
      <c r="X950" s="1002"/>
      <c r="Y950" s="1002"/>
      <c r="Z950" s="982"/>
      <c r="AA950" s="982"/>
      <c r="AB950" s="982"/>
      <c r="AC950" s="982"/>
      <c r="AD950" s="982"/>
      <c r="AE950" s="982"/>
      <c r="AF950" s="982"/>
      <c r="AG950" s="982"/>
      <c r="AH950" s="982"/>
      <c r="AI950" s="982"/>
      <c r="AJ950" s="982"/>
      <c r="AK950" s="982"/>
      <c r="AL950" s="982"/>
      <c r="AM950" s="982"/>
      <c r="AN950" s="982"/>
      <c r="AO950" s="982"/>
      <c r="AP950" s="982"/>
      <c r="AQ950" s="982"/>
      <c r="AR950" s="982"/>
      <c r="AS950" s="982"/>
      <c r="AT950" s="982"/>
      <c r="AU950" s="982"/>
      <c r="AV950" s="982"/>
      <c r="AW950" s="982"/>
      <c r="AX950" s="982"/>
      <c r="AY950" s="982"/>
      <c r="AZ950" s="982"/>
      <c r="BA950" s="982"/>
      <c r="BB950" s="982"/>
      <c r="BC950" s="982"/>
      <c r="BD950" s="982"/>
      <c r="BE950" s="982"/>
      <c r="BF950" s="982"/>
      <c r="BG950" s="982"/>
      <c r="BH950" s="982"/>
      <c r="BI950" s="982"/>
      <c r="BJ950" s="982"/>
    </row>
    <row r="951" spans="1:62" ht="14.25" customHeight="1" x14ac:dyDescent="0.2">
      <c r="A951" s="982"/>
      <c r="B951" s="982"/>
      <c r="C951" s="982"/>
      <c r="D951" s="1000"/>
      <c r="E951" s="982"/>
      <c r="F951" s="1000"/>
      <c r="G951" s="982"/>
      <c r="H951" s="1000"/>
      <c r="I951" s="982"/>
      <c r="J951" s="1000"/>
      <c r="K951" s="982"/>
      <c r="L951" s="1000"/>
      <c r="M951" s="982"/>
      <c r="N951" s="1000"/>
      <c r="O951" s="982"/>
      <c r="P951" s="982"/>
      <c r="Q951" s="1000"/>
      <c r="R951" s="982"/>
      <c r="S951" s="1000"/>
      <c r="T951" s="1000"/>
      <c r="U951" s="1000"/>
      <c r="V951" s="982"/>
      <c r="W951" s="1004"/>
      <c r="X951" s="1002"/>
      <c r="Y951" s="1002"/>
      <c r="Z951" s="982"/>
      <c r="AA951" s="982"/>
      <c r="AB951" s="982"/>
      <c r="AC951" s="982"/>
      <c r="AD951" s="982"/>
      <c r="AE951" s="982"/>
      <c r="AF951" s="982"/>
      <c r="AG951" s="982"/>
      <c r="AH951" s="982"/>
      <c r="AI951" s="982"/>
      <c r="AJ951" s="982"/>
      <c r="AK951" s="982"/>
      <c r="AL951" s="982"/>
      <c r="AM951" s="982"/>
      <c r="AN951" s="982"/>
      <c r="AO951" s="982"/>
      <c r="AP951" s="982"/>
      <c r="AQ951" s="982"/>
      <c r="AR951" s="982"/>
      <c r="AS951" s="982"/>
      <c r="AT951" s="982"/>
      <c r="AU951" s="982"/>
      <c r="AV951" s="982"/>
      <c r="AW951" s="982"/>
      <c r="AX951" s="982"/>
      <c r="AY951" s="982"/>
      <c r="AZ951" s="982"/>
      <c r="BA951" s="982"/>
      <c r="BB951" s="982"/>
      <c r="BC951" s="982"/>
      <c r="BD951" s="982"/>
      <c r="BE951" s="982"/>
      <c r="BF951" s="982"/>
      <c r="BG951" s="982"/>
      <c r="BH951" s="982"/>
      <c r="BI951" s="982"/>
      <c r="BJ951" s="982"/>
    </row>
    <row r="952" spans="1:62" ht="14.25" customHeight="1" x14ac:dyDescent="0.2">
      <c r="A952" s="982"/>
      <c r="B952" s="982"/>
      <c r="C952" s="982"/>
      <c r="D952" s="1000"/>
      <c r="E952" s="982"/>
      <c r="F952" s="1000"/>
      <c r="G952" s="982"/>
      <c r="H952" s="1000"/>
      <c r="I952" s="982"/>
      <c r="J952" s="1000"/>
      <c r="K952" s="982"/>
      <c r="L952" s="1000"/>
      <c r="M952" s="982"/>
      <c r="N952" s="1000"/>
      <c r="O952" s="982"/>
      <c r="P952" s="982"/>
      <c r="Q952" s="1000"/>
      <c r="R952" s="982"/>
      <c r="S952" s="1000"/>
      <c r="T952" s="1000"/>
      <c r="U952" s="1000"/>
      <c r="V952" s="982"/>
      <c r="W952" s="1004"/>
      <c r="X952" s="1002"/>
      <c r="Y952" s="1002"/>
      <c r="Z952" s="982"/>
      <c r="AA952" s="982"/>
      <c r="AB952" s="982"/>
      <c r="AC952" s="982"/>
      <c r="AD952" s="982"/>
      <c r="AE952" s="982"/>
      <c r="AF952" s="982"/>
      <c r="AG952" s="982"/>
      <c r="AH952" s="982"/>
      <c r="AI952" s="982"/>
      <c r="AJ952" s="982"/>
      <c r="AK952" s="982"/>
      <c r="AL952" s="982"/>
      <c r="AM952" s="982"/>
      <c r="AN952" s="982"/>
      <c r="AO952" s="982"/>
      <c r="AP952" s="982"/>
      <c r="AQ952" s="982"/>
      <c r="AR952" s="982"/>
      <c r="AS952" s="982"/>
      <c r="AT952" s="982"/>
      <c r="AU952" s="982"/>
      <c r="AV952" s="982"/>
      <c r="AW952" s="982"/>
      <c r="AX952" s="982"/>
      <c r="AY952" s="982"/>
      <c r="AZ952" s="982"/>
      <c r="BA952" s="982"/>
      <c r="BB952" s="982"/>
      <c r="BC952" s="982"/>
      <c r="BD952" s="982"/>
      <c r="BE952" s="982"/>
      <c r="BF952" s="982"/>
      <c r="BG952" s="982"/>
      <c r="BH952" s="982"/>
      <c r="BI952" s="982"/>
      <c r="BJ952" s="982"/>
    </row>
    <row r="953" spans="1:62" ht="14.25" customHeight="1" x14ac:dyDescent="0.2">
      <c r="A953" s="982"/>
      <c r="B953" s="982"/>
      <c r="C953" s="982"/>
      <c r="D953" s="1000"/>
      <c r="E953" s="982"/>
      <c r="F953" s="1000"/>
      <c r="G953" s="982"/>
      <c r="H953" s="1000"/>
      <c r="I953" s="982"/>
      <c r="J953" s="1000"/>
      <c r="K953" s="982"/>
      <c r="L953" s="1000"/>
      <c r="M953" s="982"/>
      <c r="N953" s="1000"/>
      <c r="O953" s="982"/>
      <c r="P953" s="982"/>
      <c r="Q953" s="1000"/>
      <c r="R953" s="982"/>
      <c r="S953" s="1000"/>
      <c r="T953" s="1000"/>
      <c r="U953" s="1000"/>
      <c r="V953" s="982"/>
      <c r="W953" s="1004"/>
      <c r="X953" s="1002"/>
      <c r="Y953" s="1002"/>
      <c r="Z953" s="982"/>
      <c r="AA953" s="982"/>
      <c r="AB953" s="982"/>
      <c r="AC953" s="982"/>
      <c r="AD953" s="982"/>
      <c r="AE953" s="982"/>
      <c r="AF953" s="982"/>
      <c r="AG953" s="982"/>
      <c r="AH953" s="982"/>
      <c r="AI953" s="982"/>
      <c r="AJ953" s="982"/>
      <c r="AK953" s="982"/>
      <c r="AL953" s="982"/>
      <c r="AM953" s="982"/>
      <c r="AN953" s="982"/>
      <c r="AO953" s="982"/>
      <c r="AP953" s="982"/>
      <c r="AQ953" s="982"/>
      <c r="AR953" s="982"/>
      <c r="AS953" s="982"/>
      <c r="AT953" s="982"/>
      <c r="AU953" s="982"/>
      <c r="AV953" s="982"/>
      <c r="AW953" s="982"/>
      <c r="AX953" s="982"/>
      <c r="AY953" s="982"/>
      <c r="AZ953" s="982"/>
      <c r="BA953" s="982"/>
      <c r="BB953" s="982"/>
      <c r="BC953" s="982"/>
      <c r="BD953" s="982"/>
      <c r="BE953" s="982"/>
      <c r="BF953" s="982"/>
      <c r="BG953" s="982"/>
      <c r="BH953" s="982"/>
      <c r="BI953" s="982"/>
      <c r="BJ953" s="982"/>
    </row>
    <row r="954" spans="1:62" ht="14.25" customHeight="1" x14ac:dyDescent="0.2">
      <c r="A954" s="982"/>
      <c r="B954" s="982"/>
      <c r="C954" s="982"/>
      <c r="D954" s="1000"/>
      <c r="E954" s="982"/>
      <c r="F954" s="1000"/>
      <c r="G954" s="982"/>
      <c r="H954" s="1000"/>
      <c r="I954" s="982"/>
      <c r="J954" s="1000"/>
      <c r="K954" s="982"/>
      <c r="L954" s="1000"/>
      <c r="M954" s="982"/>
      <c r="N954" s="1000"/>
      <c r="O954" s="982"/>
      <c r="P954" s="982"/>
      <c r="Q954" s="1000"/>
      <c r="R954" s="982"/>
      <c r="S954" s="1000"/>
      <c r="T954" s="1000"/>
      <c r="U954" s="1000"/>
      <c r="V954" s="982"/>
      <c r="W954" s="1004"/>
      <c r="X954" s="1002"/>
      <c r="Y954" s="1002"/>
      <c r="Z954" s="982"/>
      <c r="AA954" s="982"/>
      <c r="AB954" s="982"/>
      <c r="AC954" s="982"/>
      <c r="AD954" s="982"/>
      <c r="AE954" s="982"/>
      <c r="AF954" s="982"/>
      <c r="AG954" s="982"/>
      <c r="AH954" s="982"/>
      <c r="AI954" s="982"/>
      <c r="AJ954" s="982"/>
      <c r="AK954" s="982"/>
      <c r="AL954" s="982"/>
      <c r="AM954" s="982"/>
      <c r="AN954" s="982"/>
      <c r="AO954" s="982"/>
      <c r="AP954" s="982"/>
      <c r="AQ954" s="982"/>
      <c r="AR954" s="982"/>
      <c r="AS954" s="982"/>
      <c r="AT954" s="982"/>
      <c r="AU954" s="982"/>
      <c r="AV954" s="982"/>
      <c r="AW954" s="982"/>
      <c r="AX954" s="982"/>
      <c r="AY954" s="982"/>
      <c r="AZ954" s="982"/>
      <c r="BA954" s="982"/>
      <c r="BB954" s="982"/>
      <c r="BC954" s="982"/>
      <c r="BD954" s="982"/>
      <c r="BE954" s="982"/>
      <c r="BF954" s="982"/>
      <c r="BG954" s="982"/>
      <c r="BH954" s="982"/>
      <c r="BI954" s="982"/>
      <c r="BJ954" s="982"/>
    </row>
    <row r="955" spans="1:62" ht="14.25" customHeight="1" x14ac:dyDescent="0.2">
      <c r="A955" s="982"/>
      <c r="B955" s="982"/>
      <c r="C955" s="982"/>
      <c r="D955" s="1000"/>
      <c r="E955" s="982"/>
      <c r="F955" s="1000"/>
      <c r="G955" s="982"/>
      <c r="H955" s="1000"/>
      <c r="I955" s="982"/>
      <c r="J955" s="1000"/>
      <c r="K955" s="982"/>
      <c r="L955" s="1000"/>
      <c r="M955" s="982"/>
      <c r="N955" s="1000"/>
      <c r="O955" s="982"/>
      <c r="P955" s="982"/>
      <c r="Q955" s="1000"/>
      <c r="R955" s="982"/>
      <c r="S955" s="1000"/>
      <c r="T955" s="1000"/>
      <c r="U955" s="1000"/>
      <c r="V955" s="982"/>
      <c r="W955" s="1004"/>
      <c r="X955" s="1002"/>
      <c r="Y955" s="1002"/>
      <c r="Z955" s="982"/>
      <c r="AA955" s="982"/>
      <c r="AB955" s="982"/>
      <c r="AC955" s="982"/>
      <c r="AD955" s="982"/>
      <c r="AE955" s="982"/>
      <c r="AF955" s="982"/>
      <c r="AG955" s="982"/>
      <c r="AH955" s="982"/>
      <c r="AI955" s="982"/>
      <c r="AJ955" s="982"/>
      <c r="AK955" s="982"/>
      <c r="AL955" s="982"/>
      <c r="AM955" s="982"/>
      <c r="AN955" s="982"/>
      <c r="AO955" s="982"/>
      <c r="AP955" s="982"/>
      <c r="AQ955" s="982"/>
      <c r="AR955" s="982"/>
      <c r="AS955" s="982"/>
      <c r="AT955" s="982"/>
      <c r="AU955" s="982"/>
      <c r="AV955" s="982"/>
      <c r="AW955" s="982"/>
      <c r="AX955" s="982"/>
      <c r="AY955" s="982"/>
      <c r="AZ955" s="982"/>
      <c r="BA955" s="982"/>
      <c r="BB955" s="982"/>
      <c r="BC955" s="982"/>
      <c r="BD955" s="982"/>
      <c r="BE955" s="982"/>
      <c r="BF955" s="982"/>
      <c r="BG955" s="982"/>
      <c r="BH955" s="982"/>
      <c r="BI955" s="982"/>
      <c r="BJ955" s="982"/>
    </row>
    <row r="956" spans="1:62" ht="14.25" customHeight="1" x14ac:dyDescent="0.2">
      <c r="A956" s="982"/>
      <c r="B956" s="982"/>
      <c r="C956" s="982"/>
      <c r="D956" s="1000"/>
      <c r="E956" s="982"/>
      <c r="F956" s="1000"/>
      <c r="G956" s="982"/>
      <c r="H956" s="1000"/>
      <c r="I956" s="982"/>
      <c r="J956" s="1000"/>
      <c r="K956" s="982"/>
      <c r="L956" s="1000"/>
      <c r="M956" s="982"/>
      <c r="N956" s="1000"/>
      <c r="O956" s="982"/>
      <c r="P956" s="982"/>
      <c r="Q956" s="1000"/>
      <c r="R956" s="982"/>
      <c r="S956" s="1000"/>
      <c r="T956" s="1000"/>
      <c r="U956" s="1000"/>
      <c r="V956" s="982"/>
      <c r="W956" s="1004"/>
      <c r="X956" s="1002"/>
      <c r="Y956" s="1002"/>
      <c r="Z956" s="982"/>
      <c r="AA956" s="982"/>
      <c r="AB956" s="982"/>
      <c r="AC956" s="982"/>
      <c r="AD956" s="982"/>
      <c r="AE956" s="982"/>
      <c r="AF956" s="982"/>
      <c r="AG956" s="982"/>
      <c r="AH956" s="982"/>
      <c r="AI956" s="982"/>
      <c r="AJ956" s="982"/>
      <c r="AK956" s="982"/>
      <c r="AL956" s="982"/>
      <c r="AM956" s="982"/>
      <c r="AN956" s="982"/>
      <c r="AO956" s="982"/>
      <c r="AP956" s="982"/>
      <c r="AQ956" s="982"/>
      <c r="AR956" s="982"/>
      <c r="AS956" s="982"/>
      <c r="AT956" s="982"/>
      <c r="AU956" s="982"/>
      <c r="AV956" s="982"/>
      <c r="AW956" s="982"/>
      <c r="AX956" s="982"/>
      <c r="AY956" s="982"/>
      <c r="AZ956" s="982"/>
      <c r="BA956" s="982"/>
      <c r="BB956" s="982"/>
      <c r="BC956" s="982"/>
      <c r="BD956" s="982"/>
      <c r="BE956" s="982"/>
      <c r="BF956" s="982"/>
      <c r="BG956" s="982"/>
      <c r="BH956" s="982"/>
      <c r="BI956" s="982"/>
      <c r="BJ956" s="982"/>
    </row>
    <row r="957" spans="1:62" ht="14.25" customHeight="1" x14ac:dyDescent="0.2">
      <c r="A957" s="982"/>
      <c r="B957" s="982"/>
      <c r="C957" s="982"/>
      <c r="D957" s="1000"/>
      <c r="E957" s="982"/>
      <c r="F957" s="1000"/>
      <c r="G957" s="982"/>
      <c r="H957" s="1000"/>
      <c r="I957" s="982"/>
      <c r="J957" s="1000"/>
      <c r="K957" s="982"/>
      <c r="L957" s="1000"/>
      <c r="M957" s="982"/>
      <c r="N957" s="1000"/>
      <c r="O957" s="982"/>
      <c r="P957" s="982"/>
      <c r="Q957" s="1000"/>
      <c r="R957" s="982"/>
      <c r="S957" s="1000"/>
      <c r="T957" s="1000"/>
      <c r="U957" s="1000"/>
      <c r="V957" s="982"/>
      <c r="W957" s="1004"/>
      <c r="X957" s="1002"/>
      <c r="Y957" s="1002"/>
      <c r="Z957" s="982"/>
      <c r="AA957" s="982"/>
      <c r="AB957" s="982"/>
      <c r="AC957" s="982"/>
      <c r="AD957" s="982"/>
      <c r="AE957" s="982"/>
      <c r="AF957" s="982"/>
      <c r="AG957" s="982"/>
      <c r="AH957" s="982"/>
      <c r="AI957" s="982"/>
      <c r="AJ957" s="982"/>
      <c r="AK957" s="982"/>
      <c r="AL957" s="982"/>
      <c r="AM957" s="982"/>
      <c r="AN957" s="982"/>
      <c r="AO957" s="982"/>
      <c r="AP957" s="982"/>
      <c r="AQ957" s="982"/>
      <c r="AR957" s="982"/>
      <c r="AS957" s="982"/>
      <c r="AT957" s="982"/>
      <c r="AU957" s="982"/>
      <c r="AV957" s="982"/>
      <c r="AW957" s="982"/>
      <c r="AX957" s="982"/>
      <c r="AY957" s="982"/>
      <c r="AZ957" s="982"/>
      <c r="BA957" s="982"/>
      <c r="BB957" s="982"/>
      <c r="BC957" s="982"/>
      <c r="BD957" s="982"/>
      <c r="BE957" s="982"/>
      <c r="BF957" s="982"/>
      <c r="BG957" s="982"/>
      <c r="BH957" s="982"/>
      <c r="BI957" s="982"/>
      <c r="BJ957" s="982"/>
    </row>
    <row r="958" spans="1:62" ht="14.25" customHeight="1" x14ac:dyDescent="0.2">
      <c r="A958" s="982"/>
      <c r="B958" s="982"/>
      <c r="C958" s="982"/>
      <c r="D958" s="1000"/>
      <c r="E958" s="982"/>
      <c r="F958" s="1000"/>
      <c r="G958" s="982"/>
      <c r="H958" s="1000"/>
      <c r="I958" s="982"/>
      <c r="J958" s="1000"/>
      <c r="K958" s="982"/>
      <c r="L958" s="1000"/>
      <c r="M958" s="982"/>
      <c r="N958" s="1000"/>
      <c r="O958" s="982"/>
      <c r="P958" s="982"/>
      <c r="Q958" s="1000"/>
      <c r="R958" s="982"/>
      <c r="S958" s="1000"/>
      <c r="T958" s="1000"/>
      <c r="U958" s="1000"/>
      <c r="V958" s="982"/>
      <c r="W958" s="1004"/>
      <c r="X958" s="1002"/>
      <c r="Y958" s="1002"/>
      <c r="Z958" s="982"/>
      <c r="AA958" s="982"/>
      <c r="AB958" s="982"/>
      <c r="AC958" s="982"/>
      <c r="AD958" s="982"/>
      <c r="AE958" s="982"/>
      <c r="AF958" s="982"/>
      <c r="AG958" s="982"/>
      <c r="AH958" s="982"/>
      <c r="AI958" s="982"/>
      <c r="AJ958" s="982"/>
      <c r="AK958" s="982"/>
      <c r="AL958" s="982"/>
      <c r="AM958" s="982"/>
      <c r="AN958" s="982"/>
      <c r="AO958" s="982"/>
      <c r="AP958" s="982"/>
      <c r="AQ958" s="982"/>
      <c r="AR958" s="982"/>
      <c r="AS958" s="982"/>
      <c r="AT958" s="982"/>
      <c r="AU958" s="982"/>
      <c r="AV958" s="982"/>
      <c r="AW958" s="982"/>
      <c r="AX958" s="982"/>
      <c r="AY958" s="982"/>
      <c r="AZ958" s="982"/>
      <c r="BA958" s="982"/>
      <c r="BB958" s="982"/>
      <c r="BC958" s="982"/>
      <c r="BD958" s="982"/>
      <c r="BE958" s="982"/>
      <c r="BF958" s="982"/>
      <c r="BG958" s="982"/>
      <c r="BH958" s="982"/>
      <c r="BI958" s="982"/>
      <c r="BJ958" s="982"/>
    </row>
    <row r="959" spans="1:62" ht="14.25" customHeight="1" x14ac:dyDescent="0.2">
      <c r="A959" s="982"/>
      <c r="B959" s="982"/>
      <c r="C959" s="982"/>
      <c r="D959" s="1000"/>
      <c r="E959" s="982"/>
      <c r="F959" s="1000"/>
      <c r="G959" s="982"/>
      <c r="H959" s="1000"/>
      <c r="I959" s="982"/>
      <c r="J959" s="1000"/>
      <c r="K959" s="982"/>
      <c r="L959" s="1000"/>
      <c r="M959" s="982"/>
      <c r="N959" s="1000"/>
      <c r="O959" s="982"/>
      <c r="P959" s="982"/>
      <c r="Q959" s="1000"/>
      <c r="R959" s="982"/>
      <c r="S959" s="1000"/>
      <c r="T959" s="1000"/>
      <c r="U959" s="1000"/>
      <c r="V959" s="982"/>
      <c r="W959" s="1004"/>
      <c r="X959" s="1002"/>
      <c r="Y959" s="1002"/>
      <c r="Z959" s="982"/>
      <c r="AA959" s="982"/>
      <c r="AB959" s="982"/>
      <c r="AC959" s="982"/>
      <c r="AD959" s="982"/>
      <c r="AE959" s="982"/>
      <c r="AF959" s="982"/>
      <c r="AG959" s="982"/>
      <c r="AH959" s="982"/>
      <c r="AI959" s="982"/>
      <c r="AJ959" s="982"/>
      <c r="AK959" s="982"/>
      <c r="AL959" s="982"/>
      <c r="AM959" s="982"/>
      <c r="AN959" s="982"/>
      <c r="AO959" s="982"/>
      <c r="AP959" s="982"/>
      <c r="AQ959" s="982"/>
      <c r="AR959" s="982"/>
      <c r="AS959" s="982"/>
      <c r="AT959" s="982"/>
      <c r="AU959" s="982"/>
      <c r="AV959" s="982"/>
      <c r="AW959" s="982"/>
      <c r="AX959" s="982"/>
      <c r="AY959" s="982"/>
      <c r="AZ959" s="982"/>
      <c r="BA959" s="982"/>
      <c r="BB959" s="982"/>
      <c r="BC959" s="982"/>
      <c r="BD959" s="982"/>
      <c r="BE959" s="982"/>
      <c r="BF959" s="982"/>
      <c r="BG959" s="982"/>
      <c r="BH959" s="982"/>
      <c r="BI959" s="982"/>
      <c r="BJ959" s="982"/>
    </row>
    <row r="960" spans="1:62" ht="14.25" customHeight="1" x14ac:dyDescent="0.2">
      <c r="A960" s="982"/>
      <c r="B960" s="982"/>
      <c r="C960" s="982"/>
      <c r="D960" s="1000"/>
      <c r="E960" s="982"/>
      <c r="F960" s="1000"/>
      <c r="G960" s="982"/>
      <c r="H960" s="1000"/>
      <c r="I960" s="982"/>
      <c r="J960" s="1000"/>
      <c r="K960" s="982"/>
      <c r="L960" s="1000"/>
      <c r="M960" s="982"/>
      <c r="N960" s="1000"/>
      <c r="O960" s="982"/>
      <c r="P960" s="982"/>
      <c r="Q960" s="1000"/>
      <c r="R960" s="982"/>
      <c r="S960" s="1000"/>
      <c r="T960" s="1000"/>
      <c r="U960" s="1000"/>
      <c r="V960" s="982"/>
      <c r="W960" s="1004"/>
      <c r="X960" s="1002"/>
      <c r="Y960" s="1002"/>
      <c r="Z960" s="982"/>
      <c r="AA960" s="982"/>
      <c r="AB960" s="982"/>
      <c r="AC960" s="982"/>
      <c r="AD960" s="982"/>
      <c r="AE960" s="982"/>
      <c r="AF960" s="982"/>
      <c r="AG960" s="982"/>
      <c r="AH960" s="982"/>
      <c r="AI960" s="982"/>
      <c r="AJ960" s="982"/>
      <c r="AK960" s="982"/>
      <c r="AL960" s="982"/>
      <c r="AM960" s="982"/>
      <c r="AN960" s="982"/>
      <c r="AO960" s="982"/>
      <c r="AP960" s="982"/>
      <c r="AQ960" s="982"/>
      <c r="AR960" s="982"/>
      <c r="AS960" s="982"/>
      <c r="AT960" s="982"/>
      <c r="AU960" s="982"/>
      <c r="AV960" s="982"/>
      <c r="AW960" s="982"/>
      <c r="AX960" s="982"/>
      <c r="AY960" s="982"/>
      <c r="AZ960" s="982"/>
      <c r="BA960" s="982"/>
      <c r="BB960" s="982"/>
      <c r="BC960" s="982"/>
      <c r="BD960" s="982"/>
      <c r="BE960" s="982"/>
      <c r="BF960" s="982"/>
      <c r="BG960" s="982"/>
      <c r="BH960" s="982"/>
      <c r="BI960" s="982"/>
      <c r="BJ960" s="982"/>
    </row>
    <row r="961" spans="1:62" ht="14.25" customHeight="1" x14ac:dyDescent="0.2">
      <c r="A961" s="982"/>
      <c r="B961" s="982"/>
      <c r="C961" s="982"/>
      <c r="D961" s="1000"/>
      <c r="E961" s="982"/>
      <c r="F961" s="1000"/>
      <c r="G961" s="982"/>
      <c r="H961" s="1000"/>
      <c r="I961" s="982"/>
      <c r="J961" s="1000"/>
      <c r="K961" s="982"/>
      <c r="L961" s="1000"/>
      <c r="M961" s="982"/>
      <c r="N961" s="1000"/>
      <c r="O961" s="982"/>
      <c r="P961" s="982"/>
      <c r="Q961" s="1000"/>
      <c r="R961" s="982"/>
      <c r="S961" s="1000"/>
      <c r="T961" s="1000"/>
      <c r="U961" s="1000"/>
      <c r="V961" s="982"/>
      <c r="W961" s="1004"/>
      <c r="X961" s="1002"/>
      <c r="Y961" s="1002"/>
      <c r="Z961" s="982"/>
      <c r="AA961" s="982"/>
      <c r="AB961" s="982"/>
      <c r="AC961" s="982"/>
      <c r="AD961" s="982"/>
      <c r="AE961" s="982"/>
      <c r="AF961" s="982"/>
      <c r="AG961" s="982"/>
      <c r="AH961" s="982"/>
      <c r="AI961" s="982"/>
      <c r="AJ961" s="982"/>
      <c r="AK961" s="982"/>
      <c r="AL961" s="982"/>
      <c r="AM961" s="982"/>
      <c r="AN961" s="982"/>
      <c r="AO961" s="982"/>
      <c r="AP961" s="982"/>
      <c r="AQ961" s="982"/>
      <c r="AR961" s="982"/>
      <c r="AS961" s="982"/>
      <c r="AT961" s="982"/>
      <c r="AU961" s="982"/>
      <c r="AV961" s="982"/>
      <c r="AW961" s="982"/>
      <c r="AX961" s="982"/>
      <c r="AY961" s="982"/>
      <c r="AZ961" s="982"/>
      <c r="BA961" s="982"/>
      <c r="BB961" s="982"/>
      <c r="BC961" s="982"/>
      <c r="BD961" s="982"/>
      <c r="BE961" s="982"/>
      <c r="BF961" s="982"/>
      <c r="BG961" s="982"/>
      <c r="BH961" s="982"/>
      <c r="BI961" s="982"/>
      <c r="BJ961" s="982"/>
    </row>
    <row r="962" spans="1:62" ht="14.25" customHeight="1" x14ac:dyDescent="0.2">
      <c r="A962" s="982"/>
      <c r="B962" s="982"/>
      <c r="C962" s="982"/>
      <c r="D962" s="1000"/>
      <c r="E962" s="982"/>
      <c r="F962" s="1000"/>
      <c r="G962" s="982"/>
      <c r="H962" s="1000"/>
      <c r="I962" s="982"/>
      <c r="J962" s="1000"/>
      <c r="K962" s="982"/>
      <c r="L962" s="1000"/>
      <c r="M962" s="982"/>
      <c r="N962" s="1000"/>
      <c r="O962" s="982"/>
      <c r="P962" s="982"/>
      <c r="Q962" s="1000"/>
      <c r="R962" s="982"/>
      <c r="S962" s="1000"/>
      <c r="T962" s="1000"/>
      <c r="U962" s="1000"/>
      <c r="V962" s="982"/>
      <c r="W962" s="1004"/>
      <c r="X962" s="1002"/>
      <c r="Y962" s="1002"/>
      <c r="Z962" s="982"/>
      <c r="AA962" s="982"/>
      <c r="AB962" s="982"/>
      <c r="AC962" s="982"/>
      <c r="AD962" s="982"/>
      <c r="AE962" s="982"/>
      <c r="AF962" s="982"/>
      <c r="AG962" s="982"/>
      <c r="AH962" s="982"/>
      <c r="AI962" s="982"/>
      <c r="AJ962" s="982"/>
      <c r="AK962" s="982"/>
      <c r="AL962" s="982"/>
      <c r="AM962" s="982"/>
      <c r="AN962" s="982"/>
      <c r="AO962" s="982"/>
      <c r="AP962" s="982"/>
      <c r="AQ962" s="982"/>
      <c r="AR962" s="982"/>
      <c r="AS962" s="982"/>
      <c r="AT962" s="982"/>
      <c r="AU962" s="982"/>
      <c r="AV962" s="982"/>
      <c r="AW962" s="982"/>
      <c r="AX962" s="982"/>
      <c r="AY962" s="982"/>
      <c r="AZ962" s="982"/>
      <c r="BA962" s="982"/>
      <c r="BB962" s="982"/>
      <c r="BC962" s="982"/>
      <c r="BD962" s="982"/>
      <c r="BE962" s="982"/>
      <c r="BF962" s="982"/>
      <c r="BG962" s="982"/>
      <c r="BH962" s="982"/>
      <c r="BI962" s="982"/>
      <c r="BJ962" s="982"/>
    </row>
    <row r="963" spans="1:62" ht="14.25" customHeight="1" x14ac:dyDescent="0.2">
      <c r="A963" s="982"/>
      <c r="B963" s="982"/>
      <c r="C963" s="982"/>
      <c r="D963" s="1000"/>
      <c r="E963" s="982"/>
      <c r="F963" s="1000"/>
      <c r="G963" s="982"/>
      <c r="H963" s="1000"/>
      <c r="I963" s="982"/>
      <c r="J963" s="1000"/>
      <c r="K963" s="982"/>
      <c r="L963" s="1000"/>
      <c r="M963" s="982"/>
      <c r="N963" s="1000"/>
      <c r="O963" s="982"/>
      <c r="P963" s="982"/>
      <c r="Q963" s="1000"/>
      <c r="R963" s="982"/>
      <c r="S963" s="1000"/>
      <c r="T963" s="1000"/>
      <c r="U963" s="1000"/>
      <c r="V963" s="982"/>
      <c r="W963" s="1004"/>
      <c r="X963" s="1002"/>
      <c r="Y963" s="1002"/>
      <c r="Z963" s="982"/>
      <c r="AA963" s="982"/>
      <c r="AB963" s="982"/>
      <c r="AC963" s="982"/>
      <c r="AD963" s="982"/>
      <c r="AE963" s="982"/>
      <c r="AF963" s="982"/>
      <c r="AG963" s="982"/>
      <c r="AH963" s="982"/>
      <c r="AI963" s="982"/>
      <c r="AJ963" s="982"/>
      <c r="AK963" s="982"/>
      <c r="AL963" s="982"/>
      <c r="AM963" s="982"/>
      <c r="AN963" s="982"/>
      <c r="AO963" s="982"/>
      <c r="AP963" s="982"/>
      <c r="AQ963" s="982"/>
      <c r="AR963" s="982"/>
      <c r="AS963" s="982"/>
      <c r="AT963" s="982"/>
      <c r="AU963" s="982"/>
      <c r="AV963" s="982"/>
      <c r="AW963" s="982"/>
      <c r="AX963" s="982"/>
      <c r="AY963" s="982"/>
      <c r="AZ963" s="982"/>
      <c r="BA963" s="982"/>
      <c r="BB963" s="982"/>
      <c r="BC963" s="982"/>
      <c r="BD963" s="982"/>
      <c r="BE963" s="982"/>
      <c r="BF963" s="982"/>
      <c r="BG963" s="982"/>
      <c r="BH963" s="982"/>
      <c r="BI963" s="982"/>
      <c r="BJ963" s="982"/>
    </row>
    <row r="964" spans="1:62" ht="14.25" customHeight="1" x14ac:dyDescent="0.2">
      <c r="A964" s="982"/>
      <c r="B964" s="982"/>
      <c r="C964" s="982"/>
      <c r="D964" s="1000"/>
      <c r="E964" s="982"/>
      <c r="F964" s="1000"/>
      <c r="G964" s="982"/>
      <c r="H964" s="1000"/>
      <c r="I964" s="982"/>
      <c r="J964" s="1000"/>
      <c r="K964" s="982"/>
      <c r="L964" s="1000"/>
      <c r="M964" s="982"/>
      <c r="N964" s="1000"/>
      <c r="O964" s="982"/>
      <c r="P964" s="982"/>
      <c r="Q964" s="1000"/>
      <c r="R964" s="982"/>
      <c r="S964" s="1000"/>
      <c r="T964" s="1000"/>
      <c r="U964" s="1000"/>
      <c r="V964" s="982"/>
      <c r="W964" s="1004"/>
      <c r="X964" s="1002"/>
      <c r="Y964" s="1002"/>
      <c r="Z964" s="982"/>
      <c r="AA964" s="982"/>
      <c r="AB964" s="982"/>
      <c r="AC964" s="982"/>
      <c r="AD964" s="982"/>
      <c r="AE964" s="982"/>
      <c r="AF964" s="982"/>
      <c r="AG964" s="982"/>
      <c r="AH964" s="982"/>
      <c r="AI964" s="982"/>
      <c r="AJ964" s="982"/>
      <c r="AK964" s="982"/>
      <c r="AL964" s="982"/>
      <c r="AM964" s="982"/>
      <c r="AN964" s="982"/>
      <c r="AO964" s="982"/>
      <c r="AP964" s="982"/>
      <c r="AQ964" s="982"/>
      <c r="AR964" s="982"/>
      <c r="AS964" s="982"/>
      <c r="AT964" s="982"/>
      <c r="AU964" s="982"/>
      <c r="AV964" s="982"/>
      <c r="AW964" s="982"/>
      <c r="AX964" s="982"/>
      <c r="AY964" s="982"/>
      <c r="AZ964" s="982"/>
      <c r="BA964" s="982"/>
      <c r="BB964" s="982"/>
      <c r="BC964" s="982"/>
      <c r="BD964" s="982"/>
      <c r="BE964" s="982"/>
      <c r="BF964" s="982"/>
      <c r="BG964" s="982"/>
      <c r="BH964" s="982"/>
      <c r="BI964" s="982"/>
      <c r="BJ964" s="982"/>
    </row>
    <row r="965" spans="1:62" ht="14.25" customHeight="1" x14ac:dyDescent="0.2">
      <c r="A965" s="982"/>
      <c r="B965" s="982"/>
      <c r="C965" s="982"/>
      <c r="D965" s="1000"/>
      <c r="E965" s="982"/>
      <c r="F965" s="1000"/>
      <c r="G965" s="982"/>
      <c r="H965" s="1000"/>
      <c r="I965" s="982"/>
      <c r="J965" s="1000"/>
      <c r="K965" s="982"/>
      <c r="L965" s="1000"/>
      <c r="M965" s="982"/>
      <c r="N965" s="1000"/>
      <c r="O965" s="982"/>
      <c r="P965" s="982"/>
      <c r="Q965" s="1000"/>
      <c r="R965" s="982"/>
      <c r="S965" s="1000"/>
      <c r="T965" s="1000"/>
      <c r="U965" s="1000"/>
      <c r="V965" s="982"/>
      <c r="W965" s="1004"/>
      <c r="X965" s="1002"/>
      <c r="Y965" s="1002"/>
      <c r="Z965" s="982"/>
      <c r="AA965" s="982"/>
      <c r="AB965" s="982"/>
      <c r="AC965" s="982"/>
      <c r="AD965" s="982"/>
      <c r="AE965" s="982"/>
      <c r="AF965" s="982"/>
      <c r="AG965" s="982"/>
      <c r="AH965" s="982"/>
      <c r="AI965" s="982"/>
      <c r="AJ965" s="982"/>
      <c r="AK965" s="982"/>
      <c r="AL965" s="982"/>
      <c r="AM965" s="982"/>
      <c r="AN965" s="982"/>
      <c r="AO965" s="982"/>
      <c r="AP965" s="982"/>
      <c r="AQ965" s="982"/>
      <c r="AR965" s="982"/>
      <c r="AS965" s="982"/>
      <c r="AT965" s="982"/>
      <c r="AU965" s="982"/>
      <c r="AV965" s="982"/>
      <c r="AW965" s="982"/>
      <c r="AX965" s="982"/>
      <c r="AY965" s="982"/>
      <c r="AZ965" s="982"/>
      <c r="BA965" s="982"/>
      <c r="BB965" s="982"/>
      <c r="BC965" s="982"/>
      <c r="BD965" s="982"/>
      <c r="BE965" s="982"/>
      <c r="BF965" s="982"/>
      <c r="BG965" s="982"/>
      <c r="BH965" s="982"/>
      <c r="BI965" s="982"/>
      <c r="BJ965" s="982"/>
    </row>
    <row r="966" spans="1:62" ht="14.25" customHeight="1" x14ac:dyDescent="0.2">
      <c r="A966" s="982"/>
      <c r="B966" s="982"/>
      <c r="C966" s="982"/>
      <c r="D966" s="1000"/>
      <c r="E966" s="982"/>
      <c r="F966" s="1000"/>
      <c r="G966" s="982"/>
      <c r="H966" s="1000"/>
      <c r="I966" s="982"/>
      <c r="J966" s="1000"/>
      <c r="K966" s="982"/>
      <c r="L966" s="1000"/>
      <c r="M966" s="982"/>
      <c r="N966" s="1000"/>
      <c r="O966" s="982"/>
      <c r="P966" s="982"/>
      <c r="Q966" s="1000"/>
      <c r="R966" s="982"/>
      <c r="S966" s="1000"/>
      <c r="T966" s="1000"/>
      <c r="U966" s="1000"/>
      <c r="V966" s="982"/>
      <c r="W966" s="1004"/>
      <c r="X966" s="1002"/>
      <c r="Y966" s="1002"/>
      <c r="Z966" s="982"/>
      <c r="AA966" s="982"/>
      <c r="AB966" s="982"/>
      <c r="AC966" s="982"/>
      <c r="AD966" s="982"/>
      <c r="AE966" s="982"/>
      <c r="AF966" s="982"/>
      <c r="AG966" s="982"/>
      <c r="AH966" s="982"/>
      <c r="AI966" s="982"/>
      <c r="AJ966" s="982"/>
      <c r="AK966" s="982"/>
      <c r="AL966" s="982"/>
      <c r="AM966" s="982"/>
      <c r="AN966" s="982"/>
      <c r="AO966" s="982"/>
      <c r="AP966" s="982"/>
      <c r="AQ966" s="982"/>
      <c r="AR966" s="982"/>
      <c r="AS966" s="982"/>
      <c r="AT966" s="982"/>
      <c r="AU966" s="982"/>
      <c r="AV966" s="982"/>
      <c r="AW966" s="982"/>
      <c r="AX966" s="982"/>
      <c r="AY966" s="982"/>
      <c r="AZ966" s="982"/>
      <c r="BA966" s="982"/>
      <c r="BB966" s="982"/>
      <c r="BC966" s="982"/>
      <c r="BD966" s="982"/>
      <c r="BE966" s="982"/>
      <c r="BF966" s="982"/>
      <c r="BG966" s="982"/>
      <c r="BH966" s="982"/>
      <c r="BI966" s="982"/>
      <c r="BJ966" s="982"/>
    </row>
    <row r="967" spans="1:62" ht="14.25" customHeight="1" x14ac:dyDescent="0.2">
      <c r="A967" s="982"/>
      <c r="B967" s="982"/>
      <c r="C967" s="982"/>
      <c r="D967" s="1000"/>
      <c r="E967" s="982"/>
      <c r="F967" s="1000"/>
      <c r="G967" s="982"/>
      <c r="H967" s="1000"/>
      <c r="I967" s="982"/>
      <c r="J967" s="1000"/>
      <c r="K967" s="982"/>
      <c r="L967" s="1000"/>
      <c r="M967" s="982"/>
      <c r="N967" s="1000"/>
      <c r="O967" s="982"/>
      <c r="P967" s="982"/>
      <c r="Q967" s="1000"/>
      <c r="R967" s="982"/>
      <c r="S967" s="1000"/>
      <c r="T967" s="1000"/>
      <c r="U967" s="1000"/>
      <c r="V967" s="982"/>
      <c r="W967" s="1004"/>
      <c r="X967" s="1002"/>
      <c r="Y967" s="1002"/>
      <c r="Z967" s="982"/>
      <c r="AA967" s="982"/>
      <c r="AB967" s="982"/>
      <c r="AC967" s="982"/>
      <c r="AD967" s="982"/>
      <c r="AE967" s="982"/>
      <c r="AF967" s="982"/>
      <c r="AG967" s="982"/>
      <c r="AH967" s="982"/>
      <c r="AI967" s="982"/>
      <c r="AJ967" s="982"/>
      <c r="AK967" s="982"/>
      <c r="AL967" s="982"/>
      <c r="AM967" s="982"/>
      <c r="AN967" s="982"/>
      <c r="AO967" s="982"/>
      <c r="AP967" s="982"/>
      <c r="AQ967" s="982"/>
      <c r="AR967" s="982"/>
      <c r="AS967" s="982"/>
      <c r="AT967" s="982"/>
      <c r="AU967" s="982"/>
      <c r="AV967" s="982"/>
      <c r="AW967" s="982"/>
      <c r="AX967" s="982"/>
      <c r="AY967" s="982"/>
      <c r="AZ967" s="982"/>
      <c r="BA967" s="982"/>
      <c r="BB967" s="982"/>
      <c r="BC967" s="982"/>
      <c r="BD967" s="982"/>
      <c r="BE967" s="982"/>
      <c r="BF967" s="982"/>
      <c r="BG967" s="982"/>
      <c r="BH967" s="982"/>
      <c r="BI967" s="982"/>
      <c r="BJ967" s="982"/>
    </row>
    <row r="968" spans="1:62" ht="14.25" customHeight="1" x14ac:dyDescent="0.2">
      <c r="A968" s="982"/>
      <c r="B968" s="982"/>
      <c r="C968" s="982"/>
      <c r="D968" s="1000"/>
      <c r="E968" s="982"/>
      <c r="F968" s="1000"/>
      <c r="G968" s="982"/>
      <c r="H968" s="1000"/>
      <c r="I968" s="982"/>
      <c r="J968" s="1000"/>
      <c r="K968" s="982"/>
      <c r="L968" s="1000"/>
      <c r="M968" s="982"/>
      <c r="N968" s="1000"/>
      <c r="O968" s="982"/>
      <c r="P968" s="982"/>
      <c r="Q968" s="1000"/>
      <c r="R968" s="982"/>
      <c r="S968" s="1000"/>
      <c r="T968" s="1000"/>
      <c r="U968" s="1000"/>
      <c r="V968" s="982"/>
      <c r="W968" s="1004"/>
      <c r="X968" s="1002"/>
      <c r="Y968" s="1002"/>
      <c r="Z968" s="982"/>
      <c r="AA968" s="982"/>
      <c r="AB968" s="982"/>
      <c r="AC968" s="982"/>
      <c r="AD968" s="982"/>
      <c r="AE968" s="982"/>
      <c r="AF968" s="982"/>
      <c r="AG968" s="982"/>
      <c r="AH968" s="982"/>
      <c r="AI968" s="982"/>
      <c r="AJ968" s="982"/>
      <c r="AK968" s="982"/>
      <c r="AL968" s="982"/>
      <c r="AM968" s="982"/>
      <c r="AN968" s="982"/>
      <c r="AO968" s="982"/>
      <c r="AP968" s="982"/>
      <c r="AQ968" s="982"/>
      <c r="AR968" s="982"/>
      <c r="AS968" s="982"/>
      <c r="AT968" s="982"/>
      <c r="AU968" s="982"/>
      <c r="AV968" s="982"/>
      <c r="AW968" s="982"/>
      <c r="AX968" s="982"/>
      <c r="AY968" s="982"/>
      <c r="AZ968" s="982"/>
      <c r="BA968" s="982"/>
      <c r="BB968" s="982"/>
      <c r="BC968" s="982"/>
      <c r="BD968" s="982"/>
      <c r="BE968" s="982"/>
      <c r="BF968" s="982"/>
      <c r="BG968" s="982"/>
      <c r="BH968" s="982"/>
      <c r="BI968" s="982"/>
      <c r="BJ968" s="982"/>
    </row>
    <row r="969" spans="1:62" ht="14.25" customHeight="1" x14ac:dyDescent="0.2">
      <c r="A969" s="982"/>
      <c r="B969" s="982"/>
      <c r="C969" s="982"/>
      <c r="D969" s="1000"/>
      <c r="E969" s="982"/>
      <c r="F969" s="1000"/>
      <c r="G969" s="982"/>
      <c r="H969" s="1000"/>
      <c r="I969" s="982"/>
      <c r="J969" s="1000"/>
      <c r="K969" s="982"/>
      <c r="L969" s="1000"/>
      <c r="M969" s="982"/>
      <c r="N969" s="1000"/>
      <c r="O969" s="982"/>
      <c r="P969" s="982"/>
      <c r="Q969" s="1000"/>
      <c r="R969" s="982"/>
      <c r="S969" s="1000"/>
      <c r="T969" s="1000"/>
      <c r="U969" s="1000"/>
      <c r="V969" s="982"/>
      <c r="W969" s="1004"/>
      <c r="X969" s="1002"/>
      <c r="Y969" s="1002"/>
      <c r="Z969" s="982"/>
      <c r="AA969" s="982"/>
      <c r="AB969" s="982"/>
      <c r="AC969" s="982"/>
      <c r="AD969" s="982"/>
      <c r="AE969" s="982"/>
      <c r="AF969" s="982"/>
      <c r="AG969" s="982"/>
      <c r="AH969" s="982"/>
      <c r="AI969" s="982"/>
      <c r="AJ969" s="982"/>
      <c r="AK969" s="982"/>
      <c r="AL969" s="982"/>
      <c r="AM969" s="982"/>
      <c r="AN969" s="982"/>
      <c r="AO969" s="982"/>
      <c r="AP969" s="982"/>
      <c r="AQ969" s="982"/>
      <c r="AR969" s="982"/>
      <c r="AS969" s="982"/>
      <c r="AT969" s="982"/>
      <c r="AU969" s="982"/>
      <c r="AV969" s="982"/>
      <c r="AW969" s="982"/>
      <c r="AX969" s="982"/>
      <c r="AY969" s="982"/>
      <c r="AZ969" s="982"/>
      <c r="BA969" s="982"/>
      <c r="BB969" s="982"/>
      <c r="BC969" s="982"/>
      <c r="BD969" s="982"/>
      <c r="BE969" s="982"/>
      <c r="BF969" s="982"/>
      <c r="BG969" s="982"/>
      <c r="BH969" s="982"/>
      <c r="BI969" s="982"/>
      <c r="BJ969" s="982"/>
    </row>
    <row r="970" spans="1:62" ht="14.25" customHeight="1" x14ac:dyDescent="0.2">
      <c r="A970" s="982"/>
      <c r="B970" s="982"/>
      <c r="C970" s="982"/>
      <c r="D970" s="1000"/>
      <c r="E970" s="982"/>
      <c r="F970" s="1000"/>
      <c r="G970" s="982"/>
      <c r="H970" s="1000"/>
      <c r="I970" s="982"/>
      <c r="J970" s="1000"/>
      <c r="K970" s="982"/>
      <c r="L970" s="1000"/>
      <c r="M970" s="982"/>
      <c r="N970" s="1000"/>
      <c r="O970" s="982"/>
      <c r="P970" s="982"/>
      <c r="Q970" s="1000"/>
      <c r="R970" s="982"/>
      <c r="S970" s="1000"/>
      <c r="T970" s="1000"/>
      <c r="U970" s="1000"/>
      <c r="V970" s="982"/>
      <c r="W970" s="1004"/>
      <c r="X970" s="1002"/>
      <c r="Y970" s="1002"/>
      <c r="Z970" s="982"/>
      <c r="AA970" s="982"/>
      <c r="AB970" s="982"/>
      <c r="AC970" s="982"/>
      <c r="AD970" s="982"/>
      <c r="AE970" s="982"/>
      <c r="AF970" s="982"/>
      <c r="AG970" s="982"/>
      <c r="AH970" s="982"/>
      <c r="AI970" s="982"/>
      <c r="AJ970" s="982"/>
      <c r="AK970" s="982"/>
      <c r="AL970" s="982"/>
      <c r="AM970" s="982"/>
      <c r="AN970" s="982"/>
      <c r="AO970" s="982"/>
      <c r="AP970" s="982"/>
      <c r="AQ970" s="982"/>
      <c r="AR970" s="982"/>
      <c r="AS970" s="982"/>
      <c r="AT970" s="982"/>
      <c r="AU970" s="982"/>
      <c r="AV970" s="982"/>
      <c r="AW970" s="982"/>
      <c r="AX970" s="982"/>
      <c r="AY970" s="982"/>
      <c r="AZ970" s="982"/>
      <c r="BA970" s="982"/>
      <c r="BB970" s="982"/>
      <c r="BC970" s="982"/>
      <c r="BD970" s="982"/>
      <c r="BE970" s="982"/>
      <c r="BF970" s="982"/>
      <c r="BG970" s="982"/>
      <c r="BH970" s="982"/>
      <c r="BI970" s="982"/>
      <c r="BJ970" s="982"/>
    </row>
    <row r="971" spans="1:62" ht="14.25" customHeight="1" x14ac:dyDescent="0.2">
      <c r="A971" s="982"/>
      <c r="B971" s="982"/>
      <c r="C971" s="982"/>
      <c r="D971" s="1000"/>
      <c r="E971" s="982"/>
      <c r="F971" s="1000"/>
      <c r="G971" s="982"/>
      <c r="H971" s="1000"/>
      <c r="I971" s="982"/>
      <c r="J971" s="1000"/>
      <c r="K971" s="982"/>
      <c r="L971" s="1000"/>
      <c r="M971" s="982"/>
      <c r="N971" s="1000"/>
      <c r="O971" s="982"/>
      <c r="P971" s="982"/>
      <c r="Q971" s="1000"/>
      <c r="R971" s="982"/>
      <c r="S971" s="1000"/>
      <c r="T971" s="1000"/>
      <c r="U971" s="1000"/>
      <c r="V971" s="982"/>
      <c r="W971" s="1004"/>
      <c r="X971" s="1002"/>
      <c r="Y971" s="1002"/>
      <c r="Z971" s="982"/>
      <c r="AA971" s="982"/>
      <c r="AB971" s="982"/>
      <c r="AC971" s="982"/>
      <c r="AD971" s="982"/>
      <c r="AE971" s="982"/>
      <c r="AF971" s="982"/>
      <c r="AG971" s="982"/>
      <c r="AH971" s="982"/>
      <c r="AI971" s="982"/>
      <c r="AJ971" s="982"/>
      <c r="AK971" s="982"/>
      <c r="AL971" s="982"/>
      <c r="AM971" s="982"/>
      <c r="AN971" s="982"/>
      <c r="AO971" s="982"/>
      <c r="AP971" s="982"/>
      <c r="AQ971" s="982"/>
      <c r="AR971" s="982"/>
      <c r="AS971" s="982"/>
      <c r="AT971" s="982"/>
      <c r="AU971" s="982"/>
      <c r="AV971" s="982"/>
      <c r="AW971" s="982"/>
      <c r="AX971" s="982"/>
      <c r="AY971" s="982"/>
      <c r="AZ971" s="982"/>
      <c r="BA971" s="982"/>
      <c r="BB971" s="982"/>
      <c r="BC971" s="982"/>
      <c r="BD971" s="982"/>
      <c r="BE971" s="982"/>
      <c r="BF971" s="982"/>
      <c r="BG971" s="982"/>
      <c r="BH971" s="982"/>
      <c r="BI971" s="982"/>
      <c r="BJ971" s="982"/>
    </row>
    <row r="972" spans="1:62" ht="14.25" customHeight="1" x14ac:dyDescent="0.2">
      <c r="A972" s="982"/>
      <c r="B972" s="982"/>
      <c r="C972" s="982"/>
      <c r="D972" s="1000"/>
      <c r="E972" s="982"/>
      <c r="F972" s="1000"/>
      <c r="G972" s="982"/>
      <c r="H972" s="1000"/>
      <c r="I972" s="982"/>
      <c r="J972" s="1000"/>
      <c r="K972" s="982"/>
      <c r="L972" s="1000"/>
      <c r="M972" s="982"/>
      <c r="N972" s="1000"/>
      <c r="O972" s="982"/>
      <c r="P972" s="982"/>
      <c r="Q972" s="1000"/>
      <c r="R972" s="982"/>
      <c r="S972" s="1000"/>
      <c r="T972" s="1000"/>
      <c r="U972" s="1000"/>
      <c r="V972" s="982"/>
      <c r="W972" s="1004"/>
      <c r="X972" s="1002"/>
      <c r="Y972" s="1002"/>
      <c r="Z972" s="982"/>
      <c r="AA972" s="982"/>
      <c r="AB972" s="982"/>
      <c r="AC972" s="982"/>
      <c r="AD972" s="982"/>
      <c r="AE972" s="982"/>
      <c r="AF972" s="982"/>
      <c r="AG972" s="982"/>
      <c r="AH972" s="982"/>
      <c r="AI972" s="982"/>
      <c r="AJ972" s="982"/>
      <c r="AK972" s="982"/>
      <c r="AL972" s="982"/>
      <c r="AM972" s="982"/>
      <c r="AN972" s="982"/>
      <c r="AO972" s="982"/>
      <c r="AP972" s="982"/>
      <c r="AQ972" s="982"/>
      <c r="AR972" s="982"/>
      <c r="AS972" s="982"/>
      <c r="AT972" s="982"/>
      <c r="AU972" s="982"/>
      <c r="AV972" s="982"/>
      <c r="AW972" s="982"/>
      <c r="AX972" s="982"/>
      <c r="AY972" s="982"/>
      <c r="AZ972" s="982"/>
      <c r="BA972" s="982"/>
      <c r="BB972" s="982"/>
      <c r="BC972" s="982"/>
      <c r="BD972" s="982"/>
      <c r="BE972" s="982"/>
      <c r="BF972" s="982"/>
      <c r="BG972" s="982"/>
      <c r="BH972" s="982"/>
      <c r="BI972" s="982"/>
      <c r="BJ972" s="982"/>
    </row>
    <row r="973" spans="1:62" ht="14.25" customHeight="1" x14ac:dyDescent="0.2">
      <c r="A973" s="982"/>
      <c r="B973" s="982"/>
      <c r="C973" s="982"/>
      <c r="D973" s="1000"/>
      <c r="E973" s="982"/>
      <c r="F973" s="1000"/>
      <c r="G973" s="982"/>
      <c r="H973" s="1000"/>
      <c r="I973" s="982"/>
      <c r="J973" s="1000"/>
      <c r="K973" s="982"/>
      <c r="L973" s="1000"/>
      <c r="M973" s="982"/>
      <c r="N973" s="1000"/>
      <c r="O973" s="982"/>
      <c r="P973" s="982"/>
      <c r="Q973" s="1000"/>
      <c r="R973" s="982"/>
      <c r="S973" s="1000"/>
      <c r="T973" s="1000"/>
      <c r="U973" s="1000"/>
      <c r="V973" s="982"/>
      <c r="W973" s="1004"/>
      <c r="X973" s="1002"/>
      <c r="Y973" s="1002"/>
      <c r="Z973" s="982"/>
      <c r="AA973" s="982"/>
      <c r="AB973" s="982"/>
      <c r="AC973" s="982"/>
      <c r="AD973" s="982"/>
      <c r="AE973" s="982"/>
      <c r="AF973" s="982"/>
      <c r="AG973" s="982"/>
      <c r="AH973" s="982"/>
      <c r="AI973" s="982"/>
      <c r="AJ973" s="982"/>
      <c r="AK973" s="982"/>
      <c r="AL973" s="982"/>
      <c r="AM973" s="982"/>
      <c r="AN973" s="982"/>
      <c r="AO973" s="982"/>
      <c r="AP973" s="982"/>
      <c r="AQ973" s="982"/>
      <c r="AR973" s="982"/>
      <c r="AS973" s="982"/>
      <c r="AT973" s="982"/>
      <c r="AU973" s="982"/>
      <c r="AV973" s="982"/>
      <c r="AW973" s="982"/>
      <c r="AX973" s="982"/>
      <c r="AY973" s="982"/>
      <c r="AZ973" s="982"/>
      <c r="BA973" s="982"/>
      <c r="BB973" s="982"/>
      <c r="BC973" s="982"/>
      <c r="BD973" s="982"/>
      <c r="BE973" s="982"/>
      <c r="BF973" s="982"/>
      <c r="BG973" s="982"/>
      <c r="BH973" s="982"/>
      <c r="BI973" s="982"/>
      <c r="BJ973" s="982"/>
    </row>
    <row r="974" spans="1:62" ht="14.25" customHeight="1" x14ac:dyDescent="0.2">
      <c r="A974" s="982"/>
      <c r="B974" s="982"/>
      <c r="C974" s="982"/>
      <c r="D974" s="1000"/>
      <c r="E974" s="982"/>
      <c r="F974" s="1000"/>
      <c r="G974" s="982"/>
      <c r="H974" s="1000"/>
      <c r="I974" s="982"/>
      <c r="J974" s="1000"/>
      <c r="K974" s="982"/>
      <c r="L974" s="1000"/>
      <c r="M974" s="982"/>
      <c r="N974" s="1000"/>
      <c r="O974" s="982"/>
      <c r="P974" s="982"/>
      <c r="Q974" s="1000"/>
      <c r="R974" s="982"/>
      <c r="S974" s="1000"/>
      <c r="T974" s="1000"/>
      <c r="U974" s="1000"/>
      <c r="V974" s="982"/>
      <c r="W974" s="1004"/>
      <c r="X974" s="1002"/>
      <c r="Y974" s="1002"/>
      <c r="Z974" s="982"/>
      <c r="AA974" s="982"/>
      <c r="AB974" s="982"/>
      <c r="AC974" s="982"/>
      <c r="AD974" s="982"/>
      <c r="AE974" s="982"/>
      <c r="AF974" s="982"/>
      <c r="AG974" s="982"/>
      <c r="AH974" s="982"/>
      <c r="AI974" s="982"/>
      <c r="AJ974" s="982"/>
      <c r="AK974" s="982"/>
      <c r="AL974" s="982"/>
      <c r="AM974" s="982"/>
      <c r="AN974" s="982"/>
      <c r="AO974" s="982"/>
      <c r="AP974" s="982"/>
      <c r="AQ974" s="982"/>
      <c r="AR974" s="982"/>
      <c r="AS974" s="982"/>
      <c r="AT974" s="982"/>
      <c r="AU974" s="982"/>
      <c r="AV974" s="982"/>
      <c r="AW974" s="982"/>
      <c r="AX974" s="982"/>
      <c r="AY974" s="982"/>
      <c r="AZ974" s="982"/>
      <c r="BA974" s="982"/>
      <c r="BB974" s="982"/>
      <c r="BC974" s="982"/>
      <c r="BD974" s="982"/>
      <c r="BE974" s="982"/>
      <c r="BF974" s="982"/>
      <c r="BG974" s="982"/>
      <c r="BH974" s="982"/>
      <c r="BI974" s="982"/>
      <c r="BJ974" s="982"/>
    </row>
    <row r="975" spans="1:62" ht="14.25" customHeight="1" x14ac:dyDescent="0.2">
      <c r="A975" s="982"/>
      <c r="B975" s="982"/>
      <c r="C975" s="982"/>
      <c r="D975" s="1000"/>
      <c r="E975" s="982"/>
      <c r="F975" s="1000"/>
      <c r="G975" s="982"/>
      <c r="H975" s="1000"/>
      <c r="I975" s="982"/>
      <c r="J975" s="1000"/>
      <c r="K975" s="982"/>
      <c r="L975" s="1000"/>
      <c r="M975" s="982"/>
      <c r="N975" s="1000"/>
      <c r="O975" s="982"/>
      <c r="P975" s="982"/>
      <c r="Q975" s="1000"/>
      <c r="R975" s="982"/>
      <c r="S975" s="1000"/>
      <c r="T975" s="1000"/>
      <c r="U975" s="1000"/>
      <c r="V975" s="982"/>
      <c r="W975" s="1004"/>
      <c r="X975" s="1002"/>
      <c r="Y975" s="1002"/>
      <c r="Z975" s="982"/>
      <c r="AA975" s="982"/>
      <c r="AB975" s="982"/>
      <c r="AC975" s="982"/>
      <c r="AD975" s="982"/>
      <c r="AE975" s="982"/>
      <c r="AF975" s="982"/>
      <c r="AG975" s="982"/>
      <c r="AH975" s="982"/>
      <c r="AI975" s="982"/>
      <c r="AJ975" s="982"/>
      <c r="AK975" s="982"/>
      <c r="AL975" s="982"/>
      <c r="AM975" s="982"/>
      <c r="AN975" s="982"/>
      <c r="AO975" s="982"/>
      <c r="AP975" s="982"/>
      <c r="AQ975" s="982"/>
      <c r="AR975" s="982"/>
      <c r="AS975" s="982"/>
      <c r="AT975" s="982"/>
      <c r="AU975" s="982"/>
      <c r="AV975" s="982"/>
      <c r="AW975" s="982"/>
      <c r="AX975" s="982"/>
      <c r="AY975" s="982"/>
      <c r="AZ975" s="982"/>
      <c r="BA975" s="982"/>
      <c r="BB975" s="982"/>
      <c r="BC975" s="982"/>
      <c r="BD975" s="982"/>
      <c r="BE975" s="982"/>
      <c r="BF975" s="982"/>
      <c r="BG975" s="982"/>
      <c r="BH975" s="982"/>
      <c r="BI975" s="982"/>
      <c r="BJ975" s="982"/>
    </row>
    <row r="976" spans="1:62" ht="14.25" customHeight="1" x14ac:dyDescent="0.2">
      <c r="A976" s="982"/>
      <c r="B976" s="982"/>
      <c r="C976" s="982"/>
      <c r="D976" s="1000"/>
      <c r="E976" s="982"/>
      <c r="F976" s="1000"/>
      <c r="G976" s="982"/>
      <c r="H976" s="1000"/>
      <c r="I976" s="982"/>
      <c r="J976" s="1000"/>
      <c r="K976" s="982"/>
      <c r="L976" s="1000"/>
      <c r="M976" s="982"/>
      <c r="N976" s="1000"/>
      <c r="O976" s="982"/>
      <c r="P976" s="982"/>
      <c r="Q976" s="1000"/>
      <c r="R976" s="982"/>
      <c r="S976" s="1000"/>
      <c r="T976" s="1000"/>
      <c r="U976" s="1000"/>
      <c r="V976" s="982"/>
      <c r="W976" s="1004"/>
      <c r="X976" s="1002"/>
      <c r="Y976" s="1002"/>
      <c r="Z976" s="982"/>
      <c r="AA976" s="982"/>
      <c r="AB976" s="982"/>
      <c r="AC976" s="982"/>
      <c r="AD976" s="982"/>
      <c r="AE976" s="982"/>
      <c r="AF976" s="982"/>
      <c r="AG976" s="982"/>
      <c r="AH976" s="982"/>
      <c r="AI976" s="982"/>
      <c r="AJ976" s="982"/>
      <c r="AK976" s="982"/>
      <c r="AL976" s="982"/>
      <c r="AM976" s="982"/>
      <c r="AN976" s="982"/>
      <c r="AO976" s="982"/>
      <c r="AP976" s="982"/>
      <c r="AQ976" s="982"/>
      <c r="AR976" s="982"/>
      <c r="AS976" s="982"/>
      <c r="AT976" s="982"/>
      <c r="AU976" s="982"/>
      <c r="AV976" s="982"/>
      <c r="AW976" s="982"/>
      <c r="AX976" s="982"/>
      <c r="AY976" s="982"/>
      <c r="AZ976" s="982"/>
      <c r="BA976" s="982"/>
      <c r="BB976" s="982"/>
      <c r="BC976" s="982"/>
      <c r="BD976" s="982"/>
      <c r="BE976" s="982"/>
      <c r="BF976" s="982"/>
      <c r="BG976" s="982"/>
      <c r="BH976" s="982"/>
      <c r="BI976" s="982"/>
      <c r="BJ976" s="982"/>
    </row>
    <row r="977" spans="1:62" ht="14.25" customHeight="1" x14ac:dyDescent="0.2">
      <c r="A977" s="982"/>
      <c r="B977" s="982"/>
      <c r="C977" s="982"/>
      <c r="D977" s="1000"/>
      <c r="E977" s="982"/>
      <c r="F977" s="1000"/>
      <c r="G977" s="982"/>
      <c r="H977" s="1000"/>
      <c r="I977" s="982"/>
      <c r="J977" s="1000"/>
      <c r="K977" s="982"/>
      <c r="L977" s="1000"/>
      <c r="M977" s="982"/>
      <c r="N977" s="1000"/>
      <c r="O977" s="982"/>
      <c r="P977" s="982"/>
      <c r="Q977" s="1000"/>
      <c r="R977" s="982"/>
      <c r="S977" s="1000"/>
      <c r="T977" s="1000"/>
      <c r="U977" s="1000"/>
      <c r="V977" s="982"/>
      <c r="W977" s="1004"/>
      <c r="X977" s="1002"/>
      <c r="Y977" s="1002"/>
      <c r="Z977" s="982"/>
      <c r="AA977" s="982"/>
      <c r="AB977" s="982"/>
      <c r="AC977" s="982"/>
      <c r="AD977" s="982"/>
      <c r="AE977" s="982"/>
      <c r="AF977" s="982"/>
      <c r="AG977" s="982"/>
      <c r="AH977" s="982"/>
      <c r="AI977" s="982"/>
      <c r="AJ977" s="982"/>
      <c r="AK977" s="982"/>
      <c r="AL977" s="982"/>
      <c r="AM977" s="982"/>
      <c r="AN977" s="982"/>
      <c r="AO977" s="982"/>
      <c r="AP977" s="982"/>
      <c r="AQ977" s="982"/>
      <c r="AR977" s="982"/>
      <c r="AS977" s="982"/>
      <c r="AT977" s="982"/>
      <c r="AU977" s="982"/>
      <c r="AV977" s="982"/>
      <c r="AW977" s="982"/>
      <c r="AX977" s="982"/>
      <c r="AY977" s="982"/>
      <c r="AZ977" s="982"/>
      <c r="BA977" s="982"/>
      <c r="BB977" s="982"/>
      <c r="BC977" s="982"/>
      <c r="BD977" s="982"/>
      <c r="BE977" s="982"/>
      <c r="BF977" s="982"/>
      <c r="BG977" s="982"/>
      <c r="BH977" s="982"/>
      <c r="BI977" s="982"/>
      <c r="BJ977" s="982"/>
    </row>
    <row r="978" spans="1:62" ht="14.25" customHeight="1" x14ac:dyDescent="0.2">
      <c r="A978" s="982"/>
      <c r="B978" s="982"/>
      <c r="C978" s="982"/>
      <c r="D978" s="1000"/>
      <c r="E978" s="982"/>
      <c r="F978" s="1000"/>
      <c r="G978" s="982"/>
      <c r="H978" s="1000"/>
      <c r="I978" s="982"/>
      <c r="J978" s="1000"/>
      <c r="K978" s="982"/>
      <c r="L978" s="1000"/>
      <c r="M978" s="982"/>
      <c r="N978" s="1000"/>
      <c r="O978" s="982"/>
      <c r="P978" s="982"/>
      <c r="Q978" s="1000"/>
      <c r="R978" s="982"/>
      <c r="S978" s="1000"/>
      <c r="T978" s="1000"/>
      <c r="U978" s="1000"/>
      <c r="V978" s="982"/>
      <c r="W978" s="1004"/>
      <c r="X978" s="1002"/>
      <c r="Y978" s="1002"/>
      <c r="Z978" s="982"/>
      <c r="AA978" s="982"/>
      <c r="AB978" s="982"/>
      <c r="AC978" s="982"/>
      <c r="AD978" s="982"/>
      <c r="AE978" s="982"/>
      <c r="AF978" s="982"/>
      <c r="AG978" s="982"/>
      <c r="AH978" s="982"/>
      <c r="AI978" s="982"/>
      <c r="AJ978" s="982"/>
      <c r="AK978" s="982"/>
      <c r="AL978" s="982"/>
      <c r="AM978" s="982"/>
      <c r="AN978" s="982"/>
      <c r="AO978" s="982"/>
      <c r="AP978" s="982"/>
      <c r="AQ978" s="982"/>
      <c r="AR978" s="982"/>
      <c r="AS978" s="982"/>
      <c r="AT978" s="982"/>
      <c r="AU978" s="982"/>
      <c r="AV978" s="982"/>
      <c r="AW978" s="982"/>
      <c r="AX978" s="982"/>
      <c r="AY978" s="982"/>
      <c r="AZ978" s="982"/>
      <c r="BA978" s="982"/>
      <c r="BB978" s="982"/>
      <c r="BC978" s="982"/>
      <c r="BD978" s="982"/>
      <c r="BE978" s="982"/>
      <c r="BF978" s="982"/>
      <c r="BG978" s="982"/>
      <c r="BH978" s="982"/>
      <c r="BI978" s="982"/>
      <c r="BJ978" s="982"/>
    </row>
    <row r="979" spans="1:62" ht="14.25" customHeight="1" x14ac:dyDescent="0.2">
      <c r="A979" s="982"/>
      <c r="B979" s="982"/>
      <c r="C979" s="982"/>
      <c r="D979" s="1000"/>
      <c r="E979" s="982"/>
      <c r="F979" s="1000"/>
      <c r="G979" s="982"/>
      <c r="H979" s="1000"/>
      <c r="I979" s="982"/>
      <c r="J979" s="1000"/>
      <c r="K979" s="982"/>
      <c r="L979" s="1000"/>
      <c r="M979" s="982"/>
      <c r="N979" s="1000"/>
      <c r="O979" s="982"/>
      <c r="P979" s="982"/>
      <c r="Q979" s="1000"/>
      <c r="R979" s="982"/>
      <c r="S979" s="1000"/>
      <c r="T979" s="1000"/>
      <c r="U979" s="1000"/>
      <c r="V979" s="982"/>
      <c r="W979" s="1004"/>
      <c r="X979" s="1002"/>
      <c r="Y979" s="1002"/>
      <c r="Z979" s="982"/>
      <c r="AA979" s="982"/>
      <c r="AB979" s="982"/>
      <c r="AC979" s="982"/>
      <c r="AD979" s="982"/>
      <c r="AE979" s="982"/>
      <c r="AF979" s="982"/>
      <c r="AG979" s="982"/>
      <c r="AH979" s="982"/>
      <c r="AI979" s="982"/>
      <c r="AJ979" s="982"/>
      <c r="AK979" s="982"/>
      <c r="AL979" s="982"/>
      <c r="AM979" s="982"/>
      <c r="AN979" s="982"/>
      <c r="AO979" s="982"/>
      <c r="AP979" s="982"/>
      <c r="AQ979" s="982"/>
      <c r="AR979" s="982"/>
      <c r="AS979" s="982"/>
      <c r="AT979" s="982"/>
      <c r="AU979" s="982"/>
      <c r="AV979" s="982"/>
      <c r="AW979" s="982"/>
      <c r="AX979" s="982"/>
      <c r="AY979" s="982"/>
      <c r="AZ979" s="982"/>
      <c r="BA979" s="982"/>
      <c r="BB979" s="982"/>
      <c r="BC979" s="982"/>
      <c r="BD979" s="982"/>
      <c r="BE979" s="982"/>
      <c r="BF979" s="982"/>
      <c r="BG979" s="982"/>
      <c r="BH979" s="982"/>
      <c r="BI979" s="982"/>
      <c r="BJ979" s="982"/>
    </row>
    <row r="980" spans="1:62" ht="14.25" customHeight="1" x14ac:dyDescent="0.2">
      <c r="A980" s="982"/>
      <c r="B980" s="982"/>
      <c r="C980" s="982"/>
      <c r="D980" s="1000"/>
      <c r="E980" s="982"/>
      <c r="F980" s="1000"/>
      <c r="G980" s="982"/>
      <c r="H980" s="1000"/>
      <c r="I980" s="982"/>
      <c r="J980" s="1000"/>
      <c r="K980" s="982"/>
      <c r="L980" s="1000"/>
      <c r="M980" s="982"/>
      <c r="N980" s="1000"/>
      <c r="O980" s="982"/>
      <c r="P980" s="982"/>
      <c r="Q980" s="1000"/>
      <c r="R980" s="982"/>
      <c r="S980" s="1000"/>
      <c r="T980" s="1000"/>
      <c r="U980" s="1000"/>
      <c r="V980" s="982"/>
      <c r="W980" s="1004"/>
      <c r="X980" s="1002"/>
      <c r="Y980" s="1002"/>
      <c r="Z980" s="982"/>
      <c r="AA980" s="982"/>
      <c r="AB980" s="982"/>
      <c r="AC980" s="982"/>
      <c r="AD980" s="982"/>
      <c r="AE980" s="982"/>
      <c r="AF980" s="982"/>
      <c r="AG980" s="982"/>
      <c r="AH980" s="982"/>
      <c r="AI980" s="982"/>
      <c r="AJ980" s="982"/>
      <c r="AK980" s="982"/>
      <c r="AL980" s="982"/>
      <c r="AM980" s="982"/>
      <c r="AN980" s="982"/>
      <c r="AO980" s="982"/>
      <c r="AP980" s="982"/>
      <c r="AQ980" s="982"/>
      <c r="AR980" s="982"/>
      <c r="AS980" s="982"/>
      <c r="AT980" s="982"/>
      <c r="AU980" s="982"/>
      <c r="AV980" s="982"/>
      <c r="AW980" s="982"/>
      <c r="AX980" s="982"/>
      <c r="AY980" s="982"/>
      <c r="AZ980" s="982"/>
      <c r="BA980" s="982"/>
      <c r="BB980" s="982"/>
      <c r="BC980" s="982"/>
      <c r="BD980" s="982"/>
      <c r="BE980" s="982"/>
      <c r="BF980" s="982"/>
      <c r="BG980" s="982"/>
      <c r="BH980" s="982"/>
      <c r="BI980" s="982"/>
      <c r="BJ980" s="982"/>
    </row>
    <row r="981" spans="1:62" ht="14.25" customHeight="1" x14ac:dyDescent="0.2">
      <c r="A981" s="982"/>
      <c r="B981" s="982"/>
      <c r="C981" s="982"/>
      <c r="D981" s="1000"/>
      <c r="E981" s="982"/>
      <c r="F981" s="1000"/>
      <c r="G981" s="982"/>
      <c r="H981" s="1000"/>
      <c r="I981" s="982"/>
      <c r="J981" s="1000"/>
      <c r="K981" s="982"/>
      <c r="L981" s="1000"/>
      <c r="M981" s="982"/>
      <c r="N981" s="1000"/>
      <c r="O981" s="982"/>
      <c r="P981" s="982"/>
      <c r="Q981" s="1000"/>
      <c r="R981" s="982"/>
      <c r="S981" s="1000"/>
      <c r="T981" s="1000"/>
      <c r="U981" s="1000"/>
      <c r="V981" s="982"/>
      <c r="W981" s="1004"/>
      <c r="X981" s="1002"/>
      <c r="Y981" s="1002"/>
      <c r="Z981" s="982"/>
      <c r="AA981" s="982"/>
      <c r="AB981" s="982"/>
      <c r="AC981" s="982"/>
      <c r="AD981" s="982"/>
      <c r="AE981" s="982"/>
      <c r="AF981" s="982"/>
      <c r="AG981" s="982"/>
      <c r="AH981" s="982"/>
      <c r="AI981" s="982"/>
      <c r="AJ981" s="982"/>
      <c r="AK981" s="982"/>
      <c r="AL981" s="982"/>
      <c r="AM981" s="982"/>
      <c r="AN981" s="982"/>
      <c r="AO981" s="982"/>
      <c r="AP981" s="982"/>
      <c r="AQ981" s="982"/>
      <c r="AR981" s="982"/>
      <c r="AS981" s="982"/>
      <c r="AT981" s="982"/>
      <c r="AU981" s="982"/>
      <c r="AV981" s="982"/>
      <c r="AW981" s="982"/>
      <c r="AX981" s="982"/>
      <c r="AY981" s="982"/>
      <c r="AZ981" s="982"/>
      <c r="BA981" s="982"/>
      <c r="BB981" s="982"/>
      <c r="BC981" s="982"/>
      <c r="BD981" s="982"/>
      <c r="BE981" s="982"/>
      <c r="BF981" s="982"/>
      <c r="BG981" s="982"/>
      <c r="BH981" s="982"/>
      <c r="BI981" s="982"/>
      <c r="BJ981" s="982"/>
    </row>
    <row r="982" spans="1:62" ht="14.25" customHeight="1" x14ac:dyDescent="0.2">
      <c r="A982" s="982"/>
      <c r="B982" s="982"/>
      <c r="C982" s="982"/>
      <c r="D982" s="1000"/>
      <c r="E982" s="982"/>
      <c r="F982" s="1000"/>
      <c r="G982" s="982"/>
      <c r="H982" s="1000"/>
      <c r="I982" s="982"/>
      <c r="J982" s="1000"/>
      <c r="K982" s="982"/>
      <c r="L982" s="1000"/>
      <c r="M982" s="982"/>
      <c r="N982" s="1000"/>
      <c r="O982" s="982"/>
      <c r="P982" s="982"/>
      <c r="Q982" s="1000"/>
      <c r="R982" s="982"/>
      <c r="S982" s="1000"/>
      <c r="T982" s="1000"/>
      <c r="U982" s="1000"/>
      <c r="V982" s="982"/>
      <c r="W982" s="1004"/>
      <c r="X982" s="1002"/>
      <c r="Y982" s="1002"/>
      <c r="Z982" s="982"/>
      <c r="AA982" s="982"/>
      <c r="AB982" s="982"/>
      <c r="AC982" s="982"/>
      <c r="AD982" s="982"/>
      <c r="AE982" s="982"/>
      <c r="AF982" s="982"/>
      <c r="AG982" s="982"/>
      <c r="AH982" s="982"/>
      <c r="AI982" s="982"/>
      <c r="AJ982" s="982"/>
      <c r="AK982" s="982"/>
      <c r="AL982" s="982"/>
      <c r="AM982" s="982"/>
      <c r="AN982" s="982"/>
      <c r="AO982" s="982"/>
      <c r="AP982" s="982"/>
      <c r="AQ982" s="982"/>
      <c r="AR982" s="982"/>
      <c r="AS982" s="982"/>
      <c r="AT982" s="982"/>
      <c r="AU982" s="982"/>
      <c r="AV982" s="982"/>
      <c r="AW982" s="982"/>
      <c r="AX982" s="982"/>
      <c r="AY982" s="982"/>
      <c r="AZ982" s="982"/>
      <c r="BA982" s="982"/>
      <c r="BB982" s="982"/>
      <c r="BC982" s="982"/>
      <c r="BD982" s="982"/>
      <c r="BE982" s="982"/>
      <c r="BF982" s="982"/>
      <c r="BG982" s="982"/>
      <c r="BH982" s="982"/>
      <c r="BI982" s="982"/>
      <c r="BJ982" s="982"/>
    </row>
    <row r="983" spans="1:62" ht="14.25" customHeight="1" x14ac:dyDescent="0.2">
      <c r="A983" s="982"/>
      <c r="B983" s="982"/>
      <c r="C983" s="982"/>
      <c r="D983" s="1000"/>
      <c r="E983" s="982"/>
      <c r="F983" s="1000"/>
      <c r="G983" s="982"/>
      <c r="H983" s="1000"/>
      <c r="I983" s="982"/>
      <c r="J983" s="1000"/>
      <c r="K983" s="982"/>
      <c r="L983" s="1000"/>
      <c r="M983" s="982"/>
      <c r="N983" s="1000"/>
      <c r="O983" s="982"/>
      <c r="P983" s="982"/>
      <c r="Q983" s="1000"/>
      <c r="R983" s="982"/>
      <c r="S983" s="1000"/>
      <c r="T983" s="1000"/>
      <c r="U983" s="1000"/>
      <c r="V983" s="982"/>
      <c r="W983" s="1004"/>
      <c r="X983" s="1002"/>
      <c r="Y983" s="1002"/>
      <c r="Z983" s="982"/>
      <c r="AA983" s="982"/>
      <c r="AB983" s="982"/>
      <c r="AC983" s="982"/>
      <c r="AD983" s="982"/>
      <c r="AE983" s="982"/>
      <c r="AF983" s="982"/>
      <c r="AG983" s="982"/>
      <c r="AH983" s="982"/>
      <c r="AI983" s="982"/>
      <c r="AJ983" s="982"/>
      <c r="AK983" s="982"/>
      <c r="AL983" s="982"/>
      <c r="AM983" s="982"/>
      <c r="AN983" s="982"/>
      <c r="AO983" s="982"/>
      <c r="AP983" s="982"/>
      <c r="AQ983" s="982"/>
      <c r="AR983" s="982"/>
      <c r="AS983" s="982"/>
      <c r="AT983" s="982"/>
      <c r="AU983" s="982"/>
      <c r="AV983" s="982"/>
      <c r="AW983" s="982"/>
      <c r="AX983" s="982"/>
      <c r="AY983" s="982"/>
      <c r="AZ983" s="982"/>
      <c r="BA983" s="982"/>
      <c r="BB983" s="982"/>
      <c r="BC983" s="982"/>
      <c r="BD983" s="982"/>
      <c r="BE983" s="982"/>
      <c r="BF983" s="982"/>
      <c r="BG983" s="982"/>
      <c r="BH983" s="982"/>
      <c r="BI983" s="982"/>
      <c r="BJ983" s="982"/>
    </row>
    <row r="984" spans="1:62" ht="14.25" customHeight="1" x14ac:dyDescent="0.2">
      <c r="A984" s="982"/>
      <c r="B984" s="982"/>
      <c r="C984" s="982"/>
      <c r="D984" s="1000"/>
      <c r="E984" s="982"/>
      <c r="F984" s="1000"/>
      <c r="G984" s="982"/>
      <c r="H984" s="1000"/>
      <c r="I984" s="982"/>
      <c r="J984" s="1000"/>
      <c r="K984" s="982"/>
      <c r="L984" s="1000"/>
      <c r="M984" s="982"/>
      <c r="N984" s="1000"/>
      <c r="O984" s="982"/>
      <c r="P984" s="982"/>
      <c r="Q984" s="1000"/>
      <c r="R984" s="982"/>
      <c r="S984" s="1000"/>
      <c r="T984" s="1000"/>
      <c r="U984" s="1000"/>
      <c r="V984" s="982"/>
      <c r="W984" s="1004"/>
      <c r="X984" s="1002"/>
      <c r="Y984" s="1002"/>
      <c r="Z984" s="982"/>
      <c r="AA984" s="982"/>
      <c r="AB984" s="982"/>
      <c r="AC984" s="982"/>
      <c r="AD984" s="982"/>
      <c r="AE984" s="982"/>
      <c r="AF984" s="982"/>
      <c r="AG984" s="982"/>
      <c r="AH984" s="982"/>
      <c r="AI984" s="982"/>
      <c r="AJ984" s="982"/>
      <c r="AK984" s="982"/>
      <c r="AL984" s="982"/>
      <c r="AM984" s="982"/>
      <c r="AN984" s="982"/>
      <c r="AO984" s="982"/>
      <c r="AP984" s="982"/>
      <c r="AQ984" s="982"/>
      <c r="AR984" s="982"/>
      <c r="AS984" s="982"/>
      <c r="AT984" s="982"/>
      <c r="AU984" s="982"/>
      <c r="AV984" s="982"/>
      <c r="AW984" s="982"/>
      <c r="AX984" s="982"/>
      <c r="AY984" s="982"/>
      <c r="AZ984" s="982"/>
      <c r="BA984" s="982"/>
      <c r="BB984" s="982"/>
      <c r="BC984" s="982"/>
      <c r="BD984" s="982"/>
      <c r="BE984" s="982"/>
      <c r="BF984" s="982"/>
      <c r="BG984" s="982"/>
      <c r="BH984" s="982"/>
      <c r="BI984" s="982"/>
      <c r="BJ984" s="982"/>
    </row>
    <row r="985" spans="1:62" ht="14.25" customHeight="1" x14ac:dyDescent="0.2">
      <c r="A985" s="982"/>
      <c r="B985" s="982"/>
      <c r="C985" s="982"/>
      <c r="D985" s="1000"/>
      <c r="E985" s="982"/>
      <c r="F985" s="1000"/>
      <c r="G985" s="982"/>
      <c r="H985" s="1000"/>
      <c r="I985" s="982"/>
      <c r="J985" s="1000"/>
      <c r="K985" s="982"/>
      <c r="L985" s="1000"/>
      <c r="M985" s="982"/>
      <c r="N985" s="1000"/>
      <c r="O985" s="982"/>
      <c r="P985" s="982"/>
      <c r="Q985" s="1000"/>
      <c r="R985" s="982"/>
      <c r="S985" s="1000"/>
      <c r="T985" s="1000"/>
      <c r="U985" s="1000"/>
      <c r="V985" s="982"/>
      <c r="W985" s="1004"/>
      <c r="X985" s="1002"/>
      <c r="Y985" s="1002"/>
      <c r="Z985" s="982"/>
      <c r="AA985" s="982"/>
      <c r="AB985" s="982"/>
      <c r="AC985" s="982"/>
      <c r="AD985" s="982"/>
      <c r="AE985" s="982"/>
      <c r="AF985" s="982"/>
      <c r="AG985" s="982"/>
      <c r="AH985" s="982"/>
      <c r="AI985" s="982"/>
      <c r="AJ985" s="982"/>
      <c r="AK985" s="982"/>
      <c r="AL985" s="982"/>
      <c r="AM985" s="982"/>
      <c r="AN985" s="982"/>
      <c r="AO985" s="982"/>
      <c r="AP985" s="982"/>
      <c r="AQ985" s="982"/>
      <c r="AR985" s="982"/>
      <c r="AS985" s="982"/>
      <c r="AT985" s="982"/>
      <c r="AU985" s="982"/>
      <c r="AV985" s="982"/>
      <c r="AW985" s="982"/>
      <c r="AX985" s="982"/>
      <c r="AY985" s="982"/>
      <c r="AZ985" s="982"/>
      <c r="BA985" s="982"/>
      <c r="BB985" s="982"/>
      <c r="BC985" s="982"/>
      <c r="BD985" s="982"/>
      <c r="BE985" s="982"/>
      <c r="BF985" s="982"/>
      <c r="BG985" s="982"/>
      <c r="BH985" s="982"/>
      <c r="BI985" s="982"/>
      <c r="BJ985" s="982"/>
    </row>
    <row r="986" spans="1:62" ht="14.25" customHeight="1" x14ac:dyDescent="0.2">
      <c r="A986" s="982"/>
      <c r="B986" s="982"/>
      <c r="C986" s="982"/>
      <c r="D986" s="1000"/>
      <c r="E986" s="982"/>
      <c r="F986" s="1000"/>
      <c r="G986" s="982"/>
      <c r="H986" s="1000"/>
      <c r="I986" s="982"/>
      <c r="J986" s="1000"/>
      <c r="K986" s="982"/>
      <c r="L986" s="1000"/>
      <c r="M986" s="982"/>
      <c r="N986" s="1000"/>
      <c r="O986" s="982"/>
      <c r="P986" s="982"/>
      <c r="Q986" s="1000"/>
      <c r="R986" s="982"/>
      <c r="S986" s="1000"/>
      <c r="T986" s="1000"/>
      <c r="U986" s="1000"/>
      <c r="V986" s="982"/>
      <c r="W986" s="1004"/>
      <c r="X986" s="1002"/>
      <c r="Y986" s="1002"/>
      <c r="Z986" s="982"/>
      <c r="AA986" s="982"/>
      <c r="AB986" s="982"/>
      <c r="AC986" s="982"/>
      <c r="AD986" s="982"/>
      <c r="AE986" s="982"/>
      <c r="AF986" s="982"/>
      <c r="AG986" s="982"/>
      <c r="AH986" s="982"/>
      <c r="AI986" s="982"/>
      <c r="AJ986" s="982"/>
      <c r="AK986" s="982"/>
      <c r="AL986" s="982"/>
      <c r="AM986" s="982"/>
      <c r="AN986" s="982"/>
      <c r="AO986" s="982"/>
      <c r="AP986" s="982"/>
      <c r="AQ986" s="982"/>
      <c r="AR986" s="982"/>
      <c r="AS986" s="982"/>
      <c r="AT986" s="982"/>
      <c r="AU986" s="982"/>
      <c r="AV986" s="982"/>
      <c r="AW986" s="982"/>
      <c r="AX986" s="982"/>
      <c r="AY986" s="982"/>
      <c r="AZ986" s="982"/>
      <c r="BA986" s="982"/>
      <c r="BB986" s="982"/>
      <c r="BC986" s="982"/>
      <c r="BD986" s="982"/>
      <c r="BE986" s="982"/>
      <c r="BF986" s="982"/>
      <c r="BG986" s="982"/>
      <c r="BH986" s="982"/>
      <c r="BI986" s="982"/>
      <c r="BJ986" s="982"/>
    </row>
    <row r="987" spans="1:62" ht="14.25" customHeight="1" x14ac:dyDescent="0.2">
      <c r="A987" s="982"/>
      <c r="B987" s="982"/>
      <c r="C987" s="982"/>
      <c r="D987" s="1000"/>
      <c r="E987" s="982"/>
      <c r="F987" s="1000"/>
      <c r="G987" s="982"/>
      <c r="H987" s="1000"/>
      <c r="I987" s="982"/>
      <c r="J987" s="1000"/>
      <c r="K987" s="982"/>
      <c r="L987" s="1000"/>
      <c r="M987" s="982"/>
      <c r="N987" s="1000"/>
      <c r="O987" s="982"/>
      <c r="P987" s="982"/>
      <c r="Q987" s="1000"/>
      <c r="R987" s="982"/>
      <c r="S987" s="1000"/>
      <c r="T987" s="1000"/>
      <c r="U987" s="1000"/>
      <c r="V987" s="982"/>
      <c r="W987" s="1004"/>
      <c r="X987" s="1002"/>
      <c r="Y987" s="1002"/>
      <c r="Z987" s="982"/>
      <c r="AA987" s="982"/>
      <c r="AB987" s="982"/>
      <c r="AC987" s="982"/>
      <c r="AD987" s="982"/>
      <c r="AE987" s="982"/>
      <c r="AF987" s="982"/>
      <c r="AG987" s="982"/>
      <c r="AH987" s="982"/>
      <c r="AI987" s="982"/>
      <c r="AJ987" s="982"/>
      <c r="AK987" s="982"/>
      <c r="AL987" s="982"/>
      <c r="AM987" s="982"/>
      <c r="AN987" s="982"/>
      <c r="AO987" s="982"/>
      <c r="AP987" s="982"/>
      <c r="AQ987" s="982"/>
      <c r="AR987" s="982"/>
      <c r="AS987" s="982"/>
      <c r="AT987" s="982"/>
      <c r="AU987" s="982"/>
      <c r="AV987" s="982"/>
      <c r="AW987" s="982"/>
      <c r="AX987" s="982"/>
      <c r="AY987" s="982"/>
      <c r="AZ987" s="982"/>
      <c r="BA987" s="982"/>
      <c r="BB987" s="982"/>
      <c r="BC987" s="982"/>
      <c r="BD987" s="982"/>
      <c r="BE987" s="982"/>
      <c r="BF987" s="982"/>
      <c r="BG987" s="982"/>
      <c r="BH987" s="982"/>
      <c r="BI987" s="982"/>
      <c r="BJ987" s="982"/>
    </row>
    <row r="988" spans="1:62" ht="14.25" customHeight="1" x14ac:dyDescent="0.2">
      <c r="A988" s="982"/>
      <c r="B988" s="982"/>
      <c r="C988" s="982"/>
      <c r="D988" s="1000"/>
      <c r="E988" s="982"/>
      <c r="F988" s="1000"/>
      <c r="G988" s="982"/>
      <c r="H988" s="1000"/>
      <c r="I988" s="982"/>
      <c r="J988" s="1000"/>
      <c r="K988" s="982"/>
      <c r="L988" s="1000"/>
      <c r="M988" s="982"/>
      <c r="N988" s="1000"/>
      <c r="O988" s="982"/>
      <c r="P988" s="982"/>
      <c r="Q988" s="1000"/>
      <c r="R988" s="982"/>
      <c r="S988" s="1000"/>
      <c r="T988" s="1000"/>
      <c r="U988" s="1000"/>
      <c r="V988" s="982"/>
      <c r="W988" s="1004"/>
      <c r="X988" s="1002"/>
      <c r="Y988" s="1002"/>
      <c r="Z988" s="982"/>
      <c r="AA988" s="982"/>
      <c r="AB988" s="982"/>
      <c r="AC988" s="982"/>
      <c r="AD988" s="982"/>
      <c r="AE988" s="982"/>
      <c r="AF988" s="982"/>
      <c r="AG988" s="982"/>
      <c r="AH988" s="982"/>
      <c r="AI988" s="982"/>
      <c r="AJ988" s="982"/>
      <c r="AK988" s="982"/>
      <c r="AL988" s="982"/>
      <c r="AM988" s="982"/>
      <c r="AN988" s="982"/>
      <c r="AO988" s="982"/>
      <c r="AP988" s="982"/>
      <c r="AQ988" s="982"/>
      <c r="AR988" s="982"/>
      <c r="AS988" s="982"/>
      <c r="AT988" s="982"/>
      <c r="AU988" s="982"/>
      <c r="AV988" s="982"/>
      <c r="AW988" s="982"/>
      <c r="AX988" s="982"/>
      <c r="AY988" s="982"/>
      <c r="AZ988" s="982"/>
      <c r="BA988" s="982"/>
      <c r="BB988" s="982"/>
      <c r="BC988" s="982"/>
      <c r="BD988" s="982"/>
      <c r="BE988" s="982"/>
      <c r="BF988" s="982"/>
      <c r="BG988" s="982"/>
      <c r="BH988" s="982"/>
      <c r="BI988" s="982"/>
      <c r="BJ988" s="982"/>
    </row>
    <row r="989" spans="1:62" ht="14.25" customHeight="1" x14ac:dyDescent="0.2">
      <c r="A989" s="982"/>
      <c r="B989" s="982"/>
      <c r="C989" s="982"/>
      <c r="D989" s="1000"/>
      <c r="E989" s="982"/>
      <c r="F989" s="1000"/>
      <c r="G989" s="982"/>
      <c r="H989" s="1000"/>
      <c r="I989" s="982"/>
      <c r="J989" s="1000"/>
      <c r="K989" s="982"/>
      <c r="L989" s="1000"/>
      <c r="M989" s="982"/>
      <c r="N989" s="1000"/>
      <c r="O989" s="982"/>
      <c r="P989" s="982"/>
      <c r="Q989" s="1000"/>
      <c r="R989" s="982"/>
      <c r="S989" s="1000"/>
      <c r="T989" s="1000"/>
      <c r="U989" s="1000"/>
      <c r="V989" s="982"/>
      <c r="W989" s="1004"/>
      <c r="X989" s="1002"/>
      <c r="Y989" s="1002"/>
      <c r="Z989" s="982"/>
      <c r="AA989" s="982"/>
      <c r="AB989" s="982"/>
      <c r="AC989" s="982"/>
      <c r="AD989" s="982"/>
      <c r="AE989" s="982"/>
      <c r="AF989" s="982"/>
      <c r="AG989" s="982"/>
      <c r="AH989" s="982"/>
      <c r="AI989" s="982"/>
      <c r="AJ989" s="982"/>
      <c r="AK989" s="982"/>
      <c r="AL989" s="982"/>
      <c r="AM989" s="982"/>
      <c r="AN989" s="982"/>
      <c r="AO989" s="982"/>
      <c r="AP989" s="982"/>
      <c r="AQ989" s="982"/>
      <c r="AR989" s="982"/>
      <c r="AS989" s="982"/>
      <c r="AT989" s="982"/>
      <c r="AU989" s="982"/>
      <c r="AV989" s="982"/>
      <c r="AW989" s="982"/>
      <c r="AX989" s="982"/>
      <c r="AY989" s="982"/>
      <c r="AZ989" s="982"/>
      <c r="BA989" s="982"/>
      <c r="BB989" s="982"/>
      <c r="BC989" s="982"/>
      <c r="BD989" s="982"/>
      <c r="BE989" s="982"/>
      <c r="BF989" s="982"/>
      <c r="BG989" s="982"/>
      <c r="BH989" s="982"/>
      <c r="BI989" s="982"/>
      <c r="BJ989" s="982"/>
    </row>
    <row r="990" spans="1:62" ht="14.25" customHeight="1" x14ac:dyDescent="0.2">
      <c r="A990" s="982"/>
      <c r="B990" s="982"/>
      <c r="C990" s="982"/>
      <c r="D990" s="1000"/>
      <c r="E990" s="982"/>
      <c r="F990" s="1000"/>
      <c r="G990" s="982"/>
      <c r="H990" s="1000"/>
      <c r="I990" s="982"/>
      <c r="J990" s="1000"/>
      <c r="K990" s="982"/>
      <c r="L990" s="1000"/>
      <c r="M990" s="982"/>
      <c r="N990" s="1000"/>
      <c r="O990" s="982"/>
      <c r="P990" s="982"/>
      <c r="Q990" s="1000"/>
      <c r="R990" s="982"/>
      <c r="S990" s="1000"/>
      <c r="T990" s="1000"/>
      <c r="U990" s="1000"/>
      <c r="V990" s="982"/>
      <c r="W990" s="1004"/>
      <c r="X990" s="1002"/>
      <c r="Y990" s="1002"/>
      <c r="Z990" s="982"/>
      <c r="AA990" s="982"/>
      <c r="AB990" s="982"/>
      <c r="AC990" s="982"/>
      <c r="AD990" s="982"/>
      <c r="AE990" s="982"/>
      <c r="AF990" s="982"/>
      <c r="AG990" s="982"/>
      <c r="AH990" s="982"/>
      <c r="AI990" s="982"/>
      <c r="AJ990" s="982"/>
      <c r="AK990" s="982"/>
      <c r="AL990" s="982"/>
      <c r="AM990" s="982"/>
      <c r="AN990" s="982"/>
      <c r="AO990" s="982"/>
      <c r="AP990" s="982"/>
      <c r="AQ990" s="982"/>
      <c r="AR990" s="982"/>
      <c r="AS990" s="982"/>
      <c r="AT990" s="982"/>
      <c r="AU990" s="982"/>
      <c r="AV990" s="982"/>
      <c r="AW990" s="982"/>
      <c r="AX990" s="982"/>
      <c r="AY990" s="982"/>
      <c r="AZ990" s="982"/>
      <c r="BA990" s="982"/>
      <c r="BB990" s="982"/>
      <c r="BC990" s="982"/>
      <c r="BD990" s="982"/>
      <c r="BE990" s="982"/>
      <c r="BF990" s="982"/>
      <c r="BG990" s="982"/>
      <c r="BH990" s="982"/>
      <c r="BI990" s="982"/>
      <c r="BJ990" s="982"/>
    </row>
    <row r="991" spans="1:62" ht="14.25" customHeight="1" x14ac:dyDescent="0.2">
      <c r="A991" s="982"/>
      <c r="B991" s="982"/>
      <c r="C991" s="982"/>
      <c r="D991" s="1000"/>
      <c r="E991" s="982"/>
      <c r="F991" s="1000"/>
      <c r="G991" s="982"/>
      <c r="H991" s="1000"/>
      <c r="I991" s="982"/>
      <c r="J991" s="1000"/>
      <c r="K991" s="982"/>
      <c r="L991" s="1000"/>
      <c r="M991" s="982"/>
      <c r="N991" s="1000"/>
      <c r="O991" s="982"/>
      <c r="P991" s="982"/>
      <c r="Q991" s="1000"/>
      <c r="R991" s="982"/>
      <c r="S991" s="1000"/>
      <c r="T991" s="1000"/>
      <c r="U991" s="1000"/>
      <c r="V991" s="982"/>
      <c r="W991" s="1004"/>
      <c r="X991" s="1002"/>
      <c r="Y991" s="1002"/>
      <c r="Z991" s="982"/>
      <c r="AA991" s="982"/>
      <c r="AB991" s="982"/>
      <c r="AC991" s="982"/>
      <c r="AD991" s="982"/>
      <c r="AE991" s="982"/>
      <c r="AF991" s="982"/>
      <c r="AG991" s="982"/>
      <c r="AH991" s="982"/>
      <c r="AI991" s="982"/>
      <c r="AJ991" s="982"/>
      <c r="AK991" s="982"/>
      <c r="AL991" s="982"/>
      <c r="AM991" s="982"/>
      <c r="AN991" s="982"/>
      <c r="AO991" s="982"/>
      <c r="AP991" s="982"/>
      <c r="AQ991" s="982"/>
      <c r="AR991" s="982"/>
      <c r="AS991" s="982"/>
      <c r="AT991" s="982"/>
      <c r="AU991" s="982"/>
      <c r="AV991" s="982"/>
      <c r="AW991" s="982"/>
      <c r="AX991" s="982"/>
      <c r="AY991" s="982"/>
      <c r="AZ991" s="982"/>
      <c r="BA991" s="982"/>
      <c r="BB991" s="982"/>
      <c r="BC991" s="982"/>
      <c r="BD991" s="982"/>
      <c r="BE991" s="982"/>
      <c r="BF991" s="982"/>
      <c r="BG991" s="982"/>
      <c r="BH991" s="982"/>
      <c r="BI991" s="982"/>
      <c r="BJ991" s="982"/>
    </row>
    <row r="992" spans="1:62" ht="14.25" customHeight="1" x14ac:dyDescent="0.2">
      <c r="A992" s="982"/>
      <c r="B992" s="982"/>
      <c r="C992" s="982"/>
      <c r="D992" s="1000"/>
      <c r="E992" s="982"/>
      <c r="F992" s="1000"/>
      <c r="G992" s="982"/>
      <c r="H992" s="1000"/>
      <c r="I992" s="982"/>
      <c r="J992" s="1000"/>
      <c r="K992" s="982"/>
      <c r="L992" s="1000"/>
      <c r="M992" s="982"/>
      <c r="N992" s="1000"/>
      <c r="O992" s="982"/>
      <c r="P992" s="982"/>
      <c r="Q992" s="1000"/>
      <c r="R992" s="982"/>
      <c r="S992" s="1000"/>
      <c r="T992" s="1000"/>
      <c r="U992" s="1000"/>
      <c r="V992" s="982"/>
      <c r="W992" s="1004"/>
      <c r="X992" s="1002"/>
      <c r="Y992" s="1002"/>
      <c r="Z992" s="982"/>
      <c r="AA992" s="982"/>
      <c r="AB992" s="982"/>
      <c r="AC992" s="982"/>
      <c r="AD992" s="982"/>
      <c r="AE992" s="982"/>
      <c r="AF992" s="982"/>
      <c r="AG992" s="982"/>
      <c r="AH992" s="982"/>
      <c r="AI992" s="982"/>
      <c r="AJ992" s="982"/>
      <c r="AK992" s="982"/>
      <c r="AL992" s="982"/>
      <c r="AM992" s="982"/>
      <c r="AN992" s="982"/>
      <c r="AO992" s="982"/>
      <c r="AP992" s="982"/>
      <c r="AQ992" s="982"/>
      <c r="AR992" s="982"/>
      <c r="AS992" s="982"/>
      <c r="AT992" s="982"/>
      <c r="AU992" s="982"/>
      <c r="AV992" s="982"/>
      <c r="AW992" s="982"/>
      <c r="AX992" s="982"/>
      <c r="AY992" s="982"/>
      <c r="AZ992" s="982"/>
      <c r="BA992" s="982"/>
      <c r="BB992" s="982"/>
      <c r="BC992" s="982"/>
      <c r="BD992" s="982"/>
      <c r="BE992" s="982"/>
      <c r="BF992" s="982"/>
      <c r="BG992" s="982"/>
      <c r="BH992" s="982"/>
      <c r="BI992" s="982"/>
      <c r="BJ992" s="982"/>
    </row>
    <row r="993" spans="1:62" ht="14.25" customHeight="1" x14ac:dyDescent="0.2">
      <c r="A993" s="982"/>
      <c r="B993" s="982"/>
      <c r="C993" s="982"/>
      <c r="D993" s="1000"/>
      <c r="E993" s="982"/>
      <c r="F993" s="1000"/>
      <c r="G993" s="982"/>
      <c r="H993" s="1000"/>
      <c r="I993" s="982"/>
      <c r="J993" s="1000"/>
      <c r="K993" s="982"/>
      <c r="L993" s="1000"/>
      <c r="M993" s="982"/>
      <c r="N993" s="1000"/>
      <c r="O993" s="982"/>
      <c r="P993" s="982"/>
      <c r="Q993" s="1000"/>
      <c r="R993" s="982"/>
      <c r="S993" s="1000"/>
      <c r="T993" s="1000"/>
      <c r="U993" s="1000"/>
      <c r="V993" s="982"/>
      <c r="W993" s="1004"/>
      <c r="X993" s="1002"/>
      <c r="Y993" s="1002"/>
      <c r="Z993" s="982"/>
      <c r="AA993" s="982"/>
      <c r="AB993" s="982"/>
      <c r="AC993" s="982"/>
      <c r="AD993" s="982"/>
      <c r="AE993" s="982"/>
      <c r="AF993" s="982"/>
      <c r="AG993" s="982"/>
      <c r="AH993" s="982"/>
      <c r="AI993" s="982"/>
      <c r="AJ993" s="982"/>
      <c r="AK993" s="982"/>
      <c r="AL993" s="982"/>
      <c r="AM993" s="982"/>
      <c r="AN993" s="982"/>
      <c r="AO993" s="982"/>
      <c r="AP993" s="982"/>
      <c r="AQ993" s="982"/>
      <c r="AR993" s="982"/>
      <c r="AS993" s="982"/>
      <c r="AT993" s="982"/>
      <c r="AU993" s="982"/>
      <c r="AV993" s="982"/>
      <c r="AW993" s="982"/>
      <c r="AX993" s="982"/>
      <c r="AY993" s="982"/>
      <c r="AZ993" s="982"/>
      <c r="BA993" s="982"/>
      <c r="BB993" s="982"/>
      <c r="BC993" s="982"/>
      <c r="BD993" s="982"/>
      <c r="BE993" s="982"/>
      <c r="BF993" s="982"/>
      <c r="BG993" s="982"/>
      <c r="BH993" s="982"/>
      <c r="BI993" s="982"/>
      <c r="BJ993" s="982"/>
    </row>
    <row r="994" spans="1:62" ht="14.25" customHeight="1" x14ac:dyDescent="0.2">
      <c r="A994" s="982"/>
      <c r="B994" s="982"/>
      <c r="C994" s="982"/>
      <c r="D994" s="1000"/>
      <c r="E994" s="982"/>
      <c r="F994" s="1000"/>
      <c r="G994" s="982"/>
      <c r="H994" s="1000"/>
      <c r="I994" s="982"/>
      <c r="J994" s="1000"/>
      <c r="K994" s="982"/>
      <c r="L994" s="1000"/>
      <c r="M994" s="982"/>
      <c r="N994" s="1000"/>
      <c r="O994" s="982"/>
      <c r="P994" s="982"/>
      <c r="Q994" s="1000"/>
      <c r="R994" s="982"/>
      <c r="S994" s="1000"/>
      <c r="T994" s="1000"/>
      <c r="U994" s="1000"/>
      <c r="V994" s="982"/>
      <c r="W994" s="1004"/>
      <c r="X994" s="1002"/>
      <c r="Y994" s="1002"/>
      <c r="Z994" s="982"/>
      <c r="AA994" s="982"/>
      <c r="AB994" s="982"/>
      <c r="AC994" s="982"/>
      <c r="AD994" s="982"/>
      <c r="AE994" s="982"/>
      <c r="AF994" s="982"/>
      <c r="AG994" s="982"/>
      <c r="AH994" s="982"/>
      <c r="AI994" s="982"/>
      <c r="AJ994" s="982"/>
      <c r="AK994" s="982"/>
      <c r="AL994" s="982"/>
      <c r="AM994" s="982"/>
      <c r="AN994" s="982"/>
      <c r="AO994" s="982"/>
      <c r="AP994" s="982"/>
      <c r="AQ994" s="982"/>
      <c r="AR994" s="982"/>
      <c r="AS994" s="982"/>
      <c r="AT994" s="982"/>
      <c r="AU994" s="982"/>
      <c r="AV994" s="982"/>
      <c r="AW994" s="982"/>
      <c r="AX994" s="982"/>
      <c r="AY994" s="982"/>
      <c r="AZ994" s="982"/>
      <c r="BA994" s="982"/>
      <c r="BB994" s="982"/>
      <c r="BC994" s="982"/>
      <c r="BD994" s="982"/>
      <c r="BE994" s="982"/>
      <c r="BF994" s="982"/>
      <c r="BG994" s="982"/>
      <c r="BH994" s="982"/>
      <c r="BI994" s="982"/>
      <c r="BJ994" s="982"/>
    </row>
    <row r="995" spans="1:62" ht="14.25" customHeight="1" x14ac:dyDescent="0.2">
      <c r="A995" s="982"/>
      <c r="B995" s="982"/>
      <c r="C995" s="982"/>
      <c r="D995" s="1000"/>
      <c r="E995" s="982"/>
      <c r="F995" s="1000"/>
      <c r="G995" s="982"/>
      <c r="H995" s="1000"/>
      <c r="I995" s="982"/>
      <c r="J995" s="1000"/>
      <c r="K995" s="982"/>
      <c r="L995" s="1000"/>
      <c r="M995" s="982"/>
      <c r="N995" s="1000"/>
      <c r="O995" s="982"/>
      <c r="P995" s="982"/>
      <c r="Q995" s="1000"/>
      <c r="R995" s="982"/>
      <c r="S995" s="1000"/>
      <c r="T995" s="1000"/>
      <c r="U995" s="1000"/>
      <c r="V995" s="982"/>
      <c r="W995" s="1004"/>
      <c r="X995" s="1002"/>
      <c r="Y995" s="1002"/>
      <c r="Z995" s="982"/>
      <c r="AA995" s="982"/>
      <c r="AB995" s="982"/>
      <c r="AC995" s="982"/>
      <c r="AD995" s="982"/>
      <c r="AE995" s="982"/>
      <c r="AF995" s="982"/>
      <c r="AG995" s="982"/>
      <c r="AH995" s="982"/>
      <c r="AI995" s="982"/>
      <c r="AJ995" s="982"/>
      <c r="AK995" s="982"/>
      <c r="AL995" s="982"/>
      <c r="AM995" s="982"/>
      <c r="AN995" s="982"/>
      <c r="AO995" s="982"/>
      <c r="AP995" s="982"/>
      <c r="AQ995" s="982"/>
      <c r="AR995" s="982"/>
      <c r="AS995" s="982"/>
      <c r="AT995" s="982"/>
      <c r="AU995" s="982"/>
      <c r="AV995" s="982"/>
      <c r="AW995" s="982"/>
      <c r="AX995" s="982"/>
      <c r="AY995" s="982"/>
      <c r="AZ995" s="982"/>
      <c r="BA995" s="982"/>
      <c r="BB995" s="982"/>
      <c r="BC995" s="982"/>
      <c r="BD995" s="982"/>
      <c r="BE995" s="982"/>
      <c r="BF995" s="982"/>
      <c r="BG995" s="982"/>
      <c r="BH995" s="982"/>
      <c r="BI995" s="982"/>
      <c r="BJ995" s="982"/>
    </row>
    <row r="996" spans="1:62" ht="14.25" customHeight="1" x14ac:dyDescent="0.2">
      <c r="A996" s="982"/>
      <c r="B996" s="982"/>
      <c r="C996" s="982"/>
      <c r="D996" s="1000"/>
      <c r="E996" s="982"/>
      <c r="F996" s="1000"/>
      <c r="G996" s="982"/>
      <c r="H996" s="1000"/>
      <c r="I996" s="982"/>
      <c r="J996" s="1000"/>
      <c r="K996" s="982"/>
      <c r="L996" s="1000"/>
      <c r="M996" s="982"/>
      <c r="N996" s="1000"/>
      <c r="O996" s="982"/>
      <c r="P996" s="982"/>
      <c r="Q996" s="1000"/>
      <c r="R996" s="982"/>
      <c r="S996" s="1000"/>
      <c r="T996" s="1000"/>
      <c r="U996" s="1000"/>
      <c r="V996" s="982"/>
      <c r="W996" s="1004"/>
      <c r="X996" s="1002"/>
      <c r="Y996" s="1002"/>
      <c r="Z996" s="982"/>
      <c r="AA996" s="982"/>
      <c r="AB996" s="982"/>
      <c r="AC996" s="982"/>
      <c r="AD996" s="982"/>
      <c r="AE996" s="982"/>
      <c r="AF996" s="982"/>
      <c r="AG996" s="982"/>
      <c r="AH996" s="982"/>
      <c r="AI996" s="982"/>
      <c r="AJ996" s="982"/>
      <c r="AK996" s="982"/>
      <c r="AL996" s="982"/>
      <c r="AM996" s="982"/>
      <c r="AN996" s="982"/>
      <c r="AO996" s="982"/>
      <c r="AP996" s="982"/>
      <c r="AQ996" s="982"/>
      <c r="AR996" s="982"/>
      <c r="AS996" s="982"/>
      <c r="AT996" s="982"/>
      <c r="AU996" s="982"/>
      <c r="AV996" s="982"/>
      <c r="AW996" s="982"/>
      <c r="AX996" s="982"/>
      <c r="AY996" s="982"/>
      <c r="AZ996" s="982"/>
      <c r="BA996" s="982"/>
      <c r="BB996" s="982"/>
      <c r="BC996" s="982"/>
      <c r="BD996" s="982"/>
      <c r="BE996" s="982"/>
      <c r="BF996" s="982"/>
      <c r="BG996" s="982"/>
      <c r="BH996" s="982"/>
      <c r="BI996" s="982"/>
      <c r="BJ996" s="982"/>
    </row>
    <row r="997" spans="1:62" ht="14.25" customHeight="1" x14ac:dyDescent="0.2">
      <c r="A997" s="982"/>
      <c r="B997" s="982"/>
      <c r="C997" s="982"/>
      <c r="D997" s="1000"/>
      <c r="E997" s="982"/>
      <c r="F997" s="1000"/>
      <c r="G997" s="982"/>
      <c r="H997" s="1000"/>
      <c r="I997" s="982"/>
      <c r="J997" s="1000"/>
      <c r="K997" s="982"/>
      <c r="L997" s="1000"/>
      <c r="M997" s="982"/>
      <c r="N997" s="1000"/>
      <c r="O997" s="982"/>
      <c r="P997" s="982"/>
      <c r="Q997" s="1000"/>
      <c r="R997" s="982"/>
      <c r="S997" s="1000"/>
      <c r="T997" s="1000"/>
      <c r="U997" s="1000"/>
      <c r="V997" s="982"/>
      <c r="W997" s="1004"/>
      <c r="X997" s="1002"/>
      <c r="Y997" s="1002"/>
      <c r="Z997" s="982"/>
      <c r="AA997" s="982"/>
      <c r="AB997" s="982"/>
      <c r="AC997" s="982"/>
      <c r="AD997" s="982"/>
      <c r="AE997" s="982"/>
      <c r="AF997" s="982"/>
      <c r="AG997" s="982"/>
      <c r="AH997" s="982"/>
      <c r="AI997" s="982"/>
      <c r="AJ997" s="982"/>
      <c r="AK997" s="982"/>
      <c r="AL997" s="982"/>
      <c r="AM997" s="982"/>
      <c r="AN997" s="982"/>
      <c r="AO997" s="982"/>
      <c r="AP997" s="982"/>
      <c r="AQ997" s="982"/>
      <c r="AR997" s="982"/>
      <c r="AS997" s="982"/>
      <c r="AT997" s="982"/>
      <c r="AU997" s="982"/>
      <c r="AV997" s="982"/>
      <c r="AW997" s="982"/>
      <c r="AX997" s="982"/>
      <c r="AY997" s="982"/>
      <c r="AZ997" s="982"/>
      <c r="BA997" s="982"/>
      <c r="BB997" s="982"/>
      <c r="BC997" s="982"/>
      <c r="BD997" s="982"/>
      <c r="BE997" s="982"/>
      <c r="BF997" s="982"/>
      <c r="BG997" s="982"/>
      <c r="BH997" s="982"/>
      <c r="BI997" s="982"/>
      <c r="BJ997" s="982"/>
    </row>
    <row r="998" spans="1:62" ht="14.25" customHeight="1" x14ac:dyDescent="0.2">
      <c r="A998" s="982"/>
      <c r="B998" s="982"/>
      <c r="C998" s="982"/>
      <c r="D998" s="1000"/>
      <c r="E998" s="982"/>
      <c r="F998" s="1000"/>
      <c r="G998" s="982"/>
      <c r="H998" s="1000"/>
      <c r="I998" s="982"/>
      <c r="J998" s="1000"/>
      <c r="K998" s="982"/>
      <c r="L998" s="1000"/>
      <c r="M998" s="982"/>
      <c r="N998" s="1000"/>
      <c r="O998" s="982"/>
      <c r="P998" s="982"/>
      <c r="Q998" s="1000"/>
      <c r="R998" s="982"/>
      <c r="S998" s="1000"/>
      <c r="T998" s="1000"/>
      <c r="U998" s="1000"/>
      <c r="V998" s="982"/>
      <c r="W998" s="1004"/>
      <c r="X998" s="1002"/>
      <c r="Y998" s="1002"/>
      <c r="Z998" s="982"/>
      <c r="AA998" s="982"/>
      <c r="AB998" s="982"/>
      <c r="AC998" s="982"/>
      <c r="AD998" s="982"/>
      <c r="AE998" s="982"/>
      <c r="AF998" s="982"/>
      <c r="AG998" s="982"/>
      <c r="AH998" s="982"/>
      <c r="AI998" s="982"/>
      <c r="AJ998" s="982"/>
      <c r="AK998" s="982"/>
      <c r="AL998" s="982"/>
      <c r="AM998" s="982"/>
      <c r="AN998" s="982"/>
      <c r="AO998" s="982"/>
      <c r="AP998" s="982"/>
      <c r="AQ998" s="982"/>
      <c r="AR998" s="982"/>
      <c r="AS998" s="982"/>
      <c r="AT998" s="982"/>
      <c r="AU998" s="982"/>
      <c r="AV998" s="982"/>
      <c r="AW998" s="982"/>
      <c r="AX998" s="982"/>
      <c r="AY998" s="982"/>
      <c r="AZ998" s="982"/>
      <c r="BA998" s="982"/>
      <c r="BB998" s="982"/>
      <c r="BC998" s="982"/>
      <c r="BD998" s="982"/>
      <c r="BE998" s="982"/>
      <c r="BF998" s="982"/>
      <c r="BG998" s="982"/>
      <c r="BH998" s="982"/>
      <c r="BI998" s="982"/>
      <c r="BJ998" s="982"/>
    </row>
    <row r="999" spans="1:62" ht="14.25" customHeight="1" x14ac:dyDescent="0.2">
      <c r="A999" s="982"/>
      <c r="B999" s="982"/>
      <c r="C999" s="982"/>
      <c r="D999" s="1000"/>
      <c r="E999" s="982"/>
      <c r="F999" s="1000"/>
      <c r="G999" s="982"/>
      <c r="H999" s="1000"/>
      <c r="I999" s="982"/>
      <c r="J999" s="1000"/>
      <c r="K999" s="982"/>
      <c r="L999" s="1000"/>
      <c r="M999" s="982"/>
      <c r="N999" s="1000"/>
      <c r="O999" s="982"/>
      <c r="P999" s="982"/>
      <c r="Q999" s="1000"/>
      <c r="R999" s="982"/>
      <c r="S999" s="1000"/>
      <c r="T999" s="1000"/>
      <c r="U999" s="1000"/>
      <c r="V999" s="982"/>
      <c r="W999" s="1004"/>
      <c r="X999" s="1002"/>
      <c r="Y999" s="1002"/>
      <c r="Z999" s="982"/>
      <c r="AA999" s="982"/>
      <c r="AB999" s="982"/>
      <c r="AC999" s="982"/>
      <c r="AD999" s="982"/>
      <c r="AE999" s="982"/>
      <c r="AF999" s="982"/>
      <c r="AG999" s="982"/>
      <c r="AH999" s="982"/>
      <c r="AI999" s="982"/>
      <c r="AJ999" s="982"/>
      <c r="AK999" s="982"/>
      <c r="AL999" s="982"/>
      <c r="AM999" s="982"/>
      <c r="AN999" s="982"/>
      <c r="AO999" s="982"/>
      <c r="AP999" s="982"/>
      <c r="AQ999" s="982"/>
      <c r="AR999" s="982"/>
      <c r="AS999" s="982"/>
      <c r="AT999" s="982"/>
      <c r="AU999" s="982"/>
      <c r="AV999" s="982"/>
      <c r="AW999" s="982"/>
      <c r="AX999" s="982"/>
      <c r="AY999" s="982"/>
      <c r="AZ999" s="982"/>
      <c r="BA999" s="982"/>
      <c r="BB999" s="982"/>
      <c r="BC999" s="982"/>
      <c r="BD999" s="982"/>
      <c r="BE999" s="982"/>
      <c r="BF999" s="982"/>
      <c r="BG999" s="982"/>
      <c r="BH999" s="982"/>
      <c r="BI999" s="982"/>
      <c r="BJ999" s="982"/>
    </row>
    <row r="1000" spans="1:62" ht="14.25" customHeight="1" x14ac:dyDescent="0.2">
      <c r="A1000" s="982"/>
      <c r="B1000" s="982"/>
      <c r="C1000" s="982"/>
      <c r="D1000" s="1000"/>
      <c r="E1000" s="982"/>
      <c r="F1000" s="1000"/>
      <c r="G1000" s="982"/>
      <c r="H1000" s="1000"/>
      <c r="I1000" s="982"/>
      <c r="J1000" s="1000"/>
      <c r="K1000" s="982"/>
      <c r="L1000" s="1000"/>
      <c r="M1000" s="982"/>
      <c r="N1000" s="1000"/>
      <c r="O1000" s="982"/>
      <c r="P1000" s="982"/>
      <c r="Q1000" s="1000"/>
      <c r="R1000" s="982"/>
      <c r="S1000" s="1000"/>
      <c r="T1000" s="1000"/>
      <c r="U1000" s="1000"/>
      <c r="V1000" s="982"/>
      <c r="W1000" s="1004"/>
      <c r="X1000" s="1002"/>
      <c r="Y1000" s="1002"/>
      <c r="Z1000" s="982"/>
      <c r="AA1000" s="982"/>
      <c r="AB1000" s="982"/>
      <c r="AC1000" s="982"/>
      <c r="AD1000" s="982"/>
      <c r="AE1000" s="982"/>
      <c r="AF1000" s="982"/>
      <c r="AG1000" s="982"/>
      <c r="AH1000" s="982"/>
      <c r="AI1000" s="982"/>
      <c r="AJ1000" s="982"/>
      <c r="AK1000" s="982"/>
      <c r="AL1000" s="982"/>
      <c r="AM1000" s="982"/>
      <c r="AN1000" s="982"/>
      <c r="AO1000" s="982"/>
      <c r="AP1000" s="982"/>
      <c r="AQ1000" s="982"/>
      <c r="AR1000" s="982"/>
      <c r="AS1000" s="982"/>
      <c r="AT1000" s="982"/>
      <c r="AU1000" s="982"/>
      <c r="AV1000" s="982"/>
      <c r="AW1000" s="982"/>
      <c r="AX1000" s="982"/>
      <c r="AY1000" s="982"/>
      <c r="AZ1000" s="982"/>
      <c r="BA1000" s="982"/>
      <c r="BB1000" s="982"/>
      <c r="BC1000" s="982"/>
      <c r="BD1000" s="982"/>
      <c r="BE1000" s="982"/>
      <c r="BF1000" s="982"/>
      <c r="BG1000" s="982"/>
      <c r="BH1000" s="982"/>
      <c r="BI1000" s="982"/>
      <c r="BJ1000" s="982"/>
    </row>
    <row r="1001" spans="1:62" ht="14.25" customHeight="1" x14ac:dyDescent="0.2">
      <c r="A1001" s="982"/>
      <c r="B1001" s="982"/>
      <c r="C1001" s="982"/>
      <c r="D1001" s="1000"/>
      <c r="E1001" s="982"/>
      <c r="F1001" s="1000"/>
      <c r="G1001" s="982"/>
      <c r="H1001" s="1000"/>
      <c r="I1001" s="982"/>
      <c r="J1001" s="1000"/>
      <c r="K1001" s="982"/>
      <c r="L1001" s="1000"/>
      <c r="M1001" s="982"/>
      <c r="N1001" s="1000"/>
      <c r="O1001" s="982"/>
      <c r="P1001" s="982"/>
      <c r="Q1001" s="1000"/>
      <c r="R1001" s="982"/>
      <c r="S1001" s="1000"/>
      <c r="T1001" s="1000"/>
      <c r="U1001" s="1000"/>
      <c r="V1001" s="982"/>
      <c r="W1001" s="1004"/>
      <c r="X1001" s="1002"/>
      <c r="Y1001" s="1002"/>
      <c r="Z1001" s="982"/>
      <c r="AA1001" s="982"/>
      <c r="AB1001" s="982"/>
      <c r="AC1001" s="982"/>
      <c r="AD1001" s="982"/>
      <c r="AE1001" s="982"/>
      <c r="AF1001" s="982"/>
      <c r="AG1001" s="982"/>
      <c r="AH1001" s="982"/>
      <c r="AI1001" s="982"/>
      <c r="AJ1001" s="982"/>
      <c r="AK1001" s="982"/>
      <c r="AL1001" s="982"/>
      <c r="AM1001" s="982"/>
      <c r="AN1001" s="982"/>
      <c r="AO1001" s="982"/>
      <c r="AP1001" s="982"/>
      <c r="AQ1001" s="982"/>
      <c r="AR1001" s="982"/>
      <c r="AS1001" s="982"/>
      <c r="AT1001" s="982"/>
      <c r="AU1001" s="982"/>
      <c r="AV1001" s="982"/>
      <c r="AW1001" s="982"/>
      <c r="AX1001" s="982"/>
      <c r="AY1001" s="982"/>
      <c r="AZ1001" s="982"/>
      <c r="BA1001" s="982"/>
      <c r="BB1001" s="982"/>
      <c r="BC1001" s="982"/>
      <c r="BD1001" s="982"/>
      <c r="BE1001" s="982"/>
      <c r="BF1001" s="982"/>
      <c r="BG1001" s="982"/>
      <c r="BH1001" s="982"/>
      <c r="BI1001" s="982"/>
      <c r="BJ1001" s="982"/>
    </row>
    <row r="1002" spans="1:62" ht="14.25" customHeight="1" x14ac:dyDescent="0.2">
      <c r="A1002" s="982"/>
      <c r="B1002" s="982"/>
      <c r="C1002" s="982"/>
      <c r="D1002" s="1000"/>
      <c r="E1002" s="982"/>
      <c r="F1002" s="1000"/>
      <c r="G1002" s="982"/>
      <c r="H1002" s="1000"/>
      <c r="I1002" s="982"/>
      <c r="J1002" s="1000"/>
      <c r="K1002" s="982"/>
      <c r="L1002" s="1000"/>
      <c r="M1002" s="982"/>
      <c r="N1002" s="1000"/>
      <c r="O1002" s="982"/>
      <c r="P1002" s="982"/>
      <c r="Q1002" s="1000"/>
      <c r="R1002" s="982"/>
      <c r="S1002" s="1000"/>
      <c r="T1002" s="1000"/>
      <c r="U1002" s="1000"/>
      <c r="V1002" s="982"/>
      <c r="W1002" s="1004"/>
      <c r="X1002" s="1002"/>
      <c r="Y1002" s="1002"/>
      <c r="Z1002" s="982"/>
      <c r="AA1002" s="982"/>
      <c r="AB1002" s="982"/>
      <c r="AC1002" s="982"/>
      <c r="AD1002" s="982"/>
      <c r="AE1002" s="982"/>
      <c r="AF1002" s="982"/>
      <c r="AG1002" s="982"/>
      <c r="AH1002" s="982"/>
      <c r="AI1002" s="982"/>
      <c r="AJ1002" s="982"/>
      <c r="AK1002" s="982"/>
      <c r="AL1002" s="982"/>
      <c r="AM1002" s="982"/>
      <c r="AN1002" s="982"/>
      <c r="AO1002" s="982"/>
      <c r="AP1002" s="982"/>
      <c r="AQ1002" s="982"/>
      <c r="AR1002" s="982"/>
      <c r="AS1002" s="982"/>
      <c r="AT1002" s="982"/>
      <c r="AU1002" s="982"/>
      <c r="AV1002" s="982"/>
      <c r="AW1002" s="982"/>
      <c r="AX1002" s="982"/>
      <c r="AY1002" s="982"/>
      <c r="AZ1002" s="982"/>
      <c r="BA1002" s="982"/>
      <c r="BB1002" s="982"/>
      <c r="BC1002" s="982"/>
      <c r="BD1002" s="982"/>
      <c r="BE1002" s="982"/>
      <c r="BF1002" s="982"/>
      <c r="BG1002" s="982"/>
      <c r="BH1002" s="982"/>
      <c r="BI1002" s="982"/>
      <c r="BJ1002" s="982"/>
    </row>
    <row r="1003" spans="1:62" ht="14.25" customHeight="1" x14ac:dyDescent="0.2">
      <c r="A1003" s="982"/>
      <c r="B1003" s="982"/>
      <c r="C1003" s="982"/>
      <c r="D1003" s="1000"/>
      <c r="E1003" s="982"/>
      <c r="F1003" s="1000"/>
      <c r="G1003" s="982"/>
      <c r="H1003" s="1000"/>
      <c r="I1003" s="982"/>
      <c r="J1003" s="1000"/>
      <c r="K1003" s="982"/>
      <c r="L1003" s="1000"/>
      <c r="M1003" s="982"/>
      <c r="N1003" s="1000"/>
      <c r="O1003" s="982"/>
      <c r="P1003" s="982"/>
      <c r="Q1003" s="1000"/>
      <c r="R1003" s="982"/>
      <c r="S1003" s="1000"/>
      <c r="T1003" s="1000"/>
      <c r="U1003" s="1000"/>
      <c r="V1003" s="982"/>
      <c r="W1003" s="1004"/>
      <c r="X1003" s="1002"/>
      <c r="Y1003" s="1002"/>
      <c r="Z1003" s="982"/>
      <c r="AA1003" s="982"/>
      <c r="AB1003" s="982"/>
      <c r="AC1003" s="982"/>
      <c r="AD1003" s="982"/>
      <c r="AE1003" s="982"/>
      <c r="AF1003" s="982"/>
      <c r="AG1003" s="982"/>
      <c r="AH1003" s="982"/>
      <c r="AI1003" s="982"/>
      <c r="AJ1003" s="982"/>
      <c r="AK1003" s="982"/>
      <c r="AL1003" s="982"/>
      <c r="AM1003" s="982"/>
      <c r="AN1003" s="982"/>
      <c r="AO1003" s="982"/>
      <c r="AP1003" s="982"/>
      <c r="AQ1003" s="982"/>
      <c r="AR1003" s="982"/>
      <c r="AS1003" s="982"/>
      <c r="AT1003" s="982"/>
      <c r="AU1003" s="982"/>
      <c r="AV1003" s="982"/>
      <c r="AW1003" s="982"/>
      <c r="AX1003" s="982"/>
      <c r="AY1003" s="982"/>
      <c r="AZ1003" s="982"/>
      <c r="BA1003" s="982"/>
      <c r="BB1003" s="982"/>
      <c r="BC1003" s="982"/>
      <c r="BD1003" s="982"/>
      <c r="BE1003" s="982"/>
      <c r="BF1003" s="982"/>
      <c r="BG1003" s="982"/>
      <c r="BH1003" s="982"/>
      <c r="BI1003" s="982"/>
      <c r="BJ1003" s="982"/>
    </row>
    <row r="1004" spans="1:62" ht="14.25" customHeight="1" x14ac:dyDescent="0.2">
      <c r="A1004" s="982"/>
      <c r="B1004" s="982"/>
      <c r="C1004" s="982"/>
      <c r="D1004" s="1000"/>
      <c r="E1004" s="982"/>
      <c r="F1004" s="1000"/>
      <c r="G1004" s="982"/>
      <c r="H1004" s="1000"/>
      <c r="I1004" s="982"/>
      <c r="J1004" s="1000"/>
      <c r="K1004" s="982"/>
      <c r="L1004" s="1000"/>
      <c r="M1004" s="982"/>
      <c r="N1004" s="1000"/>
      <c r="O1004" s="982"/>
      <c r="P1004" s="982"/>
      <c r="Q1004" s="1000"/>
      <c r="R1004" s="982"/>
      <c r="S1004" s="1000"/>
      <c r="T1004" s="1000"/>
      <c r="U1004" s="1000"/>
      <c r="V1004" s="982"/>
      <c r="W1004" s="1004"/>
      <c r="X1004" s="1002"/>
      <c r="Y1004" s="1002"/>
      <c r="Z1004" s="982"/>
      <c r="AA1004" s="982"/>
      <c r="AB1004" s="982"/>
      <c r="AC1004" s="982"/>
      <c r="AD1004" s="982"/>
      <c r="AE1004" s="982"/>
      <c r="AF1004" s="982"/>
      <c r="AG1004" s="982"/>
      <c r="AH1004" s="982"/>
      <c r="AI1004" s="982"/>
      <c r="AJ1004" s="982"/>
      <c r="AK1004" s="982"/>
      <c r="AL1004" s="982"/>
      <c r="AM1004" s="982"/>
      <c r="AN1004" s="982"/>
      <c r="AO1004" s="982"/>
      <c r="AP1004" s="982"/>
      <c r="AQ1004" s="982"/>
      <c r="AR1004" s="982"/>
      <c r="AS1004" s="982"/>
      <c r="AT1004" s="982"/>
      <c r="AU1004" s="982"/>
      <c r="AV1004" s="982"/>
      <c r="AW1004" s="982"/>
      <c r="AX1004" s="982"/>
      <c r="AY1004" s="982"/>
      <c r="AZ1004" s="982"/>
      <c r="BA1004" s="982"/>
      <c r="BB1004" s="982"/>
      <c r="BC1004" s="982"/>
      <c r="BD1004" s="982"/>
      <c r="BE1004" s="982"/>
      <c r="BF1004" s="982"/>
      <c r="BG1004" s="982"/>
      <c r="BH1004" s="982"/>
      <c r="BI1004" s="982"/>
      <c r="BJ1004" s="982"/>
    </row>
    <row r="1005" spans="1:62" ht="14.25" customHeight="1" x14ac:dyDescent="0.2">
      <c r="A1005" s="982"/>
      <c r="B1005" s="982"/>
      <c r="C1005" s="982"/>
      <c r="D1005" s="1000"/>
      <c r="E1005" s="982"/>
      <c r="F1005" s="1000"/>
      <c r="G1005" s="982"/>
      <c r="H1005" s="1000"/>
      <c r="I1005" s="982"/>
      <c r="J1005" s="1000"/>
      <c r="K1005" s="982"/>
      <c r="L1005" s="1000"/>
      <c r="M1005" s="982"/>
      <c r="N1005" s="1000"/>
      <c r="O1005" s="982"/>
      <c r="P1005" s="982"/>
      <c r="Q1005" s="1000"/>
      <c r="R1005" s="982"/>
      <c r="S1005" s="1000"/>
      <c r="T1005" s="1000"/>
      <c r="U1005" s="1000"/>
      <c r="V1005" s="982"/>
      <c r="W1005" s="1004"/>
      <c r="X1005" s="1002"/>
      <c r="Y1005" s="1002"/>
      <c r="Z1005" s="982"/>
      <c r="AA1005" s="982"/>
      <c r="AB1005" s="982"/>
      <c r="AC1005" s="982"/>
      <c r="AD1005" s="982"/>
      <c r="AE1005" s="982"/>
      <c r="AF1005" s="982"/>
      <c r="AG1005" s="982"/>
      <c r="AH1005" s="982"/>
      <c r="AI1005" s="982"/>
      <c r="AJ1005" s="982"/>
      <c r="AK1005" s="982"/>
      <c r="AL1005" s="982"/>
      <c r="AM1005" s="982"/>
      <c r="AN1005" s="982"/>
      <c r="AO1005" s="982"/>
      <c r="AP1005" s="982"/>
      <c r="AQ1005" s="982"/>
      <c r="AR1005" s="982"/>
      <c r="AS1005" s="982"/>
      <c r="AT1005" s="982"/>
      <c r="AU1005" s="982"/>
      <c r="AV1005" s="982"/>
      <c r="AW1005" s="982"/>
      <c r="AX1005" s="982"/>
      <c r="AY1005" s="982"/>
      <c r="AZ1005" s="982"/>
      <c r="BA1005" s="982"/>
      <c r="BB1005" s="982"/>
      <c r="BC1005" s="982"/>
      <c r="BD1005" s="982"/>
      <c r="BE1005" s="982"/>
      <c r="BF1005" s="982"/>
      <c r="BG1005" s="982"/>
      <c r="BH1005" s="982"/>
      <c r="BI1005" s="982"/>
      <c r="BJ1005" s="982"/>
    </row>
    <row r="1006" spans="1:62" ht="14.25" customHeight="1" x14ac:dyDescent="0.2">
      <c r="A1006" s="982"/>
      <c r="B1006" s="982"/>
      <c r="C1006" s="982"/>
      <c r="D1006" s="1000"/>
      <c r="E1006" s="982"/>
      <c r="F1006" s="1000"/>
      <c r="G1006" s="982"/>
      <c r="H1006" s="1000"/>
      <c r="I1006" s="982"/>
      <c r="J1006" s="1000"/>
      <c r="K1006" s="982"/>
      <c r="L1006" s="1000"/>
      <c r="M1006" s="982"/>
      <c r="N1006" s="1000"/>
      <c r="O1006" s="982"/>
      <c r="P1006" s="982"/>
      <c r="Q1006" s="1000"/>
      <c r="R1006" s="982"/>
      <c r="S1006" s="1000"/>
      <c r="T1006" s="1000"/>
      <c r="U1006" s="1000"/>
      <c r="V1006" s="982"/>
      <c r="W1006" s="1004"/>
      <c r="X1006" s="1002"/>
      <c r="Y1006" s="1002"/>
      <c r="Z1006" s="982"/>
      <c r="AA1006" s="982"/>
      <c r="AB1006" s="982"/>
      <c r="AC1006" s="982"/>
      <c r="AD1006" s="982"/>
      <c r="AE1006" s="982"/>
      <c r="AF1006" s="982"/>
      <c r="AG1006" s="982"/>
      <c r="AH1006" s="982"/>
      <c r="AI1006" s="982"/>
      <c r="AJ1006" s="982"/>
      <c r="AK1006" s="982"/>
      <c r="AL1006" s="982"/>
      <c r="AM1006" s="982"/>
      <c r="AN1006" s="982"/>
      <c r="AO1006" s="982"/>
      <c r="AP1006" s="982"/>
      <c r="AQ1006" s="982"/>
      <c r="AR1006" s="982"/>
      <c r="AS1006" s="982"/>
      <c r="AT1006" s="982"/>
      <c r="AU1006" s="982"/>
      <c r="AV1006" s="982"/>
      <c r="AW1006" s="982"/>
      <c r="AX1006" s="982"/>
      <c r="AY1006" s="982"/>
      <c r="AZ1006" s="982"/>
      <c r="BA1006" s="982"/>
      <c r="BB1006" s="982"/>
      <c r="BC1006" s="982"/>
      <c r="BD1006" s="982"/>
      <c r="BE1006" s="982"/>
      <c r="BF1006" s="982"/>
      <c r="BG1006" s="982"/>
      <c r="BH1006" s="982"/>
      <c r="BI1006" s="982"/>
      <c r="BJ1006" s="982"/>
    </row>
    <row r="1007" spans="1:62" ht="14.25" customHeight="1" x14ac:dyDescent="0.2">
      <c r="A1007" s="982"/>
      <c r="B1007" s="982"/>
      <c r="C1007" s="982"/>
      <c r="D1007" s="1000"/>
      <c r="E1007" s="982"/>
      <c r="F1007" s="1000"/>
      <c r="G1007" s="982"/>
      <c r="H1007" s="1000"/>
      <c r="I1007" s="982"/>
      <c r="J1007" s="1000"/>
      <c r="K1007" s="982"/>
      <c r="L1007" s="1000"/>
      <c r="M1007" s="982"/>
      <c r="N1007" s="1000"/>
      <c r="O1007" s="982"/>
      <c r="P1007" s="982"/>
      <c r="Q1007" s="1000"/>
      <c r="R1007" s="982"/>
      <c r="S1007" s="1000"/>
      <c r="T1007" s="1000"/>
      <c r="U1007" s="1000"/>
      <c r="V1007" s="982"/>
      <c r="W1007" s="1004"/>
      <c r="X1007" s="1002"/>
      <c r="Y1007" s="1002"/>
      <c r="Z1007" s="982"/>
      <c r="AA1007" s="982"/>
      <c r="AB1007" s="982"/>
      <c r="AC1007" s="982"/>
      <c r="AD1007" s="982"/>
      <c r="AE1007" s="982"/>
      <c r="AF1007" s="982"/>
      <c r="AG1007" s="982"/>
      <c r="AH1007" s="982"/>
      <c r="AI1007" s="982"/>
      <c r="AJ1007" s="982"/>
      <c r="AK1007" s="982"/>
      <c r="AL1007" s="982"/>
      <c r="AM1007" s="982"/>
      <c r="AN1007" s="982"/>
      <c r="AO1007" s="982"/>
      <c r="AP1007" s="982"/>
      <c r="AQ1007" s="982"/>
      <c r="AR1007" s="982"/>
      <c r="AS1007" s="982"/>
      <c r="AT1007" s="982"/>
      <c r="AU1007" s="982"/>
      <c r="AV1007" s="982"/>
      <c r="AW1007" s="982"/>
      <c r="AX1007" s="982"/>
      <c r="AY1007" s="982"/>
      <c r="AZ1007" s="982"/>
      <c r="BA1007" s="982"/>
      <c r="BB1007" s="982"/>
      <c r="BC1007" s="982"/>
      <c r="BD1007" s="982"/>
      <c r="BE1007" s="982"/>
      <c r="BF1007" s="982"/>
      <c r="BG1007" s="982"/>
      <c r="BH1007" s="982"/>
      <c r="BI1007" s="982"/>
      <c r="BJ1007" s="982"/>
    </row>
    <row r="1008" spans="1:62" ht="14.25" customHeight="1" x14ac:dyDescent="0.2">
      <c r="A1008" s="982"/>
      <c r="B1008" s="982"/>
      <c r="C1008" s="982"/>
      <c r="D1008" s="1000"/>
      <c r="E1008" s="982"/>
      <c r="F1008" s="1000"/>
      <c r="G1008" s="982"/>
      <c r="H1008" s="1000"/>
      <c r="I1008" s="982"/>
      <c r="J1008" s="1000"/>
      <c r="K1008" s="982"/>
      <c r="L1008" s="1000"/>
      <c r="M1008" s="982"/>
      <c r="N1008" s="1000"/>
      <c r="O1008" s="982"/>
      <c r="P1008" s="982"/>
      <c r="Q1008" s="1000"/>
      <c r="R1008" s="982"/>
      <c r="S1008" s="1000"/>
      <c r="T1008" s="1000"/>
      <c r="U1008" s="1000"/>
      <c r="V1008" s="982"/>
      <c r="W1008" s="1004"/>
      <c r="X1008" s="1002"/>
      <c r="Y1008" s="1002"/>
      <c r="Z1008" s="982"/>
      <c r="AA1008" s="982"/>
      <c r="AB1008" s="982"/>
      <c r="AC1008" s="982"/>
      <c r="AD1008" s="982"/>
      <c r="AE1008" s="982"/>
      <c r="AF1008" s="982"/>
      <c r="AG1008" s="982"/>
      <c r="AH1008" s="982"/>
      <c r="AI1008" s="982"/>
      <c r="AJ1008" s="982"/>
      <c r="AK1008" s="982"/>
      <c r="AL1008" s="982"/>
      <c r="AM1008" s="982"/>
      <c r="AN1008" s="982"/>
      <c r="AO1008" s="982"/>
      <c r="AP1008" s="982"/>
      <c r="AQ1008" s="982"/>
      <c r="AR1008" s="982"/>
      <c r="AS1008" s="982"/>
      <c r="AT1008" s="982"/>
      <c r="AU1008" s="982"/>
      <c r="AV1008" s="982"/>
      <c r="AW1008" s="982"/>
      <c r="AX1008" s="982"/>
      <c r="AY1008" s="982"/>
      <c r="AZ1008" s="982"/>
      <c r="BA1008" s="982"/>
      <c r="BB1008" s="982"/>
      <c r="BC1008" s="982"/>
      <c r="BD1008" s="982"/>
      <c r="BE1008" s="982"/>
      <c r="BF1008" s="982"/>
      <c r="BG1008" s="982"/>
      <c r="BH1008" s="982"/>
      <c r="BI1008" s="982"/>
      <c r="BJ1008" s="982"/>
    </row>
    <row r="1009" spans="1:62" ht="14.25" customHeight="1" x14ac:dyDescent="0.2">
      <c r="A1009" s="982"/>
      <c r="B1009" s="982"/>
      <c r="C1009" s="982"/>
      <c r="D1009" s="1000"/>
      <c r="E1009" s="982"/>
      <c r="F1009" s="1000"/>
      <c r="G1009" s="982"/>
      <c r="H1009" s="1000"/>
      <c r="I1009" s="982"/>
      <c r="J1009" s="1000"/>
      <c r="K1009" s="982"/>
      <c r="L1009" s="1000"/>
      <c r="M1009" s="982"/>
      <c r="N1009" s="1000"/>
      <c r="O1009" s="982"/>
      <c r="P1009" s="982"/>
      <c r="Q1009" s="1000"/>
      <c r="R1009" s="982"/>
      <c r="S1009" s="1000"/>
      <c r="T1009" s="1000"/>
      <c r="U1009" s="1000"/>
      <c r="V1009" s="982"/>
      <c r="W1009" s="1004"/>
      <c r="X1009" s="1002"/>
      <c r="Y1009" s="1002"/>
      <c r="Z1009" s="982"/>
      <c r="AA1009" s="982"/>
      <c r="AB1009" s="982"/>
      <c r="AC1009" s="982"/>
      <c r="AD1009" s="982"/>
      <c r="AE1009" s="982"/>
      <c r="AF1009" s="982"/>
      <c r="AG1009" s="982"/>
      <c r="AH1009" s="982"/>
      <c r="AI1009" s="982"/>
      <c r="AJ1009" s="982"/>
      <c r="AK1009" s="982"/>
      <c r="AL1009" s="982"/>
      <c r="AM1009" s="982"/>
      <c r="AN1009" s="982"/>
      <c r="AO1009" s="982"/>
      <c r="AP1009" s="982"/>
      <c r="AQ1009" s="982"/>
      <c r="AR1009" s="982"/>
      <c r="AS1009" s="982"/>
      <c r="AT1009" s="982"/>
      <c r="AU1009" s="982"/>
      <c r="AV1009" s="982"/>
      <c r="AW1009" s="982"/>
      <c r="AX1009" s="982"/>
      <c r="AY1009" s="982"/>
      <c r="AZ1009" s="982"/>
      <c r="BA1009" s="982"/>
      <c r="BB1009" s="982"/>
      <c r="BC1009" s="982"/>
      <c r="BD1009" s="982"/>
      <c r="BE1009" s="982"/>
      <c r="BF1009" s="982"/>
      <c r="BG1009" s="982"/>
      <c r="BH1009" s="982"/>
      <c r="BI1009" s="982"/>
      <c r="BJ1009" s="982"/>
    </row>
    <row r="1010" spans="1:62" ht="14.25" customHeight="1" x14ac:dyDescent="0.2">
      <c r="A1010" s="982"/>
      <c r="B1010" s="982"/>
      <c r="C1010" s="982"/>
      <c r="D1010" s="1000"/>
      <c r="E1010" s="982"/>
      <c r="F1010" s="1000"/>
      <c r="G1010" s="982"/>
      <c r="H1010" s="1000"/>
      <c r="I1010" s="982"/>
      <c r="J1010" s="1000"/>
      <c r="K1010" s="982"/>
      <c r="L1010" s="1000"/>
      <c r="M1010" s="982"/>
      <c r="N1010" s="1000"/>
      <c r="O1010" s="982"/>
      <c r="P1010" s="982"/>
      <c r="Q1010" s="1000"/>
      <c r="R1010" s="982"/>
      <c r="S1010" s="1000"/>
      <c r="T1010" s="1000"/>
      <c r="U1010" s="1000"/>
      <c r="V1010" s="982"/>
      <c r="W1010" s="1004"/>
      <c r="X1010" s="1002"/>
      <c r="Y1010" s="1002"/>
      <c r="Z1010" s="982"/>
      <c r="AA1010" s="982"/>
      <c r="AB1010" s="982"/>
      <c r="AC1010" s="982"/>
      <c r="AD1010" s="982"/>
      <c r="AE1010" s="982"/>
      <c r="AF1010" s="982"/>
      <c r="AG1010" s="982"/>
      <c r="AH1010" s="982"/>
      <c r="AI1010" s="982"/>
      <c r="AJ1010" s="982"/>
      <c r="AK1010" s="982"/>
      <c r="AL1010" s="982"/>
      <c r="AM1010" s="982"/>
      <c r="AN1010" s="982"/>
      <c r="AO1010" s="982"/>
      <c r="AP1010" s="982"/>
      <c r="AQ1010" s="982"/>
      <c r="AR1010" s="982"/>
      <c r="AS1010" s="982"/>
      <c r="AT1010" s="982"/>
      <c r="AU1010" s="982"/>
      <c r="AV1010" s="982"/>
      <c r="AW1010" s="982"/>
      <c r="AX1010" s="982"/>
      <c r="AY1010" s="982"/>
      <c r="AZ1010" s="982"/>
      <c r="BA1010" s="982"/>
      <c r="BB1010" s="982"/>
      <c r="BC1010" s="982"/>
      <c r="BD1010" s="982"/>
      <c r="BE1010" s="982"/>
      <c r="BF1010" s="982"/>
      <c r="BG1010" s="982"/>
      <c r="BH1010" s="982"/>
      <c r="BI1010" s="982"/>
      <c r="BJ1010" s="982"/>
    </row>
    <row r="1011" spans="1:62" ht="14.25" customHeight="1" x14ac:dyDescent="0.2">
      <c r="A1011" s="982"/>
      <c r="B1011" s="982"/>
      <c r="C1011" s="982"/>
      <c r="D1011" s="1000"/>
      <c r="E1011" s="982"/>
      <c r="F1011" s="1000"/>
      <c r="G1011" s="982"/>
      <c r="H1011" s="1000"/>
      <c r="I1011" s="982"/>
      <c r="J1011" s="1000"/>
      <c r="K1011" s="982"/>
      <c r="L1011" s="1000"/>
      <c r="M1011" s="982"/>
      <c r="N1011" s="1000"/>
      <c r="O1011" s="982"/>
      <c r="P1011" s="982"/>
      <c r="Q1011" s="1000"/>
      <c r="R1011" s="982"/>
      <c r="S1011" s="1000"/>
      <c r="T1011" s="1000"/>
      <c r="U1011" s="1000"/>
      <c r="V1011" s="982"/>
      <c r="W1011" s="1005"/>
      <c r="X1011" s="1002"/>
      <c r="Y1011" s="1002"/>
      <c r="Z1011" s="982"/>
      <c r="AA1011" s="982"/>
      <c r="AB1011" s="982"/>
      <c r="AC1011" s="982"/>
      <c r="AD1011" s="982"/>
      <c r="AE1011" s="982"/>
      <c r="AF1011" s="982"/>
      <c r="AG1011" s="982"/>
      <c r="AH1011" s="982"/>
      <c r="AI1011" s="982"/>
      <c r="AJ1011" s="982"/>
      <c r="AK1011" s="982"/>
      <c r="AL1011" s="982"/>
      <c r="AM1011" s="982"/>
      <c r="AN1011" s="982"/>
      <c r="AO1011" s="982"/>
      <c r="AP1011" s="982"/>
      <c r="AQ1011" s="982"/>
      <c r="AR1011" s="982"/>
      <c r="AS1011" s="982"/>
      <c r="AT1011" s="982"/>
      <c r="AU1011" s="982"/>
      <c r="AV1011" s="982"/>
      <c r="AW1011" s="982"/>
      <c r="AX1011" s="982"/>
      <c r="AY1011" s="982"/>
      <c r="AZ1011" s="982"/>
      <c r="BA1011" s="982"/>
      <c r="BB1011" s="982"/>
      <c r="BC1011" s="982"/>
      <c r="BD1011" s="982"/>
      <c r="BE1011" s="982"/>
      <c r="BF1011" s="982"/>
      <c r="BG1011" s="982"/>
      <c r="BH1011" s="982"/>
      <c r="BI1011" s="982"/>
      <c r="BJ1011" s="982"/>
    </row>
    <row r="1012" spans="1:62" ht="15" customHeight="1" x14ac:dyDescent="0.2">
      <c r="W1012" s="1005"/>
      <c r="X1012" s="1002"/>
      <c r="Y1012" s="1002"/>
    </row>
    <row r="1013" spans="1:62" ht="15" customHeight="1" x14ac:dyDescent="0.2">
      <c r="W1013" s="1005"/>
      <c r="X1013" s="1002"/>
      <c r="Y1013" s="1002"/>
    </row>
  </sheetData>
  <mergeCells count="21">
    <mergeCell ref="A1:AP4"/>
    <mergeCell ref="A5:O6"/>
    <mergeCell ref="P5:AR5"/>
    <mergeCell ref="AB6:AP6"/>
    <mergeCell ref="A7:B7"/>
    <mergeCell ref="C7:D7"/>
    <mergeCell ref="E7:F7"/>
    <mergeCell ref="G7:J7"/>
    <mergeCell ref="K7:N7"/>
    <mergeCell ref="O7:V7"/>
    <mergeCell ref="AP7:AP8"/>
    <mergeCell ref="AQ7:AQ8"/>
    <mergeCell ref="AR7:AR8"/>
    <mergeCell ref="H111:M111"/>
    <mergeCell ref="H112:M112"/>
    <mergeCell ref="W7:Y7"/>
    <mergeCell ref="Z7:AA7"/>
    <mergeCell ref="AB7:AE7"/>
    <mergeCell ref="AF7:AK7"/>
    <mergeCell ref="AL7:AN7"/>
    <mergeCell ref="AO7:AO8"/>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T1006"/>
  <sheetViews>
    <sheetView showGridLines="0" zoomScale="80" zoomScaleNormal="80" workbookViewId="0">
      <selection sqref="A1:AP4"/>
    </sheetView>
  </sheetViews>
  <sheetFormatPr baseColWidth="10" defaultColWidth="14.42578125" defaultRowHeight="15" customHeight="1" x14ac:dyDescent="0.2"/>
  <cols>
    <col min="1" max="1" width="13.42578125" style="250" customWidth="1"/>
    <col min="2" max="2" width="15.140625" style="293" customWidth="1"/>
    <col min="3" max="3" width="10" style="250" customWidth="1"/>
    <col min="4" max="4" width="11.85546875" style="293" customWidth="1"/>
    <col min="5" max="5" width="13.140625" style="250" customWidth="1"/>
    <col min="6" max="6" width="27.28515625" style="293" customWidth="1"/>
    <col min="7" max="7" width="11.28515625" style="240" customWidth="1"/>
    <col min="8" max="8" width="37" style="293" customWidth="1"/>
    <col min="9" max="9" width="20.42578125" style="250" customWidth="1"/>
    <col min="10" max="10" width="37" style="293" customWidth="1"/>
    <col min="11" max="11" width="14.85546875" style="240" customWidth="1"/>
    <col min="12" max="12" width="26" style="293" customWidth="1"/>
    <col min="13" max="13" width="19.5703125" style="250" customWidth="1"/>
    <col min="14" max="14" width="26" style="293" customWidth="1"/>
    <col min="15" max="16" width="19.5703125" style="250" customWidth="1"/>
    <col min="17" max="17" width="23" style="293" customWidth="1"/>
    <col min="18" max="18" width="19.5703125" style="250" customWidth="1"/>
    <col min="19" max="19" width="48.28515625" style="293" customWidth="1"/>
    <col min="20" max="20" width="31.5703125" style="293" customWidth="1"/>
    <col min="21" max="21" width="31.140625" style="293" customWidth="1"/>
    <col min="22" max="22" width="24.140625" style="240" customWidth="1"/>
    <col min="23" max="23" width="47" style="240" customWidth="1"/>
    <col min="24" max="24" width="11.7109375" style="240" customWidth="1"/>
    <col min="25" max="25" width="19.140625" style="240" customWidth="1"/>
    <col min="26" max="41" width="13.5703125" style="240" customWidth="1"/>
    <col min="42" max="42" width="20.5703125" style="240" customWidth="1"/>
    <col min="43" max="43" width="17.85546875" style="240" customWidth="1"/>
    <col min="44" max="44" width="18" style="240" customWidth="1"/>
    <col min="45" max="72" width="9.140625" style="240" customWidth="1"/>
    <col min="73" max="16384" width="14.42578125" style="240"/>
  </cols>
  <sheetData>
    <row r="1" spans="1:72" ht="11.25" customHeight="1" x14ac:dyDescent="0.2">
      <c r="A1" s="1269" t="s">
        <v>383</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c r="AM1" s="1270"/>
      <c r="AN1" s="1270"/>
      <c r="AO1" s="1270"/>
      <c r="AP1" s="1270"/>
      <c r="AQ1" s="237" t="s">
        <v>384</v>
      </c>
      <c r="AR1" s="238" t="s">
        <v>2</v>
      </c>
      <c r="AS1" s="239"/>
      <c r="AT1" s="239"/>
      <c r="AU1" s="239"/>
      <c r="AV1" s="239"/>
      <c r="AW1" s="239"/>
      <c r="AX1" s="239"/>
      <c r="AY1" s="239"/>
      <c r="AZ1" s="239"/>
      <c r="BA1" s="239"/>
      <c r="BB1" s="239"/>
      <c r="BC1" s="239"/>
      <c r="BD1" s="239"/>
      <c r="BE1" s="239"/>
      <c r="BF1" s="239"/>
      <c r="BG1" s="239"/>
      <c r="BH1" s="239"/>
      <c r="BI1" s="239"/>
      <c r="BJ1" s="239"/>
    </row>
    <row r="2" spans="1:72" ht="13.5" customHeight="1" x14ac:dyDescent="0.2">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c r="AM2" s="1270"/>
      <c r="AN2" s="1270"/>
      <c r="AO2" s="1270"/>
      <c r="AP2" s="1270"/>
      <c r="AQ2" s="237" t="s">
        <v>385</v>
      </c>
      <c r="AR2" s="241" t="s">
        <v>386</v>
      </c>
      <c r="AS2" s="239"/>
      <c r="AT2" s="239"/>
      <c r="AU2" s="239"/>
      <c r="AV2" s="239"/>
      <c r="AW2" s="239"/>
      <c r="AX2" s="239"/>
      <c r="AY2" s="239"/>
      <c r="AZ2" s="239"/>
      <c r="BA2" s="239"/>
      <c r="BB2" s="239"/>
      <c r="BC2" s="239"/>
      <c r="BD2" s="239"/>
      <c r="BE2" s="239"/>
      <c r="BF2" s="239"/>
      <c r="BG2" s="239"/>
      <c r="BH2" s="239"/>
      <c r="BI2" s="239"/>
      <c r="BJ2" s="239"/>
    </row>
    <row r="3" spans="1:72" ht="12.75" customHeight="1" x14ac:dyDescent="0.2">
      <c r="A3" s="1270"/>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c r="AK3" s="1270"/>
      <c r="AL3" s="1270"/>
      <c r="AM3" s="1270"/>
      <c r="AN3" s="1270"/>
      <c r="AO3" s="1270"/>
      <c r="AP3" s="1270"/>
      <c r="AQ3" s="237" t="s">
        <v>387</v>
      </c>
      <c r="AR3" s="242">
        <v>44266</v>
      </c>
      <c r="AS3" s="239"/>
      <c r="AT3" s="239"/>
      <c r="AU3" s="239"/>
      <c r="AV3" s="239"/>
      <c r="AW3" s="239"/>
      <c r="AX3" s="239"/>
      <c r="AY3" s="239"/>
      <c r="AZ3" s="239"/>
      <c r="BA3" s="239"/>
      <c r="BB3" s="239"/>
      <c r="BC3" s="239"/>
      <c r="BD3" s="239"/>
      <c r="BE3" s="239"/>
      <c r="BF3" s="239"/>
      <c r="BG3" s="239"/>
      <c r="BH3" s="239"/>
      <c r="BI3" s="239"/>
      <c r="BJ3" s="239"/>
    </row>
    <row r="4" spans="1:72" ht="13.5" customHeight="1" x14ac:dyDescent="0.2">
      <c r="A4" s="1270"/>
      <c r="B4" s="1270"/>
      <c r="C4" s="1270"/>
      <c r="D4" s="1270"/>
      <c r="E4" s="1270"/>
      <c r="F4" s="1270"/>
      <c r="G4" s="1270"/>
      <c r="H4" s="1270"/>
      <c r="I4" s="1270"/>
      <c r="J4" s="1270"/>
      <c r="K4" s="1270"/>
      <c r="L4" s="1270"/>
      <c r="M4" s="1270"/>
      <c r="N4" s="1270"/>
      <c r="O4" s="1270"/>
      <c r="P4" s="1270"/>
      <c r="Q4" s="1270"/>
      <c r="R4" s="1270"/>
      <c r="S4" s="1270"/>
      <c r="T4" s="1271"/>
      <c r="U4" s="1271"/>
      <c r="V4" s="1271"/>
      <c r="W4" s="1271"/>
      <c r="X4" s="1271"/>
      <c r="Y4" s="1271"/>
      <c r="Z4" s="1271"/>
      <c r="AA4" s="1271"/>
      <c r="AB4" s="1271"/>
      <c r="AC4" s="1271"/>
      <c r="AD4" s="1271"/>
      <c r="AE4" s="1271"/>
      <c r="AF4" s="1271"/>
      <c r="AG4" s="1271"/>
      <c r="AH4" s="1271"/>
      <c r="AI4" s="1271"/>
      <c r="AJ4" s="1271"/>
      <c r="AK4" s="1271"/>
      <c r="AL4" s="1271"/>
      <c r="AM4" s="1271"/>
      <c r="AN4" s="1271"/>
      <c r="AO4" s="1271"/>
      <c r="AP4" s="1271"/>
      <c r="AQ4" s="237" t="s">
        <v>388</v>
      </c>
      <c r="AR4" s="243" t="s">
        <v>6</v>
      </c>
      <c r="AS4" s="239"/>
      <c r="AT4" s="239"/>
      <c r="AU4" s="239"/>
      <c r="AV4" s="239"/>
      <c r="AW4" s="239"/>
      <c r="AX4" s="239"/>
      <c r="AY4" s="239"/>
      <c r="AZ4" s="239"/>
      <c r="BA4" s="239"/>
      <c r="BB4" s="239"/>
      <c r="BC4" s="239"/>
      <c r="BD4" s="239"/>
      <c r="BE4" s="239"/>
      <c r="BF4" s="239"/>
      <c r="BG4" s="239"/>
      <c r="BH4" s="239"/>
      <c r="BI4" s="239"/>
      <c r="BJ4" s="239"/>
    </row>
    <row r="5" spans="1:72" ht="12" customHeight="1" x14ac:dyDescent="0.2">
      <c r="A5" s="1272" t="s">
        <v>389</v>
      </c>
      <c r="B5" s="1273"/>
      <c r="C5" s="1273"/>
      <c r="D5" s="1274"/>
      <c r="E5" s="1273"/>
      <c r="F5" s="1274"/>
      <c r="G5" s="1273"/>
      <c r="H5" s="1274"/>
      <c r="I5" s="1273"/>
      <c r="J5" s="1274"/>
      <c r="K5" s="1273"/>
      <c r="L5" s="1274"/>
      <c r="M5" s="1273"/>
      <c r="N5" s="1274"/>
      <c r="O5" s="1273"/>
      <c r="P5" s="1273"/>
      <c r="Q5" s="1274"/>
      <c r="R5" s="1275"/>
      <c r="S5" s="1274"/>
      <c r="T5" s="1279"/>
      <c r="U5" s="1280"/>
      <c r="V5" s="1281"/>
      <c r="W5" s="1281"/>
      <c r="X5" s="1281"/>
      <c r="Y5" s="1281"/>
      <c r="Z5" s="1281"/>
      <c r="AA5" s="1281"/>
      <c r="AB5" s="1281"/>
      <c r="AC5" s="1281"/>
      <c r="AD5" s="1281"/>
      <c r="AE5" s="1281"/>
      <c r="AF5" s="1281"/>
      <c r="AG5" s="1281"/>
      <c r="AH5" s="1281"/>
      <c r="AI5" s="1281"/>
      <c r="AJ5" s="1281"/>
      <c r="AK5" s="1281"/>
      <c r="AL5" s="1281"/>
      <c r="AM5" s="1281"/>
      <c r="AN5" s="1281"/>
      <c r="AO5" s="1281"/>
      <c r="AP5" s="1281"/>
      <c r="AQ5" s="1281"/>
      <c r="AR5" s="1281"/>
      <c r="AS5" s="239"/>
      <c r="AT5" s="239"/>
      <c r="AU5" s="239"/>
      <c r="AV5" s="239"/>
      <c r="AW5" s="239"/>
      <c r="AX5" s="239"/>
      <c r="AY5" s="239"/>
      <c r="AZ5" s="239"/>
      <c r="BA5" s="239"/>
      <c r="BB5" s="239"/>
      <c r="BC5" s="239"/>
      <c r="BD5" s="239"/>
      <c r="BE5" s="239"/>
      <c r="BF5" s="239"/>
      <c r="BG5" s="239"/>
      <c r="BH5" s="239"/>
      <c r="BI5" s="239"/>
      <c r="BJ5" s="239"/>
    </row>
    <row r="6" spans="1:72" ht="12" customHeight="1" x14ac:dyDescent="0.2">
      <c r="A6" s="1276"/>
      <c r="B6" s="1276"/>
      <c r="C6" s="1276"/>
      <c r="D6" s="1277"/>
      <c r="E6" s="1276"/>
      <c r="F6" s="1277"/>
      <c r="G6" s="1276"/>
      <c r="H6" s="1277"/>
      <c r="I6" s="1276"/>
      <c r="J6" s="1277"/>
      <c r="K6" s="1276"/>
      <c r="L6" s="1277"/>
      <c r="M6" s="1276"/>
      <c r="N6" s="1277"/>
      <c r="O6" s="1276"/>
      <c r="P6" s="1276"/>
      <c r="Q6" s="1277"/>
      <c r="R6" s="1278"/>
      <c r="S6" s="1277"/>
      <c r="T6" s="244"/>
      <c r="U6" s="244"/>
      <c r="V6" s="245"/>
      <c r="W6" s="245"/>
      <c r="X6" s="245"/>
      <c r="Y6" s="245"/>
      <c r="Z6" s="245"/>
      <c r="AA6" s="245"/>
      <c r="AB6" s="245"/>
      <c r="AC6" s="245"/>
      <c r="AD6" s="1282" t="s">
        <v>390</v>
      </c>
      <c r="AE6" s="1283"/>
      <c r="AF6" s="1283"/>
      <c r="AG6" s="1283"/>
      <c r="AH6" s="1283"/>
      <c r="AI6" s="1283"/>
      <c r="AJ6" s="1283"/>
      <c r="AK6" s="1283"/>
      <c r="AL6" s="1283"/>
      <c r="AM6" s="1283"/>
      <c r="AN6" s="1283"/>
      <c r="AO6" s="1283"/>
      <c r="AP6" s="1283"/>
      <c r="AQ6" s="1283"/>
      <c r="AR6" s="1284"/>
      <c r="AS6" s="239"/>
      <c r="AT6" s="239"/>
      <c r="AU6" s="239"/>
      <c r="AV6" s="239"/>
      <c r="AW6" s="239"/>
      <c r="AX6" s="239"/>
      <c r="AY6" s="239"/>
      <c r="AZ6" s="239"/>
      <c r="BA6" s="239"/>
      <c r="BB6" s="239"/>
      <c r="BC6" s="239"/>
      <c r="BD6" s="239"/>
      <c r="BE6" s="239"/>
      <c r="BF6" s="239"/>
      <c r="BG6" s="239"/>
      <c r="BH6" s="239"/>
      <c r="BI6" s="239"/>
      <c r="BJ6" s="239"/>
    </row>
    <row r="7" spans="1:72" s="250" customFormat="1" ht="30.75" customHeight="1" x14ac:dyDescent="0.2">
      <c r="A7" s="1285" t="s">
        <v>8</v>
      </c>
      <c r="B7" s="1286"/>
      <c r="C7" s="1285" t="s">
        <v>9</v>
      </c>
      <c r="D7" s="1287"/>
      <c r="E7" s="1285" t="s">
        <v>10</v>
      </c>
      <c r="F7" s="1287"/>
      <c r="G7" s="1285" t="s">
        <v>11</v>
      </c>
      <c r="H7" s="1288"/>
      <c r="I7" s="1285"/>
      <c r="J7" s="1287"/>
      <c r="K7" s="1285" t="s">
        <v>391</v>
      </c>
      <c r="L7" s="1288"/>
      <c r="M7" s="1285"/>
      <c r="N7" s="1287"/>
      <c r="O7" s="1289" t="s">
        <v>13</v>
      </c>
      <c r="P7" s="1286"/>
      <c r="Q7" s="1287"/>
      <c r="R7" s="1286"/>
      <c r="S7" s="1287"/>
      <c r="T7" s="1290"/>
      <c r="U7" s="1290"/>
      <c r="V7" s="1267"/>
      <c r="W7" s="246" t="s">
        <v>392</v>
      </c>
      <c r="X7" s="247"/>
      <c r="Y7" s="248"/>
      <c r="Z7" s="1266" t="s">
        <v>15</v>
      </c>
      <c r="AA7" s="1266"/>
      <c r="AB7" s="1266" t="s">
        <v>16</v>
      </c>
      <c r="AC7" s="1267"/>
      <c r="AD7" s="1268" t="s">
        <v>17</v>
      </c>
      <c r="AE7" s="1267"/>
      <c r="AF7" s="1267"/>
      <c r="AG7" s="1267"/>
      <c r="AH7" s="1267"/>
      <c r="AI7" s="1267"/>
      <c r="AJ7" s="1267"/>
      <c r="AK7" s="1267"/>
      <c r="AL7" s="1266" t="s">
        <v>18</v>
      </c>
      <c r="AM7" s="1267"/>
      <c r="AN7" s="1267"/>
      <c r="AO7" s="1295" t="s">
        <v>19</v>
      </c>
      <c r="AP7" s="1291" t="s">
        <v>393</v>
      </c>
      <c r="AQ7" s="1291" t="s">
        <v>394</v>
      </c>
      <c r="AR7" s="1293" t="s">
        <v>22</v>
      </c>
      <c r="AS7" s="249"/>
      <c r="AT7" s="249"/>
      <c r="AU7" s="249"/>
      <c r="AV7" s="249"/>
      <c r="AW7" s="249"/>
      <c r="AX7" s="249"/>
      <c r="AY7" s="249"/>
      <c r="AZ7" s="249"/>
      <c r="BA7" s="249"/>
      <c r="BB7" s="249"/>
      <c r="BC7" s="249"/>
      <c r="BD7" s="249"/>
      <c r="BE7" s="249"/>
    </row>
    <row r="8" spans="1:72" s="250" customFormat="1" ht="107.25" customHeight="1" x14ac:dyDescent="0.2">
      <c r="A8" s="251" t="s">
        <v>23</v>
      </c>
      <c r="B8" s="252" t="s">
        <v>25</v>
      </c>
      <c r="C8" s="251" t="s">
        <v>23</v>
      </c>
      <c r="D8" s="252" t="s">
        <v>25</v>
      </c>
      <c r="E8" s="252" t="s">
        <v>23</v>
      </c>
      <c r="F8" s="252" t="s">
        <v>25</v>
      </c>
      <c r="G8" s="253" t="s">
        <v>26</v>
      </c>
      <c r="H8" s="254" t="s">
        <v>29</v>
      </c>
      <c r="I8" s="254" t="s">
        <v>28</v>
      </c>
      <c r="J8" s="254" t="s">
        <v>29</v>
      </c>
      <c r="K8" s="253" t="s">
        <v>26</v>
      </c>
      <c r="L8" s="254" t="s">
        <v>30</v>
      </c>
      <c r="M8" s="254" t="s">
        <v>31</v>
      </c>
      <c r="N8" s="254" t="s">
        <v>32</v>
      </c>
      <c r="O8" s="252" t="s">
        <v>395</v>
      </c>
      <c r="P8" s="252" t="s">
        <v>34</v>
      </c>
      <c r="Q8" s="252" t="s">
        <v>35</v>
      </c>
      <c r="R8" s="255" t="s">
        <v>396</v>
      </c>
      <c r="S8" s="252" t="s">
        <v>37</v>
      </c>
      <c r="T8" s="252" t="s">
        <v>38</v>
      </c>
      <c r="U8" s="252" t="s">
        <v>39</v>
      </c>
      <c r="V8" s="256" t="s">
        <v>397</v>
      </c>
      <c r="W8" s="256" t="s">
        <v>398</v>
      </c>
      <c r="X8" s="257" t="s">
        <v>399</v>
      </c>
      <c r="Y8" s="252" t="s">
        <v>25</v>
      </c>
      <c r="Z8" s="258" t="s">
        <v>43</v>
      </c>
      <c r="AA8" s="258" t="s">
        <v>44</v>
      </c>
      <c r="AB8" s="258" t="s">
        <v>45</v>
      </c>
      <c r="AC8" s="258" t="s">
        <v>46</v>
      </c>
      <c r="AD8" s="258" t="s">
        <v>47</v>
      </c>
      <c r="AE8" s="258" t="s">
        <v>48</v>
      </c>
      <c r="AF8" s="258" t="s">
        <v>49</v>
      </c>
      <c r="AG8" s="258" t="s">
        <v>50</v>
      </c>
      <c r="AH8" s="258" t="s">
        <v>51</v>
      </c>
      <c r="AI8" s="258" t="s">
        <v>52</v>
      </c>
      <c r="AJ8" s="258" t="s">
        <v>53</v>
      </c>
      <c r="AK8" s="258" t="s">
        <v>54</v>
      </c>
      <c r="AL8" s="258" t="s">
        <v>55</v>
      </c>
      <c r="AM8" s="258" t="s">
        <v>56</v>
      </c>
      <c r="AN8" s="258" t="s">
        <v>57</v>
      </c>
      <c r="AO8" s="1296"/>
      <c r="AP8" s="1292"/>
      <c r="AQ8" s="1292"/>
      <c r="AR8" s="1294"/>
      <c r="AS8" s="249"/>
      <c r="AT8" s="249"/>
      <c r="AU8" s="249"/>
      <c r="AV8" s="249"/>
      <c r="AW8" s="249"/>
      <c r="AX8" s="249"/>
      <c r="AY8" s="249"/>
      <c r="AZ8" s="249"/>
      <c r="BA8" s="249"/>
      <c r="BB8" s="249"/>
      <c r="BC8" s="249"/>
      <c r="BD8" s="249"/>
      <c r="BE8" s="249"/>
    </row>
    <row r="9" spans="1:72" ht="115.5" customHeight="1" x14ac:dyDescent="0.2">
      <c r="A9" s="259">
        <v>1</v>
      </c>
      <c r="B9" s="260" t="s">
        <v>400</v>
      </c>
      <c r="C9" s="259">
        <v>43</v>
      </c>
      <c r="D9" s="261" t="s">
        <v>401</v>
      </c>
      <c r="E9" s="259">
        <v>4301</v>
      </c>
      <c r="F9" s="262" t="s">
        <v>402</v>
      </c>
      <c r="G9" s="263" t="s">
        <v>64</v>
      </c>
      <c r="H9" s="262" t="s">
        <v>403</v>
      </c>
      <c r="I9" s="259">
        <v>4301004</v>
      </c>
      <c r="J9" s="264" t="s">
        <v>404</v>
      </c>
      <c r="K9" s="263" t="s">
        <v>64</v>
      </c>
      <c r="L9" s="264" t="s">
        <v>405</v>
      </c>
      <c r="M9" s="259">
        <v>430100401</v>
      </c>
      <c r="N9" s="261" t="s">
        <v>406</v>
      </c>
      <c r="O9" s="259">
        <v>3</v>
      </c>
      <c r="P9" s="265">
        <v>2020003630142</v>
      </c>
      <c r="Q9" s="261" t="s">
        <v>407</v>
      </c>
      <c r="R9" s="266">
        <f>SUM($V$9:$V$10)/SUM($V$9:$V$10)</f>
        <v>1</v>
      </c>
      <c r="S9" s="261" t="s">
        <v>408</v>
      </c>
      <c r="T9" s="261" t="s">
        <v>409</v>
      </c>
      <c r="U9" s="262" t="s">
        <v>410</v>
      </c>
      <c r="V9" s="267">
        <v>559166980</v>
      </c>
      <c r="W9" s="268" t="s">
        <v>411</v>
      </c>
      <c r="X9" s="269">
        <v>3</v>
      </c>
      <c r="Y9" s="270" t="s">
        <v>412</v>
      </c>
      <c r="Z9" s="271">
        <v>295972</v>
      </c>
      <c r="AA9" s="271">
        <v>285580</v>
      </c>
      <c r="AB9" s="271">
        <v>135545</v>
      </c>
      <c r="AC9" s="271">
        <v>44254</v>
      </c>
      <c r="AD9" s="271">
        <v>309146</v>
      </c>
      <c r="AE9" s="271">
        <v>92607</v>
      </c>
      <c r="AF9" s="271">
        <v>2145</v>
      </c>
      <c r="AG9" s="271">
        <v>12718</v>
      </c>
      <c r="AH9" s="271">
        <v>26</v>
      </c>
      <c r="AI9" s="271">
        <v>37</v>
      </c>
      <c r="AJ9" s="271" t="s">
        <v>136</v>
      </c>
      <c r="AK9" s="271" t="s">
        <v>136</v>
      </c>
      <c r="AL9" s="271">
        <v>44350</v>
      </c>
      <c r="AM9" s="271">
        <v>21944</v>
      </c>
      <c r="AN9" s="271">
        <v>75687</v>
      </c>
      <c r="AO9" s="271">
        <v>581552</v>
      </c>
      <c r="AP9" s="272">
        <v>44563</v>
      </c>
      <c r="AQ9" s="272">
        <v>44926</v>
      </c>
      <c r="AR9" s="259" t="s">
        <v>413</v>
      </c>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row>
    <row r="10" spans="1:72" ht="103.5" customHeight="1" x14ac:dyDescent="0.2">
      <c r="A10" s="259">
        <v>1</v>
      </c>
      <c r="B10" s="260" t="s">
        <v>400</v>
      </c>
      <c r="C10" s="259">
        <v>43</v>
      </c>
      <c r="D10" s="261" t="s">
        <v>401</v>
      </c>
      <c r="E10" s="259">
        <v>4301</v>
      </c>
      <c r="F10" s="262" t="s">
        <v>402</v>
      </c>
      <c r="G10" s="263" t="s">
        <v>64</v>
      </c>
      <c r="H10" s="262" t="s">
        <v>403</v>
      </c>
      <c r="I10" s="259">
        <v>4301004</v>
      </c>
      <c r="J10" s="264" t="s">
        <v>404</v>
      </c>
      <c r="K10" s="263" t="s">
        <v>64</v>
      </c>
      <c r="L10" s="264" t="s">
        <v>405</v>
      </c>
      <c r="M10" s="259">
        <v>430100401</v>
      </c>
      <c r="N10" s="261" t="s">
        <v>406</v>
      </c>
      <c r="O10" s="259">
        <v>3</v>
      </c>
      <c r="P10" s="265">
        <v>2020003630142</v>
      </c>
      <c r="Q10" s="261" t="s">
        <v>407</v>
      </c>
      <c r="R10" s="266">
        <f>SUM($V$9:$V$10)/SUM($V$9:$V$10)</f>
        <v>1</v>
      </c>
      <c r="S10" s="261" t="s">
        <v>408</v>
      </c>
      <c r="T10" s="261" t="s">
        <v>414</v>
      </c>
      <c r="U10" s="262" t="s">
        <v>415</v>
      </c>
      <c r="V10" s="267">
        <v>239642991</v>
      </c>
      <c r="W10" s="273" t="s">
        <v>416</v>
      </c>
      <c r="X10" s="269">
        <v>3</v>
      </c>
      <c r="Y10" s="270" t="s">
        <v>412</v>
      </c>
      <c r="Z10" s="271">
        <v>295972</v>
      </c>
      <c r="AA10" s="271">
        <v>285580</v>
      </c>
      <c r="AB10" s="271">
        <v>135545</v>
      </c>
      <c r="AC10" s="271">
        <v>44254</v>
      </c>
      <c r="AD10" s="271">
        <v>309146</v>
      </c>
      <c r="AE10" s="271">
        <v>92607</v>
      </c>
      <c r="AF10" s="271">
        <v>2145</v>
      </c>
      <c r="AG10" s="271">
        <v>12718</v>
      </c>
      <c r="AH10" s="271">
        <v>26</v>
      </c>
      <c r="AI10" s="271">
        <v>37</v>
      </c>
      <c r="AJ10" s="271" t="s">
        <v>136</v>
      </c>
      <c r="AK10" s="271" t="s">
        <v>136</v>
      </c>
      <c r="AL10" s="271">
        <v>44350</v>
      </c>
      <c r="AM10" s="271">
        <v>21944</v>
      </c>
      <c r="AN10" s="271">
        <v>75687</v>
      </c>
      <c r="AO10" s="271">
        <v>581552</v>
      </c>
      <c r="AP10" s="272">
        <v>44563</v>
      </c>
      <c r="AQ10" s="272">
        <v>44926</v>
      </c>
      <c r="AR10" s="259" t="s">
        <v>413</v>
      </c>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row>
    <row r="11" spans="1:72" ht="99.75" customHeight="1" x14ac:dyDescent="0.2">
      <c r="A11" s="274">
        <v>1</v>
      </c>
      <c r="B11" s="260" t="s">
        <v>400</v>
      </c>
      <c r="C11" s="259">
        <v>22</v>
      </c>
      <c r="D11" s="261" t="s">
        <v>417</v>
      </c>
      <c r="E11" s="259">
        <v>2201</v>
      </c>
      <c r="F11" s="262" t="s">
        <v>418</v>
      </c>
      <c r="G11" s="263" t="s">
        <v>64</v>
      </c>
      <c r="H11" s="262" t="s">
        <v>419</v>
      </c>
      <c r="I11" s="259">
        <v>2201062</v>
      </c>
      <c r="J11" s="264" t="s">
        <v>420</v>
      </c>
      <c r="K11" s="263" t="s">
        <v>64</v>
      </c>
      <c r="L11" s="264" t="s">
        <v>421</v>
      </c>
      <c r="M11" s="259">
        <v>220106200</v>
      </c>
      <c r="N11" s="261" t="s">
        <v>422</v>
      </c>
      <c r="O11" s="259">
        <v>15</v>
      </c>
      <c r="P11" s="265">
        <v>2020003630143</v>
      </c>
      <c r="Q11" s="261" t="s">
        <v>423</v>
      </c>
      <c r="R11" s="266">
        <f>SUM($V$11:$V$12)/SUM($V$11:$V$12)</f>
        <v>1</v>
      </c>
      <c r="S11" s="261" t="s">
        <v>424</v>
      </c>
      <c r="T11" s="261" t="s">
        <v>425</v>
      </c>
      <c r="U11" s="262" t="s">
        <v>426</v>
      </c>
      <c r="V11" s="267">
        <v>558740000</v>
      </c>
      <c r="W11" s="275" t="s">
        <v>427</v>
      </c>
      <c r="X11" s="269">
        <v>3</v>
      </c>
      <c r="Y11" s="270" t="s">
        <v>412</v>
      </c>
      <c r="Z11" s="271">
        <v>295972</v>
      </c>
      <c r="AA11" s="271">
        <v>285580</v>
      </c>
      <c r="AB11" s="271">
        <v>135545</v>
      </c>
      <c r="AC11" s="271">
        <v>44254</v>
      </c>
      <c r="AD11" s="271">
        <v>309146</v>
      </c>
      <c r="AE11" s="271">
        <v>92607</v>
      </c>
      <c r="AF11" s="271">
        <v>2145</v>
      </c>
      <c r="AG11" s="271">
        <v>12718</v>
      </c>
      <c r="AH11" s="271">
        <v>26</v>
      </c>
      <c r="AI11" s="271">
        <v>37</v>
      </c>
      <c r="AJ11" s="271" t="s">
        <v>136</v>
      </c>
      <c r="AK11" s="271" t="s">
        <v>136</v>
      </c>
      <c r="AL11" s="271">
        <v>44350</v>
      </c>
      <c r="AM11" s="271">
        <v>21944</v>
      </c>
      <c r="AN11" s="271">
        <v>75687</v>
      </c>
      <c r="AO11" s="271">
        <v>581552</v>
      </c>
      <c r="AP11" s="272">
        <v>44563</v>
      </c>
      <c r="AQ11" s="272">
        <v>44926</v>
      </c>
      <c r="AR11" s="259" t="s">
        <v>413</v>
      </c>
      <c r="AS11" s="276"/>
      <c r="AT11" s="276"/>
      <c r="AU11" s="276"/>
      <c r="AV11" s="276"/>
      <c r="AW11" s="276"/>
      <c r="AX11" s="276"/>
      <c r="AY11" s="276"/>
      <c r="AZ11" s="276"/>
      <c r="BA11" s="276"/>
      <c r="BB11" s="276"/>
      <c r="BC11" s="276"/>
      <c r="BD11" s="276"/>
      <c r="BE11" s="276"/>
      <c r="BF11" s="276"/>
      <c r="BG11" s="276"/>
      <c r="BH11" s="277"/>
      <c r="BI11" s="277"/>
      <c r="BJ11" s="277"/>
      <c r="BK11" s="277"/>
      <c r="BL11" s="277"/>
      <c r="BM11" s="277"/>
      <c r="BN11" s="277"/>
      <c r="BO11" s="277"/>
      <c r="BP11" s="277"/>
      <c r="BQ11" s="277"/>
      <c r="BR11" s="277"/>
      <c r="BS11" s="277"/>
      <c r="BT11" s="277"/>
    </row>
    <row r="12" spans="1:72" ht="101.25" customHeight="1" x14ac:dyDescent="0.2">
      <c r="A12" s="274">
        <v>1</v>
      </c>
      <c r="B12" s="260" t="s">
        <v>400</v>
      </c>
      <c r="C12" s="259">
        <v>22</v>
      </c>
      <c r="D12" s="261" t="s">
        <v>417</v>
      </c>
      <c r="E12" s="259">
        <v>2201</v>
      </c>
      <c r="F12" s="262" t="s">
        <v>418</v>
      </c>
      <c r="G12" s="263" t="s">
        <v>64</v>
      </c>
      <c r="H12" s="262" t="s">
        <v>419</v>
      </c>
      <c r="I12" s="259">
        <v>2201062</v>
      </c>
      <c r="J12" s="264" t="s">
        <v>420</v>
      </c>
      <c r="K12" s="263" t="s">
        <v>64</v>
      </c>
      <c r="L12" s="264" t="s">
        <v>421</v>
      </c>
      <c r="M12" s="259">
        <v>220106200</v>
      </c>
      <c r="N12" s="261" t="s">
        <v>422</v>
      </c>
      <c r="O12" s="259">
        <v>15</v>
      </c>
      <c r="P12" s="265">
        <v>2020003630143</v>
      </c>
      <c r="Q12" s="261" t="s">
        <v>423</v>
      </c>
      <c r="R12" s="266">
        <f>SUM($V$11:$V$12)/SUM($V$11:$V$12)</f>
        <v>1</v>
      </c>
      <c r="S12" s="261" t="s">
        <v>424</v>
      </c>
      <c r="T12" s="261" t="s">
        <v>428</v>
      </c>
      <c r="U12" s="262" t="s">
        <v>429</v>
      </c>
      <c r="V12" s="267">
        <v>239460000</v>
      </c>
      <c r="W12" s="275" t="s">
        <v>430</v>
      </c>
      <c r="X12" s="269">
        <v>3</v>
      </c>
      <c r="Y12" s="270" t="s">
        <v>412</v>
      </c>
      <c r="Z12" s="271">
        <v>295972</v>
      </c>
      <c r="AA12" s="271">
        <v>285580</v>
      </c>
      <c r="AB12" s="271">
        <v>135545</v>
      </c>
      <c r="AC12" s="271">
        <v>44254</v>
      </c>
      <c r="AD12" s="271">
        <v>309146</v>
      </c>
      <c r="AE12" s="271">
        <v>92607</v>
      </c>
      <c r="AF12" s="271">
        <v>2145</v>
      </c>
      <c r="AG12" s="271">
        <v>12718</v>
      </c>
      <c r="AH12" s="271">
        <v>26</v>
      </c>
      <c r="AI12" s="271">
        <v>37</v>
      </c>
      <c r="AJ12" s="271" t="s">
        <v>136</v>
      </c>
      <c r="AK12" s="271" t="s">
        <v>136</v>
      </c>
      <c r="AL12" s="271">
        <v>44350</v>
      </c>
      <c r="AM12" s="271">
        <v>21944</v>
      </c>
      <c r="AN12" s="271">
        <v>75687</v>
      </c>
      <c r="AO12" s="271">
        <v>581552</v>
      </c>
      <c r="AP12" s="272">
        <v>44563</v>
      </c>
      <c r="AQ12" s="272">
        <v>44926</v>
      </c>
      <c r="AR12" s="259" t="s">
        <v>413</v>
      </c>
      <c r="AS12" s="276"/>
      <c r="AT12" s="276"/>
      <c r="AU12" s="276"/>
      <c r="AV12" s="276"/>
      <c r="AW12" s="276"/>
      <c r="AX12" s="276"/>
      <c r="AY12" s="276"/>
      <c r="AZ12" s="276"/>
      <c r="BA12" s="276"/>
      <c r="BB12" s="276"/>
      <c r="BC12" s="276"/>
      <c r="BD12" s="276"/>
      <c r="BE12" s="276"/>
      <c r="BF12" s="276"/>
      <c r="BG12" s="276"/>
      <c r="BH12" s="277"/>
      <c r="BI12" s="277"/>
      <c r="BJ12" s="277"/>
      <c r="BK12" s="277"/>
      <c r="BL12" s="277"/>
      <c r="BM12" s="277"/>
      <c r="BN12" s="277"/>
      <c r="BO12" s="277"/>
      <c r="BP12" s="277"/>
      <c r="BQ12" s="277"/>
      <c r="BR12" s="277"/>
      <c r="BS12" s="277"/>
      <c r="BT12" s="277"/>
    </row>
    <row r="13" spans="1:72" ht="96.75" customHeight="1" x14ac:dyDescent="0.2">
      <c r="A13" s="259">
        <v>3</v>
      </c>
      <c r="B13" s="261" t="s">
        <v>381</v>
      </c>
      <c r="C13" s="259">
        <v>24</v>
      </c>
      <c r="D13" s="261" t="s">
        <v>431</v>
      </c>
      <c r="E13" s="259">
        <v>2402</v>
      </c>
      <c r="F13" s="262" t="s">
        <v>432</v>
      </c>
      <c r="G13" s="263" t="s">
        <v>64</v>
      </c>
      <c r="H13" s="262" t="s">
        <v>433</v>
      </c>
      <c r="I13" s="259">
        <v>2402041</v>
      </c>
      <c r="J13" s="264" t="s">
        <v>434</v>
      </c>
      <c r="K13" s="263" t="s">
        <v>64</v>
      </c>
      <c r="L13" s="264" t="s">
        <v>435</v>
      </c>
      <c r="M13" s="259">
        <v>240204100</v>
      </c>
      <c r="N13" s="261" t="s">
        <v>436</v>
      </c>
      <c r="O13" s="451">
        <v>70.379000000000005</v>
      </c>
      <c r="P13" s="265">
        <v>2020003630144</v>
      </c>
      <c r="Q13" s="261" t="s">
        <v>437</v>
      </c>
      <c r="R13" s="266">
        <f>SUM($V$13:$V$14)/SUM($V$13:$V$14)</f>
        <v>1</v>
      </c>
      <c r="S13" s="261" t="s">
        <v>438</v>
      </c>
      <c r="T13" s="261" t="s">
        <v>439</v>
      </c>
      <c r="U13" s="262" t="s">
        <v>440</v>
      </c>
      <c r="V13" s="267">
        <v>227500000</v>
      </c>
      <c r="W13" s="278" t="s">
        <v>441</v>
      </c>
      <c r="X13" s="269">
        <v>4</v>
      </c>
      <c r="Y13" s="279" t="s">
        <v>442</v>
      </c>
      <c r="Z13" s="271">
        <v>295972</v>
      </c>
      <c r="AA13" s="271">
        <v>285580</v>
      </c>
      <c r="AB13" s="271">
        <v>135545</v>
      </c>
      <c r="AC13" s="271">
        <v>44254</v>
      </c>
      <c r="AD13" s="271">
        <v>309146</v>
      </c>
      <c r="AE13" s="271">
        <v>92607</v>
      </c>
      <c r="AF13" s="271">
        <v>2145</v>
      </c>
      <c r="AG13" s="271">
        <v>12718</v>
      </c>
      <c r="AH13" s="271">
        <v>26</v>
      </c>
      <c r="AI13" s="271">
        <v>37</v>
      </c>
      <c r="AJ13" s="271" t="s">
        <v>136</v>
      </c>
      <c r="AK13" s="271" t="s">
        <v>136</v>
      </c>
      <c r="AL13" s="271">
        <v>44350</v>
      </c>
      <c r="AM13" s="271">
        <v>21944</v>
      </c>
      <c r="AN13" s="271">
        <v>75687</v>
      </c>
      <c r="AO13" s="271">
        <v>581552</v>
      </c>
      <c r="AP13" s="272">
        <v>44563</v>
      </c>
      <c r="AQ13" s="272">
        <v>44926</v>
      </c>
      <c r="AR13" s="259" t="s">
        <v>413</v>
      </c>
      <c r="AS13" s="280"/>
      <c r="AT13" s="280"/>
      <c r="AU13" s="280"/>
      <c r="AV13" s="280"/>
      <c r="AW13" s="280"/>
      <c r="AX13" s="280"/>
      <c r="AY13" s="280"/>
      <c r="AZ13" s="280"/>
      <c r="BA13" s="280"/>
      <c r="BB13" s="280"/>
      <c r="BC13" s="280"/>
      <c r="BD13" s="280"/>
      <c r="BE13" s="280"/>
      <c r="BF13" s="280"/>
      <c r="BG13" s="280"/>
      <c r="BH13" s="250"/>
      <c r="BI13" s="250"/>
      <c r="BJ13" s="250"/>
      <c r="BK13" s="250"/>
      <c r="BL13" s="250"/>
      <c r="BM13" s="250"/>
      <c r="BN13" s="250"/>
      <c r="BO13" s="250"/>
      <c r="BP13" s="250"/>
      <c r="BQ13" s="250"/>
      <c r="BR13" s="250"/>
      <c r="BS13" s="250"/>
      <c r="BT13" s="250"/>
    </row>
    <row r="14" spans="1:72" ht="96.75" customHeight="1" x14ac:dyDescent="0.2">
      <c r="A14" s="259">
        <v>3</v>
      </c>
      <c r="B14" s="261" t="s">
        <v>381</v>
      </c>
      <c r="C14" s="259">
        <v>24</v>
      </c>
      <c r="D14" s="261" t="s">
        <v>431</v>
      </c>
      <c r="E14" s="259">
        <v>2402</v>
      </c>
      <c r="F14" s="262" t="s">
        <v>432</v>
      </c>
      <c r="G14" s="263" t="s">
        <v>64</v>
      </c>
      <c r="H14" s="262" t="s">
        <v>433</v>
      </c>
      <c r="I14" s="259">
        <v>2402041</v>
      </c>
      <c r="J14" s="264" t="s">
        <v>434</v>
      </c>
      <c r="K14" s="263" t="s">
        <v>64</v>
      </c>
      <c r="L14" s="264" t="s">
        <v>435</v>
      </c>
      <c r="M14" s="259">
        <v>240204100</v>
      </c>
      <c r="N14" s="261" t="s">
        <v>436</v>
      </c>
      <c r="O14" s="451">
        <v>70.379000000000005</v>
      </c>
      <c r="P14" s="265">
        <v>2020003630144</v>
      </c>
      <c r="Q14" s="261" t="s">
        <v>437</v>
      </c>
      <c r="R14" s="266">
        <f>SUM($V$13:$V$14)/SUM($V$13:$V$14)</f>
        <v>1</v>
      </c>
      <c r="S14" s="261" t="s">
        <v>438</v>
      </c>
      <c r="T14" s="261" t="s">
        <v>443</v>
      </c>
      <c r="U14" s="262" t="s">
        <v>444</v>
      </c>
      <c r="V14" s="267">
        <v>97500000</v>
      </c>
      <c r="W14" s="278" t="s">
        <v>445</v>
      </c>
      <c r="X14" s="269">
        <v>4</v>
      </c>
      <c r="Y14" s="279" t="s">
        <v>442</v>
      </c>
      <c r="Z14" s="271">
        <v>295972</v>
      </c>
      <c r="AA14" s="271">
        <v>285580</v>
      </c>
      <c r="AB14" s="271">
        <v>135545</v>
      </c>
      <c r="AC14" s="271">
        <v>44254</v>
      </c>
      <c r="AD14" s="271">
        <v>309146</v>
      </c>
      <c r="AE14" s="271">
        <v>92607</v>
      </c>
      <c r="AF14" s="271">
        <v>2145</v>
      </c>
      <c r="AG14" s="271">
        <v>12718</v>
      </c>
      <c r="AH14" s="271">
        <v>26</v>
      </c>
      <c r="AI14" s="271">
        <v>37</v>
      </c>
      <c r="AJ14" s="271" t="s">
        <v>136</v>
      </c>
      <c r="AK14" s="271" t="s">
        <v>136</v>
      </c>
      <c r="AL14" s="271">
        <v>44350</v>
      </c>
      <c r="AM14" s="271">
        <v>21944</v>
      </c>
      <c r="AN14" s="271">
        <v>75687</v>
      </c>
      <c r="AO14" s="271">
        <v>581552</v>
      </c>
      <c r="AP14" s="272">
        <v>44563</v>
      </c>
      <c r="AQ14" s="272">
        <v>44926</v>
      </c>
      <c r="AR14" s="259" t="s">
        <v>413</v>
      </c>
      <c r="AS14" s="280"/>
      <c r="AT14" s="280"/>
      <c r="AU14" s="280"/>
      <c r="AV14" s="280"/>
      <c r="AW14" s="280"/>
      <c r="AX14" s="280"/>
      <c r="AY14" s="280"/>
      <c r="AZ14" s="280"/>
      <c r="BA14" s="280"/>
      <c r="BB14" s="280"/>
      <c r="BC14" s="280"/>
      <c r="BD14" s="280"/>
      <c r="BE14" s="280"/>
      <c r="BF14" s="280"/>
      <c r="BG14" s="280"/>
      <c r="BH14" s="250"/>
      <c r="BI14" s="250"/>
      <c r="BJ14" s="250"/>
      <c r="BK14" s="250"/>
      <c r="BL14" s="250"/>
      <c r="BM14" s="250"/>
      <c r="BN14" s="250"/>
      <c r="BO14" s="250"/>
      <c r="BP14" s="250"/>
      <c r="BQ14" s="250"/>
      <c r="BR14" s="250"/>
      <c r="BS14" s="250"/>
      <c r="BT14" s="250"/>
    </row>
    <row r="15" spans="1:72" ht="123" customHeight="1" x14ac:dyDescent="0.2">
      <c r="A15" s="259">
        <v>3</v>
      </c>
      <c r="B15" s="261" t="s">
        <v>381</v>
      </c>
      <c r="C15" s="259">
        <v>40</v>
      </c>
      <c r="D15" s="261" t="s">
        <v>446</v>
      </c>
      <c r="E15" s="259">
        <v>4001</v>
      </c>
      <c r="F15" s="262" t="s">
        <v>447</v>
      </c>
      <c r="G15" s="263" t="s">
        <v>64</v>
      </c>
      <c r="H15" s="262" t="s">
        <v>448</v>
      </c>
      <c r="I15" s="259">
        <v>4001001</v>
      </c>
      <c r="J15" s="264" t="s">
        <v>448</v>
      </c>
      <c r="K15" s="263" t="s">
        <v>64</v>
      </c>
      <c r="L15" s="264" t="s">
        <v>449</v>
      </c>
      <c r="M15" s="259">
        <v>400100100</v>
      </c>
      <c r="N15" s="261" t="s">
        <v>449</v>
      </c>
      <c r="O15" s="259">
        <v>3</v>
      </c>
      <c r="P15" s="265">
        <v>2020003630145</v>
      </c>
      <c r="Q15" s="261" t="s">
        <v>450</v>
      </c>
      <c r="R15" s="266">
        <f t="shared" ref="R15:R22" si="0">V15/SUM($V$15:$V$28)</f>
        <v>2.6335855526463683E-2</v>
      </c>
      <c r="S15" s="261" t="s">
        <v>451</v>
      </c>
      <c r="T15" s="261" t="s">
        <v>452</v>
      </c>
      <c r="U15" s="262" t="s">
        <v>449</v>
      </c>
      <c r="V15" s="267">
        <v>33000000</v>
      </c>
      <c r="W15" s="281" t="s">
        <v>453</v>
      </c>
      <c r="X15" s="269">
        <v>4</v>
      </c>
      <c r="Y15" s="279" t="s">
        <v>442</v>
      </c>
      <c r="Z15" s="271">
        <v>295972</v>
      </c>
      <c r="AA15" s="271">
        <v>285580</v>
      </c>
      <c r="AB15" s="271">
        <v>135545</v>
      </c>
      <c r="AC15" s="271">
        <v>44254</v>
      </c>
      <c r="AD15" s="271">
        <v>309146</v>
      </c>
      <c r="AE15" s="271">
        <v>92607</v>
      </c>
      <c r="AF15" s="271">
        <v>2145</v>
      </c>
      <c r="AG15" s="271">
        <v>12718</v>
      </c>
      <c r="AH15" s="271">
        <v>26</v>
      </c>
      <c r="AI15" s="271">
        <v>37</v>
      </c>
      <c r="AJ15" s="271" t="s">
        <v>136</v>
      </c>
      <c r="AK15" s="271" t="s">
        <v>136</v>
      </c>
      <c r="AL15" s="271">
        <v>44350</v>
      </c>
      <c r="AM15" s="271">
        <v>21944</v>
      </c>
      <c r="AN15" s="271">
        <v>75687</v>
      </c>
      <c r="AO15" s="271">
        <v>581552</v>
      </c>
      <c r="AP15" s="272">
        <v>44563</v>
      </c>
      <c r="AQ15" s="272">
        <v>44926</v>
      </c>
      <c r="AR15" s="259" t="s">
        <v>413</v>
      </c>
      <c r="AS15" s="280"/>
      <c r="AT15" s="280"/>
      <c r="AU15" s="280"/>
      <c r="AV15" s="280"/>
      <c r="AW15" s="280"/>
      <c r="AX15" s="280"/>
      <c r="AY15" s="280"/>
      <c r="AZ15" s="280"/>
      <c r="BA15" s="280"/>
      <c r="BB15" s="280"/>
      <c r="BC15" s="280"/>
      <c r="BD15" s="280"/>
      <c r="BE15" s="280"/>
      <c r="BF15" s="280"/>
      <c r="BG15" s="280"/>
      <c r="BH15" s="250"/>
      <c r="BI15" s="250"/>
      <c r="BJ15" s="250"/>
      <c r="BK15" s="250"/>
      <c r="BL15" s="250"/>
      <c r="BM15" s="250"/>
      <c r="BN15" s="250"/>
      <c r="BO15" s="250"/>
      <c r="BP15" s="250"/>
      <c r="BQ15" s="250"/>
      <c r="BR15" s="250"/>
      <c r="BS15" s="250"/>
      <c r="BT15" s="250"/>
    </row>
    <row r="16" spans="1:72" ht="110.25" customHeight="1" x14ac:dyDescent="0.2">
      <c r="A16" s="259">
        <v>3</v>
      </c>
      <c r="B16" s="261" t="s">
        <v>381</v>
      </c>
      <c r="C16" s="259">
        <v>40</v>
      </c>
      <c r="D16" s="261" t="s">
        <v>446</v>
      </c>
      <c r="E16" s="259">
        <v>4001</v>
      </c>
      <c r="F16" s="262" t="s">
        <v>447</v>
      </c>
      <c r="G16" s="263" t="s">
        <v>64</v>
      </c>
      <c r="H16" s="262" t="s">
        <v>454</v>
      </c>
      <c r="I16" s="259">
        <v>4001017</v>
      </c>
      <c r="J16" s="264" t="s">
        <v>454</v>
      </c>
      <c r="K16" s="263" t="s">
        <v>64</v>
      </c>
      <c r="L16" s="264" t="s">
        <v>455</v>
      </c>
      <c r="M16" s="259">
        <v>400101700</v>
      </c>
      <c r="N16" s="261" t="s">
        <v>455</v>
      </c>
      <c r="O16" s="259">
        <v>25</v>
      </c>
      <c r="P16" s="265">
        <v>2020003630145</v>
      </c>
      <c r="Q16" s="261" t="s">
        <v>450</v>
      </c>
      <c r="R16" s="266">
        <f>SUM($V$16:$V$18)/SUM($V$15:$V$28)</f>
        <v>0.17637042640449921</v>
      </c>
      <c r="S16" s="261" t="s">
        <v>451</v>
      </c>
      <c r="T16" s="261" t="s">
        <v>452</v>
      </c>
      <c r="U16" s="262" t="s">
        <v>455</v>
      </c>
      <c r="V16" s="267">
        <v>154700000</v>
      </c>
      <c r="W16" s="282" t="s">
        <v>456</v>
      </c>
      <c r="X16" s="269">
        <v>3</v>
      </c>
      <c r="Y16" s="270" t="s">
        <v>412</v>
      </c>
      <c r="Z16" s="271">
        <v>295972</v>
      </c>
      <c r="AA16" s="271">
        <v>285580</v>
      </c>
      <c r="AB16" s="271">
        <v>135545</v>
      </c>
      <c r="AC16" s="271">
        <v>44254</v>
      </c>
      <c r="AD16" s="271">
        <v>309146</v>
      </c>
      <c r="AE16" s="271">
        <v>92607</v>
      </c>
      <c r="AF16" s="271">
        <v>2145</v>
      </c>
      <c r="AG16" s="271">
        <v>12718</v>
      </c>
      <c r="AH16" s="271">
        <v>26</v>
      </c>
      <c r="AI16" s="271">
        <v>37</v>
      </c>
      <c r="AJ16" s="271" t="s">
        <v>136</v>
      </c>
      <c r="AK16" s="271" t="s">
        <v>136</v>
      </c>
      <c r="AL16" s="271">
        <v>44350</v>
      </c>
      <c r="AM16" s="271">
        <v>21944</v>
      </c>
      <c r="AN16" s="271">
        <v>75687</v>
      </c>
      <c r="AO16" s="271">
        <v>581552</v>
      </c>
      <c r="AP16" s="272">
        <v>44563</v>
      </c>
      <c r="AQ16" s="272">
        <v>44926</v>
      </c>
      <c r="AR16" s="259" t="s">
        <v>413</v>
      </c>
      <c r="AS16" s="280"/>
      <c r="AT16" s="280"/>
      <c r="AU16" s="280"/>
      <c r="AV16" s="280"/>
      <c r="AW16" s="280"/>
      <c r="AX16" s="280"/>
      <c r="AY16" s="280"/>
      <c r="AZ16" s="280"/>
      <c r="BA16" s="280"/>
      <c r="BB16" s="280"/>
      <c r="BC16" s="280"/>
      <c r="BD16" s="280"/>
      <c r="BE16" s="280"/>
      <c r="BF16" s="280"/>
      <c r="BG16" s="280"/>
      <c r="BH16" s="250"/>
      <c r="BI16" s="250"/>
      <c r="BJ16" s="250"/>
      <c r="BK16" s="250"/>
      <c r="BL16" s="250"/>
      <c r="BM16" s="250"/>
      <c r="BN16" s="250"/>
      <c r="BO16" s="250"/>
      <c r="BP16" s="250"/>
      <c r="BQ16" s="250"/>
      <c r="BR16" s="250"/>
      <c r="BS16" s="250"/>
      <c r="BT16" s="250"/>
    </row>
    <row r="17" spans="1:72" ht="108" customHeight="1" x14ac:dyDescent="0.2">
      <c r="A17" s="259">
        <v>3</v>
      </c>
      <c r="B17" s="261" t="s">
        <v>381</v>
      </c>
      <c r="C17" s="259">
        <v>40</v>
      </c>
      <c r="D17" s="261" t="s">
        <v>446</v>
      </c>
      <c r="E17" s="259">
        <v>4001</v>
      </c>
      <c r="F17" s="262" t="s">
        <v>447</v>
      </c>
      <c r="G17" s="263" t="s">
        <v>64</v>
      </c>
      <c r="H17" s="262" t="s">
        <v>454</v>
      </c>
      <c r="I17" s="259">
        <v>4001017</v>
      </c>
      <c r="J17" s="264" t="s">
        <v>454</v>
      </c>
      <c r="K17" s="263" t="s">
        <v>64</v>
      </c>
      <c r="L17" s="264" t="s">
        <v>455</v>
      </c>
      <c r="M17" s="259">
        <v>400101700</v>
      </c>
      <c r="N17" s="261" t="s">
        <v>455</v>
      </c>
      <c r="O17" s="259">
        <v>25</v>
      </c>
      <c r="P17" s="265">
        <v>2020003630145</v>
      </c>
      <c r="Q17" s="261" t="s">
        <v>450</v>
      </c>
      <c r="R17" s="266">
        <f t="shared" ref="R17:R18" si="1">SUM($V$16:$V$18)/SUM($V$15:$V$28)</f>
        <v>0.17637042640449921</v>
      </c>
      <c r="S17" s="261" t="s">
        <v>451</v>
      </c>
      <c r="T17" s="261" t="s">
        <v>452</v>
      </c>
      <c r="U17" s="262" t="s">
        <v>415</v>
      </c>
      <c r="V17" s="267">
        <v>40300000</v>
      </c>
      <c r="W17" s="282" t="s">
        <v>457</v>
      </c>
      <c r="X17" s="269">
        <v>3</v>
      </c>
      <c r="Y17" s="270" t="s">
        <v>412</v>
      </c>
      <c r="Z17" s="271">
        <v>295972</v>
      </c>
      <c r="AA17" s="271">
        <v>285580</v>
      </c>
      <c r="AB17" s="271">
        <v>135545</v>
      </c>
      <c r="AC17" s="271">
        <v>44254</v>
      </c>
      <c r="AD17" s="271">
        <v>309146</v>
      </c>
      <c r="AE17" s="271">
        <v>92607</v>
      </c>
      <c r="AF17" s="271">
        <v>2145</v>
      </c>
      <c r="AG17" s="271">
        <v>12718</v>
      </c>
      <c r="AH17" s="271">
        <v>26</v>
      </c>
      <c r="AI17" s="271">
        <v>37</v>
      </c>
      <c r="AJ17" s="271" t="s">
        <v>136</v>
      </c>
      <c r="AK17" s="271" t="s">
        <v>136</v>
      </c>
      <c r="AL17" s="271">
        <v>44350</v>
      </c>
      <c r="AM17" s="271">
        <v>21944</v>
      </c>
      <c r="AN17" s="271">
        <v>75687</v>
      </c>
      <c r="AO17" s="271">
        <v>581552</v>
      </c>
      <c r="AP17" s="272">
        <v>44563</v>
      </c>
      <c r="AQ17" s="272">
        <v>44926</v>
      </c>
      <c r="AR17" s="259" t="s">
        <v>413</v>
      </c>
      <c r="AS17" s="280"/>
      <c r="AT17" s="280"/>
      <c r="AU17" s="280"/>
      <c r="AV17" s="280"/>
      <c r="AW17" s="280"/>
      <c r="AX17" s="280"/>
      <c r="AY17" s="280"/>
      <c r="AZ17" s="280"/>
      <c r="BA17" s="280"/>
      <c r="BB17" s="280"/>
      <c r="BC17" s="280"/>
      <c r="BD17" s="280"/>
      <c r="BE17" s="280"/>
      <c r="BF17" s="280"/>
      <c r="BG17" s="280"/>
      <c r="BH17" s="250"/>
      <c r="BI17" s="250"/>
      <c r="BJ17" s="250"/>
      <c r="BK17" s="250"/>
      <c r="BL17" s="250"/>
      <c r="BM17" s="250"/>
      <c r="BN17" s="250"/>
      <c r="BO17" s="250"/>
      <c r="BP17" s="250"/>
      <c r="BQ17" s="250"/>
      <c r="BR17" s="250"/>
      <c r="BS17" s="250"/>
      <c r="BT17" s="250"/>
    </row>
    <row r="18" spans="1:72" ht="108" customHeight="1" x14ac:dyDescent="0.2">
      <c r="A18" s="259">
        <v>3</v>
      </c>
      <c r="B18" s="261" t="s">
        <v>381</v>
      </c>
      <c r="C18" s="259">
        <v>40</v>
      </c>
      <c r="D18" s="261" t="s">
        <v>446</v>
      </c>
      <c r="E18" s="259">
        <v>4001</v>
      </c>
      <c r="F18" s="262" t="s">
        <v>447</v>
      </c>
      <c r="G18" s="263" t="s">
        <v>64</v>
      </c>
      <c r="H18" s="262" t="s">
        <v>454</v>
      </c>
      <c r="I18" s="259">
        <v>4001017</v>
      </c>
      <c r="J18" s="264" t="s">
        <v>454</v>
      </c>
      <c r="K18" s="263" t="s">
        <v>64</v>
      </c>
      <c r="L18" s="264" t="s">
        <v>455</v>
      </c>
      <c r="M18" s="259">
        <v>400101700</v>
      </c>
      <c r="N18" s="261" t="s">
        <v>455</v>
      </c>
      <c r="O18" s="259">
        <v>25</v>
      </c>
      <c r="P18" s="265">
        <v>2020003630145</v>
      </c>
      <c r="Q18" s="261" t="s">
        <v>450</v>
      </c>
      <c r="R18" s="266">
        <f t="shared" si="1"/>
        <v>0.17637042640449921</v>
      </c>
      <c r="S18" s="261" t="s">
        <v>451</v>
      </c>
      <c r="T18" s="261" t="s">
        <v>452</v>
      </c>
      <c r="U18" s="262" t="s">
        <v>415</v>
      </c>
      <c r="V18" s="267">
        <v>26000000</v>
      </c>
      <c r="W18" s="282" t="s">
        <v>458</v>
      </c>
      <c r="X18" s="269">
        <v>4</v>
      </c>
      <c r="Y18" s="270" t="s">
        <v>442</v>
      </c>
      <c r="Z18" s="271">
        <v>295972</v>
      </c>
      <c r="AA18" s="271">
        <v>285580</v>
      </c>
      <c r="AB18" s="271">
        <v>135545</v>
      </c>
      <c r="AC18" s="271">
        <v>44254</v>
      </c>
      <c r="AD18" s="271">
        <v>309146</v>
      </c>
      <c r="AE18" s="271">
        <v>92607</v>
      </c>
      <c r="AF18" s="271">
        <v>2145</v>
      </c>
      <c r="AG18" s="271">
        <v>12718</v>
      </c>
      <c r="AH18" s="271">
        <v>26</v>
      </c>
      <c r="AI18" s="271">
        <v>37</v>
      </c>
      <c r="AJ18" s="271" t="s">
        <v>136</v>
      </c>
      <c r="AK18" s="271" t="s">
        <v>136</v>
      </c>
      <c r="AL18" s="271">
        <v>44350</v>
      </c>
      <c r="AM18" s="271">
        <v>21944</v>
      </c>
      <c r="AN18" s="271">
        <v>75687</v>
      </c>
      <c r="AO18" s="271">
        <v>581552</v>
      </c>
      <c r="AP18" s="272">
        <v>44563</v>
      </c>
      <c r="AQ18" s="272">
        <v>44926</v>
      </c>
      <c r="AR18" s="259" t="s">
        <v>413</v>
      </c>
      <c r="AS18" s="280"/>
      <c r="AT18" s="280"/>
      <c r="AU18" s="280"/>
      <c r="AV18" s="280"/>
      <c r="AW18" s="280"/>
      <c r="AX18" s="280"/>
      <c r="AY18" s="280"/>
      <c r="AZ18" s="280"/>
      <c r="BA18" s="280"/>
      <c r="BB18" s="280"/>
      <c r="BC18" s="280"/>
      <c r="BD18" s="280"/>
      <c r="BE18" s="280"/>
      <c r="BF18" s="280"/>
      <c r="BG18" s="280"/>
      <c r="BH18" s="250"/>
      <c r="BI18" s="250"/>
      <c r="BJ18" s="250"/>
      <c r="BK18" s="250"/>
      <c r="BL18" s="250"/>
      <c r="BM18" s="250"/>
      <c r="BN18" s="250"/>
      <c r="BO18" s="250"/>
      <c r="BP18" s="250"/>
      <c r="BQ18" s="250"/>
      <c r="BR18" s="250"/>
      <c r="BS18" s="250"/>
      <c r="BT18" s="250"/>
    </row>
    <row r="19" spans="1:72" ht="105.75" customHeight="1" x14ac:dyDescent="0.2">
      <c r="A19" s="259">
        <v>3</v>
      </c>
      <c r="B19" s="261" t="s">
        <v>381</v>
      </c>
      <c r="C19" s="259">
        <v>40</v>
      </c>
      <c r="D19" s="261" t="s">
        <v>446</v>
      </c>
      <c r="E19" s="259">
        <v>4001</v>
      </c>
      <c r="F19" s="262" t="s">
        <v>447</v>
      </c>
      <c r="G19" s="263" t="s">
        <v>64</v>
      </c>
      <c r="H19" s="262" t="s">
        <v>459</v>
      </c>
      <c r="I19" s="259">
        <v>4001018</v>
      </c>
      <c r="J19" s="264" t="s">
        <v>459</v>
      </c>
      <c r="K19" s="263" t="s">
        <v>64</v>
      </c>
      <c r="L19" s="264" t="s">
        <v>460</v>
      </c>
      <c r="M19" s="259">
        <v>400101800</v>
      </c>
      <c r="N19" s="261" t="s">
        <v>460</v>
      </c>
      <c r="O19" s="259">
        <v>75</v>
      </c>
      <c r="P19" s="265">
        <v>2020003630145</v>
      </c>
      <c r="Q19" s="261" t="s">
        <v>450</v>
      </c>
      <c r="R19" s="266">
        <f>SUM($V$19:$V$21)/SUM($V$15:$V$28)</f>
        <v>0.29049246701917519</v>
      </c>
      <c r="S19" s="261" t="s">
        <v>451</v>
      </c>
      <c r="T19" s="261" t="s">
        <v>452</v>
      </c>
      <c r="U19" s="262" t="s">
        <v>460</v>
      </c>
      <c r="V19" s="267">
        <v>254800000</v>
      </c>
      <c r="W19" s="282" t="s">
        <v>461</v>
      </c>
      <c r="X19" s="269">
        <v>3</v>
      </c>
      <c r="Y19" s="270" t="s">
        <v>412</v>
      </c>
      <c r="Z19" s="271">
        <v>295972</v>
      </c>
      <c r="AA19" s="271">
        <v>285580</v>
      </c>
      <c r="AB19" s="271">
        <v>135545</v>
      </c>
      <c r="AC19" s="271">
        <v>44254</v>
      </c>
      <c r="AD19" s="271">
        <v>309146</v>
      </c>
      <c r="AE19" s="271">
        <v>92607</v>
      </c>
      <c r="AF19" s="271">
        <v>2145</v>
      </c>
      <c r="AG19" s="271">
        <v>12718</v>
      </c>
      <c r="AH19" s="271">
        <v>26</v>
      </c>
      <c r="AI19" s="271">
        <v>37</v>
      </c>
      <c r="AJ19" s="271" t="s">
        <v>136</v>
      </c>
      <c r="AK19" s="271" t="s">
        <v>136</v>
      </c>
      <c r="AL19" s="271">
        <v>44350</v>
      </c>
      <c r="AM19" s="271">
        <v>21944</v>
      </c>
      <c r="AN19" s="271">
        <v>75687</v>
      </c>
      <c r="AO19" s="271">
        <v>581552</v>
      </c>
      <c r="AP19" s="272">
        <v>44563</v>
      </c>
      <c r="AQ19" s="272">
        <v>44926</v>
      </c>
      <c r="AR19" s="259" t="s">
        <v>413</v>
      </c>
      <c r="AS19" s="280"/>
      <c r="AT19" s="280"/>
      <c r="AU19" s="280"/>
      <c r="AV19" s="280"/>
      <c r="AW19" s="280"/>
      <c r="AX19" s="280"/>
      <c r="AY19" s="280"/>
      <c r="AZ19" s="280"/>
      <c r="BA19" s="280"/>
      <c r="BB19" s="280"/>
      <c r="BC19" s="280"/>
      <c r="BD19" s="280"/>
      <c r="BE19" s="280"/>
      <c r="BF19" s="280"/>
      <c r="BG19" s="280"/>
      <c r="BH19" s="250"/>
      <c r="BI19" s="250"/>
      <c r="BJ19" s="250"/>
      <c r="BK19" s="250"/>
      <c r="BL19" s="250"/>
      <c r="BM19" s="250"/>
      <c r="BN19" s="250"/>
      <c r="BO19" s="250"/>
      <c r="BP19" s="250"/>
      <c r="BQ19" s="250"/>
      <c r="BR19" s="250"/>
      <c r="BS19" s="250"/>
      <c r="BT19" s="250"/>
    </row>
    <row r="20" spans="1:72" ht="100.5" customHeight="1" x14ac:dyDescent="0.2">
      <c r="A20" s="259">
        <v>3</v>
      </c>
      <c r="B20" s="261" t="s">
        <v>381</v>
      </c>
      <c r="C20" s="259">
        <v>40</v>
      </c>
      <c r="D20" s="261" t="s">
        <v>446</v>
      </c>
      <c r="E20" s="259">
        <v>4001</v>
      </c>
      <c r="F20" s="262" t="s">
        <v>447</v>
      </c>
      <c r="G20" s="263" t="s">
        <v>64</v>
      </c>
      <c r="H20" s="262" t="s">
        <v>459</v>
      </c>
      <c r="I20" s="259">
        <v>4001018</v>
      </c>
      <c r="J20" s="264" t="s">
        <v>459</v>
      </c>
      <c r="K20" s="263" t="s">
        <v>64</v>
      </c>
      <c r="L20" s="264" t="s">
        <v>460</v>
      </c>
      <c r="M20" s="259">
        <v>400101800</v>
      </c>
      <c r="N20" s="261" t="s">
        <v>460</v>
      </c>
      <c r="O20" s="259">
        <v>75</v>
      </c>
      <c r="P20" s="265">
        <v>2020003630145</v>
      </c>
      <c r="Q20" s="261" t="s">
        <v>450</v>
      </c>
      <c r="R20" s="266">
        <f t="shared" ref="R20:R21" si="2">SUM($V$19:$V$21)/SUM($V$15:$V$28)</f>
        <v>0.29049246701917519</v>
      </c>
      <c r="S20" s="261" t="s">
        <v>451</v>
      </c>
      <c r="T20" s="261" t="s">
        <v>452</v>
      </c>
      <c r="U20" s="262" t="s">
        <v>415</v>
      </c>
      <c r="V20" s="267">
        <v>70200000</v>
      </c>
      <c r="W20" s="282" t="s">
        <v>462</v>
      </c>
      <c r="X20" s="269">
        <v>3</v>
      </c>
      <c r="Y20" s="270" t="s">
        <v>412</v>
      </c>
      <c r="Z20" s="271">
        <v>295972</v>
      </c>
      <c r="AA20" s="271">
        <v>285580</v>
      </c>
      <c r="AB20" s="271">
        <v>135545</v>
      </c>
      <c r="AC20" s="271">
        <v>44254</v>
      </c>
      <c r="AD20" s="271">
        <v>309146</v>
      </c>
      <c r="AE20" s="271">
        <v>92607</v>
      </c>
      <c r="AF20" s="271">
        <v>2145</v>
      </c>
      <c r="AG20" s="271">
        <v>12718</v>
      </c>
      <c r="AH20" s="271">
        <v>26</v>
      </c>
      <c r="AI20" s="271">
        <v>37</v>
      </c>
      <c r="AJ20" s="271" t="s">
        <v>136</v>
      </c>
      <c r="AK20" s="271" t="s">
        <v>136</v>
      </c>
      <c r="AL20" s="271">
        <v>44350</v>
      </c>
      <c r="AM20" s="271">
        <v>21944</v>
      </c>
      <c r="AN20" s="271">
        <v>75687</v>
      </c>
      <c r="AO20" s="271">
        <v>581552</v>
      </c>
      <c r="AP20" s="272">
        <v>44563</v>
      </c>
      <c r="AQ20" s="272">
        <v>44926</v>
      </c>
      <c r="AR20" s="259" t="s">
        <v>413</v>
      </c>
      <c r="AS20" s="280"/>
      <c r="AT20" s="280"/>
      <c r="AU20" s="280"/>
      <c r="AV20" s="280"/>
      <c r="AW20" s="280"/>
      <c r="AX20" s="280"/>
      <c r="AY20" s="280"/>
      <c r="AZ20" s="280"/>
      <c r="BA20" s="280"/>
      <c r="BB20" s="280"/>
      <c r="BC20" s="280"/>
      <c r="BD20" s="280"/>
      <c r="BE20" s="280"/>
      <c r="BF20" s="280"/>
      <c r="BG20" s="280"/>
      <c r="BH20" s="250"/>
      <c r="BI20" s="250"/>
      <c r="BJ20" s="250"/>
      <c r="BK20" s="250"/>
      <c r="BL20" s="250"/>
      <c r="BM20" s="250"/>
      <c r="BN20" s="250"/>
      <c r="BO20" s="250"/>
      <c r="BP20" s="250"/>
      <c r="BQ20" s="250"/>
      <c r="BR20" s="250"/>
      <c r="BS20" s="250"/>
      <c r="BT20" s="250"/>
    </row>
    <row r="21" spans="1:72" ht="100.5" customHeight="1" x14ac:dyDescent="0.2">
      <c r="A21" s="259">
        <v>3</v>
      </c>
      <c r="B21" s="261" t="s">
        <v>381</v>
      </c>
      <c r="C21" s="259">
        <v>40</v>
      </c>
      <c r="D21" s="261" t="s">
        <v>446</v>
      </c>
      <c r="E21" s="259">
        <v>4001</v>
      </c>
      <c r="F21" s="262" t="s">
        <v>447</v>
      </c>
      <c r="G21" s="263" t="s">
        <v>64</v>
      </c>
      <c r="H21" s="262" t="s">
        <v>459</v>
      </c>
      <c r="I21" s="259">
        <v>4001018</v>
      </c>
      <c r="J21" s="264" t="s">
        <v>459</v>
      </c>
      <c r="K21" s="263" t="s">
        <v>64</v>
      </c>
      <c r="L21" s="264" t="s">
        <v>460</v>
      </c>
      <c r="M21" s="259">
        <v>400101800</v>
      </c>
      <c r="N21" s="261" t="s">
        <v>460</v>
      </c>
      <c r="O21" s="259">
        <v>75</v>
      </c>
      <c r="P21" s="265">
        <v>2020003630145</v>
      </c>
      <c r="Q21" s="261" t="s">
        <v>450</v>
      </c>
      <c r="R21" s="266">
        <f t="shared" si="2"/>
        <v>0.29049246701917519</v>
      </c>
      <c r="S21" s="261" t="s">
        <v>451</v>
      </c>
      <c r="T21" s="261" t="s">
        <v>452</v>
      </c>
      <c r="U21" s="262" t="s">
        <v>415</v>
      </c>
      <c r="V21" s="267">
        <v>39000000</v>
      </c>
      <c r="W21" s="282" t="s">
        <v>463</v>
      </c>
      <c r="X21" s="269">
        <v>4</v>
      </c>
      <c r="Y21" s="270" t="s">
        <v>442</v>
      </c>
      <c r="Z21" s="271">
        <v>295972</v>
      </c>
      <c r="AA21" s="271">
        <v>285580</v>
      </c>
      <c r="AB21" s="271">
        <v>135545</v>
      </c>
      <c r="AC21" s="271">
        <v>44254</v>
      </c>
      <c r="AD21" s="271">
        <v>309146</v>
      </c>
      <c r="AE21" s="271">
        <v>92607</v>
      </c>
      <c r="AF21" s="271">
        <v>2145</v>
      </c>
      <c r="AG21" s="271">
        <v>12718</v>
      </c>
      <c r="AH21" s="271">
        <v>26</v>
      </c>
      <c r="AI21" s="271">
        <v>37</v>
      </c>
      <c r="AJ21" s="271" t="s">
        <v>136</v>
      </c>
      <c r="AK21" s="271" t="s">
        <v>136</v>
      </c>
      <c r="AL21" s="271">
        <v>44350</v>
      </c>
      <c r="AM21" s="271">
        <v>21944</v>
      </c>
      <c r="AN21" s="271">
        <v>75687</v>
      </c>
      <c r="AO21" s="271">
        <v>581552</v>
      </c>
      <c r="AP21" s="272">
        <v>44563</v>
      </c>
      <c r="AQ21" s="272">
        <v>44926</v>
      </c>
      <c r="AR21" s="259" t="s">
        <v>413</v>
      </c>
      <c r="AS21" s="280"/>
      <c r="AT21" s="280"/>
      <c r="AU21" s="280"/>
      <c r="AV21" s="280"/>
      <c r="AW21" s="280"/>
      <c r="AX21" s="280"/>
      <c r="AY21" s="280"/>
      <c r="AZ21" s="280"/>
      <c r="BA21" s="280"/>
      <c r="BB21" s="280"/>
      <c r="BC21" s="280"/>
      <c r="BD21" s="280"/>
      <c r="BE21" s="280"/>
      <c r="BF21" s="280"/>
      <c r="BG21" s="280"/>
      <c r="BH21" s="250"/>
      <c r="BI21" s="250"/>
      <c r="BJ21" s="250"/>
      <c r="BK21" s="250"/>
      <c r="BL21" s="250"/>
      <c r="BM21" s="250"/>
      <c r="BN21" s="250"/>
      <c r="BO21" s="250"/>
      <c r="BP21" s="250"/>
      <c r="BQ21" s="250"/>
      <c r="BR21" s="250"/>
      <c r="BS21" s="250"/>
      <c r="BT21" s="250"/>
    </row>
    <row r="22" spans="1:72" ht="103.5" customHeight="1" x14ac:dyDescent="0.2">
      <c r="A22" s="259">
        <v>3</v>
      </c>
      <c r="B22" s="261" t="s">
        <v>381</v>
      </c>
      <c r="C22" s="259">
        <v>40</v>
      </c>
      <c r="D22" s="261" t="s">
        <v>446</v>
      </c>
      <c r="E22" s="259">
        <v>4001</v>
      </c>
      <c r="F22" s="262" t="s">
        <v>447</v>
      </c>
      <c r="G22" s="263" t="s">
        <v>64</v>
      </c>
      <c r="H22" s="262" t="s">
        <v>464</v>
      </c>
      <c r="I22" s="259">
        <v>4001030</v>
      </c>
      <c r="J22" s="264" t="s">
        <v>464</v>
      </c>
      <c r="K22" s="263" t="s">
        <v>64</v>
      </c>
      <c r="L22" s="264" t="s">
        <v>465</v>
      </c>
      <c r="M22" s="259">
        <v>400103000</v>
      </c>
      <c r="N22" s="261" t="s">
        <v>465</v>
      </c>
      <c r="O22" s="259">
        <v>3</v>
      </c>
      <c r="P22" s="265">
        <v>2020003630145</v>
      </c>
      <c r="Q22" s="261" t="s">
        <v>450</v>
      </c>
      <c r="R22" s="266">
        <f t="shared" si="0"/>
        <v>6.3844498245972561E-2</v>
      </c>
      <c r="S22" s="261" t="s">
        <v>451</v>
      </c>
      <c r="T22" s="261" t="s">
        <v>466</v>
      </c>
      <c r="U22" s="262" t="s">
        <v>465</v>
      </c>
      <c r="V22" s="283">
        <f>10000000+70000000</f>
        <v>80000000</v>
      </c>
      <c r="W22" s="282" t="s">
        <v>467</v>
      </c>
      <c r="X22" s="269">
        <v>4</v>
      </c>
      <c r="Y22" s="279" t="s">
        <v>442</v>
      </c>
      <c r="Z22" s="271">
        <v>295972</v>
      </c>
      <c r="AA22" s="271">
        <v>285580</v>
      </c>
      <c r="AB22" s="271">
        <v>135545</v>
      </c>
      <c r="AC22" s="271">
        <v>44254</v>
      </c>
      <c r="AD22" s="271">
        <v>309146</v>
      </c>
      <c r="AE22" s="271">
        <v>92607</v>
      </c>
      <c r="AF22" s="271">
        <v>2145</v>
      </c>
      <c r="AG22" s="271">
        <v>12718</v>
      </c>
      <c r="AH22" s="271">
        <v>26</v>
      </c>
      <c r="AI22" s="271">
        <v>37</v>
      </c>
      <c r="AJ22" s="271" t="s">
        <v>136</v>
      </c>
      <c r="AK22" s="271" t="s">
        <v>136</v>
      </c>
      <c r="AL22" s="271">
        <v>44350</v>
      </c>
      <c r="AM22" s="271">
        <v>21944</v>
      </c>
      <c r="AN22" s="271">
        <v>75687</v>
      </c>
      <c r="AO22" s="271">
        <v>581552</v>
      </c>
      <c r="AP22" s="272">
        <v>44563</v>
      </c>
      <c r="AQ22" s="272">
        <v>44926</v>
      </c>
      <c r="AR22" s="259" t="s">
        <v>413</v>
      </c>
      <c r="AS22" s="280"/>
      <c r="AT22" s="280"/>
      <c r="AU22" s="280"/>
      <c r="AV22" s="280"/>
      <c r="AW22" s="280"/>
      <c r="AX22" s="280"/>
      <c r="AY22" s="280"/>
      <c r="AZ22" s="280"/>
      <c r="BA22" s="280"/>
      <c r="BB22" s="280"/>
      <c r="BC22" s="280"/>
      <c r="BD22" s="280"/>
      <c r="BE22" s="280"/>
      <c r="BF22" s="280"/>
      <c r="BG22" s="280"/>
      <c r="BH22" s="250"/>
      <c r="BI22" s="250"/>
      <c r="BJ22" s="250"/>
      <c r="BK22" s="250"/>
      <c r="BL22" s="250"/>
      <c r="BM22" s="250"/>
      <c r="BN22" s="250"/>
      <c r="BO22" s="250"/>
      <c r="BP22" s="250"/>
      <c r="BQ22" s="250"/>
      <c r="BR22" s="250"/>
      <c r="BS22" s="250"/>
      <c r="BT22" s="250"/>
    </row>
    <row r="23" spans="1:72" ht="114.75" customHeight="1" x14ac:dyDescent="0.2">
      <c r="A23" s="259">
        <v>3</v>
      </c>
      <c r="B23" s="261" t="s">
        <v>381</v>
      </c>
      <c r="C23" s="259">
        <v>40</v>
      </c>
      <c r="D23" s="261" t="s">
        <v>446</v>
      </c>
      <c r="E23" s="259">
        <v>4001</v>
      </c>
      <c r="F23" s="262" t="s">
        <v>447</v>
      </c>
      <c r="G23" s="263" t="s">
        <v>64</v>
      </c>
      <c r="H23" s="262" t="s">
        <v>468</v>
      </c>
      <c r="I23" s="259">
        <v>4001031</v>
      </c>
      <c r="J23" s="264" t="s">
        <v>468</v>
      </c>
      <c r="K23" s="263" t="s">
        <v>64</v>
      </c>
      <c r="L23" s="264" t="s">
        <v>469</v>
      </c>
      <c r="M23" s="259">
        <v>400103103</v>
      </c>
      <c r="N23" s="261" t="s">
        <v>469</v>
      </c>
      <c r="O23" s="259">
        <v>8</v>
      </c>
      <c r="P23" s="265">
        <v>2020003630145</v>
      </c>
      <c r="Q23" s="261" t="s">
        <v>450</v>
      </c>
      <c r="R23" s="266">
        <f>SUM($V$23:$V$24)/SUM($V$15:$V$28)</f>
        <v>0.41901506596164967</v>
      </c>
      <c r="S23" s="261" t="s">
        <v>451</v>
      </c>
      <c r="T23" s="261" t="s">
        <v>466</v>
      </c>
      <c r="U23" s="262" t="s">
        <v>470</v>
      </c>
      <c r="V23" s="284">
        <v>367531178</v>
      </c>
      <c r="W23" s="282" t="s">
        <v>471</v>
      </c>
      <c r="X23" s="269">
        <v>4</v>
      </c>
      <c r="Y23" s="279" t="s">
        <v>442</v>
      </c>
      <c r="Z23" s="271">
        <v>295972</v>
      </c>
      <c r="AA23" s="271">
        <v>285580</v>
      </c>
      <c r="AB23" s="271">
        <v>135545</v>
      </c>
      <c r="AC23" s="271">
        <v>44254</v>
      </c>
      <c r="AD23" s="271">
        <v>309146</v>
      </c>
      <c r="AE23" s="271">
        <v>92607</v>
      </c>
      <c r="AF23" s="271">
        <v>2145</v>
      </c>
      <c r="AG23" s="271">
        <v>12718</v>
      </c>
      <c r="AH23" s="271">
        <v>26</v>
      </c>
      <c r="AI23" s="271">
        <v>37</v>
      </c>
      <c r="AJ23" s="271" t="s">
        <v>136</v>
      </c>
      <c r="AK23" s="271" t="s">
        <v>136</v>
      </c>
      <c r="AL23" s="271">
        <v>44350</v>
      </c>
      <c r="AM23" s="271">
        <v>21944</v>
      </c>
      <c r="AN23" s="271">
        <v>75687</v>
      </c>
      <c r="AO23" s="271">
        <v>581552</v>
      </c>
      <c r="AP23" s="272">
        <v>44563</v>
      </c>
      <c r="AQ23" s="272">
        <v>44926</v>
      </c>
      <c r="AR23" s="259" t="s">
        <v>413</v>
      </c>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row>
    <row r="24" spans="1:72" ht="108" customHeight="1" x14ac:dyDescent="0.2">
      <c r="A24" s="259">
        <v>3</v>
      </c>
      <c r="B24" s="261" t="s">
        <v>381</v>
      </c>
      <c r="C24" s="259">
        <v>40</v>
      </c>
      <c r="D24" s="261" t="s">
        <v>446</v>
      </c>
      <c r="E24" s="259">
        <v>4001</v>
      </c>
      <c r="F24" s="262" t="s">
        <v>447</v>
      </c>
      <c r="G24" s="263" t="s">
        <v>64</v>
      </c>
      <c r="H24" s="262" t="s">
        <v>468</v>
      </c>
      <c r="I24" s="259">
        <v>4001031</v>
      </c>
      <c r="J24" s="264" t="s">
        <v>468</v>
      </c>
      <c r="K24" s="263" t="s">
        <v>64</v>
      </c>
      <c r="L24" s="264" t="s">
        <v>469</v>
      </c>
      <c r="M24" s="259">
        <v>400103103</v>
      </c>
      <c r="N24" s="261" t="s">
        <v>469</v>
      </c>
      <c r="O24" s="259">
        <v>8</v>
      </c>
      <c r="P24" s="265">
        <v>2020003630145</v>
      </c>
      <c r="Q24" s="261" t="s">
        <v>450</v>
      </c>
      <c r="R24" s="266">
        <f>SUM($V$23:$V$24)/SUM($V$15:$V$28)</f>
        <v>0.41901506596164967</v>
      </c>
      <c r="S24" s="261" t="s">
        <v>451</v>
      </c>
      <c r="T24" s="261" t="s">
        <v>466</v>
      </c>
      <c r="U24" s="262" t="s">
        <v>444</v>
      </c>
      <c r="V24" s="267">
        <v>157513363</v>
      </c>
      <c r="W24" s="282" t="s">
        <v>472</v>
      </c>
      <c r="X24" s="269">
        <v>4</v>
      </c>
      <c r="Y24" s="279" t="s">
        <v>442</v>
      </c>
      <c r="Z24" s="271">
        <v>295972</v>
      </c>
      <c r="AA24" s="271">
        <v>285580</v>
      </c>
      <c r="AB24" s="271">
        <v>135545</v>
      </c>
      <c r="AC24" s="271">
        <v>44254</v>
      </c>
      <c r="AD24" s="271">
        <v>309146</v>
      </c>
      <c r="AE24" s="271">
        <v>92607</v>
      </c>
      <c r="AF24" s="271">
        <v>2145</v>
      </c>
      <c r="AG24" s="271">
        <v>12718</v>
      </c>
      <c r="AH24" s="271">
        <v>26</v>
      </c>
      <c r="AI24" s="271">
        <v>37</v>
      </c>
      <c r="AJ24" s="271" t="s">
        <v>136</v>
      </c>
      <c r="AK24" s="271" t="s">
        <v>136</v>
      </c>
      <c r="AL24" s="271">
        <v>44350</v>
      </c>
      <c r="AM24" s="271">
        <v>21944</v>
      </c>
      <c r="AN24" s="271">
        <v>75687</v>
      </c>
      <c r="AO24" s="271">
        <v>581552</v>
      </c>
      <c r="AP24" s="272">
        <v>44563</v>
      </c>
      <c r="AQ24" s="272">
        <v>44926</v>
      </c>
      <c r="AR24" s="259" t="s">
        <v>413</v>
      </c>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row>
    <row r="25" spans="1:72" ht="116.25" customHeight="1" x14ac:dyDescent="0.2">
      <c r="A25" s="259">
        <v>3</v>
      </c>
      <c r="B25" s="261" t="s">
        <v>381</v>
      </c>
      <c r="C25" s="259">
        <v>40</v>
      </c>
      <c r="D25" s="261" t="s">
        <v>446</v>
      </c>
      <c r="E25" s="259">
        <v>4001</v>
      </c>
      <c r="F25" s="262" t="s">
        <v>447</v>
      </c>
      <c r="G25" s="263" t="s">
        <v>64</v>
      </c>
      <c r="H25" s="262" t="s">
        <v>473</v>
      </c>
      <c r="I25" s="259">
        <v>4001014</v>
      </c>
      <c r="J25" s="264" t="s">
        <v>473</v>
      </c>
      <c r="K25" s="263" t="s">
        <v>64</v>
      </c>
      <c r="L25" s="264" t="s">
        <v>473</v>
      </c>
      <c r="M25" s="259">
        <v>400101400</v>
      </c>
      <c r="N25" s="261" t="s">
        <v>473</v>
      </c>
      <c r="O25" s="259">
        <v>35</v>
      </c>
      <c r="P25" s="265">
        <v>2020003630145</v>
      </c>
      <c r="Q25" s="261" t="s">
        <v>450</v>
      </c>
      <c r="R25" s="266">
        <f>SUM($V$25:$V$26)/SUM($V$15:$V$28)</f>
        <v>1.1970843421119856E-2</v>
      </c>
      <c r="S25" s="261" t="s">
        <v>451</v>
      </c>
      <c r="T25" s="261" t="s">
        <v>466</v>
      </c>
      <c r="U25" s="262" t="s">
        <v>473</v>
      </c>
      <c r="V25" s="283">
        <v>0</v>
      </c>
      <c r="W25" s="282" t="s">
        <v>474</v>
      </c>
      <c r="X25" s="269">
        <v>4</v>
      </c>
      <c r="Y25" s="279" t="s">
        <v>442</v>
      </c>
      <c r="Z25" s="271">
        <v>295972</v>
      </c>
      <c r="AA25" s="271">
        <v>285580</v>
      </c>
      <c r="AB25" s="271">
        <v>135545</v>
      </c>
      <c r="AC25" s="271">
        <v>44254</v>
      </c>
      <c r="AD25" s="271">
        <v>309146</v>
      </c>
      <c r="AE25" s="271">
        <v>92607</v>
      </c>
      <c r="AF25" s="271">
        <v>2145</v>
      </c>
      <c r="AG25" s="271">
        <v>12718</v>
      </c>
      <c r="AH25" s="271">
        <v>26</v>
      </c>
      <c r="AI25" s="271">
        <v>37</v>
      </c>
      <c r="AJ25" s="271" t="s">
        <v>136</v>
      </c>
      <c r="AK25" s="271" t="s">
        <v>136</v>
      </c>
      <c r="AL25" s="271">
        <v>44350</v>
      </c>
      <c r="AM25" s="271">
        <v>21944</v>
      </c>
      <c r="AN25" s="271">
        <v>75687</v>
      </c>
      <c r="AO25" s="271">
        <v>581552</v>
      </c>
      <c r="AP25" s="272">
        <v>44563</v>
      </c>
      <c r="AQ25" s="272">
        <v>44926</v>
      </c>
      <c r="AR25" s="259" t="s">
        <v>413</v>
      </c>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row>
    <row r="26" spans="1:72" ht="127.5" customHeight="1" x14ac:dyDescent="0.2">
      <c r="A26" s="259">
        <v>3</v>
      </c>
      <c r="B26" s="261" t="s">
        <v>381</v>
      </c>
      <c r="C26" s="259">
        <v>40</v>
      </c>
      <c r="D26" s="261" t="s">
        <v>446</v>
      </c>
      <c r="E26" s="259">
        <v>4001</v>
      </c>
      <c r="F26" s="262" t="s">
        <v>447</v>
      </c>
      <c r="G26" s="263" t="s">
        <v>64</v>
      </c>
      <c r="H26" s="262" t="s">
        <v>473</v>
      </c>
      <c r="I26" s="259">
        <v>4001014</v>
      </c>
      <c r="J26" s="264" t="s">
        <v>473</v>
      </c>
      <c r="K26" s="263" t="s">
        <v>64</v>
      </c>
      <c r="L26" s="264" t="s">
        <v>473</v>
      </c>
      <c r="M26" s="259">
        <v>400101400</v>
      </c>
      <c r="N26" s="261" t="s">
        <v>473</v>
      </c>
      <c r="O26" s="259">
        <v>35</v>
      </c>
      <c r="P26" s="265">
        <v>2020003630145</v>
      </c>
      <c r="Q26" s="261" t="s">
        <v>450</v>
      </c>
      <c r="R26" s="266">
        <f>SUM($V$25:$V$26)/SUM($V$15:$V$28)</f>
        <v>1.1970843421119856E-2</v>
      </c>
      <c r="S26" s="261" t="s">
        <v>451</v>
      </c>
      <c r="T26" s="261" t="s">
        <v>466</v>
      </c>
      <c r="U26" s="262" t="s">
        <v>444</v>
      </c>
      <c r="V26" s="267">
        <v>15000000</v>
      </c>
      <c r="W26" s="282" t="s">
        <v>475</v>
      </c>
      <c r="X26" s="269">
        <v>4</v>
      </c>
      <c r="Y26" s="279" t="s">
        <v>442</v>
      </c>
      <c r="Z26" s="271">
        <v>295972</v>
      </c>
      <c r="AA26" s="271">
        <v>285580</v>
      </c>
      <c r="AB26" s="271">
        <v>135545</v>
      </c>
      <c r="AC26" s="271">
        <v>44254</v>
      </c>
      <c r="AD26" s="271">
        <v>309146</v>
      </c>
      <c r="AE26" s="271">
        <v>92607</v>
      </c>
      <c r="AF26" s="271">
        <v>2145</v>
      </c>
      <c r="AG26" s="271">
        <v>12718</v>
      </c>
      <c r="AH26" s="271">
        <v>26</v>
      </c>
      <c r="AI26" s="271">
        <v>37</v>
      </c>
      <c r="AJ26" s="271" t="s">
        <v>136</v>
      </c>
      <c r="AK26" s="271" t="s">
        <v>136</v>
      </c>
      <c r="AL26" s="271">
        <v>44350</v>
      </c>
      <c r="AM26" s="271">
        <v>21944</v>
      </c>
      <c r="AN26" s="271">
        <v>75687</v>
      </c>
      <c r="AO26" s="271">
        <v>581552</v>
      </c>
      <c r="AP26" s="272">
        <v>44563</v>
      </c>
      <c r="AQ26" s="272">
        <v>44926</v>
      </c>
      <c r="AR26" s="259" t="s">
        <v>413</v>
      </c>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row>
    <row r="27" spans="1:72" ht="96.75" customHeight="1" x14ac:dyDescent="0.2">
      <c r="A27" s="259">
        <v>3</v>
      </c>
      <c r="B27" s="261" t="s">
        <v>381</v>
      </c>
      <c r="C27" s="259">
        <v>40</v>
      </c>
      <c r="D27" s="261" t="s">
        <v>446</v>
      </c>
      <c r="E27" s="259">
        <v>4001</v>
      </c>
      <c r="F27" s="262" t="s">
        <v>447</v>
      </c>
      <c r="G27" s="263" t="s">
        <v>64</v>
      </c>
      <c r="H27" s="262" t="s">
        <v>476</v>
      </c>
      <c r="I27" s="259">
        <v>4001015</v>
      </c>
      <c r="J27" s="264" t="s">
        <v>476</v>
      </c>
      <c r="K27" s="263" t="s">
        <v>64</v>
      </c>
      <c r="L27" s="264" t="s">
        <v>476</v>
      </c>
      <c r="M27" s="259">
        <v>400101500</v>
      </c>
      <c r="N27" s="261" t="s">
        <v>476</v>
      </c>
      <c r="O27" s="259">
        <v>50</v>
      </c>
      <c r="P27" s="265">
        <v>2020003630145</v>
      </c>
      <c r="Q27" s="261" t="s">
        <v>450</v>
      </c>
      <c r="R27" s="266">
        <f>SUM($V$27:$V$28)/SUM($V$15:$V$28)</f>
        <v>1.1970843421119856E-2</v>
      </c>
      <c r="S27" s="261" t="s">
        <v>451</v>
      </c>
      <c r="T27" s="261" t="s">
        <v>466</v>
      </c>
      <c r="U27" s="262" t="s">
        <v>476</v>
      </c>
      <c r="V27" s="283">
        <v>0</v>
      </c>
      <c r="W27" s="282" t="s">
        <v>477</v>
      </c>
      <c r="X27" s="269">
        <v>4</v>
      </c>
      <c r="Y27" s="279" t="s">
        <v>442</v>
      </c>
      <c r="Z27" s="271">
        <v>295972</v>
      </c>
      <c r="AA27" s="271">
        <v>285580</v>
      </c>
      <c r="AB27" s="271">
        <v>135545</v>
      </c>
      <c r="AC27" s="271">
        <v>44254</v>
      </c>
      <c r="AD27" s="271">
        <v>309146</v>
      </c>
      <c r="AE27" s="271">
        <v>92607</v>
      </c>
      <c r="AF27" s="271">
        <v>2145</v>
      </c>
      <c r="AG27" s="271">
        <v>12718</v>
      </c>
      <c r="AH27" s="271">
        <v>26</v>
      </c>
      <c r="AI27" s="271">
        <v>37</v>
      </c>
      <c r="AJ27" s="271" t="s">
        <v>136</v>
      </c>
      <c r="AK27" s="271" t="s">
        <v>136</v>
      </c>
      <c r="AL27" s="271">
        <v>44350</v>
      </c>
      <c r="AM27" s="271">
        <v>21944</v>
      </c>
      <c r="AN27" s="271">
        <v>75687</v>
      </c>
      <c r="AO27" s="271">
        <v>581552</v>
      </c>
      <c r="AP27" s="272">
        <v>44563</v>
      </c>
      <c r="AQ27" s="272">
        <v>44926</v>
      </c>
      <c r="AR27" s="259" t="s">
        <v>413</v>
      </c>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row>
    <row r="28" spans="1:72" ht="111.75" customHeight="1" x14ac:dyDescent="0.2">
      <c r="A28" s="259">
        <v>3</v>
      </c>
      <c r="B28" s="261" t="s">
        <v>381</v>
      </c>
      <c r="C28" s="259">
        <v>40</v>
      </c>
      <c r="D28" s="261" t="s">
        <v>446</v>
      </c>
      <c r="E28" s="259">
        <v>4001</v>
      </c>
      <c r="F28" s="262" t="s">
        <v>447</v>
      </c>
      <c r="G28" s="263" t="s">
        <v>64</v>
      </c>
      <c r="H28" s="262" t="s">
        <v>476</v>
      </c>
      <c r="I28" s="259">
        <v>4001015</v>
      </c>
      <c r="J28" s="264" t="s">
        <v>476</v>
      </c>
      <c r="K28" s="263" t="s">
        <v>64</v>
      </c>
      <c r="L28" s="264" t="s">
        <v>476</v>
      </c>
      <c r="M28" s="259">
        <v>400101500</v>
      </c>
      <c r="N28" s="261" t="s">
        <v>476</v>
      </c>
      <c r="O28" s="451">
        <v>130</v>
      </c>
      <c r="P28" s="265">
        <v>2020003630145</v>
      </c>
      <c r="Q28" s="261" t="s">
        <v>450</v>
      </c>
      <c r="R28" s="266">
        <f>SUM($V$27:$V$28)/SUM($V$15:$V$28)</f>
        <v>1.1970843421119856E-2</v>
      </c>
      <c r="S28" s="261" t="s">
        <v>451</v>
      </c>
      <c r="T28" s="261" t="s">
        <v>466</v>
      </c>
      <c r="U28" s="262" t="s">
        <v>444</v>
      </c>
      <c r="V28" s="267">
        <v>15000000</v>
      </c>
      <c r="W28" s="282" t="s">
        <v>478</v>
      </c>
      <c r="X28" s="269">
        <v>4</v>
      </c>
      <c r="Y28" s="279" t="s">
        <v>442</v>
      </c>
      <c r="Z28" s="271">
        <v>295972</v>
      </c>
      <c r="AA28" s="271">
        <v>285580</v>
      </c>
      <c r="AB28" s="271">
        <v>135545</v>
      </c>
      <c r="AC28" s="271">
        <v>44254</v>
      </c>
      <c r="AD28" s="271">
        <v>309146</v>
      </c>
      <c r="AE28" s="271">
        <v>92607</v>
      </c>
      <c r="AF28" s="271">
        <v>2145</v>
      </c>
      <c r="AG28" s="271">
        <v>12718</v>
      </c>
      <c r="AH28" s="271">
        <v>26</v>
      </c>
      <c r="AI28" s="271">
        <v>37</v>
      </c>
      <c r="AJ28" s="271" t="s">
        <v>136</v>
      </c>
      <c r="AK28" s="271" t="s">
        <v>136</v>
      </c>
      <c r="AL28" s="271">
        <v>44350</v>
      </c>
      <c r="AM28" s="271">
        <v>21944</v>
      </c>
      <c r="AN28" s="271">
        <v>75687</v>
      </c>
      <c r="AO28" s="271">
        <v>581552</v>
      </c>
      <c r="AP28" s="272">
        <v>44563</v>
      </c>
      <c r="AQ28" s="272">
        <v>44926</v>
      </c>
      <c r="AR28" s="259" t="s">
        <v>413</v>
      </c>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280"/>
    </row>
    <row r="29" spans="1:72" ht="29.25" customHeight="1" x14ac:dyDescent="0.2">
      <c r="A29" s="285" t="s">
        <v>136</v>
      </c>
      <c r="B29" s="286" t="s">
        <v>136</v>
      </c>
      <c r="C29" s="285"/>
      <c r="D29" s="286"/>
      <c r="E29" s="285" t="s">
        <v>136</v>
      </c>
      <c r="F29" s="286" t="s">
        <v>136</v>
      </c>
      <c r="G29" s="287" t="s">
        <v>136</v>
      </c>
      <c r="H29" s="286" t="s">
        <v>136</v>
      </c>
      <c r="I29" s="285"/>
      <c r="J29" s="286" t="s">
        <v>136</v>
      </c>
      <c r="K29" s="287" t="s">
        <v>136</v>
      </c>
      <c r="L29" s="286" t="s">
        <v>136</v>
      </c>
      <c r="M29" s="285"/>
      <c r="N29" s="286" t="s">
        <v>136</v>
      </c>
      <c r="O29" s="285" t="s">
        <v>136</v>
      </c>
      <c r="P29" s="285" t="s">
        <v>136</v>
      </c>
      <c r="Q29" s="286" t="s">
        <v>136</v>
      </c>
      <c r="R29" s="285" t="s">
        <v>136</v>
      </c>
      <c r="S29" s="286" t="s">
        <v>136</v>
      </c>
      <c r="T29" s="286" t="s">
        <v>136</v>
      </c>
      <c r="U29" s="286" t="s">
        <v>136</v>
      </c>
      <c r="V29" s="288">
        <f>SUM(V9:V28)</f>
        <v>3175054512</v>
      </c>
      <c r="W29" s="289"/>
      <c r="X29" s="289"/>
      <c r="Y29" s="290" t="s">
        <v>136</v>
      </c>
      <c r="Z29" s="291" t="s">
        <v>136</v>
      </c>
      <c r="AA29" s="291" t="s">
        <v>136</v>
      </c>
      <c r="AB29" s="291" t="s">
        <v>136</v>
      </c>
      <c r="AC29" s="291" t="s">
        <v>136</v>
      </c>
      <c r="AD29" s="291" t="s">
        <v>136</v>
      </c>
      <c r="AE29" s="291" t="s">
        <v>136</v>
      </c>
      <c r="AF29" s="291" t="s">
        <v>136</v>
      </c>
      <c r="AG29" s="291" t="s">
        <v>136</v>
      </c>
      <c r="AH29" s="291" t="s">
        <v>136</v>
      </c>
      <c r="AI29" s="291" t="s">
        <v>136</v>
      </c>
      <c r="AJ29" s="291" t="s">
        <v>136</v>
      </c>
      <c r="AK29" s="291" t="s">
        <v>136</v>
      </c>
      <c r="AL29" s="291" t="s">
        <v>136</v>
      </c>
      <c r="AM29" s="291" t="s">
        <v>136</v>
      </c>
      <c r="AN29" s="291" t="s">
        <v>136</v>
      </c>
      <c r="AO29" s="291" t="s">
        <v>136</v>
      </c>
      <c r="AP29" s="290" t="s">
        <v>136</v>
      </c>
      <c r="AQ29" s="290" t="s">
        <v>136</v>
      </c>
      <c r="AR29" s="290" t="s">
        <v>136</v>
      </c>
      <c r="AS29" s="292" t="s">
        <v>136</v>
      </c>
      <c r="AT29" s="292" t="s">
        <v>136</v>
      </c>
      <c r="AU29" s="292" t="s">
        <v>136</v>
      </c>
      <c r="AV29" s="292" t="s">
        <v>136</v>
      </c>
      <c r="AW29" s="292" t="s">
        <v>136</v>
      </c>
      <c r="AX29" s="292" t="s">
        <v>136</v>
      </c>
      <c r="AY29" s="292" t="s">
        <v>136</v>
      </c>
      <c r="AZ29" s="292" t="s">
        <v>136</v>
      </c>
      <c r="BA29" s="292" t="s">
        <v>136</v>
      </c>
      <c r="BB29" s="292" t="s">
        <v>136</v>
      </c>
      <c r="BC29" s="292" t="s">
        <v>136</v>
      </c>
      <c r="BD29" s="292" t="s">
        <v>136</v>
      </c>
      <c r="BE29" s="292" t="s">
        <v>136</v>
      </c>
      <c r="BF29" s="292" t="s">
        <v>136</v>
      </c>
      <c r="BG29" s="292" t="s">
        <v>136</v>
      </c>
      <c r="BH29" s="292" t="s">
        <v>136</v>
      </c>
      <c r="BI29" s="292" t="s">
        <v>136</v>
      </c>
      <c r="BJ29" s="292" t="s">
        <v>136</v>
      </c>
      <c r="BK29" s="292" t="s">
        <v>136</v>
      </c>
      <c r="BL29" s="292" t="s">
        <v>136</v>
      </c>
      <c r="BM29" s="292" t="s">
        <v>136</v>
      </c>
      <c r="BN29" s="292" t="s">
        <v>136</v>
      </c>
      <c r="BO29" s="292" t="s">
        <v>136</v>
      </c>
      <c r="BP29" s="292" t="s">
        <v>136</v>
      </c>
      <c r="BQ29" s="292" t="s">
        <v>136</v>
      </c>
      <c r="BR29" s="292" t="s">
        <v>136</v>
      </c>
      <c r="BS29" s="292" t="s">
        <v>136</v>
      </c>
      <c r="BT29" s="292" t="s">
        <v>136</v>
      </c>
    </row>
    <row r="30" spans="1:72" ht="26.25" customHeight="1" x14ac:dyDescent="0.2">
      <c r="G30" s="250"/>
      <c r="K30" s="250"/>
      <c r="O30" s="277"/>
      <c r="V30" s="250"/>
      <c r="W30" s="239"/>
      <c r="X30" s="277"/>
      <c r="Y30" s="250"/>
      <c r="Z30" s="294"/>
      <c r="AA30" s="294"/>
      <c r="AB30" s="294"/>
      <c r="AC30" s="294"/>
      <c r="AD30" s="294"/>
      <c r="AE30" s="294"/>
      <c r="AF30" s="294"/>
      <c r="AG30" s="294"/>
      <c r="AH30" s="294"/>
      <c r="AI30" s="294"/>
      <c r="AJ30" s="294"/>
      <c r="AK30" s="294"/>
      <c r="AL30" s="294"/>
      <c r="AM30" s="294"/>
      <c r="AN30" s="294"/>
      <c r="AO30" s="294"/>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row>
    <row r="31" spans="1:72" ht="16.5" customHeight="1" x14ac:dyDescent="0.2">
      <c r="G31" s="250"/>
      <c r="K31" s="250"/>
      <c r="O31" s="277"/>
      <c r="V31" s="250"/>
      <c r="W31" s="239"/>
      <c r="X31" s="277"/>
      <c r="Y31" s="250"/>
      <c r="Z31" s="294"/>
      <c r="AA31" s="294"/>
      <c r="AB31" s="294"/>
      <c r="AC31" s="294"/>
      <c r="AD31" s="294"/>
      <c r="AE31" s="294"/>
      <c r="AF31" s="294"/>
      <c r="AG31" s="294"/>
      <c r="AH31" s="294"/>
      <c r="AI31" s="294"/>
      <c r="AJ31" s="294"/>
      <c r="AK31" s="294"/>
      <c r="AL31" s="294"/>
      <c r="AM31" s="294"/>
      <c r="AN31" s="294"/>
      <c r="AO31" s="294"/>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row>
    <row r="32" spans="1:72" ht="14.25" customHeight="1" x14ac:dyDescent="0.2">
      <c r="G32" s="250"/>
      <c r="K32" s="250"/>
      <c r="O32" s="277"/>
      <c r="V32" s="295"/>
      <c r="W32" s="239"/>
      <c r="X32" s="277"/>
      <c r="Y32" s="250"/>
      <c r="Z32" s="294"/>
      <c r="AA32" s="294"/>
      <c r="AB32" s="294"/>
      <c r="AC32" s="294"/>
      <c r="AD32" s="294"/>
      <c r="AE32" s="294"/>
      <c r="AF32" s="294"/>
      <c r="AG32" s="294"/>
      <c r="AH32" s="294"/>
      <c r="AI32" s="294"/>
      <c r="AJ32" s="294"/>
      <c r="AK32" s="294"/>
      <c r="AL32" s="294"/>
      <c r="AM32" s="294"/>
      <c r="AN32" s="294"/>
      <c r="AO32" s="294"/>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row>
    <row r="33" spans="7:72" ht="14.25" customHeight="1" x14ac:dyDescent="0.2">
      <c r="G33" s="250"/>
      <c r="K33" s="250"/>
      <c r="O33" s="277"/>
      <c r="V33" s="250"/>
      <c r="W33" s="239"/>
      <c r="X33" s="277"/>
      <c r="Y33" s="250"/>
      <c r="Z33" s="294"/>
      <c r="AA33" s="294"/>
      <c r="AB33" s="294"/>
      <c r="AC33" s="294"/>
      <c r="AD33" s="294"/>
      <c r="AE33" s="294"/>
      <c r="AF33" s="294"/>
      <c r="AG33" s="294"/>
      <c r="AH33" s="294"/>
      <c r="AI33" s="294"/>
      <c r="AJ33" s="294"/>
      <c r="AK33" s="294"/>
      <c r="AL33" s="294"/>
      <c r="AM33" s="294"/>
      <c r="AN33" s="294"/>
      <c r="AO33" s="294"/>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row>
    <row r="34" spans="7:72" ht="14.25" customHeight="1" x14ac:dyDescent="0.2">
      <c r="G34" s="250"/>
      <c r="K34" s="250"/>
      <c r="O34" s="277"/>
      <c r="S34" s="1264" t="s">
        <v>479</v>
      </c>
      <c r="T34" s="1264"/>
      <c r="U34" s="1264"/>
      <c r="V34" s="250"/>
      <c r="W34" s="239"/>
      <c r="X34" s="277"/>
      <c r="Y34" s="250"/>
      <c r="Z34" s="294"/>
      <c r="AA34" s="294"/>
      <c r="AB34" s="294"/>
      <c r="AC34" s="294"/>
      <c r="AD34" s="294"/>
      <c r="AE34" s="294"/>
      <c r="AF34" s="294"/>
      <c r="AG34" s="294"/>
      <c r="AH34" s="294"/>
      <c r="AI34" s="294"/>
      <c r="AJ34" s="294"/>
      <c r="AK34" s="294"/>
      <c r="AL34" s="294"/>
      <c r="AM34" s="294"/>
      <c r="AN34" s="294"/>
      <c r="AO34" s="294"/>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row>
    <row r="35" spans="7:72" ht="14.25" customHeight="1" x14ac:dyDescent="0.2">
      <c r="G35" s="250"/>
      <c r="K35" s="250"/>
      <c r="O35" s="277"/>
      <c r="S35" s="1264"/>
      <c r="T35" s="1264"/>
      <c r="U35" s="1264"/>
      <c r="V35" s="250"/>
      <c r="W35" s="239"/>
      <c r="X35" s="277"/>
      <c r="Y35" s="250"/>
      <c r="Z35" s="294"/>
      <c r="AA35" s="294"/>
      <c r="AB35" s="294"/>
      <c r="AC35" s="294"/>
      <c r="AD35" s="294"/>
      <c r="AE35" s="294"/>
      <c r="AF35" s="294"/>
      <c r="AG35" s="294"/>
      <c r="AH35" s="294"/>
      <c r="AI35" s="294"/>
      <c r="AJ35" s="294"/>
      <c r="AK35" s="294"/>
      <c r="AL35" s="294"/>
      <c r="AM35" s="294"/>
      <c r="AN35" s="294"/>
      <c r="AO35" s="294"/>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row>
    <row r="36" spans="7:72" ht="25.5" customHeight="1" x14ac:dyDescent="0.2">
      <c r="G36" s="250"/>
      <c r="K36" s="250"/>
      <c r="O36" s="277"/>
      <c r="S36" s="1265" t="s">
        <v>480</v>
      </c>
      <c r="T36" s="1265"/>
      <c r="U36" s="1265"/>
      <c r="V36" s="250"/>
      <c r="W36" s="239"/>
      <c r="X36" s="277"/>
      <c r="Y36" s="250"/>
      <c r="Z36" s="294"/>
      <c r="AA36" s="294"/>
      <c r="AB36" s="294"/>
      <c r="AC36" s="294"/>
      <c r="AD36" s="294"/>
      <c r="AE36" s="294"/>
      <c r="AF36" s="294"/>
      <c r="AG36" s="294"/>
      <c r="AH36" s="294"/>
      <c r="AI36" s="294"/>
      <c r="AJ36" s="294"/>
      <c r="AK36" s="294"/>
      <c r="AL36" s="294"/>
      <c r="AM36" s="294"/>
      <c r="AN36" s="294"/>
      <c r="AO36" s="294"/>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row>
    <row r="37" spans="7:72" ht="14.25" customHeight="1" x14ac:dyDescent="0.2">
      <c r="G37" s="250"/>
      <c r="K37" s="250"/>
      <c r="O37" s="277"/>
      <c r="V37" s="250"/>
      <c r="W37" s="239"/>
      <c r="X37" s="277"/>
      <c r="Y37" s="250"/>
      <c r="Z37" s="294"/>
      <c r="AA37" s="294"/>
      <c r="AB37" s="294"/>
      <c r="AC37" s="294"/>
      <c r="AD37" s="294"/>
      <c r="AE37" s="294"/>
      <c r="AF37" s="294"/>
      <c r="AG37" s="294"/>
      <c r="AH37" s="294"/>
      <c r="AI37" s="294"/>
      <c r="AJ37" s="294"/>
      <c r="AK37" s="294"/>
      <c r="AL37" s="294"/>
      <c r="AM37" s="294"/>
      <c r="AN37" s="294"/>
      <c r="AO37" s="294"/>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row>
    <row r="38" spans="7:72" ht="14.25" customHeight="1" x14ac:dyDescent="0.2">
      <c r="G38" s="250"/>
      <c r="K38" s="250"/>
      <c r="O38" s="277"/>
      <c r="V38" s="250"/>
      <c r="W38" s="239"/>
      <c r="X38" s="277"/>
      <c r="Y38" s="250"/>
      <c r="Z38" s="294"/>
      <c r="AA38" s="294"/>
      <c r="AB38" s="294"/>
      <c r="AC38" s="294"/>
      <c r="AD38" s="294"/>
      <c r="AE38" s="294"/>
      <c r="AF38" s="294"/>
      <c r="AG38" s="294"/>
      <c r="AH38" s="294"/>
      <c r="AI38" s="294"/>
      <c r="AJ38" s="294"/>
      <c r="AK38" s="294"/>
      <c r="AL38" s="294"/>
      <c r="AM38" s="294"/>
      <c r="AN38" s="294"/>
      <c r="AO38" s="294"/>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row>
    <row r="39" spans="7:72" ht="14.25" customHeight="1" x14ac:dyDescent="0.2">
      <c r="G39" s="250"/>
      <c r="K39" s="250"/>
      <c r="O39" s="277"/>
      <c r="V39" s="250"/>
      <c r="W39" s="239"/>
      <c r="X39" s="277"/>
      <c r="Y39" s="250"/>
      <c r="Z39" s="294"/>
      <c r="AA39" s="294"/>
      <c r="AB39" s="294"/>
      <c r="AC39" s="294"/>
      <c r="AD39" s="294"/>
      <c r="AE39" s="294"/>
      <c r="AF39" s="294"/>
      <c r="AG39" s="294"/>
      <c r="AH39" s="294"/>
      <c r="AI39" s="294"/>
      <c r="AJ39" s="294"/>
      <c r="AK39" s="294"/>
      <c r="AL39" s="294"/>
      <c r="AM39" s="294"/>
      <c r="AN39" s="294"/>
      <c r="AO39" s="294"/>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row>
    <row r="40" spans="7:72" ht="14.25" customHeight="1" x14ac:dyDescent="0.2">
      <c r="G40" s="250"/>
      <c r="K40" s="250"/>
      <c r="O40" s="277"/>
      <c r="V40" s="250"/>
      <c r="W40" s="239"/>
      <c r="X40" s="277"/>
      <c r="Y40" s="250"/>
      <c r="Z40" s="294"/>
      <c r="AA40" s="294"/>
      <c r="AB40" s="294"/>
      <c r="AC40" s="294"/>
      <c r="AD40" s="294"/>
      <c r="AE40" s="294"/>
      <c r="AF40" s="294"/>
      <c r="AG40" s="294"/>
      <c r="AH40" s="294"/>
      <c r="AI40" s="294"/>
      <c r="AJ40" s="294"/>
      <c r="AK40" s="294"/>
      <c r="AL40" s="294"/>
      <c r="AM40" s="294"/>
      <c r="AN40" s="294"/>
      <c r="AO40" s="294"/>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row>
    <row r="41" spans="7:72" ht="14.25" customHeight="1" x14ac:dyDescent="0.2">
      <c r="G41" s="250"/>
      <c r="K41" s="250"/>
      <c r="O41" s="277"/>
      <c r="V41" s="250"/>
      <c r="W41" s="239"/>
      <c r="X41" s="277"/>
      <c r="Y41" s="250"/>
      <c r="Z41" s="294"/>
      <c r="AA41" s="294"/>
      <c r="AB41" s="294"/>
      <c r="AC41" s="294"/>
      <c r="AD41" s="294"/>
      <c r="AE41" s="294"/>
      <c r="AF41" s="294"/>
      <c r="AG41" s="294"/>
      <c r="AH41" s="294"/>
      <c r="AI41" s="294"/>
      <c r="AJ41" s="294"/>
      <c r="AK41" s="294"/>
      <c r="AL41" s="294"/>
      <c r="AM41" s="294"/>
      <c r="AN41" s="294"/>
      <c r="AO41" s="294"/>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row>
    <row r="42" spans="7:72" ht="14.25" customHeight="1" x14ac:dyDescent="0.2">
      <c r="G42" s="250"/>
      <c r="K42" s="250"/>
      <c r="O42" s="277"/>
      <c r="V42" s="250"/>
      <c r="W42" s="239"/>
      <c r="X42" s="277"/>
      <c r="Y42" s="250"/>
      <c r="Z42" s="294"/>
      <c r="AA42" s="294"/>
      <c r="AB42" s="294"/>
      <c r="AC42" s="294"/>
      <c r="AD42" s="294"/>
      <c r="AE42" s="294"/>
      <c r="AF42" s="294"/>
      <c r="AG42" s="294"/>
      <c r="AH42" s="294"/>
      <c r="AI42" s="294"/>
      <c r="AJ42" s="294"/>
      <c r="AK42" s="294"/>
      <c r="AL42" s="294"/>
      <c r="AM42" s="294"/>
      <c r="AN42" s="294"/>
      <c r="AO42" s="294"/>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row>
    <row r="43" spans="7:72" ht="14.25" customHeight="1" x14ac:dyDescent="0.2">
      <c r="G43" s="250"/>
      <c r="K43" s="250"/>
      <c r="O43" s="277"/>
      <c r="V43" s="250"/>
      <c r="W43" s="239"/>
      <c r="X43" s="277"/>
      <c r="Y43" s="250"/>
      <c r="Z43" s="294"/>
      <c r="AA43" s="294"/>
      <c r="AB43" s="294"/>
      <c r="AC43" s="294"/>
      <c r="AD43" s="294"/>
      <c r="AE43" s="294"/>
      <c r="AF43" s="294"/>
      <c r="AG43" s="294"/>
      <c r="AH43" s="294"/>
      <c r="AI43" s="294"/>
      <c r="AJ43" s="294"/>
      <c r="AK43" s="294"/>
      <c r="AL43" s="294"/>
      <c r="AM43" s="294"/>
      <c r="AN43" s="294"/>
      <c r="AO43" s="294"/>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row>
    <row r="44" spans="7:72" ht="14.25" customHeight="1" x14ac:dyDescent="0.2">
      <c r="G44" s="250"/>
      <c r="K44" s="250"/>
      <c r="O44" s="277"/>
      <c r="V44" s="250"/>
      <c r="W44" s="239"/>
      <c r="X44" s="277"/>
      <c r="Y44" s="250"/>
      <c r="Z44" s="294"/>
      <c r="AA44" s="294"/>
      <c r="AB44" s="294"/>
      <c r="AC44" s="294"/>
      <c r="AD44" s="294"/>
      <c r="AE44" s="294"/>
      <c r="AF44" s="294"/>
      <c r="AG44" s="294"/>
      <c r="AH44" s="294"/>
      <c r="AI44" s="294"/>
      <c r="AJ44" s="294"/>
      <c r="AK44" s="294"/>
      <c r="AL44" s="294"/>
      <c r="AM44" s="294"/>
      <c r="AN44" s="294"/>
      <c r="AO44" s="294"/>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row>
    <row r="45" spans="7:72" ht="14.25" customHeight="1" x14ac:dyDescent="0.2">
      <c r="G45" s="250"/>
      <c r="K45" s="250"/>
      <c r="O45" s="277"/>
      <c r="V45" s="250"/>
      <c r="W45" s="239"/>
      <c r="X45" s="277"/>
      <c r="Y45" s="250"/>
      <c r="Z45" s="294"/>
      <c r="AA45" s="294"/>
      <c r="AB45" s="294"/>
      <c r="AC45" s="294"/>
      <c r="AD45" s="294"/>
      <c r="AE45" s="294"/>
      <c r="AF45" s="294"/>
      <c r="AG45" s="294"/>
      <c r="AH45" s="294"/>
      <c r="AI45" s="294"/>
      <c r="AJ45" s="294"/>
      <c r="AK45" s="294"/>
      <c r="AL45" s="294"/>
      <c r="AM45" s="294"/>
      <c r="AN45" s="294"/>
      <c r="AO45" s="294"/>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row>
    <row r="46" spans="7:72" ht="14.25" customHeight="1" x14ac:dyDescent="0.2">
      <c r="G46" s="250"/>
      <c r="K46" s="250"/>
      <c r="O46" s="277"/>
      <c r="V46" s="250"/>
      <c r="W46" s="239"/>
      <c r="X46" s="277"/>
      <c r="Y46" s="250"/>
      <c r="Z46" s="294"/>
      <c r="AA46" s="294"/>
      <c r="AB46" s="294"/>
      <c r="AC46" s="294"/>
      <c r="AD46" s="294"/>
      <c r="AE46" s="294"/>
      <c r="AF46" s="294"/>
      <c r="AG46" s="294"/>
      <c r="AH46" s="294"/>
      <c r="AI46" s="294"/>
      <c r="AJ46" s="294"/>
      <c r="AK46" s="294"/>
      <c r="AL46" s="294"/>
      <c r="AM46" s="294"/>
      <c r="AN46" s="294"/>
      <c r="AO46" s="294"/>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row>
    <row r="47" spans="7:72" ht="14.25" customHeight="1" x14ac:dyDescent="0.2">
      <c r="G47" s="250"/>
      <c r="K47" s="250"/>
      <c r="O47" s="277"/>
      <c r="V47" s="250"/>
      <c r="W47" s="239"/>
      <c r="X47" s="277"/>
      <c r="Y47" s="250"/>
      <c r="Z47" s="294"/>
      <c r="AA47" s="294"/>
      <c r="AB47" s="294"/>
      <c r="AC47" s="294"/>
      <c r="AD47" s="294"/>
      <c r="AE47" s="294"/>
      <c r="AF47" s="294"/>
      <c r="AG47" s="294"/>
      <c r="AH47" s="294"/>
      <c r="AI47" s="294"/>
      <c r="AJ47" s="294"/>
      <c r="AK47" s="294"/>
      <c r="AL47" s="294"/>
      <c r="AM47" s="294"/>
      <c r="AN47" s="294"/>
      <c r="AO47" s="294"/>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row>
    <row r="48" spans="7:72" ht="14.25" customHeight="1" x14ac:dyDescent="0.2">
      <c r="G48" s="250"/>
      <c r="K48" s="250"/>
      <c r="O48" s="277"/>
      <c r="V48" s="250"/>
      <c r="W48" s="239"/>
      <c r="X48" s="277"/>
      <c r="Y48" s="250"/>
      <c r="Z48" s="294"/>
      <c r="AA48" s="294"/>
      <c r="AB48" s="294"/>
      <c r="AC48" s="294"/>
      <c r="AD48" s="294"/>
      <c r="AE48" s="294"/>
      <c r="AF48" s="294"/>
      <c r="AG48" s="294"/>
      <c r="AH48" s="294"/>
      <c r="AI48" s="294"/>
      <c r="AJ48" s="294"/>
      <c r="AK48" s="294"/>
      <c r="AL48" s="294"/>
      <c r="AM48" s="294"/>
      <c r="AN48" s="294"/>
      <c r="AO48" s="294"/>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row>
    <row r="49" spans="7:72" ht="14.25" customHeight="1" x14ac:dyDescent="0.2">
      <c r="G49" s="250"/>
      <c r="K49" s="250"/>
      <c r="O49" s="277"/>
      <c r="V49" s="250"/>
      <c r="W49" s="239"/>
      <c r="X49" s="277"/>
      <c r="Y49" s="250"/>
      <c r="Z49" s="294"/>
      <c r="AA49" s="294"/>
      <c r="AB49" s="294"/>
      <c r="AC49" s="294"/>
      <c r="AD49" s="294"/>
      <c r="AE49" s="294"/>
      <c r="AF49" s="294"/>
      <c r="AG49" s="294"/>
      <c r="AH49" s="294"/>
      <c r="AI49" s="294"/>
      <c r="AJ49" s="294"/>
      <c r="AK49" s="294"/>
      <c r="AL49" s="294"/>
      <c r="AM49" s="294"/>
      <c r="AN49" s="294"/>
      <c r="AO49" s="294"/>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row>
    <row r="50" spans="7:72" ht="14.25" customHeight="1" x14ac:dyDescent="0.2">
      <c r="G50" s="250"/>
      <c r="K50" s="250"/>
      <c r="O50" s="277"/>
      <c r="V50" s="250"/>
      <c r="W50" s="239"/>
      <c r="X50" s="277"/>
      <c r="Y50" s="250"/>
      <c r="Z50" s="294"/>
      <c r="AA50" s="294"/>
      <c r="AB50" s="294"/>
      <c r="AC50" s="294"/>
      <c r="AD50" s="294"/>
      <c r="AE50" s="294"/>
      <c r="AF50" s="294"/>
      <c r="AG50" s="294"/>
      <c r="AH50" s="294"/>
      <c r="AI50" s="294"/>
      <c r="AJ50" s="294"/>
      <c r="AK50" s="294"/>
      <c r="AL50" s="294"/>
      <c r="AM50" s="294"/>
      <c r="AN50" s="294"/>
      <c r="AO50" s="294"/>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row>
    <row r="51" spans="7:72" ht="14.25" customHeight="1" x14ac:dyDescent="0.2">
      <c r="G51" s="250"/>
      <c r="K51" s="250"/>
      <c r="O51" s="277"/>
      <c r="V51" s="250"/>
      <c r="W51" s="239"/>
      <c r="X51" s="277"/>
      <c r="Y51" s="250"/>
      <c r="Z51" s="294"/>
      <c r="AA51" s="294"/>
      <c r="AB51" s="294"/>
      <c r="AC51" s="294"/>
      <c r="AD51" s="294"/>
      <c r="AE51" s="294"/>
      <c r="AF51" s="294"/>
      <c r="AG51" s="294"/>
      <c r="AH51" s="294"/>
      <c r="AI51" s="294"/>
      <c r="AJ51" s="294"/>
      <c r="AK51" s="294"/>
      <c r="AL51" s="294"/>
      <c r="AM51" s="294"/>
      <c r="AN51" s="294"/>
      <c r="AO51" s="294"/>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row>
    <row r="52" spans="7:72" ht="14.25" customHeight="1" x14ac:dyDescent="0.2">
      <c r="G52" s="250"/>
      <c r="K52" s="250"/>
      <c r="O52" s="277"/>
      <c r="V52" s="250"/>
      <c r="W52" s="239"/>
      <c r="X52" s="277"/>
      <c r="Y52" s="250"/>
      <c r="Z52" s="294"/>
      <c r="AA52" s="294"/>
      <c r="AB52" s="294"/>
      <c r="AC52" s="294"/>
      <c r="AD52" s="294"/>
      <c r="AE52" s="294"/>
      <c r="AF52" s="294"/>
      <c r="AG52" s="294"/>
      <c r="AH52" s="294"/>
      <c r="AI52" s="294"/>
      <c r="AJ52" s="294"/>
      <c r="AK52" s="294"/>
      <c r="AL52" s="294"/>
      <c r="AM52" s="294"/>
      <c r="AN52" s="294"/>
      <c r="AO52" s="294"/>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row>
    <row r="53" spans="7:72" ht="14.25" customHeight="1" x14ac:dyDescent="0.2">
      <c r="G53" s="250"/>
      <c r="K53" s="250"/>
      <c r="O53" s="277"/>
      <c r="V53" s="250"/>
      <c r="W53" s="239"/>
      <c r="X53" s="277"/>
      <c r="Y53" s="250"/>
      <c r="Z53" s="294"/>
      <c r="AA53" s="294"/>
      <c r="AB53" s="294"/>
      <c r="AC53" s="294"/>
      <c r="AD53" s="294"/>
      <c r="AE53" s="294"/>
      <c r="AF53" s="294"/>
      <c r="AG53" s="294"/>
      <c r="AH53" s="294"/>
      <c r="AI53" s="294"/>
      <c r="AJ53" s="294"/>
      <c r="AK53" s="294"/>
      <c r="AL53" s="294"/>
      <c r="AM53" s="294"/>
      <c r="AN53" s="294"/>
      <c r="AO53" s="294"/>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row>
    <row r="54" spans="7:72" ht="14.25" customHeight="1" x14ac:dyDescent="0.2">
      <c r="G54" s="250"/>
      <c r="K54" s="250"/>
      <c r="O54" s="277"/>
      <c r="V54" s="250"/>
      <c r="W54" s="239"/>
      <c r="X54" s="277"/>
      <c r="Y54" s="250"/>
      <c r="Z54" s="294"/>
      <c r="AA54" s="294"/>
      <c r="AB54" s="294"/>
      <c r="AC54" s="294"/>
      <c r="AD54" s="294"/>
      <c r="AE54" s="294"/>
      <c r="AF54" s="294"/>
      <c r="AG54" s="294"/>
      <c r="AH54" s="294"/>
      <c r="AI54" s="294"/>
      <c r="AJ54" s="294"/>
      <c r="AK54" s="294"/>
      <c r="AL54" s="294"/>
      <c r="AM54" s="294"/>
      <c r="AN54" s="294"/>
      <c r="AO54" s="294"/>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row>
    <row r="55" spans="7:72" ht="14.25" customHeight="1" x14ac:dyDescent="0.2">
      <c r="G55" s="250"/>
      <c r="K55" s="250"/>
      <c r="O55" s="277"/>
      <c r="V55" s="250"/>
      <c r="W55" s="239"/>
      <c r="X55" s="277"/>
      <c r="Y55" s="250"/>
      <c r="Z55" s="294"/>
      <c r="AA55" s="294"/>
      <c r="AB55" s="294"/>
      <c r="AC55" s="294"/>
      <c r="AD55" s="294"/>
      <c r="AE55" s="294"/>
      <c r="AF55" s="294"/>
      <c r="AG55" s="294"/>
      <c r="AH55" s="294"/>
      <c r="AI55" s="294"/>
      <c r="AJ55" s="294"/>
      <c r="AK55" s="294"/>
      <c r="AL55" s="294"/>
      <c r="AM55" s="294"/>
      <c r="AN55" s="294"/>
      <c r="AO55" s="294"/>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row>
    <row r="56" spans="7:72" ht="14.25" customHeight="1" x14ac:dyDescent="0.2">
      <c r="G56" s="250"/>
      <c r="K56" s="250"/>
      <c r="O56" s="277"/>
      <c r="V56" s="250"/>
      <c r="W56" s="239"/>
      <c r="X56" s="277"/>
      <c r="Y56" s="250"/>
      <c r="Z56" s="294"/>
      <c r="AA56" s="294"/>
      <c r="AB56" s="294"/>
      <c r="AC56" s="294"/>
      <c r="AD56" s="294"/>
      <c r="AE56" s="294"/>
      <c r="AF56" s="294"/>
      <c r="AG56" s="294"/>
      <c r="AH56" s="294"/>
      <c r="AI56" s="294"/>
      <c r="AJ56" s="294"/>
      <c r="AK56" s="294"/>
      <c r="AL56" s="294"/>
      <c r="AM56" s="294"/>
      <c r="AN56" s="294"/>
      <c r="AO56" s="294"/>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row>
    <row r="57" spans="7:72" ht="14.25" customHeight="1" x14ac:dyDescent="0.2">
      <c r="G57" s="250"/>
      <c r="K57" s="250"/>
      <c r="O57" s="277"/>
      <c r="V57" s="250"/>
      <c r="W57" s="239"/>
      <c r="X57" s="277"/>
      <c r="Y57" s="250"/>
      <c r="Z57" s="294"/>
      <c r="AA57" s="294"/>
      <c r="AB57" s="294"/>
      <c r="AC57" s="294"/>
      <c r="AD57" s="294"/>
      <c r="AE57" s="294"/>
      <c r="AF57" s="294"/>
      <c r="AG57" s="294"/>
      <c r="AH57" s="294"/>
      <c r="AI57" s="294"/>
      <c r="AJ57" s="294"/>
      <c r="AK57" s="294"/>
      <c r="AL57" s="294"/>
      <c r="AM57" s="294"/>
      <c r="AN57" s="294"/>
      <c r="AO57" s="294"/>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row>
    <row r="58" spans="7:72" ht="14.25" customHeight="1" x14ac:dyDescent="0.2">
      <c r="G58" s="250"/>
      <c r="K58" s="250"/>
      <c r="O58" s="277"/>
      <c r="V58" s="250"/>
      <c r="W58" s="239"/>
      <c r="X58" s="277"/>
      <c r="Y58" s="250"/>
      <c r="Z58" s="294"/>
      <c r="AA58" s="294"/>
      <c r="AB58" s="294"/>
      <c r="AC58" s="294"/>
      <c r="AD58" s="294"/>
      <c r="AE58" s="294"/>
      <c r="AF58" s="294"/>
      <c r="AG58" s="294"/>
      <c r="AH58" s="294"/>
      <c r="AI58" s="294"/>
      <c r="AJ58" s="294"/>
      <c r="AK58" s="294"/>
      <c r="AL58" s="294"/>
      <c r="AM58" s="294"/>
      <c r="AN58" s="294"/>
      <c r="AO58" s="294"/>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row>
    <row r="59" spans="7:72" ht="14.25" customHeight="1" x14ac:dyDescent="0.2">
      <c r="G59" s="250"/>
      <c r="K59" s="250"/>
      <c r="O59" s="277"/>
      <c r="V59" s="250"/>
      <c r="W59" s="239"/>
      <c r="X59" s="277"/>
      <c r="Y59" s="250"/>
      <c r="Z59" s="294"/>
      <c r="AA59" s="294"/>
      <c r="AB59" s="294"/>
      <c r="AC59" s="294"/>
      <c r="AD59" s="294"/>
      <c r="AE59" s="294"/>
      <c r="AF59" s="294"/>
      <c r="AG59" s="294"/>
      <c r="AH59" s="294"/>
      <c r="AI59" s="294"/>
      <c r="AJ59" s="294"/>
      <c r="AK59" s="294"/>
      <c r="AL59" s="294"/>
      <c r="AM59" s="294"/>
      <c r="AN59" s="294"/>
      <c r="AO59" s="294"/>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row>
    <row r="60" spans="7:72" ht="14.25" customHeight="1" x14ac:dyDescent="0.2">
      <c r="G60" s="250"/>
      <c r="K60" s="250"/>
      <c r="O60" s="277"/>
      <c r="V60" s="250"/>
      <c r="W60" s="239"/>
      <c r="X60" s="277"/>
      <c r="Y60" s="250"/>
      <c r="Z60" s="294"/>
      <c r="AA60" s="294"/>
      <c r="AB60" s="294"/>
      <c r="AC60" s="294"/>
      <c r="AD60" s="294"/>
      <c r="AE60" s="294"/>
      <c r="AF60" s="294"/>
      <c r="AG60" s="294"/>
      <c r="AH60" s="294"/>
      <c r="AI60" s="294"/>
      <c r="AJ60" s="294"/>
      <c r="AK60" s="294"/>
      <c r="AL60" s="294"/>
      <c r="AM60" s="294"/>
      <c r="AN60" s="294"/>
      <c r="AO60" s="294"/>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row>
    <row r="61" spans="7:72" ht="14.25" customHeight="1" x14ac:dyDescent="0.2">
      <c r="G61" s="250"/>
      <c r="K61" s="250"/>
      <c r="O61" s="277"/>
      <c r="V61" s="250"/>
      <c r="W61" s="239"/>
      <c r="X61" s="277"/>
      <c r="Y61" s="250"/>
      <c r="Z61" s="294"/>
      <c r="AA61" s="294"/>
      <c r="AB61" s="294"/>
      <c r="AC61" s="294"/>
      <c r="AD61" s="294"/>
      <c r="AE61" s="294"/>
      <c r="AF61" s="294"/>
      <c r="AG61" s="294"/>
      <c r="AH61" s="294"/>
      <c r="AI61" s="294"/>
      <c r="AJ61" s="294"/>
      <c r="AK61" s="294"/>
      <c r="AL61" s="294"/>
      <c r="AM61" s="294"/>
      <c r="AN61" s="294"/>
      <c r="AO61" s="294"/>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row>
    <row r="62" spans="7:72" ht="14.25" customHeight="1" x14ac:dyDescent="0.2">
      <c r="G62" s="250"/>
      <c r="K62" s="250"/>
      <c r="O62" s="277"/>
      <c r="V62" s="250"/>
      <c r="W62" s="239"/>
      <c r="X62" s="277"/>
      <c r="Y62" s="250"/>
      <c r="Z62" s="294"/>
      <c r="AA62" s="294"/>
      <c r="AB62" s="294"/>
      <c r="AC62" s="294"/>
      <c r="AD62" s="294"/>
      <c r="AE62" s="294"/>
      <c r="AF62" s="294"/>
      <c r="AG62" s="294"/>
      <c r="AH62" s="294"/>
      <c r="AI62" s="294"/>
      <c r="AJ62" s="294"/>
      <c r="AK62" s="294"/>
      <c r="AL62" s="294"/>
      <c r="AM62" s="294"/>
      <c r="AN62" s="294"/>
      <c r="AO62" s="294"/>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row>
    <row r="63" spans="7:72" ht="14.25" customHeight="1" x14ac:dyDescent="0.2">
      <c r="G63" s="250"/>
      <c r="K63" s="250"/>
      <c r="O63" s="277"/>
      <c r="V63" s="250"/>
      <c r="W63" s="239"/>
      <c r="X63" s="277"/>
      <c r="Y63" s="250"/>
      <c r="Z63" s="294"/>
      <c r="AA63" s="294"/>
      <c r="AB63" s="294"/>
      <c r="AC63" s="294"/>
      <c r="AD63" s="294"/>
      <c r="AE63" s="294"/>
      <c r="AF63" s="294"/>
      <c r="AG63" s="294"/>
      <c r="AH63" s="294"/>
      <c r="AI63" s="294"/>
      <c r="AJ63" s="294"/>
      <c r="AK63" s="294"/>
      <c r="AL63" s="294"/>
      <c r="AM63" s="294"/>
      <c r="AN63" s="294"/>
      <c r="AO63" s="294"/>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row>
    <row r="64" spans="7:72" ht="14.25" customHeight="1" x14ac:dyDescent="0.2">
      <c r="G64" s="250"/>
      <c r="K64" s="250"/>
      <c r="O64" s="277"/>
      <c r="V64" s="250"/>
      <c r="W64" s="239"/>
      <c r="X64" s="277"/>
      <c r="Y64" s="250"/>
      <c r="Z64" s="294"/>
      <c r="AA64" s="294"/>
      <c r="AB64" s="294"/>
      <c r="AC64" s="294"/>
      <c r="AD64" s="294"/>
      <c r="AE64" s="294"/>
      <c r="AF64" s="294"/>
      <c r="AG64" s="294"/>
      <c r="AH64" s="294"/>
      <c r="AI64" s="294"/>
      <c r="AJ64" s="294"/>
      <c r="AK64" s="294"/>
      <c r="AL64" s="294"/>
      <c r="AM64" s="294"/>
      <c r="AN64" s="294"/>
      <c r="AO64" s="294"/>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row>
    <row r="65" spans="7:72" ht="14.25" customHeight="1" x14ac:dyDescent="0.2">
      <c r="G65" s="250"/>
      <c r="K65" s="250"/>
      <c r="O65" s="277"/>
      <c r="V65" s="250"/>
      <c r="W65" s="239"/>
      <c r="X65" s="277"/>
      <c r="Y65" s="250"/>
      <c r="Z65" s="294"/>
      <c r="AA65" s="294"/>
      <c r="AB65" s="294"/>
      <c r="AC65" s="294"/>
      <c r="AD65" s="294"/>
      <c r="AE65" s="294"/>
      <c r="AF65" s="294"/>
      <c r="AG65" s="294"/>
      <c r="AH65" s="294"/>
      <c r="AI65" s="294"/>
      <c r="AJ65" s="294"/>
      <c r="AK65" s="294"/>
      <c r="AL65" s="294"/>
      <c r="AM65" s="294"/>
      <c r="AN65" s="294"/>
      <c r="AO65" s="294"/>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row>
    <row r="66" spans="7:72" ht="14.25" customHeight="1" x14ac:dyDescent="0.2">
      <c r="G66" s="250"/>
      <c r="K66" s="250"/>
      <c r="O66" s="277"/>
      <c r="V66" s="250"/>
      <c r="W66" s="239"/>
      <c r="X66" s="277"/>
      <c r="Y66" s="250"/>
      <c r="Z66" s="294"/>
      <c r="AA66" s="294"/>
      <c r="AB66" s="294"/>
      <c r="AC66" s="294"/>
      <c r="AD66" s="294"/>
      <c r="AE66" s="294"/>
      <c r="AF66" s="294"/>
      <c r="AG66" s="294"/>
      <c r="AH66" s="294"/>
      <c r="AI66" s="294"/>
      <c r="AJ66" s="294"/>
      <c r="AK66" s="294"/>
      <c r="AL66" s="294"/>
      <c r="AM66" s="294"/>
      <c r="AN66" s="294"/>
      <c r="AO66" s="294"/>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row>
    <row r="67" spans="7:72" ht="14.25" customHeight="1" x14ac:dyDescent="0.2">
      <c r="G67" s="250"/>
      <c r="K67" s="250"/>
      <c r="O67" s="277"/>
      <c r="V67" s="250"/>
      <c r="W67" s="239"/>
      <c r="X67" s="277"/>
      <c r="Y67" s="250"/>
      <c r="Z67" s="294"/>
      <c r="AA67" s="294"/>
      <c r="AB67" s="294"/>
      <c r="AC67" s="294"/>
      <c r="AD67" s="294"/>
      <c r="AE67" s="294"/>
      <c r="AF67" s="294"/>
      <c r="AG67" s="294"/>
      <c r="AH67" s="294"/>
      <c r="AI67" s="294"/>
      <c r="AJ67" s="294"/>
      <c r="AK67" s="294"/>
      <c r="AL67" s="294"/>
      <c r="AM67" s="294"/>
      <c r="AN67" s="294"/>
      <c r="AO67" s="294"/>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row>
    <row r="68" spans="7:72" ht="14.25" customHeight="1" x14ac:dyDescent="0.2">
      <c r="G68" s="250"/>
      <c r="K68" s="250"/>
      <c r="O68" s="277"/>
      <c r="V68" s="250"/>
      <c r="W68" s="239"/>
      <c r="X68" s="277"/>
      <c r="Y68" s="250"/>
      <c r="Z68" s="294"/>
      <c r="AA68" s="294"/>
      <c r="AB68" s="294"/>
      <c r="AC68" s="294"/>
      <c r="AD68" s="294"/>
      <c r="AE68" s="294"/>
      <c r="AF68" s="294"/>
      <c r="AG68" s="294"/>
      <c r="AH68" s="294"/>
      <c r="AI68" s="294"/>
      <c r="AJ68" s="294"/>
      <c r="AK68" s="294"/>
      <c r="AL68" s="294"/>
      <c r="AM68" s="294"/>
      <c r="AN68" s="294"/>
      <c r="AO68" s="294"/>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row>
    <row r="69" spans="7:72" ht="14.25" customHeight="1" x14ac:dyDescent="0.2">
      <c r="G69" s="250"/>
      <c r="K69" s="250"/>
      <c r="O69" s="277"/>
      <c r="V69" s="250"/>
      <c r="W69" s="239"/>
      <c r="X69" s="277"/>
      <c r="Y69" s="250"/>
      <c r="Z69" s="294"/>
      <c r="AA69" s="294"/>
      <c r="AB69" s="294"/>
      <c r="AC69" s="294"/>
      <c r="AD69" s="294"/>
      <c r="AE69" s="294"/>
      <c r="AF69" s="294"/>
      <c r="AG69" s="294"/>
      <c r="AH69" s="294"/>
      <c r="AI69" s="294"/>
      <c r="AJ69" s="294"/>
      <c r="AK69" s="294"/>
      <c r="AL69" s="294"/>
      <c r="AM69" s="294"/>
      <c r="AN69" s="294"/>
      <c r="AO69" s="294"/>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row>
    <row r="70" spans="7:72" ht="14.25" customHeight="1" x14ac:dyDescent="0.2">
      <c r="G70" s="250"/>
      <c r="K70" s="250"/>
      <c r="O70" s="277"/>
      <c r="V70" s="250"/>
      <c r="W70" s="239"/>
      <c r="X70" s="277"/>
      <c r="Y70" s="250"/>
      <c r="Z70" s="294"/>
      <c r="AA70" s="294"/>
      <c r="AB70" s="294"/>
      <c r="AC70" s="294"/>
      <c r="AD70" s="294"/>
      <c r="AE70" s="294"/>
      <c r="AF70" s="294"/>
      <c r="AG70" s="294"/>
      <c r="AH70" s="294"/>
      <c r="AI70" s="294"/>
      <c r="AJ70" s="294"/>
      <c r="AK70" s="294"/>
      <c r="AL70" s="294"/>
      <c r="AM70" s="294"/>
      <c r="AN70" s="294"/>
      <c r="AO70" s="294"/>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row>
    <row r="71" spans="7:72" ht="14.25" customHeight="1" x14ac:dyDescent="0.2">
      <c r="G71" s="250"/>
      <c r="K71" s="250"/>
      <c r="O71" s="277"/>
      <c r="V71" s="250"/>
      <c r="W71" s="239"/>
      <c r="X71" s="277"/>
      <c r="Y71" s="250"/>
      <c r="Z71" s="294"/>
      <c r="AA71" s="294"/>
      <c r="AB71" s="294"/>
      <c r="AC71" s="294"/>
      <c r="AD71" s="294"/>
      <c r="AE71" s="294"/>
      <c r="AF71" s="294"/>
      <c r="AG71" s="294"/>
      <c r="AH71" s="294"/>
      <c r="AI71" s="294"/>
      <c r="AJ71" s="294"/>
      <c r="AK71" s="294"/>
      <c r="AL71" s="294"/>
      <c r="AM71" s="294"/>
      <c r="AN71" s="294"/>
      <c r="AO71" s="294"/>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row>
    <row r="72" spans="7:72" ht="14.25" customHeight="1" x14ac:dyDescent="0.2">
      <c r="G72" s="250"/>
      <c r="K72" s="250"/>
      <c r="O72" s="277"/>
      <c r="V72" s="250"/>
      <c r="W72" s="239"/>
      <c r="X72" s="277"/>
      <c r="Y72" s="250"/>
      <c r="Z72" s="294"/>
      <c r="AA72" s="294"/>
      <c r="AB72" s="294"/>
      <c r="AC72" s="294"/>
      <c r="AD72" s="294"/>
      <c r="AE72" s="294"/>
      <c r="AF72" s="294"/>
      <c r="AG72" s="294"/>
      <c r="AH72" s="294"/>
      <c r="AI72" s="294"/>
      <c r="AJ72" s="294"/>
      <c r="AK72" s="294"/>
      <c r="AL72" s="294"/>
      <c r="AM72" s="294"/>
      <c r="AN72" s="294"/>
      <c r="AO72" s="294"/>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row>
    <row r="73" spans="7:72" ht="14.25" customHeight="1" x14ac:dyDescent="0.2">
      <c r="G73" s="250"/>
      <c r="K73" s="250"/>
      <c r="O73" s="277"/>
      <c r="V73" s="250"/>
      <c r="W73" s="239"/>
      <c r="X73" s="277"/>
      <c r="Y73" s="250"/>
      <c r="Z73" s="294"/>
      <c r="AA73" s="294"/>
      <c r="AB73" s="294"/>
      <c r="AC73" s="294"/>
      <c r="AD73" s="294"/>
      <c r="AE73" s="294"/>
      <c r="AF73" s="294"/>
      <c r="AG73" s="294"/>
      <c r="AH73" s="294"/>
      <c r="AI73" s="294"/>
      <c r="AJ73" s="294"/>
      <c r="AK73" s="294"/>
      <c r="AL73" s="294"/>
      <c r="AM73" s="294"/>
      <c r="AN73" s="294"/>
      <c r="AO73" s="294"/>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row>
    <row r="74" spans="7:72" ht="14.25" customHeight="1" x14ac:dyDescent="0.2">
      <c r="G74" s="250"/>
      <c r="K74" s="250"/>
      <c r="O74" s="277"/>
      <c r="V74" s="250"/>
      <c r="W74" s="239"/>
      <c r="X74" s="277"/>
      <c r="Y74" s="250"/>
      <c r="Z74" s="294"/>
      <c r="AA74" s="294"/>
      <c r="AB74" s="294"/>
      <c r="AC74" s="294"/>
      <c r="AD74" s="294"/>
      <c r="AE74" s="294"/>
      <c r="AF74" s="294"/>
      <c r="AG74" s="294"/>
      <c r="AH74" s="294"/>
      <c r="AI74" s="294"/>
      <c r="AJ74" s="294"/>
      <c r="AK74" s="294"/>
      <c r="AL74" s="294"/>
      <c r="AM74" s="294"/>
      <c r="AN74" s="294"/>
      <c r="AO74" s="294"/>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row>
    <row r="75" spans="7:72" ht="14.25" customHeight="1" x14ac:dyDescent="0.2">
      <c r="G75" s="250"/>
      <c r="K75" s="250"/>
      <c r="O75" s="277"/>
      <c r="V75" s="250"/>
      <c r="W75" s="239"/>
      <c r="X75" s="277"/>
      <c r="Y75" s="250"/>
      <c r="Z75" s="294"/>
      <c r="AA75" s="294"/>
      <c r="AB75" s="294"/>
      <c r="AC75" s="294"/>
      <c r="AD75" s="294"/>
      <c r="AE75" s="294"/>
      <c r="AF75" s="294"/>
      <c r="AG75" s="294"/>
      <c r="AH75" s="294"/>
      <c r="AI75" s="294"/>
      <c r="AJ75" s="294"/>
      <c r="AK75" s="294"/>
      <c r="AL75" s="294"/>
      <c r="AM75" s="294"/>
      <c r="AN75" s="294"/>
      <c r="AO75" s="294"/>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row>
    <row r="76" spans="7:72" ht="14.25" customHeight="1" x14ac:dyDescent="0.2">
      <c r="G76" s="250"/>
      <c r="K76" s="250"/>
      <c r="O76" s="277"/>
      <c r="V76" s="250"/>
      <c r="W76" s="239"/>
      <c r="X76" s="277"/>
      <c r="Y76" s="250"/>
      <c r="Z76" s="294"/>
      <c r="AA76" s="294"/>
      <c r="AB76" s="294"/>
      <c r="AC76" s="294"/>
      <c r="AD76" s="294"/>
      <c r="AE76" s="294"/>
      <c r="AF76" s="294"/>
      <c r="AG76" s="294"/>
      <c r="AH76" s="294"/>
      <c r="AI76" s="294"/>
      <c r="AJ76" s="294"/>
      <c r="AK76" s="294"/>
      <c r="AL76" s="294"/>
      <c r="AM76" s="294"/>
      <c r="AN76" s="294"/>
      <c r="AO76" s="294"/>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row>
    <row r="77" spans="7:72" ht="14.25" customHeight="1" x14ac:dyDescent="0.2">
      <c r="G77" s="250"/>
      <c r="K77" s="250"/>
      <c r="O77" s="277"/>
      <c r="V77" s="250"/>
      <c r="W77" s="239"/>
      <c r="X77" s="277"/>
      <c r="Y77" s="250"/>
      <c r="Z77" s="294"/>
      <c r="AA77" s="294"/>
      <c r="AB77" s="294"/>
      <c r="AC77" s="294"/>
      <c r="AD77" s="294"/>
      <c r="AE77" s="294"/>
      <c r="AF77" s="294"/>
      <c r="AG77" s="294"/>
      <c r="AH77" s="294"/>
      <c r="AI77" s="294"/>
      <c r="AJ77" s="294"/>
      <c r="AK77" s="294"/>
      <c r="AL77" s="294"/>
      <c r="AM77" s="294"/>
      <c r="AN77" s="294"/>
      <c r="AO77" s="294"/>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row>
    <row r="78" spans="7:72" ht="14.25" customHeight="1" x14ac:dyDescent="0.2">
      <c r="G78" s="250"/>
      <c r="K78" s="250"/>
      <c r="O78" s="277"/>
      <c r="V78" s="250"/>
      <c r="W78" s="239"/>
      <c r="X78" s="277"/>
      <c r="Y78" s="250"/>
      <c r="Z78" s="294"/>
      <c r="AA78" s="294"/>
      <c r="AB78" s="294"/>
      <c r="AC78" s="294"/>
      <c r="AD78" s="294"/>
      <c r="AE78" s="294"/>
      <c r="AF78" s="294"/>
      <c r="AG78" s="294"/>
      <c r="AH78" s="294"/>
      <c r="AI78" s="294"/>
      <c r="AJ78" s="294"/>
      <c r="AK78" s="294"/>
      <c r="AL78" s="294"/>
      <c r="AM78" s="294"/>
      <c r="AN78" s="294"/>
      <c r="AO78" s="294"/>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row>
    <row r="79" spans="7:72" ht="14.25" customHeight="1" x14ac:dyDescent="0.2">
      <c r="G79" s="250"/>
      <c r="K79" s="250"/>
      <c r="O79" s="277"/>
      <c r="V79" s="250"/>
      <c r="W79" s="239"/>
      <c r="X79" s="277"/>
      <c r="Y79" s="250"/>
      <c r="Z79" s="294"/>
      <c r="AA79" s="294"/>
      <c r="AB79" s="294"/>
      <c r="AC79" s="294"/>
      <c r="AD79" s="294"/>
      <c r="AE79" s="294"/>
      <c r="AF79" s="294"/>
      <c r="AG79" s="294"/>
      <c r="AH79" s="294"/>
      <c r="AI79" s="294"/>
      <c r="AJ79" s="294"/>
      <c r="AK79" s="294"/>
      <c r="AL79" s="294"/>
      <c r="AM79" s="294"/>
      <c r="AN79" s="294"/>
      <c r="AO79" s="294"/>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row>
    <row r="80" spans="7:72" ht="14.25" customHeight="1" x14ac:dyDescent="0.2">
      <c r="G80" s="250"/>
      <c r="K80" s="250"/>
      <c r="O80" s="277"/>
      <c r="V80" s="250"/>
      <c r="W80" s="239"/>
      <c r="X80" s="277"/>
      <c r="Y80" s="250"/>
      <c r="Z80" s="294"/>
      <c r="AA80" s="294"/>
      <c r="AB80" s="294"/>
      <c r="AC80" s="294"/>
      <c r="AD80" s="294"/>
      <c r="AE80" s="294"/>
      <c r="AF80" s="294"/>
      <c r="AG80" s="294"/>
      <c r="AH80" s="294"/>
      <c r="AI80" s="294"/>
      <c r="AJ80" s="294"/>
      <c r="AK80" s="294"/>
      <c r="AL80" s="294"/>
      <c r="AM80" s="294"/>
      <c r="AN80" s="294"/>
      <c r="AO80" s="294"/>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row>
    <row r="81" spans="7:72" ht="14.25" customHeight="1" x14ac:dyDescent="0.2">
      <c r="G81" s="250"/>
      <c r="K81" s="250"/>
      <c r="O81" s="277"/>
      <c r="V81" s="250"/>
      <c r="W81" s="239">
        <f>SUM(W14:W80)</f>
        <v>0</v>
      </c>
      <c r="X81" s="277"/>
      <c r="Y81" s="250"/>
      <c r="Z81" s="294"/>
      <c r="AA81" s="294"/>
      <c r="AB81" s="294"/>
      <c r="AC81" s="294"/>
      <c r="AD81" s="294"/>
      <c r="AE81" s="294"/>
      <c r="AF81" s="294"/>
      <c r="AG81" s="294"/>
      <c r="AH81" s="294"/>
      <c r="AI81" s="294"/>
      <c r="AJ81" s="294"/>
      <c r="AK81" s="294"/>
      <c r="AL81" s="294"/>
      <c r="AM81" s="294"/>
      <c r="AN81" s="294"/>
      <c r="AO81" s="294"/>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row>
    <row r="82" spans="7:72" ht="14.25" customHeight="1" x14ac:dyDescent="0.2">
      <c r="G82" s="250"/>
      <c r="K82" s="250"/>
      <c r="O82" s="277"/>
      <c r="V82" s="250"/>
      <c r="W82" s="239"/>
      <c r="X82" s="277"/>
      <c r="Y82" s="250"/>
      <c r="Z82" s="294"/>
      <c r="AA82" s="294"/>
      <c r="AB82" s="294"/>
      <c r="AC82" s="294"/>
      <c r="AD82" s="294"/>
      <c r="AE82" s="294"/>
      <c r="AF82" s="294"/>
      <c r="AG82" s="294"/>
      <c r="AH82" s="294"/>
      <c r="AI82" s="294"/>
      <c r="AJ82" s="294"/>
      <c r="AK82" s="294"/>
      <c r="AL82" s="294"/>
      <c r="AM82" s="294"/>
      <c r="AN82" s="294"/>
      <c r="AO82" s="294"/>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row>
    <row r="83" spans="7:72" ht="14.25" customHeight="1" x14ac:dyDescent="0.2">
      <c r="G83" s="250"/>
      <c r="K83" s="250"/>
      <c r="O83" s="277"/>
      <c r="V83" s="250"/>
      <c r="W83" s="239"/>
      <c r="X83" s="277"/>
      <c r="Y83" s="250"/>
      <c r="Z83" s="294"/>
      <c r="AA83" s="294"/>
      <c r="AB83" s="294"/>
      <c r="AC83" s="294"/>
      <c r="AD83" s="294"/>
      <c r="AE83" s="294"/>
      <c r="AF83" s="294"/>
      <c r="AG83" s="294"/>
      <c r="AH83" s="294"/>
      <c r="AI83" s="294"/>
      <c r="AJ83" s="294"/>
      <c r="AK83" s="294"/>
      <c r="AL83" s="294"/>
      <c r="AM83" s="294"/>
      <c r="AN83" s="294"/>
      <c r="AO83" s="294"/>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row>
    <row r="84" spans="7:72" ht="14.25" customHeight="1" x14ac:dyDescent="0.2">
      <c r="G84" s="250"/>
      <c r="K84" s="250"/>
      <c r="O84" s="277"/>
      <c r="V84" s="250"/>
      <c r="W84" s="239"/>
      <c r="X84" s="277"/>
      <c r="Y84" s="250"/>
      <c r="Z84" s="294"/>
      <c r="AA84" s="294"/>
      <c r="AB84" s="294"/>
      <c r="AC84" s="294"/>
      <c r="AD84" s="294"/>
      <c r="AE84" s="294"/>
      <c r="AF84" s="294"/>
      <c r="AG84" s="294"/>
      <c r="AH84" s="294"/>
      <c r="AI84" s="294"/>
      <c r="AJ84" s="294"/>
      <c r="AK84" s="294"/>
      <c r="AL84" s="294"/>
      <c r="AM84" s="294"/>
      <c r="AN84" s="294"/>
      <c r="AO84" s="294"/>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row>
    <row r="85" spans="7:72" ht="14.25" customHeight="1" x14ac:dyDescent="0.2">
      <c r="G85" s="250"/>
      <c r="K85" s="250"/>
      <c r="O85" s="277"/>
      <c r="V85" s="250"/>
      <c r="W85" s="239"/>
      <c r="X85" s="277"/>
      <c r="Y85" s="250"/>
      <c r="Z85" s="294"/>
      <c r="AA85" s="294"/>
      <c r="AB85" s="294"/>
      <c r="AC85" s="294"/>
      <c r="AD85" s="294"/>
      <c r="AE85" s="294"/>
      <c r="AF85" s="294"/>
      <c r="AG85" s="294"/>
      <c r="AH85" s="294"/>
      <c r="AI85" s="294"/>
      <c r="AJ85" s="294"/>
      <c r="AK85" s="294"/>
      <c r="AL85" s="294"/>
      <c r="AM85" s="294"/>
      <c r="AN85" s="294"/>
      <c r="AO85" s="294"/>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row>
    <row r="86" spans="7:72" ht="14.25" customHeight="1" x14ac:dyDescent="0.2">
      <c r="G86" s="250"/>
      <c r="K86" s="250"/>
      <c r="O86" s="277"/>
      <c r="V86" s="250"/>
      <c r="W86" s="239"/>
      <c r="X86" s="277"/>
      <c r="Y86" s="250"/>
      <c r="Z86" s="294"/>
      <c r="AA86" s="294"/>
      <c r="AB86" s="294"/>
      <c r="AC86" s="294"/>
      <c r="AD86" s="294"/>
      <c r="AE86" s="294"/>
      <c r="AF86" s="294"/>
      <c r="AG86" s="294"/>
      <c r="AH86" s="294"/>
      <c r="AI86" s="294"/>
      <c r="AJ86" s="294"/>
      <c r="AK86" s="294"/>
      <c r="AL86" s="294"/>
      <c r="AM86" s="294"/>
      <c r="AN86" s="294"/>
      <c r="AO86" s="294"/>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row>
    <row r="87" spans="7:72" ht="14.25" customHeight="1" x14ac:dyDescent="0.2">
      <c r="G87" s="250"/>
      <c r="K87" s="250"/>
      <c r="O87" s="277"/>
      <c r="V87" s="250"/>
      <c r="W87" s="239"/>
      <c r="X87" s="277"/>
      <c r="Y87" s="250"/>
      <c r="Z87" s="294"/>
      <c r="AA87" s="294"/>
      <c r="AB87" s="294"/>
      <c r="AC87" s="294"/>
      <c r="AD87" s="294"/>
      <c r="AE87" s="294"/>
      <c r="AF87" s="294"/>
      <c r="AG87" s="294"/>
      <c r="AH87" s="294"/>
      <c r="AI87" s="294"/>
      <c r="AJ87" s="294"/>
      <c r="AK87" s="294"/>
      <c r="AL87" s="294"/>
      <c r="AM87" s="294"/>
      <c r="AN87" s="294"/>
      <c r="AO87" s="294"/>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row>
    <row r="88" spans="7:72" ht="14.25" customHeight="1" x14ac:dyDescent="0.2">
      <c r="G88" s="250"/>
      <c r="K88" s="250"/>
      <c r="O88" s="277"/>
      <c r="V88" s="250"/>
      <c r="W88" s="239"/>
      <c r="X88" s="277"/>
      <c r="Y88" s="250"/>
      <c r="Z88" s="294"/>
      <c r="AA88" s="294"/>
      <c r="AB88" s="294"/>
      <c r="AC88" s="294"/>
      <c r="AD88" s="294"/>
      <c r="AE88" s="294"/>
      <c r="AF88" s="294"/>
      <c r="AG88" s="294"/>
      <c r="AH88" s="294"/>
      <c r="AI88" s="294"/>
      <c r="AJ88" s="294"/>
      <c r="AK88" s="294"/>
      <c r="AL88" s="294"/>
      <c r="AM88" s="294"/>
      <c r="AN88" s="294"/>
      <c r="AO88" s="294"/>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row>
    <row r="89" spans="7:72" ht="14.25" customHeight="1" x14ac:dyDescent="0.2">
      <c r="G89" s="250"/>
      <c r="K89" s="250"/>
      <c r="O89" s="277"/>
      <c r="V89" s="250"/>
      <c r="W89" s="239"/>
      <c r="X89" s="277"/>
      <c r="Y89" s="250"/>
      <c r="Z89" s="294"/>
      <c r="AA89" s="294"/>
      <c r="AB89" s="294"/>
      <c r="AC89" s="294"/>
      <c r="AD89" s="294"/>
      <c r="AE89" s="294"/>
      <c r="AF89" s="294"/>
      <c r="AG89" s="294"/>
      <c r="AH89" s="294"/>
      <c r="AI89" s="294"/>
      <c r="AJ89" s="294"/>
      <c r="AK89" s="294"/>
      <c r="AL89" s="294"/>
      <c r="AM89" s="294"/>
      <c r="AN89" s="294"/>
      <c r="AO89" s="294"/>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row>
    <row r="90" spans="7:72" ht="14.25" customHeight="1" x14ac:dyDescent="0.2">
      <c r="G90" s="250"/>
      <c r="K90" s="250"/>
      <c r="O90" s="277"/>
      <c r="V90" s="250"/>
      <c r="W90" s="239"/>
      <c r="X90" s="277"/>
      <c r="Y90" s="250"/>
      <c r="Z90" s="294"/>
      <c r="AA90" s="294"/>
      <c r="AB90" s="294"/>
      <c r="AC90" s="294"/>
      <c r="AD90" s="294"/>
      <c r="AE90" s="294"/>
      <c r="AF90" s="294"/>
      <c r="AG90" s="294"/>
      <c r="AH90" s="294"/>
      <c r="AI90" s="294"/>
      <c r="AJ90" s="294"/>
      <c r="AK90" s="294"/>
      <c r="AL90" s="294"/>
      <c r="AM90" s="294"/>
      <c r="AN90" s="294"/>
      <c r="AO90" s="294"/>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row>
    <row r="91" spans="7:72" ht="14.25" customHeight="1" x14ac:dyDescent="0.2">
      <c r="G91" s="250"/>
      <c r="K91" s="250"/>
      <c r="O91" s="277"/>
      <c r="V91" s="250"/>
      <c r="W91" s="239"/>
      <c r="X91" s="277"/>
      <c r="Y91" s="250"/>
      <c r="Z91" s="294"/>
      <c r="AA91" s="294"/>
      <c r="AB91" s="294"/>
      <c r="AC91" s="294"/>
      <c r="AD91" s="294"/>
      <c r="AE91" s="294"/>
      <c r="AF91" s="294"/>
      <c r="AG91" s="294"/>
      <c r="AH91" s="294"/>
      <c r="AI91" s="294"/>
      <c r="AJ91" s="294"/>
      <c r="AK91" s="294"/>
      <c r="AL91" s="294"/>
      <c r="AM91" s="294"/>
      <c r="AN91" s="294"/>
      <c r="AO91" s="294"/>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row>
    <row r="92" spans="7:72" ht="14.25" customHeight="1" x14ac:dyDescent="0.2">
      <c r="G92" s="250"/>
      <c r="K92" s="250"/>
      <c r="O92" s="277"/>
      <c r="V92" s="250"/>
      <c r="W92" s="239"/>
      <c r="X92" s="277"/>
      <c r="Y92" s="250"/>
      <c r="Z92" s="294"/>
      <c r="AA92" s="294"/>
      <c r="AB92" s="294"/>
      <c r="AC92" s="294"/>
      <c r="AD92" s="294"/>
      <c r="AE92" s="294"/>
      <c r="AF92" s="294"/>
      <c r="AG92" s="294"/>
      <c r="AH92" s="294"/>
      <c r="AI92" s="294"/>
      <c r="AJ92" s="294"/>
      <c r="AK92" s="294"/>
      <c r="AL92" s="294"/>
      <c r="AM92" s="294"/>
      <c r="AN92" s="294"/>
      <c r="AO92" s="294"/>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row>
    <row r="93" spans="7:72" ht="14.25" customHeight="1" x14ac:dyDescent="0.2">
      <c r="G93" s="250"/>
      <c r="K93" s="250"/>
      <c r="O93" s="277"/>
      <c r="V93" s="250"/>
      <c r="W93" s="239"/>
      <c r="X93" s="277"/>
      <c r="Y93" s="250"/>
      <c r="Z93" s="294"/>
      <c r="AA93" s="294"/>
      <c r="AB93" s="294"/>
      <c r="AC93" s="294"/>
      <c r="AD93" s="294"/>
      <c r="AE93" s="294"/>
      <c r="AF93" s="294"/>
      <c r="AG93" s="294"/>
      <c r="AH93" s="294"/>
      <c r="AI93" s="294"/>
      <c r="AJ93" s="294"/>
      <c r="AK93" s="294"/>
      <c r="AL93" s="294"/>
      <c r="AM93" s="294"/>
      <c r="AN93" s="294"/>
      <c r="AO93" s="294"/>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row>
    <row r="94" spans="7:72" ht="14.25" customHeight="1" x14ac:dyDescent="0.2">
      <c r="G94" s="250"/>
      <c r="K94" s="250"/>
      <c r="O94" s="277"/>
      <c r="V94" s="250"/>
      <c r="W94" s="239"/>
      <c r="X94" s="277"/>
      <c r="Y94" s="250"/>
      <c r="Z94" s="294"/>
      <c r="AA94" s="294"/>
      <c r="AB94" s="294"/>
      <c r="AC94" s="294"/>
      <c r="AD94" s="294"/>
      <c r="AE94" s="294"/>
      <c r="AF94" s="294"/>
      <c r="AG94" s="294"/>
      <c r="AH94" s="294"/>
      <c r="AI94" s="294"/>
      <c r="AJ94" s="294"/>
      <c r="AK94" s="294"/>
      <c r="AL94" s="294"/>
      <c r="AM94" s="294"/>
      <c r="AN94" s="294"/>
      <c r="AO94" s="294"/>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row>
    <row r="95" spans="7:72" ht="14.25" customHeight="1" x14ac:dyDescent="0.2">
      <c r="G95" s="250"/>
      <c r="K95" s="250"/>
      <c r="O95" s="277"/>
      <c r="V95" s="250"/>
      <c r="W95" s="239"/>
      <c r="X95" s="277"/>
      <c r="Y95" s="250"/>
      <c r="Z95" s="294"/>
      <c r="AA95" s="294"/>
      <c r="AB95" s="294"/>
      <c r="AC95" s="294"/>
      <c r="AD95" s="294"/>
      <c r="AE95" s="294"/>
      <c r="AF95" s="294"/>
      <c r="AG95" s="294"/>
      <c r="AH95" s="294"/>
      <c r="AI95" s="294"/>
      <c r="AJ95" s="294"/>
      <c r="AK95" s="294"/>
      <c r="AL95" s="294"/>
      <c r="AM95" s="294"/>
      <c r="AN95" s="294"/>
      <c r="AO95" s="294"/>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row>
    <row r="96" spans="7:72" ht="14.25" customHeight="1" x14ac:dyDescent="0.2">
      <c r="G96" s="250"/>
      <c r="K96" s="250"/>
      <c r="O96" s="277"/>
      <c r="V96" s="250"/>
      <c r="W96" s="239"/>
      <c r="X96" s="277"/>
      <c r="Y96" s="250"/>
      <c r="Z96" s="294"/>
      <c r="AA96" s="294"/>
      <c r="AB96" s="294"/>
      <c r="AC96" s="294"/>
      <c r="AD96" s="294"/>
      <c r="AE96" s="294"/>
      <c r="AF96" s="294"/>
      <c r="AG96" s="294"/>
      <c r="AH96" s="294"/>
      <c r="AI96" s="294"/>
      <c r="AJ96" s="294"/>
      <c r="AK96" s="294"/>
      <c r="AL96" s="294"/>
      <c r="AM96" s="294"/>
      <c r="AN96" s="294"/>
      <c r="AO96" s="294"/>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row>
    <row r="97" spans="7:72" ht="14.25" customHeight="1" x14ac:dyDescent="0.2">
      <c r="G97" s="250"/>
      <c r="K97" s="250"/>
      <c r="O97" s="277"/>
      <c r="V97" s="250"/>
      <c r="W97" s="239"/>
      <c r="X97" s="277"/>
      <c r="Y97" s="250"/>
      <c r="Z97" s="294"/>
      <c r="AA97" s="294"/>
      <c r="AB97" s="294"/>
      <c r="AC97" s="294"/>
      <c r="AD97" s="294"/>
      <c r="AE97" s="294"/>
      <c r="AF97" s="294"/>
      <c r="AG97" s="294"/>
      <c r="AH97" s="294"/>
      <c r="AI97" s="294"/>
      <c r="AJ97" s="294"/>
      <c r="AK97" s="294"/>
      <c r="AL97" s="294"/>
      <c r="AM97" s="294"/>
      <c r="AN97" s="294"/>
      <c r="AO97" s="294"/>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row>
    <row r="98" spans="7:72" ht="14.25" customHeight="1" x14ac:dyDescent="0.2">
      <c r="G98" s="250"/>
      <c r="K98" s="250"/>
      <c r="O98" s="277"/>
      <c r="V98" s="250"/>
      <c r="W98" s="239"/>
      <c r="X98" s="277"/>
      <c r="Y98" s="250"/>
      <c r="Z98" s="294"/>
      <c r="AA98" s="294"/>
      <c r="AB98" s="294"/>
      <c r="AC98" s="294"/>
      <c r="AD98" s="294"/>
      <c r="AE98" s="294"/>
      <c r="AF98" s="294"/>
      <c r="AG98" s="294"/>
      <c r="AH98" s="294"/>
      <c r="AI98" s="294"/>
      <c r="AJ98" s="294"/>
      <c r="AK98" s="294"/>
      <c r="AL98" s="294"/>
      <c r="AM98" s="294"/>
      <c r="AN98" s="294"/>
      <c r="AO98" s="294"/>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row>
    <row r="99" spans="7:72" ht="14.25" customHeight="1" x14ac:dyDescent="0.2">
      <c r="G99" s="250"/>
      <c r="K99" s="250"/>
      <c r="O99" s="277"/>
      <c r="V99" s="250"/>
      <c r="W99" s="239"/>
      <c r="X99" s="277"/>
      <c r="Y99" s="250"/>
      <c r="Z99" s="294"/>
      <c r="AA99" s="294"/>
      <c r="AB99" s="294"/>
      <c r="AC99" s="294"/>
      <c r="AD99" s="294"/>
      <c r="AE99" s="294"/>
      <c r="AF99" s="294"/>
      <c r="AG99" s="294"/>
      <c r="AH99" s="294"/>
      <c r="AI99" s="294"/>
      <c r="AJ99" s="294"/>
      <c r="AK99" s="294"/>
      <c r="AL99" s="294"/>
      <c r="AM99" s="294"/>
      <c r="AN99" s="294"/>
      <c r="AO99" s="294"/>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row>
    <row r="100" spans="7:72" ht="14.25" customHeight="1" x14ac:dyDescent="0.2">
      <c r="G100" s="250"/>
      <c r="K100" s="250"/>
      <c r="O100" s="277"/>
      <c r="V100" s="250"/>
      <c r="W100" s="239"/>
      <c r="X100" s="277"/>
      <c r="Y100" s="250"/>
      <c r="Z100" s="294"/>
      <c r="AA100" s="294"/>
      <c r="AB100" s="294"/>
      <c r="AC100" s="294"/>
      <c r="AD100" s="294"/>
      <c r="AE100" s="294"/>
      <c r="AF100" s="294"/>
      <c r="AG100" s="294"/>
      <c r="AH100" s="294"/>
      <c r="AI100" s="294"/>
      <c r="AJ100" s="294"/>
      <c r="AK100" s="294"/>
      <c r="AL100" s="294"/>
      <c r="AM100" s="294"/>
      <c r="AN100" s="294"/>
      <c r="AO100" s="294"/>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row>
    <row r="101" spans="7:72" ht="14.25" customHeight="1" x14ac:dyDescent="0.2">
      <c r="G101" s="250"/>
      <c r="K101" s="250"/>
      <c r="O101" s="277"/>
      <c r="V101" s="250"/>
      <c r="W101" s="239"/>
      <c r="X101" s="277"/>
      <c r="Y101" s="250"/>
      <c r="Z101" s="294"/>
      <c r="AA101" s="294"/>
      <c r="AB101" s="294"/>
      <c r="AC101" s="294"/>
      <c r="AD101" s="294"/>
      <c r="AE101" s="294"/>
      <c r="AF101" s="294"/>
      <c r="AG101" s="294"/>
      <c r="AH101" s="294"/>
      <c r="AI101" s="294"/>
      <c r="AJ101" s="294"/>
      <c r="AK101" s="294"/>
      <c r="AL101" s="294"/>
      <c r="AM101" s="294"/>
      <c r="AN101" s="294"/>
      <c r="AO101" s="294"/>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row>
    <row r="102" spans="7:72" ht="14.25" customHeight="1" x14ac:dyDescent="0.2">
      <c r="G102" s="250"/>
      <c r="K102" s="250"/>
      <c r="O102" s="277"/>
      <c r="V102" s="250"/>
      <c r="W102" s="239"/>
      <c r="X102" s="277"/>
      <c r="Y102" s="250"/>
      <c r="Z102" s="294"/>
      <c r="AA102" s="294"/>
      <c r="AB102" s="294"/>
      <c r="AC102" s="294"/>
      <c r="AD102" s="294"/>
      <c r="AE102" s="294"/>
      <c r="AF102" s="294"/>
      <c r="AG102" s="294"/>
      <c r="AH102" s="294"/>
      <c r="AI102" s="294"/>
      <c r="AJ102" s="294"/>
      <c r="AK102" s="294"/>
      <c r="AL102" s="294"/>
      <c r="AM102" s="294"/>
      <c r="AN102" s="294"/>
      <c r="AO102" s="294"/>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row>
    <row r="103" spans="7:72" ht="14.25" customHeight="1" x14ac:dyDescent="0.2">
      <c r="G103" s="250"/>
      <c r="K103" s="250"/>
      <c r="O103" s="277"/>
      <c r="V103" s="250"/>
      <c r="W103" s="239"/>
      <c r="X103" s="277"/>
      <c r="Y103" s="250"/>
      <c r="Z103" s="294"/>
      <c r="AA103" s="294"/>
      <c r="AB103" s="294"/>
      <c r="AC103" s="294"/>
      <c r="AD103" s="294"/>
      <c r="AE103" s="294"/>
      <c r="AF103" s="294"/>
      <c r="AG103" s="294"/>
      <c r="AH103" s="294"/>
      <c r="AI103" s="294"/>
      <c r="AJ103" s="294"/>
      <c r="AK103" s="294"/>
      <c r="AL103" s="294"/>
      <c r="AM103" s="294"/>
      <c r="AN103" s="294"/>
      <c r="AO103" s="294"/>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row>
    <row r="104" spans="7:72" ht="14.25" customHeight="1" x14ac:dyDescent="0.2">
      <c r="G104" s="250"/>
      <c r="K104" s="250"/>
      <c r="O104" s="277"/>
      <c r="V104" s="250"/>
      <c r="W104" s="239"/>
      <c r="X104" s="277"/>
      <c r="Y104" s="250"/>
      <c r="Z104" s="294"/>
      <c r="AA104" s="294"/>
      <c r="AB104" s="294"/>
      <c r="AC104" s="294"/>
      <c r="AD104" s="294"/>
      <c r="AE104" s="294"/>
      <c r="AF104" s="294"/>
      <c r="AG104" s="294"/>
      <c r="AH104" s="294"/>
      <c r="AI104" s="294"/>
      <c r="AJ104" s="294"/>
      <c r="AK104" s="294"/>
      <c r="AL104" s="294"/>
      <c r="AM104" s="294"/>
      <c r="AN104" s="294"/>
      <c r="AO104" s="294"/>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row>
    <row r="105" spans="7:72" ht="14.25" customHeight="1" x14ac:dyDescent="0.2">
      <c r="G105" s="250"/>
      <c r="K105" s="250"/>
      <c r="O105" s="277"/>
      <c r="V105" s="250"/>
      <c r="W105" s="239"/>
      <c r="X105" s="277"/>
      <c r="Y105" s="250"/>
      <c r="Z105" s="294"/>
      <c r="AA105" s="294"/>
      <c r="AB105" s="294"/>
      <c r="AC105" s="294"/>
      <c r="AD105" s="294"/>
      <c r="AE105" s="294"/>
      <c r="AF105" s="294"/>
      <c r="AG105" s="294"/>
      <c r="AH105" s="294"/>
      <c r="AI105" s="294"/>
      <c r="AJ105" s="294"/>
      <c r="AK105" s="294"/>
      <c r="AL105" s="294"/>
      <c r="AM105" s="294"/>
      <c r="AN105" s="294"/>
      <c r="AO105" s="294"/>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row>
    <row r="106" spans="7:72" ht="14.25" customHeight="1" x14ac:dyDescent="0.2">
      <c r="G106" s="250"/>
      <c r="K106" s="250"/>
      <c r="O106" s="277"/>
      <c r="V106" s="250"/>
      <c r="W106" s="239"/>
      <c r="X106" s="277"/>
      <c r="Y106" s="250"/>
      <c r="Z106" s="294"/>
      <c r="AA106" s="294"/>
      <c r="AB106" s="294"/>
      <c r="AC106" s="294"/>
      <c r="AD106" s="294"/>
      <c r="AE106" s="294"/>
      <c r="AF106" s="294"/>
      <c r="AG106" s="294"/>
      <c r="AH106" s="294"/>
      <c r="AI106" s="294"/>
      <c r="AJ106" s="294"/>
      <c r="AK106" s="294"/>
      <c r="AL106" s="294"/>
      <c r="AM106" s="294"/>
      <c r="AN106" s="294"/>
      <c r="AO106" s="294"/>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row>
    <row r="107" spans="7:72" ht="14.25" customHeight="1" x14ac:dyDescent="0.2">
      <c r="G107" s="250"/>
      <c r="K107" s="250"/>
      <c r="O107" s="277"/>
      <c r="V107" s="250"/>
      <c r="W107" s="239"/>
      <c r="X107" s="277"/>
      <c r="Y107" s="250"/>
      <c r="Z107" s="294"/>
      <c r="AA107" s="294"/>
      <c r="AB107" s="294"/>
      <c r="AC107" s="294"/>
      <c r="AD107" s="294"/>
      <c r="AE107" s="294"/>
      <c r="AF107" s="294"/>
      <c r="AG107" s="294"/>
      <c r="AH107" s="294"/>
      <c r="AI107" s="294"/>
      <c r="AJ107" s="294"/>
      <c r="AK107" s="294"/>
      <c r="AL107" s="294"/>
      <c r="AM107" s="294"/>
      <c r="AN107" s="294"/>
      <c r="AO107" s="294"/>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row>
    <row r="108" spans="7:72" ht="14.25" customHeight="1" x14ac:dyDescent="0.2">
      <c r="G108" s="250"/>
      <c r="K108" s="250"/>
      <c r="O108" s="277"/>
      <c r="V108" s="250"/>
      <c r="W108" s="239"/>
      <c r="X108" s="277"/>
      <c r="Y108" s="250"/>
      <c r="Z108" s="294"/>
      <c r="AA108" s="294"/>
      <c r="AB108" s="294"/>
      <c r="AC108" s="294"/>
      <c r="AD108" s="294"/>
      <c r="AE108" s="294"/>
      <c r="AF108" s="294"/>
      <c r="AG108" s="294"/>
      <c r="AH108" s="294"/>
      <c r="AI108" s="294"/>
      <c r="AJ108" s="294"/>
      <c r="AK108" s="294"/>
      <c r="AL108" s="294"/>
      <c r="AM108" s="294"/>
      <c r="AN108" s="294"/>
      <c r="AO108" s="294"/>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row>
    <row r="109" spans="7:72" ht="14.25" customHeight="1" x14ac:dyDescent="0.2">
      <c r="G109" s="250"/>
      <c r="K109" s="250"/>
      <c r="O109" s="277"/>
      <c r="V109" s="250"/>
      <c r="W109" s="239"/>
      <c r="X109" s="277"/>
      <c r="Y109" s="250"/>
      <c r="Z109" s="294"/>
      <c r="AA109" s="294"/>
      <c r="AB109" s="294"/>
      <c r="AC109" s="294"/>
      <c r="AD109" s="294"/>
      <c r="AE109" s="294"/>
      <c r="AF109" s="294"/>
      <c r="AG109" s="294"/>
      <c r="AH109" s="294"/>
      <c r="AI109" s="294"/>
      <c r="AJ109" s="294"/>
      <c r="AK109" s="294"/>
      <c r="AL109" s="294"/>
      <c r="AM109" s="294"/>
      <c r="AN109" s="294"/>
      <c r="AO109" s="294"/>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row>
    <row r="110" spans="7:72" ht="14.25" customHeight="1" x14ac:dyDescent="0.2">
      <c r="G110" s="250"/>
      <c r="K110" s="250"/>
      <c r="O110" s="277"/>
      <c r="V110" s="250"/>
      <c r="W110" s="239"/>
      <c r="X110" s="277"/>
      <c r="Y110" s="250"/>
      <c r="Z110" s="294"/>
      <c r="AA110" s="294"/>
      <c r="AB110" s="294"/>
      <c r="AC110" s="294"/>
      <c r="AD110" s="294"/>
      <c r="AE110" s="294"/>
      <c r="AF110" s="294"/>
      <c r="AG110" s="294"/>
      <c r="AH110" s="294"/>
      <c r="AI110" s="294"/>
      <c r="AJ110" s="294"/>
      <c r="AK110" s="294"/>
      <c r="AL110" s="294"/>
      <c r="AM110" s="294"/>
      <c r="AN110" s="294"/>
      <c r="AO110" s="294"/>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row>
    <row r="111" spans="7:72" ht="14.25" customHeight="1" x14ac:dyDescent="0.2">
      <c r="G111" s="250"/>
      <c r="K111" s="250"/>
      <c r="O111" s="277"/>
      <c r="V111" s="250"/>
      <c r="W111" s="239"/>
      <c r="X111" s="277"/>
      <c r="Y111" s="250"/>
      <c r="Z111" s="294"/>
      <c r="AA111" s="294"/>
      <c r="AB111" s="294"/>
      <c r="AC111" s="294"/>
      <c r="AD111" s="294"/>
      <c r="AE111" s="294"/>
      <c r="AF111" s="294"/>
      <c r="AG111" s="294"/>
      <c r="AH111" s="294"/>
      <c r="AI111" s="294"/>
      <c r="AJ111" s="294"/>
      <c r="AK111" s="294"/>
      <c r="AL111" s="294"/>
      <c r="AM111" s="294"/>
      <c r="AN111" s="294"/>
      <c r="AO111" s="294"/>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row>
    <row r="112" spans="7:72" ht="14.25" customHeight="1" x14ac:dyDescent="0.2">
      <c r="G112" s="250"/>
      <c r="K112" s="250"/>
      <c r="O112" s="277"/>
      <c r="V112" s="250"/>
      <c r="W112" s="239"/>
      <c r="X112" s="277"/>
      <c r="Y112" s="250"/>
      <c r="Z112" s="294"/>
      <c r="AA112" s="294"/>
      <c r="AB112" s="294"/>
      <c r="AC112" s="294"/>
      <c r="AD112" s="294"/>
      <c r="AE112" s="294"/>
      <c r="AF112" s="294"/>
      <c r="AG112" s="294"/>
      <c r="AH112" s="294"/>
      <c r="AI112" s="294"/>
      <c r="AJ112" s="294"/>
      <c r="AK112" s="294"/>
      <c r="AL112" s="294"/>
      <c r="AM112" s="294"/>
      <c r="AN112" s="294"/>
      <c r="AO112" s="294"/>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row>
    <row r="113" spans="7:72" ht="14.25" customHeight="1" x14ac:dyDescent="0.2">
      <c r="G113" s="250"/>
      <c r="K113" s="250"/>
      <c r="O113" s="277"/>
      <c r="V113" s="250"/>
      <c r="W113" s="239"/>
      <c r="X113" s="277"/>
      <c r="Y113" s="250"/>
      <c r="Z113" s="294"/>
      <c r="AA113" s="294"/>
      <c r="AB113" s="294"/>
      <c r="AC113" s="294"/>
      <c r="AD113" s="294"/>
      <c r="AE113" s="294"/>
      <c r="AF113" s="294"/>
      <c r="AG113" s="294"/>
      <c r="AH113" s="294"/>
      <c r="AI113" s="294"/>
      <c r="AJ113" s="294"/>
      <c r="AK113" s="294"/>
      <c r="AL113" s="294"/>
      <c r="AM113" s="294"/>
      <c r="AN113" s="294"/>
      <c r="AO113" s="294"/>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row>
    <row r="114" spans="7:72" ht="14.25" customHeight="1" x14ac:dyDescent="0.2">
      <c r="G114" s="250"/>
      <c r="K114" s="250"/>
      <c r="O114" s="277"/>
      <c r="V114" s="250"/>
      <c r="W114" s="239"/>
      <c r="X114" s="277"/>
      <c r="Y114" s="250"/>
      <c r="Z114" s="294"/>
      <c r="AA114" s="294"/>
      <c r="AB114" s="294"/>
      <c r="AC114" s="294"/>
      <c r="AD114" s="294"/>
      <c r="AE114" s="294"/>
      <c r="AF114" s="294"/>
      <c r="AG114" s="294"/>
      <c r="AH114" s="294"/>
      <c r="AI114" s="294"/>
      <c r="AJ114" s="294"/>
      <c r="AK114" s="294"/>
      <c r="AL114" s="294"/>
      <c r="AM114" s="294"/>
      <c r="AN114" s="294"/>
      <c r="AO114" s="294"/>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row>
    <row r="115" spans="7:72" ht="14.25" customHeight="1" x14ac:dyDescent="0.2">
      <c r="G115" s="250"/>
      <c r="K115" s="250"/>
      <c r="O115" s="277"/>
      <c r="V115" s="250"/>
      <c r="W115" s="239"/>
      <c r="X115" s="277"/>
      <c r="Y115" s="250"/>
      <c r="Z115" s="294"/>
      <c r="AA115" s="294"/>
      <c r="AB115" s="294"/>
      <c r="AC115" s="294"/>
      <c r="AD115" s="294"/>
      <c r="AE115" s="294"/>
      <c r="AF115" s="294"/>
      <c r="AG115" s="294"/>
      <c r="AH115" s="294"/>
      <c r="AI115" s="294"/>
      <c r="AJ115" s="294"/>
      <c r="AK115" s="294"/>
      <c r="AL115" s="294"/>
      <c r="AM115" s="294"/>
      <c r="AN115" s="294"/>
      <c r="AO115" s="294"/>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row>
    <row r="116" spans="7:72" ht="14.25" customHeight="1" x14ac:dyDescent="0.2">
      <c r="G116" s="250"/>
      <c r="K116" s="250"/>
      <c r="O116" s="277"/>
      <c r="V116" s="250"/>
      <c r="W116" s="239"/>
      <c r="X116" s="277"/>
      <c r="Y116" s="250"/>
      <c r="Z116" s="294"/>
      <c r="AA116" s="294"/>
      <c r="AB116" s="294"/>
      <c r="AC116" s="294"/>
      <c r="AD116" s="294"/>
      <c r="AE116" s="294"/>
      <c r="AF116" s="294"/>
      <c r="AG116" s="294"/>
      <c r="AH116" s="294"/>
      <c r="AI116" s="294"/>
      <c r="AJ116" s="294"/>
      <c r="AK116" s="294"/>
      <c r="AL116" s="294"/>
      <c r="AM116" s="294"/>
      <c r="AN116" s="294"/>
      <c r="AO116" s="294"/>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row>
    <row r="117" spans="7:72" ht="14.25" customHeight="1" x14ac:dyDescent="0.2">
      <c r="G117" s="250"/>
      <c r="K117" s="250"/>
      <c r="O117" s="277"/>
      <c r="V117" s="250"/>
      <c r="W117" s="239"/>
      <c r="X117" s="277"/>
      <c r="Y117" s="250"/>
      <c r="Z117" s="294"/>
      <c r="AA117" s="294"/>
      <c r="AB117" s="294"/>
      <c r="AC117" s="294"/>
      <c r="AD117" s="294"/>
      <c r="AE117" s="294"/>
      <c r="AF117" s="294"/>
      <c r="AG117" s="294"/>
      <c r="AH117" s="294"/>
      <c r="AI117" s="294"/>
      <c r="AJ117" s="294"/>
      <c r="AK117" s="294"/>
      <c r="AL117" s="294"/>
      <c r="AM117" s="294"/>
      <c r="AN117" s="294"/>
      <c r="AO117" s="294"/>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row>
    <row r="118" spans="7:72" ht="14.25" customHeight="1" x14ac:dyDescent="0.2">
      <c r="G118" s="250"/>
      <c r="K118" s="250"/>
      <c r="O118" s="277"/>
      <c r="V118" s="250"/>
      <c r="W118" s="239"/>
      <c r="X118" s="277"/>
      <c r="Y118" s="250"/>
      <c r="Z118" s="294"/>
      <c r="AA118" s="294"/>
      <c r="AB118" s="294"/>
      <c r="AC118" s="294"/>
      <c r="AD118" s="294"/>
      <c r="AE118" s="294"/>
      <c r="AF118" s="294"/>
      <c r="AG118" s="294"/>
      <c r="AH118" s="294"/>
      <c r="AI118" s="294"/>
      <c r="AJ118" s="294"/>
      <c r="AK118" s="294"/>
      <c r="AL118" s="294"/>
      <c r="AM118" s="294"/>
      <c r="AN118" s="294"/>
      <c r="AO118" s="294"/>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row>
    <row r="119" spans="7:72" ht="14.25" customHeight="1" x14ac:dyDescent="0.2">
      <c r="G119" s="250"/>
      <c r="K119" s="250"/>
      <c r="O119" s="277"/>
      <c r="V119" s="250"/>
      <c r="W119" s="239"/>
      <c r="X119" s="277"/>
      <c r="Y119" s="250"/>
      <c r="Z119" s="294"/>
      <c r="AA119" s="294"/>
      <c r="AB119" s="294"/>
      <c r="AC119" s="294"/>
      <c r="AD119" s="294"/>
      <c r="AE119" s="294"/>
      <c r="AF119" s="294"/>
      <c r="AG119" s="294"/>
      <c r="AH119" s="294"/>
      <c r="AI119" s="294"/>
      <c r="AJ119" s="294"/>
      <c r="AK119" s="294"/>
      <c r="AL119" s="294"/>
      <c r="AM119" s="294"/>
      <c r="AN119" s="294"/>
      <c r="AO119" s="294"/>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row>
    <row r="120" spans="7:72" ht="14.25" customHeight="1" x14ac:dyDescent="0.2">
      <c r="G120" s="250"/>
      <c r="K120" s="250"/>
      <c r="O120" s="277"/>
      <c r="V120" s="250"/>
      <c r="W120" s="239"/>
      <c r="X120" s="277"/>
      <c r="Y120" s="250"/>
      <c r="Z120" s="294"/>
      <c r="AA120" s="294"/>
      <c r="AB120" s="294"/>
      <c r="AC120" s="294"/>
      <c r="AD120" s="294"/>
      <c r="AE120" s="294"/>
      <c r="AF120" s="294"/>
      <c r="AG120" s="294"/>
      <c r="AH120" s="294"/>
      <c r="AI120" s="294"/>
      <c r="AJ120" s="294"/>
      <c r="AK120" s="294"/>
      <c r="AL120" s="294"/>
      <c r="AM120" s="294"/>
      <c r="AN120" s="294"/>
      <c r="AO120" s="294"/>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c r="BJ120" s="250"/>
      <c r="BK120" s="250"/>
      <c r="BL120" s="250"/>
      <c r="BM120" s="250"/>
      <c r="BN120" s="250"/>
      <c r="BO120" s="250"/>
      <c r="BP120" s="250"/>
      <c r="BQ120" s="250"/>
      <c r="BR120" s="250"/>
      <c r="BS120" s="250"/>
      <c r="BT120" s="250"/>
    </row>
    <row r="121" spans="7:72" ht="14.25" customHeight="1" x14ac:dyDescent="0.2">
      <c r="G121" s="250"/>
      <c r="K121" s="250"/>
      <c r="O121" s="277"/>
      <c r="V121" s="250"/>
      <c r="W121" s="239"/>
      <c r="X121" s="277"/>
      <c r="Y121" s="250"/>
      <c r="Z121" s="294"/>
      <c r="AA121" s="294"/>
      <c r="AB121" s="294"/>
      <c r="AC121" s="294"/>
      <c r="AD121" s="294"/>
      <c r="AE121" s="294"/>
      <c r="AF121" s="294"/>
      <c r="AG121" s="294"/>
      <c r="AH121" s="294"/>
      <c r="AI121" s="294"/>
      <c r="AJ121" s="294"/>
      <c r="AK121" s="294"/>
      <c r="AL121" s="294"/>
      <c r="AM121" s="294"/>
      <c r="AN121" s="294"/>
      <c r="AO121" s="294"/>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c r="BJ121" s="250"/>
      <c r="BK121" s="250"/>
      <c r="BL121" s="250"/>
      <c r="BM121" s="250"/>
      <c r="BN121" s="250"/>
      <c r="BO121" s="250"/>
      <c r="BP121" s="250"/>
      <c r="BQ121" s="250"/>
      <c r="BR121" s="250"/>
      <c r="BS121" s="250"/>
      <c r="BT121" s="250"/>
    </row>
    <row r="122" spans="7:72" ht="14.25" customHeight="1" x14ac:dyDescent="0.2">
      <c r="G122" s="250"/>
      <c r="K122" s="250"/>
      <c r="O122" s="277"/>
      <c r="V122" s="250"/>
      <c r="W122" s="239"/>
      <c r="X122" s="277"/>
      <c r="Y122" s="250"/>
      <c r="Z122" s="294"/>
      <c r="AA122" s="294"/>
      <c r="AB122" s="294"/>
      <c r="AC122" s="294"/>
      <c r="AD122" s="294"/>
      <c r="AE122" s="294"/>
      <c r="AF122" s="294"/>
      <c r="AG122" s="294"/>
      <c r="AH122" s="294"/>
      <c r="AI122" s="294"/>
      <c r="AJ122" s="294"/>
      <c r="AK122" s="294"/>
      <c r="AL122" s="294"/>
      <c r="AM122" s="294"/>
      <c r="AN122" s="294"/>
      <c r="AO122" s="294"/>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c r="BJ122" s="250"/>
      <c r="BK122" s="250"/>
      <c r="BL122" s="250"/>
      <c r="BM122" s="250"/>
      <c r="BN122" s="250"/>
      <c r="BO122" s="250"/>
      <c r="BP122" s="250"/>
      <c r="BQ122" s="250"/>
      <c r="BR122" s="250"/>
      <c r="BS122" s="250"/>
      <c r="BT122" s="250"/>
    </row>
    <row r="123" spans="7:72" ht="14.25" customHeight="1" x14ac:dyDescent="0.2">
      <c r="G123" s="250"/>
      <c r="K123" s="250"/>
      <c r="O123" s="277"/>
      <c r="V123" s="250"/>
      <c r="W123" s="239"/>
      <c r="X123" s="277"/>
      <c r="Y123" s="250"/>
      <c r="Z123" s="294"/>
      <c r="AA123" s="294"/>
      <c r="AB123" s="294"/>
      <c r="AC123" s="294"/>
      <c r="AD123" s="294"/>
      <c r="AE123" s="294"/>
      <c r="AF123" s="294"/>
      <c r="AG123" s="294"/>
      <c r="AH123" s="294"/>
      <c r="AI123" s="294"/>
      <c r="AJ123" s="294"/>
      <c r="AK123" s="294"/>
      <c r="AL123" s="294"/>
      <c r="AM123" s="294"/>
      <c r="AN123" s="294"/>
      <c r="AO123" s="294"/>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c r="BJ123" s="250"/>
      <c r="BK123" s="250"/>
      <c r="BL123" s="250"/>
      <c r="BM123" s="250"/>
      <c r="BN123" s="250"/>
      <c r="BO123" s="250"/>
      <c r="BP123" s="250"/>
      <c r="BQ123" s="250"/>
      <c r="BR123" s="250"/>
      <c r="BS123" s="250"/>
      <c r="BT123" s="250"/>
    </row>
    <row r="124" spans="7:72" ht="14.25" customHeight="1" x14ac:dyDescent="0.2">
      <c r="G124" s="250"/>
      <c r="K124" s="250"/>
      <c r="O124" s="277"/>
      <c r="V124" s="250"/>
      <c r="W124" s="239"/>
      <c r="X124" s="277"/>
      <c r="Y124" s="250"/>
      <c r="Z124" s="294"/>
      <c r="AA124" s="294"/>
      <c r="AB124" s="294"/>
      <c r="AC124" s="294"/>
      <c r="AD124" s="294"/>
      <c r="AE124" s="294"/>
      <c r="AF124" s="294"/>
      <c r="AG124" s="294"/>
      <c r="AH124" s="294"/>
      <c r="AI124" s="294"/>
      <c r="AJ124" s="294"/>
      <c r="AK124" s="294"/>
      <c r="AL124" s="294"/>
      <c r="AM124" s="294"/>
      <c r="AN124" s="294"/>
      <c r="AO124" s="294"/>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c r="BJ124" s="250"/>
      <c r="BK124" s="250"/>
      <c r="BL124" s="250"/>
      <c r="BM124" s="250"/>
      <c r="BN124" s="250"/>
      <c r="BO124" s="250"/>
      <c r="BP124" s="250"/>
      <c r="BQ124" s="250"/>
      <c r="BR124" s="250"/>
      <c r="BS124" s="250"/>
      <c r="BT124" s="250"/>
    </row>
    <row r="125" spans="7:72" ht="14.25" customHeight="1" x14ac:dyDescent="0.2">
      <c r="G125" s="250"/>
      <c r="K125" s="250"/>
      <c r="O125" s="277"/>
      <c r="V125" s="250"/>
      <c r="W125" s="239"/>
      <c r="X125" s="277"/>
      <c r="Y125" s="250"/>
      <c r="Z125" s="294"/>
      <c r="AA125" s="294"/>
      <c r="AB125" s="294"/>
      <c r="AC125" s="294"/>
      <c r="AD125" s="294"/>
      <c r="AE125" s="294"/>
      <c r="AF125" s="294"/>
      <c r="AG125" s="294"/>
      <c r="AH125" s="294"/>
      <c r="AI125" s="294"/>
      <c r="AJ125" s="294"/>
      <c r="AK125" s="294"/>
      <c r="AL125" s="294"/>
      <c r="AM125" s="294"/>
      <c r="AN125" s="294"/>
      <c r="AO125" s="294"/>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c r="BJ125" s="250"/>
      <c r="BK125" s="250"/>
      <c r="BL125" s="250"/>
      <c r="BM125" s="250"/>
      <c r="BN125" s="250"/>
      <c r="BO125" s="250"/>
      <c r="BP125" s="250"/>
      <c r="BQ125" s="250"/>
      <c r="BR125" s="250"/>
      <c r="BS125" s="250"/>
      <c r="BT125" s="250"/>
    </row>
    <row r="126" spans="7:72" ht="14.25" customHeight="1" x14ac:dyDescent="0.2">
      <c r="G126" s="250"/>
      <c r="K126" s="250"/>
      <c r="O126" s="277"/>
      <c r="V126" s="250"/>
      <c r="W126" s="239"/>
      <c r="X126" s="277"/>
      <c r="Y126" s="250"/>
      <c r="Z126" s="294"/>
      <c r="AA126" s="294"/>
      <c r="AB126" s="294"/>
      <c r="AC126" s="294"/>
      <c r="AD126" s="294"/>
      <c r="AE126" s="294"/>
      <c r="AF126" s="294"/>
      <c r="AG126" s="294"/>
      <c r="AH126" s="294"/>
      <c r="AI126" s="294"/>
      <c r="AJ126" s="294"/>
      <c r="AK126" s="294"/>
      <c r="AL126" s="294"/>
      <c r="AM126" s="294"/>
      <c r="AN126" s="294"/>
      <c r="AO126" s="294"/>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0"/>
      <c r="BM126" s="250"/>
      <c r="BN126" s="250"/>
      <c r="BO126" s="250"/>
      <c r="BP126" s="250"/>
      <c r="BQ126" s="250"/>
      <c r="BR126" s="250"/>
      <c r="BS126" s="250"/>
      <c r="BT126" s="250"/>
    </row>
    <row r="127" spans="7:72" ht="14.25" customHeight="1" x14ac:dyDescent="0.2">
      <c r="G127" s="250"/>
      <c r="K127" s="250"/>
      <c r="O127" s="277"/>
      <c r="V127" s="250"/>
      <c r="W127" s="239"/>
      <c r="X127" s="277"/>
      <c r="Y127" s="250"/>
      <c r="Z127" s="294"/>
      <c r="AA127" s="294"/>
      <c r="AB127" s="294"/>
      <c r="AC127" s="294"/>
      <c r="AD127" s="294"/>
      <c r="AE127" s="294"/>
      <c r="AF127" s="294"/>
      <c r="AG127" s="294"/>
      <c r="AH127" s="294"/>
      <c r="AI127" s="294"/>
      <c r="AJ127" s="294"/>
      <c r="AK127" s="294"/>
      <c r="AL127" s="294"/>
      <c r="AM127" s="294"/>
      <c r="AN127" s="294"/>
      <c r="AO127" s="294"/>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0"/>
      <c r="BM127" s="250"/>
      <c r="BN127" s="250"/>
      <c r="BO127" s="250"/>
      <c r="BP127" s="250"/>
      <c r="BQ127" s="250"/>
      <c r="BR127" s="250"/>
      <c r="BS127" s="250"/>
      <c r="BT127" s="250"/>
    </row>
    <row r="128" spans="7:72" ht="14.25" customHeight="1" x14ac:dyDescent="0.2">
      <c r="G128" s="250"/>
      <c r="K128" s="250"/>
      <c r="O128" s="277"/>
      <c r="V128" s="250"/>
      <c r="W128" s="239"/>
      <c r="X128" s="277"/>
      <c r="Y128" s="250"/>
      <c r="Z128" s="294"/>
      <c r="AA128" s="294"/>
      <c r="AB128" s="294"/>
      <c r="AC128" s="294"/>
      <c r="AD128" s="294"/>
      <c r="AE128" s="294"/>
      <c r="AF128" s="294"/>
      <c r="AG128" s="294"/>
      <c r="AH128" s="294"/>
      <c r="AI128" s="294"/>
      <c r="AJ128" s="294"/>
      <c r="AK128" s="294"/>
      <c r="AL128" s="294"/>
      <c r="AM128" s="294"/>
      <c r="AN128" s="294"/>
      <c r="AO128" s="294"/>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0"/>
      <c r="BM128" s="250"/>
      <c r="BN128" s="250"/>
      <c r="BO128" s="250"/>
      <c r="BP128" s="250"/>
      <c r="BQ128" s="250"/>
      <c r="BR128" s="250"/>
      <c r="BS128" s="250"/>
      <c r="BT128" s="250"/>
    </row>
    <row r="129" spans="7:72" ht="14.25" customHeight="1" x14ac:dyDescent="0.2">
      <c r="G129" s="250"/>
      <c r="K129" s="250"/>
      <c r="O129" s="277"/>
      <c r="V129" s="250"/>
      <c r="W129" s="239"/>
      <c r="X129" s="277"/>
      <c r="Y129" s="250"/>
      <c r="Z129" s="294"/>
      <c r="AA129" s="294"/>
      <c r="AB129" s="294"/>
      <c r="AC129" s="294"/>
      <c r="AD129" s="294"/>
      <c r="AE129" s="294"/>
      <c r="AF129" s="294"/>
      <c r="AG129" s="294"/>
      <c r="AH129" s="294"/>
      <c r="AI129" s="294"/>
      <c r="AJ129" s="294"/>
      <c r="AK129" s="294"/>
      <c r="AL129" s="294"/>
      <c r="AM129" s="294"/>
      <c r="AN129" s="294"/>
      <c r="AO129" s="294"/>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0"/>
      <c r="BM129" s="250"/>
      <c r="BN129" s="250"/>
      <c r="BO129" s="250"/>
      <c r="BP129" s="250"/>
      <c r="BQ129" s="250"/>
      <c r="BR129" s="250"/>
      <c r="BS129" s="250"/>
      <c r="BT129" s="250"/>
    </row>
    <row r="130" spans="7:72" ht="14.25" customHeight="1" x14ac:dyDescent="0.2">
      <c r="G130" s="250"/>
      <c r="K130" s="250"/>
      <c r="O130" s="277"/>
      <c r="V130" s="250"/>
      <c r="W130" s="239"/>
      <c r="X130" s="277"/>
      <c r="Y130" s="250"/>
      <c r="Z130" s="294"/>
      <c r="AA130" s="294"/>
      <c r="AB130" s="294"/>
      <c r="AC130" s="294"/>
      <c r="AD130" s="294"/>
      <c r="AE130" s="294"/>
      <c r="AF130" s="294"/>
      <c r="AG130" s="294"/>
      <c r="AH130" s="294"/>
      <c r="AI130" s="294"/>
      <c r="AJ130" s="294"/>
      <c r="AK130" s="294"/>
      <c r="AL130" s="294"/>
      <c r="AM130" s="294"/>
      <c r="AN130" s="294"/>
      <c r="AO130" s="294"/>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c r="BJ130" s="250"/>
      <c r="BK130" s="250"/>
      <c r="BL130" s="250"/>
      <c r="BM130" s="250"/>
      <c r="BN130" s="250"/>
      <c r="BO130" s="250"/>
      <c r="BP130" s="250"/>
      <c r="BQ130" s="250"/>
      <c r="BR130" s="250"/>
      <c r="BS130" s="250"/>
      <c r="BT130" s="250"/>
    </row>
    <row r="131" spans="7:72" ht="14.25" customHeight="1" x14ac:dyDescent="0.2">
      <c r="G131" s="250"/>
      <c r="K131" s="250"/>
      <c r="O131" s="277"/>
      <c r="V131" s="250"/>
      <c r="W131" s="239"/>
      <c r="X131" s="277"/>
      <c r="Y131" s="250"/>
      <c r="Z131" s="294"/>
      <c r="AA131" s="294"/>
      <c r="AB131" s="294"/>
      <c r="AC131" s="294"/>
      <c r="AD131" s="294"/>
      <c r="AE131" s="294"/>
      <c r="AF131" s="294"/>
      <c r="AG131" s="294"/>
      <c r="AH131" s="294"/>
      <c r="AI131" s="294"/>
      <c r="AJ131" s="294"/>
      <c r="AK131" s="294"/>
      <c r="AL131" s="294"/>
      <c r="AM131" s="294"/>
      <c r="AN131" s="294"/>
      <c r="AO131" s="294"/>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c r="BJ131" s="250"/>
      <c r="BK131" s="250"/>
      <c r="BL131" s="250"/>
      <c r="BM131" s="250"/>
      <c r="BN131" s="250"/>
      <c r="BO131" s="250"/>
      <c r="BP131" s="250"/>
      <c r="BQ131" s="250"/>
      <c r="BR131" s="250"/>
      <c r="BS131" s="250"/>
      <c r="BT131" s="250"/>
    </row>
    <row r="132" spans="7:72" ht="14.25" customHeight="1" x14ac:dyDescent="0.2">
      <c r="G132" s="250"/>
      <c r="K132" s="250"/>
      <c r="O132" s="277"/>
      <c r="V132" s="250"/>
      <c r="W132" s="239"/>
      <c r="X132" s="277"/>
      <c r="Y132" s="250"/>
      <c r="Z132" s="294"/>
      <c r="AA132" s="294"/>
      <c r="AB132" s="294"/>
      <c r="AC132" s="294"/>
      <c r="AD132" s="294"/>
      <c r="AE132" s="294"/>
      <c r="AF132" s="294"/>
      <c r="AG132" s="294"/>
      <c r="AH132" s="294"/>
      <c r="AI132" s="294"/>
      <c r="AJ132" s="294"/>
      <c r="AK132" s="294"/>
      <c r="AL132" s="294"/>
      <c r="AM132" s="294"/>
      <c r="AN132" s="294"/>
      <c r="AO132" s="294"/>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c r="BJ132" s="250"/>
      <c r="BK132" s="250"/>
      <c r="BL132" s="250"/>
      <c r="BM132" s="250"/>
      <c r="BN132" s="250"/>
      <c r="BO132" s="250"/>
      <c r="BP132" s="250"/>
      <c r="BQ132" s="250"/>
      <c r="BR132" s="250"/>
      <c r="BS132" s="250"/>
      <c r="BT132" s="250"/>
    </row>
    <row r="133" spans="7:72" ht="14.25" customHeight="1" x14ac:dyDescent="0.2">
      <c r="G133" s="250"/>
      <c r="K133" s="250"/>
      <c r="O133" s="277"/>
      <c r="V133" s="250"/>
      <c r="W133" s="239"/>
      <c r="X133" s="277"/>
      <c r="Y133" s="250"/>
      <c r="Z133" s="294"/>
      <c r="AA133" s="294"/>
      <c r="AB133" s="294"/>
      <c r="AC133" s="294"/>
      <c r="AD133" s="294"/>
      <c r="AE133" s="294"/>
      <c r="AF133" s="294"/>
      <c r="AG133" s="294"/>
      <c r="AH133" s="294"/>
      <c r="AI133" s="294"/>
      <c r="AJ133" s="294"/>
      <c r="AK133" s="294"/>
      <c r="AL133" s="294"/>
      <c r="AM133" s="294"/>
      <c r="AN133" s="294"/>
      <c r="AO133" s="294"/>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0"/>
      <c r="BM133" s="250"/>
      <c r="BN133" s="250"/>
      <c r="BO133" s="250"/>
      <c r="BP133" s="250"/>
      <c r="BQ133" s="250"/>
      <c r="BR133" s="250"/>
      <c r="BS133" s="250"/>
      <c r="BT133" s="250"/>
    </row>
    <row r="134" spans="7:72" ht="14.25" customHeight="1" x14ac:dyDescent="0.2">
      <c r="G134" s="250"/>
      <c r="K134" s="250"/>
      <c r="O134" s="277"/>
      <c r="V134" s="250"/>
      <c r="W134" s="239"/>
      <c r="X134" s="277"/>
      <c r="Y134" s="250"/>
      <c r="Z134" s="294"/>
      <c r="AA134" s="294"/>
      <c r="AB134" s="294"/>
      <c r="AC134" s="294"/>
      <c r="AD134" s="294"/>
      <c r="AE134" s="294"/>
      <c r="AF134" s="294"/>
      <c r="AG134" s="294"/>
      <c r="AH134" s="294"/>
      <c r="AI134" s="294"/>
      <c r="AJ134" s="294"/>
      <c r="AK134" s="294"/>
      <c r="AL134" s="294"/>
      <c r="AM134" s="294"/>
      <c r="AN134" s="294"/>
      <c r="AO134" s="294"/>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0"/>
      <c r="BM134" s="250"/>
      <c r="BN134" s="250"/>
      <c r="BO134" s="250"/>
      <c r="BP134" s="250"/>
      <c r="BQ134" s="250"/>
      <c r="BR134" s="250"/>
      <c r="BS134" s="250"/>
      <c r="BT134" s="250"/>
    </row>
    <row r="135" spans="7:72" ht="14.25" customHeight="1" x14ac:dyDescent="0.2">
      <c r="G135" s="250"/>
      <c r="K135" s="250"/>
      <c r="O135" s="277"/>
      <c r="V135" s="250"/>
      <c r="W135" s="239"/>
      <c r="X135" s="277"/>
      <c r="Y135" s="250"/>
      <c r="Z135" s="294"/>
      <c r="AA135" s="294"/>
      <c r="AB135" s="294"/>
      <c r="AC135" s="294"/>
      <c r="AD135" s="294"/>
      <c r="AE135" s="294"/>
      <c r="AF135" s="294"/>
      <c r="AG135" s="294"/>
      <c r="AH135" s="294"/>
      <c r="AI135" s="294"/>
      <c r="AJ135" s="294"/>
      <c r="AK135" s="294"/>
      <c r="AL135" s="294"/>
      <c r="AM135" s="294"/>
      <c r="AN135" s="294"/>
      <c r="AO135" s="294"/>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c r="BJ135" s="250"/>
      <c r="BK135" s="250"/>
      <c r="BL135" s="250"/>
      <c r="BM135" s="250"/>
      <c r="BN135" s="250"/>
      <c r="BO135" s="250"/>
      <c r="BP135" s="250"/>
      <c r="BQ135" s="250"/>
      <c r="BR135" s="250"/>
      <c r="BS135" s="250"/>
      <c r="BT135" s="250"/>
    </row>
    <row r="136" spans="7:72" ht="14.25" customHeight="1" x14ac:dyDescent="0.2">
      <c r="G136" s="250"/>
      <c r="K136" s="250"/>
      <c r="O136" s="277"/>
      <c r="V136" s="250"/>
      <c r="W136" s="239"/>
      <c r="X136" s="277"/>
      <c r="Y136" s="250"/>
      <c r="Z136" s="294"/>
      <c r="AA136" s="294"/>
      <c r="AB136" s="294"/>
      <c r="AC136" s="294"/>
      <c r="AD136" s="294"/>
      <c r="AE136" s="294"/>
      <c r="AF136" s="294"/>
      <c r="AG136" s="294"/>
      <c r="AH136" s="294"/>
      <c r="AI136" s="294"/>
      <c r="AJ136" s="294"/>
      <c r="AK136" s="294"/>
      <c r="AL136" s="294"/>
      <c r="AM136" s="294"/>
      <c r="AN136" s="294"/>
      <c r="AO136" s="294"/>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c r="BJ136" s="250"/>
      <c r="BK136" s="250"/>
      <c r="BL136" s="250"/>
      <c r="BM136" s="250"/>
      <c r="BN136" s="250"/>
      <c r="BO136" s="250"/>
      <c r="BP136" s="250"/>
      <c r="BQ136" s="250"/>
      <c r="BR136" s="250"/>
      <c r="BS136" s="250"/>
      <c r="BT136" s="250"/>
    </row>
    <row r="137" spans="7:72" ht="14.25" customHeight="1" x14ac:dyDescent="0.2">
      <c r="G137" s="250"/>
      <c r="K137" s="250"/>
      <c r="O137" s="277"/>
      <c r="V137" s="250"/>
      <c r="W137" s="239"/>
      <c r="X137" s="277"/>
      <c r="Y137" s="250"/>
      <c r="Z137" s="294"/>
      <c r="AA137" s="294"/>
      <c r="AB137" s="294"/>
      <c r="AC137" s="294"/>
      <c r="AD137" s="294"/>
      <c r="AE137" s="294"/>
      <c r="AF137" s="294"/>
      <c r="AG137" s="294"/>
      <c r="AH137" s="294"/>
      <c r="AI137" s="294"/>
      <c r="AJ137" s="294"/>
      <c r="AK137" s="294"/>
      <c r="AL137" s="294"/>
      <c r="AM137" s="294"/>
      <c r="AN137" s="294"/>
      <c r="AO137" s="294"/>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c r="BJ137" s="250"/>
      <c r="BK137" s="250"/>
      <c r="BL137" s="250"/>
      <c r="BM137" s="250"/>
      <c r="BN137" s="250"/>
      <c r="BO137" s="250"/>
      <c r="BP137" s="250"/>
      <c r="BQ137" s="250"/>
      <c r="BR137" s="250"/>
      <c r="BS137" s="250"/>
      <c r="BT137" s="250"/>
    </row>
    <row r="138" spans="7:72" ht="14.25" customHeight="1" x14ac:dyDescent="0.2">
      <c r="G138" s="250"/>
      <c r="K138" s="250"/>
      <c r="O138" s="277"/>
      <c r="V138" s="250"/>
      <c r="W138" s="239"/>
      <c r="X138" s="277"/>
      <c r="Y138" s="250"/>
      <c r="Z138" s="294"/>
      <c r="AA138" s="294"/>
      <c r="AB138" s="294"/>
      <c r="AC138" s="294"/>
      <c r="AD138" s="294"/>
      <c r="AE138" s="294"/>
      <c r="AF138" s="294"/>
      <c r="AG138" s="294"/>
      <c r="AH138" s="294"/>
      <c r="AI138" s="294"/>
      <c r="AJ138" s="294"/>
      <c r="AK138" s="294"/>
      <c r="AL138" s="294"/>
      <c r="AM138" s="294"/>
      <c r="AN138" s="294"/>
      <c r="AO138" s="294"/>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c r="BJ138" s="250"/>
      <c r="BK138" s="250"/>
      <c r="BL138" s="250"/>
      <c r="BM138" s="250"/>
      <c r="BN138" s="250"/>
      <c r="BO138" s="250"/>
      <c r="BP138" s="250"/>
      <c r="BQ138" s="250"/>
      <c r="BR138" s="250"/>
      <c r="BS138" s="250"/>
      <c r="BT138" s="250"/>
    </row>
    <row r="139" spans="7:72" ht="14.25" customHeight="1" x14ac:dyDescent="0.2">
      <c r="G139" s="250"/>
      <c r="K139" s="250"/>
      <c r="O139" s="277"/>
      <c r="V139" s="250"/>
      <c r="W139" s="239"/>
      <c r="X139" s="277"/>
      <c r="Y139" s="250"/>
      <c r="Z139" s="294"/>
      <c r="AA139" s="294"/>
      <c r="AB139" s="294"/>
      <c r="AC139" s="294"/>
      <c r="AD139" s="294"/>
      <c r="AE139" s="294"/>
      <c r="AF139" s="294"/>
      <c r="AG139" s="294"/>
      <c r="AH139" s="294"/>
      <c r="AI139" s="294"/>
      <c r="AJ139" s="294"/>
      <c r="AK139" s="294"/>
      <c r="AL139" s="294"/>
      <c r="AM139" s="294"/>
      <c r="AN139" s="294"/>
      <c r="AO139" s="294"/>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c r="BJ139" s="250"/>
      <c r="BK139" s="250"/>
      <c r="BL139" s="250"/>
      <c r="BM139" s="250"/>
      <c r="BN139" s="250"/>
      <c r="BO139" s="250"/>
      <c r="BP139" s="250"/>
      <c r="BQ139" s="250"/>
      <c r="BR139" s="250"/>
      <c r="BS139" s="250"/>
      <c r="BT139" s="250"/>
    </row>
    <row r="140" spans="7:72" ht="14.25" customHeight="1" x14ac:dyDescent="0.2">
      <c r="G140" s="250"/>
      <c r="K140" s="250"/>
      <c r="O140" s="277"/>
      <c r="V140" s="250"/>
      <c r="W140" s="239"/>
      <c r="X140" s="277"/>
      <c r="Y140" s="250"/>
      <c r="Z140" s="294"/>
      <c r="AA140" s="294"/>
      <c r="AB140" s="294"/>
      <c r="AC140" s="294"/>
      <c r="AD140" s="294"/>
      <c r="AE140" s="294"/>
      <c r="AF140" s="294"/>
      <c r="AG140" s="294"/>
      <c r="AH140" s="294"/>
      <c r="AI140" s="294"/>
      <c r="AJ140" s="294"/>
      <c r="AK140" s="294"/>
      <c r="AL140" s="294"/>
      <c r="AM140" s="294"/>
      <c r="AN140" s="294"/>
      <c r="AO140" s="294"/>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c r="BJ140" s="250"/>
      <c r="BK140" s="250"/>
      <c r="BL140" s="250"/>
      <c r="BM140" s="250"/>
      <c r="BN140" s="250"/>
      <c r="BO140" s="250"/>
      <c r="BP140" s="250"/>
      <c r="BQ140" s="250"/>
      <c r="BR140" s="250"/>
      <c r="BS140" s="250"/>
      <c r="BT140" s="250"/>
    </row>
    <row r="141" spans="7:72" ht="14.25" customHeight="1" x14ac:dyDescent="0.2">
      <c r="G141" s="250"/>
      <c r="K141" s="250"/>
      <c r="O141" s="277"/>
      <c r="V141" s="250"/>
      <c r="W141" s="239"/>
      <c r="X141" s="277"/>
      <c r="Y141" s="250"/>
      <c r="Z141" s="294"/>
      <c r="AA141" s="294"/>
      <c r="AB141" s="294"/>
      <c r="AC141" s="294"/>
      <c r="AD141" s="294"/>
      <c r="AE141" s="294"/>
      <c r="AF141" s="294"/>
      <c r="AG141" s="294"/>
      <c r="AH141" s="294"/>
      <c r="AI141" s="294"/>
      <c r="AJ141" s="294"/>
      <c r="AK141" s="294"/>
      <c r="AL141" s="294"/>
      <c r="AM141" s="294"/>
      <c r="AN141" s="294"/>
      <c r="AO141" s="294"/>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c r="BJ141" s="250"/>
      <c r="BK141" s="250"/>
      <c r="BL141" s="250"/>
      <c r="BM141" s="250"/>
      <c r="BN141" s="250"/>
      <c r="BO141" s="250"/>
      <c r="BP141" s="250"/>
      <c r="BQ141" s="250"/>
      <c r="BR141" s="250"/>
      <c r="BS141" s="250"/>
      <c r="BT141" s="250"/>
    </row>
    <row r="142" spans="7:72" ht="14.25" customHeight="1" x14ac:dyDescent="0.2">
      <c r="G142" s="250"/>
      <c r="K142" s="250"/>
      <c r="O142" s="277"/>
      <c r="V142" s="250"/>
      <c r="W142" s="239"/>
      <c r="X142" s="277"/>
      <c r="Y142" s="250"/>
      <c r="Z142" s="294"/>
      <c r="AA142" s="294"/>
      <c r="AB142" s="294"/>
      <c r="AC142" s="294"/>
      <c r="AD142" s="294"/>
      <c r="AE142" s="294"/>
      <c r="AF142" s="294"/>
      <c r="AG142" s="294"/>
      <c r="AH142" s="294"/>
      <c r="AI142" s="294"/>
      <c r="AJ142" s="294"/>
      <c r="AK142" s="294"/>
      <c r="AL142" s="294"/>
      <c r="AM142" s="294"/>
      <c r="AN142" s="294"/>
      <c r="AO142" s="294"/>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c r="BJ142" s="250"/>
      <c r="BK142" s="250"/>
      <c r="BL142" s="250"/>
      <c r="BM142" s="250"/>
      <c r="BN142" s="250"/>
      <c r="BO142" s="250"/>
      <c r="BP142" s="250"/>
      <c r="BQ142" s="250"/>
      <c r="BR142" s="250"/>
      <c r="BS142" s="250"/>
      <c r="BT142" s="250"/>
    </row>
    <row r="143" spans="7:72" ht="14.25" customHeight="1" x14ac:dyDescent="0.2">
      <c r="G143" s="250"/>
      <c r="K143" s="250"/>
      <c r="O143" s="277"/>
      <c r="V143" s="250"/>
      <c r="W143" s="239"/>
      <c r="X143" s="277"/>
      <c r="Y143" s="250"/>
      <c r="Z143" s="294"/>
      <c r="AA143" s="294"/>
      <c r="AB143" s="294"/>
      <c r="AC143" s="294"/>
      <c r="AD143" s="294"/>
      <c r="AE143" s="294"/>
      <c r="AF143" s="294"/>
      <c r="AG143" s="294"/>
      <c r="AH143" s="294"/>
      <c r="AI143" s="294"/>
      <c r="AJ143" s="294"/>
      <c r="AK143" s="294"/>
      <c r="AL143" s="294"/>
      <c r="AM143" s="294"/>
      <c r="AN143" s="294"/>
      <c r="AO143" s="294"/>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c r="BJ143" s="250"/>
      <c r="BK143" s="250"/>
      <c r="BL143" s="250"/>
      <c r="BM143" s="250"/>
      <c r="BN143" s="250"/>
      <c r="BO143" s="250"/>
      <c r="BP143" s="250"/>
      <c r="BQ143" s="250"/>
      <c r="BR143" s="250"/>
      <c r="BS143" s="250"/>
      <c r="BT143" s="250"/>
    </row>
    <row r="144" spans="7:72" ht="14.25" customHeight="1" x14ac:dyDescent="0.2">
      <c r="G144" s="250"/>
      <c r="K144" s="250"/>
      <c r="O144" s="277"/>
      <c r="V144" s="250"/>
      <c r="W144" s="239"/>
      <c r="X144" s="277"/>
      <c r="Y144" s="250"/>
      <c r="Z144" s="294"/>
      <c r="AA144" s="294"/>
      <c r="AB144" s="294"/>
      <c r="AC144" s="294"/>
      <c r="AD144" s="294"/>
      <c r="AE144" s="294"/>
      <c r="AF144" s="294"/>
      <c r="AG144" s="294"/>
      <c r="AH144" s="294"/>
      <c r="AI144" s="294"/>
      <c r="AJ144" s="294"/>
      <c r="AK144" s="294"/>
      <c r="AL144" s="294"/>
      <c r="AM144" s="294"/>
      <c r="AN144" s="294"/>
      <c r="AO144" s="294"/>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c r="BJ144" s="250"/>
      <c r="BK144" s="250"/>
      <c r="BL144" s="250"/>
      <c r="BM144" s="250"/>
      <c r="BN144" s="250"/>
      <c r="BO144" s="250"/>
      <c r="BP144" s="250"/>
      <c r="BQ144" s="250"/>
      <c r="BR144" s="250"/>
      <c r="BS144" s="250"/>
      <c r="BT144" s="250"/>
    </row>
    <row r="145" spans="7:72" ht="14.25" customHeight="1" x14ac:dyDescent="0.2">
      <c r="G145" s="250"/>
      <c r="K145" s="250"/>
      <c r="O145" s="277"/>
      <c r="V145" s="250"/>
      <c r="W145" s="239"/>
      <c r="X145" s="277"/>
      <c r="Y145" s="250"/>
      <c r="Z145" s="294"/>
      <c r="AA145" s="294"/>
      <c r="AB145" s="294"/>
      <c r="AC145" s="294"/>
      <c r="AD145" s="294"/>
      <c r="AE145" s="294"/>
      <c r="AF145" s="294"/>
      <c r="AG145" s="294"/>
      <c r="AH145" s="294"/>
      <c r="AI145" s="294"/>
      <c r="AJ145" s="294"/>
      <c r="AK145" s="294"/>
      <c r="AL145" s="294"/>
      <c r="AM145" s="294"/>
      <c r="AN145" s="294"/>
      <c r="AO145" s="294"/>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c r="BJ145" s="250"/>
      <c r="BK145" s="250"/>
      <c r="BL145" s="250"/>
      <c r="BM145" s="250"/>
      <c r="BN145" s="250"/>
      <c r="BO145" s="250"/>
      <c r="BP145" s="250"/>
      <c r="BQ145" s="250"/>
      <c r="BR145" s="250"/>
      <c r="BS145" s="250"/>
      <c r="BT145" s="250"/>
    </row>
    <row r="146" spans="7:72" ht="14.25" customHeight="1" x14ac:dyDescent="0.2">
      <c r="G146" s="250"/>
      <c r="K146" s="250"/>
      <c r="O146" s="277"/>
      <c r="V146" s="250"/>
      <c r="W146" s="239"/>
      <c r="X146" s="277"/>
      <c r="Y146" s="250"/>
      <c r="Z146" s="294"/>
      <c r="AA146" s="294"/>
      <c r="AB146" s="294"/>
      <c r="AC146" s="294"/>
      <c r="AD146" s="294"/>
      <c r="AE146" s="294"/>
      <c r="AF146" s="294"/>
      <c r="AG146" s="294"/>
      <c r="AH146" s="294"/>
      <c r="AI146" s="294"/>
      <c r="AJ146" s="294"/>
      <c r="AK146" s="294"/>
      <c r="AL146" s="294"/>
      <c r="AM146" s="294"/>
      <c r="AN146" s="294"/>
      <c r="AO146" s="294"/>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c r="BJ146" s="250"/>
      <c r="BK146" s="250"/>
      <c r="BL146" s="250"/>
      <c r="BM146" s="250"/>
      <c r="BN146" s="250"/>
      <c r="BO146" s="250"/>
      <c r="BP146" s="250"/>
      <c r="BQ146" s="250"/>
      <c r="BR146" s="250"/>
      <c r="BS146" s="250"/>
      <c r="BT146" s="250"/>
    </row>
    <row r="147" spans="7:72" ht="14.25" customHeight="1" x14ac:dyDescent="0.2">
      <c r="G147" s="250"/>
      <c r="K147" s="250"/>
      <c r="O147" s="277"/>
      <c r="V147" s="250"/>
      <c r="W147" s="239"/>
      <c r="X147" s="277"/>
      <c r="Y147" s="250"/>
      <c r="Z147" s="294"/>
      <c r="AA147" s="294"/>
      <c r="AB147" s="294"/>
      <c r="AC147" s="294"/>
      <c r="AD147" s="294"/>
      <c r="AE147" s="294"/>
      <c r="AF147" s="294"/>
      <c r="AG147" s="294"/>
      <c r="AH147" s="294"/>
      <c r="AI147" s="294"/>
      <c r="AJ147" s="294"/>
      <c r="AK147" s="294"/>
      <c r="AL147" s="294"/>
      <c r="AM147" s="294"/>
      <c r="AN147" s="294"/>
      <c r="AO147" s="294"/>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c r="BJ147" s="250"/>
      <c r="BK147" s="250"/>
      <c r="BL147" s="250"/>
      <c r="BM147" s="250"/>
      <c r="BN147" s="250"/>
      <c r="BO147" s="250"/>
      <c r="BP147" s="250"/>
      <c r="BQ147" s="250"/>
      <c r="BR147" s="250"/>
      <c r="BS147" s="250"/>
      <c r="BT147" s="250"/>
    </row>
    <row r="148" spans="7:72" ht="14.25" customHeight="1" x14ac:dyDescent="0.2">
      <c r="G148" s="250"/>
      <c r="K148" s="250"/>
      <c r="O148" s="277"/>
      <c r="V148" s="250"/>
      <c r="W148" s="239"/>
      <c r="X148" s="277"/>
      <c r="Y148" s="250"/>
      <c r="Z148" s="294"/>
      <c r="AA148" s="294"/>
      <c r="AB148" s="294"/>
      <c r="AC148" s="294"/>
      <c r="AD148" s="294"/>
      <c r="AE148" s="294"/>
      <c r="AF148" s="294"/>
      <c r="AG148" s="294"/>
      <c r="AH148" s="294"/>
      <c r="AI148" s="294"/>
      <c r="AJ148" s="294"/>
      <c r="AK148" s="294"/>
      <c r="AL148" s="294"/>
      <c r="AM148" s="294"/>
      <c r="AN148" s="294"/>
      <c r="AO148" s="294"/>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c r="BJ148" s="250"/>
      <c r="BK148" s="250"/>
      <c r="BL148" s="250"/>
      <c r="BM148" s="250"/>
      <c r="BN148" s="250"/>
      <c r="BO148" s="250"/>
      <c r="BP148" s="250"/>
      <c r="BQ148" s="250"/>
      <c r="BR148" s="250"/>
      <c r="BS148" s="250"/>
      <c r="BT148" s="250"/>
    </row>
    <row r="149" spans="7:72" ht="14.25" customHeight="1" x14ac:dyDescent="0.2">
      <c r="G149" s="250"/>
      <c r="K149" s="250"/>
      <c r="O149" s="277"/>
      <c r="V149" s="250"/>
      <c r="W149" s="239"/>
      <c r="X149" s="277"/>
      <c r="Y149" s="250"/>
      <c r="Z149" s="294"/>
      <c r="AA149" s="294"/>
      <c r="AB149" s="294"/>
      <c r="AC149" s="294"/>
      <c r="AD149" s="294"/>
      <c r="AE149" s="294"/>
      <c r="AF149" s="294"/>
      <c r="AG149" s="294"/>
      <c r="AH149" s="294"/>
      <c r="AI149" s="294"/>
      <c r="AJ149" s="294"/>
      <c r="AK149" s="294"/>
      <c r="AL149" s="294"/>
      <c r="AM149" s="294"/>
      <c r="AN149" s="294"/>
      <c r="AO149" s="294"/>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c r="BJ149" s="250"/>
      <c r="BK149" s="250"/>
      <c r="BL149" s="250"/>
      <c r="BM149" s="250"/>
      <c r="BN149" s="250"/>
      <c r="BO149" s="250"/>
      <c r="BP149" s="250"/>
      <c r="BQ149" s="250"/>
      <c r="BR149" s="250"/>
      <c r="BS149" s="250"/>
      <c r="BT149" s="250"/>
    </row>
    <row r="150" spans="7:72" ht="14.25" customHeight="1" x14ac:dyDescent="0.2">
      <c r="G150" s="250"/>
      <c r="K150" s="250"/>
      <c r="O150" s="277"/>
      <c r="V150" s="250"/>
      <c r="W150" s="239"/>
      <c r="X150" s="277"/>
      <c r="Y150" s="250"/>
      <c r="Z150" s="294"/>
      <c r="AA150" s="294"/>
      <c r="AB150" s="294"/>
      <c r="AC150" s="294"/>
      <c r="AD150" s="294"/>
      <c r="AE150" s="294"/>
      <c r="AF150" s="294"/>
      <c r="AG150" s="294"/>
      <c r="AH150" s="294"/>
      <c r="AI150" s="294"/>
      <c r="AJ150" s="294"/>
      <c r="AK150" s="294"/>
      <c r="AL150" s="294"/>
      <c r="AM150" s="294"/>
      <c r="AN150" s="294"/>
      <c r="AO150" s="294"/>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c r="BJ150" s="250"/>
      <c r="BK150" s="250"/>
      <c r="BL150" s="250"/>
      <c r="BM150" s="250"/>
      <c r="BN150" s="250"/>
      <c r="BO150" s="250"/>
      <c r="BP150" s="250"/>
      <c r="BQ150" s="250"/>
      <c r="BR150" s="250"/>
      <c r="BS150" s="250"/>
      <c r="BT150" s="250"/>
    </row>
    <row r="151" spans="7:72" ht="14.25" customHeight="1" x14ac:dyDescent="0.2">
      <c r="G151" s="250"/>
      <c r="K151" s="250"/>
      <c r="O151" s="277"/>
      <c r="V151" s="250"/>
      <c r="W151" s="239"/>
      <c r="X151" s="277"/>
      <c r="Y151" s="250"/>
      <c r="Z151" s="294"/>
      <c r="AA151" s="294"/>
      <c r="AB151" s="294"/>
      <c r="AC151" s="294"/>
      <c r="AD151" s="294"/>
      <c r="AE151" s="294"/>
      <c r="AF151" s="294"/>
      <c r="AG151" s="294"/>
      <c r="AH151" s="294"/>
      <c r="AI151" s="294"/>
      <c r="AJ151" s="294"/>
      <c r="AK151" s="294"/>
      <c r="AL151" s="294"/>
      <c r="AM151" s="294"/>
      <c r="AN151" s="294"/>
      <c r="AO151" s="294"/>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c r="BJ151" s="250"/>
      <c r="BK151" s="250"/>
      <c r="BL151" s="250"/>
      <c r="BM151" s="250"/>
      <c r="BN151" s="250"/>
      <c r="BO151" s="250"/>
      <c r="BP151" s="250"/>
      <c r="BQ151" s="250"/>
      <c r="BR151" s="250"/>
      <c r="BS151" s="250"/>
      <c r="BT151" s="250"/>
    </row>
    <row r="152" spans="7:72" ht="14.25" customHeight="1" x14ac:dyDescent="0.2">
      <c r="G152" s="250"/>
      <c r="K152" s="250"/>
      <c r="O152" s="277"/>
      <c r="V152" s="250"/>
      <c r="W152" s="239"/>
      <c r="X152" s="277"/>
      <c r="Y152" s="250"/>
      <c r="Z152" s="294"/>
      <c r="AA152" s="294"/>
      <c r="AB152" s="294"/>
      <c r="AC152" s="294"/>
      <c r="AD152" s="294"/>
      <c r="AE152" s="294"/>
      <c r="AF152" s="294"/>
      <c r="AG152" s="294"/>
      <c r="AH152" s="294"/>
      <c r="AI152" s="294"/>
      <c r="AJ152" s="294"/>
      <c r="AK152" s="294"/>
      <c r="AL152" s="294"/>
      <c r="AM152" s="294"/>
      <c r="AN152" s="294"/>
      <c r="AO152" s="294"/>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c r="BJ152" s="250"/>
      <c r="BK152" s="250"/>
      <c r="BL152" s="250"/>
      <c r="BM152" s="250"/>
      <c r="BN152" s="250"/>
      <c r="BO152" s="250"/>
      <c r="BP152" s="250"/>
      <c r="BQ152" s="250"/>
      <c r="BR152" s="250"/>
      <c r="BS152" s="250"/>
      <c r="BT152" s="250"/>
    </row>
    <row r="153" spans="7:72" ht="14.25" customHeight="1" x14ac:dyDescent="0.2">
      <c r="G153" s="250"/>
      <c r="K153" s="250"/>
      <c r="O153" s="277"/>
      <c r="V153" s="250"/>
      <c r="W153" s="239"/>
      <c r="X153" s="277"/>
      <c r="Y153" s="250"/>
      <c r="Z153" s="294"/>
      <c r="AA153" s="294"/>
      <c r="AB153" s="294"/>
      <c r="AC153" s="294"/>
      <c r="AD153" s="294"/>
      <c r="AE153" s="294"/>
      <c r="AF153" s="294"/>
      <c r="AG153" s="294"/>
      <c r="AH153" s="294"/>
      <c r="AI153" s="294"/>
      <c r="AJ153" s="294"/>
      <c r="AK153" s="294"/>
      <c r="AL153" s="294"/>
      <c r="AM153" s="294"/>
      <c r="AN153" s="294"/>
      <c r="AO153" s="294"/>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c r="BJ153" s="250"/>
      <c r="BK153" s="250"/>
      <c r="BL153" s="250"/>
      <c r="BM153" s="250"/>
      <c r="BN153" s="250"/>
      <c r="BO153" s="250"/>
      <c r="BP153" s="250"/>
      <c r="BQ153" s="250"/>
      <c r="BR153" s="250"/>
      <c r="BS153" s="250"/>
      <c r="BT153" s="250"/>
    </row>
    <row r="154" spans="7:72" ht="14.25" customHeight="1" x14ac:dyDescent="0.2">
      <c r="G154" s="250"/>
      <c r="K154" s="250"/>
      <c r="O154" s="277"/>
      <c r="V154" s="250"/>
      <c r="W154" s="239"/>
      <c r="X154" s="277"/>
      <c r="Y154" s="250"/>
      <c r="Z154" s="294"/>
      <c r="AA154" s="294"/>
      <c r="AB154" s="294"/>
      <c r="AC154" s="294"/>
      <c r="AD154" s="294"/>
      <c r="AE154" s="294"/>
      <c r="AF154" s="294"/>
      <c r="AG154" s="294"/>
      <c r="AH154" s="294"/>
      <c r="AI154" s="294"/>
      <c r="AJ154" s="294"/>
      <c r="AK154" s="294"/>
      <c r="AL154" s="294"/>
      <c r="AM154" s="294"/>
      <c r="AN154" s="294"/>
      <c r="AO154" s="294"/>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c r="BJ154" s="250"/>
      <c r="BK154" s="250"/>
      <c r="BL154" s="250"/>
      <c r="BM154" s="250"/>
      <c r="BN154" s="250"/>
      <c r="BO154" s="250"/>
      <c r="BP154" s="250"/>
      <c r="BQ154" s="250"/>
      <c r="BR154" s="250"/>
      <c r="BS154" s="250"/>
      <c r="BT154" s="250"/>
    </row>
    <row r="155" spans="7:72" ht="14.25" customHeight="1" x14ac:dyDescent="0.2">
      <c r="G155" s="250"/>
      <c r="K155" s="250"/>
      <c r="O155" s="277"/>
      <c r="V155" s="250"/>
      <c r="W155" s="239"/>
      <c r="X155" s="277"/>
      <c r="Y155" s="250"/>
      <c r="Z155" s="294"/>
      <c r="AA155" s="294"/>
      <c r="AB155" s="294"/>
      <c r="AC155" s="294"/>
      <c r="AD155" s="294"/>
      <c r="AE155" s="294"/>
      <c r="AF155" s="294"/>
      <c r="AG155" s="294"/>
      <c r="AH155" s="294"/>
      <c r="AI155" s="294"/>
      <c r="AJ155" s="294"/>
      <c r="AK155" s="294"/>
      <c r="AL155" s="294"/>
      <c r="AM155" s="294"/>
      <c r="AN155" s="294"/>
      <c r="AO155" s="294"/>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c r="BJ155" s="250"/>
      <c r="BK155" s="250"/>
      <c r="BL155" s="250"/>
      <c r="BM155" s="250"/>
      <c r="BN155" s="250"/>
      <c r="BO155" s="250"/>
      <c r="BP155" s="250"/>
      <c r="BQ155" s="250"/>
      <c r="BR155" s="250"/>
      <c r="BS155" s="250"/>
      <c r="BT155" s="250"/>
    </row>
    <row r="156" spans="7:72" ht="14.25" customHeight="1" x14ac:dyDescent="0.2">
      <c r="G156" s="250"/>
      <c r="K156" s="250"/>
      <c r="O156" s="277"/>
      <c r="V156" s="250"/>
      <c r="W156" s="239"/>
      <c r="X156" s="277"/>
      <c r="Y156" s="250"/>
      <c r="Z156" s="294"/>
      <c r="AA156" s="294"/>
      <c r="AB156" s="294"/>
      <c r="AC156" s="294"/>
      <c r="AD156" s="294"/>
      <c r="AE156" s="294"/>
      <c r="AF156" s="294"/>
      <c r="AG156" s="294"/>
      <c r="AH156" s="294"/>
      <c r="AI156" s="294"/>
      <c r="AJ156" s="294"/>
      <c r="AK156" s="294"/>
      <c r="AL156" s="294"/>
      <c r="AM156" s="294"/>
      <c r="AN156" s="294"/>
      <c r="AO156" s="294"/>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c r="BJ156" s="250"/>
      <c r="BK156" s="250"/>
      <c r="BL156" s="250"/>
      <c r="BM156" s="250"/>
      <c r="BN156" s="250"/>
      <c r="BO156" s="250"/>
      <c r="BP156" s="250"/>
      <c r="BQ156" s="250"/>
      <c r="BR156" s="250"/>
      <c r="BS156" s="250"/>
      <c r="BT156" s="250"/>
    </row>
    <row r="157" spans="7:72" ht="14.25" customHeight="1" x14ac:dyDescent="0.2">
      <c r="G157" s="250"/>
      <c r="K157" s="250"/>
      <c r="O157" s="277"/>
      <c r="V157" s="250"/>
      <c r="W157" s="239"/>
      <c r="X157" s="277"/>
      <c r="Y157" s="250"/>
      <c r="Z157" s="294"/>
      <c r="AA157" s="294"/>
      <c r="AB157" s="294"/>
      <c r="AC157" s="294"/>
      <c r="AD157" s="294"/>
      <c r="AE157" s="294"/>
      <c r="AF157" s="294"/>
      <c r="AG157" s="294"/>
      <c r="AH157" s="294"/>
      <c r="AI157" s="294"/>
      <c r="AJ157" s="294"/>
      <c r="AK157" s="294"/>
      <c r="AL157" s="294"/>
      <c r="AM157" s="294"/>
      <c r="AN157" s="294"/>
      <c r="AO157" s="294"/>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c r="BJ157" s="250"/>
      <c r="BK157" s="250"/>
      <c r="BL157" s="250"/>
      <c r="BM157" s="250"/>
      <c r="BN157" s="250"/>
      <c r="BO157" s="250"/>
      <c r="BP157" s="250"/>
      <c r="BQ157" s="250"/>
      <c r="BR157" s="250"/>
      <c r="BS157" s="250"/>
      <c r="BT157" s="250"/>
    </row>
    <row r="158" spans="7:72" ht="14.25" customHeight="1" x14ac:dyDescent="0.2">
      <c r="G158" s="250"/>
      <c r="K158" s="250"/>
      <c r="O158" s="277"/>
      <c r="V158" s="250"/>
      <c r="W158" s="239"/>
      <c r="X158" s="277"/>
      <c r="Y158" s="250"/>
      <c r="Z158" s="294"/>
      <c r="AA158" s="294"/>
      <c r="AB158" s="294"/>
      <c r="AC158" s="294"/>
      <c r="AD158" s="294"/>
      <c r="AE158" s="294"/>
      <c r="AF158" s="294"/>
      <c r="AG158" s="294"/>
      <c r="AH158" s="294"/>
      <c r="AI158" s="294"/>
      <c r="AJ158" s="294"/>
      <c r="AK158" s="294"/>
      <c r="AL158" s="294"/>
      <c r="AM158" s="294"/>
      <c r="AN158" s="294"/>
      <c r="AO158" s="294"/>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c r="BN158" s="250"/>
      <c r="BO158" s="250"/>
      <c r="BP158" s="250"/>
      <c r="BQ158" s="250"/>
      <c r="BR158" s="250"/>
      <c r="BS158" s="250"/>
      <c r="BT158" s="250"/>
    </row>
    <row r="159" spans="7:72" ht="14.25" customHeight="1" x14ac:dyDescent="0.2">
      <c r="G159" s="250"/>
      <c r="K159" s="250"/>
      <c r="O159" s="277"/>
      <c r="V159" s="250"/>
      <c r="W159" s="239"/>
      <c r="X159" s="277"/>
      <c r="Y159" s="250"/>
      <c r="Z159" s="294"/>
      <c r="AA159" s="294"/>
      <c r="AB159" s="294"/>
      <c r="AC159" s="294"/>
      <c r="AD159" s="294"/>
      <c r="AE159" s="294"/>
      <c r="AF159" s="294"/>
      <c r="AG159" s="294"/>
      <c r="AH159" s="294"/>
      <c r="AI159" s="294"/>
      <c r="AJ159" s="294"/>
      <c r="AK159" s="294"/>
      <c r="AL159" s="294"/>
      <c r="AM159" s="294"/>
      <c r="AN159" s="294"/>
      <c r="AO159" s="294"/>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c r="BJ159" s="250"/>
      <c r="BK159" s="250"/>
      <c r="BL159" s="250"/>
      <c r="BM159" s="250"/>
      <c r="BN159" s="250"/>
      <c r="BO159" s="250"/>
      <c r="BP159" s="250"/>
      <c r="BQ159" s="250"/>
      <c r="BR159" s="250"/>
      <c r="BS159" s="250"/>
      <c r="BT159" s="250"/>
    </row>
    <row r="160" spans="7:72" ht="14.25" customHeight="1" x14ac:dyDescent="0.2">
      <c r="G160" s="250"/>
      <c r="K160" s="250"/>
      <c r="O160" s="277"/>
      <c r="V160" s="250"/>
      <c r="W160" s="239"/>
      <c r="X160" s="277"/>
      <c r="Y160" s="250"/>
      <c r="Z160" s="294"/>
      <c r="AA160" s="294"/>
      <c r="AB160" s="294"/>
      <c r="AC160" s="294"/>
      <c r="AD160" s="294"/>
      <c r="AE160" s="294"/>
      <c r="AF160" s="294"/>
      <c r="AG160" s="294"/>
      <c r="AH160" s="294"/>
      <c r="AI160" s="294"/>
      <c r="AJ160" s="294"/>
      <c r="AK160" s="294"/>
      <c r="AL160" s="294"/>
      <c r="AM160" s="294"/>
      <c r="AN160" s="294"/>
      <c r="AO160" s="294"/>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c r="BJ160" s="250"/>
      <c r="BK160" s="250"/>
      <c r="BL160" s="250"/>
      <c r="BM160" s="250"/>
      <c r="BN160" s="250"/>
      <c r="BO160" s="250"/>
      <c r="BP160" s="250"/>
      <c r="BQ160" s="250"/>
      <c r="BR160" s="250"/>
      <c r="BS160" s="250"/>
      <c r="BT160" s="250"/>
    </row>
    <row r="161" spans="7:72" ht="14.25" customHeight="1" x14ac:dyDescent="0.2">
      <c r="G161" s="250"/>
      <c r="K161" s="250"/>
      <c r="O161" s="277"/>
      <c r="V161" s="250"/>
      <c r="W161" s="239"/>
      <c r="X161" s="277"/>
      <c r="Y161" s="250"/>
      <c r="Z161" s="294"/>
      <c r="AA161" s="294"/>
      <c r="AB161" s="294"/>
      <c r="AC161" s="294"/>
      <c r="AD161" s="294"/>
      <c r="AE161" s="294"/>
      <c r="AF161" s="294"/>
      <c r="AG161" s="294"/>
      <c r="AH161" s="294"/>
      <c r="AI161" s="294"/>
      <c r="AJ161" s="294"/>
      <c r="AK161" s="294"/>
      <c r="AL161" s="294"/>
      <c r="AM161" s="294"/>
      <c r="AN161" s="294"/>
      <c r="AO161" s="294"/>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c r="BJ161" s="250"/>
      <c r="BK161" s="250"/>
      <c r="BL161" s="250"/>
      <c r="BM161" s="250"/>
      <c r="BN161" s="250"/>
      <c r="BO161" s="250"/>
      <c r="BP161" s="250"/>
      <c r="BQ161" s="250"/>
      <c r="BR161" s="250"/>
      <c r="BS161" s="250"/>
      <c r="BT161" s="250"/>
    </row>
    <row r="162" spans="7:72" ht="14.25" customHeight="1" x14ac:dyDescent="0.2">
      <c r="G162" s="250"/>
      <c r="K162" s="250"/>
      <c r="O162" s="277"/>
      <c r="V162" s="250"/>
      <c r="W162" s="239"/>
      <c r="X162" s="277"/>
      <c r="Y162" s="250"/>
      <c r="Z162" s="294"/>
      <c r="AA162" s="294"/>
      <c r="AB162" s="294"/>
      <c r="AC162" s="294"/>
      <c r="AD162" s="294"/>
      <c r="AE162" s="294"/>
      <c r="AF162" s="294"/>
      <c r="AG162" s="294"/>
      <c r="AH162" s="294"/>
      <c r="AI162" s="294"/>
      <c r="AJ162" s="294"/>
      <c r="AK162" s="294"/>
      <c r="AL162" s="294"/>
      <c r="AM162" s="294"/>
      <c r="AN162" s="294"/>
      <c r="AO162" s="294"/>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c r="BJ162" s="250"/>
      <c r="BK162" s="250"/>
      <c r="BL162" s="250"/>
      <c r="BM162" s="250"/>
      <c r="BN162" s="250"/>
      <c r="BO162" s="250"/>
      <c r="BP162" s="250"/>
      <c r="BQ162" s="250"/>
      <c r="BR162" s="250"/>
      <c r="BS162" s="250"/>
      <c r="BT162" s="250"/>
    </row>
    <row r="163" spans="7:72" ht="14.25" customHeight="1" x14ac:dyDescent="0.2">
      <c r="G163" s="250"/>
      <c r="K163" s="250"/>
      <c r="O163" s="277"/>
      <c r="V163" s="250"/>
      <c r="W163" s="239"/>
      <c r="X163" s="277"/>
      <c r="Y163" s="250"/>
      <c r="Z163" s="294"/>
      <c r="AA163" s="294"/>
      <c r="AB163" s="294"/>
      <c r="AC163" s="294"/>
      <c r="AD163" s="294"/>
      <c r="AE163" s="294"/>
      <c r="AF163" s="294"/>
      <c r="AG163" s="294"/>
      <c r="AH163" s="294"/>
      <c r="AI163" s="294"/>
      <c r="AJ163" s="294"/>
      <c r="AK163" s="294"/>
      <c r="AL163" s="294"/>
      <c r="AM163" s="294"/>
      <c r="AN163" s="294"/>
      <c r="AO163" s="294"/>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c r="BJ163" s="250"/>
      <c r="BK163" s="250"/>
      <c r="BL163" s="250"/>
      <c r="BM163" s="250"/>
      <c r="BN163" s="250"/>
      <c r="BO163" s="250"/>
      <c r="BP163" s="250"/>
      <c r="BQ163" s="250"/>
      <c r="BR163" s="250"/>
      <c r="BS163" s="250"/>
      <c r="BT163" s="250"/>
    </row>
    <row r="164" spans="7:72" ht="14.25" customHeight="1" x14ac:dyDescent="0.2">
      <c r="G164" s="250"/>
      <c r="K164" s="250"/>
      <c r="O164" s="277"/>
      <c r="V164" s="250"/>
      <c r="W164" s="239"/>
      <c r="X164" s="277"/>
      <c r="Y164" s="250"/>
      <c r="Z164" s="294"/>
      <c r="AA164" s="294"/>
      <c r="AB164" s="294"/>
      <c r="AC164" s="294"/>
      <c r="AD164" s="294"/>
      <c r="AE164" s="294"/>
      <c r="AF164" s="294"/>
      <c r="AG164" s="294"/>
      <c r="AH164" s="294"/>
      <c r="AI164" s="294"/>
      <c r="AJ164" s="294"/>
      <c r="AK164" s="294"/>
      <c r="AL164" s="294"/>
      <c r="AM164" s="294"/>
      <c r="AN164" s="294"/>
      <c r="AO164" s="294"/>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c r="BJ164" s="250"/>
      <c r="BK164" s="250"/>
      <c r="BL164" s="250"/>
      <c r="BM164" s="250"/>
      <c r="BN164" s="250"/>
      <c r="BO164" s="250"/>
      <c r="BP164" s="250"/>
      <c r="BQ164" s="250"/>
      <c r="BR164" s="250"/>
      <c r="BS164" s="250"/>
      <c r="BT164" s="250"/>
    </row>
    <row r="165" spans="7:72" ht="14.25" customHeight="1" x14ac:dyDescent="0.2">
      <c r="G165" s="250"/>
      <c r="K165" s="250"/>
      <c r="O165" s="277"/>
      <c r="V165" s="250"/>
      <c r="W165" s="239"/>
      <c r="X165" s="277"/>
      <c r="Y165" s="250"/>
      <c r="Z165" s="294"/>
      <c r="AA165" s="294"/>
      <c r="AB165" s="294"/>
      <c r="AC165" s="294"/>
      <c r="AD165" s="294"/>
      <c r="AE165" s="294"/>
      <c r="AF165" s="294"/>
      <c r="AG165" s="294"/>
      <c r="AH165" s="294"/>
      <c r="AI165" s="294"/>
      <c r="AJ165" s="294"/>
      <c r="AK165" s="294"/>
      <c r="AL165" s="294"/>
      <c r="AM165" s="294"/>
      <c r="AN165" s="294"/>
      <c r="AO165" s="294"/>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0"/>
      <c r="BM165" s="250"/>
      <c r="BN165" s="250"/>
      <c r="BO165" s="250"/>
      <c r="BP165" s="250"/>
      <c r="BQ165" s="250"/>
      <c r="BR165" s="250"/>
      <c r="BS165" s="250"/>
      <c r="BT165" s="250"/>
    </row>
    <row r="166" spans="7:72" ht="14.25" customHeight="1" x14ac:dyDescent="0.2">
      <c r="G166" s="250"/>
      <c r="K166" s="250"/>
      <c r="O166" s="277"/>
      <c r="V166" s="250"/>
      <c r="W166" s="239"/>
      <c r="X166" s="277"/>
      <c r="Y166" s="250"/>
      <c r="Z166" s="294"/>
      <c r="AA166" s="294"/>
      <c r="AB166" s="294"/>
      <c r="AC166" s="294"/>
      <c r="AD166" s="294"/>
      <c r="AE166" s="294"/>
      <c r="AF166" s="294"/>
      <c r="AG166" s="294"/>
      <c r="AH166" s="294"/>
      <c r="AI166" s="294"/>
      <c r="AJ166" s="294"/>
      <c r="AK166" s="294"/>
      <c r="AL166" s="294"/>
      <c r="AM166" s="294"/>
      <c r="AN166" s="294"/>
      <c r="AO166" s="294"/>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c r="BJ166" s="250"/>
      <c r="BK166" s="250"/>
      <c r="BL166" s="250"/>
      <c r="BM166" s="250"/>
      <c r="BN166" s="250"/>
      <c r="BO166" s="250"/>
      <c r="BP166" s="250"/>
      <c r="BQ166" s="250"/>
      <c r="BR166" s="250"/>
      <c r="BS166" s="250"/>
      <c r="BT166" s="250"/>
    </row>
    <row r="167" spans="7:72" ht="14.25" customHeight="1" x14ac:dyDescent="0.2">
      <c r="G167" s="250"/>
      <c r="K167" s="250"/>
      <c r="O167" s="277"/>
      <c r="V167" s="250"/>
      <c r="W167" s="239"/>
      <c r="X167" s="277"/>
      <c r="Y167" s="250"/>
      <c r="Z167" s="294"/>
      <c r="AA167" s="294"/>
      <c r="AB167" s="294"/>
      <c r="AC167" s="294"/>
      <c r="AD167" s="294"/>
      <c r="AE167" s="294"/>
      <c r="AF167" s="294"/>
      <c r="AG167" s="294"/>
      <c r="AH167" s="294"/>
      <c r="AI167" s="294"/>
      <c r="AJ167" s="294"/>
      <c r="AK167" s="294"/>
      <c r="AL167" s="294"/>
      <c r="AM167" s="294"/>
      <c r="AN167" s="294"/>
      <c r="AO167" s="294"/>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0"/>
      <c r="BM167" s="250"/>
      <c r="BN167" s="250"/>
      <c r="BO167" s="250"/>
      <c r="BP167" s="250"/>
      <c r="BQ167" s="250"/>
      <c r="BR167" s="250"/>
      <c r="BS167" s="250"/>
      <c r="BT167" s="250"/>
    </row>
    <row r="168" spans="7:72" ht="14.25" customHeight="1" x14ac:dyDescent="0.2">
      <c r="G168" s="250"/>
      <c r="K168" s="250"/>
      <c r="O168" s="277"/>
      <c r="V168" s="250"/>
      <c r="W168" s="239"/>
      <c r="X168" s="277"/>
      <c r="Y168" s="250"/>
      <c r="Z168" s="294"/>
      <c r="AA168" s="294"/>
      <c r="AB168" s="294"/>
      <c r="AC168" s="294"/>
      <c r="AD168" s="294"/>
      <c r="AE168" s="294"/>
      <c r="AF168" s="294"/>
      <c r="AG168" s="294"/>
      <c r="AH168" s="294"/>
      <c r="AI168" s="294"/>
      <c r="AJ168" s="294"/>
      <c r="AK168" s="294"/>
      <c r="AL168" s="294"/>
      <c r="AM168" s="294"/>
      <c r="AN168" s="294"/>
      <c r="AO168" s="294"/>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0"/>
      <c r="BM168" s="250"/>
      <c r="BN168" s="250"/>
      <c r="BO168" s="250"/>
      <c r="BP168" s="250"/>
      <c r="BQ168" s="250"/>
      <c r="BR168" s="250"/>
      <c r="BS168" s="250"/>
      <c r="BT168" s="250"/>
    </row>
    <row r="169" spans="7:72" ht="14.25" customHeight="1" x14ac:dyDescent="0.2">
      <c r="G169" s="250"/>
      <c r="K169" s="250"/>
      <c r="O169" s="277"/>
      <c r="V169" s="250"/>
      <c r="W169" s="239"/>
      <c r="X169" s="277"/>
      <c r="Y169" s="250"/>
      <c r="Z169" s="294"/>
      <c r="AA169" s="294"/>
      <c r="AB169" s="294"/>
      <c r="AC169" s="294"/>
      <c r="AD169" s="294"/>
      <c r="AE169" s="294"/>
      <c r="AF169" s="294"/>
      <c r="AG169" s="294"/>
      <c r="AH169" s="294"/>
      <c r="AI169" s="294"/>
      <c r="AJ169" s="294"/>
      <c r="AK169" s="294"/>
      <c r="AL169" s="294"/>
      <c r="AM169" s="294"/>
      <c r="AN169" s="294"/>
      <c r="AO169" s="294"/>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c r="BJ169" s="250"/>
      <c r="BK169" s="250"/>
      <c r="BL169" s="250"/>
      <c r="BM169" s="250"/>
      <c r="BN169" s="250"/>
      <c r="BO169" s="250"/>
      <c r="BP169" s="250"/>
      <c r="BQ169" s="250"/>
      <c r="BR169" s="250"/>
      <c r="BS169" s="250"/>
      <c r="BT169" s="250"/>
    </row>
    <row r="170" spans="7:72" ht="14.25" customHeight="1" x14ac:dyDescent="0.2">
      <c r="G170" s="250"/>
      <c r="K170" s="250"/>
      <c r="O170" s="277"/>
      <c r="V170" s="250"/>
      <c r="W170" s="239"/>
      <c r="X170" s="277"/>
      <c r="Y170" s="250"/>
      <c r="Z170" s="294"/>
      <c r="AA170" s="294"/>
      <c r="AB170" s="294"/>
      <c r="AC170" s="294"/>
      <c r="AD170" s="294"/>
      <c r="AE170" s="294"/>
      <c r="AF170" s="294"/>
      <c r="AG170" s="294"/>
      <c r="AH170" s="294"/>
      <c r="AI170" s="294"/>
      <c r="AJ170" s="294"/>
      <c r="AK170" s="294"/>
      <c r="AL170" s="294"/>
      <c r="AM170" s="294"/>
      <c r="AN170" s="294"/>
      <c r="AO170" s="294"/>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c r="BJ170" s="250"/>
      <c r="BK170" s="250"/>
      <c r="BL170" s="250"/>
      <c r="BM170" s="250"/>
      <c r="BN170" s="250"/>
      <c r="BO170" s="250"/>
      <c r="BP170" s="250"/>
      <c r="BQ170" s="250"/>
      <c r="BR170" s="250"/>
      <c r="BS170" s="250"/>
      <c r="BT170" s="250"/>
    </row>
    <row r="171" spans="7:72" ht="14.25" customHeight="1" x14ac:dyDescent="0.2">
      <c r="G171" s="250"/>
      <c r="K171" s="250"/>
      <c r="O171" s="277"/>
      <c r="V171" s="250"/>
      <c r="W171" s="239"/>
      <c r="X171" s="277"/>
      <c r="Y171" s="250"/>
      <c r="Z171" s="294"/>
      <c r="AA171" s="294"/>
      <c r="AB171" s="294"/>
      <c r="AC171" s="294"/>
      <c r="AD171" s="294"/>
      <c r="AE171" s="294"/>
      <c r="AF171" s="294"/>
      <c r="AG171" s="294"/>
      <c r="AH171" s="294"/>
      <c r="AI171" s="294"/>
      <c r="AJ171" s="294"/>
      <c r="AK171" s="294"/>
      <c r="AL171" s="294"/>
      <c r="AM171" s="294"/>
      <c r="AN171" s="294"/>
      <c r="AO171" s="294"/>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c r="BJ171" s="250"/>
      <c r="BK171" s="250"/>
      <c r="BL171" s="250"/>
      <c r="BM171" s="250"/>
      <c r="BN171" s="250"/>
      <c r="BO171" s="250"/>
      <c r="BP171" s="250"/>
      <c r="BQ171" s="250"/>
      <c r="BR171" s="250"/>
      <c r="BS171" s="250"/>
      <c r="BT171" s="250"/>
    </row>
    <row r="172" spans="7:72" ht="14.25" customHeight="1" x14ac:dyDescent="0.2">
      <c r="G172" s="250"/>
      <c r="K172" s="250"/>
      <c r="O172" s="277"/>
      <c r="V172" s="250"/>
      <c r="W172" s="239"/>
      <c r="X172" s="277"/>
      <c r="Y172" s="250"/>
      <c r="Z172" s="294"/>
      <c r="AA172" s="294"/>
      <c r="AB172" s="294"/>
      <c r="AC172" s="294"/>
      <c r="AD172" s="294"/>
      <c r="AE172" s="294"/>
      <c r="AF172" s="294"/>
      <c r="AG172" s="294"/>
      <c r="AH172" s="294"/>
      <c r="AI172" s="294"/>
      <c r="AJ172" s="294"/>
      <c r="AK172" s="294"/>
      <c r="AL172" s="294"/>
      <c r="AM172" s="294"/>
      <c r="AN172" s="294"/>
      <c r="AO172" s="294"/>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c r="BJ172" s="250"/>
      <c r="BK172" s="250"/>
      <c r="BL172" s="250"/>
      <c r="BM172" s="250"/>
      <c r="BN172" s="250"/>
      <c r="BO172" s="250"/>
      <c r="BP172" s="250"/>
      <c r="BQ172" s="250"/>
      <c r="BR172" s="250"/>
      <c r="BS172" s="250"/>
      <c r="BT172" s="250"/>
    </row>
    <row r="173" spans="7:72" ht="14.25" customHeight="1" x14ac:dyDescent="0.2">
      <c r="G173" s="250"/>
      <c r="K173" s="250"/>
      <c r="O173" s="277"/>
      <c r="V173" s="250"/>
      <c r="W173" s="239"/>
      <c r="X173" s="277"/>
      <c r="Y173" s="250"/>
      <c r="Z173" s="294"/>
      <c r="AA173" s="294"/>
      <c r="AB173" s="294"/>
      <c r="AC173" s="294"/>
      <c r="AD173" s="294"/>
      <c r="AE173" s="294"/>
      <c r="AF173" s="294"/>
      <c r="AG173" s="294"/>
      <c r="AH173" s="294"/>
      <c r="AI173" s="294"/>
      <c r="AJ173" s="294"/>
      <c r="AK173" s="294"/>
      <c r="AL173" s="294"/>
      <c r="AM173" s="294"/>
      <c r="AN173" s="294"/>
      <c r="AO173" s="294"/>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0"/>
      <c r="BM173" s="250"/>
      <c r="BN173" s="250"/>
      <c r="BO173" s="250"/>
      <c r="BP173" s="250"/>
      <c r="BQ173" s="250"/>
      <c r="BR173" s="250"/>
      <c r="BS173" s="250"/>
      <c r="BT173" s="250"/>
    </row>
    <row r="174" spans="7:72" ht="14.25" customHeight="1" x14ac:dyDescent="0.2">
      <c r="G174" s="250"/>
      <c r="K174" s="250"/>
      <c r="O174" s="277"/>
      <c r="V174" s="250"/>
      <c r="W174" s="239"/>
      <c r="X174" s="277"/>
      <c r="Y174" s="250"/>
      <c r="Z174" s="294"/>
      <c r="AA174" s="294"/>
      <c r="AB174" s="294"/>
      <c r="AC174" s="294"/>
      <c r="AD174" s="294"/>
      <c r="AE174" s="294"/>
      <c r="AF174" s="294"/>
      <c r="AG174" s="294"/>
      <c r="AH174" s="294"/>
      <c r="AI174" s="294"/>
      <c r="AJ174" s="294"/>
      <c r="AK174" s="294"/>
      <c r="AL174" s="294"/>
      <c r="AM174" s="294"/>
      <c r="AN174" s="294"/>
      <c r="AO174" s="294"/>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c r="BJ174" s="250"/>
      <c r="BK174" s="250"/>
      <c r="BL174" s="250"/>
      <c r="BM174" s="250"/>
      <c r="BN174" s="250"/>
      <c r="BO174" s="250"/>
      <c r="BP174" s="250"/>
      <c r="BQ174" s="250"/>
      <c r="BR174" s="250"/>
      <c r="BS174" s="250"/>
      <c r="BT174" s="250"/>
    </row>
    <row r="175" spans="7:72" ht="14.25" customHeight="1" x14ac:dyDescent="0.2">
      <c r="G175" s="250"/>
      <c r="K175" s="250"/>
      <c r="O175" s="277"/>
      <c r="V175" s="250"/>
      <c r="W175" s="239"/>
      <c r="X175" s="277"/>
      <c r="Y175" s="250"/>
      <c r="Z175" s="294"/>
      <c r="AA175" s="294"/>
      <c r="AB175" s="294"/>
      <c r="AC175" s="294"/>
      <c r="AD175" s="294"/>
      <c r="AE175" s="294"/>
      <c r="AF175" s="294"/>
      <c r="AG175" s="294"/>
      <c r="AH175" s="294"/>
      <c r="AI175" s="294"/>
      <c r="AJ175" s="294"/>
      <c r="AK175" s="294"/>
      <c r="AL175" s="294"/>
      <c r="AM175" s="294"/>
      <c r="AN175" s="294"/>
      <c r="AO175" s="294"/>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c r="BJ175" s="250"/>
      <c r="BK175" s="250"/>
      <c r="BL175" s="250"/>
      <c r="BM175" s="250"/>
      <c r="BN175" s="250"/>
      <c r="BO175" s="250"/>
      <c r="BP175" s="250"/>
      <c r="BQ175" s="250"/>
      <c r="BR175" s="250"/>
      <c r="BS175" s="250"/>
      <c r="BT175" s="250"/>
    </row>
    <row r="176" spans="7:72" ht="14.25" customHeight="1" x14ac:dyDescent="0.2">
      <c r="G176" s="250"/>
      <c r="K176" s="250"/>
      <c r="O176" s="277"/>
      <c r="V176" s="250"/>
      <c r="W176" s="239"/>
      <c r="X176" s="277"/>
      <c r="Y176" s="250"/>
      <c r="Z176" s="294"/>
      <c r="AA176" s="294"/>
      <c r="AB176" s="294"/>
      <c r="AC176" s="294"/>
      <c r="AD176" s="294"/>
      <c r="AE176" s="294"/>
      <c r="AF176" s="294"/>
      <c r="AG176" s="294"/>
      <c r="AH176" s="294"/>
      <c r="AI176" s="294"/>
      <c r="AJ176" s="294"/>
      <c r="AK176" s="294"/>
      <c r="AL176" s="294"/>
      <c r="AM176" s="294"/>
      <c r="AN176" s="294"/>
      <c r="AO176" s="294"/>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c r="BJ176" s="250"/>
      <c r="BK176" s="250"/>
      <c r="BL176" s="250"/>
      <c r="BM176" s="250"/>
      <c r="BN176" s="250"/>
      <c r="BO176" s="250"/>
      <c r="BP176" s="250"/>
      <c r="BQ176" s="250"/>
      <c r="BR176" s="250"/>
      <c r="BS176" s="250"/>
      <c r="BT176" s="250"/>
    </row>
    <row r="177" spans="7:72" ht="14.25" customHeight="1" x14ac:dyDescent="0.2">
      <c r="G177" s="250"/>
      <c r="K177" s="250"/>
      <c r="O177" s="277"/>
      <c r="V177" s="250"/>
      <c r="W177" s="239"/>
      <c r="X177" s="277"/>
      <c r="Y177" s="250"/>
      <c r="Z177" s="294"/>
      <c r="AA177" s="294"/>
      <c r="AB177" s="294"/>
      <c r="AC177" s="294"/>
      <c r="AD177" s="294"/>
      <c r="AE177" s="294"/>
      <c r="AF177" s="294"/>
      <c r="AG177" s="294"/>
      <c r="AH177" s="294"/>
      <c r="AI177" s="294"/>
      <c r="AJ177" s="294"/>
      <c r="AK177" s="294"/>
      <c r="AL177" s="294"/>
      <c r="AM177" s="294"/>
      <c r="AN177" s="294"/>
      <c r="AO177" s="294"/>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c r="BJ177" s="250"/>
      <c r="BK177" s="250"/>
      <c r="BL177" s="250"/>
      <c r="BM177" s="250"/>
      <c r="BN177" s="250"/>
      <c r="BO177" s="250"/>
      <c r="BP177" s="250"/>
      <c r="BQ177" s="250"/>
      <c r="BR177" s="250"/>
      <c r="BS177" s="250"/>
      <c r="BT177" s="250"/>
    </row>
    <row r="178" spans="7:72" ht="14.25" customHeight="1" x14ac:dyDescent="0.2">
      <c r="G178" s="250"/>
      <c r="K178" s="250"/>
      <c r="O178" s="277"/>
      <c r="V178" s="250"/>
      <c r="W178" s="239"/>
      <c r="X178" s="277"/>
      <c r="Y178" s="250"/>
      <c r="Z178" s="294"/>
      <c r="AA178" s="294"/>
      <c r="AB178" s="294"/>
      <c r="AC178" s="294"/>
      <c r="AD178" s="294"/>
      <c r="AE178" s="294"/>
      <c r="AF178" s="294"/>
      <c r="AG178" s="294"/>
      <c r="AH178" s="294"/>
      <c r="AI178" s="294"/>
      <c r="AJ178" s="294"/>
      <c r="AK178" s="294"/>
      <c r="AL178" s="294"/>
      <c r="AM178" s="294"/>
      <c r="AN178" s="294"/>
      <c r="AO178" s="294"/>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c r="BJ178" s="250"/>
      <c r="BK178" s="250"/>
      <c r="BL178" s="250"/>
      <c r="BM178" s="250"/>
      <c r="BN178" s="250"/>
      <c r="BO178" s="250"/>
      <c r="BP178" s="250"/>
      <c r="BQ178" s="250"/>
      <c r="BR178" s="250"/>
      <c r="BS178" s="250"/>
      <c r="BT178" s="250"/>
    </row>
    <row r="179" spans="7:72" ht="14.25" customHeight="1" x14ac:dyDescent="0.2">
      <c r="G179" s="250"/>
      <c r="K179" s="250"/>
      <c r="O179" s="277"/>
      <c r="V179" s="250"/>
      <c r="W179" s="239"/>
      <c r="X179" s="277"/>
      <c r="Y179" s="250"/>
      <c r="Z179" s="294"/>
      <c r="AA179" s="294"/>
      <c r="AB179" s="294"/>
      <c r="AC179" s="294"/>
      <c r="AD179" s="294"/>
      <c r="AE179" s="294"/>
      <c r="AF179" s="294"/>
      <c r="AG179" s="294"/>
      <c r="AH179" s="294"/>
      <c r="AI179" s="294"/>
      <c r="AJ179" s="294"/>
      <c r="AK179" s="294"/>
      <c r="AL179" s="294"/>
      <c r="AM179" s="294"/>
      <c r="AN179" s="294"/>
      <c r="AO179" s="294"/>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c r="BJ179" s="250"/>
      <c r="BK179" s="250"/>
      <c r="BL179" s="250"/>
      <c r="BM179" s="250"/>
      <c r="BN179" s="250"/>
      <c r="BO179" s="250"/>
      <c r="BP179" s="250"/>
      <c r="BQ179" s="250"/>
      <c r="BR179" s="250"/>
      <c r="BS179" s="250"/>
      <c r="BT179" s="250"/>
    </row>
    <row r="180" spans="7:72" ht="14.25" customHeight="1" x14ac:dyDescent="0.2">
      <c r="G180" s="250"/>
      <c r="K180" s="250"/>
      <c r="O180" s="277"/>
      <c r="V180" s="250"/>
      <c r="W180" s="239"/>
      <c r="X180" s="277"/>
      <c r="Y180" s="250"/>
      <c r="Z180" s="294"/>
      <c r="AA180" s="294"/>
      <c r="AB180" s="294"/>
      <c r="AC180" s="294"/>
      <c r="AD180" s="294"/>
      <c r="AE180" s="294"/>
      <c r="AF180" s="294"/>
      <c r="AG180" s="294"/>
      <c r="AH180" s="294"/>
      <c r="AI180" s="294"/>
      <c r="AJ180" s="294"/>
      <c r="AK180" s="294"/>
      <c r="AL180" s="294"/>
      <c r="AM180" s="294"/>
      <c r="AN180" s="294"/>
      <c r="AO180" s="294"/>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c r="BJ180" s="250"/>
      <c r="BK180" s="250"/>
      <c r="BL180" s="250"/>
      <c r="BM180" s="250"/>
      <c r="BN180" s="250"/>
      <c r="BO180" s="250"/>
      <c r="BP180" s="250"/>
      <c r="BQ180" s="250"/>
      <c r="BR180" s="250"/>
      <c r="BS180" s="250"/>
      <c r="BT180" s="250"/>
    </row>
    <row r="181" spans="7:72" ht="14.25" customHeight="1" x14ac:dyDescent="0.2">
      <c r="G181" s="250"/>
      <c r="K181" s="250"/>
      <c r="O181" s="277"/>
      <c r="V181" s="250"/>
      <c r="W181" s="239"/>
      <c r="X181" s="277"/>
      <c r="Y181" s="250"/>
      <c r="Z181" s="294"/>
      <c r="AA181" s="294"/>
      <c r="AB181" s="294"/>
      <c r="AC181" s="294"/>
      <c r="AD181" s="294"/>
      <c r="AE181" s="294"/>
      <c r="AF181" s="294"/>
      <c r="AG181" s="294"/>
      <c r="AH181" s="294"/>
      <c r="AI181" s="294"/>
      <c r="AJ181" s="294"/>
      <c r="AK181" s="294"/>
      <c r="AL181" s="294"/>
      <c r="AM181" s="294"/>
      <c r="AN181" s="294"/>
      <c r="AO181" s="294"/>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c r="BJ181" s="250"/>
      <c r="BK181" s="250"/>
      <c r="BL181" s="250"/>
      <c r="BM181" s="250"/>
      <c r="BN181" s="250"/>
      <c r="BO181" s="250"/>
      <c r="BP181" s="250"/>
      <c r="BQ181" s="250"/>
      <c r="BR181" s="250"/>
      <c r="BS181" s="250"/>
      <c r="BT181" s="250"/>
    </row>
    <row r="182" spans="7:72" ht="14.25" customHeight="1" x14ac:dyDescent="0.2">
      <c r="G182" s="250"/>
      <c r="K182" s="250"/>
      <c r="O182" s="277"/>
      <c r="V182" s="250"/>
      <c r="W182" s="239"/>
      <c r="X182" s="277"/>
      <c r="Y182" s="250"/>
      <c r="Z182" s="294"/>
      <c r="AA182" s="294"/>
      <c r="AB182" s="294"/>
      <c r="AC182" s="294"/>
      <c r="AD182" s="294"/>
      <c r="AE182" s="294"/>
      <c r="AF182" s="294"/>
      <c r="AG182" s="294"/>
      <c r="AH182" s="294"/>
      <c r="AI182" s="294"/>
      <c r="AJ182" s="294"/>
      <c r="AK182" s="294"/>
      <c r="AL182" s="294"/>
      <c r="AM182" s="294"/>
      <c r="AN182" s="294"/>
      <c r="AO182" s="294"/>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c r="BJ182" s="250"/>
      <c r="BK182" s="250"/>
      <c r="BL182" s="250"/>
      <c r="BM182" s="250"/>
      <c r="BN182" s="250"/>
      <c r="BO182" s="250"/>
      <c r="BP182" s="250"/>
      <c r="BQ182" s="250"/>
      <c r="BR182" s="250"/>
      <c r="BS182" s="250"/>
      <c r="BT182" s="250"/>
    </row>
    <row r="183" spans="7:72" ht="14.25" customHeight="1" x14ac:dyDescent="0.2">
      <c r="G183" s="250"/>
      <c r="K183" s="250"/>
      <c r="O183" s="277"/>
      <c r="V183" s="250"/>
      <c r="W183" s="239"/>
      <c r="X183" s="277"/>
      <c r="Y183" s="250"/>
      <c r="Z183" s="294"/>
      <c r="AA183" s="294"/>
      <c r="AB183" s="294"/>
      <c r="AC183" s="294"/>
      <c r="AD183" s="294"/>
      <c r="AE183" s="294"/>
      <c r="AF183" s="294"/>
      <c r="AG183" s="294"/>
      <c r="AH183" s="294"/>
      <c r="AI183" s="294"/>
      <c r="AJ183" s="294"/>
      <c r="AK183" s="294"/>
      <c r="AL183" s="294"/>
      <c r="AM183" s="294"/>
      <c r="AN183" s="294"/>
      <c r="AO183" s="294"/>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c r="BJ183" s="250"/>
      <c r="BK183" s="250"/>
      <c r="BL183" s="250"/>
      <c r="BM183" s="250"/>
      <c r="BN183" s="250"/>
      <c r="BO183" s="250"/>
      <c r="BP183" s="250"/>
      <c r="BQ183" s="250"/>
      <c r="BR183" s="250"/>
      <c r="BS183" s="250"/>
      <c r="BT183" s="250"/>
    </row>
    <row r="184" spans="7:72" ht="14.25" customHeight="1" x14ac:dyDescent="0.2">
      <c r="G184" s="250"/>
      <c r="K184" s="250"/>
      <c r="O184" s="277"/>
      <c r="V184" s="250"/>
      <c r="W184" s="239"/>
      <c r="X184" s="277"/>
      <c r="Y184" s="250"/>
      <c r="Z184" s="294"/>
      <c r="AA184" s="294"/>
      <c r="AB184" s="294"/>
      <c r="AC184" s="294"/>
      <c r="AD184" s="294"/>
      <c r="AE184" s="294"/>
      <c r="AF184" s="294"/>
      <c r="AG184" s="294"/>
      <c r="AH184" s="294"/>
      <c r="AI184" s="294"/>
      <c r="AJ184" s="294"/>
      <c r="AK184" s="294"/>
      <c r="AL184" s="294"/>
      <c r="AM184" s="294"/>
      <c r="AN184" s="294"/>
      <c r="AO184" s="294"/>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c r="BJ184" s="250"/>
      <c r="BK184" s="250"/>
      <c r="BL184" s="250"/>
      <c r="BM184" s="250"/>
      <c r="BN184" s="250"/>
      <c r="BO184" s="250"/>
      <c r="BP184" s="250"/>
      <c r="BQ184" s="250"/>
      <c r="BR184" s="250"/>
      <c r="BS184" s="250"/>
      <c r="BT184" s="250"/>
    </row>
    <row r="185" spans="7:72" ht="14.25" customHeight="1" x14ac:dyDescent="0.2">
      <c r="G185" s="250"/>
      <c r="K185" s="250"/>
      <c r="O185" s="277"/>
      <c r="V185" s="250"/>
      <c r="W185" s="239"/>
      <c r="X185" s="277"/>
      <c r="Y185" s="250"/>
      <c r="Z185" s="294"/>
      <c r="AA185" s="294"/>
      <c r="AB185" s="294"/>
      <c r="AC185" s="294"/>
      <c r="AD185" s="294"/>
      <c r="AE185" s="294"/>
      <c r="AF185" s="294"/>
      <c r="AG185" s="294"/>
      <c r="AH185" s="294"/>
      <c r="AI185" s="294"/>
      <c r="AJ185" s="294"/>
      <c r="AK185" s="294"/>
      <c r="AL185" s="294"/>
      <c r="AM185" s="294"/>
      <c r="AN185" s="294"/>
      <c r="AO185" s="294"/>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c r="BJ185" s="250"/>
      <c r="BK185" s="250"/>
      <c r="BL185" s="250"/>
      <c r="BM185" s="250"/>
      <c r="BN185" s="250"/>
      <c r="BO185" s="250"/>
      <c r="BP185" s="250"/>
      <c r="BQ185" s="250"/>
      <c r="BR185" s="250"/>
      <c r="BS185" s="250"/>
      <c r="BT185" s="250"/>
    </row>
    <row r="186" spans="7:72" ht="14.25" customHeight="1" x14ac:dyDescent="0.2">
      <c r="G186" s="250"/>
      <c r="K186" s="250"/>
      <c r="O186" s="277"/>
      <c r="V186" s="250"/>
      <c r="W186" s="239"/>
      <c r="X186" s="277"/>
      <c r="Y186" s="250"/>
      <c r="Z186" s="294"/>
      <c r="AA186" s="294"/>
      <c r="AB186" s="294"/>
      <c r="AC186" s="294"/>
      <c r="AD186" s="294"/>
      <c r="AE186" s="294"/>
      <c r="AF186" s="294"/>
      <c r="AG186" s="294"/>
      <c r="AH186" s="294"/>
      <c r="AI186" s="294"/>
      <c r="AJ186" s="294"/>
      <c r="AK186" s="294"/>
      <c r="AL186" s="294"/>
      <c r="AM186" s="294"/>
      <c r="AN186" s="294"/>
      <c r="AO186" s="294"/>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c r="BJ186" s="250"/>
      <c r="BK186" s="250"/>
      <c r="BL186" s="250"/>
      <c r="BM186" s="250"/>
      <c r="BN186" s="250"/>
      <c r="BO186" s="250"/>
      <c r="BP186" s="250"/>
      <c r="BQ186" s="250"/>
      <c r="BR186" s="250"/>
      <c r="BS186" s="250"/>
      <c r="BT186" s="250"/>
    </row>
    <row r="187" spans="7:72" ht="14.25" customHeight="1" x14ac:dyDescent="0.2">
      <c r="G187" s="250"/>
      <c r="K187" s="250"/>
      <c r="O187" s="277"/>
      <c r="V187" s="250"/>
      <c r="W187" s="239"/>
      <c r="X187" s="277"/>
      <c r="Y187" s="250"/>
      <c r="Z187" s="294"/>
      <c r="AA187" s="294"/>
      <c r="AB187" s="294"/>
      <c r="AC187" s="294"/>
      <c r="AD187" s="294"/>
      <c r="AE187" s="294"/>
      <c r="AF187" s="294"/>
      <c r="AG187" s="294"/>
      <c r="AH187" s="294"/>
      <c r="AI187" s="294"/>
      <c r="AJ187" s="294"/>
      <c r="AK187" s="294"/>
      <c r="AL187" s="294"/>
      <c r="AM187" s="294"/>
      <c r="AN187" s="294"/>
      <c r="AO187" s="294"/>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c r="BJ187" s="250"/>
      <c r="BK187" s="250"/>
      <c r="BL187" s="250"/>
      <c r="BM187" s="250"/>
      <c r="BN187" s="250"/>
      <c r="BO187" s="250"/>
      <c r="BP187" s="250"/>
      <c r="BQ187" s="250"/>
      <c r="BR187" s="250"/>
      <c r="BS187" s="250"/>
      <c r="BT187" s="250"/>
    </row>
    <row r="188" spans="7:72" ht="14.25" customHeight="1" x14ac:dyDescent="0.2">
      <c r="G188" s="250"/>
      <c r="K188" s="250"/>
      <c r="O188" s="277"/>
      <c r="V188" s="250"/>
      <c r="W188" s="239"/>
      <c r="X188" s="277"/>
      <c r="Y188" s="250"/>
      <c r="Z188" s="294"/>
      <c r="AA188" s="294"/>
      <c r="AB188" s="294"/>
      <c r="AC188" s="294"/>
      <c r="AD188" s="294"/>
      <c r="AE188" s="294"/>
      <c r="AF188" s="294"/>
      <c r="AG188" s="294"/>
      <c r="AH188" s="294"/>
      <c r="AI188" s="294"/>
      <c r="AJ188" s="294"/>
      <c r="AK188" s="294"/>
      <c r="AL188" s="294"/>
      <c r="AM188" s="294"/>
      <c r="AN188" s="294"/>
      <c r="AO188" s="294"/>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c r="BJ188" s="250"/>
      <c r="BK188" s="250"/>
      <c r="BL188" s="250"/>
      <c r="BM188" s="250"/>
      <c r="BN188" s="250"/>
      <c r="BO188" s="250"/>
      <c r="BP188" s="250"/>
      <c r="BQ188" s="250"/>
      <c r="BR188" s="250"/>
      <c r="BS188" s="250"/>
      <c r="BT188" s="250"/>
    </row>
    <row r="189" spans="7:72" ht="14.25" customHeight="1" x14ac:dyDescent="0.2">
      <c r="G189" s="250"/>
      <c r="K189" s="250"/>
      <c r="O189" s="277"/>
      <c r="V189" s="250"/>
      <c r="W189" s="239"/>
      <c r="X189" s="277"/>
      <c r="Y189" s="250"/>
      <c r="Z189" s="294"/>
      <c r="AA189" s="294"/>
      <c r="AB189" s="294"/>
      <c r="AC189" s="294"/>
      <c r="AD189" s="294"/>
      <c r="AE189" s="294"/>
      <c r="AF189" s="294"/>
      <c r="AG189" s="294"/>
      <c r="AH189" s="294"/>
      <c r="AI189" s="294"/>
      <c r="AJ189" s="294"/>
      <c r="AK189" s="294"/>
      <c r="AL189" s="294"/>
      <c r="AM189" s="294"/>
      <c r="AN189" s="294"/>
      <c r="AO189" s="294"/>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c r="BJ189" s="250"/>
      <c r="BK189" s="250"/>
      <c r="BL189" s="250"/>
      <c r="BM189" s="250"/>
      <c r="BN189" s="250"/>
      <c r="BO189" s="250"/>
      <c r="BP189" s="250"/>
      <c r="BQ189" s="250"/>
      <c r="BR189" s="250"/>
      <c r="BS189" s="250"/>
      <c r="BT189" s="250"/>
    </row>
    <row r="190" spans="7:72" ht="14.25" customHeight="1" x14ac:dyDescent="0.2">
      <c r="G190" s="250"/>
      <c r="K190" s="250"/>
      <c r="O190" s="277"/>
      <c r="V190" s="250"/>
      <c r="W190" s="239"/>
      <c r="X190" s="277"/>
      <c r="Y190" s="250"/>
      <c r="Z190" s="294"/>
      <c r="AA190" s="294"/>
      <c r="AB190" s="294"/>
      <c r="AC190" s="294"/>
      <c r="AD190" s="294"/>
      <c r="AE190" s="294"/>
      <c r="AF190" s="294"/>
      <c r="AG190" s="294"/>
      <c r="AH190" s="294"/>
      <c r="AI190" s="294"/>
      <c r="AJ190" s="294"/>
      <c r="AK190" s="294"/>
      <c r="AL190" s="294"/>
      <c r="AM190" s="294"/>
      <c r="AN190" s="294"/>
      <c r="AO190" s="294"/>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c r="BJ190" s="250"/>
      <c r="BK190" s="250"/>
      <c r="BL190" s="250"/>
      <c r="BM190" s="250"/>
      <c r="BN190" s="250"/>
      <c r="BO190" s="250"/>
      <c r="BP190" s="250"/>
      <c r="BQ190" s="250"/>
      <c r="BR190" s="250"/>
      <c r="BS190" s="250"/>
      <c r="BT190" s="250"/>
    </row>
    <row r="191" spans="7:72" ht="14.25" customHeight="1" x14ac:dyDescent="0.2">
      <c r="G191" s="250"/>
      <c r="K191" s="250"/>
      <c r="O191" s="277"/>
      <c r="V191" s="250"/>
      <c r="W191" s="239"/>
      <c r="X191" s="277"/>
      <c r="Y191" s="250"/>
      <c r="Z191" s="294"/>
      <c r="AA191" s="294"/>
      <c r="AB191" s="294"/>
      <c r="AC191" s="294"/>
      <c r="AD191" s="294"/>
      <c r="AE191" s="294"/>
      <c r="AF191" s="294"/>
      <c r="AG191" s="294"/>
      <c r="AH191" s="294"/>
      <c r="AI191" s="294"/>
      <c r="AJ191" s="294"/>
      <c r="AK191" s="294"/>
      <c r="AL191" s="294"/>
      <c r="AM191" s="294"/>
      <c r="AN191" s="294"/>
      <c r="AO191" s="294"/>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c r="BJ191" s="250"/>
      <c r="BK191" s="250"/>
      <c r="BL191" s="250"/>
      <c r="BM191" s="250"/>
      <c r="BN191" s="250"/>
      <c r="BO191" s="250"/>
      <c r="BP191" s="250"/>
      <c r="BQ191" s="250"/>
      <c r="BR191" s="250"/>
      <c r="BS191" s="250"/>
      <c r="BT191" s="250"/>
    </row>
    <row r="192" spans="7:72" ht="14.25" customHeight="1" x14ac:dyDescent="0.2">
      <c r="G192" s="250"/>
      <c r="K192" s="250"/>
      <c r="O192" s="277"/>
      <c r="V192" s="250"/>
      <c r="W192" s="239"/>
      <c r="X192" s="277"/>
      <c r="Y192" s="250"/>
      <c r="Z192" s="294"/>
      <c r="AA192" s="294"/>
      <c r="AB192" s="294"/>
      <c r="AC192" s="294"/>
      <c r="AD192" s="294"/>
      <c r="AE192" s="294"/>
      <c r="AF192" s="294"/>
      <c r="AG192" s="294"/>
      <c r="AH192" s="294"/>
      <c r="AI192" s="294"/>
      <c r="AJ192" s="294"/>
      <c r="AK192" s="294"/>
      <c r="AL192" s="294"/>
      <c r="AM192" s="294"/>
      <c r="AN192" s="294"/>
      <c r="AO192" s="294"/>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c r="BJ192" s="250"/>
      <c r="BK192" s="250"/>
      <c r="BL192" s="250"/>
      <c r="BM192" s="250"/>
      <c r="BN192" s="250"/>
      <c r="BO192" s="250"/>
      <c r="BP192" s="250"/>
      <c r="BQ192" s="250"/>
      <c r="BR192" s="250"/>
      <c r="BS192" s="250"/>
      <c r="BT192" s="250"/>
    </row>
    <row r="193" spans="7:72" ht="14.25" customHeight="1" x14ac:dyDescent="0.2">
      <c r="G193" s="250"/>
      <c r="K193" s="250"/>
      <c r="O193" s="277"/>
      <c r="V193" s="250"/>
      <c r="W193" s="239"/>
      <c r="X193" s="277"/>
      <c r="Y193" s="250"/>
      <c r="Z193" s="294"/>
      <c r="AA193" s="294"/>
      <c r="AB193" s="294"/>
      <c r="AC193" s="294"/>
      <c r="AD193" s="294"/>
      <c r="AE193" s="294"/>
      <c r="AF193" s="294"/>
      <c r="AG193" s="294"/>
      <c r="AH193" s="294"/>
      <c r="AI193" s="294"/>
      <c r="AJ193" s="294"/>
      <c r="AK193" s="294"/>
      <c r="AL193" s="294"/>
      <c r="AM193" s="294"/>
      <c r="AN193" s="294"/>
      <c r="AO193" s="294"/>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c r="BT193" s="250"/>
    </row>
    <row r="194" spans="7:72" ht="14.25" customHeight="1" x14ac:dyDescent="0.2">
      <c r="G194" s="250"/>
      <c r="K194" s="250"/>
      <c r="O194" s="277"/>
      <c r="V194" s="250"/>
      <c r="W194" s="239"/>
      <c r="X194" s="277"/>
      <c r="Y194" s="250"/>
      <c r="Z194" s="294"/>
      <c r="AA194" s="294"/>
      <c r="AB194" s="294"/>
      <c r="AC194" s="294"/>
      <c r="AD194" s="294"/>
      <c r="AE194" s="294"/>
      <c r="AF194" s="294"/>
      <c r="AG194" s="294"/>
      <c r="AH194" s="294"/>
      <c r="AI194" s="294"/>
      <c r="AJ194" s="294"/>
      <c r="AK194" s="294"/>
      <c r="AL194" s="294"/>
      <c r="AM194" s="294"/>
      <c r="AN194" s="294"/>
      <c r="AO194" s="294"/>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c r="BJ194" s="250"/>
      <c r="BK194" s="250"/>
      <c r="BL194" s="250"/>
      <c r="BM194" s="250"/>
      <c r="BN194" s="250"/>
      <c r="BO194" s="250"/>
      <c r="BP194" s="250"/>
      <c r="BQ194" s="250"/>
      <c r="BR194" s="250"/>
      <c r="BS194" s="250"/>
      <c r="BT194" s="250"/>
    </row>
    <row r="195" spans="7:72" ht="14.25" customHeight="1" x14ac:dyDescent="0.2">
      <c r="G195" s="250"/>
      <c r="K195" s="250"/>
      <c r="O195" s="277"/>
      <c r="V195" s="250"/>
      <c r="W195" s="239"/>
      <c r="X195" s="277"/>
      <c r="Y195" s="250"/>
      <c r="Z195" s="294"/>
      <c r="AA195" s="294"/>
      <c r="AB195" s="294"/>
      <c r="AC195" s="294"/>
      <c r="AD195" s="294"/>
      <c r="AE195" s="294"/>
      <c r="AF195" s="294"/>
      <c r="AG195" s="294"/>
      <c r="AH195" s="294"/>
      <c r="AI195" s="294"/>
      <c r="AJ195" s="294"/>
      <c r="AK195" s="294"/>
      <c r="AL195" s="294"/>
      <c r="AM195" s="294"/>
      <c r="AN195" s="294"/>
      <c r="AO195" s="294"/>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c r="BT195" s="250"/>
    </row>
    <row r="196" spans="7:72" ht="14.25" customHeight="1" x14ac:dyDescent="0.2">
      <c r="G196" s="250"/>
      <c r="K196" s="250"/>
      <c r="O196" s="277"/>
      <c r="V196" s="250"/>
      <c r="W196" s="239"/>
      <c r="X196" s="277"/>
      <c r="Y196" s="250"/>
      <c r="Z196" s="294"/>
      <c r="AA196" s="294"/>
      <c r="AB196" s="294"/>
      <c r="AC196" s="294"/>
      <c r="AD196" s="294"/>
      <c r="AE196" s="294"/>
      <c r="AF196" s="294"/>
      <c r="AG196" s="294"/>
      <c r="AH196" s="294"/>
      <c r="AI196" s="294"/>
      <c r="AJ196" s="294"/>
      <c r="AK196" s="294"/>
      <c r="AL196" s="294"/>
      <c r="AM196" s="294"/>
      <c r="AN196" s="294"/>
      <c r="AO196" s="294"/>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c r="BJ196" s="250"/>
      <c r="BK196" s="250"/>
      <c r="BL196" s="250"/>
      <c r="BM196" s="250"/>
      <c r="BN196" s="250"/>
      <c r="BO196" s="250"/>
      <c r="BP196" s="250"/>
      <c r="BQ196" s="250"/>
      <c r="BR196" s="250"/>
      <c r="BS196" s="250"/>
      <c r="BT196" s="250"/>
    </row>
    <row r="197" spans="7:72" ht="14.25" customHeight="1" x14ac:dyDescent="0.2">
      <c r="G197" s="250"/>
      <c r="K197" s="250"/>
      <c r="O197" s="277"/>
      <c r="V197" s="250"/>
      <c r="W197" s="239"/>
      <c r="X197" s="277"/>
      <c r="Y197" s="250"/>
      <c r="Z197" s="294"/>
      <c r="AA197" s="294"/>
      <c r="AB197" s="294"/>
      <c r="AC197" s="294"/>
      <c r="AD197" s="294"/>
      <c r="AE197" s="294"/>
      <c r="AF197" s="294"/>
      <c r="AG197" s="294"/>
      <c r="AH197" s="294"/>
      <c r="AI197" s="294"/>
      <c r="AJ197" s="294"/>
      <c r="AK197" s="294"/>
      <c r="AL197" s="294"/>
      <c r="AM197" s="294"/>
      <c r="AN197" s="294"/>
      <c r="AO197" s="294"/>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c r="BT197" s="250"/>
    </row>
    <row r="198" spans="7:72" ht="14.25" customHeight="1" x14ac:dyDescent="0.2">
      <c r="G198" s="250"/>
      <c r="K198" s="250"/>
      <c r="O198" s="277"/>
      <c r="V198" s="250"/>
      <c r="W198" s="239"/>
      <c r="X198" s="277"/>
      <c r="Y198" s="250"/>
      <c r="Z198" s="294"/>
      <c r="AA198" s="294"/>
      <c r="AB198" s="294"/>
      <c r="AC198" s="294"/>
      <c r="AD198" s="294"/>
      <c r="AE198" s="294"/>
      <c r="AF198" s="294"/>
      <c r="AG198" s="294"/>
      <c r="AH198" s="294"/>
      <c r="AI198" s="294"/>
      <c r="AJ198" s="294"/>
      <c r="AK198" s="294"/>
      <c r="AL198" s="294"/>
      <c r="AM198" s="294"/>
      <c r="AN198" s="294"/>
      <c r="AO198" s="294"/>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50"/>
      <c r="BT198" s="250"/>
    </row>
    <row r="199" spans="7:72" ht="14.25" customHeight="1" x14ac:dyDescent="0.2">
      <c r="G199" s="250"/>
      <c r="K199" s="250"/>
      <c r="O199" s="277"/>
      <c r="V199" s="250"/>
      <c r="W199" s="239"/>
      <c r="X199" s="277"/>
      <c r="Y199" s="250"/>
      <c r="Z199" s="294"/>
      <c r="AA199" s="294"/>
      <c r="AB199" s="294"/>
      <c r="AC199" s="294"/>
      <c r="AD199" s="294"/>
      <c r="AE199" s="294"/>
      <c r="AF199" s="294"/>
      <c r="AG199" s="294"/>
      <c r="AH199" s="294"/>
      <c r="AI199" s="294"/>
      <c r="AJ199" s="294"/>
      <c r="AK199" s="294"/>
      <c r="AL199" s="294"/>
      <c r="AM199" s="294"/>
      <c r="AN199" s="294"/>
      <c r="AO199" s="294"/>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c r="BT199" s="250"/>
    </row>
    <row r="200" spans="7:72" ht="14.25" customHeight="1" x14ac:dyDescent="0.2">
      <c r="G200" s="250"/>
      <c r="K200" s="250"/>
      <c r="O200" s="277"/>
      <c r="V200" s="250"/>
      <c r="W200" s="239"/>
      <c r="X200" s="277"/>
      <c r="Y200" s="250"/>
      <c r="Z200" s="294"/>
      <c r="AA200" s="294"/>
      <c r="AB200" s="294"/>
      <c r="AC200" s="294"/>
      <c r="AD200" s="294"/>
      <c r="AE200" s="294"/>
      <c r="AF200" s="294"/>
      <c r="AG200" s="294"/>
      <c r="AH200" s="294"/>
      <c r="AI200" s="294"/>
      <c r="AJ200" s="294"/>
      <c r="AK200" s="294"/>
      <c r="AL200" s="294"/>
      <c r="AM200" s="294"/>
      <c r="AN200" s="294"/>
      <c r="AO200" s="294"/>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c r="BJ200" s="250"/>
      <c r="BK200" s="250"/>
      <c r="BL200" s="250"/>
      <c r="BM200" s="250"/>
      <c r="BN200" s="250"/>
      <c r="BO200" s="250"/>
      <c r="BP200" s="250"/>
      <c r="BQ200" s="250"/>
      <c r="BR200" s="250"/>
      <c r="BS200" s="250"/>
      <c r="BT200" s="250"/>
    </row>
    <row r="201" spans="7:72" ht="14.25" customHeight="1" x14ac:dyDescent="0.2">
      <c r="G201" s="250"/>
      <c r="K201" s="250"/>
      <c r="O201" s="277"/>
      <c r="V201" s="250"/>
      <c r="W201" s="239"/>
      <c r="X201" s="277"/>
      <c r="Y201" s="250"/>
      <c r="Z201" s="294"/>
      <c r="AA201" s="294"/>
      <c r="AB201" s="294"/>
      <c r="AC201" s="294"/>
      <c r="AD201" s="294"/>
      <c r="AE201" s="294"/>
      <c r="AF201" s="294"/>
      <c r="AG201" s="294"/>
      <c r="AH201" s="294"/>
      <c r="AI201" s="294"/>
      <c r="AJ201" s="294"/>
      <c r="AK201" s="294"/>
      <c r="AL201" s="294"/>
      <c r="AM201" s="294"/>
      <c r="AN201" s="294"/>
      <c r="AO201" s="294"/>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c r="BT201" s="250"/>
    </row>
    <row r="202" spans="7:72" ht="14.25" customHeight="1" x14ac:dyDescent="0.2">
      <c r="G202" s="250"/>
      <c r="K202" s="250"/>
      <c r="O202" s="277"/>
      <c r="V202" s="250"/>
      <c r="W202" s="239"/>
      <c r="X202" s="277"/>
      <c r="Y202" s="250"/>
      <c r="Z202" s="294"/>
      <c r="AA202" s="294"/>
      <c r="AB202" s="294"/>
      <c r="AC202" s="294"/>
      <c r="AD202" s="294"/>
      <c r="AE202" s="294"/>
      <c r="AF202" s="294"/>
      <c r="AG202" s="294"/>
      <c r="AH202" s="294"/>
      <c r="AI202" s="294"/>
      <c r="AJ202" s="294"/>
      <c r="AK202" s="294"/>
      <c r="AL202" s="294"/>
      <c r="AM202" s="294"/>
      <c r="AN202" s="294"/>
      <c r="AO202" s="294"/>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c r="BJ202" s="250"/>
      <c r="BK202" s="250"/>
      <c r="BL202" s="250"/>
      <c r="BM202" s="250"/>
      <c r="BN202" s="250"/>
      <c r="BO202" s="250"/>
      <c r="BP202" s="250"/>
      <c r="BQ202" s="250"/>
      <c r="BR202" s="250"/>
      <c r="BS202" s="250"/>
      <c r="BT202" s="250"/>
    </row>
    <row r="203" spans="7:72" ht="14.25" customHeight="1" x14ac:dyDescent="0.2">
      <c r="G203" s="250"/>
      <c r="K203" s="250"/>
      <c r="O203" s="277"/>
      <c r="V203" s="250"/>
      <c r="W203" s="239"/>
      <c r="X203" s="277"/>
      <c r="Y203" s="250"/>
      <c r="Z203" s="294"/>
      <c r="AA203" s="294"/>
      <c r="AB203" s="294"/>
      <c r="AC203" s="294"/>
      <c r="AD203" s="294"/>
      <c r="AE203" s="294"/>
      <c r="AF203" s="294"/>
      <c r="AG203" s="294"/>
      <c r="AH203" s="294"/>
      <c r="AI203" s="294"/>
      <c r="AJ203" s="294"/>
      <c r="AK203" s="294"/>
      <c r="AL203" s="294"/>
      <c r="AM203" s="294"/>
      <c r="AN203" s="294"/>
      <c r="AO203" s="294"/>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c r="BT203" s="250"/>
    </row>
    <row r="204" spans="7:72" ht="14.25" customHeight="1" x14ac:dyDescent="0.2">
      <c r="G204" s="250"/>
      <c r="K204" s="250"/>
      <c r="O204" s="277"/>
      <c r="V204" s="250"/>
      <c r="W204" s="239"/>
      <c r="X204" s="277"/>
      <c r="Y204" s="250"/>
      <c r="Z204" s="294"/>
      <c r="AA204" s="294"/>
      <c r="AB204" s="294"/>
      <c r="AC204" s="294"/>
      <c r="AD204" s="294"/>
      <c r="AE204" s="294"/>
      <c r="AF204" s="294"/>
      <c r="AG204" s="294"/>
      <c r="AH204" s="294"/>
      <c r="AI204" s="294"/>
      <c r="AJ204" s="294"/>
      <c r="AK204" s="294"/>
      <c r="AL204" s="294"/>
      <c r="AM204" s="294"/>
      <c r="AN204" s="294"/>
      <c r="AO204" s="294"/>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c r="BJ204" s="250"/>
      <c r="BK204" s="250"/>
      <c r="BL204" s="250"/>
      <c r="BM204" s="250"/>
      <c r="BN204" s="250"/>
      <c r="BO204" s="250"/>
      <c r="BP204" s="250"/>
      <c r="BQ204" s="250"/>
      <c r="BR204" s="250"/>
      <c r="BS204" s="250"/>
      <c r="BT204" s="250"/>
    </row>
    <row r="205" spans="7:72" ht="14.25" customHeight="1" x14ac:dyDescent="0.2">
      <c r="G205" s="250"/>
      <c r="K205" s="250"/>
      <c r="O205" s="277"/>
      <c r="V205" s="250"/>
      <c r="W205" s="239"/>
      <c r="X205" s="277"/>
      <c r="Y205" s="250"/>
      <c r="Z205" s="294"/>
      <c r="AA205" s="294"/>
      <c r="AB205" s="294"/>
      <c r="AC205" s="294"/>
      <c r="AD205" s="294"/>
      <c r="AE205" s="294"/>
      <c r="AF205" s="294"/>
      <c r="AG205" s="294"/>
      <c r="AH205" s="294"/>
      <c r="AI205" s="294"/>
      <c r="AJ205" s="294"/>
      <c r="AK205" s="294"/>
      <c r="AL205" s="294"/>
      <c r="AM205" s="294"/>
      <c r="AN205" s="294"/>
      <c r="AO205" s="294"/>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c r="BT205" s="250"/>
    </row>
    <row r="206" spans="7:72" ht="14.25" customHeight="1" x14ac:dyDescent="0.2">
      <c r="G206" s="250"/>
      <c r="K206" s="250"/>
      <c r="O206" s="277"/>
      <c r="V206" s="250"/>
      <c r="W206" s="239"/>
      <c r="X206" s="277"/>
      <c r="Y206" s="250"/>
      <c r="Z206" s="294"/>
      <c r="AA206" s="294"/>
      <c r="AB206" s="294"/>
      <c r="AC206" s="294"/>
      <c r="AD206" s="294"/>
      <c r="AE206" s="294"/>
      <c r="AF206" s="294"/>
      <c r="AG206" s="294"/>
      <c r="AH206" s="294"/>
      <c r="AI206" s="294"/>
      <c r="AJ206" s="294"/>
      <c r="AK206" s="294"/>
      <c r="AL206" s="294"/>
      <c r="AM206" s="294"/>
      <c r="AN206" s="294"/>
      <c r="AO206" s="294"/>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c r="BJ206" s="250"/>
      <c r="BK206" s="250"/>
      <c r="BL206" s="250"/>
      <c r="BM206" s="250"/>
      <c r="BN206" s="250"/>
      <c r="BO206" s="250"/>
      <c r="BP206" s="250"/>
      <c r="BQ206" s="250"/>
      <c r="BR206" s="250"/>
      <c r="BS206" s="250"/>
      <c r="BT206" s="250"/>
    </row>
    <row r="207" spans="7:72" ht="14.25" customHeight="1" x14ac:dyDescent="0.2">
      <c r="G207" s="250"/>
      <c r="K207" s="250"/>
      <c r="O207" s="277"/>
      <c r="V207" s="250"/>
      <c r="W207" s="239"/>
      <c r="X207" s="277"/>
      <c r="Y207" s="250"/>
      <c r="Z207" s="294"/>
      <c r="AA207" s="294"/>
      <c r="AB207" s="294"/>
      <c r="AC207" s="294"/>
      <c r="AD207" s="294"/>
      <c r="AE207" s="294"/>
      <c r="AF207" s="294"/>
      <c r="AG207" s="294"/>
      <c r="AH207" s="294"/>
      <c r="AI207" s="294"/>
      <c r="AJ207" s="294"/>
      <c r="AK207" s="294"/>
      <c r="AL207" s="294"/>
      <c r="AM207" s="294"/>
      <c r="AN207" s="294"/>
      <c r="AO207" s="294"/>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c r="BT207" s="250"/>
    </row>
    <row r="208" spans="7:72" ht="14.25" customHeight="1" x14ac:dyDescent="0.2">
      <c r="G208" s="250"/>
      <c r="K208" s="250"/>
      <c r="O208" s="277"/>
      <c r="V208" s="250"/>
      <c r="W208" s="239"/>
      <c r="X208" s="277"/>
      <c r="Y208" s="250"/>
      <c r="Z208" s="294"/>
      <c r="AA208" s="294"/>
      <c r="AB208" s="294"/>
      <c r="AC208" s="294"/>
      <c r="AD208" s="294"/>
      <c r="AE208" s="294"/>
      <c r="AF208" s="294"/>
      <c r="AG208" s="294"/>
      <c r="AH208" s="294"/>
      <c r="AI208" s="294"/>
      <c r="AJ208" s="294"/>
      <c r="AK208" s="294"/>
      <c r="AL208" s="294"/>
      <c r="AM208" s="294"/>
      <c r="AN208" s="294"/>
      <c r="AO208" s="294"/>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c r="BJ208" s="250"/>
      <c r="BK208" s="250"/>
      <c r="BL208" s="250"/>
      <c r="BM208" s="250"/>
      <c r="BN208" s="250"/>
      <c r="BO208" s="250"/>
      <c r="BP208" s="250"/>
      <c r="BQ208" s="250"/>
      <c r="BR208" s="250"/>
      <c r="BS208" s="250"/>
      <c r="BT208" s="250"/>
    </row>
    <row r="209" spans="7:72" ht="14.25" customHeight="1" x14ac:dyDescent="0.2">
      <c r="G209" s="250"/>
      <c r="K209" s="250"/>
      <c r="O209" s="277"/>
      <c r="V209" s="250"/>
      <c r="W209" s="239"/>
      <c r="X209" s="277"/>
      <c r="Y209" s="250"/>
      <c r="Z209" s="294"/>
      <c r="AA209" s="294"/>
      <c r="AB209" s="294"/>
      <c r="AC209" s="294"/>
      <c r="AD209" s="294"/>
      <c r="AE209" s="294"/>
      <c r="AF209" s="294"/>
      <c r="AG209" s="294"/>
      <c r="AH209" s="294"/>
      <c r="AI209" s="294"/>
      <c r="AJ209" s="294"/>
      <c r="AK209" s="294"/>
      <c r="AL209" s="294"/>
      <c r="AM209" s="294"/>
      <c r="AN209" s="294"/>
      <c r="AO209" s="294"/>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c r="BJ209" s="250"/>
      <c r="BK209" s="250"/>
      <c r="BL209" s="250"/>
      <c r="BM209" s="250"/>
      <c r="BN209" s="250"/>
      <c r="BO209" s="250"/>
      <c r="BP209" s="250"/>
      <c r="BQ209" s="250"/>
      <c r="BR209" s="250"/>
      <c r="BS209" s="250"/>
      <c r="BT209" s="250"/>
    </row>
    <row r="210" spans="7:72" ht="14.25" customHeight="1" x14ac:dyDescent="0.2">
      <c r="G210" s="250"/>
      <c r="K210" s="250"/>
      <c r="O210" s="277"/>
      <c r="V210" s="250"/>
      <c r="W210" s="239"/>
      <c r="X210" s="277"/>
      <c r="Y210" s="250"/>
      <c r="Z210" s="294"/>
      <c r="AA210" s="294"/>
      <c r="AB210" s="294"/>
      <c r="AC210" s="294"/>
      <c r="AD210" s="294"/>
      <c r="AE210" s="294"/>
      <c r="AF210" s="294"/>
      <c r="AG210" s="294"/>
      <c r="AH210" s="294"/>
      <c r="AI210" s="294"/>
      <c r="AJ210" s="294"/>
      <c r="AK210" s="294"/>
      <c r="AL210" s="294"/>
      <c r="AM210" s="294"/>
      <c r="AN210" s="294"/>
      <c r="AO210" s="294"/>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50"/>
    </row>
    <row r="211" spans="7:72" ht="14.25" customHeight="1" x14ac:dyDescent="0.2">
      <c r="G211" s="250"/>
      <c r="K211" s="250"/>
      <c r="O211" s="277"/>
      <c r="V211" s="250"/>
      <c r="W211" s="239"/>
      <c r="X211" s="277"/>
      <c r="Y211" s="250"/>
      <c r="Z211" s="294"/>
      <c r="AA211" s="294"/>
      <c r="AB211" s="294"/>
      <c r="AC211" s="294"/>
      <c r="AD211" s="294"/>
      <c r="AE211" s="294"/>
      <c r="AF211" s="294"/>
      <c r="AG211" s="294"/>
      <c r="AH211" s="294"/>
      <c r="AI211" s="294"/>
      <c r="AJ211" s="294"/>
      <c r="AK211" s="294"/>
      <c r="AL211" s="294"/>
      <c r="AM211" s="294"/>
      <c r="AN211" s="294"/>
      <c r="AO211" s="294"/>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0"/>
      <c r="BM211" s="250"/>
      <c r="BN211" s="250"/>
      <c r="BO211" s="250"/>
      <c r="BP211" s="250"/>
      <c r="BQ211" s="250"/>
      <c r="BR211" s="250"/>
      <c r="BS211" s="250"/>
      <c r="BT211" s="250"/>
    </row>
    <row r="212" spans="7:72" ht="14.25" customHeight="1" x14ac:dyDescent="0.2">
      <c r="G212" s="250"/>
      <c r="K212" s="250"/>
      <c r="O212" s="277"/>
      <c r="V212" s="250"/>
      <c r="W212" s="239"/>
      <c r="X212" s="277"/>
      <c r="Y212" s="250"/>
      <c r="Z212" s="294"/>
      <c r="AA212" s="294"/>
      <c r="AB212" s="294"/>
      <c r="AC212" s="294"/>
      <c r="AD212" s="294"/>
      <c r="AE212" s="294"/>
      <c r="AF212" s="294"/>
      <c r="AG212" s="294"/>
      <c r="AH212" s="294"/>
      <c r="AI212" s="294"/>
      <c r="AJ212" s="294"/>
      <c r="AK212" s="294"/>
      <c r="AL212" s="294"/>
      <c r="AM212" s="294"/>
      <c r="AN212" s="294"/>
      <c r="AO212" s="294"/>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50"/>
    </row>
    <row r="213" spans="7:72" ht="14.25" customHeight="1" x14ac:dyDescent="0.2">
      <c r="G213" s="250"/>
      <c r="K213" s="250"/>
      <c r="O213" s="277"/>
      <c r="V213" s="250"/>
      <c r="W213" s="239"/>
      <c r="X213" s="277"/>
      <c r="Y213" s="250"/>
      <c r="Z213" s="294"/>
      <c r="AA213" s="294"/>
      <c r="AB213" s="294"/>
      <c r="AC213" s="294"/>
      <c r="AD213" s="294"/>
      <c r="AE213" s="294"/>
      <c r="AF213" s="294"/>
      <c r="AG213" s="294"/>
      <c r="AH213" s="294"/>
      <c r="AI213" s="294"/>
      <c r="AJ213" s="294"/>
      <c r="AK213" s="294"/>
      <c r="AL213" s="294"/>
      <c r="AM213" s="294"/>
      <c r="AN213" s="294"/>
      <c r="AO213" s="294"/>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c r="BT213" s="250"/>
    </row>
    <row r="214" spans="7:72" ht="14.25" customHeight="1" x14ac:dyDescent="0.2">
      <c r="G214" s="250"/>
      <c r="K214" s="250"/>
      <c r="O214" s="277"/>
      <c r="V214" s="250"/>
      <c r="W214" s="239"/>
      <c r="X214" s="277"/>
      <c r="Y214" s="250"/>
      <c r="Z214" s="294"/>
      <c r="AA214" s="294"/>
      <c r="AB214" s="294"/>
      <c r="AC214" s="294"/>
      <c r="AD214" s="294"/>
      <c r="AE214" s="294"/>
      <c r="AF214" s="294"/>
      <c r="AG214" s="294"/>
      <c r="AH214" s="294"/>
      <c r="AI214" s="294"/>
      <c r="AJ214" s="294"/>
      <c r="AK214" s="294"/>
      <c r="AL214" s="294"/>
      <c r="AM214" s="294"/>
      <c r="AN214" s="294"/>
      <c r="AO214" s="294"/>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c r="BJ214" s="250"/>
      <c r="BK214" s="250"/>
      <c r="BL214" s="250"/>
      <c r="BM214" s="250"/>
      <c r="BN214" s="250"/>
      <c r="BO214" s="250"/>
      <c r="BP214" s="250"/>
      <c r="BQ214" s="250"/>
      <c r="BR214" s="250"/>
      <c r="BS214" s="250"/>
      <c r="BT214" s="250"/>
    </row>
    <row r="215" spans="7:72" ht="14.25" customHeight="1" x14ac:dyDescent="0.2">
      <c r="G215" s="250"/>
      <c r="K215" s="250"/>
      <c r="O215" s="277"/>
      <c r="V215" s="250"/>
      <c r="W215" s="239"/>
      <c r="X215" s="277"/>
      <c r="Y215" s="250"/>
      <c r="Z215" s="294"/>
      <c r="AA215" s="294"/>
      <c r="AB215" s="294"/>
      <c r="AC215" s="294"/>
      <c r="AD215" s="294"/>
      <c r="AE215" s="294"/>
      <c r="AF215" s="294"/>
      <c r="AG215" s="294"/>
      <c r="AH215" s="294"/>
      <c r="AI215" s="294"/>
      <c r="AJ215" s="294"/>
      <c r="AK215" s="294"/>
      <c r="AL215" s="294"/>
      <c r="AM215" s="294"/>
      <c r="AN215" s="294"/>
      <c r="AO215" s="294"/>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c r="BT215" s="250"/>
    </row>
    <row r="216" spans="7:72" ht="14.25" customHeight="1" x14ac:dyDescent="0.2">
      <c r="G216" s="250"/>
      <c r="K216" s="250"/>
      <c r="O216" s="277"/>
      <c r="V216" s="250"/>
      <c r="W216" s="239"/>
      <c r="X216" s="277"/>
      <c r="Y216" s="250"/>
      <c r="Z216" s="294"/>
      <c r="AA216" s="294"/>
      <c r="AB216" s="294"/>
      <c r="AC216" s="294"/>
      <c r="AD216" s="294"/>
      <c r="AE216" s="294"/>
      <c r="AF216" s="294"/>
      <c r="AG216" s="294"/>
      <c r="AH216" s="294"/>
      <c r="AI216" s="294"/>
      <c r="AJ216" s="294"/>
      <c r="AK216" s="294"/>
      <c r="AL216" s="294"/>
      <c r="AM216" s="294"/>
      <c r="AN216" s="294"/>
      <c r="AO216" s="294"/>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c r="BJ216" s="250"/>
      <c r="BK216" s="250"/>
      <c r="BL216" s="250"/>
      <c r="BM216" s="250"/>
      <c r="BN216" s="250"/>
      <c r="BO216" s="250"/>
      <c r="BP216" s="250"/>
      <c r="BQ216" s="250"/>
      <c r="BR216" s="250"/>
      <c r="BS216" s="250"/>
      <c r="BT216" s="250"/>
    </row>
    <row r="217" spans="7:72" ht="14.25" customHeight="1" x14ac:dyDescent="0.2">
      <c r="G217" s="250"/>
      <c r="K217" s="250"/>
      <c r="O217" s="277"/>
      <c r="V217" s="250"/>
      <c r="W217" s="239"/>
      <c r="X217" s="277"/>
      <c r="Y217" s="250"/>
      <c r="Z217" s="294"/>
      <c r="AA217" s="294"/>
      <c r="AB217" s="294"/>
      <c r="AC217" s="294"/>
      <c r="AD217" s="294"/>
      <c r="AE217" s="294"/>
      <c r="AF217" s="294"/>
      <c r="AG217" s="294"/>
      <c r="AH217" s="294"/>
      <c r="AI217" s="294"/>
      <c r="AJ217" s="294"/>
      <c r="AK217" s="294"/>
      <c r="AL217" s="294"/>
      <c r="AM217" s="294"/>
      <c r="AN217" s="294"/>
      <c r="AO217" s="294"/>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c r="BJ217" s="250"/>
      <c r="BK217" s="250"/>
      <c r="BL217" s="250"/>
      <c r="BM217" s="250"/>
      <c r="BN217" s="250"/>
      <c r="BO217" s="250"/>
      <c r="BP217" s="250"/>
      <c r="BQ217" s="250"/>
      <c r="BR217" s="250"/>
      <c r="BS217" s="250"/>
      <c r="BT217" s="250"/>
    </row>
    <row r="218" spans="7:72" ht="14.25" customHeight="1" x14ac:dyDescent="0.2">
      <c r="G218" s="250"/>
      <c r="K218" s="250"/>
      <c r="O218" s="277"/>
      <c r="V218" s="250"/>
      <c r="W218" s="239"/>
      <c r="X218" s="277"/>
      <c r="Y218" s="250"/>
      <c r="Z218" s="294"/>
      <c r="AA218" s="294"/>
      <c r="AB218" s="294"/>
      <c r="AC218" s="294"/>
      <c r="AD218" s="294"/>
      <c r="AE218" s="294"/>
      <c r="AF218" s="294"/>
      <c r="AG218" s="294"/>
      <c r="AH218" s="294"/>
      <c r="AI218" s="294"/>
      <c r="AJ218" s="294"/>
      <c r="AK218" s="294"/>
      <c r="AL218" s="294"/>
      <c r="AM218" s="294"/>
      <c r="AN218" s="294"/>
      <c r="AO218" s="294"/>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c r="BJ218" s="250"/>
      <c r="BK218" s="250"/>
      <c r="BL218" s="250"/>
      <c r="BM218" s="250"/>
      <c r="BN218" s="250"/>
      <c r="BO218" s="250"/>
      <c r="BP218" s="250"/>
      <c r="BQ218" s="250"/>
      <c r="BR218" s="250"/>
      <c r="BS218" s="250"/>
      <c r="BT218" s="250"/>
    </row>
    <row r="219" spans="7:72" ht="14.25" customHeight="1" x14ac:dyDescent="0.2">
      <c r="G219" s="250"/>
      <c r="K219" s="250"/>
      <c r="O219" s="277"/>
      <c r="V219" s="250"/>
      <c r="W219" s="239"/>
      <c r="X219" s="277"/>
      <c r="Y219" s="250"/>
      <c r="Z219" s="294"/>
      <c r="AA219" s="294"/>
      <c r="AB219" s="294"/>
      <c r="AC219" s="294"/>
      <c r="AD219" s="294"/>
      <c r="AE219" s="294"/>
      <c r="AF219" s="294"/>
      <c r="AG219" s="294"/>
      <c r="AH219" s="294"/>
      <c r="AI219" s="294"/>
      <c r="AJ219" s="294"/>
      <c r="AK219" s="294"/>
      <c r="AL219" s="294"/>
      <c r="AM219" s="294"/>
      <c r="AN219" s="294"/>
      <c r="AO219" s="294"/>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c r="BJ219" s="250"/>
      <c r="BK219" s="250"/>
      <c r="BL219" s="250"/>
      <c r="BM219" s="250"/>
      <c r="BN219" s="250"/>
      <c r="BO219" s="250"/>
      <c r="BP219" s="250"/>
      <c r="BQ219" s="250"/>
      <c r="BR219" s="250"/>
      <c r="BS219" s="250"/>
      <c r="BT219" s="250"/>
    </row>
    <row r="220" spans="7:72" ht="14.25" customHeight="1" x14ac:dyDescent="0.2">
      <c r="G220" s="250"/>
      <c r="K220" s="250"/>
      <c r="O220" s="277"/>
      <c r="V220" s="250"/>
      <c r="W220" s="239"/>
      <c r="X220" s="277"/>
      <c r="Y220" s="250"/>
      <c r="Z220" s="294"/>
      <c r="AA220" s="294"/>
      <c r="AB220" s="294"/>
      <c r="AC220" s="294"/>
      <c r="AD220" s="294"/>
      <c r="AE220" s="294"/>
      <c r="AF220" s="294"/>
      <c r="AG220" s="294"/>
      <c r="AH220" s="294"/>
      <c r="AI220" s="294"/>
      <c r="AJ220" s="294"/>
      <c r="AK220" s="294"/>
      <c r="AL220" s="294"/>
      <c r="AM220" s="294"/>
      <c r="AN220" s="294"/>
      <c r="AO220" s="294"/>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c r="BJ220" s="250"/>
      <c r="BK220" s="250"/>
      <c r="BL220" s="250"/>
      <c r="BM220" s="250"/>
      <c r="BN220" s="250"/>
      <c r="BO220" s="250"/>
      <c r="BP220" s="250"/>
      <c r="BQ220" s="250"/>
      <c r="BR220" s="250"/>
      <c r="BS220" s="250"/>
      <c r="BT220" s="250"/>
    </row>
    <row r="221" spans="7:72" ht="14.25" customHeight="1" x14ac:dyDescent="0.2">
      <c r="G221" s="250"/>
      <c r="K221" s="250"/>
      <c r="O221" s="277"/>
      <c r="V221" s="250"/>
      <c r="W221" s="239"/>
      <c r="X221" s="277"/>
      <c r="Y221" s="250"/>
      <c r="Z221" s="294"/>
      <c r="AA221" s="294"/>
      <c r="AB221" s="294"/>
      <c r="AC221" s="294"/>
      <c r="AD221" s="294"/>
      <c r="AE221" s="294"/>
      <c r="AF221" s="294"/>
      <c r="AG221" s="294"/>
      <c r="AH221" s="294"/>
      <c r="AI221" s="294"/>
      <c r="AJ221" s="294"/>
      <c r="AK221" s="294"/>
      <c r="AL221" s="294"/>
      <c r="AM221" s="294"/>
      <c r="AN221" s="294"/>
      <c r="AO221" s="294"/>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c r="BJ221" s="250"/>
      <c r="BK221" s="250"/>
      <c r="BL221" s="250"/>
      <c r="BM221" s="250"/>
      <c r="BN221" s="250"/>
      <c r="BO221" s="250"/>
      <c r="BP221" s="250"/>
      <c r="BQ221" s="250"/>
      <c r="BR221" s="250"/>
      <c r="BS221" s="250"/>
      <c r="BT221" s="250"/>
    </row>
    <row r="222" spans="7:72" ht="14.25" customHeight="1" x14ac:dyDescent="0.2">
      <c r="G222" s="250"/>
      <c r="K222" s="250"/>
      <c r="O222" s="277"/>
      <c r="V222" s="250"/>
      <c r="W222" s="239"/>
      <c r="X222" s="277"/>
      <c r="Y222" s="250"/>
      <c r="Z222" s="294"/>
      <c r="AA222" s="294"/>
      <c r="AB222" s="294"/>
      <c r="AC222" s="294"/>
      <c r="AD222" s="294"/>
      <c r="AE222" s="294"/>
      <c r="AF222" s="294"/>
      <c r="AG222" s="294"/>
      <c r="AH222" s="294"/>
      <c r="AI222" s="294"/>
      <c r="AJ222" s="294"/>
      <c r="AK222" s="294"/>
      <c r="AL222" s="294"/>
      <c r="AM222" s="294"/>
      <c r="AN222" s="294"/>
      <c r="AO222" s="294"/>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c r="BJ222" s="250"/>
      <c r="BK222" s="250"/>
      <c r="BL222" s="250"/>
      <c r="BM222" s="250"/>
      <c r="BN222" s="250"/>
      <c r="BO222" s="250"/>
      <c r="BP222" s="250"/>
      <c r="BQ222" s="250"/>
      <c r="BR222" s="250"/>
      <c r="BS222" s="250"/>
      <c r="BT222" s="250"/>
    </row>
    <row r="223" spans="7:72" ht="14.25" customHeight="1" x14ac:dyDescent="0.2">
      <c r="G223" s="250"/>
      <c r="K223" s="250"/>
      <c r="O223" s="277"/>
      <c r="V223" s="250"/>
      <c r="W223" s="239"/>
      <c r="X223" s="277"/>
      <c r="Y223" s="250"/>
      <c r="Z223" s="294"/>
      <c r="AA223" s="294"/>
      <c r="AB223" s="294"/>
      <c r="AC223" s="294"/>
      <c r="AD223" s="294"/>
      <c r="AE223" s="294"/>
      <c r="AF223" s="294"/>
      <c r="AG223" s="294"/>
      <c r="AH223" s="294"/>
      <c r="AI223" s="294"/>
      <c r="AJ223" s="294"/>
      <c r="AK223" s="294"/>
      <c r="AL223" s="294"/>
      <c r="AM223" s="294"/>
      <c r="AN223" s="294"/>
      <c r="AO223" s="294"/>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c r="BJ223" s="250"/>
      <c r="BK223" s="250"/>
      <c r="BL223" s="250"/>
      <c r="BM223" s="250"/>
      <c r="BN223" s="250"/>
      <c r="BO223" s="250"/>
      <c r="BP223" s="250"/>
      <c r="BQ223" s="250"/>
      <c r="BR223" s="250"/>
      <c r="BS223" s="250"/>
      <c r="BT223" s="250"/>
    </row>
    <row r="224" spans="7:72" ht="14.25" customHeight="1" x14ac:dyDescent="0.2">
      <c r="G224" s="250"/>
      <c r="K224" s="250"/>
      <c r="O224" s="277"/>
      <c r="V224" s="250"/>
      <c r="W224" s="239"/>
      <c r="X224" s="277"/>
      <c r="Y224" s="250"/>
      <c r="Z224" s="294"/>
      <c r="AA224" s="294"/>
      <c r="AB224" s="294"/>
      <c r="AC224" s="294"/>
      <c r="AD224" s="294"/>
      <c r="AE224" s="294"/>
      <c r="AF224" s="294"/>
      <c r="AG224" s="294"/>
      <c r="AH224" s="294"/>
      <c r="AI224" s="294"/>
      <c r="AJ224" s="294"/>
      <c r="AK224" s="294"/>
      <c r="AL224" s="294"/>
      <c r="AM224" s="294"/>
      <c r="AN224" s="294"/>
      <c r="AO224" s="294"/>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c r="BJ224" s="250"/>
      <c r="BK224" s="250"/>
      <c r="BL224" s="250"/>
      <c r="BM224" s="250"/>
      <c r="BN224" s="250"/>
      <c r="BO224" s="250"/>
      <c r="BP224" s="250"/>
      <c r="BQ224" s="250"/>
      <c r="BR224" s="250"/>
      <c r="BS224" s="250"/>
      <c r="BT224" s="250"/>
    </row>
    <row r="225" spans="7:72" ht="14.25" customHeight="1" x14ac:dyDescent="0.2">
      <c r="G225" s="250"/>
      <c r="K225" s="250"/>
      <c r="O225" s="277"/>
      <c r="V225" s="250"/>
      <c r="W225" s="239"/>
      <c r="X225" s="277"/>
      <c r="Y225" s="250"/>
      <c r="Z225" s="294"/>
      <c r="AA225" s="294"/>
      <c r="AB225" s="294"/>
      <c r="AC225" s="294"/>
      <c r="AD225" s="294"/>
      <c r="AE225" s="294"/>
      <c r="AF225" s="294"/>
      <c r="AG225" s="294"/>
      <c r="AH225" s="294"/>
      <c r="AI225" s="294"/>
      <c r="AJ225" s="294"/>
      <c r="AK225" s="294"/>
      <c r="AL225" s="294"/>
      <c r="AM225" s="294"/>
      <c r="AN225" s="294"/>
      <c r="AO225" s="294"/>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c r="BJ225" s="250"/>
      <c r="BK225" s="250"/>
      <c r="BL225" s="250"/>
      <c r="BM225" s="250"/>
      <c r="BN225" s="250"/>
      <c r="BO225" s="250"/>
      <c r="BP225" s="250"/>
      <c r="BQ225" s="250"/>
      <c r="BR225" s="250"/>
      <c r="BS225" s="250"/>
      <c r="BT225" s="250"/>
    </row>
    <row r="226" spans="7:72" ht="14.25" customHeight="1" x14ac:dyDescent="0.2">
      <c r="G226" s="250"/>
      <c r="K226" s="250"/>
      <c r="O226" s="277"/>
      <c r="V226" s="250"/>
      <c r="W226" s="239"/>
      <c r="X226" s="277"/>
      <c r="Y226" s="250"/>
      <c r="Z226" s="294"/>
      <c r="AA226" s="294"/>
      <c r="AB226" s="294"/>
      <c r="AC226" s="294"/>
      <c r="AD226" s="294"/>
      <c r="AE226" s="294"/>
      <c r="AF226" s="294"/>
      <c r="AG226" s="294"/>
      <c r="AH226" s="294"/>
      <c r="AI226" s="294"/>
      <c r="AJ226" s="294"/>
      <c r="AK226" s="294"/>
      <c r="AL226" s="294"/>
      <c r="AM226" s="294"/>
      <c r="AN226" s="294"/>
      <c r="AO226" s="294"/>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c r="BJ226" s="250"/>
      <c r="BK226" s="250"/>
      <c r="BL226" s="250"/>
      <c r="BM226" s="250"/>
      <c r="BN226" s="250"/>
      <c r="BO226" s="250"/>
      <c r="BP226" s="250"/>
      <c r="BQ226" s="250"/>
      <c r="BR226" s="250"/>
      <c r="BS226" s="250"/>
      <c r="BT226" s="250"/>
    </row>
    <row r="227" spans="7:72" ht="14.25" customHeight="1" x14ac:dyDescent="0.2">
      <c r="G227" s="250"/>
      <c r="K227" s="250"/>
      <c r="O227" s="277"/>
      <c r="V227" s="250"/>
      <c r="W227" s="239"/>
      <c r="X227" s="277"/>
      <c r="Y227" s="250"/>
      <c r="Z227" s="294"/>
      <c r="AA227" s="294"/>
      <c r="AB227" s="294"/>
      <c r="AC227" s="294"/>
      <c r="AD227" s="294"/>
      <c r="AE227" s="294"/>
      <c r="AF227" s="294"/>
      <c r="AG227" s="294"/>
      <c r="AH227" s="294"/>
      <c r="AI227" s="294"/>
      <c r="AJ227" s="294"/>
      <c r="AK227" s="294"/>
      <c r="AL227" s="294"/>
      <c r="AM227" s="294"/>
      <c r="AN227" s="294"/>
      <c r="AO227" s="294"/>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c r="BJ227" s="250"/>
      <c r="BK227" s="250"/>
      <c r="BL227" s="250"/>
      <c r="BM227" s="250"/>
      <c r="BN227" s="250"/>
      <c r="BO227" s="250"/>
      <c r="BP227" s="250"/>
      <c r="BQ227" s="250"/>
      <c r="BR227" s="250"/>
      <c r="BS227" s="250"/>
      <c r="BT227" s="250"/>
    </row>
    <row r="228" spans="7:72" ht="14.25" customHeight="1" x14ac:dyDescent="0.2">
      <c r="G228" s="250"/>
      <c r="K228" s="250"/>
      <c r="O228" s="277"/>
      <c r="V228" s="250"/>
      <c r="W228" s="239"/>
      <c r="X228" s="277"/>
      <c r="Y228" s="250"/>
      <c r="Z228" s="294"/>
      <c r="AA228" s="294"/>
      <c r="AB228" s="294"/>
      <c r="AC228" s="294"/>
      <c r="AD228" s="294"/>
      <c r="AE228" s="294"/>
      <c r="AF228" s="294"/>
      <c r="AG228" s="294"/>
      <c r="AH228" s="294"/>
      <c r="AI228" s="294"/>
      <c r="AJ228" s="294"/>
      <c r="AK228" s="294"/>
      <c r="AL228" s="294"/>
      <c r="AM228" s="294"/>
      <c r="AN228" s="294"/>
      <c r="AO228" s="294"/>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c r="BJ228" s="250"/>
      <c r="BK228" s="250"/>
      <c r="BL228" s="250"/>
      <c r="BM228" s="250"/>
      <c r="BN228" s="250"/>
      <c r="BO228" s="250"/>
      <c r="BP228" s="250"/>
      <c r="BQ228" s="250"/>
      <c r="BR228" s="250"/>
      <c r="BS228" s="250"/>
      <c r="BT228" s="250"/>
    </row>
    <row r="229" spans="7:72" ht="14.25" customHeight="1" x14ac:dyDescent="0.2">
      <c r="G229" s="250"/>
      <c r="K229" s="250"/>
      <c r="O229" s="277"/>
      <c r="V229" s="250"/>
      <c r="W229" s="239"/>
      <c r="X229" s="277"/>
      <c r="Y229" s="250"/>
      <c r="Z229" s="294"/>
      <c r="AA229" s="294"/>
      <c r="AB229" s="294"/>
      <c r="AC229" s="294"/>
      <c r="AD229" s="294"/>
      <c r="AE229" s="294"/>
      <c r="AF229" s="294"/>
      <c r="AG229" s="294"/>
      <c r="AH229" s="294"/>
      <c r="AI229" s="294"/>
      <c r="AJ229" s="294"/>
      <c r="AK229" s="294"/>
      <c r="AL229" s="294"/>
      <c r="AM229" s="294"/>
      <c r="AN229" s="294"/>
      <c r="AO229" s="294"/>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c r="BJ229" s="250"/>
      <c r="BK229" s="250"/>
      <c r="BL229" s="250"/>
      <c r="BM229" s="250"/>
      <c r="BN229" s="250"/>
      <c r="BO229" s="250"/>
      <c r="BP229" s="250"/>
      <c r="BQ229" s="250"/>
      <c r="BR229" s="250"/>
      <c r="BS229" s="250"/>
      <c r="BT229" s="250"/>
    </row>
    <row r="230" spans="7:72" ht="14.25" customHeight="1" x14ac:dyDescent="0.2">
      <c r="G230" s="250"/>
      <c r="K230" s="250"/>
      <c r="O230" s="277"/>
      <c r="V230" s="250"/>
      <c r="W230" s="239"/>
      <c r="X230" s="277"/>
      <c r="Y230" s="250"/>
      <c r="Z230" s="294"/>
      <c r="AA230" s="294"/>
      <c r="AB230" s="294"/>
      <c r="AC230" s="294"/>
      <c r="AD230" s="294"/>
      <c r="AE230" s="294"/>
      <c r="AF230" s="294"/>
      <c r="AG230" s="294"/>
      <c r="AH230" s="294"/>
      <c r="AI230" s="294"/>
      <c r="AJ230" s="294"/>
      <c r="AK230" s="294"/>
      <c r="AL230" s="294"/>
      <c r="AM230" s="294"/>
      <c r="AN230" s="294"/>
      <c r="AO230" s="294"/>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c r="BJ230" s="250"/>
      <c r="BK230" s="250"/>
      <c r="BL230" s="250"/>
      <c r="BM230" s="250"/>
      <c r="BN230" s="250"/>
      <c r="BO230" s="250"/>
      <c r="BP230" s="250"/>
      <c r="BQ230" s="250"/>
      <c r="BR230" s="250"/>
      <c r="BS230" s="250"/>
      <c r="BT230" s="250"/>
    </row>
    <row r="231" spans="7:72" ht="14.25" customHeight="1" x14ac:dyDescent="0.2">
      <c r="G231" s="250"/>
      <c r="K231" s="250"/>
      <c r="O231" s="277"/>
      <c r="V231" s="250"/>
      <c r="W231" s="239"/>
      <c r="X231" s="277"/>
      <c r="Y231" s="250"/>
      <c r="Z231" s="294"/>
      <c r="AA231" s="294"/>
      <c r="AB231" s="294"/>
      <c r="AC231" s="294"/>
      <c r="AD231" s="294"/>
      <c r="AE231" s="294"/>
      <c r="AF231" s="294"/>
      <c r="AG231" s="294"/>
      <c r="AH231" s="294"/>
      <c r="AI231" s="294"/>
      <c r="AJ231" s="294"/>
      <c r="AK231" s="294"/>
      <c r="AL231" s="294"/>
      <c r="AM231" s="294"/>
      <c r="AN231" s="294"/>
      <c r="AO231" s="294"/>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c r="BJ231" s="250"/>
      <c r="BK231" s="250"/>
      <c r="BL231" s="250"/>
      <c r="BM231" s="250"/>
      <c r="BN231" s="250"/>
      <c r="BO231" s="250"/>
      <c r="BP231" s="250"/>
      <c r="BQ231" s="250"/>
      <c r="BR231" s="250"/>
      <c r="BS231" s="250"/>
      <c r="BT231" s="250"/>
    </row>
    <row r="232" spans="7:72" ht="14.25" customHeight="1" x14ac:dyDescent="0.2">
      <c r="G232" s="250"/>
      <c r="K232" s="250"/>
      <c r="O232" s="277"/>
      <c r="V232" s="250"/>
      <c r="W232" s="239"/>
      <c r="X232" s="277"/>
      <c r="Y232" s="250"/>
      <c r="Z232" s="294"/>
      <c r="AA232" s="294"/>
      <c r="AB232" s="294"/>
      <c r="AC232" s="294"/>
      <c r="AD232" s="294"/>
      <c r="AE232" s="294"/>
      <c r="AF232" s="294"/>
      <c r="AG232" s="294"/>
      <c r="AH232" s="294"/>
      <c r="AI232" s="294"/>
      <c r="AJ232" s="294"/>
      <c r="AK232" s="294"/>
      <c r="AL232" s="294"/>
      <c r="AM232" s="294"/>
      <c r="AN232" s="294"/>
      <c r="AO232" s="294"/>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c r="BJ232" s="250"/>
      <c r="BK232" s="250"/>
      <c r="BL232" s="250"/>
      <c r="BM232" s="250"/>
      <c r="BN232" s="250"/>
      <c r="BO232" s="250"/>
      <c r="BP232" s="250"/>
      <c r="BQ232" s="250"/>
      <c r="BR232" s="250"/>
      <c r="BS232" s="250"/>
      <c r="BT232" s="250"/>
    </row>
    <row r="233" spans="7:72" ht="14.25" customHeight="1" x14ac:dyDescent="0.2">
      <c r="G233" s="250"/>
      <c r="K233" s="250"/>
      <c r="O233" s="277"/>
      <c r="V233" s="250"/>
      <c r="W233" s="239"/>
      <c r="X233" s="277"/>
      <c r="Y233" s="250"/>
      <c r="Z233" s="294"/>
      <c r="AA233" s="294"/>
      <c r="AB233" s="294"/>
      <c r="AC233" s="294"/>
      <c r="AD233" s="294"/>
      <c r="AE233" s="294"/>
      <c r="AF233" s="294"/>
      <c r="AG233" s="294"/>
      <c r="AH233" s="294"/>
      <c r="AI233" s="294"/>
      <c r="AJ233" s="294"/>
      <c r="AK233" s="294"/>
      <c r="AL233" s="294"/>
      <c r="AM233" s="294"/>
      <c r="AN233" s="294"/>
      <c r="AO233" s="294"/>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c r="BJ233" s="250"/>
      <c r="BK233" s="250"/>
      <c r="BL233" s="250"/>
      <c r="BM233" s="250"/>
      <c r="BN233" s="250"/>
      <c r="BO233" s="250"/>
      <c r="BP233" s="250"/>
      <c r="BQ233" s="250"/>
      <c r="BR233" s="250"/>
      <c r="BS233" s="250"/>
      <c r="BT233" s="250"/>
    </row>
    <row r="234" spans="7:72" ht="14.25" customHeight="1" x14ac:dyDescent="0.2">
      <c r="G234" s="250"/>
      <c r="K234" s="250"/>
      <c r="O234" s="277"/>
      <c r="V234" s="250"/>
      <c r="W234" s="239"/>
      <c r="X234" s="277"/>
      <c r="Y234" s="250"/>
      <c r="Z234" s="294"/>
      <c r="AA234" s="294"/>
      <c r="AB234" s="294"/>
      <c r="AC234" s="294"/>
      <c r="AD234" s="294"/>
      <c r="AE234" s="294"/>
      <c r="AF234" s="294"/>
      <c r="AG234" s="294"/>
      <c r="AH234" s="294"/>
      <c r="AI234" s="294"/>
      <c r="AJ234" s="294"/>
      <c r="AK234" s="294"/>
      <c r="AL234" s="294"/>
      <c r="AM234" s="294"/>
      <c r="AN234" s="294"/>
      <c r="AO234" s="294"/>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c r="BJ234" s="250"/>
      <c r="BK234" s="250"/>
      <c r="BL234" s="250"/>
      <c r="BM234" s="250"/>
      <c r="BN234" s="250"/>
      <c r="BO234" s="250"/>
      <c r="BP234" s="250"/>
      <c r="BQ234" s="250"/>
      <c r="BR234" s="250"/>
      <c r="BS234" s="250"/>
      <c r="BT234" s="250"/>
    </row>
    <row r="235" spans="7:72" ht="14.25" customHeight="1" x14ac:dyDescent="0.2">
      <c r="G235" s="250"/>
      <c r="K235" s="250"/>
      <c r="O235" s="277"/>
      <c r="V235" s="250"/>
      <c r="W235" s="239"/>
      <c r="X235" s="277"/>
      <c r="Y235" s="250"/>
      <c r="Z235" s="294"/>
      <c r="AA235" s="294"/>
      <c r="AB235" s="294"/>
      <c r="AC235" s="294"/>
      <c r="AD235" s="294"/>
      <c r="AE235" s="294"/>
      <c r="AF235" s="294"/>
      <c r="AG235" s="294"/>
      <c r="AH235" s="294"/>
      <c r="AI235" s="294"/>
      <c r="AJ235" s="294"/>
      <c r="AK235" s="294"/>
      <c r="AL235" s="294"/>
      <c r="AM235" s="294"/>
      <c r="AN235" s="294"/>
      <c r="AO235" s="294"/>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c r="BJ235" s="250"/>
      <c r="BK235" s="250"/>
      <c r="BL235" s="250"/>
      <c r="BM235" s="250"/>
      <c r="BN235" s="250"/>
      <c r="BO235" s="250"/>
      <c r="BP235" s="250"/>
      <c r="BQ235" s="250"/>
      <c r="BR235" s="250"/>
      <c r="BS235" s="250"/>
      <c r="BT235" s="250"/>
    </row>
    <row r="236" spans="7:72" ht="14.25" customHeight="1" x14ac:dyDescent="0.2">
      <c r="G236" s="250"/>
      <c r="K236" s="250"/>
      <c r="O236" s="277"/>
      <c r="V236" s="250"/>
      <c r="W236" s="239"/>
      <c r="X236" s="277"/>
      <c r="Y236" s="250"/>
      <c r="Z236" s="294"/>
      <c r="AA236" s="294"/>
      <c r="AB236" s="294"/>
      <c r="AC236" s="294"/>
      <c r="AD236" s="294"/>
      <c r="AE236" s="294"/>
      <c r="AF236" s="294"/>
      <c r="AG236" s="294"/>
      <c r="AH236" s="294"/>
      <c r="AI236" s="294"/>
      <c r="AJ236" s="294"/>
      <c r="AK236" s="294"/>
      <c r="AL236" s="294"/>
      <c r="AM236" s="294"/>
      <c r="AN236" s="294"/>
      <c r="AO236" s="294"/>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c r="BJ236" s="250"/>
      <c r="BK236" s="250"/>
      <c r="BL236" s="250"/>
      <c r="BM236" s="250"/>
      <c r="BN236" s="250"/>
      <c r="BO236" s="250"/>
      <c r="BP236" s="250"/>
      <c r="BQ236" s="250"/>
      <c r="BR236" s="250"/>
      <c r="BS236" s="250"/>
      <c r="BT236" s="250"/>
    </row>
    <row r="237" spans="7:72" ht="14.25" customHeight="1" x14ac:dyDescent="0.2">
      <c r="G237" s="250"/>
      <c r="K237" s="250"/>
      <c r="O237" s="277"/>
      <c r="V237" s="250"/>
      <c r="W237" s="239"/>
      <c r="X237" s="277"/>
      <c r="Y237" s="250"/>
      <c r="Z237" s="294"/>
      <c r="AA237" s="294"/>
      <c r="AB237" s="294"/>
      <c r="AC237" s="294"/>
      <c r="AD237" s="294"/>
      <c r="AE237" s="294"/>
      <c r="AF237" s="294"/>
      <c r="AG237" s="294"/>
      <c r="AH237" s="294"/>
      <c r="AI237" s="294"/>
      <c r="AJ237" s="294"/>
      <c r="AK237" s="294"/>
      <c r="AL237" s="294"/>
      <c r="AM237" s="294"/>
      <c r="AN237" s="294"/>
      <c r="AO237" s="294"/>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c r="BJ237" s="250"/>
      <c r="BK237" s="250"/>
      <c r="BL237" s="250"/>
      <c r="BM237" s="250"/>
      <c r="BN237" s="250"/>
      <c r="BO237" s="250"/>
      <c r="BP237" s="250"/>
      <c r="BQ237" s="250"/>
      <c r="BR237" s="250"/>
      <c r="BS237" s="250"/>
      <c r="BT237" s="250"/>
    </row>
    <row r="238" spans="7:72" ht="14.25" customHeight="1" x14ac:dyDescent="0.2">
      <c r="G238" s="250"/>
      <c r="K238" s="250"/>
      <c r="O238" s="277"/>
      <c r="V238" s="250"/>
      <c r="W238" s="239"/>
      <c r="X238" s="277"/>
      <c r="Y238" s="250"/>
      <c r="Z238" s="294"/>
      <c r="AA238" s="294"/>
      <c r="AB238" s="294"/>
      <c r="AC238" s="294"/>
      <c r="AD238" s="294"/>
      <c r="AE238" s="294"/>
      <c r="AF238" s="294"/>
      <c r="AG238" s="294"/>
      <c r="AH238" s="294"/>
      <c r="AI238" s="294"/>
      <c r="AJ238" s="294"/>
      <c r="AK238" s="294"/>
      <c r="AL238" s="294"/>
      <c r="AM238" s="294"/>
      <c r="AN238" s="294"/>
      <c r="AO238" s="294"/>
      <c r="AP238" s="250"/>
      <c r="AQ238" s="250"/>
      <c r="AR238" s="250"/>
      <c r="AS238" s="250"/>
      <c r="AT238" s="250"/>
      <c r="AU238" s="250"/>
      <c r="AV238" s="250"/>
      <c r="AW238" s="250"/>
      <c r="AX238" s="250"/>
      <c r="AY238" s="250"/>
      <c r="AZ238" s="250"/>
      <c r="BA238" s="250"/>
      <c r="BB238" s="250"/>
      <c r="BC238" s="250"/>
      <c r="BD238" s="250"/>
      <c r="BE238" s="250"/>
      <c r="BF238" s="250"/>
      <c r="BG238" s="250"/>
      <c r="BH238" s="250"/>
      <c r="BI238" s="250"/>
      <c r="BJ238" s="250"/>
      <c r="BK238" s="250"/>
      <c r="BL238" s="250"/>
      <c r="BM238" s="250"/>
      <c r="BN238" s="250"/>
      <c r="BO238" s="250"/>
      <c r="BP238" s="250"/>
      <c r="BQ238" s="250"/>
      <c r="BR238" s="250"/>
      <c r="BS238" s="250"/>
      <c r="BT238" s="250"/>
    </row>
    <row r="239" spans="7:72" ht="14.25" customHeight="1" x14ac:dyDescent="0.2">
      <c r="G239" s="250"/>
      <c r="K239" s="250"/>
      <c r="O239" s="277"/>
      <c r="V239" s="250"/>
      <c r="W239" s="239"/>
      <c r="X239" s="277"/>
      <c r="Y239" s="250"/>
      <c r="Z239" s="294"/>
      <c r="AA239" s="294"/>
      <c r="AB239" s="294"/>
      <c r="AC239" s="294"/>
      <c r="AD239" s="294"/>
      <c r="AE239" s="294"/>
      <c r="AF239" s="294"/>
      <c r="AG239" s="294"/>
      <c r="AH239" s="294"/>
      <c r="AI239" s="294"/>
      <c r="AJ239" s="294"/>
      <c r="AK239" s="294"/>
      <c r="AL239" s="294"/>
      <c r="AM239" s="294"/>
      <c r="AN239" s="294"/>
      <c r="AO239" s="294"/>
      <c r="AP239" s="250"/>
      <c r="AQ239" s="250"/>
      <c r="AR239" s="250"/>
      <c r="AS239" s="250"/>
      <c r="AT239" s="250"/>
      <c r="AU239" s="250"/>
      <c r="AV239" s="250"/>
      <c r="AW239" s="250"/>
      <c r="AX239" s="250"/>
      <c r="AY239" s="250"/>
      <c r="AZ239" s="250"/>
      <c r="BA239" s="250"/>
      <c r="BB239" s="250"/>
      <c r="BC239" s="250"/>
      <c r="BD239" s="250"/>
      <c r="BE239" s="250"/>
      <c r="BF239" s="250"/>
      <c r="BG239" s="250"/>
      <c r="BH239" s="250"/>
      <c r="BI239" s="250"/>
      <c r="BJ239" s="250"/>
      <c r="BK239" s="250"/>
      <c r="BL239" s="250"/>
      <c r="BM239" s="250"/>
      <c r="BN239" s="250"/>
      <c r="BO239" s="250"/>
      <c r="BP239" s="250"/>
      <c r="BQ239" s="250"/>
      <c r="BR239" s="250"/>
      <c r="BS239" s="250"/>
      <c r="BT239" s="250"/>
    </row>
    <row r="240" spans="7:72" ht="14.25" customHeight="1" x14ac:dyDescent="0.2">
      <c r="G240" s="250"/>
      <c r="K240" s="250"/>
      <c r="O240" s="277"/>
      <c r="V240" s="250"/>
      <c r="W240" s="239"/>
      <c r="X240" s="277"/>
      <c r="Y240" s="250"/>
      <c r="Z240" s="294"/>
      <c r="AA240" s="294"/>
      <c r="AB240" s="294"/>
      <c r="AC240" s="294"/>
      <c r="AD240" s="294"/>
      <c r="AE240" s="294"/>
      <c r="AF240" s="294"/>
      <c r="AG240" s="294"/>
      <c r="AH240" s="294"/>
      <c r="AI240" s="294"/>
      <c r="AJ240" s="294"/>
      <c r="AK240" s="294"/>
      <c r="AL240" s="294"/>
      <c r="AM240" s="294"/>
      <c r="AN240" s="294"/>
      <c r="AO240" s="294"/>
      <c r="AP240" s="250"/>
      <c r="AQ240" s="250"/>
      <c r="AR240" s="250"/>
      <c r="AS240" s="250"/>
      <c r="AT240" s="250"/>
      <c r="AU240" s="250"/>
      <c r="AV240" s="250"/>
      <c r="AW240" s="250"/>
      <c r="AX240" s="250"/>
      <c r="AY240" s="250"/>
      <c r="AZ240" s="250"/>
      <c r="BA240" s="250"/>
      <c r="BB240" s="250"/>
      <c r="BC240" s="250"/>
      <c r="BD240" s="250"/>
      <c r="BE240" s="250"/>
      <c r="BF240" s="250"/>
      <c r="BG240" s="250"/>
      <c r="BH240" s="250"/>
      <c r="BI240" s="250"/>
      <c r="BJ240" s="250"/>
      <c r="BK240" s="250"/>
      <c r="BL240" s="250"/>
      <c r="BM240" s="250"/>
      <c r="BN240" s="250"/>
      <c r="BO240" s="250"/>
      <c r="BP240" s="250"/>
      <c r="BQ240" s="250"/>
      <c r="BR240" s="250"/>
      <c r="BS240" s="250"/>
      <c r="BT240" s="250"/>
    </row>
    <row r="241" spans="7:72" ht="14.25" customHeight="1" x14ac:dyDescent="0.2">
      <c r="G241" s="250"/>
      <c r="K241" s="250"/>
      <c r="O241" s="277"/>
      <c r="V241" s="250"/>
      <c r="W241" s="239"/>
      <c r="X241" s="277"/>
      <c r="Y241" s="250"/>
      <c r="Z241" s="294"/>
      <c r="AA241" s="294"/>
      <c r="AB241" s="294"/>
      <c r="AC241" s="294"/>
      <c r="AD241" s="294"/>
      <c r="AE241" s="294"/>
      <c r="AF241" s="294"/>
      <c r="AG241" s="294"/>
      <c r="AH241" s="294"/>
      <c r="AI241" s="294"/>
      <c r="AJ241" s="294"/>
      <c r="AK241" s="294"/>
      <c r="AL241" s="294"/>
      <c r="AM241" s="294"/>
      <c r="AN241" s="294"/>
      <c r="AO241" s="294"/>
      <c r="AP241" s="250"/>
      <c r="AQ241" s="250"/>
      <c r="AR241" s="250"/>
      <c r="AS241" s="250"/>
      <c r="AT241" s="250"/>
      <c r="AU241" s="250"/>
      <c r="AV241" s="250"/>
      <c r="AW241" s="250"/>
      <c r="AX241" s="250"/>
      <c r="AY241" s="250"/>
      <c r="AZ241" s="250"/>
      <c r="BA241" s="250"/>
      <c r="BB241" s="250"/>
      <c r="BC241" s="250"/>
      <c r="BD241" s="250"/>
      <c r="BE241" s="250"/>
      <c r="BF241" s="250"/>
      <c r="BG241" s="250"/>
      <c r="BH241" s="250"/>
      <c r="BI241" s="250"/>
      <c r="BJ241" s="250"/>
      <c r="BK241" s="250"/>
      <c r="BL241" s="250"/>
      <c r="BM241" s="250"/>
      <c r="BN241" s="250"/>
      <c r="BO241" s="250"/>
      <c r="BP241" s="250"/>
      <c r="BQ241" s="250"/>
      <c r="BR241" s="250"/>
      <c r="BS241" s="250"/>
      <c r="BT241" s="250"/>
    </row>
    <row r="242" spans="7:72" ht="14.25" customHeight="1" x14ac:dyDescent="0.2">
      <c r="G242" s="250"/>
      <c r="K242" s="250"/>
      <c r="O242" s="277"/>
      <c r="V242" s="250"/>
      <c r="W242" s="239"/>
      <c r="X242" s="277"/>
      <c r="Y242" s="250"/>
      <c r="Z242" s="294"/>
      <c r="AA242" s="294"/>
      <c r="AB242" s="294"/>
      <c r="AC242" s="294"/>
      <c r="AD242" s="294"/>
      <c r="AE242" s="294"/>
      <c r="AF242" s="294"/>
      <c r="AG242" s="294"/>
      <c r="AH242" s="294"/>
      <c r="AI242" s="294"/>
      <c r="AJ242" s="294"/>
      <c r="AK242" s="294"/>
      <c r="AL242" s="294"/>
      <c r="AM242" s="294"/>
      <c r="AN242" s="294"/>
      <c r="AO242" s="294"/>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c r="BJ242" s="250"/>
      <c r="BK242" s="250"/>
      <c r="BL242" s="250"/>
      <c r="BM242" s="250"/>
      <c r="BN242" s="250"/>
      <c r="BO242" s="250"/>
      <c r="BP242" s="250"/>
      <c r="BQ242" s="250"/>
      <c r="BR242" s="250"/>
      <c r="BS242" s="250"/>
      <c r="BT242" s="250"/>
    </row>
    <row r="243" spans="7:72" ht="14.25" customHeight="1" x14ac:dyDescent="0.2">
      <c r="G243" s="250"/>
      <c r="K243" s="250"/>
      <c r="O243" s="277"/>
      <c r="V243" s="250"/>
      <c r="W243" s="239"/>
      <c r="X243" s="277"/>
      <c r="Y243" s="250"/>
      <c r="Z243" s="294"/>
      <c r="AA243" s="294"/>
      <c r="AB243" s="294"/>
      <c r="AC243" s="294"/>
      <c r="AD243" s="294"/>
      <c r="AE243" s="294"/>
      <c r="AF243" s="294"/>
      <c r="AG243" s="294"/>
      <c r="AH243" s="294"/>
      <c r="AI243" s="294"/>
      <c r="AJ243" s="294"/>
      <c r="AK243" s="294"/>
      <c r="AL243" s="294"/>
      <c r="AM243" s="294"/>
      <c r="AN243" s="294"/>
      <c r="AO243" s="294"/>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0"/>
      <c r="BM243" s="250"/>
      <c r="BN243" s="250"/>
      <c r="BO243" s="250"/>
      <c r="BP243" s="250"/>
      <c r="BQ243" s="250"/>
      <c r="BR243" s="250"/>
      <c r="BS243" s="250"/>
      <c r="BT243" s="250"/>
    </row>
    <row r="244" spans="7:72" ht="14.25" customHeight="1" x14ac:dyDescent="0.2">
      <c r="G244" s="250"/>
      <c r="K244" s="250"/>
      <c r="O244" s="277"/>
      <c r="V244" s="250"/>
      <c r="W244" s="239"/>
      <c r="X244" s="277"/>
      <c r="Y244" s="250"/>
      <c r="Z244" s="294"/>
      <c r="AA244" s="294"/>
      <c r="AB244" s="294"/>
      <c r="AC244" s="294"/>
      <c r="AD244" s="294"/>
      <c r="AE244" s="294"/>
      <c r="AF244" s="294"/>
      <c r="AG244" s="294"/>
      <c r="AH244" s="294"/>
      <c r="AI244" s="294"/>
      <c r="AJ244" s="294"/>
      <c r="AK244" s="294"/>
      <c r="AL244" s="294"/>
      <c r="AM244" s="294"/>
      <c r="AN244" s="294"/>
      <c r="AO244" s="294"/>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0"/>
      <c r="BM244" s="250"/>
      <c r="BN244" s="250"/>
      <c r="BO244" s="250"/>
      <c r="BP244" s="250"/>
      <c r="BQ244" s="250"/>
      <c r="BR244" s="250"/>
      <c r="BS244" s="250"/>
      <c r="BT244" s="250"/>
    </row>
    <row r="245" spans="7:72" ht="14.25" customHeight="1" x14ac:dyDescent="0.2">
      <c r="G245" s="250"/>
      <c r="K245" s="250"/>
      <c r="O245" s="277"/>
      <c r="V245" s="250"/>
      <c r="W245" s="239"/>
      <c r="X245" s="277"/>
      <c r="Y245" s="250"/>
      <c r="Z245" s="294"/>
      <c r="AA245" s="294"/>
      <c r="AB245" s="294"/>
      <c r="AC245" s="294"/>
      <c r="AD245" s="294"/>
      <c r="AE245" s="294"/>
      <c r="AF245" s="294"/>
      <c r="AG245" s="294"/>
      <c r="AH245" s="294"/>
      <c r="AI245" s="294"/>
      <c r="AJ245" s="294"/>
      <c r="AK245" s="294"/>
      <c r="AL245" s="294"/>
      <c r="AM245" s="294"/>
      <c r="AN245" s="294"/>
      <c r="AO245" s="294"/>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0"/>
      <c r="BM245" s="250"/>
      <c r="BN245" s="250"/>
      <c r="BO245" s="250"/>
      <c r="BP245" s="250"/>
      <c r="BQ245" s="250"/>
      <c r="BR245" s="250"/>
      <c r="BS245" s="250"/>
      <c r="BT245" s="250"/>
    </row>
    <row r="246" spans="7:72" ht="14.25" customHeight="1" x14ac:dyDescent="0.2">
      <c r="G246" s="250"/>
      <c r="K246" s="250"/>
      <c r="O246" s="277"/>
      <c r="V246" s="250"/>
      <c r="W246" s="239"/>
      <c r="X246" s="277"/>
      <c r="Y246" s="250"/>
      <c r="Z246" s="294"/>
      <c r="AA246" s="294"/>
      <c r="AB246" s="294"/>
      <c r="AC246" s="294"/>
      <c r="AD246" s="294"/>
      <c r="AE246" s="294"/>
      <c r="AF246" s="294"/>
      <c r="AG246" s="294"/>
      <c r="AH246" s="294"/>
      <c r="AI246" s="294"/>
      <c r="AJ246" s="294"/>
      <c r="AK246" s="294"/>
      <c r="AL246" s="294"/>
      <c r="AM246" s="294"/>
      <c r="AN246" s="294"/>
      <c r="AO246" s="294"/>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0"/>
      <c r="BM246" s="250"/>
      <c r="BN246" s="250"/>
      <c r="BO246" s="250"/>
      <c r="BP246" s="250"/>
      <c r="BQ246" s="250"/>
      <c r="BR246" s="250"/>
      <c r="BS246" s="250"/>
      <c r="BT246" s="250"/>
    </row>
    <row r="247" spans="7:72" ht="14.25" customHeight="1" x14ac:dyDescent="0.2">
      <c r="G247" s="250"/>
      <c r="K247" s="250"/>
      <c r="O247" s="277"/>
      <c r="V247" s="250"/>
      <c r="W247" s="239"/>
      <c r="X247" s="277"/>
      <c r="Y247" s="250"/>
      <c r="Z247" s="294"/>
      <c r="AA247" s="294"/>
      <c r="AB247" s="294"/>
      <c r="AC247" s="294"/>
      <c r="AD247" s="294"/>
      <c r="AE247" s="294"/>
      <c r="AF247" s="294"/>
      <c r="AG247" s="294"/>
      <c r="AH247" s="294"/>
      <c r="AI247" s="294"/>
      <c r="AJ247" s="294"/>
      <c r="AK247" s="294"/>
      <c r="AL247" s="294"/>
      <c r="AM247" s="294"/>
      <c r="AN247" s="294"/>
      <c r="AO247" s="294"/>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c r="BJ247" s="250"/>
      <c r="BK247" s="250"/>
      <c r="BL247" s="250"/>
      <c r="BM247" s="250"/>
      <c r="BN247" s="250"/>
      <c r="BO247" s="250"/>
      <c r="BP247" s="250"/>
      <c r="BQ247" s="250"/>
      <c r="BR247" s="250"/>
      <c r="BS247" s="250"/>
      <c r="BT247" s="250"/>
    </row>
    <row r="248" spans="7:72" ht="14.25" customHeight="1" x14ac:dyDescent="0.2">
      <c r="G248" s="250"/>
      <c r="K248" s="250"/>
      <c r="O248" s="277"/>
      <c r="V248" s="250"/>
      <c r="W248" s="239"/>
      <c r="X248" s="277"/>
      <c r="Y248" s="250"/>
      <c r="Z248" s="294"/>
      <c r="AA248" s="294"/>
      <c r="AB248" s="294"/>
      <c r="AC248" s="294"/>
      <c r="AD248" s="294"/>
      <c r="AE248" s="294"/>
      <c r="AF248" s="294"/>
      <c r="AG248" s="294"/>
      <c r="AH248" s="294"/>
      <c r="AI248" s="294"/>
      <c r="AJ248" s="294"/>
      <c r="AK248" s="294"/>
      <c r="AL248" s="294"/>
      <c r="AM248" s="294"/>
      <c r="AN248" s="294"/>
      <c r="AO248" s="294"/>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c r="BJ248" s="250"/>
      <c r="BK248" s="250"/>
      <c r="BL248" s="250"/>
      <c r="BM248" s="250"/>
      <c r="BN248" s="250"/>
      <c r="BO248" s="250"/>
      <c r="BP248" s="250"/>
      <c r="BQ248" s="250"/>
      <c r="BR248" s="250"/>
      <c r="BS248" s="250"/>
      <c r="BT248" s="250"/>
    </row>
    <row r="249" spans="7:72" ht="14.25" customHeight="1" x14ac:dyDescent="0.2">
      <c r="G249" s="250"/>
      <c r="K249" s="250"/>
      <c r="O249" s="277"/>
      <c r="V249" s="250"/>
      <c r="W249" s="239"/>
      <c r="X249" s="277"/>
      <c r="Y249" s="250"/>
      <c r="Z249" s="294"/>
      <c r="AA249" s="294"/>
      <c r="AB249" s="294"/>
      <c r="AC249" s="294"/>
      <c r="AD249" s="294"/>
      <c r="AE249" s="294"/>
      <c r="AF249" s="294"/>
      <c r="AG249" s="294"/>
      <c r="AH249" s="294"/>
      <c r="AI249" s="294"/>
      <c r="AJ249" s="294"/>
      <c r="AK249" s="294"/>
      <c r="AL249" s="294"/>
      <c r="AM249" s="294"/>
      <c r="AN249" s="294"/>
      <c r="AO249" s="294"/>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c r="BJ249" s="250"/>
      <c r="BK249" s="250"/>
      <c r="BL249" s="250"/>
      <c r="BM249" s="250"/>
      <c r="BN249" s="250"/>
      <c r="BO249" s="250"/>
      <c r="BP249" s="250"/>
      <c r="BQ249" s="250"/>
      <c r="BR249" s="250"/>
      <c r="BS249" s="250"/>
      <c r="BT249" s="250"/>
    </row>
    <row r="250" spans="7:72" ht="14.25" customHeight="1" x14ac:dyDescent="0.2">
      <c r="G250" s="250"/>
      <c r="K250" s="250"/>
      <c r="O250" s="277"/>
      <c r="V250" s="250"/>
      <c r="W250" s="239"/>
      <c r="X250" s="277"/>
      <c r="Y250" s="250"/>
      <c r="Z250" s="294"/>
      <c r="AA250" s="294"/>
      <c r="AB250" s="294"/>
      <c r="AC250" s="294"/>
      <c r="AD250" s="294"/>
      <c r="AE250" s="294"/>
      <c r="AF250" s="294"/>
      <c r="AG250" s="294"/>
      <c r="AH250" s="294"/>
      <c r="AI250" s="294"/>
      <c r="AJ250" s="294"/>
      <c r="AK250" s="294"/>
      <c r="AL250" s="294"/>
      <c r="AM250" s="294"/>
      <c r="AN250" s="294"/>
      <c r="AO250" s="294"/>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0"/>
      <c r="BM250" s="250"/>
      <c r="BN250" s="250"/>
      <c r="BO250" s="250"/>
      <c r="BP250" s="250"/>
      <c r="BQ250" s="250"/>
      <c r="BR250" s="250"/>
      <c r="BS250" s="250"/>
      <c r="BT250" s="250"/>
    </row>
    <row r="251" spans="7:72" ht="14.25" customHeight="1" x14ac:dyDescent="0.2">
      <c r="G251" s="250"/>
      <c r="K251" s="250"/>
      <c r="O251" s="277"/>
      <c r="V251" s="250"/>
      <c r="W251" s="239"/>
      <c r="X251" s="277"/>
      <c r="Y251" s="250"/>
      <c r="Z251" s="294"/>
      <c r="AA251" s="294"/>
      <c r="AB251" s="294"/>
      <c r="AC251" s="294"/>
      <c r="AD251" s="294"/>
      <c r="AE251" s="294"/>
      <c r="AF251" s="294"/>
      <c r="AG251" s="294"/>
      <c r="AH251" s="294"/>
      <c r="AI251" s="294"/>
      <c r="AJ251" s="294"/>
      <c r="AK251" s="294"/>
      <c r="AL251" s="294"/>
      <c r="AM251" s="294"/>
      <c r="AN251" s="294"/>
      <c r="AO251" s="294"/>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0"/>
      <c r="BM251" s="250"/>
      <c r="BN251" s="250"/>
      <c r="BO251" s="250"/>
      <c r="BP251" s="250"/>
      <c r="BQ251" s="250"/>
      <c r="BR251" s="250"/>
      <c r="BS251" s="250"/>
      <c r="BT251" s="250"/>
    </row>
    <row r="252" spans="7:72" ht="14.25" customHeight="1" x14ac:dyDescent="0.2">
      <c r="G252" s="250"/>
      <c r="K252" s="250"/>
      <c r="O252" s="277"/>
      <c r="V252" s="250"/>
      <c r="W252" s="239"/>
      <c r="X252" s="277"/>
      <c r="Y252" s="250"/>
      <c r="Z252" s="294"/>
      <c r="AA252" s="294"/>
      <c r="AB252" s="294"/>
      <c r="AC252" s="294"/>
      <c r="AD252" s="294"/>
      <c r="AE252" s="294"/>
      <c r="AF252" s="294"/>
      <c r="AG252" s="294"/>
      <c r="AH252" s="294"/>
      <c r="AI252" s="294"/>
      <c r="AJ252" s="294"/>
      <c r="AK252" s="294"/>
      <c r="AL252" s="294"/>
      <c r="AM252" s="294"/>
      <c r="AN252" s="294"/>
      <c r="AO252" s="294"/>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c r="BJ252" s="250"/>
      <c r="BK252" s="250"/>
      <c r="BL252" s="250"/>
      <c r="BM252" s="250"/>
      <c r="BN252" s="250"/>
      <c r="BO252" s="250"/>
      <c r="BP252" s="250"/>
      <c r="BQ252" s="250"/>
      <c r="BR252" s="250"/>
      <c r="BS252" s="250"/>
      <c r="BT252" s="250"/>
    </row>
    <row r="253" spans="7:72" ht="14.25" customHeight="1" x14ac:dyDescent="0.2">
      <c r="G253" s="250"/>
      <c r="K253" s="250"/>
      <c r="O253" s="277"/>
      <c r="V253" s="250"/>
      <c r="W253" s="239"/>
      <c r="X253" s="277"/>
      <c r="Y253" s="250"/>
      <c r="Z253" s="294"/>
      <c r="AA253" s="294"/>
      <c r="AB253" s="294"/>
      <c r="AC253" s="294"/>
      <c r="AD253" s="294"/>
      <c r="AE253" s="294"/>
      <c r="AF253" s="294"/>
      <c r="AG253" s="294"/>
      <c r="AH253" s="294"/>
      <c r="AI253" s="294"/>
      <c r="AJ253" s="294"/>
      <c r="AK253" s="294"/>
      <c r="AL253" s="294"/>
      <c r="AM253" s="294"/>
      <c r="AN253" s="294"/>
      <c r="AO253" s="294"/>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c r="BJ253" s="250"/>
      <c r="BK253" s="250"/>
      <c r="BL253" s="250"/>
      <c r="BM253" s="250"/>
      <c r="BN253" s="250"/>
      <c r="BO253" s="250"/>
      <c r="BP253" s="250"/>
      <c r="BQ253" s="250"/>
      <c r="BR253" s="250"/>
      <c r="BS253" s="250"/>
      <c r="BT253" s="250"/>
    </row>
    <row r="254" spans="7:72" ht="14.25" customHeight="1" x14ac:dyDescent="0.2">
      <c r="G254" s="250"/>
      <c r="K254" s="250"/>
      <c r="O254" s="277"/>
      <c r="V254" s="250"/>
      <c r="W254" s="239"/>
      <c r="X254" s="277"/>
      <c r="Y254" s="250"/>
      <c r="Z254" s="294"/>
      <c r="AA254" s="294"/>
      <c r="AB254" s="294"/>
      <c r="AC254" s="294"/>
      <c r="AD254" s="294"/>
      <c r="AE254" s="294"/>
      <c r="AF254" s="294"/>
      <c r="AG254" s="294"/>
      <c r="AH254" s="294"/>
      <c r="AI254" s="294"/>
      <c r="AJ254" s="294"/>
      <c r="AK254" s="294"/>
      <c r="AL254" s="294"/>
      <c r="AM254" s="294"/>
      <c r="AN254" s="294"/>
      <c r="AO254" s="294"/>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c r="BJ254" s="250"/>
      <c r="BK254" s="250"/>
      <c r="BL254" s="250"/>
      <c r="BM254" s="250"/>
      <c r="BN254" s="250"/>
      <c r="BO254" s="250"/>
      <c r="BP254" s="250"/>
      <c r="BQ254" s="250"/>
      <c r="BR254" s="250"/>
      <c r="BS254" s="250"/>
      <c r="BT254" s="250"/>
    </row>
    <row r="255" spans="7:72" ht="14.25" customHeight="1" x14ac:dyDescent="0.2">
      <c r="G255" s="250"/>
      <c r="K255" s="250"/>
      <c r="O255" s="277"/>
      <c r="V255" s="250"/>
      <c r="W255" s="239"/>
      <c r="X255" s="277"/>
      <c r="Y255" s="250"/>
      <c r="Z255" s="294"/>
      <c r="AA255" s="294"/>
      <c r="AB255" s="294"/>
      <c r="AC255" s="294"/>
      <c r="AD255" s="294"/>
      <c r="AE255" s="294"/>
      <c r="AF255" s="294"/>
      <c r="AG255" s="294"/>
      <c r="AH255" s="294"/>
      <c r="AI255" s="294"/>
      <c r="AJ255" s="294"/>
      <c r="AK255" s="294"/>
      <c r="AL255" s="294"/>
      <c r="AM255" s="294"/>
      <c r="AN255" s="294"/>
      <c r="AO255" s="294"/>
      <c r="AP255" s="250"/>
      <c r="AQ255" s="250"/>
      <c r="AR255" s="250"/>
      <c r="AS255" s="250"/>
      <c r="AT255" s="250"/>
      <c r="AU255" s="250"/>
      <c r="AV255" s="250"/>
      <c r="AW255" s="250"/>
      <c r="AX255" s="250"/>
      <c r="AY255" s="250"/>
      <c r="AZ255" s="250"/>
      <c r="BA255" s="250"/>
      <c r="BB255" s="250"/>
      <c r="BC255" s="250"/>
      <c r="BD255" s="250"/>
      <c r="BE255" s="250"/>
      <c r="BF255" s="250"/>
      <c r="BG255" s="250"/>
      <c r="BH255" s="250"/>
      <c r="BI255" s="250"/>
      <c r="BJ255" s="250"/>
      <c r="BK255" s="250"/>
      <c r="BL255" s="250"/>
      <c r="BM255" s="250"/>
      <c r="BN255" s="250"/>
      <c r="BO255" s="250"/>
      <c r="BP255" s="250"/>
      <c r="BQ255" s="250"/>
      <c r="BR255" s="250"/>
      <c r="BS255" s="250"/>
      <c r="BT255" s="250"/>
    </row>
    <row r="256" spans="7:72" ht="14.25" customHeight="1" x14ac:dyDescent="0.2">
      <c r="G256" s="250"/>
      <c r="K256" s="250"/>
      <c r="O256" s="277"/>
      <c r="V256" s="250"/>
      <c r="W256" s="239"/>
      <c r="X256" s="277"/>
      <c r="Y256" s="250"/>
      <c r="Z256" s="294"/>
      <c r="AA256" s="294"/>
      <c r="AB256" s="294"/>
      <c r="AC256" s="294"/>
      <c r="AD256" s="294"/>
      <c r="AE256" s="294"/>
      <c r="AF256" s="294"/>
      <c r="AG256" s="294"/>
      <c r="AH256" s="294"/>
      <c r="AI256" s="294"/>
      <c r="AJ256" s="294"/>
      <c r="AK256" s="294"/>
      <c r="AL256" s="294"/>
      <c r="AM256" s="294"/>
      <c r="AN256" s="294"/>
      <c r="AO256" s="294"/>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c r="BJ256" s="250"/>
      <c r="BK256" s="250"/>
      <c r="BL256" s="250"/>
      <c r="BM256" s="250"/>
      <c r="BN256" s="250"/>
      <c r="BO256" s="250"/>
      <c r="BP256" s="250"/>
      <c r="BQ256" s="250"/>
      <c r="BR256" s="250"/>
      <c r="BS256" s="250"/>
      <c r="BT256" s="250"/>
    </row>
    <row r="257" spans="7:72" ht="14.25" customHeight="1" x14ac:dyDescent="0.2">
      <c r="G257" s="250"/>
      <c r="K257" s="250"/>
      <c r="O257" s="277"/>
      <c r="V257" s="250"/>
      <c r="W257" s="239"/>
      <c r="X257" s="277"/>
      <c r="Y257" s="250"/>
      <c r="Z257" s="294"/>
      <c r="AA257" s="294"/>
      <c r="AB257" s="294"/>
      <c r="AC257" s="294"/>
      <c r="AD257" s="294"/>
      <c r="AE257" s="294"/>
      <c r="AF257" s="294"/>
      <c r="AG257" s="294"/>
      <c r="AH257" s="294"/>
      <c r="AI257" s="294"/>
      <c r="AJ257" s="294"/>
      <c r="AK257" s="294"/>
      <c r="AL257" s="294"/>
      <c r="AM257" s="294"/>
      <c r="AN257" s="294"/>
      <c r="AO257" s="294"/>
      <c r="AP257" s="250"/>
      <c r="AQ257" s="250"/>
      <c r="AR257" s="250"/>
      <c r="AS257" s="250"/>
      <c r="AT257" s="250"/>
      <c r="AU257" s="250"/>
      <c r="AV257" s="250"/>
      <c r="AW257" s="250"/>
      <c r="AX257" s="250"/>
      <c r="AY257" s="250"/>
      <c r="AZ257" s="250"/>
      <c r="BA257" s="250"/>
      <c r="BB257" s="250"/>
      <c r="BC257" s="250"/>
      <c r="BD257" s="250"/>
      <c r="BE257" s="250"/>
      <c r="BF257" s="250"/>
      <c r="BG257" s="250"/>
      <c r="BH257" s="250"/>
      <c r="BI257" s="250"/>
      <c r="BJ257" s="250"/>
      <c r="BK257" s="250"/>
      <c r="BL257" s="250"/>
      <c r="BM257" s="250"/>
      <c r="BN257" s="250"/>
      <c r="BO257" s="250"/>
      <c r="BP257" s="250"/>
      <c r="BQ257" s="250"/>
      <c r="BR257" s="250"/>
      <c r="BS257" s="250"/>
      <c r="BT257" s="250"/>
    </row>
    <row r="258" spans="7:72" ht="14.25" customHeight="1" x14ac:dyDescent="0.2">
      <c r="G258" s="250"/>
      <c r="K258" s="250"/>
      <c r="O258" s="277"/>
      <c r="V258" s="250"/>
      <c r="W258" s="239"/>
      <c r="X258" s="277"/>
      <c r="Y258" s="250"/>
      <c r="Z258" s="294"/>
      <c r="AA258" s="294"/>
      <c r="AB258" s="294"/>
      <c r="AC258" s="294"/>
      <c r="AD258" s="294"/>
      <c r="AE258" s="294"/>
      <c r="AF258" s="294"/>
      <c r="AG258" s="294"/>
      <c r="AH258" s="294"/>
      <c r="AI258" s="294"/>
      <c r="AJ258" s="294"/>
      <c r="AK258" s="294"/>
      <c r="AL258" s="294"/>
      <c r="AM258" s="294"/>
      <c r="AN258" s="294"/>
      <c r="AO258" s="294"/>
      <c r="AP258" s="250"/>
      <c r="AQ258" s="250"/>
      <c r="AR258" s="250"/>
      <c r="AS258" s="250"/>
      <c r="AT258" s="250"/>
      <c r="AU258" s="250"/>
      <c r="AV258" s="250"/>
      <c r="AW258" s="250"/>
      <c r="AX258" s="250"/>
      <c r="AY258" s="250"/>
      <c r="AZ258" s="250"/>
      <c r="BA258" s="250"/>
      <c r="BB258" s="250"/>
      <c r="BC258" s="250"/>
      <c r="BD258" s="250"/>
      <c r="BE258" s="250"/>
      <c r="BF258" s="250"/>
      <c r="BG258" s="250"/>
      <c r="BH258" s="250"/>
      <c r="BI258" s="250"/>
      <c r="BJ258" s="250"/>
      <c r="BK258" s="250"/>
      <c r="BL258" s="250"/>
      <c r="BM258" s="250"/>
      <c r="BN258" s="250"/>
      <c r="BO258" s="250"/>
      <c r="BP258" s="250"/>
      <c r="BQ258" s="250"/>
      <c r="BR258" s="250"/>
      <c r="BS258" s="250"/>
      <c r="BT258" s="250"/>
    </row>
    <row r="259" spans="7:72" ht="14.25" customHeight="1" x14ac:dyDescent="0.2">
      <c r="G259" s="250"/>
      <c r="K259" s="250"/>
      <c r="O259" s="277"/>
      <c r="V259" s="250"/>
      <c r="W259" s="239"/>
      <c r="X259" s="277"/>
      <c r="Y259" s="250"/>
      <c r="Z259" s="294"/>
      <c r="AA259" s="294"/>
      <c r="AB259" s="294"/>
      <c r="AC259" s="294"/>
      <c r="AD259" s="294"/>
      <c r="AE259" s="294"/>
      <c r="AF259" s="294"/>
      <c r="AG259" s="294"/>
      <c r="AH259" s="294"/>
      <c r="AI259" s="294"/>
      <c r="AJ259" s="294"/>
      <c r="AK259" s="294"/>
      <c r="AL259" s="294"/>
      <c r="AM259" s="294"/>
      <c r="AN259" s="294"/>
      <c r="AO259" s="294"/>
      <c r="AP259" s="250"/>
      <c r="AQ259" s="250"/>
      <c r="AR259" s="250"/>
      <c r="AS259" s="250"/>
      <c r="AT259" s="250"/>
      <c r="AU259" s="250"/>
      <c r="AV259" s="250"/>
      <c r="AW259" s="250"/>
      <c r="AX259" s="250"/>
      <c r="AY259" s="250"/>
      <c r="AZ259" s="250"/>
      <c r="BA259" s="250"/>
      <c r="BB259" s="250"/>
      <c r="BC259" s="250"/>
      <c r="BD259" s="250"/>
      <c r="BE259" s="250"/>
      <c r="BF259" s="250"/>
      <c r="BG259" s="250"/>
      <c r="BH259" s="250"/>
      <c r="BI259" s="250"/>
      <c r="BJ259" s="250"/>
      <c r="BK259" s="250"/>
      <c r="BL259" s="250"/>
      <c r="BM259" s="250"/>
      <c r="BN259" s="250"/>
      <c r="BO259" s="250"/>
      <c r="BP259" s="250"/>
      <c r="BQ259" s="250"/>
      <c r="BR259" s="250"/>
      <c r="BS259" s="250"/>
      <c r="BT259" s="250"/>
    </row>
    <row r="260" spans="7:72" ht="14.25" customHeight="1" x14ac:dyDescent="0.2">
      <c r="G260" s="250"/>
      <c r="K260" s="250"/>
      <c r="O260" s="277"/>
      <c r="V260" s="250"/>
      <c r="W260" s="239"/>
      <c r="X260" s="277"/>
      <c r="Y260" s="250"/>
      <c r="Z260" s="294"/>
      <c r="AA260" s="294"/>
      <c r="AB260" s="294"/>
      <c r="AC260" s="294"/>
      <c r="AD260" s="294"/>
      <c r="AE260" s="294"/>
      <c r="AF260" s="294"/>
      <c r="AG260" s="294"/>
      <c r="AH260" s="294"/>
      <c r="AI260" s="294"/>
      <c r="AJ260" s="294"/>
      <c r="AK260" s="294"/>
      <c r="AL260" s="294"/>
      <c r="AM260" s="294"/>
      <c r="AN260" s="294"/>
      <c r="AO260" s="294"/>
      <c r="AP260" s="250"/>
      <c r="AQ260" s="250"/>
      <c r="AR260" s="250"/>
      <c r="AS260" s="250"/>
      <c r="AT260" s="250"/>
      <c r="AU260" s="250"/>
      <c r="AV260" s="250"/>
      <c r="AW260" s="250"/>
      <c r="AX260" s="250"/>
      <c r="AY260" s="250"/>
      <c r="AZ260" s="250"/>
      <c r="BA260" s="250"/>
      <c r="BB260" s="250"/>
      <c r="BC260" s="250"/>
      <c r="BD260" s="250"/>
      <c r="BE260" s="250"/>
      <c r="BF260" s="250"/>
      <c r="BG260" s="250"/>
      <c r="BH260" s="250"/>
      <c r="BI260" s="250"/>
      <c r="BJ260" s="250"/>
      <c r="BK260" s="250"/>
      <c r="BL260" s="250"/>
      <c r="BM260" s="250"/>
      <c r="BN260" s="250"/>
      <c r="BO260" s="250"/>
      <c r="BP260" s="250"/>
      <c r="BQ260" s="250"/>
      <c r="BR260" s="250"/>
      <c r="BS260" s="250"/>
      <c r="BT260" s="250"/>
    </row>
    <row r="261" spans="7:72" ht="14.25" customHeight="1" x14ac:dyDescent="0.2">
      <c r="G261" s="250"/>
      <c r="K261" s="250"/>
      <c r="O261" s="277"/>
      <c r="V261" s="250"/>
      <c r="W261" s="239"/>
      <c r="X261" s="277"/>
      <c r="Y261" s="250"/>
      <c r="Z261" s="294"/>
      <c r="AA261" s="294"/>
      <c r="AB261" s="294"/>
      <c r="AC261" s="294"/>
      <c r="AD261" s="294"/>
      <c r="AE261" s="294"/>
      <c r="AF261" s="294"/>
      <c r="AG261" s="294"/>
      <c r="AH261" s="294"/>
      <c r="AI261" s="294"/>
      <c r="AJ261" s="294"/>
      <c r="AK261" s="294"/>
      <c r="AL261" s="294"/>
      <c r="AM261" s="294"/>
      <c r="AN261" s="294"/>
      <c r="AO261" s="294"/>
      <c r="AP261" s="250"/>
      <c r="AQ261" s="250"/>
      <c r="AR261" s="250"/>
      <c r="AS261" s="250"/>
      <c r="AT261" s="250"/>
      <c r="AU261" s="250"/>
      <c r="AV261" s="250"/>
      <c r="AW261" s="250"/>
      <c r="AX261" s="250"/>
      <c r="AY261" s="250"/>
      <c r="AZ261" s="250"/>
      <c r="BA261" s="250"/>
      <c r="BB261" s="250"/>
      <c r="BC261" s="250"/>
      <c r="BD261" s="250"/>
      <c r="BE261" s="250"/>
      <c r="BF261" s="250"/>
      <c r="BG261" s="250"/>
      <c r="BH261" s="250"/>
      <c r="BI261" s="250"/>
      <c r="BJ261" s="250"/>
      <c r="BK261" s="250"/>
      <c r="BL261" s="250"/>
      <c r="BM261" s="250"/>
      <c r="BN261" s="250"/>
      <c r="BO261" s="250"/>
      <c r="BP261" s="250"/>
      <c r="BQ261" s="250"/>
      <c r="BR261" s="250"/>
      <c r="BS261" s="250"/>
      <c r="BT261" s="250"/>
    </row>
    <row r="262" spans="7:72" ht="14.25" customHeight="1" x14ac:dyDescent="0.2">
      <c r="G262" s="250"/>
      <c r="K262" s="250"/>
      <c r="O262" s="277"/>
      <c r="V262" s="250"/>
      <c r="W262" s="239"/>
      <c r="X262" s="277"/>
      <c r="Y262" s="250"/>
      <c r="Z262" s="294"/>
      <c r="AA262" s="294"/>
      <c r="AB262" s="294"/>
      <c r="AC262" s="294"/>
      <c r="AD262" s="294"/>
      <c r="AE262" s="294"/>
      <c r="AF262" s="294"/>
      <c r="AG262" s="294"/>
      <c r="AH262" s="294"/>
      <c r="AI262" s="294"/>
      <c r="AJ262" s="294"/>
      <c r="AK262" s="294"/>
      <c r="AL262" s="294"/>
      <c r="AM262" s="294"/>
      <c r="AN262" s="294"/>
      <c r="AO262" s="294"/>
      <c r="AP262" s="250"/>
      <c r="AQ262" s="250"/>
      <c r="AR262" s="250"/>
      <c r="AS262" s="250"/>
      <c r="AT262" s="250"/>
      <c r="AU262" s="250"/>
      <c r="AV262" s="250"/>
      <c r="AW262" s="250"/>
      <c r="AX262" s="250"/>
      <c r="AY262" s="250"/>
      <c r="AZ262" s="250"/>
      <c r="BA262" s="250"/>
      <c r="BB262" s="250"/>
      <c r="BC262" s="250"/>
      <c r="BD262" s="250"/>
      <c r="BE262" s="250"/>
      <c r="BF262" s="250"/>
      <c r="BG262" s="250"/>
      <c r="BH262" s="250"/>
      <c r="BI262" s="250"/>
      <c r="BJ262" s="250"/>
      <c r="BK262" s="250"/>
      <c r="BL262" s="250"/>
      <c r="BM262" s="250"/>
      <c r="BN262" s="250"/>
      <c r="BO262" s="250"/>
      <c r="BP262" s="250"/>
      <c r="BQ262" s="250"/>
      <c r="BR262" s="250"/>
      <c r="BS262" s="250"/>
      <c r="BT262" s="250"/>
    </row>
    <row r="263" spans="7:72" ht="14.25" customHeight="1" x14ac:dyDescent="0.2">
      <c r="G263" s="250"/>
      <c r="K263" s="250"/>
      <c r="O263" s="277"/>
      <c r="V263" s="250"/>
      <c r="W263" s="239"/>
      <c r="X263" s="277"/>
      <c r="Y263" s="250"/>
      <c r="Z263" s="294"/>
      <c r="AA263" s="294"/>
      <c r="AB263" s="294"/>
      <c r="AC263" s="294"/>
      <c r="AD263" s="294"/>
      <c r="AE263" s="294"/>
      <c r="AF263" s="294"/>
      <c r="AG263" s="294"/>
      <c r="AH263" s="294"/>
      <c r="AI263" s="294"/>
      <c r="AJ263" s="294"/>
      <c r="AK263" s="294"/>
      <c r="AL263" s="294"/>
      <c r="AM263" s="294"/>
      <c r="AN263" s="294"/>
      <c r="AO263" s="294"/>
      <c r="AP263" s="250"/>
      <c r="AQ263" s="250"/>
      <c r="AR263" s="250"/>
      <c r="AS263" s="250"/>
      <c r="AT263" s="250"/>
      <c r="AU263" s="250"/>
      <c r="AV263" s="250"/>
      <c r="AW263" s="250"/>
      <c r="AX263" s="250"/>
      <c r="AY263" s="250"/>
      <c r="AZ263" s="250"/>
      <c r="BA263" s="250"/>
      <c r="BB263" s="250"/>
      <c r="BC263" s="250"/>
      <c r="BD263" s="250"/>
      <c r="BE263" s="250"/>
      <c r="BF263" s="250"/>
      <c r="BG263" s="250"/>
      <c r="BH263" s="250"/>
      <c r="BI263" s="250"/>
      <c r="BJ263" s="250"/>
      <c r="BK263" s="250"/>
      <c r="BL263" s="250"/>
      <c r="BM263" s="250"/>
      <c r="BN263" s="250"/>
      <c r="BO263" s="250"/>
      <c r="BP263" s="250"/>
      <c r="BQ263" s="250"/>
      <c r="BR263" s="250"/>
      <c r="BS263" s="250"/>
      <c r="BT263" s="250"/>
    </row>
    <row r="264" spans="7:72" ht="14.25" customHeight="1" x14ac:dyDescent="0.2">
      <c r="G264" s="250"/>
      <c r="K264" s="250"/>
      <c r="O264" s="277"/>
      <c r="V264" s="250"/>
      <c r="W264" s="239"/>
      <c r="X264" s="277"/>
      <c r="Y264" s="250"/>
      <c r="Z264" s="294"/>
      <c r="AA264" s="294"/>
      <c r="AB264" s="294"/>
      <c r="AC264" s="294"/>
      <c r="AD264" s="294"/>
      <c r="AE264" s="294"/>
      <c r="AF264" s="294"/>
      <c r="AG264" s="294"/>
      <c r="AH264" s="294"/>
      <c r="AI264" s="294"/>
      <c r="AJ264" s="294"/>
      <c r="AK264" s="294"/>
      <c r="AL264" s="294"/>
      <c r="AM264" s="294"/>
      <c r="AN264" s="294"/>
      <c r="AO264" s="294"/>
      <c r="AP264" s="250"/>
      <c r="AQ264" s="250"/>
      <c r="AR264" s="250"/>
      <c r="AS264" s="250"/>
      <c r="AT264" s="250"/>
      <c r="AU264" s="250"/>
      <c r="AV264" s="250"/>
      <c r="AW264" s="250"/>
      <c r="AX264" s="250"/>
      <c r="AY264" s="250"/>
      <c r="AZ264" s="250"/>
      <c r="BA264" s="250"/>
      <c r="BB264" s="250"/>
      <c r="BC264" s="250"/>
      <c r="BD264" s="250"/>
      <c r="BE264" s="250"/>
      <c r="BF264" s="250"/>
      <c r="BG264" s="250"/>
      <c r="BH264" s="250"/>
      <c r="BI264" s="250"/>
      <c r="BJ264" s="250"/>
      <c r="BK264" s="250"/>
      <c r="BL264" s="250"/>
      <c r="BM264" s="250"/>
      <c r="BN264" s="250"/>
      <c r="BO264" s="250"/>
      <c r="BP264" s="250"/>
      <c r="BQ264" s="250"/>
      <c r="BR264" s="250"/>
      <c r="BS264" s="250"/>
      <c r="BT264" s="250"/>
    </row>
    <row r="265" spans="7:72" ht="14.25" customHeight="1" x14ac:dyDescent="0.2">
      <c r="G265" s="250"/>
      <c r="K265" s="250"/>
      <c r="O265" s="277"/>
      <c r="V265" s="250"/>
      <c r="W265" s="239"/>
      <c r="X265" s="277"/>
      <c r="Y265" s="250"/>
      <c r="Z265" s="294"/>
      <c r="AA265" s="294"/>
      <c r="AB265" s="294"/>
      <c r="AC265" s="294"/>
      <c r="AD265" s="294"/>
      <c r="AE265" s="294"/>
      <c r="AF265" s="294"/>
      <c r="AG265" s="294"/>
      <c r="AH265" s="294"/>
      <c r="AI265" s="294"/>
      <c r="AJ265" s="294"/>
      <c r="AK265" s="294"/>
      <c r="AL265" s="294"/>
      <c r="AM265" s="294"/>
      <c r="AN265" s="294"/>
      <c r="AO265" s="294"/>
      <c r="AP265" s="250"/>
      <c r="AQ265" s="250"/>
      <c r="AR265" s="250"/>
      <c r="AS265" s="250"/>
      <c r="AT265" s="250"/>
      <c r="AU265" s="250"/>
      <c r="AV265" s="250"/>
      <c r="AW265" s="250"/>
      <c r="AX265" s="250"/>
      <c r="AY265" s="250"/>
      <c r="AZ265" s="250"/>
      <c r="BA265" s="250"/>
      <c r="BB265" s="250"/>
      <c r="BC265" s="250"/>
      <c r="BD265" s="250"/>
      <c r="BE265" s="250"/>
      <c r="BF265" s="250"/>
      <c r="BG265" s="250"/>
      <c r="BH265" s="250"/>
      <c r="BI265" s="250"/>
      <c r="BJ265" s="250"/>
      <c r="BK265" s="250"/>
      <c r="BL265" s="250"/>
      <c r="BM265" s="250"/>
      <c r="BN265" s="250"/>
      <c r="BO265" s="250"/>
      <c r="BP265" s="250"/>
      <c r="BQ265" s="250"/>
      <c r="BR265" s="250"/>
      <c r="BS265" s="250"/>
      <c r="BT265" s="250"/>
    </row>
    <row r="266" spans="7:72" ht="14.25" customHeight="1" x14ac:dyDescent="0.2">
      <c r="G266" s="250"/>
      <c r="K266" s="250"/>
      <c r="O266" s="277"/>
      <c r="V266" s="250"/>
      <c r="W266" s="239"/>
      <c r="X266" s="277"/>
      <c r="Y266" s="250"/>
      <c r="Z266" s="294"/>
      <c r="AA266" s="294"/>
      <c r="AB266" s="294"/>
      <c r="AC266" s="294"/>
      <c r="AD266" s="294"/>
      <c r="AE266" s="294"/>
      <c r="AF266" s="294"/>
      <c r="AG266" s="294"/>
      <c r="AH266" s="294"/>
      <c r="AI266" s="294"/>
      <c r="AJ266" s="294"/>
      <c r="AK266" s="294"/>
      <c r="AL266" s="294"/>
      <c r="AM266" s="294"/>
      <c r="AN266" s="294"/>
      <c r="AO266" s="294"/>
      <c r="AP266" s="250"/>
      <c r="AQ266" s="250"/>
      <c r="AR266" s="250"/>
      <c r="AS266" s="250"/>
      <c r="AT266" s="250"/>
      <c r="AU266" s="250"/>
      <c r="AV266" s="250"/>
      <c r="AW266" s="250"/>
      <c r="AX266" s="250"/>
      <c r="AY266" s="250"/>
      <c r="AZ266" s="250"/>
      <c r="BA266" s="250"/>
      <c r="BB266" s="250"/>
      <c r="BC266" s="250"/>
      <c r="BD266" s="250"/>
      <c r="BE266" s="250"/>
      <c r="BF266" s="250"/>
      <c r="BG266" s="250"/>
      <c r="BH266" s="250"/>
      <c r="BI266" s="250"/>
      <c r="BJ266" s="250"/>
      <c r="BK266" s="250"/>
      <c r="BL266" s="250"/>
      <c r="BM266" s="250"/>
      <c r="BN266" s="250"/>
      <c r="BO266" s="250"/>
      <c r="BP266" s="250"/>
      <c r="BQ266" s="250"/>
      <c r="BR266" s="250"/>
      <c r="BS266" s="250"/>
      <c r="BT266" s="250"/>
    </row>
    <row r="267" spans="7:72" ht="14.25" customHeight="1" x14ac:dyDescent="0.2">
      <c r="G267" s="250"/>
      <c r="K267" s="250"/>
      <c r="O267" s="277"/>
      <c r="V267" s="250"/>
      <c r="W267" s="239"/>
      <c r="X267" s="277"/>
      <c r="Y267" s="250"/>
      <c r="Z267" s="294"/>
      <c r="AA267" s="294"/>
      <c r="AB267" s="294"/>
      <c r="AC267" s="294"/>
      <c r="AD267" s="294"/>
      <c r="AE267" s="294"/>
      <c r="AF267" s="294"/>
      <c r="AG267" s="294"/>
      <c r="AH267" s="294"/>
      <c r="AI267" s="294"/>
      <c r="AJ267" s="294"/>
      <c r="AK267" s="294"/>
      <c r="AL267" s="294"/>
      <c r="AM267" s="294"/>
      <c r="AN267" s="294"/>
      <c r="AO267" s="294"/>
      <c r="AP267" s="250"/>
      <c r="AQ267" s="250"/>
      <c r="AR267" s="250"/>
      <c r="AS267" s="250"/>
      <c r="AT267" s="250"/>
      <c r="AU267" s="250"/>
      <c r="AV267" s="250"/>
      <c r="AW267" s="250"/>
      <c r="AX267" s="250"/>
      <c r="AY267" s="250"/>
      <c r="AZ267" s="250"/>
      <c r="BA267" s="250"/>
      <c r="BB267" s="250"/>
      <c r="BC267" s="250"/>
      <c r="BD267" s="250"/>
      <c r="BE267" s="250"/>
      <c r="BF267" s="250"/>
      <c r="BG267" s="250"/>
      <c r="BH267" s="250"/>
      <c r="BI267" s="250"/>
      <c r="BJ267" s="250"/>
      <c r="BK267" s="250"/>
      <c r="BL267" s="250"/>
      <c r="BM267" s="250"/>
      <c r="BN267" s="250"/>
      <c r="BO267" s="250"/>
      <c r="BP267" s="250"/>
      <c r="BQ267" s="250"/>
      <c r="BR267" s="250"/>
      <c r="BS267" s="250"/>
      <c r="BT267" s="250"/>
    </row>
    <row r="268" spans="7:72" ht="14.25" customHeight="1" x14ac:dyDescent="0.2">
      <c r="G268" s="250"/>
      <c r="K268" s="250"/>
      <c r="O268" s="277"/>
      <c r="V268" s="250"/>
      <c r="W268" s="239"/>
      <c r="X268" s="277"/>
      <c r="Y268" s="250"/>
      <c r="Z268" s="294"/>
      <c r="AA268" s="294"/>
      <c r="AB268" s="294"/>
      <c r="AC268" s="294"/>
      <c r="AD268" s="294"/>
      <c r="AE268" s="294"/>
      <c r="AF268" s="294"/>
      <c r="AG268" s="294"/>
      <c r="AH268" s="294"/>
      <c r="AI268" s="294"/>
      <c r="AJ268" s="294"/>
      <c r="AK268" s="294"/>
      <c r="AL268" s="294"/>
      <c r="AM268" s="294"/>
      <c r="AN268" s="294"/>
      <c r="AO268" s="294"/>
      <c r="AP268" s="250"/>
      <c r="AQ268" s="250"/>
      <c r="AR268" s="250"/>
      <c r="AS268" s="250"/>
      <c r="AT268" s="250"/>
      <c r="AU268" s="250"/>
      <c r="AV268" s="250"/>
      <c r="AW268" s="250"/>
      <c r="AX268" s="250"/>
      <c r="AY268" s="250"/>
      <c r="AZ268" s="250"/>
      <c r="BA268" s="250"/>
      <c r="BB268" s="250"/>
      <c r="BC268" s="250"/>
      <c r="BD268" s="250"/>
      <c r="BE268" s="250"/>
      <c r="BF268" s="250"/>
      <c r="BG268" s="250"/>
      <c r="BH268" s="250"/>
      <c r="BI268" s="250"/>
      <c r="BJ268" s="250"/>
      <c r="BK268" s="250"/>
      <c r="BL268" s="250"/>
      <c r="BM268" s="250"/>
      <c r="BN268" s="250"/>
      <c r="BO268" s="250"/>
      <c r="BP268" s="250"/>
      <c r="BQ268" s="250"/>
      <c r="BR268" s="250"/>
      <c r="BS268" s="250"/>
      <c r="BT268" s="250"/>
    </row>
    <row r="269" spans="7:72" ht="14.25" customHeight="1" x14ac:dyDescent="0.2">
      <c r="G269" s="250"/>
      <c r="K269" s="250"/>
      <c r="O269" s="277"/>
      <c r="V269" s="250"/>
      <c r="W269" s="239"/>
      <c r="X269" s="277"/>
      <c r="Y269" s="250"/>
      <c r="Z269" s="294"/>
      <c r="AA269" s="294"/>
      <c r="AB269" s="294"/>
      <c r="AC269" s="294"/>
      <c r="AD269" s="294"/>
      <c r="AE269" s="294"/>
      <c r="AF269" s="294"/>
      <c r="AG269" s="294"/>
      <c r="AH269" s="294"/>
      <c r="AI269" s="294"/>
      <c r="AJ269" s="294"/>
      <c r="AK269" s="294"/>
      <c r="AL269" s="294"/>
      <c r="AM269" s="294"/>
      <c r="AN269" s="294"/>
      <c r="AO269" s="294"/>
      <c r="AP269" s="250"/>
      <c r="AQ269" s="250"/>
      <c r="AR269" s="250"/>
      <c r="AS269" s="250"/>
      <c r="AT269" s="250"/>
      <c r="AU269" s="250"/>
      <c r="AV269" s="250"/>
      <c r="AW269" s="250"/>
      <c r="AX269" s="250"/>
      <c r="AY269" s="250"/>
      <c r="AZ269" s="250"/>
      <c r="BA269" s="250"/>
      <c r="BB269" s="250"/>
      <c r="BC269" s="250"/>
      <c r="BD269" s="250"/>
      <c r="BE269" s="250"/>
      <c r="BF269" s="250"/>
      <c r="BG269" s="250"/>
      <c r="BH269" s="250"/>
      <c r="BI269" s="250"/>
      <c r="BJ269" s="250"/>
      <c r="BK269" s="250"/>
      <c r="BL269" s="250"/>
      <c r="BM269" s="250"/>
      <c r="BN269" s="250"/>
      <c r="BO269" s="250"/>
      <c r="BP269" s="250"/>
      <c r="BQ269" s="250"/>
      <c r="BR269" s="250"/>
      <c r="BS269" s="250"/>
      <c r="BT269" s="250"/>
    </row>
    <row r="270" spans="7:72" ht="14.25" customHeight="1" x14ac:dyDescent="0.2">
      <c r="G270" s="250"/>
      <c r="K270" s="250"/>
      <c r="O270" s="277"/>
      <c r="V270" s="250"/>
      <c r="W270" s="239"/>
      <c r="X270" s="277"/>
      <c r="Y270" s="250"/>
      <c r="Z270" s="294"/>
      <c r="AA270" s="294"/>
      <c r="AB270" s="294"/>
      <c r="AC270" s="294"/>
      <c r="AD270" s="294"/>
      <c r="AE270" s="294"/>
      <c r="AF270" s="294"/>
      <c r="AG270" s="294"/>
      <c r="AH270" s="294"/>
      <c r="AI270" s="294"/>
      <c r="AJ270" s="294"/>
      <c r="AK270" s="294"/>
      <c r="AL270" s="294"/>
      <c r="AM270" s="294"/>
      <c r="AN270" s="294"/>
      <c r="AO270" s="294"/>
      <c r="AP270" s="250"/>
      <c r="AQ270" s="250"/>
      <c r="AR270" s="250"/>
      <c r="AS270" s="250"/>
      <c r="AT270" s="250"/>
      <c r="AU270" s="250"/>
      <c r="AV270" s="250"/>
      <c r="AW270" s="250"/>
      <c r="AX270" s="250"/>
      <c r="AY270" s="250"/>
      <c r="AZ270" s="250"/>
      <c r="BA270" s="250"/>
      <c r="BB270" s="250"/>
      <c r="BC270" s="250"/>
      <c r="BD270" s="250"/>
      <c r="BE270" s="250"/>
      <c r="BF270" s="250"/>
      <c r="BG270" s="250"/>
      <c r="BH270" s="250"/>
      <c r="BI270" s="250"/>
      <c r="BJ270" s="250"/>
      <c r="BK270" s="250"/>
      <c r="BL270" s="250"/>
      <c r="BM270" s="250"/>
      <c r="BN270" s="250"/>
      <c r="BO270" s="250"/>
      <c r="BP270" s="250"/>
      <c r="BQ270" s="250"/>
      <c r="BR270" s="250"/>
      <c r="BS270" s="250"/>
      <c r="BT270" s="250"/>
    </row>
    <row r="271" spans="7:72" ht="14.25" customHeight="1" x14ac:dyDescent="0.2">
      <c r="G271" s="250"/>
      <c r="K271" s="250"/>
      <c r="O271" s="277"/>
      <c r="V271" s="250"/>
      <c r="W271" s="239"/>
      <c r="X271" s="277"/>
      <c r="Y271" s="250"/>
      <c r="Z271" s="294"/>
      <c r="AA271" s="294"/>
      <c r="AB271" s="294"/>
      <c r="AC271" s="294"/>
      <c r="AD271" s="294"/>
      <c r="AE271" s="294"/>
      <c r="AF271" s="294"/>
      <c r="AG271" s="294"/>
      <c r="AH271" s="294"/>
      <c r="AI271" s="294"/>
      <c r="AJ271" s="294"/>
      <c r="AK271" s="294"/>
      <c r="AL271" s="294"/>
      <c r="AM271" s="294"/>
      <c r="AN271" s="294"/>
      <c r="AO271" s="294"/>
      <c r="AP271" s="250"/>
      <c r="AQ271" s="250"/>
      <c r="AR271" s="250"/>
      <c r="AS271" s="250"/>
      <c r="AT271" s="250"/>
      <c r="AU271" s="250"/>
      <c r="AV271" s="250"/>
      <c r="AW271" s="250"/>
      <c r="AX271" s="250"/>
      <c r="AY271" s="250"/>
      <c r="AZ271" s="250"/>
      <c r="BA271" s="250"/>
      <c r="BB271" s="250"/>
      <c r="BC271" s="250"/>
      <c r="BD271" s="250"/>
      <c r="BE271" s="250"/>
      <c r="BF271" s="250"/>
      <c r="BG271" s="250"/>
      <c r="BH271" s="250"/>
      <c r="BI271" s="250"/>
      <c r="BJ271" s="250"/>
      <c r="BK271" s="250"/>
      <c r="BL271" s="250"/>
      <c r="BM271" s="250"/>
      <c r="BN271" s="250"/>
      <c r="BO271" s="250"/>
      <c r="BP271" s="250"/>
      <c r="BQ271" s="250"/>
      <c r="BR271" s="250"/>
      <c r="BS271" s="250"/>
      <c r="BT271" s="250"/>
    </row>
    <row r="272" spans="7:72" ht="14.25" customHeight="1" x14ac:dyDescent="0.2">
      <c r="G272" s="250"/>
      <c r="K272" s="250"/>
      <c r="O272" s="277"/>
      <c r="V272" s="250"/>
      <c r="W272" s="239"/>
      <c r="X272" s="277"/>
      <c r="Y272" s="250"/>
      <c r="Z272" s="294"/>
      <c r="AA272" s="294"/>
      <c r="AB272" s="294"/>
      <c r="AC272" s="294"/>
      <c r="AD272" s="294"/>
      <c r="AE272" s="294"/>
      <c r="AF272" s="294"/>
      <c r="AG272" s="294"/>
      <c r="AH272" s="294"/>
      <c r="AI272" s="294"/>
      <c r="AJ272" s="294"/>
      <c r="AK272" s="294"/>
      <c r="AL272" s="294"/>
      <c r="AM272" s="294"/>
      <c r="AN272" s="294"/>
      <c r="AO272" s="294"/>
      <c r="AP272" s="250"/>
      <c r="AQ272" s="250"/>
      <c r="AR272" s="250"/>
      <c r="AS272" s="250"/>
      <c r="AT272" s="250"/>
      <c r="AU272" s="250"/>
      <c r="AV272" s="250"/>
      <c r="AW272" s="250"/>
      <c r="AX272" s="250"/>
      <c r="AY272" s="250"/>
      <c r="AZ272" s="250"/>
      <c r="BA272" s="250"/>
      <c r="BB272" s="250"/>
      <c r="BC272" s="250"/>
      <c r="BD272" s="250"/>
      <c r="BE272" s="250"/>
      <c r="BF272" s="250"/>
      <c r="BG272" s="250"/>
      <c r="BH272" s="250"/>
      <c r="BI272" s="250"/>
      <c r="BJ272" s="250"/>
      <c r="BK272" s="250"/>
      <c r="BL272" s="250"/>
      <c r="BM272" s="250"/>
      <c r="BN272" s="250"/>
      <c r="BO272" s="250"/>
      <c r="BP272" s="250"/>
      <c r="BQ272" s="250"/>
      <c r="BR272" s="250"/>
      <c r="BS272" s="250"/>
      <c r="BT272" s="250"/>
    </row>
    <row r="273" spans="7:72" ht="14.25" customHeight="1" x14ac:dyDescent="0.2">
      <c r="G273" s="250"/>
      <c r="K273" s="250"/>
      <c r="O273" s="277"/>
      <c r="V273" s="250"/>
      <c r="W273" s="239"/>
      <c r="X273" s="277"/>
      <c r="Y273" s="250"/>
      <c r="Z273" s="294"/>
      <c r="AA273" s="294"/>
      <c r="AB273" s="294"/>
      <c r="AC273" s="294"/>
      <c r="AD273" s="294"/>
      <c r="AE273" s="294"/>
      <c r="AF273" s="294"/>
      <c r="AG273" s="294"/>
      <c r="AH273" s="294"/>
      <c r="AI273" s="294"/>
      <c r="AJ273" s="294"/>
      <c r="AK273" s="294"/>
      <c r="AL273" s="294"/>
      <c r="AM273" s="294"/>
      <c r="AN273" s="294"/>
      <c r="AO273" s="294"/>
      <c r="AP273" s="250"/>
      <c r="AQ273" s="250"/>
      <c r="AR273" s="250"/>
      <c r="AS273" s="250"/>
      <c r="AT273" s="250"/>
      <c r="AU273" s="250"/>
      <c r="AV273" s="250"/>
      <c r="AW273" s="250"/>
      <c r="AX273" s="250"/>
      <c r="AY273" s="250"/>
      <c r="AZ273" s="250"/>
      <c r="BA273" s="250"/>
      <c r="BB273" s="250"/>
      <c r="BC273" s="250"/>
      <c r="BD273" s="250"/>
      <c r="BE273" s="250"/>
      <c r="BF273" s="250"/>
      <c r="BG273" s="250"/>
      <c r="BH273" s="250"/>
      <c r="BI273" s="250"/>
      <c r="BJ273" s="250"/>
      <c r="BK273" s="250"/>
      <c r="BL273" s="250"/>
      <c r="BM273" s="250"/>
      <c r="BN273" s="250"/>
      <c r="BO273" s="250"/>
      <c r="BP273" s="250"/>
      <c r="BQ273" s="250"/>
      <c r="BR273" s="250"/>
      <c r="BS273" s="250"/>
      <c r="BT273" s="250"/>
    </row>
    <row r="274" spans="7:72" ht="14.25" customHeight="1" x14ac:dyDescent="0.2">
      <c r="G274" s="250"/>
      <c r="K274" s="250"/>
      <c r="O274" s="277"/>
      <c r="V274" s="250"/>
      <c r="W274" s="239"/>
      <c r="X274" s="277"/>
      <c r="Y274" s="250"/>
      <c r="Z274" s="294"/>
      <c r="AA274" s="294"/>
      <c r="AB274" s="294"/>
      <c r="AC274" s="294"/>
      <c r="AD274" s="294"/>
      <c r="AE274" s="294"/>
      <c r="AF274" s="294"/>
      <c r="AG274" s="294"/>
      <c r="AH274" s="294"/>
      <c r="AI274" s="294"/>
      <c r="AJ274" s="294"/>
      <c r="AK274" s="294"/>
      <c r="AL274" s="294"/>
      <c r="AM274" s="294"/>
      <c r="AN274" s="294"/>
      <c r="AO274" s="294"/>
      <c r="AP274" s="250"/>
      <c r="AQ274" s="250"/>
      <c r="AR274" s="250"/>
      <c r="AS274" s="250"/>
      <c r="AT274" s="250"/>
      <c r="AU274" s="250"/>
      <c r="AV274" s="250"/>
      <c r="AW274" s="250"/>
      <c r="AX274" s="250"/>
      <c r="AY274" s="250"/>
      <c r="AZ274" s="250"/>
      <c r="BA274" s="250"/>
      <c r="BB274" s="250"/>
      <c r="BC274" s="250"/>
      <c r="BD274" s="250"/>
      <c r="BE274" s="250"/>
      <c r="BF274" s="250"/>
      <c r="BG274" s="250"/>
      <c r="BH274" s="250"/>
      <c r="BI274" s="250"/>
      <c r="BJ274" s="250"/>
      <c r="BK274" s="250"/>
      <c r="BL274" s="250"/>
      <c r="BM274" s="250"/>
      <c r="BN274" s="250"/>
      <c r="BO274" s="250"/>
      <c r="BP274" s="250"/>
      <c r="BQ274" s="250"/>
      <c r="BR274" s="250"/>
      <c r="BS274" s="250"/>
      <c r="BT274" s="250"/>
    </row>
    <row r="275" spans="7:72" ht="14.25" customHeight="1" x14ac:dyDescent="0.2">
      <c r="G275" s="250"/>
      <c r="K275" s="250"/>
      <c r="O275" s="277"/>
      <c r="V275" s="250"/>
      <c r="W275" s="239"/>
      <c r="X275" s="277"/>
      <c r="Y275" s="250"/>
      <c r="Z275" s="294"/>
      <c r="AA275" s="294"/>
      <c r="AB275" s="294"/>
      <c r="AC275" s="294"/>
      <c r="AD275" s="294"/>
      <c r="AE275" s="294"/>
      <c r="AF275" s="294"/>
      <c r="AG275" s="294"/>
      <c r="AH275" s="294"/>
      <c r="AI275" s="294"/>
      <c r="AJ275" s="294"/>
      <c r="AK275" s="294"/>
      <c r="AL275" s="294"/>
      <c r="AM275" s="294"/>
      <c r="AN275" s="294"/>
      <c r="AO275" s="294"/>
      <c r="AP275" s="250"/>
      <c r="AQ275" s="250"/>
      <c r="AR275" s="250"/>
      <c r="AS275" s="250"/>
      <c r="AT275" s="250"/>
      <c r="AU275" s="250"/>
      <c r="AV275" s="250"/>
      <c r="AW275" s="250"/>
      <c r="AX275" s="250"/>
      <c r="AY275" s="250"/>
      <c r="AZ275" s="250"/>
      <c r="BA275" s="250"/>
      <c r="BB275" s="250"/>
      <c r="BC275" s="250"/>
      <c r="BD275" s="250"/>
      <c r="BE275" s="250"/>
      <c r="BF275" s="250"/>
      <c r="BG275" s="250"/>
      <c r="BH275" s="250"/>
      <c r="BI275" s="250"/>
      <c r="BJ275" s="250"/>
      <c r="BK275" s="250"/>
      <c r="BL275" s="250"/>
      <c r="BM275" s="250"/>
      <c r="BN275" s="250"/>
      <c r="BO275" s="250"/>
      <c r="BP275" s="250"/>
      <c r="BQ275" s="250"/>
      <c r="BR275" s="250"/>
      <c r="BS275" s="250"/>
      <c r="BT275" s="250"/>
    </row>
    <row r="276" spans="7:72" ht="14.25" customHeight="1" x14ac:dyDescent="0.2">
      <c r="G276" s="250"/>
      <c r="K276" s="250"/>
      <c r="O276" s="277"/>
      <c r="V276" s="250"/>
      <c r="W276" s="239"/>
      <c r="X276" s="277"/>
      <c r="Y276" s="250"/>
      <c r="Z276" s="294"/>
      <c r="AA276" s="294"/>
      <c r="AB276" s="294"/>
      <c r="AC276" s="294"/>
      <c r="AD276" s="294"/>
      <c r="AE276" s="294"/>
      <c r="AF276" s="294"/>
      <c r="AG276" s="294"/>
      <c r="AH276" s="294"/>
      <c r="AI276" s="294"/>
      <c r="AJ276" s="294"/>
      <c r="AK276" s="294"/>
      <c r="AL276" s="294"/>
      <c r="AM276" s="294"/>
      <c r="AN276" s="294"/>
      <c r="AO276" s="294"/>
      <c r="AP276" s="250"/>
      <c r="AQ276" s="250"/>
      <c r="AR276" s="250"/>
      <c r="AS276" s="250"/>
      <c r="AT276" s="250"/>
      <c r="AU276" s="250"/>
      <c r="AV276" s="250"/>
      <c r="AW276" s="250"/>
      <c r="AX276" s="250"/>
      <c r="AY276" s="250"/>
      <c r="AZ276" s="250"/>
      <c r="BA276" s="250"/>
      <c r="BB276" s="250"/>
      <c r="BC276" s="250"/>
      <c r="BD276" s="250"/>
      <c r="BE276" s="250"/>
      <c r="BF276" s="250"/>
      <c r="BG276" s="250"/>
      <c r="BH276" s="250"/>
      <c r="BI276" s="250"/>
      <c r="BJ276" s="250"/>
      <c r="BK276" s="250"/>
      <c r="BL276" s="250"/>
      <c r="BM276" s="250"/>
      <c r="BN276" s="250"/>
      <c r="BO276" s="250"/>
      <c r="BP276" s="250"/>
      <c r="BQ276" s="250"/>
      <c r="BR276" s="250"/>
      <c r="BS276" s="250"/>
      <c r="BT276" s="250"/>
    </row>
    <row r="277" spans="7:72" ht="14.25" customHeight="1" x14ac:dyDescent="0.2">
      <c r="G277" s="250"/>
      <c r="K277" s="250"/>
      <c r="O277" s="277"/>
      <c r="V277" s="250"/>
      <c r="W277" s="239"/>
      <c r="X277" s="277"/>
      <c r="Y277" s="250"/>
      <c r="Z277" s="294"/>
      <c r="AA277" s="294"/>
      <c r="AB277" s="294"/>
      <c r="AC277" s="294"/>
      <c r="AD277" s="294"/>
      <c r="AE277" s="294"/>
      <c r="AF277" s="294"/>
      <c r="AG277" s="294"/>
      <c r="AH277" s="294"/>
      <c r="AI277" s="294"/>
      <c r="AJ277" s="294"/>
      <c r="AK277" s="294"/>
      <c r="AL277" s="294"/>
      <c r="AM277" s="294"/>
      <c r="AN277" s="294"/>
      <c r="AO277" s="294"/>
      <c r="AP277" s="250"/>
      <c r="AQ277" s="250"/>
      <c r="AR277" s="250"/>
      <c r="AS277" s="250"/>
      <c r="AT277" s="250"/>
      <c r="AU277" s="250"/>
      <c r="AV277" s="250"/>
      <c r="AW277" s="250"/>
      <c r="AX277" s="250"/>
      <c r="AY277" s="250"/>
      <c r="AZ277" s="250"/>
      <c r="BA277" s="250"/>
      <c r="BB277" s="250"/>
      <c r="BC277" s="250"/>
      <c r="BD277" s="250"/>
      <c r="BE277" s="250"/>
      <c r="BF277" s="250"/>
      <c r="BG277" s="250"/>
      <c r="BH277" s="250"/>
      <c r="BI277" s="250"/>
      <c r="BJ277" s="250"/>
      <c r="BK277" s="250"/>
      <c r="BL277" s="250"/>
      <c r="BM277" s="250"/>
      <c r="BN277" s="250"/>
      <c r="BO277" s="250"/>
      <c r="BP277" s="250"/>
      <c r="BQ277" s="250"/>
      <c r="BR277" s="250"/>
      <c r="BS277" s="250"/>
      <c r="BT277" s="250"/>
    </row>
    <row r="278" spans="7:72" ht="14.25" customHeight="1" x14ac:dyDescent="0.2">
      <c r="G278" s="250"/>
      <c r="K278" s="250"/>
      <c r="O278" s="277"/>
      <c r="V278" s="250"/>
      <c r="W278" s="239"/>
      <c r="X278" s="277"/>
      <c r="Y278" s="250"/>
      <c r="Z278" s="294"/>
      <c r="AA278" s="294"/>
      <c r="AB278" s="294"/>
      <c r="AC278" s="294"/>
      <c r="AD278" s="294"/>
      <c r="AE278" s="294"/>
      <c r="AF278" s="294"/>
      <c r="AG278" s="294"/>
      <c r="AH278" s="294"/>
      <c r="AI278" s="294"/>
      <c r="AJ278" s="294"/>
      <c r="AK278" s="294"/>
      <c r="AL278" s="294"/>
      <c r="AM278" s="294"/>
      <c r="AN278" s="294"/>
      <c r="AO278" s="294"/>
      <c r="AP278" s="250"/>
      <c r="AQ278" s="250"/>
      <c r="AR278" s="250"/>
      <c r="AS278" s="250"/>
      <c r="AT278" s="250"/>
      <c r="AU278" s="250"/>
      <c r="AV278" s="250"/>
      <c r="AW278" s="250"/>
      <c r="AX278" s="250"/>
      <c r="AY278" s="250"/>
      <c r="AZ278" s="250"/>
      <c r="BA278" s="250"/>
      <c r="BB278" s="250"/>
      <c r="BC278" s="250"/>
      <c r="BD278" s="250"/>
      <c r="BE278" s="250"/>
      <c r="BF278" s="250"/>
      <c r="BG278" s="250"/>
      <c r="BH278" s="250"/>
      <c r="BI278" s="250"/>
      <c r="BJ278" s="250"/>
      <c r="BK278" s="250"/>
      <c r="BL278" s="250"/>
      <c r="BM278" s="250"/>
      <c r="BN278" s="250"/>
      <c r="BO278" s="250"/>
      <c r="BP278" s="250"/>
      <c r="BQ278" s="250"/>
      <c r="BR278" s="250"/>
      <c r="BS278" s="250"/>
      <c r="BT278" s="250"/>
    </row>
    <row r="279" spans="7:72" ht="14.25" customHeight="1" x14ac:dyDescent="0.2">
      <c r="G279" s="250"/>
      <c r="K279" s="250"/>
      <c r="O279" s="277"/>
      <c r="V279" s="250"/>
      <c r="W279" s="239"/>
      <c r="X279" s="277"/>
      <c r="Y279" s="250"/>
      <c r="Z279" s="294"/>
      <c r="AA279" s="294"/>
      <c r="AB279" s="294"/>
      <c r="AC279" s="294"/>
      <c r="AD279" s="294"/>
      <c r="AE279" s="294"/>
      <c r="AF279" s="294"/>
      <c r="AG279" s="294"/>
      <c r="AH279" s="294"/>
      <c r="AI279" s="294"/>
      <c r="AJ279" s="294"/>
      <c r="AK279" s="294"/>
      <c r="AL279" s="294"/>
      <c r="AM279" s="294"/>
      <c r="AN279" s="294"/>
      <c r="AO279" s="294"/>
      <c r="AP279" s="250"/>
      <c r="AQ279" s="250"/>
      <c r="AR279" s="250"/>
      <c r="AS279" s="250"/>
      <c r="AT279" s="250"/>
      <c r="AU279" s="250"/>
      <c r="AV279" s="250"/>
      <c r="AW279" s="250"/>
      <c r="AX279" s="250"/>
      <c r="AY279" s="250"/>
      <c r="AZ279" s="250"/>
      <c r="BA279" s="250"/>
      <c r="BB279" s="250"/>
      <c r="BC279" s="250"/>
      <c r="BD279" s="250"/>
      <c r="BE279" s="250"/>
      <c r="BF279" s="250"/>
      <c r="BG279" s="250"/>
      <c r="BH279" s="250"/>
      <c r="BI279" s="250"/>
      <c r="BJ279" s="250"/>
      <c r="BK279" s="250"/>
      <c r="BL279" s="250"/>
      <c r="BM279" s="250"/>
      <c r="BN279" s="250"/>
      <c r="BO279" s="250"/>
      <c r="BP279" s="250"/>
      <c r="BQ279" s="250"/>
      <c r="BR279" s="250"/>
      <c r="BS279" s="250"/>
      <c r="BT279" s="250"/>
    </row>
    <row r="280" spans="7:72" ht="14.25" customHeight="1" x14ac:dyDescent="0.2">
      <c r="G280" s="250"/>
      <c r="K280" s="250"/>
      <c r="O280" s="277"/>
      <c r="V280" s="250"/>
      <c r="W280" s="239"/>
      <c r="X280" s="277"/>
      <c r="Y280" s="250"/>
      <c r="Z280" s="294"/>
      <c r="AA280" s="294"/>
      <c r="AB280" s="294"/>
      <c r="AC280" s="294"/>
      <c r="AD280" s="294"/>
      <c r="AE280" s="294"/>
      <c r="AF280" s="294"/>
      <c r="AG280" s="294"/>
      <c r="AH280" s="294"/>
      <c r="AI280" s="294"/>
      <c r="AJ280" s="294"/>
      <c r="AK280" s="294"/>
      <c r="AL280" s="294"/>
      <c r="AM280" s="294"/>
      <c r="AN280" s="294"/>
      <c r="AO280" s="294"/>
      <c r="AP280" s="250"/>
      <c r="AQ280" s="250"/>
      <c r="AR280" s="250"/>
      <c r="AS280" s="250"/>
      <c r="AT280" s="250"/>
      <c r="AU280" s="250"/>
      <c r="AV280" s="250"/>
      <c r="AW280" s="250"/>
      <c r="AX280" s="250"/>
      <c r="AY280" s="250"/>
      <c r="AZ280" s="250"/>
      <c r="BA280" s="250"/>
      <c r="BB280" s="250"/>
      <c r="BC280" s="250"/>
      <c r="BD280" s="250"/>
      <c r="BE280" s="250"/>
      <c r="BF280" s="250"/>
      <c r="BG280" s="250"/>
      <c r="BH280" s="250"/>
      <c r="BI280" s="250"/>
      <c r="BJ280" s="250"/>
      <c r="BK280" s="250"/>
      <c r="BL280" s="250"/>
      <c r="BM280" s="250"/>
      <c r="BN280" s="250"/>
      <c r="BO280" s="250"/>
      <c r="BP280" s="250"/>
      <c r="BQ280" s="250"/>
      <c r="BR280" s="250"/>
      <c r="BS280" s="250"/>
      <c r="BT280" s="250"/>
    </row>
    <row r="281" spans="7:72" ht="14.25" customHeight="1" x14ac:dyDescent="0.2">
      <c r="G281" s="250"/>
      <c r="K281" s="250"/>
      <c r="O281" s="277"/>
      <c r="V281" s="250"/>
      <c r="W281" s="239"/>
      <c r="X281" s="277"/>
      <c r="Y281" s="250"/>
      <c r="Z281" s="294"/>
      <c r="AA281" s="294"/>
      <c r="AB281" s="294"/>
      <c r="AC281" s="294"/>
      <c r="AD281" s="294"/>
      <c r="AE281" s="294"/>
      <c r="AF281" s="294"/>
      <c r="AG281" s="294"/>
      <c r="AH281" s="294"/>
      <c r="AI281" s="294"/>
      <c r="AJ281" s="294"/>
      <c r="AK281" s="294"/>
      <c r="AL281" s="294"/>
      <c r="AM281" s="294"/>
      <c r="AN281" s="294"/>
      <c r="AO281" s="294"/>
      <c r="AP281" s="250"/>
      <c r="AQ281" s="250"/>
      <c r="AR281" s="250"/>
      <c r="AS281" s="250"/>
      <c r="AT281" s="250"/>
      <c r="AU281" s="250"/>
      <c r="AV281" s="250"/>
      <c r="AW281" s="250"/>
      <c r="AX281" s="250"/>
      <c r="AY281" s="250"/>
      <c r="AZ281" s="250"/>
      <c r="BA281" s="250"/>
      <c r="BB281" s="250"/>
      <c r="BC281" s="250"/>
      <c r="BD281" s="250"/>
      <c r="BE281" s="250"/>
      <c r="BF281" s="250"/>
      <c r="BG281" s="250"/>
      <c r="BH281" s="250"/>
      <c r="BI281" s="250"/>
      <c r="BJ281" s="250"/>
      <c r="BK281" s="250"/>
      <c r="BL281" s="250"/>
      <c r="BM281" s="250"/>
      <c r="BN281" s="250"/>
      <c r="BO281" s="250"/>
      <c r="BP281" s="250"/>
      <c r="BQ281" s="250"/>
      <c r="BR281" s="250"/>
      <c r="BS281" s="250"/>
      <c r="BT281" s="250"/>
    </row>
    <row r="282" spans="7:72" ht="14.25" customHeight="1" x14ac:dyDescent="0.2">
      <c r="G282" s="250"/>
      <c r="K282" s="250"/>
      <c r="O282" s="277"/>
      <c r="V282" s="250"/>
      <c r="W282" s="239"/>
      <c r="X282" s="277"/>
      <c r="Y282" s="250"/>
      <c r="Z282" s="294"/>
      <c r="AA282" s="294"/>
      <c r="AB282" s="294"/>
      <c r="AC282" s="294"/>
      <c r="AD282" s="294"/>
      <c r="AE282" s="294"/>
      <c r="AF282" s="294"/>
      <c r="AG282" s="294"/>
      <c r="AH282" s="294"/>
      <c r="AI282" s="294"/>
      <c r="AJ282" s="294"/>
      <c r="AK282" s="294"/>
      <c r="AL282" s="294"/>
      <c r="AM282" s="294"/>
      <c r="AN282" s="294"/>
      <c r="AO282" s="294"/>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0"/>
      <c r="BM282" s="250"/>
      <c r="BN282" s="250"/>
      <c r="BO282" s="250"/>
      <c r="BP282" s="250"/>
      <c r="BQ282" s="250"/>
      <c r="BR282" s="250"/>
      <c r="BS282" s="250"/>
      <c r="BT282" s="250"/>
    </row>
    <row r="283" spans="7:72" ht="14.25" customHeight="1" x14ac:dyDescent="0.2">
      <c r="G283" s="250"/>
      <c r="K283" s="250"/>
      <c r="O283" s="277"/>
      <c r="V283" s="250"/>
      <c r="W283" s="239"/>
      <c r="X283" s="277"/>
      <c r="Y283" s="250"/>
      <c r="Z283" s="294"/>
      <c r="AA283" s="294"/>
      <c r="AB283" s="294"/>
      <c r="AC283" s="294"/>
      <c r="AD283" s="294"/>
      <c r="AE283" s="294"/>
      <c r="AF283" s="294"/>
      <c r="AG283" s="294"/>
      <c r="AH283" s="294"/>
      <c r="AI283" s="294"/>
      <c r="AJ283" s="294"/>
      <c r="AK283" s="294"/>
      <c r="AL283" s="294"/>
      <c r="AM283" s="294"/>
      <c r="AN283" s="294"/>
      <c r="AO283" s="294"/>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0"/>
      <c r="BM283" s="250"/>
      <c r="BN283" s="250"/>
      <c r="BO283" s="250"/>
      <c r="BP283" s="250"/>
      <c r="BQ283" s="250"/>
      <c r="BR283" s="250"/>
      <c r="BS283" s="250"/>
      <c r="BT283" s="250"/>
    </row>
    <row r="284" spans="7:72" ht="14.25" customHeight="1" x14ac:dyDescent="0.2">
      <c r="G284" s="250"/>
      <c r="K284" s="250"/>
      <c r="O284" s="277"/>
      <c r="V284" s="250"/>
      <c r="W284" s="239"/>
      <c r="X284" s="277"/>
      <c r="Y284" s="250"/>
      <c r="Z284" s="294"/>
      <c r="AA284" s="294"/>
      <c r="AB284" s="294"/>
      <c r="AC284" s="294"/>
      <c r="AD284" s="294"/>
      <c r="AE284" s="294"/>
      <c r="AF284" s="294"/>
      <c r="AG284" s="294"/>
      <c r="AH284" s="294"/>
      <c r="AI284" s="294"/>
      <c r="AJ284" s="294"/>
      <c r="AK284" s="294"/>
      <c r="AL284" s="294"/>
      <c r="AM284" s="294"/>
      <c r="AN284" s="294"/>
      <c r="AO284" s="294"/>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0"/>
      <c r="BM284" s="250"/>
      <c r="BN284" s="250"/>
      <c r="BO284" s="250"/>
      <c r="BP284" s="250"/>
      <c r="BQ284" s="250"/>
      <c r="BR284" s="250"/>
      <c r="BS284" s="250"/>
      <c r="BT284" s="250"/>
    </row>
    <row r="285" spans="7:72" ht="14.25" customHeight="1" x14ac:dyDescent="0.2">
      <c r="G285" s="250"/>
      <c r="K285" s="250"/>
      <c r="O285" s="277"/>
      <c r="V285" s="250"/>
      <c r="W285" s="239"/>
      <c r="X285" s="277"/>
      <c r="Y285" s="250"/>
      <c r="Z285" s="294"/>
      <c r="AA285" s="294"/>
      <c r="AB285" s="294"/>
      <c r="AC285" s="294"/>
      <c r="AD285" s="294"/>
      <c r="AE285" s="294"/>
      <c r="AF285" s="294"/>
      <c r="AG285" s="294"/>
      <c r="AH285" s="294"/>
      <c r="AI285" s="294"/>
      <c r="AJ285" s="294"/>
      <c r="AK285" s="294"/>
      <c r="AL285" s="294"/>
      <c r="AM285" s="294"/>
      <c r="AN285" s="294"/>
      <c r="AO285" s="294"/>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0"/>
      <c r="BM285" s="250"/>
      <c r="BN285" s="250"/>
      <c r="BO285" s="250"/>
      <c r="BP285" s="250"/>
      <c r="BQ285" s="250"/>
      <c r="BR285" s="250"/>
      <c r="BS285" s="250"/>
      <c r="BT285" s="250"/>
    </row>
    <row r="286" spans="7:72" ht="14.25" customHeight="1" x14ac:dyDescent="0.2">
      <c r="G286" s="250"/>
      <c r="K286" s="250"/>
      <c r="O286" s="277"/>
      <c r="V286" s="250"/>
      <c r="W286" s="239"/>
      <c r="X286" s="277"/>
      <c r="Y286" s="250"/>
      <c r="Z286" s="294"/>
      <c r="AA286" s="294"/>
      <c r="AB286" s="294"/>
      <c r="AC286" s="294"/>
      <c r="AD286" s="294"/>
      <c r="AE286" s="294"/>
      <c r="AF286" s="294"/>
      <c r="AG286" s="294"/>
      <c r="AH286" s="294"/>
      <c r="AI286" s="294"/>
      <c r="AJ286" s="294"/>
      <c r="AK286" s="294"/>
      <c r="AL286" s="294"/>
      <c r="AM286" s="294"/>
      <c r="AN286" s="294"/>
      <c r="AO286" s="294"/>
      <c r="AP286" s="250"/>
      <c r="AQ286" s="250"/>
      <c r="AR286" s="250"/>
      <c r="AS286" s="250"/>
      <c r="AT286" s="250"/>
      <c r="AU286" s="250"/>
      <c r="AV286" s="250"/>
      <c r="AW286" s="250"/>
      <c r="AX286" s="250"/>
      <c r="AY286" s="250"/>
      <c r="AZ286" s="250"/>
      <c r="BA286" s="250"/>
      <c r="BB286" s="250"/>
      <c r="BC286" s="250"/>
      <c r="BD286" s="250"/>
      <c r="BE286" s="250"/>
      <c r="BF286" s="250"/>
      <c r="BG286" s="250"/>
      <c r="BH286" s="250"/>
      <c r="BI286" s="250"/>
      <c r="BJ286" s="250"/>
      <c r="BK286" s="250"/>
      <c r="BL286" s="250"/>
      <c r="BM286" s="250"/>
      <c r="BN286" s="250"/>
      <c r="BO286" s="250"/>
      <c r="BP286" s="250"/>
      <c r="BQ286" s="250"/>
      <c r="BR286" s="250"/>
      <c r="BS286" s="250"/>
      <c r="BT286" s="250"/>
    </row>
    <row r="287" spans="7:72" ht="14.25" customHeight="1" x14ac:dyDescent="0.2">
      <c r="G287" s="250"/>
      <c r="K287" s="250"/>
      <c r="O287" s="277"/>
      <c r="V287" s="250"/>
      <c r="W287" s="239"/>
      <c r="X287" s="277"/>
      <c r="Y287" s="250"/>
      <c r="Z287" s="294"/>
      <c r="AA287" s="294"/>
      <c r="AB287" s="294"/>
      <c r="AC287" s="294"/>
      <c r="AD287" s="294"/>
      <c r="AE287" s="294"/>
      <c r="AF287" s="294"/>
      <c r="AG287" s="294"/>
      <c r="AH287" s="294"/>
      <c r="AI287" s="294"/>
      <c r="AJ287" s="294"/>
      <c r="AK287" s="294"/>
      <c r="AL287" s="294"/>
      <c r="AM287" s="294"/>
      <c r="AN287" s="294"/>
      <c r="AO287" s="294"/>
      <c r="AP287" s="250"/>
      <c r="AQ287" s="250"/>
      <c r="AR287" s="250"/>
      <c r="AS287" s="250"/>
      <c r="AT287" s="250"/>
      <c r="AU287" s="250"/>
      <c r="AV287" s="250"/>
      <c r="AW287" s="250"/>
      <c r="AX287" s="250"/>
      <c r="AY287" s="250"/>
      <c r="AZ287" s="250"/>
      <c r="BA287" s="250"/>
      <c r="BB287" s="250"/>
      <c r="BC287" s="250"/>
      <c r="BD287" s="250"/>
      <c r="BE287" s="250"/>
      <c r="BF287" s="250"/>
      <c r="BG287" s="250"/>
      <c r="BH287" s="250"/>
      <c r="BI287" s="250"/>
      <c r="BJ287" s="250"/>
      <c r="BK287" s="250"/>
      <c r="BL287" s="250"/>
      <c r="BM287" s="250"/>
      <c r="BN287" s="250"/>
      <c r="BO287" s="250"/>
      <c r="BP287" s="250"/>
      <c r="BQ287" s="250"/>
      <c r="BR287" s="250"/>
      <c r="BS287" s="250"/>
      <c r="BT287" s="250"/>
    </row>
    <row r="288" spans="7:72" ht="14.25" customHeight="1" x14ac:dyDescent="0.2">
      <c r="G288" s="250"/>
      <c r="K288" s="250"/>
      <c r="O288" s="277"/>
      <c r="V288" s="250"/>
      <c r="W288" s="239"/>
      <c r="X288" s="277"/>
      <c r="Y288" s="250"/>
      <c r="Z288" s="294"/>
      <c r="AA288" s="294"/>
      <c r="AB288" s="294"/>
      <c r="AC288" s="294"/>
      <c r="AD288" s="294"/>
      <c r="AE288" s="294"/>
      <c r="AF288" s="294"/>
      <c r="AG288" s="294"/>
      <c r="AH288" s="294"/>
      <c r="AI288" s="294"/>
      <c r="AJ288" s="294"/>
      <c r="AK288" s="294"/>
      <c r="AL288" s="294"/>
      <c r="AM288" s="294"/>
      <c r="AN288" s="294"/>
      <c r="AO288" s="294"/>
      <c r="AP288" s="250"/>
      <c r="AQ288" s="250"/>
      <c r="AR288" s="250"/>
      <c r="AS288" s="250"/>
      <c r="AT288" s="250"/>
      <c r="AU288" s="250"/>
      <c r="AV288" s="250"/>
      <c r="AW288" s="250"/>
      <c r="AX288" s="250"/>
      <c r="AY288" s="250"/>
      <c r="AZ288" s="250"/>
      <c r="BA288" s="250"/>
      <c r="BB288" s="250"/>
      <c r="BC288" s="250"/>
      <c r="BD288" s="250"/>
      <c r="BE288" s="250"/>
      <c r="BF288" s="250"/>
      <c r="BG288" s="250"/>
      <c r="BH288" s="250"/>
      <c r="BI288" s="250"/>
      <c r="BJ288" s="250"/>
      <c r="BK288" s="250"/>
      <c r="BL288" s="250"/>
      <c r="BM288" s="250"/>
      <c r="BN288" s="250"/>
      <c r="BO288" s="250"/>
      <c r="BP288" s="250"/>
      <c r="BQ288" s="250"/>
      <c r="BR288" s="250"/>
      <c r="BS288" s="250"/>
      <c r="BT288" s="250"/>
    </row>
    <row r="289" spans="7:72" ht="14.25" customHeight="1" x14ac:dyDescent="0.2">
      <c r="G289" s="250"/>
      <c r="K289" s="250"/>
      <c r="O289" s="277"/>
      <c r="V289" s="250"/>
      <c r="W289" s="239"/>
      <c r="X289" s="277"/>
      <c r="Y289" s="250"/>
      <c r="Z289" s="294"/>
      <c r="AA289" s="294"/>
      <c r="AB289" s="294"/>
      <c r="AC289" s="294"/>
      <c r="AD289" s="294"/>
      <c r="AE289" s="294"/>
      <c r="AF289" s="294"/>
      <c r="AG289" s="294"/>
      <c r="AH289" s="294"/>
      <c r="AI289" s="294"/>
      <c r="AJ289" s="294"/>
      <c r="AK289" s="294"/>
      <c r="AL289" s="294"/>
      <c r="AM289" s="294"/>
      <c r="AN289" s="294"/>
      <c r="AO289" s="294"/>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0"/>
      <c r="BM289" s="250"/>
      <c r="BN289" s="250"/>
      <c r="BO289" s="250"/>
      <c r="BP289" s="250"/>
      <c r="BQ289" s="250"/>
      <c r="BR289" s="250"/>
      <c r="BS289" s="250"/>
      <c r="BT289" s="250"/>
    </row>
    <row r="290" spans="7:72" ht="14.25" customHeight="1" x14ac:dyDescent="0.2">
      <c r="G290" s="250"/>
      <c r="K290" s="250"/>
      <c r="O290" s="277"/>
      <c r="V290" s="250"/>
      <c r="W290" s="239"/>
      <c r="X290" s="277"/>
      <c r="Y290" s="250"/>
      <c r="Z290" s="294"/>
      <c r="AA290" s="294"/>
      <c r="AB290" s="294"/>
      <c r="AC290" s="294"/>
      <c r="AD290" s="294"/>
      <c r="AE290" s="294"/>
      <c r="AF290" s="294"/>
      <c r="AG290" s="294"/>
      <c r="AH290" s="294"/>
      <c r="AI290" s="294"/>
      <c r="AJ290" s="294"/>
      <c r="AK290" s="294"/>
      <c r="AL290" s="294"/>
      <c r="AM290" s="294"/>
      <c r="AN290" s="294"/>
      <c r="AO290" s="294"/>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0"/>
      <c r="BM290" s="250"/>
      <c r="BN290" s="250"/>
      <c r="BO290" s="250"/>
      <c r="BP290" s="250"/>
      <c r="BQ290" s="250"/>
      <c r="BR290" s="250"/>
      <c r="BS290" s="250"/>
      <c r="BT290" s="250"/>
    </row>
    <row r="291" spans="7:72" ht="14.25" customHeight="1" x14ac:dyDescent="0.2">
      <c r="G291" s="250"/>
      <c r="K291" s="250"/>
      <c r="O291" s="277"/>
      <c r="V291" s="250"/>
      <c r="W291" s="239"/>
      <c r="X291" s="277"/>
      <c r="Y291" s="250"/>
      <c r="Z291" s="294"/>
      <c r="AA291" s="294"/>
      <c r="AB291" s="294"/>
      <c r="AC291" s="294"/>
      <c r="AD291" s="294"/>
      <c r="AE291" s="294"/>
      <c r="AF291" s="294"/>
      <c r="AG291" s="294"/>
      <c r="AH291" s="294"/>
      <c r="AI291" s="294"/>
      <c r="AJ291" s="294"/>
      <c r="AK291" s="294"/>
      <c r="AL291" s="294"/>
      <c r="AM291" s="294"/>
      <c r="AN291" s="294"/>
      <c r="AO291" s="294"/>
      <c r="AP291" s="250"/>
      <c r="AQ291" s="250"/>
      <c r="AR291" s="250"/>
      <c r="AS291" s="250"/>
      <c r="AT291" s="250"/>
      <c r="AU291" s="250"/>
      <c r="AV291" s="250"/>
      <c r="AW291" s="250"/>
      <c r="AX291" s="250"/>
      <c r="AY291" s="250"/>
      <c r="AZ291" s="250"/>
      <c r="BA291" s="250"/>
      <c r="BB291" s="250"/>
      <c r="BC291" s="250"/>
      <c r="BD291" s="250"/>
      <c r="BE291" s="250"/>
      <c r="BF291" s="250"/>
      <c r="BG291" s="250"/>
      <c r="BH291" s="250"/>
      <c r="BI291" s="250"/>
      <c r="BJ291" s="250"/>
      <c r="BK291" s="250"/>
      <c r="BL291" s="250"/>
      <c r="BM291" s="250"/>
      <c r="BN291" s="250"/>
      <c r="BO291" s="250"/>
      <c r="BP291" s="250"/>
      <c r="BQ291" s="250"/>
      <c r="BR291" s="250"/>
      <c r="BS291" s="250"/>
      <c r="BT291" s="250"/>
    </row>
    <row r="292" spans="7:72" ht="14.25" customHeight="1" x14ac:dyDescent="0.2">
      <c r="G292" s="250"/>
      <c r="K292" s="250"/>
      <c r="O292" s="277"/>
      <c r="V292" s="250"/>
      <c r="W292" s="239"/>
      <c r="X292" s="277"/>
      <c r="Y292" s="250"/>
      <c r="Z292" s="294"/>
      <c r="AA292" s="294"/>
      <c r="AB292" s="294"/>
      <c r="AC292" s="294"/>
      <c r="AD292" s="294"/>
      <c r="AE292" s="294"/>
      <c r="AF292" s="294"/>
      <c r="AG292" s="294"/>
      <c r="AH292" s="294"/>
      <c r="AI292" s="294"/>
      <c r="AJ292" s="294"/>
      <c r="AK292" s="294"/>
      <c r="AL292" s="294"/>
      <c r="AM292" s="294"/>
      <c r="AN292" s="294"/>
      <c r="AO292" s="294"/>
      <c r="AP292" s="250"/>
      <c r="AQ292" s="250"/>
      <c r="AR292" s="250"/>
      <c r="AS292" s="250"/>
      <c r="AT292" s="250"/>
      <c r="AU292" s="250"/>
      <c r="AV292" s="250"/>
      <c r="AW292" s="250"/>
      <c r="AX292" s="250"/>
      <c r="AY292" s="250"/>
      <c r="AZ292" s="250"/>
      <c r="BA292" s="250"/>
      <c r="BB292" s="250"/>
      <c r="BC292" s="250"/>
      <c r="BD292" s="250"/>
      <c r="BE292" s="250"/>
      <c r="BF292" s="250"/>
      <c r="BG292" s="250"/>
      <c r="BH292" s="250"/>
      <c r="BI292" s="250"/>
      <c r="BJ292" s="250"/>
      <c r="BK292" s="250"/>
      <c r="BL292" s="250"/>
      <c r="BM292" s="250"/>
      <c r="BN292" s="250"/>
      <c r="BO292" s="250"/>
      <c r="BP292" s="250"/>
      <c r="BQ292" s="250"/>
      <c r="BR292" s="250"/>
      <c r="BS292" s="250"/>
      <c r="BT292" s="250"/>
    </row>
    <row r="293" spans="7:72" ht="14.25" customHeight="1" x14ac:dyDescent="0.2">
      <c r="G293" s="250"/>
      <c r="K293" s="250"/>
      <c r="O293" s="277"/>
      <c r="V293" s="250"/>
      <c r="W293" s="239"/>
      <c r="X293" s="277"/>
      <c r="Y293" s="250"/>
      <c r="Z293" s="294"/>
      <c r="AA293" s="294"/>
      <c r="AB293" s="294"/>
      <c r="AC293" s="294"/>
      <c r="AD293" s="294"/>
      <c r="AE293" s="294"/>
      <c r="AF293" s="294"/>
      <c r="AG293" s="294"/>
      <c r="AH293" s="294"/>
      <c r="AI293" s="294"/>
      <c r="AJ293" s="294"/>
      <c r="AK293" s="294"/>
      <c r="AL293" s="294"/>
      <c r="AM293" s="294"/>
      <c r="AN293" s="294"/>
      <c r="AO293" s="294"/>
      <c r="AP293" s="250"/>
      <c r="AQ293" s="250"/>
      <c r="AR293" s="250"/>
      <c r="AS293" s="250"/>
      <c r="AT293" s="250"/>
      <c r="AU293" s="250"/>
      <c r="AV293" s="250"/>
      <c r="AW293" s="250"/>
      <c r="AX293" s="250"/>
      <c r="AY293" s="250"/>
      <c r="AZ293" s="250"/>
      <c r="BA293" s="250"/>
      <c r="BB293" s="250"/>
      <c r="BC293" s="250"/>
      <c r="BD293" s="250"/>
      <c r="BE293" s="250"/>
      <c r="BF293" s="250"/>
      <c r="BG293" s="250"/>
      <c r="BH293" s="250"/>
      <c r="BI293" s="250"/>
      <c r="BJ293" s="250"/>
      <c r="BK293" s="250"/>
      <c r="BL293" s="250"/>
      <c r="BM293" s="250"/>
      <c r="BN293" s="250"/>
      <c r="BO293" s="250"/>
      <c r="BP293" s="250"/>
      <c r="BQ293" s="250"/>
      <c r="BR293" s="250"/>
      <c r="BS293" s="250"/>
      <c r="BT293" s="250"/>
    </row>
    <row r="294" spans="7:72" ht="14.25" customHeight="1" x14ac:dyDescent="0.2">
      <c r="G294" s="250"/>
      <c r="K294" s="250"/>
      <c r="O294" s="277"/>
      <c r="V294" s="250"/>
      <c r="W294" s="239"/>
      <c r="X294" s="277"/>
      <c r="Y294" s="250"/>
      <c r="Z294" s="294"/>
      <c r="AA294" s="294"/>
      <c r="AB294" s="294"/>
      <c r="AC294" s="294"/>
      <c r="AD294" s="294"/>
      <c r="AE294" s="294"/>
      <c r="AF294" s="294"/>
      <c r="AG294" s="294"/>
      <c r="AH294" s="294"/>
      <c r="AI294" s="294"/>
      <c r="AJ294" s="294"/>
      <c r="AK294" s="294"/>
      <c r="AL294" s="294"/>
      <c r="AM294" s="294"/>
      <c r="AN294" s="294"/>
      <c r="AO294" s="294"/>
      <c r="AP294" s="250"/>
      <c r="AQ294" s="250"/>
      <c r="AR294" s="250"/>
      <c r="AS294" s="250"/>
      <c r="AT294" s="250"/>
      <c r="AU294" s="250"/>
      <c r="AV294" s="250"/>
      <c r="AW294" s="250"/>
      <c r="AX294" s="250"/>
      <c r="AY294" s="250"/>
      <c r="AZ294" s="250"/>
      <c r="BA294" s="250"/>
      <c r="BB294" s="250"/>
      <c r="BC294" s="250"/>
      <c r="BD294" s="250"/>
      <c r="BE294" s="250"/>
      <c r="BF294" s="250"/>
      <c r="BG294" s="250"/>
      <c r="BH294" s="250"/>
      <c r="BI294" s="250"/>
      <c r="BJ294" s="250"/>
      <c r="BK294" s="250"/>
      <c r="BL294" s="250"/>
      <c r="BM294" s="250"/>
      <c r="BN294" s="250"/>
      <c r="BO294" s="250"/>
      <c r="BP294" s="250"/>
      <c r="BQ294" s="250"/>
      <c r="BR294" s="250"/>
      <c r="BS294" s="250"/>
      <c r="BT294" s="250"/>
    </row>
    <row r="295" spans="7:72" ht="14.25" customHeight="1" x14ac:dyDescent="0.2">
      <c r="G295" s="250"/>
      <c r="K295" s="250"/>
      <c r="O295" s="277"/>
      <c r="V295" s="250"/>
      <c r="W295" s="239"/>
      <c r="X295" s="277"/>
      <c r="Y295" s="250"/>
      <c r="Z295" s="294"/>
      <c r="AA295" s="294"/>
      <c r="AB295" s="294"/>
      <c r="AC295" s="294"/>
      <c r="AD295" s="294"/>
      <c r="AE295" s="294"/>
      <c r="AF295" s="294"/>
      <c r="AG295" s="294"/>
      <c r="AH295" s="294"/>
      <c r="AI295" s="294"/>
      <c r="AJ295" s="294"/>
      <c r="AK295" s="294"/>
      <c r="AL295" s="294"/>
      <c r="AM295" s="294"/>
      <c r="AN295" s="294"/>
      <c r="AO295" s="294"/>
      <c r="AP295" s="250"/>
      <c r="AQ295" s="250"/>
      <c r="AR295" s="250"/>
      <c r="AS295" s="250"/>
      <c r="AT295" s="250"/>
      <c r="AU295" s="250"/>
      <c r="AV295" s="250"/>
      <c r="AW295" s="250"/>
      <c r="AX295" s="250"/>
      <c r="AY295" s="250"/>
      <c r="AZ295" s="250"/>
      <c r="BA295" s="250"/>
      <c r="BB295" s="250"/>
      <c r="BC295" s="250"/>
      <c r="BD295" s="250"/>
      <c r="BE295" s="250"/>
      <c r="BF295" s="250"/>
      <c r="BG295" s="250"/>
      <c r="BH295" s="250"/>
      <c r="BI295" s="250"/>
      <c r="BJ295" s="250"/>
      <c r="BK295" s="250"/>
      <c r="BL295" s="250"/>
      <c r="BM295" s="250"/>
      <c r="BN295" s="250"/>
      <c r="BO295" s="250"/>
      <c r="BP295" s="250"/>
      <c r="BQ295" s="250"/>
      <c r="BR295" s="250"/>
      <c r="BS295" s="250"/>
      <c r="BT295" s="250"/>
    </row>
    <row r="296" spans="7:72" ht="14.25" customHeight="1" x14ac:dyDescent="0.2">
      <c r="G296" s="250"/>
      <c r="K296" s="250"/>
      <c r="O296" s="277"/>
      <c r="V296" s="250"/>
      <c r="W296" s="239"/>
      <c r="X296" s="277"/>
      <c r="Y296" s="250"/>
      <c r="Z296" s="294"/>
      <c r="AA296" s="294"/>
      <c r="AB296" s="294"/>
      <c r="AC296" s="294"/>
      <c r="AD296" s="294"/>
      <c r="AE296" s="294"/>
      <c r="AF296" s="294"/>
      <c r="AG296" s="294"/>
      <c r="AH296" s="294"/>
      <c r="AI296" s="294"/>
      <c r="AJ296" s="294"/>
      <c r="AK296" s="294"/>
      <c r="AL296" s="294"/>
      <c r="AM296" s="294"/>
      <c r="AN296" s="294"/>
      <c r="AO296" s="294"/>
      <c r="AP296" s="250"/>
      <c r="AQ296" s="250"/>
      <c r="AR296" s="250"/>
      <c r="AS296" s="250"/>
      <c r="AT296" s="250"/>
      <c r="AU296" s="250"/>
      <c r="AV296" s="250"/>
      <c r="AW296" s="250"/>
      <c r="AX296" s="250"/>
      <c r="AY296" s="250"/>
      <c r="AZ296" s="250"/>
      <c r="BA296" s="250"/>
      <c r="BB296" s="250"/>
      <c r="BC296" s="250"/>
      <c r="BD296" s="250"/>
      <c r="BE296" s="250"/>
      <c r="BF296" s="250"/>
      <c r="BG296" s="250"/>
      <c r="BH296" s="250"/>
      <c r="BI296" s="250"/>
      <c r="BJ296" s="250"/>
      <c r="BK296" s="250"/>
      <c r="BL296" s="250"/>
      <c r="BM296" s="250"/>
      <c r="BN296" s="250"/>
      <c r="BO296" s="250"/>
      <c r="BP296" s="250"/>
      <c r="BQ296" s="250"/>
      <c r="BR296" s="250"/>
      <c r="BS296" s="250"/>
      <c r="BT296" s="250"/>
    </row>
    <row r="297" spans="7:72" ht="14.25" customHeight="1" x14ac:dyDescent="0.2">
      <c r="G297" s="250"/>
      <c r="K297" s="250"/>
      <c r="O297" s="277"/>
      <c r="V297" s="250"/>
      <c r="W297" s="239"/>
      <c r="X297" s="277"/>
      <c r="Y297" s="250"/>
      <c r="Z297" s="294"/>
      <c r="AA297" s="294"/>
      <c r="AB297" s="294"/>
      <c r="AC297" s="294"/>
      <c r="AD297" s="294"/>
      <c r="AE297" s="294"/>
      <c r="AF297" s="294"/>
      <c r="AG297" s="294"/>
      <c r="AH297" s="294"/>
      <c r="AI297" s="294"/>
      <c r="AJ297" s="294"/>
      <c r="AK297" s="294"/>
      <c r="AL297" s="294"/>
      <c r="AM297" s="294"/>
      <c r="AN297" s="294"/>
      <c r="AO297" s="294"/>
      <c r="AP297" s="250"/>
      <c r="AQ297" s="250"/>
      <c r="AR297" s="250"/>
      <c r="AS297" s="250"/>
      <c r="AT297" s="250"/>
      <c r="AU297" s="250"/>
      <c r="AV297" s="250"/>
      <c r="AW297" s="250"/>
      <c r="AX297" s="250"/>
      <c r="AY297" s="250"/>
      <c r="AZ297" s="250"/>
      <c r="BA297" s="250"/>
      <c r="BB297" s="250"/>
      <c r="BC297" s="250"/>
      <c r="BD297" s="250"/>
      <c r="BE297" s="250"/>
      <c r="BF297" s="250"/>
      <c r="BG297" s="250"/>
      <c r="BH297" s="250"/>
      <c r="BI297" s="250"/>
      <c r="BJ297" s="250"/>
      <c r="BK297" s="250"/>
      <c r="BL297" s="250"/>
      <c r="BM297" s="250"/>
      <c r="BN297" s="250"/>
      <c r="BO297" s="250"/>
      <c r="BP297" s="250"/>
      <c r="BQ297" s="250"/>
      <c r="BR297" s="250"/>
      <c r="BS297" s="250"/>
      <c r="BT297" s="250"/>
    </row>
    <row r="298" spans="7:72" ht="14.25" customHeight="1" x14ac:dyDescent="0.2">
      <c r="G298" s="250"/>
      <c r="K298" s="250"/>
      <c r="O298" s="277"/>
      <c r="V298" s="250"/>
      <c r="W298" s="239"/>
      <c r="X298" s="277"/>
      <c r="Y298" s="250"/>
      <c r="Z298" s="294"/>
      <c r="AA298" s="294"/>
      <c r="AB298" s="294"/>
      <c r="AC298" s="294"/>
      <c r="AD298" s="294"/>
      <c r="AE298" s="294"/>
      <c r="AF298" s="294"/>
      <c r="AG298" s="294"/>
      <c r="AH298" s="294"/>
      <c r="AI298" s="294"/>
      <c r="AJ298" s="294"/>
      <c r="AK298" s="294"/>
      <c r="AL298" s="294"/>
      <c r="AM298" s="294"/>
      <c r="AN298" s="294"/>
      <c r="AO298" s="294"/>
      <c r="AP298" s="250"/>
      <c r="AQ298" s="250"/>
      <c r="AR298" s="250"/>
      <c r="AS298" s="250"/>
      <c r="AT298" s="250"/>
      <c r="AU298" s="250"/>
      <c r="AV298" s="250"/>
      <c r="AW298" s="250"/>
      <c r="AX298" s="250"/>
      <c r="AY298" s="250"/>
      <c r="AZ298" s="250"/>
      <c r="BA298" s="250"/>
      <c r="BB298" s="250"/>
      <c r="BC298" s="250"/>
      <c r="BD298" s="250"/>
      <c r="BE298" s="250"/>
      <c r="BF298" s="250"/>
      <c r="BG298" s="250"/>
      <c r="BH298" s="250"/>
      <c r="BI298" s="250"/>
      <c r="BJ298" s="250"/>
      <c r="BK298" s="250"/>
      <c r="BL298" s="250"/>
      <c r="BM298" s="250"/>
      <c r="BN298" s="250"/>
      <c r="BO298" s="250"/>
      <c r="BP298" s="250"/>
      <c r="BQ298" s="250"/>
      <c r="BR298" s="250"/>
      <c r="BS298" s="250"/>
      <c r="BT298" s="250"/>
    </row>
    <row r="299" spans="7:72" ht="14.25" customHeight="1" x14ac:dyDescent="0.2">
      <c r="G299" s="250"/>
      <c r="K299" s="250"/>
      <c r="O299" s="277"/>
      <c r="V299" s="250"/>
      <c r="W299" s="239"/>
      <c r="X299" s="277"/>
      <c r="Y299" s="250"/>
      <c r="Z299" s="294"/>
      <c r="AA299" s="294"/>
      <c r="AB299" s="294"/>
      <c r="AC299" s="294"/>
      <c r="AD299" s="294"/>
      <c r="AE299" s="294"/>
      <c r="AF299" s="294"/>
      <c r="AG299" s="294"/>
      <c r="AH299" s="294"/>
      <c r="AI299" s="294"/>
      <c r="AJ299" s="294"/>
      <c r="AK299" s="294"/>
      <c r="AL299" s="294"/>
      <c r="AM299" s="294"/>
      <c r="AN299" s="294"/>
      <c r="AO299" s="294"/>
      <c r="AP299" s="250"/>
      <c r="AQ299" s="250"/>
      <c r="AR299" s="250"/>
      <c r="AS299" s="250"/>
      <c r="AT299" s="250"/>
      <c r="AU299" s="250"/>
      <c r="AV299" s="250"/>
      <c r="AW299" s="250"/>
      <c r="AX299" s="250"/>
      <c r="AY299" s="250"/>
      <c r="AZ299" s="250"/>
      <c r="BA299" s="250"/>
      <c r="BB299" s="250"/>
      <c r="BC299" s="250"/>
      <c r="BD299" s="250"/>
      <c r="BE299" s="250"/>
      <c r="BF299" s="250"/>
      <c r="BG299" s="250"/>
      <c r="BH299" s="250"/>
      <c r="BI299" s="250"/>
      <c r="BJ299" s="250"/>
      <c r="BK299" s="250"/>
      <c r="BL299" s="250"/>
      <c r="BM299" s="250"/>
      <c r="BN299" s="250"/>
      <c r="BO299" s="250"/>
      <c r="BP299" s="250"/>
      <c r="BQ299" s="250"/>
      <c r="BR299" s="250"/>
      <c r="BS299" s="250"/>
      <c r="BT299" s="250"/>
    </row>
    <row r="300" spans="7:72" ht="14.25" customHeight="1" x14ac:dyDescent="0.2">
      <c r="G300" s="250"/>
      <c r="K300" s="250"/>
      <c r="O300" s="277"/>
      <c r="V300" s="250"/>
      <c r="W300" s="239"/>
      <c r="X300" s="277"/>
      <c r="Y300" s="250"/>
      <c r="Z300" s="294"/>
      <c r="AA300" s="294"/>
      <c r="AB300" s="294"/>
      <c r="AC300" s="294"/>
      <c r="AD300" s="294"/>
      <c r="AE300" s="294"/>
      <c r="AF300" s="294"/>
      <c r="AG300" s="294"/>
      <c r="AH300" s="294"/>
      <c r="AI300" s="294"/>
      <c r="AJ300" s="294"/>
      <c r="AK300" s="294"/>
      <c r="AL300" s="294"/>
      <c r="AM300" s="294"/>
      <c r="AN300" s="294"/>
      <c r="AO300" s="294"/>
      <c r="AP300" s="250"/>
      <c r="AQ300" s="250"/>
      <c r="AR300" s="250"/>
      <c r="AS300" s="250"/>
      <c r="AT300" s="250"/>
      <c r="AU300" s="250"/>
      <c r="AV300" s="250"/>
      <c r="AW300" s="250"/>
      <c r="AX300" s="250"/>
      <c r="AY300" s="250"/>
      <c r="AZ300" s="250"/>
      <c r="BA300" s="250"/>
      <c r="BB300" s="250"/>
      <c r="BC300" s="250"/>
      <c r="BD300" s="250"/>
      <c r="BE300" s="250"/>
      <c r="BF300" s="250"/>
      <c r="BG300" s="250"/>
      <c r="BH300" s="250"/>
      <c r="BI300" s="250"/>
      <c r="BJ300" s="250"/>
      <c r="BK300" s="250"/>
      <c r="BL300" s="250"/>
      <c r="BM300" s="250"/>
      <c r="BN300" s="250"/>
      <c r="BO300" s="250"/>
      <c r="BP300" s="250"/>
      <c r="BQ300" s="250"/>
      <c r="BR300" s="250"/>
      <c r="BS300" s="250"/>
      <c r="BT300" s="250"/>
    </row>
    <row r="301" spans="7:72" ht="14.25" customHeight="1" x14ac:dyDescent="0.2">
      <c r="G301" s="250"/>
      <c r="K301" s="250"/>
      <c r="O301" s="277"/>
      <c r="V301" s="250"/>
      <c r="W301" s="239"/>
      <c r="X301" s="277"/>
      <c r="Y301" s="250"/>
      <c r="Z301" s="294"/>
      <c r="AA301" s="294"/>
      <c r="AB301" s="294"/>
      <c r="AC301" s="294"/>
      <c r="AD301" s="294"/>
      <c r="AE301" s="294"/>
      <c r="AF301" s="294"/>
      <c r="AG301" s="294"/>
      <c r="AH301" s="294"/>
      <c r="AI301" s="294"/>
      <c r="AJ301" s="294"/>
      <c r="AK301" s="294"/>
      <c r="AL301" s="294"/>
      <c r="AM301" s="294"/>
      <c r="AN301" s="294"/>
      <c r="AO301" s="294"/>
      <c r="AP301" s="250"/>
      <c r="AQ301" s="250"/>
      <c r="AR301" s="250"/>
      <c r="AS301" s="250"/>
      <c r="AT301" s="250"/>
      <c r="AU301" s="250"/>
      <c r="AV301" s="250"/>
      <c r="AW301" s="250"/>
      <c r="AX301" s="250"/>
      <c r="AY301" s="250"/>
      <c r="AZ301" s="250"/>
      <c r="BA301" s="250"/>
      <c r="BB301" s="250"/>
      <c r="BC301" s="250"/>
      <c r="BD301" s="250"/>
      <c r="BE301" s="250"/>
      <c r="BF301" s="250"/>
      <c r="BG301" s="250"/>
      <c r="BH301" s="250"/>
      <c r="BI301" s="250"/>
      <c r="BJ301" s="250"/>
      <c r="BK301" s="250"/>
      <c r="BL301" s="250"/>
      <c r="BM301" s="250"/>
      <c r="BN301" s="250"/>
      <c r="BO301" s="250"/>
      <c r="BP301" s="250"/>
      <c r="BQ301" s="250"/>
      <c r="BR301" s="250"/>
      <c r="BS301" s="250"/>
      <c r="BT301" s="250"/>
    </row>
    <row r="302" spans="7:72" ht="14.25" customHeight="1" x14ac:dyDescent="0.2">
      <c r="G302" s="250"/>
      <c r="K302" s="250"/>
      <c r="O302" s="277"/>
      <c r="V302" s="250"/>
      <c r="W302" s="239"/>
      <c r="X302" s="277"/>
      <c r="Y302" s="250"/>
      <c r="Z302" s="294"/>
      <c r="AA302" s="294"/>
      <c r="AB302" s="294"/>
      <c r="AC302" s="294"/>
      <c r="AD302" s="294"/>
      <c r="AE302" s="294"/>
      <c r="AF302" s="294"/>
      <c r="AG302" s="294"/>
      <c r="AH302" s="294"/>
      <c r="AI302" s="294"/>
      <c r="AJ302" s="294"/>
      <c r="AK302" s="294"/>
      <c r="AL302" s="294"/>
      <c r="AM302" s="294"/>
      <c r="AN302" s="294"/>
      <c r="AO302" s="294"/>
      <c r="AP302" s="250"/>
      <c r="AQ302" s="250"/>
      <c r="AR302" s="250"/>
      <c r="AS302" s="250"/>
      <c r="AT302" s="250"/>
      <c r="AU302" s="250"/>
      <c r="AV302" s="250"/>
      <c r="AW302" s="250"/>
      <c r="AX302" s="250"/>
      <c r="AY302" s="250"/>
      <c r="AZ302" s="250"/>
      <c r="BA302" s="250"/>
      <c r="BB302" s="250"/>
      <c r="BC302" s="250"/>
      <c r="BD302" s="250"/>
      <c r="BE302" s="250"/>
      <c r="BF302" s="250"/>
      <c r="BG302" s="250"/>
      <c r="BH302" s="250"/>
      <c r="BI302" s="250"/>
      <c r="BJ302" s="250"/>
      <c r="BK302" s="250"/>
      <c r="BL302" s="250"/>
      <c r="BM302" s="250"/>
      <c r="BN302" s="250"/>
      <c r="BO302" s="250"/>
      <c r="BP302" s="250"/>
      <c r="BQ302" s="250"/>
      <c r="BR302" s="250"/>
      <c r="BS302" s="250"/>
      <c r="BT302" s="250"/>
    </row>
    <row r="303" spans="7:72" ht="14.25" customHeight="1" x14ac:dyDescent="0.2">
      <c r="G303" s="250"/>
      <c r="K303" s="250"/>
      <c r="O303" s="277"/>
      <c r="V303" s="250"/>
      <c r="W303" s="239"/>
      <c r="X303" s="277"/>
      <c r="Y303" s="250"/>
      <c r="Z303" s="294"/>
      <c r="AA303" s="294"/>
      <c r="AB303" s="294"/>
      <c r="AC303" s="294"/>
      <c r="AD303" s="294"/>
      <c r="AE303" s="294"/>
      <c r="AF303" s="294"/>
      <c r="AG303" s="294"/>
      <c r="AH303" s="294"/>
      <c r="AI303" s="294"/>
      <c r="AJ303" s="294"/>
      <c r="AK303" s="294"/>
      <c r="AL303" s="294"/>
      <c r="AM303" s="294"/>
      <c r="AN303" s="294"/>
      <c r="AO303" s="294"/>
      <c r="AP303" s="250"/>
      <c r="AQ303" s="250"/>
      <c r="AR303" s="250"/>
      <c r="AS303" s="250"/>
      <c r="AT303" s="250"/>
      <c r="AU303" s="250"/>
      <c r="AV303" s="250"/>
      <c r="AW303" s="250"/>
      <c r="AX303" s="250"/>
      <c r="AY303" s="250"/>
      <c r="AZ303" s="250"/>
      <c r="BA303" s="250"/>
      <c r="BB303" s="250"/>
      <c r="BC303" s="250"/>
      <c r="BD303" s="250"/>
      <c r="BE303" s="250"/>
      <c r="BF303" s="250"/>
      <c r="BG303" s="250"/>
      <c r="BH303" s="250"/>
      <c r="BI303" s="250"/>
      <c r="BJ303" s="250"/>
      <c r="BK303" s="250"/>
      <c r="BL303" s="250"/>
      <c r="BM303" s="250"/>
      <c r="BN303" s="250"/>
      <c r="BO303" s="250"/>
      <c r="BP303" s="250"/>
      <c r="BQ303" s="250"/>
      <c r="BR303" s="250"/>
      <c r="BS303" s="250"/>
      <c r="BT303" s="250"/>
    </row>
    <row r="304" spans="7:72" ht="14.25" customHeight="1" x14ac:dyDescent="0.2">
      <c r="G304" s="250"/>
      <c r="K304" s="250"/>
      <c r="O304" s="277"/>
      <c r="V304" s="250"/>
      <c r="W304" s="239"/>
      <c r="X304" s="277"/>
      <c r="Y304" s="250"/>
      <c r="Z304" s="294"/>
      <c r="AA304" s="294"/>
      <c r="AB304" s="294"/>
      <c r="AC304" s="294"/>
      <c r="AD304" s="294"/>
      <c r="AE304" s="294"/>
      <c r="AF304" s="294"/>
      <c r="AG304" s="294"/>
      <c r="AH304" s="294"/>
      <c r="AI304" s="294"/>
      <c r="AJ304" s="294"/>
      <c r="AK304" s="294"/>
      <c r="AL304" s="294"/>
      <c r="AM304" s="294"/>
      <c r="AN304" s="294"/>
      <c r="AO304" s="294"/>
      <c r="AP304" s="250"/>
      <c r="AQ304" s="250"/>
      <c r="AR304" s="250"/>
      <c r="AS304" s="250"/>
      <c r="AT304" s="250"/>
      <c r="AU304" s="250"/>
      <c r="AV304" s="250"/>
      <c r="AW304" s="250"/>
      <c r="AX304" s="250"/>
      <c r="AY304" s="250"/>
      <c r="AZ304" s="250"/>
      <c r="BA304" s="250"/>
      <c r="BB304" s="250"/>
      <c r="BC304" s="250"/>
      <c r="BD304" s="250"/>
      <c r="BE304" s="250"/>
      <c r="BF304" s="250"/>
      <c r="BG304" s="250"/>
      <c r="BH304" s="250"/>
      <c r="BI304" s="250"/>
      <c r="BJ304" s="250"/>
      <c r="BK304" s="250"/>
      <c r="BL304" s="250"/>
      <c r="BM304" s="250"/>
      <c r="BN304" s="250"/>
      <c r="BO304" s="250"/>
      <c r="BP304" s="250"/>
      <c r="BQ304" s="250"/>
      <c r="BR304" s="250"/>
      <c r="BS304" s="250"/>
      <c r="BT304" s="250"/>
    </row>
    <row r="305" spans="7:72" ht="14.25" customHeight="1" x14ac:dyDescent="0.2">
      <c r="G305" s="250"/>
      <c r="K305" s="250"/>
      <c r="O305" s="277"/>
      <c r="V305" s="250"/>
      <c r="W305" s="239"/>
      <c r="X305" s="277"/>
      <c r="Y305" s="250"/>
      <c r="Z305" s="294"/>
      <c r="AA305" s="294"/>
      <c r="AB305" s="294"/>
      <c r="AC305" s="294"/>
      <c r="AD305" s="294"/>
      <c r="AE305" s="294"/>
      <c r="AF305" s="294"/>
      <c r="AG305" s="294"/>
      <c r="AH305" s="294"/>
      <c r="AI305" s="294"/>
      <c r="AJ305" s="294"/>
      <c r="AK305" s="294"/>
      <c r="AL305" s="294"/>
      <c r="AM305" s="294"/>
      <c r="AN305" s="294"/>
      <c r="AO305" s="294"/>
      <c r="AP305" s="250"/>
      <c r="AQ305" s="250"/>
      <c r="AR305" s="250"/>
      <c r="AS305" s="250"/>
      <c r="AT305" s="250"/>
      <c r="AU305" s="250"/>
      <c r="AV305" s="250"/>
      <c r="AW305" s="250"/>
      <c r="AX305" s="250"/>
      <c r="AY305" s="250"/>
      <c r="AZ305" s="250"/>
      <c r="BA305" s="250"/>
      <c r="BB305" s="250"/>
      <c r="BC305" s="250"/>
      <c r="BD305" s="250"/>
      <c r="BE305" s="250"/>
      <c r="BF305" s="250"/>
      <c r="BG305" s="250"/>
      <c r="BH305" s="250"/>
      <c r="BI305" s="250"/>
      <c r="BJ305" s="250"/>
      <c r="BK305" s="250"/>
      <c r="BL305" s="250"/>
      <c r="BM305" s="250"/>
      <c r="BN305" s="250"/>
      <c r="BO305" s="250"/>
      <c r="BP305" s="250"/>
      <c r="BQ305" s="250"/>
      <c r="BR305" s="250"/>
      <c r="BS305" s="250"/>
      <c r="BT305" s="250"/>
    </row>
    <row r="306" spans="7:72" ht="14.25" customHeight="1" x14ac:dyDescent="0.2">
      <c r="G306" s="250"/>
      <c r="K306" s="250"/>
      <c r="O306" s="277"/>
      <c r="V306" s="250"/>
      <c r="W306" s="239"/>
      <c r="X306" s="277"/>
      <c r="Y306" s="250"/>
      <c r="Z306" s="294"/>
      <c r="AA306" s="294"/>
      <c r="AB306" s="294"/>
      <c r="AC306" s="294"/>
      <c r="AD306" s="294"/>
      <c r="AE306" s="294"/>
      <c r="AF306" s="294"/>
      <c r="AG306" s="294"/>
      <c r="AH306" s="294"/>
      <c r="AI306" s="294"/>
      <c r="AJ306" s="294"/>
      <c r="AK306" s="294"/>
      <c r="AL306" s="294"/>
      <c r="AM306" s="294"/>
      <c r="AN306" s="294"/>
      <c r="AO306" s="294"/>
      <c r="AP306" s="250"/>
      <c r="AQ306" s="250"/>
      <c r="AR306" s="250"/>
      <c r="AS306" s="250"/>
      <c r="AT306" s="250"/>
      <c r="AU306" s="250"/>
      <c r="AV306" s="250"/>
      <c r="AW306" s="250"/>
      <c r="AX306" s="250"/>
      <c r="AY306" s="250"/>
      <c r="AZ306" s="250"/>
      <c r="BA306" s="250"/>
      <c r="BB306" s="250"/>
      <c r="BC306" s="250"/>
      <c r="BD306" s="250"/>
      <c r="BE306" s="250"/>
      <c r="BF306" s="250"/>
      <c r="BG306" s="250"/>
      <c r="BH306" s="250"/>
      <c r="BI306" s="250"/>
      <c r="BJ306" s="250"/>
      <c r="BK306" s="250"/>
      <c r="BL306" s="250"/>
      <c r="BM306" s="250"/>
      <c r="BN306" s="250"/>
      <c r="BO306" s="250"/>
      <c r="BP306" s="250"/>
      <c r="BQ306" s="250"/>
      <c r="BR306" s="250"/>
      <c r="BS306" s="250"/>
      <c r="BT306" s="250"/>
    </row>
    <row r="307" spans="7:72" ht="14.25" customHeight="1" x14ac:dyDescent="0.2">
      <c r="G307" s="250"/>
      <c r="K307" s="250"/>
      <c r="O307" s="277"/>
      <c r="V307" s="250"/>
      <c r="W307" s="239"/>
      <c r="X307" s="277"/>
      <c r="Y307" s="250"/>
      <c r="Z307" s="294"/>
      <c r="AA307" s="294"/>
      <c r="AB307" s="294"/>
      <c r="AC307" s="294"/>
      <c r="AD307" s="294"/>
      <c r="AE307" s="294"/>
      <c r="AF307" s="294"/>
      <c r="AG307" s="294"/>
      <c r="AH307" s="294"/>
      <c r="AI307" s="294"/>
      <c r="AJ307" s="294"/>
      <c r="AK307" s="294"/>
      <c r="AL307" s="294"/>
      <c r="AM307" s="294"/>
      <c r="AN307" s="294"/>
      <c r="AO307" s="294"/>
      <c r="AP307" s="250"/>
      <c r="AQ307" s="250"/>
      <c r="AR307" s="250"/>
      <c r="AS307" s="250"/>
      <c r="AT307" s="250"/>
      <c r="AU307" s="250"/>
      <c r="AV307" s="250"/>
      <c r="AW307" s="250"/>
      <c r="AX307" s="250"/>
      <c r="AY307" s="250"/>
      <c r="AZ307" s="250"/>
      <c r="BA307" s="250"/>
      <c r="BB307" s="250"/>
      <c r="BC307" s="250"/>
      <c r="BD307" s="250"/>
      <c r="BE307" s="250"/>
      <c r="BF307" s="250"/>
      <c r="BG307" s="250"/>
      <c r="BH307" s="250"/>
      <c r="BI307" s="250"/>
      <c r="BJ307" s="250"/>
      <c r="BK307" s="250"/>
      <c r="BL307" s="250"/>
      <c r="BM307" s="250"/>
      <c r="BN307" s="250"/>
      <c r="BO307" s="250"/>
      <c r="BP307" s="250"/>
      <c r="BQ307" s="250"/>
      <c r="BR307" s="250"/>
      <c r="BS307" s="250"/>
      <c r="BT307" s="250"/>
    </row>
    <row r="308" spans="7:72" ht="14.25" customHeight="1" x14ac:dyDescent="0.2">
      <c r="G308" s="250"/>
      <c r="K308" s="250"/>
      <c r="O308" s="277"/>
      <c r="V308" s="250"/>
      <c r="W308" s="239"/>
      <c r="X308" s="277"/>
      <c r="Y308" s="250"/>
      <c r="Z308" s="294"/>
      <c r="AA308" s="294"/>
      <c r="AB308" s="294"/>
      <c r="AC308" s="294"/>
      <c r="AD308" s="294"/>
      <c r="AE308" s="294"/>
      <c r="AF308" s="294"/>
      <c r="AG308" s="294"/>
      <c r="AH308" s="294"/>
      <c r="AI308" s="294"/>
      <c r="AJ308" s="294"/>
      <c r="AK308" s="294"/>
      <c r="AL308" s="294"/>
      <c r="AM308" s="294"/>
      <c r="AN308" s="294"/>
      <c r="AO308" s="294"/>
      <c r="AP308" s="250"/>
      <c r="AQ308" s="250"/>
      <c r="AR308" s="250"/>
      <c r="AS308" s="250"/>
      <c r="AT308" s="250"/>
      <c r="AU308" s="250"/>
      <c r="AV308" s="250"/>
      <c r="AW308" s="250"/>
      <c r="AX308" s="250"/>
      <c r="AY308" s="250"/>
      <c r="AZ308" s="250"/>
      <c r="BA308" s="250"/>
      <c r="BB308" s="250"/>
      <c r="BC308" s="250"/>
      <c r="BD308" s="250"/>
      <c r="BE308" s="250"/>
      <c r="BF308" s="250"/>
      <c r="BG308" s="250"/>
      <c r="BH308" s="250"/>
      <c r="BI308" s="250"/>
      <c r="BJ308" s="250"/>
      <c r="BK308" s="250"/>
      <c r="BL308" s="250"/>
      <c r="BM308" s="250"/>
      <c r="BN308" s="250"/>
      <c r="BO308" s="250"/>
      <c r="BP308" s="250"/>
      <c r="BQ308" s="250"/>
      <c r="BR308" s="250"/>
      <c r="BS308" s="250"/>
      <c r="BT308" s="250"/>
    </row>
    <row r="309" spans="7:72" ht="14.25" customHeight="1" x14ac:dyDescent="0.2">
      <c r="G309" s="250"/>
      <c r="K309" s="250"/>
      <c r="O309" s="277"/>
      <c r="V309" s="250"/>
      <c r="W309" s="239"/>
      <c r="X309" s="277"/>
      <c r="Y309" s="250"/>
      <c r="Z309" s="294"/>
      <c r="AA309" s="294"/>
      <c r="AB309" s="294"/>
      <c r="AC309" s="294"/>
      <c r="AD309" s="294"/>
      <c r="AE309" s="294"/>
      <c r="AF309" s="294"/>
      <c r="AG309" s="294"/>
      <c r="AH309" s="294"/>
      <c r="AI309" s="294"/>
      <c r="AJ309" s="294"/>
      <c r="AK309" s="294"/>
      <c r="AL309" s="294"/>
      <c r="AM309" s="294"/>
      <c r="AN309" s="294"/>
      <c r="AO309" s="294"/>
      <c r="AP309" s="250"/>
      <c r="AQ309" s="250"/>
      <c r="AR309" s="250"/>
      <c r="AS309" s="250"/>
      <c r="AT309" s="250"/>
      <c r="AU309" s="250"/>
      <c r="AV309" s="250"/>
      <c r="AW309" s="250"/>
      <c r="AX309" s="250"/>
      <c r="AY309" s="250"/>
      <c r="AZ309" s="250"/>
      <c r="BA309" s="250"/>
      <c r="BB309" s="250"/>
      <c r="BC309" s="250"/>
      <c r="BD309" s="250"/>
      <c r="BE309" s="250"/>
      <c r="BF309" s="250"/>
      <c r="BG309" s="250"/>
      <c r="BH309" s="250"/>
      <c r="BI309" s="250"/>
      <c r="BJ309" s="250"/>
      <c r="BK309" s="250"/>
      <c r="BL309" s="250"/>
      <c r="BM309" s="250"/>
      <c r="BN309" s="250"/>
      <c r="BO309" s="250"/>
      <c r="BP309" s="250"/>
      <c r="BQ309" s="250"/>
      <c r="BR309" s="250"/>
      <c r="BS309" s="250"/>
      <c r="BT309" s="250"/>
    </row>
    <row r="310" spans="7:72" ht="14.25" customHeight="1" x14ac:dyDescent="0.2">
      <c r="G310" s="250"/>
      <c r="K310" s="250"/>
      <c r="O310" s="277"/>
      <c r="V310" s="250"/>
      <c r="W310" s="239"/>
      <c r="X310" s="277"/>
      <c r="Y310" s="250"/>
      <c r="Z310" s="294"/>
      <c r="AA310" s="294"/>
      <c r="AB310" s="294"/>
      <c r="AC310" s="294"/>
      <c r="AD310" s="294"/>
      <c r="AE310" s="294"/>
      <c r="AF310" s="294"/>
      <c r="AG310" s="294"/>
      <c r="AH310" s="294"/>
      <c r="AI310" s="294"/>
      <c r="AJ310" s="294"/>
      <c r="AK310" s="294"/>
      <c r="AL310" s="294"/>
      <c r="AM310" s="294"/>
      <c r="AN310" s="294"/>
      <c r="AO310" s="294"/>
      <c r="AP310" s="250"/>
      <c r="AQ310" s="250"/>
      <c r="AR310" s="250"/>
      <c r="AS310" s="250"/>
      <c r="AT310" s="250"/>
      <c r="AU310" s="250"/>
      <c r="AV310" s="250"/>
      <c r="AW310" s="250"/>
      <c r="AX310" s="250"/>
      <c r="AY310" s="250"/>
      <c r="AZ310" s="250"/>
      <c r="BA310" s="250"/>
      <c r="BB310" s="250"/>
      <c r="BC310" s="250"/>
      <c r="BD310" s="250"/>
      <c r="BE310" s="250"/>
      <c r="BF310" s="250"/>
      <c r="BG310" s="250"/>
      <c r="BH310" s="250"/>
      <c r="BI310" s="250"/>
      <c r="BJ310" s="250"/>
      <c r="BK310" s="250"/>
      <c r="BL310" s="250"/>
      <c r="BM310" s="250"/>
      <c r="BN310" s="250"/>
      <c r="BO310" s="250"/>
      <c r="BP310" s="250"/>
      <c r="BQ310" s="250"/>
      <c r="BR310" s="250"/>
      <c r="BS310" s="250"/>
      <c r="BT310" s="250"/>
    </row>
    <row r="311" spans="7:72" ht="14.25" customHeight="1" x14ac:dyDescent="0.2">
      <c r="G311" s="250"/>
      <c r="K311" s="250"/>
      <c r="O311" s="277"/>
      <c r="V311" s="250"/>
      <c r="W311" s="239"/>
      <c r="X311" s="277"/>
      <c r="Y311" s="250"/>
      <c r="Z311" s="294"/>
      <c r="AA311" s="294"/>
      <c r="AB311" s="294"/>
      <c r="AC311" s="294"/>
      <c r="AD311" s="294"/>
      <c r="AE311" s="294"/>
      <c r="AF311" s="294"/>
      <c r="AG311" s="294"/>
      <c r="AH311" s="294"/>
      <c r="AI311" s="294"/>
      <c r="AJ311" s="294"/>
      <c r="AK311" s="294"/>
      <c r="AL311" s="294"/>
      <c r="AM311" s="294"/>
      <c r="AN311" s="294"/>
      <c r="AO311" s="294"/>
      <c r="AP311" s="250"/>
      <c r="AQ311" s="250"/>
      <c r="AR311" s="250"/>
      <c r="AS311" s="250"/>
      <c r="AT311" s="250"/>
      <c r="AU311" s="250"/>
      <c r="AV311" s="250"/>
      <c r="AW311" s="250"/>
      <c r="AX311" s="250"/>
      <c r="AY311" s="250"/>
      <c r="AZ311" s="250"/>
      <c r="BA311" s="250"/>
      <c r="BB311" s="250"/>
      <c r="BC311" s="250"/>
      <c r="BD311" s="250"/>
      <c r="BE311" s="250"/>
      <c r="BF311" s="250"/>
      <c r="BG311" s="250"/>
      <c r="BH311" s="250"/>
      <c r="BI311" s="250"/>
      <c r="BJ311" s="250"/>
      <c r="BK311" s="250"/>
      <c r="BL311" s="250"/>
      <c r="BM311" s="250"/>
      <c r="BN311" s="250"/>
      <c r="BO311" s="250"/>
      <c r="BP311" s="250"/>
      <c r="BQ311" s="250"/>
      <c r="BR311" s="250"/>
      <c r="BS311" s="250"/>
      <c r="BT311" s="250"/>
    </row>
    <row r="312" spans="7:72" ht="14.25" customHeight="1" x14ac:dyDescent="0.2">
      <c r="G312" s="250"/>
      <c r="K312" s="250"/>
      <c r="O312" s="277"/>
      <c r="V312" s="250"/>
      <c r="W312" s="239"/>
      <c r="X312" s="277"/>
      <c r="Y312" s="250"/>
      <c r="Z312" s="294"/>
      <c r="AA312" s="294"/>
      <c r="AB312" s="294"/>
      <c r="AC312" s="294"/>
      <c r="AD312" s="294"/>
      <c r="AE312" s="294"/>
      <c r="AF312" s="294"/>
      <c r="AG312" s="294"/>
      <c r="AH312" s="294"/>
      <c r="AI312" s="294"/>
      <c r="AJ312" s="294"/>
      <c r="AK312" s="294"/>
      <c r="AL312" s="294"/>
      <c r="AM312" s="294"/>
      <c r="AN312" s="294"/>
      <c r="AO312" s="294"/>
      <c r="AP312" s="250"/>
      <c r="AQ312" s="250"/>
      <c r="AR312" s="250"/>
      <c r="AS312" s="250"/>
      <c r="AT312" s="250"/>
      <c r="AU312" s="250"/>
      <c r="AV312" s="250"/>
      <c r="AW312" s="250"/>
      <c r="AX312" s="250"/>
      <c r="AY312" s="250"/>
      <c r="AZ312" s="250"/>
      <c r="BA312" s="250"/>
      <c r="BB312" s="250"/>
      <c r="BC312" s="250"/>
      <c r="BD312" s="250"/>
      <c r="BE312" s="250"/>
      <c r="BF312" s="250"/>
      <c r="BG312" s="250"/>
      <c r="BH312" s="250"/>
      <c r="BI312" s="250"/>
      <c r="BJ312" s="250"/>
      <c r="BK312" s="250"/>
      <c r="BL312" s="250"/>
      <c r="BM312" s="250"/>
      <c r="BN312" s="250"/>
      <c r="BO312" s="250"/>
      <c r="BP312" s="250"/>
      <c r="BQ312" s="250"/>
      <c r="BR312" s="250"/>
      <c r="BS312" s="250"/>
      <c r="BT312" s="250"/>
    </row>
    <row r="313" spans="7:72" ht="14.25" customHeight="1" x14ac:dyDescent="0.2">
      <c r="G313" s="250"/>
      <c r="K313" s="250"/>
      <c r="O313" s="277"/>
      <c r="V313" s="250"/>
      <c r="W313" s="239"/>
      <c r="X313" s="277"/>
      <c r="Y313" s="250"/>
      <c r="Z313" s="294"/>
      <c r="AA313" s="294"/>
      <c r="AB313" s="294"/>
      <c r="AC313" s="294"/>
      <c r="AD313" s="294"/>
      <c r="AE313" s="294"/>
      <c r="AF313" s="294"/>
      <c r="AG313" s="294"/>
      <c r="AH313" s="294"/>
      <c r="AI313" s="294"/>
      <c r="AJ313" s="294"/>
      <c r="AK313" s="294"/>
      <c r="AL313" s="294"/>
      <c r="AM313" s="294"/>
      <c r="AN313" s="294"/>
      <c r="AO313" s="294"/>
      <c r="AP313" s="250"/>
      <c r="AQ313" s="250"/>
      <c r="AR313" s="250"/>
      <c r="AS313" s="250"/>
      <c r="AT313" s="250"/>
      <c r="AU313" s="250"/>
      <c r="AV313" s="250"/>
      <c r="AW313" s="250"/>
      <c r="AX313" s="250"/>
      <c r="AY313" s="250"/>
      <c r="AZ313" s="250"/>
      <c r="BA313" s="250"/>
      <c r="BB313" s="250"/>
      <c r="BC313" s="250"/>
      <c r="BD313" s="250"/>
      <c r="BE313" s="250"/>
      <c r="BF313" s="250"/>
      <c r="BG313" s="250"/>
      <c r="BH313" s="250"/>
      <c r="BI313" s="250"/>
      <c r="BJ313" s="250"/>
      <c r="BK313" s="250"/>
      <c r="BL313" s="250"/>
      <c r="BM313" s="250"/>
      <c r="BN313" s="250"/>
      <c r="BO313" s="250"/>
      <c r="BP313" s="250"/>
      <c r="BQ313" s="250"/>
      <c r="BR313" s="250"/>
      <c r="BS313" s="250"/>
      <c r="BT313" s="250"/>
    </row>
    <row r="314" spans="7:72" ht="14.25" customHeight="1" x14ac:dyDescent="0.2">
      <c r="G314" s="250"/>
      <c r="K314" s="250"/>
      <c r="O314" s="277"/>
      <c r="V314" s="250"/>
      <c r="W314" s="239"/>
      <c r="X314" s="277"/>
      <c r="Y314" s="250"/>
      <c r="Z314" s="294"/>
      <c r="AA314" s="294"/>
      <c r="AB314" s="294"/>
      <c r="AC314" s="294"/>
      <c r="AD314" s="294"/>
      <c r="AE314" s="294"/>
      <c r="AF314" s="294"/>
      <c r="AG314" s="294"/>
      <c r="AH314" s="294"/>
      <c r="AI314" s="294"/>
      <c r="AJ314" s="294"/>
      <c r="AK314" s="294"/>
      <c r="AL314" s="294"/>
      <c r="AM314" s="294"/>
      <c r="AN314" s="294"/>
      <c r="AO314" s="294"/>
      <c r="AP314" s="250"/>
      <c r="AQ314" s="250"/>
      <c r="AR314" s="250"/>
      <c r="AS314" s="250"/>
      <c r="AT314" s="250"/>
      <c r="AU314" s="250"/>
      <c r="AV314" s="250"/>
      <c r="AW314" s="250"/>
      <c r="AX314" s="250"/>
      <c r="AY314" s="250"/>
      <c r="AZ314" s="250"/>
      <c r="BA314" s="250"/>
      <c r="BB314" s="250"/>
      <c r="BC314" s="250"/>
      <c r="BD314" s="250"/>
      <c r="BE314" s="250"/>
      <c r="BF314" s="250"/>
      <c r="BG314" s="250"/>
      <c r="BH314" s="250"/>
      <c r="BI314" s="250"/>
      <c r="BJ314" s="250"/>
      <c r="BK314" s="250"/>
      <c r="BL314" s="250"/>
      <c r="BM314" s="250"/>
      <c r="BN314" s="250"/>
      <c r="BO314" s="250"/>
      <c r="BP314" s="250"/>
      <c r="BQ314" s="250"/>
      <c r="BR314" s="250"/>
      <c r="BS314" s="250"/>
      <c r="BT314" s="250"/>
    </row>
    <row r="315" spans="7:72" ht="14.25" customHeight="1" x14ac:dyDescent="0.2">
      <c r="G315" s="250"/>
      <c r="K315" s="250"/>
      <c r="O315" s="277"/>
      <c r="V315" s="250"/>
      <c r="W315" s="239"/>
      <c r="X315" s="277"/>
      <c r="Y315" s="250"/>
      <c r="Z315" s="294"/>
      <c r="AA315" s="294"/>
      <c r="AB315" s="294"/>
      <c r="AC315" s="294"/>
      <c r="AD315" s="294"/>
      <c r="AE315" s="294"/>
      <c r="AF315" s="294"/>
      <c r="AG315" s="294"/>
      <c r="AH315" s="294"/>
      <c r="AI315" s="294"/>
      <c r="AJ315" s="294"/>
      <c r="AK315" s="294"/>
      <c r="AL315" s="294"/>
      <c r="AM315" s="294"/>
      <c r="AN315" s="294"/>
      <c r="AO315" s="294"/>
      <c r="AP315" s="250"/>
      <c r="AQ315" s="250"/>
      <c r="AR315" s="250"/>
      <c r="AS315" s="250"/>
      <c r="AT315" s="250"/>
      <c r="AU315" s="250"/>
      <c r="AV315" s="250"/>
      <c r="AW315" s="250"/>
      <c r="AX315" s="250"/>
      <c r="AY315" s="250"/>
      <c r="AZ315" s="250"/>
      <c r="BA315" s="250"/>
      <c r="BB315" s="250"/>
      <c r="BC315" s="250"/>
      <c r="BD315" s="250"/>
      <c r="BE315" s="250"/>
      <c r="BF315" s="250"/>
      <c r="BG315" s="250"/>
      <c r="BH315" s="250"/>
      <c r="BI315" s="250"/>
      <c r="BJ315" s="250"/>
      <c r="BK315" s="250"/>
      <c r="BL315" s="250"/>
      <c r="BM315" s="250"/>
      <c r="BN315" s="250"/>
      <c r="BO315" s="250"/>
      <c r="BP315" s="250"/>
      <c r="BQ315" s="250"/>
      <c r="BR315" s="250"/>
      <c r="BS315" s="250"/>
      <c r="BT315" s="250"/>
    </row>
    <row r="316" spans="7:72" ht="14.25" customHeight="1" x14ac:dyDescent="0.2">
      <c r="G316" s="250"/>
      <c r="K316" s="250"/>
      <c r="O316" s="277"/>
      <c r="V316" s="250"/>
      <c r="W316" s="239"/>
      <c r="X316" s="277"/>
      <c r="Y316" s="250"/>
      <c r="Z316" s="294"/>
      <c r="AA316" s="294"/>
      <c r="AB316" s="294"/>
      <c r="AC316" s="294"/>
      <c r="AD316" s="294"/>
      <c r="AE316" s="294"/>
      <c r="AF316" s="294"/>
      <c r="AG316" s="294"/>
      <c r="AH316" s="294"/>
      <c r="AI316" s="294"/>
      <c r="AJ316" s="294"/>
      <c r="AK316" s="294"/>
      <c r="AL316" s="294"/>
      <c r="AM316" s="294"/>
      <c r="AN316" s="294"/>
      <c r="AO316" s="294"/>
      <c r="AP316" s="250"/>
      <c r="AQ316" s="250"/>
      <c r="AR316" s="250"/>
      <c r="AS316" s="250"/>
      <c r="AT316" s="250"/>
      <c r="AU316" s="250"/>
      <c r="AV316" s="250"/>
      <c r="AW316" s="250"/>
      <c r="AX316" s="250"/>
      <c r="AY316" s="250"/>
      <c r="AZ316" s="250"/>
      <c r="BA316" s="250"/>
      <c r="BB316" s="250"/>
      <c r="BC316" s="250"/>
      <c r="BD316" s="250"/>
      <c r="BE316" s="250"/>
      <c r="BF316" s="250"/>
      <c r="BG316" s="250"/>
      <c r="BH316" s="250"/>
      <c r="BI316" s="250"/>
      <c r="BJ316" s="250"/>
      <c r="BK316" s="250"/>
      <c r="BL316" s="250"/>
      <c r="BM316" s="250"/>
      <c r="BN316" s="250"/>
      <c r="BO316" s="250"/>
      <c r="BP316" s="250"/>
      <c r="BQ316" s="250"/>
      <c r="BR316" s="250"/>
      <c r="BS316" s="250"/>
      <c r="BT316" s="250"/>
    </row>
    <row r="317" spans="7:72" ht="14.25" customHeight="1" x14ac:dyDescent="0.2">
      <c r="G317" s="250"/>
      <c r="K317" s="250"/>
      <c r="O317" s="277"/>
      <c r="V317" s="250"/>
      <c r="W317" s="239"/>
      <c r="X317" s="277"/>
      <c r="Y317" s="250"/>
      <c r="Z317" s="294"/>
      <c r="AA317" s="294"/>
      <c r="AB317" s="294"/>
      <c r="AC317" s="294"/>
      <c r="AD317" s="294"/>
      <c r="AE317" s="294"/>
      <c r="AF317" s="294"/>
      <c r="AG317" s="294"/>
      <c r="AH317" s="294"/>
      <c r="AI317" s="294"/>
      <c r="AJ317" s="294"/>
      <c r="AK317" s="294"/>
      <c r="AL317" s="294"/>
      <c r="AM317" s="294"/>
      <c r="AN317" s="294"/>
      <c r="AO317" s="294"/>
      <c r="AP317" s="250"/>
      <c r="AQ317" s="250"/>
      <c r="AR317" s="250"/>
      <c r="AS317" s="250"/>
      <c r="AT317" s="250"/>
      <c r="AU317" s="250"/>
      <c r="AV317" s="250"/>
      <c r="AW317" s="250"/>
      <c r="AX317" s="250"/>
      <c r="AY317" s="250"/>
      <c r="AZ317" s="250"/>
      <c r="BA317" s="250"/>
      <c r="BB317" s="250"/>
      <c r="BC317" s="250"/>
      <c r="BD317" s="250"/>
      <c r="BE317" s="250"/>
      <c r="BF317" s="250"/>
      <c r="BG317" s="250"/>
      <c r="BH317" s="250"/>
      <c r="BI317" s="250"/>
      <c r="BJ317" s="250"/>
      <c r="BK317" s="250"/>
      <c r="BL317" s="250"/>
      <c r="BM317" s="250"/>
      <c r="BN317" s="250"/>
      <c r="BO317" s="250"/>
      <c r="BP317" s="250"/>
      <c r="BQ317" s="250"/>
      <c r="BR317" s="250"/>
      <c r="BS317" s="250"/>
      <c r="BT317" s="250"/>
    </row>
    <row r="318" spans="7:72" ht="14.25" customHeight="1" x14ac:dyDescent="0.2">
      <c r="G318" s="250"/>
      <c r="K318" s="250"/>
      <c r="O318" s="277"/>
      <c r="V318" s="250"/>
      <c r="W318" s="239"/>
      <c r="X318" s="277"/>
      <c r="Y318" s="250"/>
      <c r="Z318" s="294"/>
      <c r="AA318" s="294"/>
      <c r="AB318" s="294"/>
      <c r="AC318" s="294"/>
      <c r="AD318" s="294"/>
      <c r="AE318" s="294"/>
      <c r="AF318" s="294"/>
      <c r="AG318" s="294"/>
      <c r="AH318" s="294"/>
      <c r="AI318" s="294"/>
      <c r="AJ318" s="294"/>
      <c r="AK318" s="294"/>
      <c r="AL318" s="294"/>
      <c r="AM318" s="294"/>
      <c r="AN318" s="294"/>
      <c r="AO318" s="294"/>
      <c r="AP318" s="250"/>
      <c r="AQ318" s="250"/>
      <c r="AR318" s="250"/>
      <c r="AS318" s="250"/>
      <c r="AT318" s="250"/>
      <c r="AU318" s="250"/>
      <c r="AV318" s="250"/>
      <c r="AW318" s="250"/>
      <c r="AX318" s="250"/>
      <c r="AY318" s="250"/>
      <c r="AZ318" s="250"/>
      <c r="BA318" s="250"/>
      <c r="BB318" s="250"/>
      <c r="BC318" s="250"/>
      <c r="BD318" s="250"/>
      <c r="BE318" s="250"/>
      <c r="BF318" s="250"/>
      <c r="BG318" s="250"/>
      <c r="BH318" s="250"/>
      <c r="BI318" s="250"/>
      <c r="BJ318" s="250"/>
      <c r="BK318" s="250"/>
      <c r="BL318" s="250"/>
      <c r="BM318" s="250"/>
      <c r="BN318" s="250"/>
      <c r="BO318" s="250"/>
      <c r="BP318" s="250"/>
      <c r="BQ318" s="250"/>
      <c r="BR318" s="250"/>
      <c r="BS318" s="250"/>
      <c r="BT318" s="250"/>
    </row>
    <row r="319" spans="7:72" ht="14.25" customHeight="1" x14ac:dyDescent="0.2">
      <c r="G319" s="250"/>
      <c r="K319" s="250"/>
      <c r="O319" s="277"/>
      <c r="V319" s="250"/>
      <c r="W319" s="239"/>
      <c r="X319" s="277"/>
      <c r="Y319" s="250"/>
      <c r="Z319" s="294"/>
      <c r="AA319" s="294"/>
      <c r="AB319" s="294"/>
      <c r="AC319" s="294"/>
      <c r="AD319" s="294"/>
      <c r="AE319" s="294"/>
      <c r="AF319" s="294"/>
      <c r="AG319" s="294"/>
      <c r="AH319" s="294"/>
      <c r="AI319" s="294"/>
      <c r="AJ319" s="294"/>
      <c r="AK319" s="294"/>
      <c r="AL319" s="294"/>
      <c r="AM319" s="294"/>
      <c r="AN319" s="294"/>
      <c r="AO319" s="294"/>
      <c r="AP319" s="250"/>
      <c r="AQ319" s="250"/>
      <c r="AR319" s="250"/>
      <c r="AS319" s="250"/>
      <c r="AT319" s="250"/>
      <c r="AU319" s="250"/>
      <c r="AV319" s="250"/>
      <c r="AW319" s="250"/>
      <c r="AX319" s="250"/>
      <c r="AY319" s="250"/>
      <c r="AZ319" s="250"/>
      <c r="BA319" s="250"/>
      <c r="BB319" s="250"/>
      <c r="BC319" s="250"/>
      <c r="BD319" s="250"/>
      <c r="BE319" s="250"/>
      <c r="BF319" s="250"/>
      <c r="BG319" s="250"/>
      <c r="BH319" s="250"/>
      <c r="BI319" s="250"/>
      <c r="BJ319" s="250"/>
      <c r="BK319" s="250"/>
      <c r="BL319" s="250"/>
      <c r="BM319" s="250"/>
      <c r="BN319" s="250"/>
      <c r="BO319" s="250"/>
      <c r="BP319" s="250"/>
      <c r="BQ319" s="250"/>
      <c r="BR319" s="250"/>
      <c r="BS319" s="250"/>
      <c r="BT319" s="250"/>
    </row>
    <row r="320" spans="7:72" ht="14.25" customHeight="1" x14ac:dyDescent="0.2">
      <c r="G320" s="250"/>
      <c r="K320" s="250"/>
      <c r="O320" s="277"/>
      <c r="V320" s="250"/>
      <c r="W320" s="239"/>
      <c r="X320" s="277"/>
      <c r="Y320" s="250"/>
      <c r="Z320" s="294"/>
      <c r="AA320" s="294"/>
      <c r="AB320" s="294"/>
      <c r="AC320" s="294"/>
      <c r="AD320" s="294"/>
      <c r="AE320" s="294"/>
      <c r="AF320" s="294"/>
      <c r="AG320" s="294"/>
      <c r="AH320" s="294"/>
      <c r="AI320" s="294"/>
      <c r="AJ320" s="294"/>
      <c r="AK320" s="294"/>
      <c r="AL320" s="294"/>
      <c r="AM320" s="294"/>
      <c r="AN320" s="294"/>
      <c r="AO320" s="294"/>
      <c r="AP320" s="250"/>
      <c r="AQ320" s="250"/>
      <c r="AR320" s="250"/>
      <c r="AS320" s="250"/>
      <c r="AT320" s="250"/>
      <c r="AU320" s="250"/>
      <c r="AV320" s="250"/>
      <c r="AW320" s="250"/>
      <c r="AX320" s="250"/>
      <c r="AY320" s="250"/>
      <c r="AZ320" s="250"/>
      <c r="BA320" s="250"/>
      <c r="BB320" s="250"/>
      <c r="BC320" s="250"/>
      <c r="BD320" s="250"/>
      <c r="BE320" s="250"/>
      <c r="BF320" s="250"/>
      <c r="BG320" s="250"/>
      <c r="BH320" s="250"/>
      <c r="BI320" s="250"/>
      <c r="BJ320" s="250"/>
      <c r="BK320" s="250"/>
      <c r="BL320" s="250"/>
      <c r="BM320" s="250"/>
      <c r="BN320" s="250"/>
      <c r="BO320" s="250"/>
      <c r="BP320" s="250"/>
      <c r="BQ320" s="250"/>
      <c r="BR320" s="250"/>
      <c r="BS320" s="250"/>
      <c r="BT320" s="250"/>
    </row>
    <row r="321" spans="7:72" ht="14.25" customHeight="1" x14ac:dyDescent="0.2">
      <c r="G321" s="250"/>
      <c r="K321" s="250"/>
      <c r="O321" s="277"/>
      <c r="V321" s="250"/>
      <c r="W321" s="239"/>
      <c r="X321" s="277"/>
      <c r="Y321" s="250"/>
      <c r="Z321" s="294"/>
      <c r="AA321" s="294"/>
      <c r="AB321" s="294"/>
      <c r="AC321" s="294"/>
      <c r="AD321" s="294"/>
      <c r="AE321" s="294"/>
      <c r="AF321" s="294"/>
      <c r="AG321" s="294"/>
      <c r="AH321" s="294"/>
      <c r="AI321" s="294"/>
      <c r="AJ321" s="294"/>
      <c r="AK321" s="294"/>
      <c r="AL321" s="294"/>
      <c r="AM321" s="294"/>
      <c r="AN321" s="294"/>
      <c r="AO321" s="294"/>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c r="BT321" s="250"/>
    </row>
    <row r="322" spans="7:72" ht="14.25" customHeight="1" x14ac:dyDescent="0.2">
      <c r="G322" s="250"/>
      <c r="K322" s="250"/>
      <c r="O322" s="277"/>
      <c r="V322" s="250"/>
      <c r="W322" s="239"/>
      <c r="X322" s="277"/>
      <c r="Y322" s="250"/>
      <c r="Z322" s="294"/>
      <c r="AA322" s="294"/>
      <c r="AB322" s="294"/>
      <c r="AC322" s="294"/>
      <c r="AD322" s="294"/>
      <c r="AE322" s="294"/>
      <c r="AF322" s="294"/>
      <c r="AG322" s="294"/>
      <c r="AH322" s="294"/>
      <c r="AI322" s="294"/>
      <c r="AJ322" s="294"/>
      <c r="AK322" s="294"/>
      <c r="AL322" s="294"/>
      <c r="AM322" s="294"/>
      <c r="AN322" s="294"/>
      <c r="AO322" s="294"/>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0"/>
      <c r="BM322" s="250"/>
      <c r="BN322" s="250"/>
      <c r="BO322" s="250"/>
      <c r="BP322" s="250"/>
      <c r="BQ322" s="250"/>
      <c r="BR322" s="250"/>
      <c r="BS322" s="250"/>
      <c r="BT322" s="250"/>
    </row>
    <row r="323" spans="7:72" ht="14.25" customHeight="1" x14ac:dyDescent="0.2">
      <c r="G323" s="250"/>
      <c r="K323" s="250"/>
      <c r="O323" s="277"/>
      <c r="V323" s="250"/>
      <c r="W323" s="239"/>
      <c r="X323" s="277"/>
      <c r="Y323" s="250"/>
      <c r="Z323" s="294"/>
      <c r="AA323" s="294"/>
      <c r="AB323" s="294"/>
      <c r="AC323" s="294"/>
      <c r="AD323" s="294"/>
      <c r="AE323" s="294"/>
      <c r="AF323" s="294"/>
      <c r="AG323" s="294"/>
      <c r="AH323" s="294"/>
      <c r="AI323" s="294"/>
      <c r="AJ323" s="294"/>
      <c r="AK323" s="294"/>
      <c r="AL323" s="294"/>
      <c r="AM323" s="294"/>
      <c r="AN323" s="294"/>
      <c r="AO323" s="294"/>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c r="BT323" s="250"/>
    </row>
    <row r="324" spans="7:72" ht="14.25" customHeight="1" x14ac:dyDescent="0.2">
      <c r="G324" s="250"/>
      <c r="K324" s="250"/>
      <c r="O324" s="277"/>
      <c r="V324" s="250"/>
      <c r="W324" s="239"/>
      <c r="X324" s="277"/>
      <c r="Y324" s="250"/>
      <c r="Z324" s="294"/>
      <c r="AA324" s="294"/>
      <c r="AB324" s="294"/>
      <c r="AC324" s="294"/>
      <c r="AD324" s="294"/>
      <c r="AE324" s="294"/>
      <c r="AF324" s="294"/>
      <c r="AG324" s="294"/>
      <c r="AH324" s="294"/>
      <c r="AI324" s="294"/>
      <c r="AJ324" s="294"/>
      <c r="AK324" s="294"/>
      <c r="AL324" s="294"/>
      <c r="AM324" s="294"/>
      <c r="AN324" s="294"/>
      <c r="AO324" s="294"/>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0"/>
      <c r="BM324" s="250"/>
      <c r="BN324" s="250"/>
      <c r="BO324" s="250"/>
      <c r="BP324" s="250"/>
      <c r="BQ324" s="250"/>
      <c r="BR324" s="250"/>
      <c r="BS324" s="250"/>
      <c r="BT324" s="250"/>
    </row>
    <row r="325" spans="7:72" ht="14.25" customHeight="1" x14ac:dyDescent="0.2">
      <c r="G325" s="250"/>
      <c r="K325" s="250"/>
      <c r="O325" s="277"/>
      <c r="V325" s="250"/>
      <c r="W325" s="239"/>
      <c r="X325" s="277"/>
      <c r="Y325" s="250"/>
      <c r="Z325" s="294"/>
      <c r="AA325" s="294"/>
      <c r="AB325" s="294"/>
      <c r="AC325" s="294"/>
      <c r="AD325" s="294"/>
      <c r="AE325" s="294"/>
      <c r="AF325" s="294"/>
      <c r="AG325" s="294"/>
      <c r="AH325" s="294"/>
      <c r="AI325" s="294"/>
      <c r="AJ325" s="294"/>
      <c r="AK325" s="294"/>
      <c r="AL325" s="294"/>
      <c r="AM325" s="294"/>
      <c r="AN325" s="294"/>
      <c r="AO325" s="294"/>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c r="BT325" s="250"/>
    </row>
    <row r="326" spans="7:72" ht="14.25" customHeight="1" x14ac:dyDescent="0.2">
      <c r="G326" s="250"/>
      <c r="K326" s="250"/>
      <c r="O326" s="277"/>
      <c r="V326" s="250"/>
      <c r="W326" s="239"/>
      <c r="X326" s="277"/>
      <c r="Y326" s="250"/>
      <c r="Z326" s="294"/>
      <c r="AA326" s="294"/>
      <c r="AB326" s="294"/>
      <c r="AC326" s="294"/>
      <c r="AD326" s="294"/>
      <c r="AE326" s="294"/>
      <c r="AF326" s="294"/>
      <c r="AG326" s="294"/>
      <c r="AH326" s="294"/>
      <c r="AI326" s="294"/>
      <c r="AJ326" s="294"/>
      <c r="AK326" s="294"/>
      <c r="AL326" s="294"/>
      <c r="AM326" s="294"/>
      <c r="AN326" s="294"/>
      <c r="AO326" s="294"/>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c r="BT326" s="250"/>
    </row>
    <row r="327" spans="7:72" ht="14.25" customHeight="1" x14ac:dyDescent="0.2">
      <c r="G327" s="250"/>
      <c r="K327" s="250"/>
      <c r="O327" s="277"/>
      <c r="V327" s="250"/>
      <c r="W327" s="239"/>
      <c r="X327" s="277"/>
      <c r="Y327" s="250"/>
      <c r="Z327" s="294"/>
      <c r="AA327" s="294"/>
      <c r="AB327" s="294"/>
      <c r="AC327" s="294"/>
      <c r="AD327" s="294"/>
      <c r="AE327" s="294"/>
      <c r="AF327" s="294"/>
      <c r="AG327" s="294"/>
      <c r="AH327" s="294"/>
      <c r="AI327" s="294"/>
      <c r="AJ327" s="294"/>
      <c r="AK327" s="294"/>
      <c r="AL327" s="294"/>
      <c r="AM327" s="294"/>
      <c r="AN327" s="294"/>
      <c r="AO327" s="294"/>
      <c r="AP327" s="250"/>
      <c r="AQ327" s="250"/>
      <c r="AR327" s="250"/>
      <c r="AS327" s="250"/>
      <c r="AT327" s="250"/>
      <c r="AU327" s="250"/>
      <c r="AV327" s="250"/>
      <c r="AW327" s="250"/>
      <c r="AX327" s="250"/>
      <c r="AY327" s="250"/>
      <c r="AZ327" s="250"/>
      <c r="BA327" s="250"/>
      <c r="BB327" s="250"/>
      <c r="BC327" s="250"/>
      <c r="BD327" s="250"/>
      <c r="BE327" s="250"/>
      <c r="BF327" s="250"/>
      <c r="BG327" s="250"/>
      <c r="BH327" s="250"/>
      <c r="BI327" s="250"/>
      <c r="BJ327" s="250"/>
      <c r="BK327" s="250"/>
      <c r="BL327" s="250"/>
      <c r="BM327" s="250"/>
      <c r="BN327" s="250"/>
      <c r="BO327" s="250"/>
      <c r="BP327" s="250"/>
      <c r="BQ327" s="250"/>
      <c r="BR327" s="250"/>
      <c r="BS327" s="250"/>
      <c r="BT327" s="250"/>
    </row>
    <row r="328" spans="7:72" ht="14.25" customHeight="1" x14ac:dyDescent="0.2">
      <c r="G328" s="250"/>
      <c r="K328" s="250"/>
      <c r="O328" s="277"/>
      <c r="V328" s="250"/>
      <c r="W328" s="239"/>
      <c r="X328" s="277"/>
      <c r="Y328" s="250"/>
      <c r="Z328" s="294"/>
      <c r="AA328" s="294"/>
      <c r="AB328" s="294"/>
      <c r="AC328" s="294"/>
      <c r="AD328" s="294"/>
      <c r="AE328" s="294"/>
      <c r="AF328" s="294"/>
      <c r="AG328" s="294"/>
      <c r="AH328" s="294"/>
      <c r="AI328" s="294"/>
      <c r="AJ328" s="294"/>
      <c r="AK328" s="294"/>
      <c r="AL328" s="294"/>
      <c r="AM328" s="294"/>
      <c r="AN328" s="294"/>
      <c r="AO328" s="294"/>
      <c r="AP328" s="250"/>
      <c r="AQ328" s="250"/>
      <c r="AR328" s="250"/>
      <c r="AS328" s="250"/>
      <c r="AT328" s="250"/>
      <c r="AU328" s="250"/>
      <c r="AV328" s="250"/>
      <c r="AW328" s="250"/>
      <c r="AX328" s="250"/>
      <c r="AY328" s="250"/>
      <c r="AZ328" s="250"/>
      <c r="BA328" s="250"/>
      <c r="BB328" s="250"/>
      <c r="BC328" s="250"/>
      <c r="BD328" s="250"/>
      <c r="BE328" s="250"/>
      <c r="BF328" s="250"/>
      <c r="BG328" s="250"/>
      <c r="BH328" s="250"/>
      <c r="BI328" s="250"/>
      <c r="BJ328" s="250"/>
      <c r="BK328" s="250"/>
      <c r="BL328" s="250"/>
      <c r="BM328" s="250"/>
      <c r="BN328" s="250"/>
      <c r="BO328" s="250"/>
      <c r="BP328" s="250"/>
      <c r="BQ328" s="250"/>
      <c r="BR328" s="250"/>
      <c r="BS328" s="250"/>
      <c r="BT328" s="250"/>
    </row>
    <row r="329" spans="7:72" ht="14.25" customHeight="1" x14ac:dyDescent="0.2">
      <c r="G329" s="250"/>
      <c r="K329" s="250"/>
      <c r="O329" s="277"/>
      <c r="V329" s="250"/>
      <c r="W329" s="239"/>
      <c r="X329" s="277"/>
      <c r="Y329" s="250"/>
      <c r="Z329" s="294"/>
      <c r="AA329" s="294"/>
      <c r="AB329" s="294"/>
      <c r="AC329" s="294"/>
      <c r="AD329" s="294"/>
      <c r="AE329" s="294"/>
      <c r="AF329" s="294"/>
      <c r="AG329" s="294"/>
      <c r="AH329" s="294"/>
      <c r="AI329" s="294"/>
      <c r="AJ329" s="294"/>
      <c r="AK329" s="294"/>
      <c r="AL329" s="294"/>
      <c r="AM329" s="294"/>
      <c r="AN329" s="294"/>
      <c r="AO329" s="294"/>
      <c r="AP329" s="250"/>
      <c r="AQ329" s="250"/>
      <c r="AR329" s="250"/>
      <c r="AS329" s="250"/>
      <c r="AT329" s="250"/>
      <c r="AU329" s="250"/>
      <c r="AV329" s="250"/>
      <c r="AW329" s="250"/>
      <c r="AX329" s="250"/>
      <c r="AY329" s="250"/>
      <c r="AZ329" s="250"/>
      <c r="BA329" s="250"/>
      <c r="BB329" s="250"/>
      <c r="BC329" s="250"/>
      <c r="BD329" s="250"/>
      <c r="BE329" s="250"/>
      <c r="BF329" s="250"/>
      <c r="BG329" s="250"/>
      <c r="BH329" s="250"/>
      <c r="BI329" s="250"/>
      <c r="BJ329" s="250"/>
      <c r="BK329" s="250"/>
      <c r="BL329" s="250"/>
      <c r="BM329" s="250"/>
      <c r="BN329" s="250"/>
      <c r="BO329" s="250"/>
      <c r="BP329" s="250"/>
      <c r="BQ329" s="250"/>
      <c r="BR329" s="250"/>
      <c r="BS329" s="250"/>
      <c r="BT329" s="250"/>
    </row>
    <row r="330" spans="7:72" ht="14.25" customHeight="1" x14ac:dyDescent="0.2">
      <c r="G330" s="250"/>
      <c r="K330" s="250"/>
      <c r="O330" s="277"/>
      <c r="V330" s="250"/>
      <c r="W330" s="239"/>
      <c r="X330" s="277"/>
      <c r="Y330" s="250"/>
      <c r="Z330" s="294"/>
      <c r="AA330" s="294"/>
      <c r="AB330" s="294"/>
      <c r="AC330" s="294"/>
      <c r="AD330" s="294"/>
      <c r="AE330" s="294"/>
      <c r="AF330" s="294"/>
      <c r="AG330" s="294"/>
      <c r="AH330" s="294"/>
      <c r="AI330" s="294"/>
      <c r="AJ330" s="294"/>
      <c r="AK330" s="294"/>
      <c r="AL330" s="294"/>
      <c r="AM330" s="294"/>
      <c r="AN330" s="294"/>
      <c r="AO330" s="294"/>
      <c r="AP330" s="250"/>
      <c r="AQ330" s="250"/>
      <c r="AR330" s="250"/>
      <c r="AS330" s="250"/>
      <c r="AT330" s="250"/>
      <c r="AU330" s="250"/>
      <c r="AV330" s="250"/>
      <c r="AW330" s="250"/>
      <c r="AX330" s="250"/>
      <c r="AY330" s="250"/>
      <c r="AZ330" s="250"/>
      <c r="BA330" s="250"/>
      <c r="BB330" s="250"/>
      <c r="BC330" s="250"/>
      <c r="BD330" s="250"/>
      <c r="BE330" s="250"/>
      <c r="BF330" s="250"/>
      <c r="BG330" s="250"/>
      <c r="BH330" s="250"/>
      <c r="BI330" s="250"/>
      <c r="BJ330" s="250"/>
      <c r="BK330" s="250"/>
      <c r="BL330" s="250"/>
      <c r="BM330" s="250"/>
      <c r="BN330" s="250"/>
      <c r="BO330" s="250"/>
      <c r="BP330" s="250"/>
      <c r="BQ330" s="250"/>
      <c r="BR330" s="250"/>
      <c r="BS330" s="250"/>
      <c r="BT330" s="250"/>
    </row>
    <row r="331" spans="7:72" ht="14.25" customHeight="1" x14ac:dyDescent="0.2">
      <c r="G331" s="250"/>
      <c r="K331" s="250"/>
      <c r="O331" s="277"/>
      <c r="V331" s="250"/>
      <c r="W331" s="239"/>
      <c r="X331" s="277"/>
      <c r="Y331" s="250"/>
      <c r="Z331" s="294"/>
      <c r="AA331" s="294"/>
      <c r="AB331" s="294"/>
      <c r="AC331" s="294"/>
      <c r="AD331" s="294"/>
      <c r="AE331" s="294"/>
      <c r="AF331" s="294"/>
      <c r="AG331" s="294"/>
      <c r="AH331" s="294"/>
      <c r="AI331" s="294"/>
      <c r="AJ331" s="294"/>
      <c r="AK331" s="294"/>
      <c r="AL331" s="294"/>
      <c r="AM331" s="294"/>
      <c r="AN331" s="294"/>
      <c r="AO331" s="294"/>
      <c r="AP331" s="250"/>
      <c r="AQ331" s="250"/>
      <c r="AR331" s="250"/>
      <c r="AS331" s="250"/>
      <c r="AT331" s="250"/>
      <c r="AU331" s="250"/>
      <c r="AV331" s="250"/>
      <c r="AW331" s="250"/>
      <c r="AX331" s="250"/>
      <c r="AY331" s="250"/>
      <c r="AZ331" s="250"/>
      <c r="BA331" s="250"/>
      <c r="BB331" s="250"/>
      <c r="BC331" s="250"/>
      <c r="BD331" s="250"/>
      <c r="BE331" s="250"/>
      <c r="BF331" s="250"/>
      <c r="BG331" s="250"/>
      <c r="BH331" s="250"/>
      <c r="BI331" s="250"/>
      <c r="BJ331" s="250"/>
      <c r="BK331" s="250"/>
      <c r="BL331" s="250"/>
      <c r="BM331" s="250"/>
      <c r="BN331" s="250"/>
      <c r="BO331" s="250"/>
      <c r="BP331" s="250"/>
      <c r="BQ331" s="250"/>
      <c r="BR331" s="250"/>
      <c r="BS331" s="250"/>
      <c r="BT331" s="250"/>
    </row>
    <row r="332" spans="7:72" ht="14.25" customHeight="1" x14ac:dyDescent="0.2">
      <c r="G332" s="250"/>
      <c r="K332" s="250"/>
      <c r="O332" s="277"/>
      <c r="V332" s="250"/>
      <c r="W332" s="239"/>
      <c r="X332" s="277"/>
      <c r="Y332" s="250"/>
      <c r="Z332" s="294"/>
      <c r="AA332" s="294"/>
      <c r="AB332" s="294"/>
      <c r="AC332" s="294"/>
      <c r="AD332" s="294"/>
      <c r="AE332" s="294"/>
      <c r="AF332" s="294"/>
      <c r="AG332" s="294"/>
      <c r="AH332" s="294"/>
      <c r="AI332" s="294"/>
      <c r="AJ332" s="294"/>
      <c r="AK332" s="294"/>
      <c r="AL332" s="294"/>
      <c r="AM332" s="294"/>
      <c r="AN332" s="294"/>
      <c r="AO332" s="294"/>
      <c r="AP332" s="250"/>
      <c r="AQ332" s="250"/>
      <c r="AR332" s="250"/>
      <c r="AS332" s="250"/>
      <c r="AT332" s="250"/>
      <c r="AU332" s="250"/>
      <c r="AV332" s="250"/>
      <c r="AW332" s="250"/>
      <c r="AX332" s="250"/>
      <c r="AY332" s="250"/>
      <c r="AZ332" s="250"/>
      <c r="BA332" s="250"/>
      <c r="BB332" s="250"/>
      <c r="BC332" s="250"/>
      <c r="BD332" s="250"/>
      <c r="BE332" s="250"/>
      <c r="BF332" s="250"/>
      <c r="BG332" s="250"/>
      <c r="BH332" s="250"/>
      <c r="BI332" s="250"/>
      <c r="BJ332" s="250"/>
      <c r="BK332" s="250"/>
      <c r="BL332" s="250"/>
      <c r="BM332" s="250"/>
      <c r="BN332" s="250"/>
      <c r="BO332" s="250"/>
      <c r="BP332" s="250"/>
      <c r="BQ332" s="250"/>
      <c r="BR332" s="250"/>
      <c r="BS332" s="250"/>
      <c r="BT332" s="250"/>
    </row>
    <row r="333" spans="7:72" ht="14.25" customHeight="1" x14ac:dyDescent="0.2">
      <c r="G333" s="250"/>
      <c r="K333" s="250"/>
      <c r="O333" s="277"/>
      <c r="V333" s="250"/>
      <c r="W333" s="239"/>
      <c r="X333" s="277"/>
      <c r="Y333" s="250"/>
      <c r="Z333" s="294"/>
      <c r="AA333" s="294"/>
      <c r="AB333" s="294"/>
      <c r="AC333" s="294"/>
      <c r="AD333" s="294"/>
      <c r="AE333" s="294"/>
      <c r="AF333" s="294"/>
      <c r="AG333" s="294"/>
      <c r="AH333" s="294"/>
      <c r="AI333" s="294"/>
      <c r="AJ333" s="294"/>
      <c r="AK333" s="294"/>
      <c r="AL333" s="294"/>
      <c r="AM333" s="294"/>
      <c r="AN333" s="294"/>
      <c r="AO333" s="294"/>
      <c r="AP333" s="250"/>
      <c r="AQ333" s="250"/>
      <c r="AR333" s="250"/>
      <c r="AS333" s="250"/>
      <c r="AT333" s="250"/>
      <c r="AU333" s="250"/>
      <c r="AV333" s="250"/>
      <c r="AW333" s="250"/>
      <c r="AX333" s="250"/>
      <c r="AY333" s="250"/>
      <c r="AZ333" s="250"/>
      <c r="BA333" s="250"/>
      <c r="BB333" s="250"/>
      <c r="BC333" s="250"/>
      <c r="BD333" s="250"/>
      <c r="BE333" s="250"/>
      <c r="BF333" s="250"/>
      <c r="BG333" s="250"/>
      <c r="BH333" s="250"/>
      <c r="BI333" s="250"/>
      <c r="BJ333" s="250"/>
      <c r="BK333" s="250"/>
      <c r="BL333" s="250"/>
      <c r="BM333" s="250"/>
      <c r="BN333" s="250"/>
      <c r="BO333" s="250"/>
      <c r="BP333" s="250"/>
      <c r="BQ333" s="250"/>
      <c r="BR333" s="250"/>
      <c r="BS333" s="250"/>
      <c r="BT333" s="250"/>
    </row>
    <row r="334" spans="7:72" ht="14.25" customHeight="1" x14ac:dyDescent="0.2">
      <c r="G334" s="250"/>
      <c r="K334" s="250"/>
      <c r="O334" s="277"/>
      <c r="V334" s="250"/>
      <c r="W334" s="239"/>
      <c r="X334" s="277"/>
      <c r="Y334" s="250"/>
      <c r="Z334" s="294"/>
      <c r="AA334" s="294"/>
      <c r="AB334" s="294"/>
      <c r="AC334" s="294"/>
      <c r="AD334" s="294"/>
      <c r="AE334" s="294"/>
      <c r="AF334" s="294"/>
      <c r="AG334" s="294"/>
      <c r="AH334" s="294"/>
      <c r="AI334" s="294"/>
      <c r="AJ334" s="294"/>
      <c r="AK334" s="294"/>
      <c r="AL334" s="294"/>
      <c r="AM334" s="294"/>
      <c r="AN334" s="294"/>
      <c r="AO334" s="294"/>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c r="BT334" s="250"/>
    </row>
    <row r="335" spans="7:72" ht="14.25" customHeight="1" x14ac:dyDescent="0.2">
      <c r="G335" s="250"/>
      <c r="K335" s="250"/>
      <c r="O335" s="277"/>
      <c r="V335" s="250"/>
      <c r="W335" s="239"/>
      <c r="X335" s="277"/>
      <c r="Y335" s="250"/>
      <c r="Z335" s="294"/>
      <c r="AA335" s="294"/>
      <c r="AB335" s="294"/>
      <c r="AC335" s="294"/>
      <c r="AD335" s="294"/>
      <c r="AE335" s="294"/>
      <c r="AF335" s="294"/>
      <c r="AG335" s="294"/>
      <c r="AH335" s="294"/>
      <c r="AI335" s="294"/>
      <c r="AJ335" s="294"/>
      <c r="AK335" s="294"/>
      <c r="AL335" s="294"/>
      <c r="AM335" s="294"/>
      <c r="AN335" s="294"/>
      <c r="AO335" s="294"/>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c r="BT335" s="250"/>
    </row>
    <row r="336" spans="7:72" ht="14.25" customHeight="1" x14ac:dyDescent="0.2">
      <c r="G336" s="250"/>
      <c r="K336" s="250"/>
      <c r="O336" s="277"/>
      <c r="V336" s="250"/>
      <c r="W336" s="239"/>
      <c r="X336" s="277"/>
      <c r="Y336" s="250"/>
      <c r="Z336" s="294"/>
      <c r="AA336" s="294"/>
      <c r="AB336" s="294"/>
      <c r="AC336" s="294"/>
      <c r="AD336" s="294"/>
      <c r="AE336" s="294"/>
      <c r="AF336" s="294"/>
      <c r="AG336" s="294"/>
      <c r="AH336" s="294"/>
      <c r="AI336" s="294"/>
      <c r="AJ336" s="294"/>
      <c r="AK336" s="294"/>
      <c r="AL336" s="294"/>
      <c r="AM336" s="294"/>
      <c r="AN336" s="294"/>
      <c r="AO336" s="294"/>
      <c r="AP336" s="250"/>
      <c r="AQ336" s="250"/>
      <c r="AR336" s="250"/>
      <c r="AS336" s="250"/>
      <c r="AT336" s="250"/>
      <c r="AU336" s="250"/>
      <c r="AV336" s="250"/>
      <c r="AW336" s="250"/>
      <c r="AX336" s="250"/>
      <c r="AY336" s="250"/>
      <c r="AZ336" s="250"/>
      <c r="BA336" s="250"/>
      <c r="BB336" s="250"/>
      <c r="BC336" s="250"/>
      <c r="BD336" s="250"/>
      <c r="BE336" s="250"/>
      <c r="BF336" s="250"/>
      <c r="BG336" s="250"/>
      <c r="BH336" s="250"/>
      <c r="BI336" s="250"/>
      <c r="BJ336" s="250"/>
      <c r="BK336" s="250"/>
      <c r="BL336" s="250"/>
      <c r="BM336" s="250"/>
      <c r="BN336" s="250"/>
      <c r="BO336" s="250"/>
      <c r="BP336" s="250"/>
      <c r="BQ336" s="250"/>
      <c r="BR336" s="250"/>
      <c r="BS336" s="250"/>
      <c r="BT336" s="250"/>
    </row>
    <row r="337" spans="7:72" ht="14.25" customHeight="1" x14ac:dyDescent="0.2">
      <c r="G337" s="250"/>
      <c r="K337" s="250"/>
      <c r="O337" s="277"/>
      <c r="V337" s="250"/>
      <c r="W337" s="239"/>
      <c r="X337" s="277"/>
      <c r="Y337" s="250"/>
      <c r="Z337" s="294"/>
      <c r="AA337" s="294"/>
      <c r="AB337" s="294"/>
      <c r="AC337" s="294"/>
      <c r="AD337" s="294"/>
      <c r="AE337" s="294"/>
      <c r="AF337" s="294"/>
      <c r="AG337" s="294"/>
      <c r="AH337" s="294"/>
      <c r="AI337" s="294"/>
      <c r="AJ337" s="294"/>
      <c r="AK337" s="294"/>
      <c r="AL337" s="294"/>
      <c r="AM337" s="294"/>
      <c r="AN337" s="294"/>
      <c r="AO337" s="294"/>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c r="BT337" s="250"/>
    </row>
    <row r="338" spans="7:72" ht="14.25" customHeight="1" x14ac:dyDescent="0.2">
      <c r="G338" s="250"/>
      <c r="K338" s="250"/>
      <c r="O338" s="277"/>
      <c r="V338" s="250"/>
      <c r="W338" s="239"/>
      <c r="X338" s="277"/>
      <c r="Y338" s="250"/>
      <c r="Z338" s="294"/>
      <c r="AA338" s="294"/>
      <c r="AB338" s="294"/>
      <c r="AC338" s="294"/>
      <c r="AD338" s="294"/>
      <c r="AE338" s="294"/>
      <c r="AF338" s="294"/>
      <c r="AG338" s="294"/>
      <c r="AH338" s="294"/>
      <c r="AI338" s="294"/>
      <c r="AJ338" s="294"/>
      <c r="AK338" s="294"/>
      <c r="AL338" s="294"/>
      <c r="AM338" s="294"/>
      <c r="AN338" s="294"/>
      <c r="AO338" s="294"/>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c r="BT338" s="250"/>
    </row>
    <row r="339" spans="7:72" ht="14.25" customHeight="1" x14ac:dyDescent="0.2">
      <c r="G339" s="250"/>
      <c r="K339" s="250"/>
      <c r="O339" s="277"/>
      <c r="V339" s="250"/>
      <c r="W339" s="239"/>
      <c r="X339" s="277"/>
      <c r="Y339" s="250"/>
      <c r="Z339" s="294"/>
      <c r="AA339" s="294"/>
      <c r="AB339" s="294"/>
      <c r="AC339" s="294"/>
      <c r="AD339" s="294"/>
      <c r="AE339" s="294"/>
      <c r="AF339" s="294"/>
      <c r="AG339" s="294"/>
      <c r="AH339" s="294"/>
      <c r="AI339" s="294"/>
      <c r="AJ339" s="294"/>
      <c r="AK339" s="294"/>
      <c r="AL339" s="294"/>
      <c r="AM339" s="294"/>
      <c r="AN339" s="294"/>
      <c r="AO339" s="294"/>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c r="BT339" s="250"/>
    </row>
    <row r="340" spans="7:72" ht="14.25" customHeight="1" x14ac:dyDescent="0.2">
      <c r="G340" s="250"/>
      <c r="K340" s="250"/>
      <c r="O340" s="277"/>
      <c r="V340" s="250"/>
      <c r="W340" s="239"/>
      <c r="X340" s="277"/>
      <c r="Y340" s="250"/>
      <c r="Z340" s="294"/>
      <c r="AA340" s="294"/>
      <c r="AB340" s="294"/>
      <c r="AC340" s="294"/>
      <c r="AD340" s="294"/>
      <c r="AE340" s="294"/>
      <c r="AF340" s="294"/>
      <c r="AG340" s="294"/>
      <c r="AH340" s="294"/>
      <c r="AI340" s="294"/>
      <c r="AJ340" s="294"/>
      <c r="AK340" s="294"/>
      <c r="AL340" s="294"/>
      <c r="AM340" s="294"/>
      <c r="AN340" s="294"/>
      <c r="AO340" s="294"/>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c r="BT340" s="250"/>
    </row>
    <row r="341" spans="7:72" ht="14.25" customHeight="1" x14ac:dyDescent="0.2">
      <c r="G341" s="250"/>
      <c r="K341" s="250"/>
      <c r="O341" s="277"/>
      <c r="V341" s="250"/>
      <c r="W341" s="239"/>
      <c r="X341" s="277"/>
      <c r="Y341" s="250"/>
      <c r="Z341" s="294"/>
      <c r="AA341" s="294"/>
      <c r="AB341" s="294"/>
      <c r="AC341" s="294"/>
      <c r="AD341" s="294"/>
      <c r="AE341" s="294"/>
      <c r="AF341" s="294"/>
      <c r="AG341" s="294"/>
      <c r="AH341" s="294"/>
      <c r="AI341" s="294"/>
      <c r="AJ341" s="294"/>
      <c r="AK341" s="294"/>
      <c r="AL341" s="294"/>
      <c r="AM341" s="294"/>
      <c r="AN341" s="294"/>
      <c r="AO341" s="294"/>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c r="BT341" s="250"/>
    </row>
    <row r="342" spans="7:72" ht="14.25" customHeight="1" x14ac:dyDescent="0.2">
      <c r="G342" s="250"/>
      <c r="K342" s="250"/>
      <c r="O342" s="277"/>
      <c r="V342" s="250"/>
      <c r="W342" s="239"/>
      <c r="X342" s="277"/>
      <c r="Y342" s="250"/>
      <c r="Z342" s="294"/>
      <c r="AA342" s="294"/>
      <c r="AB342" s="294"/>
      <c r="AC342" s="294"/>
      <c r="AD342" s="294"/>
      <c r="AE342" s="294"/>
      <c r="AF342" s="294"/>
      <c r="AG342" s="294"/>
      <c r="AH342" s="294"/>
      <c r="AI342" s="294"/>
      <c r="AJ342" s="294"/>
      <c r="AK342" s="294"/>
      <c r="AL342" s="294"/>
      <c r="AM342" s="294"/>
      <c r="AN342" s="294"/>
      <c r="AO342" s="294"/>
      <c r="AP342" s="250"/>
      <c r="AQ342" s="250"/>
      <c r="AR342" s="250"/>
      <c r="AS342" s="250"/>
      <c r="AT342" s="250"/>
      <c r="AU342" s="250"/>
      <c r="AV342" s="250"/>
      <c r="AW342" s="250"/>
      <c r="AX342" s="250"/>
      <c r="AY342" s="250"/>
      <c r="AZ342" s="250"/>
      <c r="BA342" s="250"/>
      <c r="BB342" s="250"/>
      <c r="BC342" s="250"/>
      <c r="BD342" s="250"/>
      <c r="BE342" s="250"/>
      <c r="BF342" s="250"/>
      <c r="BG342" s="250"/>
      <c r="BH342" s="250"/>
      <c r="BI342" s="250"/>
      <c r="BJ342" s="250"/>
      <c r="BK342" s="250"/>
      <c r="BL342" s="250"/>
      <c r="BM342" s="250"/>
      <c r="BN342" s="250"/>
      <c r="BO342" s="250"/>
      <c r="BP342" s="250"/>
      <c r="BQ342" s="250"/>
      <c r="BR342" s="250"/>
      <c r="BS342" s="250"/>
      <c r="BT342" s="250"/>
    </row>
    <row r="343" spans="7:72" ht="14.25" customHeight="1" x14ac:dyDescent="0.2">
      <c r="G343" s="250"/>
      <c r="K343" s="250"/>
      <c r="O343" s="277"/>
      <c r="V343" s="250"/>
      <c r="W343" s="239"/>
      <c r="X343" s="277"/>
      <c r="Y343" s="250"/>
      <c r="Z343" s="294"/>
      <c r="AA343" s="294"/>
      <c r="AB343" s="294"/>
      <c r="AC343" s="294"/>
      <c r="AD343" s="294"/>
      <c r="AE343" s="294"/>
      <c r="AF343" s="294"/>
      <c r="AG343" s="294"/>
      <c r="AH343" s="294"/>
      <c r="AI343" s="294"/>
      <c r="AJ343" s="294"/>
      <c r="AK343" s="294"/>
      <c r="AL343" s="294"/>
      <c r="AM343" s="294"/>
      <c r="AN343" s="294"/>
      <c r="AO343" s="294"/>
      <c r="AP343" s="250"/>
      <c r="AQ343" s="250"/>
      <c r="AR343" s="250"/>
      <c r="AS343" s="250"/>
      <c r="AT343" s="250"/>
      <c r="AU343" s="250"/>
      <c r="AV343" s="250"/>
      <c r="AW343" s="250"/>
      <c r="AX343" s="250"/>
      <c r="AY343" s="250"/>
      <c r="AZ343" s="250"/>
      <c r="BA343" s="250"/>
      <c r="BB343" s="250"/>
      <c r="BC343" s="250"/>
      <c r="BD343" s="250"/>
      <c r="BE343" s="250"/>
      <c r="BF343" s="250"/>
      <c r="BG343" s="250"/>
      <c r="BH343" s="250"/>
      <c r="BI343" s="250"/>
      <c r="BJ343" s="250"/>
      <c r="BK343" s="250"/>
      <c r="BL343" s="250"/>
      <c r="BM343" s="250"/>
      <c r="BN343" s="250"/>
      <c r="BO343" s="250"/>
      <c r="BP343" s="250"/>
      <c r="BQ343" s="250"/>
      <c r="BR343" s="250"/>
      <c r="BS343" s="250"/>
      <c r="BT343" s="250"/>
    </row>
    <row r="344" spans="7:72" ht="14.25" customHeight="1" x14ac:dyDescent="0.2">
      <c r="G344" s="250"/>
      <c r="K344" s="250"/>
      <c r="O344" s="277"/>
      <c r="V344" s="250"/>
      <c r="W344" s="239"/>
      <c r="X344" s="277"/>
      <c r="Y344" s="250"/>
      <c r="Z344" s="294"/>
      <c r="AA344" s="294"/>
      <c r="AB344" s="294"/>
      <c r="AC344" s="294"/>
      <c r="AD344" s="294"/>
      <c r="AE344" s="294"/>
      <c r="AF344" s="294"/>
      <c r="AG344" s="294"/>
      <c r="AH344" s="294"/>
      <c r="AI344" s="294"/>
      <c r="AJ344" s="294"/>
      <c r="AK344" s="294"/>
      <c r="AL344" s="294"/>
      <c r="AM344" s="294"/>
      <c r="AN344" s="294"/>
      <c r="AO344" s="294"/>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c r="BT344" s="250"/>
    </row>
    <row r="345" spans="7:72" ht="14.25" customHeight="1" x14ac:dyDescent="0.2">
      <c r="G345" s="250"/>
      <c r="K345" s="250"/>
      <c r="O345" s="277"/>
      <c r="V345" s="250"/>
      <c r="W345" s="239"/>
      <c r="X345" s="277"/>
      <c r="Y345" s="250"/>
      <c r="Z345" s="294"/>
      <c r="AA345" s="294"/>
      <c r="AB345" s="294"/>
      <c r="AC345" s="294"/>
      <c r="AD345" s="294"/>
      <c r="AE345" s="294"/>
      <c r="AF345" s="294"/>
      <c r="AG345" s="294"/>
      <c r="AH345" s="294"/>
      <c r="AI345" s="294"/>
      <c r="AJ345" s="294"/>
      <c r="AK345" s="294"/>
      <c r="AL345" s="294"/>
      <c r="AM345" s="294"/>
      <c r="AN345" s="294"/>
      <c r="AO345" s="294"/>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c r="BT345" s="250"/>
    </row>
    <row r="346" spans="7:72" ht="14.25" customHeight="1" x14ac:dyDescent="0.2">
      <c r="G346" s="250"/>
      <c r="K346" s="250"/>
      <c r="O346" s="277"/>
      <c r="V346" s="250"/>
      <c r="W346" s="239"/>
      <c r="X346" s="277"/>
      <c r="Y346" s="250"/>
      <c r="Z346" s="294"/>
      <c r="AA346" s="294"/>
      <c r="AB346" s="294"/>
      <c r="AC346" s="294"/>
      <c r="AD346" s="294"/>
      <c r="AE346" s="294"/>
      <c r="AF346" s="294"/>
      <c r="AG346" s="294"/>
      <c r="AH346" s="294"/>
      <c r="AI346" s="294"/>
      <c r="AJ346" s="294"/>
      <c r="AK346" s="294"/>
      <c r="AL346" s="294"/>
      <c r="AM346" s="294"/>
      <c r="AN346" s="294"/>
      <c r="AO346" s="294"/>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c r="BT346" s="250"/>
    </row>
    <row r="347" spans="7:72" ht="14.25" customHeight="1" x14ac:dyDescent="0.2">
      <c r="G347" s="250"/>
      <c r="K347" s="250"/>
      <c r="O347" s="277"/>
      <c r="V347" s="250"/>
      <c r="W347" s="239"/>
      <c r="X347" s="277"/>
      <c r="Y347" s="250"/>
      <c r="Z347" s="294"/>
      <c r="AA347" s="294"/>
      <c r="AB347" s="294"/>
      <c r="AC347" s="294"/>
      <c r="AD347" s="294"/>
      <c r="AE347" s="294"/>
      <c r="AF347" s="294"/>
      <c r="AG347" s="294"/>
      <c r="AH347" s="294"/>
      <c r="AI347" s="294"/>
      <c r="AJ347" s="294"/>
      <c r="AK347" s="294"/>
      <c r="AL347" s="294"/>
      <c r="AM347" s="294"/>
      <c r="AN347" s="294"/>
      <c r="AO347" s="294"/>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c r="BT347" s="250"/>
    </row>
    <row r="348" spans="7:72" ht="14.25" customHeight="1" x14ac:dyDescent="0.2">
      <c r="G348" s="250"/>
      <c r="K348" s="250"/>
      <c r="O348" s="277"/>
      <c r="V348" s="250"/>
      <c r="W348" s="239"/>
      <c r="X348" s="277"/>
      <c r="Y348" s="250"/>
      <c r="Z348" s="294"/>
      <c r="AA348" s="294"/>
      <c r="AB348" s="294"/>
      <c r="AC348" s="294"/>
      <c r="AD348" s="294"/>
      <c r="AE348" s="294"/>
      <c r="AF348" s="294"/>
      <c r="AG348" s="294"/>
      <c r="AH348" s="294"/>
      <c r="AI348" s="294"/>
      <c r="AJ348" s="294"/>
      <c r="AK348" s="294"/>
      <c r="AL348" s="294"/>
      <c r="AM348" s="294"/>
      <c r="AN348" s="294"/>
      <c r="AO348" s="294"/>
      <c r="AP348" s="250"/>
      <c r="AQ348" s="250"/>
      <c r="AR348" s="250"/>
      <c r="AS348" s="250"/>
      <c r="AT348" s="250"/>
      <c r="AU348" s="250"/>
      <c r="AV348" s="250"/>
      <c r="AW348" s="250"/>
      <c r="AX348" s="250"/>
      <c r="AY348" s="250"/>
      <c r="AZ348" s="250"/>
      <c r="BA348" s="250"/>
      <c r="BB348" s="250"/>
      <c r="BC348" s="250"/>
      <c r="BD348" s="250"/>
      <c r="BE348" s="250"/>
      <c r="BF348" s="250"/>
      <c r="BG348" s="250"/>
      <c r="BH348" s="250"/>
      <c r="BI348" s="250"/>
      <c r="BJ348" s="250"/>
      <c r="BK348" s="250"/>
      <c r="BL348" s="250"/>
      <c r="BM348" s="250"/>
      <c r="BN348" s="250"/>
      <c r="BO348" s="250"/>
      <c r="BP348" s="250"/>
      <c r="BQ348" s="250"/>
      <c r="BR348" s="250"/>
      <c r="BS348" s="250"/>
      <c r="BT348" s="250"/>
    </row>
    <row r="349" spans="7:72" ht="14.25" customHeight="1" x14ac:dyDescent="0.2">
      <c r="G349" s="250"/>
      <c r="K349" s="250"/>
      <c r="O349" s="277"/>
      <c r="V349" s="250"/>
      <c r="W349" s="239"/>
      <c r="X349" s="277"/>
      <c r="Y349" s="250"/>
      <c r="Z349" s="294"/>
      <c r="AA349" s="294"/>
      <c r="AB349" s="294"/>
      <c r="AC349" s="294"/>
      <c r="AD349" s="294"/>
      <c r="AE349" s="294"/>
      <c r="AF349" s="294"/>
      <c r="AG349" s="294"/>
      <c r="AH349" s="294"/>
      <c r="AI349" s="294"/>
      <c r="AJ349" s="294"/>
      <c r="AK349" s="294"/>
      <c r="AL349" s="294"/>
      <c r="AM349" s="294"/>
      <c r="AN349" s="294"/>
      <c r="AO349" s="294"/>
      <c r="AP349" s="250"/>
      <c r="AQ349" s="250"/>
      <c r="AR349" s="250"/>
      <c r="AS349" s="250"/>
      <c r="AT349" s="250"/>
      <c r="AU349" s="250"/>
      <c r="AV349" s="250"/>
      <c r="AW349" s="250"/>
      <c r="AX349" s="250"/>
      <c r="AY349" s="250"/>
      <c r="AZ349" s="250"/>
      <c r="BA349" s="250"/>
      <c r="BB349" s="250"/>
      <c r="BC349" s="250"/>
      <c r="BD349" s="250"/>
      <c r="BE349" s="250"/>
      <c r="BF349" s="250"/>
      <c r="BG349" s="250"/>
      <c r="BH349" s="250"/>
      <c r="BI349" s="250"/>
      <c r="BJ349" s="250"/>
      <c r="BK349" s="250"/>
      <c r="BL349" s="250"/>
      <c r="BM349" s="250"/>
      <c r="BN349" s="250"/>
      <c r="BO349" s="250"/>
      <c r="BP349" s="250"/>
      <c r="BQ349" s="250"/>
      <c r="BR349" s="250"/>
      <c r="BS349" s="250"/>
      <c r="BT349" s="250"/>
    </row>
    <row r="350" spans="7:72" ht="14.25" customHeight="1" x14ac:dyDescent="0.2">
      <c r="G350" s="250"/>
      <c r="K350" s="250"/>
      <c r="O350" s="277"/>
      <c r="V350" s="250"/>
      <c r="W350" s="239"/>
      <c r="X350" s="277"/>
      <c r="Y350" s="250"/>
      <c r="Z350" s="294"/>
      <c r="AA350" s="294"/>
      <c r="AB350" s="294"/>
      <c r="AC350" s="294"/>
      <c r="AD350" s="294"/>
      <c r="AE350" s="294"/>
      <c r="AF350" s="294"/>
      <c r="AG350" s="294"/>
      <c r="AH350" s="294"/>
      <c r="AI350" s="294"/>
      <c r="AJ350" s="294"/>
      <c r="AK350" s="294"/>
      <c r="AL350" s="294"/>
      <c r="AM350" s="294"/>
      <c r="AN350" s="294"/>
      <c r="AO350" s="294"/>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c r="BT350" s="250"/>
    </row>
    <row r="351" spans="7:72" ht="14.25" customHeight="1" x14ac:dyDescent="0.2">
      <c r="G351" s="250"/>
      <c r="K351" s="250"/>
      <c r="O351" s="277"/>
      <c r="V351" s="250"/>
      <c r="W351" s="239"/>
      <c r="X351" s="277"/>
      <c r="Y351" s="250"/>
      <c r="Z351" s="294"/>
      <c r="AA351" s="294"/>
      <c r="AB351" s="294"/>
      <c r="AC351" s="294"/>
      <c r="AD351" s="294"/>
      <c r="AE351" s="294"/>
      <c r="AF351" s="294"/>
      <c r="AG351" s="294"/>
      <c r="AH351" s="294"/>
      <c r="AI351" s="294"/>
      <c r="AJ351" s="294"/>
      <c r="AK351" s="294"/>
      <c r="AL351" s="294"/>
      <c r="AM351" s="294"/>
      <c r="AN351" s="294"/>
      <c r="AO351" s="294"/>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c r="BT351" s="250"/>
    </row>
    <row r="352" spans="7:72" ht="14.25" customHeight="1" x14ac:dyDescent="0.2">
      <c r="G352" s="250"/>
      <c r="K352" s="250"/>
      <c r="O352" s="277"/>
      <c r="V352" s="250"/>
      <c r="W352" s="239"/>
      <c r="X352" s="277"/>
      <c r="Y352" s="250"/>
      <c r="Z352" s="294"/>
      <c r="AA352" s="294"/>
      <c r="AB352" s="294"/>
      <c r="AC352" s="294"/>
      <c r="AD352" s="294"/>
      <c r="AE352" s="294"/>
      <c r="AF352" s="294"/>
      <c r="AG352" s="294"/>
      <c r="AH352" s="294"/>
      <c r="AI352" s="294"/>
      <c r="AJ352" s="294"/>
      <c r="AK352" s="294"/>
      <c r="AL352" s="294"/>
      <c r="AM352" s="294"/>
      <c r="AN352" s="294"/>
      <c r="AO352" s="294"/>
      <c r="AP352" s="250"/>
      <c r="AQ352" s="250"/>
      <c r="AR352" s="250"/>
      <c r="AS352" s="250"/>
      <c r="AT352" s="250"/>
      <c r="AU352" s="250"/>
      <c r="AV352" s="250"/>
      <c r="AW352" s="250"/>
      <c r="AX352" s="250"/>
      <c r="AY352" s="250"/>
      <c r="AZ352" s="250"/>
      <c r="BA352" s="250"/>
      <c r="BB352" s="250"/>
      <c r="BC352" s="250"/>
      <c r="BD352" s="250"/>
      <c r="BE352" s="250"/>
      <c r="BF352" s="250"/>
      <c r="BG352" s="250"/>
      <c r="BH352" s="250"/>
      <c r="BI352" s="250"/>
      <c r="BJ352" s="250"/>
      <c r="BK352" s="250"/>
      <c r="BL352" s="250"/>
      <c r="BM352" s="250"/>
      <c r="BN352" s="250"/>
      <c r="BO352" s="250"/>
      <c r="BP352" s="250"/>
      <c r="BQ352" s="250"/>
      <c r="BR352" s="250"/>
      <c r="BS352" s="250"/>
      <c r="BT352" s="250"/>
    </row>
    <row r="353" spans="7:72" ht="14.25" customHeight="1" x14ac:dyDescent="0.2">
      <c r="G353" s="250"/>
      <c r="K353" s="250"/>
      <c r="O353" s="277"/>
      <c r="V353" s="250"/>
      <c r="W353" s="239"/>
      <c r="X353" s="277"/>
      <c r="Y353" s="250"/>
      <c r="Z353" s="294"/>
      <c r="AA353" s="294"/>
      <c r="AB353" s="294"/>
      <c r="AC353" s="294"/>
      <c r="AD353" s="294"/>
      <c r="AE353" s="294"/>
      <c r="AF353" s="294"/>
      <c r="AG353" s="294"/>
      <c r="AH353" s="294"/>
      <c r="AI353" s="294"/>
      <c r="AJ353" s="294"/>
      <c r="AK353" s="294"/>
      <c r="AL353" s="294"/>
      <c r="AM353" s="294"/>
      <c r="AN353" s="294"/>
      <c r="AO353" s="294"/>
      <c r="AP353" s="250"/>
      <c r="AQ353" s="250"/>
      <c r="AR353" s="250"/>
      <c r="AS353" s="250"/>
      <c r="AT353" s="250"/>
      <c r="AU353" s="250"/>
      <c r="AV353" s="250"/>
      <c r="AW353" s="250"/>
      <c r="AX353" s="250"/>
      <c r="AY353" s="250"/>
      <c r="AZ353" s="250"/>
      <c r="BA353" s="250"/>
      <c r="BB353" s="250"/>
      <c r="BC353" s="250"/>
      <c r="BD353" s="250"/>
      <c r="BE353" s="250"/>
      <c r="BF353" s="250"/>
      <c r="BG353" s="250"/>
      <c r="BH353" s="250"/>
      <c r="BI353" s="250"/>
      <c r="BJ353" s="250"/>
      <c r="BK353" s="250"/>
      <c r="BL353" s="250"/>
      <c r="BM353" s="250"/>
      <c r="BN353" s="250"/>
      <c r="BO353" s="250"/>
      <c r="BP353" s="250"/>
      <c r="BQ353" s="250"/>
      <c r="BR353" s="250"/>
      <c r="BS353" s="250"/>
      <c r="BT353" s="250"/>
    </row>
    <row r="354" spans="7:72" ht="14.25" customHeight="1" x14ac:dyDescent="0.2">
      <c r="G354" s="250"/>
      <c r="K354" s="250"/>
      <c r="O354" s="277"/>
      <c r="V354" s="250"/>
      <c r="W354" s="239"/>
      <c r="X354" s="277"/>
      <c r="Y354" s="250"/>
      <c r="Z354" s="294"/>
      <c r="AA354" s="294"/>
      <c r="AB354" s="294"/>
      <c r="AC354" s="294"/>
      <c r="AD354" s="294"/>
      <c r="AE354" s="294"/>
      <c r="AF354" s="294"/>
      <c r="AG354" s="294"/>
      <c r="AH354" s="294"/>
      <c r="AI354" s="294"/>
      <c r="AJ354" s="294"/>
      <c r="AK354" s="294"/>
      <c r="AL354" s="294"/>
      <c r="AM354" s="294"/>
      <c r="AN354" s="294"/>
      <c r="AO354" s="294"/>
      <c r="AP354" s="250"/>
      <c r="AQ354" s="250"/>
      <c r="AR354" s="250"/>
      <c r="AS354" s="250"/>
      <c r="AT354" s="250"/>
      <c r="AU354" s="250"/>
      <c r="AV354" s="250"/>
      <c r="AW354" s="250"/>
      <c r="AX354" s="250"/>
      <c r="AY354" s="250"/>
      <c r="AZ354" s="250"/>
      <c r="BA354" s="250"/>
      <c r="BB354" s="250"/>
      <c r="BC354" s="250"/>
      <c r="BD354" s="250"/>
      <c r="BE354" s="250"/>
      <c r="BF354" s="250"/>
      <c r="BG354" s="250"/>
      <c r="BH354" s="250"/>
      <c r="BI354" s="250"/>
      <c r="BJ354" s="250"/>
      <c r="BK354" s="250"/>
      <c r="BL354" s="250"/>
      <c r="BM354" s="250"/>
      <c r="BN354" s="250"/>
      <c r="BO354" s="250"/>
      <c r="BP354" s="250"/>
      <c r="BQ354" s="250"/>
      <c r="BR354" s="250"/>
      <c r="BS354" s="250"/>
      <c r="BT354" s="250"/>
    </row>
    <row r="355" spans="7:72" ht="14.25" customHeight="1" x14ac:dyDescent="0.2">
      <c r="G355" s="250"/>
      <c r="K355" s="250"/>
      <c r="O355" s="277"/>
      <c r="V355" s="250"/>
      <c r="W355" s="239"/>
      <c r="X355" s="277"/>
      <c r="Y355" s="250"/>
      <c r="Z355" s="294"/>
      <c r="AA355" s="294"/>
      <c r="AB355" s="294"/>
      <c r="AC355" s="294"/>
      <c r="AD355" s="294"/>
      <c r="AE355" s="294"/>
      <c r="AF355" s="294"/>
      <c r="AG355" s="294"/>
      <c r="AH355" s="294"/>
      <c r="AI355" s="294"/>
      <c r="AJ355" s="294"/>
      <c r="AK355" s="294"/>
      <c r="AL355" s="294"/>
      <c r="AM355" s="294"/>
      <c r="AN355" s="294"/>
      <c r="AO355" s="294"/>
      <c r="AP355" s="250"/>
      <c r="AQ355" s="250"/>
      <c r="AR355" s="250"/>
      <c r="AS355" s="250"/>
      <c r="AT355" s="250"/>
      <c r="AU355" s="250"/>
      <c r="AV355" s="250"/>
      <c r="AW355" s="250"/>
      <c r="AX355" s="250"/>
      <c r="AY355" s="250"/>
      <c r="AZ355" s="250"/>
      <c r="BA355" s="250"/>
      <c r="BB355" s="250"/>
      <c r="BC355" s="250"/>
      <c r="BD355" s="250"/>
      <c r="BE355" s="250"/>
      <c r="BF355" s="250"/>
      <c r="BG355" s="250"/>
      <c r="BH355" s="250"/>
      <c r="BI355" s="250"/>
      <c r="BJ355" s="250"/>
      <c r="BK355" s="250"/>
      <c r="BL355" s="250"/>
      <c r="BM355" s="250"/>
      <c r="BN355" s="250"/>
      <c r="BO355" s="250"/>
      <c r="BP355" s="250"/>
      <c r="BQ355" s="250"/>
      <c r="BR355" s="250"/>
      <c r="BS355" s="250"/>
      <c r="BT355" s="250"/>
    </row>
    <row r="356" spans="7:72" ht="14.25" customHeight="1" x14ac:dyDescent="0.2">
      <c r="G356" s="250"/>
      <c r="K356" s="250"/>
      <c r="O356" s="277"/>
      <c r="V356" s="250"/>
      <c r="W356" s="239"/>
      <c r="X356" s="277"/>
      <c r="Y356" s="250"/>
      <c r="Z356" s="294"/>
      <c r="AA356" s="294"/>
      <c r="AB356" s="294"/>
      <c r="AC356" s="294"/>
      <c r="AD356" s="294"/>
      <c r="AE356" s="294"/>
      <c r="AF356" s="294"/>
      <c r="AG356" s="294"/>
      <c r="AH356" s="294"/>
      <c r="AI356" s="294"/>
      <c r="AJ356" s="294"/>
      <c r="AK356" s="294"/>
      <c r="AL356" s="294"/>
      <c r="AM356" s="294"/>
      <c r="AN356" s="294"/>
      <c r="AO356" s="294"/>
      <c r="AP356" s="250"/>
      <c r="AQ356" s="250"/>
      <c r="AR356" s="250"/>
      <c r="AS356" s="250"/>
      <c r="AT356" s="250"/>
      <c r="AU356" s="250"/>
      <c r="AV356" s="250"/>
      <c r="AW356" s="250"/>
      <c r="AX356" s="250"/>
      <c r="AY356" s="250"/>
      <c r="AZ356" s="250"/>
      <c r="BA356" s="250"/>
      <c r="BB356" s="250"/>
      <c r="BC356" s="250"/>
      <c r="BD356" s="250"/>
      <c r="BE356" s="250"/>
      <c r="BF356" s="250"/>
      <c r="BG356" s="250"/>
      <c r="BH356" s="250"/>
      <c r="BI356" s="250"/>
      <c r="BJ356" s="250"/>
      <c r="BK356" s="250"/>
      <c r="BL356" s="250"/>
      <c r="BM356" s="250"/>
      <c r="BN356" s="250"/>
      <c r="BO356" s="250"/>
      <c r="BP356" s="250"/>
      <c r="BQ356" s="250"/>
      <c r="BR356" s="250"/>
      <c r="BS356" s="250"/>
      <c r="BT356" s="250"/>
    </row>
    <row r="357" spans="7:72" ht="14.25" customHeight="1" x14ac:dyDescent="0.2">
      <c r="G357" s="250"/>
      <c r="K357" s="250"/>
      <c r="O357" s="277"/>
      <c r="V357" s="250"/>
      <c r="W357" s="239"/>
      <c r="X357" s="277"/>
      <c r="Y357" s="250"/>
      <c r="Z357" s="294"/>
      <c r="AA357" s="294"/>
      <c r="AB357" s="294"/>
      <c r="AC357" s="294"/>
      <c r="AD357" s="294"/>
      <c r="AE357" s="294"/>
      <c r="AF357" s="294"/>
      <c r="AG357" s="294"/>
      <c r="AH357" s="294"/>
      <c r="AI357" s="294"/>
      <c r="AJ357" s="294"/>
      <c r="AK357" s="294"/>
      <c r="AL357" s="294"/>
      <c r="AM357" s="294"/>
      <c r="AN357" s="294"/>
      <c r="AO357" s="294"/>
      <c r="AP357" s="250"/>
      <c r="AQ357" s="250"/>
      <c r="AR357" s="250"/>
      <c r="AS357" s="250"/>
      <c r="AT357" s="250"/>
      <c r="AU357" s="250"/>
      <c r="AV357" s="250"/>
      <c r="AW357" s="250"/>
      <c r="AX357" s="250"/>
      <c r="AY357" s="250"/>
      <c r="AZ357" s="250"/>
      <c r="BA357" s="250"/>
      <c r="BB357" s="250"/>
      <c r="BC357" s="250"/>
      <c r="BD357" s="250"/>
      <c r="BE357" s="250"/>
      <c r="BF357" s="250"/>
      <c r="BG357" s="250"/>
      <c r="BH357" s="250"/>
      <c r="BI357" s="250"/>
      <c r="BJ357" s="250"/>
      <c r="BK357" s="250"/>
      <c r="BL357" s="250"/>
      <c r="BM357" s="250"/>
      <c r="BN357" s="250"/>
      <c r="BO357" s="250"/>
      <c r="BP357" s="250"/>
      <c r="BQ357" s="250"/>
      <c r="BR357" s="250"/>
      <c r="BS357" s="250"/>
      <c r="BT357" s="250"/>
    </row>
    <row r="358" spans="7:72" ht="14.25" customHeight="1" x14ac:dyDescent="0.2">
      <c r="G358" s="250"/>
      <c r="K358" s="250"/>
      <c r="O358" s="277"/>
      <c r="V358" s="250"/>
      <c r="W358" s="239"/>
      <c r="X358" s="277"/>
      <c r="Y358" s="250"/>
      <c r="Z358" s="294"/>
      <c r="AA358" s="294"/>
      <c r="AB358" s="294"/>
      <c r="AC358" s="294"/>
      <c r="AD358" s="294"/>
      <c r="AE358" s="294"/>
      <c r="AF358" s="294"/>
      <c r="AG358" s="294"/>
      <c r="AH358" s="294"/>
      <c r="AI358" s="294"/>
      <c r="AJ358" s="294"/>
      <c r="AK358" s="294"/>
      <c r="AL358" s="294"/>
      <c r="AM358" s="294"/>
      <c r="AN358" s="294"/>
      <c r="AO358" s="294"/>
      <c r="AP358" s="250"/>
      <c r="AQ358" s="250"/>
      <c r="AR358" s="250"/>
      <c r="AS358" s="250"/>
      <c r="AT358" s="250"/>
      <c r="AU358" s="250"/>
      <c r="AV358" s="250"/>
      <c r="AW358" s="250"/>
      <c r="AX358" s="250"/>
      <c r="AY358" s="250"/>
      <c r="AZ358" s="250"/>
      <c r="BA358" s="250"/>
      <c r="BB358" s="250"/>
      <c r="BC358" s="250"/>
      <c r="BD358" s="250"/>
      <c r="BE358" s="250"/>
      <c r="BF358" s="250"/>
      <c r="BG358" s="250"/>
      <c r="BH358" s="250"/>
      <c r="BI358" s="250"/>
      <c r="BJ358" s="250"/>
      <c r="BK358" s="250"/>
      <c r="BL358" s="250"/>
      <c r="BM358" s="250"/>
      <c r="BN358" s="250"/>
      <c r="BO358" s="250"/>
      <c r="BP358" s="250"/>
      <c r="BQ358" s="250"/>
      <c r="BR358" s="250"/>
      <c r="BS358" s="250"/>
      <c r="BT358" s="250"/>
    </row>
    <row r="359" spans="7:72" ht="14.25" customHeight="1" x14ac:dyDescent="0.2">
      <c r="G359" s="250"/>
      <c r="K359" s="250"/>
      <c r="O359" s="277"/>
      <c r="V359" s="250"/>
      <c r="W359" s="239"/>
      <c r="X359" s="277"/>
      <c r="Y359" s="250"/>
      <c r="Z359" s="294"/>
      <c r="AA359" s="294"/>
      <c r="AB359" s="294"/>
      <c r="AC359" s="294"/>
      <c r="AD359" s="294"/>
      <c r="AE359" s="294"/>
      <c r="AF359" s="294"/>
      <c r="AG359" s="294"/>
      <c r="AH359" s="294"/>
      <c r="AI359" s="294"/>
      <c r="AJ359" s="294"/>
      <c r="AK359" s="294"/>
      <c r="AL359" s="294"/>
      <c r="AM359" s="294"/>
      <c r="AN359" s="294"/>
      <c r="AO359" s="294"/>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c r="BT359" s="250"/>
    </row>
    <row r="360" spans="7:72" ht="14.25" customHeight="1" x14ac:dyDescent="0.2">
      <c r="G360" s="250"/>
      <c r="K360" s="250"/>
      <c r="O360" s="277"/>
      <c r="V360" s="250"/>
      <c r="W360" s="239"/>
      <c r="X360" s="277"/>
      <c r="Y360" s="250"/>
      <c r="Z360" s="294"/>
      <c r="AA360" s="294"/>
      <c r="AB360" s="294"/>
      <c r="AC360" s="294"/>
      <c r="AD360" s="294"/>
      <c r="AE360" s="294"/>
      <c r="AF360" s="294"/>
      <c r="AG360" s="294"/>
      <c r="AH360" s="294"/>
      <c r="AI360" s="294"/>
      <c r="AJ360" s="294"/>
      <c r="AK360" s="294"/>
      <c r="AL360" s="294"/>
      <c r="AM360" s="294"/>
      <c r="AN360" s="294"/>
      <c r="AO360" s="294"/>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c r="BT360" s="250"/>
    </row>
    <row r="361" spans="7:72" ht="14.25" customHeight="1" x14ac:dyDescent="0.2">
      <c r="G361" s="250"/>
      <c r="K361" s="250"/>
      <c r="O361" s="277"/>
      <c r="V361" s="250"/>
      <c r="W361" s="239"/>
      <c r="X361" s="277"/>
      <c r="Y361" s="250"/>
      <c r="Z361" s="294"/>
      <c r="AA361" s="294"/>
      <c r="AB361" s="294"/>
      <c r="AC361" s="294"/>
      <c r="AD361" s="294"/>
      <c r="AE361" s="294"/>
      <c r="AF361" s="294"/>
      <c r="AG361" s="294"/>
      <c r="AH361" s="294"/>
      <c r="AI361" s="294"/>
      <c r="AJ361" s="294"/>
      <c r="AK361" s="294"/>
      <c r="AL361" s="294"/>
      <c r="AM361" s="294"/>
      <c r="AN361" s="294"/>
      <c r="AO361" s="294"/>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c r="BT361" s="250"/>
    </row>
    <row r="362" spans="7:72" ht="14.25" customHeight="1" x14ac:dyDescent="0.2">
      <c r="G362" s="250"/>
      <c r="K362" s="250"/>
      <c r="O362" s="277"/>
      <c r="V362" s="250"/>
      <c r="W362" s="239"/>
      <c r="X362" s="277"/>
      <c r="Y362" s="250"/>
      <c r="Z362" s="294"/>
      <c r="AA362" s="294"/>
      <c r="AB362" s="294"/>
      <c r="AC362" s="294"/>
      <c r="AD362" s="294"/>
      <c r="AE362" s="294"/>
      <c r="AF362" s="294"/>
      <c r="AG362" s="294"/>
      <c r="AH362" s="294"/>
      <c r="AI362" s="294"/>
      <c r="AJ362" s="294"/>
      <c r="AK362" s="294"/>
      <c r="AL362" s="294"/>
      <c r="AM362" s="294"/>
      <c r="AN362" s="294"/>
      <c r="AO362" s="294"/>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c r="BT362" s="250"/>
    </row>
    <row r="363" spans="7:72" ht="14.25" customHeight="1" x14ac:dyDescent="0.2">
      <c r="G363" s="250"/>
      <c r="K363" s="250"/>
      <c r="O363" s="277"/>
      <c r="V363" s="250"/>
      <c r="W363" s="239"/>
      <c r="X363" s="277"/>
      <c r="Y363" s="250"/>
      <c r="Z363" s="294"/>
      <c r="AA363" s="294"/>
      <c r="AB363" s="294"/>
      <c r="AC363" s="294"/>
      <c r="AD363" s="294"/>
      <c r="AE363" s="294"/>
      <c r="AF363" s="294"/>
      <c r="AG363" s="294"/>
      <c r="AH363" s="294"/>
      <c r="AI363" s="294"/>
      <c r="AJ363" s="294"/>
      <c r="AK363" s="294"/>
      <c r="AL363" s="294"/>
      <c r="AM363" s="294"/>
      <c r="AN363" s="294"/>
      <c r="AO363" s="294"/>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c r="BT363" s="250"/>
    </row>
    <row r="364" spans="7:72" ht="14.25" customHeight="1" x14ac:dyDescent="0.2">
      <c r="G364" s="250"/>
      <c r="K364" s="250"/>
      <c r="O364" s="277"/>
      <c r="V364" s="250"/>
      <c r="W364" s="239"/>
      <c r="X364" s="277"/>
      <c r="Y364" s="250"/>
      <c r="Z364" s="294"/>
      <c r="AA364" s="294"/>
      <c r="AB364" s="294"/>
      <c r="AC364" s="294"/>
      <c r="AD364" s="294"/>
      <c r="AE364" s="294"/>
      <c r="AF364" s="294"/>
      <c r="AG364" s="294"/>
      <c r="AH364" s="294"/>
      <c r="AI364" s="294"/>
      <c r="AJ364" s="294"/>
      <c r="AK364" s="294"/>
      <c r="AL364" s="294"/>
      <c r="AM364" s="294"/>
      <c r="AN364" s="294"/>
      <c r="AO364" s="294"/>
      <c r="AP364" s="250"/>
      <c r="AQ364" s="250"/>
      <c r="AR364" s="250"/>
      <c r="AS364" s="250"/>
      <c r="AT364" s="250"/>
      <c r="AU364" s="250"/>
      <c r="AV364" s="250"/>
      <c r="AW364" s="250"/>
      <c r="AX364" s="250"/>
      <c r="AY364" s="250"/>
      <c r="AZ364" s="250"/>
      <c r="BA364" s="250"/>
      <c r="BB364" s="250"/>
      <c r="BC364" s="250"/>
      <c r="BD364" s="250"/>
      <c r="BE364" s="250"/>
      <c r="BF364" s="250"/>
      <c r="BG364" s="250"/>
      <c r="BH364" s="250"/>
      <c r="BI364" s="250"/>
      <c r="BJ364" s="250"/>
      <c r="BK364" s="250"/>
      <c r="BL364" s="250"/>
      <c r="BM364" s="250"/>
      <c r="BN364" s="250"/>
      <c r="BO364" s="250"/>
      <c r="BP364" s="250"/>
      <c r="BQ364" s="250"/>
      <c r="BR364" s="250"/>
      <c r="BS364" s="250"/>
      <c r="BT364" s="250"/>
    </row>
    <row r="365" spans="7:72" ht="14.25" customHeight="1" x14ac:dyDescent="0.2">
      <c r="G365" s="250"/>
      <c r="K365" s="250"/>
      <c r="O365" s="277"/>
      <c r="V365" s="250"/>
      <c r="W365" s="239"/>
      <c r="X365" s="277"/>
      <c r="Y365" s="250"/>
      <c r="Z365" s="294"/>
      <c r="AA365" s="294"/>
      <c r="AB365" s="294"/>
      <c r="AC365" s="294"/>
      <c r="AD365" s="294"/>
      <c r="AE365" s="294"/>
      <c r="AF365" s="294"/>
      <c r="AG365" s="294"/>
      <c r="AH365" s="294"/>
      <c r="AI365" s="294"/>
      <c r="AJ365" s="294"/>
      <c r="AK365" s="294"/>
      <c r="AL365" s="294"/>
      <c r="AM365" s="294"/>
      <c r="AN365" s="294"/>
      <c r="AO365" s="294"/>
      <c r="AP365" s="250"/>
      <c r="AQ365" s="250"/>
      <c r="AR365" s="250"/>
      <c r="AS365" s="250"/>
      <c r="AT365" s="250"/>
      <c r="AU365" s="250"/>
      <c r="AV365" s="250"/>
      <c r="AW365" s="250"/>
      <c r="AX365" s="250"/>
      <c r="AY365" s="250"/>
      <c r="AZ365" s="250"/>
      <c r="BA365" s="250"/>
      <c r="BB365" s="250"/>
      <c r="BC365" s="250"/>
      <c r="BD365" s="250"/>
      <c r="BE365" s="250"/>
      <c r="BF365" s="250"/>
      <c r="BG365" s="250"/>
      <c r="BH365" s="250"/>
      <c r="BI365" s="250"/>
      <c r="BJ365" s="250"/>
      <c r="BK365" s="250"/>
      <c r="BL365" s="250"/>
      <c r="BM365" s="250"/>
      <c r="BN365" s="250"/>
      <c r="BO365" s="250"/>
      <c r="BP365" s="250"/>
      <c r="BQ365" s="250"/>
      <c r="BR365" s="250"/>
      <c r="BS365" s="250"/>
      <c r="BT365" s="250"/>
    </row>
    <row r="366" spans="7:72" ht="14.25" customHeight="1" x14ac:dyDescent="0.2">
      <c r="G366" s="250"/>
      <c r="K366" s="250"/>
      <c r="O366" s="277"/>
      <c r="V366" s="250"/>
      <c r="W366" s="239"/>
      <c r="X366" s="277"/>
      <c r="Y366" s="250"/>
      <c r="Z366" s="294"/>
      <c r="AA366" s="294"/>
      <c r="AB366" s="294"/>
      <c r="AC366" s="294"/>
      <c r="AD366" s="294"/>
      <c r="AE366" s="294"/>
      <c r="AF366" s="294"/>
      <c r="AG366" s="294"/>
      <c r="AH366" s="294"/>
      <c r="AI366" s="294"/>
      <c r="AJ366" s="294"/>
      <c r="AK366" s="294"/>
      <c r="AL366" s="294"/>
      <c r="AM366" s="294"/>
      <c r="AN366" s="294"/>
      <c r="AO366" s="294"/>
      <c r="AP366" s="250"/>
      <c r="AQ366" s="250"/>
      <c r="AR366" s="250"/>
      <c r="AS366" s="250"/>
      <c r="AT366" s="250"/>
      <c r="AU366" s="250"/>
      <c r="AV366" s="250"/>
      <c r="AW366" s="250"/>
      <c r="AX366" s="250"/>
      <c r="AY366" s="250"/>
      <c r="AZ366" s="250"/>
      <c r="BA366" s="250"/>
      <c r="BB366" s="250"/>
      <c r="BC366" s="250"/>
      <c r="BD366" s="250"/>
      <c r="BE366" s="250"/>
      <c r="BF366" s="250"/>
      <c r="BG366" s="250"/>
      <c r="BH366" s="250"/>
      <c r="BI366" s="250"/>
      <c r="BJ366" s="250"/>
      <c r="BK366" s="250"/>
      <c r="BL366" s="250"/>
      <c r="BM366" s="250"/>
      <c r="BN366" s="250"/>
      <c r="BO366" s="250"/>
      <c r="BP366" s="250"/>
      <c r="BQ366" s="250"/>
      <c r="BR366" s="250"/>
      <c r="BS366" s="250"/>
      <c r="BT366" s="250"/>
    </row>
    <row r="367" spans="7:72" ht="14.25" customHeight="1" x14ac:dyDescent="0.2">
      <c r="G367" s="250"/>
      <c r="K367" s="250"/>
      <c r="O367" s="277"/>
      <c r="V367" s="250"/>
      <c r="W367" s="239"/>
      <c r="X367" s="277"/>
      <c r="Y367" s="250"/>
      <c r="Z367" s="294"/>
      <c r="AA367" s="294"/>
      <c r="AB367" s="294"/>
      <c r="AC367" s="294"/>
      <c r="AD367" s="294"/>
      <c r="AE367" s="294"/>
      <c r="AF367" s="294"/>
      <c r="AG367" s="294"/>
      <c r="AH367" s="294"/>
      <c r="AI367" s="294"/>
      <c r="AJ367" s="294"/>
      <c r="AK367" s="294"/>
      <c r="AL367" s="294"/>
      <c r="AM367" s="294"/>
      <c r="AN367" s="294"/>
      <c r="AO367" s="294"/>
      <c r="AP367" s="250"/>
      <c r="AQ367" s="250"/>
      <c r="AR367" s="250"/>
      <c r="AS367" s="250"/>
      <c r="AT367" s="250"/>
      <c r="AU367" s="250"/>
      <c r="AV367" s="250"/>
      <c r="AW367" s="250"/>
      <c r="AX367" s="250"/>
      <c r="AY367" s="250"/>
      <c r="AZ367" s="250"/>
      <c r="BA367" s="250"/>
      <c r="BB367" s="250"/>
      <c r="BC367" s="250"/>
      <c r="BD367" s="250"/>
      <c r="BE367" s="250"/>
      <c r="BF367" s="250"/>
      <c r="BG367" s="250"/>
      <c r="BH367" s="250"/>
      <c r="BI367" s="250"/>
      <c r="BJ367" s="250"/>
      <c r="BK367" s="250"/>
      <c r="BL367" s="250"/>
      <c r="BM367" s="250"/>
      <c r="BN367" s="250"/>
      <c r="BO367" s="250"/>
      <c r="BP367" s="250"/>
      <c r="BQ367" s="250"/>
      <c r="BR367" s="250"/>
      <c r="BS367" s="250"/>
      <c r="BT367" s="250"/>
    </row>
    <row r="368" spans="7:72" ht="14.25" customHeight="1" x14ac:dyDescent="0.2">
      <c r="G368" s="250"/>
      <c r="K368" s="250"/>
      <c r="O368" s="277"/>
      <c r="V368" s="250"/>
      <c r="W368" s="239"/>
      <c r="X368" s="277"/>
      <c r="Y368" s="250"/>
      <c r="Z368" s="294"/>
      <c r="AA368" s="294"/>
      <c r="AB368" s="294"/>
      <c r="AC368" s="294"/>
      <c r="AD368" s="294"/>
      <c r="AE368" s="294"/>
      <c r="AF368" s="294"/>
      <c r="AG368" s="294"/>
      <c r="AH368" s="294"/>
      <c r="AI368" s="294"/>
      <c r="AJ368" s="294"/>
      <c r="AK368" s="294"/>
      <c r="AL368" s="294"/>
      <c r="AM368" s="294"/>
      <c r="AN368" s="294"/>
      <c r="AO368" s="294"/>
      <c r="AP368" s="250"/>
      <c r="AQ368" s="250"/>
      <c r="AR368" s="250"/>
      <c r="AS368" s="250"/>
      <c r="AT368" s="250"/>
      <c r="AU368" s="250"/>
      <c r="AV368" s="250"/>
      <c r="AW368" s="250"/>
      <c r="AX368" s="250"/>
      <c r="AY368" s="250"/>
      <c r="AZ368" s="250"/>
      <c r="BA368" s="250"/>
      <c r="BB368" s="250"/>
      <c r="BC368" s="250"/>
      <c r="BD368" s="250"/>
      <c r="BE368" s="250"/>
      <c r="BF368" s="250"/>
      <c r="BG368" s="250"/>
      <c r="BH368" s="250"/>
      <c r="BI368" s="250"/>
      <c r="BJ368" s="250"/>
      <c r="BK368" s="250"/>
      <c r="BL368" s="250"/>
      <c r="BM368" s="250"/>
      <c r="BN368" s="250"/>
      <c r="BO368" s="250"/>
      <c r="BP368" s="250"/>
      <c r="BQ368" s="250"/>
      <c r="BR368" s="250"/>
      <c r="BS368" s="250"/>
      <c r="BT368" s="250"/>
    </row>
    <row r="369" spans="7:72" ht="14.25" customHeight="1" x14ac:dyDescent="0.2">
      <c r="G369" s="250"/>
      <c r="K369" s="250"/>
      <c r="O369" s="277"/>
      <c r="V369" s="250"/>
      <c r="W369" s="239"/>
      <c r="X369" s="277"/>
      <c r="Y369" s="250"/>
      <c r="Z369" s="294"/>
      <c r="AA369" s="294"/>
      <c r="AB369" s="294"/>
      <c r="AC369" s="294"/>
      <c r="AD369" s="294"/>
      <c r="AE369" s="294"/>
      <c r="AF369" s="294"/>
      <c r="AG369" s="294"/>
      <c r="AH369" s="294"/>
      <c r="AI369" s="294"/>
      <c r="AJ369" s="294"/>
      <c r="AK369" s="294"/>
      <c r="AL369" s="294"/>
      <c r="AM369" s="294"/>
      <c r="AN369" s="294"/>
      <c r="AO369" s="294"/>
      <c r="AP369" s="250"/>
      <c r="AQ369" s="250"/>
      <c r="AR369" s="250"/>
      <c r="AS369" s="250"/>
      <c r="AT369" s="250"/>
      <c r="AU369" s="250"/>
      <c r="AV369" s="250"/>
      <c r="AW369" s="250"/>
      <c r="AX369" s="250"/>
      <c r="AY369" s="250"/>
      <c r="AZ369" s="250"/>
      <c r="BA369" s="250"/>
      <c r="BB369" s="250"/>
      <c r="BC369" s="250"/>
      <c r="BD369" s="250"/>
      <c r="BE369" s="250"/>
      <c r="BF369" s="250"/>
      <c r="BG369" s="250"/>
      <c r="BH369" s="250"/>
      <c r="BI369" s="250"/>
      <c r="BJ369" s="250"/>
      <c r="BK369" s="250"/>
      <c r="BL369" s="250"/>
      <c r="BM369" s="250"/>
      <c r="BN369" s="250"/>
      <c r="BO369" s="250"/>
      <c r="BP369" s="250"/>
      <c r="BQ369" s="250"/>
      <c r="BR369" s="250"/>
      <c r="BS369" s="250"/>
      <c r="BT369" s="250"/>
    </row>
    <row r="370" spans="7:72" ht="14.25" customHeight="1" x14ac:dyDescent="0.2">
      <c r="G370" s="250"/>
      <c r="K370" s="250"/>
      <c r="O370" s="277"/>
      <c r="V370" s="250"/>
      <c r="W370" s="239"/>
      <c r="X370" s="277"/>
      <c r="Y370" s="250"/>
      <c r="Z370" s="294"/>
      <c r="AA370" s="294"/>
      <c r="AB370" s="294"/>
      <c r="AC370" s="294"/>
      <c r="AD370" s="294"/>
      <c r="AE370" s="294"/>
      <c r="AF370" s="294"/>
      <c r="AG370" s="294"/>
      <c r="AH370" s="294"/>
      <c r="AI370" s="294"/>
      <c r="AJ370" s="294"/>
      <c r="AK370" s="294"/>
      <c r="AL370" s="294"/>
      <c r="AM370" s="294"/>
      <c r="AN370" s="294"/>
      <c r="AO370" s="294"/>
      <c r="AP370" s="250"/>
      <c r="AQ370" s="250"/>
      <c r="AR370" s="250"/>
      <c r="AS370" s="250"/>
      <c r="AT370" s="250"/>
      <c r="AU370" s="250"/>
      <c r="AV370" s="250"/>
      <c r="AW370" s="250"/>
      <c r="AX370" s="250"/>
      <c r="AY370" s="250"/>
      <c r="AZ370" s="250"/>
      <c r="BA370" s="250"/>
      <c r="BB370" s="250"/>
      <c r="BC370" s="250"/>
      <c r="BD370" s="250"/>
      <c r="BE370" s="250"/>
      <c r="BF370" s="250"/>
      <c r="BG370" s="250"/>
      <c r="BH370" s="250"/>
      <c r="BI370" s="250"/>
      <c r="BJ370" s="250"/>
      <c r="BK370" s="250"/>
      <c r="BL370" s="250"/>
      <c r="BM370" s="250"/>
      <c r="BN370" s="250"/>
      <c r="BO370" s="250"/>
      <c r="BP370" s="250"/>
      <c r="BQ370" s="250"/>
      <c r="BR370" s="250"/>
      <c r="BS370" s="250"/>
      <c r="BT370" s="250"/>
    </row>
    <row r="371" spans="7:72" ht="14.25" customHeight="1" x14ac:dyDescent="0.2">
      <c r="G371" s="250"/>
      <c r="K371" s="250"/>
      <c r="O371" s="277"/>
      <c r="V371" s="250"/>
      <c r="W371" s="239"/>
      <c r="X371" s="277"/>
      <c r="Y371" s="250"/>
      <c r="Z371" s="294"/>
      <c r="AA371" s="294"/>
      <c r="AB371" s="294"/>
      <c r="AC371" s="294"/>
      <c r="AD371" s="294"/>
      <c r="AE371" s="294"/>
      <c r="AF371" s="294"/>
      <c r="AG371" s="294"/>
      <c r="AH371" s="294"/>
      <c r="AI371" s="294"/>
      <c r="AJ371" s="294"/>
      <c r="AK371" s="294"/>
      <c r="AL371" s="294"/>
      <c r="AM371" s="294"/>
      <c r="AN371" s="294"/>
      <c r="AO371" s="294"/>
      <c r="AP371" s="250"/>
      <c r="AQ371" s="250"/>
      <c r="AR371" s="250"/>
      <c r="AS371" s="250"/>
      <c r="AT371" s="250"/>
      <c r="AU371" s="250"/>
      <c r="AV371" s="250"/>
      <c r="AW371" s="250"/>
      <c r="AX371" s="250"/>
      <c r="AY371" s="250"/>
      <c r="AZ371" s="250"/>
      <c r="BA371" s="250"/>
      <c r="BB371" s="250"/>
      <c r="BC371" s="250"/>
      <c r="BD371" s="250"/>
      <c r="BE371" s="250"/>
      <c r="BF371" s="250"/>
      <c r="BG371" s="250"/>
      <c r="BH371" s="250"/>
      <c r="BI371" s="250"/>
      <c r="BJ371" s="250"/>
      <c r="BK371" s="250"/>
      <c r="BL371" s="250"/>
      <c r="BM371" s="250"/>
      <c r="BN371" s="250"/>
      <c r="BO371" s="250"/>
      <c r="BP371" s="250"/>
      <c r="BQ371" s="250"/>
      <c r="BR371" s="250"/>
      <c r="BS371" s="250"/>
      <c r="BT371" s="250"/>
    </row>
    <row r="372" spans="7:72" ht="14.25" customHeight="1" x14ac:dyDescent="0.2">
      <c r="G372" s="250"/>
      <c r="K372" s="250"/>
      <c r="O372" s="277"/>
      <c r="V372" s="250"/>
      <c r="W372" s="239"/>
      <c r="X372" s="277"/>
      <c r="Y372" s="250"/>
      <c r="Z372" s="294"/>
      <c r="AA372" s="294"/>
      <c r="AB372" s="294"/>
      <c r="AC372" s="294"/>
      <c r="AD372" s="294"/>
      <c r="AE372" s="294"/>
      <c r="AF372" s="294"/>
      <c r="AG372" s="294"/>
      <c r="AH372" s="294"/>
      <c r="AI372" s="294"/>
      <c r="AJ372" s="294"/>
      <c r="AK372" s="294"/>
      <c r="AL372" s="294"/>
      <c r="AM372" s="294"/>
      <c r="AN372" s="294"/>
      <c r="AO372" s="294"/>
      <c r="AP372" s="250"/>
      <c r="AQ372" s="250"/>
      <c r="AR372" s="250"/>
      <c r="AS372" s="250"/>
      <c r="AT372" s="250"/>
      <c r="AU372" s="250"/>
      <c r="AV372" s="250"/>
      <c r="AW372" s="250"/>
      <c r="AX372" s="250"/>
      <c r="AY372" s="250"/>
      <c r="AZ372" s="250"/>
      <c r="BA372" s="250"/>
      <c r="BB372" s="250"/>
      <c r="BC372" s="250"/>
      <c r="BD372" s="250"/>
      <c r="BE372" s="250"/>
      <c r="BF372" s="250"/>
      <c r="BG372" s="250"/>
      <c r="BH372" s="250"/>
      <c r="BI372" s="250"/>
      <c r="BJ372" s="250"/>
      <c r="BK372" s="250"/>
      <c r="BL372" s="250"/>
      <c r="BM372" s="250"/>
      <c r="BN372" s="250"/>
      <c r="BO372" s="250"/>
      <c r="BP372" s="250"/>
      <c r="BQ372" s="250"/>
      <c r="BR372" s="250"/>
      <c r="BS372" s="250"/>
      <c r="BT372" s="250"/>
    </row>
    <row r="373" spans="7:72" ht="14.25" customHeight="1" x14ac:dyDescent="0.2">
      <c r="G373" s="250"/>
      <c r="K373" s="250"/>
      <c r="O373" s="277"/>
      <c r="V373" s="250"/>
      <c r="W373" s="239"/>
      <c r="X373" s="277"/>
      <c r="Y373" s="250"/>
      <c r="Z373" s="294"/>
      <c r="AA373" s="294"/>
      <c r="AB373" s="294"/>
      <c r="AC373" s="294"/>
      <c r="AD373" s="294"/>
      <c r="AE373" s="294"/>
      <c r="AF373" s="294"/>
      <c r="AG373" s="294"/>
      <c r="AH373" s="294"/>
      <c r="AI373" s="294"/>
      <c r="AJ373" s="294"/>
      <c r="AK373" s="294"/>
      <c r="AL373" s="294"/>
      <c r="AM373" s="294"/>
      <c r="AN373" s="294"/>
      <c r="AO373" s="294"/>
      <c r="AP373" s="250"/>
      <c r="AQ373" s="250"/>
      <c r="AR373" s="250"/>
      <c r="AS373" s="250"/>
      <c r="AT373" s="250"/>
      <c r="AU373" s="250"/>
      <c r="AV373" s="250"/>
      <c r="AW373" s="250"/>
      <c r="AX373" s="250"/>
      <c r="AY373" s="250"/>
      <c r="AZ373" s="250"/>
      <c r="BA373" s="250"/>
      <c r="BB373" s="250"/>
      <c r="BC373" s="250"/>
      <c r="BD373" s="250"/>
      <c r="BE373" s="250"/>
      <c r="BF373" s="250"/>
      <c r="BG373" s="250"/>
      <c r="BH373" s="250"/>
      <c r="BI373" s="250"/>
      <c r="BJ373" s="250"/>
      <c r="BK373" s="250"/>
      <c r="BL373" s="250"/>
      <c r="BM373" s="250"/>
      <c r="BN373" s="250"/>
      <c r="BO373" s="250"/>
      <c r="BP373" s="250"/>
      <c r="BQ373" s="250"/>
      <c r="BR373" s="250"/>
      <c r="BS373" s="250"/>
      <c r="BT373" s="250"/>
    </row>
    <row r="374" spans="7:72" ht="14.25" customHeight="1" x14ac:dyDescent="0.2">
      <c r="G374" s="250"/>
      <c r="K374" s="250"/>
      <c r="O374" s="277"/>
      <c r="V374" s="250"/>
      <c r="W374" s="239"/>
      <c r="X374" s="277"/>
      <c r="Y374" s="250"/>
      <c r="Z374" s="294"/>
      <c r="AA374" s="294"/>
      <c r="AB374" s="294"/>
      <c r="AC374" s="294"/>
      <c r="AD374" s="294"/>
      <c r="AE374" s="294"/>
      <c r="AF374" s="294"/>
      <c r="AG374" s="294"/>
      <c r="AH374" s="294"/>
      <c r="AI374" s="294"/>
      <c r="AJ374" s="294"/>
      <c r="AK374" s="294"/>
      <c r="AL374" s="294"/>
      <c r="AM374" s="294"/>
      <c r="AN374" s="294"/>
      <c r="AO374" s="294"/>
      <c r="AP374" s="250"/>
      <c r="AQ374" s="250"/>
      <c r="AR374" s="250"/>
      <c r="AS374" s="250"/>
      <c r="AT374" s="250"/>
      <c r="AU374" s="250"/>
      <c r="AV374" s="250"/>
      <c r="AW374" s="250"/>
      <c r="AX374" s="250"/>
      <c r="AY374" s="250"/>
      <c r="AZ374" s="250"/>
      <c r="BA374" s="250"/>
      <c r="BB374" s="250"/>
      <c r="BC374" s="250"/>
      <c r="BD374" s="250"/>
      <c r="BE374" s="250"/>
      <c r="BF374" s="250"/>
      <c r="BG374" s="250"/>
      <c r="BH374" s="250"/>
      <c r="BI374" s="250"/>
      <c r="BJ374" s="250"/>
      <c r="BK374" s="250"/>
      <c r="BL374" s="250"/>
      <c r="BM374" s="250"/>
      <c r="BN374" s="250"/>
      <c r="BO374" s="250"/>
      <c r="BP374" s="250"/>
      <c r="BQ374" s="250"/>
      <c r="BR374" s="250"/>
      <c r="BS374" s="250"/>
      <c r="BT374" s="250"/>
    </row>
    <row r="375" spans="7:72" ht="14.25" customHeight="1" x14ac:dyDescent="0.2">
      <c r="G375" s="250"/>
      <c r="K375" s="250"/>
      <c r="O375" s="277"/>
      <c r="V375" s="250"/>
      <c r="W375" s="239"/>
      <c r="X375" s="277"/>
      <c r="Y375" s="250"/>
      <c r="Z375" s="294"/>
      <c r="AA375" s="294"/>
      <c r="AB375" s="294"/>
      <c r="AC375" s="294"/>
      <c r="AD375" s="294"/>
      <c r="AE375" s="294"/>
      <c r="AF375" s="294"/>
      <c r="AG375" s="294"/>
      <c r="AH375" s="294"/>
      <c r="AI375" s="294"/>
      <c r="AJ375" s="294"/>
      <c r="AK375" s="294"/>
      <c r="AL375" s="294"/>
      <c r="AM375" s="294"/>
      <c r="AN375" s="294"/>
      <c r="AO375" s="294"/>
      <c r="AP375" s="250"/>
      <c r="AQ375" s="250"/>
      <c r="AR375" s="250"/>
      <c r="AS375" s="250"/>
      <c r="AT375" s="250"/>
      <c r="AU375" s="250"/>
      <c r="AV375" s="250"/>
      <c r="AW375" s="250"/>
      <c r="AX375" s="250"/>
      <c r="AY375" s="250"/>
      <c r="AZ375" s="250"/>
      <c r="BA375" s="250"/>
      <c r="BB375" s="250"/>
      <c r="BC375" s="250"/>
      <c r="BD375" s="250"/>
      <c r="BE375" s="250"/>
      <c r="BF375" s="250"/>
      <c r="BG375" s="250"/>
      <c r="BH375" s="250"/>
      <c r="BI375" s="250"/>
      <c r="BJ375" s="250"/>
      <c r="BK375" s="250"/>
      <c r="BL375" s="250"/>
      <c r="BM375" s="250"/>
      <c r="BN375" s="250"/>
      <c r="BO375" s="250"/>
      <c r="BP375" s="250"/>
      <c r="BQ375" s="250"/>
      <c r="BR375" s="250"/>
      <c r="BS375" s="250"/>
      <c r="BT375" s="250"/>
    </row>
    <row r="376" spans="7:72" ht="14.25" customHeight="1" x14ac:dyDescent="0.2">
      <c r="G376" s="250"/>
      <c r="K376" s="250"/>
      <c r="O376" s="277"/>
      <c r="V376" s="250"/>
      <c r="W376" s="239"/>
      <c r="X376" s="277"/>
      <c r="Y376" s="250"/>
      <c r="Z376" s="294"/>
      <c r="AA376" s="294"/>
      <c r="AB376" s="294"/>
      <c r="AC376" s="294"/>
      <c r="AD376" s="294"/>
      <c r="AE376" s="294"/>
      <c r="AF376" s="294"/>
      <c r="AG376" s="294"/>
      <c r="AH376" s="294"/>
      <c r="AI376" s="294"/>
      <c r="AJ376" s="294"/>
      <c r="AK376" s="294"/>
      <c r="AL376" s="294"/>
      <c r="AM376" s="294"/>
      <c r="AN376" s="294"/>
      <c r="AO376" s="294"/>
      <c r="AP376" s="250"/>
      <c r="AQ376" s="250"/>
      <c r="AR376" s="250"/>
      <c r="AS376" s="250"/>
      <c r="AT376" s="250"/>
      <c r="AU376" s="250"/>
      <c r="AV376" s="250"/>
      <c r="AW376" s="250"/>
      <c r="AX376" s="250"/>
      <c r="AY376" s="250"/>
      <c r="AZ376" s="250"/>
      <c r="BA376" s="250"/>
      <c r="BB376" s="250"/>
      <c r="BC376" s="250"/>
      <c r="BD376" s="250"/>
      <c r="BE376" s="250"/>
      <c r="BF376" s="250"/>
      <c r="BG376" s="250"/>
      <c r="BH376" s="250"/>
      <c r="BI376" s="250"/>
      <c r="BJ376" s="250"/>
      <c r="BK376" s="250"/>
      <c r="BL376" s="250"/>
      <c r="BM376" s="250"/>
      <c r="BN376" s="250"/>
      <c r="BO376" s="250"/>
      <c r="BP376" s="250"/>
      <c r="BQ376" s="250"/>
      <c r="BR376" s="250"/>
      <c r="BS376" s="250"/>
      <c r="BT376" s="250"/>
    </row>
    <row r="377" spans="7:72" ht="14.25" customHeight="1" x14ac:dyDescent="0.2">
      <c r="G377" s="250"/>
      <c r="K377" s="250"/>
      <c r="O377" s="277"/>
      <c r="V377" s="250"/>
      <c r="W377" s="239"/>
      <c r="X377" s="277"/>
      <c r="Y377" s="250"/>
      <c r="Z377" s="294"/>
      <c r="AA377" s="294"/>
      <c r="AB377" s="294"/>
      <c r="AC377" s="294"/>
      <c r="AD377" s="294"/>
      <c r="AE377" s="294"/>
      <c r="AF377" s="294"/>
      <c r="AG377" s="294"/>
      <c r="AH377" s="294"/>
      <c r="AI377" s="294"/>
      <c r="AJ377" s="294"/>
      <c r="AK377" s="294"/>
      <c r="AL377" s="294"/>
      <c r="AM377" s="294"/>
      <c r="AN377" s="294"/>
      <c r="AO377" s="294"/>
      <c r="AP377" s="250"/>
      <c r="AQ377" s="250"/>
      <c r="AR377" s="250"/>
      <c r="AS377" s="250"/>
      <c r="AT377" s="250"/>
      <c r="AU377" s="250"/>
      <c r="AV377" s="250"/>
      <c r="AW377" s="250"/>
      <c r="AX377" s="250"/>
      <c r="AY377" s="250"/>
      <c r="AZ377" s="250"/>
      <c r="BA377" s="250"/>
      <c r="BB377" s="250"/>
      <c r="BC377" s="250"/>
      <c r="BD377" s="250"/>
      <c r="BE377" s="250"/>
      <c r="BF377" s="250"/>
      <c r="BG377" s="250"/>
      <c r="BH377" s="250"/>
      <c r="BI377" s="250"/>
      <c r="BJ377" s="250"/>
      <c r="BK377" s="250"/>
      <c r="BL377" s="250"/>
      <c r="BM377" s="250"/>
      <c r="BN377" s="250"/>
      <c r="BO377" s="250"/>
      <c r="BP377" s="250"/>
      <c r="BQ377" s="250"/>
      <c r="BR377" s="250"/>
      <c r="BS377" s="250"/>
      <c r="BT377" s="250"/>
    </row>
    <row r="378" spans="7:72" ht="14.25" customHeight="1" x14ac:dyDescent="0.2">
      <c r="G378" s="250"/>
      <c r="K378" s="250"/>
      <c r="O378" s="277"/>
      <c r="V378" s="250"/>
      <c r="W378" s="239"/>
      <c r="X378" s="277"/>
      <c r="Y378" s="250"/>
      <c r="Z378" s="294"/>
      <c r="AA378" s="294"/>
      <c r="AB378" s="294"/>
      <c r="AC378" s="294"/>
      <c r="AD378" s="294"/>
      <c r="AE378" s="294"/>
      <c r="AF378" s="294"/>
      <c r="AG378" s="294"/>
      <c r="AH378" s="294"/>
      <c r="AI378" s="294"/>
      <c r="AJ378" s="294"/>
      <c r="AK378" s="294"/>
      <c r="AL378" s="294"/>
      <c r="AM378" s="294"/>
      <c r="AN378" s="294"/>
      <c r="AO378" s="294"/>
      <c r="AP378" s="250"/>
      <c r="AQ378" s="250"/>
      <c r="AR378" s="250"/>
      <c r="AS378" s="250"/>
      <c r="AT378" s="250"/>
      <c r="AU378" s="250"/>
      <c r="AV378" s="250"/>
      <c r="AW378" s="250"/>
      <c r="AX378" s="250"/>
      <c r="AY378" s="250"/>
      <c r="AZ378" s="250"/>
      <c r="BA378" s="250"/>
      <c r="BB378" s="250"/>
      <c r="BC378" s="250"/>
      <c r="BD378" s="250"/>
      <c r="BE378" s="250"/>
      <c r="BF378" s="250"/>
      <c r="BG378" s="250"/>
      <c r="BH378" s="250"/>
      <c r="BI378" s="250"/>
      <c r="BJ378" s="250"/>
      <c r="BK378" s="250"/>
      <c r="BL378" s="250"/>
      <c r="BM378" s="250"/>
      <c r="BN378" s="250"/>
      <c r="BO378" s="250"/>
      <c r="BP378" s="250"/>
      <c r="BQ378" s="250"/>
      <c r="BR378" s="250"/>
      <c r="BS378" s="250"/>
      <c r="BT378" s="250"/>
    </row>
    <row r="379" spans="7:72" ht="14.25" customHeight="1" x14ac:dyDescent="0.2">
      <c r="G379" s="250"/>
      <c r="K379" s="250"/>
      <c r="O379" s="277"/>
      <c r="V379" s="250"/>
      <c r="W379" s="239"/>
      <c r="X379" s="277"/>
      <c r="Y379" s="250"/>
      <c r="Z379" s="294"/>
      <c r="AA379" s="294"/>
      <c r="AB379" s="294"/>
      <c r="AC379" s="294"/>
      <c r="AD379" s="294"/>
      <c r="AE379" s="294"/>
      <c r="AF379" s="294"/>
      <c r="AG379" s="294"/>
      <c r="AH379" s="294"/>
      <c r="AI379" s="294"/>
      <c r="AJ379" s="294"/>
      <c r="AK379" s="294"/>
      <c r="AL379" s="294"/>
      <c r="AM379" s="294"/>
      <c r="AN379" s="294"/>
      <c r="AO379" s="294"/>
      <c r="AP379" s="250"/>
      <c r="AQ379" s="250"/>
      <c r="AR379" s="250"/>
      <c r="AS379" s="250"/>
      <c r="AT379" s="250"/>
      <c r="AU379" s="250"/>
      <c r="AV379" s="250"/>
      <c r="AW379" s="250"/>
      <c r="AX379" s="250"/>
      <c r="AY379" s="250"/>
      <c r="AZ379" s="250"/>
      <c r="BA379" s="250"/>
      <c r="BB379" s="250"/>
      <c r="BC379" s="250"/>
      <c r="BD379" s="250"/>
      <c r="BE379" s="250"/>
      <c r="BF379" s="250"/>
      <c r="BG379" s="250"/>
      <c r="BH379" s="250"/>
      <c r="BI379" s="250"/>
      <c r="BJ379" s="250"/>
      <c r="BK379" s="250"/>
      <c r="BL379" s="250"/>
      <c r="BM379" s="250"/>
      <c r="BN379" s="250"/>
      <c r="BO379" s="250"/>
      <c r="BP379" s="250"/>
      <c r="BQ379" s="250"/>
      <c r="BR379" s="250"/>
      <c r="BS379" s="250"/>
      <c r="BT379" s="250"/>
    </row>
    <row r="380" spans="7:72" ht="14.25" customHeight="1" x14ac:dyDescent="0.2">
      <c r="G380" s="250"/>
      <c r="K380" s="250"/>
      <c r="O380" s="277"/>
      <c r="V380" s="250"/>
      <c r="W380" s="239"/>
      <c r="X380" s="277"/>
      <c r="Y380" s="250"/>
      <c r="Z380" s="294"/>
      <c r="AA380" s="294"/>
      <c r="AB380" s="294"/>
      <c r="AC380" s="294"/>
      <c r="AD380" s="294"/>
      <c r="AE380" s="294"/>
      <c r="AF380" s="294"/>
      <c r="AG380" s="294"/>
      <c r="AH380" s="294"/>
      <c r="AI380" s="294"/>
      <c r="AJ380" s="294"/>
      <c r="AK380" s="294"/>
      <c r="AL380" s="294"/>
      <c r="AM380" s="294"/>
      <c r="AN380" s="294"/>
      <c r="AO380" s="294"/>
      <c r="AP380" s="250"/>
      <c r="AQ380" s="250"/>
      <c r="AR380" s="250"/>
      <c r="AS380" s="250"/>
      <c r="AT380" s="250"/>
      <c r="AU380" s="250"/>
      <c r="AV380" s="250"/>
      <c r="AW380" s="250"/>
      <c r="AX380" s="250"/>
      <c r="AY380" s="250"/>
      <c r="AZ380" s="250"/>
      <c r="BA380" s="250"/>
      <c r="BB380" s="250"/>
      <c r="BC380" s="250"/>
      <c r="BD380" s="250"/>
      <c r="BE380" s="250"/>
      <c r="BF380" s="250"/>
      <c r="BG380" s="250"/>
      <c r="BH380" s="250"/>
      <c r="BI380" s="250"/>
      <c r="BJ380" s="250"/>
      <c r="BK380" s="250"/>
      <c r="BL380" s="250"/>
      <c r="BM380" s="250"/>
      <c r="BN380" s="250"/>
      <c r="BO380" s="250"/>
      <c r="BP380" s="250"/>
      <c r="BQ380" s="250"/>
      <c r="BR380" s="250"/>
      <c r="BS380" s="250"/>
      <c r="BT380" s="250"/>
    </row>
    <row r="381" spans="7:72" ht="14.25" customHeight="1" x14ac:dyDescent="0.2">
      <c r="G381" s="250"/>
      <c r="K381" s="250"/>
      <c r="O381" s="277"/>
      <c r="V381" s="250"/>
      <c r="W381" s="239"/>
      <c r="X381" s="277"/>
      <c r="Y381" s="250"/>
      <c r="Z381" s="294"/>
      <c r="AA381" s="294"/>
      <c r="AB381" s="294"/>
      <c r="AC381" s="294"/>
      <c r="AD381" s="294"/>
      <c r="AE381" s="294"/>
      <c r="AF381" s="294"/>
      <c r="AG381" s="294"/>
      <c r="AH381" s="294"/>
      <c r="AI381" s="294"/>
      <c r="AJ381" s="294"/>
      <c r="AK381" s="294"/>
      <c r="AL381" s="294"/>
      <c r="AM381" s="294"/>
      <c r="AN381" s="294"/>
      <c r="AO381" s="294"/>
      <c r="AP381" s="250"/>
      <c r="AQ381" s="250"/>
      <c r="AR381" s="250"/>
      <c r="AS381" s="250"/>
      <c r="AT381" s="250"/>
      <c r="AU381" s="250"/>
      <c r="AV381" s="250"/>
      <c r="AW381" s="250"/>
      <c r="AX381" s="250"/>
      <c r="AY381" s="250"/>
      <c r="AZ381" s="250"/>
      <c r="BA381" s="250"/>
      <c r="BB381" s="250"/>
      <c r="BC381" s="250"/>
      <c r="BD381" s="250"/>
      <c r="BE381" s="250"/>
      <c r="BF381" s="250"/>
      <c r="BG381" s="250"/>
      <c r="BH381" s="250"/>
      <c r="BI381" s="250"/>
      <c r="BJ381" s="250"/>
      <c r="BK381" s="250"/>
      <c r="BL381" s="250"/>
      <c r="BM381" s="250"/>
      <c r="BN381" s="250"/>
      <c r="BO381" s="250"/>
      <c r="BP381" s="250"/>
      <c r="BQ381" s="250"/>
      <c r="BR381" s="250"/>
      <c r="BS381" s="250"/>
      <c r="BT381" s="250"/>
    </row>
    <row r="382" spans="7:72" ht="14.25" customHeight="1" x14ac:dyDescent="0.2">
      <c r="G382" s="250"/>
      <c r="K382" s="250"/>
      <c r="O382" s="277"/>
      <c r="V382" s="250"/>
      <c r="W382" s="239"/>
      <c r="X382" s="277"/>
      <c r="Y382" s="250"/>
      <c r="Z382" s="294"/>
      <c r="AA382" s="294"/>
      <c r="AB382" s="294"/>
      <c r="AC382" s="294"/>
      <c r="AD382" s="294"/>
      <c r="AE382" s="294"/>
      <c r="AF382" s="294"/>
      <c r="AG382" s="294"/>
      <c r="AH382" s="294"/>
      <c r="AI382" s="294"/>
      <c r="AJ382" s="294"/>
      <c r="AK382" s="294"/>
      <c r="AL382" s="294"/>
      <c r="AM382" s="294"/>
      <c r="AN382" s="294"/>
      <c r="AO382" s="294"/>
      <c r="AP382" s="250"/>
      <c r="AQ382" s="250"/>
      <c r="AR382" s="250"/>
      <c r="AS382" s="250"/>
      <c r="AT382" s="250"/>
      <c r="AU382" s="250"/>
      <c r="AV382" s="250"/>
      <c r="AW382" s="250"/>
      <c r="AX382" s="250"/>
      <c r="AY382" s="250"/>
      <c r="AZ382" s="250"/>
      <c r="BA382" s="250"/>
      <c r="BB382" s="250"/>
      <c r="BC382" s="250"/>
      <c r="BD382" s="250"/>
      <c r="BE382" s="250"/>
      <c r="BF382" s="250"/>
      <c r="BG382" s="250"/>
      <c r="BH382" s="250"/>
      <c r="BI382" s="250"/>
      <c r="BJ382" s="250"/>
      <c r="BK382" s="250"/>
      <c r="BL382" s="250"/>
      <c r="BM382" s="250"/>
      <c r="BN382" s="250"/>
      <c r="BO382" s="250"/>
      <c r="BP382" s="250"/>
      <c r="BQ382" s="250"/>
      <c r="BR382" s="250"/>
      <c r="BS382" s="250"/>
      <c r="BT382" s="250"/>
    </row>
    <row r="383" spans="7:72" ht="14.25" customHeight="1" x14ac:dyDescent="0.2">
      <c r="G383" s="250"/>
      <c r="K383" s="250"/>
      <c r="O383" s="277"/>
      <c r="V383" s="250"/>
      <c r="W383" s="239"/>
      <c r="X383" s="277"/>
      <c r="Y383" s="250"/>
      <c r="Z383" s="294"/>
      <c r="AA383" s="294"/>
      <c r="AB383" s="294"/>
      <c r="AC383" s="294"/>
      <c r="AD383" s="294"/>
      <c r="AE383" s="294"/>
      <c r="AF383" s="294"/>
      <c r="AG383" s="294"/>
      <c r="AH383" s="294"/>
      <c r="AI383" s="294"/>
      <c r="AJ383" s="294"/>
      <c r="AK383" s="294"/>
      <c r="AL383" s="294"/>
      <c r="AM383" s="294"/>
      <c r="AN383" s="294"/>
      <c r="AO383" s="294"/>
      <c r="AP383" s="250"/>
      <c r="AQ383" s="250"/>
      <c r="AR383" s="250"/>
      <c r="AS383" s="250"/>
      <c r="AT383" s="250"/>
      <c r="AU383" s="250"/>
      <c r="AV383" s="250"/>
      <c r="AW383" s="250"/>
      <c r="AX383" s="250"/>
      <c r="AY383" s="250"/>
      <c r="AZ383" s="250"/>
      <c r="BA383" s="250"/>
      <c r="BB383" s="250"/>
      <c r="BC383" s="250"/>
      <c r="BD383" s="250"/>
      <c r="BE383" s="250"/>
      <c r="BF383" s="250"/>
      <c r="BG383" s="250"/>
      <c r="BH383" s="250"/>
      <c r="BI383" s="250"/>
      <c r="BJ383" s="250"/>
      <c r="BK383" s="250"/>
      <c r="BL383" s="250"/>
      <c r="BM383" s="250"/>
      <c r="BN383" s="250"/>
      <c r="BO383" s="250"/>
      <c r="BP383" s="250"/>
      <c r="BQ383" s="250"/>
      <c r="BR383" s="250"/>
      <c r="BS383" s="250"/>
      <c r="BT383" s="250"/>
    </row>
    <row r="384" spans="7:72" ht="14.25" customHeight="1" x14ac:dyDescent="0.2">
      <c r="G384" s="250"/>
      <c r="K384" s="250"/>
      <c r="O384" s="277"/>
      <c r="V384" s="250"/>
      <c r="W384" s="239"/>
      <c r="X384" s="277"/>
      <c r="Y384" s="250"/>
      <c r="Z384" s="294"/>
      <c r="AA384" s="294"/>
      <c r="AB384" s="294"/>
      <c r="AC384" s="294"/>
      <c r="AD384" s="294"/>
      <c r="AE384" s="294"/>
      <c r="AF384" s="294"/>
      <c r="AG384" s="294"/>
      <c r="AH384" s="294"/>
      <c r="AI384" s="294"/>
      <c r="AJ384" s="294"/>
      <c r="AK384" s="294"/>
      <c r="AL384" s="294"/>
      <c r="AM384" s="294"/>
      <c r="AN384" s="294"/>
      <c r="AO384" s="294"/>
      <c r="AP384" s="250"/>
      <c r="AQ384" s="250"/>
      <c r="AR384" s="250"/>
      <c r="AS384" s="250"/>
      <c r="AT384" s="250"/>
      <c r="AU384" s="250"/>
      <c r="AV384" s="250"/>
      <c r="AW384" s="250"/>
      <c r="AX384" s="250"/>
      <c r="AY384" s="250"/>
      <c r="AZ384" s="250"/>
      <c r="BA384" s="250"/>
      <c r="BB384" s="250"/>
      <c r="BC384" s="250"/>
      <c r="BD384" s="250"/>
      <c r="BE384" s="250"/>
      <c r="BF384" s="250"/>
      <c r="BG384" s="250"/>
      <c r="BH384" s="250"/>
      <c r="BI384" s="250"/>
      <c r="BJ384" s="250"/>
      <c r="BK384" s="250"/>
      <c r="BL384" s="250"/>
      <c r="BM384" s="250"/>
      <c r="BN384" s="250"/>
      <c r="BO384" s="250"/>
      <c r="BP384" s="250"/>
      <c r="BQ384" s="250"/>
      <c r="BR384" s="250"/>
      <c r="BS384" s="250"/>
      <c r="BT384" s="250"/>
    </row>
    <row r="385" spans="7:72" ht="14.25" customHeight="1" x14ac:dyDescent="0.2">
      <c r="G385" s="250"/>
      <c r="K385" s="250"/>
      <c r="O385" s="277"/>
      <c r="V385" s="250"/>
      <c r="W385" s="239"/>
      <c r="X385" s="277"/>
      <c r="Y385" s="250"/>
      <c r="Z385" s="294"/>
      <c r="AA385" s="294"/>
      <c r="AB385" s="294"/>
      <c r="AC385" s="294"/>
      <c r="AD385" s="294"/>
      <c r="AE385" s="294"/>
      <c r="AF385" s="294"/>
      <c r="AG385" s="294"/>
      <c r="AH385" s="294"/>
      <c r="AI385" s="294"/>
      <c r="AJ385" s="294"/>
      <c r="AK385" s="294"/>
      <c r="AL385" s="294"/>
      <c r="AM385" s="294"/>
      <c r="AN385" s="294"/>
      <c r="AO385" s="294"/>
      <c r="AP385" s="250"/>
      <c r="AQ385" s="250"/>
      <c r="AR385" s="250"/>
      <c r="AS385" s="250"/>
      <c r="AT385" s="250"/>
      <c r="AU385" s="250"/>
      <c r="AV385" s="250"/>
      <c r="AW385" s="250"/>
      <c r="AX385" s="250"/>
      <c r="AY385" s="250"/>
      <c r="AZ385" s="250"/>
      <c r="BA385" s="250"/>
      <c r="BB385" s="250"/>
      <c r="BC385" s="250"/>
      <c r="BD385" s="250"/>
      <c r="BE385" s="250"/>
      <c r="BF385" s="250"/>
      <c r="BG385" s="250"/>
      <c r="BH385" s="250"/>
      <c r="BI385" s="250"/>
      <c r="BJ385" s="250"/>
      <c r="BK385" s="250"/>
      <c r="BL385" s="250"/>
      <c r="BM385" s="250"/>
      <c r="BN385" s="250"/>
      <c r="BO385" s="250"/>
      <c r="BP385" s="250"/>
      <c r="BQ385" s="250"/>
      <c r="BR385" s="250"/>
      <c r="BS385" s="250"/>
      <c r="BT385" s="250"/>
    </row>
    <row r="386" spans="7:72" ht="14.25" customHeight="1" x14ac:dyDescent="0.2">
      <c r="G386" s="250"/>
      <c r="K386" s="250"/>
      <c r="O386" s="277"/>
      <c r="V386" s="250"/>
      <c r="W386" s="239"/>
      <c r="X386" s="277"/>
      <c r="Y386" s="250"/>
      <c r="Z386" s="294"/>
      <c r="AA386" s="294"/>
      <c r="AB386" s="294"/>
      <c r="AC386" s="294"/>
      <c r="AD386" s="294"/>
      <c r="AE386" s="294"/>
      <c r="AF386" s="294"/>
      <c r="AG386" s="294"/>
      <c r="AH386" s="294"/>
      <c r="AI386" s="294"/>
      <c r="AJ386" s="294"/>
      <c r="AK386" s="294"/>
      <c r="AL386" s="294"/>
      <c r="AM386" s="294"/>
      <c r="AN386" s="294"/>
      <c r="AO386" s="294"/>
      <c r="AP386" s="250"/>
      <c r="AQ386" s="250"/>
      <c r="AR386" s="250"/>
      <c r="AS386" s="250"/>
      <c r="AT386" s="250"/>
      <c r="AU386" s="250"/>
      <c r="AV386" s="250"/>
      <c r="AW386" s="250"/>
      <c r="AX386" s="250"/>
      <c r="AY386" s="250"/>
      <c r="AZ386" s="250"/>
      <c r="BA386" s="250"/>
      <c r="BB386" s="250"/>
      <c r="BC386" s="250"/>
      <c r="BD386" s="250"/>
      <c r="BE386" s="250"/>
      <c r="BF386" s="250"/>
      <c r="BG386" s="250"/>
      <c r="BH386" s="250"/>
      <c r="BI386" s="250"/>
      <c r="BJ386" s="250"/>
      <c r="BK386" s="250"/>
      <c r="BL386" s="250"/>
      <c r="BM386" s="250"/>
      <c r="BN386" s="250"/>
      <c r="BO386" s="250"/>
      <c r="BP386" s="250"/>
      <c r="BQ386" s="250"/>
      <c r="BR386" s="250"/>
      <c r="BS386" s="250"/>
      <c r="BT386" s="250"/>
    </row>
    <row r="387" spans="7:72" ht="14.25" customHeight="1" x14ac:dyDescent="0.2">
      <c r="G387" s="250"/>
      <c r="K387" s="250"/>
      <c r="O387" s="277"/>
      <c r="V387" s="250"/>
      <c r="W387" s="239"/>
      <c r="X387" s="277"/>
      <c r="Y387" s="250"/>
      <c r="Z387" s="294"/>
      <c r="AA387" s="294"/>
      <c r="AB387" s="294"/>
      <c r="AC387" s="294"/>
      <c r="AD387" s="294"/>
      <c r="AE387" s="294"/>
      <c r="AF387" s="294"/>
      <c r="AG387" s="294"/>
      <c r="AH387" s="294"/>
      <c r="AI387" s="294"/>
      <c r="AJ387" s="294"/>
      <c r="AK387" s="294"/>
      <c r="AL387" s="294"/>
      <c r="AM387" s="294"/>
      <c r="AN387" s="294"/>
      <c r="AO387" s="294"/>
      <c r="AP387" s="250"/>
      <c r="AQ387" s="250"/>
      <c r="AR387" s="250"/>
      <c r="AS387" s="250"/>
      <c r="AT387" s="250"/>
      <c r="AU387" s="250"/>
      <c r="AV387" s="250"/>
      <c r="AW387" s="250"/>
      <c r="AX387" s="250"/>
      <c r="AY387" s="250"/>
      <c r="AZ387" s="250"/>
      <c r="BA387" s="250"/>
      <c r="BB387" s="250"/>
      <c r="BC387" s="250"/>
      <c r="BD387" s="250"/>
      <c r="BE387" s="250"/>
      <c r="BF387" s="250"/>
      <c r="BG387" s="250"/>
      <c r="BH387" s="250"/>
      <c r="BI387" s="250"/>
      <c r="BJ387" s="250"/>
      <c r="BK387" s="250"/>
      <c r="BL387" s="250"/>
      <c r="BM387" s="250"/>
      <c r="BN387" s="250"/>
      <c r="BO387" s="250"/>
      <c r="BP387" s="250"/>
      <c r="BQ387" s="250"/>
      <c r="BR387" s="250"/>
      <c r="BS387" s="250"/>
      <c r="BT387" s="250"/>
    </row>
    <row r="388" spans="7:72" ht="14.25" customHeight="1" x14ac:dyDescent="0.2">
      <c r="G388" s="250"/>
      <c r="K388" s="250"/>
      <c r="O388" s="277"/>
      <c r="V388" s="250"/>
      <c r="W388" s="239"/>
      <c r="X388" s="277"/>
      <c r="Y388" s="250"/>
      <c r="Z388" s="294"/>
      <c r="AA388" s="294"/>
      <c r="AB388" s="294"/>
      <c r="AC388" s="294"/>
      <c r="AD388" s="294"/>
      <c r="AE388" s="294"/>
      <c r="AF388" s="294"/>
      <c r="AG388" s="294"/>
      <c r="AH388" s="294"/>
      <c r="AI388" s="294"/>
      <c r="AJ388" s="294"/>
      <c r="AK388" s="294"/>
      <c r="AL388" s="294"/>
      <c r="AM388" s="294"/>
      <c r="AN388" s="294"/>
      <c r="AO388" s="294"/>
      <c r="AP388" s="250"/>
      <c r="AQ388" s="250"/>
      <c r="AR388" s="250"/>
      <c r="AS388" s="250"/>
      <c r="AT388" s="250"/>
      <c r="AU388" s="250"/>
      <c r="AV388" s="250"/>
      <c r="AW388" s="250"/>
      <c r="AX388" s="250"/>
      <c r="AY388" s="250"/>
      <c r="AZ388" s="250"/>
      <c r="BA388" s="250"/>
      <c r="BB388" s="250"/>
      <c r="BC388" s="250"/>
      <c r="BD388" s="250"/>
      <c r="BE388" s="250"/>
      <c r="BF388" s="250"/>
      <c r="BG388" s="250"/>
      <c r="BH388" s="250"/>
      <c r="BI388" s="250"/>
      <c r="BJ388" s="250"/>
      <c r="BK388" s="250"/>
      <c r="BL388" s="250"/>
      <c r="BM388" s="250"/>
      <c r="BN388" s="250"/>
      <c r="BO388" s="250"/>
      <c r="BP388" s="250"/>
      <c r="BQ388" s="250"/>
      <c r="BR388" s="250"/>
      <c r="BS388" s="250"/>
      <c r="BT388" s="250"/>
    </row>
    <row r="389" spans="7:72" ht="14.25" customHeight="1" x14ac:dyDescent="0.2">
      <c r="G389" s="250"/>
      <c r="K389" s="250"/>
      <c r="O389" s="277"/>
      <c r="V389" s="250"/>
      <c r="W389" s="239"/>
      <c r="X389" s="277"/>
      <c r="Y389" s="250"/>
      <c r="Z389" s="294"/>
      <c r="AA389" s="294"/>
      <c r="AB389" s="294"/>
      <c r="AC389" s="294"/>
      <c r="AD389" s="294"/>
      <c r="AE389" s="294"/>
      <c r="AF389" s="294"/>
      <c r="AG389" s="294"/>
      <c r="AH389" s="294"/>
      <c r="AI389" s="294"/>
      <c r="AJ389" s="294"/>
      <c r="AK389" s="294"/>
      <c r="AL389" s="294"/>
      <c r="AM389" s="294"/>
      <c r="AN389" s="294"/>
      <c r="AO389" s="294"/>
      <c r="AP389" s="250"/>
      <c r="AQ389" s="250"/>
      <c r="AR389" s="250"/>
      <c r="AS389" s="250"/>
      <c r="AT389" s="250"/>
      <c r="AU389" s="250"/>
      <c r="AV389" s="250"/>
      <c r="AW389" s="250"/>
      <c r="AX389" s="250"/>
      <c r="AY389" s="250"/>
      <c r="AZ389" s="250"/>
      <c r="BA389" s="250"/>
      <c r="BB389" s="250"/>
      <c r="BC389" s="250"/>
      <c r="BD389" s="250"/>
      <c r="BE389" s="250"/>
      <c r="BF389" s="250"/>
      <c r="BG389" s="250"/>
      <c r="BH389" s="250"/>
      <c r="BI389" s="250"/>
      <c r="BJ389" s="250"/>
      <c r="BK389" s="250"/>
      <c r="BL389" s="250"/>
      <c r="BM389" s="250"/>
      <c r="BN389" s="250"/>
      <c r="BO389" s="250"/>
      <c r="BP389" s="250"/>
      <c r="BQ389" s="250"/>
      <c r="BR389" s="250"/>
      <c r="BS389" s="250"/>
      <c r="BT389" s="250"/>
    </row>
    <row r="390" spans="7:72" ht="14.25" customHeight="1" x14ac:dyDescent="0.2">
      <c r="G390" s="250"/>
      <c r="K390" s="250"/>
      <c r="O390" s="277"/>
      <c r="V390" s="250"/>
      <c r="W390" s="239"/>
      <c r="X390" s="277"/>
      <c r="Y390" s="250"/>
      <c r="Z390" s="294"/>
      <c r="AA390" s="294"/>
      <c r="AB390" s="294"/>
      <c r="AC390" s="294"/>
      <c r="AD390" s="294"/>
      <c r="AE390" s="294"/>
      <c r="AF390" s="294"/>
      <c r="AG390" s="294"/>
      <c r="AH390" s="294"/>
      <c r="AI390" s="294"/>
      <c r="AJ390" s="294"/>
      <c r="AK390" s="294"/>
      <c r="AL390" s="294"/>
      <c r="AM390" s="294"/>
      <c r="AN390" s="294"/>
      <c r="AO390" s="294"/>
      <c r="AP390" s="250"/>
      <c r="AQ390" s="250"/>
      <c r="AR390" s="250"/>
      <c r="AS390" s="250"/>
      <c r="AT390" s="250"/>
      <c r="AU390" s="250"/>
      <c r="AV390" s="250"/>
      <c r="AW390" s="250"/>
      <c r="AX390" s="250"/>
      <c r="AY390" s="250"/>
      <c r="AZ390" s="250"/>
      <c r="BA390" s="250"/>
      <c r="BB390" s="250"/>
      <c r="BC390" s="250"/>
      <c r="BD390" s="250"/>
      <c r="BE390" s="250"/>
      <c r="BF390" s="250"/>
      <c r="BG390" s="250"/>
      <c r="BH390" s="250"/>
      <c r="BI390" s="250"/>
      <c r="BJ390" s="250"/>
      <c r="BK390" s="250"/>
      <c r="BL390" s="250"/>
      <c r="BM390" s="250"/>
      <c r="BN390" s="250"/>
      <c r="BO390" s="250"/>
      <c r="BP390" s="250"/>
      <c r="BQ390" s="250"/>
      <c r="BR390" s="250"/>
      <c r="BS390" s="250"/>
      <c r="BT390" s="250"/>
    </row>
    <row r="391" spans="7:72" ht="14.25" customHeight="1" x14ac:dyDescent="0.2">
      <c r="G391" s="250"/>
      <c r="K391" s="250"/>
      <c r="O391" s="277"/>
      <c r="V391" s="250"/>
      <c r="W391" s="239"/>
      <c r="X391" s="277"/>
      <c r="Y391" s="250"/>
      <c r="Z391" s="294"/>
      <c r="AA391" s="294"/>
      <c r="AB391" s="294"/>
      <c r="AC391" s="294"/>
      <c r="AD391" s="294"/>
      <c r="AE391" s="294"/>
      <c r="AF391" s="294"/>
      <c r="AG391" s="294"/>
      <c r="AH391" s="294"/>
      <c r="AI391" s="294"/>
      <c r="AJ391" s="294"/>
      <c r="AK391" s="294"/>
      <c r="AL391" s="294"/>
      <c r="AM391" s="294"/>
      <c r="AN391" s="294"/>
      <c r="AO391" s="294"/>
      <c r="AP391" s="250"/>
      <c r="AQ391" s="250"/>
      <c r="AR391" s="250"/>
      <c r="AS391" s="250"/>
      <c r="AT391" s="250"/>
      <c r="AU391" s="250"/>
      <c r="AV391" s="250"/>
      <c r="AW391" s="250"/>
      <c r="AX391" s="250"/>
      <c r="AY391" s="250"/>
      <c r="AZ391" s="250"/>
      <c r="BA391" s="250"/>
      <c r="BB391" s="250"/>
      <c r="BC391" s="250"/>
      <c r="BD391" s="250"/>
      <c r="BE391" s="250"/>
      <c r="BF391" s="250"/>
      <c r="BG391" s="250"/>
      <c r="BH391" s="250"/>
      <c r="BI391" s="250"/>
      <c r="BJ391" s="250"/>
      <c r="BK391" s="250"/>
      <c r="BL391" s="250"/>
      <c r="BM391" s="250"/>
      <c r="BN391" s="250"/>
      <c r="BO391" s="250"/>
      <c r="BP391" s="250"/>
      <c r="BQ391" s="250"/>
      <c r="BR391" s="250"/>
      <c r="BS391" s="250"/>
      <c r="BT391" s="250"/>
    </row>
    <row r="392" spans="7:72" ht="14.25" customHeight="1" x14ac:dyDescent="0.2">
      <c r="G392" s="250"/>
      <c r="K392" s="250"/>
      <c r="O392" s="277"/>
      <c r="V392" s="250"/>
      <c r="W392" s="239"/>
      <c r="X392" s="277"/>
      <c r="Y392" s="250"/>
      <c r="Z392" s="294"/>
      <c r="AA392" s="294"/>
      <c r="AB392" s="294"/>
      <c r="AC392" s="294"/>
      <c r="AD392" s="294"/>
      <c r="AE392" s="294"/>
      <c r="AF392" s="294"/>
      <c r="AG392" s="294"/>
      <c r="AH392" s="294"/>
      <c r="AI392" s="294"/>
      <c r="AJ392" s="294"/>
      <c r="AK392" s="294"/>
      <c r="AL392" s="294"/>
      <c r="AM392" s="294"/>
      <c r="AN392" s="294"/>
      <c r="AO392" s="294"/>
      <c r="AP392" s="250"/>
      <c r="AQ392" s="250"/>
      <c r="AR392" s="250"/>
      <c r="AS392" s="250"/>
      <c r="AT392" s="250"/>
      <c r="AU392" s="250"/>
      <c r="AV392" s="250"/>
      <c r="AW392" s="250"/>
      <c r="AX392" s="250"/>
      <c r="AY392" s="250"/>
      <c r="AZ392" s="250"/>
      <c r="BA392" s="250"/>
      <c r="BB392" s="250"/>
      <c r="BC392" s="250"/>
      <c r="BD392" s="250"/>
      <c r="BE392" s="250"/>
      <c r="BF392" s="250"/>
      <c r="BG392" s="250"/>
      <c r="BH392" s="250"/>
      <c r="BI392" s="250"/>
      <c r="BJ392" s="250"/>
      <c r="BK392" s="250"/>
      <c r="BL392" s="250"/>
      <c r="BM392" s="250"/>
      <c r="BN392" s="250"/>
      <c r="BO392" s="250"/>
      <c r="BP392" s="250"/>
      <c r="BQ392" s="250"/>
      <c r="BR392" s="250"/>
      <c r="BS392" s="250"/>
      <c r="BT392" s="250"/>
    </row>
    <row r="393" spans="7:72" ht="14.25" customHeight="1" x14ac:dyDescent="0.2">
      <c r="G393" s="250"/>
      <c r="K393" s="250"/>
      <c r="O393" s="277"/>
      <c r="V393" s="250"/>
      <c r="W393" s="239"/>
      <c r="X393" s="277"/>
      <c r="Y393" s="250"/>
      <c r="Z393" s="294"/>
      <c r="AA393" s="294"/>
      <c r="AB393" s="294"/>
      <c r="AC393" s="294"/>
      <c r="AD393" s="294"/>
      <c r="AE393" s="294"/>
      <c r="AF393" s="294"/>
      <c r="AG393" s="294"/>
      <c r="AH393" s="294"/>
      <c r="AI393" s="294"/>
      <c r="AJ393" s="294"/>
      <c r="AK393" s="294"/>
      <c r="AL393" s="294"/>
      <c r="AM393" s="294"/>
      <c r="AN393" s="294"/>
      <c r="AO393" s="294"/>
      <c r="AP393" s="250"/>
      <c r="AQ393" s="250"/>
      <c r="AR393" s="250"/>
      <c r="AS393" s="250"/>
      <c r="AT393" s="250"/>
      <c r="AU393" s="250"/>
      <c r="AV393" s="250"/>
      <c r="AW393" s="250"/>
      <c r="AX393" s="250"/>
      <c r="AY393" s="250"/>
      <c r="AZ393" s="250"/>
      <c r="BA393" s="250"/>
      <c r="BB393" s="250"/>
      <c r="BC393" s="250"/>
      <c r="BD393" s="250"/>
      <c r="BE393" s="250"/>
      <c r="BF393" s="250"/>
      <c r="BG393" s="250"/>
      <c r="BH393" s="250"/>
      <c r="BI393" s="250"/>
      <c r="BJ393" s="250"/>
      <c r="BK393" s="250"/>
      <c r="BL393" s="250"/>
      <c r="BM393" s="250"/>
      <c r="BN393" s="250"/>
      <c r="BO393" s="250"/>
      <c r="BP393" s="250"/>
      <c r="BQ393" s="250"/>
      <c r="BR393" s="250"/>
      <c r="BS393" s="250"/>
      <c r="BT393" s="250"/>
    </row>
    <row r="394" spans="7:72" ht="14.25" customHeight="1" x14ac:dyDescent="0.2">
      <c r="G394" s="250"/>
      <c r="K394" s="250"/>
      <c r="O394" s="277"/>
      <c r="V394" s="250"/>
      <c r="W394" s="239"/>
      <c r="X394" s="277"/>
      <c r="Y394" s="250"/>
      <c r="Z394" s="294"/>
      <c r="AA394" s="294"/>
      <c r="AB394" s="294"/>
      <c r="AC394" s="294"/>
      <c r="AD394" s="294"/>
      <c r="AE394" s="294"/>
      <c r="AF394" s="294"/>
      <c r="AG394" s="294"/>
      <c r="AH394" s="294"/>
      <c r="AI394" s="294"/>
      <c r="AJ394" s="294"/>
      <c r="AK394" s="294"/>
      <c r="AL394" s="294"/>
      <c r="AM394" s="294"/>
      <c r="AN394" s="294"/>
      <c r="AO394" s="294"/>
      <c r="AP394" s="250"/>
      <c r="AQ394" s="250"/>
      <c r="AR394" s="250"/>
      <c r="AS394" s="250"/>
      <c r="AT394" s="250"/>
      <c r="AU394" s="250"/>
      <c r="AV394" s="250"/>
      <c r="AW394" s="250"/>
      <c r="AX394" s="250"/>
      <c r="AY394" s="250"/>
      <c r="AZ394" s="250"/>
      <c r="BA394" s="250"/>
      <c r="BB394" s="250"/>
      <c r="BC394" s="250"/>
      <c r="BD394" s="250"/>
      <c r="BE394" s="250"/>
      <c r="BF394" s="250"/>
      <c r="BG394" s="250"/>
      <c r="BH394" s="250"/>
      <c r="BI394" s="250"/>
      <c r="BJ394" s="250"/>
      <c r="BK394" s="250"/>
      <c r="BL394" s="250"/>
      <c r="BM394" s="250"/>
      <c r="BN394" s="250"/>
      <c r="BO394" s="250"/>
      <c r="BP394" s="250"/>
      <c r="BQ394" s="250"/>
      <c r="BR394" s="250"/>
      <c r="BS394" s="250"/>
      <c r="BT394" s="250"/>
    </row>
    <row r="395" spans="7:72" ht="14.25" customHeight="1" x14ac:dyDescent="0.2">
      <c r="G395" s="250"/>
      <c r="K395" s="250"/>
      <c r="O395" s="277"/>
      <c r="V395" s="250"/>
      <c r="W395" s="239"/>
      <c r="X395" s="277"/>
      <c r="Y395" s="250"/>
      <c r="Z395" s="294"/>
      <c r="AA395" s="294"/>
      <c r="AB395" s="294"/>
      <c r="AC395" s="294"/>
      <c r="AD395" s="294"/>
      <c r="AE395" s="294"/>
      <c r="AF395" s="294"/>
      <c r="AG395" s="294"/>
      <c r="AH395" s="294"/>
      <c r="AI395" s="294"/>
      <c r="AJ395" s="294"/>
      <c r="AK395" s="294"/>
      <c r="AL395" s="294"/>
      <c r="AM395" s="294"/>
      <c r="AN395" s="294"/>
      <c r="AO395" s="294"/>
      <c r="AP395" s="250"/>
      <c r="AQ395" s="250"/>
      <c r="AR395" s="250"/>
      <c r="AS395" s="250"/>
      <c r="AT395" s="250"/>
      <c r="AU395" s="250"/>
      <c r="AV395" s="250"/>
      <c r="AW395" s="250"/>
      <c r="AX395" s="250"/>
      <c r="AY395" s="250"/>
      <c r="AZ395" s="250"/>
      <c r="BA395" s="250"/>
      <c r="BB395" s="250"/>
      <c r="BC395" s="250"/>
      <c r="BD395" s="250"/>
      <c r="BE395" s="250"/>
      <c r="BF395" s="250"/>
      <c r="BG395" s="250"/>
      <c r="BH395" s="250"/>
      <c r="BI395" s="250"/>
      <c r="BJ395" s="250"/>
      <c r="BK395" s="250"/>
      <c r="BL395" s="250"/>
      <c r="BM395" s="250"/>
      <c r="BN395" s="250"/>
      <c r="BO395" s="250"/>
      <c r="BP395" s="250"/>
      <c r="BQ395" s="250"/>
      <c r="BR395" s="250"/>
      <c r="BS395" s="250"/>
      <c r="BT395" s="250"/>
    </row>
    <row r="396" spans="7:72" ht="14.25" customHeight="1" x14ac:dyDescent="0.2">
      <c r="G396" s="250"/>
      <c r="K396" s="250"/>
      <c r="O396" s="277"/>
      <c r="V396" s="250"/>
      <c r="W396" s="239"/>
      <c r="X396" s="277"/>
      <c r="Y396" s="250"/>
      <c r="Z396" s="294"/>
      <c r="AA396" s="294"/>
      <c r="AB396" s="294"/>
      <c r="AC396" s="294"/>
      <c r="AD396" s="294"/>
      <c r="AE396" s="294"/>
      <c r="AF396" s="294"/>
      <c r="AG396" s="294"/>
      <c r="AH396" s="294"/>
      <c r="AI396" s="294"/>
      <c r="AJ396" s="294"/>
      <c r="AK396" s="294"/>
      <c r="AL396" s="294"/>
      <c r="AM396" s="294"/>
      <c r="AN396" s="294"/>
      <c r="AO396" s="294"/>
      <c r="AP396" s="250"/>
      <c r="AQ396" s="250"/>
      <c r="AR396" s="250"/>
      <c r="AS396" s="250"/>
      <c r="AT396" s="250"/>
      <c r="AU396" s="250"/>
      <c r="AV396" s="250"/>
      <c r="AW396" s="250"/>
      <c r="AX396" s="250"/>
      <c r="AY396" s="250"/>
      <c r="AZ396" s="250"/>
      <c r="BA396" s="250"/>
      <c r="BB396" s="250"/>
      <c r="BC396" s="250"/>
      <c r="BD396" s="250"/>
      <c r="BE396" s="250"/>
      <c r="BF396" s="250"/>
      <c r="BG396" s="250"/>
      <c r="BH396" s="250"/>
      <c r="BI396" s="250"/>
      <c r="BJ396" s="250"/>
      <c r="BK396" s="250"/>
      <c r="BL396" s="250"/>
      <c r="BM396" s="250"/>
      <c r="BN396" s="250"/>
      <c r="BO396" s="250"/>
      <c r="BP396" s="250"/>
      <c r="BQ396" s="250"/>
      <c r="BR396" s="250"/>
      <c r="BS396" s="250"/>
      <c r="BT396" s="250"/>
    </row>
    <row r="397" spans="7:72" ht="14.25" customHeight="1" x14ac:dyDescent="0.2">
      <c r="G397" s="250"/>
      <c r="K397" s="250"/>
      <c r="O397" s="277"/>
      <c r="V397" s="250"/>
      <c r="W397" s="239"/>
      <c r="X397" s="277"/>
      <c r="Y397" s="250"/>
      <c r="Z397" s="294"/>
      <c r="AA397" s="294"/>
      <c r="AB397" s="294"/>
      <c r="AC397" s="294"/>
      <c r="AD397" s="294"/>
      <c r="AE397" s="294"/>
      <c r="AF397" s="294"/>
      <c r="AG397" s="294"/>
      <c r="AH397" s="294"/>
      <c r="AI397" s="294"/>
      <c r="AJ397" s="294"/>
      <c r="AK397" s="294"/>
      <c r="AL397" s="294"/>
      <c r="AM397" s="294"/>
      <c r="AN397" s="294"/>
      <c r="AO397" s="294"/>
      <c r="AP397" s="250"/>
      <c r="AQ397" s="250"/>
      <c r="AR397" s="250"/>
      <c r="AS397" s="250"/>
      <c r="AT397" s="250"/>
      <c r="AU397" s="250"/>
      <c r="AV397" s="250"/>
      <c r="AW397" s="250"/>
      <c r="AX397" s="250"/>
      <c r="AY397" s="250"/>
      <c r="AZ397" s="250"/>
      <c r="BA397" s="250"/>
      <c r="BB397" s="250"/>
      <c r="BC397" s="250"/>
      <c r="BD397" s="250"/>
      <c r="BE397" s="250"/>
      <c r="BF397" s="250"/>
      <c r="BG397" s="250"/>
      <c r="BH397" s="250"/>
      <c r="BI397" s="250"/>
      <c r="BJ397" s="250"/>
      <c r="BK397" s="250"/>
      <c r="BL397" s="250"/>
      <c r="BM397" s="250"/>
      <c r="BN397" s="250"/>
      <c r="BO397" s="250"/>
      <c r="BP397" s="250"/>
      <c r="BQ397" s="250"/>
      <c r="BR397" s="250"/>
      <c r="BS397" s="250"/>
      <c r="BT397" s="250"/>
    </row>
    <row r="398" spans="7:72" ht="14.25" customHeight="1" x14ac:dyDescent="0.2">
      <c r="G398" s="250"/>
      <c r="K398" s="250"/>
      <c r="O398" s="277"/>
      <c r="V398" s="250"/>
      <c r="W398" s="239"/>
      <c r="X398" s="277"/>
      <c r="Y398" s="250"/>
      <c r="Z398" s="294"/>
      <c r="AA398" s="294"/>
      <c r="AB398" s="294"/>
      <c r="AC398" s="294"/>
      <c r="AD398" s="294"/>
      <c r="AE398" s="294"/>
      <c r="AF398" s="294"/>
      <c r="AG398" s="294"/>
      <c r="AH398" s="294"/>
      <c r="AI398" s="294"/>
      <c r="AJ398" s="294"/>
      <c r="AK398" s="294"/>
      <c r="AL398" s="294"/>
      <c r="AM398" s="294"/>
      <c r="AN398" s="294"/>
      <c r="AO398" s="294"/>
      <c r="AP398" s="250"/>
      <c r="AQ398" s="250"/>
      <c r="AR398" s="250"/>
      <c r="AS398" s="250"/>
      <c r="AT398" s="250"/>
      <c r="AU398" s="250"/>
      <c r="AV398" s="250"/>
      <c r="AW398" s="250"/>
      <c r="AX398" s="250"/>
      <c r="AY398" s="250"/>
      <c r="AZ398" s="250"/>
      <c r="BA398" s="250"/>
      <c r="BB398" s="250"/>
      <c r="BC398" s="250"/>
      <c r="BD398" s="250"/>
      <c r="BE398" s="250"/>
      <c r="BF398" s="250"/>
      <c r="BG398" s="250"/>
      <c r="BH398" s="250"/>
      <c r="BI398" s="250"/>
      <c r="BJ398" s="250"/>
      <c r="BK398" s="250"/>
      <c r="BL398" s="250"/>
      <c r="BM398" s="250"/>
      <c r="BN398" s="250"/>
      <c r="BO398" s="250"/>
      <c r="BP398" s="250"/>
      <c r="BQ398" s="250"/>
      <c r="BR398" s="250"/>
      <c r="BS398" s="250"/>
      <c r="BT398" s="250"/>
    </row>
    <row r="399" spans="7:72" ht="14.25" customHeight="1" x14ac:dyDescent="0.2">
      <c r="G399" s="250"/>
      <c r="K399" s="250"/>
      <c r="O399" s="277"/>
      <c r="V399" s="250"/>
      <c r="W399" s="239"/>
      <c r="X399" s="277"/>
      <c r="Y399" s="250"/>
      <c r="Z399" s="294"/>
      <c r="AA399" s="294"/>
      <c r="AB399" s="294"/>
      <c r="AC399" s="294"/>
      <c r="AD399" s="294"/>
      <c r="AE399" s="294"/>
      <c r="AF399" s="294"/>
      <c r="AG399" s="294"/>
      <c r="AH399" s="294"/>
      <c r="AI399" s="294"/>
      <c r="AJ399" s="294"/>
      <c r="AK399" s="294"/>
      <c r="AL399" s="294"/>
      <c r="AM399" s="294"/>
      <c r="AN399" s="294"/>
      <c r="AO399" s="294"/>
      <c r="AP399" s="250"/>
      <c r="AQ399" s="250"/>
      <c r="AR399" s="250"/>
      <c r="AS399" s="250"/>
      <c r="AT399" s="250"/>
      <c r="AU399" s="250"/>
      <c r="AV399" s="250"/>
      <c r="AW399" s="250"/>
      <c r="AX399" s="250"/>
      <c r="AY399" s="250"/>
      <c r="AZ399" s="250"/>
      <c r="BA399" s="250"/>
      <c r="BB399" s="250"/>
      <c r="BC399" s="250"/>
      <c r="BD399" s="250"/>
      <c r="BE399" s="250"/>
      <c r="BF399" s="250"/>
      <c r="BG399" s="250"/>
      <c r="BH399" s="250"/>
      <c r="BI399" s="250"/>
      <c r="BJ399" s="250"/>
      <c r="BK399" s="250"/>
      <c r="BL399" s="250"/>
      <c r="BM399" s="250"/>
      <c r="BN399" s="250"/>
      <c r="BO399" s="250"/>
      <c r="BP399" s="250"/>
      <c r="BQ399" s="250"/>
      <c r="BR399" s="250"/>
      <c r="BS399" s="250"/>
      <c r="BT399" s="250"/>
    </row>
    <row r="400" spans="7:72" ht="14.25" customHeight="1" x14ac:dyDescent="0.2">
      <c r="G400" s="250"/>
      <c r="K400" s="250"/>
      <c r="O400" s="277"/>
      <c r="V400" s="250"/>
      <c r="W400" s="239"/>
      <c r="X400" s="277"/>
      <c r="Y400" s="250"/>
      <c r="Z400" s="294"/>
      <c r="AA400" s="294"/>
      <c r="AB400" s="294"/>
      <c r="AC400" s="294"/>
      <c r="AD400" s="294"/>
      <c r="AE400" s="294"/>
      <c r="AF400" s="294"/>
      <c r="AG400" s="294"/>
      <c r="AH400" s="294"/>
      <c r="AI400" s="294"/>
      <c r="AJ400" s="294"/>
      <c r="AK400" s="294"/>
      <c r="AL400" s="294"/>
      <c r="AM400" s="294"/>
      <c r="AN400" s="294"/>
      <c r="AO400" s="294"/>
      <c r="AP400" s="250"/>
      <c r="AQ400" s="250"/>
      <c r="AR400" s="250"/>
      <c r="AS400" s="250"/>
      <c r="AT400" s="250"/>
      <c r="AU400" s="250"/>
      <c r="AV400" s="250"/>
      <c r="AW400" s="250"/>
      <c r="AX400" s="250"/>
      <c r="AY400" s="250"/>
      <c r="AZ400" s="250"/>
      <c r="BA400" s="250"/>
      <c r="BB400" s="250"/>
      <c r="BC400" s="250"/>
      <c r="BD400" s="250"/>
      <c r="BE400" s="250"/>
      <c r="BF400" s="250"/>
      <c r="BG400" s="250"/>
      <c r="BH400" s="250"/>
      <c r="BI400" s="250"/>
      <c r="BJ400" s="250"/>
      <c r="BK400" s="250"/>
      <c r="BL400" s="250"/>
      <c r="BM400" s="250"/>
      <c r="BN400" s="250"/>
      <c r="BO400" s="250"/>
      <c r="BP400" s="250"/>
      <c r="BQ400" s="250"/>
      <c r="BR400" s="250"/>
      <c r="BS400" s="250"/>
      <c r="BT400" s="250"/>
    </row>
    <row r="401" spans="7:72" ht="14.25" customHeight="1" x14ac:dyDescent="0.2">
      <c r="G401" s="250"/>
      <c r="K401" s="250"/>
      <c r="O401" s="277"/>
      <c r="V401" s="250"/>
      <c r="W401" s="239"/>
      <c r="X401" s="277"/>
      <c r="Y401" s="250"/>
      <c r="Z401" s="294"/>
      <c r="AA401" s="294"/>
      <c r="AB401" s="294"/>
      <c r="AC401" s="294"/>
      <c r="AD401" s="294"/>
      <c r="AE401" s="294"/>
      <c r="AF401" s="294"/>
      <c r="AG401" s="294"/>
      <c r="AH401" s="294"/>
      <c r="AI401" s="294"/>
      <c r="AJ401" s="294"/>
      <c r="AK401" s="294"/>
      <c r="AL401" s="294"/>
      <c r="AM401" s="294"/>
      <c r="AN401" s="294"/>
      <c r="AO401" s="294"/>
      <c r="AP401" s="250"/>
      <c r="AQ401" s="250"/>
      <c r="AR401" s="250"/>
      <c r="AS401" s="250"/>
      <c r="AT401" s="250"/>
      <c r="AU401" s="250"/>
      <c r="AV401" s="250"/>
      <c r="AW401" s="250"/>
      <c r="AX401" s="250"/>
      <c r="AY401" s="250"/>
      <c r="AZ401" s="250"/>
      <c r="BA401" s="250"/>
      <c r="BB401" s="250"/>
      <c r="BC401" s="250"/>
      <c r="BD401" s="250"/>
      <c r="BE401" s="250"/>
      <c r="BF401" s="250"/>
      <c r="BG401" s="250"/>
      <c r="BH401" s="250"/>
      <c r="BI401" s="250"/>
      <c r="BJ401" s="250"/>
      <c r="BK401" s="250"/>
      <c r="BL401" s="250"/>
      <c r="BM401" s="250"/>
      <c r="BN401" s="250"/>
      <c r="BO401" s="250"/>
      <c r="BP401" s="250"/>
      <c r="BQ401" s="250"/>
      <c r="BR401" s="250"/>
      <c r="BS401" s="250"/>
      <c r="BT401" s="250"/>
    </row>
    <row r="402" spans="7:72" ht="14.25" customHeight="1" x14ac:dyDescent="0.2">
      <c r="G402" s="250"/>
      <c r="K402" s="250"/>
      <c r="O402" s="277"/>
      <c r="V402" s="250"/>
      <c r="W402" s="239"/>
      <c r="X402" s="277"/>
      <c r="Y402" s="250"/>
      <c r="Z402" s="294"/>
      <c r="AA402" s="294"/>
      <c r="AB402" s="294"/>
      <c r="AC402" s="294"/>
      <c r="AD402" s="294"/>
      <c r="AE402" s="294"/>
      <c r="AF402" s="294"/>
      <c r="AG402" s="294"/>
      <c r="AH402" s="294"/>
      <c r="AI402" s="294"/>
      <c r="AJ402" s="294"/>
      <c r="AK402" s="294"/>
      <c r="AL402" s="294"/>
      <c r="AM402" s="294"/>
      <c r="AN402" s="294"/>
      <c r="AO402" s="294"/>
      <c r="AP402" s="250"/>
      <c r="AQ402" s="250"/>
      <c r="AR402" s="250"/>
      <c r="AS402" s="250"/>
      <c r="AT402" s="250"/>
      <c r="AU402" s="250"/>
      <c r="AV402" s="250"/>
      <c r="AW402" s="250"/>
      <c r="AX402" s="250"/>
      <c r="AY402" s="250"/>
      <c r="AZ402" s="250"/>
      <c r="BA402" s="250"/>
      <c r="BB402" s="250"/>
      <c r="BC402" s="250"/>
      <c r="BD402" s="250"/>
      <c r="BE402" s="250"/>
      <c r="BF402" s="250"/>
      <c r="BG402" s="250"/>
      <c r="BH402" s="250"/>
      <c r="BI402" s="250"/>
      <c r="BJ402" s="250"/>
      <c r="BK402" s="250"/>
      <c r="BL402" s="250"/>
      <c r="BM402" s="250"/>
      <c r="BN402" s="250"/>
      <c r="BO402" s="250"/>
      <c r="BP402" s="250"/>
      <c r="BQ402" s="250"/>
      <c r="BR402" s="250"/>
      <c r="BS402" s="250"/>
      <c r="BT402" s="250"/>
    </row>
    <row r="403" spans="7:72" ht="14.25" customHeight="1" x14ac:dyDescent="0.2">
      <c r="G403" s="250"/>
      <c r="K403" s="250"/>
      <c r="O403" s="277"/>
      <c r="V403" s="250"/>
      <c r="W403" s="239"/>
      <c r="X403" s="277"/>
      <c r="Y403" s="250"/>
      <c r="Z403" s="294"/>
      <c r="AA403" s="294"/>
      <c r="AB403" s="294"/>
      <c r="AC403" s="294"/>
      <c r="AD403" s="294"/>
      <c r="AE403" s="294"/>
      <c r="AF403" s="294"/>
      <c r="AG403" s="294"/>
      <c r="AH403" s="294"/>
      <c r="AI403" s="294"/>
      <c r="AJ403" s="294"/>
      <c r="AK403" s="294"/>
      <c r="AL403" s="294"/>
      <c r="AM403" s="294"/>
      <c r="AN403" s="294"/>
      <c r="AO403" s="294"/>
      <c r="AP403" s="250"/>
      <c r="AQ403" s="250"/>
      <c r="AR403" s="250"/>
      <c r="AS403" s="250"/>
      <c r="AT403" s="250"/>
      <c r="AU403" s="250"/>
      <c r="AV403" s="250"/>
      <c r="AW403" s="250"/>
      <c r="AX403" s="250"/>
      <c r="AY403" s="250"/>
      <c r="AZ403" s="250"/>
      <c r="BA403" s="250"/>
      <c r="BB403" s="250"/>
      <c r="BC403" s="250"/>
      <c r="BD403" s="250"/>
      <c r="BE403" s="250"/>
      <c r="BF403" s="250"/>
      <c r="BG403" s="250"/>
      <c r="BH403" s="250"/>
      <c r="BI403" s="250"/>
      <c r="BJ403" s="250"/>
      <c r="BK403" s="250"/>
      <c r="BL403" s="250"/>
      <c r="BM403" s="250"/>
      <c r="BN403" s="250"/>
      <c r="BO403" s="250"/>
      <c r="BP403" s="250"/>
      <c r="BQ403" s="250"/>
      <c r="BR403" s="250"/>
      <c r="BS403" s="250"/>
      <c r="BT403" s="250"/>
    </row>
    <row r="404" spans="7:72" ht="14.25" customHeight="1" x14ac:dyDescent="0.2">
      <c r="G404" s="250"/>
      <c r="K404" s="250"/>
      <c r="O404" s="277"/>
      <c r="V404" s="250"/>
      <c r="W404" s="239"/>
      <c r="X404" s="277"/>
      <c r="Y404" s="250"/>
      <c r="Z404" s="294"/>
      <c r="AA404" s="294"/>
      <c r="AB404" s="294"/>
      <c r="AC404" s="294"/>
      <c r="AD404" s="294"/>
      <c r="AE404" s="294"/>
      <c r="AF404" s="294"/>
      <c r="AG404" s="294"/>
      <c r="AH404" s="294"/>
      <c r="AI404" s="294"/>
      <c r="AJ404" s="294"/>
      <c r="AK404" s="294"/>
      <c r="AL404" s="294"/>
      <c r="AM404" s="294"/>
      <c r="AN404" s="294"/>
      <c r="AO404" s="294"/>
      <c r="AP404" s="250"/>
      <c r="AQ404" s="250"/>
      <c r="AR404" s="250"/>
      <c r="AS404" s="250"/>
      <c r="AT404" s="250"/>
      <c r="AU404" s="250"/>
      <c r="AV404" s="250"/>
      <c r="AW404" s="250"/>
      <c r="AX404" s="250"/>
      <c r="AY404" s="250"/>
      <c r="AZ404" s="250"/>
      <c r="BA404" s="250"/>
      <c r="BB404" s="250"/>
      <c r="BC404" s="250"/>
      <c r="BD404" s="250"/>
      <c r="BE404" s="250"/>
      <c r="BF404" s="250"/>
      <c r="BG404" s="250"/>
      <c r="BH404" s="250"/>
      <c r="BI404" s="250"/>
      <c r="BJ404" s="250"/>
      <c r="BK404" s="250"/>
      <c r="BL404" s="250"/>
      <c r="BM404" s="250"/>
      <c r="BN404" s="250"/>
      <c r="BO404" s="250"/>
      <c r="BP404" s="250"/>
      <c r="BQ404" s="250"/>
      <c r="BR404" s="250"/>
      <c r="BS404" s="250"/>
      <c r="BT404" s="250"/>
    </row>
    <row r="405" spans="7:72" ht="14.25" customHeight="1" x14ac:dyDescent="0.2">
      <c r="G405" s="250"/>
      <c r="K405" s="250"/>
      <c r="O405" s="277"/>
      <c r="V405" s="250"/>
      <c r="W405" s="239"/>
      <c r="X405" s="277"/>
      <c r="Y405" s="250"/>
      <c r="Z405" s="294"/>
      <c r="AA405" s="294"/>
      <c r="AB405" s="294"/>
      <c r="AC405" s="294"/>
      <c r="AD405" s="294"/>
      <c r="AE405" s="294"/>
      <c r="AF405" s="294"/>
      <c r="AG405" s="294"/>
      <c r="AH405" s="294"/>
      <c r="AI405" s="294"/>
      <c r="AJ405" s="294"/>
      <c r="AK405" s="294"/>
      <c r="AL405" s="294"/>
      <c r="AM405" s="294"/>
      <c r="AN405" s="294"/>
      <c r="AO405" s="294"/>
      <c r="AP405" s="250"/>
      <c r="AQ405" s="250"/>
      <c r="AR405" s="250"/>
      <c r="AS405" s="250"/>
      <c r="AT405" s="250"/>
      <c r="AU405" s="250"/>
      <c r="AV405" s="250"/>
      <c r="AW405" s="250"/>
      <c r="AX405" s="250"/>
      <c r="AY405" s="250"/>
      <c r="AZ405" s="250"/>
      <c r="BA405" s="250"/>
      <c r="BB405" s="250"/>
      <c r="BC405" s="250"/>
      <c r="BD405" s="250"/>
      <c r="BE405" s="250"/>
      <c r="BF405" s="250"/>
      <c r="BG405" s="250"/>
      <c r="BH405" s="250"/>
      <c r="BI405" s="250"/>
      <c r="BJ405" s="250"/>
      <c r="BK405" s="250"/>
      <c r="BL405" s="250"/>
      <c r="BM405" s="250"/>
      <c r="BN405" s="250"/>
      <c r="BO405" s="250"/>
      <c r="BP405" s="250"/>
      <c r="BQ405" s="250"/>
      <c r="BR405" s="250"/>
      <c r="BS405" s="250"/>
      <c r="BT405" s="250"/>
    </row>
    <row r="406" spans="7:72" ht="14.25" customHeight="1" x14ac:dyDescent="0.2">
      <c r="G406" s="250"/>
      <c r="K406" s="250"/>
      <c r="O406" s="277"/>
      <c r="V406" s="250"/>
      <c r="W406" s="239"/>
      <c r="X406" s="277"/>
      <c r="Y406" s="250"/>
      <c r="Z406" s="294"/>
      <c r="AA406" s="294"/>
      <c r="AB406" s="294"/>
      <c r="AC406" s="294"/>
      <c r="AD406" s="294"/>
      <c r="AE406" s="294"/>
      <c r="AF406" s="294"/>
      <c r="AG406" s="294"/>
      <c r="AH406" s="294"/>
      <c r="AI406" s="294"/>
      <c r="AJ406" s="294"/>
      <c r="AK406" s="294"/>
      <c r="AL406" s="294"/>
      <c r="AM406" s="294"/>
      <c r="AN406" s="294"/>
      <c r="AO406" s="294"/>
      <c r="AP406" s="250"/>
      <c r="AQ406" s="250"/>
      <c r="AR406" s="250"/>
      <c r="AS406" s="250"/>
      <c r="AT406" s="250"/>
      <c r="AU406" s="250"/>
      <c r="AV406" s="250"/>
      <c r="AW406" s="250"/>
      <c r="AX406" s="250"/>
      <c r="AY406" s="250"/>
      <c r="AZ406" s="250"/>
      <c r="BA406" s="250"/>
      <c r="BB406" s="250"/>
      <c r="BC406" s="250"/>
      <c r="BD406" s="250"/>
      <c r="BE406" s="250"/>
      <c r="BF406" s="250"/>
      <c r="BG406" s="250"/>
      <c r="BH406" s="250"/>
      <c r="BI406" s="250"/>
      <c r="BJ406" s="250"/>
      <c r="BK406" s="250"/>
      <c r="BL406" s="250"/>
      <c r="BM406" s="250"/>
      <c r="BN406" s="250"/>
      <c r="BO406" s="250"/>
      <c r="BP406" s="250"/>
      <c r="BQ406" s="250"/>
      <c r="BR406" s="250"/>
      <c r="BS406" s="250"/>
      <c r="BT406" s="250"/>
    </row>
    <row r="407" spans="7:72" ht="14.25" customHeight="1" x14ac:dyDescent="0.2">
      <c r="G407" s="250"/>
      <c r="K407" s="250"/>
      <c r="O407" s="277"/>
      <c r="V407" s="250"/>
      <c r="W407" s="239"/>
      <c r="X407" s="277"/>
      <c r="Y407" s="250"/>
      <c r="Z407" s="294"/>
      <c r="AA407" s="294"/>
      <c r="AB407" s="294"/>
      <c r="AC407" s="294"/>
      <c r="AD407" s="294"/>
      <c r="AE407" s="294"/>
      <c r="AF407" s="294"/>
      <c r="AG407" s="294"/>
      <c r="AH407" s="294"/>
      <c r="AI407" s="294"/>
      <c r="AJ407" s="294"/>
      <c r="AK407" s="294"/>
      <c r="AL407" s="294"/>
      <c r="AM407" s="294"/>
      <c r="AN407" s="294"/>
      <c r="AO407" s="294"/>
      <c r="AP407" s="250"/>
      <c r="AQ407" s="250"/>
      <c r="AR407" s="250"/>
      <c r="AS407" s="250"/>
      <c r="AT407" s="250"/>
      <c r="AU407" s="250"/>
      <c r="AV407" s="250"/>
      <c r="AW407" s="250"/>
      <c r="AX407" s="250"/>
      <c r="AY407" s="250"/>
      <c r="AZ407" s="250"/>
      <c r="BA407" s="250"/>
      <c r="BB407" s="250"/>
      <c r="BC407" s="250"/>
      <c r="BD407" s="250"/>
      <c r="BE407" s="250"/>
      <c r="BF407" s="250"/>
      <c r="BG407" s="250"/>
      <c r="BH407" s="250"/>
      <c r="BI407" s="250"/>
      <c r="BJ407" s="250"/>
      <c r="BK407" s="250"/>
      <c r="BL407" s="250"/>
      <c r="BM407" s="250"/>
      <c r="BN407" s="250"/>
      <c r="BO407" s="250"/>
      <c r="BP407" s="250"/>
      <c r="BQ407" s="250"/>
      <c r="BR407" s="250"/>
      <c r="BS407" s="250"/>
      <c r="BT407" s="250"/>
    </row>
    <row r="408" spans="7:72" ht="14.25" customHeight="1" x14ac:dyDescent="0.2">
      <c r="G408" s="250"/>
      <c r="K408" s="250"/>
      <c r="O408" s="277"/>
      <c r="V408" s="250"/>
      <c r="W408" s="239"/>
      <c r="X408" s="277"/>
      <c r="Y408" s="250"/>
      <c r="Z408" s="294"/>
      <c r="AA408" s="294"/>
      <c r="AB408" s="294"/>
      <c r="AC408" s="294"/>
      <c r="AD408" s="294"/>
      <c r="AE408" s="294"/>
      <c r="AF408" s="294"/>
      <c r="AG408" s="294"/>
      <c r="AH408" s="294"/>
      <c r="AI408" s="294"/>
      <c r="AJ408" s="294"/>
      <c r="AK408" s="294"/>
      <c r="AL408" s="294"/>
      <c r="AM408" s="294"/>
      <c r="AN408" s="294"/>
      <c r="AO408" s="294"/>
      <c r="AP408" s="250"/>
      <c r="AQ408" s="250"/>
      <c r="AR408" s="250"/>
      <c r="AS408" s="250"/>
      <c r="AT408" s="250"/>
      <c r="AU408" s="250"/>
      <c r="AV408" s="250"/>
      <c r="AW408" s="250"/>
      <c r="AX408" s="250"/>
      <c r="AY408" s="250"/>
      <c r="AZ408" s="250"/>
      <c r="BA408" s="250"/>
      <c r="BB408" s="250"/>
      <c r="BC408" s="250"/>
      <c r="BD408" s="250"/>
      <c r="BE408" s="250"/>
      <c r="BF408" s="250"/>
      <c r="BG408" s="250"/>
      <c r="BH408" s="250"/>
      <c r="BI408" s="250"/>
      <c r="BJ408" s="250"/>
      <c r="BK408" s="250"/>
      <c r="BL408" s="250"/>
      <c r="BM408" s="250"/>
      <c r="BN408" s="250"/>
      <c r="BO408" s="250"/>
      <c r="BP408" s="250"/>
      <c r="BQ408" s="250"/>
      <c r="BR408" s="250"/>
      <c r="BS408" s="250"/>
      <c r="BT408" s="250"/>
    </row>
    <row r="409" spans="7:72" ht="14.25" customHeight="1" x14ac:dyDescent="0.2">
      <c r="G409" s="250"/>
      <c r="K409" s="250"/>
      <c r="O409" s="277"/>
      <c r="V409" s="250"/>
      <c r="W409" s="239"/>
      <c r="X409" s="277"/>
      <c r="Y409" s="250"/>
      <c r="Z409" s="294"/>
      <c r="AA409" s="294"/>
      <c r="AB409" s="294"/>
      <c r="AC409" s="294"/>
      <c r="AD409" s="294"/>
      <c r="AE409" s="294"/>
      <c r="AF409" s="294"/>
      <c r="AG409" s="294"/>
      <c r="AH409" s="294"/>
      <c r="AI409" s="294"/>
      <c r="AJ409" s="294"/>
      <c r="AK409" s="294"/>
      <c r="AL409" s="294"/>
      <c r="AM409" s="294"/>
      <c r="AN409" s="294"/>
      <c r="AO409" s="294"/>
      <c r="AP409" s="250"/>
      <c r="AQ409" s="250"/>
      <c r="AR409" s="250"/>
      <c r="AS409" s="250"/>
      <c r="AT409" s="250"/>
      <c r="AU409" s="250"/>
      <c r="AV409" s="250"/>
      <c r="AW409" s="250"/>
      <c r="AX409" s="250"/>
      <c r="AY409" s="250"/>
      <c r="AZ409" s="250"/>
      <c r="BA409" s="250"/>
      <c r="BB409" s="250"/>
      <c r="BC409" s="250"/>
      <c r="BD409" s="250"/>
      <c r="BE409" s="250"/>
      <c r="BF409" s="250"/>
      <c r="BG409" s="250"/>
      <c r="BH409" s="250"/>
      <c r="BI409" s="250"/>
      <c r="BJ409" s="250"/>
      <c r="BK409" s="250"/>
      <c r="BL409" s="250"/>
      <c r="BM409" s="250"/>
      <c r="BN409" s="250"/>
      <c r="BO409" s="250"/>
      <c r="BP409" s="250"/>
      <c r="BQ409" s="250"/>
      <c r="BR409" s="250"/>
      <c r="BS409" s="250"/>
      <c r="BT409" s="250"/>
    </row>
    <row r="410" spans="7:72" ht="14.25" customHeight="1" x14ac:dyDescent="0.2">
      <c r="G410" s="250"/>
      <c r="K410" s="250"/>
      <c r="O410" s="277"/>
      <c r="V410" s="250"/>
      <c r="W410" s="239"/>
      <c r="X410" s="277"/>
      <c r="Y410" s="250"/>
      <c r="Z410" s="294"/>
      <c r="AA410" s="294"/>
      <c r="AB410" s="294"/>
      <c r="AC410" s="294"/>
      <c r="AD410" s="294"/>
      <c r="AE410" s="294"/>
      <c r="AF410" s="294"/>
      <c r="AG410" s="294"/>
      <c r="AH410" s="294"/>
      <c r="AI410" s="294"/>
      <c r="AJ410" s="294"/>
      <c r="AK410" s="294"/>
      <c r="AL410" s="294"/>
      <c r="AM410" s="294"/>
      <c r="AN410" s="294"/>
      <c r="AO410" s="294"/>
      <c r="AP410" s="250"/>
      <c r="AQ410" s="250"/>
      <c r="AR410" s="250"/>
      <c r="AS410" s="250"/>
      <c r="AT410" s="250"/>
      <c r="AU410" s="250"/>
      <c r="AV410" s="250"/>
      <c r="AW410" s="250"/>
      <c r="AX410" s="250"/>
      <c r="AY410" s="250"/>
      <c r="AZ410" s="250"/>
      <c r="BA410" s="250"/>
      <c r="BB410" s="250"/>
      <c r="BC410" s="250"/>
      <c r="BD410" s="250"/>
      <c r="BE410" s="250"/>
      <c r="BF410" s="250"/>
      <c r="BG410" s="250"/>
      <c r="BH410" s="250"/>
      <c r="BI410" s="250"/>
      <c r="BJ410" s="250"/>
      <c r="BK410" s="250"/>
      <c r="BL410" s="250"/>
      <c r="BM410" s="250"/>
      <c r="BN410" s="250"/>
      <c r="BO410" s="250"/>
      <c r="BP410" s="250"/>
      <c r="BQ410" s="250"/>
      <c r="BR410" s="250"/>
      <c r="BS410" s="250"/>
      <c r="BT410" s="250"/>
    </row>
    <row r="411" spans="7:72" ht="14.25" customHeight="1" x14ac:dyDescent="0.2">
      <c r="G411" s="250"/>
      <c r="K411" s="250"/>
      <c r="O411" s="277"/>
      <c r="V411" s="250"/>
      <c r="W411" s="239"/>
      <c r="X411" s="277"/>
      <c r="Y411" s="250"/>
      <c r="Z411" s="294"/>
      <c r="AA411" s="294"/>
      <c r="AB411" s="294"/>
      <c r="AC411" s="294"/>
      <c r="AD411" s="294"/>
      <c r="AE411" s="294"/>
      <c r="AF411" s="294"/>
      <c r="AG411" s="294"/>
      <c r="AH411" s="294"/>
      <c r="AI411" s="294"/>
      <c r="AJ411" s="294"/>
      <c r="AK411" s="294"/>
      <c r="AL411" s="294"/>
      <c r="AM411" s="294"/>
      <c r="AN411" s="294"/>
      <c r="AO411" s="294"/>
      <c r="AP411" s="250"/>
      <c r="AQ411" s="250"/>
      <c r="AR411" s="250"/>
      <c r="AS411" s="250"/>
      <c r="AT411" s="250"/>
      <c r="AU411" s="250"/>
      <c r="AV411" s="250"/>
      <c r="AW411" s="250"/>
      <c r="AX411" s="250"/>
      <c r="AY411" s="250"/>
      <c r="AZ411" s="250"/>
      <c r="BA411" s="250"/>
      <c r="BB411" s="250"/>
      <c r="BC411" s="250"/>
      <c r="BD411" s="250"/>
      <c r="BE411" s="250"/>
      <c r="BF411" s="250"/>
      <c r="BG411" s="250"/>
      <c r="BH411" s="250"/>
      <c r="BI411" s="250"/>
      <c r="BJ411" s="250"/>
      <c r="BK411" s="250"/>
      <c r="BL411" s="250"/>
      <c r="BM411" s="250"/>
      <c r="BN411" s="250"/>
      <c r="BO411" s="250"/>
      <c r="BP411" s="250"/>
      <c r="BQ411" s="250"/>
      <c r="BR411" s="250"/>
      <c r="BS411" s="250"/>
      <c r="BT411" s="250"/>
    </row>
    <row r="412" spans="7:72" ht="14.25" customHeight="1" x14ac:dyDescent="0.2">
      <c r="G412" s="250"/>
      <c r="K412" s="250"/>
      <c r="O412" s="277"/>
      <c r="V412" s="250"/>
      <c r="W412" s="239"/>
      <c r="X412" s="277"/>
      <c r="Y412" s="250"/>
      <c r="Z412" s="294"/>
      <c r="AA412" s="294"/>
      <c r="AB412" s="294"/>
      <c r="AC412" s="294"/>
      <c r="AD412" s="294"/>
      <c r="AE412" s="294"/>
      <c r="AF412" s="294"/>
      <c r="AG412" s="294"/>
      <c r="AH412" s="294"/>
      <c r="AI412" s="294"/>
      <c r="AJ412" s="294"/>
      <c r="AK412" s="294"/>
      <c r="AL412" s="294"/>
      <c r="AM412" s="294"/>
      <c r="AN412" s="294"/>
      <c r="AO412" s="294"/>
      <c r="AP412" s="250"/>
      <c r="AQ412" s="250"/>
      <c r="AR412" s="250"/>
      <c r="AS412" s="250"/>
      <c r="AT412" s="250"/>
      <c r="AU412" s="250"/>
      <c r="AV412" s="250"/>
      <c r="AW412" s="250"/>
      <c r="AX412" s="250"/>
      <c r="AY412" s="250"/>
      <c r="AZ412" s="250"/>
      <c r="BA412" s="250"/>
      <c r="BB412" s="250"/>
      <c r="BC412" s="250"/>
      <c r="BD412" s="250"/>
      <c r="BE412" s="250"/>
      <c r="BF412" s="250"/>
      <c r="BG412" s="250"/>
      <c r="BH412" s="250"/>
      <c r="BI412" s="250"/>
      <c r="BJ412" s="250"/>
      <c r="BK412" s="250"/>
      <c r="BL412" s="250"/>
      <c r="BM412" s="250"/>
      <c r="BN412" s="250"/>
      <c r="BO412" s="250"/>
      <c r="BP412" s="250"/>
      <c r="BQ412" s="250"/>
      <c r="BR412" s="250"/>
      <c r="BS412" s="250"/>
      <c r="BT412" s="250"/>
    </row>
    <row r="413" spans="7:72" ht="14.25" customHeight="1" x14ac:dyDescent="0.2">
      <c r="G413" s="250"/>
      <c r="K413" s="250"/>
      <c r="O413" s="277"/>
      <c r="V413" s="250"/>
      <c r="W413" s="239"/>
      <c r="X413" s="277"/>
      <c r="Y413" s="250"/>
      <c r="Z413" s="294"/>
      <c r="AA413" s="294"/>
      <c r="AB413" s="294"/>
      <c r="AC413" s="294"/>
      <c r="AD413" s="294"/>
      <c r="AE413" s="294"/>
      <c r="AF413" s="294"/>
      <c r="AG413" s="294"/>
      <c r="AH413" s="294"/>
      <c r="AI413" s="294"/>
      <c r="AJ413" s="294"/>
      <c r="AK413" s="294"/>
      <c r="AL413" s="294"/>
      <c r="AM413" s="294"/>
      <c r="AN413" s="294"/>
      <c r="AO413" s="294"/>
      <c r="AP413" s="250"/>
      <c r="AQ413" s="250"/>
      <c r="AR413" s="250"/>
      <c r="AS413" s="250"/>
      <c r="AT413" s="250"/>
      <c r="AU413" s="250"/>
      <c r="AV413" s="250"/>
      <c r="AW413" s="250"/>
      <c r="AX413" s="250"/>
      <c r="AY413" s="250"/>
      <c r="AZ413" s="250"/>
      <c r="BA413" s="250"/>
      <c r="BB413" s="250"/>
      <c r="BC413" s="250"/>
      <c r="BD413" s="250"/>
      <c r="BE413" s="250"/>
      <c r="BF413" s="250"/>
      <c r="BG413" s="250"/>
      <c r="BH413" s="250"/>
      <c r="BI413" s="250"/>
      <c r="BJ413" s="250"/>
      <c r="BK413" s="250"/>
      <c r="BL413" s="250"/>
      <c r="BM413" s="250"/>
      <c r="BN413" s="250"/>
      <c r="BO413" s="250"/>
      <c r="BP413" s="250"/>
      <c r="BQ413" s="250"/>
      <c r="BR413" s="250"/>
      <c r="BS413" s="250"/>
      <c r="BT413" s="250"/>
    </row>
    <row r="414" spans="7:72" ht="14.25" customHeight="1" x14ac:dyDescent="0.2">
      <c r="G414" s="250"/>
      <c r="K414" s="250"/>
      <c r="O414" s="277"/>
      <c r="V414" s="250"/>
      <c r="W414" s="239"/>
      <c r="X414" s="277"/>
      <c r="Y414" s="250"/>
      <c r="Z414" s="294"/>
      <c r="AA414" s="294"/>
      <c r="AB414" s="294"/>
      <c r="AC414" s="294"/>
      <c r="AD414" s="294"/>
      <c r="AE414" s="294"/>
      <c r="AF414" s="294"/>
      <c r="AG414" s="294"/>
      <c r="AH414" s="294"/>
      <c r="AI414" s="294"/>
      <c r="AJ414" s="294"/>
      <c r="AK414" s="294"/>
      <c r="AL414" s="294"/>
      <c r="AM414" s="294"/>
      <c r="AN414" s="294"/>
      <c r="AO414" s="294"/>
      <c r="AP414" s="250"/>
      <c r="AQ414" s="250"/>
      <c r="AR414" s="250"/>
      <c r="AS414" s="250"/>
      <c r="AT414" s="250"/>
      <c r="AU414" s="250"/>
      <c r="AV414" s="250"/>
      <c r="AW414" s="250"/>
      <c r="AX414" s="250"/>
      <c r="AY414" s="250"/>
      <c r="AZ414" s="250"/>
      <c r="BA414" s="250"/>
      <c r="BB414" s="250"/>
      <c r="BC414" s="250"/>
      <c r="BD414" s="250"/>
      <c r="BE414" s="250"/>
      <c r="BF414" s="250"/>
      <c r="BG414" s="250"/>
      <c r="BH414" s="250"/>
      <c r="BI414" s="250"/>
      <c r="BJ414" s="250"/>
      <c r="BK414" s="250"/>
      <c r="BL414" s="250"/>
      <c r="BM414" s="250"/>
      <c r="BN414" s="250"/>
      <c r="BO414" s="250"/>
      <c r="BP414" s="250"/>
      <c r="BQ414" s="250"/>
      <c r="BR414" s="250"/>
      <c r="BS414" s="250"/>
      <c r="BT414" s="250"/>
    </row>
    <row r="415" spans="7:72" ht="14.25" customHeight="1" x14ac:dyDescent="0.2">
      <c r="G415" s="250"/>
      <c r="K415" s="250"/>
      <c r="O415" s="277"/>
      <c r="V415" s="250"/>
      <c r="W415" s="239"/>
      <c r="X415" s="277"/>
      <c r="Y415" s="250"/>
      <c r="Z415" s="294"/>
      <c r="AA415" s="294"/>
      <c r="AB415" s="294"/>
      <c r="AC415" s="294"/>
      <c r="AD415" s="294"/>
      <c r="AE415" s="294"/>
      <c r="AF415" s="294"/>
      <c r="AG415" s="294"/>
      <c r="AH415" s="294"/>
      <c r="AI415" s="294"/>
      <c r="AJ415" s="294"/>
      <c r="AK415" s="294"/>
      <c r="AL415" s="294"/>
      <c r="AM415" s="294"/>
      <c r="AN415" s="294"/>
      <c r="AO415" s="294"/>
      <c r="AP415" s="250"/>
      <c r="AQ415" s="250"/>
      <c r="AR415" s="250"/>
      <c r="AS415" s="250"/>
      <c r="AT415" s="250"/>
      <c r="AU415" s="250"/>
      <c r="AV415" s="250"/>
      <c r="AW415" s="250"/>
      <c r="AX415" s="250"/>
      <c r="AY415" s="250"/>
      <c r="AZ415" s="250"/>
      <c r="BA415" s="250"/>
      <c r="BB415" s="250"/>
      <c r="BC415" s="250"/>
      <c r="BD415" s="250"/>
      <c r="BE415" s="250"/>
      <c r="BF415" s="250"/>
      <c r="BG415" s="250"/>
      <c r="BH415" s="250"/>
      <c r="BI415" s="250"/>
      <c r="BJ415" s="250"/>
      <c r="BK415" s="250"/>
      <c r="BL415" s="250"/>
      <c r="BM415" s="250"/>
      <c r="BN415" s="250"/>
      <c r="BO415" s="250"/>
      <c r="BP415" s="250"/>
      <c r="BQ415" s="250"/>
      <c r="BR415" s="250"/>
      <c r="BS415" s="250"/>
      <c r="BT415" s="250"/>
    </row>
    <row r="416" spans="7:72" ht="14.25" customHeight="1" x14ac:dyDescent="0.2">
      <c r="G416" s="250"/>
      <c r="K416" s="250"/>
      <c r="O416" s="277"/>
      <c r="V416" s="250"/>
      <c r="W416" s="239"/>
      <c r="X416" s="277"/>
      <c r="Y416" s="250"/>
      <c r="Z416" s="294"/>
      <c r="AA416" s="294"/>
      <c r="AB416" s="294"/>
      <c r="AC416" s="294"/>
      <c r="AD416" s="294"/>
      <c r="AE416" s="294"/>
      <c r="AF416" s="294"/>
      <c r="AG416" s="294"/>
      <c r="AH416" s="294"/>
      <c r="AI416" s="294"/>
      <c r="AJ416" s="294"/>
      <c r="AK416" s="294"/>
      <c r="AL416" s="294"/>
      <c r="AM416" s="294"/>
      <c r="AN416" s="294"/>
      <c r="AO416" s="294"/>
      <c r="AP416" s="250"/>
      <c r="AQ416" s="250"/>
      <c r="AR416" s="250"/>
      <c r="AS416" s="250"/>
      <c r="AT416" s="250"/>
      <c r="AU416" s="250"/>
      <c r="AV416" s="250"/>
      <c r="AW416" s="250"/>
      <c r="AX416" s="250"/>
      <c r="AY416" s="250"/>
      <c r="AZ416" s="250"/>
      <c r="BA416" s="250"/>
      <c r="BB416" s="250"/>
      <c r="BC416" s="250"/>
      <c r="BD416" s="250"/>
      <c r="BE416" s="250"/>
      <c r="BF416" s="250"/>
      <c r="BG416" s="250"/>
      <c r="BH416" s="250"/>
      <c r="BI416" s="250"/>
      <c r="BJ416" s="250"/>
      <c r="BK416" s="250"/>
      <c r="BL416" s="250"/>
      <c r="BM416" s="250"/>
      <c r="BN416" s="250"/>
      <c r="BO416" s="250"/>
      <c r="BP416" s="250"/>
      <c r="BQ416" s="250"/>
      <c r="BR416" s="250"/>
      <c r="BS416" s="250"/>
      <c r="BT416" s="250"/>
    </row>
    <row r="417" spans="7:72" ht="14.25" customHeight="1" x14ac:dyDescent="0.2">
      <c r="G417" s="250"/>
      <c r="K417" s="250"/>
      <c r="O417" s="277"/>
      <c r="V417" s="250"/>
      <c r="W417" s="239"/>
      <c r="X417" s="277"/>
      <c r="Y417" s="250"/>
      <c r="Z417" s="294"/>
      <c r="AA417" s="294"/>
      <c r="AB417" s="294"/>
      <c r="AC417" s="294"/>
      <c r="AD417" s="294"/>
      <c r="AE417" s="294"/>
      <c r="AF417" s="294"/>
      <c r="AG417" s="294"/>
      <c r="AH417" s="294"/>
      <c r="AI417" s="294"/>
      <c r="AJ417" s="294"/>
      <c r="AK417" s="294"/>
      <c r="AL417" s="294"/>
      <c r="AM417" s="294"/>
      <c r="AN417" s="294"/>
      <c r="AO417" s="294"/>
      <c r="AP417" s="250"/>
      <c r="AQ417" s="250"/>
      <c r="AR417" s="250"/>
      <c r="AS417" s="250"/>
      <c r="AT417" s="250"/>
      <c r="AU417" s="250"/>
      <c r="AV417" s="250"/>
      <c r="AW417" s="250"/>
      <c r="AX417" s="250"/>
      <c r="AY417" s="250"/>
      <c r="AZ417" s="250"/>
      <c r="BA417" s="250"/>
      <c r="BB417" s="250"/>
      <c r="BC417" s="250"/>
      <c r="BD417" s="250"/>
      <c r="BE417" s="250"/>
      <c r="BF417" s="250"/>
      <c r="BG417" s="250"/>
      <c r="BH417" s="250"/>
      <c r="BI417" s="250"/>
      <c r="BJ417" s="250"/>
      <c r="BK417" s="250"/>
      <c r="BL417" s="250"/>
      <c r="BM417" s="250"/>
      <c r="BN417" s="250"/>
      <c r="BO417" s="250"/>
      <c r="BP417" s="250"/>
      <c r="BQ417" s="250"/>
      <c r="BR417" s="250"/>
      <c r="BS417" s="250"/>
      <c r="BT417" s="250"/>
    </row>
    <row r="418" spans="7:72" ht="14.25" customHeight="1" x14ac:dyDescent="0.2">
      <c r="G418" s="250"/>
      <c r="K418" s="250"/>
      <c r="O418" s="277"/>
      <c r="V418" s="250"/>
      <c r="W418" s="239"/>
      <c r="X418" s="277"/>
      <c r="Y418" s="250"/>
      <c r="Z418" s="294"/>
      <c r="AA418" s="294"/>
      <c r="AB418" s="294"/>
      <c r="AC418" s="294"/>
      <c r="AD418" s="294"/>
      <c r="AE418" s="294"/>
      <c r="AF418" s="294"/>
      <c r="AG418" s="294"/>
      <c r="AH418" s="294"/>
      <c r="AI418" s="294"/>
      <c r="AJ418" s="294"/>
      <c r="AK418" s="294"/>
      <c r="AL418" s="294"/>
      <c r="AM418" s="294"/>
      <c r="AN418" s="294"/>
      <c r="AO418" s="294"/>
      <c r="AP418" s="250"/>
      <c r="AQ418" s="250"/>
      <c r="AR418" s="250"/>
      <c r="AS418" s="250"/>
      <c r="AT418" s="250"/>
      <c r="AU418" s="250"/>
      <c r="AV418" s="250"/>
      <c r="AW418" s="250"/>
      <c r="AX418" s="250"/>
      <c r="AY418" s="250"/>
      <c r="AZ418" s="250"/>
      <c r="BA418" s="250"/>
      <c r="BB418" s="250"/>
      <c r="BC418" s="250"/>
      <c r="BD418" s="250"/>
      <c r="BE418" s="250"/>
      <c r="BF418" s="250"/>
      <c r="BG418" s="250"/>
      <c r="BH418" s="250"/>
      <c r="BI418" s="250"/>
      <c r="BJ418" s="250"/>
      <c r="BK418" s="250"/>
      <c r="BL418" s="250"/>
      <c r="BM418" s="250"/>
      <c r="BN418" s="250"/>
      <c r="BO418" s="250"/>
      <c r="BP418" s="250"/>
      <c r="BQ418" s="250"/>
      <c r="BR418" s="250"/>
      <c r="BS418" s="250"/>
      <c r="BT418" s="250"/>
    </row>
    <row r="419" spans="7:72" ht="14.25" customHeight="1" x14ac:dyDescent="0.2">
      <c r="G419" s="250"/>
      <c r="K419" s="250"/>
      <c r="O419" s="277"/>
      <c r="V419" s="250"/>
      <c r="W419" s="239"/>
      <c r="X419" s="277"/>
      <c r="Y419" s="250"/>
      <c r="Z419" s="294"/>
      <c r="AA419" s="294"/>
      <c r="AB419" s="294"/>
      <c r="AC419" s="294"/>
      <c r="AD419" s="294"/>
      <c r="AE419" s="294"/>
      <c r="AF419" s="294"/>
      <c r="AG419" s="294"/>
      <c r="AH419" s="294"/>
      <c r="AI419" s="294"/>
      <c r="AJ419" s="294"/>
      <c r="AK419" s="294"/>
      <c r="AL419" s="294"/>
      <c r="AM419" s="294"/>
      <c r="AN419" s="294"/>
      <c r="AO419" s="294"/>
      <c r="AP419" s="250"/>
      <c r="AQ419" s="250"/>
      <c r="AR419" s="250"/>
      <c r="AS419" s="250"/>
      <c r="AT419" s="250"/>
      <c r="AU419" s="250"/>
      <c r="AV419" s="250"/>
      <c r="AW419" s="250"/>
      <c r="AX419" s="250"/>
      <c r="AY419" s="250"/>
      <c r="AZ419" s="250"/>
      <c r="BA419" s="250"/>
      <c r="BB419" s="250"/>
      <c r="BC419" s="250"/>
      <c r="BD419" s="250"/>
      <c r="BE419" s="250"/>
      <c r="BF419" s="250"/>
      <c r="BG419" s="250"/>
      <c r="BH419" s="250"/>
      <c r="BI419" s="250"/>
      <c r="BJ419" s="250"/>
      <c r="BK419" s="250"/>
      <c r="BL419" s="250"/>
      <c r="BM419" s="250"/>
      <c r="BN419" s="250"/>
      <c r="BO419" s="250"/>
      <c r="BP419" s="250"/>
      <c r="BQ419" s="250"/>
      <c r="BR419" s="250"/>
      <c r="BS419" s="250"/>
      <c r="BT419" s="250"/>
    </row>
    <row r="420" spans="7:72" ht="14.25" customHeight="1" x14ac:dyDescent="0.2">
      <c r="G420" s="250"/>
      <c r="K420" s="250"/>
      <c r="O420" s="277"/>
      <c r="V420" s="250"/>
      <c r="W420" s="239"/>
      <c r="X420" s="277"/>
      <c r="Y420" s="250"/>
      <c r="Z420" s="294"/>
      <c r="AA420" s="294"/>
      <c r="AB420" s="294"/>
      <c r="AC420" s="294"/>
      <c r="AD420" s="294"/>
      <c r="AE420" s="294"/>
      <c r="AF420" s="294"/>
      <c r="AG420" s="294"/>
      <c r="AH420" s="294"/>
      <c r="AI420" s="294"/>
      <c r="AJ420" s="294"/>
      <c r="AK420" s="294"/>
      <c r="AL420" s="294"/>
      <c r="AM420" s="294"/>
      <c r="AN420" s="294"/>
      <c r="AO420" s="294"/>
      <c r="AP420" s="250"/>
      <c r="AQ420" s="250"/>
      <c r="AR420" s="250"/>
      <c r="AS420" s="250"/>
      <c r="AT420" s="250"/>
      <c r="AU420" s="250"/>
      <c r="AV420" s="250"/>
      <c r="AW420" s="250"/>
      <c r="AX420" s="250"/>
      <c r="AY420" s="250"/>
      <c r="AZ420" s="250"/>
      <c r="BA420" s="250"/>
      <c r="BB420" s="250"/>
      <c r="BC420" s="250"/>
      <c r="BD420" s="250"/>
      <c r="BE420" s="250"/>
      <c r="BF420" s="250"/>
      <c r="BG420" s="250"/>
      <c r="BH420" s="250"/>
      <c r="BI420" s="250"/>
      <c r="BJ420" s="250"/>
      <c r="BK420" s="250"/>
      <c r="BL420" s="250"/>
      <c r="BM420" s="250"/>
      <c r="BN420" s="250"/>
      <c r="BO420" s="250"/>
      <c r="BP420" s="250"/>
      <c r="BQ420" s="250"/>
      <c r="BR420" s="250"/>
      <c r="BS420" s="250"/>
      <c r="BT420" s="250"/>
    </row>
    <row r="421" spans="7:72" ht="14.25" customHeight="1" x14ac:dyDescent="0.2">
      <c r="G421" s="250"/>
      <c r="K421" s="250"/>
      <c r="O421" s="277"/>
      <c r="V421" s="250"/>
      <c r="W421" s="239"/>
      <c r="X421" s="277"/>
      <c r="Y421" s="250"/>
      <c r="Z421" s="294"/>
      <c r="AA421" s="294"/>
      <c r="AB421" s="294"/>
      <c r="AC421" s="294"/>
      <c r="AD421" s="294"/>
      <c r="AE421" s="294"/>
      <c r="AF421" s="294"/>
      <c r="AG421" s="294"/>
      <c r="AH421" s="294"/>
      <c r="AI421" s="294"/>
      <c r="AJ421" s="294"/>
      <c r="AK421" s="294"/>
      <c r="AL421" s="294"/>
      <c r="AM421" s="294"/>
      <c r="AN421" s="294"/>
      <c r="AO421" s="294"/>
      <c r="AP421" s="250"/>
      <c r="AQ421" s="250"/>
      <c r="AR421" s="250"/>
      <c r="AS421" s="250"/>
      <c r="AT421" s="250"/>
      <c r="AU421" s="250"/>
      <c r="AV421" s="250"/>
      <c r="AW421" s="250"/>
      <c r="AX421" s="250"/>
      <c r="AY421" s="250"/>
      <c r="AZ421" s="250"/>
      <c r="BA421" s="250"/>
      <c r="BB421" s="250"/>
      <c r="BC421" s="250"/>
      <c r="BD421" s="250"/>
      <c r="BE421" s="250"/>
      <c r="BF421" s="250"/>
      <c r="BG421" s="250"/>
      <c r="BH421" s="250"/>
      <c r="BI421" s="250"/>
      <c r="BJ421" s="250"/>
      <c r="BK421" s="250"/>
      <c r="BL421" s="250"/>
      <c r="BM421" s="250"/>
      <c r="BN421" s="250"/>
      <c r="BO421" s="250"/>
      <c r="BP421" s="250"/>
      <c r="BQ421" s="250"/>
      <c r="BR421" s="250"/>
      <c r="BS421" s="250"/>
      <c r="BT421" s="250"/>
    </row>
    <row r="422" spans="7:72" ht="14.25" customHeight="1" x14ac:dyDescent="0.2">
      <c r="G422" s="250"/>
      <c r="K422" s="250"/>
      <c r="O422" s="277"/>
      <c r="V422" s="250"/>
      <c r="W422" s="239"/>
      <c r="X422" s="277"/>
      <c r="Y422" s="250"/>
      <c r="Z422" s="294"/>
      <c r="AA422" s="294"/>
      <c r="AB422" s="294"/>
      <c r="AC422" s="294"/>
      <c r="AD422" s="294"/>
      <c r="AE422" s="294"/>
      <c r="AF422" s="294"/>
      <c r="AG422" s="294"/>
      <c r="AH422" s="294"/>
      <c r="AI422" s="294"/>
      <c r="AJ422" s="294"/>
      <c r="AK422" s="294"/>
      <c r="AL422" s="294"/>
      <c r="AM422" s="294"/>
      <c r="AN422" s="294"/>
      <c r="AO422" s="294"/>
      <c r="AP422" s="250"/>
      <c r="AQ422" s="250"/>
      <c r="AR422" s="250"/>
      <c r="AS422" s="250"/>
      <c r="AT422" s="250"/>
      <c r="AU422" s="250"/>
      <c r="AV422" s="250"/>
      <c r="AW422" s="250"/>
      <c r="AX422" s="250"/>
      <c r="AY422" s="250"/>
      <c r="AZ422" s="250"/>
      <c r="BA422" s="250"/>
      <c r="BB422" s="250"/>
      <c r="BC422" s="250"/>
      <c r="BD422" s="250"/>
      <c r="BE422" s="250"/>
      <c r="BF422" s="250"/>
      <c r="BG422" s="250"/>
      <c r="BH422" s="250"/>
      <c r="BI422" s="250"/>
      <c r="BJ422" s="250"/>
      <c r="BK422" s="250"/>
      <c r="BL422" s="250"/>
      <c r="BM422" s="250"/>
      <c r="BN422" s="250"/>
      <c r="BO422" s="250"/>
      <c r="BP422" s="250"/>
      <c r="BQ422" s="250"/>
      <c r="BR422" s="250"/>
      <c r="BS422" s="250"/>
      <c r="BT422" s="250"/>
    </row>
    <row r="423" spans="7:72" ht="14.25" customHeight="1" x14ac:dyDescent="0.2">
      <c r="G423" s="250"/>
      <c r="K423" s="250"/>
      <c r="O423" s="277"/>
      <c r="V423" s="250"/>
      <c r="W423" s="239"/>
      <c r="X423" s="277"/>
      <c r="Y423" s="250"/>
      <c r="Z423" s="294"/>
      <c r="AA423" s="294"/>
      <c r="AB423" s="294"/>
      <c r="AC423" s="294"/>
      <c r="AD423" s="294"/>
      <c r="AE423" s="294"/>
      <c r="AF423" s="294"/>
      <c r="AG423" s="294"/>
      <c r="AH423" s="294"/>
      <c r="AI423" s="294"/>
      <c r="AJ423" s="294"/>
      <c r="AK423" s="294"/>
      <c r="AL423" s="294"/>
      <c r="AM423" s="294"/>
      <c r="AN423" s="294"/>
      <c r="AO423" s="294"/>
      <c r="AP423" s="250"/>
      <c r="AQ423" s="250"/>
      <c r="AR423" s="250"/>
      <c r="AS423" s="250"/>
      <c r="AT423" s="250"/>
      <c r="AU423" s="250"/>
      <c r="AV423" s="250"/>
      <c r="AW423" s="250"/>
      <c r="AX423" s="250"/>
      <c r="AY423" s="250"/>
      <c r="AZ423" s="250"/>
      <c r="BA423" s="250"/>
      <c r="BB423" s="250"/>
      <c r="BC423" s="250"/>
      <c r="BD423" s="250"/>
      <c r="BE423" s="250"/>
      <c r="BF423" s="250"/>
      <c r="BG423" s="250"/>
      <c r="BH423" s="250"/>
      <c r="BI423" s="250"/>
      <c r="BJ423" s="250"/>
      <c r="BK423" s="250"/>
      <c r="BL423" s="250"/>
      <c r="BM423" s="250"/>
      <c r="BN423" s="250"/>
      <c r="BO423" s="250"/>
      <c r="BP423" s="250"/>
      <c r="BQ423" s="250"/>
      <c r="BR423" s="250"/>
      <c r="BS423" s="250"/>
      <c r="BT423" s="250"/>
    </row>
    <row r="424" spans="7:72" ht="14.25" customHeight="1" x14ac:dyDescent="0.2">
      <c r="G424" s="250"/>
      <c r="K424" s="250"/>
      <c r="O424" s="277"/>
      <c r="V424" s="250"/>
      <c r="W424" s="239"/>
      <c r="X424" s="277"/>
      <c r="Y424" s="250"/>
      <c r="Z424" s="294"/>
      <c r="AA424" s="294"/>
      <c r="AB424" s="294"/>
      <c r="AC424" s="294"/>
      <c r="AD424" s="294"/>
      <c r="AE424" s="294"/>
      <c r="AF424" s="294"/>
      <c r="AG424" s="294"/>
      <c r="AH424" s="294"/>
      <c r="AI424" s="294"/>
      <c r="AJ424" s="294"/>
      <c r="AK424" s="294"/>
      <c r="AL424" s="294"/>
      <c r="AM424" s="294"/>
      <c r="AN424" s="294"/>
      <c r="AO424" s="294"/>
      <c r="AP424" s="250"/>
      <c r="AQ424" s="250"/>
      <c r="AR424" s="250"/>
      <c r="AS424" s="250"/>
      <c r="AT424" s="250"/>
      <c r="AU424" s="250"/>
      <c r="AV424" s="250"/>
      <c r="AW424" s="250"/>
      <c r="AX424" s="250"/>
      <c r="AY424" s="250"/>
      <c r="AZ424" s="250"/>
      <c r="BA424" s="250"/>
      <c r="BB424" s="250"/>
      <c r="BC424" s="250"/>
      <c r="BD424" s="250"/>
      <c r="BE424" s="250"/>
      <c r="BF424" s="250"/>
      <c r="BG424" s="250"/>
      <c r="BH424" s="250"/>
      <c r="BI424" s="250"/>
      <c r="BJ424" s="250"/>
      <c r="BK424" s="250"/>
      <c r="BL424" s="250"/>
      <c r="BM424" s="250"/>
      <c r="BN424" s="250"/>
      <c r="BO424" s="250"/>
      <c r="BP424" s="250"/>
      <c r="BQ424" s="250"/>
      <c r="BR424" s="250"/>
      <c r="BS424" s="250"/>
      <c r="BT424" s="250"/>
    </row>
    <row r="425" spans="7:72" ht="14.25" customHeight="1" x14ac:dyDescent="0.2">
      <c r="G425" s="250"/>
      <c r="K425" s="250"/>
      <c r="O425" s="277"/>
      <c r="V425" s="250"/>
      <c r="W425" s="239"/>
      <c r="X425" s="277"/>
      <c r="Y425" s="250"/>
      <c r="Z425" s="294"/>
      <c r="AA425" s="294"/>
      <c r="AB425" s="294"/>
      <c r="AC425" s="294"/>
      <c r="AD425" s="294"/>
      <c r="AE425" s="294"/>
      <c r="AF425" s="294"/>
      <c r="AG425" s="294"/>
      <c r="AH425" s="294"/>
      <c r="AI425" s="294"/>
      <c r="AJ425" s="294"/>
      <c r="AK425" s="294"/>
      <c r="AL425" s="294"/>
      <c r="AM425" s="294"/>
      <c r="AN425" s="294"/>
      <c r="AO425" s="294"/>
      <c r="AP425" s="250"/>
      <c r="AQ425" s="250"/>
      <c r="AR425" s="250"/>
      <c r="AS425" s="250"/>
      <c r="AT425" s="250"/>
      <c r="AU425" s="250"/>
      <c r="AV425" s="250"/>
      <c r="AW425" s="250"/>
      <c r="AX425" s="250"/>
      <c r="AY425" s="250"/>
      <c r="AZ425" s="250"/>
      <c r="BA425" s="250"/>
      <c r="BB425" s="250"/>
      <c r="BC425" s="250"/>
      <c r="BD425" s="250"/>
      <c r="BE425" s="250"/>
      <c r="BF425" s="250"/>
      <c r="BG425" s="250"/>
      <c r="BH425" s="250"/>
      <c r="BI425" s="250"/>
      <c r="BJ425" s="250"/>
      <c r="BK425" s="250"/>
      <c r="BL425" s="250"/>
      <c r="BM425" s="250"/>
      <c r="BN425" s="250"/>
      <c r="BO425" s="250"/>
      <c r="BP425" s="250"/>
      <c r="BQ425" s="250"/>
      <c r="BR425" s="250"/>
      <c r="BS425" s="250"/>
      <c r="BT425" s="250"/>
    </row>
    <row r="426" spans="7:72" ht="14.25" customHeight="1" x14ac:dyDescent="0.2">
      <c r="G426" s="250"/>
      <c r="K426" s="250"/>
      <c r="O426" s="277"/>
      <c r="V426" s="250"/>
      <c r="W426" s="239"/>
      <c r="X426" s="277"/>
      <c r="Y426" s="250"/>
      <c r="Z426" s="294"/>
      <c r="AA426" s="294"/>
      <c r="AB426" s="294"/>
      <c r="AC426" s="294"/>
      <c r="AD426" s="294"/>
      <c r="AE426" s="294"/>
      <c r="AF426" s="294"/>
      <c r="AG426" s="294"/>
      <c r="AH426" s="294"/>
      <c r="AI426" s="294"/>
      <c r="AJ426" s="294"/>
      <c r="AK426" s="294"/>
      <c r="AL426" s="294"/>
      <c r="AM426" s="294"/>
      <c r="AN426" s="294"/>
      <c r="AO426" s="294"/>
      <c r="AP426" s="250"/>
      <c r="AQ426" s="250"/>
      <c r="AR426" s="250"/>
      <c r="AS426" s="250"/>
      <c r="AT426" s="250"/>
      <c r="AU426" s="250"/>
      <c r="AV426" s="250"/>
      <c r="AW426" s="250"/>
      <c r="AX426" s="250"/>
      <c r="AY426" s="250"/>
      <c r="AZ426" s="250"/>
      <c r="BA426" s="250"/>
      <c r="BB426" s="250"/>
      <c r="BC426" s="250"/>
      <c r="BD426" s="250"/>
      <c r="BE426" s="250"/>
      <c r="BF426" s="250"/>
      <c r="BG426" s="250"/>
      <c r="BH426" s="250"/>
      <c r="BI426" s="250"/>
      <c r="BJ426" s="250"/>
      <c r="BK426" s="250"/>
      <c r="BL426" s="250"/>
      <c r="BM426" s="250"/>
      <c r="BN426" s="250"/>
      <c r="BO426" s="250"/>
      <c r="BP426" s="250"/>
      <c r="BQ426" s="250"/>
      <c r="BR426" s="250"/>
      <c r="BS426" s="250"/>
      <c r="BT426" s="250"/>
    </row>
    <row r="427" spans="7:72" ht="14.25" customHeight="1" x14ac:dyDescent="0.2">
      <c r="G427" s="250"/>
      <c r="K427" s="250"/>
      <c r="O427" s="277"/>
      <c r="V427" s="250"/>
      <c r="W427" s="239"/>
      <c r="X427" s="277"/>
      <c r="Y427" s="250"/>
      <c r="Z427" s="294"/>
      <c r="AA427" s="294"/>
      <c r="AB427" s="294"/>
      <c r="AC427" s="294"/>
      <c r="AD427" s="294"/>
      <c r="AE427" s="294"/>
      <c r="AF427" s="294"/>
      <c r="AG427" s="294"/>
      <c r="AH427" s="294"/>
      <c r="AI427" s="294"/>
      <c r="AJ427" s="294"/>
      <c r="AK427" s="294"/>
      <c r="AL427" s="294"/>
      <c r="AM427" s="294"/>
      <c r="AN427" s="294"/>
      <c r="AO427" s="294"/>
      <c r="AP427" s="250"/>
      <c r="AQ427" s="250"/>
      <c r="AR427" s="250"/>
      <c r="AS427" s="250"/>
      <c r="AT427" s="250"/>
      <c r="AU427" s="250"/>
      <c r="AV427" s="250"/>
      <c r="AW427" s="250"/>
      <c r="AX427" s="250"/>
      <c r="AY427" s="250"/>
      <c r="AZ427" s="250"/>
      <c r="BA427" s="250"/>
      <c r="BB427" s="250"/>
      <c r="BC427" s="250"/>
      <c r="BD427" s="250"/>
      <c r="BE427" s="250"/>
      <c r="BF427" s="250"/>
      <c r="BG427" s="250"/>
      <c r="BH427" s="250"/>
      <c r="BI427" s="250"/>
      <c r="BJ427" s="250"/>
      <c r="BK427" s="250"/>
      <c r="BL427" s="250"/>
      <c r="BM427" s="250"/>
      <c r="BN427" s="250"/>
      <c r="BO427" s="250"/>
      <c r="BP427" s="250"/>
      <c r="BQ427" s="250"/>
      <c r="BR427" s="250"/>
      <c r="BS427" s="250"/>
      <c r="BT427" s="250"/>
    </row>
    <row r="428" spans="7:72" ht="14.25" customHeight="1" x14ac:dyDescent="0.2">
      <c r="G428" s="250"/>
      <c r="K428" s="250"/>
      <c r="O428" s="277"/>
      <c r="V428" s="250"/>
      <c r="W428" s="239"/>
      <c r="X428" s="277"/>
      <c r="Y428" s="250"/>
      <c r="Z428" s="294"/>
      <c r="AA428" s="294"/>
      <c r="AB428" s="294"/>
      <c r="AC428" s="294"/>
      <c r="AD428" s="294"/>
      <c r="AE428" s="294"/>
      <c r="AF428" s="294"/>
      <c r="AG428" s="294"/>
      <c r="AH428" s="294"/>
      <c r="AI428" s="294"/>
      <c r="AJ428" s="294"/>
      <c r="AK428" s="294"/>
      <c r="AL428" s="294"/>
      <c r="AM428" s="294"/>
      <c r="AN428" s="294"/>
      <c r="AO428" s="294"/>
      <c r="AP428" s="250"/>
      <c r="AQ428" s="250"/>
      <c r="AR428" s="250"/>
      <c r="AS428" s="250"/>
      <c r="AT428" s="250"/>
      <c r="AU428" s="250"/>
      <c r="AV428" s="250"/>
      <c r="AW428" s="250"/>
      <c r="AX428" s="250"/>
      <c r="AY428" s="250"/>
      <c r="AZ428" s="250"/>
      <c r="BA428" s="250"/>
      <c r="BB428" s="250"/>
      <c r="BC428" s="250"/>
      <c r="BD428" s="250"/>
      <c r="BE428" s="250"/>
      <c r="BF428" s="250"/>
      <c r="BG428" s="250"/>
      <c r="BH428" s="250"/>
      <c r="BI428" s="250"/>
      <c r="BJ428" s="250"/>
      <c r="BK428" s="250"/>
      <c r="BL428" s="250"/>
      <c r="BM428" s="250"/>
      <c r="BN428" s="250"/>
      <c r="BO428" s="250"/>
      <c r="BP428" s="250"/>
      <c r="BQ428" s="250"/>
      <c r="BR428" s="250"/>
      <c r="BS428" s="250"/>
      <c r="BT428" s="250"/>
    </row>
    <row r="429" spans="7:72" ht="14.25" customHeight="1" x14ac:dyDescent="0.2">
      <c r="G429" s="250"/>
      <c r="K429" s="250"/>
      <c r="O429" s="277"/>
      <c r="V429" s="250"/>
      <c r="W429" s="239"/>
      <c r="X429" s="277"/>
      <c r="Y429" s="250"/>
      <c r="Z429" s="294"/>
      <c r="AA429" s="294"/>
      <c r="AB429" s="294"/>
      <c r="AC429" s="294"/>
      <c r="AD429" s="294"/>
      <c r="AE429" s="294"/>
      <c r="AF429" s="294"/>
      <c r="AG429" s="294"/>
      <c r="AH429" s="294"/>
      <c r="AI429" s="294"/>
      <c r="AJ429" s="294"/>
      <c r="AK429" s="294"/>
      <c r="AL429" s="294"/>
      <c r="AM429" s="294"/>
      <c r="AN429" s="294"/>
      <c r="AO429" s="294"/>
      <c r="AP429" s="250"/>
      <c r="AQ429" s="250"/>
      <c r="AR429" s="250"/>
      <c r="AS429" s="250"/>
      <c r="AT429" s="250"/>
      <c r="AU429" s="250"/>
      <c r="AV429" s="250"/>
      <c r="AW429" s="250"/>
      <c r="AX429" s="250"/>
      <c r="AY429" s="250"/>
      <c r="AZ429" s="250"/>
      <c r="BA429" s="250"/>
      <c r="BB429" s="250"/>
      <c r="BC429" s="250"/>
      <c r="BD429" s="250"/>
      <c r="BE429" s="250"/>
      <c r="BF429" s="250"/>
      <c r="BG429" s="250"/>
      <c r="BH429" s="250"/>
      <c r="BI429" s="250"/>
      <c r="BJ429" s="250"/>
      <c r="BK429" s="250"/>
      <c r="BL429" s="250"/>
      <c r="BM429" s="250"/>
      <c r="BN429" s="250"/>
      <c r="BO429" s="250"/>
      <c r="BP429" s="250"/>
      <c r="BQ429" s="250"/>
      <c r="BR429" s="250"/>
      <c r="BS429" s="250"/>
      <c r="BT429" s="250"/>
    </row>
    <row r="430" spans="7:72" ht="14.25" customHeight="1" x14ac:dyDescent="0.2">
      <c r="G430" s="250"/>
      <c r="K430" s="250"/>
      <c r="O430" s="277"/>
      <c r="V430" s="250"/>
      <c r="W430" s="239"/>
      <c r="X430" s="277"/>
      <c r="Y430" s="250"/>
      <c r="Z430" s="294"/>
      <c r="AA430" s="294"/>
      <c r="AB430" s="294"/>
      <c r="AC430" s="294"/>
      <c r="AD430" s="294"/>
      <c r="AE430" s="294"/>
      <c r="AF430" s="294"/>
      <c r="AG430" s="294"/>
      <c r="AH430" s="294"/>
      <c r="AI430" s="294"/>
      <c r="AJ430" s="294"/>
      <c r="AK430" s="294"/>
      <c r="AL430" s="294"/>
      <c r="AM430" s="294"/>
      <c r="AN430" s="294"/>
      <c r="AO430" s="294"/>
      <c r="AP430" s="250"/>
      <c r="AQ430" s="250"/>
      <c r="AR430" s="250"/>
      <c r="AS430" s="250"/>
      <c r="AT430" s="250"/>
      <c r="AU430" s="250"/>
      <c r="AV430" s="250"/>
      <c r="AW430" s="250"/>
      <c r="AX430" s="250"/>
      <c r="AY430" s="250"/>
      <c r="AZ430" s="250"/>
      <c r="BA430" s="250"/>
      <c r="BB430" s="250"/>
      <c r="BC430" s="250"/>
      <c r="BD430" s="250"/>
      <c r="BE430" s="250"/>
      <c r="BF430" s="250"/>
      <c r="BG430" s="250"/>
      <c r="BH430" s="250"/>
      <c r="BI430" s="250"/>
      <c r="BJ430" s="250"/>
      <c r="BK430" s="250"/>
      <c r="BL430" s="250"/>
      <c r="BM430" s="250"/>
      <c r="BN430" s="250"/>
      <c r="BO430" s="250"/>
      <c r="BP430" s="250"/>
      <c r="BQ430" s="250"/>
      <c r="BR430" s="250"/>
      <c r="BS430" s="250"/>
      <c r="BT430" s="250"/>
    </row>
    <row r="431" spans="7:72" ht="14.25" customHeight="1" x14ac:dyDescent="0.2">
      <c r="G431" s="250"/>
      <c r="K431" s="250"/>
      <c r="O431" s="277"/>
      <c r="V431" s="250"/>
      <c r="W431" s="239"/>
      <c r="X431" s="277"/>
      <c r="Y431" s="250"/>
      <c r="Z431" s="294"/>
      <c r="AA431" s="294"/>
      <c r="AB431" s="294"/>
      <c r="AC431" s="294"/>
      <c r="AD431" s="294"/>
      <c r="AE431" s="294"/>
      <c r="AF431" s="294"/>
      <c r="AG431" s="294"/>
      <c r="AH431" s="294"/>
      <c r="AI431" s="294"/>
      <c r="AJ431" s="294"/>
      <c r="AK431" s="294"/>
      <c r="AL431" s="294"/>
      <c r="AM431" s="294"/>
      <c r="AN431" s="294"/>
      <c r="AO431" s="294"/>
      <c r="AP431" s="250"/>
      <c r="AQ431" s="250"/>
      <c r="AR431" s="250"/>
      <c r="AS431" s="250"/>
      <c r="AT431" s="250"/>
      <c r="AU431" s="250"/>
      <c r="AV431" s="250"/>
      <c r="AW431" s="250"/>
      <c r="AX431" s="250"/>
      <c r="AY431" s="250"/>
      <c r="AZ431" s="250"/>
      <c r="BA431" s="250"/>
      <c r="BB431" s="250"/>
      <c r="BC431" s="250"/>
      <c r="BD431" s="250"/>
      <c r="BE431" s="250"/>
      <c r="BF431" s="250"/>
      <c r="BG431" s="250"/>
      <c r="BH431" s="250"/>
      <c r="BI431" s="250"/>
      <c r="BJ431" s="250"/>
      <c r="BK431" s="250"/>
      <c r="BL431" s="250"/>
      <c r="BM431" s="250"/>
      <c r="BN431" s="250"/>
      <c r="BO431" s="250"/>
      <c r="BP431" s="250"/>
      <c r="BQ431" s="250"/>
      <c r="BR431" s="250"/>
      <c r="BS431" s="250"/>
      <c r="BT431" s="250"/>
    </row>
    <row r="432" spans="7:72" ht="14.25" customHeight="1" x14ac:dyDescent="0.2">
      <c r="G432" s="250"/>
      <c r="K432" s="250"/>
      <c r="O432" s="277"/>
      <c r="V432" s="250"/>
      <c r="W432" s="239"/>
      <c r="X432" s="277"/>
      <c r="Y432" s="250"/>
      <c r="Z432" s="294"/>
      <c r="AA432" s="294"/>
      <c r="AB432" s="294"/>
      <c r="AC432" s="294"/>
      <c r="AD432" s="294"/>
      <c r="AE432" s="294"/>
      <c r="AF432" s="294"/>
      <c r="AG432" s="294"/>
      <c r="AH432" s="294"/>
      <c r="AI432" s="294"/>
      <c r="AJ432" s="294"/>
      <c r="AK432" s="294"/>
      <c r="AL432" s="294"/>
      <c r="AM432" s="294"/>
      <c r="AN432" s="294"/>
      <c r="AO432" s="294"/>
      <c r="AP432" s="250"/>
      <c r="AQ432" s="250"/>
      <c r="AR432" s="250"/>
      <c r="AS432" s="250"/>
      <c r="AT432" s="250"/>
      <c r="AU432" s="250"/>
      <c r="AV432" s="250"/>
      <c r="AW432" s="250"/>
      <c r="AX432" s="250"/>
      <c r="AY432" s="250"/>
      <c r="AZ432" s="250"/>
      <c r="BA432" s="250"/>
      <c r="BB432" s="250"/>
      <c r="BC432" s="250"/>
      <c r="BD432" s="250"/>
      <c r="BE432" s="250"/>
      <c r="BF432" s="250"/>
      <c r="BG432" s="250"/>
      <c r="BH432" s="250"/>
      <c r="BI432" s="250"/>
      <c r="BJ432" s="250"/>
      <c r="BK432" s="250"/>
      <c r="BL432" s="250"/>
      <c r="BM432" s="250"/>
      <c r="BN432" s="250"/>
      <c r="BO432" s="250"/>
      <c r="BP432" s="250"/>
      <c r="BQ432" s="250"/>
      <c r="BR432" s="250"/>
      <c r="BS432" s="250"/>
      <c r="BT432" s="250"/>
    </row>
    <row r="433" spans="7:72" ht="14.25" customHeight="1" x14ac:dyDescent="0.2">
      <c r="G433" s="250"/>
      <c r="K433" s="250"/>
      <c r="O433" s="277"/>
      <c r="V433" s="250"/>
      <c r="W433" s="239"/>
      <c r="X433" s="277"/>
      <c r="Y433" s="250"/>
      <c r="Z433" s="294"/>
      <c r="AA433" s="294"/>
      <c r="AB433" s="294"/>
      <c r="AC433" s="294"/>
      <c r="AD433" s="294"/>
      <c r="AE433" s="294"/>
      <c r="AF433" s="294"/>
      <c r="AG433" s="294"/>
      <c r="AH433" s="294"/>
      <c r="AI433" s="294"/>
      <c r="AJ433" s="294"/>
      <c r="AK433" s="294"/>
      <c r="AL433" s="294"/>
      <c r="AM433" s="294"/>
      <c r="AN433" s="294"/>
      <c r="AO433" s="294"/>
      <c r="AP433" s="250"/>
      <c r="AQ433" s="250"/>
      <c r="AR433" s="250"/>
      <c r="AS433" s="250"/>
      <c r="AT433" s="250"/>
      <c r="AU433" s="250"/>
      <c r="AV433" s="250"/>
      <c r="AW433" s="250"/>
      <c r="AX433" s="250"/>
      <c r="AY433" s="250"/>
      <c r="AZ433" s="250"/>
      <c r="BA433" s="250"/>
      <c r="BB433" s="250"/>
      <c r="BC433" s="250"/>
      <c r="BD433" s="250"/>
      <c r="BE433" s="250"/>
      <c r="BF433" s="250"/>
      <c r="BG433" s="250"/>
      <c r="BH433" s="250"/>
      <c r="BI433" s="250"/>
      <c r="BJ433" s="250"/>
      <c r="BK433" s="250"/>
      <c r="BL433" s="250"/>
      <c r="BM433" s="250"/>
      <c r="BN433" s="250"/>
      <c r="BO433" s="250"/>
      <c r="BP433" s="250"/>
      <c r="BQ433" s="250"/>
      <c r="BR433" s="250"/>
      <c r="BS433" s="250"/>
      <c r="BT433" s="250"/>
    </row>
    <row r="434" spans="7:72" ht="14.25" customHeight="1" x14ac:dyDescent="0.2">
      <c r="G434" s="250"/>
      <c r="K434" s="250"/>
      <c r="O434" s="277"/>
      <c r="V434" s="250"/>
      <c r="W434" s="239"/>
      <c r="X434" s="277"/>
      <c r="Y434" s="250"/>
      <c r="Z434" s="294"/>
      <c r="AA434" s="294"/>
      <c r="AB434" s="294"/>
      <c r="AC434" s="294"/>
      <c r="AD434" s="294"/>
      <c r="AE434" s="294"/>
      <c r="AF434" s="294"/>
      <c r="AG434" s="294"/>
      <c r="AH434" s="294"/>
      <c r="AI434" s="294"/>
      <c r="AJ434" s="294"/>
      <c r="AK434" s="294"/>
      <c r="AL434" s="294"/>
      <c r="AM434" s="294"/>
      <c r="AN434" s="294"/>
      <c r="AO434" s="294"/>
      <c r="AP434" s="250"/>
      <c r="AQ434" s="250"/>
      <c r="AR434" s="250"/>
      <c r="AS434" s="250"/>
      <c r="AT434" s="250"/>
      <c r="AU434" s="250"/>
      <c r="AV434" s="250"/>
      <c r="AW434" s="250"/>
      <c r="AX434" s="250"/>
      <c r="AY434" s="250"/>
      <c r="AZ434" s="250"/>
      <c r="BA434" s="250"/>
      <c r="BB434" s="250"/>
      <c r="BC434" s="250"/>
      <c r="BD434" s="250"/>
      <c r="BE434" s="250"/>
      <c r="BF434" s="250"/>
      <c r="BG434" s="250"/>
      <c r="BH434" s="250"/>
      <c r="BI434" s="250"/>
      <c r="BJ434" s="250"/>
      <c r="BK434" s="250"/>
      <c r="BL434" s="250"/>
      <c r="BM434" s="250"/>
      <c r="BN434" s="250"/>
      <c r="BO434" s="250"/>
      <c r="BP434" s="250"/>
      <c r="BQ434" s="250"/>
      <c r="BR434" s="250"/>
      <c r="BS434" s="250"/>
      <c r="BT434" s="250"/>
    </row>
    <row r="435" spans="7:72" ht="14.25" customHeight="1" x14ac:dyDescent="0.2">
      <c r="G435" s="250"/>
      <c r="K435" s="250"/>
      <c r="O435" s="277"/>
      <c r="V435" s="250"/>
      <c r="W435" s="239"/>
      <c r="X435" s="277"/>
      <c r="Y435" s="250"/>
      <c r="Z435" s="294"/>
      <c r="AA435" s="294"/>
      <c r="AB435" s="294"/>
      <c r="AC435" s="294"/>
      <c r="AD435" s="294"/>
      <c r="AE435" s="294"/>
      <c r="AF435" s="294"/>
      <c r="AG435" s="294"/>
      <c r="AH435" s="294"/>
      <c r="AI435" s="294"/>
      <c r="AJ435" s="294"/>
      <c r="AK435" s="294"/>
      <c r="AL435" s="294"/>
      <c r="AM435" s="294"/>
      <c r="AN435" s="294"/>
      <c r="AO435" s="294"/>
      <c r="AP435" s="250"/>
      <c r="AQ435" s="250"/>
      <c r="AR435" s="250"/>
      <c r="AS435" s="250"/>
      <c r="AT435" s="250"/>
      <c r="AU435" s="250"/>
      <c r="AV435" s="250"/>
      <c r="AW435" s="250"/>
      <c r="AX435" s="250"/>
      <c r="AY435" s="250"/>
      <c r="AZ435" s="250"/>
      <c r="BA435" s="250"/>
      <c r="BB435" s="250"/>
      <c r="BC435" s="250"/>
      <c r="BD435" s="250"/>
      <c r="BE435" s="250"/>
      <c r="BF435" s="250"/>
      <c r="BG435" s="250"/>
      <c r="BH435" s="250"/>
      <c r="BI435" s="250"/>
      <c r="BJ435" s="250"/>
      <c r="BK435" s="250"/>
      <c r="BL435" s="250"/>
      <c r="BM435" s="250"/>
      <c r="BN435" s="250"/>
      <c r="BO435" s="250"/>
      <c r="BP435" s="250"/>
      <c r="BQ435" s="250"/>
      <c r="BR435" s="250"/>
      <c r="BS435" s="250"/>
      <c r="BT435" s="250"/>
    </row>
    <row r="436" spans="7:72" ht="14.25" customHeight="1" x14ac:dyDescent="0.2">
      <c r="G436" s="250"/>
      <c r="K436" s="250"/>
      <c r="O436" s="277"/>
      <c r="V436" s="250"/>
      <c r="W436" s="239"/>
      <c r="X436" s="277"/>
      <c r="Y436" s="250"/>
      <c r="Z436" s="294"/>
      <c r="AA436" s="294"/>
      <c r="AB436" s="294"/>
      <c r="AC436" s="294"/>
      <c r="AD436" s="294"/>
      <c r="AE436" s="294"/>
      <c r="AF436" s="294"/>
      <c r="AG436" s="294"/>
      <c r="AH436" s="294"/>
      <c r="AI436" s="294"/>
      <c r="AJ436" s="294"/>
      <c r="AK436" s="294"/>
      <c r="AL436" s="294"/>
      <c r="AM436" s="294"/>
      <c r="AN436" s="294"/>
      <c r="AO436" s="294"/>
      <c r="AP436" s="250"/>
      <c r="AQ436" s="250"/>
      <c r="AR436" s="250"/>
      <c r="AS436" s="250"/>
      <c r="AT436" s="250"/>
      <c r="AU436" s="250"/>
      <c r="AV436" s="250"/>
      <c r="AW436" s="250"/>
      <c r="AX436" s="250"/>
      <c r="AY436" s="250"/>
      <c r="AZ436" s="250"/>
      <c r="BA436" s="250"/>
      <c r="BB436" s="250"/>
      <c r="BC436" s="250"/>
      <c r="BD436" s="250"/>
      <c r="BE436" s="250"/>
      <c r="BF436" s="250"/>
      <c r="BG436" s="250"/>
      <c r="BH436" s="250"/>
      <c r="BI436" s="250"/>
      <c r="BJ436" s="250"/>
      <c r="BK436" s="250"/>
      <c r="BL436" s="250"/>
      <c r="BM436" s="250"/>
      <c r="BN436" s="250"/>
      <c r="BO436" s="250"/>
      <c r="BP436" s="250"/>
      <c r="BQ436" s="250"/>
      <c r="BR436" s="250"/>
      <c r="BS436" s="250"/>
      <c r="BT436" s="250"/>
    </row>
    <row r="437" spans="7:72" ht="14.25" customHeight="1" x14ac:dyDescent="0.2">
      <c r="G437" s="250"/>
      <c r="K437" s="250"/>
      <c r="O437" s="277"/>
      <c r="V437" s="250"/>
      <c r="W437" s="239"/>
      <c r="X437" s="277"/>
      <c r="Y437" s="250"/>
      <c r="Z437" s="294"/>
      <c r="AA437" s="294"/>
      <c r="AB437" s="294"/>
      <c r="AC437" s="294"/>
      <c r="AD437" s="294"/>
      <c r="AE437" s="294"/>
      <c r="AF437" s="294"/>
      <c r="AG437" s="294"/>
      <c r="AH437" s="294"/>
      <c r="AI437" s="294"/>
      <c r="AJ437" s="294"/>
      <c r="AK437" s="294"/>
      <c r="AL437" s="294"/>
      <c r="AM437" s="294"/>
      <c r="AN437" s="294"/>
      <c r="AO437" s="294"/>
      <c r="AP437" s="250"/>
      <c r="AQ437" s="250"/>
      <c r="AR437" s="250"/>
      <c r="AS437" s="250"/>
      <c r="AT437" s="250"/>
      <c r="AU437" s="250"/>
      <c r="AV437" s="250"/>
      <c r="AW437" s="250"/>
      <c r="AX437" s="250"/>
      <c r="AY437" s="250"/>
      <c r="AZ437" s="250"/>
      <c r="BA437" s="250"/>
      <c r="BB437" s="250"/>
      <c r="BC437" s="250"/>
      <c r="BD437" s="250"/>
      <c r="BE437" s="250"/>
      <c r="BF437" s="250"/>
      <c r="BG437" s="250"/>
      <c r="BH437" s="250"/>
      <c r="BI437" s="250"/>
      <c r="BJ437" s="250"/>
      <c r="BK437" s="250"/>
      <c r="BL437" s="250"/>
      <c r="BM437" s="250"/>
      <c r="BN437" s="250"/>
      <c r="BO437" s="250"/>
      <c r="BP437" s="250"/>
      <c r="BQ437" s="250"/>
      <c r="BR437" s="250"/>
      <c r="BS437" s="250"/>
      <c r="BT437" s="250"/>
    </row>
    <row r="438" spans="7:72" ht="14.25" customHeight="1" x14ac:dyDescent="0.2">
      <c r="G438" s="250"/>
      <c r="K438" s="250"/>
      <c r="O438" s="277"/>
      <c r="V438" s="250"/>
      <c r="W438" s="239"/>
      <c r="X438" s="277"/>
      <c r="Y438" s="250"/>
      <c r="Z438" s="294"/>
      <c r="AA438" s="294"/>
      <c r="AB438" s="294"/>
      <c r="AC438" s="294"/>
      <c r="AD438" s="294"/>
      <c r="AE438" s="294"/>
      <c r="AF438" s="294"/>
      <c r="AG438" s="294"/>
      <c r="AH438" s="294"/>
      <c r="AI438" s="294"/>
      <c r="AJ438" s="294"/>
      <c r="AK438" s="294"/>
      <c r="AL438" s="294"/>
      <c r="AM438" s="294"/>
      <c r="AN438" s="294"/>
      <c r="AO438" s="294"/>
      <c r="AP438" s="250"/>
      <c r="AQ438" s="250"/>
      <c r="AR438" s="250"/>
      <c r="AS438" s="250"/>
      <c r="AT438" s="250"/>
      <c r="AU438" s="250"/>
      <c r="AV438" s="250"/>
      <c r="AW438" s="250"/>
      <c r="AX438" s="250"/>
      <c r="AY438" s="250"/>
      <c r="AZ438" s="250"/>
      <c r="BA438" s="250"/>
      <c r="BB438" s="250"/>
      <c r="BC438" s="250"/>
      <c r="BD438" s="250"/>
      <c r="BE438" s="250"/>
      <c r="BF438" s="250"/>
      <c r="BG438" s="250"/>
      <c r="BH438" s="250"/>
      <c r="BI438" s="250"/>
      <c r="BJ438" s="250"/>
      <c r="BK438" s="250"/>
      <c r="BL438" s="250"/>
      <c r="BM438" s="250"/>
      <c r="BN438" s="250"/>
      <c r="BO438" s="250"/>
      <c r="BP438" s="250"/>
      <c r="BQ438" s="250"/>
      <c r="BR438" s="250"/>
      <c r="BS438" s="250"/>
      <c r="BT438" s="250"/>
    </row>
    <row r="439" spans="7:72" ht="14.25" customHeight="1" x14ac:dyDescent="0.2">
      <c r="G439" s="250"/>
      <c r="K439" s="250"/>
      <c r="O439" s="277"/>
      <c r="V439" s="250"/>
      <c r="W439" s="239"/>
      <c r="X439" s="277"/>
      <c r="Y439" s="250"/>
      <c r="Z439" s="294"/>
      <c r="AA439" s="294"/>
      <c r="AB439" s="294"/>
      <c r="AC439" s="294"/>
      <c r="AD439" s="294"/>
      <c r="AE439" s="294"/>
      <c r="AF439" s="294"/>
      <c r="AG439" s="294"/>
      <c r="AH439" s="294"/>
      <c r="AI439" s="294"/>
      <c r="AJ439" s="294"/>
      <c r="AK439" s="294"/>
      <c r="AL439" s="294"/>
      <c r="AM439" s="294"/>
      <c r="AN439" s="294"/>
      <c r="AO439" s="294"/>
      <c r="AP439" s="250"/>
      <c r="AQ439" s="250"/>
      <c r="AR439" s="250"/>
      <c r="AS439" s="250"/>
      <c r="AT439" s="250"/>
      <c r="AU439" s="250"/>
      <c r="AV439" s="250"/>
      <c r="AW439" s="250"/>
      <c r="AX439" s="250"/>
      <c r="AY439" s="250"/>
      <c r="AZ439" s="250"/>
      <c r="BA439" s="250"/>
      <c r="BB439" s="250"/>
      <c r="BC439" s="250"/>
      <c r="BD439" s="250"/>
      <c r="BE439" s="250"/>
      <c r="BF439" s="250"/>
      <c r="BG439" s="250"/>
      <c r="BH439" s="250"/>
      <c r="BI439" s="250"/>
      <c r="BJ439" s="250"/>
      <c r="BK439" s="250"/>
      <c r="BL439" s="250"/>
      <c r="BM439" s="250"/>
      <c r="BN439" s="250"/>
      <c r="BO439" s="250"/>
      <c r="BP439" s="250"/>
      <c r="BQ439" s="250"/>
      <c r="BR439" s="250"/>
      <c r="BS439" s="250"/>
      <c r="BT439" s="250"/>
    </row>
    <row r="440" spans="7:72" ht="14.25" customHeight="1" x14ac:dyDescent="0.2">
      <c r="G440" s="250"/>
      <c r="K440" s="250"/>
      <c r="O440" s="277"/>
      <c r="V440" s="250"/>
      <c r="W440" s="239"/>
      <c r="X440" s="277"/>
      <c r="Y440" s="250"/>
      <c r="Z440" s="294"/>
      <c r="AA440" s="294"/>
      <c r="AB440" s="294"/>
      <c r="AC440" s="294"/>
      <c r="AD440" s="294"/>
      <c r="AE440" s="294"/>
      <c r="AF440" s="294"/>
      <c r="AG440" s="294"/>
      <c r="AH440" s="294"/>
      <c r="AI440" s="294"/>
      <c r="AJ440" s="294"/>
      <c r="AK440" s="294"/>
      <c r="AL440" s="294"/>
      <c r="AM440" s="294"/>
      <c r="AN440" s="294"/>
      <c r="AO440" s="294"/>
      <c r="AP440" s="250"/>
      <c r="AQ440" s="250"/>
      <c r="AR440" s="250"/>
      <c r="AS440" s="250"/>
      <c r="AT440" s="250"/>
      <c r="AU440" s="250"/>
      <c r="AV440" s="250"/>
      <c r="AW440" s="250"/>
      <c r="AX440" s="250"/>
      <c r="AY440" s="250"/>
      <c r="AZ440" s="250"/>
      <c r="BA440" s="250"/>
      <c r="BB440" s="250"/>
      <c r="BC440" s="250"/>
      <c r="BD440" s="250"/>
      <c r="BE440" s="250"/>
      <c r="BF440" s="250"/>
      <c r="BG440" s="250"/>
      <c r="BH440" s="250"/>
      <c r="BI440" s="250"/>
      <c r="BJ440" s="250"/>
      <c r="BK440" s="250"/>
      <c r="BL440" s="250"/>
      <c r="BM440" s="250"/>
      <c r="BN440" s="250"/>
      <c r="BO440" s="250"/>
      <c r="BP440" s="250"/>
      <c r="BQ440" s="250"/>
      <c r="BR440" s="250"/>
      <c r="BS440" s="250"/>
      <c r="BT440" s="250"/>
    </row>
    <row r="441" spans="7:72" ht="14.25" customHeight="1" x14ac:dyDescent="0.2">
      <c r="G441" s="250"/>
      <c r="K441" s="250"/>
      <c r="O441" s="277"/>
      <c r="V441" s="250"/>
      <c r="W441" s="239"/>
      <c r="X441" s="277"/>
      <c r="Y441" s="250"/>
      <c r="Z441" s="294"/>
      <c r="AA441" s="294"/>
      <c r="AB441" s="294"/>
      <c r="AC441" s="294"/>
      <c r="AD441" s="294"/>
      <c r="AE441" s="294"/>
      <c r="AF441" s="294"/>
      <c r="AG441" s="294"/>
      <c r="AH441" s="294"/>
      <c r="AI441" s="294"/>
      <c r="AJ441" s="294"/>
      <c r="AK441" s="294"/>
      <c r="AL441" s="294"/>
      <c r="AM441" s="294"/>
      <c r="AN441" s="294"/>
      <c r="AO441" s="294"/>
      <c r="AP441" s="250"/>
      <c r="AQ441" s="250"/>
      <c r="AR441" s="250"/>
      <c r="AS441" s="250"/>
      <c r="AT441" s="250"/>
      <c r="AU441" s="250"/>
      <c r="AV441" s="250"/>
      <c r="AW441" s="250"/>
      <c r="AX441" s="250"/>
      <c r="AY441" s="250"/>
      <c r="AZ441" s="250"/>
      <c r="BA441" s="250"/>
      <c r="BB441" s="250"/>
      <c r="BC441" s="250"/>
      <c r="BD441" s="250"/>
      <c r="BE441" s="250"/>
      <c r="BF441" s="250"/>
      <c r="BG441" s="250"/>
      <c r="BH441" s="250"/>
      <c r="BI441" s="250"/>
      <c r="BJ441" s="250"/>
      <c r="BK441" s="250"/>
      <c r="BL441" s="250"/>
      <c r="BM441" s="250"/>
      <c r="BN441" s="250"/>
      <c r="BO441" s="250"/>
      <c r="BP441" s="250"/>
      <c r="BQ441" s="250"/>
      <c r="BR441" s="250"/>
      <c r="BS441" s="250"/>
      <c r="BT441" s="250"/>
    </row>
    <row r="442" spans="7:72" ht="14.25" customHeight="1" x14ac:dyDescent="0.2">
      <c r="G442" s="250"/>
      <c r="K442" s="250"/>
      <c r="O442" s="277"/>
      <c r="V442" s="250"/>
      <c r="W442" s="239"/>
      <c r="X442" s="277"/>
      <c r="Y442" s="250"/>
      <c r="Z442" s="294"/>
      <c r="AA442" s="294"/>
      <c r="AB442" s="294"/>
      <c r="AC442" s="294"/>
      <c r="AD442" s="294"/>
      <c r="AE442" s="294"/>
      <c r="AF442" s="294"/>
      <c r="AG442" s="294"/>
      <c r="AH442" s="294"/>
      <c r="AI442" s="294"/>
      <c r="AJ442" s="294"/>
      <c r="AK442" s="294"/>
      <c r="AL442" s="294"/>
      <c r="AM442" s="294"/>
      <c r="AN442" s="294"/>
      <c r="AO442" s="294"/>
      <c r="AP442" s="250"/>
      <c r="AQ442" s="250"/>
      <c r="AR442" s="250"/>
      <c r="AS442" s="250"/>
      <c r="AT442" s="250"/>
      <c r="AU442" s="250"/>
      <c r="AV442" s="250"/>
      <c r="AW442" s="250"/>
      <c r="AX442" s="250"/>
      <c r="AY442" s="250"/>
      <c r="AZ442" s="250"/>
      <c r="BA442" s="250"/>
      <c r="BB442" s="250"/>
      <c r="BC442" s="250"/>
      <c r="BD442" s="250"/>
      <c r="BE442" s="250"/>
      <c r="BF442" s="250"/>
      <c r="BG442" s="250"/>
      <c r="BH442" s="250"/>
      <c r="BI442" s="250"/>
      <c r="BJ442" s="250"/>
      <c r="BK442" s="250"/>
      <c r="BL442" s="250"/>
      <c r="BM442" s="250"/>
      <c r="BN442" s="250"/>
      <c r="BO442" s="250"/>
      <c r="BP442" s="250"/>
      <c r="BQ442" s="250"/>
      <c r="BR442" s="250"/>
      <c r="BS442" s="250"/>
      <c r="BT442" s="250"/>
    </row>
    <row r="443" spans="7:72" ht="14.25" customHeight="1" x14ac:dyDescent="0.2">
      <c r="G443" s="250"/>
      <c r="K443" s="250"/>
      <c r="O443" s="277"/>
      <c r="V443" s="250"/>
      <c r="W443" s="239"/>
      <c r="X443" s="277"/>
      <c r="Y443" s="250"/>
      <c r="Z443" s="294"/>
      <c r="AA443" s="294"/>
      <c r="AB443" s="294"/>
      <c r="AC443" s="294"/>
      <c r="AD443" s="294"/>
      <c r="AE443" s="294"/>
      <c r="AF443" s="294"/>
      <c r="AG443" s="294"/>
      <c r="AH443" s="294"/>
      <c r="AI443" s="294"/>
      <c r="AJ443" s="294"/>
      <c r="AK443" s="294"/>
      <c r="AL443" s="294"/>
      <c r="AM443" s="294"/>
      <c r="AN443" s="294"/>
      <c r="AO443" s="294"/>
      <c r="AP443" s="250"/>
      <c r="AQ443" s="250"/>
      <c r="AR443" s="250"/>
      <c r="AS443" s="250"/>
      <c r="AT443" s="250"/>
      <c r="AU443" s="250"/>
      <c r="AV443" s="250"/>
      <c r="AW443" s="250"/>
      <c r="AX443" s="250"/>
      <c r="AY443" s="250"/>
      <c r="AZ443" s="250"/>
      <c r="BA443" s="250"/>
      <c r="BB443" s="250"/>
      <c r="BC443" s="250"/>
      <c r="BD443" s="250"/>
      <c r="BE443" s="250"/>
      <c r="BF443" s="250"/>
      <c r="BG443" s="250"/>
      <c r="BH443" s="250"/>
      <c r="BI443" s="250"/>
      <c r="BJ443" s="250"/>
      <c r="BK443" s="250"/>
      <c r="BL443" s="250"/>
      <c r="BM443" s="250"/>
      <c r="BN443" s="250"/>
      <c r="BO443" s="250"/>
      <c r="BP443" s="250"/>
      <c r="BQ443" s="250"/>
      <c r="BR443" s="250"/>
      <c r="BS443" s="250"/>
      <c r="BT443" s="250"/>
    </row>
    <row r="444" spans="7:72" ht="14.25" customHeight="1" x14ac:dyDescent="0.2">
      <c r="G444" s="250"/>
      <c r="K444" s="250"/>
      <c r="O444" s="277"/>
      <c r="V444" s="250"/>
      <c r="W444" s="239"/>
      <c r="X444" s="277"/>
      <c r="Y444" s="250"/>
      <c r="Z444" s="294"/>
      <c r="AA444" s="294"/>
      <c r="AB444" s="294"/>
      <c r="AC444" s="294"/>
      <c r="AD444" s="294"/>
      <c r="AE444" s="294"/>
      <c r="AF444" s="294"/>
      <c r="AG444" s="294"/>
      <c r="AH444" s="294"/>
      <c r="AI444" s="294"/>
      <c r="AJ444" s="294"/>
      <c r="AK444" s="294"/>
      <c r="AL444" s="294"/>
      <c r="AM444" s="294"/>
      <c r="AN444" s="294"/>
      <c r="AO444" s="294"/>
      <c r="AP444" s="250"/>
      <c r="AQ444" s="250"/>
      <c r="AR444" s="250"/>
      <c r="AS444" s="250"/>
      <c r="AT444" s="250"/>
      <c r="AU444" s="250"/>
      <c r="AV444" s="250"/>
      <c r="AW444" s="250"/>
      <c r="AX444" s="250"/>
      <c r="AY444" s="250"/>
      <c r="AZ444" s="250"/>
      <c r="BA444" s="250"/>
      <c r="BB444" s="250"/>
      <c r="BC444" s="250"/>
      <c r="BD444" s="250"/>
      <c r="BE444" s="250"/>
      <c r="BF444" s="250"/>
      <c r="BG444" s="250"/>
      <c r="BH444" s="250"/>
      <c r="BI444" s="250"/>
      <c r="BJ444" s="250"/>
      <c r="BK444" s="250"/>
      <c r="BL444" s="250"/>
      <c r="BM444" s="250"/>
      <c r="BN444" s="250"/>
      <c r="BO444" s="250"/>
      <c r="BP444" s="250"/>
      <c r="BQ444" s="250"/>
      <c r="BR444" s="250"/>
      <c r="BS444" s="250"/>
      <c r="BT444" s="250"/>
    </row>
    <row r="445" spans="7:72" ht="14.25" customHeight="1" x14ac:dyDescent="0.2">
      <c r="G445" s="250"/>
      <c r="K445" s="250"/>
      <c r="O445" s="277"/>
      <c r="V445" s="250"/>
      <c r="W445" s="239"/>
      <c r="X445" s="277"/>
      <c r="Y445" s="250"/>
      <c r="Z445" s="294"/>
      <c r="AA445" s="294"/>
      <c r="AB445" s="294"/>
      <c r="AC445" s="294"/>
      <c r="AD445" s="294"/>
      <c r="AE445" s="294"/>
      <c r="AF445" s="294"/>
      <c r="AG445" s="294"/>
      <c r="AH445" s="294"/>
      <c r="AI445" s="294"/>
      <c r="AJ445" s="294"/>
      <c r="AK445" s="294"/>
      <c r="AL445" s="294"/>
      <c r="AM445" s="294"/>
      <c r="AN445" s="294"/>
      <c r="AO445" s="294"/>
      <c r="AP445" s="250"/>
      <c r="AQ445" s="250"/>
      <c r="AR445" s="250"/>
      <c r="AS445" s="250"/>
      <c r="AT445" s="250"/>
      <c r="AU445" s="250"/>
      <c r="AV445" s="250"/>
      <c r="AW445" s="250"/>
      <c r="AX445" s="250"/>
      <c r="AY445" s="250"/>
      <c r="AZ445" s="250"/>
      <c r="BA445" s="250"/>
      <c r="BB445" s="250"/>
      <c r="BC445" s="250"/>
      <c r="BD445" s="250"/>
      <c r="BE445" s="250"/>
      <c r="BF445" s="250"/>
      <c r="BG445" s="250"/>
      <c r="BH445" s="250"/>
      <c r="BI445" s="250"/>
      <c r="BJ445" s="250"/>
      <c r="BK445" s="250"/>
      <c r="BL445" s="250"/>
      <c r="BM445" s="250"/>
      <c r="BN445" s="250"/>
      <c r="BO445" s="250"/>
      <c r="BP445" s="250"/>
      <c r="BQ445" s="250"/>
      <c r="BR445" s="250"/>
      <c r="BS445" s="250"/>
      <c r="BT445" s="250"/>
    </row>
    <row r="446" spans="7:72" ht="14.25" customHeight="1" x14ac:dyDescent="0.2">
      <c r="G446" s="250"/>
      <c r="K446" s="250"/>
      <c r="O446" s="277"/>
      <c r="V446" s="250"/>
      <c r="W446" s="239"/>
      <c r="X446" s="277"/>
      <c r="Y446" s="250"/>
      <c r="Z446" s="294"/>
      <c r="AA446" s="294"/>
      <c r="AB446" s="294"/>
      <c r="AC446" s="294"/>
      <c r="AD446" s="294"/>
      <c r="AE446" s="294"/>
      <c r="AF446" s="294"/>
      <c r="AG446" s="294"/>
      <c r="AH446" s="294"/>
      <c r="AI446" s="294"/>
      <c r="AJ446" s="294"/>
      <c r="AK446" s="294"/>
      <c r="AL446" s="294"/>
      <c r="AM446" s="294"/>
      <c r="AN446" s="294"/>
      <c r="AO446" s="294"/>
      <c r="AP446" s="250"/>
      <c r="AQ446" s="250"/>
      <c r="AR446" s="250"/>
      <c r="AS446" s="250"/>
      <c r="AT446" s="250"/>
      <c r="AU446" s="250"/>
      <c r="AV446" s="250"/>
      <c r="AW446" s="250"/>
      <c r="AX446" s="250"/>
      <c r="AY446" s="250"/>
      <c r="AZ446" s="250"/>
      <c r="BA446" s="250"/>
      <c r="BB446" s="250"/>
      <c r="BC446" s="250"/>
      <c r="BD446" s="250"/>
      <c r="BE446" s="250"/>
      <c r="BF446" s="250"/>
      <c r="BG446" s="250"/>
      <c r="BH446" s="250"/>
      <c r="BI446" s="250"/>
      <c r="BJ446" s="250"/>
      <c r="BK446" s="250"/>
      <c r="BL446" s="250"/>
      <c r="BM446" s="250"/>
      <c r="BN446" s="250"/>
      <c r="BO446" s="250"/>
      <c r="BP446" s="250"/>
      <c r="BQ446" s="250"/>
      <c r="BR446" s="250"/>
      <c r="BS446" s="250"/>
      <c r="BT446" s="250"/>
    </row>
    <row r="447" spans="7:72" ht="14.25" customHeight="1" x14ac:dyDescent="0.2">
      <c r="G447" s="250"/>
      <c r="K447" s="250"/>
      <c r="O447" s="277"/>
      <c r="V447" s="250"/>
      <c r="W447" s="239"/>
      <c r="X447" s="277"/>
      <c r="Y447" s="250"/>
      <c r="Z447" s="294"/>
      <c r="AA447" s="294"/>
      <c r="AB447" s="294"/>
      <c r="AC447" s="294"/>
      <c r="AD447" s="294"/>
      <c r="AE447" s="294"/>
      <c r="AF447" s="294"/>
      <c r="AG447" s="294"/>
      <c r="AH447" s="294"/>
      <c r="AI447" s="294"/>
      <c r="AJ447" s="294"/>
      <c r="AK447" s="294"/>
      <c r="AL447" s="294"/>
      <c r="AM447" s="294"/>
      <c r="AN447" s="294"/>
      <c r="AO447" s="294"/>
      <c r="AP447" s="250"/>
      <c r="AQ447" s="250"/>
      <c r="AR447" s="250"/>
      <c r="AS447" s="250"/>
      <c r="AT447" s="250"/>
      <c r="AU447" s="250"/>
      <c r="AV447" s="250"/>
      <c r="AW447" s="250"/>
      <c r="AX447" s="250"/>
      <c r="AY447" s="250"/>
      <c r="AZ447" s="250"/>
      <c r="BA447" s="250"/>
      <c r="BB447" s="250"/>
      <c r="BC447" s="250"/>
      <c r="BD447" s="250"/>
      <c r="BE447" s="250"/>
      <c r="BF447" s="250"/>
      <c r="BG447" s="250"/>
      <c r="BH447" s="250"/>
      <c r="BI447" s="250"/>
      <c r="BJ447" s="250"/>
      <c r="BK447" s="250"/>
      <c r="BL447" s="250"/>
      <c r="BM447" s="250"/>
      <c r="BN447" s="250"/>
      <c r="BO447" s="250"/>
      <c r="BP447" s="250"/>
      <c r="BQ447" s="250"/>
      <c r="BR447" s="250"/>
      <c r="BS447" s="250"/>
      <c r="BT447" s="250"/>
    </row>
    <row r="448" spans="7:72" ht="14.25" customHeight="1" x14ac:dyDescent="0.2">
      <c r="G448" s="250"/>
      <c r="K448" s="250"/>
      <c r="O448" s="277"/>
      <c r="V448" s="250"/>
      <c r="W448" s="239"/>
      <c r="X448" s="277"/>
      <c r="Y448" s="250"/>
      <c r="Z448" s="294"/>
      <c r="AA448" s="294"/>
      <c r="AB448" s="294"/>
      <c r="AC448" s="294"/>
      <c r="AD448" s="294"/>
      <c r="AE448" s="294"/>
      <c r="AF448" s="294"/>
      <c r="AG448" s="294"/>
      <c r="AH448" s="294"/>
      <c r="AI448" s="294"/>
      <c r="AJ448" s="294"/>
      <c r="AK448" s="294"/>
      <c r="AL448" s="294"/>
      <c r="AM448" s="294"/>
      <c r="AN448" s="294"/>
      <c r="AO448" s="294"/>
      <c r="AP448" s="250"/>
      <c r="AQ448" s="250"/>
      <c r="AR448" s="250"/>
      <c r="AS448" s="250"/>
      <c r="AT448" s="250"/>
      <c r="AU448" s="250"/>
      <c r="AV448" s="250"/>
      <c r="AW448" s="250"/>
      <c r="AX448" s="250"/>
      <c r="AY448" s="250"/>
      <c r="AZ448" s="250"/>
      <c r="BA448" s="250"/>
      <c r="BB448" s="250"/>
      <c r="BC448" s="250"/>
      <c r="BD448" s="250"/>
      <c r="BE448" s="250"/>
      <c r="BF448" s="250"/>
      <c r="BG448" s="250"/>
      <c r="BH448" s="250"/>
      <c r="BI448" s="250"/>
      <c r="BJ448" s="250"/>
      <c r="BK448" s="250"/>
      <c r="BL448" s="250"/>
      <c r="BM448" s="250"/>
      <c r="BN448" s="250"/>
      <c r="BO448" s="250"/>
      <c r="BP448" s="250"/>
      <c r="BQ448" s="250"/>
      <c r="BR448" s="250"/>
      <c r="BS448" s="250"/>
      <c r="BT448" s="250"/>
    </row>
    <row r="449" spans="7:72" ht="14.25" customHeight="1" x14ac:dyDescent="0.2">
      <c r="G449" s="250"/>
      <c r="K449" s="250"/>
      <c r="O449" s="277"/>
      <c r="V449" s="250"/>
      <c r="W449" s="239"/>
      <c r="X449" s="277"/>
      <c r="Y449" s="250"/>
      <c r="Z449" s="294"/>
      <c r="AA449" s="294"/>
      <c r="AB449" s="294"/>
      <c r="AC449" s="294"/>
      <c r="AD449" s="294"/>
      <c r="AE449" s="294"/>
      <c r="AF449" s="294"/>
      <c r="AG449" s="294"/>
      <c r="AH449" s="294"/>
      <c r="AI449" s="294"/>
      <c r="AJ449" s="294"/>
      <c r="AK449" s="294"/>
      <c r="AL449" s="294"/>
      <c r="AM449" s="294"/>
      <c r="AN449" s="294"/>
      <c r="AO449" s="294"/>
      <c r="AP449" s="250"/>
      <c r="AQ449" s="250"/>
      <c r="AR449" s="250"/>
      <c r="AS449" s="250"/>
      <c r="AT449" s="250"/>
      <c r="AU449" s="250"/>
      <c r="AV449" s="250"/>
      <c r="AW449" s="250"/>
      <c r="AX449" s="250"/>
      <c r="AY449" s="250"/>
      <c r="AZ449" s="250"/>
      <c r="BA449" s="250"/>
      <c r="BB449" s="250"/>
      <c r="BC449" s="250"/>
      <c r="BD449" s="250"/>
      <c r="BE449" s="250"/>
      <c r="BF449" s="250"/>
      <c r="BG449" s="250"/>
      <c r="BH449" s="250"/>
      <c r="BI449" s="250"/>
      <c r="BJ449" s="250"/>
      <c r="BK449" s="250"/>
      <c r="BL449" s="250"/>
      <c r="BM449" s="250"/>
      <c r="BN449" s="250"/>
      <c r="BO449" s="250"/>
      <c r="BP449" s="250"/>
      <c r="BQ449" s="250"/>
      <c r="BR449" s="250"/>
      <c r="BS449" s="250"/>
      <c r="BT449" s="250"/>
    </row>
    <row r="450" spans="7:72" ht="14.25" customHeight="1" x14ac:dyDescent="0.2">
      <c r="G450" s="250"/>
      <c r="K450" s="250"/>
      <c r="O450" s="277"/>
      <c r="V450" s="250"/>
      <c r="W450" s="239"/>
      <c r="X450" s="277"/>
      <c r="Y450" s="250"/>
      <c r="Z450" s="294"/>
      <c r="AA450" s="294"/>
      <c r="AB450" s="294"/>
      <c r="AC450" s="294"/>
      <c r="AD450" s="294"/>
      <c r="AE450" s="294"/>
      <c r="AF450" s="294"/>
      <c r="AG450" s="294"/>
      <c r="AH450" s="294"/>
      <c r="AI450" s="294"/>
      <c r="AJ450" s="294"/>
      <c r="AK450" s="294"/>
      <c r="AL450" s="294"/>
      <c r="AM450" s="294"/>
      <c r="AN450" s="294"/>
      <c r="AO450" s="294"/>
      <c r="AP450" s="250"/>
      <c r="AQ450" s="250"/>
      <c r="AR450" s="250"/>
      <c r="AS450" s="250"/>
      <c r="AT450" s="250"/>
      <c r="AU450" s="250"/>
      <c r="AV450" s="250"/>
      <c r="AW450" s="250"/>
      <c r="AX450" s="250"/>
      <c r="AY450" s="250"/>
      <c r="AZ450" s="250"/>
      <c r="BA450" s="250"/>
      <c r="BB450" s="250"/>
      <c r="BC450" s="250"/>
      <c r="BD450" s="250"/>
      <c r="BE450" s="250"/>
      <c r="BF450" s="250"/>
      <c r="BG450" s="250"/>
      <c r="BH450" s="250"/>
      <c r="BI450" s="250"/>
      <c r="BJ450" s="250"/>
      <c r="BK450" s="250"/>
      <c r="BL450" s="250"/>
      <c r="BM450" s="250"/>
      <c r="BN450" s="250"/>
      <c r="BO450" s="250"/>
      <c r="BP450" s="250"/>
      <c r="BQ450" s="250"/>
      <c r="BR450" s="250"/>
      <c r="BS450" s="250"/>
      <c r="BT450" s="250"/>
    </row>
    <row r="451" spans="7:72" ht="14.25" customHeight="1" x14ac:dyDescent="0.2">
      <c r="G451" s="250"/>
      <c r="K451" s="250"/>
      <c r="O451" s="277"/>
      <c r="V451" s="250"/>
      <c r="W451" s="239"/>
      <c r="X451" s="277"/>
      <c r="Y451" s="250"/>
      <c r="Z451" s="294"/>
      <c r="AA451" s="294"/>
      <c r="AB451" s="294"/>
      <c r="AC451" s="294"/>
      <c r="AD451" s="294"/>
      <c r="AE451" s="294"/>
      <c r="AF451" s="294"/>
      <c r="AG451" s="294"/>
      <c r="AH451" s="294"/>
      <c r="AI451" s="294"/>
      <c r="AJ451" s="294"/>
      <c r="AK451" s="294"/>
      <c r="AL451" s="294"/>
      <c r="AM451" s="294"/>
      <c r="AN451" s="294"/>
      <c r="AO451" s="294"/>
      <c r="AP451" s="250"/>
      <c r="AQ451" s="250"/>
      <c r="AR451" s="250"/>
      <c r="AS451" s="250"/>
      <c r="AT451" s="250"/>
      <c r="AU451" s="250"/>
      <c r="AV451" s="250"/>
      <c r="AW451" s="250"/>
      <c r="AX451" s="250"/>
      <c r="AY451" s="250"/>
      <c r="AZ451" s="250"/>
      <c r="BA451" s="250"/>
      <c r="BB451" s="250"/>
      <c r="BC451" s="250"/>
      <c r="BD451" s="250"/>
      <c r="BE451" s="250"/>
      <c r="BF451" s="250"/>
      <c r="BG451" s="250"/>
      <c r="BH451" s="250"/>
      <c r="BI451" s="250"/>
      <c r="BJ451" s="250"/>
      <c r="BK451" s="250"/>
      <c r="BL451" s="250"/>
      <c r="BM451" s="250"/>
      <c r="BN451" s="250"/>
      <c r="BO451" s="250"/>
      <c r="BP451" s="250"/>
      <c r="BQ451" s="250"/>
      <c r="BR451" s="250"/>
      <c r="BS451" s="250"/>
      <c r="BT451" s="250"/>
    </row>
    <row r="452" spans="7:72" ht="14.25" customHeight="1" x14ac:dyDescent="0.2">
      <c r="G452" s="250"/>
      <c r="K452" s="250"/>
      <c r="O452" s="277"/>
      <c r="V452" s="250"/>
      <c r="W452" s="239"/>
      <c r="X452" s="277"/>
      <c r="Y452" s="250"/>
      <c r="Z452" s="294"/>
      <c r="AA452" s="294"/>
      <c r="AB452" s="294"/>
      <c r="AC452" s="294"/>
      <c r="AD452" s="294"/>
      <c r="AE452" s="294"/>
      <c r="AF452" s="294"/>
      <c r="AG452" s="294"/>
      <c r="AH452" s="294"/>
      <c r="AI452" s="294"/>
      <c r="AJ452" s="294"/>
      <c r="AK452" s="294"/>
      <c r="AL452" s="294"/>
      <c r="AM452" s="294"/>
      <c r="AN452" s="294"/>
      <c r="AO452" s="294"/>
      <c r="AP452" s="250"/>
      <c r="AQ452" s="250"/>
      <c r="AR452" s="250"/>
      <c r="AS452" s="250"/>
      <c r="AT452" s="250"/>
      <c r="AU452" s="250"/>
      <c r="AV452" s="250"/>
      <c r="AW452" s="250"/>
      <c r="AX452" s="250"/>
      <c r="AY452" s="250"/>
      <c r="AZ452" s="250"/>
      <c r="BA452" s="250"/>
      <c r="BB452" s="250"/>
      <c r="BC452" s="250"/>
      <c r="BD452" s="250"/>
      <c r="BE452" s="250"/>
      <c r="BF452" s="250"/>
      <c r="BG452" s="250"/>
      <c r="BH452" s="250"/>
      <c r="BI452" s="250"/>
      <c r="BJ452" s="250"/>
      <c r="BK452" s="250"/>
      <c r="BL452" s="250"/>
      <c r="BM452" s="250"/>
      <c r="BN452" s="250"/>
      <c r="BO452" s="250"/>
      <c r="BP452" s="250"/>
      <c r="BQ452" s="250"/>
      <c r="BR452" s="250"/>
      <c r="BS452" s="250"/>
      <c r="BT452" s="250"/>
    </row>
    <row r="453" spans="7:72" ht="14.25" customHeight="1" x14ac:dyDescent="0.2">
      <c r="G453" s="250"/>
      <c r="K453" s="250"/>
      <c r="O453" s="277"/>
      <c r="V453" s="250"/>
      <c r="W453" s="239"/>
      <c r="X453" s="277"/>
      <c r="Y453" s="250"/>
      <c r="Z453" s="294"/>
      <c r="AA453" s="294"/>
      <c r="AB453" s="294"/>
      <c r="AC453" s="294"/>
      <c r="AD453" s="294"/>
      <c r="AE453" s="294"/>
      <c r="AF453" s="294"/>
      <c r="AG453" s="294"/>
      <c r="AH453" s="294"/>
      <c r="AI453" s="294"/>
      <c r="AJ453" s="294"/>
      <c r="AK453" s="294"/>
      <c r="AL453" s="294"/>
      <c r="AM453" s="294"/>
      <c r="AN453" s="294"/>
      <c r="AO453" s="294"/>
      <c r="AP453" s="250"/>
      <c r="AQ453" s="250"/>
      <c r="AR453" s="250"/>
      <c r="AS453" s="250"/>
      <c r="AT453" s="250"/>
      <c r="AU453" s="250"/>
      <c r="AV453" s="250"/>
      <c r="AW453" s="250"/>
      <c r="AX453" s="250"/>
      <c r="AY453" s="250"/>
      <c r="AZ453" s="250"/>
      <c r="BA453" s="250"/>
      <c r="BB453" s="250"/>
      <c r="BC453" s="250"/>
      <c r="BD453" s="250"/>
      <c r="BE453" s="250"/>
      <c r="BF453" s="250"/>
      <c r="BG453" s="250"/>
      <c r="BH453" s="250"/>
      <c r="BI453" s="250"/>
      <c r="BJ453" s="250"/>
      <c r="BK453" s="250"/>
      <c r="BL453" s="250"/>
      <c r="BM453" s="250"/>
      <c r="BN453" s="250"/>
      <c r="BO453" s="250"/>
      <c r="BP453" s="250"/>
      <c r="BQ453" s="250"/>
      <c r="BR453" s="250"/>
      <c r="BS453" s="250"/>
      <c r="BT453" s="250"/>
    </row>
    <row r="454" spans="7:72" ht="14.25" customHeight="1" x14ac:dyDescent="0.2">
      <c r="G454" s="250"/>
      <c r="K454" s="250"/>
      <c r="O454" s="277"/>
      <c r="V454" s="250"/>
      <c r="W454" s="239"/>
      <c r="X454" s="277"/>
      <c r="Y454" s="250"/>
      <c r="Z454" s="294"/>
      <c r="AA454" s="294"/>
      <c r="AB454" s="294"/>
      <c r="AC454" s="294"/>
      <c r="AD454" s="294"/>
      <c r="AE454" s="294"/>
      <c r="AF454" s="294"/>
      <c r="AG454" s="294"/>
      <c r="AH454" s="294"/>
      <c r="AI454" s="294"/>
      <c r="AJ454" s="294"/>
      <c r="AK454" s="294"/>
      <c r="AL454" s="294"/>
      <c r="AM454" s="294"/>
      <c r="AN454" s="294"/>
      <c r="AO454" s="294"/>
      <c r="AP454" s="250"/>
      <c r="AQ454" s="250"/>
      <c r="AR454" s="250"/>
      <c r="AS454" s="250"/>
      <c r="AT454" s="250"/>
      <c r="AU454" s="250"/>
      <c r="AV454" s="250"/>
      <c r="AW454" s="250"/>
      <c r="AX454" s="250"/>
      <c r="AY454" s="250"/>
      <c r="AZ454" s="250"/>
      <c r="BA454" s="250"/>
      <c r="BB454" s="250"/>
      <c r="BC454" s="250"/>
      <c r="BD454" s="250"/>
      <c r="BE454" s="250"/>
      <c r="BF454" s="250"/>
      <c r="BG454" s="250"/>
      <c r="BH454" s="250"/>
      <c r="BI454" s="250"/>
      <c r="BJ454" s="250"/>
      <c r="BK454" s="250"/>
      <c r="BL454" s="250"/>
      <c r="BM454" s="250"/>
      <c r="BN454" s="250"/>
      <c r="BO454" s="250"/>
      <c r="BP454" s="250"/>
      <c r="BQ454" s="250"/>
      <c r="BR454" s="250"/>
      <c r="BS454" s="250"/>
      <c r="BT454" s="250"/>
    </row>
    <row r="455" spans="7:72" ht="14.25" customHeight="1" x14ac:dyDescent="0.2">
      <c r="G455" s="250"/>
      <c r="K455" s="250"/>
      <c r="O455" s="277"/>
      <c r="V455" s="250"/>
      <c r="W455" s="239"/>
      <c r="X455" s="277"/>
      <c r="Y455" s="250"/>
      <c r="Z455" s="294"/>
      <c r="AA455" s="294"/>
      <c r="AB455" s="294"/>
      <c r="AC455" s="294"/>
      <c r="AD455" s="294"/>
      <c r="AE455" s="294"/>
      <c r="AF455" s="294"/>
      <c r="AG455" s="294"/>
      <c r="AH455" s="294"/>
      <c r="AI455" s="294"/>
      <c r="AJ455" s="294"/>
      <c r="AK455" s="294"/>
      <c r="AL455" s="294"/>
      <c r="AM455" s="294"/>
      <c r="AN455" s="294"/>
      <c r="AO455" s="294"/>
      <c r="AP455" s="250"/>
      <c r="AQ455" s="250"/>
      <c r="AR455" s="250"/>
      <c r="AS455" s="250"/>
      <c r="AT455" s="250"/>
      <c r="AU455" s="250"/>
      <c r="AV455" s="250"/>
      <c r="AW455" s="250"/>
      <c r="AX455" s="250"/>
      <c r="AY455" s="250"/>
      <c r="AZ455" s="250"/>
      <c r="BA455" s="250"/>
      <c r="BB455" s="250"/>
      <c r="BC455" s="250"/>
      <c r="BD455" s="250"/>
      <c r="BE455" s="250"/>
      <c r="BF455" s="250"/>
      <c r="BG455" s="250"/>
      <c r="BH455" s="250"/>
      <c r="BI455" s="250"/>
      <c r="BJ455" s="250"/>
      <c r="BK455" s="250"/>
      <c r="BL455" s="250"/>
      <c r="BM455" s="250"/>
      <c r="BN455" s="250"/>
      <c r="BO455" s="250"/>
      <c r="BP455" s="250"/>
      <c r="BQ455" s="250"/>
      <c r="BR455" s="250"/>
      <c r="BS455" s="250"/>
      <c r="BT455" s="250"/>
    </row>
    <row r="456" spans="7:72" ht="14.25" customHeight="1" x14ac:dyDescent="0.2">
      <c r="G456" s="250"/>
      <c r="K456" s="250"/>
      <c r="O456" s="277"/>
      <c r="V456" s="250"/>
      <c r="W456" s="239"/>
      <c r="X456" s="277"/>
      <c r="Y456" s="250"/>
      <c r="Z456" s="294"/>
      <c r="AA456" s="294"/>
      <c r="AB456" s="294"/>
      <c r="AC456" s="294"/>
      <c r="AD456" s="294"/>
      <c r="AE456" s="294"/>
      <c r="AF456" s="294"/>
      <c r="AG456" s="294"/>
      <c r="AH456" s="294"/>
      <c r="AI456" s="294"/>
      <c r="AJ456" s="294"/>
      <c r="AK456" s="294"/>
      <c r="AL456" s="294"/>
      <c r="AM456" s="294"/>
      <c r="AN456" s="294"/>
      <c r="AO456" s="294"/>
      <c r="AP456" s="250"/>
      <c r="AQ456" s="250"/>
      <c r="AR456" s="250"/>
      <c r="AS456" s="250"/>
      <c r="AT456" s="250"/>
      <c r="AU456" s="250"/>
      <c r="AV456" s="250"/>
      <c r="AW456" s="250"/>
      <c r="AX456" s="250"/>
      <c r="AY456" s="250"/>
      <c r="AZ456" s="250"/>
      <c r="BA456" s="250"/>
      <c r="BB456" s="250"/>
      <c r="BC456" s="250"/>
      <c r="BD456" s="250"/>
      <c r="BE456" s="250"/>
      <c r="BF456" s="250"/>
      <c r="BG456" s="250"/>
      <c r="BH456" s="250"/>
      <c r="BI456" s="250"/>
      <c r="BJ456" s="250"/>
      <c r="BK456" s="250"/>
      <c r="BL456" s="250"/>
      <c r="BM456" s="250"/>
      <c r="BN456" s="250"/>
      <c r="BO456" s="250"/>
      <c r="BP456" s="250"/>
      <c r="BQ456" s="250"/>
      <c r="BR456" s="250"/>
      <c r="BS456" s="250"/>
      <c r="BT456" s="250"/>
    </row>
    <row r="457" spans="7:72" ht="14.25" customHeight="1" x14ac:dyDescent="0.2">
      <c r="G457" s="250"/>
      <c r="K457" s="250"/>
      <c r="O457" s="277"/>
      <c r="V457" s="250"/>
      <c r="W457" s="239"/>
      <c r="X457" s="277"/>
      <c r="Y457" s="250"/>
      <c r="Z457" s="294"/>
      <c r="AA457" s="294"/>
      <c r="AB457" s="294"/>
      <c r="AC457" s="294"/>
      <c r="AD457" s="294"/>
      <c r="AE457" s="294"/>
      <c r="AF457" s="294"/>
      <c r="AG457" s="294"/>
      <c r="AH457" s="294"/>
      <c r="AI457" s="294"/>
      <c r="AJ457" s="294"/>
      <c r="AK457" s="294"/>
      <c r="AL457" s="294"/>
      <c r="AM457" s="294"/>
      <c r="AN457" s="294"/>
      <c r="AO457" s="294"/>
      <c r="AP457" s="250"/>
      <c r="AQ457" s="250"/>
      <c r="AR457" s="250"/>
      <c r="AS457" s="250"/>
      <c r="AT457" s="250"/>
      <c r="AU457" s="250"/>
      <c r="AV457" s="250"/>
      <c r="AW457" s="250"/>
      <c r="AX457" s="250"/>
      <c r="AY457" s="250"/>
      <c r="AZ457" s="250"/>
      <c r="BA457" s="250"/>
      <c r="BB457" s="250"/>
      <c r="BC457" s="250"/>
      <c r="BD457" s="250"/>
      <c r="BE457" s="250"/>
      <c r="BF457" s="250"/>
      <c r="BG457" s="250"/>
      <c r="BH457" s="250"/>
      <c r="BI457" s="250"/>
      <c r="BJ457" s="250"/>
      <c r="BK457" s="250"/>
      <c r="BL457" s="250"/>
      <c r="BM457" s="250"/>
      <c r="BN457" s="250"/>
      <c r="BO457" s="250"/>
      <c r="BP457" s="250"/>
      <c r="BQ457" s="250"/>
      <c r="BR457" s="250"/>
      <c r="BS457" s="250"/>
      <c r="BT457" s="250"/>
    </row>
    <row r="458" spans="7:72" ht="14.25" customHeight="1" x14ac:dyDescent="0.2">
      <c r="G458" s="250"/>
      <c r="K458" s="250"/>
      <c r="O458" s="277"/>
      <c r="V458" s="250"/>
      <c r="W458" s="239"/>
      <c r="X458" s="277"/>
      <c r="Y458" s="250"/>
      <c r="Z458" s="294"/>
      <c r="AA458" s="294"/>
      <c r="AB458" s="294"/>
      <c r="AC458" s="294"/>
      <c r="AD458" s="294"/>
      <c r="AE458" s="294"/>
      <c r="AF458" s="294"/>
      <c r="AG458" s="294"/>
      <c r="AH458" s="294"/>
      <c r="AI458" s="294"/>
      <c r="AJ458" s="294"/>
      <c r="AK458" s="294"/>
      <c r="AL458" s="294"/>
      <c r="AM458" s="294"/>
      <c r="AN458" s="294"/>
      <c r="AO458" s="294"/>
      <c r="AP458" s="250"/>
      <c r="AQ458" s="250"/>
      <c r="AR458" s="250"/>
      <c r="AS458" s="250"/>
      <c r="AT458" s="250"/>
      <c r="AU458" s="250"/>
      <c r="AV458" s="250"/>
      <c r="AW458" s="250"/>
      <c r="AX458" s="250"/>
      <c r="AY458" s="250"/>
      <c r="AZ458" s="250"/>
      <c r="BA458" s="250"/>
      <c r="BB458" s="250"/>
      <c r="BC458" s="250"/>
      <c r="BD458" s="250"/>
      <c r="BE458" s="250"/>
      <c r="BF458" s="250"/>
      <c r="BG458" s="250"/>
      <c r="BH458" s="250"/>
      <c r="BI458" s="250"/>
      <c r="BJ458" s="250"/>
      <c r="BK458" s="250"/>
      <c r="BL458" s="250"/>
      <c r="BM458" s="250"/>
      <c r="BN458" s="250"/>
      <c r="BO458" s="250"/>
      <c r="BP458" s="250"/>
      <c r="BQ458" s="250"/>
      <c r="BR458" s="250"/>
      <c r="BS458" s="250"/>
      <c r="BT458" s="250"/>
    </row>
    <row r="459" spans="7:72" ht="14.25" customHeight="1" x14ac:dyDescent="0.2">
      <c r="G459" s="250"/>
      <c r="K459" s="250"/>
      <c r="O459" s="277"/>
      <c r="V459" s="250"/>
      <c r="W459" s="239"/>
      <c r="X459" s="277"/>
      <c r="Y459" s="250"/>
      <c r="Z459" s="294"/>
      <c r="AA459" s="294"/>
      <c r="AB459" s="294"/>
      <c r="AC459" s="294"/>
      <c r="AD459" s="294"/>
      <c r="AE459" s="294"/>
      <c r="AF459" s="294"/>
      <c r="AG459" s="294"/>
      <c r="AH459" s="294"/>
      <c r="AI459" s="294"/>
      <c r="AJ459" s="294"/>
      <c r="AK459" s="294"/>
      <c r="AL459" s="294"/>
      <c r="AM459" s="294"/>
      <c r="AN459" s="294"/>
      <c r="AO459" s="294"/>
      <c r="AP459" s="250"/>
      <c r="AQ459" s="250"/>
      <c r="AR459" s="250"/>
      <c r="AS459" s="250"/>
      <c r="AT459" s="250"/>
      <c r="AU459" s="250"/>
      <c r="AV459" s="250"/>
      <c r="AW459" s="250"/>
      <c r="AX459" s="250"/>
      <c r="AY459" s="250"/>
      <c r="AZ459" s="250"/>
      <c r="BA459" s="250"/>
      <c r="BB459" s="250"/>
      <c r="BC459" s="250"/>
      <c r="BD459" s="250"/>
      <c r="BE459" s="250"/>
      <c r="BF459" s="250"/>
      <c r="BG459" s="250"/>
      <c r="BH459" s="250"/>
      <c r="BI459" s="250"/>
      <c r="BJ459" s="250"/>
      <c r="BK459" s="250"/>
      <c r="BL459" s="250"/>
      <c r="BM459" s="250"/>
      <c r="BN459" s="250"/>
      <c r="BO459" s="250"/>
      <c r="BP459" s="250"/>
      <c r="BQ459" s="250"/>
      <c r="BR459" s="250"/>
      <c r="BS459" s="250"/>
      <c r="BT459" s="250"/>
    </row>
    <row r="460" spans="7:72" ht="14.25" customHeight="1" x14ac:dyDescent="0.2">
      <c r="G460" s="250"/>
      <c r="K460" s="250"/>
      <c r="O460" s="277"/>
      <c r="V460" s="250"/>
      <c r="W460" s="239"/>
      <c r="X460" s="277"/>
      <c r="Y460" s="250"/>
      <c r="Z460" s="294"/>
      <c r="AA460" s="294"/>
      <c r="AB460" s="294"/>
      <c r="AC460" s="294"/>
      <c r="AD460" s="294"/>
      <c r="AE460" s="294"/>
      <c r="AF460" s="294"/>
      <c r="AG460" s="294"/>
      <c r="AH460" s="294"/>
      <c r="AI460" s="294"/>
      <c r="AJ460" s="294"/>
      <c r="AK460" s="294"/>
      <c r="AL460" s="294"/>
      <c r="AM460" s="294"/>
      <c r="AN460" s="294"/>
      <c r="AO460" s="294"/>
      <c r="AP460" s="250"/>
      <c r="AQ460" s="250"/>
      <c r="AR460" s="250"/>
      <c r="AS460" s="250"/>
      <c r="AT460" s="250"/>
      <c r="AU460" s="250"/>
      <c r="AV460" s="250"/>
      <c r="AW460" s="250"/>
      <c r="AX460" s="250"/>
      <c r="AY460" s="250"/>
      <c r="AZ460" s="250"/>
      <c r="BA460" s="250"/>
      <c r="BB460" s="250"/>
      <c r="BC460" s="250"/>
      <c r="BD460" s="250"/>
      <c r="BE460" s="250"/>
      <c r="BF460" s="250"/>
      <c r="BG460" s="250"/>
      <c r="BH460" s="250"/>
      <c r="BI460" s="250"/>
      <c r="BJ460" s="250"/>
      <c r="BK460" s="250"/>
      <c r="BL460" s="250"/>
      <c r="BM460" s="250"/>
      <c r="BN460" s="250"/>
      <c r="BO460" s="250"/>
      <c r="BP460" s="250"/>
      <c r="BQ460" s="250"/>
      <c r="BR460" s="250"/>
      <c r="BS460" s="250"/>
      <c r="BT460" s="250"/>
    </row>
    <row r="461" spans="7:72" ht="14.25" customHeight="1" x14ac:dyDescent="0.2">
      <c r="G461" s="250"/>
      <c r="K461" s="250"/>
      <c r="O461" s="277"/>
      <c r="V461" s="250"/>
      <c r="W461" s="239"/>
      <c r="X461" s="277"/>
      <c r="Y461" s="250"/>
      <c r="Z461" s="294"/>
      <c r="AA461" s="294"/>
      <c r="AB461" s="294"/>
      <c r="AC461" s="294"/>
      <c r="AD461" s="294"/>
      <c r="AE461" s="294"/>
      <c r="AF461" s="294"/>
      <c r="AG461" s="294"/>
      <c r="AH461" s="294"/>
      <c r="AI461" s="294"/>
      <c r="AJ461" s="294"/>
      <c r="AK461" s="294"/>
      <c r="AL461" s="294"/>
      <c r="AM461" s="294"/>
      <c r="AN461" s="294"/>
      <c r="AO461" s="294"/>
      <c r="AP461" s="250"/>
      <c r="AQ461" s="250"/>
      <c r="AR461" s="250"/>
      <c r="AS461" s="250"/>
      <c r="AT461" s="250"/>
      <c r="AU461" s="250"/>
      <c r="AV461" s="250"/>
      <c r="AW461" s="250"/>
      <c r="AX461" s="250"/>
      <c r="AY461" s="250"/>
      <c r="AZ461" s="250"/>
      <c r="BA461" s="250"/>
      <c r="BB461" s="250"/>
      <c r="BC461" s="250"/>
      <c r="BD461" s="250"/>
      <c r="BE461" s="250"/>
      <c r="BF461" s="250"/>
      <c r="BG461" s="250"/>
      <c r="BH461" s="250"/>
      <c r="BI461" s="250"/>
      <c r="BJ461" s="250"/>
      <c r="BK461" s="250"/>
      <c r="BL461" s="250"/>
      <c r="BM461" s="250"/>
      <c r="BN461" s="250"/>
      <c r="BO461" s="250"/>
      <c r="BP461" s="250"/>
      <c r="BQ461" s="250"/>
      <c r="BR461" s="250"/>
      <c r="BS461" s="250"/>
      <c r="BT461" s="250"/>
    </row>
    <row r="462" spans="7:72" ht="14.25" customHeight="1" x14ac:dyDescent="0.2">
      <c r="G462" s="250"/>
      <c r="K462" s="250"/>
      <c r="O462" s="277"/>
      <c r="V462" s="250"/>
      <c r="W462" s="239"/>
      <c r="X462" s="277"/>
      <c r="Y462" s="250"/>
      <c r="Z462" s="294"/>
      <c r="AA462" s="294"/>
      <c r="AB462" s="294"/>
      <c r="AC462" s="294"/>
      <c r="AD462" s="294"/>
      <c r="AE462" s="294"/>
      <c r="AF462" s="294"/>
      <c r="AG462" s="294"/>
      <c r="AH462" s="294"/>
      <c r="AI462" s="294"/>
      <c r="AJ462" s="294"/>
      <c r="AK462" s="294"/>
      <c r="AL462" s="294"/>
      <c r="AM462" s="294"/>
      <c r="AN462" s="294"/>
      <c r="AO462" s="294"/>
      <c r="AP462" s="250"/>
      <c r="AQ462" s="250"/>
      <c r="AR462" s="250"/>
      <c r="AS462" s="250"/>
      <c r="AT462" s="250"/>
      <c r="AU462" s="250"/>
      <c r="AV462" s="250"/>
      <c r="AW462" s="250"/>
      <c r="AX462" s="250"/>
      <c r="AY462" s="250"/>
      <c r="AZ462" s="250"/>
      <c r="BA462" s="250"/>
      <c r="BB462" s="250"/>
      <c r="BC462" s="250"/>
      <c r="BD462" s="250"/>
      <c r="BE462" s="250"/>
      <c r="BF462" s="250"/>
      <c r="BG462" s="250"/>
      <c r="BH462" s="250"/>
      <c r="BI462" s="250"/>
      <c r="BJ462" s="250"/>
      <c r="BK462" s="250"/>
      <c r="BL462" s="250"/>
      <c r="BM462" s="250"/>
      <c r="BN462" s="250"/>
      <c r="BO462" s="250"/>
      <c r="BP462" s="250"/>
      <c r="BQ462" s="250"/>
      <c r="BR462" s="250"/>
      <c r="BS462" s="250"/>
      <c r="BT462" s="250"/>
    </row>
    <row r="463" spans="7:72" ht="14.25" customHeight="1" x14ac:dyDescent="0.2">
      <c r="G463" s="250"/>
      <c r="K463" s="250"/>
      <c r="O463" s="277"/>
      <c r="V463" s="250"/>
      <c r="W463" s="239"/>
      <c r="X463" s="277"/>
      <c r="Y463" s="250"/>
      <c r="Z463" s="294"/>
      <c r="AA463" s="294"/>
      <c r="AB463" s="294"/>
      <c r="AC463" s="294"/>
      <c r="AD463" s="294"/>
      <c r="AE463" s="294"/>
      <c r="AF463" s="294"/>
      <c r="AG463" s="294"/>
      <c r="AH463" s="294"/>
      <c r="AI463" s="294"/>
      <c r="AJ463" s="294"/>
      <c r="AK463" s="294"/>
      <c r="AL463" s="294"/>
      <c r="AM463" s="294"/>
      <c r="AN463" s="294"/>
      <c r="AO463" s="294"/>
      <c r="AP463" s="250"/>
      <c r="AQ463" s="250"/>
      <c r="AR463" s="250"/>
      <c r="AS463" s="250"/>
      <c r="AT463" s="250"/>
      <c r="AU463" s="250"/>
      <c r="AV463" s="250"/>
      <c r="AW463" s="250"/>
      <c r="AX463" s="250"/>
      <c r="AY463" s="250"/>
      <c r="AZ463" s="250"/>
      <c r="BA463" s="250"/>
      <c r="BB463" s="250"/>
      <c r="BC463" s="250"/>
      <c r="BD463" s="250"/>
      <c r="BE463" s="250"/>
      <c r="BF463" s="250"/>
      <c r="BG463" s="250"/>
      <c r="BH463" s="250"/>
      <c r="BI463" s="250"/>
      <c r="BJ463" s="250"/>
      <c r="BK463" s="250"/>
      <c r="BL463" s="250"/>
      <c r="BM463" s="250"/>
      <c r="BN463" s="250"/>
      <c r="BO463" s="250"/>
      <c r="BP463" s="250"/>
      <c r="BQ463" s="250"/>
      <c r="BR463" s="250"/>
      <c r="BS463" s="250"/>
      <c r="BT463" s="250"/>
    </row>
    <row r="464" spans="7:72" ht="14.25" customHeight="1" x14ac:dyDescent="0.2">
      <c r="G464" s="250"/>
      <c r="K464" s="250"/>
      <c r="O464" s="277"/>
      <c r="V464" s="250"/>
      <c r="W464" s="239"/>
      <c r="X464" s="277"/>
      <c r="Y464" s="250"/>
      <c r="Z464" s="294"/>
      <c r="AA464" s="294"/>
      <c r="AB464" s="294"/>
      <c r="AC464" s="294"/>
      <c r="AD464" s="294"/>
      <c r="AE464" s="294"/>
      <c r="AF464" s="294"/>
      <c r="AG464" s="294"/>
      <c r="AH464" s="294"/>
      <c r="AI464" s="294"/>
      <c r="AJ464" s="294"/>
      <c r="AK464" s="294"/>
      <c r="AL464" s="294"/>
      <c r="AM464" s="294"/>
      <c r="AN464" s="294"/>
      <c r="AO464" s="294"/>
      <c r="AP464" s="250"/>
      <c r="AQ464" s="250"/>
      <c r="AR464" s="250"/>
      <c r="AS464" s="250"/>
      <c r="AT464" s="250"/>
      <c r="AU464" s="250"/>
      <c r="AV464" s="250"/>
      <c r="AW464" s="250"/>
      <c r="AX464" s="250"/>
      <c r="AY464" s="250"/>
      <c r="AZ464" s="250"/>
      <c r="BA464" s="250"/>
      <c r="BB464" s="250"/>
      <c r="BC464" s="250"/>
      <c r="BD464" s="250"/>
      <c r="BE464" s="250"/>
      <c r="BF464" s="250"/>
      <c r="BG464" s="250"/>
      <c r="BH464" s="250"/>
      <c r="BI464" s="250"/>
      <c r="BJ464" s="250"/>
      <c r="BK464" s="250"/>
      <c r="BL464" s="250"/>
      <c r="BM464" s="250"/>
      <c r="BN464" s="250"/>
      <c r="BO464" s="250"/>
      <c r="BP464" s="250"/>
      <c r="BQ464" s="250"/>
      <c r="BR464" s="250"/>
      <c r="BS464" s="250"/>
      <c r="BT464" s="250"/>
    </row>
    <row r="465" spans="7:72" ht="14.25" customHeight="1" x14ac:dyDescent="0.2">
      <c r="G465" s="250"/>
      <c r="K465" s="250"/>
      <c r="O465" s="277"/>
      <c r="V465" s="250"/>
      <c r="W465" s="239"/>
      <c r="X465" s="277"/>
      <c r="Y465" s="250"/>
      <c r="Z465" s="294"/>
      <c r="AA465" s="294"/>
      <c r="AB465" s="294"/>
      <c r="AC465" s="294"/>
      <c r="AD465" s="294"/>
      <c r="AE465" s="294"/>
      <c r="AF465" s="294"/>
      <c r="AG465" s="294"/>
      <c r="AH465" s="294"/>
      <c r="AI465" s="294"/>
      <c r="AJ465" s="294"/>
      <c r="AK465" s="294"/>
      <c r="AL465" s="294"/>
      <c r="AM465" s="294"/>
      <c r="AN465" s="294"/>
      <c r="AO465" s="294"/>
      <c r="AP465" s="250"/>
      <c r="AQ465" s="250"/>
      <c r="AR465" s="250"/>
      <c r="AS465" s="250"/>
      <c r="AT465" s="250"/>
      <c r="AU465" s="250"/>
      <c r="AV465" s="250"/>
      <c r="AW465" s="250"/>
      <c r="AX465" s="250"/>
      <c r="AY465" s="250"/>
      <c r="AZ465" s="250"/>
      <c r="BA465" s="250"/>
      <c r="BB465" s="250"/>
      <c r="BC465" s="250"/>
      <c r="BD465" s="250"/>
      <c r="BE465" s="250"/>
      <c r="BF465" s="250"/>
      <c r="BG465" s="250"/>
      <c r="BH465" s="250"/>
      <c r="BI465" s="250"/>
      <c r="BJ465" s="250"/>
      <c r="BK465" s="250"/>
      <c r="BL465" s="250"/>
      <c r="BM465" s="250"/>
      <c r="BN465" s="250"/>
      <c r="BO465" s="250"/>
      <c r="BP465" s="250"/>
      <c r="BQ465" s="250"/>
      <c r="BR465" s="250"/>
      <c r="BS465" s="250"/>
      <c r="BT465" s="250"/>
    </row>
    <row r="466" spans="7:72" ht="14.25" customHeight="1" x14ac:dyDescent="0.2">
      <c r="G466" s="250"/>
      <c r="K466" s="250"/>
      <c r="O466" s="277"/>
      <c r="V466" s="250"/>
      <c r="W466" s="239"/>
      <c r="X466" s="277"/>
      <c r="Y466" s="250"/>
      <c r="Z466" s="294"/>
      <c r="AA466" s="294"/>
      <c r="AB466" s="294"/>
      <c r="AC466" s="294"/>
      <c r="AD466" s="294"/>
      <c r="AE466" s="294"/>
      <c r="AF466" s="294"/>
      <c r="AG466" s="294"/>
      <c r="AH466" s="294"/>
      <c r="AI466" s="294"/>
      <c r="AJ466" s="294"/>
      <c r="AK466" s="294"/>
      <c r="AL466" s="294"/>
      <c r="AM466" s="294"/>
      <c r="AN466" s="294"/>
      <c r="AO466" s="294"/>
      <c r="AP466" s="250"/>
      <c r="AQ466" s="250"/>
      <c r="AR466" s="250"/>
      <c r="AS466" s="250"/>
      <c r="AT466" s="250"/>
      <c r="AU466" s="250"/>
      <c r="AV466" s="250"/>
      <c r="AW466" s="250"/>
      <c r="AX466" s="250"/>
      <c r="AY466" s="250"/>
      <c r="AZ466" s="250"/>
      <c r="BA466" s="250"/>
      <c r="BB466" s="250"/>
      <c r="BC466" s="250"/>
      <c r="BD466" s="250"/>
      <c r="BE466" s="250"/>
      <c r="BF466" s="250"/>
      <c r="BG466" s="250"/>
      <c r="BH466" s="250"/>
      <c r="BI466" s="250"/>
      <c r="BJ466" s="250"/>
      <c r="BK466" s="250"/>
      <c r="BL466" s="250"/>
      <c r="BM466" s="250"/>
      <c r="BN466" s="250"/>
      <c r="BO466" s="250"/>
      <c r="BP466" s="250"/>
      <c r="BQ466" s="250"/>
      <c r="BR466" s="250"/>
      <c r="BS466" s="250"/>
      <c r="BT466" s="250"/>
    </row>
    <row r="467" spans="7:72" ht="14.25" customHeight="1" x14ac:dyDescent="0.2">
      <c r="G467" s="250"/>
      <c r="K467" s="250"/>
      <c r="O467" s="277"/>
      <c r="V467" s="250"/>
      <c r="W467" s="239"/>
      <c r="X467" s="277"/>
      <c r="Y467" s="250"/>
      <c r="Z467" s="294"/>
      <c r="AA467" s="294"/>
      <c r="AB467" s="294"/>
      <c r="AC467" s="294"/>
      <c r="AD467" s="294"/>
      <c r="AE467" s="294"/>
      <c r="AF467" s="294"/>
      <c r="AG467" s="294"/>
      <c r="AH467" s="294"/>
      <c r="AI467" s="294"/>
      <c r="AJ467" s="294"/>
      <c r="AK467" s="294"/>
      <c r="AL467" s="294"/>
      <c r="AM467" s="294"/>
      <c r="AN467" s="294"/>
      <c r="AO467" s="294"/>
      <c r="AP467" s="250"/>
      <c r="AQ467" s="250"/>
      <c r="AR467" s="250"/>
      <c r="AS467" s="250"/>
      <c r="AT467" s="250"/>
      <c r="AU467" s="250"/>
      <c r="AV467" s="250"/>
      <c r="AW467" s="250"/>
      <c r="AX467" s="250"/>
      <c r="AY467" s="250"/>
      <c r="AZ467" s="250"/>
      <c r="BA467" s="250"/>
      <c r="BB467" s="250"/>
      <c r="BC467" s="250"/>
      <c r="BD467" s="250"/>
      <c r="BE467" s="250"/>
      <c r="BF467" s="250"/>
      <c r="BG467" s="250"/>
      <c r="BH467" s="250"/>
      <c r="BI467" s="250"/>
      <c r="BJ467" s="250"/>
      <c r="BK467" s="250"/>
      <c r="BL467" s="250"/>
      <c r="BM467" s="250"/>
      <c r="BN467" s="250"/>
      <c r="BO467" s="250"/>
      <c r="BP467" s="250"/>
      <c r="BQ467" s="250"/>
      <c r="BR467" s="250"/>
      <c r="BS467" s="250"/>
      <c r="BT467" s="250"/>
    </row>
    <row r="468" spans="7:72" ht="14.25" customHeight="1" x14ac:dyDescent="0.2">
      <c r="G468" s="250"/>
      <c r="K468" s="250"/>
      <c r="O468" s="277"/>
      <c r="V468" s="250"/>
      <c r="W468" s="239"/>
      <c r="X468" s="277"/>
      <c r="Y468" s="250"/>
      <c r="Z468" s="294"/>
      <c r="AA468" s="294"/>
      <c r="AB468" s="294"/>
      <c r="AC468" s="294"/>
      <c r="AD468" s="294"/>
      <c r="AE468" s="294"/>
      <c r="AF468" s="294"/>
      <c r="AG468" s="294"/>
      <c r="AH468" s="294"/>
      <c r="AI468" s="294"/>
      <c r="AJ468" s="294"/>
      <c r="AK468" s="294"/>
      <c r="AL468" s="294"/>
      <c r="AM468" s="294"/>
      <c r="AN468" s="294"/>
      <c r="AO468" s="294"/>
      <c r="AP468" s="250"/>
      <c r="AQ468" s="250"/>
      <c r="AR468" s="250"/>
      <c r="AS468" s="250"/>
      <c r="AT468" s="250"/>
      <c r="AU468" s="250"/>
      <c r="AV468" s="250"/>
      <c r="AW468" s="250"/>
      <c r="AX468" s="250"/>
      <c r="AY468" s="250"/>
      <c r="AZ468" s="250"/>
      <c r="BA468" s="250"/>
      <c r="BB468" s="250"/>
      <c r="BC468" s="250"/>
      <c r="BD468" s="250"/>
      <c r="BE468" s="250"/>
      <c r="BF468" s="250"/>
      <c r="BG468" s="250"/>
      <c r="BH468" s="250"/>
      <c r="BI468" s="250"/>
      <c r="BJ468" s="250"/>
      <c r="BK468" s="250"/>
      <c r="BL468" s="250"/>
      <c r="BM468" s="250"/>
      <c r="BN468" s="250"/>
      <c r="BO468" s="250"/>
      <c r="BP468" s="250"/>
      <c r="BQ468" s="250"/>
      <c r="BR468" s="250"/>
      <c r="BS468" s="250"/>
      <c r="BT468" s="250"/>
    </row>
    <row r="469" spans="7:72" ht="14.25" customHeight="1" x14ac:dyDescent="0.2">
      <c r="G469" s="250"/>
      <c r="K469" s="250"/>
      <c r="O469" s="277"/>
      <c r="V469" s="250"/>
      <c r="W469" s="239"/>
      <c r="X469" s="277"/>
      <c r="Y469" s="250"/>
      <c r="Z469" s="294"/>
      <c r="AA469" s="294"/>
      <c r="AB469" s="294"/>
      <c r="AC469" s="294"/>
      <c r="AD469" s="294"/>
      <c r="AE469" s="294"/>
      <c r="AF469" s="294"/>
      <c r="AG469" s="294"/>
      <c r="AH469" s="294"/>
      <c r="AI469" s="294"/>
      <c r="AJ469" s="294"/>
      <c r="AK469" s="294"/>
      <c r="AL469" s="294"/>
      <c r="AM469" s="294"/>
      <c r="AN469" s="294"/>
      <c r="AO469" s="294"/>
      <c r="AP469" s="250"/>
      <c r="AQ469" s="250"/>
      <c r="AR469" s="250"/>
      <c r="AS469" s="250"/>
      <c r="AT469" s="250"/>
      <c r="AU469" s="250"/>
      <c r="AV469" s="250"/>
      <c r="AW469" s="250"/>
      <c r="AX469" s="250"/>
      <c r="AY469" s="250"/>
      <c r="AZ469" s="250"/>
      <c r="BA469" s="250"/>
      <c r="BB469" s="250"/>
      <c r="BC469" s="250"/>
      <c r="BD469" s="250"/>
      <c r="BE469" s="250"/>
      <c r="BF469" s="250"/>
      <c r="BG469" s="250"/>
      <c r="BH469" s="250"/>
      <c r="BI469" s="250"/>
      <c r="BJ469" s="250"/>
      <c r="BK469" s="250"/>
      <c r="BL469" s="250"/>
      <c r="BM469" s="250"/>
      <c r="BN469" s="250"/>
      <c r="BO469" s="250"/>
      <c r="BP469" s="250"/>
      <c r="BQ469" s="250"/>
      <c r="BR469" s="250"/>
      <c r="BS469" s="250"/>
      <c r="BT469" s="250"/>
    </row>
    <row r="470" spans="7:72" ht="14.25" customHeight="1" x14ac:dyDescent="0.2">
      <c r="G470" s="250"/>
      <c r="K470" s="250"/>
      <c r="O470" s="277"/>
      <c r="V470" s="250"/>
      <c r="W470" s="239"/>
      <c r="X470" s="277"/>
      <c r="Y470" s="250"/>
      <c r="Z470" s="294"/>
      <c r="AA470" s="294"/>
      <c r="AB470" s="294"/>
      <c r="AC470" s="294"/>
      <c r="AD470" s="294"/>
      <c r="AE470" s="294"/>
      <c r="AF470" s="294"/>
      <c r="AG470" s="294"/>
      <c r="AH470" s="294"/>
      <c r="AI470" s="294"/>
      <c r="AJ470" s="294"/>
      <c r="AK470" s="294"/>
      <c r="AL470" s="294"/>
      <c r="AM470" s="294"/>
      <c r="AN470" s="294"/>
      <c r="AO470" s="294"/>
      <c r="AP470" s="250"/>
      <c r="AQ470" s="250"/>
      <c r="AR470" s="250"/>
      <c r="AS470" s="250"/>
      <c r="AT470" s="250"/>
      <c r="AU470" s="250"/>
      <c r="AV470" s="250"/>
      <c r="AW470" s="250"/>
      <c r="AX470" s="250"/>
      <c r="AY470" s="250"/>
      <c r="AZ470" s="250"/>
      <c r="BA470" s="250"/>
      <c r="BB470" s="250"/>
      <c r="BC470" s="250"/>
      <c r="BD470" s="250"/>
      <c r="BE470" s="250"/>
      <c r="BF470" s="250"/>
      <c r="BG470" s="250"/>
      <c r="BH470" s="250"/>
      <c r="BI470" s="250"/>
      <c r="BJ470" s="250"/>
      <c r="BK470" s="250"/>
      <c r="BL470" s="250"/>
      <c r="BM470" s="250"/>
      <c r="BN470" s="250"/>
      <c r="BO470" s="250"/>
      <c r="BP470" s="250"/>
      <c r="BQ470" s="250"/>
      <c r="BR470" s="250"/>
      <c r="BS470" s="250"/>
      <c r="BT470" s="250"/>
    </row>
    <row r="471" spans="7:72" ht="14.25" customHeight="1" x14ac:dyDescent="0.2">
      <c r="G471" s="250"/>
      <c r="K471" s="250"/>
      <c r="O471" s="277"/>
      <c r="V471" s="250"/>
      <c r="W471" s="239"/>
      <c r="X471" s="277"/>
      <c r="Y471" s="250"/>
      <c r="Z471" s="294"/>
      <c r="AA471" s="294"/>
      <c r="AB471" s="294"/>
      <c r="AC471" s="294"/>
      <c r="AD471" s="294"/>
      <c r="AE471" s="294"/>
      <c r="AF471" s="294"/>
      <c r="AG471" s="294"/>
      <c r="AH471" s="294"/>
      <c r="AI471" s="294"/>
      <c r="AJ471" s="294"/>
      <c r="AK471" s="294"/>
      <c r="AL471" s="294"/>
      <c r="AM471" s="294"/>
      <c r="AN471" s="294"/>
      <c r="AO471" s="294"/>
      <c r="AP471" s="250"/>
      <c r="AQ471" s="250"/>
      <c r="AR471" s="250"/>
      <c r="AS471" s="250"/>
      <c r="AT471" s="250"/>
      <c r="AU471" s="250"/>
      <c r="AV471" s="250"/>
      <c r="AW471" s="250"/>
      <c r="AX471" s="250"/>
      <c r="AY471" s="250"/>
      <c r="AZ471" s="250"/>
      <c r="BA471" s="250"/>
      <c r="BB471" s="250"/>
      <c r="BC471" s="250"/>
      <c r="BD471" s="250"/>
      <c r="BE471" s="250"/>
      <c r="BF471" s="250"/>
      <c r="BG471" s="250"/>
      <c r="BH471" s="250"/>
      <c r="BI471" s="250"/>
      <c r="BJ471" s="250"/>
      <c r="BK471" s="250"/>
      <c r="BL471" s="250"/>
      <c r="BM471" s="250"/>
      <c r="BN471" s="250"/>
      <c r="BO471" s="250"/>
      <c r="BP471" s="250"/>
      <c r="BQ471" s="250"/>
      <c r="BR471" s="250"/>
      <c r="BS471" s="250"/>
      <c r="BT471" s="250"/>
    </row>
    <row r="472" spans="7:72" ht="14.25" customHeight="1" x14ac:dyDescent="0.2">
      <c r="G472" s="250"/>
      <c r="K472" s="250"/>
      <c r="O472" s="277"/>
      <c r="V472" s="250"/>
      <c r="W472" s="239"/>
      <c r="X472" s="277"/>
      <c r="Y472" s="250"/>
      <c r="Z472" s="294"/>
      <c r="AA472" s="294"/>
      <c r="AB472" s="294"/>
      <c r="AC472" s="294"/>
      <c r="AD472" s="294"/>
      <c r="AE472" s="294"/>
      <c r="AF472" s="294"/>
      <c r="AG472" s="294"/>
      <c r="AH472" s="294"/>
      <c r="AI472" s="294"/>
      <c r="AJ472" s="294"/>
      <c r="AK472" s="294"/>
      <c r="AL472" s="294"/>
      <c r="AM472" s="294"/>
      <c r="AN472" s="294"/>
      <c r="AO472" s="294"/>
      <c r="AP472" s="250"/>
      <c r="AQ472" s="250"/>
      <c r="AR472" s="250"/>
      <c r="AS472" s="250"/>
      <c r="AT472" s="250"/>
      <c r="AU472" s="250"/>
      <c r="AV472" s="250"/>
      <c r="AW472" s="250"/>
      <c r="AX472" s="250"/>
      <c r="AY472" s="250"/>
      <c r="AZ472" s="250"/>
      <c r="BA472" s="250"/>
      <c r="BB472" s="250"/>
      <c r="BC472" s="250"/>
      <c r="BD472" s="250"/>
      <c r="BE472" s="250"/>
      <c r="BF472" s="250"/>
      <c r="BG472" s="250"/>
      <c r="BH472" s="250"/>
      <c r="BI472" s="250"/>
      <c r="BJ472" s="250"/>
      <c r="BK472" s="250"/>
      <c r="BL472" s="250"/>
      <c r="BM472" s="250"/>
      <c r="BN472" s="250"/>
      <c r="BO472" s="250"/>
      <c r="BP472" s="250"/>
      <c r="BQ472" s="250"/>
      <c r="BR472" s="250"/>
      <c r="BS472" s="250"/>
      <c r="BT472" s="250"/>
    </row>
    <row r="473" spans="7:72" ht="14.25" customHeight="1" x14ac:dyDescent="0.2">
      <c r="G473" s="250"/>
      <c r="K473" s="250"/>
      <c r="O473" s="277"/>
      <c r="V473" s="250"/>
      <c r="W473" s="239"/>
      <c r="X473" s="277"/>
      <c r="Y473" s="250"/>
      <c r="Z473" s="294"/>
      <c r="AA473" s="294"/>
      <c r="AB473" s="294"/>
      <c r="AC473" s="294"/>
      <c r="AD473" s="294"/>
      <c r="AE473" s="294"/>
      <c r="AF473" s="294"/>
      <c r="AG473" s="294"/>
      <c r="AH473" s="294"/>
      <c r="AI473" s="294"/>
      <c r="AJ473" s="294"/>
      <c r="AK473" s="294"/>
      <c r="AL473" s="294"/>
      <c r="AM473" s="294"/>
      <c r="AN473" s="294"/>
      <c r="AO473" s="294"/>
      <c r="AP473" s="250"/>
      <c r="AQ473" s="250"/>
      <c r="AR473" s="250"/>
      <c r="AS473" s="250"/>
      <c r="AT473" s="250"/>
      <c r="AU473" s="250"/>
      <c r="AV473" s="250"/>
      <c r="AW473" s="250"/>
      <c r="AX473" s="250"/>
      <c r="AY473" s="250"/>
      <c r="AZ473" s="250"/>
      <c r="BA473" s="250"/>
      <c r="BB473" s="250"/>
      <c r="BC473" s="250"/>
      <c r="BD473" s="250"/>
      <c r="BE473" s="250"/>
      <c r="BF473" s="250"/>
      <c r="BG473" s="250"/>
      <c r="BH473" s="250"/>
      <c r="BI473" s="250"/>
      <c r="BJ473" s="250"/>
      <c r="BK473" s="250"/>
      <c r="BL473" s="250"/>
      <c r="BM473" s="250"/>
      <c r="BN473" s="250"/>
      <c r="BO473" s="250"/>
      <c r="BP473" s="250"/>
      <c r="BQ473" s="250"/>
      <c r="BR473" s="250"/>
      <c r="BS473" s="250"/>
      <c r="BT473" s="250"/>
    </row>
    <row r="474" spans="7:72" ht="14.25" customHeight="1" x14ac:dyDescent="0.2">
      <c r="G474" s="250"/>
      <c r="K474" s="250"/>
      <c r="O474" s="277"/>
      <c r="V474" s="250"/>
      <c r="W474" s="239"/>
      <c r="X474" s="277"/>
      <c r="Y474" s="250"/>
      <c r="Z474" s="294"/>
      <c r="AA474" s="294"/>
      <c r="AB474" s="294"/>
      <c r="AC474" s="294"/>
      <c r="AD474" s="294"/>
      <c r="AE474" s="294"/>
      <c r="AF474" s="294"/>
      <c r="AG474" s="294"/>
      <c r="AH474" s="294"/>
      <c r="AI474" s="294"/>
      <c r="AJ474" s="294"/>
      <c r="AK474" s="294"/>
      <c r="AL474" s="294"/>
      <c r="AM474" s="294"/>
      <c r="AN474" s="294"/>
      <c r="AO474" s="294"/>
      <c r="AP474" s="250"/>
      <c r="AQ474" s="250"/>
      <c r="AR474" s="250"/>
      <c r="AS474" s="250"/>
      <c r="AT474" s="250"/>
      <c r="AU474" s="250"/>
      <c r="AV474" s="250"/>
      <c r="AW474" s="250"/>
      <c r="AX474" s="250"/>
      <c r="AY474" s="250"/>
      <c r="AZ474" s="250"/>
      <c r="BA474" s="250"/>
      <c r="BB474" s="250"/>
      <c r="BC474" s="250"/>
      <c r="BD474" s="250"/>
      <c r="BE474" s="250"/>
      <c r="BF474" s="250"/>
      <c r="BG474" s="250"/>
      <c r="BH474" s="250"/>
      <c r="BI474" s="250"/>
      <c r="BJ474" s="250"/>
      <c r="BK474" s="250"/>
      <c r="BL474" s="250"/>
      <c r="BM474" s="250"/>
      <c r="BN474" s="250"/>
      <c r="BO474" s="250"/>
      <c r="BP474" s="250"/>
      <c r="BQ474" s="250"/>
      <c r="BR474" s="250"/>
      <c r="BS474" s="250"/>
      <c r="BT474" s="250"/>
    </row>
    <row r="475" spans="7:72" ht="14.25" customHeight="1" x14ac:dyDescent="0.2">
      <c r="G475" s="250"/>
      <c r="K475" s="250"/>
      <c r="O475" s="277"/>
      <c r="V475" s="250"/>
      <c r="W475" s="239"/>
      <c r="X475" s="277"/>
      <c r="Y475" s="250"/>
      <c r="Z475" s="294"/>
      <c r="AA475" s="294"/>
      <c r="AB475" s="294"/>
      <c r="AC475" s="294"/>
      <c r="AD475" s="294"/>
      <c r="AE475" s="294"/>
      <c r="AF475" s="294"/>
      <c r="AG475" s="294"/>
      <c r="AH475" s="294"/>
      <c r="AI475" s="294"/>
      <c r="AJ475" s="294"/>
      <c r="AK475" s="294"/>
      <c r="AL475" s="294"/>
      <c r="AM475" s="294"/>
      <c r="AN475" s="294"/>
      <c r="AO475" s="294"/>
      <c r="AP475" s="250"/>
      <c r="AQ475" s="250"/>
      <c r="AR475" s="250"/>
      <c r="AS475" s="250"/>
      <c r="AT475" s="250"/>
      <c r="AU475" s="250"/>
      <c r="AV475" s="250"/>
      <c r="AW475" s="250"/>
      <c r="AX475" s="250"/>
      <c r="AY475" s="250"/>
      <c r="AZ475" s="250"/>
      <c r="BA475" s="250"/>
      <c r="BB475" s="250"/>
      <c r="BC475" s="250"/>
      <c r="BD475" s="250"/>
      <c r="BE475" s="250"/>
      <c r="BF475" s="250"/>
      <c r="BG475" s="250"/>
      <c r="BH475" s="250"/>
      <c r="BI475" s="250"/>
      <c r="BJ475" s="250"/>
      <c r="BK475" s="250"/>
      <c r="BL475" s="250"/>
      <c r="BM475" s="250"/>
      <c r="BN475" s="250"/>
      <c r="BO475" s="250"/>
      <c r="BP475" s="250"/>
      <c r="BQ475" s="250"/>
      <c r="BR475" s="250"/>
      <c r="BS475" s="250"/>
      <c r="BT475" s="250"/>
    </row>
    <row r="476" spans="7:72" ht="14.25" customHeight="1" x14ac:dyDescent="0.2">
      <c r="G476" s="250"/>
      <c r="K476" s="250"/>
      <c r="O476" s="277"/>
      <c r="V476" s="250"/>
      <c r="W476" s="239"/>
      <c r="X476" s="277"/>
      <c r="Y476" s="250"/>
      <c r="Z476" s="294"/>
      <c r="AA476" s="294"/>
      <c r="AB476" s="294"/>
      <c r="AC476" s="294"/>
      <c r="AD476" s="294"/>
      <c r="AE476" s="294"/>
      <c r="AF476" s="294"/>
      <c r="AG476" s="294"/>
      <c r="AH476" s="294"/>
      <c r="AI476" s="294"/>
      <c r="AJ476" s="294"/>
      <c r="AK476" s="294"/>
      <c r="AL476" s="294"/>
      <c r="AM476" s="294"/>
      <c r="AN476" s="294"/>
      <c r="AO476" s="294"/>
      <c r="AP476" s="250"/>
      <c r="AQ476" s="250"/>
      <c r="AR476" s="250"/>
      <c r="AS476" s="250"/>
      <c r="AT476" s="250"/>
      <c r="AU476" s="250"/>
      <c r="AV476" s="250"/>
      <c r="AW476" s="250"/>
      <c r="AX476" s="250"/>
      <c r="AY476" s="250"/>
      <c r="AZ476" s="250"/>
      <c r="BA476" s="250"/>
      <c r="BB476" s="250"/>
      <c r="BC476" s="250"/>
      <c r="BD476" s="250"/>
      <c r="BE476" s="250"/>
      <c r="BF476" s="250"/>
      <c r="BG476" s="250"/>
      <c r="BH476" s="250"/>
      <c r="BI476" s="250"/>
      <c r="BJ476" s="250"/>
      <c r="BK476" s="250"/>
      <c r="BL476" s="250"/>
      <c r="BM476" s="250"/>
      <c r="BN476" s="250"/>
      <c r="BO476" s="250"/>
      <c r="BP476" s="250"/>
      <c r="BQ476" s="250"/>
      <c r="BR476" s="250"/>
      <c r="BS476" s="250"/>
      <c r="BT476" s="250"/>
    </row>
    <row r="477" spans="7:72" ht="14.25" customHeight="1" x14ac:dyDescent="0.2">
      <c r="G477" s="250"/>
      <c r="K477" s="250"/>
      <c r="O477" s="277"/>
      <c r="V477" s="250"/>
      <c r="W477" s="239"/>
      <c r="X477" s="277"/>
      <c r="Y477" s="250"/>
      <c r="Z477" s="294"/>
      <c r="AA477" s="294"/>
      <c r="AB477" s="294"/>
      <c r="AC477" s="294"/>
      <c r="AD477" s="294"/>
      <c r="AE477" s="294"/>
      <c r="AF477" s="294"/>
      <c r="AG477" s="294"/>
      <c r="AH477" s="294"/>
      <c r="AI477" s="294"/>
      <c r="AJ477" s="294"/>
      <c r="AK477" s="294"/>
      <c r="AL477" s="294"/>
      <c r="AM477" s="294"/>
      <c r="AN477" s="294"/>
      <c r="AO477" s="294"/>
      <c r="AP477" s="250"/>
      <c r="AQ477" s="250"/>
      <c r="AR477" s="250"/>
      <c r="AS477" s="250"/>
      <c r="AT477" s="250"/>
      <c r="AU477" s="250"/>
      <c r="AV477" s="250"/>
      <c r="AW477" s="250"/>
      <c r="AX477" s="250"/>
      <c r="AY477" s="250"/>
      <c r="AZ477" s="250"/>
      <c r="BA477" s="250"/>
      <c r="BB477" s="250"/>
      <c r="BC477" s="250"/>
      <c r="BD477" s="250"/>
      <c r="BE477" s="250"/>
      <c r="BF477" s="250"/>
      <c r="BG477" s="250"/>
      <c r="BH477" s="250"/>
      <c r="BI477" s="250"/>
      <c r="BJ477" s="250"/>
      <c r="BK477" s="250"/>
      <c r="BL477" s="250"/>
      <c r="BM477" s="250"/>
      <c r="BN477" s="250"/>
      <c r="BO477" s="250"/>
      <c r="BP477" s="250"/>
      <c r="BQ477" s="250"/>
      <c r="BR477" s="250"/>
      <c r="BS477" s="250"/>
      <c r="BT477" s="250"/>
    </row>
    <row r="478" spans="7:72" ht="14.25" customHeight="1" x14ac:dyDescent="0.2">
      <c r="G478" s="250"/>
      <c r="K478" s="250"/>
      <c r="O478" s="277"/>
      <c r="V478" s="250"/>
      <c r="W478" s="239"/>
      <c r="X478" s="277"/>
      <c r="Y478" s="250"/>
      <c r="Z478" s="294"/>
      <c r="AA478" s="294"/>
      <c r="AB478" s="294"/>
      <c r="AC478" s="294"/>
      <c r="AD478" s="294"/>
      <c r="AE478" s="294"/>
      <c r="AF478" s="294"/>
      <c r="AG478" s="294"/>
      <c r="AH478" s="294"/>
      <c r="AI478" s="294"/>
      <c r="AJ478" s="294"/>
      <c r="AK478" s="294"/>
      <c r="AL478" s="294"/>
      <c r="AM478" s="294"/>
      <c r="AN478" s="294"/>
      <c r="AO478" s="294"/>
      <c r="AP478" s="250"/>
      <c r="AQ478" s="250"/>
      <c r="AR478" s="250"/>
      <c r="AS478" s="250"/>
      <c r="AT478" s="250"/>
      <c r="AU478" s="250"/>
      <c r="AV478" s="250"/>
      <c r="AW478" s="250"/>
      <c r="AX478" s="250"/>
      <c r="AY478" s="250"/>
      <c r="AZ478" s="250"/>
      <c r="BA478" s="250"/>
      <c r="BB478" s="250"/>
      <c r="BC478" s="250"/>
      <c r="BD478" s="250"/>
      <c r="BE478" s="250"/>
      <c r="BF478" s="250"/>
      <c r="BG478" s="250"/>
      <c r="BH478" s="250"/>
      <c r="BI478" s="250"/>
      <c r="BJ478" s="250"/>
      <c r="BK478" s="250"/>
      <c r="BL478" s="250"/>
      <c r="BM478" s="250"/>
      <c r="BN478" s="250"/>
      <c r="BO478" s="250"/>
      <c r="BP478" s="250"/>
      <c r="BQ478" s="250"/>
      <c r="BR478" s="250"/>
      <c r="BS478" s="250"/>
      <c r="BT478" s="250"/>
    </row>
    <row r="479" spans="7:72" ht="14.25" customHeight="1" x14ac:dyDescent="0.2">
      <c r="G479" s="250"/>
      <c r="K479" s="250"/>
      <c r="O479" s="277"/>
      <c r="V479" s="250"/>
      <c r="W479" s="239"/>
      <c r="X479" s="277"/>
      <c r="Y479" s="250"/>
      <c r="Z479" s="294"/>
      <c r="AA479" s="294"/>
      <c r="AB479" s="294"/>
      <c r="AC479" s="294"/>
      <c r="AD479" s="294"/>
      <c r="AE479" s="294"/>
      <c r="AF479" s="294"/>
      <c r="AG479" s="294"/>
      <c r="AH479" s="294"/>
      <c r="AI479" s="294"/>
      <c r="AJ479" s="294"/>
      <c r="AK479" s="294"/>
      <c r="AL479" s="294"/>
      <c r="AM479" s="294"/>
      <c r="AN479" s="294"/>
      <c r="AO479" s="294"/>
      <c r="AP479" s="250"/>
      <c r="AQ479" s="250"/>
      <c r="AR479" s="250"/>
      <c r="AS479" s="250"/>
      <c r="AT479" s="250"/>
      <c r="AU479" s="250"/>
      <c r="AV479" s="250"/>
      <c r="AW479" s="250"/>
      <c r="AX479" s="250"/>
      <c r="AY479" s="250"/>
      <c r="AZ479" s="250"/>
      <c r="BA479" s="250"/>
      <c r="BB479" s="250"/>
      <c r="BC479" s="250"/>
      <c r="BD479" s="250"/>
      <c r="BE479" s="250"/>
      <c r="BF479" s="250"/>
      <c r="BG479" s="250"/>
      <c r="BH479" s="250"/>
      <c r="BI479" s="250"/>
      <c r="BJ479" s="250"/>
      <c r="BK479" s="250"/>
      <c r="BL479" s="250"/>
      <c r="BM479" s="250"/>
      <c r="BN479" s="250"/>
      <c r="BO479" s="250"/>
      <c r="BP479" s="250"/>
      <c r="BQ479" s="250"/>
      <c r="BR479" s="250"/>
      <c r="BS479" s="250"/>
      <c r="BT479" s="250"/>
    </row>
    <row r="480" spans="7:72" ht="14.25" customHeight="1" x14ac:dyDescent="0.2">
      <c r="G480" s="250"/>
      <c r="K480" s="250"/>
      <c r="O480" s="277"/>
      <c r="V480" s="250"/>
      <c r="W480" s="239"/>
      <c r="X480" s="277"/>
      <c r="Y480" s="250"/>
      <c r="Z480" s="294"/>
      <c r="AA480" s="294"/>
      <c r="AB480" s="294"/>
      <c r="AC480" s="294"/>
      <c r="AD480" s="294"/>
      <c r="AE480" s="294"/>
      <c r="AF480" s="294"/>
      <c r="AG480" s="294"/>
      <c r="AH480" s="294"/>
      <c r="AI480" s="294"/>
      <c r="AJ480" s="294"/>
      <c r="AK480" s="294"/>
      <c r="AL480" s="294"/>
      <c r="AM480" s="294"/>
      <c r="AN480" s="294"/>
      <c r="AO480" s="294"/>
      <c r="AP480" s="250"/>
      <c r="AQ480" s="250"/>
      <c r="AR480" s="250"/>
      <c r="AS480" s="250"/>
      <c r="AT480" s="250"/>
      <c r="AU480" s="250"/>
      <c r="AV480" s="250"/>
      <c r="AW480" s="250"/>
      <c r="AX480" s="250"/>
      <c r="AY480" s="250"/>
      <c r="AZ480" s="250"/>
      <c r="BA480" s="250"/>
      <c r="BB480" s="250"/>
      <c r="BC480" s="250"/>
      <c r="BD480" s="250"/>
      <c r="BE480" s="250"/>
      <c r="BF480" s="250"/>
      <c r="BG480" s="250"/>
      <c r="BH480" s="250"/>
      <c r="BI480" s="250"/>
      <c r="BJ480" s="250"/>
      <c r="BK480" s="250"/>
      <c r="BL480" s="250"/>
      <c r="BM480" s="250"/>
      <c r="BN480" s="250"/>
      <c r="BO480" s="250"/>
      <c r="BP480" s="250"/>
      <c r="BQ480" s="250"/>
      <c r="BR480" s="250"/>
      <c r="BS480" s="250"/>
      <c r="BT480" s="250"/>
    </row>
    <row r="481" spans="7:72" ht="14.25" customHeight="1" x14ac:dyDescent="0.2">
      <c r="G481" s="250"/>
      <c r="K481" s="250"/>
      <c r="O481" s="277"/>
      <c r="V481" s="250"/>
      <c r="W481" s="239"/>
      <c r="X481" s="277"/>
      <c r="Y481" s="250"/>
      <c r="Z481" s="294"/>
      <c r="AA481" s="294"/>
      <c r="AB481" s="294"/>
      <c r="AC481" s="294"/>
      <c r="AD481" s="294"/>
      <c r="AE481" s="294"/>
      <c r="AF481" s="294"/>
      <c r="AG481" s="294"/>
      <c r="AH481" s="294"/>
      <c r="AI481" s="294"/>
      <c r="AJ481" s="294"/>
      <c r="AK481" s="294"/>
      <c r="AL481" s="294"/>
      <c r="AM481" s="294"/>
      <c r="AN481" s="294"/>
      <c r="AO481" s="294"/>
      <c r="AP481" s="250"/>
      <c r="AQ481" s="250"/>
      <c r="AR481" s="250"/>
      <c r="AS481" s="250"/>
      <c r="AT481" s="250"/>
      <c r="AU481" s="250"/>
      <c r="AV481" s="250"/>
      <c r="AW481" s="250"/>
      <c r="AX481" s="250"/>
      <c r="AY481" s="250"/>
      <c r="AZ481" s="250"/>
      <c r="BA481" s="250"/>
      <c r="BB481" s="250"/>
      <c r="BC481" s="250"/>
      <c r="BD481" s="250"/>
      <c r="BE481" s="250"/>
      <c r="BF481" s="250"/>
      <c r="BG481" s="250"/>
      <c r="BH481" s="250"/>
      <c r="BI481" s="250"/>
      <c r="BJ481" s="250"/>
      <c r="BK481" s="250"/>
      <c r="BL481" s="250"/>
      <c r="BM481" s="250"/>
      <c r="BN481" s="250"/>
      <c r="BO481" s="250"/>
      <c r="BP481" s="250"/>
      <c r="BQ481" s="250"/>
      <c r="BR481" s="250"/>
      <c r="BS481" s="250"/>
      <c r="BT481" s="250"/>
    </row>
    <row r="482" spans="7:72" ht="14.25" customHeight="1" x14ac:dyDescent="0.2">
      <c r="G482" s="250"/>
      <c r="K482" s="250"/>
      <c r="O482" s="277"/>
      <c r="V482" s="250"/>
      <c r="W482" s="239"/>
      <c r="X482" s="277"/>
      <c r="Y482" s="250"/>
      <c r="Z482" s="294"/>
      <c r="AA482" s="294"/>
      <c r="AB482" s="294"/>
      <c r="AC482" s="294"/>
      <c r="AD482" s="294"/>
      <c r="AE482" s="294"/>
      <c r="AF482" s="294"/>
      <c r="AG482" s="294"/>
      <c r="AH482" s="294"/>
      <c r="AI482" s="294"/>
      <c r="AJ482" s="294"/>
      <c r="AK482" s="294"/>
      <c r="AL482" s="294"/>
      <c r="AM482" s="294"/>
      <c r="AN482" s="294"/>
      <c r="AO482" s="294"/>
      <c r="AP482" s="250"/>
      <c r="AQ482" s="250"/>
      <c r="AR482" s="250"/>
      <c r="AS482" s="250"/>
      <c r="AT482" s="250"/>
      <c r="AU482" s="250"/>
      <c r="AV482" s="250"/>
      <c r="AW482" s="250"/>
      <c r="AX482" s="250"/>
      <c r="AY482" s="250"/>
      <c r="AZ482" s="250"/>
      <c r="BA482" s="250"/>
      <c r="BB482" s="250"/>
      <c r="BC482" s="250"/>
      <c r="BD482" s="250"/>
      <c r="BE482" s="250"/>
      <c r="BF482" s="250"/>
      <c r="BG482" s="250"/>
      <c r="BH482" s="250"/>
      <c r="BI482" s="250"/>
      <c r="BJ482" s="250"/>
      <c r="BK482" s="250"/>
      <c r="BL482" s="250"/>
      <c r="BM482" s="250"/>
      <c r="BN482" s="250"/>
      <c r="BO482" s="250"/>
      <c r="BP482" s="250"/>
      <c r="BQ482" s="250"/>
      <c r="BR482" s="250"/>
      <c r="BS482" s="250"/>
      <c r="BT482" s="250"/>
    </row>
    <row r="483" spans="7:72" ht="14.25" customHeight="1" x14ac:dyDescent="0.2">
      <c r="G483" s="250"/>
      <c r="K483" s="250"/>
      <c r="O483" s="277"/>
      <c r="V483" s="250"/>
      <c r="W483" s="239"/>
      <c r="X483" s="277"/>
      <c r="Y483" s="250"/>
      <c r="Z483" s="294"/>
      <c r="AA483" s="294"/>
      <c r="AB483" s="294"/>
      <c r="AC483" s="294"/>
      <c r="AD483" s="294"/>
      <c r="AE483" s="294"/>
      <c r="AF483" s="294"/>
      <c r="AG483" s="294"/>
      <c r="AH483" s="294"/>
      <c r="AI483" s="294"/>
      <c r="AJ483" s="294"/>
      <c r="AK483" s="294"/>
      <c r="AL483" s="294"/>
      <c r="AM483" s="294"/>
      <c r="AN483" s="294"/>
      <c r="AO483" s="294"/>
      <c r="AP483" s="250"/>
      <c r="AQ483" s="250"/>
      <c r="AR483" s="250"/>
      <c r="AS483" s="250"/>
      <c r="AT483" s="250"/>
      <c r="AU483" s="250"/>
      <c r="AV483" s="250"/>
      <c r="AW483" s="250"/>
      <c r="AX483" s="250"/>
      <c r="AY483" s="250"/>
      <c r="AZ483" s="250"/>
      <c r="BA483" s="250"/>
      <c r="BB483" s="250"/>
      <c r="BC483" s="250"/>
      <c r="BD483" s="250"/>
      <c r="BE483" s="250"/>
      <c r="BF483" s="250"/>
      <c r="BG483" s="250"/>
      <c r="BH483" s="250"/>
      <c r="BI483" s="250"/>
      <c r="BJ483" s="250"/>
      <c r="BK483" s="250"/>
      <c r="BL483" s="250"/>
      <c r="BM483" s="250"/>
      <c r="BN483" s="250"/>
      <c r="BO483" s="250"/>
      <c r="BP483" s="250"/>
      <c r="BQ483" s="250"/>
      <c r="BR483" s="250"/>
      <c r="BS483" s="250"/>
      <c r="BT483" s="250"/>
    </row>
    <row r="484" spans="7:72" ht="14.25" customHeight="1" x14ac:dyDescent="0.2">
      <c r="G484" s="250"/>
      <c r="K484" s="250"/>
      <c r="O484" s="277"/>
      <c r="V484" s="250"/>
      <c r="W484" s="239"/>
      <c r="X484" s="277"/>
      <c r="Y484" s="250"/>
      <c r="Z484" s="294"/>
      <c r="AA484" s="294"/>
      <c r="AB484" s="294"/>
      <c r="AC484" s="294"/>
      <c r="AD484" s="294"/>
      <c r="AE484" s="294"/>
      <c r="AF484" s="294"/>
      <c r="AG484" s="294"/>
      <c r="AH484" s="294"/>
      <c r="AI484" s="294"/>
      <c r="AJ484" s="294"/>
      <c r="AK484" s="294"/>
      <c r="AL484" s="294"/>
      <c r="AM484" s="294"/>
      <c r="AN484" s="294"/>
      <c r="AO484" s="294"/>
      <c r="AP484" s="250"/>
      <c r="AQ484" s="250"/>
      <c r="AR484" s="250"/>
      <c r="AS484" s="250"/>
      <c r="AT484" s="250"/>
      <c r="AU484" s="250"/>
      <c r="AV484" s="250"/>
      <c r="AW484" s="250"/>
      <c r="AX484" s="250"/>
      <c r="AY484" s="250"/>
      <c r="AZ484" s="250"/>
      <c r="BA484" s="250"/>
      <c r="BB484" s="250"/>
      <c r="BC484" s="250"/>
      <c r="BD484" s="250"/>
      <c r="BE484" s="250"/>
      <c r="BF484" s="250"/>
      <c r="BG484" s="250"/>
      <c r="BH484" s="250"/>
      <c r="BI484" s="250"/>
      <c r="BJ484" s="250"/>
      <c r="BK484" s="250"/>
      <c r="BL484" s="250"/>
      <c r="BM484" s="250"/>
      <c r="BN484" s="250"/>
      <c r="BO484" s="250"/>
      <c r="BP484" s="250"/>
      <c r="BQ484" s="250"/>
      <c r="BR484" s="250"/>
      <c r="BS484" s="250"/>
      <c r="BT484" s="250"/>
    </row>
    <row r="485" spans="7:72" ht="14.25" customHeight="1" x14ac:dyDescent="0.2">
      <c r="G485" s="250"/>
      <c r="K485" s="250"/>
      <c r="O485" s="277"/>
      <c r="V485" s="250"/>
      <c r="W485" s="239"/>
      <c r="X485" s="277"/>
      <c r="Y485" s="250"/>
      <c r="Z485" s="294"/>
      <c r="AA485" s="294"/>
      <c r="AB485" s="294"/>
      <c r="AC485" s="294"/>
      <c r="AD485" s="294"/>
      <c r="AE485" s="294"/>
      <c r="AF485" s="294"/>
      <c r="AG485" s="294"/>
      <c r="AH485" s="294"/>
      <c r="AI485" s="294"/>
      <c r="AJ485" s="294"/>
      <c r="AK485" s="294"/>
      <c r="AL485" s="294"/>
      <c r="AM485" s="294"/>
      <c r="AN485" s="294"/>
      <c r="AO485" s="294"/>
      <c r="AP485" s="250"/>
      <c r="AQ485" s="250"/>
      <c r="AR485" s="250"/>
      <c r="AS485" s="250"/>
      <c r="AT485" s="250"/>
      <c r="AU485" s="250"/>
      <c r="AV485" s="250"/>
      <c r="AW485" s="250"/>
      <c r="AX485" s="250"/>
      <c r="AY485" s="250"/>
      <c r="AZ485" s="250"/>
      <c r="BA485" s="250"/>
      <c r="BB485" s="250"/>
      <c r="BC485" s="250"/>
      <c r="BD485" s="250"/>
      <c r="BE485" s="250"/>
      <c r="BF485" s="250"/>
      <c r="BG485" s="250"/>
      <c r="BH485" s="250"/>
      <c r="BI485" s="250"/>
      <c r="BJ485" s="250"/>
      <c r="BK485" s="250"/>
      <c r="BL485" s="250"/>
      <c r="BM485" s="250"/>
      <c r="BN485" s="250"/>
      <c r="BO485" s="250"/>
      <c r="BP485" s="250"/>
      <c r="BQ485" s="250"/>
      <c r="BR485" s="250"/>
      <c r="BS485" s="250"/>
      <c r="BT485" s="250"/>
    </row>
    <row r="486" spans="7:72" ht="14.25" customHeight="1" x14ac:dyDescent="0.2">
      <c r="G486" s="250"/>
      <c r="K486" s="250"/>
      <c r="O486" s="277"/>
      <c r="V486" s="250"/>
      <c r="W486" s="239"/>
      <c r="X486" s="277"/>
      <c r="Y486" s="250"/>
      <c r="Z486" s="294"/>
      <c r="AA486" s="294"/>
      <c r="AB486" s="294"/>
      <c r="AC486" s="294"/>
      <c r="AD486" s="294"/>
      <c r="AE486" s="294"/>
      <c r="AF486" s="294"/>
      <c r="AG486" s="294"/>
      <c r="AH486" s="294"/>
      <c r="AI486" s="294"/>
      <c r="AJ486" s="294"/>
      <c r="AK486" s="294"/>
      <c r="AL486" s="294"/>
      <c r="AM486" s="294"/>
      <c r="AN486" s="294"/>
      <c r="AO486" s="294"/>
      <c r="AP486" s="250"/>
      <c r="AQ486" s="250"/>
      <c r="AR486" s="250"/>
      <c r="AS486" s="250"/>
      <c r="AT486" s="250"/>
      <c r="AU486" s="250"/>
      <c r="AV486" s="250"/>
      <c r="AW486" s="250"/>
      <c r="AX486" s="250"/>
      <c r="AY486" s="250"/>
      <c r="AZ486" s="250"/>
      <c r="BA486" s="250"/>
      <c r="BB486" s="250"/>
      <c r="BC486" s="250"/>
      <c r="BD486" s="250"/>
      <c r="BE486" s="250"/>
      <c r="BF486" s="250"/>
      <c r="BG486" s="250"/>
      <c r="BH486" s="250"/>
      <c r="BI486" s="250"/>
      <c r="BJ486" s="250"/>
      <c r="BK486" s="250"/>
      <c r="BL486" s="250"/>
      <c r="BM486" s="250"/>
      <c r="BN486" s="250"/>
      <c r="BO486" s="250"/>
      <c r="BP486" s="250"/>
      <c r="BQ486" s="250"/>
      <c r="BR486" s="250"/>
      <c r="BS486" s="250"/>
      <c r="BT486" s="250"/>
    </row>
    <row r="487" spans="7:72" ht="14.25" customHeight="1" x14ac:dyDescent="0.2">
      <c r="G487" s="250"/>
      <c r="K487" s="250"/>
      <c r="O487" s="277"/>
      <c r="V487" s="250"/>
      <c r="W487" s="239"/>
      <c r="X487" s="277"/>
      <c r="Y487" s="250"/>
      <c r="Z487" s="294"/>
      <c r="AA487" s="294"/>
      <c r="AB487" s="294"/>
      <c r="AC487" s="294"/>
      <c r="AD487" s="294"/>
      <c r="AE487" s="294"/>
      <c r="AF487" s="294"/>
      <c r="AG487" s="294"/>
      <c r="AH487" s="294"/>
      <c r="AI487" s="294"/>
      <c r="AJ487" s="294"/>
      <c r="AK487" s="294"/>
      <c r="AL487" s="294"/>
      <c r="AM487" s="294"/>
      <c r="AN487" s="294"/>
      <c r="AO487" s="294"/>
      <c r="AP487" s="250"/>
      <c r="AQ487" s="250"/>
      <c r="AR487" s="250"/>
      <c r="AS487" s="250"/>
      <c r="AT487" s="250"/>
      <c r="AU487" s="250"/>
      <c r="AV487" s="250"/>
      <c r="AW487" s="250"/>
      <c r="AX487" s="250"/>
      <c r="AY487" s="250"/>
      <c r="AZ487" s="250"/>
      <c r="BA487" s="250"/>
      <c r="BB487" s="250"/>
      <c r="BC487" s="250"/>
      <c r="BD487" s="250"/>
      <c r="BE487" s="250"/>
      <c r="BF487" s="250"/>
      <c r="BG487" s="250"/>
      <c r="BH487" s="250"/>
      <c r="BI487" s="250"/>
      <c r="BJ487" s="250"/>
      <c r="BK487" s="250"/>
      <c r="BL487" s="250"/>
      <c r="BM487" s="250"/>
      <c r="BN487" s="250"/>
      <c r="BO487" s="250"/>
      <c r="BP487" s="250"/>
      <c r="BQ487" s="250"/>
      <c r="BR487" s="250"/>
      <c r="BS487" s="250"/>
      <c r="BT487" s="250"/>
    </row>
    <row r="488" spans="7:72" ht="14.25" customHeight="1" x14ac:dyDescent="0.2">
      <c r="G488" s="250"/>
      <c r="K488" s="250"/>
      <c r="O488" s="277"/>
      <c r="V488" s="250"/>
      <c r="W488" s="239"/>
      <c r="X488" s="277"/>
      <c r="Y488" s="250"/>
      <c r="Z488" s="294"/>
      <c r="AA488" s="294"/>
      <c r="AB488" s="294"/>
      <c r="AC488" s="294"/>
      <c r="AD488" s="294"/>
      <c r="AE488" s="294"/>
      <c r="AF488" s="294"/>
      <c r="AG488" s="294"/>
      <c r="AH488" s="294"/>
      <c r="AI488" s="294"/>
      <c r="AJ488" s="294"/>
      <c r="AK488" s="294"/>
      <c r="AL488" s="294"/>
      <c r="AM488" s="294"/>
      <c r="AN488" s="294"/>
      <c r="AO488" s="294"/>
      <c r="AP488" s="250"/>
      <c r="AQ488" s="250"/>
      <c r="AR488" s="250"/>
      <c r="AS488" s="250"/>
      <c r="AT488" s="250"/>
      <c r="AU488" s="250"/>
      <c r="AV488" s="250"/>
      <c r="AW488" s="250"/>
      <c r="AX488" s="250"/>
      <c r="AY488" s="250"/>
      <c r="AZ488" s="250"/>
      <c r="BA488" s="250"/>
      <c r="BB488" s="250"/>
      <c r="BC488" s="250"/>
      <c r="BD488" s="250"/>
      <c r="BE488" s="250"/>
      <c r="BF488" s="250"/>
      <c r="BG488" s="250"/>
      <c r="BH488" s="250"/>
      <c r="BI488" s="250"/>
      <c r="BJ488" s="250"/>
      <c r="BK488" s="250"/>
      <c r="BL488" s="250"/>
      <c r="BM488" s="250"/>
      <c r="BN488" s="250"/>
      <c r="BO488" s="250"/>
      <c r="BP488" s="250"/>
      <c r="BQ488" s="250"/>
      <c r="BR488" s="250"/>
      <c r="BS488" s="250"/>
      <c r="BT488" s="250"/>
    </row>
    <row r="489" spans="7:72" ht="14.25" customHeight="1" x14ac:dyDescent="0.2">
      <c r="G489" s="250"/>
      <c r="K489" s="250"/>
      <c r="O489" s="277"/>
      <c r="V489" s="250"/>
      <c r="W489" s="239"/>
      <c r="X489" s="277"/>
      <c r="Y489" s="250"/>
      <c r="Z489" s="294"/>
      <c r="AA489" s="294"/>
      <c r="AB489" s="294"/>
      <c r="AC489" s="294"/>
      <c r="AD489" s="294"/>
      <c r="AE489" s="294"/>
      <c r="AF489" s="294"/>
      <c r="AG489" s="294"/>
      <c r="AH489" s="294"/>
      <c r="AI489" s="294"/>
      <c r="AJ489" s="294"/>
      <c r="AK489" s="294"/>
      <c r="AL489" s="294"/>
      <c r="AM489" s="294"/>
      <c r="AN489" s="294"/>
      <c r="AO489" s="294"/>
      <c r="AP489" s="250"/>
      <c r="AQ489" s="250"/>
      <c r="AR489" s="250"/>
      <c r="AS489" s="250"/>
      <c r="AT489" s="250"/>
      <c r="AU489" s="250"/>
      <c r="AV489" s="250"/>
      <c r="AW489" s="250"/>
      <c r="AX489" s="250"/>
      <c r="AY489" s="250"/>
      <c r="AZ489" s="250"/>
      <c r="BA489" s="250"/>
      <c r="BB489" s="250"/>
      <c r="BC489" s="250"/>
      <c r="BD489" s="250"/>
      <c r="BE489" s="250"/>
      <c r="BF489" s="250"/>
      <c r="BG489" s="250"/>
      <c r="BH489" s="250"/>
      <c r="BI489" s="250"/>
      <c r="BJ489" s="250"/>
      <c r="BK489" s="250"/>
      <c r="BL489" s="250"/>
      <c r="BM489" s="250"/>
      <c r="BN489" s="250"/>
      <c r="BO489" s="250"/>
      <c r="BP489" s="250"/>
      <c r="BQ489" s="250"/>
      <c r="BR489" s="250"/>
      <c r="BS489" s="250"/>
      <c r="BT489" s="250"/>
    </row>
    <row r="490" spans="7:72" ht="14.25" customHeight="1" x14ac:dyDescent="0.2">
      <c r="G490" s="250"/>
      <c r="K490" s="250"/>
      <c r="O490" s="277"/>
      <c r="V490" s="250"/>
      <c r="W490" s="239"/>
      <c r="X490" s="277"/>
      <c r="Y490" s="250"/>
      <c r="Z490" s="294"/>
      <c r="AA490" s="294"/>
      <c r="AB490" s="294"/>
      <c r="AC490" s="294"/>
      <c r="AD490" s="294"/>
      <c r="AE490" s="294"/>
      <c r="AF490" s="294"/>
      <c r="AG490" s="294"/>
      <c r="AH490" s="294"/>
      <c r="AI490" s="294"/>
      <c r="AJ490" s="294"/>
      <c r="AK490" s="294"/>
      <c r="AL490" s="294"/>
      <c r="AM490" s="294"/>
      <c r="AN490" s="294"/>
      <c r="AO490" s="294"/>
      <c r="AP490" s="250"/>
      <c r="AQ490" s="250"/>
      <c r="AR490" s="250"/>
      <c r="AS490" s="250"/>
      <c r="AT490" s="250"/>
      <c r="AU490" s="250"/>
      <c r="AV490" s="250"/>
      <c r="AW490" s="250"/>
      <c r="AX490" s="250"/>
      <c r="AY490" s="250"/>
      <c r="AZ490" s="250"/>
      <c r="BA490" s="250"/>
      <c r="BB490" s="250"/>
      <c r="BC490" s="250"/>
      <c r="BD490" s="250"/>
      <c r="BE490" s="250"/>
      <c r="BF490" s="250"/>
      <c r="BG490" s="250"/>
      <c r="BH490" s="250"/>
      <c r="BI490" s="250"/>
      <c r="BJ490" s="250"/>
      <c r="BK490" s="250"/>
      <c r="BL490" s="250"/>
      <c r="BM490" s="250"/>
      <c r="BN490" s="250"/>
      <c r="BO490" s="250"/>
      <c r="BP490" s="250"/>
      <c r="BQ490" s="250"/>
      <c r="BR490" s="250"/>
      <c r="BS490" s="250"/>
      <c r="BT490" s="250"/>
    </row>
    <row r="491" spans="7:72" ht="14.25" customHeight="1" x14ac:dyDescent="0.2">
      <c r="G491" s="250"/>
      <c r="K491" s="250"/>
      <c r="O491" s="277"/>
      <c r="V491" s="250"/>
      <c r="W491" s="239"/>
      <c r="X491" s="277"/>
      <c r="Y491" s="250"/>
      <c r="Z491" s="294"/>
      <c r="AA491" s="294"/>
      <c r="AB491" s="294"/>
      <c r="AC491" s="294"/>
      <c r="AD491" s="294"/>
      <c r="AE491" s="294"/>
      <c r="AF491" s="294"/>
      <c r="AG491" s="294"/>
      <c r="AH491" s="294"/>
      <c r="AI491" s="294"/>
      <c r="AJ491" s="294"/>
      <c r="AK491" s="294"/>
      <c r="AL491" s="294"/>
      <c r="AM491" s="294"/>
      <c r="AN491" s="294"/>
      <c r="AO491" s="294"/>
      <c r="AP491" s="250"/>
      <c r="AQ491" s="250"/>
      <c r="AR491" s="250"/>
      <c r="AS491" s="250"/>
      <c r="AT491" s="250"/>
      <c r="AU491" s="250"/>
      <c r="AV491" s="250"/>
      <c r="AW491" s="250"/>
      <c r="AX491" s="250"/>
      <c r="AY491" s="250"/>
      <c r="AZ491" s="250"/>
      <c r="BA491" s="250"/>
      <c r="BB491" s="250"/>
      <c r="BC491" s="250"/>
      <c r="BD491" s="250"/>
      <c r="BE491" s="250"/>
      <c r="BF491" s="250"/>
      <c r="BG491" s="250"/>
      <c r="BH491" s="250"/>
      <c r="BI491" s="250"/>
      <c r="BJ491" s="250"/>
      <c r="BK491" s="250"/>
      <c r="BL491" s="250"/>
      <c r="BM491" s="250"/>
      <c r="BN491" s="250"/>
      <c r="BO491" s="250"/>
      <c r="BP491" s="250"/>
      <c r="BQ491" s="250"/>
      <c r="BR491" s="250"/>
      <c r="BS491" s="250"/>
      <c r="BT491" s="250"/>
    </row>
    <row r="492" spans="7:72" ht="14.25" customHeight="1" x14ac:dyDescent="0.2">
      <c r="G492" s="250"/>
      <c r="K492" s="250"/>
      <c r="O492" s="277"/>
      <c r="V492" s="250"/>
      <c r="W492" s="239"/>
      <c r="X492" s="277"/>
      <c r="Y492" s="250"/>
      <c r="Z492" s="294"/>
      <c r="AA492" s="294"/>
      <c r="AB492" s="294"/>
      <c r="AC492" s="294"/>
      <c r="AD492" s="294"/>
      <c r="AE492" s="294"/>
      <c r="AF492" s="294"/>
      <c r="AG492" s="294"/>
      <c r="AH492" s="294"/>
      <c r="AI492" s="294"/>
      <c r="AJ492" s="294"/>
      <c r="AK492" s="294"/>
      <c r="AL492" s="294"/>
      <c r="AM492" s="294"/>
      <c r="AN492" s="294"/>
      <c r="AO492" s="294"/>
      <c r="AP492" s="250"/>
      <c r="AQ492" s="250"/>
      <c r="AR492" s="250"/>
      <c r="AS492" s="250"/>
      <c r="AT492" s="250"/>
      <c r="AU492" s="250"/>
      <c r="AV492" s="250"/>
      <c r="AW492" s="250"/>
      <c r="AX492" s="250"/>
      <c r="AY492" s="250"/>
      <c r="AZ492" s="250"/>
      <c r="BA492" s="250"/>
      <c r="BB492" s="250"/>
      <c r="BC492" s="250"/>
      <c r="BD492" s="250"/>
      <c r="BE492" s="250"/>
      <c r="BF492" s="250"/>
      <c r="BG492" s="250"/>
      <c r="BH492" s="250"/>
      <c r="BI492" s="250"/>
      <c r="BJ492" s="250"/>
      <c r="BK492" s="250"/>
      <c r="BL492" s="250"/>
      <c r="BM492" s="250"/>
      <c r="BN492" s="250"/>
      <c r="BO492" s="250"/>
      <c r="BP492" s="250"/>
      <c r="BQ492" s="250"/>
      <c r="BR492" s="250"/>
      <c r="BS492" s="250"/>
      <c r="BT492" s="250"/>
    </row>
    <row r="493" spans="7:72" ht="14.25" customHeight="1" x14ac:dyDescent="0.2">
      <c r="G493" s="250"/>
      <c r="K493" s="250"/>
      <c r="O493" s="277"/>
      <c r="V493" s="250"/>
      <c r="W493" s="239"/>
      <c r="X493" s="277"/>
      <c r="Y493" s="250"/>
      <c r="Z493" s="294"/>
      <c r="AA493" s="294"/>
      <c r="AB493" s="294"/>
      <c r="AC493" s="294"/>
      <c r="AD493" s="294"/>
      <c r="AE493" s="294"/>
      <c r="AF493" s="294"/>
      <c r="AG493" s="294"/>
      <c r="AH493" s="294"/>
      <c r="AI493" s="294"/>
      <c r="AJ493" s="294"/>
      <c r="AK493" s="294"/>
      <c r="AL493" s="294"/>
      <c r="AM493" s="294"/>
      <c r="AN493" s="294"/>
      <c r="AO493" s="294"/>
      <c r="AP493" s="250"/>
      <c r="AQ493" s="250"/>
      <c r="AR493" s="250"/>
      <c r="AS493" s="250"/>
      <c r="AT493" s="250"/>
      <c r="AU493" s="250"/>
      <c r="AV493" s="250"/>
      <c r="AW493" s="250"/>
      <c r="AX493" s="250"/>
      <c r="AY493" s="250"/>
      <c r="AZ493" s="250"/>
      <c r="BA493" s="250"/>
      <c r="BB493" s="250"/>
      <c r="BC493" s="250"/>
      <c r="BD493" s="250"/>
      <c r="BE493" s="250"/>
      <c r="BF493" s="250"/>
      <c r="BG493" s="250"/>
      <c r="BH493" s="250"/>
      <c r="BI493" s="250"/>
      <c r="BJ493" s="250"/>
      <c r="BK493" s="250"/>
      <c r="BL493" s="250"/>
      <c r="BM493" s="250"/>
      <c r="BN493" s="250"/>
      <c r="BO493" s="250"/>
      <c r="BP493" s="250"/>
      <c r="BQ493" s="250"/>
      <c r="BR493" s="250"/>
      <c r="BS493" s="250"/>
      <c r="BT493" s="250"/>
    </row>
    <row r="494" spans="7:72" ht="14.25" customHeight="1" x14ac:dyDescent="0.2">
      <c r="G494" s="250"/>
      <c r="K494" s="250"/>
      <c r="O494" s="277"/>
      <c r="V494" s="250"/>
      <c r="W494" s="239"/>
      <c r="X494" s="277"/>
      <c r="Y494" s="250"/>
      <c r="Z494" s="294"/>
      <c r="AA494" s="294"/>
      <c r="AB494" s="294"/>
      <c r="AC494" s="294"/>
      <c r="AD494" s="294"/>
      <c r="AE494" s="294"/>
      <c r="AF494" s="294"/>
      <c r="AG494" s="294"/>
      <c r="AH494" s="294"/>
      <c r="AI494" s="294"/>
      <c r="AJ494" s="294"/>
      <c r="AK494" s="294"/>
      <c r="AL494" s="294"/>
      <c r="AM494" s="294"/>
      <c r="AN494" s="294"/>
      <c r="AO494" s="294"/>
      <c r="AP494" s="250"/>
      <c r="AQ494" s="250"/>
      <c r="AR494" s="250"/>
      <c r="AS494" s="250"/>
      <c r="AT494" s="250"/>
      <c r="AU494" s="250"/>
      <c r="AV494" s="250"/>
      <c r="AW494" s="250"/>
      <c r="AX494" s="250"/>
      <c r="AY494" s="250"/>
      <c r="AZ494" s="250"/>
      <c r="BA494" s="250"/>
      <c r="BB494" s="250"/>
      <c r="BC494" s="250"/>
      <c r="BD494" s="250"/>
      <c r="BE494" s="250"/>
      <c r="BF494" s="250"/>
      <c r="BG494" s="250"/>
      <c r="BH494" s="250"/>
      <c r="BI494" s="250"/>
      <c r="BJ494" s="250"/>
      <c r="BK494" s="250"/>
      <c r="BL494" s="250"/>
      <c r="BM494" s="250"/>
      <c r="BN494" s="250"/>
      <c r="BO494" s="250"/>
      <c r="BP494" s="250"/>
      <c r="BQ494" s="250"/>
      <c r="BR494" s="250"/>
      <c r="BS494" s="250"/>
      <c r="BT494" s="250"/>
    </row>
    <row r="495" spans="7:72" ht="14.25" customHeight="1" x14ac:dyDescent="0.2">
      <c r="G495" s="250"/>
      <c r="K495" s="250"/>
      <c r="O495" s="277"/>
      <c r="V495" s="250"/>
      <c r="W495" s="239"/>
      <c r="X495" s="277"/>
      <c r="Y495" s="250"/>
      <c r="Z495" s="294"/>
      <c r="AA495" s="294"/>
      <c r="AB495" s="294"/>
      <c r="AC495" s="294"/>
      <c r="AD495" s="294"/>
      <c r="AE495" s="294"/>
      <c r="AF495" s="294"/>
      <c r="AG495" s="294"/>
      <c r="AH495" s="294"/>
      <c r="AI495" s="294"/>
      <c r="AJ495" s="294"/>
      <c r="AK495" s="294"/>
      <c r="AL495" s="294"/>
      <c r="AM495" s="294"/>
      <c r="AN495" s="294"/>
      <c r="AO495" s="294"/>
      <c r="AP495" s="250"/>
      <c r="AQ495" s="250"/>
      <c r="AR495" s="250"/>
      <c r="AS495" s="250"/>
      <c r="AT495" s="250"/>
      <c r="AU495" s="250"/>
      <c r="AV495" s="250"/>
      <c r="AW495" s="250"/>
      <c r="AX495" s="250"/>
      <c r="AY495" s="250"/>
      <c r="AZ495" s="250"/>
      <c r="BA495" s="250"/>
      <c r="BB495" s="250"/>
      <c r="BC495" s="250"/>
      <c r="BD495" s="250"/>
      <c r="BE495" s="250"/>
      <c r="BF495" s="250"/>
      <c r="BG495" s="250"/>
      <c r="BH495" s="250"/>
      <c r="BI495" s="250"/>
      <c r="BJ495" s="250"/>
      <c r="BK495" s="250"/>
      <c r="BL495" s="250"/>
      <c r="BM495" s="250"/>
      <c r="BN495" s="250"/>
      <c r="BO495" s="250"/>
      <c r="BP495" s="250"/>
      <c r="BQ495" s="250"/>
      <c r="BR495" s="250"/>
      <c r="BS495" s="250"/>
      <c r="BT495" s="250"/>
    </row>
    <row r="496" spans="7:72" ht="14.25" customHeight="1" x14ac:dyDescent="0.2">
      <c r="G496" s="250"/>
      <c r="K496" s="250"/>
      <c r="O496" s="277"/>
      <c r="V496" s="250"/>
      <c r="W496" s="239"/>
      <c r="X496" s="277"/>
      <c r="Y496" s="250"/>
      <c r="Z496" s="294"/>
      <c r="AA496" s="294"/>
      <c r="AB496" s="294"/>
      <c r="AC496" s="294"/>
      <c r="AD496" s="294"/>
      <c r="AE496" s="294"/>
      <c r="AF496" s="294"/>
      <c r="AG496" s="294"/>
      <c r="AH496" s="294"/>
      <c r="AI496" s="294"/>
      <c r="AJ496" s="294"/>
      <c r="AK496" s="294"/>
      <c r="AL496" s="294"/>
      <c r="AM496" s="294"/>
      <c r="AN496" s="294"/>
      <c r="AO496" s="294"/>
      <c r="AP496" s="250"/>
      <c r="AQ496" s="250"/>
      <c r="AR496" s="250"/>
      <c r="AS496" s="250"/>
      <c r="AT496" s="250"/>
      <c r="AU496" s="250"/>
      <c r="AV496" s="250"/>
      <c r="AW496" s="250"/>
      <c r="AX496" s="250"/>
      <c r="AY496" s="250"/>
      <c r="AZ496" s="250"/>
      <c r="BA496" s="250"/>
      <c r="BB496" s="250"/>
      <c r="BC496" s="250"/>
      <c r="BD496" s="250"/>
      <c r="BE496" s="250"/>
      <c r="BF496" s="250"/>
      <c r="BG496" s="250"/>
      <c r="BH496" s="250"/>
      <c r="BI496" s="250"/>
      <c r="BJ496" s="250"/>
      <c r="BK496" s="250"/>
      <c r="BL496" s="250"/>
      <c r="BM496" s="250"/>
      <c r="BN496" s="250"/>
      <c r="BO496" s="250"/>
      <c r="BP496" s="250"/>
      <c r="BQ496" s="250"/>
      <c r="BR496" s="250"/>
      <c r="BS496" s="250"/>
      <c r="BT496" s="250"/>
    </row>
    <row r="497" spans="7:72" ht="14.25" customHeight="1" x14ac:dyDescent="0.2">
      <c r="G497" s="250"/>
      <c r="K497" s="250"/>
      <c r="O497" s="277"/>
      <c r="V497" s="250"/>
      <c r="W497" s="239"/>
      <c r="X497" s="277"/>
      <c r="Y497" s="250"/>
      <c r="Z497" s="294"/>
      <c r="AA497" s="294"/>
      <c r="AB497" s="294"/>
      <c r="AC497" s="294"/>
      <c r="AD497" s="294"/>
      <c r="AE497" s="294"/>
      <c r="AF497" s="294"/>
      <c r="AG497" s="294"/>
      <c r="AH497" s="294"/>
      <c r="AI497" s="294"/>
      <c r="AJ497" s="294"/>
      <c r="AK497" s="294"/>
      <c r="AL497" s="294"/>
      <c r="AM497" s="294"/>
      <c r="AN497" s="294"/>
      <c r="AO497" s="294"/>
      <c r="AP497" s="250"/>
      <c r="AQ497" s="250"/>
      <c r="AR497" s="250"/>
      <c r="AS497" s="250"/>
      <c r="AT497" s="250"/>
      <c r="AU497" s="250"/>
      <c r="AV497" s="250"/>
      <c r="AW497" s="250"/>
      <c r="AX497" s="250"/>
      <c r="AY497" s="250"/>
      <c r="AZ497" s="250"/>
      <c r="BA497" s="250"/>
      <c r="BB497" s="250"/>
      <c r="BC497" s="250"/>
      <c r="BD497" s="250"/>
      <c r="BE497" s="250"/>
      <c r="BF497" s="250"/>
      <c r="BG497" s="250"/>
      <c r="BH497" s="250"/>
      <c r="BI497" s="250"/>
      <c r="BJ497" s="250"/>
      <c r="BK497" s="250"/>
      <c r="BL497" s="250"/>
      <c r="BM497" s="250"/>
      <c r="BN497" s="250"/>
      <c r="BO497" s="250"/>
      <c r="BP497" s="250"/>
      <c r="BQ497" s="250"/>
      <c r="BR497" s="250"/>
      <c r="BS497" s="250"/>
      <c r="BT497" s="250"/>
    </row>
    <row r="498" spans="7:72" ht="14.25" customHeight="1" x14ac:dyDescent="0.2">
      <c r="G498" s="250"/>
      <c r="K498" s="250"/>
      <c r="O498" s="277"/>
      <c r="V498" s="250"/>
      <c r="W498" s="239"/>
      <c r="X498" s="277"/>
      <c r="Y498" s="250"/>
      <c r="Z498" s="294"/>
      <c r="AA498" s="294"/>
      <c r="AB498" s="294"/>
      <c r="AC498" s="294"/>
      <c r="AD498" s="294"/>
      <c r="AE498" s="294"/>
      <c r="AF498" s="294"/>
      <c r="AG498" s="294"/>
      <c r="AH498" s="294"/>
      <c r="AI498" s="294"/>
      <c r="AJ498" s="294"/>
      <c r="AK498" s="294"/>
      <c r="AL498" s="294"/>
      <c r="AM498" s="294"/>
      <c r="AN498" s="294"/>
      <c r="AO498" s="294"/>
      <c r="AP498" s="250"/>
      <c r="AQ498" s="250"/>
      <c r="AR498" s="250"/>
      <c r="AS498" s="250"/>
      <c r="AT498" s="250"/>
      <c r="AU498" s="250"/>
      <c r="AV498" s="250"/>
      <c r="AW498" s="250"/>
      <c r="AX498" s="250"/>
      <c r="AY498" s="250"/>
      <c r="AZ498" s="250"/>
      <c r="BA498" s="250"/>
      <c r="BB498" s="250"/>
      <c r="BC498" s="250"/>
      <c r="BD498" s="250"/>
      <c r="BE498" s="250"/>
      <c r="BF498" s="250"/>
      <c r="BG498" s="250"/>
      <c r="BH498" s="250"/>
      <c r="BI498" s="250"/>
      <c r="BJ498" s="250"/>
      <c r="BK498" s="250"/>
      <c r="BL498" s="250"/>
      <c r="BM498" s="250"/>
      <c r="BN498" s="250"/>
      <c r="BO498" s="250"/>
      <c r="BP498" s="250"/>
      <c r="BQ498" s="250"/>
      <c r="BR498" s="250"/>
      <c r="BS498" s="250"/>
      <c r="BT498" s="250"/>
    </row>
    <row r="499" spans="7:72" ht="14.25" customHeight="1" x14ac:dyDescent="0.2">
      <c r="G499" s="250"/>
      <c r="K499" s="250"/>
      <c r="O499" s="277"/>
      <c r="V499" s="250"/>
      <c r="W499" s="239"/>
      <c r="X499" s="277"/>
      <c r="Y499" s="250"/>
      <c r="Z499" s="294"/>
      <c r="AA499" s="294"/>
      <c r="AB499" s="294"/>
      <c r="AC499" s="294"/>
      <c r="AD499" s="294"/>
      <c r="AE499" s="294"/>
      <c r="AF499" s="294"/>
      <c r="AG499" s="294"/>
      <c r="AH499" s="294"/>
      <c r="AI499" s="294"/>
      <c r="AJ499" s="294"/>
      <c r="AK499" s="294"/>
      <c r="AL499" s="294"/>
      <c r="AM499" s="294"/>
      <c r="AN499" s="294"/>
      <c r="AO499" s="294"/>
      <c r="AP499" s="250"/>
      <c r="AQ499" s="250"/>
      <c r="AR499" s="250"/>
      <c r="AS499" s="250"/>
      <c r="AT499" s="250"/>
      <c r="AU499" s="250"/>
      <c r="AV499" s="250"/>
      <c r="AW499" s="250"/>
      <c r="AX499" s="250"/>
      <c r="AY499" s="250"/>
      <c r="AZ499" s="250"/>
      <c r="BA499" s="250"/>
      <c r="BB499" s="250"/>
      <c r="BC499" s="250"/>
      <c r="BD499" s="250"/>
      <c r="BE499" s="250"/>
      <c r="BF499" s="250"/>
      <c r="BG499" s="250"/>
      <c r="BH499" s="250"/>
      <c r="BI499" s="250"/>
      <c r="BJ499" s="250"/>
      <c r="BK499" s="250"/>
      <c r="BL499" s="250"/>
      <c r="BM499" s="250"/>
      <c r="BN499" s="250"/>
      <c r="BO499" s="250"/>
      <c r="BP499" s="250"/>
      <c r="BQ499" s="250"/>
      <c r="BR499" s="250"/>
      <c r="BS499" s="250"/>
      <c r="BT499" s="250"/>
    </row>
    <row r="500" spans="7:72" ht="14.25" customHeight="1" x14ac:dyDescent="0.2">
      <c r="G500" s="250"/>
      <c r="K500" s="250"/>
      <c r="O500" s="277"/>
      <c r="V500" s="250"/>
      <c r="W500" s="239"/>
      <c r="X500" s="277"/>
      <c r="Y500" s="250"/>
      <c r="Z500" s="294"/>
      <c r="AA500" s="294"/>
      <c r="AB500" s="294"/>
      <c r="AC500" s="294"/>
      <c r="AD500" s="294"/>
      <c r="AE500" s="294"/>
      <c r="AF500" s="294"/>
      <c r="AG500" s="294"/>
      <c r="AH500" s="294"/>
      <c r="AI500" s="294"/>
      <c r="AJ500" s="294"/>
      <c r="AK500" s="294"/>
      <c r="AL500" s="294"/>
      <c r="AM500" s="294"/>
      <c r="AN500" s="294"/>
      <c r="AO500" s="294"/>
      <c r="AP500" s="250"/>
      <c r="AQ500" s="250"/>
      <c r="AR500" s="250"/>
      <c r="AS500" s="250"/>
      <c r="AT500" s="250"/>
      <c r="AU500" s="250"/>
      <c r="AV500" s="250"/>
      <c r="AW500" s="250"/>
      <c r="AX500" s="250"/>
      <c r="AY500" s="250"/>
      <c r="AZ500" s="250"/>
      <c r="BA500" s="250"/>
      <c r="BB500" s="250"/>
      <c r="BC500" s="250"/>
      <c r="BD500" s="250"/>
      <c r="BE500" s="250"/>
      <c r="BF500" s="250"/>
      <c r="BG500" s="250"/>
      <c r="BH500" s="250"/>
      <c r="BI500" s="250"/>
      <c r="BJ500" s="250"/>
      <c r="BK500" s="250"/>
      <c r="BL500" s="250"/>
      <c r="BM500" s="250"/>
      <c r="BN500" s="250"/>
      <c r="BO500" s="250"/>
      <c r="BP500" s="250"/>
      <c r="BQ500" s="250"/>
      <c r="BR500" s="250"/>
      <c r="BS500" s="250"/>
      <c r="BT500" s="250"/>
    </row>
    <row r="501" spans="7:72" ht="14.25" customHeight="1" x14ac:dyDescent="0.2">
      <c r="G501" s="250"/>
      <c r="K501" s="250"/>
      <c r="O501" s="277"/>
      <c r="V501" s="250"/>
      <c r="W501" s="239"/>
      <c r="X501" s="277"/>
      <c r="Y501" s="250"/>
      <c r="Z501" s="294"/>
      <c r="AA501" s="294"/>
      <c r="AB501" s="294"/>
      <c r="AC501" s="294"/>
      <c r="AD501" s="294"/>
      <c r="AE501" s="294"/>
      <c r="AF501" s="294"/>
      <c r="AG501" s="294"/>
      <c r="AH501" s="294"/>
      <c r="AI501" s="294"/>
      <c r="AJ501" s="294"/>
      <c r="AK501" s="294"/>
      <c r="AL501" s="294"/>
      <c r="AM501" s="294"/>
      <c r="AN501" s="294"/>
      <c r="AO501" s="294"/>
      <c r="AP501" s="250"/>
      <c r="AQ501" s="250"/>
      <c r="AR501" s="250"/>
      <c r="AS501" s="250"/>
      <c r="AT501" s="250"/>
      <c r="AU501" s="250"/>
      <c r="AV501" s="250"/>
      <c r="AW501" s="250"/>
      <c r="AX501" s="250"/>
      <c r="AY501" s="250"/>
      <c r="AZ501" s="250"/>
      <c r="BA501" s="250"/>
      <c r="BB501" s="250"/>
      <c r="BC501" s="250"/>
      <c r="BD501" s="250"/>
      <c r="BE501" s="250"/>
      <c r="BF501" s="250"/>
      <c r="BG501" s="250"/>
      <c r="BH501" s="250"/>
      <c r="BI501" s="250"/>
      <c r="BJ501" s="250"/>
      <c r="BK501" s="250"/>
      <c r="BL501" s="250"/>
      <c r="BM501" s="250"/>
      <c r="BN501" s="250"/>
      <c r="BO501" s="250"/>
      <c r="BP501" s="250"/>
      <c r="BQ501" s="250"/>
      <c r="BR501" s="250"/>
      <c r="BS501" s="250"/>
      <c r="BT501" s="250"/>
    </row>
    <row r="502" spans="7:72" ht="14.25" customHeight="1" x14ac:dyDescent="0.2">
      <c r="G502" s="250"/>
      <c r="K502" s="250"/>
      <c r="O502" s="277"/>
      <c r="V502" s="250"/>
      <c r="W502" s="239"/>
      <c r="X502" s="277"/>
      <c r="Y502" s="250"/>
      <c r="Z502" s="294"/>
      <c r="AA502" s="294"/>
      <c r="AB502" s="294"/>
      <c r="AC502" s="294"/>
      <c r="AD502" s="294"/>
      <c r="AE502" s="294"/>
      <c r="AF502" s="294"/>
      <c r="AG502" s="294"/>
      <c r="AH502" s="294"/>
      <c r="AI502" s="294"/>
      <c r="AJ502" s="294"/>
      <c r="AK502" s="294"/>
      <c r="AL502" s="294"/>
      <c r="AM502" s="294"/>
      <c r="AN502" s="294"/>
      <c r="AO502" s="294"/>
      <c r="AP502" s="250"/>
      <c r="AQ502" s="250"/>
      <c r="AR502" s="250"/>
      <c r="AS502" s="250"/>
      <c r="AT502" s="250"/>
      <c r="AU502" s="250"/>
      <c r="AV502" s="250"/>
      <c r="AW502" s="250"/>
      <c r="AX502" s="250"/>
      <c r="AY502" s="250"/>
      <c r="AZ502" s="250"/>
      <c r="BA502" s="250"/>
      <c r="BB502" s="250"/>
      <c r="BC502" s="250"/>
      <c r="BD502" s="250"/>
      <c r="BE502" s="250"/>
      <c r="BF502" s="250"/>
      <c r="BG502" s="250"/>
      <c r="BH502" s="250"/>
      <c r="BI502" s="250"/>
      <c r="BJ502" s="250"/>
      <c r="BK502" s="250"/>
      <c r="BL502" s="250"/>
      <c r="BM502" s="250"/>
      <c r="BN502" s="250"/>
      <c r="BO502" s="250"/>
      <c r="BP502" s="250"/>
      <c r="BQ502" s="250"/>
      <c r="BR502" s="250"/>
      <c r="BS502" s="250"/>
      <c r="BT502" s="250"/>
    </row>
    <row r="503" spans="7:72" ht="14.25" customHeight="1" x14ac:dyDescent="0.2">
      <c r="G503" s="250"/>
      <c r="K503" s="250"/>
      <c r="O503" s="277"/>
      <c r="V503" s="250"/>
      <c r="W503" s="239"/>
      <c r="X503" s="277"/>
      <c r="Y503" s="250"/>
      <c r="Z503" s="294"/>
      <c r="AA503" s="294"/>
      <c r="AB503" s="294"/>
      <c r="AC503" s="294"/>
      <c r="AD503" s="294"/>
      <c r="AE503" s="294"/>
      <c r="AF503" s="294"/>
      <c r="AG503" s="294"/>
      <c r="AH503" s="294"/>
      <c r="AI503" s="294"/>
      <c r="AJ503" s="294"/>
      <c r="AK503" s="294"/>
      <c r="AL503" s="294"/>
      <c r="AM503" s="294"/>
      <c r="AN503" s="294"/>
      <c r="AO503" s="294"/>
      <c r="AP503" s="250"/>
      <c r="AQ503" s="250"/>
      <c r="AR503" s="250"/>
      <c r="AS503" s="250"/>
      <c r="AT503" s="250"/>
      <c r="AU503" s="250"/>
      <c r="AV503" s="250"/>
      <c r="AW503" s="250"/>
      <c r="AX503" s="250"/>
      <c r="AY503" s="250"/>
      <c r="AZ503" s="250"/>
      <c r="BA503" s="250"/>
      <c r="BB503" s="250"/>
      <c r="BC503" s="250"/>
      <c r="BD503" s="250"/>
      <c r="BE503" s="250"/>
      <c r="BF503" s="250"/>
      <c r="BG503" s="250"/>
      <c r="BH503" s="250"/>
      <c r="BI503" s="250"/>
      <c r="BJ503" s="250"/>
      <c r="BK503" s="250"/>
      <c r="BL503" s="250"/>
      <c r="BM503" s="250"/>
      <c r="BN503" s="250"/>
      <c r="BO503" s="250"/>
      <c r="BP503" s="250"/>
      <c r="BQ503" s="250"/>
      <c r="BR503" s="250"/>
      <c r="BS503" s="250"/>
      <c r="BT503" s="250"/>
    </row>
    <row r="504" spans="7:72" ht="14.25" customHeight="1" x14ac:dyDescent="0.2">
      <c r="G504" s="250"/>
      <c r="K504" s="250"/>
      <c r="O504" s="277"/>
      <c r="V504" s="250"/>
      <c r="W504" s="239"/>
      <c r="X504" s="277"/>
      <c r="Y504" s="250"/>
      <c r="Z504" s="294"/>
      <c r="AA504" s="294"/>
      <c r="AB504" s="294"/>
      <c r="AC504" s="294"/>
      <c r="AD504" s="294"/>
      <c r="AE504" s="294"/>
      <c r="AF504" s="294"/>
      <c r="AG504" s="294"/>
      <c r="AH504" s="294"/>
      <c r="AI504" s="294"/>
      <c r="AJ504" s="294"/>
      <c r="AK504" s="294"/>
      <c r="AL504" s="294"/>
      <c r="AM504" s="294"/>
      <c r="AN504" s="294"/>
      <c r="AO504" s="294"/>
      <c r="AP504" s="250"/>
      <c r="AQ504" s="250"/>
      <c r="AR504" s="250"/>
      <c r="AS504" s="250"/>
      <c r="AT504" s="250"/>
      <c r="AU504" s="250"/>
      <c r="AV504" s="250"/>
      <c r="AW504" s="250"/>
      <c r="AX504" s="250"/>
      <c r="AY504" s="250"/>
      <c r="AZ504" s="250"/>
      <c r="BA504" s="250"/>
      <c r="BB504" s="250"/>
      <c r="BC504" s="250"/>
      <c r="BD504" s="250"/>
      <c r="BE504" s="250"/>
      <c r="BF504" s="250"/>
      <c r="BG504" s="250"/>
      <c r="BH504" s="250"/>
      <c r="BI504" s="250"/>
      <c r="BJ504" s="250"/>
      <c r="BK504" s="250"/>
      <c r="BL504" s="250"/>
      <c r="BM504" s="250"/>
      <c r="BN504" s="250"/>
      <c r="BO504" s="250"/>
      <c r="BP504" s="250"/>
      <c r="BQ504" s="250"/>
      <c r="BR504" s="250"/>
      <c r="BS504" s="250"/>
      <c r="BT504" s="250"/>
    </row>
    <row r="505" spans="7:72" ht="14.25" customHeight="1" x14ac:dyDescent="0.2">
      <c r="G505" s="250"/>
      <c r="K505" s="250"/>
      <c r="O505" s="277"/>
      <c r="V505" s="250"/>
      <c r="W505" s="239"/>
      <c r="X505" s="277"/>
      <c r="Y505" s="250"/>
      <c r="Z505" s="294"/>
      <c r="AA505" s="294"/>
      <c r="AB505" s="294"/>
      <c r="AC505" s="294"/>
      <c r="AD505" s="294"/>
      <c r="AE505" s="294"/>
      <c r="AF505" s="294"/>
      <c r="AG505" s="294"/>
      <c r="AH505" s="294"/>
      <c r="AI505" s="294"/>
      <c r="AJ505" s="294"/>
      <c r="AK505" s="294"/>
      <c r="AL505" s="294"/>
      <c r="AM505" s="294"/>
      <c r="AN505" s="294"/>
      <c r="AO505" s="294"/>
      <c r="AP505" s="250"/>
      <c r="AQ505" s="250"/>
      <c r="AR505" s="250"/>
      <c r="AS505" s="250"/>
      <c r="AT505" s="250"/>
      <c r="AU505" s="250"/>
      <c r="AV505" s="250"/>
      <c r="AW505" s="250"/>
      <c r="AX505" s="250"/>
      <c r="AY505" s="250"/>
      <c r="AZ505" s="250"/>
      <c r="BA505" s="250"/>
      <c r="BB505" s="250"/>
      <c r="BC505" s="250"/>
      <c r="BD505" s="250"/>
      <c r="BE505" s="250"/>
      <c r="BF505" s="250"/>
      <c r="BG505" s="250"/>
      <c r="BH505" s="250"/>
      <c r="BI505" s="250"/>
      <c r="BJ505" s="250"/>
      <c r="BK505" s="250"/>
      <c r="BL505" s="250"/>
      <c r="BM505" s="250"/>
      <c r="BN505" s="250"/>
      <c r="BO505" s="250"/>
      <c r="BP505" s="250"/>
      <c r="BQ505" s="250"/>
      <c r="BR505" s="250"/>
      <c r="BS505" s="250"/>
      <c r="BT505" s="250"/>
    </row>
    <row r="506" spans="7:72" ht="14.25" customHeight="1" x14ac:dyDescent="0.2">
      <c r="G506" s="250"/>
      <c r="K506" s="250"/>
      <c r="O506" s="277"/>
      <c r="V506" s="250"/>
      <c r="W506" s="239"/>
      <c r="X506" s="277"/>
      <c r="Y506" s="250"/>
      <c r="Z506" s="294"/>
      <c r="AA506" s="294"/>
      <c r="AB506" s="294"/>
      <c r="AC506" s="294"/>
      <c r="AD506" s="294"/>
      <c r="AE506" s="294"/>
      <c r="AF506" s="294"/>
      <c r="AG506" s="294"/>
      <c r="AH506" s="294"/>
      <c r="AI506" s="294"/>
      <c r="AJ506" s="294"/>
      <c r="AK506" s="294"/>
      <c r="AL506" s="294"/>
      <c r="AM506" s="294"/>
      <c r="AN506" s="294"/>
      <c r="AO506" s="294"/>
      <c r="AP506" s="250"/>
      <c r="AQ506" s="250"/>
      <c r="AR506" s="250"/>
      <c r="AS506" s="250"/>
      <c r="AT506" s="250"/>
      <c r="AU506" s="250"/>
      <c r="AV506" s="250"/>
      <c r="AW506" s="250"/>
      <c r="AX506" s="250"/>
      <c r="AY506" s="250"/>
      <c r="AZ506" s="250"/>
      <c r="BA506" s="250"/>
      <c r="BB506" s="250"/>
      <c r="BC506" s="250"/>
      <c r="BD506" s="250"/>
      <c r="BE506" s="250"/>
      <c r="BF506" s="250"/>
      <c r="BG506" s="250"/>
      <c r="BH506" s="250"/>
      <c r="BI506" s="250"/>
      <c r="BJ506" s="250"/>
      <c r="BK506" s="250"/>
      <c r="BL506" s="250"/>
      <c r="BM506" s="250"/>
      <c r="BN506" s="250"/>
      <c r="BO506" s="250"/>
      <c r="BP506" s="250"/>
      <c r="BQ506" s="250"/>
      <c r="BR506" s="250"/>
      <c r="BS506" s="250"/>
      <c r="BT506" s="250"/>
    </row>
    <row r="507" spans="7:72" ht="14.25" customHeight="1" x14ac:dyDescent="0.2">
      <c r="G507" s="250"/>
      <c r="K507" s="250"/>
      <c r="O507" s="277"/>
      <c r="V507" s="250"/>
      <c r="W507" s="239"/>
      <c r="X507" s="277"/>
      <c r="Y507" s="250"/>
      <c r="Z507" s="294"/>
      <c r="AA507" s="294"/>
      <c r="AB507" s="294"/>
      <c r="AC507" s="294"/>
      <c r="AD507" s="294"/>
      <c r="AE507" s="294"/>
      <c r="AF507" s="294"/>
      <c r="AG507" s="294"/>
      <c r="AH507" s="294"/>
      <c r="AI507" s="294"/>
      <c r="AJ507" s="294"/>
      <c r="AK507" s="294"/>
      <c r="AL507" s="294"/>
      <c r="AM507" s="294"/>
      <c r="AN507" s="294"/>
      <c r="AO507" s="294"/>
      <c r="AP507" s="250"/>
      <c r="AQ507" s="250"/>
      <c r="AR507" s="250"/>
      <c r="AS507" s="250"/>
      <c r="AT507" s="250"/>
      <c r="AU507" s="250"/>
      <c r="AV507" s="250"/>
      <c r="AW507" s="250"/>
      <c r="AX507" s="250"/>
      <c r="AY507" s="250"/>
      <c r="AZ507" s="250"/>
      <c r="BA507" s="250"/>
      <c r="BB507" s="250"/>
      <c r="BC507" s="250"/>
      <c r="BD507" s="250"/>
      <c r="BE507" s="250"/>
      <c r="BF507" s="250"/>
      <c r="BG507" s="250"/>
      <c r="BH507" s="250"/>
      <c r="BI507" s="250"/>
      <c r="BJ507" s="250"/>
      <c r="BK507" s="250"/>
      <c r="BL507" s="250"/>
      <c r="BM507" s="250"/>
      <c r="BN507" s="250"/>
      <c r="BO507" s="250"/>
      <c r="BP507" s="250"/>
      <c r="BQ507" s="250"/>
      <c r="BR507" s="250"/>
      <c r="BS507" s="250"/>
      <c r="BT507" s="250"/>
    </row>
    <row r="508" spans="7:72" ht="14.25" customHeight="1" x14ac:dyDescent="0.2">
      <c r="G508" s="250"/>
      <c r="K508" s="250"/>
      <c r="O508" s="277"/>
      <c r="V508" s="250"/>
      <c r="W508" s="239"/>
      <c r="X508" s="277"/>
      <c r="Y508" s="250"/>
      <c r="Z508" s="294"/>
      <c r="AA508" s="294"/>
      <c r="AB508" s="294"/>
      <c r="AC508" s="294"/>
      <c r="AD508" s="294"/>
      <c r="AE508" s="294"/>
      <c r="AF508" s="294"/>
      <c r="AG508" s="294"/>
      <c r="AH508" s="294"/>
      <c r="AI508" s="294"/>
      <c r="AJ508" s="294"/>
      <c r="AK508" s="294"/>
      <c r="AL508" s="294"/>
      <c r="AM508" s="294"/>
      <c r="AN508" s="294"/>
      <c r="AO508" s="294"/>
      <c r="AP508" s="250"/>
      <c r="AQ508" s="250"/>
      <c r="AR508" s="250"/>
      <c r="AS508" s="250"/>
      <c r="AT508" s="250"/>
      <c r="AU508" s="250"/>
      <c r="AV508" s="250"/>
      <c r="AW508" s="250"/>
      <c r="AX508" s="250"/>
      <c r="AY508" s="250"/>
      <c r="AZ508" s="250"/>
      <c r="BA508" s="250"/>
      <c r="BB508" s="250"/>
      <c r="BC508" s="250"/>
      <c r="BD508" s="250"/>
      <c r="BE508" s="250"/>
      <c r="BF508" s="250"/>
      <c r="BG508" s="250"/>
      <c r="BH508" s="250"/>
      <c r="BI508" s="250"/>
      <c r="BJ508" s="250"/>
      <c r="BK508" s="250"/>
      <c r="BL508" s="250"/>
      <c r="BM508" s="250"/>
      <c r="BN508" s="250"/>
      <c r="BO508" s="250"/>
      <c r="BP508" s="250"/>
      <c r="BQ508" s="250"/>
      <c r="BR508" s="250"/>
      <c r="BS508" s="250"/>
      <c r="BT508" s="250"/>
    </row>
    <row r="509" spans="7:72" ht="14.25" customHeight="1" x14ac:dyDescent="0.2">
      <c r="G509" s="250"/>
      <c r="K509" s="250"/>
      <c r="O509" s="277"/>
      <c r="V509" s="250"/>
      <c r="W509" s="239"/>
      <c r="X509" s="277"/>
      <c r="Y509" s="250"/>
      <c r="Z509" s="294"/>
      <c r="AA509" s="294"/>
      <c r="AB509" s="294"/>
      <c r="AC509" s="294"/>
      <c r="AD509" s="294"/>
      <c r="AE509" s="294"/>
      <c r="AF509" s="294"/>
      <c r="AG509" s="294"/>
      <c r="AH509" s="294"/>
      <c r="AI509" s="294"/>
      <c r="AJ509" s="294"/>
      <c r="AK509" s="294"/>
      <c r="AL509" s="294"/>
      <c r="AM509" s="294"/>
      <c r="AN509" s="294"/>
      <c r="AO509" s="294"/>
      <c r="AP509" s="250"/>
      <c r="AQ509" s="250"/>
      <c r="AR509" s="250"/>
      <c r="AS509" s="250"/>
      <c r="AT509" s="250"/>
      <c r="AU509" s="250"/>
      <c r="AV509" s="250"/>
      <c r="AW509" s="250"/>
      <c r="AX509" s="250"/>
      <c r="AY509" s="250"/>
      <c r="AZ509" s="250"/>
      <c r="BA509" s="250"/>
      <c r="BB509" s="250"/>
      <c r="BC509" s="250"/>
      <c r="BD509" s="250"/>
      <c r="BE509" s="250"/>
      <c r="BF509" s="250"/>
      <c r="BG509" s="250"/>
      <c r="BH509" s="250"/>
      <c r="BI509" s="250"/>
      <c r="BJ509" s="250"/>
      <c r="BK509" s="250"/>
      <c r="BL509" s="250"/>
      <c r="BM509" s="250"/>
      <c r="BN509" s="250"/>
      <c r="BO509" s="250"/>
      <c r="BP509" s="250"/>
      <c r="BQ509" s="250"/>
      <c r="BR509" s="250"/>
      <c r="BS509" s="250"/>
      <c r="BT509" s="250"/>
    </row>
    <row r="510" spans="7:72" ht="14.25" customHeight="1" x14ac:dyDescent="0.2">
      <c r="G510" s="250"/>
      <c r="K510" s="250"/>
      <c r="O510" s="277"/>
      <c r="V510" s="250"/>
      <c r="W510" s="239"/>
      <c r="X510" s="277"/>
      <c r="Y510" s="250"/>
      <c r="Z510" s="294"/>
      <c r="AA510" s="294"/>
      <c r="AB510" s="294"/>
      <c r="AC510" s="294"/>
      <c r="AD510" s="294"/>
      <c r="AE510" s="294"/>
      <c r="AF510" s="294"/>
      <c r="AG510" s="294"/>
      <c r="AH510" s="294"/>
      <c r="AI510" s="294"/>
      <c r="AJ510" s="294"/>
      <c r="AK510" s="294"/>
      <c r="AL510" s="294"/>
      <c r="AM510" s="294"/>
      <c r="AN510" s="294"/>
      <c r="AO510" s="294"/>
      <c r="AP510" s="250"/>
      <c r="AQ510" s="250"/>
      <c r="AR510" s="250"/>
      <c r="AS510" s="250"/>
      <c r="AT510" s="250"/>
      <c r="AU510" s="250"/>
      <c r="AV510" s="250"/>
      <c r="AW510" s="250"/>
      <c r="AX510" s="250"/>
      <c r="AY510" s="250"/>
      <c r="AZ510" s="250"/>
      <c r="BA510" s="250"/>
      <c r="BB510" s="250"/>
      <c r="BC510" s="250"/>
      <c r="BD510" s="250"/>
      <c r="BE510" s="250"/>
      <c r="BF510" s="250"/>
      <c r="BG510" s="250"/>
      <c r="BH510" s="250"/>
      <c r="BI510" s="250"/>
      <c r="BJ510" s="250"/>
      <c r="BK510" s="250"/>
      <c r="BL510" s="250"/>
      <c r="BM510" s="250"/>
      <c r="BN510" s="250"/>
      <c r="BO510" s="250"/>
      <c r="BP510" s="250"/>
      <c r="BQ510" s="250"/>
      <c r="BR510" s="250"/>
      <c r="BS510" s="250"/>
      <c r="BT510" s="250"/>
    </row>
    <row r="511" spans="7:72" ht="14.25" customHeight="1" x14ac:dyDescent="0.2">
      <c r="G511" s="250"/>
      <c r="K511" s="250"/>
      <c r="O511" s="277"/>
      <c r="V511" s="250"/>
      <c r="W511" s="239"/>
      <c r="X511" s="277"/>
      <c r="Y511" s="250"/>
      <c r="Z511" s="294"/>
      <c r="AA511" s="294"/>
      <c r="AB511" s="294"/>
      <c r="AC511" s="294"/>
      <c r="AD511" s="294"/>
      <c r="AE511" s="294"/>
      <c r="AF511" s="294"/>
      <c r="AG511" s="294"/>
      <c r="AH511" s="294"/>
      <c r="AI511" s="294"/>
      <c r="AJ511" s="294"/>
      <c r="AK511" s="294"/>
      <c r="AL511" s="294"/>
      <c r="AM511" s="294"/>
      <c r="AN511" s="294"/>
      <c r="AO511" s="294"/>
      <c r="AP511" s="250"/>
      <c r="AQ511" s="250"/>
      <c r="AR511" s="250"/>
      <c r="AS511" s="250"/>
      <c r="AT511" s="250"/>
      <c r="AU511" s="250"/>
      <c r="AV511" s="250"/>
      <c r="AW511" s="250"/>
      <c r="AX511" s="250"/>
      <c r="AY511" s="250"/>
      <c r="AZ511" s="250"/>
      <c r="BA511" s="250"/>
      <c r="BB511" s="250"/>
      <c r="BC511" s="250"/>
      <c r="BD511" s="250"/>
      <c r="BE511" s="250"/>
      <c r="BF511" s="250"/>
      <c r="BG511" s="250"/>
      <c r="BH511" s="250"/>
      <c r="BI511" s="250"/>
      <c r="BJ511" s="250"/>
      <c r="BK511" s="250"/>
      <c r="BL511" s="250"/>
      <c r="BM511" s="250"/>
      <c r="BN511" s="250"/>
      <c r="BO511" s="250"/>
      <c r="BP511" s="250"/>
      <c r="BQ511" s="250"/>
      <c r="BR511" s="250"/>
      <c r="BS511" s="250"/>
      <c r="BT511" s="250"/>
    </row>
    <row r="512" spans="7:72" ht="14.25" customHeight="1" x14ac:dyDescent="0.2">
      <c r="G512" s="250"/>
      <c r="K512" s="250"/>
      <c r="O512" s="277"/>
      <c r="V512" s="250"/>
      <c r="W512" s="239"/>
      <c r="X512" s="277"/>
      <c r="Y512" s="250"/>
      <c r="Z512" s="294"/>
      <c r="AA512" s="294"/>
      <c r="AB512" s="294"/>
      <c r="AC512" s="294"/>
      <c r="AD512" s="294"/>
      <c r="AE512" s="294"/>
      <c r="AF512" s="294"/>
      <c r="AG512" s="294"/>
      <c r="AH512" s="294"/>
      <c r="AI512" s="294"/>
      <c r="AJ512" s="294"/>
      <c r="AK512" s="294"/>
      <c r="AL512" s="294"/>
      <c r="AM512" s="294"/>
      <c r="AN512" s="294"/>
      <c r="AO512" s="294"/>
      <c r="AP512" s="250"/>
      <c r="AQ512" s="250"/>
      <c r="AR512" s="250"/>
      <c r="AS512" s="250"/>
      <c r="AT512" s="250"/>
      <c r="AU512" s="250"/>
      <c r="AV512" s="250"/>
      <c r="AW512" s="250"/>
      <c r="AX512" s="250"/>
      <c r="AY512" s="250"/>
      <c r="AZ512" s="250"/>
      <c r="BA512" s="250"/>
      <c r="BB512" s="250"/>
      <c r="BC512" s="250"/>
      <c r="BD512" s="250"/>
      <c r="BE512" s="250"/>
      <c r="BF512" s="250"/>
      <c r="BG512" s="250"/>
      <c r="BH512" s="250"/>
      <c r="BI512" s="250"/>
      <c r="BJ512" s="250"/>
      <c r="BK512" s="250"/>
      <c r="BL512" s="250"/>
      <c r="BM512" s="250"/>
      <c r="BN512" s="250"/>
      <c r="BO512" s="250"/>
      <c r="BP512" s="250"/>
      <c r="BQ512" s="250"/>
      <c r="BR512" s="250"/>
      <c r="BS512" s="250"/>
      <c r="BT512" s="250"/>
    </row>
    <row r="513" spans="7:72" ht="14.25" customHeight="1" x14ac:dyDescent="0.2">
      <c r="G513" s="250"/>
      <c r="K513" s="250"/>
      <c r="O513" s="277"/>
      <c r="V513" s="250"/>
      <c r="W513" s="239"/>
      <c r="X513" s="277"/>
      <c r="Y513" s="250"/>
      <c r="Z513" s="294"/>
      <c r="AA513" s="294"/>
      <c r="AB513" s="294"/>
      <c r="AC513" s="294"/>
      <c r="AD513" s="294"/>
      <c r="AE513" s="294"/>
      <c r="AF513" s="294"/>
      <c r="AG513" s="294"/>
      <c r="AH513" s="294"/>
      <c r="AI513" s="294"/>
      <c r="AJ513" s="294"/>
      <c r="AK513" s="294"/>
      <c r="AL513" s="294"/>
      <c r="AM513" s="294"/>
      <c r="AN513" s="294"/>
      <c r="AO513" s="294"/>
      <c r="AP513" s="250"/>
      <c r="AQ513" s="250"/>
      <c r="AR513" s="250"/>
      <c r="AS513" s="250"/>
      <c r="AT513" s="250"/>
      <c r="AU513" s="250"/>
      <c r="AV513" s="250"/>
      <c r="AW513" s="250"/>
      <c r="AX513" s="250"/>
      <c r="AY513" s="250"/>
      <c r="AZ513" s="250"/>
      <c r="BA513" s="250"/>
      <c r="BB513" s="250"/>
      <c r="BC513" s="250"/>
      <c r="BD513" s="250"/>
      <c r="BE513" s="250"/>
      <c r="BF513" s="250"/>
      <c r="BG513" s="250"/>
      <c r="BH513" s="250"/>
      <c r="BI513" s="250"/>
      <c r="BJ513" s="250"/>
      <c r="BK513" s="250"/>
      <c r="BL513" s="250"/>
      <c r="BM513" s="250"/>
      <c r="BN513" s="250"/>
      <c r="BO513" s="250"/>
      <c r="BP513" s="250"/>
      <c r="BQ513" s="250"/>
      <c r="BR513" s="250"/>
      <c r="BS513" s="250"/>
      <c r="BT513" s="250"/>
    </row>
    <row r="514" spans="7:72" ht="14.25" customHeight="1" x14ac:dyDescent="0.2">
      <c r="G514" s="250"/>
      <c r="K514" s="250"/>
      <c r="O514" s="277"/>
      <c r="V514" s="250"/>
      <c r="W514" s="239"/>
      <c r="X514" s="277"/>
      <c r="Y514" s="250"/>
      <c r="Z514" s="294"/>
      <c r="AA514" s="294"/>
      <c r="AB514" s="294"/>
      <c r="AC514" s="294"/>
      <c r="AD514" s="294"/>
      <c r="AE514" s="294"/>
      <c r="AF514" s="294"/>
      <c r="AG514" s="294"/>
      <c r="AH514" s="294"/>
      <c r="AI514" s="294"/>
      <c r="AJ514" s="294"/>
      <c r="AK514" s="294"/>
      <c r="AL514" s="294"/>
      <c r="AM514" s="294"/>
      <c r="AN514" s="294"/>
      <c r="AO514" s="294"/>
      <c r="AP514" s="250"/>
      <c r="AQ514" s="250"/>
      <c r="AR514" s="250"/>
      <c r="AS514" s="250"/>
      <c r="AT514" s="250"/>
      <c r="AU514" s="250"/>
      <c r="AV514" s="250"/>
      <c r="AW514" s="250"/>
      <c r="AX514" s="250"/>
      <c r="AY514" s="250"/>
      <c r="AZ514" s="250"/>
      <c r="BA514" s="250"/>
      <c r="BB514" s="250"/>
      <c r="BC514" s="250"/>
      <c r="BD514" s="250"/>
      <c r="BE514" s="250"/>
      <c r="BF514" s="250"/>
      <c r="BG514" s="250"/>
      <c r="BH514" s="250"/>
      <c r="BI514" s="250"/>
      <c r="BJ514" s="250"/>
      <c r="BK514" s="250"/>
      <c r="BL514" s="250"/>
      <c r="BM514" s="250"/>
      <c r="BN514" s="250"/>
      <c r="BO514" s="250"/>
      <c r="BP514" s="250"/>
      <c r="BQ514" s="250"/>
      <c r="BR514" s="250"/>
      <c r="BS514" s="250"/>
      <c r="BT514" s="250"/>
    </row>
    <row r="515" spans="7:72" ht="14.25" customHeight="1" x14ac:dyDescent="0.2">
      <c r="G515" s="250"/>
      <c r="K515" s="250"/>
      <c r="O515" s="277"/>
      <c r="V515" s="250"/>
      <c r="W515" s="239"/>
      <c r="X515" s="277"/>
      <c r="Y515" s="250"/>
      <c r="Z515" s="294"/>
      <c r="AA515" s="294"/>
      <c r="AB515" s="294"/>
      <c r="AC515" s="294"/>
      <c r="AD515" s="294"/>
      <c r="AE515" s="294"/>
      <c r="AF515" s="294"/>
      <c r="AG515" s="294"/>
      <c r="AH515" s="294"/>
      <c r="AI515" s="294"/>
      <c r="AJ515" s="294"/>
      <c r="AK515" s="294"/>
      <c r="AL515" s="294"/>
      <c r="AM515" s="294"/>
      <c r="AN515" s="294"/>
      <c r="AO515" s="294"/>
      <c r="AP515" s="250"/>
      <c r="AQ515" s="250"/>
      <c r="AR515" s="250"/>
      <c r="AS515" s="250"/>
      <c r="AT515" s="250"/>
      <c r="AU515" s="250"/>
      <c r="AV515" s="250"/>
      <c r="AW515" s="250"/>
      <c r="AX515" s="250"/>
      <c r="AY515" s="250"/>
      <c r="AZ515" s="250"/>
      <c r="BA515" s="250"/>
      <c r="BB515" s="250"/>
      <c r="BC515" s="250"/>
      <c r="BD515" s="250"/>
      <c r="BE515" s="250"/>
      <c r="BF515" s="250"/>
      <c r="BG515" s="250"/>
      <c r="BH515" s="250"/>
      <c r="BI515" s="250"/>
      <c r="BJ515" s="250"/>
      <c r="BK515" s="250"/>
      <c r="BL515" s="250"/>
      <c r="BM515" s="250"/>
      <c r="BN515" s="250"/>
      <c r="BO515" s="250"/>
      <c r="BP515" s="250"/>
      <c r="BQ515" s="250"/>
      <c r="BR515" s="250"/>
      <c r="BS515" s="250"/>
      <c r="BT515" s="250"/>
    </row>
    <row r="516" spans="7:72" ht="14.25" customHeight="1" x14ac:dyDescent="0.2">
      <c r="G516" s="250"/>
      <c r="K516" s="250"/>
      <c r="O516" s="277"/>
      <c r="V516" s="250"/>
      <c r="W516" s="239"/>
      <c r="X516" s="277"/>
      <c r="Y516" s="250"/>
      <c r="Z516" s="294"/>
      <c r="AA516" s="294"/>
      <c r="AB516" s="294"/>
      <c r="AC516" s="294"/>
      <c r="AD516" s="294"/>
      <c r="AE516" s="294"/>
      <c r="AF516" s="294"/>
      <c r="AG516" s="294"/>
      <c r="AH516" s="294"/>
      <c r="AI516" s="294"/>
      <c r="AJ516" s="294"/>
      <c r="AK516" s="294"/>
      <c r="AL516" s="294"/>
      <c r="AM516" s="294"/>
      <c r="AN516" s="294"/>
      <c r="AO516" s="294"/>
      <c r="AP516" s="250"/>
      <c r="AQ516" s="250"/>
      <c r="AR516" s="250"/>
      <c r="AS516" s="250"/>
      <c r="AT516" s="250"/>
      <c r="AU516" s="250"/>
      <c r="AV516" s="250"/>
      <c r="AW516" s="250"/>
      <c r="AX516" s="250"/>
      <c r="AY516" s="250"/>
      <c r="AZ516" s="250"/>
      <c r="BA516" s="250"/>
      <c r="BB516" s="250"/>
      <c r="BC516" s="250"/>
      <c r="BD516" s="250"/>
      <c r="BE516" s="250"/>
      <c r="BF516" s="250"/>
      <c r="BG516" s="250"/>
      <c r="BH516" s="250"/>
      <c r="BI516" s="250"/>
      <c r="BJ516" s="250"/>
      <c r="BK516" s="250"/>
      <c r="BL516" s="250"/>
      <c r="BM516" s="250"/>
      <c r="BN516" s="250"/>
      <c r="BO516" s="250"/>
      <c r="BP516" s="250"/>
      <c r="BQ516" s="250"/>
      <c r="BR516" s="250"/>
      <c r="BS516" s="250"/>
      <c r="BT516" s="250"/>
    </row>
    <row r="517" spans="7:72" ht="14.25" customHeight="1" x14ac:dyDescent="0.2">
      <c r="G517" s="250"/>
      <c r="K517" s="250"/>
      <c r="O517" s="277"/>
      <c r="V517" s="250"/>
      <c r="W517" s="239"/>
      <c r="X517" s="277"/>
      <c r="Y517" s="250"/>
      <c r="Z517" s="294"/>
      <c r="AA517" s="294"/>
      <c r="AB517" s="294"/>
      <c r="AC517" s="294"/>
      <c r="AD517" s="294"/>
      <c r="AE517" s="294"/>
      <c r="AF517" s="294"/>
      <c r="AG517" s="294"/>
      <c r="AH517" s="294"/>
      <c r="AI517" s="294"/>
      <c r="AJ517" s="294"/>
      <c r="AK517" s="294"/>
      <c r="AL517" s="294"/>
      <c r="AM517" s="294"/>
      <c r="AN517" s="294"/>
      <c r="AO517" s="294"/>
      <c r="AP517" s="250"/>
      <c r="AQ517" s="250"/>
      <c r="AR517" s="250"/>
      <c r="AS517" s="250"/>
      <c r="AT517" s="250"/>
      <c r="AU517" s="250"/>
      <c r="AV517" s="250"/>
      <c r="AW517" s="250"/>
      <c r="AX517" s="250"/>
      <c r="AY517" s="250"/>
      <c r="AZ517" s="250"/>
      <c r="BA517" s="250"/>
      <c r="BB517" s="250"/>
      <c r="BC517" s="250"/>
      <c r="BD517" s="250"/>
      <c r="BE517" s="250"/>
      <c r="BF517" s="250"/>
      <c r="BG517" s="250"/>
      <c r="BH517" s="250"/>
      <c r="BI517" s="250"/>
      <c r="BJ517" s="250"/>
      <c r="BK517" s="250"/>
      <c r="BL517" s="250"/>
      <c r="BM517" s="250"/>
      <c r="BN517" s="250"/>
      <c r="BO517" s="250"/>
      <c r="BP517" s="250"/>
      <c r="BQ517" s="250"/>
      <c r="BR517" s="250"/>
      <c r="BS517" s="250"/>
      <c r="BT517" s="250"/>
    </row>
    <row r="518" spans="7:72" ht="14.25" customHeight="1" x14ac:dyDescent="0.2">
      <c r="G518" s="250"/>
      <c r="K518" s="250"/>
      <c r="O518" s="277"/>
      <c r="V518" s="250"/>
      <c r="W518" s="239"/>
      <c r="X518" s="277"/>
      <c r="Y518" s="250"/>
      <c r="Z518" s="294"/>
      <c r="AA518" s="294"/>
      <c r="AB518" s="294"/>
      <c r="AC518" s="294"/>
      <c r="AD518" s="294"/>
      <c r="AE518" s="294"/>
      <c r="AF518" s="294"/>
      <c r="AG518" s="294"/>
      <c r="AH518" s="294"/>
      <c r="AI518" s="294"/>
      <c r="AJ518" s="294"/>
      <c r="AK518" s="294"/>
      <c r="AL518" s="294"/>
      <c r="AM518" s="294"/>
      <c r="AN518" s="294"/>
      <c r="AO518" s="294"/>
      <c r="AP518" s="250"/>
      <c r="AQ518" s="250"/>
      <c r="AR518" s="250"/>
      <c r="AS518" s="250"/>
      <c r="AT518" s="250"/>
      <c r="AU518" s="250"/>
      <c r="AV518" s="250"/>
      <c r="AW518" s="250"/>
      <c r="AX518" s="250"/>
      <c r="AY518" s="250"/>
      <c r="AZ518" s="250"/>
      <c r="BA518" s="250"/>
      <c r="BB518" s="250"/>
      <c r="BC518" s="250"/>
      <c r="BD518" s="250"/>
      <c r="BE518" s="250"/>
      <c r="BF518" s="250"/>
      <c r="BG518" s="250"/>
      <c r="BH518" s="250"/>
      <c r="BI518" s="250"/>
      <c r="BJ518" s="250"/>
      <c r="BK518" s="250"/>
      <c r="BL518" s="250"/>
      <c r="BM518" s="250"/>
      <c r="BN518" s="250"/>
      <c r="BO518" s="250"/>
      <c r="BP518" s="250"/>
      <c r="BQ518" s="250"/>
      <c r="BR518" s="250"/>
      <c r="BS518" s="250"/>
      <c r="BT518" s="250"/>
    </row>
    <row r="519" spans="7:72" ht="14.25" customHeight="1" x14ac:dyDescent="0.2">
      <c r="G519" s="250"/>
      <c r="K519" s="250"/>
      <c r="O519" s="277"/>
      <c r="V519" s="250"/>
      <c r="W519" s="239"/>
      <c r="X519" s="277"/>
      <c r="Y519" s="250"/>
      <c r="Z519" s="294"/>
      <c r="AA519" s="294"/>
      <c r="AB519" s="294"/>
      <c r="AC519" s="294"/>
      <c r="AD519" s="294"/>
      <c r="AE519" s="294"/>
      <c r="AF519" s="294"/>
      <c r="AG519" s="294"/>
      <c r="AH519" s="294"/>
      <c r="AI519" s="294"/>
      <c r="AJ519" s="294"/>
      <c r="AK519" s="294"/>
      <c r="AL519" s="294"/>
      <c r="AM519" s="294"/>
      <c r="AN519" s="294"/>
      <c r="AO519" s="294"/>
      <c r="AP519" s="250"/>
      <c r="AQ519" s="250"/>
      <c r="AR519" s="250"/>
      <c r="AS519" s="250"/>
      <c r="AT519" s="250"/>
      <c r="AU519" s="250"/>
      <c r="AV519" s="250"/>
      <c r="AW519" s="250"/>
      <c r="AX519" s="250"/>
      <c r="AY519" s="250"/>
      <c r="AZ519" s="250"/>
      <c r="BA519" s="250"/>
      <c r="BB519" s="250"/>
      <c r="BC519" s="250"/>
      <c r="BD519" s="250"/>
      <c r="BE519" s="250"/>
      <c r="BF519" s="250"/>
      <c r="BG519" s="250"/>
      <c r="BH519" s="250"/>
      <c r="BI519" s="250"/>
      <c r="BJ519" s="250"/>
      <c r="BK519" s="250"/>
      <c r="BL519" s="250"/>
      <c r="BM519" s="250"/>
      <c r="BN519" s="250"/>
      <c r="BO519" s="250"/>
      <c r="BP519" s="250"/>
      <c r="BQ519" s="250"/>
      <c r="BR519" s="250"/>
      <c r="BS519" s="250"/>
      <c r="BT519" s="250"/>
    </row>
    <row r="520" spans="7:72" ht="14.25" customHeight="1" x14ac:dyDescent="0.2">
      <c r="G520" s="250"/>
      <c r="K520" s="250"/>
      <c r="O520" s="277"/>
      <c r="V520" s="250"/>
      <c r="W520" s="239"/>
      <c r="X520" s="277"/>
      <c r="Y520" s="250"/>
      <c r="Z520" s="294"/>
      <c r="AA520" s="294"/>
      <c r="AB520" s="294"/>
      <c r="AC520" s="294"/>
      <c r="AD520" s="294"/>
      <c r="AE520" s="294"/>
      <c r="AF520" s="294"/>
      <c r="AG520" s="294"/>
      <c r="AH520" s="294"/>
      <c r="AI520" s="294"/>
      <c r="AJ520" s="294"/>
      <c r="AK520" s="294"/>
      <c r="AL520" s="294"/>
      <c r="AM520" s="294"/>
      <c r="AN520" s="294"/>
      <c r="AO520" s="294"/>
      <c r="AP520" s="250"/>
      <c r="AQ520" s="250"/>
      <c r="AR520" s="250"/>
      <c r="AS520" s="250"/>
      <c r="AT520" s="250"/>
      <c r="AU520" s="250"/>
      <c r="AV520" s="250"/>
      <c r="AW520" s="250"/>
      <c r="AX520" s="250"/>
      <c r="AY520" s="250"/>
      <c r="AZ520" s="250"/>
      <c r="BA520" s="250"/>
      <c r="BB520" s="250"/>
      <c r="BC520" s="250"/>
      <c r="BD520" s="250"/>
      <c r="BE520" s="250"/>
      <c r="BF520" s="250"/>
      <c r="BG520" s="250"/>
      <c r="BH520" s="250"/>
      <c r="BI520" s="250"/>
      <c r="BJ520" s="250"/>
      <c r="BK520" s="250"/>
      <c r="BL520" s="250"/>
      <c r="BM520" s="250"/>
      <c r="BN520" s="250"/>
      <c r="BO520" s="250"/>
      <c r="BP520" s="250"/>
      <c r="BQ520" s="250"/>
      <c r="BR520" s="250"/>
      <c r="BS520" s="250"/>
      <c r="BT520" s="250"/>
    </row>
    <row r="521" spans="7:72" ht="14.25" customHeight="1" x14ac:dyDescent="0.2">
      <c r="G521" s="250"/>
      <c r="K521" s="250"/>
      <c r="O521" s="277"/>
      <c r="V521" s="250"/>
      <c r="W521" s="239"/>
      <c r="X521" s="277"/>
      <c r="Y521" s="250"/>
      <c r="Z521" s="294"/>
      <c r="AA521" s="294"/>
      <c r="AB521" s="294"/>
      <c r="AC521" s="294"/>
      <c r="AD521" s="294"/>
      <c r="AE521" s="294"/>
      <c r="AF521" s="294"/>
      <c r="AG521" s="294"/>
      <c r="AH521" s="294"/>
      <c r="AI521" s="294"/>
      <c r="AJ521" s="294"/>
      <c r="AK521" s="294"/>
      <c r="AL521" s="294"/>
      <c r="AM521" s="294"/>
      <c r="AN521" s="294"/>
      <c r="AO521" s="294"/>
      <c r="AP521" s="250"/>
      <c r="AQ521" s="250"/>
      <c r="AR521" s="250"/>
      <c r="AS521" s="250"/>
      <c r="AT521" s="250"/>
      <c r="AU521" s="250"/>
      <c r="AV521" s="250"/>
      <c r="AW521" s="250"/>
      <c r="AX521" s="250"/>
      <c r="AY521" s="250"/>
      <c r="AZ521" s="250"/>
      <c r="BA521" s="250"/>
      <c r="BB521" s="250"/>
      <c r="BC521" s="250"/>
      <c r="BD521" s="250"/>
      <c r="BE521" s="250"/>
      <c r="BF521" s="250"/>
      <c r="BG521" s="250"/>
      <c r="BH521" s="250"/>
      <c r="BI521" s="250"/>
      <c r="BJ521" s="250"/>
      <c r="BK521" s="250"/>
      <c r="BL521" s="250"/>
      <c r="BM521" s="250"/>
      <c r="BN521" s="250"/>
      <c r="BO521" s="250"/>
      <c r="BP521" s="250"/>
      <c r="BQ521" s="250"/>
      <c r="BR521" s="250"/>
      <c r="BS521" s="250"/>
      <c r="BT521" s="250"/>
    </row>
    <row r="522" spans="7:72" ht="14.25" customHeight="1" x14ac:dyDescent="0.2">
      <c r="G522" s="250"/>
      <c r="K522" s="250"/>
      <c r="O522" s="277"/>
      <c r="V522" s="250"/>
      <c r="W522" s="239"/>
      <c r="X522" s="277"/>
      <c r="Y522" s="250"/>
      <c r="Z522" s="294"/>
      <c r="AA522" s="294"/>
      <c r="AB522" s="294"/>
      <c r="AC522" s="294"/>
      <c r="AD522" s="294"/>
      <c r="AE522" s="294"/>
      <c r="AF522" s="294"/>
      <c r="AG522" s="294"/>
      <c r="AH522" s="294"/>
      <c r="AI522" s="294"/>
      <c r="AJ522" s="294"/>
      <c r="AK522" s="294"/>
      <c r="AL522" s="294"/>
      <c r="AM522" s="294"/>
      <c r="AN522" s="294"/>
      <c r="AO522" s="294"/>
      <c r="AP522" s="250"/>
      <c r="AQ522" s="250"/>
      <c r="AR522" s="250"/>
      <c r="AS522" s="250"/>
      <c r="AT522" s="250"/>
      <c r="AU522" s="250"/>
      <c r="AV522" s="250"/>
      <c r="AW522" s="250"/>
      <c r="AX522" s="250"/>
      <c r="AY522" s="250"/>
      <c r="AZ522" s="250"/>
      <c r="BA522" s="250"/>
      <c r="BB522" s="250"/>
      <c r="BC522" s="250"/>
      <c r="BD522" s="250"/>
      <c r="BE522" s="250"/>
      <c r="BF522" s="250"/>
      <c r="BG522" s="250"/>
      <c r="BH522" s="250"/>
      <c r="BI522" s="250"/>
      <c r="BJ522" s="250"/>
      <c r="BK522" s="250"/>
      <c r="BL522" s="250"/>
      <c r="BM522" s="250"/>
      <c r="BN522" s="250"/>
      <c r="BO522" s="250"/>
      <c r="BP522" s="250"/>
      <c r="BQ522" s="250"/>
      <c r="BR522" s="250"/>
      <c r="BS522" s="250"/>
      <c r="BT522" s="250"/>
    </row>
    <row r="523" spans="7:72" ht="14.25" customHeight="1" x14ac:dyDescent="0.2">
      <c r="G523" s="250"/>
      <c r="K523" s="250"/>
      <c r="O523" s="277"/>
      <c r="V523" s="250"/>
      <c r="W523" s="239"/>
      <c r="X523" s="277"/>
      <c r="Y523" s="250"/>
      <c r="Z523" s="294"/>
      <c r="AA523" s="294"/>
      <c r="AB523" s="294"/>
      <c r="AC523" s="294"/>
      <c r="AD523" s="294"/>
      <c r="AE523" s="294"/>
      <c r="AF523" s="294"/>
      <c r="AG523" s="294"/>
      <c r="AH523" s="294"/>
      <c r="AI523" s="294"/>
      <c r="AJ523" s="294"/>
      <c r="AK523" s="294"/>
      <c r="AL523" s="294"/>
      <c r="AM523" s="294"/>
      <c r="AN523" s="294"/>
      <c r="AO523" s="294"/>
      <c r="AP523" s="250"/>
      <c r="AQ523" s="250"/>
      <c r="AR523" s="250"/>
      <c r="AS523" s="250"/>
      <c r="AT523" s="250"/>
      <c r="AU523" s="250"/>
      <c r="AV523" s="250"/>
      <c r="AW523" s="250"/>
      <c r="AX523" s="250"/>
      <c r="AY523" s="250"/>
      <c r="AZ523" s="250"/>
      <c r="BA523" s="250"/>
      <c r="BB523" s="250"/>
      <c r="BC523" s="250"/>
      <c r="BD523" s="250"/>
      <c r="BE523" s="250"/>
      <c r="BF523" s="250"/>
      <c r="BG523" s="250"/>
      <c r="BH523" s="250"/>
      <c r="BI523" s="250"/>
      <c r="BJ523" s="250"/>
      <c r="BK523" s="250"/>
      <c r="BL523" s="250"/>
      <c r="BM523" s="250"/>
      <c r="BN523" s="250"/>
      <c r="BO523" s="250"/>
      <c r="BP523" s="250"/>
      <c r="BQ523" s="250"/>
      <c r="BR523" s="250"/>
      <c r="BS523" s="250"/>
      <c r="BT523" s="250"/>
    </row>
    <row r="524" spans="7:72" ht="14.25" customHeight="1" x14ac:dyDescent="0.2">
      <c r="G524" s="250"/>
      <c r="K524" s="250"/>
      <c r="O524" s="277"/>
      <c r="V524" s="250"/>
      <c r="W524" s="239"/>
      <c r="X524" s="277"/>
      <c r="Y524" s="250"/>
      <c r="Z524" s="294"/>
      <c r="AA524" s="294"/>
      <c r="AB524" s="294"/>
      <c r="AC524" s="294"/>
      <c r="AD524" s="294"/>
      <c r="AE524" s="294"/>
      <c r="AF524" s="294"/>
      <c r="AG524" s="294"/>
      <c r="AH524" s="294"/>
      <c r="AI524" s="294"/>
      <c r="AJ524" s="294"/>
      <c r="AK524" s="294"/>
      <c r="AL524" s="294"/>
      <c r="AM524" s="294"/>
      <c r="AN524" s="294"/>
      <c r="AO524" s="294"/>
      <c r="AP524" s="250"/>
      <c r="AQ524" s="250"/>
      <c r="AR524" s="250"/>
      <c r="AS524" s="250"/>
      <c r="AT524" s="250"/>
      <c r="AU524" s="250"/>
      <c r="AV524" s="250"/>
      <c r="AW524" s="250"/>
      <c r="AX524" s="250"/>
      <c r="AY524" s="250"/>
      <c r="AZ524" s="250"/>
      <c r="BA524" s="250"/>
      <c r="BB524" s="250"/>
      <c r="BC524" s="250"/>
      <c r="BD524" s="250"/>
      <c r="BE524" s="250"/>
      <c r="BF524" s="250"/>
      <c r="BG524" s="250"/>
      <c r="BH524" s="250"/>
      <c r="BI524" s="250"/>
      <c r="BJ524" s="250"/>
      <c r="BK524" s="250"/>
      <c r="BL524" s="250"/>
      <c r="BM524" s="250"/>
      <c r="BN524" s="250"/>
      <c r="BO524" s="250"/>
      <c r="BP524" s="250"/>
      <c r="BQ524" s="250"/>
      <c r="BR524" s="250"/>
      <c r="BS524" s="250"/>
      <c r="BT524" s="250"/>
    </row>
    <row r="525" spans="7:72" ht="14.25" customHeight="1" x14ac:dyDescent="0.2">
      <c r="G525" s="250"/>
      <c r="K525" s="250"/>
      <c r="O525" s="277"/>
      <c r="V525" s="250"/>
      <c r="W525" s="239"/>
      <c r="X525" s="277"/>
      <c r="Y525" s="250"/>
      <c r="Z525" s="294"/>
      <c r="AA525" s="294"/>
      <c r="AB525" s="294"/>
      <c r="AC525" s="294"/>
      <c r="AD525" s="294"/>
      <c r="AE525" s="294"/>
      <c r="AF525" s="294"/>
      <c r="AG525" s="294"/>
      <c r="AH525" s="294"/>
      <c r="AI525" s="294"/>
      <c r="AJ525" s="294"/>
      <c r="AK525" s="294"/>
      <c r="AL525" s="294"/>
      <c r="AM525" s="294"/>
      <c r="AN525" s="294"/>
      <c r="AO525" s="294"/>
      <c r="AP525" s="250"/>
      <c r="AQ525" s="250"/>
      <c r="AR525" s="250"/>
      <c r="AS525" s="250"/>
      <c r="AT525" s="250"/>
      <c r="AU525" s="250"/>
      <c r="AV525" s="250"/>
      <c r="AW525" s="250"/>
      <c r="AX525" s="250"/>
      <c r="AY525" s="250"/>
      <c r="AZ525" s="250"/>
      <c r="BA525" s="250"/>
      <c r="BB525" s="250"/>
      <c r="BC525" s="250"/>
      <c r="BD525" s="250"/>
      <c r="BE525" s="250"/>
      <c r="BF525" s="250"/>
      <c r="BG525" s="250"/>
      <c r="BH525" s="250"/>
      <c r="BI525" s="250"/>
      <c r="BJ525" s="250"/>
      <c r="BK525" s="250"/>
      <c r="BL525" s="250"/>
      <c r="BM525" s="250"/>
      <c r="BN525" s="250"/>
      <c r="BO525" s="250"/>
      <c r="BP525" s="250"/>
      <c r="BQ525" s="250"/>
      <c r="BR525" s="250"/>
      <c r="BS525" s="250"/>
      <c r="BT525" s="250"/>
    </row>
    <row r="526" spans="7:72" ht="14.25" customHeight="1" x14ac:dyDescent="0.2">
      <c r="G526" s="250"/>
      <c r="K526" s="250"/>
      <c r="O526" s="277"/>
      <c r="V526" s="250"/>
      <c r="W526" s="239"/>
      <c r="X526" s="277"/>
      <c r="Y526" s="250"/>
      <c r="Z526" s="294"/>
      <c r="AA526" s="294"/>
      <c r="AB526" s="294"/>
      <c r="AC526" s="294"/>
      <c r="AD526" s="294"/>
      <c r="AE526" s="294"/>
      <c r="AF526" s="294"/>
      <c r="AG526" s="294"/>
      <c r="AH526" s="294"/>
      <c r="AI526" s="294"/>
      <c r="AJ526" s="294"/>
      <c r="AK526" s="294"/>
      <c r="AL526" s="294"/>
      <c r="AM526" s="294"/>
      <c r="AN526" s="294"/>
      <c r="AO526" s="294"/>
      <c r="AP526" s="250"/>
      <c r="AQ526" s="250"/>
      <c r="AR526" s="250"/>
      <c r="AS526" s="250"/>
      <c r="AT526" s="250"/>
      <c r="AU526" s="250"/>
      <c r="AV526" s="250"/>
      <c r="AW526" s="250"/>
      <c r="AX526" s="250"/>
      <c r="AY526" s="250"/>
      <c r="AZ526" s="250"/>
      <c r="BA526" s="250"/>
      <c r="BB526" s="250"/>
      <c r="BC526" s="250"/>
      <c r="BD526" s="250"/>
      <c r="BE526" s="250"/>
      <c r="BF526" s="250"/>
      <c r="BG526" s="250"/>
      <c r="BH526" s="250"/>
      <c r="BI526" s="250"/>
      <c r="BJ526" s="250"/>
      <c r="BK526" s="250"/>
      <c r="BL526" s="250"/>
      <c r="BM526" s="250"/>
      <c r="BN526" s="250"/>
      <c r="BO526" s="250"/>
      <c r="BP526" s="250"/>
      <c r="BQ526" s="250"/>
      <c r="BR526" s="250"/>
      <c r="BS526" s="250"/>
      <c r="BT526" s="250"/>
    </row>
    <row r="527" spans="7:72" ht="14.25" customHeight="1" x14ac:dyDescent="0.2">
      <c r="G527" s="250"/>
      <c r="K527" s="250"/>
      <c r="O527" s="277"/>
      <c r="V527" s="250"/>
      <c r="W527" s="239"/>
      <c r="X527" s="277"/>
      <c r="Y527" s="250"/>
      <c r="Z527" s="294"/>
      <c r="AA527" s="294"/>
      <c r="AB527" s="294"/>
      <c r="AC527" s="294"/>
      <c r="AD527" s="294"/>
      <c r="AE527" s="294"/>
      <c r="AF527" s="294"/>
      <c r="AG527" s="294"/>
      <c r="AH527" s="294"/>
      <c r="AI527" s="294"/>
      <c r="AJ527" s="294"/>
      <c r="AK527" s="294"/>
      <c r="AL527" s="294"/>
      <c r="AM527" s="294"/>
      <c r="AN527" s="294"/>
      <c r="AO527" s="294"/>
      <c r="AP527" s="250"/>
      <c r="AQ527" s="250"/>
      <c r="AR527" s="250"/>
      <c r="AS527" s="250"/>
      <c r="AT527" s="250"/>
      <c r="AU527" s="250"/>
      <c r="AV527" s="250"/>
      <c r="AW527" s="250"/>
      <c r="AX527" s="250"/>
      <c r="AY527" s="250"/>
      <c r="AZ527" s="250"/>
      <c r="BA527" s="250"/>
      <c r="BB527" s="250"/>
      <c r="BC527" s="250"/>
      <c r="BD527" s="250"/>
      <c r="BE527" s="250"/>
      <c r="BF527" s="250"/>
      <c r="BG527" s="250"/>
      <c r="BH527" s="250"/>
      <c r="BI527" s="250"/>
      <c r="BJ527" s="250"/>
      <c r="BK527" s="250"/>
      <c r="BL527" s="250"/>
      <c r="BM527" s="250"/>
      <c r="BN527" s="250"/>
      <c r="BO527" s="250"/>
      <c r="BP527" s="250"/>
      <c r="BQ527" s="250"/>
      <c r="BR527" s="250"/>
      <c r="BS527" s="250"/>
      <c r="BT527" s="250"/>
    </row>
    <row r="528" spans="7:72" ht="14.25" customHeight="1" x14ac:dyDescent="0.2">
      <c r="G528" s="250"/>
      <c r="K528" s="250"/>
      <c r="O528" s="277"/>
      <c r="V528" s="250"/>
      <c r="W528" s="239"/>
      <c r="X528" s="277"/>
      <c r="Y528" s="250"/>
      <c r="Z528" s="294"/>
      <c r="AA528" s="294"/>
      <c r="AB528" s="294"/>
      <c r="AC528" s="294"/>
      <c r="AD528" s="294"/>
      <c r="AE528" s="294"/>
      <c r="AF528" s="294"/>
      <c r="AG528" s="294"/>
      <c r="AH528" s="294"/>
      <c r="AI528" s="294"/>
      <c r="AJ528" s="294"/>
      <c r="AK528" s="294"/>
      <c r="AL528" s="294"/>
      <c r="AM528" s="294"/>
      <c r="AN528" s="294"/>
      <c r="AO528" s="294"/>
      <c r="AP528" s="250"/>
      <c r="AQ528" s="250"/>
      <c r="AR528" s="250"/>
      <c r="AS528" s="250"/>
      <c r="AT528" s="250"/>
      <c r="AU528" s="250"/>
      <c r="AV528" s="250"/>
      <c r="AW528" s="250"/>
      <c r="AX528" s="250"/>
      <c r="AY528" s="250"/>
      <c r="AZ528" s="250"/>
      <c r="BA528" s="250"/>
      <c r="BB528" s="250"/>
      <c r="BC528" s="250"/>
      <c r="BD528" s="250"/>
      <c r="BE528" s="250"/>
      <c r="BF528" s="250"/>
      <c r="BG528" s="250"/>
      <c r="BH528" s="250"/>
      <c r="BI528" s="250"/>
      <c r="BJ528" s="250"/>
      <c r="BK528" s="250"/>
      <c r="BL528" s="250"/>
      <c r="BM528" s="250"/>
      <c r="BN528" s="250"/>
      <c r="BO528" s="250"/>
      <c r="BP528" s="250"/>
      <c r="BQ528" s="250"/>
      <c r="BR528" s="250"/>
      <c r="BS528" s="250"/>
      <c r="BT528" s="250"/>
    </row>
    <row r="529" spans="7:72" ht="14.25" customHeight="1" x14ac:dyDescent="0.2">
      <c r="G529" s="250"/>
      <c r="K529" s="250"/>
      <c r="O529" s="277"/>
      <c r="V529" s="250"/>
      <c r="W529" s="239"/>
      <c r="X529" s="277"/>
      <c r="Y529" s="250"/>
      <c r="Z529" s="294"/>
      <c r="AA529" s="294"/>
      <c r="AB529" s="294"/>
      <c r="AC529" s="294"/>
      <c r="AD529" s="294"/>
      <c r="AE529" s="294"/>
      <c r="AF529" s="294"/>
      <c r="AG529" s="294"/>
      <c r="AH529" s="294"/>
      <c r="AI529" s="294"/>
      <c r="AJ529" s="294"/>
      <c r="AK529" s="294"/>
      <c r="AL529" s="294"/>
      <c r="AM529" s="294"/>
      <c r="AN529" s="294"/>
      <c r="AO529" s="294"/>
      <c r="AP529" s="250"/>
      <c r="AQ529" s="250"/>
      <c r="AR529" s="250"/>
      <c r="AS529" s="250"/>
      <c r="AT529" s="250"/>
      <c r="AU529" s="250"/>
      <c r="AV529" s="250"/>
      <c r="AW529" s="250"/>
      <c r="AX529" s="250"/>
      <c r="AY529" s="250"/>
      <c r="AZ529" s="250"/>
      <c r="BA529" s="250"/>
      <c r="BB529" s="250"/>
      <c r="BC529" s="250"/>
      <c r="BD529" s="250"/>
      <c r="BE529" s="250"/>
      <c r="BF529" s="250"/>
      <c r="BG529" s="250"/>
      <c r="BH529" s="250"/>
      <c r="BI529" s="250"/>
      <c r="BJ529" s="250"/>
      <c r="BK529" s="250"/>
      <c r="BL529" s="250"/>
      <c r="BM529" s="250"/>
      <c r="BN529" s="250"/>
      <c r="BO529" s="250"/>
      <c r="BP529" s="250"/>
      <c r="BQ529" s="250"/>
      <c r="BR529" s="250"/>
      <c r="BS529" s="250"/>
      <c r="BT529" s="250"/>
    </row>
    <row r="530" spans="7:72" ht="14.25" customHeight="1" x14ac:dyDescent="0.2">
      <c r="G530" s="250"/>
      <c r="K530" s="250"/>
      <c r="O530" s="277"/>
      <c r="V530" s="250"/>
      <c r="W530" s="239"/>
      <c r="X530" s="277"/>
      <c r="Y530" s="250"/>
      <c r="Z530" s="294"/>
      <c r="AA530" s="294"/>
      <c r="AB530" s="294"/>
      <c r="AC530" s="294"/>
      <c r="AD530" s="294"/>
      <c r="AE530" s="294"/>
      <c r="AF530" s="294"/>
      <c r="AG530" s="294"/>
      <c r="AH530" s="294"/>
      <c r="AI530" s="294"/>
      <c r="AJ530" s="294"/>
      <c r="AK530" s="294"/>
      <c r="AL530" s="294"/>
      <c r="AM530" s="294"/>
      <c r="AN530" s="294"/>
      <c r="AO530" s="294"/>
      <c r="AP530" s="250"/>
      <c r="AQ530" s="250"/>
      <c r="AR530" s="250"/>
      <c r="AS530" s="250"/>
      <c r="AT530" s="250"/>
      <c r="AU530" s="250"/>
      <c r="AV530" s="250"/>
      <c r="AW530" s="250"/>
      <c r="AX530" s="250"/>
      <c r="AY530" s="250"/>
      <c r="AZ530" s="250"/>
      <c r="BA530" s="250"/>
      <c r="BB530" s="250"/>
      <c r="BC530" s="250"/>
      <c r="BD530" s="250"/>
      <c r="BE530" s="250"/>
      <c r="BF530" s="250"/>
      <c r="BG530" s="250"/>
      <c r="BH530" s="250"/>
      <c r="BI530" s="250"/>
      <c r="BJ530" s="250"/>
      <c r="BK530" s="250"/>
      <c r="BL530" s="250"/>
      <c r="BM530" s="250"/>
      <c r="BN530" s="250"/>
      <c r="BO530" s="250"/>
      <c r="BP530" s="250"/>
      <c r="BQ530" s="250"/>
      <c r="BR530" s="250"/>
      <c r="BS530" s="250"/>
      <c r="BT530" s="250"/>
    </row>
    <row r="531" spans="7:72" ht="14.25" customHeight="1" x14ac:dyDescent="0.2">
      <c r="G531" s="250"/>
      <c r="K531" s="250"/>
      <c r="O531" s="277"/>
      <c r="V531" s="250"/>
      <c r="W531" s="239"/>
      <c r="X531" s="277"/>
      <c r="Y531" s="250"/>
      <c r="Z531" s="294"/>
      <c r="AA531" s="294"/>
      <c r="AB531" s="294"/>
      <c r="AC531" s="294"/>
      <c r="AD531" s="294"/>
      <c r="AE531" s="294"/>
      <c r="AF531" s="294"/>
      <c r="AG531" s="294"/>
      <c r="AH531" s="294"/>
      <c r="AI531" s="294"/>
      <c r="AJ531" s="294"/>
      <c r="AK531" s="294"/>
      <c r="AL531" s="294"/>
      <c r="AM531" s="294"/>
      <c r="AN531" s="294"/>
      <c r="AO531" s="294"/>
      <c r="AP531" s="250"/>
      <c r="AQ531" s="250"/>
      <c r="AR531" s="250"/>
      <c r="AS531" s="250"/>
      <c r="AT531" s="250"/>
      <c r="AU531" s="250"/>
      <c r="AV531" s="250"/>
      <c r="AW531" s="250"/>
      <c r="AX531" s="250"/>
      <c r="AY531" s="250"/>
      <c r="AZ531" s="250"/>
      <c r="BA531" s="250"/>
      <c r="BB531" s="250"/>
      <c r="BC531" s="250"/>
      <c r="BD531" s="250"/>
      <c r="BE531" s="250"/>
      <c r="BF531" s="250"/>
      <c r="BG531" s="250"/>
      <c r="BH531" s="250"/>
      <c r="BI531" s="250"/>
      <c r="BJ531" s="250"/>
      <c r="BK531" s="250"/>
      <c r="BL531" s="250"/>
      <c r="BM531" s="250"/>
      <c r="BN531" s="250"/>
      <c r="BO531" s="250"/>
      <c r="BP531" s="250"/>
      <c r="BQ531" s="250"/>
      <c r="BR531" s="250"/>
      <c r="BS531" s="250"/>
      <c r="BT531" s="250"/>
    </row>
    <row r="532" spans="7:72" ht="14.25" customHeight="1" x14ac:dyDescent="0.2">
      <c r="G532" s="250"/>
      <c r="K532" s="250"/>
      <c r="O532" s="277"/>
      <c r="V532" s="250"/>
      <c r="W532" s="239"/>
      <c r="X532" s="277"/>
      <c r="Y532" s="250"/>
      <c r="Z532" s="294"/>
      <c r="AA532" s="294"/>
      <c r="AB532" s="294"/>
      <c r="AC532" s="294"/>
      <c r="AD532" s="294"/>
      <c r="AE532" s="294"/>
      <c r="AF532" s="294"/>
      <c r="AG532" s="294"/>
      <c r="AH532" s="294"/>
      <c r="AI532" s="294"/>
      <c r="AJ532" s="294"/>
      <c r="AK532" s="294"/>
      <c r="AL532" s="294"/>
      <c r="AM532" s="294"/>
      <c r="AN532" s="294"/>
      <c r="AO532" s="294"/>
      <c r="AP532" s="250"/>
      <c r="AQ532" s="250"/>
      <c r="AR532" s="250"/>
      <c r="AS532" s="250"/>
      <c r="AT532" s="250"/>
      <c r="AU532" s="250"/>
      <c r="AV532" s="250"/>
      <c r="AW532" s="250"/>
      <c r="AX532" s="250"/>
      <c r="AY532" s="250"/>
      <c r="AZ532" s="250"/>
      <c r="BA532" s="250"/>
      <c r="BB532" s="250"/>
      <c r="BC532" s="250"/>
      <c r="BD532" s="250"/>
      <c r="BE532" s="250"/>
      <c r="BF532" s="250"/>
      <c r="BG532" s="250"/>
      <c r="BH532" s="250"/>
      <c r="BI532" s="250"/>
      <c r="BJ532" s="250"/>
      <c r="BK532" s="250"/>
      <c r="BL532" s="250"/>
      <c r="BM532" s="250"/>
      <c r="BN532" s="250"/>
      <c r="BO532" s="250"/>
      <c r="BP532" s="250"/>
      <c r="BQ532" s="250"/>
      <c r="BR532" s="250"/>
      <c r="BS532" s="250"/>
      <c r="BT532" s="250"/>
    </row>
    <row r="533" spans="7:72" ht="14.25" customHeight="1" x14ac:dyDescent="0.2">
      <c r="G533" s="250"/>
      <c r="K533" s="250"/>
      <c r="O533" s="277"/>
      <c r="V533" s="250"/>
      <c r="W533" s="239"/>
      <c r="X533" s="277"/>
      <c r="Y533" s="250"/>
      <c r="Z533" s="294"/>
      <c r="AA533" s="294"/>
      <c r="AB533" s="294"/>
      <c r="AC533" s="294"/>
      <c r="AD533" s="294"/>
      <c r="AE533" s="294"/>
      <c r="AF533" s="294"/>
      <c r="AG533" s="294"/>
      <c r="AH533" s="294"/>
      <c r="AI533" s="294"/>
      <c r="AJ533" s="294"/>
      <c r="AK533" s="294"/>
      <c r="AL533" s="294"/>
      <c r="AM533" s="294"/>
      <c r="AN533" s="294"/>
      <c r="AO533" s="294"/>
      <c r="AP533" s="250"/>
      <c r="AQ533" s="250"/>
      <c r="AR533" s="250"/>
      <c r="AS533" s="250"/>
      <c r="AT533" s="250"/>
      <c r="AU533" s="250"/>
      <c r="AV533" s="250"/>
      <c r="AW533" s="250"/>
      <c r="AX533" s="250"/>
      <c r="AY533" s="250"/>
      <c r="AZ533" s="250"/>
      <c r="BA533" s="250"/>
      <c r="BB533" s="250"/>
      <c r="BC533" s="250"/>
      <c r="BD533" s="250"/>
      <c r="BE533" s="250"/>
      <c r="BF533" s="250"/>
      <c r="BG533" s="250"/>
      <c r="BH533" s="250"/>
      <c r="BI533" s="250"/>
      <c r="BJ533" s="250"/>
      <c r="BK533" s="250"/>
      <c r="BL533" s="250"/>
      <c r="BM533" s="250"/>
      <c r="BN533" s="250"/>
      <c r="BO533" s="250"/>
      <c r="BP533" s="250"/>
      <c r="BQ533" s="250"/>
      <c r="BR533" s="250"/>
      <c r="BS533" s="250"/>
      <c r="BT533" s="250"/>
    </row>
    <row r="534" spans="7:72" ht="14.25" customHeight="1" x14ac:dyDescent="0.2">
      <c r="G534" s="250"/>
      <c r="K534" s="250"/>
      <c r="O534" s="277"/>
      <c r="V534" s="250"/>
      <c r="W534" s="239"/>
      <c r="X534" s="277"/>
      <c r="Y534" s="250"/>
      <c r="Z534" s="294"/>
      <c r="AA534" s="294"/>
      <c r="AB534" s="294"/>
      <c r="AC534" s="294"/>
      <c r="AD534" s="294"/>
      <c r="AE534" s="294"/>
      <c r="AF534" s="294"/>
      <c r="AG534" s="294"/>
      <c r="AH534" s="294"/>
      <c r="AI534" s="294"/>
      <c r="AJ534" s="294"/>
      <c r="AK534" s="294"/>
      <c r="AL534" s="294"/>
      <c r="AM534" s="294"/>
      <c r="AN534" s="294"/>
      <c r="AO534" s="294"/>
      <c r="AP534" s="250"/>
      <c r="AQ534" s="250"/>
      <c r="AR534" s="250"/>
      <c r="AS534" s="250"/>
      <c r="AT534" s="250"/>
      <c r="AU534" s="250"/>
      <c r="AV534" s="250"/>
      <c r="AW534" s="250"/>
      <c r="AX534" s="250"/>
      <c r="AY534" s="250"/>
      <c r="AZ534" s="250"/>
      <c r="BA534" s="250"/>
      <c r="BB534" s="250"/>
      <c r="BC534" s="250"/>
      <c r="BD534" s="250"/>
      <c r="BE534" s="250"/>
      <c r="BF534" s="250"/>
      <c r="BG534" s="250"/>
      <c r="BH534" s="250"/>
      <c r="BI534" s="250"/>
      <c r="BJ534" s="250"/>
      <c r="BK534" s="250"/>
      <c r="BL534" s="250"/>
      <c r="BM534" s="250"/>
      <c r="BN534" s="250"/>
      <c r="BO534" s="250"/>
      <c r="BP534" s="250"/>
      <c r="BQ534" s="250"/>
      <c r="BR534" s="250"/>
      <c r="BS534" s="250"/>
      <c r="BT534" s="250"/>
    </row>
    <row r="535" spans="7:72" ht="14.25" customHeight="1" x14ac:dyDescent="0.2">
      <c r="G535" s="250"/>
      <c r="K535" s="250"/>
      <c r="O535" s="277"/>
      <c r="V535" s="250"/>
      <c r="W535" s="239"/>
      <c r="X535" s="277"/>
      <c r="Y535" s="250"/>
      <c r="Z535" s="294"/>
      <c r="AA535" s="294"/>
      <c r="AB535" s="294"/>
      <c r="AC535" s="294"/>
      <c r="AD535" s="294"/>
      <c r="AE535" s="294"/>
      <c r="AF535" s="294"/>
      <c r="AG535" s="294"/>
      <c r="AH535" s="294"/>
      <c r="AI535" s="294"/>
      <c r="AJ535" s="294"/>
      <c r="AK535" s="294"/>
      <c r="AL535" s="294"/>
      <c r="AM535" s="294"/>
      <c r="AN535" s="294"/>
      <c r="AO535" s="294"/>
      <c r="AP535" s="250"/>
      <c r="AQ535" s="250"/>
      <c r="AR535" s="250"/>
      <c r="AS535" s="250"/>
      <c r="AT535" s="250"/>
      <c r="AU535" s="250"/>
      <c r="AV535" s="250"/>
      <c r="AW535" s="250"/>
      <c r="AX535" s="250"/>
      <c r="AY535" s="250"/>
      <c r="AZ535" s="250"/>
      <c r="BA535" s="250"/>
      <c r="BB535" s="250"/>
      <c r="BC535" s="250"/>
      <c r="BD535" s="250"/>
      <c r="BE535" s="250"/>
      <c r="BF535" s="250"/>
      <c r="BG535" s="250"/>
      <c r="BH535" s="250"/>
      <c r="BI535" s="250"/>
      <c r="BJ535" s="250"/>
      <c r="BK535" s="250"/>
      <c r="BL535" s="250"/>
      <c r="BM535" s="250"/>
      <c r="BN535" s="250"/>
      <c r="BO535" s="250"/>
      <c r="BP535" s="250"/>
      <c r="BQ535" s="250"/>
      <c r="BR535" s="250"/>
      <c r="BS535" s="250"/>
      <c r="BT535" s="250"/>
    </row>
    <row r="536" spans="7:72" ht="14.25" customHeight="1" x14ac:dyDescent="0.2">
      <c r="G536" s="250"/>
      <c r="K536" s="250"/>
      <c r="O536" s="277"/>
      <c r="V536" s="250"/>
      <c r="W536" s="239"/>
      <c r="X536" s="277"/>
      <c r="Y536" s="250"/>
      <c r="Z536" s="294"/>
      <c r="AA536" s="294"/>
      <c r="AB536" s="294"/>
      <c r="AC536" s="294"/>
      <c r="AD536" s="294"/>
      <c r="AE536" s="294"/>
      <c r="AF536" s="294"/>
      <c r="AG536" s="294"/>
      <c r="AH536" s="294"/>
      <c r="AI536" s="294"/>
      <c r="AJ536" s="294"/>
      <c r="AK536" s="294"/>
      <c r="AL536" s="294"/>
      <c r="AM536" s="294"/>
      <c r="AN536" s="294"/>
      <c r="AO536" s="294"/>
      <c r="AP536" s="250"/>
      <c r="AQ536" s="250"/>
      <c r="AR536" s="250"/>
      <c r="AS536" s="250"/>
      <c r="AT536" s="250"/>
      <c r="AU536" s="250"/>
      <c r="AV536" s="250"/>
      <c r="AW536" s="250"/>
      <c r="AX536" s="250"/>
      <c r="AY536" s="250"/>
      <c r="AZ536" s="250"/>
      <c r="BA536" s="250"/>
      <c r="BB536" s="250"/>
      <c r="BC536" s="250"/>
      <c r="BD536" s="250"/>
      <c r="BE536" s="250"/>
      <c r="BF536" s="250"/>
      <c r="BG536" s="250"/>
      <c r="BH536" s="250"/>
      <c r="BI536" s="250"/>
      <c r="BJ536" s="250"/>
      <c r="BK536" s="250"/>
      <c r="BL536" s="250"/>
      <c r="BM536" s="250"/>
      <c r="BN536" s="250"/>
      <c r="BO536" s="250"/>
      <c r="BP536" s="250"/>
      <c r="BQ536" s="250"/>
      <c r="BR536" s="250"/>
      <c r="BS536" s="250"/>
      <c r="BT536" s="250"/>
    </row>
    <row r="537" spans="7:72" ht="14.25" customHeight="1" x14ac:dyDescent="0.2">
      <c r="G537" s="250"/>
      <c r="K537" s="250"/>
      <c r="O537" s="277"/>
      <c r="V537" s="250"/>
      <c r="W537" s="239"/>
      <c r="X537" s="277"/>
      <c r="Y537" s="250"/>
      <c r="Z537" s="294"/>
      <c r="AA537" s="294"/>
      <c r="AB537" s="294"/>
      <c r="AC537" s="294"/>
      <c r="AD537" s="294"/>
      <c r="AE537" s="294"/>
      <c r="AF537" s="294"/>
      <c r="AG537" s="294"/>
      <c r="AH537" s="294"/>
      <c r="AI537" s="294"/>
      <c r="AJ537" s="294"/>
      <c r="AK537" s="294"/>
      <c r="AL537" s="294"/>
      <c r="AM537" s="294"/>
      <c r="AN537" s="294"/>
      <c r="AO537" s="294"/>
      <c r="AP537" s="250"/>
      <c r="AQ537" s="250"/>
      <c r="AR537" s="250"/>
      <c r="AS537" s="250"/>
      <c r="AT537" s="250"/>
      <c r="AU537" s="250"/>
      <c r="AV537" s="250"/>
      <c r="AW537" s="250"/>
      <c r="AX537" s="250"/>
      <c r="AY537" s="250"/>
      <c r="AZ537" s="250"/>
      <c r="BA537" s="250"/>
      <c r="BB537" s="250"/>
      <c r="BC537" s="250"/>
      <c r="BD537" s="250"/>
      <c r="BE537" s="250"/>
      <c r="BF537" s="250"/>
      <c r="BG537" s="250"/>
      <c r="BH537" s="250"/>
      <c r="BI537" s="250"/>
      <c r="BJ537" s="250"/>
      <c r="BK537" s="250"/>
      <c r="BL537" s="250"/>
      <c r="BM537" s="250"/>
      <c r="BN537" s="250"/>
      <c r="BO537" s="250"/>
      <c r="BP537" s="250"/>
      <c r="BQ537" s="250"/>
      <c r="BR537" s="250"/>
      <c r="BS537" s="250"/>
      <c r="BT537" s="250"/>
    </row>
    <row r="538" spans="7:72" ht="14.25" customHeight="1" x14ac:dyDescent="0.2">
      <c r="G538" s="250"/>
      <c r="K538" s="250"/>
      <c r="O538" s="277"/>
      <c r="V538" s="250"/>
      <c r="W538" s="239"/>
      <c r="X538" s="277"/>
      <c r="Y538" s="250"/>
      <c r="Z538" s="294"/>
      <c r="AA538" s="294"/>
      <c r="AB538" s="294"/>
      <c r="AC538" s="294"/>
      <c r="AD538" s="294"/>
      <c r="AE538" s="294"/>
      <c r="AF538" s="294"/>
      <c r="AG538" s="294"/>
      <c r="AH538" s="294"/>
      <c r="AI538" s="294"/>
      <c r="AJ538" s="294"/>
      <c r="AK538" s="294"/>
      <c r="AL538" s="294"/>
      <c r="AM538" s="294"/>
      <c r="AN538" s="294"/>
      <c r="AO538" s="294"/>
      <c r="AP538" s="250"/>
      <c r="AQ538" s="250"/>
      <c r="AR538" s="250"/>
      <c r="AS538" s="250"/>
      <c r="AT538" s="250"/>
      <c r="AU538" s="250"/>
      <c r="AV538" s="250"/>
      <c r="AW538" s="250"/>
      <c r="AX538" s="250"/>
      <c r="AY538" s="250"/>
      <c r="AZ538" s="250"/>
      <c r="BA538" s="250"/>
      <c r="BB538" s="250"/>
      <c r="BC538" s="250"/>
      <c r="BD538" s="250"/>
      <c r="BE538" s="250"/>
      <c r="BF538" s="250"/>
      <c r="BG538" s="250"/>
      <c r="BH538" s="250"/>
      <c r="BI538" s="250"/>
      <c r="BJ538" s="250"/>
      <c r="BK538" s="250"/>
      <c r="BL538" s="250"/>
      <c r="BM538" s="250"/>
      <c r="BN538" s="250"/>
      <c r="BO538" s="250"/>
      <c r="BP538" s="250"/>
      <c r="BQ538" s="250"/>
      <c r="BR538" s="250"/>
      <c r="BS538" s="250"/>
      <c r="BT538" s="250"/>
    </row>
    <row r="539" spans="7:72" ht="14.25" customHeight="1" x14ac:dyDescent="0.2">
      <c r="G539" s="250"/>
      <c r="K539" s="250"/>
      <c r="O539" s="277"/>
      <c r="V539" s="250"/>
      <c r="W539" s="239"/>
      <c r="X539" s="277"/>
      <c r="Y539" s="250"/>
      <c r="Z539" s="294"/>
      <c r="AA539" s="294"/>
      <c r="AB539" s="294"/>
      <c r="AC539" s="294"/>
      <c r="AD539" s="294"/>
      <c r="AE539" s="294"/>
      <c r="AF539" s="294"/>
      <c r="AG539" s="294"/>
      <c r="AH539" s="294"/>
      <c r="AI539" s="294"/>
      <c r="AJ539" s="294"/>
      <c r="AK539" s="294"/>
      <c r="AL539" s="294"/>
      <c r="AM539" s="294"/>
      <c r="AN539" s="294"/>
      <c r="AO539" s="294"/>
      <c r="AP539" s="250"/>
      <c r="AQ539" s="250"/>
      <c r="AR539" s="250"/>
      <c r="AS539" s="250"/>
      <c r="AT539" s="250"/>
      <c r="AU539" s="250"/>
      <c r="AV539" s="250"/>
      <c r="AW539" s="250"/>
      <c r="AX539" s="250"/>
      <c r="AY539" s="250"/>
      <c r="AZ539" s="250"/>
      <c r="BA539" s="250"/>
      <c r="BB539" s="250"/>
      <c r="BC539" s="250"/>
      <c r="BD539" s="250"/>
      <c r="BE539" s="250"/>
      <c r="BF539" s="250"/>
      <c r="BG539" s="250"/>
      <c r="BH539" s="250"/>
      <c r="BI539" s="250"/>
      <c r="BJ539" s="250"/>
      <c r="BK539" s="250"/>
      <c r="BL539" s="250"/>
      <c r="BM539" s="250"/>
      <c r="BN539" s="250"/>
      <c r="BO539" s="250"/>
      <c r="BP539" s="250"/>
      <c r="BQ539" s="250"/>
      <c r="BR539" s="250"/>
      <c r="BS539" s="250"/>
      <c r="BT539" s="250"/>
    </row>
    <row r="540" spans="7:72" ht="14.25" customHeight="1" x14ac:dyDescent="0.2">
      <c r="G540" s="250"/>
      <c r="K540" s="250"/>
      <c r="O540" s="277"/>
      <c r="V540" s="250"/>
      <c r="W540" s="239"/>
      <c r="X540" s="277"/>
      <c r="Y540" s="250"/>
      <c r="Z540" s="294"/>
      <c r="AA540" s="294"/>
      <c r="AB540" s="294"/>
      <c r="AC540" s="294"/>
      <c r="AD540" s="294"/>
      <c r="AE540" s="294"/>
      <c r="AF540" s="294"/>
      <c r="AG540" s="294"/>
      <c r="AH540" s="294"/>
      <c r="AI540" s="294"/>
      <c r="AJ540" s="294"/>
      <c r="AK540" s="294"/>
      <c r="AL540" s="294"/>
      <c r="AM540" s="294"/>
      <c r="AN540" s="294"/>
      <c r="AO540" s="294"/>
      <c r="AP540" s="250"/>
      <c r="AQ540" s="250"/>
      <c r="AR540" s="250"/>
      <c r="AS540" s="250"/>
      <c r="AT540" s="250"/>
      <c r="AU540" s="250"/>
      <c r="AV540" s="250"/>
      <c r="AW540" s="250"/>
      <c r="AX540" s="250"/>
      <c r="AY540" s="250"/>
      <c r="AZ540" s="250"/>
      <c r="BA540" s="250"/>
      <c r="BB540" s="250"/>
      <c r="BC540" s="250"/>
      <c r="BD540" s="250"/>
      <c r="BE540" s="250"/>
      <c r="BF540" s="250"/>
      <c r="BG540" s="250"/>
      <c r="BH540" s="250"/>
      <c r="BI540" s="250"/>
      <c r="BJ540" s="250"/>
      <c r="BK540" s="250"/>
      <c r="BL540" s="250"/>
      <c r="BM540" s="250"/>
      <c r="BN540" s="250"/>
      <c r="BO540" s="250"/>
      <c r="BP540" s="250"/>
      <c r="BQ540" s="250"/>
      <c r="BR540" s="250"/>
      <c r="BS540" s="250"/>
      <c r="BT540" s="250"/>
    </row>
    <row r="541" spans="7:72" ht="14.25" customHeight="1" x14ac:dyDescent="0.2">
      <c r="G541" s="250"/>
      <c r="K541" s="250"/>
      <c r="O541" s="277"/>
      <c r="V541" s="250"/>
      <c r="W541" s="239"/>
      <c r="X541" s="277"/>
      <c r="Y541" s="250"/>
      <c r="Z541" s="294"/>
      <c r="AA541" s="294"/>
      <c r="AB541" s="294"/>
      <c r="AC541" s="294"/>
      <c r="AD541" s="294"/>
      <c r="AE541" s="294"/>
      <c r="AF541" s="294"/>
      <c r="AG541" s="294"/>
      <c r="AH541" s="294"/>
      <c r="AI541" s="294"/>
      <c r="AJ541" s="294"/>
      <c r="AK541" s="294"/>
      <c r="AL541" s="294"/>
      <c r="AM541" s="294"/>
      <c r="AN541" s="294"/>
      <c r="AO541" s="294"/>
      <c r="AP541" s="250"/>
      <c r="AQ541" s="250"/>
      <c r="AR541" s="250"/>
      <c r="AS541" s="250"/>
      <c r="AT541" s="250"/>
      <c r="AU541" s="250"/>
      <c r="AV541" s="250"/>
      <c r="AW541" s="250"/>
      <c r="AX541" s="250"/>
      <c r="AY541" s="250"/>
      <c r="AZ541" s="250"/>
      <c r="BA541" s="250"/>
      <c r="BB541" s="250"/>
      <c r="BC541" s="250"/>
      <c r="BD541" s="250"/>
      <c r="BE541" s="250"/>
      <c r="BF541" s="250"/>
      <c r="BG541" s="250"/>
      <c r="BH541" s="250"/>
      <c r="BI541" s="250"/>
      <c r="BJ541" s="250"/>
      <c r="BK541" s="250"/>
      <c r="BL541" s="250"/>
      <c r="BM541" s="250"/>
      <c r="BN541" s="250"/>
      <c r="BO541" s="250"/>
      <c r="BP541" s="250"/>
      <c r="BQ541" s="250"/>
      <c r="BR541" s="250"/>
      <c r="BS541" s="250"/>
      <c r="BT541" s="250"/>
    </row>
    <row r="542" spans="7:72" ht="14.25" customHeight="1" x14ac:dyDescent="0.2">
      <c r="G542" s="250"/>
      <c r="K542" s="250"/>
      <c r="O542" s="277"/>
      <c r="V542" s="250"/>
      <c r="W542" s="239"/>
      <c r="X542" s="277"/>
      <c r="Y542" s="250"/>
      <c r="Z542" s="294"/>
      <c r="AA542" s="294"/>
      <c r="AB542" s="294"/>
      <c r="AC542" s="294"/>
      <c r="AD542" s="294"/>
      <c r="AE542" s="294"/>
      <c r="AF542" s="294"/>
      <c r="AG542" s="294"/>
      <c r="AH542" s="294"/>
      <c r="AI542" s="294"/>
      <c r="AJ542" s="294"/>
      <c r="AK542" s="294"/>
      <c r="AL542" s="294"/>
      <c r="AM542" s="294"/>
      <c r="AN542" s="294"/>
      <c r="AO542" s="294"/>
      <c r="AP542" s="250"/>
      <c r="AQ542" s="250"/>
      <c r="AR542" s="250"/>
      <c r="AS542" s="250"/>
      <c r="AT542" s="250"/>
      <c r="AU542" s="250"/>
      <c r="AV542" s="250"/>
      <c r="AW542" s="250"/>
      <c r="AX542" s="250"/>
      <c r="AY542" s="250"/>
      <c r="AZ542" s="250"/>
      <c r="BA542" s="250"/>
      <c r="BB542" s="250"/>
      <c r="BC542" s="250"/>
      <c r="BD542" s="250"/>
      <c r="BE542" s="250"/>
      <c r="BF542" s="250"/>
      <c r="BG542" s="250"/>
      <c r="BH542" s="250"/>
      <c r="BI542" s="250"/>
      <c r="BJ542" s="250"/>
      <c r="BK542" s="250"/>
      <c r="BL542" s="250"/>
      <c r="BM542" s="250"/>
      <c r="BN542" s="250"/>
      <c r="BO542" s="250"/>
      <c r="BP542" s="250"/>
      <c r="BQ542" s="250"/>
      <c r="BR542" s="250"/>
      <c r="BS542" s="250"/>
      <c r="BT542" s="250"/>
    </row>
    <row r="543" spans="7:72" ht="14.25" customHeight="1" x14ac:dyDescent="0.2">
      <c r="G543" s="250"/>
      <c r="K543" s="250"/>
      <c r="O543" s="277"/>
      <c r="V543" s="250"/>
      <c r="W543" s="239"/>
      <c r="X543" s="277"/>
      <c r="Y543" s="250"/>
      <c r="Z543" s="294"/>
      <c r="AA543" s="294"/>
      <c r="AB543" s="294"/>
      <c r="AC543" s="294"/>
      <c r="AD543" s="294"/>
      <c r="AE543" s="294"/>
      <c r="AF543" s="294"/>
      <c r="AG543" s="294"/>
      <c r="AH543" s="294"/>
      <c r="AI543" s="294"/>
      <c r="AJ543" s="294"/>
      <c r="AK543" s="294"/>
      <c r="AL543" s="294"/>
      <c r="AM543" s="294"/>
      <c r="AN543" s="294"/>
      <c r="AO543" s="294"/>
      <c r="AP543" s="250"/>
      <c r="AQ543" s="250"/>
      <c r="AR543" s="250"/>
      <c r="AS543" s="250"/>
      <c r="AT543" s="250"/>
      <c r="AU543" s="250"/>
      <c r="AV543" s="250"/>
      <c r="AW543" s="250"/>
      <c r="AX543" s="250"/>
      <c r="AY543" s="250"/>
      <c r="AZ543" s="250"/>
      <c r="BA543" s="250"/>
      <c r="BB543" s="250"/>
      <c r="BC543" s="250"/>
      <c r="BD543" s="250"/>
      <c r="BE543" s="250"/>
      <c r="BF543" s="250"/>
      <c r="BG543" s="250"/>
      <c r="BH543" s="250"/>
      <c r="BI543" s="250"/>
      <c r="BJ543" s="250"/>
      <c r="BK543" s="250"/>
      <c r="BL543" s="250"/>
      <c r="BM543" s="250"/>
      <c r="BN543" s="250"/>
      <c r="BO543" s="250"/>
      <c r="BP543" s="250"/>
      <c r="BQ543" s="250"/>
      <c r="BR543" s="250"/>
      <c r="BS543" s="250"/>
      <c r="BT543" s="250"/>
    </row>
    <row r="544" spans="7:72" ht="14.25" customHeight="1" x14ac:dyDescent="0.2">
      <c r="G544" s="250"/>
      <c r="K544" s="250"/>
      <c r="O544" s="277"/>
      <c r="V544" s="250"/>
      <c r="W544" s="239"/>
      <c r="X544" s="277"/>
      <c r="Y544" s="250"/>
      <c r="Z544" s="294"/>
      <c r="AA544" s="294"/>
      <c r="AB544" s="294"/>
      <c r="AC544" s="294"/>
      <c r="AD544" s="294"/>
      <c r="AE544" s="294"/>
      <c r="AF544" s="294"/>
      <c r="AG544" s="294"/>
      <c r="AH544" s="294"/>
      <c r="AI544" s="294"/>
      <c r="AJ544" s="294"/>
      <c r="AK544" s="294"/>
      <c r="AL544" s="294"/>
      <c r="AM544" s="294"/>
      <c r="AN544" s="294"/>
      <c r="AO544" s="294"/>
      <c r="AP544" s="250"/>
      <c r="AQ544" s="250"/>
      <c r="AR544" s="250"/>
      <c r="AS544" s="250"/>
      <c r="AT544" s="250"/>
      <c r="AU544" s="250"/>
      <c r="AV544" s="250"/>
      <c r="AW544" s="250"/>
      <c r="AX544" s="250"/>
      <c r="AY544" s="250"/>
      <c r="AZ544" s="250"/>
      <c r="BA544" s="250"/>
      <c r="BB544" s="250"/>
      <c r="BC544" s="250"/>
      <c r="BD544" s="250"/>
      <c r="BE544" s="250"/>
      <c r="BF544" s="250"/>
      <c r="BG544" s="250"/>
      <c r="BH544" s="250"/>
      <c r="BI544" s="250"/>
      <c r="BJ544" s="250"/>
      <c r="BK544" s="250"/>
      <c r="BL544" s="250"/>
      <c r="BM544" s="250"/>
      <c r="BN544" s="250"/>
      <c r="BO544" s="250"/>
      <c r="BP544" s="250"/>
      <c r="BQ544" s="250"/>
      <c r="BR544" s="250"/>
      <c r="BS544" s="250"/>
      <c r="BT544" s="250"/>
    </row>
    <row r="545" spans="7:72" ht="14.25" customHeight="1" x14ac:dyDescent="0.2">
      <c r="G545" s="250"/>
      <c r="K545" s="250"/>
      <c r="O545" s="277"/>
      <c r="V545" s="250"/>
      <c r="W545" s="239"/>
      <c r="X545" s="277"/>
      <c r="Y545" s="250"/>
      <c r="Z545" s="294"/>
      <c r="AA545" s="294"/>
      <c r="AB545" s="294"/>
      <c r="AC545" s="294"/>
      <c r="AD545" s="294"/>
      <c r="AE545" s="294"/>
      <c r="AF545" s="294"/>
      <c r="AG545" s="294"/>
      <c r="AH545" s="294"/>
      <c r="AI545" s="294"/>
      <c r="AJ545" s="294"/>
      <c r="AK545" s="294"/>
      <c r="AL545" s="294"/>
      <c r="AM545" s="294"/>
      <c r="AN545" s="294"/>
      <c r="AO545" s="294"/>
      <c r="AP545" s="250"/>
      <c r="AQ545" s="250"/>
      <c r="AR545" s="250"/>
      <c r="AS545" s="250"/>
      <c r="AT545" s="250"/>
      <c r="AU545" s="250"/>
      <c r="AV545" s="250"/>
      <c r="AW545" s="250"/>
      <c r="AX545" s="250"/>
      <c r="AY545" s="250"/>
      <c r="AZ545" s="250"/>
      <c r="BA545" s="250"/>
      <c r="BB545" s="250"/>
      <c r="BC545" s="250"/>
      <c r="BD545" s="250"/>
      <c r="BE545" s="250"/>
      <c r="BF545" s="250"/>
      <c r="BG545" s="250"/>
      <c r="BH545" s="250"/>
      <c r="BI545" s="250"/>
      <c r="BJ545" s="250"/>
      <c r="BK545" s="250"/>
      <c r="BL545" s="250"/>
      <c r="BM545" s="250"/>
      <c r="BN545" s="250"/>
      <c r="BO545" s="250"/>
      <c r="BP545" s="250"/>
      <c r="BQ545" s="250"/>
      <c r="BR545" s="250"/>
      <c r="BS545" s="250"/>
      <c r="BT545" s="250"/>
    </row>
    <row r="546" spans="7:72" ht="14.25" customHeight="1" x14ac:dyDescent="0.2">
      <c r="G546" s="250"/>
      <c r="K546" s="250"/>
      <c r="O546" s="277"/>
      <c r="V546" s="250"/>
      <c r="W546" s="239"/>
      <c r="X546" s="277"/>
      <c r="Y546" s="250"/>
      <c r="Z546" s="294"/>
      <c r="AA546" s="294"/>
      <c r="AB546" s="294"/>
      <c r="AC546" s="294"/>
      <c r="AD546" s="294"/>
      <c r="AE546" s="294"/>
      <c r="AF546" s="294"/>
      <c r="AG546" s="294"/>
      <c r="AH546" s="294"/>
      <c r="AI546" s="294"/>
      <c r="AJ546" s="294"/>
      <c r="AK546" s="294"/>
      <c r="AL546" s="294"/>
      <c r="AM546" s="294"/>
      <c r="AN546" s="294"/>
      <c r="AO546" s="294"/>
      <c r="AP546" s="250"/>
      <c r="AQ546" s="250"/>
      <c r="AR546" s="250"/>
      <c r="AS546" s="250"/>
      <c r="AT546" s="250"/>
      <c r="AU546" s="250"/>
      <c r="AV546" s="250"/>
      <c r="AW546" s="250"/>
      <c r="AX546" s="250"/>
      <c r="AY546" s="250"/>
      <c r="AZ546" s="250"/>
      <c r="BA546" s="250"/>
      <c r="BB546" s="250"/>
      <c r="BC546" s="250"/>
      <c r="BD546" s="250"/>
      <c r="BE546" s="250"/>
      <c r="BF546" s="250"/>
      <c r="BG546" s="250"/>
      <c r="BH546" s="250"/>
      <c r="BI546" s="250"/>
      <c r="BJ546" s="250"/>
      <c r="BK546" s="250"/>
      <c r="BL546" s="250"/>
      <c r="BM546" s="250"/>
      <c r="BN546" s="250"/>
      <c r="BO546" s="250"/>
      <c r="BP546" s="250"/>
      <c r="BQ546" s="250"/>
      <c r="BR546" s="250"/>
      <c r="BS546" s="250"/>
      <c r="BT546" s="250"/>
    </row>
    <row r="547" spans="7:72" ht="14.25" customHeight="1" x14ac:dyDescent="0.2">
      <c r="G547" s="250"/>
      <c r="K547" s="250"/>
      <c r="O547" s="277"/>
      <c r="V547" s="250"/>
      <c r="W547" s="239"/>
      <c r="X547" s="277"/>
      <c r="Y547" s="250"/>
      <c r="Z547" s="294"/>
      <c r="AA547" s="294"/>
      <c r="AB547" s="294"/>
      <c r="AC547" s="294"/>
      <c r="AD547" s="294"/>
      <c r="AE547" s="294"/>
      <c r="AF547" s="294"/>
      <c r="AG547" s="294"/>
      <c r="AH547" s="294"/>
      <c r="AI547" s="294"/>
      <c r="AJ547" s="294"/>
      <c r="AK547" s="294"/>
      <c r="AL547" s="294"/>
      <c r="AM547" s="294"/>
      <c r="AN547" s="294"/>
      <c r="AO547" s="294"/>
      <c r="AP547" s="250"/>
      <c r="AQ547" s="250"/>
      <c r="AR547" s="250"/>
      <c r="AS547" s="250"/>
      <c r="AT547" s="250"/>
      <c r="AU547" s="250"/>
      <c r="AV547" s="250"/>
      <c r="AW547" s="250"/>
      <c r="AX547" s="250"/>
      <c r="AY547" s="250"/>
      <c r="AZ547" s="250"/>
      <c r="BA547" s="250"/>
      <c r="BB547" s="250"/>
      <c r="BC547" s="250"/>
      <c r="BD547" s="250"/>
      <c r="BE547" s="250"/>
      <c r="BF547" s="250"/>
      <c r="BG547" s="250"/>
      <c r="BH547" s="250"/>
      <c r="BI547" s="250"/>
      <c r="BJ547" s="250"/>
      <c r="BK547" s="250"/>
      <c r="BL547" s="250"/>
      <c r="BM547" s="250"/>
      <c r="BN547" s="250"/>
      <c r="BO547" s="250"/>
      <c r="BP547" s="250"/>
      <c r="BQ547" s="250"/>
      <c r="BR547" s="250"/>
      <c r="BS547" s="250"/>
      <c r="BT547" s="250"/>
    </row>
    <row r="548" spans="7:72" ht="14.25" customHeight="1" x14ac:dyDescent="0.2">
      <c r="G548" s="250"/>
      <c r="K548" s="250"/>
      <c r="O548" s="277"/>
      <c r="V548" s="250"/>
      <c r="W548" s="239"/>
      <c r="X548" s="277"/>
      <c r="Y548" s="250"/>
      <c r="Z548" s="294"/>
      <c r="AA548" s="294"/>
      <c r="AB548" s="294"/>
      <c r="AC548" s="294"/>
      <c r="AD548" s="294"/>
      <c r="AE548" s="294"/>
      <c r="AF548" s="294"/>
      <c r="AG548" s="294"/>
      <c r="AH548" s="294"/>
      <c r="AI548" s="294"/>
      <c r="AJ548" s="294"/>
      <c r="AK548" s="294"/>
      <c r="AL548" s="294"/>
      <c r="AM548" s="294"/>
      <c r="AN548" s="294"/>
      <c r="AO548" s="294"/>
      <c r="AP548" s="250"/>
      <c r="AQ548" s="250"/>
      <c r="AR548" s="250"/>
      <c r="AS548" s="250"/>
      <c r="AT548" s="250"/>
      <c r="AU548" s="250"/>
      <c r="AV548" s="250"/>
      <c r="AW548" s="250"/>
      <c r="AX548" s="250"/>
      <c r="AY548" s="250"/>
      <c r="AZ548" s="250"/>
      <c r="BA548" s="250"/>
      <c r="BB548" s="250"/>
      <c r="BC548" s="250"/>
      <c r="BD548" s="250"/>
      <c r="BE548" s="250"/>
      <c r="BF548" s="250"/>
      <c r="BG548" s="250"/>
      <c r="BH548" s="250"/>
      <c r="BI548" s="250"/>
      <c r="BJ548" s="250"/>
      <c r="BK548" s="250"/>
      <c r="BL548" s="250"/>
      <c r="BM548" s="250"/>
      <c r="BN548" s="250"/>
      <c r="BO548" s="250"/>
      <c r="BP548" s="250"/>
      <c r="BQ548" s="250"/>
      <c r="BR548" s="250"/>
      <c r="BS548" s="250"/>
      <c r="BT548" s="250"/>
    </row>
    <row r="549" spans="7:72" ht="14.25" customHeight="1" x14ac:dyDescent="0.2">
      <c r="G549" s="250"/>
      <c r="K549" s="250"/>
      <c r="O549" s="277"/>
      <c r="V549" s="250"/>
      <c r="W549" s="239"/>
      <c r="X549" s="277"/>
      <c r="Y549" s="250"/>
      <c r="Z549" s="294"/>
      <c r="AA549" s="294"/>
      <c r="AB549" s="294"/>
      <c r="AC549" s="294"/>
      <c r="AD549" s="294"/>
      <c r="AE549" s="294"/>
      <c r="AF549" s="294"/>
      <c r="AG549" s="294"/>
      <c r="AH549" s="294"/>
      <c r="AI549" s="294"/>
      <c r="AJ549" s="294"/>
      <c r="AK549" s="294"/>
      <c r="AL549" s="294"/>
      <c r="AM549" s="294"/>
      <c r="AN549" s="294"/>
      <c r="AO549" s="294"/>
      <c r="AP549" s="250"/>
      <c r="AQ549" s="250"/>
      <c r="AR549" s="250"/>
      <c r="AS549" s="250"/>
      <c r="AT549" s="250"/>
      <c r="AU549" s="250"/>
      <c r="AV549" s="250"/>
      <c r="AW549" s="250"/>
      <c r="AX549" s="250"/>
      <c r="AY549" s="250"/>
      <c r="AZ549" s="250"/>
      <c r="BA549" s="250"/>
      <c r="BB549" s="250"/>
      <c r="BC549" s="250"/>
      <c r="BD549" s="250"/>
      <c r="BE549" s="250"/>
      <c r="BF549" s="250"/>
      <c r="BG549" s="250"/>
      <c r="BH549" s="250"/>
      <c r="BI549" s="250"/>
      <c r="BJ549" s="250"/>
      <c r="BK549" s="250"/>
      <c r="BL549" s="250"/>
      <c r="BM549" s="250"/>
      <c r="BN549" s="250"/>
      <c r="BO549" s="250"/>
      <c r="BP549" s="250"/>
      <c r="BQ549" s="250"/>
      <c r="BR549" s="250"/>
      <c r="BS549" s="250"/>
      <c r="BT549" s="250"/>
    </row>
    <row r="550" spans="7:72" ht="14.25" customHeight="1" x14ac:dyDescent="0.2">
      <c r="G550" s="250"/>
      <c r="K550" s="250"/>
      <c r="O550" s="277"/>
      <c r="V550" s="250"/>
      <c r="W550" s="239"/>
      <c r="X550" s="277"/>
      <c r="Y550" s="250"/>
      <c r="Z550" s="294"/>
      <c r="AA550" s="294"/>
      <c r="AB550" s="294"/>
      <c r="AC550" s="294"/>
      <c r="AD550" s="294"/>
      <c r="AE550" s="294"/>
      <c r="AF550" s="294"/>
      <c r="AG550" s="294"/>
      <c r="AH550" s="294"/>
      <c r="AI550" s="294"/>
      <c r="AJ550" s="294"/>
      <c r="AK550" s="294"/>
      <c r="AL550" s="294"/>
      <c r="AM550" s="294"/>
      <c r="AN550" s="294"/>
      <c r="AO550" s="294"/>
      <c r="AP550" s="250"/>
      <c r="AQ550" s="250"/>
      <c r="AR550" s="250"/>
      <c r="AS550" s="250"/>
      <c r="AT550" s="250"/>
      <c r="AU550" s="250"/>
      <c r="AV550" s="250"/>
      <c r="AW550" s="250"/>
      <c r="AX550" s="250"/>
      <c r="AY550" s="250"/>
      <c r="AZ550" s="250"/>
      <c r="BA550" s="250"/>
      <c r="BB550" s="250"/>
      <c r="BC550" s="250"/>
      <c r="BD550" s="250"/>
      <c r="BE550" s="250"/>
      <c r="BF550" s="250"/>
      <c r="BG550" s="250"/>
      <c r="BH550" s="250"/>
      <c r="BI550" s="250"/>
      <c r="BJ550" s="250"/>
      <c r="BK550" s="250"/>
      <c r="BL550" s="250"/>
      <c r="BM550" s="250"/>
      <c r="BN550" s="250"/>
      <c r="BO550" s="250"/>
      <c r="BP550" s="250"/>
      <c r="BQ550" s="250"/>
      <c r="BR550" s="250"/>
      <c r="BS550" s="250"/>
      <c r="BT550" s="250"/>
    </row>
    <row r="551" spans="7:72" ht="14.25" customHeight="1" x14ac:dyDescent="0.2">
      <c r="G551" s="250"/>
      <c r="K551" s="250"/>
      <c r="O551" s="277"/>
      <c r="V551" s="250"/>
      <c r="W551" s="239"/>
      <c r="X551" s="277"/>
      <c r="Y551" s="250"/>
      <c r="Z551" s="294"/>
      <c r="AA551" s="294"/>
      <c r="AB551" s="294"/>
      <c r="AC551" s="294"/>
      <c r="AD551" s="294"/>
      <c r="AE551" s="294"/>
      <c r="AF551" s="294"/>
      <c r="AG551" s="294"/>
      <c r="AH551" s="294"/>
      <c r="AI551" s="294"/>
      <c r="AJ551" s="294"/>
      <c r="AK551" s="294"/>
      <c r="AL551" s="294"/>
      <c r="AM551" s="294"/>
      <c r="AN551" s="294"/>
      <c r="AO551" s="294"/>
      <c r="AP551" s="250"/>
      <c r="AQ551" s="250"/>
      <c r="AR551" s="250"/>
      <c r="AS551" s="250"/>
      <c r="AT551" s="250"/>
      <c r="AU551" s="250"/>
      <c r="AV551" s="250"/>
      <c r="AW551" s="250"/>
      <c r="AX551" s="250"/>
      <c r="AY551" s="250"/>
      <c r="AZ551" s="250"/>
      <c r="BA551" s="250"/>
      <c r="BB551" s="250"/>
      <c r="BC551" s="250"/>
      <c r="BD551" s="250"/>
      <c r="BE551" s="250"/>
      <c r="BF551" s="250"/>
      <c r="BG551" s="250"/>
      <c r="BH551" s="250"/>
      <c r="BI551" s="250"/>
      <c r="BJ551" s="250"/>
      <c r="BK551" s="250"/>
      <c r="BL551" s="250"/>
      <c r="BM551" s="250"/>
      <c r="BN551" s="250"/>
      <c r="BO551" s="250"/>
      <c r="BP551" s="250"/>
      <c r="BQ551" s="250"/>
      <c r="BR551" s="250"/>
      <c r="BS551" s="250"/>
      <c r="BT551" s="250"/>
    </row>
    <row r="552" spans="7:72" ht="14.25" customHeight="1" x14ac:dyDescent="0.2">
      <c r="G552" s="250"/>
      <c r="K552" s="250"/>
      <c r="O552" s="277"/>
      <c r="V552" s="250"/>
      <c r="W552" s="239"/>
      <c r="X552" s="277"/>
      <c r="Y552" s="250"/>
      <c r="Z552" s="294"/>
      <c r="AA552" s="294"/>
      <c r="AB552" s="294"/>
      <c r="AC552" s="294"/>
      <c r="AD552" s="294"/>
      <c r="AE552" s="294"/>
      <c r="AF552" s="294"/>
      <c r="AG552" s="294"/>
      <c r="AH552" s="294"/>
      <c r="AI552" s="294"/>
      <c r="AJ552" s="294"/>
      <c r="AK552" s="294"/>
      <c r="AL552" s="294"/>
      <c r="AM552" s="294"/>
      <c r="AN552" s="294"/>
      <c r="AO552" s="294"/>
      <c r="AP552" s="250"/>
      <c r="AQ552" s="250"/>
      <c r="AR552" s="250"/>
      <c r="AS552" s="250"/>
      <c r="AT552" s="250"/>
      <c r="AU552" s="250"/>
      <c r="AV552" s="250"/>
      <c r="AW552" s="250"/>
      <c r="AX552" s="250"/>
      <c r="AY552" s="250"/>
      <c r="AZ552" s="250"/>
      <c r="BA552" s="250"/>
      <c r="BB552" s="250"/>
      <c r="BC552" s="250"/>
      <c r="BD552" s="250"/>
      <c r="BE552" s="250"/>
      <c r="BF552" s="250"/>
      <c r="BG552" s="250"/>
      <c r="BH552" s="250"/>
      <c r="BI552" s="250"/>
      <c r="BJ552" s="250"/>
      <c r="BK552" s="250"/>
      <c r="BL552" s="250"/>
      <c r="BM552" s="250"/>
      <c r="BN552" s="250"/>
      <c r="BO552" s="250"/>
      <c r="BP552" s="250"/>
      <c r="BQ552" s="250"/>
      <c r="BR552" s="250"/>
      <c r="BS552" s="250"/>
      <c r="BT552" s="250"/>
    </row>
    <row r="553" spans="7:72" ht="14.25" customHeight="1" x14ac:dyDescent="0.2">
      <c r="G553" s="250"/>
      <c r="K553" s="250"/>
      <c r="O553" s="277"/>
      <c r="V553" s="250"/>
      <c r="W553" s="239"/>
      <c r="X553" s="277"/>
      <c r="Y553" s="250"/>
      <c r="Z553" s="294"/>
      <c r="AA553" s="294"/>
      <c r="AB553" s="294"/>
      <c r="AC553" s="294"/>
      <c r="AD553" s="294"/>
      <c r="AE553" s="294"/>
      <c r="AF553" s="294"/>
      <c r="AG553" s="294"/>
      <c r="AH553" s="294"/>
      <c r="AI553" s="294"/>
      <c r="AJ553" s="294"/>
      <c r="AK553" s="294"/>
      <c r="AL553" s="294"/>
      <c r="AM553" s="294"/>
      <c r="AN553" s="294"/>
      <c r="AO553" s="294"/>
      <c r="AP553" s="250"/>
      <c r="AQ553" s="250"/>
      <c r="AR553" s="250"/>
      <c r="AS553" s="250"/>
      <c r="AT553" s="250"/>
      <c r="AU553" s="250"/>
      <c r="AV553" s="250"/>
      <c r="AW553" s="250"/>
      <c r="AX553" s="250"/>
      <c r="AY553" s="250"/>
      <c r="AZ553" s="250"/>
      <c r="BA553" s="250"/>
      <c r="BB553" s="250"/>
      <c r="BC553" s="250"/>
      <c r="BD553" s="250"/>
      <c r="BE553" s="250"/>
      <c r="BF553" s="250"/>
      <c r="BG553" s="250"/>
      <c r="BH553" s="250"/>
      <c r="BI553" s="250"/>
      <c r="BJ553" s="250"/>
      <c r="BK553" s="250"/>
      <c r="BL553" s="250"/>
      <c r="BM553" s="250"/>
      <c r="BN553" s="250"/>
      <c r="BO553" s="250"/>
      <c r="BP553" s="250"/>
      <c r="BQ553" s="250"/>
      <c r="BR553" s="250"/>
      <c r="BS553" s="250"/>
      <c r="BT553" s="250"/>
    </row>
    <row r="554" spans="7:72" ht="14.25" customHeight="1" x14ac:dyDescent="0.2">
      <c r="G554" s="250"/>
      <c r="K554" s="250"/>
      <c r="O554" s="277"/>
      <c r="V554" s="250"/>
      <c r="W554" s="239"/>
      <c r="X554" s="277"/>
      <c r="Y554" s="250"/>
      <c r="Z554" s="294"/>
      <c r="AA554" s="294"/>
      <c r="AB554" s="294"/>
      <c r="AC554" s="294"/>
      <c r="AD554" s="294"/>
      <c r="AE554" s="294"/>
      <c r="AF554" s="294"/>
      <c r="AG554" s="294"/>
      <c r="AH554" s="294"/>
      <c r="AI554" s="294"/>
      <c r="AJ554" s="294"/>
      <c r="AK554" s="294"/>
      <c r="AL554" s="294"/>
      <c r="AM554" s="294"/>
      <c r="AN554" s="294"/>
      <c r="AO554" s="294"/>
      <c r="AP554" s="250"/>
      <c r="AQ554" s="250"/>
      <c r="AR554" s="250"/>
      <c r="AS554" s="250"/>
      <c r="AT554" s="250"/>
      <c r="AU554" s="250"/>
      <c r="AV554" s="250"/>
      <c r="AW554" s="250"/>
      <c r="AX554" s="250"/>
      <c r="AY554" s="250"/>
      <c r="AZ554" s="250"/>
      <c r="BA554" s="250"/>
      <c r="BB554" s="250"/>
      <c r="BC554" s="250"/>
      <c r="BD554" s="250"/>
      <c r="BE554" s="250"/>
      <c r="BF554" s="250"/>
      <c r="BG554" s="250"/>
      <c r="BH554" s="250"/>
      <c r="BI554" s="250"/>
      <c r="BJ554" s="250"/>
      <c r="BK554" s="250"/>
      <c r="BL554" s="250"/>
      <c r="BM554" s="250"/>
      <c r="BN554" s="250"/>
      <c r="BO554" s="250"/>
      <c r="BP554" s="250"/>
      <c r="BQ554" s="250"/>
      <c r="BR554" s="250"/>
      <c r="BS554" s="250"/>
      <c r="BT554" s="250"/>
    </row>
    <row r="555" spans="7:72" ht="14.25" customHeight="1" x14ac:dyDescent="0.2">
      <c r="G555" s="250"/>
      <c r="K555" s="250"/>
      <c r="O555" s="277"/>
      <c r="V555" s="250"/>
      <c r="W555" s="239"/>
      <c r="X555" s="277"/>
      <c r="Y555" s="250"/>
      <c r="Z555" s="294"/>
      <c r="AA555" s="294"/>
      <c r="AB555" s="294"/>
      <c r="AC555" s="294"/>
      <c r="AD555" s="294"/>
      <c r="AE555" s="294"/>
      <c r="AF555" s="294"/>
      <c r="AG555" s="294"/>
      <c r="AH555" s="294"/>
      <c r="AI555" s="294"/>
      <c r="AJ555" s="294"/>
      <c r="AK555" s="294"/>
      <c r="AL555" s="294"/>
      <c r="AM555" s="294"/>
      <c r="AN555" s="294"/>
      <c r="AO555" s="294"/>
      <c r="AP555" s="250"/>
      <c r="AQ555" s="250"/>
      <c r="AR555" s="250"/>
      <c r="AS555" s="250"/>
      <c r="AT555" s="250"/>
      <c r="AU555" s="250"/>
      <c r="AV555" s="250"/>
      <c r="AW555" s="250"/>
      <c r="AX555" s="250"/>
      <c r="AY555" s="250"/>
      <c r="AZ555" s="250"/>
      <c r="BA555" s="250"/>
      <c r="BB555" s="250"/>
      <c r="BC555" s="250"/>
      <c r="BD555" s="250"/>
      <c r="BE555" s="250"/>
      <c r="BF555" s="250"/>
      <c r="BG555" s="250"/>
      <c r="BH555" s="250"/>
      <c r="BI555" s="250"/>
      <c r="BJ555" s="250"/>
      <c r="BK555" s="250"/>
      <c r="BL555" s="250"/>
      <c r="BM555" s="250"/>
      <c r="BN555" s="250"/>
      <c r="BO555" s="250"/>
      <c r="BP555" s="250"/>
      <c r="BQ555" s="250"/>
      <c r="BR555" s="250"/>
      <c r="BS555" s="250"/>
      <c r="BT555" s="250"/>
    </row>
    <row r="556" spans="7:72" ht="14.25" customHeight="1" x14ac:dyDescent="0.2">
      <c r="G556" s="250"/>
      <c r="K556" s="250"/>
      <c r="O556" s="277"/>
      <c r="V556" s="250"/>
      <c r="W556" s="239"/>
      <c r="X556" s="277"/>
      <c r="Y556" s="250"/>
      <c r="Z556" s="294"/>
      <c r="AA556" s="294"/>
      <c r="AB556" s="294"/>
      <c r="AC556" s="294"/>
      <c r="AD556" s="294"/>
      <c r="AE556" s="294"/>
      <c r="AF556" s="294"/>
      <c r="AG556" s="294"/>
      <c r="AH556" s="294"/>
      <c r="AI556" s="294"/>
      <c r="AJ556" s="294"/>
      <c r="AK556" s="294"/>
      <c r="AL556" s="294"/>
      <c r="AM556" s="294"/>
      <c r="AN556" s="294"/>
      <c r="AO556" s="294"/>
      <c r="AP556" s="250"/>
      <c r="AQ556" s="250"/>
      <c r="AR556" s="250"/>
      <c r="AS556" s="250"/>
      <c r="AT556" s="250"/>
      <c r="AU556" s="250"/>
      <c r="AV556" s="250"/>
      <c r="AW556" s="250"/>
      <c r="AX556" s="250"/>
      <c r="AY556" s="250"/>
      <c r="AZ556" s="250"/>
      <c r="BA556" s="250"/>
      <c r="BB556" s="250"/>
      <c r="BC556" s="250"/>
      <c r="BD556" s="250"/>
      <c r="BE556" s="250"/>
      <c r="BF556" s="250"/>
      <c r="BG556" s="250"/>
      <c r="BH556" s="250"/>
      <c r="BI556" s="250"/>
      <c r="BJ556" s="250"/>
      <c r="BK556" s="250"/>
      <c r="BL556" s="250"/>
      <c r="BM556" s="250"/>
      <c r="BN556" s="250"/>
      <c r="BO556" s="250"/>
      <c r="BP556" s="250"/>
      <c r="BQ556" s="250"/>
      <c r="BR556" s="250"/>
      <c r="BS556" s="250"/>
      <c r="BT556" s="250"/>
    </row>
    <row r="557" spans="7:72" ht="14.25" customHeight="1" x14ac:dyDescent="0.2">
      <c r="G557" s="250"/>
      <c r="K557" s="250"/>
      <c r="O557" s="277"/>
      <c r="V557" s="250"/>
      <c r="W557" s="239"/>
      <c r="X557" s="277"/>
      <c r="Y557" s="250"/>
      <c r="Z557" s="294"/>
      <c r="AA557" s="294"/>
      <c r="AB557" s="294"/>
      <c r="AC557" s="294"/>
      <c r="AD557" s="294"/>
      <c r="AE557" s="294"/>
      <c r="AF557" s="294"/>
      <c r="AG557" s="294"/>
      <c r="AH557" s="294"/>
      <c r="AI557" s="294"/>
      <c r="AJ557" s="294"/>
      <c r="AK557" s="294"/>
      <c r="AL557" s="294"/>
      <c r="AM557" s="294"/>
      <c r="AN557" s="294"/>
      <c r="AO557" s="294"/>
      <c r="AP557" s="250"/>
      <c r="AQ557" s="250"/>
      <c r="AR557" s="250"/>
      <c r="AS557" s="250"/>
      <c r="AT557" s="250"/>
      <c r="AU557" s="250"/>
      <c r="AV557" s="250"/>
      <c r="AW557" s="250"/>
      <c r="AX557" s="250"/>
      <c r="AY557" s="250"/>
      <c r="AZ557" s="250"/>
      <c r="BA557" s="250"/>
      <c r="BB557" s="250"/>
      <c r="BC557" s="250"/>
      <c r="BD557" s="250"/>
      <c r="BE557" s="250"/>
      <c r="BF557" s="250"/>
      <c r="BG557" s="250"/>
      <c r="BH557" s="250"/>
      <c r="BI557" s="250"/>
      <c r="BJ557" s="250"/>
      <c r="BK557" s="250"/>
      <c r="BL557" s="250"/>
      <c r="BM557" s="250"/>
      <c r="BN557" s="250"/>
      <c r="BO557" s="250"/>
      <c r="BP557" s="250"/>
      <c r="BQ557" s="250"/>
      <c r="BR557" s="250"/>
      <c r="BS557" s="250"/>
      <c r="BT557" s="250"/>
    </row>
    <row r="558" spans="7:72" ht="14.25" customHeight="1" x14ac:dyDescent="0.2">
      <c r="G558" s="250"/>
      <c r="K558" s="250"/>
      <c r="O558" s="277"/>
      <c r="V558" s="250"/>
      <c r="W558" s="239"/>
      <c r="X558" s="277"/>
      <c r="Y558" s="250"/>
      <c r="Z558" s="294"/>
      <c r="AA558" s="294"/>
      <c r="AB558" s="294"/>
      <c r="AC558" s="294"/>
      <c r="AD558" s="294"/>
      <c r="AE558" s="294"/>
      <c r="AF558" s="294"/>
      <c r="AG558" s="294"/>
      <c r="AH558" s="294"/>
      <c r="AI558" s="294"/>
      <c r="AJ558" s="294"/>
      <c r="AK558" s="294"/>
      <c r="AL558" s="294"/>
      <c r="AM558" s="294"/>
      <c r="AN558" s="294"/>
      <c r="AO558" s="294"/>
      <c r="AP558" s="250"/>
      <c r="AQ558" s="250"/>
      <c r="AR558" s="250"/>
      <c r="AS558" s="250"/>
      <c r="AT558" s="250"/>
      <c r="AU558" s="250"/>
      <c r="AV558" s="250"/>
      <c r="AW558" s="250"/>
      <c r="AX558" s="250"/>
      <c r="AY558" s="250"/>
      <c r="AZ558" s="250"/>
      <c r="BA558" s="250"/>
      <c r="BB558" s="250"/>
      <c r="BC558" s="250"/>
      <c r="BD558" s="250"/>
      <c r="BE558" s="250"/>
      <c r="BF558" s="250"/>
      <c r="BG558" s="250"/>
      <c r="BH558" s="250"/>
      <c r="BI558" s="250"/>
      <c r="BJ558" s="250"/>
      <c r="BK558" s="250"/>
      <c r="BL558" s="250"/>
      <c r="BM558" s="250"/>
      <c r="BN558" s="250"/>
      <c r="BO558" s="250"/>
      <c r="BP558" s="250"/>
      <c r="BQ558" s="250"/>
      <c r="BR558" s="250"/>
      <c r="BS558" s="250"/>
      <c r="BT558" s="250"/>
    </row>
    <row r="559" spans="7:72" ht="14.25" customHeight="1" x14ac:dyDescent="0.2">
      <c r="G559" s="250"/>
      <c r="K559" s="250"/>
      <c r="O559" s="277"/>
      <c r="V559" s="250"/>
      <c r="W559" s="239"/>
      <c r="X559" s="277"/>
      <c r="Y559" s="250"/>
      <c r="Z559" s="294"/>
      <c r="AA559" s="294"/>
      <c r="AB559" s="294"/>
      <c r="AC559" s="294"/>
      <c r="AD559" s="294"/>
      <c r="AE559" s="294"/>
      <c r="AF559" s="294"/>
      <c r="AG559" s="294"/>
      <c r="AH559" s="294"/>
      <c r="AI559" s="294"/>
      <c r="AJ559" s="294"/>
      <c r="AK559" s="294"/>
      <c r="AL559" s="294"/>
      <c r="AM559" s="294"/>
      <c r="AN559" s="294"/>
      <c r="AO559" s="294"/>
      <c r="AP559" s="250"/>
      <c r="AQ559" s="250"/>
      <c r="AR559" s="250"/>
      <c r="AS559" s="250"/>
      <c r="AT559" s="250"/>
      <c r="AU559" s="250"/>
      <c r="AV559" s="250"/>
      <c r="AW559" s="250"/>
      <c r="AX559" s="250"/>
      <c r="AY559" s="250"/>
      <c r="AZ559" s="250"/>
      <c r="BA559" s="250"/>
      <c r="BB559" s="250"/>
      <c r="BC559" s="250"/>
      <c r="BD559" s="250"/>
      <c r="BE559" s="250"/>
      <c r="BF559" s="250"/>
      <c r="BG559" s="250"/>
      <c r="BH559" s="250"/>
      <c r="BI559" s="250"/>
      <c r="BJ559" s="250"/>
      <c r="BK559" s="250"/>
      <c r="BL559" s="250"/>
      <c r="BM559" s="250"/>
      <c r="BN559" s="250"/>
      <c r="BO559" s="250"/>
      <c r="BP559" s="250"/>
      <c r="BQ559" s="250"/>
      <c r="BR559" s="250"/>
      <c r="BS559" s="250"/>
      <c r="BT559" s="250"/>
    </row>
    <row r="560" spans="7:72" ht="14.25" customHeight="1" x14ac:dyDescent="0.2">
      <c r="G560" s="250"/>
      <c r="K560" s="250"/>
      <c r="O560" s="277"/>
      <c r="V560" s="250"/>
      <c r="W560" s="239"/>
      <c r="X560" s="277"/>
      <c r="Y560" s="250"/>
      <c r="Z560" s="294"/>
      <c r="AA560" s="294"/>
      <c r="AB560" s="294"/>
      <c r="AC560" s="294"/>
      <c r="AD560" s="294"/>
      <c r="AE560" s="294"/>
      <c r="AF560" s="294"/>
      <c r="AG560" s="294"/>
      <c r="AH560" s="294"/>
      <c r="AI560" s="294"/>
      <c r="AJ560" s="294"/>
      <c r="AK560" s="294"/>
      <c r="AL560" s="294"/>
      <c r="AM560" s="294"/>
      <c r="AN560" s="294"/>
      <c r="AO560" s="294"/>
      <c r="AP560" s="250"/>
      <c r="AQ560" s="250"/>
      <c r="AR560" s="250"/>
      <c r="AS560" s="250"/>
      <c r="AT560" s="250"/>
      <c r="AU560" s="250"/>
      <c r="AV560" s="250"/>
      <c r="AW560" s="250"/>
      <c r="AX560" s="250"/>
      <c r="AY560" s="250"/>
      <c r="AZ560" s="250"/>
      <c r="BA560" s="250"/>
      <c r="BB560" s="250"/>
      <c r="BC560" s="250"/>
      <c r="BD560" s="250"/>
      <c r="BE560" s="250"/>
      <c r="BF560" s="250"/>
      <c r="BG560" s="250"/>
      <c r="BH560" s="250"/>
      <c r="BI560" s="250"/>
      <c r="BJ560" s="250"/>
      <c r="BK560" s="250"/>
      <c r="BL560" s="250"/>
      <c r="BM560" s="250"/>
      <c r="BN560" s="250"/>
      <c r="BO560" s="250"/>
      <c r="BP560" s="250"/>
      <c r="BQ560" s="250"/>
      <c r="BR560" s="250"/>
      <c r="BS560" s="250"/>
      <c r="BT560" s="250"/>
    </row>
    <row r="561" spans="7:72" ht="14.25" customHeight="1" x14ac:dyDescent="0.2">
      <c r="G561" s="250"/>
      <c r="K561" s="250"/>
      <c r="O561" s="277"/>
      <c r="V561" s="250"/>
      <c r="W561" s="239"/>
      <c r="X561" s="277"/>
      <c r="Y561" s="250"/>
      <c r="Z561" s="294"/>
      <c r="AA561" s="294"/>
      <c r="AB561" s="294"/>
      <c r="AC561" s="294"/>
      <c r="AD561" s="294"/>
      <c r="AE561" s="294"/>
      <c r="AF561" s="294"/>
      <c r="AG561" s="294"/>
      <c r="AH561" s="294"/>
      <c r="AI561" s="294"/>
      <c r="AJ561" s="294"/>
      <c r="AK561" s="294"/>
      <c r="AL561" s="294"/>
      <c r="AM561" s="294"/>
      <c r="AN561" s="294"/>
      <c r="AO561" s="294"/>
      <c r="AP561" s="250"/>
      <c r="AQ561" s="250"/>
      <c r="AR561" s="250"/>
      <c r="AS561" s="250"/>
      <c r="AT561" s="250"/>
      <c r="AU561" s="250"/>
      <c r="AV561" s="250"/>
      <c r="AW561" s="250"/>
      <c r="AX561" s="250"/>
      <c r="AY561" s="250"/>
      <c r="AZ561" s="250"/>
      <c r="BA561" s="250"/>
      <c r="BB561" s="250"/>
      <c r="BC561" s="250"/>
      <c r="BD561" s="250"/>
      <c r="BE561" s="250"/>
      <c r="BF561" s="250"/>
      <c r="BG561" s="250"/>
      <c r="BH561" s="250"/>
      <c r="BI561" s="250"/>
      <c r="BJ561" s="250"/>
      <c r="BK561" s="250"/>
      <c r="BL561" s="250"/>
      <c r="BM561" s="250"/>
      <c r="BN561" s="250"/>
      <c r="BO561" s="250"/>
      <c r="BP561" s="250"/>
      <c r="BQ561" s="250"/>
      <c r="BR561" s="250"/>
      <c r="BS561" s="250"/>
      <c r="BT561" s="250"/>
    </row>
    <row r="562" spans="7:72" ht="14.25" customHeight="1" x14ac:dyDescent="0.2">
      <c r="G562" s="250"/>
      <c r="K562" s="250"/>
      <c r="O562" s="277"/>
      <c r="V562" s="250"/>
      <c r="W562" s="239"/>
      <c r="X562" s="277"/>
      <c r="Y562" s="250"/>
      <c r="Z562" s="294"/>
      <c r="AA562" s="294"/>
      <c r="AB562" s="294"/>
      <c r="AC562" s="294"/>
      <c r="AD562" s="294"/>
      <c r="AE562" s="294"/>
      <c r="AF562" s="294"/>
      <c r="AG562" s="294"/>
      <c r="AH562" s="294"/>
      <c r="AI562" s="294"/>
      <c r="AJ562" s="294"/>
      <c r="AK562" s="294"/>
      <c r="AL562" s="294"/>
      <c r="AM562" s="294"/>
      <c r="AN562" s="294"/>
      <c r="AO562" s="294"/>
      <c r="AP562" s="250"/>
      <c r="AQ562" s="250"/>
      <c r="AR562" s="250"/>
      <c r="AS562" s="250"/>
      <c r="AT562" s="250"/>
      <c r="AU562" s="250"/>
      <c r="AV562" s="250"/>
      <c r="AW562" s="250"/>
      <c r="AX562" s="250"/>
      <c r="AY562" s="250"/>
      <c r="AZ562" s="250"/>
      <c r="BA562" s="250"/>
      <c r="BB562" s="250"/>
      <c r="BC562" s="250"/>
      <c r="BD562" s="250"/>
      <c r="BE562" s="250"/>
      <c r="BF562" s="250"/>
      <c r="BG562" s="250"/>
      <c r="BH562" s="250"/>
      <c r="BI562" s="250"/>
      <c r="BJ562" s="250"/>
      <c r="BK562" s="250"/>
      <c r="BL562" s="250"/>
      <c r="BM562" s="250"/>
      <c r="BN562" s="250"/>
      <c r="BO562" s="250"/>
      <c r="BP562" s="250"/>
      <c r="BQ562" s="250"/>
      <c r="BR562" s="250"/>
      <c r="BS562" s="250"/>
      <c r="BT562" s="250"/>
    </row>
    <row r="563" spans="7:72" ht="14.25" customHeight="1" x14ac:dyDescent="0.2">
      <c r="G563" s="250"/>
      <c r="K563" s="250"/>
      <c r="O563" s="277"/>
      <c r="V563" s="250"/>
      <c r="W563" s="239"/>
      <c r="X563" s="277"/>
      <c r="Y563" s="250"/>
      <c r="Z563" s="294"/>
      <c r="AA563" s="294"/>
      <c r="AB563" s="294"/>
      <c r="AC563" s="294"/>
      <c r="AD563" s="294"/>
      <c r="AE563" s="294"/>
      <c r="AF563" s="294"/>
      <c r="AG563" s="294"/>
      <c r="AH563" s="294"/>
      <c r="AI563" s="294"/>
      <c r="AJ563" s="294"/>
      <c r="AK563" s="294"/>
      <c r="AL563" s="294"/>
      <c r="AM563" s="294"/>
      <c r="AN563" s="294"/>
      <c r="AO563" s="294"/>
      <c r="AP563" s="250"/>
      <c r="AQ563" s="250"/>
      <c r="AR563" s="250"/>
      <c r="AS563" s="250"/>
      <c r="AT563" s="250"/>
      <c r="AU563" s="250"/>
      <c r="AV563" s="250"/>
      <c r="AW563" s="250"/>
      <c r="AX563" s="250"/>
      <c r="AY563" s="250"/>
      <c r="AZ563" s="250"/>
      <c r="BA563" s="250"/>
      <c r="BB563" s="250"/>
      <c r="BC563" s="250"/>
      <c r="BD563" s="250"/>
      <c r="BE563" s="250"/>
      <c r="BF563" s="250"/>
      <c r="BG563" s="250"/>
      <c r="BH563" s="250"/>
      <c r="BI563" s="250"/>
      <c r="BJ563" s="250"/>
      <c r="BK563" s="250"/>
      <c r="BL563" s="250"/>
      <c r="BM563" s="250"/>
      <c r="BN563" s="250"/>
      <c r="BO563" s="250"/>
      <c r="BP563" s="250"/>
      <c r="BQ563" s="250"/>
      <c r="BR563" s="250"/>
      <c r="BS563" s="250"/>
      <c r="BT563" s="250"/>
    </row>
    <row r="564" spans="7:72" ht="14.25" customHeight="1" x14ac:dyDescent="0.2">
      <c r="G564" s="250"/>
      <c r="K564" s="250"/>
      <c r="O564" s="277"/>
      <c r="V564" s="250"/>
      <c r="W564" s="239"/>
      <c r="X564" s="277"/>
      <c r="Y564" s="250"/>
      <c r="Z564" s="294"/>
      <c r="AA564" s="294"/>
      <c r="AB564" s="294"/>
      <c r="AC564" s="294"/>
      <c r="AD564" s="294"/>
      <c r="AE564" s="294"/>
      <c r="AF564" s="294"/>
      <c r="AG564" s="294"/>
      <c r="AH564" s="294"/>
      <c r="AI564" s="294"/>
      <c r="AJ564" s="294"/>
      <c r="AK564" s="294"/>
      <c r="AL564" s="294"/>
      <c r="AM564" s="294"/>
      <c r="AN564" s="294"/>
      <c r="AO564" s="294"/>
      <c r="AP564" s="250"/>
      <c r="AQ564" s="250"/>
      <c r="AR564" s="250"/>
      <c r="AS564" s="250"/>
      <c r="AT564" s="250"/>
      <c r="AU564" s="250"/>
      <c r="AV564" s="250"/>
      <c r="AW564" s="250"/>
      <c r="AX564" s="250"/>
      <c r="AY564" s="250"/>
      <c r="AZ564" s="250"/>
      <c r="BA564" s="250"/>
      <c r="BB564" s="250"/>
      <c r="BC564" s="250"/>
      <c r="BD564" s="250"/>
      <c r="BE564" s="250"/>
      <c r="BF564" s="250"/>
      <c r="BG564" s="250"/>
      <c r="BH564" s="250"/>
      <c r="BI564" s="250"/>
      <c r="BJ564" s="250"/>
      <c r="BK564" s="250"/>
      <c r="BL564" s="250"/>
      <c r="BM564" s="250"/>
      <c r="BN564" s="250"/>
      <c r="BO564" s="250"/>
      <c r="BP564" s="250"/>
      <c r="BQ564" s="250"/>
      <c r="BR564" s="250"/>
      <c r="BS564" s="250"/>
      <c r="BT564" s="250"/>
    </row>
    <row r="565" spans="7:72" ht="14.25" customHeight="1" x14ac:dyDescent="0.2">
      <c r="G565" s="250"/>
      <c r="K565" s="250"/>
      <c r="O565" s="277"/>
      <c r="V565" s="250"/>
      <c r="W565" s="239"/>
      <c r="X565" s="277"/>
      <c r="Y565" s="250"/>
      <c r="Z565" s="294"/>
      <c r="AA565" s="294"/>
      <c r="AB565" s="294"/>
      <c r="AC565" s="294"/>
      <c r="AD565" s="294"/>
      <c r="AE565" s="294"/>
      <c r="AF565" s="294"/>
      <c r="AG565" s="294"/>
      <c r="AH565" s="294"/>
      <c r="AI565" s="294"/>
      <c r="AJ565" s="294"/>
      <c r="AK565" s="294"/>
      <c r="AL565" s="294"/>
      <c r="AM565" s="294"/>
      <c r="AN565" s="294"/>
      <c r="AO565" s="294"/>
      <c r="AP565" s="250"/>
      <c r="AQ565" s="250"/>
      <c r="AR565" s="250"/>
      <c r="AS565" s="250"/>
      <c r="AT565" s="250"/>
      <c r="AU565" s="250"/>
      <c r="AV565" s="250"/>
      <c r="AW565" s="250"/>
      <c r="AX565" s="250"/>
      <c r="AY565" s="250"/>
      <c r="AZ565" s="250"/>
      <c r="BA565" s="250"/>
      <c r="BB565" s="250"/>
      <c r="BC565" s="250"/>
      <c r="BD565" s="250"/>
      <c r="BE565" s="250"/>
      <c r="BF565" s="250"/>
      <c r="BG565" s="250"/>
      <c r="BH565" s="250"/>
      <c r="BI565" s="250"/>
      <c r="BJ565" s="250"/>
      <c r="BK565" s="250"/>
      <c r="BL565" s="250"/>
      <c r="BM565" s="250"/>
      <c r="BN565" s="250"/>
      <c r="BO565" s="250"/>
      <c r="BP565" s="250"/>
      <c r="BQ565" s="250"/>
      <c r="BR565" s="250"/>
      <c r="BS565" s="250"/>
      <c r="BT565" s="250"/>
    </row>
    <row r="566" spans="7:72" ht="14.25" customHeight="1" x14ac:dyDescent="0.2">
      <c r="G566" s="250"/>
      <c r="K566" s="250"/>
      <c r="O566" s="277"/>
      <c r="V566" s="250"/>
      <c r="W566" s="239"/>
      <c r="X566" s="277"/>
      <c r="Y566" s="250"/>
      <c r="Z566" s="294"/>
      <c r="AA566" s="294"/>
      <c r="AB566" s="294"/>
      <c r="AC566" s="294"/>
      <c r="AD566" s="294"/>
      <c r="AE566" s="294"/>
      <c r="AF566" s="294"/>
      <c r="AG566" s="294"/>
      <c r="AH566" s="294"/>
      <c r="AI566" s="294"/>
      <c r="AJ566" s="294"/>
      <c r="AK566" s="294"/>
      <c r="AL566" s="294"/>
      <c r="AM566" s="294"/>
      <c r="AN566" s="294"/>
      <c r="AO566" s="294"/>
      <c r="AP566" s="250"/>
      <c r="AQ566" s="250"/>
      <c r="AR566" s="250"/>
      <c r="AS566" s="250"/>
      <c r="AT566" s="250"/>
      <c r="AU566" s="250"/>
      <c r="AV566" s="250"/>
      <c r="AW566" s="250"/>
      <c r="AX566" s="250"/>
      <c r="AY566" s="250"/>
      <c r="AZ566" s="250"/>
      <c r="BA566" s="250"/>
      <c r="BB566" s="250"/>
      <c r="BC566" s="250"/>
      <c r="BD566" s="250"/>
      <c r="BE566" s="250"/>
      <c r="BF566" s="250"/>
      <c r="BG566" s="250"/>
      <c r="BH566" s="250"/>
      <c r="BI566" s="250"/>
      <c r="BJ566" s="250"/>
      <c r="BK566" s="250"/>
      <c r="BL566" s="250"/>
      <c r="BM566" s="250"/>
      <c r="BN566" s="250"/>
      <c r="BO566" s="250"/>
      <c r="BP566" s="250"/>
      <c r="BQ566" s="250"/>
      <c r="BR566" s="250"/>
      <c r="BS566" s="250"/>
      <c r="BT566" s="250"/>
    </row>
    <row r="567" spans="7:72" ht="14.25" customHeight="1" x14ac:dyDescent="0.2">
      <c r="G567" s="250"/>
      <c r="K567" s="250"/>
      <c r="O567" s="277"/>
      <c r="V567" s="250"/>
      <c r="W567" s="239"/>
      <c r="X567" s="277"/>
      <c r="Y567" s="250"/>
      <c r="Z567" s="294"/>
      <c r="AA567" s="294"/>
      <c r="AB567" s="294"/>
      <c r="AC567" s="294"/>
      <c r="AD567" s="294"/>
      <c r="AE567" s="294"/>
      <c r="AF567" s="294"/>
      <c r="AG567" s="294"/>
      <c r="AH567" s="294"/>
      <c r="AI567" s="294"/>
      <c r="AJ567" s="294"/>
      <c r="AK567" s="294"/>
      <c r="AL567" s="294"/>
      <c r="AM567" s="294"/>
      <c r="AN567" s="294"/>
      <c r="AO567" s="294"/>
      <c r="AP567" s="250"/>
      <c r="AQ567" s="250"/>
      <c r="AR567" s="250"/>
      <c r="AS567" s="250"/>
      <c r="AT567" s="250"/>
      <c r="AU567" s="250"/>
      <c r="AV567" s="250"/>
      <c r="AW567" s="250"/>
      <c r="AX567" s="250"/>
      <c r="AY567" s="250"/>
      <c r="AZ567" s="250"/>
      <c r="BA567" s="250"/>
      <c r="BB567" s="250"/>
      <c r="BC567" s="250"/>
      <c r="BD567" s="250"/>
      <c r="BE567" s="250"/>
      <c r="BF567" s="250"/>
      <c r="BG567" s="250"/>
      <c r="BH567" s="250"/>
      <c r="BI567" s="250"/>
      <c r="BJ567" s="250"/>
      <c r="BK567" s="250"/>
      <c r="BL567" s="250"/>
      <c r="BM567" s="250"/>
      <c r="BN567" s="250"/>
      <c r="BO567" s="250"/>
      <c r="BP567" s="250"/>
      <c r="BQ567" s="250"/>
      <c r="BR567" s="250"/>
      <c r="BS567" s="250"/>
      <c r="BT567" s="250"/>
    </row>
    <row r="568" spans="7:72" ht="14.25" customHeight="1" x14ac:dyDescent="0.2">
      <c r="G568" s="250"/>
      <c r="K568" s="250"/>
      <c r="O568" s="277"/>
      <c r="V568" s="250"/>
      <c r="W568" s="239"/>
      <c r="X568" s="277"/>
      <c r="Y568" s="250"/>
      <c r="Z568" s="294"/>
      <c r="AA568" s="294"/>
      <c r="AB568" s="294"/>
      <c r="AC568" s="294"/>
      <c r="AD568" s="294"/>
      <c r="AE568" s="294"/>
      <c r="AF568" s="294"/>
      <c r="AG568" s="294"/>
      <c r="AH568" s="294"/>
      <c r="AI568" s="294"/>
      <c r="AJ568" s="294"/>
      <c r="AK568" s="294"/>
      <c r="AL568" s="294"/>
      <c r="AM568" s="294"/>
      <c r="AN568" s="294"/>
      <c r="AO568" s="294"/>
      <c r="AP568" s="250"/>
      <c r="AQ568" s="250"/>
      <c r="AR568" s="250"/>
      <c r="AS568" s="250"/>
      <c r="AT568" s="250"/>
      <c r="AU568" s="250"/>
      <c r="AV568" s="250"/>
      <c r="AW568" s="250"/>
      <c r="AX568" s="250"/>
      <c r="AY568" s="250"/>
      <c r="AZ568" s="250"/>
      <c r="BA568" s="250"/>
      <c r="BB568" s="250"/>
      <c r="BC568" s="250"/>
      <c r="BD568" s="250"/>
      <c r="BE568" s="250"/>
      <c r="BF568" s="250"/>
      <c r="BG568" s="250"/>
      <c r="BH568" s="250"/>
      <c r="BI568" s="250"/>
      <c r="BJ568" s="250"/>
      <c r="BK568" s="250"/>
      <c r="BL568" s="250"/>
      <c r="BM568" s="250"/>
      <c r="BN568" s="250"/>
      <c r="BO568" s="250"/>
      <c r="BP568" s="250"/>
      <c r="BQ568" s="250"/>
      <c r="BR568" s="250"/>
      <c r="BS568" s="250"/>
      <c r="BT568" s="250"/>
    </row>
    <row r="569" spans="7:72" ht="14.25" customHeight="1" x14ac:dyDescent="0.2">
      <c r="G569" s="250"/>
      <c r="K569" s="250"/>
      <c r="O569" s="277"/>
      <c r="V569" s="250"/>
      <c r="W569" s="239"/>
      <c r="X569" s="277"/>
      <c r="Y569" s="250"/>
      <c r="Z569" s="294"/>
      <c r="AA569" s="294"/>
      <c r="AB569" s="294"/>
      <c r="AC569" s="294"/>
      <c r="AD569" s="294"/>
      <c r="AE569" s="294"/>
      <c r="AF569" s="294"/>
      <c r="AG569" s="294"/>
      <c r="AH569" s="294"/>
      <c r="AI569" s="294"/>
      <c r="AJ569" s="294"/>
      <c r="AK569" s="294"/>
      <c r="AL569" s="294"/>
      <c r="AM569" s="294"/>
      <c r="AN569" s="294"/>
      <c r="AO569" s="294"/>
      <c r="AP569" s="250"/>
      <c r="AQ569" s="250"/>
      <c r="AR569" s="250"/>
      <c r="AS569" s="250"/>
      <c r="AT569" s="250"/>
      <c r="AU569" s="250"/>
      <c r="AV569" s="250"/>
      <c r="AW569" s="250"/>
      <c r="AX569" s="250"/>
      <c r="AY569" s="250"/>
      <c r="AZ569" s="250"/>
      <c r="BA569" s="250"/>
      <c r="BB569" s="250"/>
      <c r="BC569" s="250"/>
      <c r="BD569" s="250"/>
      <c r="BE569" s="250"/>
      <c r="BF569" s="250"/>
      <c r="BG569" s="250"/>
      <c r="BH569" s="250"/>
      <c r="BI569" s="250"/>
      <c r="BJ569" s="250"/>
      <c r="BK569" s="250"/>
      <c r="BL569" s="250"/>
      <c r="BM569" s="250"/>
      <c r="BN569" s="250"/>
      <c r="BO569" s="250"/>
      <c r="BP569" s="250"/>
      <c r="BQ569" s="250"/>
      <c r="BR569" s="250"/>
      <c r="BS569" s="250"/>
      <c r="BT569" s="250"/>
    </row>
    <row r="570" spans="7:72" ht="14.25" customHeight="1" x14ac:dyDescent="0.2">
      <c r="G570" s="250"/>
      <c r="K570" s="250"/>
      <c r="O570" s="277"/>
      <c r="V570" s="250"/>
      <c r="W570" s="239"/>
      <c r="X570" s="277"/>
      <c r="Y570" s="250"/>
      <c r="Z570" s="294"/>
      <c r="AA570" s="294"/>
      <c r="AB570" s="294"/>
      <c r="AC570" s="294"/>
      <c r="AD570" s="294"/>
      <c r="AE570" s="294"/>
      <c r="AF570" s="294"/>
      <c r="AG570" s="294"/>
      <c r="AH570" s="294"/>
      <c r="AI570" s="294"/>
      <c r="AJ570" s="294"/>
      <c r="AK570" s="294"/>
      <c r="AL570" s="294"/>
      <c r="AM570" s="294"/>
      <c r="AN570" s="294"/>
      <c r="AO570" s="294"/>
      <c r="AP570" s="250"/>
      <c r="AQ570" s="250"/>
      <c r="AR570" s="250"/>
      <c r="AS570" s="250"/>
      <c r="AT570" s="250"/>
      <c r="AU570" s="250"/>
      <c r="AV570" s="250"/>
      <c r="AW570" s="250"/>
      <c r="AX570" s="250"/>
      <c r="AY570" s="250"/>
      <c r="AZ570" s="250"/>
      <c r="BA570" s="250"/>
      <c r="BB570" s="250"/>
      <c r="BC570" s="250"/>
      <c r="BD570" s="250"/>
      <c r="BE570" s="250"/>
      <c r="BF570" s="250"/>
      <c r="BG570" s="250"/>
      <c r="BH570" s="250"/>
      <c r="BI570" s="250"/>
      <c r="BJ570" s="250"/>
      <c r="BK570" s="250"/>
      <c r="BL570" s="250"/>
      <c r="BM570" s="250"/>
      <c r="BN570" s="250"/>
      <c r="BO570" s="250"/>
      <c r="BP570" s="250"/>
      <c r="BQ570" s="250"/>
      <c r="BR570" s="250"/>
      <c r="BS570" s="250"/>
      <c r="BT570" s="250"/>
    </row>
    <row r="571" spans="7:72" ht="14.25" customHeight="1" x14ac:dyDescent="0.2">
      <c r="G571" s="250"/>
      <c r="K571" s="250"/>
      <c r="O571" s="277"/>
      <c r="V571" s="250"/>
      <c r="W571" s="239"/>
      <c r="X571" s="277"/>
      <c r="Y571" s="250"/>
      <c r="Z571" s="294"/>
      <c r="AA571" s="294"/>
      <c r="AB571" s="294"/>
      <c r="AC571" s="294"/>
      <c r="AD571" s="294"/>
      <c r="AE571" s="294"/>
      <c r="AF571" s="294"/>
      <c r="AG571" s="294"/>
      <c r="AH571" s="294"/>
      <c r="AI571" s="294"/>
      <c r="AJ571" s="294"/>
      <c r="AK571" s="294"/>
      <c r="AL571" s="294"/>
      <c r="AM571" s="294"/>
      <c r="AN571" s="294"/>
      <c r="AO571" s="294"/>
      <c r="AP571" s="250"/>
      <c r="AQ571" s="250"/>
      <c r="AR571" s="250"/>
      <c r="AS571" s="250"/>
      <c r="AT571" s="250"/>
      <c r="AU571" s="250"/>
      <c r="AV571" s="250"/>
      <c r="AW571" s="250"/>
      <c r="AX571" s="250"/>
      <c r="AY571" s="250"/>
      <c r="AZ571" s="250"/>
      <c r="BA571" s="250"/>
      <c r="BB571" s="250"/>
      <c r="BC571" s="250"/>
      <c r="BD571" s="250"/>
      <c r="BE571" s="250"/>
      <c r="BF571" s="250"/>
      <c r="BG571" s="250"/>
      <c r="BH571" s="250"/>
      <c r="BI571" s="250"/>
      <c r="BJ571" s="250"/>
      <c r="BK571" s="250"/>
      <c r="BL571" s="250"/>
      <c r="BM571" s="250"/>
      <c r="BN571" s="250"/>
      <c r="BO571" s="250"/>
      <c r="BP571" s="250"/>
      <c r="BQ571" s="250"/>
      <c r="BR571" s="250"/>
      <c r="BS571" s="250"/>
      <c r="BT571" s="250"/>
    </row>
    <row r="572" spans="7:72" ht="14.25" customHeight="1" x14ac:dyDescent="0.2">
      <c r="G572" s="250"/>
      <c r="K572" s="250"/>
      <c r="O572" s="277"/>
      <c r="V572" s="250"/>
      <c r="W572" s="239"/>
      <c r="X572" s="277"/>
      <c r="Y572" s="250"/>
      <c r="Z572" s="294"/>
      <c r="AA572" s="294"/>
      <c r="AB572" s="294"/>
      <c r="AC572" s="294"/>
      <c r="AD572" s="294"/>
      <c r="AE572" s="294"/>
      <c r="AF572" s="294"/>
      <c r="AG572" s="294"/>
      <c r="AH572" s="294"/>
      <c r="AI572" s="294"/>
      <c r="AJ572" s="294"/>
      <c r="AK572" s="294"/>
      <c r="AL572" s="294"/>
      <c r="AM572" s="294"/>
      <c r="AN572" s="294"/>
      <c r="AO572" s="294"/>
      <c r="AP572" s="250"/>
      <c r="AQ572" s="250"/>
      <c r="AR572" s="250"/>
      <c r="AS572" s="250"/>
      <c r="AT572" s="250"/>
      <c r="AU572" s="250"/>
      <c r="AV572" s="250"/>
      <c r="AW572" s="250"/>
      <c r="AX572" s="250"/>
      <c r="AY572" s="250"/>
      <c r="AZ572" s="250"/>
      <c r="BA572" s="250"/>
      <c r="BB572" s="250"/>
      <c r="BC572" s="250"/>
      <c r="BD572" s="250"/>
      <c r="BE572" s="250"/>
      <c r="BF572" s="250"/>
      <c r="BG572" s="250"/>
      <c r="BH572" s="250"/>
      <c r="BI572" s="250"/>
      <c r="BJ572" s="250"/>
      <c r="BK572" s="250"/>
      <c r="BL572" s="250"/>
      <c r="BM572" s="250"/>
      <c r="BN572" s="250"/>
      <c r="BO572" s="250"/>
      <c r="BP572" s="250"/>
      <c r="BQ572" s="250"/>
      <c r="BR572" s="250"/>
      <c r="BS572" s="250"/>
      <c r="BT572" s="250"/>
    </row>
    <row r="573" spans="7:72" ht="14.25" customHeight="1" x14ac:dyDescent="0.2">
      <c r="G573" s="250"/>
      <c r="K573" s="250"/>
      <c r="O573" s="277"/>
      <c r="V573" s="250"/>
      <c r="W573" s="239"/>
      <c r="X573" s="277"/>
      <c r="Y573" s="250"/>
      <c r="Z573" s="294"/>
      <c r="AA573" s="294"/>
      <c r="AB573" s="294"/>
      <c r="AC573" s="294"/>
      <c r="AD573" s="294"/>
      <c r="AE573" s="294"/>
      <c r="AF573" s="294"/>
      <c r="AG573" s="294"/>
      <c r="AH573" s="294"/>
      <c r="AI573" s="294"/>
      <c r="AJ573" s="294"/>
      <c r="AK573" s="294"/>
      <c r="AL573" s="294"/>
      <c r="AM573" s="294"/>
      <c r="AN573" s="294"/>
      <c r="AO573" s="294"/>
      <c r="AP573" s="250"/>
      <c r="AQ573" s="250"/>
      <c r="AR573" s="250"/>
      <c r="AS573" s="250"/>
      <c r="AT573" s="250"/>
      <c r="AU573" s="250"/>
      <c r="AV573" s="250"/>
      <c r="AW573" s="250"/>
      <c r="AX573" s="250"/>
      <c r="AY573" s="250"/>
      <c r="AZ573" s="250"/>
      <c r="BA573" s="250"/>
      <c r="BB573" s="250"/>
      <c r="BC573" s="250"/>
      <c r="BD573" s="250"/>
      <c r="BE573" s="250"/>
      <c r="BF573" s="250"/>
      <c r="BG573" s="250"/>
      <c r="BH573" s="250"/>
      <c r="BI573" s="250"/>
      <c r="BJ573" s="250"/>
      <c r="BK573" s="250"/>
      <c r="BL573" s="250"/>
      <c r="BM573" s="250"/>
      <c r="BN573" s="250"/>
      <c r="BO573" s="250"/>
      <c r="BP573" s="250"/>
      <c r="BQ573" s="250"/>
      <c r="BR573" s="250"/>
      <c r="BS573" s="250"/>
      <c r="BT573" s="250"/>
    </row>
    <row r="574" spans="7:72" ht="14.25" customHeight="1" x14ac:dyDescent="0.2">
      <c r="G574" s="250"/>
      <c r="K574" s="250"/>
      <c r="O574" s="277"/>
      <c r="V574" s="250"/>
      <c r="W574" s="239"/>
      <c r="X574" s="277"/>
      <c r="Y574" s="250"/>
      <c r="Z574" s="294"/>
      <c r="AA574" s="294"/>
      <c r="AB574" s="294"/>
      <c r="AC574" s="294"/>
      <c r="AD574" s="294"/>
      <c r="AE574" s="294"/>
      <c r="AF574" s="294"/>
      <c r="AG574" s="294"/>
      <c r="AH574" s="294"/>
      <c r="AI574" s="294"/>
      <c r="AJ574" s="294"/>
      <c r="AK574" s="294"/>
      <c r="AL574" s="294"/>
      <c r="AM574" s="294"/>
      <c r="AN574" s="294"/>
      <c r="AO574" s="294"/>
      <c r="AP574" s="250"/>
      <c r="AQ574" s="250"/>
      <c r="AR574" s="250"/>
      <c r="AS574" s="250"/>
      <c r="AT574" s="250"/>
      <c r="AU574" s="250"/>
      <c r="AV574" s="250"/>
      <c r="AW574" s="250"/>
      <c r="AX574" s="250"/>
      <c r="AY574" s="250"/>
      <c r="AZ574" s="250"/>
      <c r="BA574" s="250"/>
      <c r="BB574" s="250"/>
      <c r="BC574" s="250"/>
      <c r="BD574" s="250"/>
      <c r="BE574" s="250"/>
      <c r="BF574" s="250"/>
      <c r="BG574" s="250"/>
      <c r="BH574" s="250"/>
      <c r="BI574" s="250"/>
      <c r="BJ574" s="250"/>
      <c r="BK574" s="250"/>
      <c r="BL574" s="250"/>
      <c r="BM574" s="250"/>
      <c r="BN574" s="250"/>
      <c r="BO574" s="250"/>
      <c r="BP574" s="250"/>
      <c r="BQ574" s="250"/>
      <c r="BR574" s="250"/>
      <c r="BS574" s="250"/>
      <c r="BT574" s="250"/>
    </row>
    <row r="575" spans="7:72" ht="14.25" customHeight="1" x14ac:dyDescent="0.2">
      <c r="G575" s="250"/>
      <c r="K575" s="250"/>
      <c r="O575" s="277"/>
      <c r="V575" s="250"/>
      <c r="W575" s="239"/>
      <c r="X575" s="277"/>
      <c r="Y575" s="250"/>
      <c r="Z575" s="294"/>
      <c r="AA575" s="294"/>
      <c r="AB575" s="294"/>
      <c r="AC575" s="294"/>
      <c r="AD575" s="294"/>
      <c r="AE575" s="294"/>
      <c r="AF575" s="294"/>
      <c r="AG575" s="294"/>
      <c r="AH575" s="294"/>
      <c r="AI575" s="294"/>
      <c r="AJ575" s="294"/>
      <c r="AK575" s="294"/>
      <c r="AL575" s="294"/>
      <c r="AM575" s="294"/>
      <c r="AN575" s="294"/>
      <c r="AO575" s="294"/>
      <c r="AP575" s="250"/>
      <c r="AQ575" s="250"/>
      <c r="AR575" s="250"/>
      <c r="AS575" s="250"/>
      <c r="AT575" s="250"/>
      <c r="AU575" s="250"/>
      <c r="AV575" s="250"/>
      <c r="AW575" s="250"/>
      <c r="AX575" s="250"/>
      <c r="AY575" s="250"/>
      <c r="AZ575" s="250"/>
      <c r="BA575" s="250"/>
      <c r="BB575" s="250"/>
      <c r="BC575" s="250"/>
      <c r="BD575" s="250"/>
      <c r="BE575" s="250"/>
      <c r="BF575" s="250"/>
      <c r="BG575" s="250"/>
      <c r="BH575" s="250"/>
      <c r="BI575" s="250"/>
      <c r="BJ575" s="250"/>
      <c r="BK575" s="250"/>
      <c r="BL575" s="250"/>
      <c r="BM575" s="250"/>
      <c r="BN575" s="250"/>
      <c r="BO575" s="250"/>
      <c r="BP575" s="250"/>
      <c r="BQ575" s="250"/>
      <c r="BR575" s="250"/>
      <c r="BS575" s="250"/>
      <c r="BT575" s="250"/>
    </row>
    <row r="576" spans="7:72" ht="14.25" customHeight="1" x14ac:dyDescent="0.2">
      <c r="G576" s="250"/>
      <c r="K576" s="250"/>
      <c r="O576" s="277"/>
      <c r="V576" s="250"/>
      <c r="W576" s="239"/>
      <c r="X576" s="277"/>
      <c r="Y576" s="250"/>
      <c r="Z576" s="294"/>
      <c r="AA576" s="294"/>
      <c r="AB576" s="294"/>
      <c r="AC576" s="294"/>
      <c r="AD576" s="294"/>
      <c r="AE576" s="294"/>
      <c r="AF576" s="294"/>
      <c r="AG576" s="294"/>
      <c r="AH576" s="294"/>
      <c r="AI576" s="294"/>
      <c r="AJ576" s="294"/>
      <c r="AK576" s="294"/>
      <c r="AL576" s="294"/>
      <c r="AM576" s="294"/>
      <c r="AN576" s="294"/>
      <c r="AO576" s="294"/>
      <c r="AP576" s="250"/>
      <c r="AQ576" s="250"/>
      <c r="AR576" s="250"/>
      <c r="AS576" s="250"/>
      <c r="AT576" s="250"/>
      <c r="AU576" s="250"/>
      <c r="AV576" s="250"/>
      <c r="AW576" s="250"/>
      <c r="AX576" s="250"/>
      <c r="AY576" s="250"/>
      <c r="AZ576" s="250"/>
      <c r="BA576" s="250"/>
      <c r="BB576" s="250"/>
      <c r="BC576" s="250"/>
      <c r="BD576" s="250"/>
      <c r="BE576" s="250"/>
      <c r="BF576" s="250"/>
      <c r="BG576" s="250"/>
      <c r="BH576" s="250"/>
      <c r="BI576" s="250"/>
      <c r="BJ576" s="250"/>
      <c r="BK576" s="250"/>
      <c r="BL576" s="250"/>
      <c r="BM576" s="250"/>
      <c r="BN576" s="250"/>
      <c r="BO576" s="250"/>
      <c r="BP576" s="250"/>
      <c r="BQ576" s="250"/>
      <c r="BR576" s="250"/>
      <c r="BS576" s="250"/>
      <c r="BT576" s="250"/>
    </row>
    <row r="577" spans="7:72" ht="14.25" customHeight="1" x14ac:dyDescent="0.2">
      <c r="G577" s="250"/>
      <c r="K577" s="250"/>
      <c r="O577" s="277"/>
      <c r="V577" s="250"/>
      <c r="W577" s="239"/>
      <c r="X577" s="277"/>
      <c r="Y577" s="250"/>
      <c r="Z577" s="294"/>
      <c r="AA577" s="294"/>
      <c r="AB577" s="294"/>
      <c r="AC577" s="294"/>
      <c r="AD577" s="294"/>
      <c r="AE577" s="294"/>
      <c r="AF577" s="294"/>
      <c r="AG577" s="294"/>
      <c r="AH577" s="294"/>
      <c r="AI577" s="294"/>
      <c r="AJ577" s="294"/>
      <c r="AK577" s="294"/>
      <c r="AL577" s="294"/>
      <c r="AM577" s="294"/>
      <c r="AN577" s="294"/>
      <c r="AO577" s="294"/>
      <c r="AP577" s="250"/>
      <c r="AQ577" s="250"/>
      <c r="AR577" s="250"/>
      <c r="AS577" s="250"/>
      <c r="AT577" s="250"/>
      <c r="AU577" s="250"/>
      <c r="AV577" s="250"/>
      <c r="AW577" s="250"/>
      <c r="AX577" s="250"/>
      <c r="AY577" s="250"/>
      <c r="AZ577" s="250"/>
      <c r="BA577" s="250"/>
      <c r="BB577" s="250"/>
      <c r="BC577" s="250"/>
      <c r="BD577" s="250"/>
      <c r="BE577" s="250"/>
      <c r="BF577" s="250"/>
      <c r="BG577" s="250"/>
      <c r="BH577" s="250"/>
      <c r="BI577" s="250"/>
      <c r="BJ577" s="250"/>
      <c r="BK577" s="250"/>
      <c r="BL577" s="250"/>
      <c r="BM577" s="250"/>
      <c r="BN577" s="250"/>
      <c r="BO577" s="250"/>
      <c r="BP577" s="250"/>
      <c r="BQ577" s="250"/>
      <c r="BR577" s="250"/>
      <c r="BS577" s="250"/>
      <c r="BT577" s="250"/>
    </row>
    <row r="578" spans="7:72" ht="14.25" customHeight="1" x14ac:dyDescent="0.2">
      <c r="G578" s="250"/>
      <c r="K578" s="250"/>
      <c r="O578" s="277"/>
      <c r="V578" s="250"/>
      <c r="W578" s="239"/>
      <c r="X578" s="277"/>
      <c r="Y578" s="250"/>
      <c r="Z578" s="294"/>
      <c r="AA578" s="294"/>
      <c r="AB578" s="294"/>
      <c r="AC578" s="294"/>
      <c r="AD578" s="294"/>
      <c r="AE578" s="294"/>
      <c r="AF578" s="294"/>
      <c r="AG578" s="294"/>
      <c r="AH578" s="294"/>
      <c r="AI578" s="294"/>
      <c r="AJ578" s="294"/>
      <c r="AK578" s="294"/>
      <c r="AL578" s="294"/>
      <c r="AM578" s="294"/>
      <c r="AN578" s="294"/>
      <c r="AO578" s="294"/>
      <c r="AP578" s="250"/>
      <c r="AQ578" s="250"/>
      <c r="AR578" s="250"/>
      <c r="AS578" s="250"/>
      <c r="AT578" s="250"/>
      <c r="AU578" s="250"/>
      <c r="AV578" s="250"/>
      <c r="AW578" s="250"/>
      <c r="AX578" s="250"/>
      <c r="AY578" s="250"/>
      <c r="AZ578" s="250"/>
      <c r="BA578" s="250"/>
      <c r="BB578" s="250"/>
      <c r="BC578" s="250"/>
      <c r="BD578" s="250"/>
      <c r="BE578" s="250"/>
      <c r="BF578" s="250"/>
      <c r="BG578" s="250"/>
      <c r="BH578" s="250"/>
      <c r="BI578" s="250"/>
      <c r="BJ578" s="250"/>
      <c r="BK578" s="250"/>
      <c r="BL578" s="250"/>
      <c r="BM578" s="250"/>
      <c r="BN578" s="250"/>
      <c r="BO578" s="250"/>
      <c r="BP578" s="250"/>
      <c r="BQ578" s="250"/>
      <c r="BR578" s="250"/>
      <c r="BS578" s="250"/>
      <c r="BT578" s="250"/>
    </row>
    <row r="579" spans="7:72" ht="14.25" customHeight="1" x14ac:dyDescent="0.2">
      <c r="G579" s="250"/>
      <c r="K579" s="250"/>
      <c r="O579" s="277"/>
      <c r="V579" s="250"/>
      <c r="W579" s="239"/>
      <c r="X579" s="277"/>
      <c r="Y579" s="250"/>
      <c r="Z579" s="294"/>
      <c r="AA579" s="294"/>
      <c r="AB579" s="294"/>
      <c r="AC579" s="294"/>
      <c r="AD579" s="294"/>
      <c r="AE579" s="294"/>
      <c r="AF579" s="294"/>
      <c r="AG579" s="294"/>
      <c r="AH579" s="294"/>
      <c r="AI579" s="294"/>
      <c r="AJ579" s="294"/>
      <c r="AK579" s="294"/>
      <c r="AL579" s="294"/>
      <c r="AM579" s="294"/>
      <c r="AN579" s="294"/>
      <c r="AO579" s="294"/>
      <c r="AP579" s="250"/>
      <c r="AQ579" s="250"/>
      <c r="AR579" s="250"/>
      <c r="AS579" s="250"/>
      <c r="AT579" s="250"/>
      <c r="AU579" s="250"/>
      <c r="AV579" s="250"/>
      <c r="AW579" s="250"/>
      <c r="AX579" s="250"/>
      <c r="AY579" s="250"/>
      <c r="AZ579" s="250"/>
      <c r="BA579" s="250"/>
      <c r="BB579" s="250"/>
      <c r="BC579" s="250"/>
      <c r="BD579" s="250"/>
      <c r="BE579" s="250"/>
      <c r="BF579" s="250"/>
      <c r="BG579" s="250"/>
      <c r="BH579" s="250"/>
      <c r="BI579" s="250"/>
      <c r="BJ579" s="250"/>
      <c r="BK579" s="250"/>
      <c r="BL579" s="250"/>
      <c r="BM579" s="250"/>
      <c r="BN579" s="250"/>
      <c r="BO579" s="250"/>
      <c r="BP579" s="250"/>
      <c r="BQ579" s="250"/>
      <c r="BR579" s="250"/>
      <c r="BS579" s="250"/>
      <c r="BT579" s="250"/>
    </row>
    <row r="580" spans="7:72" ht="14.25" customHeight="1" x14ac:dyDescent="0.2">
      <c r="G580" s="250"/>
      <c r="K580" s="250"/>
      <c r="O580" s="277"/>
      <c r="V580" s="250"/>
      <c r="W580" s="239"/>
      <c r="X580" s="277"/>
      <c r="Y580" s="250"/>
      <c r="Z580" s="294"/>
      <c r="AA580" s="294"/>
      <c r="AB580" s="294"/>
      <c r="AC580" s="294"/>
      <c r="AD580" s="294"/>
      <c r="AE580" s="294"/>
      <c r="AF580" s="294"/>
      <c r="AG580" s="294"/>
      <c r="AH580" s="294"/>
      <c r="AI580" s="294"/>
      <c r="AJ580" s="294"/>
      <c r="AK580" s="294"/>
      <c r="AL580" s="294"/>
      <c r="AM580" s="294"/>
      <c r="AN580" s="294"/>
      <c r="AO580" s="294"/>
      <c r="AP580" s="250"/>
      <c r="AQ580" s="250"/>
      <c r="AR580" s="250"/>
      <c r="AS580" s="250"/>
      <c r="AT580" s="250"/>
      <c r="AU580" s="250"/>
      <c r="AV580" s="250"/>
      <c r="AW580" s="250"/>
      <c r="AX580" s="250"/>
      <c r="AY580" s="250"/>
      <c r="AZ580" s="250"/>
      <c r="BA580" s="250"/>
      <c r="BB580" s="250"/>
      <c r="BC580" s="250"/>
      <c r="BD580" s="250"/>
      <c r="BE580" s="250"/>
      <c r="BF580" s="250"/>
      <c r="BG580" s="250"/>
      <c r="BH580" s="250"/>
      <c r="BI580" s="250"/>
      <c r="BJ580" s="250"/>
      <c r="BK580" s="250"/>
      <c r="BL580" s="250"/>
      <c r="BM580" s="250"/>
      <c r="BN580" s="250"/>
      <c r="BO580" s="250"/>
      <c r="BP580" s="250"/>
      <c r="BQ580" s="250"/>
      <c r="BR580" s="250"/>
      <c r="BS580" s="250"/>
      <c r="BT580" s="250"/>
    </row>
    <row r="581" spans="7:72" ht="14.25" customHeight="1" x14ac:dyDescent="0.2">
      <c r="G581" s="250"/>
      <c r="K581" s="250"/>
      <c r="O581" s="277"/>
      <c r="V581" s="250"/>
      <c r="W581" s="239"/>
      <c r="X581" s="277"/>
      <c r="Y581" s="250"/>
      <c r="Z581" s="294"/>
      <c r="AA581" s="294"/>
      <c r="AB581" s="294"/>
      <c r="AC581" s="294"/>
      <c r="AD581" s="294"/>
      <c r="AE581" s="294"/>
      <c r="AF581" s="294"/>
      <c r="AG581" s="294"/>
      <c r="AH581" s="294"/>
      <c r="AI581" s="294"/>
      <c r="AJ581" s="294"/>
      <c r="AK581" s="294"/>
      <c r="AL581" s="294"/>
      <c r="AM581" s="294"/>
      <c r="AN581" s="294"/>
      <c r="AO581" s="294"/>
      <c r="AP581" s="250"/>
      <c r="AQ581" s="250"/>
      <c r="AR581" s="250"/>
      <c r="AS581" s="250"/>
      <c r="AT581" s="250"/>
      <c r="AU581" s="250"/>
      <c r="AV581" s="250"/>
      <c r="AW581" s="250"/>
      <c r="AX581" s="250"/>
      <c r="AY581" s="250"/>
      <c r="AZ581" s="250"/>
      <c r="BA581" s="250"/>
      <c r="BB581" s="250"/>
      <c r="BC581" s="250"/>
      <c r="BD581" s="250"/>
      <c r="BE581" s="250"/>
      <c r="BF581" s="250"/>
      <c r="BG581" s="250"/>
      <c r="BH581" s="250"/>
      <c r="BI581" s="250"/>
      <c r="BJ581" s="250"/>
      <c r="BK581" s="250"/>
      <c r="BL581" s="250"/>
      <c r="BM581" s="250"/>
      <c r="BN581" s="250"/>
      <c r="BO581" s="250"/>
      <c r="BP581" s="250"/>
      <c r="BQ581" s="250"/>
      <c r="BR581" s="250"/>
      <c r="BS581" s="250"/>
      <c r="BT581" s="250"/>
    </row>
    <row r="582" spans="7:72" ht="14.25" customHeight="1" x14ac:dyDescent="0.2">
      <c r="G582" s="250"/>
      <c r="K582" s="250"/>
      <c r="O582" s="277"/>
      <c r="V582" s="250"/>
      <c r="W582" s="239"/>
      <c r="X582" s="277"/>
      <c r="Y582" s="250"/>
      <c r="Z582" s="294"/>
      <c r="AA582" s="294"/>
      <c r="AB582" s="294"/>
      <c r="AC582" s="294"/>
      <c r="AD582" s="294"/>
      <c r="AE582" s="294"/>
      <c r="AF582" s="294"/>
      <c r="AG582" s="294"/>
      <c r="AH582" s="294"/>
      <c r="AI582" s="294"/>
      <c r="AJ582" s="294"/>
      <c r="AK582" s="294"/>
      <c r="AL582" s="294"/>
      <c r="AM582" s="294"/>
      <c r="AN582" s="294"/>
      <c r="AO582" s="294"/>
      <c r="AP582" s="250"/>
      <c r="AQ582" s="250"/>
      <c r="AR582" s="250"/>
      <c r="AS582" s="250"/>
      <c r="AT582" s="250"/>
      <c r="AU582" s="250"/>
      <c r="AV582" s="250"/>
      <c r="AW582" s="250"/>
      <c r="AX582" s="250"/>
      <c r="AY582" s="250"/>
      <c r="AZ582" s="250"/>
      <c r="BA582" s="250"/>
      <c r="BB582" s="250"/>
      <c r="BC582" s="250"/>
      <c r="BD582" s="250"/>
      <c r="BE582" s="250"/>
      <c r="BF582" s="250"/>
      <c r="BG582" s="250"/>
      <c r="BH582" s="250"/>
      <c r="BI582" s="250"/>
      <c r="BJ582" s="250"/>
      <c r="BK582" s="250"/>
      <c r="BL582" s="250"/>
      <c r="BM582" s="250"/>
      <c r="BN582" s="250"/>
      <c r="BO582" s="250"/>
      <c r="BP582" s="250"/>
      <c r="BQ582" s="250"/>
      <c r="BR582" s="250"/>
      <c r="BS582" s="250"/>
      <c r="BT582" s="250"/>
    </row>
    <row r="583" spans="7:72" ht="14.25" customHeight="1" x14ac:dyDescent="0.2">
      <c r="G583" s="250"/>
      <c r="K583" s="250"/>
      <c r="O583" s="277"/>
      <c r="V583" s="250"/>
      <c r="W583" s="239"/>
      <c r="X583" s="277"/>
      <c r="Y583" s="250"/>
      <c r="Z583" s="294"/>
      <c r="AA583" s="294"/>
      <c r="AB583" s="294"/>
      <c r="AC583" s="294"/>
      <c r="AD583" s="294"/>
      <c r="AE583" s="294"/>
      <c r="AF583" s="294"/>
      <c r="AG583" s="294"/>
      <c r="AH583" s="294"/>
      <c r="AI583" s="294"/>
      <c r="AJ583" s="294"/>
      <c r="AK583" s="294"/>
      <c r="AL583" s="294"/>
      <c r="AM583" s="294"/>
      <c r="AN583" s="294"/>
      <c r="AO583" s="294"/>
      <c r="AP583" s="250"/>
      <c r="AQ583" s="250"/>
      <c r="AR583" s="250"/>
      <c r="AS583" s="250"/>
      <c r="AT583" s="250"/>
      <c r="AU583" s="250"/>
      <c r="AV583" s="250"/>
      <c r="AW583" s="250"/>
      <c r="AX583" s="250"/>
      <c r="AY583" s="250"/>
      <c r="AZ583" s="250"/>
      <c r="BA583" s="250"/>
      <c r="BB583" s="250"/>
      <c r="BC583" s="250"/>
      <c r="BD583" s="250"/>
      <c r="BE583" s="250"/>
      <c r="BF583" s="250"/>
      <c r="BG583" s="250"/>
      <c r="BH583" s="250"/>
      <c r="BI583" s="250"/>
      <c r="BJ583" s="250"/>
      <c r="BK583" s="250"/>
      <c r="BL583" s="250"/>
      <c r="BM583" s="250"/>
      <c r="BN583" s="250"/>
      <c r="BO583" s="250"/>
      <c r="BP583" s="250"/>
      <c r="BQ583" s="250"/>
      <c r="BR583" s="250"/>
      <c r="BS583" s="250"/>
      <c r="BT583" s="250"/>
    </row>
    <row r="584" spans="7:72" ht="14.25" customHeight="1" x14ac:dyDescent="0.2">
      <c r="G584" s="250"/>
      <c r="K584" s="250"/>
      <c r="O584" s="277"/>
      <c r="V584" s="250"/>
      <c r="W584" s="239"/>
      <c r="X584" s="277"/>
      <c r="Y584" s="250"/>
      <c r="Z584" s="294"/>
      <c r="AA584" s="294"/>
      <c r="AB584" s="294"/>
      <c r="AC584" s="294"/>
      <c r="AD584" s="294"/>
      <c r="AE584" s="294"/>
      <c r="AF584" s="294"/>
      <c r="AG584" s="294"/>
      <c r="AH584" s="294"/>
      <c r="AI584" s="294"/>
      <c r="AJ584" s="294"/>
      <c r="AK584" s="294"/>
      <c r="AL584" s="294"/>
      <c r="AM584" s="294"/>
      <c r="AN584" s="294"/>
      <c r="AO584" s="294"/>
      <c r="AP584" s="250"/>
      <c r="AQ584" s="250"/>
      <c r="AR584" s="250"/>
      <c r="AS584" s="250"/>
      <c r="AT584" s="250"/>
      <c r="AU584" s="250"/>
      <c r="AV584" s="250"/>
      <c r="AW584" s="250"/>
      <c r="AX584" s="250"/>
      <c r="AY584" s="250"/>
      <c r="AZ584" s="250"/>
      <c r="BA584" s="250"/>
      <c r="BB584" s="250"/>
      <c r="BC584" s="250"/>
      <c r="BD584" s="250"/>
      <c r="BE584" s="250"/>
      <c r="BF584" s="250"/>
      <c r="BG584" s="250"/>
      <c r="BH584" s="250"/>
      <c r="BI584" s="250"/>
      <c r="BJ584" s="250"/>
      <c r="BK584" s="250"/>
      <c r="BL584" s="250"/>
      <c r="BM584" s="250"/>
      <c r="BN584" s="250"/>
      <c r="BO584" s="250"/>
      <c r="BP584" s="250"/>
      <c r="BQ584" s="250"/>
      <c r="BR584" s="250"/>
      <c r="BS584" s="250"/>
      <c r="BT584" s="250"/>
    </row>
    <row r="585" spans="7:72" ht="14.25" customHeight="1" x14ac:dyDescent="0.2">
      <c r="G585" s="250"/>
      <c r="K585" s="250"/>
      <c r="O585" s="277"/>
      <c r="V585" s="250"/>
      <c r="W585" s="239"/>
      <c r="X585" s="277"/>
      <c r="Y585" s="250"/>
      <c r="Z585" s="294"/>
      <c r="AA585" s="294"/>
      <c r="AB585" s="294"/>
      <c r="AC585" s="294"/>
      <c r="AD585" s="294"/>
      <c r="AE585" s="294"/>
      <c r="AF585" s="294"/>
      <c r="AG585" s="294"/>
      <c r="AH585" s="294"/>
      <c r="AI585" s="294"/>
      <c r="AJ585" s="294"/>
      <c r="AK585" s="294"/>
      <c r="AL585" s="294"/>
      <c r="AM585" s="294"/>
      <c r="AN585" s="294"/>
      <c r="AO585" s="294"/>
      <c r="AP585" s="250"/>
      <c r="AQ585" s="250"/>
      <c r="AR585" s="250"/>
      <c r="AS585" s="250"/>
      <c r="AT585" s="250"/>
      <c r="AU585" s="250"/>
      <c r="AV585" s="250"/>
      <c r="AW585" s="250"/>
      <c r="AX585" s="250"/>
      <c r="AY585" s="250"/>
      <c r="AZ585" s="250"/>
      <c r="BA585" s="250"/>
      <c r="BB585" s="250"/>
      <c r="BC585" s="250"/>
      <c r="BD585" s="250"/>
      <c r="BE585" s="250"/>
      <c r="BF585" s="250"/>
      <c r="BG585" s="250"/>
      <c r="BH585" s="250"/>
      <c r="BI585" s="250"/>
      <c r="BJ585" s="250"/>
      <c r="BK585" s="250"/>
      <c r="BL585" s="250"/>
      <c r="BM585" s="250"/>
      <c r="BN585" s="250"/>
      <c r="BO585" s="250"/>
      <c r="BP585" s="250"/>
      <c r="BQ585" s="250"/>
      <c r="BR585" s="250"/>
      <c r="BS585" s="250"/>
      <c r="BT585" s="250"/>
    </row>
    <row r="586" spans="7:72" ht="14.25" customHeight="1" x14ac:dyDescent="0.2">
      <c r="G586" s="250"/>
      <c r="K586" s="250"/>
      <c r="O586" s="277"/>
      <c r="V586" s="250"/>
      <c r="W586" s="239"/>
      <c r="X586" s="277"/>
      <c r="Y586" s="250"/>
      <c r="Z586" s="294"/>
      <c r="AA586" s="294"/>
      <c r="AB586" s="294"/>
      <c r="AC586" s="294"/>
      <c r="AD586" s="294"/>
      <c r="AE586" s="294"/>
      <c r="AF586" s="294"/>
      <c r="AG586" s="294"/>
      <c r="AH586" s="294"/>
      <c r="AI586" s="294"/>
      <c r="AJ586" s="294"/>
      <c r="AK586" s="294"/>
      <c r="AL586" s="294"/>
      <c r="AM586" s="294"/>
      <c r="AN586" s="294"/>
      <c r="AO586" s="294"/>
      <c r="AP586" s="250"/>
      <c r="AQ586" s="250"/>
      <c r="AR586" s="250"/>
      <c r="AS586" s="250"/>
      <c r="AT586" s="250"/>
      <c r="AU586" s="250"/>
      <c r="AV586" s="250"/>
      <c r="AW586" s="250"/>
      <c r="AX586" s="250"/>
      <c r="AY586" s="250"/>
      <c r="AZ586" s="250"/>
      <c r="BA586" s="250"/>
      <c r="BB586" s="250"/>
      <c r="BC586" s="250"/>
      <c r="BD586" s="250"/>
      <c r="BE586" s="250"/>
      <c r="BF586" s="250"/>
      <c r="BG586" s="250"/>
      <c r="BH586" s="250"/>
      <c r="BI586" s="250"/>
      <c r="BJ586" s="250"/>
      <c r="BK586" s="250"/>
      <c r="BL586" s="250"/>
      <c r="BM586" s="250"/>
      <c r="BN586" s="250"/>
      <c r="BO586" s="250"/>
      <c r="BP586" s="250"/>
      <c r="BQ586" s="250"/>
      <c r="BR586" s="250"/>
      <c r="BS586" s="250"/>
      <c r="BT586" s="250"/>
    </row>
    <row r="587" spans="7:72" ht="14.25" customHeight="1" x14ac:dyDescent="0.2">
      <c r="G587" s="250"/>
      <c r="K587" s="250"/>
      <c r="O587" s="277"/>
      <c r="V587" s="250"/>
      <c r="W587" s="239"/>
      <c r="X587" s="277"/>
      <c r="Y587" s="250"/>
      <c r="Z587" s="294"/>
      <c r="AA587" s="294"/>
      <c r="AB587" s="294"/>
      <c r="AC587" s="294"/>
      <c r="AD587" s="294"/>
      <c r="AE587" s="294"/>
      <c r="AF587" s="294"/>
      <c r="AG587" s="294"/>
      <c r="AH587" s="294"/>
      <c r="AI587" s="294"/>
      <c r="AJ587" s="294"/>
      <c r="AK587" s="294"/>
      <c r="AL587" s="294"/>
      <c r="AM587" s="294"/>
      <c r="AN587" s="294"/>
      <c r="AO587" s="294"/>
      <c r="AP587" s="250"/>
      <c r="AQ587" s="250"/>
      <c r="AR587" s="250"/>
      <c r="AS587" s="250"/>
      <c r="AT587" s="250"/>
      <c r="AU587" s="250"/>
      <c r="AV587" s="250"/>
      <c r="AW587" s="250"/>
      <c r="AX587" s="250"/>
      <c r="AY587" s="250"/>
      <c r="AZ587" s="250"/>
      <c r="BA587" s="250"/>
      <c r="BB587" s="250"/>
      <c r="BC587" s="250"/>
      <c r="BD587" s="250"/>
      <c r="BE587" s="250"/>
      <c r="BF587" s="250"/>
      <c r="BG587" s="250"/>
      <c r="BH587" s="250"/>
      <c r="BI587" s="250"/>
      <c r="BJ587" s="250"/>
      <c r="BK587" s="250"/>
      <c r="BL587" s="250"/>
      <c r="BM587" s="250"/>
      <c r="BN587" s="250"/>
      <c r="BO587" s="250"/>
      <c r="BP587" s="250"/>
      <c r="BQ587" s="250"/>
      <c r="BR587" s="250"/>
      <c r="BS587" s="250"/>
      <c r="BT587" s="250"/>
    </row>
    <row r="588" spans="7:72" ht="14.25" customHeight="1" x14ac:dyDescent="0.2">
      <c r="G588" s="250"/>
      <c r="K588" s="250"/>
      <c r="O588" s="277"/>
      <c r="V588" s="250"/>
      <c r="W588" s="239"/>
      <c r="X588" s="277"/>
      <c r="Y588" s="250"/>
      <c r="Z588" s="294"/>
      <c r="AA588" s="294"/>
      <c r="AB588" s="294"/>
      <c r="AC588" s="294"/>
      <c r="AD588" s="294"/>
      <c r="AE588" s="294"/>
      <c r="AF588" s="294"/>
      <c r="AG588" s="294"/>
      <c r="AH588" s="294"/>
      <c r="AI588" s="294"/>
      <c r="AJ588" s="294"/>
      <c r="AK588" s="294"/>
      <c r="AL588" s="294"/>
      <c r="AM588" s="294"/>
      <c r="AN588" s="294"/>
      <c r="AO588" s="294"/>
      <c r="AP588" s="250"/>
      <c r="AQ588" s="250"/>
      <c r="AR588" s="250"/>
      <c r="AS588" s="250"/>
      <c r="AT588" s="250"/>
      <c r="AU588" s="250"/>
      <c r="AV588" s="250"/>
      <c r="AW588" s="250"/>
      <c r="AX588" s="250"/>
      <c r="AY588" s="250"/>
      <c r="AZ588" s="250"/>
      <c r="BA588" s="250"/>
      <c r="BB588" s="250"/>
      <c r="BC588" s="250"/>
      <c r="BD588" s="250"/>
      <c r="BE588" s="250"/>
      <c r="BF588" s="250"/>
      <c r="BG588" s="250"/>
      <c r="BH588" s="250"/>
      <c r="BI588" s="250"/>
      <c r="BJ588" s="250"/>
      <c r="BK588" s="250"/>
      <c r="BL588" s="250"/>
      <c r="BM588" s="250"/>
      <c r="BN588" s="250"/>
      <c r="BO588" s="250"/>
      <c r="BP588" s="250"/>
      <c r="BQ588" s="250"/>
      <c r="BR588" s="250"/>
      <c r="BS588" s="250"/>
      <c r="BT588" s="250"/>
    </row>
    <row r="589" spans="7:72" ht="14.25" customHeight="1" x14ac:dyDescent="0.2">
      <c r="G589" s="250"/>
      <c r="K589" s="250"/>
      <c r="O589" s="277"/>
      <c r="V589" s="250"/>
      <c r="W589" s="239"/>
      <c r="X589" s="277"/>
      <c r="Y589" s="250"/>
      <c r="Z589" s="294"/>
      <c r="AA589" s="294"/>
      <c r="AB589" s="294"/>
      <c r="AC589" s="294"/>
      <c r="AD589" s="294"/>
      <c r="AE589" s="294"/>
      <c r="AF589" s="294"/>
      <c r="AG589" s="294"/>
      <c r="AH589" s="294"/>
      <c r="AI589" s="294"/>
      <c r="AJ589" s="294"/>
      <c r="AK589" s="294"/>
      <c r="AL589" s="294"/>
      <c r="AM589" s="294"/>
      <c r="AN589" s="294"/>
      <c r="AO589" s="294"/>
      <c r="AP589" s="250"/>
      <c r="AQ589" s="250"/>
      <c r="AR589" s="250"/>
      <c r="AS589" s="250"/>
      <c r="AT589" s="250"/>
      <c r="AU589" s="250"/>
      <c r="AV589" s="250"/>
      <c r="AW589" s="250"/>
      <c r="AX589" s="250"/>
      <c r="AY589" s="250"/>
      <c r="AZ589" s="250"/>
      <c r="BA589" s="250"/>
      <c r="BB589" s="250"/>
      <c r="BC589" s="250"/>
      <c r="BD589" s="250"/>
      <c r="BE589" s="250"/>
      <c r="BF589" s="250"/>
      <c r="BG589" s="250"/>
      <c r="BH589" s="250"/>
      <c r="BI589" s="250"/>
      <c r="BJ589" s="250"/>
      <c r="BK589" s="250"/>
      <c r="BL589" s="250"/>
      <c r="BM589" s="250"/>
      <c r="BN589" s="250"/>
      <c r="BO589" s="250"/>
      <c r="BP589" s="250"/>
      <c r="BQ589" s="250"/>
      <c r="BR589" s="250"/>
      <c r="BS589" s="250"/>
      <c r="BT589" s="250"/>
    </row>
    <row r="590" spans="7:72" ht="14.25" customHeight="1" x14ac:dyDescent="0.2">
      <c r="G590" s="250"/>
      <c r="K590" s="250"/>
      <c r="O590" s="277"/>
      <c r="V590" s="250"/>
      <c r="W590" s="239"/>
      <c r="X590" s="277"/>
      <c r="Y590" s="250"/>
      <c r="Z590" s="294"/>
      <c r="AA590" s="294"/>
      <c r="AB590" s="294"/>
      <c r="AC590" s="294"/>
      <c r="AD590" s="294"/>
      <c r="AE590" s="294"/>
      <c r="AF590" s="294"/>
      <c r="AG590" s="294"/>
      <c r="AH590" s="294"/>
      <c r="AI590" s="294"/>
      <c r="AJ590" s="294"/>
      <c r="AK590" s="294"/>
      <c r="AL590" s="294"/>
      <c r="AM590" s="294"/>
      <c r="AN590" s="294"/>
      <c r="AO590" s="294"/>
      <c r="AP590" s="250"/>
      <c r="AQ590" s="250"/>
      <c r="AR590" s="250"/>
      <c r="AS590" s="250"/>
      <c r="AT590" s="250"/>
      <c r="AU590" s="250"/>
      <c r="AV590" s="250"/>
      <c r="AW590" s="250"/>
      <c r="AX590" s="250"/>
      <c r="AY590" s="250"/>
      <c r="AZ590" s="250"/>
      <c r="BA590" s="250"/>
      <c r="BB590" s="250"/>
      <c r="BC590" s="250"/>
      <c r="BD590" s="250"/>
      <c r="BE590" s="250"/>
      <c r="BF590" s="250"/>
      <c r="BG590" s="250"/>
      <c r="BH590" s="250"/>
      <c r="BI590" s="250"/>
      <c r="BJ590" s="250"/>
      <c r="BK590" s="250"/>
      <c r="BL590" s="250"/>
      <c r="BM590" s="250"/>
      <c r="BN590" s="250"/>
      <c r="BO590" s="250"/>
      <c r="BP590" s="250"/>
      <c r="BQ590" s="250"/>
      <c r="BR590" s="250"/>
      <c r="BS590" s="250"/>
      <c r="BT590" s="250"/>
    </row>
    <row r="591" spans="7:72" ht="14.25" customHeight="1" x14ac:dyDescent="0.2">
      <c r="G591" s="250"/>
      <c r="K591" s="250"/>
      <c r="O591" s="277"/>
      <c r="V591" s="250"/>
      <c r="W591" s="239"/>
      <c r="X591" s="277"/>
      <c r="Y591" s="250"/>
      <c r="Z591" s="294"/>
      <c r="AA591" s="294"/>
      <c r="AB591" s="294"/>
      <c r="AC591" s="294"/>
      <c r="AD591" s="294"/>
      <c r="AE591" s="294"/>
      <c r="AF591" s="294"/>
      <c r="AG591" s="294"/>
      <c r="AH591" s="294"/>
      <c r="AI591" s="294"/>
      <c r="AJ591" s="294"/>
      <c r="AK591" s="294"/>
      <c r="AL591" s="294"/>
      <c r="AM591" s="294"/>
      <c r="AN591" s="294"/>
      <c r="AO591" s="294"/>
      <c r="AP591" s="250"/>
      <c r="AQ591" s="250"/>
      <c r="AR591" s="250"/>
      <c r="AS591" s="250"/>
      <c r="AT591" s="250"/>
      <c r="AU591" s="250"/>
      <c r="AV591" s="250"/>
      <c r="AW591" s="250"/>
      <c r="AX591" s="250"/>
      <c r="AY591" s="250"/>
      <c r="AZ591" s="250"/>
      <c r="BA591" s="250"/>
      <c r="BB591" s="250"/>
      <c r="BC591" s="250"/>
      <c r="BD591" s="250"/>
      <c r="BE591" s="250"/>
      <c r="BF591" s="250"/>
      <c r="BG591" s="250"/>
      <c r="BH591" s="250"/>
      <c r="BI591" s="250"/>
      <c r="BJ591" s="250"/>
      <c r="BK591" s="250"/>
      <c r="BL591" s="250"/>
      <c r="BM591" s="250"/>
      <c r="BN591" s="250"/>
      <c r="BO591" s="250"/>
      <c r="BP591" s="250"/>
      <c r="BQ591" s="250"/>
      <c r="BR591" s="250"/>
      <c r="BS591" s="250"/>
      <c r="BT591" s="250"/>
    </row>
    <row r="592" spans="7:72" ht="14.25" customHeight="1" x14ac:dyDescent="0.2">
      <c r="G592" s="250"/>
      <c r="K592" s="250"/>
      <c r="O592" s="277"/>
      <c r="V592" s="250"/>
      <c r="W592" s="239"/>
      <c r="X592" s="277"/>
      <c r="Y592" s="250"/>
      <c r="Z592" s="294"/>
      <c r="AA592" s="294"/>
      <c r="AB592" s="294"/>
      <c r="AC592" s="294"/>
      <c r="AD592" s="294"/>
      <c r="AE592" s="294"/>
      <c r="AF592" s="294"/>
      <c r="AG592" s="294"/>
      <c r="AH592" s="294"/>
      <c r="AI592" s="294"/>
      <c r="AJ592" s="294"/>
      <c r="AK592" s="294"/>
      <c r="AL592" s="294"/>
      <c r="AM592" s="294"/>
      <c r="AN592" s="294"/>
      <c r="AO592" s="294"/>
      <c r="AP592" s="250"/>
      <c r="AQ592" s="250"/>
      <c r="AR592" s="250"/>
      <c r="AS592" s="250"/>
      <c r="AT592" s="250"/>
      <c r="AU592" s="250"/>
      <c r="AV592" s="250"/>
      <c r="AW592" s="250"/>
      <c r="AX592" s="250"/>
      <c r="AY592" s="250"/>
      <c r="AZ592" s="250"/>
      <c r="BA592" s="250"/>
      <c r="BB592" s="250"/>
      <c r="BC592" s="250"/>
      <c r="BD592" s="250"/>
      <c r="BE592" s="250"/>
      <c r="BF592" s="250"/>
      <c r="BG592" s="250"/>
      <c r="BH592" s="250"/>
      <c r="BI592" s="250"/>
      <c r="BJ592" s="250"/>
      <c r="BK592" s="250"/>
      <c r="BL592" s="250"/>
      <c r="BM592" s="250"/>
      <c r="BN592" s="250"/>
      <c r="BO592" s="250"/>
      <c r="BP592" s="250"/>
      <c r="BQ592" s="250"/>
      <c r="BR592" s="250"/>
      <c r="BS592" s="250"/>
      <c r="BT592" s="250"/>
    </row>
    <row r="593" spans="7:72" ht="14.25" customHeight="1" x14ac:dyDescent="0.2">
      <c r="G593" s="250"/>
      <c r="K593" s="250"/>
      <c r="O593" s="277"/>
      <c r="V593" s="250"/>
      <c r="W593" s="239"/>
      <c r="X593" s="277"/>
      <c r="Y593" s="250"/>
      <c r="Z593" s="294"/>
      <c r="AA593" s="294"/>
      <c r="AB593" s="294"/>
      <c r="AC593" s="294"/>
      <c r="AD593" s="294"/>
      <c r="AE593" s="294"/>
      <c r="AF593" s="294"/>
      <c r="AG593" s="294"/>
      <c r="AH593" s="294"/>
      <c r="AI593" s="294"/>
      <c r="AJ593" s="294"/>
      <c r="AK593" s="294"/>
      <c r="AL593" s="294"/>
      <c r="AM593" s="294"/>
      <c r="AN593" s="294"/>
      <c r="AO593" s="294"/>
      <c r="AP593" s="250"/>
      <c r="AQ593" s="250"/>
      <c r="AR593" s="250"/>
      <c r="AS593" s="250"/>
      <c r="AT593" s="250"/>
      <c r="AU593" s="250"/>
      <c r="AV593" s="250"/>
      <c r="AW593" s="250"/>
      <c r="AX593" s="250"/>
      <c r="AY593" s="250"/>
      <c r="AZ593" s="250"/>
      <c r="BA593" s="250"/>
      <c r="BB593" s="250"/>
      <c r="BC593" s="250"/>
      <c r="BD593" s="250"/>
      <c r="BE593" s="250"/>
      <c r="BF593" s="250"/>
      <c r="BG593" s="250"/>
      <c r="BH593" s="250"/>
      <c r="BI593" s="250"/>
      <c r="BJ593" s="250"/>
      <c r="BK593" s="250"/>
      <c r="BL593" s="250"/>
      <c r="BM593" s="250"/>
      <c r="BN593" s="250"/>
      <c r="BO593" s="250"/>
      <c r="BP593" s="250"/>
      <c r="BQ593" s="250"/>
      <c r="BR593" s="250"/>
      <c r="BS593" s="250"/>
      <c r="BT593" s="250"/>
    </row>
    <row r="594" spans="7:72" ht="14.25" customHeight="1" x14ac:dyDescent="0.2">
      <c r="G594" s="250"/>
      <c r="K594" s="250"/>
      <c r="O594" s="277"/>
      <c r="V594" s="250"/>
      <c r="W594" s="239"/>
      <c r="X594" s="277"/>
      <c r="Y594" s="250"/>
      <c r="Z594" s="294"/>
      <c r="AA594" s="294"/>
      <c r="AB594" s="294"/>
      <c r="AC594" s="294"/>
      <c r="AD594" s="294"/>
      <c r="AE594" s="294"/>
      <c r="AF594" s="294"/>
      <c r="AG594" s="294"/>
      <c r="AH594" s="294"/>
      <c r="AI594" s="294"/>
      <c r="AJ594" s="294"/>
      <c r="AK594" s="294"/>
      <c r="AL594" s="294"/>
      <c r="AM594" s="294"/>
      <c r="AN594" s="294"/>
      <c r="AO594" s="294"/>
      <c r="AP594" s="250"/>
      <c r="AQ594" s="250"/>
      <c r="AR594" s="250"/>
      <c r="AS594" s="250"/>
      <c r="AT594" s="250"/>
      <c r="AU594" s="250"/>
      <c r="AV594" s="250"/>
      <c r="AW594" s="250"/>
      <c r="AX594" s="250"/>
      <c r="AY594" s="250"/>
      <c r="AZ594" s="250"/>
      <c r="BA594" s="250"/>
      <c r="BB594" s="250"/>
      <c r="BC594" s="250"/>
      <c r="BD594" s="250"/>
      <c r="BE594" s="250"/>
      <c r="BF594" s="250"/>
      <c r="BG594" s="250"/>
      <c r="BH594" s="250"/>
      <c r="BI594" s="250"/>
      <c r="BJ594" s="250"/>
      <c r="BK594" s="250"/>
      <c r="BL594" s="250"/>
      <c r="BM594" s="250"/>
      <c r="BN594" s="250"/>
      <c r="BO594" s="250"/>
      <c r="BP594" s="250"/>
      <c r="BQ594" s="250"/>
      <c r="BR594" s="250"/>
      <c r="BS594" s="250"/>
      <c r="BT594" s="250"/>
    </row>
    <row r="595" spans="7:72" ht="14.25" customHeight="1" x14ac:dyDescent="0.2">
      <c r="G595" s="250"/>
      <c r="K595" s="250"/>
      <c r="O595" s="277"/>
      <c r="V595" s="250"/>
      <c r="W595" s="239"/>
      <c r="X595" s="277"/>
      <c r="Y595" s="250"/>
      <c r="Z595" s="294"/>
      <c r="AA595" s="294"/>
      <c r="AB595" s="294"/>
      <c r="AC595" s="294"/>
      <c r="AD595" s="294"/>
      <c r="AE595" s="294"/>
      <c r="AF595" s="294"/>
      <c r="AG595" s="294"/>
      <c r="AH595" s="294"/>
      <c r="AI595" s="294"/>
      <c r="AJ595" s="294"/>
      <c r="AK595" s="294"/>
      <c r="AL595" s="294"/>
      <c r="AM595" s="294"/>
      <c r="AN595" s="294"/>
      <c r="AO595" s="294"/>
      <c r="AP595" s="250"/>
      <c r="AQ595" s="250"/>
      <c r="AR595" s="250"/>
      <c r="AS595" s="250"/>
      <c r="AT595" s="250"/>
      <c r="AU595" s="250"/>
      <c r="AV595" s="250"/>
      <c r="AW595" s="250"/>
      <c r="AX595" s="250"/>
      <c r="AY595" s="250"/>
      <c r="AZ595" s="250"/>
      <c r="BA595" s="250"/>
      <c r="BB595" s="250"/>
      <c r="BC595" s="250"/>
      <c r="BD595" s="250"/>
      <c r="BE595" s="250"/>
      <c r="BF595" s="250"/>
      <c r="BG595" s="250"/>
      <c r="BH595" s="250"/>
      <c r="BI595" s="250"/>
      <c r="BJ595" s="250"/>
      <c r="BK595" s="250"/>
      <c r="BL595" s="250"/>
      <c r="BM595" s="250"/>
      <c r="BN595" s="250"/>
      <c r="BO595" s="250"/>
      <c r="BP595" s="250"/>
      <c r="BQ595" s="250"/>
      <c r="BR595" s="250"/>
      <c r="BS595" s="250"/>
      <c r="BT595" s="250"/>
    </row>
    <row r="596" spans="7:72" ht="14.25" customHeight="1" x14ac:dyDescent="0.2">
      <c r="G596" s="250"/>
      <c r="K596" s="250"/>
      <c r="O596" s="277"/>
      <c r="V596" s="250"/>
      <c r="W596" s="239"/>
      <c r="X596" s="277"/>
      <c r="Y596" s="250"/>
      <c r="Z596" s="294"/>
      <c r="AA596" s="294"/>
      <c r="AB596" s="294"/>
      <c r="AC596" s="294"/>
      <c r="AD596" s="294"/>
      <c r="AE596" s="294"/>
      <c r="AF596" s="294"/>
      <c r="AG596" s="294"/>
      <c r="AH596" s="294"/>
      <c r="AI596" s="294"/>
      <c r="AJ596" s="294"/>
      <c r="AK596" s="294"/>
      <c r="AL596" s="294"/>
      <c r="AM596" s="294"/>
      <c r="AN596" s="294"/>
      <c r="AO596" s="294"/>
      <c r="AP596" s="250"/>
      <c r="AQ596" s="250"/>
      <c r="AR596" s="250"/>
      <c r="AS596" s="250"/>
      <c r="AT596" s="250"/>
      <c r="AU596" s="250"/>
      <c r="AV596" s="250"/>
      <c r="AW596" s="250"/>
      <c r="AX596" s="250"/>
      <c r="AY596" s="250"/>
      <c r="AZ596" s="250"/>
      <c r="BA596" s="250"/>
      <c r="BB596" s="250"/>
      <c r="BC596" s="250"/>
      <c r="BD596" s="250"/>
      <c r="BE596" s="250"/>
      <c r="BF596" s="250"/>
      <c r="BG596" s="250"/>
      <c r="BH596" s="250"/>
      <c r="BI596" s="250"/>
      <c r="BJ596" s="250"/>
      <c r="BK596" s="250"/>
      <c r="BL596" s="250"/>
      <c r="BM596" s="250"/>
      <c r="BN596" s="250"/>
      <c r="BO596" s="250"/>
      <c r="BP596" s="250"/>
      <c r="BQ596" s="250"/>
      <c r="BR596" s="250"/>
      <c r="BS596" s="250"/>
      <c r="BT596" s="250"/>
    </row>
    <row r="597" spans="7:72" ht="14.25" customHeight="1" x14ac:dyDescent="0.2">
      <c r="G597" s="250"/>
      <c r="K597" s="250"/>
      <c r="O597" s="277"/>
      <c r="V597" s="250"/>
      <c r="W597" s="239"/>
      <c r="X597" s="277"/>
      <c r="Y597" s="250"/>
      <c r="Z597" s="294"/>
      <c r="AA597" s="294"/>
      <c r="AB597" s="294"/>
      <c r="AC597" s="294"/>
      <c r="AD597" s="294"/>
      <c r="AE597" s="294"/>
      <c r="AF597" s="294"/>
      <c r="AG597" s="294"/>
      <c r="AH597" s="294"/>
      <c r="AI597" s="294"/>
      <c r="AJ597" s="294"/>
      <c r="AK597" s="294"/>
      <c r="AL597" s="294"/>
      <c r="AM597" s="294"/>
      <c r="AN597" s="294"/>
      <c r="AO597" s="294"/>
      <c r="AP597" s="250"/>
      <c r="AQ597" s="250"/>
      <c r="AR597" s="250"/>
      <c r="AS597" s="250"/>
      <c r="AT597" s="250"/>
      <c r="AU597" s="250"/>
      <c r="AV597" s="250"/>
      <c r="AW597" s="250"/>
      <c r="AX597" s="250"/>
      <c r="AY597" s="250"/>
      <c r="AZ597" s="250"/>
      <c r="BA597" s="250"/>
      <c r="BB597" s="250"/>
      <c r="BC597" s="250"/>
      <c r="BD597" s="250"/>
      <c r="BE597" s="250"/>
      <c r="BF597" s="250"/>
      <c r="BG597" s="250"/>
      <c r="BH597" s="250"/>
      <c r="BI597" s="250"/>
      <c r="BJ597" s="250"/>
      <c r="BK597" s="250"/>
      <c r="BL597" s="250"/>
      <c r="BM597" s="250"/>
      <c r="BN597" s="250"/>
      <c r="BO597" s="250"/>
      <c r="BP597" s="250"/>
      <c r="BQ597" s="250"/>
      <c r="BR597" s="250"/>
      <c r="BS597" s="250"/>
      <c r="BT597" s="250"/>
    </row>
    <row r="598" spans="7:72" ht="14.25" customHeight="1" x14ac:dyDescent="0.2">
      <c r="G598" s="250"/>
      <c r="K598" s="250"/>
      <c r="O598" s="277"/>
      <c r="V598" s="250"/>
      <c r="W598" s="239"/>
      <c r="X598" s="277"/>
      <c r="Y598" s="250"/>
      <c r="Z598" s="294"/>
      <c r="AA598" s="294"/>
      <c r="AB598" s="294"/>
      <c r="AC598" s="294"/>
      <c r="AD598" s="294"/>
      <c r="AE598" s="294"/>
      <c r="AF598" s="294"/>
      <c r="AG598" s="294"/>
      <c r="AH598" s="294"/>
      <c r="AI598" s="294"/>
      <c r="AJ598" s="294"/>
      <c r="AK598" s="294"/>
      <c r="AL598" s="294"/>
      <c r="AM598" s="294"/>
      <c r="AN598" s="294"/>
      <c r="AO598" s="294"/>
      <c r="AP598" s="250"/>
      <c r="AQ598" s="250"/>
      <c r="AR598" s="250"/>
      <c r="AS598" s="250"/>
      <c r="AT598" s="250"/>
      <c r="AU598" s="250"/>
      <c r="AV598" s="250"/>
      <c r="AW598" s="250"/>
      <c r="AX598" s="250"/>
      <c r="AY598" s="250"/>
      <c r="AZ598" s="250"/>
      <c r="BA598" s="250"/>
      <c r="BB598" s="250"/>
      <c r="BC598" s="250"/>
      <c r="BD598" s="250"/>
      <c r="BE598" s="250"/>
      <c r="BF598" s="250"/>
      <c r="BG598" s="250"/>
      <c r="BH598" s="250"/>
      <c r="BI598" s="250"/>
      <c r="BJ598" s="250"/>
      <c r="BK598" s="250"/>
      <c r="BL598" s="250"/>
      <c r="BM598" s="250"/>
      <c r="BN598" s="250"/>
      <c r="BO598" s="250"/>
      <c r="BP598" s="250"/>
      <c r="BQ598" s="250"/>
      <c r="BR598" s="250"/>
      <c r="BS598" s="250"/>
      <c r="BT598" s="250"/>
    </row>
    <row r="599" spans="7:72" ht="14.25" customHeight="1" x14ac:dyDescent="0.2">
      <c r="G599" s="250"/>
      <c r="K599" s="250"/>
      <c r="O599" s="277"/>
      <c r="V599" s="250"/>
      <c r="W599" s="239"/>
      <c r="X599" s="277"/>
      <c r="Y599" s="250"/>
      <c r="Z599" s="294"/>
      <c r="AA599" s="294"/>
      <c r="AB599" s="294"/>
      <c r="AC599" s="294"/>
      <c r="AD599" s="294"/>
      <c r="AE599" s="294"/>
      <c r="AF599" s="294"/>
      <c r="AG599" s="294"/>
      <c r="AH599" s="294"/>
      <c r="AI599" s="294"/>
      <c r="AJ599" s="294"/>
      <c r="AK599" s="294"/>
      <c r="AL599" s="294"/>
      <c r="AM599" s="294"/>
      <c r="AN599" s="294"/>
      <c r="AO599" s="294"/>
      <c r="AP599" s="250"/>
      <c r="AQ599" s="250"/>
      <c r="AR599" s="250"/>
      <c r="AS599" s="250"/>
      <c r="AT599" s="250"/>
      <c r="AU599" s="250"/>
      <c r="AV599" s="250"/>
      <c r="AW599" s="250"/>
      <c r="AX599" s="250"/>
      <c r="AY599" s="250"/>
      <c r="AZ599" s="250"/>
      <c r="BA599" s="250"/>
      <c r="BB599" s="250"/>
      <c r="BC599" s="250"/>
      <c r="BD599" s="250"/>
      <c r="BE599" s="250"/>
      <c r="BF599" s="250"/>
      <c r="BG599" s="250"/>
      <c r="BH599" s="250"/>
      <c r="BI599" s="250"/>
      <c r="BJ599" s="250"/>
      <c r="BK599" s="250"/>
      <c r="BL599" s="250"/>
      <c r="BM599" s="250"/>
      <c r="BN599" s="250"/>
      <c r="BO599" s="250"/>
      <c r="BP599" s="250"/>
      <c r="BQ599" s="250"/>
      <c r="BR599" s="250"/>
      <c r="BS599" s="250"/>
      <c r="BT599" s="250"/>
    </row>
    <row r="600" spans="7:72" ht="14.25" customHeight="1" x14ac:dyDescent="0.2">
      <c r="G600" s="250"/>
      <c r="K600" s="250"/>
      <c r="O600" s="277"/>
      <c r="V600" s="250"/>
      <c r="W600" s="239"/>
      <c r="X600" s="277"/>
      <c r="Y600" s="250"/>
      <c r="Z600" s="294"/>
      <c r="AA600" s="294"/>
      <c r="AB600" s="294"/>
      <c r="AC600" s="294"/>
      <c r="AD600" s="294"/>
      <c r="AE600" s="294"/>
      <c r="AF600" s="294"/>
      <c r="AG600" s="294"/>
      <c r="AH600" s="294"/>
      <c r="AI600" s="294"/>
      <c r="AJ600" s="294"/>
      <c r="AK600" s="294"/>
      <c r="AL600" s="294"/>
      <c r="AM600" s="294"/>
      <c r="AN600" s="294"/>
      <c r="AO600" s="294"/>
      <c r="AP600" s="250"/>
      <c r="AQ600" s="250"/>
      <c r="AR600" s="250"/>
      <c r="AS600" s="250"/>
      <c r="AT600" s="250"/>
      <c r="AU600" s="250"/>
      <c r="AV600" s="250"/>
      <c r="AW600" s="250"/>
      <c r="AX600" s="250"/>
      <c r="AY600" s="250"/>
      <c r="AZ600" s="250"/>
      <c r="BA600" s="250"/>
      <c r="BB600" s="250"/>
      <c r="BC600" s="250"/>
      <c r="BD600" s="250"/>
      <c r="BE600" s="250"/>
      <c r="BF600" s="250"/>
      <c r="BG600" s="250"/>
      <c r="BH600" s="250"/>
      <c r="BI600" s="250"/>
      <c r="BJ600" s="250"/>
      <c r="BK600" s="250"/>
      <c r="BL600" s="250"/>
      <c r="BM600" s="250"/>
      <c r="BN600" s="250"/>
      <c r="BO600" s="250"/>
      <c r="BP600" s="250"/>
      <c r="BQ600" s="250"/>
      <c r="BR600" s="250"/>
      <c r="BS600" s="250"/>
      <c r="BT600" s="250"/>
    </row>
    <row r="601" spans="7:72" ht="14.25" customHeight="1" x14ac:dyDescent="0.2">
      <c r="G601" s="250"/>
      <c r="K601" s="250"/>
      <c r="O601" s="277"/>
      <c r="V601" s="250"/>
      <c r="W601" s="239"/>
      <c r="X601" s="277"/>
      <c r="Y601" s="250"/>
      <c r="Z601" s="294"/>
      <c r="AA601" s="294"/>
      <c r="AB601" s="294"/>
      <c r="AC601" s="294"/>
      <c r="AD601" s="294"/>
      <c r="AE601" s="294"/>
      <c r="AF601" s="294"/>
      <c r="AG601" s="294"/>
      <c r="AH601" s="294"/>
      <c r="AI601" s="294"/>
      <c r="AJ601" s="294"/>
      <c r="AK601" s="294"/>
      <c r="AL601" s="294"/>
      <c r="AM601" s="294"/>
      <c r="AN601" s="294"/>
      <c r="AO601" s="294"/>
      <c r="AP601" s="250"/>
      <c r="AQ601" s="250"/>
      <c r="AR601" s="250"/>
      <c r="AS601" s="250"/>
      <c r="AT601" s="250"/>
      <c r="AU601" s="250"/>
      <c r="AV601" s="250"/>
      <c r="AW601" s="250"/>
      <c r="AX601" s="250"/>
      <c r="AY601" s="250"/>
      <c r="AZ601" s="250"/>
      <c r="BA601" s="250"/>
      <c r="BB601" s="250"/>
      <c r="BC601" s="250"/>
      <c r="BD601" s="250"/>
      <c r="BE601" s="250"/>
      <c r="BF601" s="250"/>
      <c r="BG601" s="250"/>
      <c r="BH601" s="250"/>
      <c r="BI601" s="250"/>
      <c r="BJ601" s="250"/>
      <c r="BK601" s="250"/>
      <c r="BL601" s="250"/>
      <c r="BM601" s="250"/>
      <c r="BN601" s="250"/>
      <c r="BO601" s="250"/>
      <c r="BP601" s="250"/>
      <c r="BQ601" s="250"/>
      <c r="BR601" s="250"/>
      <c r="BS601" s="250"/>
      <c r="BT601" s="250"/>
    </row>
    <row r="602" spans="7:72" ht="14.25" customHeight="1" x14ac:dyDescent="0.2">
      <c r="G602" s="250"/>
      <c r="K602" s="250"/>
      <c r="O602" s="277"/>
      <c r="V602" s="250"/>
      <c r="W602" s="239"/>
      <c r="X602" s="277"/>
      <c r="Y602" s="250"/>
      <c r="Z602" s="294"/>
      <c r="AA602" s="294"/>
      <c r="AB602" s="294"/>
      <c r="AC602" s="294"/>
      <c r="AD602" s="294"/>
      <c r="AE602" s="294"/>
      <c r="AF602" s="294"/>
      <c r="AG602" s="294"/>
      <c r="AH602" s="294"/>
      <c r="AI602" s="294"/>
      <c r="AJ602" s="294"/>
      <c r="AK602" s="294"/>
      <c r="AL602" s="294"/>
      <c r="AM602" s="294"/>
      <c r="AN602" s="294"/>
      <c r="AO602" s="294"/>
      <c r="AP602" s="250"/>
      <c r="AQ602" s="250"/>
      <c r="AR602" s="250"/>
      <c r="AS602" s="250"/>
      <c r="AT602" s="250"/>
      <c r="AU602" s="250"/>
      <c r="AV602" s="250"/>
      <c r="AW602" s="250"/>
      <c r="AX602" s="250"/>
      <c r="AY602" s="250"/>
      <c r="AZ602" s="250"/>
      <c r="BA602" s="250"/>
      <c r="BB602" s="250"/>
      <c r="BC602" s="250"/>
      <c r="BD602" s="250"/>
      <c r="BE602" s="250"/>
      <c r="BF602" s="250"/>
      <c r="BG602" s="250"/>
      <c r="BH602" s="250"/>
      <c r="BI602" s="250"/>
      <c r="BJ602" s="250"/>
      <c r="BK602" s="250"/>
      <c r="BL602" s="250"/>
      <c r="BM602" s="250"/>
      <c r="BN602" s="250"/>
      <c r="BO602" s="250"/>
      <c r="BP602" s="250"/>
      <c r="BQ602" s="250"/>
      <c r="BR602" s="250"/>
      <c r="BS602" s="250"/>
      <c r="BT602" s="250"/>
    </row>
    <row r="603" spans="7:72" ht="14.25" customHeight="1" x14ac:dyDescent="0.2">
      <c r="G603" s="250"/>
      <c r="K603" s="250"/>
      <c r="O603" s="277"/>
      <c r="V603" s="250"/>
      <c r="W603" s="239"/>
      <c r="X603" s="277"/>
      <c r="Y603" s="250"/>
      <c r="Z603" s="294"/>
      <c r="AA603" s="294"/>
      <c r="AB603" s="294"/>
      <c r="AC603" s="294"/>
      <c r="AD603" s="294"/>
      <c r="AE603" s="294"/>
      <c r="AF603" s="294"/>
      <c r="AG603" s="294"/>
      <c r="AH603" s="294"/>
      <c r="AI603" s="294"/>
      <c r="AJ603" s="294"/>
      <c r="AK603" s="294"/>
      <c r="AL603" s="294"/>
      <c r="AM603" s="294"/>
      <c r="AN603" s="294"/>
      <c r="AO603" s="294"/>
      <c r="AP603" s="250"/>
      <c r="AQ603" s="250"/>
      <c r="AR603" s="250"/>
      <c r="AS603" s="250"/>
      <c r="AT603" s="250"/>
      <c r="AU603" s="250"/>
      <c r="AV603" s="250"/>
      <c r="AW603" s="250"/>
      <c r="AX603" s="250"/>
      <c r="AY603" s="250"/>
      <c r="AZ603" s="250"/>
      <c r="BA603" s="250"/>
      <c r="BB603" s="250"/>
      <c r="BC603" s="250"/>
      <c r="BD603" s="250"/>
      <c r="BE603" s="250"/>
      <c r="BF603" s="250"/>
      <c r="BG603" s="250"/>
      <c r="BH603" s="250"/>
      <c r="BI603" s="250"/>
      <c r="BJ603" s="250"/>
      <c r="BK603" s="250"/>
      <c r="BL603" s="250"/>
      <c r="BM603" s="250"/>
      <c r="BN603" s="250"/>
      <c r="BO603" s="250"/>
      <c r="BP603" s="250"/>
      <c r="BQ603" s="250"/>
      <c r="BR603" s="250"/>
      <c r="BS603" s="250"/>
      <c r="BT603" s="250"/>
    </row>
    <row r="604" spans="7:72" ht="14.25" customHeight="1" x14ac:dyDescent="0.2">
      <c r="G604" s="250"/>
      <c r="K604" s="250"/>
      <c r="O604" s="277"/>
      <c r="V604" s="250"/>
      <c r="W604" s="239"/>
      <c r="X604" s="277"/>
      <c r="Y604" s="250"/>
      <c r="Z604" s="294"/>
      <c r="AA604" s="294"/>
      <c r="AB604" s="294"/>
      <c r="AC604" s="294"/>
      <c r="AD604" s="294"/>
      <c r="AE604" s="294"/>
      <c r="AF604" s="294"/>
      <c r="AG604" s="294"/>
      <c r="AH604" s="294"/>
      <c r="AI604" s="294"/>
      <c r="AJ604" s="294"/>
      <c r="AK604" s="294"/>
      <c r="AL604" s="294"/>
      <c r="AM604" s="294"/>
      <c r="AN604" s="294"/>
      <c r="AO604" s="294"/>
      <c r="AP604" s="250"/>
      <c r="AQ604" s="250"/>
      <c r="AR604" s="250"/>
      <c r="AS604" s="250"/>
      <c r="AT604" s="250"/>
      <c r="AU604" s="250"/>
      <c r="AV604" s="250"/>
      <c r="AW604" s="250"/>
      <c r="AX604" s="250"/>
      <c r="AY604" s="250"/>
      <c r="AZ604" s="250"/>
      <c r="BA604" s="250"/>
      <c r="BB604" s="250"/>
      <c r="BC604" s="250"/>
      <c r="BD604" s="250"/>
      <c r="BE604" s="250"/>
      <c r="BF604" s="250"/>
      <c r="BG604" s="250"/>
      <c r="BH604" s="250"/>
      <c r="BI604" s="250"/>
      <c r="BJ604" s="250"/>
      <c r="BK604" s="250"/>
      <c r="BL604" s="250"/>
      <c r="BM604" s="250"/>
      <c r="BN604" s="250"/>
      <c r="BO604" s="250"/>
      <c r="BP604" s="250"/>
      <c r="BQ604" s="250"/>
      <c r="BR604" s="250"/>
      <c r="BS604" s="250"/>
      <c r="BT604" s="250"/>
    </row>
    <row r="605" spans="7:72" ht="14.25" customHeight="1" x14ac:dyDescent="0.2">
      <c r="G605" s="250"/>
      <c r="K605" s="250"/>
      <c r="O605" s="277"/>
      <c r="V605" s="250"/>
      <c r="W605" s="239"/>
      <c r="X605" s="277"/>
      <c r="Y605" s="250"/>
      <c r="Z605" s="294"/>
      <c r="AA605" s="294"/>
      <c r="AB605" s="294"/>
      <c r="AC605" s="294"/>
      <c r="AD605" s="294"/>
      <c r="AE605" s="294"/>
      <c r="AF605" s="294"/>
      <c r="AG605" s="294"/>
      <c r="AH605" s="294"/>
      <c r="AI605" s="294"/>
      <c r="AJ605" s="294"/>
      <c r="AK605" s="294"/>
      <c r="AL605" s="294"/>
      <c r="AM605" s="294"/>
      <c r="AN605" s="294"/>
      <c r="AO605" s="294"/>
      <c r="AP605" s="250"/>
      <c r="AQ605" s="250"/>
      <c r="AR605" s="250"/>
      <c r="AS605" s="250"/>
      <c r="AT605" s="250"/>
      <c r="AU605" s="250"/>
      <c r="AV605" s="250"/>
      <c r="AW605" s="250"/>
      <c r="AX605" s="250"/>
      <c r="AY605" s="250"/>
      <c r="AZ605" s="250"/>
      <c r="BA605" s="250"/>
      <c r="BB605" s="250"/>
      <c r="BC605" s="250"/>
      <c r="BD605" s="250"/>
      <c r="BE605" s="250"/>
      <c r="BF605" s="250"/>
      <c r="BG605" s="250"/>
      <c r="BH605" s="250"/>
      <c r="BI605" s="250"/>
      <c r="BJ605" s="250"/>
      <c r="BK605" s="250"/>
      <c r="BL605" s="250"/>
      <c r="BM605" s="250"/>
      <c r="BN605" s="250"/>
      <c r="BO605" s="250"/>
      <c r="BP605" s="250"/>
      <c r="BQ605" s="250"/>
      <c r="BR605" s="250"/>
      <c r="BS605" s="250"/>
      <c r="BT605" s="250"/>
    </row>
    <row r="606" spans="7:72" ht="14.25" customHeight="1" x14ac:dyDescent="0.2">
      <c r="G606" s="250"/>
      <c r="K606" s="250"/>
      <c r="O606" s="277"/>
      <c r="V606" s="250"/>
      <c r="W606" s="239"/>
      <c r="X606" s="277"/>
      <c r="Y606" s="250"/>
      <c r="Z606" s="294"/>
      <c r="AA606" s="294"/>
      <c r="AB606" s="294"/>
      <c r="AC606" s="294"/>
      <c r="AD606" s="294"/>
      <c r="AE606" s="294"/>
      <c r="AF606" s="294"/>
      <c r="AG606" s="294"/>
      <c r="AH606" s="294"/>
      <c r="AI606" s="294"/>
      <c r="AJ606" s="294"/>
      <c r="AK606" s="294"/>
      <c r="AL606" s="294"/>
      <c r="AM606" s="294"/>
      <c r="AN606" s="294"/>
      <c r="AO606" s="294"/>
      <c r="AP606" s="250"/>
      <c r="AQ606" s="250"/>
      <c r="AR606" s="250"/>
      <c r="AS606" s="250"/>
      <c r="AT606" s="250"/>
      <c r="AU606" s="250"/>
      <c r="AV606" s="250"/>
      <c r="AW606" s="250"/>
      <c r="AX606" s="250"/>
      <c r="AY606" s="250"/>
      <c r="AZ606" s="250"/>
      <c r="BA606" s="250"/>
      <c r="BB606" s="250"/>
      <c r="BC606" s="250"/>
      <c r="BD606" s="250"/>
      <c r="BE606" s="250"/>
      <c r="BF606" s="250"/>
      <c r="BG606" s="250"/>
      <c r="BH606" s="250"/>
      <c r="BI606" s="250"/>
      <c r="BJ606" s="250"/>
      <c r="BK606" s="250"/>
      <c r="BL606" s="250"/>
      <c r="BM606" s="250"/>
      <c r="BN606" s="250"/>
      <c r="BO606" s="250"/>
      <c r="BP606" s="250"/>
      <c r="BQ606" s="250"/>
      <c r="BR606" s="250"/>
      <c r="BS606" s="250"/>
      <c r="BT606" s="250"/>
    </row>
    <row r="607" spans="7:72" ht="14.25" customHeight="1" x14ac:dyDescent="0.2">
      <c r="G607" s="250"/>
      <c r="K607" s="250"/>
      <c r="O607" s="277"/>
      <c r="V607" s="250"/>
      <c r="W607" s="239"/>
      <c r="X607" s="277"/>
      <c r="Y607" s="250"/>
      <c r="Z607" s="294"/>
      <c r="AA607" s="294"/>
      <c r="AB607" s="294"/>
      <c r="AC607" s="294"/>
      <c r="AD607" s="294"/>
      <c r="AE607" s="294"/>
      <c r="AF607" s="294"/>
      <c r="AG607" s="294"/>
      <c r="AH607" s="294"/>
      <c r="AI607" s="294"/>
      <c r="AJ607" s="294"/>
      <c r="AK607" s="294"/>
      <c r="AL607" s="294"/>
      <c r="AM607" s="294"/>
      <c r="AN607" s="294"/>
      <c r="AO607" s="294"/>
      <c r="AP607" s="250"/>
      <c r="AQ607" s="250"/>
      <c r="AR607" s="250"/>
      <c r="AS607" s="250"/>
      <c r="AT607" s="250"/>
      <c r="AU607" s="250"/>
      <c r="AV607" s="250"/>
      <c r="AW607" s="250"/>
      <c r="AX607" s="250"/>
      <c r="AY607" s="250"/>
      <c r="AZ607" s="250"/>
      <c r="BA607" s="250"/>
      <c r="BB607" s="250"/>
      <c r="BC607" s="250"/>
      <c r="BD607" s="250"/>
      <c r="BE607" s="250"/>
      <c r="BF607" s="250"/>
      <c r="BG607" s="250"/>
      <c r="BH607" s="250"/>
      <c r="BI607" s="250"/>
      <c r="BJ607" s="250"/>
      <c r="BK607" s="250"/>
      <c r="BL607" s="250"/>
      <c r="BM607" s="250"/>
      <c r="BN607" s="250"/>
      <c r="BO607" s="250"/>
      <c r="BP607" s="250"/>
      <c r="BQ607" s="250"/>
      <c r="BR607" s="250"/>
      <c r="BS607" s="250"/>
      <c r="BT607" s="250"/>
    </row>
    <row r="608" spans="7:72" ht="14.25" customHeight="1" x14ac:dyDescent="0.2">
      <c r="G608" s="250"/>
      <c r="K608" s="250"/>
      <c r="O608" s="277"/>
      <c r="V608" s="250"/>
      <c r="W608" s="239"/>
      <c r="X608" s="277"/>
      <c r="Y608" s="250"/>
      <c r="Z608" s="294"/>
      <c r="AA608" s="294"/>
      <c r="AB608" s="294"/>
      <c r="AC608" s="294"/>
      <c r="AD608" s="294"/>
      <c r="AE608" s="294"/>
      <c r="AF608" s="294"/>
      <c r="AG608" s="294"/>
      <c r="AH608" s="294"/>
      <c r="AI608" s="294"/>
      <c r="AJ608" s="294"/>
      <c r="AK608" s="294"/>
      <c r="AL608" s="294"/>
      <c r="AM608" s="294"/>
      <c r="AN608" s="294"/>
      <c r="AO608" s="294"/>
      <c r="AP608" s="250"/>
      <c r="AQ608" s="250"/>
      <c r="AR608" s="250"/>
      <c r="AS608" s="250"/>
      <c r="AT608" s="250"/>
      <c r="AU608" s="250"/>
      <c r="AV608" s="250"/>
      <c r="AW608" s="250"/>
      <c r="AX608" s="250"/>
      <c r="AY608" s="250"/>
      <c r="AZ608" s="250"/>
      <c r="BA608" s="250"/>
      <c r="BB608" s="250"/>
      <c r="BC608" s="250"/>
      <c r="BD608" s="250"/>
      <c r="BE608" s="250"/>
      <c r="BF608" s="250"/>
      <c r="BG608" s="250"/>
      <c r="BH608" s="250"/>
      <c r="BI608" s="250"/>
      <c r="BJ608" s="250"/>
      <c r="BK608" s="250"/>
      <c r="BL608" s="250"/>
      <c r="BM608" s="250"/>
      <c r="BN608" s="250"/>
      <c r="BO608" s="250"/>
      <c r="BP608" s="250"/>
      <c r="BQ608" s="250"/>
      <c r="BR608" s="250"/>
      <c r="BS608" s="250"/>
      <c r="BT608" s="250"/>
    </row>
    <row r="609" spans="7:72" ht="14.25" customHeight="1" x14ac:dyDescent="0.2">
      <c r="G609" s="250"/>
      <c r="K609" s="250"/>
      <c r="O609" s="277"/>
      <c r="V609" s="250"/>
      <c r="W609" s="239"/>
      <c r="X609" s="277"/>
      <c r="Y609" s="250"/>
      <c r="Z609" s="294"/>
      <c r="AA609" s="294"/>
      <c r="AB609" s="294"/>
      <c r="AC609" s="294"/>
      <c r="AD609" s="294"/>
      <c r="AE609" s="294"/>
      <c r="AF609" s="294"/>
      <c r="AG609" s="294"/>
      <c r="AH609" s="294"/>
      <c r="AI609" s="294"/>
      <c r="AJ609" s="294"/>
      <c r="AK609" s="294"/>
      <c r="AL609" s="294"/>
      <c r="AM609" s="294"/>
      <c r="AN609" s="294"/>
      <c r="AO609" s="294"/>
      <c r="AP609" s="250"/>
      <c r="AQ609" s="250"/>
      <c r="AR609" s="250"/>
      <c r="AS609" s="250"/>
      <c r="AT609" s="250"/>
      <c r="AU609" s="250"/>
      <c r="AV609" s="250"/>
      <c r="AW609" s="250"/>
      <c r="AX609" s="250"/>
      <c r="AY609" s="250"/>
      <c r="AZ609" s="250"/>
      <c r="BA609" s="250"/>
      <c r="BB609" s="250"/>
      <c r="BC609" s="250"/>
      <c r="BD609" s="250"/>
      <c r="BE609" s="250"/>
      <c r="BF609" s="250"/>
      <c r="BG609" s="250"/>
      <c r="BH609" s="250"/>
      <c r="BI609" s="250"/>
      <c r="BJ609" s="250"/>
      <c r="BK609" s="250"/>
      <c r="BL609" s="250"/>
      <c r="BM609" s="250"/>
      <c r="BN609" s="250"/>
      <c r="BO609" s="250"/>
      <c r="BP609" s="250"/>
      <c r="BQ609" s="250"/>
      <c r="BR609" s="250"/>
      <c r="BS609" s="250"/>
      <c r="BT609" s="250"/>
    </row>
    <row r="610" spans="7:72" ht="14.25" customHeight="1" x14ac:dyDescent="0.2">
      <c r="G610" s="250"/>
      <c r="K610" s="250"/>
      <c r="O610" s="277"/>
      <c r="V610" s="250"/>
      <c r="W610" s="239"/>
      <c r="X610" s="277"/>
      <c r="Y610" s="250"/>
      <c r="Z610" s="294"/>
      <c r="AA610" s="294"/>
      <c r="AB610" s="294"/>
      <c r="AC610" s="294"/>
      <c r="AD610" s="294"/>
      <c r="AE610" s="294"/>
      <c r="AF610" s="294"/>
      <c r="AG610" s="294"/>
      <c r="AH610" s="294"/>
      <c r="AI610" s="294"/>
      <c r="AJ610" s="294"/>
      <c r="AK610" s="294"/>
      <c r="AL610" s="294"/>
      <c r="AM610" s="294"/>
      <c r="AN610" s="294"/>
      <c r="AO610" s="294"/>
      <c r="AP610" s="250"/>
      <c r="AQ610" s="250"/>
      <c r="AR610" s="250"/>
      <c r="AS610" s="250"/>
      <c r="AT610" s="250"/>
      <c r="AU610" s="250"/>
      <c r="AV610" s="250"/>
      <c r="AW610" s="250"/>
      <c r="AX610" s="250"/>
      <c r="AY610" s="250"/>
      <c r="AZ610" s="250"/>
      <c r="BA610" s="250"/>
      <c r="BB610" s="250"/>
      <c r="BC610" s="250"/>
      <c r="BD610" s="250"/>
      <c r="BE610" s="250"/>
      <c r="BF610" s="250"/>
      <c r="BG610" s="250"/>
      <c r="BH610" s="250"/>
      <c r="BI610" s="250"/>
      <c r="BJ610" s="250"/>
      <c r="BK610" s="250"/>
      <c r="BL610" s="250"/>
      <c r="BM610" s="250"/>
      <c r="BN610" s="250"/>
      <c r="BO610" s="250"/>
      <c r="BP610" s="250"/>
      <c r="BQ610" s="250"/>
      <c r="BR610" s="250"/>
      <c r="BS610" s="250"/>
      <c r="BT610" s="250"/>
    </row>
    <row r="611" spans="7:72" ht="14.25" customHeight="1" x14ac:dyDescent="0.2">
      <c r="G611" s="250"/>
      <c r="K611" s="250"/>
      <c r="O611" s="277"/>
      <c r="V611" s="250"/>
      <c r="W611" s="239"/>
      <c r="X611" s="277"/>
      <c r="Y611" s="250"/>
      <c r="Z611" s="294"/>
      <c r="AA611" s="294"/>
      <c r="AB611" s="294"/>
      <c r="AC611" s="294"/>
      <c r="AD611" s="294"/>
      <c r="AE611" s="294"/>
      <c r="AF611" s="294"/>
      <c r="AG611" s="294"/>
      <c r="AH611" s="294"/>
      <c r="AI611" s="294"/>
      <c r="AJ611" s="294"/>
      <c r="AK611" s="294"/>
      <c r="AL611" s="294"/>
      <c r="AM611" s="294"/>
      <c r="AN611" s="294"/>
      <c r="AO611" s="294"/>
      <c r="AP611" s="250"/>
      <c r="AQ611" s="250"/>
      <c r="AR611" s="250"/>
      <c r="AS611" s="250"/>
      <c r="AT611" s="250"/>
      <c r="AU611" s="250"/>
      <c r="AV611" s="250"/>
      <c r="AW611" s="250"/>
      <c r="AX611" s="250"/>
      <c r="AY611" s="250"/>
      <c r="AZ611" s="250"/>
      <c r="BA611" s="250"/>
      <c r="BB611" s="250"/>
      <c r="BC611" s="250"/>
      <c r="BD611" s="250"/>
      <c r="BE611" s="250"/>
      <c r="BF611" s="250"/>
      <c r="BG611" s="250"/>
      <c r="BH611" s="250"/>
      <c r="BI611" s="250"/>
      <c r="BJ611" s="250"/>
      <c r="BK611" s="250"/>
      <c r="BL611" s="250"/>
      <c r="BM611" s="250"/>
      <c r="BN611" s="250"/>
      <c r="BO611" s="250"/>
      <c r="BP611" s="250"/>
      <c r="BQ611" s="250"/>
      <c r="BR611" s="250"/>
      <c r="BS611" s="250"/>
      <c r="BT611" s="250"/>
    </row>
    <row r="612" spans="7:72" ht="14.25" customHeight="1" x14ac:dyDescent="0.2">
      <c r="G612" s="250"/>
      <c r="K612" s="250"/>
      <c r="O612" s="277"/>
      <c r="V612" s="250"/>
      <c r="W612" s="239"/>
      <c r="X612" s="277"/>
      <c r="Y612" s="250"/>
      <c r="Z612" s="294"/>
      <c r="AA612" s="294"/>
      <c r="AB612" s="294"/>
      <c r="AC612" s="294"/>
      <c r="AD612" s="294"/>
      <c r="AE612" s="294"/>
      <c r="AF612" s="294"/>
      <c r="AG612" s="294"/>
      <c r="AH612" s="294"/>
      <c r="AI612" s="294"/>
      <c r="AJ612" s="294"/>
      <c r="AK612" s="294"/>
      <c r="AL612" s="294"/>
      <c r="AM612" s="294"/>
      <c r="AN612" s="294"/>
      <c r="AO612" s="294"/>
      <c r="AP612" s="250"/>
      <c r="AQ612" s="250"/>
      <c r="AR612" s="250"/>
      <c r="AS612" s="250"/>
      <c r="AT612" s="250"/>
      <c r="AU612" s="250"/>
      <c r="AV612" s="250"/>
      <c r="AW612" s="250"/>
      <c r="AX612" s="250"/>
      <c r="AY612" s="250"/>
      <c r="AZ612" s="250"/>
      <c r="BA612" s="250"/>
      <c r="BB612" s="250"/>
      <c r="BC612" s="250"/>
      <c r="BD612" s="250"/>
      <c r="BE612" s="250"/>
      <c r="BF612" s="250"/>
      <c r="BG612" s="250"/>
      <c r="BH612" s="250"/>
      <c r="BI612" s="250"/>
      <c r="BJ612" s="250"/>
      <c r="BK612" s="250"/>
      <c r="BL612" s="250"/>
      <c r="BM612" s="250"/>
      <c r="BN612" s="250"/>
      <c r="BO612" s="250"/>
      <c r="BP612" s="250"/>
      <c r="BQ612" s="250"/>
      <c r="BR612" s="250"/>
      <c r="BS612" s="250"/>
      <c r="BT612" s="250"/>
    </row>
    <row r="613" spans="7:72" ht="14.25" customHeight="1" x14ac:dyDescent="0.2">
      <c r="G613" s="250"/>
      <c r="K613" s="250"/>
      <c r="O613" s="277"/>
      <c r="V613" s="250"/>
      <c r="W613" s="239"/>
      <c r="X613" s="277"/>
      <c r="Y613" s="250"/>
      <c r="Z613" s="294"/>
      <c r="AA613" s="294"/>
      <c r="AB613" s="294"/>
      <c r="AC613" s="294"/>
      <c r="AD613" s="294"/>
      <c r="AE613" s="294"/>
      <c r="AF613" s="294"/>
      <c r="AG613" s="294"/>
      <c r="AH613" s="294"/>
      <c r="AI613" s="294"/>
      <c r="AJ613" s="294"/>
      <c r="AK613" s="294"/>
      <c r="AL613" s="294"/>
      <c r="AM613" s="294"/>
      <c r="AN613" s="294"/>
      <c r="AO613" s="294"/>
      <c r="AP613" s="250"/>
      <c r="AQ613" s="250"/>
      <c r="AR613" s="250"/>
      <c r="AS613" s="250"/>
      <c r="AT613" s="250"/>
      <c r="AU613" s="250"/>
      <c r="AV613" s="250"/>
      <c r="AW613" s="250"/>
      <c r="AX613" s="250"/>
      <c r="AY613" s="250"/>
      <c r="AZ613" s="250"/>
      <c r="BA613" s="250"/>
      <c r="BB613" s="250"/>
      <c r="BC613" s="250"/>
      <c r="BD613" s="250"/>
      <c r="BE613" s="250"/>
      <c r="BF613" s="250"/>
      <c r="BG613" s="250"/>
      <c r="BH613" s="250"/>
      <c r="BI613" s="250"/>
      <c r="BJ613" s="250"/>
      <c r="BK613" s="250"/>
      <c r="BL613" s="250"/>
      <c r="BM613" s="250"/>
      <c r="BN613" s="250"/>
      <c r="BO613" s="250"/>
      <c r="BP613" s="250"/>
      <c r="BQ613" s="250"/>
      <c r="BR613" s="250"/>
      <c r="BS613" s="250"/>
      <c r="BT613" s="250"/>
    </row>
    <row r="614" spans="7:72" ht="14.25" customHeight="1" x14ac:dyDescent="0.2">
      <c r="G614" s="250"/>
      <c r="K614" s="250"/>
      <c r="O614" s="277"/>
      <c r="V614" s="250"/>
      <c r="W614" s="239"/>
      <c r="X614" s="277"/>
      <c r="Y614" s="250"/>
      <c r="Z614" s="294"/>
      <c r="AA614" s="294"/>
      <c r="AB614" s="294"/>
      <c r="AC614" s="294"/>
      <c r="AD614" s="294"/>
      <c r="AE614" s="294"/>
      <c r="AF614" s="294"/>
      <c r="AG614" s="294"/>
      <c r="AH614" s="294"/>
      <c r="AI614" s="294"/>
      <c r="AJ614" s="294"/>
      <c r="AK614" s="294"/>
      <c r="AL614" s="294"/>
      <c r="AM614" s="294"/>
      <c r="AN614" s="294"/>
      <c r="AO614" s="294"/>
      <c r="AP614" s="250"/>
      <c r="AQ614" s="250"/>
      <c r="AR614" s="250"/>
      <c r="AS614" s="250"/>
      <c r="AT614" s="250"/>
      <c r="AU614" s="250"/>
      <c r="AV614" s="250"/>
      <c r="AW614" s="250"/>
      <c r="AX614" s="250"/>
      <c r="AY614" s="250"/>
      <c r="AZ614" s="250"/>
      <c r="BA614" s="250"/>
      <c r="BB614" s="250"/>
      <c r="BC614" s="250"/>
      <c r="BD614" s="250"/>
      <c r="BE614" s="250"/>
      <c r="BF614" s="250"/>
      <c r="BG614" s="250"/>
      <c r="BH614" s="250"/>
      <c r="BI614" s="250"/>
      <c r="BJ614" s="250"/>
      <c r="BK614" s="250"/>
      <c r="BL614" s="250"/>
      <c r="BM614" s="250"/>
      <c r="BN614" s="250"/>
      <c r="BO614" s="250"/>
      <c r="BP614" s="250"/>
      <c r="BQ614" s="250"/>
      <c r="BR614" s="250"/>
      <c r="BS614" s="250"/>
      <c r="BT614" s="250"/>
    </row>
    <row r="615" spans="7:72" ht="14.25" customHeight="1" x14ac:dyDescent="0.2">
      <c r="G615" s="250"/>
      <c r="K615" s="250"/>
      <c r="O615" s="277"/>
      <c r="V615" s="250"/>
      <c r="W615" s="239"/>
      <c r="X615" s="277"/>
      <c r="Y615" s="250"/>
      <c r="Z615" s="294"/>
      <c r="AA615" s="294"/>
      <c r="AB615" s="294"/>
      <c r="AC615" s="294"/>
      <c r="AD615" s="294"/>
      <c r="AE615" s="294"/>
      <c r="AF615" s="294"/>
      <c r="AG615" s="294"/>
      <c r="AH615" s="294"/>
      <c r="AI615" s="294"/>
      <c r="AJ615" s="294"/>
      <c r="AK615" s="294"/>
      <c r="AL615" s="294"/>
      <c r="AM615" s="294"/>
      <c r="AN615" s="294"/>
      <c r="AO615" s="294"/>
      <c r="AP615" s="250"/>
      <c r="AQ615" s="250"/>
      <c r="AR615" s="250"/>
      <c r="AS615" s="250"/>
      <c r="AT615" s="250"/>
      <c r="AU615" s="250"/>
      <c r="AV615" s="250"/>
      <c r="AW615" s="250"/>
      <c r="AX615" s="250"/>
      <c r="AY615" s="250"/>
      <c r="AZ615" s="250"/>
      <c r="BA615" s="250"/>
      <c r="BB615" s="250"/>
      <c r="BC615" s="250"/>
      <c r="BD615" s="250"/>
      <c r="BE615" s="250"/>
      <c r="BF615" s="250"/>
      <c r="BG615" s="250"/>
      <c r="BH615" s="250"/>
      <c r="BI615" s="250"/>
      <c r="BJ615" s="250"/>
      <c r="BK615" s="250"/>
      <c r="BL615" s="250"/>
      <c r="BM615" s="250"/>
      <c r="BN615" s="250"/>
      <c r="BO615" s="250"/>
      <c r="BP615" s="250"/>
      <c r="BQ615" s="250"/>
      <c r="BR615" s="250"/>
      <c r="BS615" s="250"/>
      <c r="BT615" s="250"/>
    </row>
    <row r="616" spans="7:72" ht="14.25" customHeight="1" x14ac:dyDescent="0.2">
      <c r="G616" s="250"/>
      <c r="K616" s="250"/>
      <c r="O616" s="277"/>
      <c r="V616" s="250"/>
      <c r="W616" s="239"/>
      <c r="X616" s="277"/>
      <c r="Y616" s="250"/>
      <c r="Z616" s="294"/>
      <c r="AA616" s="294"/>
      <c r="AB616" s="294"/>
      <c r="AC616" s="294"/>
      <c r="AD616" s="294"/>
      <c r="AE616" s="294"/>
      <c r="AF616" s="294"/>
      <c r="AG616" s="294"/>
      <c r="AH616" s="294"/>
      <c r="AI616" s="294"/>
      <c r="AJ616" s="294"/>
      <c r="AK616" s="294"/>
      <c r="AL616" s="294"/>
      <c r="AM616" s="294"/>
      <c r="AN616" s="294"/>
      <c r="AO616" s="294"/>
      <c r="AP616" s="250"/>
      <c r="AQ616" s="250"/>
      <c r="AR616" s="250"/>
      <c r="AS616" s="250"/>
      <c r="AT616" s="250"/>
      <c r="AU616" s="250"/>
      <c r="AV616" s="250"/>
      <c r="AW616" s="250"/>
      <c r="AX616" s="250"/>
      <c r="AY616" s="250"/>
      <c r="AZ616" s="250"/>
      <c r="BA616" s="250"/>
      <c r="BB616" s="250"/>
      <c r="BC616" s="250"/>
      <c r="BD616" s="250"/>
      <c r="BE616" s="250"/>
      <c r="BF616" s="250"/>
      <c r="BG616" s="250"/>
      <c r="BH616" s="250"/>
      <c r="BI616" s="250"/>
      <c r="BJ616" s="250"/>
      <c r="BK616" s="250"/>
      <c r="BL616" s="250"/>
      <c r="BM616" s="250"/>
      <c r="BN616" s="250"/>
      <c r="BO616" s="250"/>
      <c r="BP616" s="250"/>
      <c r="BQ616" s="250"/>
      <c r="BR616" s="250"/>
      <c r="BS616" s="250"/>
      <c r="BT616" s="250"/>
    </row>
    <row r="617" spans="7:72" ht="14.25" customHeight="1" x14ac:dyDescent="0.2">
      <c r="G617" s="250"/>
      <c r="K617" s="250"/>
      <c r="O617" s="277"/>
      <c r="V617" s="250"/>
      <c r="W617" s="239"/>
      <c r="X617" s="277"/>
      <c r="Y617" s="250"/>
      <c r="Z617" s="294"/>
      <c r="AA617" s="294"/>
      <c r="AB617" s="294"/>
      <c r="AC617" s="294"/>
      <c r="AD617" s="294"/>
      <c r="AE617" s="294"/>
      <c r="AF617" s="294"/>
      <c r="AG617" s="294"/>
      <c r="AH617" s="294"/>
      <c r="AI617" s="294"/>
      <c r="AJ617" s="294"/>
      <c r="AK617" s="294"/>
      <c r="AL617" s="294"/>
      <c r="AM617" s="294"/>
      <c r="AN617" s="294"/>
      <c r="AO617" s="294"/>
      <c r="AP617" s="250"/>
      <c r="AQ617" s="250"/>
      <c r="AR617" s="250"/>
      <c r="AS617" s="250"/>
      <c r="AT617" s="250"/>
      <c r="AU617" s="250"/>
      <c r="AV617" s="250"/>
      <c r="AW617" s="250"/>
      <c r="AX617" s="250"/>
      <c r="AY617" s="250"/>
      <c r="AZ617" s="250"/>
      <c r="BA617" s="250"/>
      <c r="BB617" s="250"/>
      <c r="BC617" s="250"/>
      <c r="BD617" s="250"/>
      <c r="BE617" s="250"/>
      <c r="BF617" s="250"/>
      <c r="BG617" s="250"/>
      <c r="BH617" s="250"/>
      <c r="BI617" s="250"/>
      <c r="BJ617" s="250"/>
      <c r="BK617" s="250"/>
      <c r="BL617" s="250"/>
      <c r="BM617" s="250"/>
      <c r="BN617" s="250"/>
      <c r="BO617" s="250"/>
      <c r="BP617" s="250"/>
      <c r="BQ617" s="250"/>
      <c r="BR617" s="250"/>
      <c r="BS617" s="250"/>
      <c r="BT617" s="250"/>
    </row>
    <row r="618" spans="7:72" ht="14.25" customHeight="1" x14ac:dyDescent="0.2">
      <c r="G618" s="250"/>
      <c r="K618" s="250"/>
      <c r="O618" s="277"/>
      <c r="V618" s="250"/>
      <c r="W618" s="239"/>
      <c r="X618" s="277"/>
      <c r="Y618" s="250"/>
      <c r="Z618" s="294"/>
      <c r="AA618" s="294"/>
      <c r="AB618" s="294"/>
      <c r="AC618" s="294"/>
      <c r="AD618" s="294"/>
      <c r="AE618" s="294"/>
      <c r="AF618" s="294"/>
      <c r="AG618" s="294"/>
      <c r="AH618" s="294"/>
      <c r="AI618" s="294"/>
      <c r="AJ618" s="294"/>
      <c r="AK618" s="294"/>
      <c r="AL618" s="294"/>
      <c r="AM618" s="294"/>
      <c r="AN618" s="294"/>
      <c r="AO618" s="294"/>
      <c r="AP618" s="250"/>
      <c r="AQ618" s="250"/>
      <c r="AR618" s="250"/>
      <c r="AS618" s="250"/>
      <c r="AT618" s="250"/>
      <c r="AU618" s="250"/>
      <c r="AV618" s="250"/>
      <c r="AW618" s="250"/>
      <c r="AX618" s="250"/>
      <c r="AY618" s="250"/>
      <c r="AZ618" s="250"/>
      <c r="BA618" s="250"/>
      <c r="BB618" s="250"/>
      <c r="BC618" s="250"/>
      <c r="BD618" s="250"/>
      <c r="BE618" s="250"/>
      <c r="BF618" s="250"/>
      <c r="BG618" s="250"/>
      <c r="BH618" s="250"/>
      <c r="BI618" s="250"/>
      <c r="BJ618" s="250"/>
      <c r="BK618" s="250"/>
      <c r="BL618" s="250"/>
      <c r="BM618" s="250"/>
      <c r="BN618" s="250"/>
      <c r="BO618" s="250"/>
      <c r="BP618" s="250"/>
      <c r="BQ618" s="250"/>
      <c r="BR618" s="250"/>
      <c r="BS618" s="250"/>
      <c r="BT618" s="250"/>
    </row>
    <row r="619" spans="7:72" ht="14.25" customHeight="1" x14ac:dyDescent="0.2">
      <c r="G619" s="250"/>
      <c r="K619" s="250"/>
      <c r="O619" s="277"/>
      <c r="V619" s="250"/>
      <c r="W619" s="239"/>
      <c r="X619" s="277"/>
      <c r="Y619" s="250"/>
      <c r="Z619" s="294"/>
      <c r="AA619" s="294"/>
      <c r="AB619" s="294"/>
      <c r="AC619" s="294"/>
      <c r="AD619" s="294"/>
      <c r="AE619" s="294"/>
      <c r="AF619" s="294"/>
      <c r="AG619" s="294"/>
      <c r="AH619" s="294"/>
      <c r="AI619" s="294"/>
      <c r="AJ619" s="294"/>
      <c r="AK619" s="294"/>
      <c r="AL619" s="294"/>
      <c r="AM619" s="294"/>
      <c r="AN619" s="294"/>
      <c r="AO619" s="294"/>
      <c r="AP619" s="250"/>
      <c r="AQ619" s="250"/>
      <c r="AR619" s="250"/>
      <c r="AS619" s="250"/>
      <c r="AT619" s="250"/>
      <c r="AU619" s="250"/>
      <c r="AV619" s="250"/>
      <c r="AW619" s="250"/>
      <c r="AX619" s="250"/>
      <c r="AY619" s="250"/>
      <c r="AZ619" s="250"/>
      <c r="BA619" s="250"/>
      <c r="BB619" s="250"/>
      <c r="BC619" s="250"/>
      <c r="BD619" s="250"/>
      <c r="BE619" s="250"/>
      <c r="BF619" s="250"/>
      <c r="BG619" s="250"/>
      <c r="BH619" s="250"/>
      <c r="BI619" s="250"/>
      <c r="BJ619" s="250"/>
      <c r="BK619" s="250"/>
      <c r="BL619" s="250"/>
      <c r="BM619" s="250"/>
      <c r="BN619" s="250"/>
      <c r="BO619" s="250"/>
      <c r="BP619" s="250"/>
      <c r="BQ619" s="250"/>
      <c r="BR619" s="250"/>
      <c r="BS619" s="250"/>
      <c r="BT619" s="250"/>
    </row>
    <row r="620" spans="7:72" ht="14.25" customHeight="1" x14ac:dyDescent="0.2">
      <c r="G620" s="250"/>
      <c r="K620" s="250"/>
      <c r="O620" s="277"/>
      <c r="V620" s="250"/>
      <c r="W620" s="239"/>
      <c r="X620" s="277"/>
      <c r="Y620" s="250"/>
      <c r="Z620" s="294"/>
      <c r="AA620" s="294"/>
      <c r="AB620" s="294"/>
      <c r="AC620" s="294"/>
      <c r="AD620" s="294"/>
      <c r="AE620" s="294"/>
      <c r="AF620" s="294"/>
      <c r="AG620" s="294"/>
      <c r="AH620" s="294"/>
      <c r="AI620" s="294"/>
      <c r="AJ620" s="294"/>
      <c r="AK620" s="294"/>
      <c r="AL620" s="294"/>
      <c r="AM620" s="294"/>
      <c r="AN620" s="294"/>
      <c r="AO620" s="294"/>
      <c r="AP620" s="250"/>
      <c r="AQ620" s="250"/>
      <c r="AR620" s="250"/>
      <c r="AS620" s="250"/>
      <c r="AT620" s="250"/>
      <c r="AU620" s="250"/>
      <c r="AV620" s="250"/>
      <c r="AW620" s="250"/>
      <c r="AX620" s="250"/>
      <c r="AY620" s="250"/>
      <c r="AZ620" s="250"/>
      <c r="BA620" s="250"/>
      <c r="BB620" s="250"/>
      <c r="BC620" s="250"/>
      <c r="BD620" s="250"/>
      <c r="BE620" s="250"/>
      <c r="BF620" s="250"/>
      <c r="BG620" s="250"/>
      <c r="BH620" s="250"/>
      <c r="BI620" s="250"/>
      <c r="BJ620" s="250"/>
      <c r="BK620" s="250"/>
      <c r="BL620" s="250"/>
      <c r="BM620" s="250"/>
      <c r="BN620" s="250"/>
      <c r="BO620" s="250"/>
      <c r="BP620" s="250"/>
      <c r="BQ620" s="250"/>
      <c r="BR620" s="250"/>
      <c r="BS620" s="250"/>
      <c r="BT620" s="250"/>
    </row>
    <row r="621" spans="7:72" ht="14.25" customHeight="1" x14ac:dyDescent="0.2">
      <c r="G621" s="250"/>
      <c r="K621" s="250"/>
      <c r="O621" s="277"/>
      <c r="V621" s="250"/>
      <c r="W621" s="239"/>
      <c r="X621" s="277"/>
      <c r="Y621" s="250"/>
      <c r="Z621" s="294"/>
      <c r="AA621" s="294"/>
      <c r="AB621" s="294"/>
      <c r="AC621" s="294"/>
      <c r="AD621" s="294"/>
      <c r="AE621" s="294"/>
      <c r="AF621" s="294"/>
      <c r="AG621" s="294"/>
      <c r="AH621" s="294"/>
      <c r="AI621" s="294"/>
      <c r="AJ621" s="294"/>
      <c r="AK621" s="294"/>
      <c r="AL621" s="294"/>
      <c r="AM621" s="294"/>
      <c r="AN621" s="294"/>
      <c r="AO621" s="294"/>
      <c r="AP621" s="250"/>
      <c r="AQ621" s="250"/>
      <c r="AR621" s="250"/>
      <c r="AS621" s="250"/>
      <c r="AT621" s="250"/>
      <c r="AU621" s="250"/>
      <c r="AV621" s="250"/>
      <c r="AW621" s="250"/>
      <c r="AX621" s="250"/>
      <c r="AY621" s="250"/>
      <c r="AZ621" s="250"/>
      <c r="BA621" s="250"/>
      <c r="BB621" s="250"/>
      <c r="BC621" s="250"/>
      <c r="BD621" s="250"/>
      <c r="BE621" s="250"/>
      <c r="BF621" s="250"/>
      <c r="BG621" s="250"/>
      <c r="BH621" s="250"/>
      <c r="BI621" s="250"/>
      <c r="BJ621" s="250"/>
      <c r="BK621" s="250"/>
      <c r="BL621" s="250"/>
      <c r="BM621" s="250"/>
      <c r="BN621" s="250"/>
      <c r="BO621" s="250"/>
      <c r="BP621" s="250"/>
      <c r="BQ621" s="250"/>
      <c r="BR621" s="250"/>
      <c r="BS621" s="250"/>
      <c r="BT621" s="250"/>
    </row>
    <row r="622" spans="7:72" ht="14.25" customHeight="1" x14ac:dyDescent="0.2">
      <c r="G622" s="250"/>
      <c r="K622" s="250"/>
      <c r="O622" s="277"/>
      <c r="V622" s="250"/>
      <c r="W622" s="239"/>
      <c r="X622" s="277"/>
      <c r="Y622" s="250"/>
      <c r="Z622" s="294"/>
      <c r="AA622" s="294"/>
      <c r="AB622" s="294"/>
      <c r="AC622" s="294"/>
      <c r="AD622" s="294"/>
      <c r="AE622" s="294"/>
      <c r="AF622" s="294"/>
      <c r="AG622" s="294"/>
      <c r="AH622" s="294"/>
      <c r="AI622" s="294"/>
      <c r="AJ622" s="294"/>
      <c r="AK622" s="294"/>
      <c r="AL622" s="294"/>
      <c r="AM622" s="294"/>
      <c r="AN622" s="294"/>
      <c r="AO622" s="294"/>
      <c r="AP622" s="250"/>
      <c r="AQ622" s="250"/>
      <c r="AR622" s="250"/>
      <c r="AS622" s="250"/>
      <c r="AT622" s="250"/>
      <c r="AU622" s="250"/>
      <c r="AV622" s="250"/>
      <c r="AW622" s="250"/>
      <c r="AX622" s="250"/>
      <c r="AY622" s="250"/>
      <c r="AZ622" s="250"/>
      <c r="BA622" s="250"/>
      <c r="BB622" s="250"/>
      <c r="BC622" s="250"/>
      <c r="BD622" s="250"/>
      <c r="BE622" s="250"/>
      <c r="BF622" s="250"/>
      <c r="BG622" s="250"/>
      <c r="BH622" s="250"/>
      <c r="BI622" s="250"/>
      <c r="BJ622" s="250"/>
      <c r="BK622" s="250"/>
      <c r="BL622" s="250"/>
      <c r="BM622" s="250"/>
      <c r="BN622" s="250"/>
      <c r="BO622" s="250"/>
      <c r="BP622" s="250"/>
      <c r="BQ622" s="250"/>
      <c r="BR622" s="250"/>
      <c r="BS622" s="250"/>
      <c r="BT622" s="250"/>
    </row>
    <row r="623" spans="7:72" ht="14.25" customHeight="1" x14ac:dyDescent="0.2">
      <c r="G623" s="250"/>
      <c r="K623" s="250"/>
      <c r="O623" s="277"/>
      <c r="V623" s="250"/>
      <c r="W623" s="239"/>
      <c r="X623" s="277"/>
      <c r="Y623" s="250"/>
      <c r="Z623" s="294"/>
      <c r="AA623" s="294"/>
      <c r="AB623" s="294"/>
      <c r="AC623" s="294"/>
      <c r="AD623" s="294"/>
      <c r="AE623" s="294"/>
      <c r="AF623" s="294"/>
      <c r="AG623" s="294"/>
      <c r="AH623" s="294"/>
      <c r="AI623" s="294"/>
      <c r="AJ623" s="294"/>
      <c r="AK623" s="294"/>
      <c r="AL623" s="294"/>
      <c r="AM623" s="294"/>
      <c r="AN623" s="294"/>
      <c r="AO623" s="294"/>
      <c r="AP623" s="250"/>
      <c r="AQ623" s="250"/>
      <c r="AR623" s="250"/>
      <c r="AS623" s="250"/>
      <c r="AT623" s="250"/>
      <c r="AU623" s="250"/>
      <c r="AV623" s="250"/>
      <c r="AW623" s="250"/>
      <c r="AX623" s="250"/>
      <c r="AY623" s="250"/>
      <c r="AZ623" s="250"/>
      <c r="BA623" s="250"/>
      <c r="BB623" s="250"/>
      <c r="BC623" s="250"/>
      <c r="BD623" s="250"/>
      <c r="BE623" s="250"/>
      <c r="BF623" s="250"/>
      <c r="BG623" s="250"/>
      <c r="BH623" s="250"/>
      <c r="BI623" s="250"/>
      <c r="BJ623" s="250"/>
      <c r="BK623" s="250"/>
      <c r="BL623" s="250"/>
      <c r="BM623" s="250"/>
      <c r="BN623" s="250"/>
      <c r="BO623" s="250"/>
      <c r="BP623" s="250"/>
      <c r="BQ623" s="250"/>
      <c r="BR623" s="250"/>
      <c r="BS623" s="250"/>
      <c r="BT623" s="250"/>
    </row>
    <row r="624" spans="7:72" ht="14.25" customHeight="1" x14ac:dyDescent="0.2">
      <c r="G624" s="250"/>
      <c r="K624" s="250"/>
      <c r="O624" s="277"/>
      <c r="V624" s="250"/>
      <c r="W624" s="239"/>
      <c r="X624" s="277"/>
      <c r="Y624" s="250"/>
      <c r="Z624" s="294"/>
      <c r="AA624" s="294"/>
      <c r="AB624" s="294"/>
      <c r="AC624" s="294"/>
      <c r="AD624" s="294"/>
      <c r="AE624" s="294"/>
      <c r="AF624" s="294"/>
      <c r="AG624" s="294"/>
      <c r="AH624" s="294"/>
      <c r="AI624" s="294"/>
      <c r="AJ624" s="294"/>
      <c r="AK624" s="294"/>
      <c r="AL624" s="294"/>
      <c r="AM624" s="294"/>
      <c r="AN624" s="294"/>
      <c r="AO624" s="294"/>
      <c r="AP624" s="250"/>
      <c r="AQ624" s="250"/>
      <c r="AR624" s="250"/>
      <c r="AS624" s="250"/>
      <c r="AT624" s="250"/>
      <c r="AU624" s="250"/>
      <c r="AV624" s="250"/>
      <c r="AW624" s="250"/>
      <c r="AX624" s="250"/>
      <c r="AY624" s="250"/>
      <c r="AZ624" s="250"/>
      <c r="BA624" s="250"/>
      <c r="BB624" s="250"/>
      <c r="BC624" s="250"/>
      <c r="BD624" s="250"/>
      <c r="BE624" s="250"/>
      <c r="BF624" s="250"/>
      <c r="BG624" s="250"/>
      <c r="BH624" s="250"/>
      <c r="BI624" s="250"/>
      <c r="BJ624" s="250"/>
      <c r="BK624" s="250"/>
      <c r="BL624" s="250"/>
      <c r="BM624" s="250"/>
      <c r="BN624" s="250"/>
      <c r="BO624" s="250"/>
      <c r="BP624" s="250"/>
      <c r="BQ624" s="250"/>
      <c r="BR624" s="250"/>
      <c r="BS624" s="250"/>
      <c r="BT624" s="250"/>
    </row>
    <row r="625" spans="7:72" ht="14.25" customHeight="1" x14ac:dyDescent="0.2">
      <c r="G625" s="250"/>
      <c r="K625" s="250"/>
      <c r="O625" s="277"/>
      <c r="V625" s="250"/>
      <c r="W625" s="239"/>
      <c r="X625" s="277"/>
      <c r="Y625" s="250"/>
      <c r="Z625" s="294"/>
      <c r="AA625" s="294"/>
      <c r="AB625" s="294"/>
      <c r="AC625" s="294"/>
      <c r="AD625" s="294"/>
      <c r="AE625" s="294"/>
      <c r="AF625" s="294"/>
      <c r="AG625" s="294"/>
      <c r="AH625" s="294"/>
      <c r="AI625" s="294"/>
      <c r="AJ625" s="294"/>
      <c r="AK625" s="294"/>
      <c r="AL625" s="294"/>
      <c r="AM625" s="294"/>
      <c r="AN625" s="294"/>
      <c r="AO625" s="294"/>
      <c r="AP625" s="250"/>
      <c r="AQ625" s="250"/>
      <c r="AR625" s="250"/>
      <c r="AS625" s="250"/>
      <c r="AT625" s="250"/>
      <c r="AU625" s="250"/>
      <c r="AV625" s="250"/>
      <c r="AW625" s="250"/>
      <c r="AX625" s="250"/>
      <c r="AY625" s="250"/>
      <c r="AZ625" s="250"/>
      <c r="BA625" s="250"/>
      <c r="BB625" s="250"/>
      <c r="BC625" s="250"/>
      <c r="BD625" s="250"/>
      <c r="BE625" s="250"/>
      <c r="BF625" s="250"/>
      <c r="BG625" s="250"/>
      <c r="BH625" s="250"/>
      <c r="BI625" s="250"/>
      <c r="BJ625" s="250"/>
      <c r="BK625" s="250"/>
      <c r="BL625" s="250"/>
      <c r="BM625" s="250"/>
      <c r="BN625" s="250"/>
      <c r="BO625" s="250"/>
      <c r="BP625" s="250"/>
      <c r="BQ625" s="250"/>
      <c r="BR625" s="250"/>
      <c r="BS625" s="250"/>
      <c r="BT625" s="250"/>
    </row>
    <row r="626" spans="7:72" ht="14.25" customHeight="1" x14ac:dyDescent="0.2">
      <c r="G626" s="250"/>
      <c r="K626" s="250"/>
      <c r="O626" s="277"/>
      <c r="V626" s="250"/>
      <c r="W626" s="239"/>
      <c r="X626" s="277"/>
      <c r="Y626" s="250"/>
      <c r="Z626" s="294"/>
      <c r="AA626" s="294"/>
      <c r="AB626" s="294"/>
      <c r="AC626" s="294"/>
      <c r="AD626" s="294"/>
      <c r="AE626" s="294"/>
      <c r="AF626" s="294"/>
      <c r="AG626" s="294"/>
      <c r="AH626" s="294"/>
      <c r="AI626" s="294"/>
      <c r="AJ626" s="294"/>
      <c r="AK626" s="294"/>
      <c r="AL626" s="294"/>
      <c r="AM626" s="294"/>
      <c r="AN626" s="294"/>
      <c r="AO626" s="294"/>
      <c r="AP626" s="250"/>
      <c r="AQ626" s="250"/>
      <c r="AR626" s="250"/>
      <c r="AS626" s="250"/>
      <c r="AT626" s="250"/>
      <c r="AU626" s="250"/>
      <c r="AV626" s="250"/>
      <c r="AW626" s="250"/>
      <c r="AX626" s="250"/>
      <c r="AY626" s="250"/>
      <c r="AZ626" s="250"/>
      <c r="BA626" s="250"/>
      <c r="BB626" s="250"/>
      <c r="BC626" s="250"/>
      <c r="BD626" s="250"/>
      <c r="BE626" s="250"/>
      <c r="BF626" s="250"/>
      <c r="BG626" s="250"/>
      <c r="BH626" s="250"/>
      <c r="BI626" s="250"/>
      <c r="BJ626" s="250"/>
      <c r="BK626" s="250"/>
      <c r="BL626" s="250"/>
      <c r="BM626" s="250"/>
      <c r="BN626" s="250"/>
      <c r="BO626" s="250"/>
      <c r="BP626" s="250"/>
      <c r="BQ626" s="250"/>
      <c r="BR626" s="250"/>
      <c r="BS626" s="250"/>
      <c r="BT626" s="250"/>
    </row>
    <row r="627" spans="7:72" ht="14.25" customHeight="1" x14ac:dyDescent="0.2">
      <c r="G627" s="250"/>
      <c r="K627" s="250"/>
      <c r="O627" s="277"/>
      <c r="V627" s="250"/>
      <c r="W627" s="239"/>
      <c r="X627" s="277"/>
      <c r="Y627" s="250"/>
      <c r="Z627" s="294"/>
      <c r="AA627" s="294"/>
      <c r="AB627" s="294"/>
      <c r="AC627" s="294"/>
      <c r="AD627" s="294"/>
      <c r="AE627" s="294"/>
      <c r="AF627" s="294"/>
      <c r="AG627" s="294"/>
      <c r="AH627" s="294"/>
      <c r="AI627" s="294"/>
      <c r="AJ627" s="294"/>
      <c r="AK627" s="294"/>
      <c r="AL627" s="294"/>
      <c r="AM627" s="294"/>
      <c r="AN627" s="294"/>
      <c r="AO627" s="294"/>
      <c r="AP627" s="250"/>
      <c r="AQ627" s="250"/>
      <c r="AR627" s="250"/>
      <c r="AS627" s="250"/>
      <c r="AT627" s="250"/>
      <c r="AU627" s="250"/>
      <c r="AV627" s="250"/>
      <c r="AW627" s="250"/>
      <c r="AX627" s="250"/>
      <c r="AY627" s="250"/>
      <c r="AZ627" s="250"/>
      <c r="BA627" s="250"/>
      <c r="BB627" s="250"/>
      <c r="BC627" s="250"/>
      <c r="BD627" s="250"/>
      <c r="BE627" s="250"/>
      <c r="BF627" s="250"/>
      <c r="BG627" s="250"/>
      <c r="BH627" s="250"/>
      <c r="BI627" s="250"/>
      <c r="BJ627" s="250"/>
      <c r="BK627" s="250"/>
      <c r="BL627" s="250"/>
      <c r="BM627" s="250"/>
      <c r="BN627" s="250"/>
      <c r="BO627" s="250"/>
      <c r="BP627" s="250"/>
      <c r="BQ627" s="250"/>
      <c r="BR627" s="250"/>
      <c r="BS627" s="250"/>
      <c r="BT627" s="250"/>
    </row>
    <row r="628" spans="7:72" ht="14.25" customHeight="1" x14ac:dyDescent="0.2">
      <c r="G628" s="250"/>
      <c r="K628" s="250"/>
      <c r="O628" s="277"/>
      <c r="V628" s="250"/>
      <c r="W628" s="239"/>
      <c r="X628" s="277"/>
      <c r="Y628" s="250"/>
      <c r="Z628" s="294"/>
      <c r="AA628" s="294"/>
      <c r="AB628" s="294"/>
      <c r="AC628" s="294"/>
      <c r="AD628" s="294"/>
      <c r="AE628" s="294"/>
      <c r="AF628" s="294"/>
      <c r="AG628" s="294"/>
      <c r="AH628" s="294"/>
      <c r="AI628" s="294"/>
      <c r="AJ628" s="294"/>
      <c r="AK628" s="294"/>
      <c r="AL628" s="294"/>
      <c r="AM628" s="294"/>
      <c r="AN628" s="294"/>
      <c r="AO628" s="294"/>
      <c r="AP628" s="250"/>
      <c r="AQ628" s="250"/>
      <c r="AR628" s="250"/>
      <c r="AS628" s="250"/>
      <c r="AT628" s="250"/>
      <c r="AU628" s="250"/>
      <c r="AV628" s="250"/>
      <c r="AW628" s="250"/>
      <c r="AX628" s="250"/>
      <c r="AY628" s="250"/>
      <c r="AZ628" s="250"/>
      <c r="BA628" s="250"/>
      <c r="BB628" s="250"/>
      <c r="BC628" s="250"/>
      <c r="BD628" s="250"/>
      <c r="BE628" s="250"/>
      <c r="BF628" s="250"/>
      <c r="BG628" s="250"/>
      <c r="BH628" s="250"/>
      <c r="BI628" s="250"/>
      <c r="BJ628" s="250"/>
      <c r="BK628" s="250"/>
      <c r="BL628" s="250"/>
      <c r="BM628" s="250"/>
      <c r="BN628" s="250"/>
      <c r="BO628" s="250"/>
      <c r="BP628" s="250"/>
      <c r="BQ628" s="250"/>
      <c r="BR628" s="250"/>
      <c r="BS628" s="250"/>
      <c r="BT628" s="250"/>
    </row>
    <row r="629" spans="7:72" ht="14.25" customHeight="1" x14ac:dyDescent="0.2">
      <c r="G629" s="250"/>
      <c r="K629" s="250"/>
      <c r="O629" s="277"/>
      <c r="V629" s="250"/>
      <c r="W629" s="239"/>
      <c r="X629" s="277"/>
      <c r="Y629" s="250"/>
      <c r="Z629" s="294"/>
      <c r="AA629" s="294"/>
      <c r="AB629" s="294"/>
      <c r="AC629" s="294"/>
      <c r="AD629" s="294"/>
      <c r="AE629" s="294"/>
      <c r="AF629" s="294"/>
      <c r="AG629" s="294"/>
      <c r="AH629" s="294"/>
      <c r="AI629" s="294"/>
      <c r="AJ629" s="294"/>
      <c r="AK629" s="294"/>
      <c r="AL629" s="294"/>
      <c r="AM629" s="294"/>
      <c r="AN629" s="294"/>
      <c r="AO629" s="294"/>
      <c r="AP629" s="250"/>
      <c r="AQ629" s="250"/>
      <c r="AR629" s="250"/>
      <c r="AS629" s="250"/>
      <c r="AT629" s="250"/>
      <c r="AU629" s="250"/>
      <c r="AV629" s="250"/>
      <c r="AW629" s="250"/>
      <c r="AX629" s="250"/>
      <c r="AY629" s="250"/>
      <c r="AZ629" s="250"/>
      <c r="BA629" s="250"/>
      <c r="BB629" s="250"/>
      <c r="BC629" s="250"/>
      <c r="BD629" s="250"/>
      <c r="BE629" s="250"/>
      <c r="BF629" s="250"/>
      <c r="BG629" s="250"/>
      <c r="BH629" s="250"/>
      <c r="BI629" s="250"/>
      <c r="BJ629" s="250"/>
      <c r="BK629" s="250"/>
      <c r="BL629" s="250"/>
      <c r="BM629" s="250"/>
      <c r="BN629" s="250"/>
      <c r="BO629" s="250"/>
      <c r="BP629" s="250"/>
      <c r="BQ629" s="250"/>
      <c r="BR629" s="250"/>
      <c r="BS629" s="250"/>
      <c r="BT629" s="250"/>
    </row>
    <row r="630" spans="7:72" ht="14.25" customHeight="1" x14ac:dyDescent="0.2">
      <c r="G630" s="250"/>
      <c r="K630" s="250"/>
      <c r="O630" s="277"/>
      <c r="V630" s="250"/>
      <c r="W630" s="239"/>
      <c r="X630" s="277"/>
      <c r="Y630" s="250"/>
      <c r="Z630" s="294"/>
      <c r="AA630" s="294"/>
      <c r="AB630" s="294"/>
      <c r="AC630" s="294"/>
      <c r="AD630" s="294"/>
      <c r="AE630" s="294"/>
      <c r="AF630" s="294"/>
      <c r="AG630" s="294"/>
      <c r="AH630" s="294"/>
      <c r="AI630" s="294"/>
      <c r="AJ630" s="294"/>
      <c r="AK630" s="294"/>
      <c r="AL630" s="294"/>
      <c r="AM630" s="294"/>
      <c r="AN630" s="294"/>
      <c r="AO630" s="294"/>
      <c r="AP630" s="250"/>
      <c r="AQ630" s="250"/>
      <c r="AR630" s="250"/>
      <c r="AS630" s="250"/>
      <c r="AT630" s="250"/>
      <c r="AU630" s="250"/>
      <c r="AV630" s="250"/>
      <c r="AW630" s="250"/>
      <c r="AX630" s="250"/>
      <c r="AY630" s="250"/>
      <c r="AZ630" s="250"/>
      <c r="BA630" s="250"/>
      <c r="BB630" s="250"/>
      <c r="BC630" s="250"/>
      <c r="BD630" s="250"/>
      <c r="BE630" s="250"/>
      <c r="BF630" s="250"/>
      <c r="BG630" s="250"/>
      <c r="BH630" s="250"/>
      <c r="BI630" s="250"/>
      <c r="BJ630" s="250"/>
      <c r="BK630" s="250"/>
      <c r="BL630" s="250"/>
      <c r="BM630" s="250"/>
      <c r="BN630" s="250"/>
      <c r="BO630" s="250"/>
      <c r="BP630" s="250"/>
      <c r="BQ630" s="250"/>
      <c r="BR630" s="250"/>
      <c r="BS630" s="250"/>
      <c r="BT630" s="250"/>
    </row>
    <row r="631" spans="7:72" ht="14.25" customHeight="1" x14ac:dyDescent="0.2">
      <c r="G631" s="250"/>
      <c r="K631" s="250"/>
      <c r="O631" s="277"/>
      <c r="V631" s="250"/>
      <c r="W631" s="239"/>
      <c r="X631" s="277"/>
      <c r="Y631" s="250"/>
      <c r="Z631" s="294"/>
      <c r="AA631" s="294"/>
      <c r="AB631" s="294"/>
      <c r="AC631" s="294"/>
      <c r="AD631" s="294"/>
      <c r="AE631" s="294"/>
      <c r="AF631" s="294"/>
      <c r="AG631" s="294"/>
      <c r="AH631" s="294"/>
      <c r="AI631" s="294"/>
      <c r="AJ631" s="294"/>
      <c r="AK631" s="294"/>
      <c r="AL631" s="294"/>
      <c r="AM631" s="294"/>
      <c r="AN631" s="294"/>
      <c r="AO631" s="294"/>
      <c r="AP631" s="250"/>
      <c r="AQ631" s="250"/>
      <c r="AR631" s="250"/>
      <c r="AS631" s="250"/>
      <c r="AT631" s="250"/>
      <c r="AU631" s="250"/>
      <c r="AV631" s="250"/>
      <c r="AW631" s="250"/>
      <c r="AX631" s="250"/>
      <c r="AY631" s="250"/>
      <c r="AZ631" s="250"/>
      <c r="BA631" s="250"/>
      <c r="BB631" s="250"/>
      <c r="BC631" s="250"/>
      <c r="BD631" s="250"/>
      <c r="BE631" s="250"/>
      <c r="BF631" s="250"/>
      <c r="BG631" s="250"/>
      <c r="BH631" s="250"/>
      <c r="BI631" s="250"/>
      <c r="BJ631" s="250"/>
      <c r="BK631" s="250"/>
      <c r="BL631" s="250"/>
      <c r="BM631" s="250"/>
      <c r="BN631" s="250"/>
      <c r="BO631" s="250"/>
      <c r="BP631" s="250"/>
      <c r="BQ631" s="250"/>
      <c r="BR631" s="250"/>
      <c r="BS631" s="250"/>
      <c r="BT631" s="250"/>
    </row>
    <row r="632" spans="7:72" ht="14.25" customHeight="1" x14ac:dyDescent="0.2">
      <c r="G632" s="250"/>
      <c r="K632" s="250"/>
      <c r="O632" s="277"/>
      <c r="V632" s="250"/>
      <c r="W632" s="239"/>
      <c r="X632" s="277"/>
      <c r="Y632" s="250"/>
      <c r="Z632" s="294"/>
      <c r="AA632" s="294"/>
      <c r="AB632" s="294"/>
      <c r="AC632" s="294"/>
      <c r="AD632" s="294"/>
      <c r="AE632" s="294"/>
      <c r="AF632" s="294"/>
      <c r="AG632" s="294"/>
      <c r="AH632" s="294"/>
      <c r="AI632" s="294"/>
      <c r="AJ632" s="294"/>
      <c r="AK632" s="294"/>
      <c r="AL632" s="294"/>
      <c r="AM632" s="294"/>
      <c r="AN632" s="294"/>
      <c r="AO632" s="294"/>
      <c r="AP632" s="250"/>
      <c r="AQ632" s="250"/>
      <c r="AR632" s="250"/>
      <c r="AS632" s="250"/>
      <c r="AT632" s="250"/>
      <c r="AU632" s="250"/>
      <c r="AV632" s="250"/>
      <c r="AW632" s="250"/>
      <c r="AX632" s="250"/>
      <c r="AY632" s="250"/>
      <c r="AZ632" s="250"/>
      <c r="BA632" s="250"/>
      <c r="BB632" s="250"/>
      <c r="BC632" s="250"/>
      <c r="BD632" s="250"/>
      <c r="BE632" s="250"/>
      <c r="BF632" s="250"/>
      <c r="BG632" s="250"/>
      <c r="BH632" s="250"/>
      <c r="BI632" s="250"/>
      <c r="BJ632" s="250"/>
      <c r="BK632" s="250"/>
      <c r="BL632" s="250"/>
      <c r="BM632" s="250"/>
      <c r="BN632" s="250"/>
      <c r="BO632" s="250"/>
      <c r="BP632" s="250"/>
      <c r="BQ632" s="250"/>
      <c r="BR632" s="250"/>
      <c r="BS632" s="250"/>
      <c r="BT632" s="250"/>
    </row>
    <row r="633" spans="7:72" ht="14.25" customHeight="1" x14ac:dyDescent="0.2">
      <c r="G633" s="250"/>
      <c r="K633" s="250"/>
      <c r="O633" s="277"/>
      <c r="V633" s="250"/>
      <c r="W633" s="239"/>
      <c r="X633" s="277"/>
      <c r="Y633" s="250"/>
      <c r="Z633" s="294"/>
      <c r="AA633" s="294"/>
      <c r="AB633" s="294"/>
      <c r="AC633" s="294"/>
      <c r="AD633" s="294"/>
      <c r="AE633" s="294"/>
      <c r="AF633" s="294"/>
      <c r="AG633" s="294"/>
      <c r="AH633" s="294"/>
      <c r="AI633" s="294"/>
      <c r="AJ633" s="294"/>
      <c r="AK633" s="294"/>
      <c r="AL633" s="294"/>
      <c r="AM633" s="294"/>
      <c r="AN633" s="294"/>
      <c r="AO633" s="294"/>
      <c r="AP633" s="250"/>
      <c r="AQ633" s="250"/>
      <c r="AR633" s="250"/>
      <c r="AS633" s="250"/>
      <c r="AT633" s="250"/>
      <c r="AU633" s="250"/>
      <c r="AV633" s="250"/>
      <c r="AW633" s="250"/>
      <c r="AX633" s="250"/>
      <c r="AY633" s="250"/>
      <c r="AZ633" s="250"/>
      <c r="BA633" s="250"/>
      <c r="BB633" s="250"/>
      <c r="BC633" s="250"/>
      <c r="BD633" s="250"/>
      <c r="BE633" s="250"/>
      <c r="BF633" s="250"/>
      <c r="BG633" s="250"/>
      <c r="BH633" s="250"/>
      <c r="BI633" s="250"/>
      <c r="BJ633" s="250"/>
      <c r="BK633" s="250"/>
      <c r="BL633" s="250"/>
      <c r="BM633" s="250"/>
      <c r="BN633" s="250"/>
      <c r="BO633" s="250"/>
      <c r="BP633" s="250"/>
      <c r="BQ633" s="250"/>
      <c r="BR633" s="250"/>
      <c r="BS633" s="250"/>
      <c r="BT633" s="250"/>
    </row>
    <row r="634" spans="7:72" ht="14.25" customHeight="1" x14ac:dyDescent="0.2">
      <c r="G634" s="250"/>
      <c r="K634" s="250"/>
      <c r="O634" s="277"/>
      <c r="V634" s="250"/>
      <c r="W634" s="239"/>
      <c r="X634" s="277"/>
      <c r="Y634" s="250"/>
      <c r="Z634" s="294"/>
      <c r="AA634" s="294"/>
      <c r="AB634" s="294"/>
      <c r="AC634" s="294"/>
      <c r="AD634" s="294"/>
      <c r="AE634" s="294"/>
      <c r="AF634" s="294"/>
      <c r="AG634" s="294"/>
      <c r="AH634" s="294"/>
      <c r="AI634" s="294"/>
      <c r="AJ634" s="294"/>
      <c r="AK634" s="294"/>
      <c r="AL634" s="294"/>
      <c r="AM634" s="294"/>
      <c r="AN634" s="294"/>
      <c r="AO634" s="294"/>
      <c r="AP634" s="250"/>
      <c r="AQ634" s="250"/>
      <c r="AR634" s="250"/>
      <c r="AS634" s="250"/>
      <c r="AT634" s="250"/>
      <c r="AU634" s="250"/>
      <c r="AV634" s="250"/>
      <c r="AW634" s="250"/>
      <c r="AX634" s="250"/>
      <c r="AY634" s="250"/>
      <c r="AZ634" s="250"/>
      <c r="BA634" s="250"/>
      <c r="BB634" s="250"/>
      <c r="BC634" s="250"/>
      <c r="BD634" s="250"/>
      <c r="BE634" s="250"/>
      <c r="BF634" s="250"/>
      <c r="BG634" s="250"/>
      <c r="BH634" s="250"/>
      <c r="BI634" s="250"/>
      <c r="BJ634" s="250"/>
      <c r="BK634" s="250"/>
      <c r="BL634" s="250"/>
      <c r="BM634" s="250"/>
      <c r="BN634" s="250"/>
      <c r="BO634" s="250"/>
      <c r="BP634" s="250"/>
      <c r="BQ634" s="250"/>
      <c r="BR634" s="250"/>
      <c r="BS634" s="250"/>
      <c r="BT634" s="250"/>
    </row>
    <row r="635" spans="7:72" ht="14.25" customHeight="1" x14ac:dyDescent="0.2">
      <c r="G635" s="250"/>
      <c r="K635" s="250"/>
      <c r="O635" s="277"/>
      <c r="V635" s="250"/>
      <c r="W635" s="239"/>
      <c r="X635" s="277"/>
      <c r="Y635" s="250"/>
      <c r="Z635" s="294"/>
      <c r="AA635" s="294"/>
      <c r="AB635" s="294"/>
      <c r="AC635" s="294"/>
      <c r="AD635" s="294"/>
      <c r="AE635" s="294"/>
      <c r="AF635" s="294"/>
      <c r="AG635" s="294"/>
      <c r="AH635" s="294"/>
      <c r="AI635" s="294"/>
      <c r="AJ635" s="294"/>
      <c r="AK635" s="294"/>
      <c r="AL635" s="294"/>
      <c r="AM635" s="294"/>
      <c r="AN635" s="294"/>
      <c r="AO635" s="294"/>
      <c r="AP635" s="250"/>
      <c r="AQ635" s="250"/>
      <c r="AR635" s="250"/>
      <c r="AS635" s="250"/>
      <c r="AT635" s="250"/>
      <c r="AU635" s="250"/>
      <c r="AV635" s="250"/>
      <c r="AW635" s="250"/>
      <c r="AX635" s="250"/>
      <c r="AY635" s="250"/>
      <c r="AZ635" s="250"/>
      <c r="BA635" s="250"/>
      <c r="BB635" s="250"/>
      <c r="BC635" s="250"/>
      <c r="BD635" s="250"/>
      <c r="BE635" s="250"/>
      <c r="BF635" s="250"/>
      <c r="BG635" s="250"/>
      <c r="BH635" s="250"/>
      <c r="BI635" s="250"/>
      <c r="BJ635" s="250"/>
      <c r="BK635" s="250"/>
      <c r="BL635" s="250"/>
      <c r="BM635" s="250"/>
      <c r="BN635" s="250"/>
      <c r="BO635" s="250"/>
      <c r="BP635" s="250"/>
      <c r="BQ635" s="250"/>
      <c r="BR635" s="250"/>
      <c r="BS635" s="250"/>
      <c r="BT635" s="250"/>
    </row>
    <row r="636" spans="7:72" ht="14.25" customHeight="1" x14ac:dyDescent="0.2">
      <c r="G636" s="250"/>
      <c r="K636" s="250"/>
      <c r="O636" s="277"/>
      <c r="V636" s="250"/>
      <c r="W636" s="239"/>
      <c r="X636" s="277"/>
      <c r="Y636" s="250"/>
      <c r="Z636" s="294"/>
      <c r="AA636" s="294"/>
      <c r="AB636" s="294"/>
      <c r="AC636" s="294"/>
      <c r="AD636" s="294"/>
      <c r="AE636" s="294"/>
      <c r="AF636" s="294"/>
      <c r="AG636" s="294"/>
      <c r="AH636" s="294"/>
      <c r="AI636" s="294"/>
      <c r="AJ636" s="294"/>
      <c r="AK636" s="294"/>
      <c r="AL636" s="294"/>
      <c r="AM636" s="294"/>
      <c r="AN636" s="294"/>
      <c r="AO636" s="294"/>
      <c r="AP636" s="250"/>
      <c r="AQ636" s="250"/>
      <c r="AR636" s="250"/>
      <c r="AS636" s="250"/>
      <c r="AT636" s="250"/>
      <c r="AU636" s="250"/>
      <c r="AV636" s="250"/>
      <c r="AW636" s="250"/>
      <c r="AX636" s="250"/>
      <c r="AY636" s="250"/>
      <c r="AZ636" s="250"/>
      <c r="BA636" s="250"/>
      <c r="BB636" s="250"/>
      <c r="BC636" s="250"/>
      <c r="BD636" s="250"/>
      <c r="BE636" s="250"/>
      <c r="BF636" s="250"/>
      <c r="BG636" s="250"/>
      <c r="BH636" s="250"/>
      <c r="BI636" s="250"/>
      <c r="BJ636" s="250"/>
      <c r="BK636" s="250"/>
      <c r="BL636" s="250"/>
      <c r="BM636" s="250"/>
      <c r="BN636" s="250"/>
      <c r="BO636" s="250"/>
      <c r="BP636" s="250"/>
      <c r="BQ636" s="250"/>
      <c r="BR636" s="250"/>
      <c r="BS636" s="250"/>
      <c r="BT636" s="250"/>
    </row>
    <row r="637" spans="7:72" ht="14.25" customHeight="1" x14ac:dyDescent="0.2">
      <c r="G637" s="250"/>
      <c r="K637" s="250"/>
      <c r="O637" s="277"/>
      <c r="V637" s="250"/>
      <c r="W637" s="239"/>
      <c r="X637" s="277"/>
      <c r="Y637" s="250"/>
      <c r="Z637" s="294"/>
      <c r="AA637" s="294"/>
      <c r="AB637" s="294"/>
      <c r="AC637" s="294"/>
      <c r="AD637" s="294"/>
      <c r="AE637" s="294"/>
      <c r="AF637" s="294"/>
      <c r="AG637" s="294"/>
      <c r="AH637" s="294"/>
      <c r="AI637" s="294"/>
      <c r="AJ637" s="294"/>
      <c r="AK637" s="294"/>
      <c r="AL637" s="294"/>
      <c r="AM637" s="294"/>
      <c r="AN637" s="294"/>
      <c r="AO637" s="294"/>
      <c r="AP637" s="250"/>
      <c r="AQ637" s="250"/>
      <c r="AR637" s="250"/>
      <c r="AS637" s="250"/>
      <c r="AT637" s="250"/>
      <c r="AU637" s="250"/>
      <c r="AV637" s="250"/>
      <c r="AW637" s="250"/>
      <c r="AX637" s="250"/>
      <c r="AY637" s="250"/>
      <c r="AZ637" s="250"/>
      <c r="BA637" s="250"/>
      <c r="BB637" s="250"/>
      <c r="BC637" s="250"/>
      <c r="BD637" s="250"/>
      <c r="BE637" s="250"/>
      <c r="BF637" s="250"/>
      <c r="BG637" s="250"/>
      <c r="BH637" s="250"/>
      <c r="BI637" s="250"/>
      <c r="BJ637" s="250"/>
      <c r="BK637" s="250"/>
      <c r="BL637" s="250"/>
      <c r="BM637" s="250"/>
      <c r="BN637" s="250"/>
      <c r="BO637" s="250"/>
      <c r="BP637" s="250"/>
      <c r="BQ637" s="250"/>
      <c r="BR637" s="250"/>
      <c r="BS637" s="250"/>
      <c r="BT637" s="250"/>
    </row>
    <row r="638" spans="7:72" ht="14.25" customHeight="1" x14ac:dyDescent="0.2">
      <c r="G638" s="250"/>
      <c r="K638" s="250"/>
      <c r="O638" s="277"/>
      <c r="V638" s="250"/>
      <c r="W638" s="239"/>
      <c r="X638" s="277"/>
      <c r="Y638" s="250"/>
      <c r="Z638" s="294"/>
      <c r="AA638" s="294"/>
      <c r="AB638" s="294"/>
      <c r="AC638" s="294"/>
      <c r="AD638" s="294"/>
      <c r="AE638" s="294"/>
      <c r="AF638" s="294"/>
      <c r="AG638" s="294"/>
      <c r="AH638" s="294"/>
      <c r="AI638" s="294"/>
      <c r="AJ638" s="294"/>
      <c r="AK638" s="294"/>
      <c r="AL638" s="294"/>
      <c r="AM638" s="294"/>
      <c r="AN638" s="294"/>
      <c r="AO638" s="294"/>
      <c r="AP638" s="250"/>
      <c r="AQ638" s="250"/>
      <c r="AR638" s="250"/>
      <c r="AS638" s="250"/>
      <c r="AT638" s="250"/>
      <c r="AU638" s="250"/>
      <c r="AV638" s="250"/>
      <c r="AW638" s="250"/>
      <c r="AX638" s="250"/>
      <c r="AY638" s="250"/>
      <c r="AZ638" s="250"/>
      <c r="BA638" s="250"/>
      <c r="BB638" s="250"/>
      <c r="BC638" s="250"/>
      <c r="BD638" s="250"/>
      <c r="BE638" s="250"/>
      <c r="BF638" s="250"/>
      <c r="BG638" s="250"/>
      <c r="BH638" s="250"/>
      <c r="BI638" s="250"/>
      <c r="BJ638" s="250"/>
      <c r="BK638" s="250"/>
      <c r="BL638" s="250"/>
      <c r="BM638" s="250"/>
      <c r="BN638" s="250"/>
      <c r="BO638" s="250"/>
      <c r="BP638" s="250"/>
      <c r="BQ638" s="250"/>
      <c r="BR638" s="250"/>
      <c r="BS638" s="250"/>
      <c r="BT638" s="250"/>
    </row>
    <row r="639" spans="7:72" ht="14.25" customHeight="1" x14ac:dyDescent="0.2">
      <c r="G639" s="250"/>
      <c r="K639" s="250"/>
      <c r="O639" s="277"/>
      <c r="V639" s="250"/>
      <c r="W639" s="239"/>
      <c r="X639" s="277"/>
      <c r="Y639" s="250"/>
      <c r="Z639" s="294"/>
      <c r="AA639" s="294"/>
      <c r="AB639" s="294"/>
      <c r="AC639" s="294"/>
      <c r="AD639" s="294"/>
      <c r="AE639" s="294"/>
      <c r="AF639" s="294"/>
      <c r="AG639" s="294"/>
      <c r="AH639" s="294"/>
      <c r="AI639" s="294"/>
      <c r="AJ639" s="294"/>
      <c r="AK639" s="294"/>
      <c r="AL639" s="294"/>
      <c r="AM639" s="294"/>
      <c r="AN639" s="294"/>
      <c r="AO639" s="294"/>
      <c r="AP639" s="250"/>
      <c r="AQ639" s="250"/>
      <c r="AR639" s="250"/>
      <c r="AS639" s="250"/>
      <c r="AT639" s="250"/>
      <c r="AU639" s="250"/>
      <c r="AV639" s="250"/>
      <c r="AW639" s="250"/>
      <c r="AX639" s="250"/>
      <c r="AY639" s="250"/>
      <c r="AZ639" s="250"/>
      <c r="BA639" s="250"/>
      <c r="BB639" s="250"/>
      <c r="BC639" s="250"/>
      <c r="BD639" s="250"/>
      <c r="BE639" s="250"/>
      <c r="BF639" s="250"/>
      <c r="BG639" s="250"/>
      <c r="BH639" s="250"/>
      <c r="BI639" s="250"/>
      <c r="BJ639" s="250"/>
      <c r="BK639" s="250"/>
      <c r="BL639" s="250"/>
      <c r="BM639" s="250"/>
      <c r="BN639" s="250"/>
      <c r="BO639" s="250"/>
      <c r="BP639" s="250"/>
      <c r="BQ639" s="250"/>
      <c r="BR639" s="250"/>
      <c r="BS639" s="250"/>
      <c r="BT639" s="250"/>
    </row>
    <row r="640" spans="7:72" ht="14.25" customHeight="1" x14ac:dyDescent="0.2">
      <c r="G640" s="250"/>
      <c r="K640" s="250"/>
      <c r="O640" s="277"/>
      <c r="V640" s="250"/>
      <c r="W640" s="239"/>
      <c r="X640" s="277"/>
      <c r="Y640" s="250"/>
      <c r="Z640" s="294"/>
      <c r="AA640" s="294"/>
      <c r="AB640" s="294"/>
      <c r="AC640" s="294"/>
      <c r="AD640" s="294"/>
      <c r="AE640" s="294"/>
      <c r="AF640" s="294"/>
      <c r="AG640" s="294"/>
      <c r="AH640" s="294"/>
      <c r="AI640" s="294"/>
      <c r="AJ640" s="294"/>
      <c r="AK640" s="294"/>
      <c r="AL640" s="294"/>
      <c r="AM640" s="294"/>
      <c r="AN640" s="294"/>
      <c r="AO640" s="294"/>
      <c r="AP640" s="250"/>
      <c r="AQ640" s="250"/>
      <c r="AR640" s="250"/>
      <c r="AS640" s="250"/>
      <c r="AT640" s="250"/>
      <c r="AU640" s="250"/>
      <c r="AV640" s="250"/>
      <c r="AW640" s="250"/>
      <c r="AX640" s="250"/>
      <c r="AY640" s="250"/>
      <c r="AZ640" s="250"/>
      <c r="BA640" s="250"/>
      <c r="BB640" s="250"/>
      <c r="BC640" s="250"/>
      <c r="BD640" s="250"/>
      <c r="BE640" s="250"/>
      <c r="BF640" s="250"/>
      <c r="BG640" s="250"/>
      <c r="BH640" s="250"/>
      <c r="BI640" s="250"/>
      <c r="BJ640" s="250"/>
      <c r="BK640" s="250"/>
      <c r="BL640" s="250"/>
      <c r="BM640" s="250"/>
      <c r="BN640" s="250"/>
      <c r="BO640" s="250"/>
      <c r="BP640" s="250"/>
      <c r="BQ640" s="250"/>
      <c r="BR640" s="250"/>
      <c r="BS640" s="250"/>
      <c r="BT640" s="250"/>
    </row>
    <row r="641" spans="7:72" ht="14.25" customHeight="1" x14ac:dyDescent="0.2">
      <c r="G641" s="250"/>
      <c r="K641" s="250"/>
      <c r="O641" s="277"/>
      <c r="V641" s="250"/>
      <c r="W641" s="239"/>
      <c r="X641" s="277"/>
      <c r="Y641" s="250"/>
      <c r="Z641" s="294"/>
      <c r="AA641" s="294"/>
      <c r="AB641" s="294"/>
      <c r="AC641" s="294"/>
      <c r="AD641" s="294"/>
      <c r="AE641" s="294"/>
      <c r="AF641" s="294"/>
      <c r="AG641" s="294"/>
      <c r="AH641" s="294"/>
      <c r="AI641" s="294"/>
      <c r="AJ641" s="294"/>
      <c r="AK641" s="294"/>
      <c r="AL641" s="294"/>
      <c r="AM641" s="294"/>
      <c r="AN641" s="294"/>
      <c r="AO641" s="294"/>
      <c r="AP641" s="250"/>
      <c r="AQ641" s="250"/>
      <c r="AR641" s="250"/>
      <c r="AS641" s="250"/>
      <c r="AT641" s="250"/>
      <c r="AU641" s="250"/>
      <c r="AV641" s="250"/>
      <c r="AW641" s="250"/>
      <c r="AX641" s="250"/>
      <c r="AY641" s="250"/>
      <c r="AZ641" s="250"/>
      <c r="BA641" s="250"/>
      <c r="BB641" s="250"/>
      <c r="BC641" s="250"/>
      <c r="BD641" s="250"/>
      <c r="BE641" s="250"/>
      <c r="BF641" s="250"/>
      <c r="BG641" s="250"/>
      <c r="BH641" s="250"/>
      <c r="BI641" s="250"/>
      <c r="BJ641" s="250"/>
      <c r="BK641" s="250"/>
      <c r="BL641" s="250"/>
      <c r="BM641" s="250"/>
      <c r="BN641" s="250"/>
      <c r="BO641" s="250"/>
      <c r="BP641" s="250"/>
      <c r="BQ641" s="250"/>
      <c r="BR641" s="250"/>
      <c r="BS641" s="250"/>
      <c r="BT641" s="250"/>
    </row>
    <row r="642" spans="7:72" ht="14.25" customHeight="1" x14ac:dyDescent="0.2">
      <c r="G642" s="250"/>
      <c r="K642" s="250"/>
      <c r="O642" s="277"/>
      <c r="V642" s="250"/>
      <c r="W642" s="239"/>
      <c r="X642" s="277"/>
      <c r="Y642" s="250"/>
      <c r="Z642" s="294"/>
      <c r="AA642" s="294"/>
      <c r="AB642" s="294"/>
      <c r="AC642" s="294"/>
      <c r="AD642" s="294"/>
      <c r="AE642" s="294"/>
      <c r="AF642" s="294"/>
      <c r="AG642" s="294"/>
      <c r="AH642" s="294"/>
      <c r="AI642" s="294"/>
      <c r="AJ642" s="294"/>
      <c r="AK642" s="294"/>
      <c r="AL642" s="294"/>
      <c r="AM642" s="294"/>
      <c r="AN642" s="294"/>
      <c r="AO642" s="294"/>
      <c r="AP642" s="250"/>
      <c r="AQ642" s="250"/>
      <c r="AR642" s="250"/>
      <c r="AS642" s="250"/>
      <c r="AT642" s="250"/>
      <c r="AU642" s="250"/>
      <c r="AV642" s="250"/>
      <c r="AW642" s="250"/>
      <c r="AX642" s="250"/>
      <c r="AY642" s="250"/>
      <c r="AZ642" s="250"/>
      <c r="BA642" s="250"/>
      <c r="BB642" s="250"/>
      <c r="BC642" s="250"/>
      <c r="BD642" s="250"/>
      <c r="BE642" s="250"/>
      <c r="BF642" s="250"/>
      <c r="BG642" s="250"/>
      <c r="BH642" s="250"/>
      <c r="BI642" s="250"/>
      <c r="BJ642" s="250"/>
      <c r="BK642" s="250"/>
      <c r="BL642" s="250"/>
      <c r="BM642" s="250"/>
      <c r="BN642" s="250"/>
      <c r="BO642" s="250"/>
      <c r="BP642" s="250"/>
      <c r="BQ642" s="250"/>
      <c r="BR642" s="250"/>
      <c r="BS642" s="250"/>
      <c r="BT642" s="250"/>
    </row>
    <row r="643" spans="7:72" ht="14.25" customHeight="1" x14ac:dyDescent="0.2">
      <c r="G643" s="250"/>
      <c r="K643" s="250"/>
      <c r="O643" s="277"/>
      <c r="V643" s="250"/>
      <c r="W643" s="239"/>
      <c r="X643" s="277"/>
      <c r="Y643" s="250"/>
      <c r="Z643" s="294"/>
      <c r="AA643" s="294"/>
      <c r="AB643" s="294"/>
      <c r="AC643" s="294"/>
      <c r="AD643" s="294"/>
      <c r="AE643" s="294"/>
      <c r="AF643" s="294"/>
      <c r="AG643" s="294"/>
      <c r="AH643" s="294"/>
      <c r="AI643" s="294"/>
      <c r="AJ643" s="294"/>
      <c r="AK643" s="294"/>
      <c r="AL643" s="294"/>
      <c r="AM643" s="294"/>
      <c r="AN643" s="294"/>
      <c r="AO643" s="294"/>
      <c r="AP643" s="250"/>
      <c r="AQ643" s="250"/>
      <c r="AR643" s="250"/>
      <c r="AS643" s="250"/>
      <c r="AT643" s="250"/>
      <c r="AU643" s="250"/>
      <c r="AV643" s="250"/>
      <c r="AW643" s="250"/>
      <c r="AX643" s="250"/>
      <c r="AY643" s="250"/>
      <c r="AZ643" s="250"/>
      <c r="BA643" s="250"/>
      <c r="BB643" s="250"/>
      <c r="BC643" s="250"/>
      <c r="BD643" s="250"/>
      <c r="BE643" s="250"/>
      <c r="BF643" s="250"/>
      <c r="BG643" s="250"/>
      <c r="BH643" s="250"/>
      <c r="BI643" s="250"/>
      <c r="BJ643" s="250"/>
      <c r="BK643" s="250"/>
      <c r="BL643" s="250"/>
      <c r="BM643" s="250"/>
      <c r="BN643" s="250"/>
      <c r="BO643" s="250"/>
      <c r="BP643" s="250"/>
      <c r="BQ643" s="250"/>
      <c r="BR643" s="250"/>
      <c r="BS643" s="250"/>
      <c r="BT643" s="250"/>
    </row>
    <row r="644" spans="7:72" ht="14.25" customHeight="1" x14ac:dyDescent="0.2">
      <c r="G644" s="250"/>
      <c r="K644" s="250"/>
      <c r="O644" s="277"/>
      <c r="V644" s="250"/>
      <c r="W644" s="239"/>
      <c r="X644" s="277"/>
      <c r="Y644" s="250"/>
      <c r="Z644" s="294"/>
      <c r="AA644" s="294"/>
      <c r="AB644" s="294"/>
      <c r="AC644" s="294"/>
      <c r="AD644" s="294"/>
      <c r="AE644" s="294"/>
      <c r="AF644" s="294"/>
      <c r="AG644" s="294"/>
      <c r="AH644" s="294"/>
      <c r="AI644" s="294"/>
      <c r="AJ644" s="294"/>
      <c r="AK644" s="294"/>
      <c r="AL644" s="294"/>
      <c r="AM644" s="294"/>
      <c r="AN644" s="294"/>
      <c r="AO644" s="294"/>
      <c r="AP644" s="250"/>
      <c r="AQ644" s="250"/>
      <c r="AR644" s="250"/>
      <c r="AS644" s="250"/>
      <c r="AT644" s="250"/>
      <c r="AU644" s="250"/>
      <c r="AV644" s="250"/>
      <c r="AW644" s="250"/>
      <c r="AX644" s="250"/>
      <c r="AY644" s="250"/>
      <c r="AZ644" s="250"/>
      <c r="BA644" s="250"/>
      <c r="BB644" s="250"/>
      <c r="BC644" s="250"/>
      <c r="BD644" s="250"/>
      <c r="BE644" s="250"/>
      <c r="BF644" s="250"/>
      <c r="BG644" s="250"/>
      <c r="BH644" s="250"/>
      <c r="BI644" s="250"/>
      <c r="BJ644" s="250"/>
      <c r="BK644" s="250"/>
      <c r="BL644" s="250"/>
      <c r="BM644" s="250"/>
      <c r="BN644" s="250"/>
      <c r="BO644" s="250"/>
      <c r="BP644" s="250"/>
      <c r="BQ644" s="250"/>
      <c r="BR644" s="250"/>
      <c r="BS644" s="250"/>
      <c r="BT644" s="250"/>
    </row>
    <row r="645" spans="7:72" ht="14.25" customHeight="1" x14ac:dyDescent="0.2">
      <c r="G645" s="250"/>
      <c r="K645" s="250"/>
      <c r="O645" s="277"/>
      <c r="V645" s="250"/>
      <c r="W645" s="239"/>
      <c r="X645" s="277"/>
      <c r="Y645" s="250"/>
      <c r="Z645" s="294"/>
      <c r="AA645" s="294"/>
      <c r="AB645" s="294"/>
      <c r="AC645" s="294"/>
      <c r="AD645" s="294"/>
      <c r="AE645" s="294"/>
      <c r="AF645" s="294"/>
      <c r="AG645" s="294"/>
      <c r="AH645" s="294"/>
      <c r="AI645" s="294"/>
      <c r="AJ645" s="294"/>
      <c r="AK645" s="294"/>
      <c r="AL645" s="294"/>
      <c r="AM645" s="294"/>
      <c r="AN645" s="294"/>
      <c r="AO645" s="294"/>
      <c r="AP645" s="250"/>
      <c r="AQ645" s="250"/>
      <c r="AR645" s="250"/>
      <c r="AS645" s="250"/>
      <c r="AT645" s="250"/>
      <c r="AU645" s="250"/>
      <c r="AV645" s="250"/>
      <c r="AW645" s="250"/>
      <c r="AX645" s="250"/>
      <c r="AY645" s="250"/>
      <c r="AZ645" s="250"/>
      <c r="BA645" s="250"/>
      <c r="BB645" s="250"/>
      <c r="BC645" s="250"/>
      <c r="BD645" s="250"/>
      <c r="BE645" s="250"/>
      <c r="BF645" s="250"/>
      <c r="BG645" s="250"/>
      <c r="BH645" s="250"/>
      <c r="BI645" s="250"/>
      <c r="BJ645" s="250"/>
      <c r="BK645" s="250"/>
      <c r="BL645" s="250"/>
      <c r="BM645" s="250"/>
      <c r="BN645" s="250"/>
      <c r="BO645" s="250"/>
      <c r="BP645" s="250"/>
      <c r="BQ645" s="250"/>
      <c r="BR645" s="250"/>
      <c r="BS645" s="250"/>
      <c r="BT645" s="250"/>
    </row>
    <row r="646" spans="7:72" ht="14.25" customHeight="1" x14ac:dyDescent="0.2">
      <c r="G646" s="250"/>
      <c r="K646" s="250"/>
      <c r="O646" s="277"/>
      <c r="V646" s="250"/>
      <c r="W646" s="239"/>
      <c r="X646" s="277"/>
      <c r="Y646" s="250"/>
      <c r="Z646" s="294"/>
      <c r="AA646" s="294"/>
      <c r="AB646" s="294"/>
      <c r="AC646" s="294"/>
      <c r="AD646" s="294"/>
      <c r="AE646" s="294"/>
      <c r="AF646" s="294"/>
      <c r="AG646" s="294"/>
      <c r="AH646" s="294"/>
      <c r="AI646" s="294"/>
      <c r="AJ646" s="294"/>
      <c r="AK646" s="294"/>
      <c r="AL646" s="294"/>
      <c r="AM646" s="294"/>
      <c r="AN646" s="294"/>
      <c r="AO646" s="294"/>
      <c r="AP646" s="250"/>
      <c r="AQ646" s="250"/>
      <c r="AR646" s="250"/>
      <c r="AS646" s="250"/>
      <c r="AT646" s="250"/>
      <c r="AU646" s="250"/>
      <c r="AV646" s="250"/>
      <c r="AW646" s="250"/>
      <c r="AX646" s="250"/>
      <c r="AY646" s="250"/>
      <c r="AZ646" s="250"/>
      <c r="BA646" s="250"/>
      <c r="BB646" s="250"/>
      <c r="BC646" s="250"/>
      <c r="BD646" s="250"/>
      <c r="BE646" s="250"/>
      <c r="BF646" s="250"/>
      <c r="BG646" s="250"/>
      <c r="BH646" s="250"/>
      <c r="BI646" s="250"/>
      <c r="BJ646" s="250"/>
      <c r="BK646" s="250"/>
      <c r="BL646" s="250"/>
      <c r="BM646" s="250"/>
      <c r="BN646" s="250"/>
      <c r="BO646" s="250"/>
      <c r="BP646" s="250"/>
      <c r="BQ646" s="250"/>
      <c r="BR646" s="250"/>
      <c r="BS646" s="250"/>
      <c r="BT646" s="250"/>
    </row>
    <row r="647" spans="7:72" ht="14.25" customHeight="1" x14ac:dyDescent="0.2">
      <c r="G647" s="250"/>
      <c r="K647" s="250"/>
      <c r="O647" s="277"/>
      <c r="V647" s="250"/>
      <c r="W647" s="239"/>
      <c r="X647" s="277"/>
      <c r="Y647" s="250"/>
      <c r="Z647" s="294"/>
      <c r="AA647" s="294"/>
      <c r="AB647" s="294"/>
      <c r="AC647" s="294"/>
      <c r="AD647" s="294"/>
      <c r="AE647" s="294"/>
      <c r="AF647" s="294"/>
      <c r="AG647" s="294"/>
      <c r="AH647" s="294"/>
      <c r="AI647" s="294"/>
      <c r="AJ647" s="294"/>
      <c r="AK647" s="294"/>
      <c r="AL647" s="294"/>
      <c r="AM647" s="294"/>
      <c r="AN647" s="294"/>
      <c r="AO647" s="294"/>
      <c r="AP647" s="250"/>
      <c r="AQ647" s="250"/>
      <c r="AR647" s="250"/>
      <c r="AS647" s="250"/>
      <c r="AT647" s="250"/>
      <c r="AU647" s="250"/>
      <c r="AV647" s="250"/>
      <c r="AW647" s="250"/>
      <c r="AX647" s="250"/>
      <c r="AY647" s="250"/>
      <c r="AZ647" s="250"/>
      <c r="BA647" s="250"/>
      <c r="BB647" s="250"/>
      <c r="BC647" s="250"/>
      <c r="BD647" s="250"/>
      <c r="BE647" s="250"/>
      <c r="BF647" s="250"/>
      <c r="BG647" s="250"/>
      <c r="BH647" s="250"/>
      <c r="BI647" s="250"/>
      <c r="BJ647" s="250"/>
      <c r="BK647" s="250"/>
      <c r="BL647" s="250"/>
      <c r="BM647" s="250"/>
      <c r="BN647" s="250"/>
      <c r="BO647" s="250"/>
      <c r="BP647" s="250"/>
      <c r="BQ647" s="250"/>
      <c r="BR647" s="250"/>
      <c r="BS647" s="250"/>
      <c r="BT647" s="250"/>
    </row>
    <row r="648" spans="7:72" ht="14.25" customHeight="1" x14ac:dyDescent="0.2">
      <c r="G648" s="250"/>
      <c r="K648" s="250"/>
      <c r="O648" s="277"/>
      <c r="V648" s="250"/>
      <c r="W648" s="239"/>
      <c r="X648" s="277"/>
      <c r="Y648" s="250"/>
      <c r="Z648" s="294"/>
      <c r="AA648" s="294"/>
      <c r="AB648" s="294"/>
      <c r="AC648" s="294"/>
      <c r="AD648" s="294"/>
      <c r="AE648" s="294"/>
      <c r="AF648" s="294"/>
      <c r="AG648" s="294"/>
      <c r="AH648" s="294"/>
      <c r="AI648" s="294"/>
      <c r="AJ648" s="294"/>
      <c r="AK648" s="294"/>
      <c r="AL648" s="294"/>
      <c r="AM648" s="294"/>
      <c r="AN648" s="294"/>
      <c r="AO648" s="294"/>
      <c r="AP648" s="250"/>
      <c r="AQ648" s="250"/>
      <c r="AR648" s="250"/>
      <c r="AS648" s="250"/>
      <c r="AT648" s="250"/>
      <c r="AU648" s="250"/>
      <c r="AV648" s="250"/>
      <c r="AW648" s="250"/>
      <c r="AX648" s="250"/>
      <c r="AY648" s="250"/>
      <c r="AZ648" s="250"/>
      <c r="BA648" s="250"/>
      <c r="BB648" s="250"/>
      <c r="BC648" s="250"/>
      <c r="BD648" s="250"/>
      <c r="BE648" s="250"/>
      <c r="BF648" s="250"/>
      <c r="BG648" s="250"/>
      <c r="BH648" s="250"/>
      <c r="BI648" s="250"/>
      <c r="BJ648" s="250"/>
      <c r="BK648" s="250"/>
      <c r="BL648" s="250"/>
      <c r="BM648" s="250"/>
      <c r="BN648" s="250"/>
      <c r="BO648" s="250"/>
      <c r="BP648" s="250"/>
      <c r="BQ648" s="250"/>
      <c r="BR648" s="250"/>
      <c r="BS648" s="250"/>
      <c r="BT648" s="250"/>
    </row>
    <row r="649" spans="7:72" ht="14.25" customHeight="1" x14ac:dyDescent="0.2">
      <c r="G649" s="250"/>
      <c r="K649" s="250"/>
      <c r="O649" s="277"/>
      <c r="V649" s="250"/>
      <c r="W649" s="239"/>
      <c r="X649" s="277"/>
      <c r="Y649" s="250"/>
      <c r="Z649" s="294"/>
      <c r="AA649" s="294"/>
      <c r="AB649" s="294"/>
      <c r="AC649" s="294"/>
      <c r="AD649" s="294"/>
      <c r="AE649" s="294"/>
      <c r="AF649" s="294"/>
      <c r="AG649" s="294"/>
      <c r="AH649" s="294"/>
      <c r="AI649" s="294"/>
      <c r="AJ649" s="294"/>
      <c r="AK649" s="294"/>
      <c r="AL649" s="294"/>
      <c r="AM649" s="294"/>
      <c r="AN649" s="294"/>
      <c r="AO649" s="294"/>
      <c r="AP649" s="250"/>
      <c r="AQ649" s="250"/>
      <c r="AR649" s="250"/>
      <c r="AS649" s="250"/>
      <c r="AT649" s="250"/>
      <c r="AU649" s="250"/>
      <c r="AV649" s="250"/>
      <c r="AW649" s="250"/>
      <c r="AX649" s="250"/>
      <c r="AY649" s="250"/>
      <c r="AZ649" s="250"/>
      <c r="BA649" s="250"/>
      <c r="BB649" s="250"/>
      <c r="BC649" s="250"/>
      <c r="BD649" s="250"/>
      <c r="BE649" s="250"/>
      <c r="BF649" s="250"/>
      <c r="BG649" s="250"/>
      <c r="BH649" s="250"/>
      <c r="BI649" s="250"/>
      <c r="BJ649" s="250"/>
      <c r="BK649" s="250"/>
      <c r="BL649" s="250"/>
      <c r="BM649" s="250"/>
      <c r="BN649" s="250"/>
      <c r="BO649" s="250"/>
      <c r="BP649" s="250"/>
      <c r="BQ649" s="250"/>
      <c r="BR649" s="250"/>
      <c r="BS649" s="250"/>
      <c r="BT649" s="250"/>
    </row>
    <row r="650" spans="7:72" ht="14.25" customHeight="1" x14ac:dyDescent="0.2">
      <c r="G650" s="250"/>
      <c r="K650" s="250"/>
      <c r="O650" s="277"/>
      <c r="V650" s="250"/>
      <c r="W650" s="239"/>
      <c r="X650" s="277"/>
      <c r="Y650" s="250"/>
      <c r="Z650" s="294"/>
      <c r="AA650" s="294"/>
      <c r="AB650" s="294"/>
      <c r="AC650" s="294"/>
      <c r="AD650" s="294"/>
      <c r="AE650" s="294"/>
      <c r="AF650" s="294"/>
      <c r="AG650" s="294"/>
      <c r="AH650" s="294"/>
      <c r="AI650" s="294"/>
      <c r="AJ650" s="294"/>
      <c r="AK650" s="294"/>
      <c r="AL650" s="294"/>
      <c r="AM650" s="294"/>
      <c r="AN650" s="294"/>
      <c r="AO650" s="294"/>
      <c r="AP650" s="250"/>
      <c r="AQ650" s="250"/>
      <c r="AR650" s="250"/>
      <c r="AS650" s="250"/>
      <c r="AT650" s="250"/>
      <c r="AU650" s="250"/>
      <c r="AV650" s="250"/>
      <c r="AW650" s="250"/>
      <c r="AX650" s="250"/>
      <c r="AY650" s="250"/>
      <c r="AZ650" s="250"/>
      <c r="BA650" s="250"/>
      <c r="BB650" s="250"/>
      <c r="BC650" s="250"/>
      <c r="BD650" s="250"/>
      <c r="BE650" s="250"/>
      <c r="BF650" s="250"/>
      <c r="BG650" s="250"/>
      <c r="BH650" s="250"/>
      <c r="BI650" s="250"/>
      <c r="BJ650" s="250"/>
      <c r="BK650" s="250"/>
      <c r="BL650" s="250"/>
      <c r="BM650" s="250"/>
      <c r="BN650" s="250"/>
      <c r="BO650" s="250"/>
      <c r="BP650" s="250"/>
      <c r="BQ650" s="250"/>
      <c r="BR650" s="250"/>
      <c r="BS650" s="250"/>
      <c r="BT650" s="250"/>
    </row>
    <row r="651" spans="7:72" ht="14.25" customHeight="1" x14ac:dyDescent="0.2">
      <c r="G651" s="250"/>
      <c r="K651" s="250"/>
      <c r="O651" s="277"/>
      <c r="V651" s="250"/>
      <c r="W651" s="239"/>
      <c r="X651" s="277"/>
      <c r="Y651" s="250"/>
      <c r="Z651" s="294"/>
      <c r="AA651" s="294"/>
      <c r="AB651" s="294"/>
      <c r="AC651" s="294"/>
      <c r="AD651" s="294"/>
      <c r="AE651" s="294"/>
      <c r="AF651" s="294"/>
      <c r="AG651" s="294"/>
      <c r="AH651" s="294"/>
      <c r="AI651" s="294"/>
      <c r="AJ651" s="294"/>
      <c r="AK651" s="294"/>
      <c r="AL651" s="294"/>
      <c r="AM651" s="294"/>
      <c r="AN651" s="294"/>
      <c r="AO651" s="294"/>
      <c r="AP651" s="250"/>
      <c r="AQ651" s="250"/>
      <c r="AR651" s="250"/>
      <c r="AS651" s="250"/>
      <c r="AT651" s="250"/>
      <c r="AU651" s="250"/>
      <c r="AV651" s="250"/>
      <c r="AW651" s="250"/>
      <c r="AX651" s="250"/>
      <c r="AY651" s="250"/>
      <c r="AZ651" s="250"/>
      <c r="BA651" s="250"/>
      <c r="BB651" s="250"/>
      <c r="BC651" s="250"/>
      <c r="BD651" s="250"/>
      <c r="BE651" s="250"/>
      <c r="BF651" s="250"/>
      <c r="BG651" s="250"/>
      <c r="BH651" s="250"/>
      <c r="BI651" s="250"/>
      <c r="BJ651" s="250"/>
      <c r="BK651" s="250"/>
      <c r="BL651" s="250"/>
      <c r="BM651" s="250"/>
      <c r="BN651" s="250"/>
      <c r="BO651" s="250"/>
      <c r="BP651" s="250"/>
      <c r="BQ651" s="250"/>
      <c r="BR651" s="250"/>
      <c r="BS651" s="250"/>
      <c r="BT651" s="250"/>
    </row>
    <row r="652" spans="7:72" ht="14.25" customHeight="1" x14ac:dyDescent="0.2">
      <c r="G652" s="250"/>
      <c r="K652" s="250"/>
      <c r="O652" s="277"/>
      <c r="V652" s="250"/>
      <c r="W652" s="239"/>
      <c r="X652" s="277"/>
      <c r="Y652" s="250"/>
      <c r="Z652" s="294"/>
      <c r="AA652" s="294"/>
      <c r="AB652" s="294"/>
      <c r="AC652" s="294"/>
      <c r="AD652" s="294"/>
      <c r="AE652" s="294"/>
      <c r="AF652" s="294"/>
      <c r="AG652" s="294"/>
      <c r="AH652" s="294"/>
      <c r="AI652" s="294"/>
      <c r="AJ652" s="294"/>
      <c r="AK652" s="294"/>
      <c r="AL652" s="294"/>
      <c r="AM652" s="294"/>
      <c r="AN652" s="294"/>
      <c r="AO652" s="294"/>
      <c r="AP652" s="250"/>
      <c r="AQ652" s="250"/>
      <c r="AR652" s="250"/>
      <c r="AS652" s="250"/>
      <c r="AT652" s="250"/>
      <c r="AU652" s="250"/>
      <c r="AV652" s="250"/>
      <c r="AW652" s="250"/>
      <c r="AX652" s="250"/>
      <c r="AY652" s="250"/>
      <c r="AZ652" s="250"/>
      <c r="BA652" s="250"/>
      <c r="BB652" s="250"/>
      <c r="BC652" s="250"/>
      <c r="BD652" s="250"/>
      <c r="BE652" s="250"/>
      <c r="BF652" s="250"/>
      <c r="BG652" s="250"/>
      <c r="BH652" s="250"/>
      <c r="BI652" s="250"/>
      <c r="BJ652" s="250"/>
      <c r="BK652" s="250"/>
      <c r="BL652" s="250"/>
      <c r="BM652" s="250"/>
      <c r="BN652" s="250"/>
      <c r="BO652" s="250"/>
      <c r="BP652" s="250"/>
      <c r="BQ652" s="250"/>
      <c r="BR652" s="250"/>
      <c r="BS652" s="250"/>
      <c r="BT652" s="250"/>
    </row>
    <row r="653" spans="7:72" ht="14.25" customHeight="1" x14ac:dyDescent="0.2">
      <c r="G653" s="250"/>
      <c r="K653" s="250"/>
      <c r="O653" s="277"/>
      <c r="V653" s="250"/>
      <c r="W653" s="239"/>
      <c r="X653" s="277"/>
      <c r="Y653" s="250"/>
      <c r="Z653" s="294"/>
      <c r="AA653" s="294"/>
      <c r="AB653" s="294"/>
      <c r="AC653" s="294"/>
      <c r="AD653" s="294"/>
      <c r="AE653" s="294"/>
      <c r="AF653" s="294"/>
      <c r="AG653" s="294"/>
      <c r="AH653" s="294"/>
      <c r="AI653" s="294"/>
      <c r="AJ653" s="294"/>
      <c r="AK653" s="294"/>
      <c r="AL653" s="294"/>
      <c r="AM653" s="294"/>
      <c r="AN653" s="294"/>
      <c r="AO653" s="294"/>
      <c r="AP653" s="250"/>
      <c r="AQ653" s="250"/>
      <c r="AR653" s="250"/>
      <c r="AS653" s="250"/>
      <c r="AT653" s="250"/>
      <c r="AU653" s="250"/>
      <c r="AV653" s="250"/>
      <c r="AW653" s="250"/>
      <c r="AX653" s="250"/>
      <c r="AY653" s="250"/>
      <c r="AZ653" s="250"/>
      <c r="BA653" s="250"/>
      <c r="BB653" s="250"/>
      <c r="BC653" s="250"/>
      <c r="BD653" s="250"/>
      <c r="BE653" s="250"/>
      <c r="BF653" s="250"/>
      <c r="BG653" s="250"/>
      <c r="BH653" s="250"/>
      <c r="BI653" s="250"/>
      <c r="BJ653" s="250"/>
      <c r="BK653" s="250"/>
      <c r="BL653" s="250"/>
      <c r="BM653" s="250"/>
      <c r="BN653" s="250"/>
      <c r="BO653" s="250"/>
      <c r="BP653" s="250"/>
      <c r="BQ653" s="250"/>
      <c r="BR653" s="250"/>
      <c r="BS653" s="250"/>
      <c r="BT653" s="250"/>
    </row>
    <row r="654" spans="7:72" ht="14.25" customHeight="1" x14ac:dyDescent="0.2">
      <c r="G654" s="250"/>
      <c r="K654" s="250"/>
      <c r="O654" s="277"/>
      <c r="V654" s="250"/>
      <c r="W654" s="239"/>
      <c r="X654" s="277"/>
      <c r="Y654" s="250"/>
      <c r="Z654" s="294"/>
      <c r="AA654" s="294"/>
      <c r="AB654" s="294"/>
      <c r="AC654" s="294"/>
      <c r="AD654" s="294"/>
      <c r="AE654" s="294"/>
      <c r="AF654" s="294"/>
      <c r="AG654" s="294"/>
      <c r="AH654" s="294"/>
      <c r="AI654" s="294"/>
      <c r="AJ654" s="294"/>
      <c r="AK654" s="294"/>
      <c r="AL654" s="294"/>
      <c r="AM654" s="294"/>
      <c r="AN654" s="294"/>
      <c r="AO654" s="294"/>
      <c r="AP654" s="250"/>
      <c r="AQ654" s="250"/>
      <c r="AR654" s="250"/>
      <c r="AS654" s="250"/>
      <c r="AT654" s="250"/>
      <c r="AU654" s="250"/>
      <c r="AV654" s="250"/>
      <c r="AW654" s="250"/>
      <c r="AX654" s="250"/>
      <c r="AY654" s="250"/>
      <c r="AZ654" s="250"/>
      <c r="BA654" s="250"/>
      <c r="BB654" s="250"/>
      <c r="BC654" s="250"/>
      <c r="BD654" s="250"/>
      <c r="BE654" s="250"/>
      <c r="BF654" s="250"/>
      <c r="BG654" s="250"/>
      <c r="BH654" s="250"/>
      <c r="BI654" s="250"/>
      <c r="BJ654" s="250"/>
      <c r="BK654" s="250"/>
      <c r="BL654" s="250"/>
      <c r="BM654" s="250"/>
      <c r="BN654" s="250"/>
      <c r="BO654" s="250"/>
      <c r="BP654" s="250"/>
      <c r="BQ654" s="250"/>
      <c r="BR654" s="250"/>
      <c r="BS654" s="250"/>
      <c r="BT654" s="250"/>
    </row>
    <row r="655" spans="7:72" ht="14.25" customHeight="1" x14ac:dyDescent="0.2">
      <c r="G655" s="250"/>
      <c r="K655" s="250"/>
      <c r="O655" s="277"/>
      <c r="V655" s="250"/>
      <c r="W655" s="239"/>
      <c r="X655" s="277"/>
      <c r="Y655" s="250"/>
      <c r="Z655" s="294"/>
      <c r="AA655" s="294"/>
      <c r="AB655" s="294"/>
      <c r="AC655" s="294"/>
      <c r="AD655" s="294"/>
      <c r="AE655" s="294"/>
      <c r="AF655" s="294"/>
      <c r="AG655" s="294"/>
      <c r="AH655" s="294"/>
      <c r="AI655" s="294"/>
      <c r="AJ655" s="294"/>
      <c r="AK655" s="294"/>
      <c r="AL655" s="294"/>
      <c r="AM655" s="294"/>
      <c r="AN655" s="294"/>
      <c r="AO655" s="294"/>
      <c r="AP655" s="250"/>
      <c r="AQ655" s="250"/>
      <c r="AR655" s="250"/>
      <c r="AS655" s="250"/>
      <c r="AT655" s="250"/>
      <c r="AU655" s="250"/>
      <c r="AV655" s="250"/>
      <c r="AW655" s="250"/>
      <c r="AX655" s="250"/>
      <c r="AY655" s="250"/>
      <c r="AZ655" s="250"/>
      <c r="BA655" s="250"/>
      <c r="BB655" s="250"/>
      <c r="BC655" s="250"/>
      <c r="BD655" s="250"/>
      <c r="BE655" s="250"/>
      <c r="BF655" s="250"/>
      <c r="BG655" s="250"/>
      <c r="BH655" s="250"/>
      <c r="BI655" s="250"/>
      <c r="BJ655" s="250"/>
      <c r="BK655" s="250"/>
      <c r="BL655" s="250"/>
      <c r="BM655" s="250"/>
      <c r="BN655" s="250"/>
      <c r="BO655" s="250"/>
      <c r="BP655" s="250"/>
      <c r="BQ655" s="250"/>
      <c r="BR655" s="250"/>
      <c r="BS655" s="250"/>
      <c r="BT655" s="250"/>
    </row>
    <row r="656" spans="7:72" ht="14.25" customHeight="1" x14ac:dyDescent="0.2">
      <c r="G656" s="250"/>
      <c r="K656" s="250"/>
      <c r="O656" s="277"/>
      <c r="V656" s="250"/>
      <c r="W656" s="239"/>
      <c r="X656" s="277"/>
      <c r="Y656" s="250"/>
      <c r="Z656" s="294"/>
      <c r="AA656" s="294"/>
      <c r="AB656" s="294"/>
      <c r="AC656" s="294"/>
      <c r="AD656" s="294"/>
      <c r="AE656" s="294"/>
      <c r="AF656" s="294"/>
      <c r="AG656" s="294"/>
      <c r="AH656" s="294"/>
      <c r="AI656" s="294"/>
      <c r="AJ656" s="294"/>
      <c r="AK656" s="294"/>
      <c r="AL656" s="294"/>
      <c r="AM656" s="294"/>
      <c r="AN656" s="294"/>
      <c r="AO656" s="294"/>
      <c r="AP656" s="250"/>
      <c r="AQ656" s="250"/>
      <c r="AR656" s="250"/>
      <c r="AS656" s="250"/>
      <c r="AT656" s="250"/>
      <c r="AU656" s="250"/>
      <c r="AV656" s="250"/>
      <c r="AW656" s="250"/>
      <c r="AX656" s="250"/>
      <c r="AY656" s="250"/>
      <c r="AZ656" s="250"/>
      <c r="BA656" s="250"/>
      <c r="BB656" s="250"/>
      <c r="BC656" s="250"/>
      <c r="BD656" s="250"/>
      <c r="BE656" s="250"/>
      <c r="BF656" s="250"/>
      <c r="BG656" s="250"/>
      <c r="BH656" s="250"/>
      <c r="BI656" s="250"/>
      <c r="BJ656" s="250"/>
      <c r="BK656" s="250"/>
      <c r="BL656" s="250"/>
      <c r="BM656" s="250"/>
      <c r="BN656" s="250"/>
      <c r="BO656" s="250"/>
      <c r="BP656" s="250"/>
      <c r="BQ656" s="250"/>
      <c r="BR656" s="250"/>
      <c r="BS656" s="250"/>
      <c r="BT656" s="250"/>
    </row>
    <row r="657" spans="7:72" ht="14.25" customHeight="1" x14ac:dyDescent="0.2">
      <c r="G657" s="250"/>
      <c r="K657" s="250"/>
      <c r="O657" s="277"/>
      <c r="V657" s="250"/>
      <c r="W657" s="239"/>
      <c r="X657" s="277"/>
      <c r="Y657" s="250"/>
      <c r="Z657" s="294"/>
      <c r="AA657" s="294"/>
      <c r="AB657" s="294"/>
      <c r="AC657" s="294"/>
      <c r="AD657" s="294"/>
      <c r="AE657" s="294"/>
      <c r="AF657" s="294"/>
      <c r="AG657" s="294"/>
      <c r="AH657" s="294"/>
      <c r="AI657" s="294"/>
      <c r="AJ657" s="294"/>
      <c r="AK657" s="294"/>
      <c r="AL657" s="294"/>
      <c r="AM657" s="294"/>
      <c r="AN657" s="294"/>
      <c r="AO657" s="294"/>
      <c r="AP657" s="250"/>
      <c r="AQ657" s="250"/>
      <c r="AR657" s="250"/>
      <c r="AS657" s="250"/>
      <c r="AT657" s="250"/>
      <c r="AU657" s="250"/>
      <c r="AV657" s="250"/>
      <c r="AW657" s="250"/>
      <c r="AX657" s="250"/>
      <c r="AY657" s="250"/>
      <c r="AZ657" s="250"/>
      <c r="BA657" s="250"/>
      <c r="BB657" s="250"/>
      <c r="BC657" s="250"/>
      <c r="BD657" s="250"/>
      <c r="BE657" s="250"/>
      <c r="BF657" s="250"/>
      <c r="BG657" s="250"/>
      <c r="BH657" s="250"/>
      <c r="BI657" s="250"/>
      <c r="BJ657" s="250"/>
      <c r="BK657" s="250"/>
      <c r="BL657" s="250"/>
      <c r="BM657" s="250"/>
      <c r="BN657" s="250"/>
      <c r="BO657" s="250"/>
      <c r="BP657" s="250"/>
      <c r="BQ657" s="250"/>
      <c r="BR657" s="250"/>
      <c r="BS657" s="250"/>
      <c r="BT657" s="250"/>
    </row>
    <row r="658" spans="7:72" ht="14.25" customHeight="1" x14ac:dyDescent="0.2">
      <c r="G658" s="250"/>
      <c r="K658" s="250"/>
      <c r="O658" s="277"/>
      <c r="V658" s="250"/>
      <c r="W658" s="239"/>
      <c r="X658" s="277"/>
      <c r="Y658" s="250"/>
      <c r="Z658" s="294"/>
      <c r="AA658" s="294"/>
      <c r="AB658" s="294"/>
      <c r="AC658" s="294"/>
      <c r="AD658" s="294"/>
      <c r="AE658" s="294"/>
      <c r="AF658" s="294"/>
      <c r="AG658" s="294"/>
      <c r="AH658" s="294"/>
      <c r="AI658" s="294"/>
      <c r="AJ658" s="294"/>
      <c r="AK658" s="294"/>
      <c r="AL658" s="294"/>
      <c r="AM658" s="294"/>
      <c r="AN658" s="294"/>
      <c r="AO658" s="294"/>
      <c r="AP658" s="250"/>
      <c r="AQ658" s="250"/>
      <c r="AR658" s="250"/>
      <c r="AS658" s="250"/>
      <c r="AT658" s="250"/>
      <c r="AU658" s="250"/>
      <c r="AV658" s="250"/>
      <c r="AW658" s="250"/>
      <c r="AX658" s="250"/>
      <c r="AY658" s="250"/>
      <c r="AZ658" s="250"/>
      <c r="BA658" s="250"/>
      <c r="BB658" s="250"/>
      <c r="BC658" s="250"/>
      <c r="BD658" s="250"/>
      <c r="BE658" s="250"/>
      <c r="BF658" s="250"/>
      <c r="BG658" s="250"/>
      <c r="BH658" s="250"/>
      <c r="BI658" s="250"/>
      <c r="BJ658" s="250"/>
      <c r="BK658" s="250"/>
      <c r="BL658" s="250"/>
      <c r="BM658" s="250"/>
      <c r="BN658" s="250"/>
      <c r="BO658" s="250"/>
      <c r="BP658" s="250"/>
      <c r="BQ658" s="250"/>
      <c r="BR658" s="250"/>
      <c r="BS658" s="250"/>
      <c r="BT658" s="250"/>
    </row>
    <row r="659" spans="7:72" ht="14.25" customHeight="1" x14ac:dyDescent="0.2">
      <c r="G659" s="250"/>
      <c r="K659" s="250"/>
      <c r="O659" s="277"/>
      <c r="V659" s="250"/>
      <c r="W659" s="239"/>
      <c r="X659" s="277"/>
      <c r="Y659" s="250"/>
      <c r="Z659" s="294"/>
      <c r="AA659" s="294"/>
      <c r="AB659" s="294"/>
      <c r="AC659" s="294"/>
      <c r="AD659" s="294"/>
      <c r="AE659" s="294"/>
      <c r="AF659" s="294"/>
      <c r="AG659" s="294"/>
      <c r="AH659" s="294"/>
      <c r="AI659" s="294"/>
      <c r="AJ659" s="294"/>
      <c r="AK659" s="294"/>
      <c r="AL659" s="294"/>
      <c r="AM659" s="294"/>
      <c r="AN659" s="294"/>
      <c r="AO659" s="294"/>
      <c r="AP659" s="250"/>
      <c r="AQ659" s="250"/>
      <c r="AR659" s="250"/>
      <c r="AS659" s="250"/>
      <c r="AT659" s="250"/>
      <c r="AU659" s="250"/>
      <c r="AV659" s="250"/>
      <c r="AW659" s="250"/>
      <c r="AX659" s="250"/>
      <c r="AY659" s="250"/>
      <c r="AZ659" s="250"/>
      <c r="BA659" s="250"/>
      <c r="BB659" s="250"/>
      <c r="BC659" s="250"/>
      <c r="BD659" s="250"/>
      <c r="BE659" s="250"/>
      <c r="BF659" s="250"/>
      <c r="BG659" s="250"/>
      <c r="BH659" s="250"/>
      <c r="BI659" s="250"/>
      <c r="BJ659" s="250"/>
      <c r="BK659" s="250"/>
      <c r="BL659" s="250"/>
      <c r="BM659" s="250"/>
      <c r="BN659" s="250"/>
      <c r="BO659" s="250"/>
      <c r="BP659" s="250"/>
      <c r="BQ659" s="250"/>
      <c r="BR659" s="250"/>
      <c r="BS659" s="250"/>
      <c r="BT659" s="250"/>
    </row>
    <row r="660" spans="7:72" ht="14.25" customHeight="1" x14ac:dyDescent="0.2">
      <c r="G660" s="250"/>
      <c r="K660" s="250"/>
      <c r="O660" s="277"/>
      <c r="V660" s="250"/>
      <c r="W660" s="239"/>
      <c r="X660" s="277"/>
      <c r="Y660" s="250"/>
      <c r="Z660" s="294"/>
      <c r="AA660" s="294"/>
      <c r="AB660" s="294"/>
      <c r="AC660" s="294"/>
      <c r="AD660" s="294"/>
      <c r="AE660" s="294"/>
      <c r="AF660" s="294"/>
      <c r="AG660" s="294"/>
      <c r="AH660" s="294"/>
      <c r="AI660" s="294"/>
      <c r="AJ660" s="294"/>
      <c r="AK660" s="294"/>
      <c r="AL660" s="294"/>
      <c r="AM660" s="294"/>
      <c r="AN660" s="294"/>
      <c r="AO660" s="294"/>
      <c r="AP660" s="250"/>
      <c r="AQ660" s="250"/>
      <c r="AR660" s="250"/>
      <c r="AS660" s="250"/>
      <c r="AT660" s="250"/>
      <c r="AU660" s="250"/>
      <c r="AV660" s="250"/>
      <c r="AW660" s="250"/>
      <c r="AX660" s="250"/>
      <c r="AY660" s="250"/>
      <c r="AZ660" s="250"/>
      <c r="BA660" s="250"/>
      <c r="BB660" s="250"/>
      <c r="BC660" s="250"/>
      <c r="BD660" s="250"/>
      <c r="BE660" s="250"/>
      <c r="BF660" s="250"/>
      <c r="BG660" s="250"/>
      <c r="BH660" s="250"/>
      <c r="BI660" s="250"/>
      <c r="BJ660" s="250"/>
      <c r="BK660" s="250"/>
      <c r="BL660" s="250"/>
      <c r="BM660" s="250"/>
      <c r="BN660" s="250"/>
      <c r="BO660" s="250"/>
      <c r="BP660" s="250"/>
      <c r="BQ660" s="250"/>
      <c r="BR660" s="250"/>
      <c r="BS660" s="250"/>
      <c r="BT660" s="250"/>
    </row>
    <row r="661" spans="7:72" ht="14.25" customHeight="1" x14ac:dyDescent="0.2">
      <c r="G661" s="250"/>
      <c r="K661" s="250"/>
      <c r="O661" s="277"/>
      <c r="V661" s="250"/>
      <c r="W661" s="239"/>
      <c r="X661" s="277"/>
      <c r="Y661" s="250"/>
      <c r="Z661" s="294"/>
      <c r="AA661" s="294"/>
      <c r="AB661" s="294"/>
      <c r="AC661" s="294"/>
      <c r="AD661" s="294"/>
      <c r="AE661" s="294"/>
      <c r="AF661" s="294"/>
      <c r="AG661" s="294"/>
      <c r="AH661" s="294"/>
      <c r="AI661" s="294"/>
      <c r="AJ661" s="294"/>
      <c r="AK661" s="294"/>
      <c r="AL661" s="294"/>
      <c r="AM661" s="294"/>
      <c r="AN661" s="294"/>
      <c r="AO661" s="294"/>
      <c r="AP661" s="250"/>
      <c r="AQ661" s="250"/>
      <c r="AR661" s="250"/>
      <c r="AS661" s="250"/>
      <c r="AT661" s="250"/>
      <c r="AU661" s="250"/>
      <c r="AV661" s="250"/>
      <c r="AW661" s="250"/>
      <c r="AX661" s="250"/>
      <c r="AY661" s="250"/>
      <c r="AZ661" s="250"/>
      <c r="BA661" s="250"/>
      <c r="BB661" s="250"/>
      <c r="BC661" s="250"/>
      <c r="BD661" s="250"/>
      <c r="BE661" s="250"/>
      <c r="BF661" s="250"/>
      <c r="BG661" s="250"/>
      <c r="BH661" s="250"/>
      <c r="BI661" s="250"/>
      <c r="BJ661" s="250"/>
      <c r="BK661" s="250"/>
      <c r="BL661" s="250"/>
      <c r="BM661" s="250"/>
      <c r="BN661" s="250"/>
      <c r="BO661" s="250"/>
      <c r="BP661" s="250"/>
      <c r="BQ661" s="250"/>
      <c r="BR661" s="250"/>
      <c r="BS661" s="250"/>
      <c r="BT661" s="250"/>
    </row>
    <row r="662" spans="7:72" ht="14.25" customHeight="1" x14ac:dyDescent="0.2">
      <c r="G662" s="250"/>
      <c r="K662" s="250"/>
      <c r="O662" s="277"/>
      <c r="V662" s="250"/>
      <c r="W662" s="239"/>
      <c r="X662" s="277"/>
      <c r="Y662" s="250"/>
      <c r="Z662" s="294"/>
      <c r="AA662" s="294"/>
      <c r="AB662" s="294"/>
      <c r="AC662" s="294"/>
      <c r="AD662" s="294"/>
      <c r="AE662" s="294"/>
      <c r="AF662" s="294"/>
      <c r="AG662" s="294"/>
      <c r="AH662" s="294"/>
      <c r="AI662" s="294"/>
      <c r="AJ662" s="294"/>
      <c r="AK662" s="294"/>
      <c r="AL662" s="294"/>
      <c r="AM662" s="294"/>
      <c r="AN662" s="294"/>
      <c r="AO662" s="294"/>
      <c r="AP662" s="250"/>
      <c r="AQ662" s="250"/>
      <c r="AR662" s="250"/>
      <c r="AS662" s="250"/>
      <c r="AT662" s="250"/>
      <c r="AU662" s="250"/>
      <c r="AV662" s="250"/>
      <c r="AW662" s="250"/>
      <c r="AX662" s="250"/>
      <c r="AY662" s="250"/>
      <c r="AZ662" s="250"/>
      <c r="BA662" s="250"/>
      <c r="BB662" s="250"/>
      <c r="BC662" s="250"/>
      <c r="BD662" s="250"/>
      <c r="BE662" s="250"/>
      <c r="BF662" s="250"/>
      <c r="BG662" s="250"/>
      <c r="BH662" s="250"/>
      <c r="BI662" s="250"/>
      <c r="BJ662" s="250"/>
      <c r="BK662" s="250"/>
      <c r="BL662" s="250"/>
      <c r="BM662" s="250"/>
      <c r="BN662" s="250"/>
      <c r="BO662" s="250"/>
      <c r="BP662" s="250"/>
      <c r="BQ662" s="250"/>
      <c r="BR662" s="250"/>
      <c r="BS662" s="250"/>
      <c r="BT662" s="250"/>
    </row>
    <row r="663" spans="7:72" ht="14.25" customHeight="1" x14ac:dyDescent="0.2">
      <c r="G663" s="250"/>
      <c r="K663" s="250"/>
      <c r="O663" s="277"/>
      <c r="V663" s="250"/>
      <c r="W663" s="239"/>
      <c r="X663" s="277"/>
      <c r="Y663" s="250"/>
      <c r="Z663" s="294"/>
      <c r="AA663" s="294"/>
      <c r="AB663" s="294"/>
      <c r="AC663" s="294"/>
      <c r="AD663" s="294"/>
      <c r="AE663" s="294"/>
      <c r="AF663" s="294"/>
      <c r="AG663" s="294"/>
      <c r="AH663" s="294"/>
      <c r="AI663" s="294"/>
      <c r="AJ663" s="294"/>
      <c r="AK663" s="294"/>
      <c r="AL663" s="294"/>
      <c r="AM663" s="294"/>
      <c r="AN663" s="294"/>
      <c r="AO663" s="294"/>
      <c r="AP663" s="250"/>
      <c r="AQ663" s="250"/>
      <c r="AR663" s="250"/>
      <c r="AS663" s="250"/>
      <c r="AT663" s="250"/>
      <c r="AU663" s="250"/>
      <c r="AV663" s="250"/>
      <c r="AW663" s="250"/>
      <c r="AX663" s="250"/>
      <c r="AY663" s="250"/>
      <c r="AZ663" s="250"/>
      <c r="BA663" s="250"/>
      <c r="BB663" s="250"/>
      <c r="BC663" s="250"/>
      <c r="BD663" s="250"/>
      <c r="BE663" s="250"/>
      <c r="BF663" s="250"/>
      <c r="BG663" s="250"/>
      <c r="BH663" s="250"/>
      <c r="BI663" s="250"/>
      <c r="BJ663" s="250"/>
      <c r="BK663" s="250"/>
      <c r="BL663" s="250"/>
      <c r="BM663" s="250"/>
      <c r="BN663" s="250"/>
      <c r="BO663" s="250"/>
      <c r="BP663" s="250"/>
      <c r="BQ663" s="250"/>
      <c r="BR663" s="250"/>
      <c r="BS663" s="250"/>
      <c r="BT663" s="250"/>
    </row>
    <row r="664" spans="7:72" ht="14.25" customHeight="1" x14ac:dyDescent="0.2">
      <c r="G664" s="250"/>
      <c r="K664" s="250"/>
      <c r="O664" s="277"/>
      <c r="V664" s="250"/>
      <c r="W664" s="239"/>
      <c r="X664" s="277"/>
      <c r="Y664" s="250"/>
      <c r="Z664" s="294"/>
      <c r="AA664" s="294"/>
      <c r="AB664" s="294"/>
      <c r="AC664" s="294"/>
      <c r="AD664" s="294"/>
      <c r="AE664" s="294"/>
      <c r="AF664" s="294"/>
      <c r="AG664" s="294"/>
      <c r="AH664" s="294"/>
      <c r="AI664" s="294"/>
      <c r="AJ664" s="294"/>
      <c r="AK664" s="294"/>
      <c r="AL664" s="294"/>
      <c r="AM664" s="294"/>
      <c r="AN664" s="294"/>
      <c r="AO664" s="294"/>
      <c r="AP664" s="250"/>
      <c r="AQ664" s="250"/>
      <c r="AR664" s="250"/>
      <c r="AS664" s="250"/>
      <c r="AT664" s="250"/>
      <c r="AU664" s="250"/>
      <c r="AV664" s="250"/>
      <c r="AW664" s="250"/>
      <c r="AX664" s="250"/>
      <c r="AY664" s="250"/>
      <c r="AZ664" s="250"/>
      <c r="BA664" s="250"/>
      <c r="BB664" s="250"/>
      <c r="BC664" s="250"/>
      <c r="BD664" s="250"/>
      <c r="BE664" s="250"/>
      <c r="BF664" s="250"/>
      <c r="BG664" s="250"/>
      <c r="BH664" s="250"/>
      <c r="BI664" s="250"/>
      <c r="BJ664" s="250"/>
      <c r="BK664" s="250"/>
      <c r="BL664" s="250"/>
      <c r="BM664" s="250"/>
      <c r="BN664" s="250"/>
      <c r="BO664" s="250"/>
      <c r="BP664" s="250"/>
      <c r="BQ664" s="250"/>
      <c r="BR664" s="250"/>
      <c r="BS664" s="250"/>
      <c r="BT664" s="250"/>
    </row>
    <row r="665" spans="7:72" ht="14.25" customHeight="1" x14ac:dyDescent="0.2">
      <c r="G665" s="250"/>
      <c r="K665" s="250"/>
      <c r="O665" s="277"/>
      <c r="V665" s="250"/>
      <c r="W665" s="239"/>
      <c r="X665" s="277"/>
      <c r="Y665" s="250"/>
      <c r="Z665" s="294"/>
      <c r="AA665" s="294"/>
      <c r="AB665" s="294"/>
      <c r="AC665" s="294"/>
      <c r="AD665" s="294"/>
      <c r="AE665" s="294"/>
      <c r="AF665" s="294"/>
      <c r="AG665" s="294"/>
      <c r="AH665" s="294"/>
      <c r="AI665" s="294"/>
      <c r="AJ665" s="294"/>
      <c r="AK665" s="294"/>
      <c r="AL665" s="294"/>
      <c r="AM665" s="294"/>
      <c r="AN665" s="294"/>
      <c r="AO665" s="294"/>
      <c r="AP665" s="250"/>
      <c r="AQ665" s="250"/>
      <c r="AR665" s="250"/>
      <c r="AS665" s="250"/>
      <c r="AT665" s="250"/>
      <c r="AU665" s="250"/>
      <c r="AV665" s="250"/>
      <c r="AW665" s="250"/>
      <c r="AX665" s="250"/>
      <c r="AY665" s="250"/>
      <c r="AZ665" s="250"/>
      <c r="BA665" s="250"/>
      <c r="BB665" s="250"/>
      <c r="BC665" s="250"/>
      <c r="BD665" s="250"/>
      <c r="BE665" s="250"/>
      <c r="BF665" s="250"/>
      <c r="BG665" s="250"/>
      <c r="BH665" s="250"/>
      <c r="BI665" s="250"/>
      <c r="BJ665" s="250"/>
      <c r="BK665" s="250"/>
      <c r="BL665" s="250"/>
      <c r="BM665" s="250"/>
      <c r="BN665" s="250"/>
      <c r="BO665" s="250"/>
      <c r="BP665" s="250"/>
      <c r="BQ665" s="250"/>
      <c r="BR665" s="250"/>
      <c r="BS665" s="250"/>
      <c r="BT665" s="250"/>
    </row>
    <row r="666" spans="7:72" ht="14.25" customHeight="1" x14ac:dyDescent="0.2">
      <c r="G666" s="250"/>
      <c r="K666" s="250"/>
      <c r="O666" s="277"/>
      <c r="V666" s="250"/>
      <c r="W666" s="239"/>
      <c r="X666" s="277"/>
      <c r="Y666" s="250"/>
      <c r="Z666" s="294"/>
      <c r="AA666" s="294"/>
      <c r="AB666" s="294"/>
      <c r="AC666" s="294"/>
      <c r="AD666" s="294"/>
      <c r="AE666" s="294"/>
      <c r="AF666" s="294"/>
      <c r="AG666" s="294"/>
      <c r="AH666" s="294"/>
      <c r="AI666" s="294"/>
      <c r="AJ666" s="294"/>
      <c r="AK666" s="294"/>
      <c r="AL666" s="294"/>
      <c r="AM666" s="294"/>
      <c r="AN666" s="294"/>
      <c r="AO666" s="294"/>
      <c r="AP666" s="250"/>
      <c r="AQ666" s="250"/>
      <c r="AR666" s="250"/>
      <c r="AS666" s="250"/>
      <c r="AT666" s="250"/>
      <c r="AU666" s="250"/>
      <c r="AV666" s="250"/>
      <c r="AW666" s="250"/>
      <c r="AX666" s="250"/>
      <c r="AY666" s="250"/>
      <c r="AZ666" s="250"/>
      <c r="BA666" s="250"/>
      <c r="BB666" s="250"/>
      <c r="BC666" s="250"/>
      <c r="BD666" s="250"/>
      <c r="BE666" s="250"/>
      <c r="BF666" s="250"/>
      <c r="BG666" s="250"/>
      <c r="BH666" s="250"/>
      <c r="BI666" s="250"/>
      <c r="BJ666" s="250"/>
      <c r="BK666" s="250"/>
      <c r="BL666" s="250"/>
      <c r="BM666" s="250"/>
      <c r="BN666" s="250"/>
      <c r="BO666" s="250"/>
      <c r="BP666" s="250"/>
      <c r="BQ666" s="250"/>
      <c r="BR666" s="250"/>
      <c r="BS666" s="250"/>
      <c r="BT666" s="250"/>
    </row>
    <row r="667" spans="7:72" ht="14.25" customHeight="1" x14ac:dyDescent="0.2">
      <c r="G667" s="250"/>
      <c r="K667" s="250"/>
      <c r="O667" s="277"/>
      <c r="V667" s="250"/>
      <c r="W667" s="239"/>
      <c r="X667" s="277"/>
      <c r="Y667" s="250"/>
      <c r="Z667" s="294"/>
      <c r="AA667" s="294"/>
      <c r="AB667" s="294"/>
      <c r="AC667" s="294"/>
      <c r="AD667" s="294"/>
      <c r="AE667" s="294"/>
      <c r="AF667" s="294"/>
      <c r="AG667" s="294"/>
      <c r="AH667" s="294"/>
      <c r="AI667" s="294"/>
      <c r="AJ667" s="294"/>
      <c r="AK667" s="294"/>
      <c r="AL667" s="294"/>
      <c r="AM667" s="294"/>
      <c r="AN667" s="294"/>
      <c r="AO667" s="294"/>
      <c r="AP667" s="250"/>
      <c r="AQ667" s="250"/>
      <c r="AR667" s="250"/>
      <c r="AS667" s="250"/>
      <c r="AT667" s="250"/>
      <c r="AU667" s="250"/>
      <c r="AV667" s="250"/>
      <c r="AW667" s="250"/>
      <c r="AX667" s="250"/>
      <c r="AY667" s="250"/>
      <c r="AZ667" s="250"/>
      <c r="BA667" s="250"/>
      <c r="BB667" s="250"/>
      <c r="BC667" s="250"/>
      <c r="BD667" s="250"/>
      <c r="BE667" s="250"/>
      <c r="BF667" s="250"/>
      <c r="BG667" s="250"/>
      <c r="BH667" s="250"/>
      <c r="BI667" s="250"/>
      <c r="BJ667" s="250"/>
      <c r="BK667" s="250"/>
      <c r="BL667" s="250"/>
      <c r="BM667" s="250"/>
      <c r="BN667" s="250"/>
      <c r="BO667" s="250"/>
      <c r="BP667" s="250"/>
      <c r="BQ667" s="250"/>
      <c r="BR667" s="250"/>
      <c r="BS667" s="250"/>
      <c r="BT667" s="250"/>
    </row>
    <row r="668" spans="7:72" ht="14.25" customHeight="1" x14ac:dyDescent="0.2">
      <c r="G668" s="250"/>
      <c r="K668" s="250"/>
      <c r="O668" s="277"/>
      <c r="V668" s="250"/>
      <c r="W668" s="239"/>
      <c r="X668" s="277"/>
      <c r="Y668" s="250"/>
      <c r="Z668" s="294"/>
      <c r="AA668" s="294"/>
      <c r="AB668" s="294"/>
      <c r="AC668" s="294"/>
      <c r="AD668" s="294"/>
      <c r="AE668" s="294"/>
      <c r="AF668" s="294"/>
      <c r="AG668" s="294"/>
      <c r="AH668" s="294"/>
      <c r="AI668" s="294"/>
      <c r="AJ668" s="294"/>
      <c r="AK668" s="294"/>
      <c r="AL668" s="294"/>
      <c r="AM668" s="294"/>
      <c r="AN668" s="294"/>
      <c r="AO668" s="294"/>
      <c r="AP668" s="250"/>
      <c r="AQ668" s="250"/>
      <c r="AR668" s="250"/>
      <c r="AS668" s="250"/>
      <c r="AT668" s="250"/>
      <c r="AU668" s="250"/>
      <c r="AV668" s="250"/>
      <c r="AW668" s="250"/>
      <c r="AX668" s="250"/>
      <c r="AY668" s="250"/>
      <c r="AZ668" s="250"/>
      <c r="BA668" s="250"/>
      <c r="BB668" s="250"/>
      <c r="BC668" s="250"/>
      <c r="BD668" s="250"/>
      <c r="BE668" s="250"/>
      <c r="BF668" s="250"/>
      <c r="BG668" s="250"/>
      <c r="BH668" s="250"/>
      <c r="BI668" s="250"/>
      <c r="BJ668" s="250"/>
      <c r="BK668" s="250"/>
      <c r="BL668" s="250"/>
      <c r="BM668" s="250"/>
      <c r="BN668" s="250"/>
      <c r="BO668" s="250"/>
      <c r="BP668" s="250"/>
      <c r="BQ668" s="250"/>
      <c r="BR668" s="250"/>
      <c r="BS668" s="250"/>
      <c r="BT668" s="250"/>
    </row>
    <row r="669" spans="7:72" ht="14.25" customHeight="1" x14ac:dyDescent="0.2">
      <c r="G669" s="250"/>
      <c r="K669" s="250"/>
      <c r="O669" s="277"/>
      <c r="V669" s="250"/>
      <c r="W669" s="239"/>
      <c r="X669" s="277"/>
      <c r="Y669" s="250"/>
      <c r="Z669" s="294"/>
      <c r="AA669" s="294"/>
      <c r="AB669" s="294"/>
      <c r="AC669" s="294"/>
      <c r="AD669" s="294"/>
      <c r="AE669" s="294"/>
      <c r="AF669" s="294"/>
      <c r="AG669" s="294"/>
      <c r="AH669" s="294"/>
      <c r="AI669" s="294"/>
      <c r="AJ669" s="294"/>
      <c r="AK669" s="294"/>
      <c r="AL669" s="294"/>
      <c r="AM669" s="294"/>
      <c r="AN669" s="294"/>
      <c r="AO669" s="294"/>
      <c r="AP669" s="250"/>
      <c r="AQ669" s="250"/>
      <c r="AR669" s="250"/>
      <c r="AS669" s="250"/>
      <c r="AT669" s="250"/>
      <c r="AU669" s="250"/>
      <c r="AV669" s="250"/>
      <c r="AW669" s="250"/>
      <c r="AX669" s="250"/>
      <c r="AY669" s="250"/>
      <c r="AZ669" s="250"/>
      <c r="BA669" s="250"/>
      <c r="BB669" s="250"/>
      <c r="BC669" s="250"/>
      <c r="BD669" s="250"/>
      <c r="BE669" s="250"/>
      <c r="BF669" s="250"/>
      <c r="BG669" s="250"/>
      <c r="BH669" s="250"/>
      <c r="BI669" s="250"/>
      <c r="BJ669" s="250"/>
      <c r="BK669" s="250"/>
      <c r="BL669" s="250"/>
      <c r="BM669" s="250"/>
      <c r="BN669" s="250"/>
      <c r="BO669" s="250"/>
      <c r="BP669" s="250"/>
      <c r="BQ669" s="250"/>
      <c r="BR669" s="250"/>
      <c r="BS669" s="250"/>
      <c r="BT669" s="250"/>
    </row>
    <row r="670" spans="7:72" ht="14.25" customHeight="1" x14ac:dyDescent="0.2">
      <c r="G670" s="250"/>
      <c r="K670" s="250"/>
      <c r="O670" s="277"/>
      <c r="V670" s="250"/>
      <c r="W670" s="239"/>
      <c r="X670" s="277"/>
      <c r="Y670" s="250"/>
      <c r="Z670" s="294"/>
      <c r="AA670" s="294"/>
      <c r="AB670" s="294"/>
      <c r="AC670" s="294"/>
      <c r="AD670" s="294"/>
      <c r="AE670" s="294"/>
      <c r="AF670" s="294"/>
      <c r="AG670" s="294"/>
      <c r="AH670" s="294"/>
      <c r="AI670" s="294"/>
      <c r="AJ670" s="294"/>
      <c r="AK670" s="294"/>
      <c r="AL670" s="294"/>
      <c r="AM670" s="294"/>
      <c r="AN670" s="294"/>
      <c r="AO670" s="294"/>
      <c r="AP670" s="250"/>
      <c r="AQ670" s="250"/>
      <c r="AR670" s="250"/>
      <c r="AS670" s="250"/>
      <c r="AT670" s="250"/>
      <c r="AU670" s="250"/>
      <c r="AV670" s="250"/>
      <c r="AW670" s="250"/>
      <c r="AX670" s="250"/>
      <c r="AY670" s="250"/>
      <c r="AZ670" s="250"/>
      <c r="BA670" s="250"/>
      <c r="BB670" s="250"/>
      <c r="BC670" s="250"/>
      <c r="BD670" s="250"/>
      <c r="BE670" s="250"/>
      <c r="BF670" s="250"/>
      <c r="BG670" s="250"/>
      <c r="BH670" s="250"/>
      <c r="BI670" s="250"/>
      <c r="BJ670" s="250"/>
      <c r="BK670" s="250"/>
      <c r="BL670" s="250"/>
      <c r="BM670" s="250"/>
      <c r="BN670" s="250"/>
      <c r="BO670" s="250"/>
      <c r="BP670" s="250"/>
      <c r="BQ670" s="250"/>
      <c r="BR670" s="250"/>
      <c r="BS670" s="250"/>
      <c r="BT670" s="250"/>
    </row>
    <row r="671" spans="7:72" ht="14.25" customHeight="1" x14ac:dyDescent="0.2">
      <c r="G671" s="250"/>
      <c r="K671" s="250"/>
      <c r="O671" s="277"/>
      <c r="V671" s="250"/>
      <c r="W671" s="239"/>
      <c r="X671" s="277"/>
      <c r="Y671" s="250"/>
      <c r="Z671" s="294"/>
      <c r="AA671" s="294"/>
      <c r="AB671" s="294"/>
      <c r="AC671" s="294"/>
      <c r="AD671" s="294"/>
      <c r="AE671" s="294"/>
      <c r="AF671" s="294"/>
      <c r="AG671" s="294"/>
      <c r="AH671" s="294"/>
      <c r="AI671" s="294"/>
      <c r="AJ671" s="294"/>
      <c r="AK671" s="294"/>
      <c r="AL671" s="294"/>
      <c r="AM671" s="294"/>
      <c r="AN671" s="294"/>
      <c r="AO671" s="294"/>
      <c r="AP671" s="250"/>
      <c r="AQ671" s="250"/>
      <c r="AR671" s="250"/>
      <c r="AS671" s="250"/>
      <c r="AT671" s="250"/>
      <c r="AU671" s="250"/>
      <c r="AV671" s="250"/>
      <c r="AW671" s="250"/>
      <c r="AX671" s="250"/>
      <c r="AY671" s="250"/>
      <c r="AZ671" s="250"/>
      <c r="BA671" s="250"/>
      <c r="BB671" s="250"/>
      <c r="BC671" s="250"/>
      <c r="BD671" s="250"/>
      <c r="BE671" s="250"/>
      <c r="BF671" s="250"/>
      <c r="BG671" s="250"/>
      <c r="BH671" s="250"/>
      <c r="BI671" s="250"/>
      <c r="BJ671" s="250"/>
      <c r="BK671" s="250"/>
      <c r="BL671" s="250"/>
      <c r="BM671" s="250"/>
      <c r="BN671" s="250"/>
      <c r="BO671" s="250"/>
      <c r="BP671" s="250"/>
      <c r="BQ671" s="250"/>
      <c r="BR671" s="250"/>
      <c r="BS671" s="250"/>
      <c r="BT671" s="250"/>
    </row>
    <row r="672" spans="7:72" ht="14.25" customHeight="1" x14ac:dyDescent="0.2">
      <c r="G672" s="250"/>
      <c r="K672" s="250"/>
      <c r="O672" s="277"/>
      <c r="V672" s="250"/>
      <c r="W672" s="239"/>
      <c r="X672" s="277"/>
      <c r="Y672" s="250"/>
      <c r="Z672" s="294"/>
      <c r="AA672" s="294"/>
      <c r="AB672" s="294"/>
      <c r="AC672" s="294"/>
      <c r="AD672" s="294"/>
      <c r="AE672" s="294"/>
      <c r="AF672" s="294"/>
      <c r="AG672" s="294"/>
      <c r="AH672" s="294"/>
      <c r="AI672" s="294"/>
      <c r="AJ672" s="294"/>
      <c r="AK672" s="294"/>
      <c r="AL672" s="294"/>
      <c r="AM672" s="294"/>
      <c r="AN672" s="294"/>
      <c r="AO672" s="294"/>
      <c r="AP672" s="250"/>
      <c r="AQ672" s="250"/>
      <c r="AR672" s="250"/>
      <c r="AS672" s="250"/>
      <c r="AT672" s="250"/>
      <c r="AU672" s="250"/>
      <c r="AV672" s="250"/>
      <c r="AW672" s="250"/>
      <c r="AX672" s="250"/>
      <c r="AY672" s="250"/>
      <c r="AZ672" s="250"/>
      <c r="BA672" s="250"/>
      <c r="BB672" s="250"/>
      <c r="BC672" s="250"/>
      <c r="BD672" s="250"/>
      <c r="BE672" s="250"/>
      <c r="BF672" s="250"/>
      <c r="BG672" s="250"/>
      <c r="BH672" s="250"/>
      <c r="BI672" s="250"/>
      <c r="BJ672" s="250"/>
      <c r="BK672" s="250"/>
      <c r="BL672" s="250"/>
      <c r="BM672" s="250"/>
      <c r="BN672" s="250"/>
      <c r="BO672" s="250"/>
      <c r="BP672" s="250"/>
      <c r="BQ672" s="250"/>
      <c r="BR672" s="250"/>
      <c r="BS672" s="250"/>
      <c r="BT672" s="250"/>
    </row>
    <row r="673" spans="7:72" ht="14.25" customHeight="1" x14ac:dyDescent="0.2">
      <c r="G673" s="250"/>
      <c r="K673" s="250"/>
      <c r="O673" s="277"/>
      <c r="V673" s="250"/>
      <c r="W673" s="239"/>
      <c r="X673" s="277"/>
      <c r="Y673" s="250"/>
      <c r="Z673" s="294"/>
      <c r="AA673" s="294"/>
      <c r="AB673" s="294"/>
      <c r="AC673" s="294"/>
      <c r="AD673" s="294"/>
      <c r="AE673" s="294"/>
      <c r="AF673" s="294"/>
      <c r="AG673" s="294"/>
      <c r="AH673" s="294"/>
      <c r="AI673" s="294"/>
      <c r="AJ673" s="294"/>
      <c r="AK673" s="294"/>
      <c r="AL673" s="294"/>
      <c r="AM673" s="294"/>
      <c r="AN673" s="294"/>
      <c r="AO673" s="294"/>
      <c r="AP673" s="250"/>
      <c r="AQ673" s="250"/>
      <c r="AR673" s="250"/>
      <c r="AS673" s="250"/>
      <c r="AT673" s="250"/>
      <c r="AU673" s="250"/>
      <c r="AV673" s="250"/>
      <c r="AW673" s="250"/>
      <c r="AX673" s="250"/>
      <c r="AY673" s="250"/>
      <c r="AZ673" s="250"/>
      <c r="BA673" s="250"/>
      <c r="BB673" s="250"/>
      <c r="BC673" s="250"/>
      <c r="BD673" s="250"/>
      <c r="BE673" s="250"/>
      <c r="BF673" s="250"/>
      <c r="BG673" s="250"/>
      <c r="BH673" s="250"/>
      <c r="BI673" s="250"/>
      <c r="BJ673" s="250"/>
      <c r="BK673" s="250"/>
      <c r="BL673" s="250"/>
      <c r="BM673" s="250"/>
      <c r="BN673" s="250"/>
      <c r="BO673" s="250"/>
      <c r="BP673" s="250"/>
      <c r="BQ673" s="250"/>
      <c r="BR673" s="250"/>
      <c r="BS673" s="250"/>
      <c r="BT673" s="250"/>
    </row>
    <row r="674" spans="7:72" ht="14.25" customHeight="1" x14ac:dyDescent="0.2">
      <c r="G674" s="250"/>
      <c r="K674" s="250"/>
      <c r="O674" s="277"/>
      <c r="V674" s="250"/>
      <c r="W674" s="239"/>
      <c r="X674" s="277"/>
      <c r="Y674" s="250"/>
      <c r="Z674" s="294"/>
      <c r="AA674" s="294"/>
      <c r="AB674" s="294"/>
      <c r="AC674" s="294"/>
      <c r="AD674" s="294"/>
      <c r="AE674" s="294"/>
      <c r="AF674" s="294"/>
      <c r="AG674" s="294"/>
      <c r="AH674" s="294"/>
      <c r="AI674" s="294"/>
      <c r="AJ674" s="294"/>
      <c r="AK674" s="294"/>
      <c r="AL674" s="294"/>
      <c r="AM674" s="294"/>
      <c r="AN674" s="294"/>
      <c r="AO674" s="294"/>
      <c r="AP674" s="250"/>
      <c r="AQ674" s="250"/>
      <c r="AR674" s="250"/>
      <c r="AS674" s="250"/>
      <c r="AT674" s="250"/>
      <c r="AU674" s="250"/>
      <c r="AV674" s="250"/>
      <c r="AW674" s="250"/>
      <c r="AX674" s="250"/>
      <c r="AY674" s="250"/>
      <c r="AZ674" s="250"/>
      <c r="BA674" s="250"/>
      <c r="BB674" s="250"/>
      <c r="BC674" s="250"/>
      <c r="BD674" s="250"/>
      <c r="BE674" s="250"/>
      <c r="BF674" s="250"/>
      <c r="BG674" s="250"/>
      <c r="BH674" s="250"/>
      <c r="BI674" s="250"/>
      <c r="BJ674" s="250"/>
      <c r="BK674" s="250"/>
      <c r="BL674" s="250"/>
      <c r="BM674" s="250"/>
      <c r="BN674" s="250"/>
      <c r="BO674" s="250"/>
      <c r="BP674" s="250"/>
      <c r="BQ674" s="250"/>
      <c r="BR674" s="250"/>
      <c r="BS674" s="250"/>
      <c r="BT674" s="250"/>
    </row>
    <row r="675" spans="7:72" ht="14.25" customHeight="1" x14ac:dyDescent="0.2">
      <c r="G675" s="250"/>
      <c r="K675" s="250"/>
      <c r="O675" s="277"/>
      <c r="V675" s="250"/>
      <c r="W675" s="239"/>
      <c r="X675" s="277"/>
      <c r="Y675" s="250"/>
      <c r="Z675" s="294"/>
      <c r="AA675" s="294"/>
      <c r="AB675" s="294"/>
      <c r="AC675" s="294"/>
      <c r="AD675" s="294"/>
      <c r="AE675" s="294"/>
      <c r="AF675" s="294"/>
      <c r="AG675" s="294"/>
      <c r="AH675" s="294"/>
      <c r="AI675" s="294"/>
      <c r="AJ675" s="294"/>
      <c r="AK675" s="294"/>
      <c r="AL675" s="294"/>
      <c r="AM675" s="294"/>
      <c r="AN675" s="294"/>
      <c r="AO675" s="294"/>
      <c r="AP675" s="250"/>
      <c r="AQ675" s="250"/>
      <c r="AR675" s="250"/>
      <c r="AS675" s="250"/>
      <c r="AT675" s="250"/>
      <c r="AU675" s="250"/>
      <c r="AV675" s="250"/>
      <c r="AW675" s="250"/>
      <c r="AX675" s="250"/>
      <c r="AY675" s="250"/>
      <c r="AZ675" s="250"/>
      <c r="BA675" s="250"/>
      <c r="BB675" s="250"/>
      <c r="BC675" s="250"/>
      <c r="BD675" s="250"/>
      <c r="BE675" s="250"/>
      <c r="BF675" s="250"/>
      <c r="BG675" s="250"/>
      <c r="BH675" s="250"/>
      <c r="BI675" s="250"/>
      <c r="BJ675" s="250"/>
      <c r="BK675" s="250"/>
      <c r="BL675" s="250"/>
      <c r="BM675" s="250"/>
      <c r="BN675" s="250"/>
      <c r="BO675" s="250"/>
      <c r="BP675" s="250"/>
      <c r="BQ675" s="250"/>
      <c r="BR675" s="250"/>
      <c r="BS675" s="250"/>
      <c r="BT675" s="250"/>
    </row>
    <row r="676" spans="7:72" ht="14.25" customHeight="1" x14ac:dyDescent="0.2">
      <c r="G676" s="250"/>
      <c r="K676" s="250"/>
      <c r="O676" s="277"/>
      <c r="V676" s="250"/>
      <c r="W676" s="239"/>
      <c r="X676" s="277"/>
      <c r="Y676" s="250"/>
      <c r="Z676" s="294"/>
      <c r="AA676" s="294"/>
      <c r="AB676" s="294"/>
      <c r="AC676" s="294"/>
      <c r="AD676" s="294"/>
      <c r="AE676" s="294"/>
      <c r="AF676" s="294"/>
      <c r="AG676" s="294"/>
      <c r="AH676" s="294"/>
      <c r="AI676" s="294"/>
      <c r="AJ676" s="294"/>
      <c r="AK676" s="294"/>
      <c r="AL676" s="294"/>
      <c r="AM676" s="294"/>
      <c r="AN676" s="294"/>
      <c r="AO676" s="294"/>
      <c r="AP676" s="250"/>
      <c r="AQ676" s="250"/>
      <c r="AR676" s="250"/>
      <c r="AS676" s="250"/>
      <c r="AT676" s="250"/>
      <c r="AU676" s="250"/>
      <c r="AV676" s="250"/>
      <c r="AW676" s="250"/>
      <c r="AX676" s="250"/>
      <c r="AY676" s="250"/>
      <c r="AZ676" s="250"/>
      <c r="BA676" s="250"/>
      <c r="BB676" s="250"/>
      <c r="BC676" s="250"/>
      <c r="BD676" s="250"/>
      <c r="BE676" s="250"/>
      <c r="BF676" s="250"/>
      <c r="BG676" s="250"/>
      <c r="BH676" s="250"/>
      <c r="BI676" s="250"/>
      <c r="BJ676" s="250"/>
      <c r="BK676" s="250"/>
      <c r="BL676" s="250"/>
      <c r="BM676" s="250"/>
      <c r="BN676" s="250"/>
      <c r="BO676" s="250"/>
      <c r="BP676" s="250"/>
      <c r="BQ676" s="250"/>
      <c r="BR676" s="250"/>
      <c r="BS676" s="250"/>
      <c r="BT676" s="250"/>
    </row>
    <row r="677" spans="7:72" ht="14.25" customHeight="1" x14ac:dyDescent="0.2">
      <c r="G677" s="250"/>
      <c r="K677" s="250"/>
      <c r="O677" s="277"/>
      <c r="V677" s="250"/>
      <c r="W677" s="239"/>
      <c r="X677" s="277"/>
      <c r="Y677" s="250"/>
      <c r="Z677" s="294"/>
      <c r="AA677" s="294"/>
      <c r="AB677" s="294"/>
      <c r="AC677" s="294"/>
      <c r="AD677" s="294"/>
      <c r="AE677" s="294"/>
      <c r="AF677" s="294"/>
      <c r="AG677" s="294"/>
      <c r="AH677" s="294"/>
      <c r="AI677" s="294"/>
      <c r="AJ677" s="294"/>
      <c r="AK677" s="294"/>
      <c r="AL677" s="294"/>
      <c r="AM677" s="294"/>
      <c r="AN677" s="294"/>
      <c r="AO677" s="294"/>
      <c r="AP677" s="250"/>
      <c r="AQ677" s="250"/>
      <c r="AR677" s="250"/>
      <c r="AS677" s="250"/>
      <c r="AT677" s="250"/>
      <c r="AU677" s="250"/>
      <c r="AV677" s="250"/>
      <c r="AW677" s="250"/>
      <c r="AX677" s="250"/>
      <c r="AY677" s="250"/>
      <c r="AZ677" s="250"/>
      <c r="BA677" s="250"/>
      <c r="BB677" s="250"/>
      <c r="BC677" s="250"/>
      <c r="BD677" s="250"/>
      <c r="BE677" s="250"/>
      <c r="BF677" s="250"/>
      <c r="BG677" s="250"/>
      <c r="BH677" s="250"/>
      <c r="BI677" s="250"/>
      <c r="BJ677" s="250"/>
      <c r="BK677" s="250"/>
      <c r="BL677" s="250"/>
      <c r="BM677" s="250"/>
      <c r="BN677" s="250"/>
      <c r="BO677" s="250"/>
      <c r="BP677" s="250"/>
      <c r="BQ677" s="250"/>
      <c r="BR677" s="250"/>
      <c r="BS677" s="250"/>
      <c r="BT677" s="250"/>
    </row>
    <row r="678" spans="7:72" ht="14.25" customHeight="1" x14ac:dyDescent="0.2">
      <c r="G678" s="250"/>
      <c r="K678" s="250"/>
      <c r="O678" s="277"/>
      <c r="V678" s="250"/>
      <c r="W678" s="239"/>
      <c r="X678" s="277"/>
      <c r="Y678" s="250"/>
      <c r="Z678" s="294"/>
      <c r="AA678" s="294"/>
      <c r="AB678" s="294"/>
      <c r="AC678" s="294"/>
      <c r="AD678" s="294"/>
      <c r="AE678" s="294"/>
      <c r="AF678" s="294"/>
      <c r="AG678" s="294"/>
      <c r="AH678" s="294"/>
      <c r="AI678" s="294"/>
      <c r="AJ678" s="294"/>
      <c r="AK678" s="294"/>
      <c r="AL678" s="294"/>
      <c r="AM678" s="294"/>
      <c r="AN678" s="294"/>
      <c r="AO678" s="294"/>
      <c r="AP678" s="250"/>
      <c r="AQ678" s="250"/>
      <c r="AR678" s="250"/>
      <c r="AS678" s="250"/>
      <c r="AT678" s="250"/>
      <c r="AU678" s="250"/>
      <c r="AV678" s="250"/>
      <c r="AW678" s="250"/>
      <c r="AX678" s="250"/>
      <c r="AY678" s="250"/>
      <c r="AZ678" s="250"/>
      <c r="BA678" s="250"/>
      <c r="BB678" s="250"/>
      <c r="BC678" s="250"/>
      <c r="BD678" s="250"/>
      <c r="BE678" s="250"/>
      <c r="BF678" s="250"/>
      <c r="BG678" s="250"/>
      <c r="BH678" s="250"/>
      <c r="BI678" s="250"/>
      <c r="BJ678" s="250"/>
      <c r="BK678" s="250"/>
      <c r="BL678" s="250"/>
      <c r="BM678" s="250"/>
      <c r="BN678" s="250"/>
      <c r="BO678" s="250"/>
      <c r="BP678" s="250"/>
      <c r="BQ678" s="250"/>
      <c r="BR678" s="250"/>
      <c r="BS678" s="250"/>
      <c r="BT678" s="250"/>
    </row>
    <row r="679" spans="7:72" ht="14.25" customHeight="1" x14ac:dyDescent="0.2">
      <c r="G679" s="250"/>
      <c r="K679" s="250"/>
      <c r="O679" s="277"/>
      <c r="V679" s="250"/>
      <c r="W679" s="239"/>
      <c r="X679" s="277"/>
      <c r="Y679" s="250"/>
      <c r="Z679" s="294"/>
      <c r="AA679" s="294"/>
      <c r="AB679" s="294"/>
      <c r="AC679" s="294"/>
      <c r="AD679" s="294"/>
      <c r="AE679" s="294"/>
      <c r="AF679" s="294"/>
      <c r="AG679" s="294"/>
      <c r="AH679" s="294"/>
      <c r="AI679" s="294"/>
      <c r="AJ679" s="294"/>
      <c r="AK679" s="294"/>
      <c r="AL679" s="294"/>
      <c r="AM679" s="294"/>
      <c r="AN679" s="294"/>
      <c r="AO679" s="294"/>
      <c r="AP679" s="250"/>
      <c r="AQ679" s="250"/>
      <c r="AR679" s="250"/>
      <c r="AS679" s="250"/>
      <c r="AT679" s="250"/>
      <c r="AU679" s="250"/>
      <c r="AV679" s="250"/>
      <c r="AW679" s="250"/>
      <c r="AX679" s="250"/>
      <c r="AY679" s="250"/>
      <c r="AZ679" s="250"/>
      <c r="BA679" s="250"/>
      <c r="BB679" s="250"/>
      <c r="BC679" s="250"/>
      <c r="BD679" s="250"/>
      <c r="BE679" s="250"/>
      <c r="BF679" s="250"/>
      <c r="BG679" s="250"/>
      <c r="BH679" s="250"/>
      <c r="BI679" s="250"/>
      <c r="BJ679" s="250"/>
      <c r="BK679" s="250"/>
      <c r="BL679" s="250"/>
      <c r="BM679" s="250"/>
      <c r="BN679" s="250"/>
      <c r="BO679" s="250"/>
      <c r="BP679" s="250"/>
      <c r="BQ679" s="250"/>
      <c r="BR679" s="250"/>
      <c r="BS679" s="250"/>
      <c r="BT679" s="250"/>
    </row>
    <row r="680" spans="7:72" ht="14.25" customHeight="1" x14ac:dyDescent="0.2">
      <c r="G680" s="250"/>
      <c r="K680" s="250"/>
      <c r="O680" s="277"/>
      <c r="V680" s="250"/>
      <c r="W680" s="239"/>
      <c r="X680" s="277"/>
      <c r="Y680" s="250"/>
      <c r="Z680" s="294"/>
      <c r="AA680" s="294"/>
      <c r="AB680" s="294"/>
      <c r="AC680" s="294"/>
      <c r="AD680" s="294"/>
      <c r="AE680" s="294"/>
      <c r="AF680" s="294"/>
      <c r="AG680" s="294"/>
      <c r="AH680" s="294"/>
      <c r="AI680" s="294"/>
      <c r="AJ680" s="294"/>
      <c r="AK680" s="294"/>
      <c r="AL680" s="294"/>
      <c r="AM680" s="294"/>
      <c r="AN680" s="294"/>
      <c r="AO680" s="294"/>
      <c r="AP680" s="250"/>
      <c r="AQ680" s="250"/>
      <c r="AR680" s="250"/>
      <c r="AS680" s="250"/>
      <c r="AT680" s="250"/>
      <c r="AU680" s="250"/>
      <c r="AV680" s="250"/>
      <c r="AW680" s="250"/>
      <c r="AX680" s="250"/>
      <c r="AY680" s="250"/>
      <c r="AZ680" s="250"/>
      <c r="BA680" s="250"/>
      <c r="BB680" s="250"/>
      <c r="BC680" s="250"/>
      <c r="BD680" s="250"/>
      <c r="BE680" s="250"/>
      <c r="BF680" s="250"/>
      <c r="BG680" s="250"/>
      <c r="BH680" s="250"/>
      <c r="BI680" s="250"/>
      <c r="BJ680" s="250"/>
      <c r="BK680" s="250"/>
      <c r="BL680" s="250"/>
      <c r="BM680" s="250"/>
      <c r="BN680" s="250"/>
      <c r="BO680" s="250"/>
      <c r="BP680" s="250"/>
      <c r="BQ680" s="250"/>
      <c r="BR680" s="250"/>
      <c r="BS680" s="250"/>
      <c r="BT680" s="250"/>
    </row>
    <row r="681" spans="7:72" ht="14.25" customHeight="1" x14ac:dyDescent="0.2">
      <c r="G681" s="250"/>
      <c r="K681" s="250"/>
      <c r="O681" s="277"/>
      <c r="V681" s="250"/>
      <c r="W681" s="239"/>
      <c r="X681" s="277"/>
      <c r="Y681" s="250"/>
      <c r="Z681" s="294"/>
      <c r="AA681" s="294"/>
      <c r="AB681" s="294"/>
      <c r="AC681" s="294"/>
      <c r="AD681" s="294"/>
      <c r="AE681" s="294"/>
      <c r="AF681" s="294"/>
      <c r="AG681" s="294"/>
      <c r="AH681" s="294"/>
      <c r="AI681" s="294"/>
      <c r="AJ681" s="294"/>
      <c r="AK681" s="294"/>
      <c r="AL681" s="294"/>
      <c r="AM681" s="294"/>
      <c r="AN681" s="294"/>
      <c r="AO681" s="294"/>
      <c r="AP681" s="250"/>
      <c r="AQ681" s="250"/>
      <c r="AR681" s="250"/>
      <c r="AS681" s="250"/>
      <c r="AT681" s="250"/>
      <c r="AU681" s="250"/>
      <c r="AV681" s="250"/>
      <c r="AW681" s="250"/>
      <c r="AX681" s="250"/>
      <c r="AY681" s="250"/>
      <c r="AZ681" s="250"/>
      <c r="BA681" s="250"/>
      <c r="BB681" s="250"/>
      <c r="BC681" s="250"/>
      <c r="BD681" s="250"/>
      <c r="BE681" s="250"/>
      <c r="BF681" s="250"/>
      <c r="BG681" s="250"/>
      <c r="BH681" s="250"/>
      <c r="BI681" s="250"/>
      <c r="BJ681" s="250"/>
      <c r="BK681" s="250"/>
      <c r="BL681" s="250"/>
      <c r="BM681" s="250"/>
      <c r="BN681" s="250"/>
      <c r="BO681" s="250"/>
      <c r="BP681" s="250"/>
      <c r="BQ681" s="250"/>
      <c r="BR681" s="250"/>
      <c r="BS681" s="250"/>
      <c r="BT681" s="250"/>
    </row>
    <row r="682" spans="7:72" ht="14.25" customHeight="1" x14ac:dyDescent="0.2">
      <c r="G682" s="250"/>
      <c r="K682" s="250"/>
      <c r="O682" s="277"/>
      <c r="V682" s="250"/>
      <c r="W682" s="239"/>
      <c r="X682" s="277"/>
      <c r="Y682" s="250"/>
      <c r="Z682" s="294"/>
      <c r="AA682" s="294"/>
      <c r="AB682" s="294"/>
      <c r="AC682" s="294"/>
      <c r="AD682" s="294"/>
      <c r="AE682" s="294"/>
      <c r="AF682" s="294"/>
      <c r="AG682" s="294"/>
      <c r="AH682" s="294"/>
      <c r="AI682" s="294"/>
      <c r="AJ682" s="294"/>
      <c r="AK682" s="294"/>
      <c r="AL682" s="294"/>
      <c r="AM682" s="294"/>
      <c r="AN682" s="294"/>
      <c r="AO682" s="294"/>
      <c r="AP682" s="250"/>
      <c r="AQ682" s="250"/>
      <c r="AR682" s="250"/>
      <c r="AS682" s="250"/>
      <c r="AT682" s="250"/>
      <c r="AU682" s="250"/>
      <c r="AV682" s="250"/>
      <c r="AW682" s="250"/>
      <c r="AX682" s="250"/>
      <c r="AY682" s="250"/>
      <c r="AZ682" s="250"/>
      <c r="BA682" s="250"/>
      <c r="BB682" s="250"/>
      <c r="BC682" s="250"/>
      <c r="BD682" s="250"/>
      <c r="BE682" s="250"/>
      <c r="BF682" s="250"/>
      <c r="BG682" s="250"/>
      <c r="BH682" s="250"/>
      <c r="BI682" s="250"/>
      <c r="BJ682" s="250"/>
      <c r="BK682" s="250"/>
      <c r="BL682" s="250"/>
      <c r="BM682" s="250"/>
      <c r="BN682" s="250"/>
      <c r="BO682" s="250"/>
      <c r="BP682" s="250"/>
      <c r="BQ682" s="250"/>
      <c r="BR682" s="250"/>
      <c r="BS682" s="250"/>
      <c r="BT682" s="250"/>
    </row>
    <row r="683" spans="7:72" ht="14.25" customHeight="1" x14ac:dyDescent="0.2">
      <c r="G683" s="250"/>
      <c r="K683" s="250"/>
      <c r="O683" s="277"/>
      <c r="V683" s="250"/>
      <c r="W683" s="239"/>
      <c r="X683" s="277"/>
      <c r="Y683" s="250"/>
      <c r="Z683" s="294"/>
      <c r="AA683" s="294"/>
      <c r="AB683" s="294"/>
      <c r="AC683" s="294"/>
      <c r="AD683" s="294"/>
      <c r="AE683" s="294"/>
      <c r="AF683" s="294"/>
      <c r="AG683" s="294"/>
      <c r="AH683" s="294"/>
      <c r="AI683" s="294"/>
      <c r="AJ683" s="294"/>
      <c r="AK683" s="294"/>
      <c r="AL683" s="294"/>
      <c r="AM683" s="294"/>
      <c r="AN683" s="294"/>
      <c r="AO683" s="294"/>
      <c r="AP683" s="250"/>
      <c r="AQ683" s="250"/>
      <c r="AR683" s="250"/>
      <c r="AS683" s="250"/>
      <c r="AT683" s="250"/>
      <c r="AU683" s="250"/>
      <c r="AV683" s="250"/>
      <c r="AW683" s="250"/>
      <c r="AX683" s="250"/>
      <c r="AY683" s="250"/>
      <c r="AZ683" s="250"/>
      <c r="BA683" s="250"/>
      <c r="BB683" s="250"/>
      <c r="BC683" s="250"/>
      <c r="BD683" s="250"/>
      <c r="BE683" s="250"/>
      <c r="BF683" s="250"/>
      <c r="BG683" s="250"/>
      <c r="BH683" s="250"/>
      <c r="BI683" s="250"/>
      <c r="BJ683" s="250"/>
      <c r="BK683" s="250"/>
      <c r="BL683" s="250"/>
      <c r="BM683" s="250"/>
      <c r="BN683" s="250"/>
      <c r="BO683" s="250"/>
      <c r="BP683" s="250"/>
      <c r="BQ683" s="250"/>
      <c r="BR683" s="250"/>
      <c r="BS683" s="250"/>
      <c r="BT683" s="250"/>
    </row>
    <row r="684" spans="7:72" ht="14.25" customHeight="1" x14ac:dyDescent="0.2">
      <c r="G684" s="250"/>
      <c r="K684" s="250"/>
      <c r="O684" s="277"/>
      <c r="V684" s="250"/>
      <c r="W684" s="239"/>
      <c r="X684" s="277"/>
      <c r="Y684" s="250"/>
      <c r="Z684" s="294"/>
      <c r="AA684" s="294"/>
      <c r="AB684" s="294"/>
      <c r="AC684" s="294"/>
      <c r="AD684" s="294"/>
      <c r="AE684" s="294"/>
      <c r="AF684" s="294"/>
      <c r="AG684" s="294"/>
      <c r="AH684" s="294"/>
      <c r="AI684" s="294"/>
      <c r="AJ684" s="294"/>
      <c r="AK684" s="294"/>
      <c r="AL684" s="294"/>
      <c r="AM684" s="294"/>
      <c r="AN684" s="294"/>
      <c r="AO684" s="294"/>
      <c r="AP684" s="250"/>
      <c r="AQ684" s="250"/>
      <c r="AR684" s="250"/>
      <c r="AS684" s="250"/>
      <c r="AT684" s="250"/>
      <c r="AU684" s="250"/>
      <c r="AV684" s="250"/>
      <c r="AW684" s="250"/>
      <c r="AX684" s="250"/>
      <c r="AY684" s="250"/>
      <c r="AZ684" s="250"/>
      <c r="BA684" s="250"/>
      <c r="BB684" s="250"/>
      <c r="BC684" s="250"/>
      <c r="BD684" s="250"/>
      <c r="BE684" s="250"/>
      <c r="BF684" s="250"/>
      <c r="BG684" s="250"/>
      <c r="BH684" s="250"/>
      <c r="BI684" s="250"/>
      <c r="BJ684" s="250"/>
      <c r="BK684" s="250"/>
      <c r="BL684" s="250"/>
      <c r="BM684" s="250"/>
      <c r="BN684" s="250"/>
      <c r="BO684" s="250"/>
      <c r="BP684" s="250"/>
      <c r="BQ684" s="250"/>
      <c r="BR684" s="250"/>
      <c r="BS684" s="250"/>
      <c r="BT684" s="250"/>
    </row>
    <row r="685" spans="7:72" ht="14.25" customHeight="1" x14ac:dyDescent="0.2">
      <c r="G685" s="250"/>
      <c r="K685" s="250"/>
      <c r="O685" s="277"/>
      <c r="V685" s="250"/>
      <c r="W685" s="239"/>
      <c r="X685" s="277"/>
      <c r="Y685" s="250"/>
      <c r="Z685" s="294"/>
      <c r="AA685" s="294"/>
      <c r="AB685" s="294"/>
      <c r="AC685" s="294"/>
      <c r="AD685" s="294"/>
      <c r="AE685" s="294"/>
      <c r="AF685" s="294"/>
      <c r="AG685" s="294"/>
      <c r="AH685" s="294"/>
      <c r="AI685" s="294"/>
      <c r="AJ685" s="294"/>
      <c r="AK685" s="294"/>
      <c r="AL685" s="294"/>
      <c r="AM685" s="294"/>
      <c r="AN685" s="294"/>
      <c r="AO685" s="294"/>
      <c r="AP685" s="250"/>
      <c r="AQ685" s="250"/>
      <c r="AR685" s="250"/>
      <c r="AS685" s="250"/>
      <c r="AT685" s="250"/>
      <c r="AU685" s="250"/>
      <c r="AV685" s="250"/>
      <c r="AW685" s="250"/>
      <c r="AX685" s="250"/>
      <c r="AY685" s="250"/>
      <c r="AZ685" s="250"/>
      <c r="BA685" s="250"/>
      <c r="BB685" s="250"/>
      <c r="BC685" s="250"/>
      <c r="BD685" s="250"/>
      <c r="BE685" s="250"/>
      <c r="BF685" s="250"/>
      <c r="BG685" s="250"/>
      <c r="BH685" s="250"/>
      <c r="BI685" s="250"/>
      <c r="BJ685" s="250"/>
      <c r="BK685" s="250"/>
      <c r="BL685" s="250"/>
      <c r="BM685" s="250"/>
      <c r="BN685" s="250"/>
      <c r="BO685" s="250"/>
      <c r="BP685" s="250"/>
      <c r="BQ685" s="250"/>
      <c r="BR685" s="250"/>
      <c r="BS685" s="250"/>
      <c r="BT685" s="250"/>
    </row>
    <row r="686" spans="7:72" ht="14.25" customHeight="1" x14ac:dyDescent="0.2">
      <c r="G686" s="250"/>
      <c r="K686" s="250"/>
      <c r="O686" s="277"/>
      <c r="V686" s="250"/>
      <c r="W686" s="239"/>
      <c r="X686" s="277"/>
      <c r="Y686" s="250"/>
      <c r="Z686" s="294"/>
      <c r="AA686" s="294"/>
      <c r="AB686" s="294"/>
      <c r="AC686" s="294"/>
      <c r="AD686" s="294"/>
      <c r="AE686" s="294"/>
      <c r="AF686" s="294"/>
      <c r="AG686" s="294"/>
      <c r="AH686" s="294"/>
      <c r="AI686" s="294"/>
      <c r="AJ686" s="294"/>
      <c r="AK686" s="294"/>
      <c r="AL686" s="294"/>
      <c r="AM686" s="294"/>
      <c r="AN686" s="294"/>
      <c r="AO686" s="294"/>
      <c r="AP686" s="250"/>
      <c r="AQ686" s="250"/>
      <c r="AR686" s="250"/>
      <c r="AS686" s="250"/>
      <c r="AT686" s="250"/>
      <c r="AU686" s="250"/>
      <c r="AV686" s="250"/>
      <c r="AW686" s="250"/>
      <c r="AX686" s="250"/>
      <c r="AY686" s="250"/>
      <c r="AZ686" s="250"/>
      <c r="BA686" s="250"/>
      <c r="BB686" s="250"/>
      <c r="BC686" s="250"/>
      <c r="BD686" s="250"/>
      <c r="BE686" s="250"/>
      <c r="BF686" s="250"/>
      <c r="BG686" s="250"/>
      <c r="BH686" s="250"/>
      <c r="BI686" s="250"/>
      <c r="BJ686" s="250"/>
      <c r="BK686" s="250"/>
      <c r="BL686" s="250"/>
      <c r="BM686" s="250"/>
      <c r="BN686" s="250"/>
      <c r="BO686" s="250"/>
      <c r="BP686" s="250"/>
      <c r="BQ686" s="250"/>
      <c r="BR686" s="250"/>
      <c r="BS686" s="250"/>
      <c r="BT686" s="250"/>
    </row>
    <row r="687" spans="7:72" ht="14.25" customHeight="1" x14ac:dyDescent="0.2">
      <c r="G687" s="250"/>
      <c r="K687" s="250"/>
      <c r="O687" s="277"/>
      <c r="V687" s="250"/>
      <c r="W687" s="239"/>
      <c r="X687" s="277"/>
      <c r="Y687" s="250"/>
      <c r="Z687" s="294"/>
      <c r="AA687" s="294"/>
      <c r="AB687" s="294"/>
      <c r="AC687" s="294"/>
      <c r="AD687" s="294"/>
      <c r="AE687" s="294"/>
      <c r="AF687" s="294"/>
      <c r="AG687" s="294"/>
      <c r="AH687" s="294"/>
      <c r="AI687" s="294"/>
      <c r="AJ687" s="294"/>
      <c r="AK687" s="294"/>
      <c r="AL687" s="294"/>
      <c r="AM687" s="294"/>
      <c r="AN687" s="294"/>
      <c r="AO687" s="294"/>
      <c r="AP687" s="250"/>
      <c r="AQ687" s="250"/>
      <c r="AR687" s="250"/>
      <c r="AS687" s="250"/>
      <c r="AT687" s="250"/>
      <c r="AU687" s="250"/>
      <c r="AV687" s="250"/>
      <c r="AW687" s="250"/>
      <c r="AX687" s="250"/>
      <c r="AY687" s="250"/>
      <c r="AZ687" s="250"/>
      <c r="BA687" s="250"/>
      <c r="BB687" s="250"/>
      <c r="BC687" s="250"/>
      <c r="BD687" s="250"/>
      <c r="BE687" s="250"/>
      <c r="BF687" s="250"/>
      <c r="BG687" s="250"/>
      <c r="BH687" s="250"/>
      <c r="BI687" s="250"/>
      <c r="BJ687" s="250"/>
      <c r="BK687" s="250"/>
      <c r="BL687" s="250"/>
      <c r="BM687" s="250"/>
      <c r="BN687" s="250"/>
      <c r="BO687" s="250"/>
      <c r="BP687" s="250"/>
      <c r="BQ687" s="250"/>
      <c r="BR687" s="250"/>
      <c r="BS687" s="250"/>
      <c r="BT687" s="250"/>
    </row>
    <row r="688" spans="7:72" ht="14.25" customHeight="1" x14ac:dyDescent="0.2">
      <c r="G688" s="250"/>
      <c r="K688" s="250"/>
      <c r="O688" s="277"/>
      <c r="V688" s="250"/>
      <c r="W688" s="239"/>
      <c r="X688" s="277"/>
      <c r="Y688" s="250"/>
      <c r="Z688" s="294"/>
      <c r="AA688" s="294"/>
      <c r="AB688" s="294"/>
      <c r="AC688" s="294"/>
      <c r="AD688" s="294"/>
      <c r="AE688" s="294"/>
      <c r="AF688" s="294"/>
      <c r="AG688" s="294"/>
      <c r="AH688" s="294"/>
      <c r="AI688" s="294"/>
      <c r="AJ688" s="294"/>
      <c r="AK688" s="294"/>
      <c r="AL688" s="294"/>
      <c r="AM688" s="294"/>
      <c r="AN688" s="294"/>
      <c r="AO688" s="294"/>
      <c r="AP688" s="250"/>
      <c r="AQ688" s="250"/>
      <c r="AR688" s="250"/>
      <c r="AS688" s="250"/>
      <c r="AT688" s="250"/>
      <c r="AU688" s="250"/>
      <c r="AV688" s="250"/>
      <c r="AW688" s="250"/>
      <c r="AX688" s="250"/>
      <c r="AY688" s="250"/>
      <c r="AZ688" s="250"/>
      <c r="BA688" s="250"/>
      <c r="BB688" s="250"/>
      <c r="BC688" s="250"/>
      <c r="BD688" s="250"/>
      <c r="BE688" s="250"/>
      <c r="BF688" s="250"/>
      <c r="BG688" s="250"/>
      <c r="BH688" s="250"/>
      <c r="BI688" s="250"/>
      <c r="BJ688" s="250"/>
      <c r="BK688" s="250"/>
      <c r="BL688" s="250"/>
      <c r="BM688" s="250"/>
      <c r="BN688" s="250"/>
      <c r="BO688" s="250"/>
      <c r="BP688" s="250"/>
      <c r="BQ688" s="250"/>
      <c r="BR688" s="250"/>
      <c r="BS688" s="250"/>
      <c r="BT688" s="250"/>
    </row>
    <row r="689" spans="7:72" ht="14.25" customHeight="1" x14ac:dyDescent="0.2">
      <c r="G689" s="250"/>
      <c r="K689" s="250"/>
      <c r="O689" s="277"/>
      <c r="V689" s="250"/>
      <c r="W689" s="239"/>
      <c r="X689" s="277"/>
      <c r="Y689" s="250"/>
      <c r="Z689" s="294"/>
      <c r="AA689" s="294"/>
      <c r="AB689" s="294"/>
      <c r="AC689" s="294"/>
      <c r="AD689" s="294"/>
      <c r="AE689" s="294"/>
      <c r="AF689" s="294"/>
      <c r="AG689" s="294"/>
      <c r="AH689" s="294"/>
      <c r="AI689" s="294"/>
      <c r="AJ689" s="294"/>
      <c r="AK689" s="294"/>
      <c r="AL689" s="294"/>
      <c r="AM689" s="294"/>
      <c r="AN689" s="294"/>
      <c r="AO689" s="294"/>
      <c r="AP689" s="250"/>
      <c r="AQ689" s="250"/>
      <c r="AR689" s="250"/>
      <c r="AS689" s="250"/>
      <c r="AT689" s="250"/>
      <c r="AU689" s="250"/>
      <c r="AV689" s="250"/>
      <c r="AW689" s="250"/>
      <c r="AX689" s="250"/>
      <c r="AY689" s="250"/>
      <c r="AZ689" s="250"/>
      <c r="BA689" s="250"/>
      <c r="BB689" s="250"/>
      <c r="BC689" s="250"/>
      <c r="BD689" s="250"/>
      <c r="BE689" s="250"/>
      <c r="BF689" s="250"/>
      <c r="BG689" s="250"/>
      <c r="BH689" s="250"/>
      <c r="BI689" s="250"/>
      <c r="BJ689" s="250"/>
      <c r="BK689" s="250"/>
      <c r="BL689" s="250"/>
      <c r="BM689" s="250"/>
      <c r="BN689" s="250"/>
      <c r="BO689" s="250"/>
      <c r="BP689" s="250"/>
      <c r="BQ689" s="250"/>
      <c r="BR689" s="250"/>
      <c r="BS689" s="250"/>
      <c r="BT689" s="250"/>
    </row>
    <row r="690" spans="7:72" ht="14.25" customHeight="1" x14ac:dyDescent="0.2">
      <c r="G690" s="250"/>
      <c r="K690" s="250"/>
      <c r="O690" s="277"/>
      <c r="V690" s="250"/>
      <c r="W690" s="239"/>
      <c r="X690" s="277"/>
      <c r="Y690" s="250"/>
      <c r="Z690" s="294"/>
      <c r="AA690" s="294"/>
      <c r="AB690" s="294"/>
      <c r="AC690" s="294"/>
      <c r="AD690" s="294"/>
      <c r="AE690" s="294"/>
      <c r="AF690" s="294"/>
      <c r="AG690" s="294"/>
      <c r="AH690" s="294"/>
      <c r="AI690" s="294"/>
      <c r="AJ690" s="294"/>
      <c r="AK690" s="294"/>
      <c r="AL690" s="294"/>
      <c r="AM690" s="294"/>
      <c r="AN690" s="294"/>
      <c r="AO690" s="294"/>
      <c r="AP690" s="250"/>
      <c r="AQ690" s="250"/>
      <c r="AR690" s="250"/>
      <c r="AS690" s="250"/>
      <c r="AT690" s="250"/>
      <c r="AU690" s="250"/>
      <c r="AV690" s="250"/>
      <c r="AW690" s="250"/>
      <c r="AX690" s="250"/>
      <c r="AY690" s="250"/>
      <c r="AZ690" s="250"/>
      <c r="BA690" s="250"/>
      <c r="BB690" s="250"/>
      <c r="BC690" s="250"/>
      <c r="BD690" s="250"/>
      <c r="BE690" s="250"/>
      <c r="BF690" s="250"/>
      <c r="BG690" s="250"/>
      <c r="BH690" s="250"/>
      <c r="BI690" s="250"/>
      <c r="BJ690" s="250"/>
      <c r="BK690" s="250"/>
      <c r="BL690" s="250"/>
      <c r="BM690" s="250"/>
      <c r="BN690" s="250"/>
      <c r="BO690" s="250"/>
      <c r="BP690" s="250"/>
      <c r="BQ690" s="250"/>
      <c r="BR690" s="250"/>
      <c r="BS690" s="250"/>
      <c r="BT690" s="250"/>
    </row>
    <row r="691" spans="7:72" ht="14.25" customHeight="1" x14ac:dyDescent="0.2">
      <c r="G691" s="250"/>
      <c r="K691" s="250"/>
      <c r="O691" s="277"/>
      <c r="V691" s="250"/>
      <c r="W691" s="239"/>
      <c r="X691" s="277"/>
      <c r="Y691" s="250"/>
      <c r="Z691" s="294"/>
      <c r="AA691" s="294"/>
      <c r="AB691" s="294"/>
      <c r="AC691" s="294"/>
      <c r="AD691" s="294"/>
      <c r="AE691" s="294"/>
      <c r="AF691" s="294"/>
      <c r="AG691" s="294"/>
      <c r="AH691" s="294"/>
      <c r="AI691" s="294"/>
      <c r="AJ691" s="294"/>
      <c r="AK691" s="294"/>
      <c r="AL691" s="294"/>
      <c r="AM691" s="294"/>
      <c r="AN691" s="294"/>
      <c r="AO691" s="294"/>
      <c r="AP691" s="250"/>
      <c r="AQ691" s="250"/>
      <c r="AR691" s="250"/>
      <c r="AS691" s="250"/>
      <c r="AT691" s="250"/>
      <c r="AU691" s="250"/>
      <c r="AV691" s="250"/>
      <c r="AW691" s="250"/>
      <c r="AX691" s="250"/>
      <c r="AY691" s="250"/>
      <c r="AZ691" s="250"/>
      <c r="BA691" s="250"/>
      <c r="BB691" s="250"/>
      <c r="BC691" s="250"/>
      <c r="BD691" s="250"/>
      <c r="BE691" s="250"/>
      <c r="BF691" s="250"/>
      <c r="BG691" s="250"/>
      <c r="BH691" s="250"/>
      <c r="BI691" s="250"/>
      <c r="BJ691" s="250"/>
      <c r="BK691" s="250"/>
      <c r="BL691" s="250"/>
      <c r="BM691" s="250"/>
      <c r="BN691" s="250"/>
      <c r="BO691" s="250"/>
      <c r="BP691" s="250"/>
      <c r="BQ691" s="250"/>
      <c r="BR691" s="250"/>
      <c r="BS691" s="250"/>
      <c r="BT691" s="250"/>
    </row>
    <row r="692" spans="7:72" ht="14.25" customHeight="1" x14ac:dyDescent="0.2">
      <c r="G692" s="250"/>
      <c r="K692" s="250"/>
      <c r="O692" s="277"/>
      <c r="V692" s="250"/>
      <c r="W692" s="239"/>
      <c r="X692" s="277"/>
      <c r="Y692" s="250"/>
      <c r="Z692" s="294"/>
      <c r="AA692" s="294"/>
      <c r="AB692" s="294"/>
      <c r="AC692" s="294"/>
      <c r="AD692" s="294"/>
      <c r="AE692" s="294"/>
      <c r="AF692" s="294"/>
      <c r="AG692" s="294"/>
      <c r="AH692" s="294"/>
      <c r="AI692" s="294"/>
      <c r="AJ692" s="294"/>
      <c r="AK692" s="294"/>
      <c r="AL692" s="294"/>
      <c r="AM692" s="294"/>
      <c r="AN692" s="294"/>
      <c r="AO692" s="294"/>
      <c r="AP692" s="250"/>
      <c r="AQ692" s="250"/>
      <c r="AR692" s="250"/>
      <c r="AS692" s="250"/>
      <c r="AT692" s="250"/>
      <c r="AU692" s="250"/>
      <c r="AV692" s="250"/>
      <c r="AW692" s="250"/>
      <c r="AX692" s="250"/>
      <c r="AY692" s="250"/>
      <c r="AZ692" s="250"/>
      <c r="BA692" s="250"/>
      <c r="BB692" s="250"/>
      <c r="BC692" s="250"/>
      <c r="BD692" s="250"/>
      <c r="BE692" s="250"/>
      <c r="BF692" s="250"/>
      <c r="BG692" s="250"/>
      <c r="BH692" s="250"/>
      <c r="BI692" s="250"/>
      <c r="BJ692" s="250"/>
      <c r="BK692" s="250"/>
      <c r="BL692" s="250"/>
      <c r="BM692" s="250"/>
      <c r="BN692" s="250"/>
      <c r="BO692" s="250"/>
      <c r="BP692" s="250"/>
      <c r="BQ692" s="250"/>
      <c r="BR692" s="250"/>
      <c r="BS692" s="250"/>
      <c r="BT692" s="250"/>
    </row>
    <row r="693" spans="7:72" ht="14.25" customHeight="1" x14ac:dyDescent="0.2">
      <c r="G693" s="250"/>
      <c r="K693" s="250"/>
      <c r="O693" s="277"/>
      <c r="V693" s="250"/>
      <c r="W693" s="239"/>
      <c r="X693" s="277"/>
      <c r="Y693" s="250"/>
      <c r="Z693" s="294"/>
      <c r="AA693" s="294"/>
      <c r="AB693" s="294"/>
      <c r="AC693" s="294"/>
      <c r="AD693" s="294"/>
      <c r="AE693" s="294"/>
      <c r="AF693" s="294"/>
      <c r="AG693" s="294"/>
      <c r="AH693" s="294"/>
      <c r="AI693" s="294"/>
      <c r="AJ693" s="294"/>
      <c r="AK693" s="294"/>
      <c r="AL693" s="294"/>
      <c r="AM693" s="294"/>
      <c r="AN693" s="294"/>
      <c r="AO693" s="294"/>
      <c r="AP693" s="250"/>
      <c r="AQ693" s="250"/>
      <c r="AR693" s="250"/>
      <c r="AS693" s="250"/>
      <c r="AT693" s="250"/>
      <c r="AU693" s="250"/>
      <c r="AV693" s="250"/>
      <c r="AW693" s="250"/>
      <c r="AX693" s="250"/>
      <c r="AY693" s="250"/>
      <c r="AZ693" s="250"/>
      <c r="BA693" s="250"/>
      <c r="BB693" s="250"/>
      <c r="BC693" s="250"/>
      <c r="BD693" s="250"/>
      <c r="BE693" s="250"/>
      <c r="BF693" s="250"/>
      <c r="BG693" s="250"/>
      <c r="BH693" s="250"/>
      <c r="BI693" s="250"/>
      <c r="BJ693" s="250"/>
      <c r="BK693" s="250"/>
      <c r="BL693" s="250"/>
      <c r="BM693" s="250"/>
      <c r="BN693" s="250"/>
      <c r="BO693" s="250"/>
      <c r="BP693" s="250"/>
      <c r="BQ693" s="250"/>
      <c r="BR693" s="250"/>
      <c r="BS693" s="250"/>
      <c r="BT693" s="250"/>
    </row>
    <row r="694" spans="7:72" ht="14.25" customHeight="1" x14ac:dyDescent="0.2">
      <c r="G694" s="250"/>
      <c r="K694" s="250"/>
      <c r="O694" s="277"/>
      <c r="V694" s="250"/>
      <c r="W694" s="239"/>
      <c r="X694" s="277"/>
      <c r="Y694" s="250"/>
      <c r="Z694" s="294"/>
      <c r="AA694" s="294"/>
      <c r="AB694" s="294"/>
      <c r="AC694" s="294"/>
      <c r="AD694" s="294"/>
      <c r="AE694" s="294"/>
      <c r="AF694" s="294"/>
      <c r="AG694" s="294"/>
      <c r="AH694" s="294"/>
      <c r="AI694" s="294"/>
      <c r="AJ694" s="294"/>
      <c r="AK694" s="294"/>
      <c r="AL694" s="294"/>
      <c r="AM694" s="294"/>
      <c r="AN694" s="294"/>
      <c r="AO694" s="294"/>
      <c r="AP694" s="250"/>
      <c r="AQ694" s="250"/>
      <c r="AR694" s="250"/>
      <c r="AS694" s="250"/>
      <c r="AT694" s="250"/>
      <c r="AU694" s="250"/>
      <c r="AV694" s="250"/>
      <c r="AW694" s="250"/>
      <c r="AX694" s="250"/>
      <c r="AY694" s="250"/>
      <c r="AZ694" s="250"/>
      <c r="BA694" s="250"/>
      <c r="BB694" s="250"/>
      <c r="BC694" s="250"/>
      <c r="BD694" s="250"/>
      <c r="BE694" s="250"/>
      <c r="BF694" s="250"/>
      <c r="BG694" s="250"/>
      <c r="BH694" s="250"/>
      <c r="BI694" s="250"/>
      <c r="BJ694" s="250"/>
      <c r="BK694" s="250"/>
      <c r="BL694" s="250"/>
      <c r="BM694" s="250"/>
      <c r="BN694" s="250"/>
      <c r="BO694" s="250"/>
      <c r="BP694" s="250"/>
      <c r="BQ694" s="250"/>
      <c r="BR694" s="250"/>
      <c r="BS694" s="250"/>
      <c r="BT694" s="250"/>
    </row>
    <row r="695" spans="7:72" ht="14.25" customHeight="1" x14ac:dyDescent="0.2">
      <c r="G695" s="250"/>
      <c r="K695" s="250"/>
      <c r="O695" s="277"/>
      <c r="V695" s="250"/>
      <c r="W695" s="239"/>
      <c r="X695" s="277"/>
      <c r="Y695" s="250"/>
      <c r="Z695" s="294"/>
      <c r="AA695" s="294"/>
      <c r="AB695" s="294"/>
      <c r="AC695" s="294"/>
      <c r="AD695" s="294"/>
      <c r="AE695" s="294"/>
      <c r="AF695" s="294"/>
      <c r="AG695" s="294"/>
      <c r="AH695" s="294"/>
      <c r="AI695" s="294"/>
      <c r="AJ695" s="294"/>
      <c r="AK695" s="294"/>
      <c r="AL695" s="294"/>
      <c r="AM695" s="294"/>
      <c r="AN695" s="294"/>
      <c r="AO695" s="294"/>
      <c r="AP695" s="250"/>
      <c r="AQ695" s="250"/>
      <c r="AR695" s="250"/>
      <c r="AS695" s="250"/>
      <c r="AT695" s="250"/>
      <c r="AU695" s="250"/>
      <c r="AV695" s="250"/>
      <c r="AW695" s="250"/>
      <c r="AX695" s="250"/>
      <c r="AY695" s="250"/>
      <c r="AZ695" s="250"/>
      <c r="BA695" s="250"/>
      <c r="BB695" s="250"/>
      <c r="BC695" s="250"/>
      <c r="BD695" s="250"/>
      <c r="BE695" s="250"/>
      <c r="BF695" s="250"/>
      <c r="BG695" s="250"/>
      <c r="BH695" s="250"/>
      <c r="BI695" s="250"/>
      <c r="BJ695" s="250"/>
      <c r="BK695" s="250"/>
      <c r="BL695" s="250"/>
      <c r="BM695" s="250"/>
      <c r="BN695" s="250"/>
      <c r="BO695" s="250"/>
      <c r="BP695" s="250"/>
      <c r="BQ695" s="250"/>
      <c r="BR695" s="250"/>
      <c r="BS695" s="250"/>
      <c r="BT695" s="250"/>
    </row>
    <row r="696" spans="7:72" ht="14.25" customHeight="1" x14ac:dyDescent="0.2">
      <c r="G696" s="250"/>
      <c r="K696" s="250"/>
      <c r="O696" s="277"/>
      <c r="V696" s="250"/>
      <c r="W696" s="239"/>
      <c r="X696" s="277"/>
      <c r="Y696" s="250"/>
      <c r="Z696" s="294"/>
      <c r="AA696" s="294"/>
      <c r="AB696" s="294"/>
      <c r="AC696" s="294"/>
      <c r="AD696" s="294"/>
      <c r="AE696" s="294"/>
      <c r="AF696" s="294"/>
      <c r="AG696" s="294"/>
      <c r="AH696" s="294"/>
      <c r="AI696" s="294"/>
      <c r="AJ696" s="294"/>
      <c r="AK696" s="294"/>
      <c r="AL696" s="294"/>
      <c r="AM696" s="294"/>
      <c r="AN696" s="294"/>
      <c r="AO696" s="294"/>
      <c r="AP696" s="250"/>
      <c r="AQ696" s="250"/>
      <c r="AR696" s="250"/>
      <c r="AS696" s="250"/>
      <c r="AT696" s="250"/>
      <c r="AU696" s="250"/>
      <c r="AV696" s="250"/>
      <c r="AW696" s="250"/>
      <c r="AX696" s="250"/>
      <c r="AY696" s="250"/>
      <c r="AZ696" s="250"/>
      <c r="BA696" s="250"/>
      <c r="BB696" s="250"/>
      <c r="BC696" s="250"/>
      <c r="BD696" s="250"/>
      <c r="BE696" s="250"/>
      <c r="BF696" s="250"/>
      <c r="BG696" s="250"/>
      <c r="BH696" s="250"/>
      <c r="BI696" s="250"/>
      <c r="BJ696" s="250"/>
      <c r="BK696" s="250"/>
      <c r="BL696" s="250"/>
      <c r="BM696" s="250"/>
      <c r="BN696" s="250"/>
      <c r="BO696" s="250"/>
      <c r="BP696" s="250"/>
      <c r="BQ696" s="250"/>
      <c r="BR696" s="250"/>
      <c r="BS696" s="250"/>
      <c r="BT696" s="250"/>
    </row>
    <row r="697" spans="7:72" ht="14.25" customHeight="1" x14ac:dyDescent="0.2">
      <c r="G697" s="250"/>
      <c r="K697" s="250"/>
      <c r="O697" s="277"/>
      <c r="V697" s="250"/>
      <c r="W697" s="239"/>
      <c r="X697" s="277"/>
      <c r="Y697" s="250"/>
      <c r="Z697" s="294"/>
      <c r="AA697" s="294"/>
      <c r="AB697" s="294"/>
      <c r="AC697" s="294"/>
      <c r="AD697" s="294"/>
      <c r="AE697" s="294"/>
      <c r="AF697" s="294"/>
      <c r="AG697" s="294"/>
      <c r="AH697" s="294"/>
      <c r="AI697" s="294"/>
      <c r="AJ697" s="294"/>
      <c r="AK697" s="294"/>
      <c r="AL697" s="294"/>
      <c r="AM697" s="294"/>
      <c r="AN697" s="294"/>
      <c r="AO697" s="294"/>
      <c r="AP697" s="250"/>
      <c r="AQ697" s="250"/>
      <c r="AR697" s="250"/>
      <c r="AS697" s="250"/>
      <c r="AT697" s="250"/>
      <c r="AU697" s="250"/>
      <c r="AV697" s="250"/>
      <c r="AW697" s="250"/>
      <c r="AX697" s="250"/>
      <c r="AY697" s="250"/>
      <c r="AZ697" s="250"/>
      <c r="BA697" s="250"/>
      <c r="BB697" s="250"/>
      <c r="BC697" s="250"/>
      <c r="BD697" s="250"/>
      <c r="BE697" s="250"/>
      <c r="BF697" s="250"/>
      <c r="BG697" s="250"/>
      <c r="BH697" s="250"/>
      <c r="BI697" s="250"/>
      <c r="BJ697" s="250"/>
      <c r="BK697" s="250"/>
      <c r="BL697" s="250"/>
      <c r="BM697" s="250"/>
      <c r="BN697" s="250"/>
      <c r="BO697" s="250"/>
      <c r="BP697" s="250"/>
      <c r="BQ697" s="250"/>
      <c r="BR697" s="250"/>
      <c r="BS697" s="250"/>
      <c r="BT697" s="250"/>
    </row>
    <row r="698" spans="7:72" ht="14.25" customHeight="1" x14ac:dyDescent="0.2">
      <c r="G698" s="250"/>
      <c r="K698" s="250"/>
      <c r="O698" s="277"/>
      <c r="V698" s="250"/>
      <c r="W698" s="239"/>
      <c r="X698" s="277"/>
      <c r="Y698" s="250"/>
      <c r="Z698" s="294"/>
      <c r="AA698" s="294"/>
      <c r="AB698" s="294"/>
      <c r="AC698" s="294"/>
      <c r="AD698" s="294"/>
      <c r="AE698" s="294"/>
      <c r="AF698" s="294"/>
      <c r="AG698" s="294"/>
      <c r="AH698" s="294"/>
      <c r="AI698" s="294"/>
      <c r="AJ698" s="294"/>
      <c r="AK698" s="294"/>
      <c r="AL698" s="294"/>
      <c r="AM698" s="294"/>
      <c r="AN698" s="294"/>
      <c r="AO698" s="294"/>
      <c r="AP698" s="250"/>
      <c r="AQ698" s="250"/>
      <c r="AR698" s="250"/>
      <c r="AS698" s="250"/>
      <c r="AT698" s="250"/>
      <c r="AU698" s="250"/>
      <c r="AV698" s="250"/>
      <c r="AW698" s="250"/>
      <c r="AX698" s="250"/>
      <c r="AY698" s="250"/>
      <c r="AZ698" s="250"/>
      <c r="BA698" s="250"/>
      <c r="BB698" s="250"/>
      <c r="BC698" s="250"/>
      <c r="BD698" s="250"/>
      <c r="BE698" s="250"/>
      <c r="BF698" s="250"/>
      <c r="BG698" s="250"/>
      <c r="BH698" s="250"/>
      <c r="BI698" s="250"/>
      <c r="BJ698" s="250"/>
      <c r="BK698" s="250"/>
      <c r="BL698" s="250"/>
      <c r="BM698" s="250"/>
      <c r="BN698" s="250"/>
      <c r="BO698" s="250"/>
      <c r="BP698" s="250"/>
      <c r="BQ698" s="250"/>
      <c r="BR698" s="250"/>
      <c r="BS698" s="250"/>
      <c r="BT698" s="250"/>
    </row>
    <row r="699" spans="7:72" ht="14.25" customHeight="1" x14ac:dyDescent="0.2">
      <c r="G699" s="250"/>
      <c r="K699" s="250"/>
      <c r="O699" s="277"/>
      <c r="V699" s="250"/>
      <c r="W699" s="239"/>
      <c r="X699" s="277"/>
      <c r="Y699" s="250"/>
      <c r="Z699" s="294"/>
      <c r="AA699" s="294"/>
      <c r="AB699" s="294"/>
      <c r="AC699" s="294"/>
      <c r="AD699" s="294"/>
      <c r="AE699" s="294"/>
      <c r="AF699" s="294"/>
      <c r="AG699" s="294"/>
      <c r="AH699" s="294"/>
      <c r="AI699" s="294"/>
      <c r="AJ699" s="294"/>
      <c r="AK699" s="294"/>
      <c r="AL699" s="294"/>
      <c r="AM699" s="294"/>
      <c r="AN699" s="294"/>
      <c r="AO699" s="294"/>
      <c r="AP699" s="250"/>
      <c r="AQ699" s="250"/>
      <c r="AR699" s="250"/>
      <c r="AS699" s="250"/>
      <c r="AT699" s="250"/>
      <c r="AU699" s="250"/>
      <c r="AV699" s="250"/>
      <c r="AW699" s="250"/>
      <c r="AX699" s="250"/>
      <c r="AY699" s="250"/>
      <c r="AZ699" s="250"/>
      <c r="BA699" s="250"/>
      <c r="BB699" s="250"/>
      <c r="BC699" s="250"/>
      <c r="BD699" s="250"/>
      <c r="BE699" s="250"/>
      <c r="BF699" s="250"/>
      <c r="BG699" s="250"/>
      <c r="BH699" s="250"/>
      <c r="BI699" s="250"/>
      <c r="BJ699" s="250"/>
      <c r="BK699" s="250"/>
      <c r="BL699" s="250"/>
      <c r="BM699" s="250"/>
      <c r="BN699" s="250"/>
      <c r="BO699" s="250"/>
      <c r="BP699" s="250"/>
      <c r="BQ699" s="250"/>
      <c r="BR699" s="250"/>
      <c r="BS699" s="250"/>
      <c r="BT699" s="250"/>
    </row>
    <row r="700" spans="7:72" ht="14.25" customHeight="1" x14ac:dyDescent="0.2">
      <c r="G700" s="250"/>
      <c r="K700" s="250"/>
      <c r="O700" s="277"/>
      <c r="V700" s="250"/>
      <c r="W700" s="239"/>
      <c r="X700" s="277"/>
      <c r="Y700" s="250"/>
      <c r="Z700" s="294"/>
      <c r="AA700" s="294"/>
      <c r="AB700" s="294"/>
      <c r="AC700" s="294"/>
      <c r="AD700" s="294"/>
      <c r="AE700" s="294"/>
      <c r="AF700" s="294"/>
      <c r="AG700" s="294"/>
      <c r="AH700" s="294"/>
      <c r="AI700" s="294"/>
      <c r="AJ700" s="294"/>
      <c r="AK700" s="294"/>
      <c r="AL700" s="294"/>
      <c r="AM700" s="294"/>
      <c r="AN700" s="294"/>
      <c r="AO700" s="294"/>
      <c r="AP700" s="250"/>
      <c r="AQ700" s="250"/>
      <c r="AR700" s="250"/>
      <c r="AS700" s="250"/>
      <c r="AT700" s="250"/>
      <c r="AU700" s="250"/>
      <c r="AV700" s="250"/>
      <c r="AW700" s="250"/>
      <c r="AX700" s="250"/>
      <c r="AY700" s="250"/>
      <c r="AZ700" s="250"/>
      <c r="BA700" s="250"/>
      <c r="BB700" s="250"/>
      <c r="BC700" s="250"/>
      <c r="BD700" s="250"/>
      <c r="BE700" s="250"/>
      <c r="BF700" s="250"/>
      <c r="BG700" s="250"/>
      <c r="BH700" s="250"/>
      <c r="BI700" s="250"/>
      <c r="BJ700" s="250"/>
      <c r="BK700" s="250"/>
      <c r="BL700" s="250"/>
      <c r="BM700" s="250"/>
      <c r="BN700" s="250"/>
      <c r="BO700" s="250"/>
      <c r="BP700" s="250"/>
      <c r="BQ700" s="250"/>
      <c r="BR700" s="250"/>
      <c r="BS700" s="250"/>
      <c r="BT700" s="250"/>
    </row>
    <row r="701" spans="7:72" ht="14.25" customHeight="1" x14ac:dyDescent="0.2">
      <c r="G701" s="250"/>
      <c r="K701" s="250"/>
      <c r="O701" s="277"/>
      <c r="V701" s="250"/>
      <c r="W701" s="239"/>
      <c r="X701" s="277"/>
      <c r="Y701" s="250"/>
      <c r="Z701" s="294"/>
      <c r="AA701" s="294"/>
      <c r="AB701" s="294"/>
      <c r="AC701" s="294"/>
      <c r="AD701" s="294"/>
      <c r="AE701" s="294"/>
      <c r="AF701" s="294"/>
      <c r="AG701" s="294"/>
      <c r="AH701" s="294"/>
      <c r="AI701" s="294"/>
      <c r="AJ701" s="294"/>
      <c r="AK701" s="294"/>
      <c r="AL701" s="294"/>
      <c r="AM701" s="294"/>
      <c r="AN701" s="294"/>
      <c r="AO701" s="294"/>
      <c r="AP701" s="250"/>
      <c r="AQ701" s="250"/>
      <c r="AR701" s="250"/>
      <c r="AS701" s="250"/>
      <c r="AT701" s="250"/>
      <c r="AU701" s="250"/>
      <c r="AV701" s="250"/>
      <c r="AW701" s="250"/>
      <c r="AX701" s="250"/>
      <c r="AY701" s="250"/>
      <c r="AZ701" s="250"/>
      <c r="BA701" s="250"/>
      <c r="BB701" s="250"/>
      <c r="BC701" s="250"/>
      <c r="BD701" s="250"/>
      <c r="BE701" s="250"/>
      <c r="BF701" s="250"/>
      <c r="BG701" s="250"/>
      <c r="BH701" s="250"/>
      <c r="BI701" s="250"/>
      <c r="BJ701" s="250"/>
      <c r="BK701" s="250"/>
      <c r="BL701" s="250"/>
      <c r="BM701" s="250"/>
      <c r="BN701" s="250"/>
      <c r="BO701" s="250"/>
      <c r="BP701" s="250"/>
      <c r="BQ701" s="250"/>
      <c r="BR701" s="250"/>
      <c r="BS701" s="250"/>
      <c r="BT701" s="250"/>
    </row>
    <row r="702" spans="7:72" ht="14.25" customHeight="1" x14ac:dyDescent="0.2">
      <c r="G702" s="250"/>
      <c r="K702" s="250"/>
      <c r="O702" s="277"/>
      <c r="V702" s="250"/>
      <c r="W702" s="239"/>
      <c r="X702" s="277"/>
      <c r="Y702" s="250"/>
      <c r="Z702" s="294"/>
      <c r="AA702" s="294"/>
      <c r="AB702" s="294"/>
      <c r="AC702" s="294"/>
      <c r="AD702" s="294"/>
      <c r="AE702" s="294"/>
      <c r="AF702" s="294"/>
      <c r="AG702" s="294"/>
      <c r="AH702" s="294"/>
      <c r="AI702" s="294"/>
      <c r="AJ702" s="294"/>
      <c r="AK702" s="294"/>
      <c r="AL702" s="294"/>
      <c r="AM702" s="294"/>
      <c r="AN702" s="294"/>
      <c r="AO702" s="294"/>
      <c r="AP702" s="250"/>
      <c r="AQ702" s="250"/>
      <c r="AR702" s="250"/>
      <c r="AS702" s="250"/>
      <c r="AT702" s="250"/>
      <c r="AU702" s="250"/>
      <c r="AV702" s="250"/>
      <c r="AW702" s="250"/>
      <c r="AX702" s="250"/>
      <c r="AY702" s="250"/>
      <c r="AZ702" s="250"/>
      <c r="BA702" s="250"/>
      <c r="BB702" s="250"/>
      <c r="BC702" s="250"/>
      <c r="BD702" s="250"/>
      <c r="BE702" s="250"/>
      <c r="BF702" s="250"/>
      <c r="BG702" s="250"/>
      <c r="BH702" s="250"/>
      <c r="BI702" s="250"/>
      <c r="BJ702" s="250"/>
      <c r="BK702" s="250"/>
      <c r="BL702" s="250"/>
      <c r="BM702" s="250"/>
      <c r="BN702" s="250"/>
      <c r="BO702" s="250"/>
      <c r="BP702" s="250"/>
      <c r="BQ702" s="250"/>
      <c r="BR702" s="250"/>
      <c r="BS702" s="250"/>
      <c r="BT702" s="250"/>
    </row>
    <row r="703" spans="7:72" ht="14.25" customHeight="1" x14ac:dyDescent="0.2">
      <c r="G703" s="250"/>
      <c r="K703" s="250"/>
      <c r="O703" s="277"/>
      <c r="V703" s="250"/>
      <c r="W703" s="239"/>
      <c r="X703" s="277"/>
      <c r="Y703" s="250"/>
      <c r="Z703" s="294"/>
      <c r="AA703" s="294"/>
      <c r="AB703" s="294"/>
      <c r="AC703" s="294"/>
      <c r="AD703" s="294"/>
      <c r="AE703" s="294"/>
      <c r="AF703" s="294"/>
      <c r="AG703" s="294"/>
      <c r="AH703" s="294"/>
      <c r="AI703" s="294"/>
      <c r="AJ703" s="294"/>
      <c r="AK703" s="294"/>
      <c r="AL703" s="294"/>
      <c r="AM703" s="294"/>
      <c r="AN703" s="294"/>
      <c r="AO703" s="294"/>
      <c r="AP703" s="250"/>
      <c r="AQ703" s="250"/>
      <c r="AR703" s="250"/>
      <c r="AS703" s="250"/>
      <c r="AT703" s="250"/>
      <c r="AU703" s="250"/>
      <c r="AV703" s="250"/>
      <c r="AW703" s="250"/>
      <c r="AX703" s="250"/>
      <c r="AY703" s="250"/>
      <c r="AZ703" s="250"/>
      <c r="BA703" s="250"/>
      <c r="BB703" s="250"/>
      <c r="BC703" s="250"/>
      <c r="BD703" s="250"/>
      <c r="BE703" s="250"/>
      <c r="BF703" s="250"/>
      <c r="BG703" s="250"/>
      <c r="BH703" s="250"/>
      <c r="BI703" s="250"/>
      <c r="BJ703" s="250"/>
      <c r="BK703" s="250"/>
      <c r="BL703" s="250"/>
      <c r="BM703" s="250"/>
      <c r="BN703" s="250"/>
      <c r="BO703" s="250"/>
      <c r="BP703" s="250"/>
      <c r="BQ703" s="250"/>
      <c r="BR703" s="250"/>
      <c r="BS703" s="250"/>
      <c r="BT703" s="250"/>
    </row>
    <row r="704" spans="7:72" ht="14.25" customHeight="1" x14ac:dyDescent="0.2">
      <c r="G704" s="250"/>
      <c r="K704" s="250"/>
      <c r="O704" s="277"/>
      <c r="V704" s="250"/>
      <c r="W704" s="239"/>
      <c r="X704" s="277"/>
      <c r="Y704" s="250"/>
      <c r="Z704" s="294"/>
      <c r="AA704" s="294"/>
      <c r="AB704" s="294"/>
      <c r="AC704" s="294"/>
      <c r="AD704" s="294"/>
      <c r="AE704" s="294"/>
      <c r="AF704" s="294"/>
      <c r="AG704" s="294"/>
      <c r="AH704" s="294"/>
      <c r="AI704" s="294"/>
      <c r="AJ704" s="294"/>
      <c r="AK704" s="294"/>
      <c r="AL704" s="294"/>
      <c r="AM704" s="294"/>
      <c r="AN704" s="294"/>
      <c r="AO704" s="294"/>
      <c r="AP704" s="250"/>
      <c r="AQ704" s="250"/>
      <c r="AR704" s="250"/>
      <c r="AS704" s="250"/>
      <c r="AT704" s="250"/>
      <c r="AU704" s="250"/>
      <c r="AV704" s="250"/>
      <c r="AW704" s="250"/>
      <c r="AX704" s="250"/>
      <c r="AY704" s="250"/>
      <c r="AZ704" s="250"/>
      <c r="BA704" s="250"/>
      <c r="BB704" s="250"/>
      <c r="BC704" s="250"/>
      <c r="BD704" s="250"/>
      <c r="BE704" s="250"/>
      <c r="BF704" s="250"/>
      <c r="BG704" s="250"/>
      <c r="BH704" s="250"/>
      <c r="BI704" s="250"/>
      <c r="BJ704" s="250"/>
      <c r="BK704" s="250"/>
      <c r="BL704" s="250"/>
      <c r="BM704" s="250"/>
      <c r="BN704" s="250"/>
      <c r="BO704" s="250"/>
      <c r="BP704" s="250"/>
      <c r="BQ704" s="250"/>
      <c r="BR704" s="250"/>
      <c r="BS704" s="250"/>
      <c r="BT704" s="250"/>
    </row>
    <row r="705" spans="7:72" ht="14.25" customHeight="1" x14ac:dyDescent="0.2">
      <c r="G705" s="250"/>
      <c r="K705" s="250"/>
      <c r="O705" s="277"/>
      <c r="V705" s="250"/>
      <c r="W705" s="239"/>
      <c r="X705" s="277"/>
      <c r="Y705" s="250"/>
      <c r="Z705" s="294"/>
      <c r="AA705" s="294"/>
      <c r="AB705" s="294"/>
      <c r="AC705" s="294"/>
      <c r="AD705" s="294"/>
      <c r="AE705" s="294"/>
      <c r="AF705" s="294"/>
      <c r="AG705" s="294"/>
      <c r="AH705" s="294"/>
      <c r="AI705" s="294"/>
      <c r="AJ705" s="294"/>
      <c r="AK705" s="294"/>
      <c r="AL705" s="294"/>
      <c r="AM705" s="294"/>
      <c r="AN705" s="294"/>
      <c r="AO705" s="294"/>
      <c r="AP705" s="250"/>
      <c r="AQ705" s="250"/>
      <c r="AR705" s="250"/>
      <c r="AS705" s="250"/>
      <c r="AT705" s="250"/>
      <c r="AU705" s="250"/>
      <c r="AV705" s="250"/>
      <c r="AW705" s="250"/>
      <c r="AX705" s="250"/>
      <c r="AY705" s="250"/>
      <c r="AZ705" s="250"/>
      <c r="BA705" s="250"/>
      <c r="BB705" s="250"/>
      <c r="BC705" s="250"/>
      <c r="BD705" s="250"/>
      <c r="BE705" s="250"/>
      <c r="BF705" s="250"/>
      <c r="BG705" s="250"/>
      <c r="BH705" s="250"/>
      <c r="BI705" s="250"/>
      <c r="BJ705" s="250"/>
      <c r="BK705" s="250"/>
      <c r="BL705" s="250"/>
      <c r="BM705" s="250"/>
      <c r="BN705" s="250"/>
      <c r="BO705" s="250"/>
      <c r="BP705" s="250"/>
      <c r="BQ705" s="250"/>
      <c r="BR705" s="250"/>
      <c r="BS705" s="250"/>
      <c r="BT705" s="250"/>
    </row>
    <row r="706" spans="7:72" ht="14.25" customHeight="1" x14ac:dyDescent="0.2">
      <c r="G706" s="250"/>
      <c r="K706" s="250"/>
      <c r="O706" s="277"/>
      <c r="V706" s="250"/>
      <c r="W706" s="239"/>
      <c r="X706" s="277"/>
      <c r="Y706" s="250"/>
      <c r="Z706" s="294"/>
      <c r="AA706" s="294"/>
      <c r="AB706" s="294"/>
      <c r="AC706" s="294"/>
      <c r="AD706" s="294"/>
      <c r="AE706" s="294"/>
      <c r="AF706" s="294"/>
      <c r="AG706" s="294"/>
      <c r="AH706" s="294"/>
      <c r="AI706" s="294"/>
      <c r="AJ706" s="294"/>
      <c r="AK706" s="294"/>
      <c r="AL706" s="294"/>
      <c r="AM706" s="294"/>
      <c r="AN706" s="294"/>
      <c r="AO706" s="294"/>
      <c r="AP706" s="250"/>
      <c r="AQ706" s="250"/>
      <c r="AR706" s="250"/>
      <c r="AS706" s="250"/>
      <c r="AT706" s="250"/>
      <c r="AU706" s="250"/>
      <c r="AV706" s="250"/>
      <c r="AW706" s="250"/>
      <c r="AX706" s="250"/>
      <c r="AY706" s="250"/>
      <c r="AZ706" s="250"/>
      <c r="BA706" s="250"/>
      <c r="BB706" s="250"/>
      <c r="BC706" s="250"/>
      <c r="BD706" s="250"/>
      <c r="BE706" s="250"/>
      <c r="BF706" s="250"/>
      <c r="BG706" s="250"/>
      <c r="BH706" s="250"/>
      <c r="BI706" s="250"/>
      <c r="BJ706" s="250"/>
      <c r="BK706" s="250"/>
      <c r="BL706" s="250"/>
      <c r="BM706" s="250"/>
      <c r="BN706" s="250"/>
      <c r="BO706" s="250"/>
      <c r="BP706" s="250"/>
      <c r="BQ706" s="250"/>
      <c r="BR706" s="250"/>
      <c r="BS706" s="250"/>
      <c r="BT706" s="250"/>
    </row>
    <row r="707" spans="7:72" ht="14.25" customHeight="1" x14ac:dyDescent="0.2">
      <c r="G707" s="250"/>
      <c r="K707" s="250"/>
      <c r="O707" s="277"/>
      <c r="V707" s="250"/>
      <c r="W707" s="239"/>
      <c r="X707" s="277"/>
      <c r="Y707" s="250"/>
      <c r="Z707" s="294"/>
      <c r="AA707" s="294"/>
      <c r="AB707" s="294"/>
      <c r="AC707" s="294"/>
      <c r="AD707" s="294"/>
      <c r="AE707" s="294"/>
      <c r="AF707" s="294"/>
      <c r="AG707" s="294"/>
      <c r="AH707" s="294"/>
      <c r="AI707" s="294"/>
      <c r="AJ707" s="294"/>
      <c r="AK707" s="294"/>
      <c r="AL707" s="294"/>
      <c r="AM707" s="294"/>
      <c r="AN707" s="294"/>
      <c r="AO707" s="294"/>
      <c r="AP707" s="250"/>
      <c r="AQ707" s="250"/>
      <c r="AR707" s="250"/>
      <c r="AS707" s="250"/>
      <c r="AT707" s="250"/>
      <c r="AU707" s="250"/>
      <c r="AV707" s="250"/>
      <c r="AW707" s="250"/>
      <c r="AX707" s="250"/>
      <c r="AY707" s="250"/>
      <c r="AZ707" s="250"/>
      <c r="BA707" s="250"/>
      <c r="BB707" s="250"/>
      <c r="BC707" s="250"/>
      <c r="BD707" s="250"/>
      <c r="BE707" s="250"/>
      <c r="BF707" s="250"/>
      <c r="BG707" s="250"/>
      <c r="BH707" s="250"/>
      <c r="BI707" s="250"/>
      <c r="BJ707" s="250"/>
      <c r="BK707" s="250"/>
      <c r="BL707" s="250"/>
      <c r="BM707" s="250"/>
      <c r="BN707" s="250"/>
      <c r="BO707" s="250"/>
      <c r="BP707" s="250"/>
      <c r="BQ707" s="250"/>
      <c r="BR707" s="250"/>
      <c r="BS707" s="250"/>
      <c r="BT707" s="250"/>
    </row>
    <row r="708" spans="7:72" ht="14.25" customHeight="1" x14ac:dyDescent="0.2">
      <c r="G708" s="250"/>
      <c r="K708" s="250"/>
      <c r="O708" s="277"/>
      <c r="V708" s="250"/>
      <c r="W708" s="239"/>
      <c r="X708" s="277"/>
      <c r="Y708" s="250"/>
      <c r="Z708" s="294"/>
      <c r="AA708" s="294"/>
      <c r="AB708" s="294"/>
      <c r="AC708" s="294"/>
      <c r="AD708" s="294"/>
      <c r="AE708" s="294"/>
      <c r="AF708" s="294"/>
      <c r="AG708" s="294"/>
      <c r="AH708" s="294"/>
      <c r="AI708" s="294"/>
      <c r="AJ708" s="294"/>
      <c r="AK708" s="294"/>
      <c r="AL708" s="294"/>
      <c r="AM708" s="294"/>
      <c r="AN708" s="294"/>
      <c r="AO708" s="294"/>
      <c r="AP708" s="250"/>
      <c r="AQ708" s="250"/>
      <c r="AR708" s="250"/>
      <c r="AS708" s="250"/>
      <c r="AT708" s="250"/>
      <c r="AU708" s="250"/>
      <c r="AV708" s="250"/>
      <c r="AW708" s="250"/>
      <c r="AX708" s="250"/>
      <c r="AY708" s="250"/>
      <c r="AZ708" s="250"/>
      <c r="BA708" s="250"/>
      <c r="BB708" s="250"/>
      <c r="BC708" s="250"/>
      <c r="BD708" s="250"/>
      <c r="BE708" s="250"/>
      <c r="BF708" s="250"/>
      <c r="BG708" s="250"/>
      <c r="BH708" s="250"/>
      <c r="BI708" s="250"/>
      <c r="BJ708" s="250"/>
      <c r="BK708" s="250"/>
      <c r="BL708" s="250"/>
      <c r="BM708" s="250"/>
      <c r="BN708" s="250"/>
      <c r="BO708" s="250"/>
      <c r="BP708" s="250"/>
      <c r="BQ708" s="250"/>
      <c r="BR708" s="250"/>
      <c r="BS708" s="250"/>
      <c r="BT708" s="250"/>
    </row>
    <row r="709" spans="7:72" ht="14.25" customHeight="1" x14ac:dyDescent="0.2">
      <c r="G709" s="250"/>
      <c r="K709" s="250"/>
      <c r="O709" s="277"/>
      <c r="V709" s="250"/>
      <c r="W709" s="239"/>
      <c r="X709" s="277"/>
      <c r="Y709" s="250"/>
      <c r="Z709" s="294"/>
      <c r="AA709" s="294"/>
      <c r="AB709" s="294"/>
      <c r="AC709" s="294"/>
      <c r="AD709" s="294"/>
      <c r="AE709" s="294"/>
      <c r="AF709" s="294"/>
      <c r="AG709" s="294"/>
      <c r="AH709" s="294"/>
      <c r="AI709" s="294"/>
      <c r="AJ709" s="294"/>
      <c r="AK709" s="294"/>
      <c r="AL709" s="294"/>
      <c r="AM709" s="294"/>
      <c r="AN709" s="294"/>
      <c r="AO709" s="294"/>
      <c r="AP709" s="250"/>
      <c r="AQ709" s="250"/>
      <c r="AR709" s="250"/>
      <c r="AS709" s="250"/>
      <c r="AT709" s="250"/>
      <c r="AU709" s="250"/>
      <c r="AV709" s="250"/>
      <c r="AW709" s="250"/>
      <c r="AX709" s="250"/>
      <c r="AY709" s="250"/>
      <c r="AZ709" s="250"/>
      <c r="BA709" s="250"/>
      <c r="BB709" s="250"/>
      <c r="BC709" s="250"/>
      <c r="BD709" s="250"/>
      <c r="BE709" s="250"/>
      <c r="BF709" s="250"/>
      <c r="BG709" s="250"/>
      <c r="BH709" s="250"/>
      <c r="BI709" s="250"/>
      <c r="BJ709" s="250"/>
      <c r="BK709" s="250"/>
      <c r="BL709" s="250"/>
      <c r="BM709" s="250"/>
      <c r="BN709" s="250"/>
      <c r="BO709" s="250"/>
      <c r="BP709" s="250"/>
      <c r="BQ709" s="250"/>
      <c r="BR709" s="250"/>
      <c r="BS709" s="250"/>
      <c r="BT709" s="250"/>
    </row>
    <row r="710" spans="7:72" ht="14.25" customHeight="1" x14ac:dyDescent="0.2">
      <c r="G710" s="250"/>
      <c r="K710" s="250"/>
      <c r="O710" s="277"/>
      <c r="V710" s="250"/>
      <c r="W710" s="239"/>
      <c r="X710" s="277"/>
      <c r="Y710" s="250"/>
      <c r="Z710" s="294"/>
      <c r="AA710" s="294"/>
      <c r="AB710" s="294"/>
      <c r="AC710" s="294"/>
      <c r="AD710" s="294"/>
      <c r="AE710" s="294"/>
      <c r="AF710" s="294"/>
      <c r="AG710" s="294"/>
      <c r="AH710" s="294"/>
      <c r="AI710" s="294"/>
      <c r="AJ710" s="294"/>
      <c r="AK710" s="294"/>
      <c r="AL710" s="294"/>
      <c r="AM710" s="294"/>
      <c r="AN710" s="294"/>
      <c r="AO710" s="294"/>
      <c r="AP710" s="250"/>
      <c r="AQ710" s="250"/>
      <c r="AR710" s="250"/>
      <c r="AS710" s="250"/>
      <c r="AT710" s="250"/>
      <c r="AU710" s="250"/>
      <c r="AV710" s="250"/>
      <c r="AW710" s="250"/>
      <c r="AX710" s="250"/>
      <c r="AY710" s="250"/>
      <c r="AZ710" s="250"/>
      <c r="BA710" s="250"/>
      <c r="BB710" s="250"/>
      <c r="BC710" s="250"/>
      <c r="BD710" s="250"/>
      <c r="BE710" s="250"/>
      <c r="BF710" s="250"/>
      <c r="BG710" s="250"/>
      <c r="BH710" s="250"/>
      <c r="BI710" s="250"/>
      <c r="BJ710" s="250"/>
      <c r="BK710" s="250"/>
      <c r="BL710" s="250"/>
      <c r="BM710" s="250"/>
      <c r="BN710" s="250"/>
      <c r="BO710" s="250"/>
      <c r="BP710" s="250"/>
      <c r="BQ710" s="250"/>
      <c r="BR710" s="250"/>
      <c r="BS710" s="250"/>
      <c r="BT710" s="250"/>
    </row>
    <row r="711" spans="7:72" ht="14.25" customHeight="1" x14ac:dyDescent="0.2">
      <c r="G711" s="250"/>
      <c r="K711" s="250"/>
      <c r="O711" s="277"/>
      <c r="V711" s="250"/>
      <c r="W711" s="239"/>
      <c r="X711" s="277"/>
      <c r="Y711" s="250"/>
      <c r="Z711" s="294"/>
      <c r="AA711" s="294"/>
      <c r="AB711" s="294"/>
      <c r="AC711" s="294"/>
      <c r="AD711" s="294"/>
      <c r="AE711" s="294"/>
      <c r="AF711" s="294"/>
      <c r="AG711" s="294"/>
      <c r="AH711" s="294"/>
      <c r="AI711" s="294"/>
      <c r="AJ711" s="294"/>
      <c r="AK711" s="294"/>
      <c r="AL711" s="294"/>
      <c r="AM711" s="294"/>
      <c r="AN711" s="294"/>
      <c r="AO711" s="294"/>
      <c r="AP711" s="250"/>
      <c r="AQ711" s="250"/>
      <c r="AR711" s="250"/>
      <c r="AS711" s="250"/>
      <c r="AT711" s="250"/>
      <c r="AU711" s="250"/>
      <c r="AV711" s="250"/>
      <c r="AW711" s="250"/>
      <c r="AX711" s="250"/>
      <c r="AY711" s="250"/>
      <c r="AZ711" s="250"/>
      <c r="BA711" s="250"/>
      <c r="BB711" s="250"/>
      <c r="BC711" s="250"/>
      <c r="BD711" s="250"/>
      <c r="BE711" s="250"/>
      <c r="BF711" s="250"/>
      <c r="BG711" s="250"/>
      <c r="BH711" s="250"/>
      <c r="BI711" s="250"/>
      <c r="BJ711" s="250"/>
      <c r="BK711" s="250"/>
      <c r="BL711" s="250"/>
      <c r="BM711" s="250"/>
      <c r="BN711" s="250"/>
      <c r="BO711" s="250"/>
      <c r="BP711" s="250"/>
      <c r="BQ711" s="250"/>
      <c r="BR711" s="250"/>
      <c r="BS711" s="250"/>
      <c r="BT711" s="250"/>
    </row>
    <row r="712" spans="7:72" ht="14.25" customHeight="1" x14ac:dyDescent="0.2">
      <c r="G712" s="250"/>
      <c r="K712" s="250"/>
      <c r="O712" s="277"/>
      <c r="V712" s="250"/>
      <c r="W712" s="239"/>
      <c r="X712" s="277"/>
      <c r="Y712" s="250"/>
      <c r="Z712" s="294"/>
      <c r="AA712" s="294"/>
      <c r="AB712" s="294"/>
      <c r="AC712" s="294"/>
      <c r="AD712" s="294"/>
      <c r="AE712" s="294"/>
      <c r="AF712" s="294"/>
      <c r="AG712" s="294"/>
      <c r="AH712" s="294"/>
      <c r="AI712" s="294"/>
      <c r="AJ712" s="294"/>
      <c r="AK712" s="294"/>
      <c r="AL712" s="294"/>
      <c r="AM712" s="294"/>
      <c r="AN712" s="294"/>
      <c r="AO712" s="294"/>
      <c r="AP712" s="250"/>
      <c r="AQ712" s="250"/>
      <c r="AR712" s="250"/>
      <c r="AS712" s="250"/>
      <c r="AT712" s="250"/>
      <c r="AU712" s="250"/>
      <c r="AV712" s="250"/>
      <c r="AW712" s="250"/>
      <c r="AX712" s="250"/>
      <c r="AY712" s="250"/>
      <c r="AZ712" s="250"/>
      <c r="BA712" s="250"/>
      <c r="BB712" s="250"/>
      <c r="BC712" s="250"/>
      <c r="BD712" s="250"/>
      <c r="BE712" s="250"/>
      <c r="BF712" s="250"/>
      <c r="BG712" s="250"/>
      <c r="BH712" s="250"/>
      <c r="BI712" s="250"/>
      <c r="BJ712" s="250"/>
      <c r="BK712" s="250"/>
      <c r="BL712" s="250"/>
      <c r="BM712" s="250"/>
      <c r="BN712" s="250"/>
      <c r="BO712" s="250"/>
      <c r="BP712" s="250"/>
      <c r="BQ712" s="250"/>
      <c r="BR712" s="250"/>
      <c r="BS712" s="250"/>
      <c r="BT712" s="250"/>
    </row>
    <row r="713" spans="7:72" ht="14.25" customHeight="1" x14ac:dyDescent="0.2">
      <c r="G713" s="250"/>
      <c r="K713" s="250"/>
      <c r="O713" s="277"/>
      <c r="V713" s="250"/>
      <c r="W713" s="239"/>
      <c r="X713" s="277"/>
      <c r="Y713" s="250"/>
      <c r="Z713" s="294"/>
      <c r="AA713" s="294"/>
      <c r="AB713" s="294"/>
      <c r="AC713" s="294"/>
      <c r="AD713" s="294"/>
      <c r="AE713" s="294"/>
      <c r="AF713" s="294"/>
      <c r="AG713" s="294"/>
      <c r="AH713" s="294"/>
      <c r="AI713" s="294"/>
      <c r="AJ713" s="294"/>
      <c r="AK713" s="294"/>
      <c r="AL713" s="294"/>
      <c r="AM713" s="294"/>
      <c r="AN713" s="294"/>
      <c r="AO713" s="294"/>
      <c r="AP713" s="250"/>
      <c r="AQ713" s="250"/>
      <c r="AR713" s="250"/>
      <c r="AS713" s="250"/>
      <c r="AT713" s="250"/>
      <c r="AU713" s="250"/>
      <c r="AV713" s="250"/>
      <c r="AW713" s="250"/>
      <c r="AX713" s="250"/>
      <c r="AY713" s="250"/>
      <c r="AZ713" s="250"/>
      <c r="BA713" s="250"/>
      <c r="BB713" s="250"/>
      <c r="BC713" s="250"/>
      <c r="BD713" s="250"/>
      <c r="BE713" s="250"/>
      <c r="BF713" s="250"/>
      <c r="BG713" s="250"/>
      <c r="BH713" s="250"/>
      <c r="BI713" s="250"/>
      <c r="BJ713" s="250"/>
      <c r="BK713" s="250"/>
      <c r="BL713" s="250"/>
      <c r="BM713" s="250"/>
      <c r="BN713" s="250"/>
      <c r="BO713" s="250"/>
      <c r="BP713" s="250"/>
      <c r="BQ713" s="250"/>
      <c r="BR713" s="250"/>
      <c r="BS713" s="250"/>
      <c r="BT713" s="250"/>
    </row>
    <row r="714" spans="7:72" ht="14.25" customHeight="1" x14ac:dyDescent="0.2">
      <c r="G714" s="250"/>
      <c r="K714" s="250"/>
      <c r="O714" s="277"/>
      <c r="V714" s="250"/>
      <c r="W714" s="239"/>
      <c r="X714" s="277"/>
      <c r="Y714" s="250"/>
      <c r="Z714" s="294"/>
      <c r="AA714" s="294"/>
      <c r="AB714" s="294"/>
      <c r="AC714" s="294"/>
      <c r="AD714" s="294"/>
      <c r="AE714" s="294"/>
      <c r="AF714" s="294"/>
      <c r="AG714" s="294"/>
      <c r="AH714" s="294"/>
      <c r="AI714" s="294"/>
      <c r="AJ714" s="294"/>
      <c r="AK714" s="294"/>
      <c r="AL714" s="294"/>
      <c r="AM714" s="294"/>
      <c r="AN714" s="294"/>
      <c r="AO714" s="294"/>
      <c r="AP714" s="250"/>
      <c r="AQ714" s="250"/>
      <c r="AR714" s="250"/>
      <c r="AS714" s="250"/>
      <c r="AT714" s="250"/>
      <c r="AU714" s="250"/>
      <c r="AV714" s="250"/>
      <c r="AW714" s="250"/>
      <c r="AX714" s="250"/>
      <c r="AY714" s="250"/>
      <c r="AZ714" s="250"/>
      <c r="BA714" s="250"/>
      <c r="BB714" s="250"/>
      <c r="BC714" s="250"/>
      <c r="BD714" s="250"/>
      <c r="BE714" s="250"/>
      <c r="BF714" s="250"/>
      <c r="BG714" s="250"/>
      <c r="BH714" s="250"/>
      <c r="BI714" s="250"/>
      <c r="BJ714" s="250"/>
      <c r="BK714" s="250"/>
      <c r="BL714" s="250"/>
      <c r="BM714" s="250"/>
      <c r="BN714" s="250"/>
      <c r="BO714" s="250"/>
      <c r="BP714" s="250"/>
      <c r="BQ714" s="250"/>
      <c r="BR714" s="250"/>
      <c r="BS714" s="250"/>
      <c r="BT714" s="250"/>
    </row>
    <row r="715" spans="7:72" ht="14.25" customHeight="1" x14ac:dyDescent="0.2">
      <c r="G715" s="250"/>
      <c r="K715" s="250"/>
      <c r="O715" s="277"/>
      <c r="V715" s="250"/>
      <c r="W715" s="239"/>
      <c r="X715" s="277"/>
      <c r="Y715" s="250"/>
      <c r="Z715" s="294"/>
      <c r="AA715" s="294"/>
      <c r="AB715" s="294"/>
      <c r="AC715" s="294"/>
      <c r="AD715" s="294"/>
      <c r="AE715" s="294"/>
      <c r="AF715" s="294"/>
      <c r="AG715" s="294"/>
      <c r="AH715" s="294"/>
      <c r="AI715" s="294"/>
      <c r="AJ715" s="294"/>
      <c r="AK715" s="294"/>
      <c r="AL715" s="294"/>
      <c r="AM715" s="294"/>
      <c r="AN715" s="294"/>
      <c r="AO715" s="294"/>
      <c r="AP715" s="250"/>
      <c r="AQ715" s="250"/>
      <c r="AR715" s="250"/>
      <c r="AS715" s="250"/>
      <c r="AT715" s="250"/>
      <c r="AU715" s="250"/>
      <c r="AV715" s="250"/>
      <c r="AW715" s="250"/>
      <c r="AX715" s="250"/>
      <c r="AY715" s="250"/>
      <c r="AZ715" s="250"/>
      <c r="BA715" s="250"/>
      <c r="BB715" s="250"/>
      <c r="BC715" s="250"/>
      <c r="BD715" s="250"/>
      <c r="BE715" s="250"/>
      <c r="BF715" s="250"/>
      <c r="BG715" s="250"/>
      <c r="BH715" s="250"/>
      <c r="BI715" s="250"/>
      <c r="BJ715" s="250"/>
      <c r="BK715" s="250"/>
      <c r="BL715" s="250"/>
      <c r="BM715" s="250"/>
      <c r="BN715" s="250"/>
      <c r="BO715" s="250"/>
      <c r="BP715" s="250"/>
      <c r="BQ715" s="250"/>
      <c r="BR715" s="250"/>
      <c r="BS715" s="250"/>
      <c r="BT715" s="250"/>
    </row>
    <row r="716" spans="7:72" ht="14.25" customHeight="1" x14ac:dyDescent="0.2">
      <c r="G716" s="250"/>
      <c r="K716" s="250"/>
      <c r="O716" s="277"/>
      <c r="V716" s="250"/>
      <c r="W716" s="239"/>
      <c r="X716" s="277"/>
      <c r="Y716" s="250"/>
      <c r="Z716" s="294"/>
      <c r="AA716" s="294"/>
      <c r="AB716" s="294"/>
      <c r="AC716" s="294"/>
      <c r="AD716" s="294"/>
      <c r="AE716" s="294"/>
      <c r="AF716" s="294"/>
      <c r="AG716" s="294"/>
      <c r="AH716" s="294"/>
      <c r="AI716" s="294"/>
      <c r="AJ716" s="294"/>
      <c r="AK716" s="294"/>
      <c r="AL716" s="294"/>
      <c r="AM716" s="294"/>
      <c r="AN716" s="294"/>
      <c r="AO716" s="294"/>
      <c r="AP716" s="250"/>
      <c r="AQ716" s="250"/>
      <c r="AR716" s="250"/>
      <c r="AS716" s="250"/>
      <c r="AT716" s="250"/>
      <c r="AU716" s="250"/>
      <c r="AV716" s="250"/>
      <c r="AW716" s="250"/>
      <c r="AX716" s="250"/>
      <c r="AY716" s="250"/>
      <c r="AZ716" s="250"/>
      <c r="BA716" s="250"/>
      <c r="BB716" s="250"/>
      <c r="BC716" s="250"/>
      <c r="BD716" s="250"/>
      <c r="BE716" s="250"/>
      <c r="BF716" s="250"/>
      <c r="BG716" s="250"/>
      <c r="BH716" s="250"/>
      <c r="BI716" s="250"/>
      <c r="BJ716" s="250"/>
      <c r="BK716" s="250"/>
      <c r="BL716" s="250"/>
      <c r="BM716" s="250"/>
      <c r="BN716" s="250"/>
      <c r="BO716" s="250"/>
      <c r="BP716" s="250"/>
      <c r="BQ716" s="250"/>
      <c r="BR716" s="250"/>
      <c r="BS716" s="250"/>
      <c r="BT716" s="250"/>
    </row>
    <row r="717" spans="7:72" ht="14.25" customHeight="1" x14ac:dyDescent="0.2">
      <c r="G717" s="250"/>
      <c r="K717" s="250"/>
      <c r="O717" s="277"/>
      <c r="V717" s="250"/>
      <c r="W717" s="239"/>
      <c r="X717" s="277"/>
      <c r="Y717" s="250"/>
      <c r="Z717" s="294"/>
      <c r="AA717" s="294"/>
      <c r="AB717" s="294"/>
      <c r="AC717" s="294"/>
      <c r="AD717" s="294"/>
      <c r="AE717" s="294"/>
      <c r="AF717" s="294"/>
      <c r="AG717" s="294"/>
      <c r="AH717" s="294"/>
      <c r="AI717" s="294"/>
      <c r="AJ717" s="294"/>
      <c r="AK717" s="294"/>
      <c r="AL717" s="294"/>
      <c r="AM717" s="294"/>
      <c r="AN717" s="294"/>
      <c r="AO717" s="294"/>
      <c r="AP717" s="250"/>
      <c r="AQ717" s="250"/>
      <c r="AR717" s="250"/>
      <c r="AS717" s="250"/>
      <c r="AT717" s="250"/>
      <c r="AU717" s="250"/>
      <c r="AV717" s="250"/>
      <c r="AW717" s="250"/>
      <c r="AX717" s="250"/>
      <c r="AY717" s="250"/>
      <c r="AZ717" s="250"/>
      <c r="BA717" s="250"/>
      <c r="BB717" s="250"/>
      <c r="BC717" s="250"/>
      <c r="BD717" s="250"/>
      <c r="BE717" s="250"/>
      <c r="BF717" s="250"/>
      <c r="BG717" s="250"/>
      <c r="BH717" s="250"/>
      <c r="BI717" s="250"/>
      <c r="BJ717" s="250"/>
      <c r="BK717" s="250"/>
      <c r="BL717" s="250"/>
      <c r="BM717" s="250"/>
      <c r="BN717" s="250"/>
      <c r="BO717" s="250"/>
      <c r="BP717" s="250"/>
      <c r="BQ717" s="250"/>
      <c r="BR717" s="250"/>
      <c r="BS717" s="250"/>
      <c r="BT717" s="250"/>
    </row>
    <row r="718" spans="7:72" ht="14.25" customHeight="1" x14ac:dyDescent="0.2">
      <c r="G718" s="250"/>
      <c r="K718" s="250"/>
      <c r="O718" s="277"/>
      <c r="V718" s="250"/>
      <c r="W718" s="239"/>
      <c r="X718" s="277"/>
      <c r="Y718" s="250"/>
      <c r="Z718" s="294"/>
      <c r="AA718" s="294"/>
      <c r="AB718" s="294"/>
      <c r="AC718" s="294"/>
      <c r="AD718" s="294"/>
      <c r="AE718" s="294"/>
      <c r="AF718" s="294"/>
      <c r="AG718" s="294"/>
      <c r="AH718" s="294"/>
      <c r="AI718" s="294"/>
      <c r="AJ718" s="294"/>
      <c r="AK718" s="294"/>
      <c r="AL718" s="294"/>
      <c r="AM718" s="294"/>
      <c r="AN718" s="294"/>
      <c r="AO718" s="294"/>
      <c r="AP718" s="250"/>
      <c r="AQ718" s="250"/>
      <c r="AR718" s="250"/>
      <c r="AS718" s="250"/>
      <c r="AT718" s="250"/>
      <c r="AU718" s="250"/>
      <c r="AV718" s="250"/>
      <c r="AW718" s="250"/>
      <c r="AX718" s="250"/>
      <c r="AY718" s="250"/>
      <c r="AZ718" s="250"/>
      <c r="BA718" s="250"/>
      <c r="BB718" s="250"/>
      <c r="BC718" s="250"/>
      <c r="BD718" s="250"/>
      <c r="BE718" s="250"/>
      <c r="BF718" s="250"/>
      <c r="BG718" s="250"/>
      <c r="BH718" s="250"/>
      <c r="BI718" s="250"/>
      <c r="BJ718" s="250"/>
      <c r="BK718" s="250"/>
      <c r="BL718" s="250"/>
      <c r="BM718" s="250"/>
      <c r="BN718" s="250"/>
      <c r="BO718" s="250"/>
      <c r="BP718" s="250"/>
      <c r="BQ718" s="250"/>
      <c r="BR718" s="250"/>
      <c r="BS718" s="250"/>
      <c r="BT718" s="250"/>
    </row>
    <row r="719" spans="7:72" ht="14.25" customHeight="1" x14ac:dyDescent="0.2">
      <c r="G719" s="250"/>
      <c r="K719" s="250"/>
      <c r="O719" s="277"/>
      <c r="V719" s="250"/>
      <c r="W719" s="239"/>
      <c r="X719" s="277"/>
      <c r="Y719" s="250"/>
      <c r="Z719" s="294"/>
      <c r="AA719" s="294"/>
      <c r="AB719" s="294"/>
      <c r="AC719" s="294"/>
      <c r="AD719" s="294"/>
      <c r="AE719" s="294"/>
      <c r="AF719" s="294"/>
      <c r="AG719" s="294"/>
      <c r="AH719" s="294"/>
      <c r="AI719" s="294"/>
      <c r="AJ719" s="294"/>
      <c r="AK719" s="294"/>
      <c r="AL719" s="294"/>
      <c r="AM719" s="294"/>
      <c r="AN719" s="294"/>
      <c r="AO719" s="294"/>
      <c r="AP719" s="250"/>
      <c r="AQ719" s="250"/>
      <c r="AR719" s="250"/>
      <c r="AS719" s="250"/>
      <c r="AT719" s="250"/>
      <c r="AU719" s="250"/>
      <c r="AV719" s="250"/>
      <c r="AW719" s="250"/>
      <c r="AX719" s="250"/>
      <c r="AY719" s="250"/>
      <c r="AZ719" s="250"/>
      <c r="BA719" s="250"/>
      <c r="BB719" s="250"/>
      <c r="BC719" s="250"/>
      <c r="BD719" s="250"/>
      <c r="BE719" s="250"/>
      <c r="BF719" s="250"/>
      <c r="BG719" s="250"/>
      <c r="BH719" s="250"/>
      <c r="BI719" s="250"/>
      <c r="BJ719" s="250"/>
      <c r="BK719" s="250"/>
      <c r="BL719" s="250"/>
      <c r="BM719" s="250"/>
      <c r="BN719" s="250"/>
      <c r="BO719" s="250"/>
      <c r="BP719" s="250"/>
      <c r="BQ719" s="250"/>
      <c r="BR719" s="250"/>
      <c r="BS719" s="250"/>
      <c r="BT719" s="250"/>
    </row>
    <row r="720" spans="7:72" ht="14.25" customHeight="1" x14ac:dyDescent="0.2">
      <c r="G720" s="250"/>
      <c r="K720" s="250"/>
      <c r="O720" s="277"/>
      <c r="V720" s="250"/>
      <c r="W720" s="239"/>
      <c r="X720" s="277"/>
      <c r="Y720" s="250"/>
      <c r="Z720" s="294"/>
      <c r="AA720" s="294"/>
      <c r="AB720" s="294"/>
      <c r="AC720" s="294"/>
      <c r="AD720" s="294"/>
      <c r="AE720" s="294"/>
      <c r="AF720" s="294"/>
      <c r="AG720" s="294"/>
      <c r="AH720" s="294"/>
      <c r="AI720" s="294"/>
      <c r="AJ720" s="294"/>
      <c r="AK720" s="294"/>
      <c r="AL720" s="294"/>
      <c r="AM720" s="294"/>
      <c r="AN720" s="294"/>
      <c r="AO720" s="294"/>
      <c r="AP720" s="250"/>
      <c r="AQ720" s="250"/>
      <c r="AR720" s="250"/>
      <c r="AS720" s="250"/>
      <c r="AT720" s="250"/>
      <c r="AU720" s="250"/>
      <c r="AV720" s="250"/>
      <c r="AW720" s="250"/>
      <c r="AX720" s="250"/>
      <c r="AY720" s="250"/>
      <c r="AZ720" s="250"/>
      <c r="BA720" s="250"/>
      <c r="BB720" s="250"/>
      <c r="BC720" s="250"/>
      <c r="BD720" s="250"/>
      <c r="BE720" s="250"/>
      <c r="BF720" s="250"/>
      <c r="BG720" s="250"/>
      <c r="BH720" s="250"/>
      <c r="BI720" s="250"/>
      <c r="BJ720" s="250"/>
      <c r="BK720" s="250"/>
      <c r="BL720" s="250"/>
      <c r="BM720" s="250"/>
      <c r="BN720" s="250"/>
      <c r="BO720" s="250"/>
      <c r="BP720" s="250"/>
      <c r="BQ720" s="250"/>
      <c r="BR720" s="250"/>
      <c r="BS720" s="250"/>
      <c r="BT720" s="250"/>
    </row>
    <row r="721" spans="7:72" ht="14.25" customHeight="1" x14ac:dyDescent="0.2">
      <c r="G721" s="250"/>
      <c r="K721" s="250"/>
      <c r="O721" s="277"/>
      <c r="V721" s="250"/>
      <c r="W721" s="239"/>
      <c r="X721" s="277"/>
      <c r="Y721" s="250"/>
      <c r="Z721" s="294"/>
      <c r="AA721" s="294"/>
      <c r="AB721" s="294"/>
      <c r="AC721" s="294"/>
      <c r="AD721" s="294"/>
      <c r="AE721" s="294"/>
      <c r="AF721" s="294"/>
      <c r="AG721" s="294"/>
      <c r="AH721" s="294"/>
      <c r="AI721" s="294"/>
      <c r="AJ721" s="294"/>
      <c r="AK721" s="294"/>
      <c r="AL721" s="294"/>
      <c r="AM721" s="294"/>
      <c r="AN721" s="294"/>
      <c r="AO721" s="294"/>
      <c r="AP721" s="250"/>
      <c r="AQ721" s="250"/>
      <c r="AR721" s="250"/>
      <c r="AS721" s="250"/>
      <c r="AT721" s="250"/>
      <c r="AU721" s="250"/>
      <c r="AV721" s="250"/>
      <c r="AW721" s="250"/>
      <c r="AX721" s="250"/>
      <c r="AY721" s="250"/>
      <c r="AZ721" s="250"/>
      <c r="BA721" s="250"/>
      <c r="BB721" s="250"/>
      <c r="BC721" s="250"/>
      <c r="BD721" s="250"/>
      <c r="BE721" s="250"/>
      <c r="BF721" s="250"/>
      <c r="BG721" s="250"/>
      <c r="BH721" s="250"/>
      <c r="BI721" s="250"/>
      <c r="BJ721" s="250"/>
      <c r="BK721" s="250"/>
      <c r="BL721" s="250"/>
      <c r="BM721" s="250"/>
      <c r="BN721" s="250"/>
      <c r="BO721" s="250"/>
      <c r="BP721" s="250"/>
      <c r="BQ721" s="250"/>
      <c r="BR721" s="250"/>
      <c r="BS721" s="250"/>
      <c r="BT721" s="250"/>
    </row>
    <row r="722" spans="7:72" ht="14.25" customHeight="1" x14ac:dyDescent="0.2">
      <c r="G722" s="250"/>
      <c r="K722" s="250"/>
      <c r="O722" s="277"/>
      <c r="V722" s="250"/>
      <c r="W722" s="239"/>
      <c r="X722" s="277"/>
      <c r="Y722" s="250"/>
      <c r="Z722" s="294"/>
      <c r="AA722" s="294"/>
      <c r="AB722" s="294"/>
      <c r="AC722" s="294"/>
      <c r="AD722" s="294"/>
      <c r="AE722" s="294"/>
      <c r="AF722" s="294"/>
      <c r="AG722" s="294"/>
      <c r="AH722" s="294"/>
      <c r="AI722" s="294"/>
      <c r="AJ722" s="294"/>
      <c r="AK722" s="294"/>
      <c r="AL722" s="294"/>
      <c r="AM722" s="294"/>
      <c r="AN722" s="294"/>
      <c r="AO722" s="294"/>
      <c r="AP722" s="250"/>
      <c r="AQ722" s="250"/>
      <c r="AR722" s="250"/>
      <c r="AS722" s="250"/>
      <c r="AT722" s="250"/>
      <c r="AU722" s="250"/>
      <c r="AV722" s="250"/>
      <c r="AW722" s="250"/>
      <c r="AX722" s="250"/>
      <c r="AY722" s="250"/>
      <c r="AZ722" s="250"/>
      <c r="BA722" s="250"/>
      <c r="BB722" s="250"/>
      <c r="BC722" s="250"/>
      <c r="BD722" s="250"/>
      <c r="BE722" s="250"/>
      <c r="BF722" s="250"/>
      <c r="BG722" s="250"/>
      <c r="BH722" s="250"/>
      <c r="BI722" s="250"/>
      <c r="BJ722" s="250"/>
      <c r="BK722" s="250"/>
      <c r="BL722" s="250"/>
      <c r="BM722" s="250"/>
      <c r="BN722" s="250"/>
      <c r="BO722" s="250"/>
      <c r="BP722" s="250"/>
      <c r="BQ722" s="250"/>
      <c r="BR722" s="250"/>
      <c r="BS722" s="250"/>
      <c r="BT722" s="250"/>
    </row>
    <row r="723" spans="7:72" ht="14.25" customHeight="1" x14ac:dyDescent="0.2">
      <c r="G723" s="250"/>
      <c r="K723" s="250"/>
      <c r="O723" s="277"/>
      <c r="V723" s="250"/>
      <c r="W723" s="239"/>
      <c r="X723" s="277"/>
      <c r="Y723" s="250"/>
      <c r="Z723" s="294"/>
      <c r="AA723" s="294"/>
      <c r="AB723" s="294"/>
      <c r="AC723" s="294"/>
      <c r="AD723" s="294"/>
      <c r="AE723" s="294"/>
      <c r="AF723" s="294"/>
      <c r="AG723" s="294"/>
      <c r="AH723" s="294"/>
      <c r="AI723" s="294"/>
      <c r="AJ723" s="294"/>
      <c r="AK723" s="294"/>
      <c r="AL723" s="294"/>
      <c r="AM723" s="294"/>
      <c r="AN723" s="294"/>
      <c r="AO723" s="294"/>
      <c r="AP723" s="250"/>
      <c r="AQ723" s="250"/>
      <c r="AR723" s="250"/>
      <c r="AS723" s="250"/>
      <c r="AT723" s="250"/>
      <c r="AU723" s="250"/>
      <c r="AV723" s="250"/>
      <c r="AW723" s="250"/>
      <c r="AX723" s="250"/>
      <c r="AY723" s="250"/>
      <c r="AZ723" s="250"/>
      <c r="BA723" s="250"/>
      <c r="BB723" s="250"/>
      <c r="BC723" s="250"/>
      <c r="BD723" s="250"/>
      <c r="BE723" s="250"/>
      <c r="BF723" s="250"/>
      <c r="BG723" s="250"/>
      <c r="BH723" s="250"/>
      <c r="BI723" s="250"/>
      <c r="BJ723" s="250"/>
      <c r="BK723" s="250"/>
      <c r="BL723" s="250"/>
      <c r="BM723" s="250"/>
      <c r="BN723" s="250"/>
      <c r="BO723" s="250"/>
      <c r="BP723" s="250"/>
      <c r="BQ723" s="250"/>
      <c r="BR723" s="250"/>
      <c r="BS723" s="250"/>
      <c r="BT723" s="250"/>
    </row>
    <row r="724" spans="7:72" ht="14.25" customHeight="1" x14ac:dyDescent="0.2">
      <c r="G724" s="250"/>
      <c r="K724" s="250"/>
      <c r="O724" s="277"/>
      <c r="V724" s="250"/>
      <c r="W724" s="239"/>
      <c r="X724" s="277"/>
      <c r="Y724" s="250"/>
      <c r="Z724" s="294"/>
      <c r="AA724" s="294"/>
      <c r="AB724" s="294"/>
      <c r="AC724" s="294"/>
      <c r="AD724" s="294"/>
      <c r="AE724" s="294"/>
      <c r="AF724" s="294"/>
      <c r="AG724" s="294"/>
      <c r="AH724" s="294"/>
      <c r="AI724" s="294"/>
      <c r="AJ724" s="294"/>
      <c r="AK724" s="294"/>
      <c r="AL724" s="294"/>
      <c r="AM724" s="294"/>
      <c r="AN724" s="294"/>
      <c r="AO724" s="294"/>
      <c r="AP724" s="250"/>
      <c r="AQ724" s="250"/>
      <c r="AR724" s="250"/>
      <c r="AS724" s="250"/>
      <c r="AT724" s="250"/>
      <c r="AU724" s="250"/>
      <c r="AV724" s="250"/>
      <c r="AW724" s="250"/>
      <c r="AX724" s="250"/>
      <c r="AY724" s="250"/>
      <c r="AZ724" s="250"/>
      <c r="BA724" s="250"/>
      <c r="BB724" s="250"/>
      <c r="BC724" s="250"/>
      <c r="BD724" s="250"/>
      <c r="BE724" s="250"/>
      <c r="BF724" s="250"/>
      <c r="BG724" s="250"/>
      <c r="BH724" s="250"/>
      <c r="BI724" s="250"/>
      <c r="BJ724" s="250"/>
      <c r="BK724" s="250"/>
      <c r="BL724" s="250"/>
      <c r="BM724" s="250"/>
      <c r="BN724" s="250"/>
      <c r="BO724" s="250"/>
      <c r="BP724" s="250"/>
      <c r="BQ724" s="250"/>
      <c r="BR724" s="250"/>
      <c r="BS724" s="250"/>
      <c r="BT724" s="250"/>
    </row>
    <row r="725" spans="7:72" ht="14.25" customHeight="1" x14ac:dyDescent="0.2">
      <c r="G725" s="250"/>
      <c r="K725" s="250"/>
      <c r="O725" s="277"/>
      <c r="V725" s="250"/>
      <c r="W725" s="239"/>
      <c r="X725" s="277"/>
      <c r="Y725" s="250"/>
      <c r="Z725" s="294"/>
      <c r="AA725" s="294"/>
      <c r="AB725" s="294"/>
      <c r="AC725" s="294"/>
      <c r="AD725" s="294"/>
      <c r="AE725" s="294"/>
      <c r="AF725" s="294"/>
      <c r="AG725" s="294"/>
      <c r="AH725" s="294"/>
      <c r="AI725" s="294"/>
      <c r="AJ725" s="294"/>
      <c r="AK725" s="294"/>
      <c r="AL725" s="294"/>
      <c r="AM725" s="294"/>
      <c r="AN725" s="294"/>
      <c r="AO725" s="294"/>
      <c r="AP725" s="250"/>
      <c r="AQ725" s="250"/>
      <c r="AR725" s="250"/>
      <c r="AS725" s="250"/>
      <c r="AT725" s="250"/>
      <c r="AU725" s="250"/>
      <c r="AV725" s="250"/>
      <c r="AW725" s="250"/>
      <c r="AX725" s="250"/>
      <c r="AY725" s="250"/>
      <c r="AZ725" s="250"/>
      <c r="BA725" s="250"/>
      <c r="BB725" s="250"/>
      <c r="BC725" s="250"/>
      <c r="BD725" s="250"/>
      <c r="BE725" s="250"/>
      <c r="BF725" s="250"/>
      <c r="BG725" s="250"/>
      <c r="BH725" s="250"/>
      <c r="BI725" s="250"/>
      <c r="BJ725" s="250"/>
      <c r="BK725" s="250"/>
      <c r="BL725" s="250"/>
      <c r="BM725" s="250"/>
      <c r="BN725" s="250"/>
      <c r="BO725" s="250"/>
      <c r="BP725" s="250"/>
      <c r="BQ725" s="250"/>
      <c r="BR725" s="250"/>
      <c r="BS725" s="250"/>
      <c r="BT725" s="250"/>
    </row>
    <row r="726" spans="7:72" ht="14.25" customHeight="1" x14ac:dyDescent="0.2">
      <c r="G726" s="250"/>
      <c r="K726" s="250"/>
      <c r="O726" s="277"/>
      <c r="V726" s="250"/>
      <c r="W726" s="239"/>
      <c r="X726" s="277"/>
      <c r="Y726" s="250"/>
      <c r="Z726" s="294"/>
      <c r="AA726" s="294"/>
      <c r="AB726" s="294"/>
      <c r="AC726" s="294"/>
      <c r="AD726" s="294"/>
      <c r="AE726" s="294"/>
      <c r="AF726" s="294"/>
      <c r="AG726" s="294"/>
      <c r="AH726" s="294"/>
      <c r="AI726" s="294"/>
      <c r="AJ726" s="294"/>
      <c r="AK726" s="294"/>
      <c r="AL726" s="294"/>
      <c r="AM726" s="294"/>
      <c r="AN726" s="294"/>
      <c r="AO726" s="294"/>
      <c r="AP726" s="250"/>
      <c r="AQ726" s="250"/>
      <c r="AR726" s="250"/>
      <c r="AS726" s="250"/>
      <c r="AT726" s="250"/>
      <c r="AU726" s="250"/>
      <c r="AV726" s="250"/>
      <c r="AW726" s="250"/>
      <c r="AX726" s="250"/>
      <c r="AY726" s="250"/>
      <c r="AZ726" s="250"/>
      <c r="BA726" s="250"/>
      <c r="BB726" s="250"/>
      <c r="BC726" s="250"/>
      <c r="BD726" s="250"/>
      <c r="BE726" s="250"/>
      <c r="BF726" s="250"/>
      <c r="BG726" s="250"/>
      <c r="BH726" s="250"/>
      <c r="BI726" s="250"/>
      <c r="BJ726" s="250"/>
      <c r="BK726" s="250"/>
      <c r="BL726" s="250"/>
      <c r="BM726" s="250"/>
      <c r="BN726" s="250"/>
      <c r="BO726" s="250"/>
      <c r="BP726" s="250"/>
      <c r="BQ726" s="250"/>
      <c r="BR726" s="250"/>
      <c r="BS726" s="250"/>
      <c r="BT726" s="250"/>
    </row>
    <row r="727" spans="7:72" ht="14.25" customHeight="1" x14ac:dyDescent="0.2">
      <c r="G727" s="250"/>
      <c r="K727" s="250"/>
      <c r="O727" s="277"/>
      <c r="V727" s="250"/>
      <c r="W727" s="239"/>
      <c r="X727" s="277"/>
      <c r="Y727" s="250"/>
      <c r="Z727" s="294"/>
      <c r="AA727" s="294"/>
      <c r="AB727" s="294"/>
      <c r="AC727" s="294"/>
      <c r="AD727" s="294"/>
      <c r="AE727" s="294"/>
      <c r="AF727" s="294"/>
      <c r="AG727" s="294"/>
      <c r="AH727" s="294"/>
      <c r="AI727" s="294"/>
      <c r="AJ727" s="294"/>
      <c r="AK727" s="294"/>
      <c r="AL727" s="294"/>
      <c r="AM727" s="294"/>
      <c r="AN727" s="294"/>
      <c r="AO727" s="294"/>
      <c r="AP727" s="250"/>
      <c r="AQ727" s="250"/>
      <c r="AR727" s="250"/>
      <c r="AS727" s="250"/>
      <c r="AT727" s="250"/>
      <c r="AU727" s="250"/>
      <c r="AV727" s="250"/>
      <c r="AW727" s="250"/>
      <c r="AX727" s="250"/>
      <c r="AY727" s="250"/>
      <c r="AZ727" s="250"/>
      <c r="BA727" s="250"/>
      <c r="BB727" s="250"/>
      <c r="BC727" s="250"/>
      <c r="BD727" s="250"/>
      <c r="BE727" s="250"/>
      <c r="BF727" s="250"/>
      <c r="BG727" s="250"/>
      <c r="BH727" s="250"/>
      <c r="BI727" s="250"/>
      <c r="BJ727" s="250"/>
      <c r="BK727" s="250"/>
      <c r="BL727" s="250"/>
      <c r="BM727" s="250"/>
      <c r="BN727" s="250"/>
      <c r="BO727" s="250"/>
      <c r="BP727" s="250"/>
      <c r="BQ727" s="250"/>
      <c r="BR727" s="250"/>
      <c r="BS727" s="250"/>
      <c r="BT727" s="250"/>
    </row>
    <row r="728" spans="7:72" ht="14.25" customHeight="1" x14ac:dyDescent="0.2">
      <c r="G728" s="250"/>
      <c r="K728" s="250"/>
      <c r="O728" s="277"/>
      <c r="V728" s="250"/>
      <c r="W728" s="239"/>
      <c r="X728" s="277"/>
      <c r="Y728" s="250"/>
      <c r="Z728" s="294"/>
      <c r="AA728" s="294"/>
      <c r="AB728" s="294"/>
      <c r="AC728" s="294"/>
      <c r="AD728" s="294"/>
      <c r="AE728" s="294"/>
      <c r="AF728" s="294"/>
      <c r="AG728" s="294"/>
      <c r="AH728" s="294"/>
      <c r="AI728" s="294"/>
      <c r="AJ728" s="294"/>
      <c r="AK728" s="294"/>
      <c r="AL728" s="294"/>
      <c r="AM728" s="294"/>
      <c r="AN728" s="294"/>
      <c r="AO728" s="294"/>
      <c r="AP728" s="250"/>
      <c r="AQ728" s="250"/>
      <c r="AR728" s="250"/>
      <c r="AS728" s="250"/>
      <c r="AT728" s="250"/>
      <c r="AU728" s="250"/>
      <c r="AV728" s="250"/>
      <c r="AW728" s="250"/>
      <c r="AX728" s="250"/>
      <c r="AY728" s="250"/>
      <c r="AZ728" s="250"/>
      <c r="BA728" s="250"/>
      <c r="BB728" s="250"/>
      <c r="BC728" s="250"/>
      <c r="BD728" s="250"/>
      <c r="BE728" s="250"/>
      <c r="BF728" s="250"/>
      <c r="BG728" s="250"/>
      <c r="BH728" s="250"/>
      <c r="BI728" s="250"/>
      <c r="BJ728" s="250"/>
      <c r="BK728" s="250"/>
      <c r="BL728" s="250"/>
      <c r="BM728" s="250"/>
      <c r="BN728" s="250"/>
      <c r="BO728" s="250"/>
      <c r="BP728" s="250"/>
      <c r="BQ728" s="250"/>
      <c r="BR728" s="250"/>
      <c r="BS728" s="250"/>
      <c r="BT728" s="250"/>
    </row>
    <row r="729" spans="7:72" ht="14.25" customHeight="1" x14ac:dyDescent="0.2">
      <c r="G729" s="250"/>
      <c r="K729" s="250"/>
      <c r="O729" s="277"/>
      <c r="V729" s="250"/>
      <c r="W729" s="239"/>
      <c r="X729" s="277"/>
      <c r="Y729" s="250"/>
      <c r="Z729" s="294"/>
      <c r="AA729" s="294"/>
      <c r="AB729" s="294"/>
      <c r="AC729" s="294"/>
      <c r="AD729" s="294"/>
      <c r="AE729" s="294"/>
      <c r="AF729" s="294"/>
      <c r="AG729" s="294"/>
      <c r="AH729" s="294"/>
      <c r="AI729" s="294"/>
      <c r="AJ729" s="294"/>
      <c r="AK729" s="294"/>
      <c r="AL729" s="294"/>
      <c r="AM729" s="294"/>
      <c r="AN729" s="294"/>
      <c r="AO729" s="294"/>
      <c r="AP729" s="250"/>
      <c r="AQ729" s="250"/>
      <c r="AR729" s="250"/>
      <c r="AS729" s="250"/>
      <c r="AT729" s="250"/>
      <c r="AU729" s="250"/>
      <c r="AV729" s="250"/>
      <c r="AW729" s="250"/>
      <c r="AX729" s="250"/>
      <c r="AY729" s="250"/>
      <c r="AZ729" s="250"/>
      <c r="BA729" s="250"/>
      <c r="BB729" s="250"/>
      <c r="BC729" s="250"/>
      <c r="BD729" s="250"/>
      <c r="BE729" s="250"/>
      <c r="BF729" s="250"/>
      <c r="BG729" s="250"/>
      <c r="BH729" s="250"/>
      <c r="BI729" s="250"/>
      <c r="BJ729" s="250"/>
      <c r="BK729" s="250"/>
      <c r="BL729" s="250"/>
      <c r="BM729" s="250"/>
      <c r="BN729" s="250"/>
      <c r="BO729" s="250"/>
      <c r="BP729" s="250"/>
      <c r="BQ729" s="250"/>
      <c r="BR729" s="250"/>
      <c r="BS729" s="250"/>
      <c r="BT729" s="250"/>
    </row>
    <row r="730" spans="7:72" ht="14.25" customHeight="1" x14ac:dyDescent="0.2">
      <c r="G730" s="250"/>
      <c r="K730" s="250"/>
      <c r="O730" s="277"/>
      <c r="V730" s="250"/>
      <c r="W730" s="239"/>
      <c r="X730" s="277"/>
      <c r="Y730" s="250"/>
      <c r="Z730" s="294"/>
      <c r="AA730" s="294"/>
      <c r="AB730" s="294"/>
      <c r="AC730" s="294"/>
      <c r="AD730" s="294"/>
      <c r="AE730" s="294"/>
      <c r="AF730" s="294"/>
      <c r="AG730" s="294"/>
      <c r="AH730" s="294"/>
      <c r="AI730" s="294"/>
      <c r="AJ730" s="294"/>
      <c r="AK730" s="294"/>
      <c r="AL730" s="294"/>
      <c r="AM730" s="294"/>
      <c r="AN730" s="294"/>
      <c r="AO730" s="294"/>
      <c r="AP730" s="250"/>
      <c r="AQ730" s="250"/>
      <c r="AR730" s="250"/>
      <c r="AS730" s="250"/>
      <c r="AT730" s="250"/>
      <c r="AU730" s="250"/>
      <c r="AV730" s="250"/>
      <c r="AW730" s="250"/>
      <c r="AX730" s="250"/>
      <c r="AY730" s="250"/>
      <c r="AZ730" s="250"/>
      <c r="BA730" s="250"/>
      <c r="BB730" s="250"/>
      <c r="BC730" s="250"/>
      <c r="BD730" s="250"/>
      <c r="BE730" s="250"/>
      <c r="BF730" s="250"/>
      <c r="BG730" s="250"/>
      <c r="BH730" s="250"/>
      <c r="BI730" s="250"/>
      <c r="BJ730" s="250"/>
      <c r="BK730" s="250"/>
      <c r="BL730" s="250"/>
      <c r="BM730" s="250"/>
      <c r="BN730" s="250"/>
      <c r="BO730" s="250"/>
      <c r="BP730" s="250"/>
      <c r="BQ730" s="250"/>
      <c r="BR730" s="250"/>
      <c r="BS730" s="250"/>
      <c r="BT730" s="250"/>
    </row>
    <row r="731" spans="7:72" ht="14.25" customHeight="1" x14ac:dyDescent="0.2">
      <c r="G731" s="250"/>
      <c r="K731" s="250"/>
      <c r="O731" s="277"/>
      <c r="V731" s="250"/>
      <c r="W731" s="239"/>
      <c r="X731" s="277"/>
      <c r="Y731" s="250"/>
      <c r="Z731" s="294"/>
      <c r="AA731" s="294"/>
      <c r="AB731" s="294"/>
      <c r="AC731" s="294"/>
      <c r="AD731" s="294"/>
      <c r="AE731" s="294"/>
      <c r="AF731" s="294"/>
      <c r="AG731" s="294"/>
      <c r="AH731" s="294"/>
      <c r="AI731" s="294"/>
      <c r="AJ731" s="294"/>
      <c r="AK731" s="294"/>
      <c r="AL731" s="294"/>
      <c r="AM731" s="294"/>
      <c r="AN731" s="294"/>
      <c r="AO731" s="294"/>
      <c r="AP731" s="250"/>
      <c r="AQ731" s="250"/>
      <c r="AR731" s="250"/>
      <c r="AS731" s="250"/>
      <c r="AT731" s="250"/>
      <c r="AU731" s="250"/>
      <c r="AV731" s="250"/>
      <c r="AW731" s="250"/>
      <c r="AX731" s="250"/>
      <c r="AY731" s="250"/>
      <c r="AZ731" s="250"/>
      <c r="BA731" s="250"/>
      <c r="BB731" s="250"/>
      <c r="BC731" s="250"/>
      <c r="BD731" s="250"/>
      <c r="BE731" s="250"/>
      <c r="BF731" s="250"/>
      <c r="BG731" s="250"/>
      <c r="BH731" s="250"/>
      <c r="BI731" s="250"/>
      <c r="BJ731" s="250"/>
      <c r="BK731" s="250"/>
      <c r="BL731" s="250"/>
      <c r="BM731" s="250"/>
      <c r="BN731" s="250"/>
      <c r="BO731" s="250"/>
      <c r="BP731" s="250"/>
      <c r="BQ731" s="250"/>
      <c r="BR731" s="250"/>
      <c r="BS731" s="250"/>
      <c r="BT731" s="250"/>
    </row>
    <row r="732" spans="7:72" ht="14.25" customHeight="1" x14ac:dyDescent="0.2">
      <c r="G732" s="250"/>
      <c r="K732" s="250"/>
      <c r="O732" s="277"/>
      <c r="V732" s="250"/>
      <c r="W732" s="239"/>
      <c r="X732" s="277"/>
      <c r="Y732" s="250"/>
      <c r="Z732" s="294"/>
      <c r="AA732" s="294"/>
      <c r="AB732" s="294"/>
      <c r="AC732" s="294"/>
      <c r="AD732" s="294"/>
      <c r="AE732" s="294"/>
      <c r="AF732" s="294"/>
      <c r="AG732" s="294"/>
      <c r="AH732" s="294"/>
      <c r="AI732" s="294"/>
      <c r="AJ732" s="294"/>
      <c r="AK732" s="294"/>
      <c r="AL732" s="294"/>
      <c r="AM732" s="294"/>
      <c r="AN732" s="294"/>
      <c r="AO732" s="294"/>
      <c r="AP732" s="250"/>
      <c r="AQ732" s="250"/>
      <c r="AR732" s="250"/>
      <c r="AS732" s="250"/>
      <c r="AT732" s="250"/>
      <c r="AU732" s="250"/>
      <c r="AV732" s="250"/>
      <c r="AW732" s="250"/>
      <c r="AX732" s="250"/>
      <c r="AY732" s="250"/>
      <c r="AZ732" s="250"/>
      <c r="BA732" s="250"/>
      <c r="BB732" s="250"/>
      <c r="BC732" s="250"/>
      <c r="BD732" s="250"/>
      <c r="BE732" s="250"/>
      <c r="BF732" s="250"/>
      <c r="BG732" s="250"/>
      <c r="BH732" s="250"/>
      <c r="BI732" s="250"/>
      <c r="BJ732" s="250"/>
      <c r="BK732" s="250"/>
      <c r="BL732" s="250"/>
      <c r="BM732" s="250"/>
      <c r="BN732" s="250"/>
      <c r="BO732" s="250"/>
      <c r="BP732" s="250"/>
      <c r="BQ732" s="250"/>
      <c r="BR732" s="250"/>
      <c r="BS732" s="250"/>
      <c r="BT732" s="250"/>
    </row>
    <row r="733" spans="7:72" ht="14.25" customHeight="1" x14ac:dyDescent="0.2">
      <c r="G733" s="250"/>
      <c r="K733" s="250"/>
      <c r="O733" s="277"/>
      <c r="V733" s="250"/>
      <c r="W733" s="239"/>
      <c r="X733" s="277"/>
      <c r="Y733" s="250"/>
      <c r="Z733" s="294"/>
      <c r="AA733" s="294"/>
      <c r="AB733" s="294"/>
      <c r="AC733" s="294"/>
      <c r="AD733" s="294"/>
      <c r="AE733" s="294"/>
      <c r="AF733" s="294"/>
      <c r="AG733" s="294"/>
      <c r="AH733" s="294"/>
      <c r="AI733" s="294"/>
      <c r="AJ733" s="294"/>
      <c r="AK733" s="294"/>
      <c r="AL733" s="294"/>
      <c r="AM733" s="294"/>
      <c r="AN733" s="294"/>
      <c r="AO733" s="294"/>
      <c r="AP733" s="250"/>
      <c r="AQ733" s="250"/>
      <c r="AR733" s="250"/>
      <c r="AS733" s="250"/>
      <c r="AT733" s="250"/>
      <c r="AU733" s="250"/>
      <c r="AV733" s="250"/>
      <c r="AW733" s="250"/>
      <c r="AX733" s="250"/>
      <c r="AY733" s="250"/>
      <c r="AZ733" s="250"/>
      <c r="BA733" s="250"/>
      <c r="BB733" s="250"/>
      <c r="BC733" s="250"/>
      <c r="BD733" s="250"/>
      <c r="BE733" s="250"/>
      <c r="BF733" s="250"/>
      <c r="BG733" s="250"/>
      <c r="BH733" s="250"/>
      <c r="BI733" s="250"/>
      <c r="BJ733" s="250"/>
      <c r="BK733" s="250"/>
      <c r="BL733" s="250"/>
      <c r="BM733" s="250"/>
      <c r="BN733" s="250"/>
      <c r="BO733" s="250"/>
      <c r="BP733" s="250"/>
      <c r="BQ733" s="250"/>
      <c r="BR733" s="250"/>
      <c r="BS733" s="250"/>
      <c r="BT733" s="250"/>
    </row>
    <row r="734" spans="7:72" ht="14.25" customHeight="1" x14ac:dyDescent="0.2">
      <c r="G734" s="250"/>
      <c r="K734" s="250"/>
      <c r="O734" s="277"/>
      <c r="V734" s="250"/>
      <c r="W734" s="239"/>
      <c r="X734" s="277"/>
      <c r="Y734" s="250"/>
      <c r="Z734" s="294"/>
      <c r="AA734" s="294"/>
      <c r="AB734" s="294"/>
      <c r="AC734" s="294"/>
      <c r="AD734" s="294"/>
      <c r="AE734" s="294"/>
      <c r="AF734" s="294"/>
      <c r="AG734" s="294"/>
      <c r="AH734" s="294"/>
      <c r="AI734" s="294"/>
      <c r="AJ734" s="294"/>
      <c r="AK734" s="294"/>
      <c r="AL734" s="294"/>
      <c r="AM734" s="294"/>
      <c r="AN734" s="294"/>
      <c r="AO734" s="294"/>
      <c r="AP734" s="250"/>
      <c r="AQ734" s="250"/>
      <c r="AR734" s="250"/>
      <c r="AS734" s="250"/>
      <c r="AT734" s="250"/>
      <c r="AU734" s="250"/>
      <c r="AV734" s="250"/>
      <c r="AW734" s="250"/>
      <c r="AX734" s="250"/>
      <c r="AY734" s="250"/>
      <c r="AZ734" s="250"/>
      <c r="BA734" s="250"/>
      <c r="BB734" s="250"/>
      <c r="BC734" s="250"/>
      <c r="BD734" s="250"/>
      <c r="BE734" s="250"/>
      <c r="BF734" s="250"/>
      <c r="BG734" s="250"/>
      <c r="BH734" s="250"/>
      <c r="BI734" s="250"/>
      <c r="BJ734" s="250"/>
      <c r="BK734" s="250"/>
      <c r="BL734" s="250"/>
      <c r="BM734" s="250"/>
      <c r="BN734" s="250"/>
      <c r="BO734" s="250"/>
      <c r="BP734" s="250"/>
      <c r="BQ734" s="250"/>
      <c r="BR734" s="250"/>
      <c r="BS734" s="250"/>
      <c r="BT734" s="250"/>
    </row>
    <row r="735" spans="7:72" ht="14.25" customHeight="1" x14ac:dyDescent="0.2">
      <c r="G735" s="250"/>
      <c r="K735" s="250"/>
      <c r="O735" s="277"/>
      <c r="V735" s="250"/>
      <c r="W735" s="239"/>
      <c r="X735" s="277"/>
      <c r="Y735" s="250"/>
      <c r="Z735" s="294"/>
      <c r="AA735" s="294"/>
      <c r="AB735" s="294"/>
      <c r="AC735" s="294"/>
      <c r="AD735" s="294"/>
      <c r="AE735" s="294"/>
      <c r="AF735" s="294"/>
      <c r="AG735" s="294"/>
      <c r="AH735" s="294"/>
      <c r="AI735" s="294"/>
      <c r="AJ735" s="294"/>
      <c r="AK735" s="294"/>
      <c r="AL735" s="294"/>
      <c r="AM735" s="294"/>
      <c r="AN735" s="294"/>
      <c r="AO735" s="294"/>
      <c r="AP735" s="250"/>
      <c r="AQ735" s="250"/>
      <c r="AR735" s="250"/>
      <c r="AS735" s="250"/>
      <c r="AT735" s="250"/>
      <c r="AU735" s="250"/>
      <c r="AV735" s="250"/>
      <c r="AW735" s="250"/>
      <c r="AX735" s="250"/>
      <c r="AY735" s="250"/>
      <c r="AZ735" s="250"/>
      <c r="BA735" s="250"/>
      <c r="BB735" s="250"/>
      <c r="BC735" s="250"/>
      <c r="BD735" s="250"/>
      <c r="BE735" s="250"/>
      <c r="BF735" s="250"/>
      <c r="BG735" s="250"/>
      <c r="BH735" s="250"/>
      <c r="BI735" s="250"/>
      <c r="BJ735" s="250"/>
      <c r="BK735" s="250"/>
      <c r="BL735" s="250"/>
      <c r="BM735" s="250"/>
      <c r="BN735" s="250"/>
      <c r="BO735" s="250"/>
      <c r="BP735" s="250"/>
      <c r="BQ735" s="250"/>
      <c r="BR735" s="250"/>
      <c r="BS735" s="250"/>
      <c r="BT735" s="250"/>
    </row>
    <row r="736" spans="7:72" ht="14.25" customHeight="1" x14ac:dyDescent="0.2">
      <c r="G736" s="250"/>
      <c r="K736" s="250"/>
      <c r="O736" s="277"/>
      <c r="V736" s="250"/>
      <c r="W736" s="239"/>
      <c r="X736" s="277"/>
      <c r="Y736" s="250"/>
      <c r="Z736" s="294"/>
      <c r="AA736" s="294"/>
      <c r="AB736" s="294"/>
      <c r="AC736" s="294"/>
      <c r="AD736" s="294"/>
      <c r="AE736" s="294"/>
      <c r="AF736" s="294"/>
      <c r="AG736" s="294"/>
      <c r="AH736" s="294"/>
      <c r="AI736" s="294"/>
      <c r="AJ736" s="294"/>
      <c r="AK736" s="294"/>
      <c r="AL736" s="294"/>
      <c r="AM736" s="294"/>
      <c r="AN736" s="294"/>
      <c r="AO736" s="294"/>
      <c r="AP736" s="250"/>
      <c r="AQ736" s="250"/>
      <c r="AR736" s="250"/>
      <c r="AS736" s="250"/>
      <c r="AT736" s="250"/>
      <c r="AU736" s="250"/>
      <c r="AV736" s="250"/>
      <c r="AW736" s="250"/>
      <c r="AX736" s="250"/>
      <c r="AY736" s="250"/>
      <c r="AZ736" s="250"/>
      <c r="BA736" s="250"/>
      <c r="BB736" s="250"/>
      <c r="BC736" s="250"/>
      <c r="BD736" s="250"/>
      <c r="BE736" s="250"/>
      <c r="BF736" s="250"/>
      <c r="BG736" s="250"/>
      <c r="BH736" s="250"/>
      <c r="BI736" s="250"/>
      <c r="BJ736" s="250"/>
      <c r="BK736" s="250"/>
      <c r="BL736" s="250"/>
      <c r="BM736" s="250"/>
      <c r="BN736" s="250"/>
      <c r="BO736" s="250"/>
      <c r="BP736" s="250"/>
      <c r="BQ736" s="250"/>
      <c r="BR736" s="250"/>
      <c r="BS736" s="250"/>
      <c r="BT736" s="250"/>
    </row>
    <row r="737" spans="7:72" ht="14.25" customHeight="1" x14ac:dyDescent="0.2">
      <c r="G737" s="250"/>
      <c r="K737" s="250"/>
      <c r="O737" s="277"/>
      <c r="V737" s="250"/>
      <c r="W737" s="239"/>
      <c r="X737" s="277"/>
      <c r="Y737" s="250"/>
      <c r="Z737" s="294"/>
      <c r="AA737" s="294"/>
      <c r="AB737" s="294"/>
      <c r="AC737" s="294"/>
      <c r="AD737" s="294"/>
      <c r="AE737" s="294"/>
      <c r="AF737" s="294"/>
      <c r="AG737" s="294"/>
      <c r="AH737" s="294"/>
      <c r="AI737" s="294"/>
      <c r="AJ737" s="294"/>
      <c r="AK737" s="294"/>
      <c r="AL737" s="294"/>
      <c r="AM737" s="294"/>
      <c r="AN737" s="294"/>
      <c r="AO737" s="294"/>
      <c r="AP737" s="250"/>
      <c r="AQ737" s="250"/>
      <c r="AR737" s="250"/>
      <c r="AS737" s="250"/>
      <c r="AT737" s="250"/>
      <c r="AU737" s="250"/>
      <c r="AV737" s="250"/>
      <c r="AW737" s="250"/>
      <c r="AX737" s="250"/>
      <c r="AY737" s="250"/>
      <c r="AZ737" s="250"/>
      <c r="BA737" s="250"/>
      <c r="BB737" s="250"/>
      <c r="BC737" s="250"/>
      <c r="BD737" s="250"/>
      <c r="BE737" s="250"/>
      <c r="BF737" s="250"/>
      <c r="BG737" s="250"/>
      <c r="BH737" s="250"/>
      <c r="BI737" s="250"/>
      <c r="BJ737" s="250"/>
      <c r="BK737" s="250"/>
      <c r="BL737" s="250"/>
      <c r="BM737" s="250"/>
      <c r="BN737" s="250"/>
      <c r="BO737" s="250"/>
      <c r="BP737" s="250"/>
      <c r="BQ737" s="250"/>
      <c r="BR737" s="250"/>
      <c r="BS737" s="250"/>
      <c r="BT737" s="250"/>
    </row>
    <row r="738" spans="7:72" ht="14.25" customHeight="1" x14ac:dyDescent="0.2">
      <c r="G738" s="250"/>
      <c r="K738" s="250"/>
      <c r="O738" s="277"/>
      <c r="V738" s="250"/>
      <c r="W738" s="239"/>
      <c r="X738" s="277"/>
      <c r="Y738" s="250"/>
      <c r="Z738" s="294"/>
      <c r="AA738" s="294"/>
      <c r="AB738" s="294"/>
      <c r="AC738" s="294"/>
      <c r="AD738" s="294"/>
      <c r="AE738" s="294"/>
      <c r="AF738" s="294"/>
      <c r="AG738" s="294"/>
      <c r="AH738" s="294"/>
      <c r="AI738" s="294"/>
      <c r="AJ738" s="294"/>
      <c r="AK738" s="294"/>
      <c r="AL738" s="294"/>
      <c r="AM738" s="294"/>
      <c r="AN738" s="294"/>
      <c r="AO738" s="294"/>
      <c r="AP738" s="250"/>
      <c r="AQ738" s="250"/>
      <c r="AR738" s="250"/>
      <c r="AS738" s="250"/>
      <c r="AT738" s="250"/>
      <c r="AU738" s="250"/>
      <c r="AV738" s="250"/>
      <c r="AW738" s="250"/>
      <c r="AX738" s="250"/>
      <c r="AY738" s="250"/>
      <c r="AZ738" s="250"/>
      <c r="BA738" s="250"/>
      <c r="BB738" s="250"/>
      <c r="BC738" s="250"/>
      <c r="BD738" s="250"/>
      <c r="BE738" s="250"/>
      <c r="BF738" s="250"/>
      <c r="BG738" s="250"/>
      <c r="BH738" s="250"/>
      <c r="BI738" s="250"/>
      <c r="BJ738" s="250"/>
      <c r="BK738" s="250"/>
      <c r="BL738" s="250"/>
      <c r="BM738" s="250"/>
      <c r="BN738" s="250"/>
      <c r="BO738" s="250"/>
      <c r="BP738" s="250"/>
      <c r="BQ738" s="250"/>
      <c r="BR738" s="250"/>
      <c r="BS738" s="250"/>
      <c r="BT738" s="250"/>
    </row>
    <row r="739" spans="7:72" ht="14.25" customHeight="1" x14ac:dyDescent="0.2">
      <c r="G739" s="250"/>
      <c r="K739" s="250"/>
      <c r="O739" s="277"/>
      <c r="V739" s="250"/>
      <c r="W739" s="239"/>
      <c r="X739" s="277"/>
      <c r="Y739" s="250"/>
      <c r="Z739" s="294"/>
      <c r="AA739" s="294"/>
      <c r="AB739" s="294"/>
      <c r="AC739" s="294"/>
      <c r="AD739" s="294"/>
      <c r="AE739" s="294"/>
      <c r="AF739" s="294"/>
      <c r="AG739" s="294"/>
      <c r="AH739" s="294"/>
      <c r="AI739" s="294"/>
      <c r="AJ739" s="294"/>
      <c r="AK739" s="294"/>
      <c r="AL739" s="294"/>
      <c r="AM739" s="294"/>
      <c r="AN739" s="294"/>
      <c r="AO739" s="294"/>
      <c r="AP739" s="250"/>
      <c r="AQ739" s="250"/>
      <c r="AR739" s="250"/>
      <c r="AS739" s="250"/>
      <c r="AT739" s="250"/>
      <c r="AU739" s="250"/>
      <c r="AV739" s="250"/>
      <c r="AW739" s="250"/>
      <c r="AX739" s="250"/>
      <c r="AY739" s="250"/>
      <c r="AZ739" s="250"/>
      <c r="BA739" s="250"/>
      <c r="BB739" s="250"/>
      <c r="BC739" s="250"/>
      <c r="BD739" s="250"/>
      <c r="BE739" s="250"/>
      <c r="BF739" s="250"/>
      <c r="BG739" s="250"/>
      <c r="BH739" s="250"/>
      <c r="BI739" s="250"/>
      <c r="BJ739" s="250"/>
      <c r="BK739" s="250"/>
      <c r="BL739" s="250"/>
      <c r="BM739" s="250"/>
      <c r="BN739" s="250"/>
      <c r="BO739" s="250"/>
      <c r="BP739" s="250"/>
      <c r="BQ739" s="250"/>
      <c r="BR739" s="250"/>
      <c r="BS739" s="250"/>
      <c r="BT739" s="250"/>
    </row>
    <row r="740" spans="7:72" ht="14.25" customHeight="1" x14ac:dyDescent="0.2">
      <c r="G740" s="250"/>
      <c r="K740" s="250"/>
      <c r="O740" s="277"/>
      <c r="V740" s="250"/>
      <c r="W740" s="239"/>
      <c r="X740" s="277"/>
      <c r="Y740" s="250"/>
      <c r="Z740" s="294"/>
      <c r="AA740" s="294"/>
      <c r="AB740" s="294"/>
      <c r="AC740" s="294"/>
      <c r="AD740" s="294"/>
      <c r="AE740" s="294"/>
      <c r="AF740" s="294"/>
      <c r="AG740" s="294"/>
      <c r="AH740" s="294"/>
      <c r="AI740" s="294"/>
      <c r="AJ740" s="294"/>
      <c r="AK740" s="294"/>
      <c r="AL740" s="294"/>
      <c r="AM740" s="294"/>
      <c r="AN740" s="294"/>
      <c r="AO740" s="294"/>
      <c r="AP740" s="250"/>
      <c r="AQ740" s="250"/>
      <c r="AR740" s="250"/>
      <c r="AS740" s="250"/>
      <c r="AT740" s="250"/>
      <c r="AU740" s="250"/>
      <c r="AV740" s="250"/>
      <c r="AW740" s="250"/>
      <c r="AX740" s="250"/>
      <c r="AY740" s="250"/>
      <c r="AZ740" s="250"/>
      <c r="BA740" s="250"/>
      <c r="BB740" s="250"/>
      <c r="BC740" s="250"/>
      <c r="BD740" s="250"/>
      <c r="BE740" s="250"/>
      <c r="BF740" s="250"/>
      <c r="BG740" s="250"/>
      <c r="BH740" s="250"/>
      <c r="BI740" s="250"/>
      <c r="BJ740" s="250"/>
      <c r="BK740" s="250"/>
      <c r="BL740" s="250"/>
      <c r="BM740" s="250"/>
      <c r="BN740" s="250"/>
      <c r="BO740" s="250"/>
      <c r="BP740" s="250"/>
      <c r="BQ740" s="250"/>
      <c r="BR740" s="250"/>
      <c r="BS740" s="250"/>
      <c r="BT740" s="250"/>
    </row>
    <row r="741" spans="7:72" ht="14.25" customHeight="1" x14ac:dyDescent="0.2">
      <c r="G741" s="250"/>
      <c r="K741" s="250"/>
      <c r="O741" s="277"/>
      <c r="V741" s="250"/>
      <c r="W741" s="239"/>
      <c r="X741" s="277"/>
      <c r="Y741" s="250"/>
      <c r="Z741" s="294"/>
      <c r="AA741" s="294"/>
      <c r="AB741" s="294"/>
      <c r="AC741" s="294"/>
      <c r="AD741" s="294"/>
      <c r="AE741" s="294"/>
      <c r="AF741" s="294"/>
      <c r="AG741" s="294"/>
      <c r="AH741" s="294"/>
      <c r="AI741" s="294"/>
      <c r="AJ741" s="294"/>
      <c r="AK741" s="294"/>
      <c r="AL741" s="294"/>
      <c r="AM741" s="294"/>
      <c r="AN741" s="294"/>
      <c r="AO741" s="294"/>
      <c r="AP741" s="250"/>
      <c r="AQ741" s="250"/>
      <c r="AR741" s="250"/>
      <c r="AS741" s="250"/>
      <c r="AT741" s="250"/>
      <c r="AU741" s="250"/>
      <c r="AV741" s="250"/>
      <c r="AW741" s="250"/>
      <c r="AX741" s="250"/>
      <c r="AY741" s="250"/>
      <c r="AZ741" s="250"/>
      <c r="BA741" s="250"/>
      <c r="BB741" s="250"/>
      <c r="BC741" s="250"/>
      <c r="BD741" s="250"/>
      <c r="BE741" s="250"/>
      <c r="BF741" s="250"/>
      <c r="BG741" s="250"/>
      <c r="BH741" s="250"/>
      <c r="BI741" s="250"/>
      <c r="BJ741" s="250"/>
      <c r="BK741" s="250"/>
      <c r="BL741" s="250"/>
      <c r="BM741" s="250"/>
      <c r="BN741" s="250"/>
      <c r="BO741" s="250"/>
      <c r="BP741" s="250"/>
      <c r="BQ741" s="250"/>
      <c r="BR741" s="250"/>
      <c r="BS741" s="250"/>
      <c r="BT741" s="250"/>
    </row>
    <row r="742" spans="7:72" ht="14.25" customHeight="1" x14ac:dyDescent="0.2">
      <c r="G742" s="250"/>
      <c r="K742" s="250"/>
      <c r="O742" s="277"/>
      <c r="V742" s="250"/>
      <c r="W742" s="239"/>
      <c r="X742" s="277"/>
      <c r="Y742" s="250"/>
      <c r="Z742" s="294"/>
      <c r="AA742" s="294"/>
      <c r="AB742" s="294"/>
      <c r="AC742" s="294"/>
      <c r="AD742" s="294"/>
      <c r="AE742" s="294"/>
      <c r="AF742" s="294"/>
      <c r="AG742" s="294"/>
      <c r="AH742" s="294"/>
      <c r="AI742" s="294"/>
      <c r="AJ742" s="294"/>
      <c r="AK742" s="294"/>
      <c r="AL742" s="294"/>
      <c r="AM742" s="294"/>
      <c r="AN742" s="294"/>
      <c r="AO742" s="294"/>
      <c r="AP742" s="250"/>
      <c r="AQ742" s="250"/>
      <c r="AR742" s="250"/>
      <c r="AS742" s="250"/>
      <c r="AT742" s="250"/>
      <c r="AU742" s="250"/>
      <c r="AV742" s="250"/>
      <c r="AW742" s="250"/>
      <c r="AX742" s="250"/>
      <c r="AY742" s="250"/>
      <c r="AZ742" s="250"/>
      <c r="BA742" s="250"/>
      <c r="BB742" s="250"/>
      <c r="BC742" s="250"/>
      <c r="BD742" s="250"/>
      <c r="BE742" s="250"/>
      <c r="BF742" s="250"/>
      <c r="BG742" s="250"/>
      <c r="BH742" s="250"/>
      <c r="BI742" s="250"/>
      <c r="BJ742" s="250"/>
      <c r="BK742" s="250"/>
      <c r="BL742" s="250"/>
      <c r="BM742" s="250"/>
      <c r="BN742" s="250"/>
      <c r="BO742" s="250"/>
      <c r="BP742" s="250"/>
      <c r="BQ742" s="250"/>
      <c r="BR742" s="250"/>
      <c r="BS742" s="250"/>
      <c r="BT742" s="250"/>
    </row>
    <row r="743" spans="7:72" ht="14.25" customHeight="1" x14ac:dyDescent="0.2">
      <c r="G743" s="250"/>
      <c r="K743" s="250"/>
      <c r="O743" s="277"/>
      <c r="V743" s="250"/>
      <c r="W743" s="239"/>
      <c r="X743" s="277"/>
      <c r="Y743" s="250"/>
      <c r="Z743" s="294"/>
      <c r="AA743" s="294"/>
      <c r="AB743" s="294"/>
      <c r="AC743" s="294"/>
      <c r="AD743" s="294"/>
      <c r="AE743" s="294"/>
      <c r="AF743" s="294"/>
      <c r="AG743" s="294"/>
      <c r="AH743" s="294"/>
      <c r="AI743" s="294"/>
      <c r="AJ743" s="294"/>
      <c r="AK743" s="294"/>
      <c r="AL743" s="294"/>
      <c r="AM743" s="294"/>
      <c r="AN743" s="294"/>
      <c r="AO743" s="294"/>
      <c r="AP743" s="250"/>
      <c r="AQ743" s="250"/>
      <c r="AR743" s="250"/>
      <c r="AS743" s="250"/>
      <c r="AT743" s="250"/>
      <c r="AU743" s="250"/>
      <c r="AV743" s="250"/>
      <c r="AW743" s="250"/>
      <c r="AX743" s="250"/>
      <c r="AY743" s="250"/>
      <c r="AZ743" s="250"/>
      <c r="BA743" s="250"/>
      <c r="BB743" s="250"/>
      <c r="BC743" s="250"/>
      <c r="BD743" s="250"/>
      <c r="BE743" s="250"/>
      <c r="BF743" s="250"/>
      <c r="BG743" s="250"/>
      <c r="BH743" s="250"/>
      <c r="BI743" s="250"/>
      <c r="BJ743" s="250"/>
      <c r="BK743" s="250"/>
      <c r="BL743" s="250"/>
      <c r="BM743" s="250"/>
      <c r="BN743" s="250"/>
      <c r="BO743" s="250"/>
      <c r="BP743" s="250"/>
      <c r="BQ743" s="250"/>
      <c r="BR743" s="250"/>
      <c r="BS743" s="250"/>
      <c r="BT743" s="250"/>
    </row>
    <row r="744" spans="7:72" ht="14.25" customHeight="1" x14ac:dyDescent="0.2">
      <c r="G744" s="250"/>
      <c r="K744" s="250"/>
      <c r="O744" s="277"/>
      <c r="V744" s="250"/>
      <c r="W744" s="239"/>
      <c r="X744" s="277"/>
      <c r="Y744" s="250"/>
      <c r="Z744" s="294"/>
      <c r="AA744" s="294"/>
      <c r="AB744" s="294"/>
      <c r="AC744" s="294"/>
      <c r="AD744" s="294"/>
      <c r="AE744" s="294"/>
      <c r="AF744" s="294"/>
      <c r="AG744" s="294"/>
      <c r="AH744" s="294"/>
      <c r="AI744" s="294"/>
      <c r="AJ744" s="294"/>
      <c r="AK744" s="294"/>
      <c r="AL744" s="294"/>
      <c r="AM744" s="294"/>
      <c r="AN744" s="294"/>
      <c r="AO744" s="294"/>
      <c r="AP744" s="250"/>
      <c r="AQ744" s="250"/>
      <c r="AR744" s="250"/>
      <c r="AS744" s="250"/>
      <c r="AT744" s="250"/>
      <c r="AU744" s="250"/>
      <c r="AV744" s="250"/>
      <c r="AW744" s="250"/>
      <c r="AX744" s="250"/>
      <c r="AY744" s="250"/>
      <c r="AZ744" s="250"/>
      <c r="BA744" s="250"/>
      <c r="BB744" s="250"/>
      <c r="BC744" s="250"/>
      <c r="BD744" s="250"/>
      <c r="BE744" s="250"/>
      <c r="BF744" s="250"/>
      <c r="BG744" s="250"/>
      <c r="BH744" s="250"/>
      <c r="BI744" s="250"/>
      <c r="BJ744" s="250"/>
      <c r="BK744" s="250"/>
      <c r="BL744" s="250"/>
      <c r="BM744" s="250"/>
      <c r="BN744" s="250"/>
      <c r="BO744" s="250"/>
      <c r="BP744" s="250"/>
      <c r="BQ744" s="250"/>
      <c r="BR744" s="250"/>
      <c r="BS744" s="250"/>
      <c r="BT744" s="250"/>
    </row>
    <row r="745" spans="7:72" ht="14.25" customHeight="1" x14ac:dyDescent="0.2">
      <c r="G745" s="250"/>
      <c r="K745" s="250"/>
      <c r="O745" s="277"/>
      <c r="V745" s="250"/>
      <c r="W745" s="239"/>
      <c r="X745" s="277"/>
      <c r="Y745" s="250"/>
      <c r="Z745" s="294"/>
      <c r="AA745" s="294"/>
      <c r="AB745" s="294"/>
      <c r="AC745" s="294"/>
      <c r="AD745" s="294"/>
      <c r="AE745" s="294"/>
      <c r="AF745" s="294"/>
      <c r="AG745" s="294"/>
      <c r="AH745" s="294"/>
      <c r="AI745" s="294"/>
      <c r="AJ745" s="294"/>
      <c r="AK745" s="294"/>
      <c r="AL745" s="294"/>
      <c r="AM745" s="294"/>
      <c r="AN745" s="294"/>
      <c r="AO745" s="294"/>
      <c r="AP745" s="250"/>
      <c r="AQ745" s="250"/>
      <c r="AR745" s="250"/>
      <c r="AS745" s="250"/>
      <c r="AT745" s="250"/>
      <c r="AU745" s="250"/>
      <c r="AV745" s="250"/>
      <c r="AW745" s="250"/>
      <c r="AX745" s="250"/>
      <c r="AY745" s="250"/>
      <c r="AZ745" s="250"/>
      <c r="BA745" s="250"/>
      <c r="BB745" s="250"/>
      <c r="BC745" s="250"/>
      <c r="BD745" s="250"/>
      <c r="BE745" s="250"/>
      <c r="BF745" s="250"/>
      <c r="BG745" s="250"/>
      <c r="BH745" s="250"/>
      <c r="BI745" s="250"/>
      <c r="BJ745" s="250"/>
      <c r="BK745" s="250"/>
      <c r="BL745" s="250"/>
      <c r="BM745" s="250"/>
      <c r="BN745" s="250"/>
      <c r="BO745" s="250"/>
      <c r="BP745" s="250"/>
      <c r="BQ745" s="250"/>
      <c r="BR745" s="250"/>
      <c r="BS745" s="250"/>
      <c r="BT745" s="250"/>
    </row>
    <row r="746" spans="7:72" ht="14.25" customHeight="1" x14ac:dyDescent="0.2">
      <c r="G746" s="250"/>
      <c r="K746" s="250"/>
      <c r="O746" s="277"/>
      <c r="V746" s="250"/>
      <c r="W746" s="239"/>
      <c r="X746" s="277"/>
      <c r="Y746" s="250"/>
      <c r="Z746" s="294"/>
      <c r="AA746" s="294"/>
      <c r="AB746" s="294"/>
      <c r="AC746" s="294"/>
      <c r="AD746" s="294"/>
      <c r="AE746" s="294"/>
      <c r="AF746" s="294"/>
      <c r="AG746" s="294"/>
      <c r="AH746" s="294"/>
      <c r="AI746" s="294"/>
      <c r="AJ746" s="294"/>
      <c r="AK746" s="294"/>
      <c r="AL746" s="294"/>
      <c r="AM746" s="294"/>
      <c r="AN746" s="294"/>
      <c r="AO746" s="294"/>
      <c r="AP746" s="250"/>
      <c r="AQ746" s="250"/>
      <c r="AR746" s="250"/>
      <c r="AS746" s="250"/>
      <c r="AT746" s="250"/>
      <c r="AU746" s="250"/>
      <c r="AV746" s="250"/>
      <c r="AW746" s="250"/>
      <c r="AX746" s="250"/>
      <c r="AY746" s="250"/>
      <c r="AZ746" s="250"/>
      <c r="BA746" s="250"/>
      <c r="BB746" s="250"/>
      <c r="BC746" s="250"/>
      <c r="BD746" s="250"/>
      <c r="BE746" s="250"/>
      <c r="BF746" s="250"/>
      <c r="BG746" s="250"/>
      <c r="BH746" s="250"/>
      <c r="BI746" s="250"/>
      <c r="BJ746" s="250"/>
      <c r="BK746" s="250"/>
      <c r="BL746" s="250"/>
      <c r="BM746" s="250"/>
      <c r="BN746" s="250"/>
      <c r="BO746" s="250"/>
      <c r="BP746" s="250"/>
      <c r="BQ746" s="250"/>
      <c r="BR746" s="250"/>
      <c r="BS746" s="250"/>
      <c r="BT746" s="250"/>
    </row>
    <row r="747" spans="7:72" ht="14.25" customHeight="1" x14ac:dyDescent="0.2">
      <c r="G747" s="250"/>
      <c r="K747" s="250"/>
      <c r="O747" s="277"/>
      <c r="V747" s="250"/>
      <c r="W747" s="239"/>
      <c r="X747" s="277"/>
      <c r="Y747" s="250"/>
      <c r="Z747" s="294"/>
      <c r="AA747" s="294"/>
      <c r="AB747" s="294"/>
      <c r="AC747" s="294"/>
      <c r="AD747" s="294"/>
      <c r="AE747" s="294"/>
      <c r="AF747" s="294"/>
      <c r="AG747" s="294"/>
      <c r="AH747" s="294"/>
      <c r="AI747" s="294"/>
      <c r="AJ747" s="294"/>
      <c r="AK747" s="294"/>
      <c r="AL747" s="294"/>
      <c r="AM747" s="294"/>
      <c r="AN747" s="294"/>
      <c r="AO747" s="294"/>
      <c r="AP747" s="250"/>
      <c r="AQ747" s="250"/>
      <c r="AR747" s="250"/>
      <c r="AS747" s="250"/>
      <c r="AT747" s="250"/>
      <c r="AU747" s="250"/>
      <c r="AV747" s="250"/>
      <c r="AW747" s="250"/>
      <c r="AX747" s="250"/>
      <c r="AY747" s="250"/>
      <c r="AZ747" s="250"/>
      <c r="BA747" s="250"/>
      <c r="BB747" s="250"/>
      <c r="BC747" s="250"/>
      <c r="BD747" s="250"/>
      <c r="BE747" s="250"/>
      <c r="BF747" s="250"/>
      <c r="BG747" s="250"/>
      <c r="BH747" s="250"/>
      <c r="BI747" s="250"/>
      <c r="BJ747" s="250"/>
      <c r="BK747" s="250"/>
      <c r="BL747" s="250"/>
      <c r="BM747" s="250"/>
      <c r="BN747" s="250"/>
      <c r="BO747" s="250"/>
      <c r="BP747" s="250"/>
      <c r="BQ747" s="250"/>
      <c r="BR747" s="250"/>
      <c r="BS747" s="250"/>
      <c r="BT747" s="250"/>
    </row>
    <row r="748" spans="7:72" ht="14.25" customHeight="1" x14ac:dyDescent="0.2">
      <c r="G748" s="250"/>
      <c r="K748" s="250"/>
      <c r="O748" s="277"/>
      <c r="V748" s="250"/>
      <c r="W748" s="239"/>
      <c r="X748" s="277"/>
      <c r="Y748" s="250"/>
      <c r="Z748" s="294"/>
      <c r="AA748" s="294"/>
      <c r="AB748" s="294"/>
      <c r="AC748" s="294"/>
      <c r="AD748" s="294"/>
      <c r="AE748" s="294"/>
      <c r="AF748" s="294"/>
      <c r="AG748" s="294"/>
      <c r="AH748" s="294"/>
      <c r="AI748" s="294"/>
      <c r="AJ748" s="294"/>
      <c r="AK748" s="294"/>
      <c r="AL748" s="294"/>
      <c r="AM748" s="294"/>
      <c r="AN748" s="294"/>
      <c r="AO748" s="294"/>
      <c r="AP748" s="250"/>
      <c r="AQ748" s="250"/>
      <c r="AR748" s="250"/>
      <c r="AS748" s="250"/>
      <c r="AT748" s="250"/>
      <c r="AU748" s="250"/>
      <c r="AV748" s="250"/>
      <c r="AW748" s="250"/>
      <c r="AX748" s="250"/>
      <c r="AY748" s="250"/>
      <c r="AZ748" s="250"/>
      <c r="BA748" s="250"/>
      <c r="BB748" s="250"/>
      <c r="BC748" s="250"/>
      <c r="BD748" s="250"/>
      <c r="BE748" s="250"/>
      <c r="BF748" s="250"/>
      <c r="BG748" s="250"/>
      <c r="BH748" s="250"/>
      <c r="BI748" s="250"/>
      <c r="BJ748" s="250"/>
      <c r="BK748" s="250"/>
      <c r="BL748" s="250"/>
      <c r="BM748" s="250"/>
      <c r="BN748" s="250"/>
      <c r="BO748" s="250"/>
      <c r="BP748" s="250"/>
      <c r="BQ748" s="250"/>
      <c r="BR748" s="250"/>
      <c r="BS748" s="250"/>
      <c r="BT748" s="250"/>
    </row>
    <row r="749" spans="7:72" ht="14.25" customHeight="1" x14ac:dyDescent="0.2">
      <c r="G749" s="250"/>
      <c r="K749" s="250"/>
      <c r="O749" s="277"/>
      <c r="V749" s="250"/>
      <c r="W749" s="239"/>
      <c r="X749" s="277"/>
      <c r="Y749" s="250"/>
      <c r="Z749" s="294"/>
      <c r="AA749" s="294"/>
      <c r="AB749" s="294"/>
      <c r="AC749" s="294"/>
      <c r="AD749" s="294"/>
      <c r="AE749" s="294"/>
      <c r="AF749" s="294"/>
      <c r="AG749" s="294"/>
      <c r="AH749" s="294"/>
      <c r="AI749" s="294"/>
      <c r="AJ749" s="294"/>
      <c r="AK749" s="294"/>
      <c r="AL749" s="294"/>
      <c r="AM749" s="294"/>
      <c r="AN749" s="294"/>
      <c r="AO749" s="294"/>
      <c r="AP749" s="250"/>
      <c r="AQ749" s="250"/>
      <c r="AR749" s="250"/>
      <c r="AS749" s="250"/>
      <c r="AT749" s="250"/>
      <c r="AU749" s="250"/>
      <c r="AV749" s="250"/>
      <c r="AW749" s="250"/>
      <c r="AX749" s="250"/>
      <c r="AY749" s="250"/>
      <c r="AZ749" s="250"/>
      <c r="BA749" s="250"/>
      <c r="BB749" s="250"/>
      <c r="BC749" s="250"/>
      <c r="BD749" s="250"/>
      <c r="BE749" s="250"/>
      <c r="BF749" s="250"/>
      <c r="BG749" s="250"/>
      <c r="BH749" s="250"/>
      <c r="BI749" s="250"/>
      <c r="BJ749" s="250"/>
      <c r="BK749" s="250"/>
      <c r="BL749" s="250"/>
      <c r="BM749" s="250"/>
      <c r="BN749" s="250"/>
      <c r="BO749" s="250"/>
      <c r="BP749" s="250"/>
      <c r="BQ749" s="250"/>
      <c r="BR749" s="250"/>
      <c r="BS749" s="250"/>
      <c r="BT749" s="250"/>
    </row>
    <row r="750" spans="7:72" ht="14.25" customHeight="1" x14ac:dyDescent="0.2">
      <c r="G750" s="250"/>
      <c r="K750" s="250"/>
      <c r="O750" s="277"/>
      <c r="V750" s="250"/>
      <c r="W750" s="239"/>
      <c r="X750" s="277"/>
      <c r="Y750" s="250"/>
      <c r="Z750" s="294"/>
      <c r="AA750" s="294"/>
      <c r="AB750" s="294"/>
      <c r="AC750" s="294"/>
      <c r="AD750" s="294"/>
      <c r="AE750" s="294"/>
      <c r="AF750" s="294"/>
      <c r="AG750" s="294"/>
      <c r="AH750" s="294"/>
      <c r="AI750" s="294"/>
      <c r="AJ750" s="294"/>
      <c r="AK750" s="294"/>
      <c r="AL750" s="294"/>
      <c r="AM750" s="294"/>
      <c r="AN750" s="294"/>
      <c r="AO750" s="294"/>
      <c r="AP750" s="250"/>
      <c r="AQ750" s="250"/>
      <c r="AR750" s="250"/>
      <c r="AS750" s="250"/>
      <c r="AT750" s="250"/>
      <c r="AU750" s="250"/>
      <c r="AV750" s="250"/>
      <c r="AW750" s="250"/>
      <c r="AX750" s="250"/>
      <c r="AY750" s="250"/>
      <c r="AZ750" s="250"/>
      <c r="BA750" s="250"/>
      <c r="BB750" s="250"/>
      <c r="BC750" s="250"/>
      <c r="BD750" s="250"/>
      <c r="BE750" s="250"/>
      <c r="BF750" s="250"/>
      <c r="BG750" s="250"/>
      <c r="BH750" s="250"/>
      <c r="BI750" s="250"/>
      <c r="BJ750" s="250"/>
      <c r="BK750" s="250"/>
      <c r="BL750" s="250"/>
      <c r="BM750" s="250"/>
      <c r="BN750" s="250"/>
      <c r="BO750" s="250"/>
      <c r="BP750" s="250"/>
      <c r="BQ750" s="250"/>
      <c r="BR750" s="250"/>
      <c r="BS750" s="250"/>
      <c r="BT750" s="250"/>
    </row>
    <row r="751" spans="7:72" ht="14.25" customHeight="1" x14ac:dyDescent="0.2">
      <c r="G751" s="250"/>
      <c r="K751" s="250"/>
      <c r="O751" s="277"/>
      <c r="V751" s="250"/>
      <c r="W751" s="239"/>
      <c r="X751" s="277"/>
      <c r="Y751" s="250"/>
      <c r="Z751" s="294"/>
      <c r="AA751" s="294"/>
      <c r="AB751" s="294"/>
      <c r="AC751" s="294"/>
      <c r="AD751" s="294"/>
      <c r="AE751" s="294"/>
      <c r="AF751" s="294"/>
      <c r="AG751" s="294"/>
      <c r="AH751" s="294"/>
      <c r="AI751" s="294"/>
      <c r="AJ751" s="294"/>
      <c r="AK751" s="294"/>
      <c r="AL751" s="294"/>
      <c r="AM751" s="294"/>
      <c r="AN751" s="294"/>
      <c r="AO751" s="294"/>
      <c r="AP751" s="250"/>
      <c r="AQ751" s="250"/>
      <c r="AR751" s="250"/>
      <c r="AS751" s="250"/>
      <c r="AT751" s="250"/>
      <c r="AU751" s="250"/>
      <c r="AV751" s="250"/>
      <c r="AW751" s="250"/>
      <c r="AX751" s="250"/>
      <c r="AY751" s="250"/>
      <c r="AZ751" s="250"/>
      <c r="BA751" s="250"/>
      <c r="BB751" s="250"/>
      <c r="BC751" s="250"/>
      <c r="BD751" s="250"/>
      <c r="BE751" s="250"/>
      <c r="BF751" s="250"/>
      <c r="BG751" s="250"/>
      <c r="BH751" s="250"/>
      <c r="BI751" s="250"/>
      <c r="BJ751" s="250"/>
      <c r="BK751" s="250"/>
      <c r="BL751" s="250"/>
      <c r="BM751" s="250"/>
      <c r="BN751" s="250"/>
      <c r="BO751" s="250"/>
      <c r="BP751" s="250"/>
      <c r="BQ751" s="250"/>
      <c r="BR751" s="250"/>
      <c r="BS751" s="250"/>
      <c r="BT751" s="250"/>
    </row>
    <row r="752" spans="7:72" ht="14.25" customHeight="1" x14ac:dyDescent="0.2">
      <c r="G752" s="250"/>
      <c r="K752" s="250"/>
      <c r="O752" s="277"/>
      <c r="V752" s="250"/>
      <c r="W752" s="239"/>
      <c r="X752" s="277"/>
      <c r="Y752" s="250"/>
      <c r="Z752" s="294"/>
      <c r="AA752" s="294"/>
      <c r="AB752" s="294"/>
      <c r="AC752" s="294"/>
      <c r="AD752" s="294"/>
      <c r="AE752" s="294"/>
      <c r="AF752" s="294"/>
      <c r="AG752" s="294"/>
      <c r="AH752" s="294"/>
      <c r="AI752" s="294"/>
      <c r="AJ752" s="294"/>
      <c r="AK752" s="294"/>
      <c r="AL752" s="294"/>
      <c r="AM752" s="294"/>
      <c r="AN752" s="294"/>
      <c r="AO752" s="294"/>
      <c r="AP752" s="250"/>
      <c r="AQ752" s="250"/>
      <c r="AR752" s="250"/>
      <c r="AS752" s="250"/>
      <c r="AT752" s="250"/>
      <c r="AU752" s="250"/>
      <c r="AV752" s="250"/>
      <c r="AW752" s="250"/>
      <c r="AX752" s="250"/>
      <c r="AY752" s="250"/>
      <c r="AZ752" s="250"/>
      <c r="BA752" s="250"/>
      <c r="BB752" s="250"/>
      <c r="BC752" s="250"/>
      <c r="BD752" s="250"/>
      <c r="BE752" s="250"/>
      <c r="BF752" s="250"/>
      <c r="BG752" s="250"/>
      <c r="BH752" s="250"/>
      <c r="BI752" s="250"/>
      <c r="BJ752" s="250"/>
      <c r="BK752" s="250"/>
      <c r="BL752" s="250"/>
      <c r="BM752" s="250"/>
      <c r="BN752" s="250"/>
      <c r="BO752" s="250"/>
      <c r="BP752" s="250"/>
      <c r="BQ752" s="250"/>
      <c r="BR752" s="250"/>
      <c r="BS752" s="250"/>
      <c r="BT752" s="250"/>
    </row>
    <row r="753" spans="7:72" ht="14.25" customHeight="1" x14ac:dyDescent="0.2">
      <c r="G753" s="250"/>
      <c r="K753" s="250"/>
      <c r="O753" s="277"/>
      <c r="V753" s="250"/>
      <c r="W753" s="239"/>
      <c r="X753" s="277"/>
      <c r="Y753" s="250"/>
      <c r="Z753" s="294"/>
      <c r="AA753" s="294"/>
      <c r="AB753" s="294"/>
      <c r="AC753" s="294"/>
      <c r="AD753" s="294"/>
      <c r="AE753" s="294"/>
      <c r="AF753" s="294"/>
      <c r="AG753" s="294"/>
      <c r="AH753" s="294"/>
      <c r="AI753" s="294"/>
      <c r="AJ753" s="294"/>
      <c r="AK753" s="294"/>
      <c r="AL753" s="294"/>
      <c r="AM753" s="294"/>
      <c r="AN753" s="294"/>
      <c r="AO753" s="294"/>
      <c r="AP753" s="250"/>
      <c r="AQ753" s="250"/>
      <c r="AR753" s="250"/>
      <c r="AS753" s="250"/>
      <c r="AT753" s="250"/>
      <c r="AU753" s="250"/>
      <c r="AV753" s="250"/>
      <c r="AW753" s="250"/>
      <c r="AX753" s="250"/>
      <c r="AY753" s="250"/>
      <c r="AZ753" s="250"/>
      <c r="BA753" s="250"/>
      <c r="BB753" s="250"/>
      <c r="BC753" s="250"/>
      <c r="BD753" s="250"/>
      <c r="BE753" s="250"/>
      <c r="BF753" s="250"/>
      <c r="BG753" s="250"/>
      <c r="BH753" s="250"/>
      <c r="BI753" s="250"/>
      <c r="BJ753" s="250"/>
      <c r="BK753" s="250"/>
      <c r="BL753" s="250"/>
      <c r="BM753" s="250"/>
      <c r="BN753" s="250"/>
      <c r="BO753" s="250"/>
      <c r="BP753" s="250"/>
      <c r="BQ753" s="250"/>
      <c r="BR753" s="250"/>
      <c r="BS753" s="250"/>
      <c r="BT753" s="250"/>
    </row>
    <row r="754" spans="7:72" ht="14.25" customHeight="1" x14ac:dyDescent="0.2">
      <c r="G754" s="250"/>
      <c r="K754" s="250"/>
      <c r="O754" s="277"/>
      <c r="V754" s="250"/>
      <c r="W754" s="239"/>
      <c r="X754" s="277"/>
      <c r="Y754" s="250"/>
      <c r="Z754" s="294"/>
      <c r="AA754" s="294"/>
      <c r="AB754" s="294"/>
      <c r="AC754" s="294"/>
      <c r="AD754" s="294"/>
      <c r="AE754" s="294"/>
      <c r="AF754" s="294"/>
      <c r="AG754" s="294"/>
      <c r="AH754" s="294"/>
      <c r="AI754" s="294"/>
      <c r="AJ754" s="294"/>
      <c r="AK754" s="294"/>
      <c r="AL754" s="294"/>
      <c r="AM754" s="294"/>
      <c r="AN754" s="294"/>
      <c r="AO754" s="294"/>
      <c r="AP754" s="250"/>
      <c r="AQ754" s="250"/>
      <c r="AR754" s="250"/>
      <c r="AS754" s="250"/>
      <c r="AT754" s="250"/>
      <c r="AU754" s="250"/>
      <c r="AV754" s="250"/>
      <c r="AW754" s="250"/>
      <c r="AX754" s="250"/>
      <c r="AY754" s="250"/>
      <c r="AZ754" s="250"/>
      <c r="BA754" s="250"/>
      <c r="BB754" s="250"/>
      <c r="BC754" s="250"/>
      <c r="BD754" s="250"/>
      <c r="BE754" s="250"/>
      <c r="BF754" s="250"/>
      <c r="BG754" s="250"/>
      <c r="BH754" s="250"/>
      <c r="BI754" s="250"/>
      <c r="BJ754" s="250"/>
      <c r="BK754" s="250"/>
      <c r="BL754" s="250"/>
      <c r="BM754" s="250"/>
      <c r="BN754" s="250"/>
      <c r="BO754" s="250"/>
      <c r="BP754" s="250"/>
      <c r="BQ754" s="250"/>
      <c r="BR754" s="250"/>
      <c r="BS754" s="250"/>
      <c r="BT754" s="250"/>
    </row>
    <row r="755" spans="7:72" ht="14.25" customHeight="1" x14ac:dyDescent="0.2">
      <c r="G755" s="250"/>
      <c r="K755" s="250"/>
      <c r="O755" s="277"/>
      <c r="V755" s="250"/>
      <c r="W755" s="239"/>
      <c r="X755" s="277"/>
      <c r="Y755" s="250"/>
      <c r="Z755" s="294"/>
      <c r="AA755" s="294"/>
      <c r="AB755" s="294"/>
      <c r="AC755" s="294"/>
      <c r="AD755" s="294"/>
      <c r="AE755" s="294"/>
      <c r="AF755" s="294"/>
      <c r="AG755" s="294"/>
      <c r="AH755" s="294"/>
      <c r="AI755" s="294"/>
      <c r="AJ755" s="294"/>
      <c r="AK755" s="294"/>
      <c r="AL755" s="294"/>
      <c r="AM755" s="294"/>
      <c r="AN755" s="294"/>
      <c r="AO755" s="294"/>
      <c r="AP755" s="250"/>
      <c r="AQ755" s="250"/>
      <c r="AR755" s="250"/>
      <c r="AS755" s="250"/>
      <c r="AT755" s="250"/>
      <c r="AU755" s="250"/>
      <c r="AV755" s="250"/>
      <c r="AW755" s="250"/>
      <c r="AX755" s="250"/>
      <c r="AY755" s="250"/>
      <c r="AZ755" s="250"/>
      <c r="BA755" s="250"/>
      <c r="BB755" s="250"/>
      <c r="BC755" s="250"/>
      <c r="BD755" s="250"/>
      <c r="BE755" s="250"/>
      <c r="BF755" s="250"/>
      <c r="BG755" s="250"/>
      <c r="BH755" s="250"/>
      <c r="BI755" s="250"/>
      <c r="BJ755" s="250"/>
      <c r="BK755" s="250"/>
      <c r="BL755" s="250"/>
      <c r="BM755" s="250"/>
      <c r="BN755" s="250"/>
      <c r="BO755" s="250"/>
      <c r="BP755" s="250"/>
      <c r="BQ755" s="250"/>
      <c r="BR755" s="250"/>
      <c r="BS755" s="250"/>
      <c r="BT755" s="250"/>
    </row>
    <row r="756" spans="7:72" ht="14.25" customHeight="1" x14ac:dyDescent="0.2">
      <c r="G756" s="250"/>
      <c r="K756" s="250"/>
      <c r="O756" s="277"/>
      <c r="V756" s="250"/>
      <c r="W756" s="239"/>
      <c r="X756" s="277"/>
      <c r="Y756" s="250"/>
      <c r="Z756" s="294"/>
      <c r="AA756" s="294"/>
      <c r="AB756" s="294"/>
      <c r="AC756" s="294"/>
      <c r="AD756" s="294"/>
      <c r="AE756" s="294"/>
      <c r="AF756" s="294"/>
      <c r="AG756" s="294"/>
      <c r="AH756" s="294"/>
      <c r="AI756" s="294"/>
      <c r="AJ756" s="294"/>
      <c r="AK756" s="294"/>
      <c r="AL756" s="294"/>
      <c r="AM756" s="294"/>
      <c r="AN756" s="294"/>
      <c r="AO756" s="294"/>
      <c r="AP756" s="250"/>
      <c r="AQ756" s="250"/>
      <c r="AR756" s="250"/>
      <c r="AS756" s="250"/>
      <c r="AT756" s="250"/>
      <c r="AU756" s="250"/>
      <c r="AV756" s="250"/>
      <c r="AW756" s="250"/>
      <c r="AX756" s="250"/>
      <c r="AY756" s="250"/>
      <c r="AZ756" s="250"/>
      <c r="BA756" s="250"/>
      <c r="BB756" s="250"/>
      <c r="BC756" s="250"/>
      <c r="BD756" s="250"/>
      <c r="BE756" s="250"/>
      <c r="BF756" s="250"/>
      <c r="BG756" s="250"/>
      <c r="BH756" s="250"/>
      <c r="BI756" s="250"/>
      <c r="BJ756" s="250"/>
      <c r="BK756" s="250"/>
      <c r="BL756" s="250"/>
      <c r="BM756" s="250"/>
      <c r="BN756" s="250"/>
      <c r="BO756" s="250"/>
      <c r="BP756" s="250"/>
      <c r="BQ756" s="250"/>
      <c r="BR756" s="250"/>
      <c r="BS756" s="250"/>
      <c r="BT756" s="250"/>
    </row>
    <row r="757" spans="7:72" ht="14.25" customHeight="1" x14ac:dyDescent="0.2">
      <c r="G757" s="250"/>
      <c r="K757" s="250"/>
      <c r="O757" s="277"/>
      <c r="V757" s="250"/>
      <c r="W757" s="239"/>
      <c r="X757" s="277"/>
      <c r="Y757" s="250"/>
      <c r="Z757" s="294"/>
      <c r="AA757" s="294"/>
      <c r="AB757" s="294"/>
      <c r="AC757" s="294"/>
      <c r="AD757" s="294"/>
      <c r="AE757" s="294"/>
      <c r="AF757" s="294"/>
      <c r="AG757" s="294"/>
      <c r="AH757" s="294"/>
      <c r="AI757" s="294"/>
      <c r="AJ757" s="294"/>
      <c r="AK757" s="294"/>
      <c r="AL757" s="294"/>
      <c r="AM757" s="294"/>
      <c r="AN757" s="294"/>
      <c r="AO757" s="294"/>
      <c r="AP757" s="250"/>
      <c r="AQ757" s="250"/>
      <c r="AR757" s="250"/>
      <c r="AS757" s="250"/>
      <c r="AT757" s="250"/>
      <c r="AU757" s="250"/>
      <c r="AV757" s="250"/>
      <c r="AW757" s="250"/>
      <c r="AX757" s="250"/>
      <c r="AY757" s="250"/>
      <c r="AZ757" s="250"/>
      <c r="BA757" s="250"/>
      <c r="BB757" s="250"/>
      <c r="BC757" s="250"/>
      <c r="BD757" s="250"/>
      <c r="BE757" s="250"/>
      <c r="BF757" s="250"/>
      <c r="BG757" s="250"/>
      <c r="BH757" s="250"/>
      <c r="BI757" s="250"/>
      <c r="BJ757" s="250"/>
      <c r="BK757" s="250"/>
      <c r="BL757" s="250"/>
      <c r="BM757" s="250"/>
      <c r="BN757" s="250"/>
      <c r="BO757" s="250"/>
      <c r="BP757" s="250"/>
      <c r="BQ757" s="250"/>
      <c r="BR757" s="250"/>
      <c r="BS757" s="250"/>
      <c r="BT757" s="250"/>
    </row>
    <row r="758" spans="7:72" ht="14.25" customHeight="1" x14ac:dyDescent="0.2">
      <c r="G758" s="250"/>
      <c r="K758" s="250"/>
      <c r="O758" s="277"/>
      <c r="V758" s="250"/>
      <c r="W758" s="239"/>
      <c r="X758" s="277"/>
      <c r="Y758" s="250"/>
      <c r="Z758" s="294"/>
      <c r="AA758" s="294"/>
      <c r="AB758" s="294"/>
      <c r="AC758" s="294"/>
      <c r="AD758" s="294"/>
      <c r="AE758" s="294"/>
      <c r="AF758" s="294"/>
      <c r="AG758" s="294"/>
      <c r="AH758" s="294"/>
      <c r="AI758" s="294"/>
      <c r="AJ758" s="294"/>
      <c r="AK758" s="294"/>
      <c r="AL758" s="294"/>
      <c r="AM758" s="294"/>
      <c r="AN758" s="294"/>
      <c r="AO758" s="294"/>
      <c r="AP758" s="250"/>
      <c r="AQ758" s="250"/>
      <c r="AR758" s="250"/>
      <c r="AS758" s="250"/>
      <c r="AT758" s="250"/>
      <c r="AU758" s="250"/>
      <c r="AV758" s="250"/>
      <c r="AW758" s="250"/>
      <c r="AX758" s="250"/>
      <c r="AY758" s="250"/>
      <c r="AZ758" s="250"/>
      <c r="BA758" s="250"/>
      <c r="BB758" s="250"/>
      <c r="BC758" s="250"/>
      <c r="BD758" s="250"/>
      <c r="BE758" s="250"/>
      <c r="BF758" s="250"/>
      <c r="BG758" s="250"/>
      <c r="BH758" s="250"/>
      <c r="BI758" s="250"/>
      <c r="BJ758" s="250"/>
      <c r="BK758" s="250"/>
      <c r="BL758" s="250"/>
      <c r="BM758" s="250"/>
      <c r="BN758" s="250"/>
      <c r="BO758" s="250"/>
      <c r="BP758" s="250"/>
      <c r="BQ758" s="250"/>
      <c r="BR758" s="250"/>
      <c r="BS758" s="250"/>
      <c r="BT758" s="250"/>
    </row>
    <row r="759" spans="7:72" ht="14.25" customHeight="1" x14ac:dyDescent="0.2">
      <c r="G759" s="250"/>
      <c r="K759" s="250"/>
      <c r="O759" s="277"/>
      <c r="V759" s="250"/>
      <c r="W759" s="239"/>
      <c r="X759" s="277"/>
      <c r="Y759" s="250"/>
      <c r="Z759" s="294"/>
      <c r="AA759" s="294"/>
      <c r="AB759" s="294"/>
      <c r="AC759" s="294"/>
      <c r="AD759" s="294"/>
      <c r="AE759" s="294"/>
      <c r="AF759" s="294"/>
      <c r="AG759" s="294"/>
      <c r="AH759" s="294"/>
      <c r="AI759" s="294"/>
      <c r="AJ759" s="294"/>
      <c r="AK759" s="294"/>
      <c r="AL759" s="294"/>
      <c r="AM759" s="294"/>
      <c r="AN759" s="294"/>
      <c r="AO759" s="294"/>
      <c r="AP759" s="250"/>
      <c r="AQ759" s="250"/>
      <c r="AR759" s="250"/>
      <c r="AS759" s="250"/>
      <c r="AT759" s="250"/>
      <c r="AU759" s="250"/>
      <c r="AV759" s="250"/>
      <c r="AW759" s="250"/>
      <c r="AX759" s="250"/>
      <c r="AY759" s="250"/>
      <c r="AZ759" s="250"/>
      <c r="BA759" s="250"/>
      <c r="BB759" s="250"/>
      <c r="BC759" s="250"/>
      <c r="BD759" s="250"/>
      <c r="BE759" s="250"/>
      <c r="BF759" s="250"/>
      <c r="BG759" s="250"/>
      <c r="BH759" s="250"/>
      <c r="BI759" s="250"/>
      <c r="BJ759" s="250"/>
      <c r="BK759" s="250"/>
      <c r="BL759" s="250"/>
      <c r="BM759" s="250"/>
      <c r="BN759" s="250"/>
      <c r="BO759" s="250"/>
      <c r="BP759" s="250"/>
      <c r="BQ759" s="250"/>
      <c r="BR759" s="250"/>
      <c r="BS759" s="250"/>
      <c r="BT759" s="250"/>
    </row>
    <row r="760" spans="7:72" ht="14.25" customHeight="1" x14ac:dyDescent="0.2">
      <c r="G760" s="250"/>
      <c r="K760" s="250"/>
      <c r="O760" s="277"/>
      <c r="V760" s="250"/>
      <c r="W760" s="239"/>
      <c r="X760" s="277"/>
      <c r="Y760" s="250"/>
      <c r="Z760" s="294"/>
      <c r="AA760" s="294"/>
      <c r="AB760" s="294"/>
      <c r="AC760" s="294"/>
      <c r="AD760" s="294"/>
      <c r="AE760" s="294"/>
      <c r="AF760" s="294"/>
      <c r="AG760" s="294"/>
      <c r="AH760" s="294"/>
      <c r="AI760" s="294"/>
      <c r="AJ760" s="294"/>
      <c r="AK760" s="294"/>
      <c r="AL760" s="294"/>
      <c r="AM760" s="294"/>
      <c r="AN760" s="294"/>
      <c r="AO760" s="294"/>
      <c r="AP760" s="250"/>
      <c r="AQ760" s="250"/>
      <c r="AR760" s="250"/>
      <c r="AS760" s="250"/>
      <c r="AT760" s="250"/>
      <c r="AU760" s="250"/>
      <c r="AV760" s="250"/>
      <c r="AW760" s="250"/>
      <c r="AX760" s="250"/>
      <c r="AY760" s="250"/>
      <c r="AZ760" s="250"/>
      <c r="BA760" s="250"/>
      <c r="BB760" s="250"/>
      <c r="BC760" s="250"/>
      <c r="BD760" s="250"/>
      <c r="BE760" s="250"/>
      <c r="BF760" s="250"/>
      <c r="BG760" s="250"/>
      <c r="BH760" s="250"/>
      <c r="BI760" s="250"/>
      <c r="BJ760" s="250"/>
      <c r="BK760" s="250"/>
      <c r="BL760" s="250"/>
      <c r="BM760" s="250"/>
      <c r="BN760" s="250"/>
      <c r="BO760" s="250"/>
      <c r="BP760" s="250"/>
      <c r="BQ760" s="250"/>
      <c r="BR760" s="250"/>
      <c r="BS760" s="250"/>
      <c r="BT760" s="250"/>
    </row>
    <row r="761" spans="7:72" ht="14.25" customHeight="1" x14ac:dyDescent="0.2">
      <c r="G761" s="250"/>
      <c r="K761" s="250"/>
      <c r="O761" s="277"/>
      <c r="V761" s="250"/>
      <c r="W761" s="239"/>
      <c r="X761" s="277"/>
      <c r="Y761" s="250"/>
      <c r="Z761" s="294"/>
      <c r="AA761" s="294"/>
      <c r="AB761" s="294"/>
      <c r="AC761" s="294"/>
      <c r="AD761" s="294"/>
      <c r="AE761" s="294"/>
      <c r="AF761" s="294"/>
      <c r="AG761" s="294"/>
      <c r="AH761" s="294"/>
      <c r="AI761" s="294"/>
      <c r="AJ761" s="294"/>
      <c r="AK761" s="294"/>
      <c r="AL761" s="294"/>
      <c r="AM761" s="294"/>
      <c r="AN761" s="294"/>
      <c r="AO761" s="294"/>
      <c r="AP761" s="250"/>
      <c r="AQ761" s="250"/>
      <c r="AR761" s="250"/>
      <c r="AS761" s="250"/>
      <c r="AT761" s="250"/>
      <c r="AU761" s="250"/>
      <c r="AV761" s="250"/>
      <c r="AW761" s="250"/>
      <c r="AX761" s="250"/>
      <c r="AY761" s="250"/>
      <c r="AZ761" s="250"/>
      <c r="BA761" s="250"/>
      <c r="BB761" s="250"/>
      <c r="BC761" s="250"/>
      <c r="BD761" s="250"/>
      <c r="BE761" s="250"/>
      <c r="BF761" s="250"/>
      <c r="BG761" s="250"/>
      <c r="BH761" s="250"/>
      <c r="BI761" s="250"/>
      <c r="BJ761" s="250"/>
      <c r="BK761" s="250"/>
      <c r="BL761" s="250"/>
      <c r="BM761" s="250"/>
      <c r="BN761" s="250"/>
      <c r="BO761" s="250"/>
      <c r="BP761" s="250"/>
      <c r="BQ761" s="250"/>
      <c r="BR761" s="250"/>
      <c r="BS761" s="250"/>
      <c r="BT761" s="250"/>
    </row>
    <row r="762" spans="7:72" ht="14.25" customHeight="1" x14ac:dyDescent="0.2">
      <c r="G762" s="250"/>
      <c r="K762" s="250"/>
      <c r="O762" s="277"/>
      <c r="V762" s="250"/>
      <c r="W762" s="239"/>
      <c r="X762" s="277"/>
      <c r="Y762" s="250"/>
      <c r="Z762" s="294"/>
      <c r="AA762" s="294"/>
      <c r="AB762" s="294"/>
      <c r="AC762" s="294"/>
      <c r="AD762" s="294"/>
      <c r="AE762" s="294"/>
      <c r="AF762" s="294"/>
      <c r="AG762" s="294"/>
      <c r="AH762" s="294"/>
      <c r="AI762" s="294"/>
      <c r="AJ762" s="294"/>
      <c r="AK762" s="294"/>
      <c r="AL762" s="294"/>
      <c r="AM762" s="294"/>
      <c r="AN762" s="294"/>
      <c r="AO762" s="294"/>
      <c r="AP762" s="250"/>
      <c r="AQ762" s="250"/>
      <c r="AR762" s="250"/>
      <c r="AS762" s="250"/>
      <c r="AT762" s="250"/>
      <c r="AU762" s="250"/>
      <c r="AV762" s="250"/>
      <c r="AW762" s="250"/>
      <c r="AX762" s="250"/>
      <c r="AY762" s="250"/>
      <c r="AZ762" s="250"/>
      <c r="BA762" s="250"/>
      <c r="BB762" s="250"/>
      <c r="BC762" s="250"/>
      <c r="BD762" s="250"/>
      <c r="BE762" s="250"/>
      <c r="BF762" s="250"/>
      <c r="BG762" s="250"/>
      <c r="BH762" s="250"/>
      <c r="BI762" s="250"/>
      <c r="BJ762" s="250"/>
      <c r="BK762" s="250"/>
      <c r="BL762" s="250"/>
      <c r="BM762" s="250"/>
      <c r="BN762" s="250"/>
      <c r="BO762" s="250"/>
      <c r="BP762" s="250"/>
      <c r="BQ762" s="250"/>
      <c r="BR762" s="250"/>
      <c r="BS762" s="250"/>
      <c r="BT762" s="250"/>
    </row>
    <row r="763" spans="7:72" ht="14.25" customHeight="1" x14ac:dyDescent="0.2">
      <c r="G763" s="250"/>
      <c r="K763" s="250"/>
      <c r="O763" s="277"/>
      <c r="V763" s="250"/>
      <c r="W763" s="239"/>
      <c r="X763" s="277"/>
      <c r="Y763" s="250"/>
      <c r="Z763" s="294"/>
      <c r="AA763" s="294"/>
      <c r="AB763" s="294"/>
      <c r="AC763" s="294"/>
      <c r="AD763" s="294"/>
      <c r="AE763" s="294"/>
      <c r="AF763" s="294"/>
      <c r="AG763" s="294"/>
      <c r="AH763" s="294"/>
      <c r="AI763" s="294"/>
      <c r="AJ763" s="294"/>
      <c r="AK763" s="294"/>
      <c r="AL763" s="294"/>
      <c r="AM763" s="294"/>
      <c r="AN763" s="294"/>
      <c r="AO763" s="294"/>
      <c r="AP763" s="250"/>
      <c r="AQ763" s="250"/>
      <c r="AR763" s="250"/>
      <c r="AS763" s="250"/>
      <c r="AT763" s="250"/>
      <c r="AU763" s="250"/>
      <c r="AV763" s="250"/>
      <c r="AW763" s="250"/>
      <c r="AX763" s="250"/>
      <c r="AY763" s="250"/>
      <c r="AZ763" s="250"/>
      <c r="BA763" s="250"/>
      <c r="BB763" s="250"/>
      <c r="BC763" s="250"/>
      <c r="BD763" s="250"/>
      <c r="BE763" s="250"/>
      <c r="BF763" s="250"/>
      <c r="BG763" s="250"/>
      <c r="BH763" s="250"/>
      <c r="BI763" s="250"/>
      <c r="BJ763" s="250"/>
      <c r="BK763" s="250"/>
      <c r="BL763" s="250"/>
      <c r="BM763" s="250"/>
      <c r="BN763" s="250"/>
      <c r="BO763" s="250"/>
      <c r="BP763" s="250"/>
      <c r="BQ763" s="250"/>
      <c r="BR763" s="250"/>
      <c r="BS763" s="250"/>
      <c r="BT763" s="250"/>
    </row>
    <row r="764" spans="7:72" ht="14.25" customHeight="1" x14ac:dyDescent="0.2">
      <c r="G764" s="250"/>
      <c r="K764" s="250"/>
      <c r="O764" s="277"/>
      <c r="V764" s="250"/>
      <c r="W764" s="239"/>
      <c r="X764" s="277"/>
      <c r="Y764" s="250"/>
      <c r="Z764" s="294"/>
      <c r="AA764" s="294"/>
      <c r="AB764" s="294"/>
      <c r="AC764" s="294"/>
      <c r="AD764" s="294"/>
      <c r="AE764" s="294"/>
      <c r="AF764" s="294"/>
      <c r="AG764" s="294"/>
      <c r="AH764" s="294"/>
      <c r="AI764" s="294"/>
      <c r="AJ764" s="294"/>
      <c r="AK764" s="294"/>
      <c r="AL764" s="294"/>
      <c r="AM764" s="294"/>
      <c r="AN764" s="294"/>
      <c r="AO764" s="294"/>
      <c r="AP764" s="250"/>
      <c r="AQ764" s="250"/>
      <c r="AR764" s="250"/>
      <c r="AS764" s="250"/>
      <c r="AT764" s="250"/>
      <c r="AU764" s="250"/>
      <c r="AV764" s="250"/>
      <c r="AW764" s="250"/>
      <c r="AX764" s="250"/>
      <c r="AY764" s="250"/>
      <c r="AZ764" s="250"/>
      <c r="BA764" s="250"/>
      <c r="BB764" s="250"/>
      <c r="BC764" s="250"/>
      <c r="BD764" s="250"/>
      <c r="BE764" s="250"/>
      <c r="BF764" s="250"/>
      <c r="BG764" s="250"/>
      <c r="BH764" s="250"/>
      <c r="BI764" s="250"/>
      <c r="BJ764" s="250"/>
      <c r="BK764" s="250"/>
      <c r="BL764" s="250"/>
      <c r="BM764" s="250"/>
      <c r="BN764" s="250"/>
      <c r="BO764" s="250"/>
      <c r="BP764" s="250"/>
      <c r="BQ764" s="250"/>
      <c r="BR764" s="250"/>
      <c r="BS764" s="250"/>
      <c r="BT764" s="250"/>
    </row>
    <row r="765" spans="7:72" ht="14.25" customHeight="1" x14ac:dyDescent="0.2">
      <c r="G765" s="250"/>
      <c r="K765" s="250"/>
      <c r="O765" s="277"/>
      <c r="V765" s="250"/>
      <c r="W765" s="239"/>
      <c r="X765" s="277"/>
      <c r="Y765" s="250"/>
      <c r="Z765" s="294"/>
      <c r="AA765" s="294"/>
      <c r="AB765" s="294"/>
      <c r="AC765" s="294"/>
      <c r="AD765" s="294"/>
      <c r="AE765" s="294"/>
      <c r="AF765" s="294"/>
      <c r="AG765" s="294"/>
      <c r="AH765" s="294"/>
      <c r="AI765" s="294"/>
      <c r="AJ765" s="294"/>
      <c r="AK765" s="294"/>
      <c r="AL765" s="294"/>
      <c r="AM765" s="294"/>
      <c r="AN765" s="294"/>
      <c r="AO765" s="294"/>
      <c r="AP765" s="250"/>
      <c r="AQ765" s="250"/>
      <c r="AR765" s="250"/>
      <c r="AS765" s="250"/>
      <c r="AT765" s="250"/>
      <c r="AU765" s="250"/>
      <c r="AV765" s="250"/>
      <c r="AW765" s="250"/>
      <c r="AX765" s="250"/>
      <c r="AY765" s="250"/>
      <c r="AZ765" s="250"/>
      <c r="BA765" s="250"/>
      <c r="BB765" s="250"/>
      <c r="BC765" s="250"/>
      <c r="BD765" s="250"/>
      <c r="BE765" s="250"/>
      <c r="BF765" s="250"/>
      <c r="BG765" s="250"/>
      <c r="BH765" s="250"/>
      <c r="BI765" s="250"/>
      <c r="BJ765" s="250"/>
      <c r="BK765" s="250"/>
      <c r="BL765" s="250"/>
      <c r="BM765" s="250"/>
      <c r="BN765" s="250"/>
      <c r="BO765" s="250"/>
      <c r="BP765" s="250"/>
      <c r="BQ765" s="250"/>
      <c r="BR765" s="250"/>
      <c r="BS765" s="250"/>
      <c r="BT765" s="250"/>
    </row>
    <row r="766" spans="7:72" ht="14.25" customHeight="1" x14ac:dyDescent="0.2">
      <c r="G766" s="250"/>
      <c r="K766" s="250"/>
      <c r="O766" s="277"/>
      <c r="V766" s="250"/>
      <c r="W766" s="239"/>
      <c r="X766" s="277"/>
      <c r="Y766" s="250"/>
      <c r="Z766" s="294"/>
      <c r="AA766" s="294"/>
      <c r="AB766" s="294"/>
      <c r="AC766" s="294"/>
      <c r="AD766" s="294"/>
      <c r="AE766" s="294"/>
      <c r="AF766" s="294"/>
      <c r="AG766" s="294"/>
      <c r="AH766" s="294"/>
      <c r="AI766" s="294"/>
      <c r="AJ766" s="294"/>
      <c r="AK766" s="294"/>
      <c r="AL766" s="294"/>
      <c r="AM766" s="294"/>
      <c r="AN766" s="294"/>
      <c r="AO766" s="294"/>
      <c r="AP766" s="250"/>
      <c r="AQ766" s="250"/>
      <c r="AR766" s="250"/>
      <c r="AS766" s="250"/>
      <c r="AT766" s="250"/>
      <c r="AU766" s="250"/>
      <c r="AV766" s="250"/>
      <c r="AW766" s="250"/>
      <c r="AX766" s="250"/>
      <c r="AY766" s="250"/>
      <c r="AZ766" s="250"/>
      <c r="BA766" s="250"/>
      <c r="BB766" s="250"/>
      <c r="BC766" s="250"/>
      <c r="BD766" s="250"/>
      <c r="BE766" s="250"/>
      <c r="BF766" s="250"/>
      <c r="BG766" s="250"/>
      <c r="BH766" s="250"/>
      <c r="BI766" s="250"/>
      <c r="BJ766" s="250"/>
      <c r="BK766" s="250"/>
      <c r="BL766" s="250"/>
      <c r="BM766" s="250"/>
      <c r="BN766" s="250"/>
      <c r="BO766" s="250"/>
      <c r="BP766" s="250"/>
      <c r="BQ766" s="250"/>
      <c r="BR766" s="250"/>
      <c r="BS766" s="250"/>
      <c r="BT766" s="250"/>
    </row>
    <row r="767" spans="7:72" ht="14.25" customHeight="1" x14ac:dyDescent="0.2">
      <c r="G767" s="250"/>
      <c r="K767" s="250"/>
      <c r="O767" s="277"/>
      <c r="V767" s="250"/>
      <c r="W767" s="239"/>
      <c r="X767" s="277"/>
      <c r="Y767" s="250"/>
      <c r="Z767" s="294"/>
      <c r="AA767" s="294"/>
      <c r="AB767" s="294"/>
      <c r="AC767" s="294"/>
      <c r="AD767" s="294"/>
      <c r="AE767" s="294"/>
      <c r="AF767" s="294"/>
      <c r="AG767" s="294"/>
      <c r="AH767" s="294"/>
      <c r="AI767" s="294"/>
      <c r="AJ767" s="294"/>
      <c r="AK767" s="294"/>
      <c r="AL767" s="294"/>
      <c r="AM767" s="294"/>
      <c r="AN767" s="294"/>
      <c r="AO767" s="294"/>
      <c r="AP767" s="250"/>
      <c r="AQ767" s="250"/>
      <c r="AR767" s="250"/>
      <c r="AS767" s="250"/>
      <c r="AT767" s="250"/>
      <c r="AU767" s="250"/>
      <c r="AV767" s="250"/>
      <c r="AW767" s="250"/>
      <c r="AX767" s="250"/>
      <c r="AY767" s="250"/>
      <c r="AZ767" s="250"/>
      <c r="BA767" s="250"/>
      <c r="BB767" s="250"/>
      <c r="BC767" s="250"/>
      <c r="BD767" s="250"/>
      <c r="BE767" s="250"/>
      <c r="BF767" s="250"/>
      <c r="BG767" s="250"/>
      <c r="BH767" s="250"/>
      <c r="BI767" s="250"/>
      <c r="BJ767" s="250"/>
      <c r="BK767" s="250"/>
      <c r="BL767" s="250"/>
      <c r="BM767" s="250"/>
      <c r="BN767" s="250"/>
      <c r="BO767" s="250"/>
      <c r="BP767" s="250"/>
      <c r="BQ767" s="250"/>
      <c r="BR767" s="250"/>
      <c r="BS767" s="250"/>
      <c r="BT767" s="250"/>
    </row>
    <row r="768" spans="7:72" ht="14.25" customHeight="1" x14ac:dyDescent="0.2">
      <c r="G768" s="250"/>
      <c r="K768" s="250"/>
      <c r="O768" s="277"/>
      <c r="V768" s="250"/>
      <c r="W768" s="239"/>
      <c r="X768" s="277"/>
      <c r="Y768" s="250"/>
      <c r="Z768" s="294"/>
      <c r="AA768" s="294"/>
      <c r="AB768" s="294"/>
      <c r="AC768" s="294"/>
      <c r="AD768" s="294"/>
      <c r="AE768" s="294"/>
      <c r="AF768" s="294"/>
      <c r="AG768" s="294"/>
      <c r="AH768" s="294"/>
      <c r="AI768" s="294"/>
      <c r="AJ768" s="294"/>
      <c r="AK768" s="294"/>
      <c r="AL768" s="294"/>
      <c r="AM768" s="294"/>
      <c r="AN768" s="294"/>
      <c r="AO768" s="294"/>
      <c r="AP768" s="250"/>
      <c r="AQ768" s="250"/>
      <c r="AR768" s="250"/>
      <c r="AS768" s="250"/>
      <c r="AT768" s="250"/>
      <c r="AU768" s="250"/>
      <c r="AV768" s="250"/>
      <c r="AW768" s="250"/>
      <c r="AX768" s="250"/>
      <c r="AY768" s="250"/>
      <c r="AZ768" s="250"/>
      <c r="BA768" s="250"/>
      <c r="BB768" s="250"/>
      <c r="BC768" s="250"/>
      <c r="BD768" s="250"/>
      <c r="BE768" s="250"/>
      <c r="BF768" s="250"/>
      <c r="BG768" s="250"/>
      <c r="BH768" s="250"/>
      <c r="BI768" s="250"/>
      <c r="BJ768" s="250"/>
      <c r="BK768" s="250"/>
      <c r="BL768" s="250"/>
      <c r="BM768" s="250"/>
      <c r="BN768" s="250"/>
      <c r="BO768" s="250"/>
      <c r="BP768" s="250"/>
      <c r="BQ768" s="250"/>
      <c r="BR768" s="250"/>
      <c r="BS768" s="250"/>
      <c r="BT768" s="250"/>
    </row>
    <row r="769" spans="7:72" ht="14.25" customHeight="1" x14ac:dyDescent="0.2">
      <c r="G769" s="250"/>
      <c r="K769" s="250"/>
      <c r="O769" s="277"/>
      <c r="V769" s="250"/>
      <c r="W769" s="239"/>
      <c r="X769" s="277"/>
      <c r="Y769" s="250"/>
      <c r="Z769" s="294"/>
      <c r="AA769" s="294"/>
      <c r="AB769" s="294"/>
      <c r="AC769" s="294"/>
      <c r="AD769" s="294"/>
      <c r="AE769" s="294"/>
      <c r="AF769" s="294"/>
      <c r="AG769" s="294"/>
      <c r="AH769" s="294"/>
      <c r="AI769" s="294"/>
      <c r="AJ769" s="294"/>
      <c r="AK769" s="294"/>
      <c r="AL769" s="294"/>
      <c r="AM769" s="294"/>
      <c r="AN769" s="294"/>
      <c r="AO769" s="294"/>
      <c r="AP769" s="250"/>
      <c r="AQ769" s="250"/>
      <c r="AR769" s="250"/>
      <c r="AS769" s="250"/>
      <c r="AT769" s="250"/>
      <c r="AU769" s="250"/>
      <c r="AV769" s="250"/>
      <c r="AW769" s="250"/>
      <c r="AX769" s="250"/>
      <c r="AY769" s="250"/>
      <c r="AZ769" s="250"/>
      <c r="BA769" s="250"/>
      <c r="BB769" s="250"/>
      <c r="BC769" s="250"/>
      <c r="BD769" s="250"/>
      <c r="BE769" s="250"/>
      <c r="BF769" s="250"/>
      <c r="BG769" s="250"/>
      <c r="BH769" s="250"/>
      <c r="BI769" s="250"/>
      <c r="BJ769" s="250"/>
      <c r="BK769" s="250"/>
      <c r="BL769" s="250"/>
      <c r="BM769" s="250"/>
      <c r="BN769" s="250"/>
      <c r="BO769" s="250"/>
      <c r="BP769" s="250"/>
      <c r="BQ769" s="250"/>
      <c r="BR769" s="250"/>
      <c r="BS769" s="250"/>
      <c r="BT769" s="250"/>
    </row>
    <row r="770" spans="7:72" ht="14.25" customHeight="1" x14ac:dyDescent="0.2">
      <c r="G770" s="250"/>
      <c r="K770" s="250"/>
      <c r="O770" s="277"/>
      <c r="V770" s="250"/>
      <c r="W770" s="239"/>
      <c r="X770" s="277"/>
      <c r="Y770" s="250"/>
      <c r="Z770" s="294"/>
      <c r="AA770" s="294"/>
      <c r="AB770" s="294"/>
      <c r="AC770" s="294"/>
      <c r="AD770" s="294"/>
      <c r="AE770" s="294"/>
      <c r="AF770" s="294"/>
      <c r="AG770" s="294"/>
      <c r="AH770" s="294"/>
      <c r="AI770" s="294"/>
      <c r="AJ770" s="294"/>
      <c r="AK770" s="294"/>
      <c r="AL770" s="294"/>
      <c r="AM770" s="294"/>
      <c r="AN770" s="294"/>
      <c r="AO770" s="294"/>
      <c r="AP770" s="250"/>
      <c r="AQ770" s="250"/>
      <c r="AR770" s="250"/>
      <c r="AS770" s="250"/>
      <c r="AT770" s="250"/>
      <c r="AU770" s="250"/>
      <c r="AV770" s="250"/>
      <c r="AW770" s="250"/>
      <c r="AX770" s="250"/>
      <c r="AY770" s="250"/>
      <c r="AZ770" s="250"/>
      <c r="BA770" s="250"/>
      <c r="BB770" s="250"/>
      <c r="BC770" s="250"/>
      <c r="BD770" s="250"/>
      <c r="BE770" s="250"/>
      <c r="BF770" s="250"/>
      <c r="BG770" s="250"/>
      <c r="BH770" s="250"/>
      <c r="BI770" s="250"/>
      <c r="BJ770" s="250"/>
      <c r="BK770" s="250"/>
      <c r="BL770" s="250"/>
      <c r="BM770" s="250"/>
      <c r="BN770" s="250"/>
      <c r="BO770" s="250"/>
      <c r="BP770" s="250"/>
      <c r="BQ770" s="250"/>
      <c r="BR770" s="250"/>
      <c r="BS770" s="250"/>
      <c r="BT770" s="250"/>
    </row>
    <row r="771" spans="7:72" ht="14.25" customHeight="1" x14ac:dyDescent="0.2">
      <c r="G771" s="250"/>
      <c r="K771" s="250"/>
      <c r="O771" s="277"/>
      <c r="V771" s="250"/>
      <c r="W771" s="239"/>
      <c r="X771" s="277"/>
      <c r="Y771" s="250"/>
      <c r="Z771" s="294"/>
      <c r="AA771" s="294"/>
      <c r="AB771" s="294"/>
      <c r="AC771" s="294"/>
      <c r="AD771" s="294"/>
      <c r="AE771" s="294"/>
      <c r="AF771" s="294"/>
      <c r="AG771" s="294"/>
      <c r="AH771" s="294"/>
      <c r="AI771" s="294"/>
      <c r="AJ771" s="294"/>
      <c r="AK771" s="294"/>
      <c r="AL771" s="294"/>
      <c r="AM771" s="294"/>
      <c r="AN771" s="294"/>
      <c r="AO771" s="294"/>
      <c r="AP771" s="250"/>
      <c r="AQ771" s="250"/>
      <c r="AR771" s="250"/>
      <c r="AS771" s="250"/>
      <c r="AT771" s="250"/>
      <c r="AU771" s="250"/>
      <c r="AV771" s="250"/>
      <c r="AW771" s="250"/>
      <c r="AX771" s="250"/>
      <c r="AY771" s="250"/>
      <c r="AZ771" s="250"/>
      <c r="BA771" s="250"/>
      <c r="BB771" s="250"/>
      <c r="BC771" s="250"/>
      <c r="BD771" s="250"/>
      <c r="BE771" s="250"/>
      <c r="BF771" s="250"/>
      <c r="BG771" s="250"/>
      <c r="BH771" s="250"/>
      <c r="BI771" s="250"/>
      <c r="BJ771" s="250"/>
      <c r="BK771" s="250"/>
      <c r="BL771" s="250"/>
      <c r="BM771" s="250"/>
      <c r="BN771" s="250"/>
      <c r="BO771" s="250"/>
      <c r="BP771" s="250"/>
      <c r="BQ771" s="250"/>
      <c r="BR771" s="250"/>
      <c r="BS771" s="250"/>
      <c r="BT771" s="250"/>
    </row>
    <row r="772" spans="7:72" ht="14.25" customHeight="1" x14ac:dyDescent="0.2">
      <c r="G772" s="250"/>
      <c r="K772" s="250"/>
      <c r="O772" s="277"/>
      <c r="V772" s="250"/>
      <c r="W772" s="239"/>
      <c r="X772" s="277"/>
      <c r="Y772" s="250"/>
      <c r="Z772" s="294"/>
      <c r="AA772" s="294"/>
      <c r="AB772" s="294"/>
      <c r="AC772" s="294"/>
      <c r="AD772" s="294"/>
      <c r="AE772" s="294"/>
      <c r="AF772" s="294"/>
      <c r="AG772" s="294"/>
      <c r="AH772" s="294"/>
      <c r="AI772" s="294"/>
      <c r="AJ772" s="294"/>
      <c r="AK772" s="294"/>
      <c r="AL772" s="294"/>
      <c r="AM772" s="294"/>
      <c r="AN772" s="294"/>
      <c r="AO772" s="294"/>
      <c r="AP772" s="250"/>
      <c r="AQ772" s="250"/>
      <c r="AR772" s="250"/>
      <c r="AS772" s="250"/>
      <c r="AT772" s="250"/>
      <c r="AU772" s="250"/>
      <c r="AV772" s="250"/>
      <c r="AW772" s="250"/>
      <c r="AX772" s="250"/>
      <c r="AY772" s="250"/>
      <c r="AZ772" s="250"/>
      <c r="BA772" s="250"/>
      <c r="BB772" s="250"/>
      <c r="BC772" s="250"/>
      <c r="BD772" s="250"/>
      <c r="BE772" s="250"/>
      <c r="BF772" s="250"/>
      <c r="BG772" s="250"/>
      <c r="BH772" s="250"/>
      <c r="BI772" s="250"/>
      <c r="BJ772" s="250"/>
      <c r="BK772" s="250"/>
      <c r="BL772" s="250"/>
      <c r="BM772" s="250"/>
      <c r="BN772" s="250"/>
      <c r="BO772" s="250"/>
      <c r="BP772" s="250"/>
      <c r="BQ772" s="250"/>
      <c r="BR772" s="250"/>
      <c r="BS772" s="250"/>
      <c r="BT772" s="250"/>
    </row>
    <row r="773" spans="7:72" ht="14.25" customHeight="1" x14ac:dyDescent="0.2">
      <c r="G773" s="250"/>
      <c r="K773" s="250"/>
      <c r="O773" s="277"/>
      <c r="V773" s="250"/>
      <c r="W773" s="239"/>
      <c r="X773" s="277"/>
      <c r="Y773" s="250"/>
      <c r="Z773" s="294"/>
      <c r="AA773" s="294"/>
      <c r="AB773" s="294"/>
      <c r="AC773" s="294"/>
      <c r="AD773" s="294"/>
      <c r="AE773" s="294"/>
      <c r="AF773" s="294"/>
      <c r="AG773" s="294"/>
      <c r="AH773" s="294"/>
      <c r="AI773" s="294"/>
      <c r="AJ773" s="294"/>
      <c r="AK773" s="294"/>
      <c r="AL773" s="294"/>
      <c r="AM773" s="294"/>
      <c r="AN773" s="294"/>
      <c r="AO773" s="294"/>
      <c r="AP773" s="250"/>
      <c r="AQ773" s="250"/>
      <c r="AR773" s="250"/>
      <c r="AS773" s="250"/>
      <c r="AT773" s="250"/>
      <c r="AU773" s="250"/>
      <c r="AV773" s="250"/>
      <c r="AW773" s="250"/>
      <c r="AX773" s="250"/>
      <c r="AY773" s="250"/>
      <c r="AZ773" s="250"/>
      <c r="BA773" s="250"/>
      <c r="BB773" s="250"/>
      <c r="BC773" s="250"/>
      <c r="BD773" s="250"/>
      <c r="BE773" s="250"/>
      <c r="BF773" s="250"/>
      <c r="BG773" s="250"/>
      <c r="BH773" s="250"/>
      <c r="BI773" s="250"/>
      <c r="BJ773" s="250"/>
      <c r="BK773" s="250"/>
      <c r="BL773" s="250"/>
      <c r="BM773" s="250"/>
      <c r="BN773" s="250"/>
      <c r="BO773" s="250"/>
      <c r="BP773" s="250"/>
      <c r="BQ773" s="250"/>
      <c r="BR773" s="250"/>
      <c r="BS773" s="250"/>
      <c r="BT773" s="250"/>
    </row>
    <row r="774" spans="7:72" ht="14.25" customHeight="1" x14ac:dyDescent="0.2">
      <c r="G774" s="250"/>
      <c r="K774" s="250"/>
      <c r="O774" s="277"/>
      <c r="V774" s="250"/>
      <c r="W774" s="239"/>
      <c r="X774" s="277"/>
      <c r="Y774" s="250"/>
      <c r="Z774" s="294"/>
      <c r="AA774" s="294"/>
      <c r="AB774" s="294"/>
      <c r="AC774" s="294"/>
      <c r="AD774" s="294"/>
      <c r="AE774" s="294"/>
      <c r="AF774" s="294"/>
      <c r="AG774" s="294"/>
      <c r="AH774" s="294"/>
      <c r="AI774" s="294"/>
      <c r="AJ774" s="294"/>
      <c r="AK774" s="294"/>
      <c r="AL774" s="294"/>
      <c r="AM774" s="294"/>
      <c r="AN774" s="294"/>
      <c r="AO774" s="294"/>
      <c r="AP774" s="250"/>
      <c r="AQ774" s="250"/>
      <c r="AR774" s="250"/>
      <c r="AS774" s="250"/>
      <c r="AT774" s="250"/>
      <c r="AU774" s="250"/>
      <c r="AV774" s="250"/>
      <c r="AW774" s="250"/>
      <c r="AX774" s="250"/>
      <c r="AY774" s="250"/>
      <c r="AZ774" s="250"/>
      <c r="BA774" s="250"/>
      <c r="BB774" s="250"/>
      <c r="BC774" s="250"/>
      <c r="BD774" s="250"/>
      <c r="BE774" s="250"/>
      <c r="BF774" s="250"/>
      <c r="BG774" s="250"/>
      <c r="BH774" s="250"/>
      <c r="BI774" s="250"/>
      <c r="BJ774" s="250"/>
      <c r="BK774" s="250"/>
      <c r="BL774" s="250"/>
      <c r="BM774" s="250"/>
      <c r="BN774" s="250"/>
      <c r="BO774" s="250"/>
      <c r="BP774" s="250"/>
      <c r="BQ774" s="250"/>
      <c r="BR774" s="250"/>
      <c r="BS774" s="250"/>
      <c r="BT774" s="250"/>
    </row>
    <row r="775" spans="7:72" ht="14.25" customHeight="1" x14ac:dyDescent="0.2">
      <c r="G775" s="250"/>
      <c r="K775" s="250"/>
      <c r="O775" s="277"/>
      <c r="V775" s="250"/>
      <c r="W775" s="239"/>
      <c r="X775" s="277"/>
      <c r="Y775" s="250"/>
      <c r="Z775" s="294"/>
      <c r="AA775" s="294"/>
      <c r="AB775" s="294"/>
      <c r="AC775" s="294"/>
      <c r="AD775" s="294"/>
      <c r="AE775" s="294"/>
      <c r="AF775" s="294"/>
      <c r="AG775" s="294"/>
      <c r="AH775" s="294"/>
      <c r="AI775" s="294"/>
      <c r="AJ775" s="294"/>
      <c r="AK775" s="294"/>
      <c r="AL775" s="294"/>
      <c r="AM775" s="294"/>
      <c r="AN775" s="294"/>
      <c r="AO775" s="294"/>
      <c r="AP775" s="250"/>
      <c r="AQ775" s="250"/>
      <c r="AR775" s="250"/>
      <c r="AS775" s="250"/>
      <c r="AT775" s="250"/>
      <c r="AU775" s="250"/>
      <c r="AV775" s="250"/>
      <c r="AW775" s="250"/>
      <c r="AX775" s="250"/>
      <c r="AY775" s="250"/>
      <c r="AZ775" s="250"/>
      <c r="BA775" s="250"/>
      <c r="BB775" s="250"/>
      <c r="BC775" s="250"/>
      <c r="BD775" s="250"/>
      <c r="BE775" s="250"/>
      <c r="BF775" s="250"/>
      <c r="BG775" s="250"/>
      <c r="BH775" s="250"/>
      <c r="BI775" s="250"/>
      <c r="BJ775" s="250"/>
      <c r="BK775" s="250"/>
      <c r="BL775" s="250"/>
      <c r="BM775" s="250"/>
      <c r="BN775" s="250"/>
      <c r="BO775" s="250"/>
      <c r="BP775" s="250"/>
      <c r="BQ775" s="250"/>
      <c r="BR775" s="250"/>
      <c r="BS775" s="250"/>
      <c r="BT775" s="250"/>
    </row>
    <row r="776" spans="7:72" ht="14.25" customHeight="1" x14ac:dyDescent="0.2">
      <c r="G776" s="250"/>
      <c r="K776" s="250"/>
      <c r="O776" s="277"/>
      <c r="V776" s="250"/>
      <c r="W776" s="239"/>
      <c r="X776" s="277"/>
      <c r="Y776" s="250"/>
      <c r="Z776" s="294"/>
      <c r="AA776" s="294"/>
      <c r="AB776" s="294"/>
      <c r="AC776" s="294"/>
      <c r="AD776" s="294"/>
      <c r="AE776" s="294"/>
      <c r="AF776" s="294"/>
      <c r="AG776" s="294"/>
      <c r="AH776" s="294"/>
      <c r="AI776" s="294"/>
      <c r="AJ776" s="294"/>
      <c r="AK776" s="294"/>
      <c r="AL776" s="294"/>
      <c r="AM776" s="294"/>
      <c r="AN776" s="294"/>
      <c r="AO776" s="294"/>
      <c r="AP776" s="250"/>
      <c r="AQ776" s="250"/>
      <c r="AR776" s="250"/>
      <c r="AS776" s="250"/>
      <c r="AT776" s="250"/>
      <c r="AU776" s="250"/>
      <c r="AV776" s="250"/>
      <c r="AW776" s="250"/>
      <c r="AX776" s="250"/>
      <c r="AY776" s="250"/>
      <c r="AZ776" s="250"/>
      <c r="BA776" s="250"/>
      <c r="BB776" s="250"/>
      <c r="BC776" s="250"/>
      <c r="BD776" s="250"/>
      <c r="BE776" s="250"/>
      <c r="BF776" s="250"/>
      <c r="BG776" s="250"/>
      <c r="BH776" s="250"/>
      <c r="BI776" s="250"/>
      <c r="BJ776" s="250"/>
      <c r="BK776" s="250"/>
      <c r="BL776" s="250"/>
      <c r="BM776" s="250"/>
      <c r="BN776" s="250"/>
      <c r="BO776" s="250"/>
      <c r="BP776" s="250"/>
      <c r="BQ776" s="250"/>
      <c r="BR776" s="250"/>
      <c r="BS776" s="250"/>
      <c r="BT776" s="250"/>
    </row>
    <row r="777" spans="7:72" ht="14.25" customHeight="1" x14ac:dyDescent="0.2">
      <c r="G777" s="250"/>
      <c r="K777" s="250"/>
      <c r="O777" s="277"/>
      <c r="V777" s="250"/>
      <c r="W777" s="239"/>
      <c r="X777" s="277"/>
      <c r="Y777" s="250"/>
      <c r="Z777" s="294"/>
      <c r="AA777" s="294"/>
      <c r="AB777" s="294"/>
      <c r="AC777" s="294"/>
      <c r="AD777" s="294"/>
      <c r="AE777" s="294"/>
      <c r="AF777" s="294"/>
      <c r="AG777" s="294"/>
      <c r="AH777" s="294"/>
      <c r="AI777" s="294"/>
      <c r="AJ777" s="294"/>
      <c r="AK777" s="294"/>
      <c r="AL777" s="294"/>
      <c r="AM777" s="294"/>
      <c r="AN777" s="294"/>
      <c r="AO777" s="294"/>
      <c r="AP777" s="250"/>
      <c r="AQ777" s="250"/>
      <c r="AR777" s="250"/>
      <c r="AS777" s="250"/>
      <c r="AT777" s="250"/>
      <c r="AU777" s="250"/>
      <c r="AV777" s="250"/>
      <c r="AW777" s="250"/>
      <c r="AX777" s="250"/>
      <c r="AY777" s="250"/>
      <c r="AZ777" s="250"/>
      <c r="BA777" s="250"/>
      <c r="BB777" s="250"/>
      <c r="BC777" s="250"/>
      <c r="BD777" s="250"/>
      <c r="BE777" s="250"/>
      <c r="BF777" s="250"/>
      <c r="BG777" s="250"/>
      <c r="BH777" s="250"/>
      <c r="BI777" s="250"/>
      <c r="BJ777" s="250"/>
      <c r="BK777" s="250"/>
      <c r="BL777" s="250"/>
      <c r="BM777" s="250"/>
      <c r="BN777" s="250"/>
      <c r="BO777" s="250"/>
      <c r="BP777" s="250"/>
      <c r="BQ777" s="250"/>
      <c r="BR777" s="250"/>
      <c r="BS777" s="250"/>
      <c r="BT777" s="250"/>
    </row>
    <row r="778" spans="7:72" ht="14.25" customHeight="1" x14ac:dyDescent="0.2">
      <c r="G778" s="250"/>
      <c r="K778" s="250"/>
      <c r="O778" s="277"/>
      <c r="V778" s="250"/>
      <c r="W778" s="239"/>
      <c r="X778" s="277"/>
      <c r="Y778" s="250"/>
      <c r="Z778" s="294"/>
      <c r="AA778" s="294"/>
      <c r="AB778" s="294"/>
      <c r="AC778" s="294"/>
      <c r="AD778" s="294"/>
      <c r="AE778" s="294"/>
      <c r="AF778" s="294"/>
      <c r="AG778" s="294"/>
      <c r="AH778" s="294"/>
      <c r="AI778" s="294"/>
      <c r="AJ778" s="294"/>
      <c r="AK778" s="294"/>
      <c r="AL778" s="294"/>
      <c r="AM778" s="294"/>
      <c r="AN778" s="294"/>
      <c r="AO778" s="294"/>
      <c r="AP778" s="250"/>
      <c r="AQ778" s="250"/>
      <c r="AR778" s="250"/>
      <c r="AS778" s="250"/>
      <c r="AT778" s="250"/>
      <c r="AU778" s="250"/>
      <c r="AV778" s="250"/>
      <c r="AW778" s="250"/>
      <c r="AX778" s="250"/>
      <c r="AY778" s="250"/>
      <c r="AZ778" s="250"/>
      <c r="BA778" s="250"/>
      <c r="BB778" s="250"/>
      <c r="BC778" s="250"/>
      <c r="BD778" s="250"/>
      <c r="BE778" s="250"/>
      <c r="BF778" s="250"/>
      <c r="BG778" s="250"/>
      <c r="BH778" s="250"/>
      <c r="BI778" s="250"/>
      <c r="BJ778" s="250"/>
      <c r="BK778" s="250"/>
      <c r="BL778" s="250"/>
      <c r="BM778" s="250"/>
      <c r="BN778" s="250"/>
      <c r="BO778" s="250"/>
      <c r="BP778" s="250"/>
      <c r="BQ778" s="250"/>
      <c r="BR778" s="250"/>
      <c r="BS778" s="250"/>
      <c r="BT778" s="250"/>
    </row>
    <row r="779" spans="7:72" ht="14.25" customHeight="1" x14ac:dyDescent="0.2">
      <c r="G779" s="250"/>
      <c r="K779" s="250"/>
      <c r="O779" s="277"/>
      <c r="V779" s="250"/>
      <c r="W779" s="239"/>
      <c r="X779" s="277"/>
      <c r="Y779" s="250"/>
      <c r="Z779" s="294"/>
      <c r="AA779" s="294"/>
      <c r="AB779" s="294"/>
      <c r="AC779" s="294"/>
      <c r="AD779" s="294"/>
      <c r="AE779" s="294"/>
      <c r="AF779" s="294"/>
      <c r="AG779" s="294"/>
      <c r="AH779" s="294"/>
      <c r="AI779" s="294"/>
      <c r="AJ779" s="294"/>
      <c r="AK779" s="294"/>
      <c r="AL779" s="294"/>
      <c r="AM779" s="294"/>
      <c r="AN779" s="294"/>
      <c r="AO779" s="294"/>
      <c r="AP779" s="250"/>
      <c r="AQ779" s="250"/>
      <c r="AR779" s="250"/>
      <c r="AS779" s="250"/>
      <c r="AT779" s="250"/>
      <c r="AU779" s="250"/>
      <c r="AV779" s="250"/>
      <c r="AW779" s="250"/>
      <c r="AX779" s="250"/>
      <c r="AY779" s="250"/>
      <c r="AZ779" s="250"/>
      <c r="BA779" s="250"/>
      <c r="BB779" s="250"/>
      <c r="BC779" s="250"/>
      <c r="BD779" s="250"/>
      <c r="BE779" s="250"/>
      <c r="BF779" s="250"/>
      <c r="BG779" s="250"/>
      <c r="BH779" s="250"/>
      <c r="BI779" s="250"/>
      <c r="BJ779" s="250"/>
      <c r="BK779" s="250"/>
      <c r="BL779" s="250"/>
      <c r="BM779" s="250"/>
      <c r="BN779" s="250"/>
      <c r="BO779" s="250"/>
      <c r="BP779" s="250"/>
      <c r="BQ779" s="250"/>
      <c r="BR779" s="250"/>
      <c r="BS779" s="250"/>
      <c r="BT779" s="250"/>
    </row>
    <row r="780" spans="7:72" ht="14.25" customHeight="1" x14ac:dyDescent="0.2">
      <c r="G780" s="250"/>
      <c r="K780" s="250"/>
      <c r="O780" s="277"/>
      <c r="V780" s="250"/>
      <c r="W780" s="239"/>
      <c r="X780" s="277"/>
      <c r="Y780" s="250"/>
      <c r="Z780" s="294"/>
      <c r="AA780" s="294"/>
      <c r="AB780" s="294"/>
      <c r="AC780" s="294"/>
      <c r="AD780" s="294"/>
      <c r="AE780" s="294"/>
      <c r="AF780" s="294"/>
      <c r="AG780" s="294"/>
      <c r="AH780" s="294"/>
      <c r="AI780" s="294"/>
      <c r="AJ780" s="294"/>
      <c r="AK780" s="294"/>
      <c r="AL780" s="294"/>
      <c r="AM780" s="294"/>
      <c r="AN780" s="294"/>
      <c r="AO780" s="294"/>
      <c r="AP780" s="250"/>
      <c r="AQ780" s="250"/>
      <c r="AR780" s="250"/>
      <c r="AS780" s="250"/>
      <c r="AT780" s="250"/>
      <c r="AU780" s="250"/>
      <c r="AV780" s="250"/>
      <c r="AW780" s="250"/>
      <c r="AX780" s="250"/>
      <c r="AY780" s="250"/>
      <c r="AZ780" s="250"/>
      <c r="BA780" s="250"/>
      <c r="BB780" s="250"/>
      <c r="BC780" s="250"/>
      <c r="BD780" s="250"/>
      <c r="BE780" s="250"/>
      <c r="BF780" s="250"/>
      <c r="BG780" s="250"/>
      <c r="BH780" s="250"/>
      <c r="BI780" s="250"/>
      <c r="BJ780" s="250"/>
      <c r="BK780" s="250"/>
      <c r="BL780" s="250"/>
      <c r="BM780" s="250"/>
      <c r="BN780" s="250"/>
      <c r="BO780" s="250"/>
      <c r="BP780" s="250"/>
      <c r="BQ780" s="250"/>
      <c r="BR780" s="250"/>
      <c r="BS780" s="250"/>
      <c r="BT780" s="250"/>
    </row>
    <row r="781" spans="7:72" ht="14.25" customHeight="1" x14ac:dyDescent="0.2">
      <c r="G781" s="250"/>
      <c r="K781" s="250"/>
      <c r="O781" s="277"/>
      <c r="V781" s="250"/>
      <c r="W781" s="239"/>
      <c r="X781" s="277"/>
      <c r="Y781" s="250"/>
      <c r="Z781" s="294"/>
      <c r="AA781" s="294"/>
      <c r="AB781" s="294"/>
      <c r="AC781" s="294"/>
      <c r="AD781" s="294"/>
      <c r="AE781" s="294"/>
      <c r="AF781" s="294"/>
      <c r="AG781" s="294"/>
      <c r="AH781" s="294"/>
      <c r="AI781" s="294"/>
      <c r="AJ781" s="294"/>
      <c r="AK781" s="294"/>
      <c r="AL781" s="294"/>
      <c r="AM781" s="294"/>
      <c r="AN781" s="294"/>
      <c r="AO781" s="294"/>
      <c r="AP781" s="250"/>
      <c r="AQ781" s="250"/>
      <c r="AR781" s="250"/>
      <c r="AS781" s="250"/>
      <c r="AT781" s="250"/>
      <c r="AU781" s="250"/>
      <c r="AV781" s="250"/>
      <c r="AW781" s="250"/>
      <c r="AX781" s="250"/>
      <c r="AY781" s="250"/>
      <c r="AZ781" s="250"/>
      <c r="BA781" s="250"/>
      <c r="BB781" s="250"/>
      <c r="BC781" s="250"/>
      <c r="BD781" s="250"/>
      <c r="BE781" s="250"/>
      <c r="BF781" s="250"/>
      <c r="BG781" s="250"/>
      <c r="BH781" s="250"/>
      <c r="BI781" s="250"/>
      <c r="BJ781" s="250"/>
      <c r="BK781" s="250"/>
      <c r="BL781" s="250"/>
      <c r="BM781" s="250"/>
      <c r="BN781" s="250"/>
      <c r="BO781" s="250"/>
      <c r="BP781" s="250"/>
      <c r="BQ781" s="250"/>
      <c r="BR781" s="250"/>
      <c r="BS781" s="250"/>
      <c r="BT781" s="250"/>
    </row>
    <row r="782" spans="7:72" ht="14.25" customHeight="1" x14ac:dyDescent="0.2">
      <c r="G782" s="250"/>
      <c r="K782" s="250"/>
      <c r="O782" s="277"/>
      <c r="V782" s="250"/>
      <c r="W782" s="239"/>
      <c r="X782" s="277"/>
      <c r="Y782" s="250"/>
      <c r="Z782" s="294"/>
      <c r="AA782" s="294"/>
      <c r="AB782" s="294"/>
      <c r="AC782" s="294"/>
      <c r="AD782" s="294"/>
      <c r="AE782" s="294"/>
      <c r="AF782" s="294"/>
      <c r="AG782" s="294"/>
      <c r="AH782" s="294"/>
      <c r="AI782" s="294"/>
      <c r="AJ782" s="294"/>
      <c r="AK782" s="294"/>
      <c r="AL782" s="294"/>
      <c r="AM782" s="294"/>
      <c r="AN782" s="294"/>
      <c r="AO782" s="294"/>
      <c r="AP782" s="250"/>
      <c r="AQ782" s="250"/>
      <c r="AR782" s="250"/>
      <c r="AS782" s="250"/>
      <c r="AT782" s="250"/>
      <c r="AU782" s="250"/>
      <c r="AV782" s="250"/>
      <c r="AW782" s="250"/>
      <c r="AX782" s="250"/>
      <c r="AY782" s="250"/>
      <c r="AZ782" s="250"/>
      <c r="BA782" s="250"/>
      <c r="BB782" s="250"/>
      <c r="BC782" s="250"/>
      <c r="BD782" s="250"/>
      <c r="BE782" s="250"/>
      <c r="BF782" s="250"/>
      <c r="BG782" s="250"/>
      <c r="BH782" s="250"/>
      <c r="BI782" s="250"/>
      <c r="BJ782" s="250"/>
      <c r="BK782" s="250"/>
      <c r="BL782" s="250"/>
      <c r="BM782" s="250"/>
      <c r="BN782" s="250"/>
      <c r="BO782" s="250"/>
      <c r="BP782" s="250"/>
      <c r="BQ782" s="250"/>
      <c r="BR782" s="250"/>
      <c r="BS782" s="250"/>
      <c r="BT782" s="250"/>
    </row>
    <row r="783" spans="7:72" ht="14.25" customHeight="1" x14ac:dyDescent="0.2">
      <c r="G783" s="250"/>
      <c r="K783" s="250"/>
      <c r="O783" s="277"/>
      <c r="V783" s="250"/>
      <c r="W783" s="239"/>
      <c r="X783" s="277"/>
      <c r="Y783" s="250"/>
      <c r="Z783" s="294"/>
      <c r="AA783" s="294"/>
      <c r="AB783" s="294"/>
      <c r="AC783" s="294"/>
      <c r="AD783" s="294"/>
      <c r="AE783" s="294"/>
      <c r="AF783" s="294"/>
      <c r="AG783" s="294"/>
      <c r="AH783" s="294"/>
      <c r="AI783" s="294"/>
      <c r="AJ783" s="294"/>
      <c r="AK783" s="294"/>
      <c r="AL783" s="294"/>
      <c r="AM783" s="294"/>
      <c r="AN783" s="294"/>
      <c r="AO783" s="294"/>
      <c r="AP783" s="250"/>
      <c r="AQ783" s="250"/>
      <c r="AR783" s="250"/>
      <c r="AS783" s="250"/>
      <c r="AT783" s="250"/>
      <c r="AU783" s="250"/>
      <c r="AV783" s="250"/>
      <c r="AW783" s="250"/>
      <c r="AX783" s="250"/>
      <c r="AY783" s="250"/>
      <c r="AZ783" s="250"/>
      <c r="BA783" s="250"/>
      <c r="BB783" s="250"/>
      <c r="BC783" s="250"/>
      <c r="BD783" s="250"/>
      <c r="BE783" s="250"/>
      <c r="BF783" s="250"/>
      <c r="BG783" s="250"/>
      <c r="BH783" s="250"/>
      <c r="BI783" s="250"/>
      <c r="BJ783" s="250"/>
      <c r="BK783" s="250"/>
      <c r="BL783" s="250"/>
      <c r="BM783" s="250"/>
      <c r="BN783" s="250"/>
      <c r="BO783" s="250"/>
      <c r="BP783" s="250"/>
      <c r="BQ783" s="250"/>
      <c r="BR783" s="250"/>
      <c r="BS783" s="250"/>
      <c r="BT783" s="250"/>
    </row>
    <row r="784" spans="7:72" ht="14.25" customHeight="1" x14ac:dyDescent="0.2">
      <c r="G784" s="250"/>
      <c r="K784" s="250"/>
      <c r="O784" s="277"/>
      <c r="V784" s="250"/>
      <c r="W784" s="239"/>
      <c r="X784" s="277"/>
      <c r="Y784" s="250"/>
      <c r="Z784" s="294"/>
      <c r="AA784" s="294"/>
      <c r="AB784" s="294"/>
      <c r="AC784" s="294"/>
      <c r="AD784" s="294"/>
      <c r="AE784" s="294"/>
      <c r="AF784" s="294"/>
      <c r="AG784" s="294"/>
      <c r="AH784" s="294"/>
      <c r="AI784" s="294"/>
      <c r="AJ784" s="294"/>
      <c r="AK784" s="294"/>
      <c r="AL784" s="294"/>
      <c r="AM784" s="294"/>
      <c r="AN784" s="294"/>
      <c r="AO784" s="294"/>
      <c r="AP784" s="250"/>
      <c r="AQ784" s="250"/>
      <c r="AR784" s="250"/>
      <c r="AS784" s="250"/>
      <c r="AT784" s="250"/>
      <c r="AU784" s="250"/>
      <c r="AV784" s="250"/>
      <c r="AW784" s="250"/>
      <c r="AX784" s="250"/>
      <c r="AY784" s="250"/>
      <c r="AZ784" s="250"/>
      <c r="BA784" s="250"/>
      <c r="BB784" s="250"/>
      <c r="BC784" s="250"/>
      <c r="BD784" s="250"/>
      <c r="BE784" s="250"/>
      <c r="BF784" s="250"/>
      <c r="BG784" s="250"/>
      <c r="BH784" s="250"/>
      <c r="BI784" s="250"/>
      <c r="BJ784" s="250"/>
      <c r="BK784" s="250"/>
      <c r="BL784" s="250"/>
      <c r="BM784" s="250"/>
      <c r="BN784" s="250"/>
      <c r="BO784" s="250"/>
      <c r="BP784" s="250"/>
      <c r="BQ784" s="250"/>
      <c r="BR784" s="250"/>
      <c r="BS784" s="250"/>
      <c r="BT784" s="250"/>
    </row>
    <row r="785" spans="7:72" ht="14.25" customHeight="1" x14ac:dyDescent="0.2">
      <c r="G785" s="250"/>
      <c r="K785" s="250"/>
      <c r="O785" s="277"/>
      <c r="V785" s="250"/>
      <c r="W785" s="239"/>
      <c r="X785" s="277"/>
      <c r="Y785" s="250"/>
      <c r="Z785" s="294"/>
      <c r="AA785" s="294"/>
      <c r="AB785" s="294"/>
      <c r="AC785" s="294"/>
      <c r="AD785" s="294"/>
      <c r="AE785" s="294"/>
      <c r="AF785" s="294"/>
      <c r="AG785" s="294"/>
      <c r="AH785" s="294"/>
      <c r="AI785" s="294"/>
      <c r="AJ785" s="294"/>
      <c r="AK785" s="294"/>
      <c r="AL785" s="294"/>
      <c r="AM785" s="294"/>
      <c r="AN785" s="294"/>
      <c r="AO785" s="294"/>
      <c r="AP785" s="250"/>
      <c r="AQ785" s="250"/>
      <c r="AR785" s="250"/>
      <c r="AS785" s="250"/>
      <c r="AT785" s="250"/>
      <c r="AU785" s="250"/>
      <c r="AV785" s="250"/>
      <c r="AW785" s="250"/>
      <c r="AX785" s="250"/>
      <c r="AY785" s="250"/>
      <c r="AZ785" s="250"/>
      <c r="BA785" s="250"/>
      <c r="BB785" s="250"/>
      <c r="BC785" s="250"/>
      <c r="BD785" s="250"/>
      <c r="BE785" s="250"/>
      <c r="BF785" s="250"/>
      <c r="BG785" s="250"/>
      <c r="BH785" s="250"/>
      <c r="BI785" s="250"/>
      <c r="BJ785" s="250"/>
      <c r="BK785" s="250"/>
      <c r="BL785" s="250"/>
      <c r="BM785" s="250"/>
      <c r="BN785" s="250"/>
      <c r="BO785" s="250"/>
      <c r="BP785" s="250"/>
      <c r="BQ785" s="250"/>
      <c r="BR785" s="250"/>
      <c r="BS785" s="250"/>
      <c r="BT785" s="250"/>
    </row>
    <row r="786" spans="7:72" ht="14.25" customHeight="1" x14ac:dyDescent="0.2">
      <c r="G786" s="250"/>
      <c r="K786" s="250"/>
      <c r="O786" s="277"/>
      <c r="V786" s="250"/>
      <c r="W786" s="239"/>
      <c r="X786" s="277"/>
      <c r="Y786" s="250"/>
      <c r="Z786" s="294"/>
      <c r="AA786" s="294"/>
      <c r="AB786" s="294"/>
      <c r="AC786" s="294"/>
      <c r="AD786" s="294"/>
      <c r="AE786" s="294"/>
      <c r="AF786" s="294"/>
      <c r="AG786" s="294"/>
      <c r="AH786" s="294"/>
      <c r="AI786" s="294"/>
      <c r="AJ786" s="294"/>
      <c r="AK786" s="294"/>
      <c r="AL786" s="294"/>
      <c r="AM786" s="294"/>
      <c r="AN786" s="294"/>
      <c r="AO786" s="294"/>
      <c r="AP786" s="250"/>
      <c r="AQ786" s="250"/>
      <c r="AR786" s="250"/>
      <c r="AS786" s="250"/>
      <c r="AT786" s="250"/>
      <c r="AU786" s="250"/>
      <c r="AV786" s="250"/>
      <c r="AW786" s="250"/>
      <c r="AX786" s="250"/>
      <c r="AY786" s="250"/>
      <c r="AZ786" s="250"/>
      <c r="BA786" s="250"/>
      <c r="BB786" s="250"/>
      <c r="BC786" s="250"/>
      <c r="BD786" s="250"/>
      <c r="BE786" s="250"/>
      <c r="BF786" s="250"/>
      <c r="BG786" s="250"/>
      <c r="BH786" s="250"/>
      <c r="BI786" s="250"/>
      <c r="BJ786" s="250"/>
      <c r="BK786" s="250"/>
      <c r="BL786" s="250"/>
      <c r="BM786" s="250"/>
      <c r="BN786" s="250"/>
      <c r="BO786" s="250"/>
      <c r="BP786" s="250"/>
      <c r="BQ786" s="250"/>
      <c r="BR786" s="250"/>
      <c r="BS786" s="250"/>
      <c r="BT786" s="250"/>
    </row>
    <row r="787" spans="7:72" ht="14.25" customHeight="1" x14ac:dyDescent="0.2">
      <c r="G787" s="250"/>
      <c r="K787" s="250"/>
      <c r="O787" s="277"/>
      <c r="V787" s="250"/>
      <c r="W787" s="239"/>
      <c r="X787" s="277"/>
      <c r="Y787" s="250"/>
      <c r="Z787" s="294"/>
      <c r="AA787" s="294"/>
      <c r="AB787" s="294"/>
      <c r="AC787" s="294"/>
      <c r="AD787" s="294"/>
      <c r="AE787" s="294"/>
      <c r="AF787" s="294"/>
      <c r="AG787" s="294"/>
      <c r="AH787" s="294"/>
      <c r="AI787" s="294"/>
      <c r="AJ787" s="294"/>
      <c r="AK787" s="294"/>
      <c r="AL787" s="294"/>
      <c r="AM787" s="294"/>
      <c r="AN787" s="294"/>
      <c r="AO787" s="294"/>
      <c r="AP787" s="250"/>
      <c r="AQ787" s="250"/>
      <c r="AR787" s="250"/>
      <c r="AS787" s="250"/>
      <c r="AT787" s="250"/>
      <c r="AU787" s="250"/>
      <c r="AV787" s="250"/>
      <c r="AW787" s="250"/>
      <c r="AX787" s="250"/>
      <c r="AY787" s="250"/>
      <c r="AZ787" s="250"/>
      <c r="BA787" s="250"/>
      <c r="BB787" s="250"/>
      <c r="BC787" s="250"/>
      <c r="BD787" s="250"/>
      <c r="BE787" s="250"/>
      <c r="BF787" s="250"/>
      <c r="BG787" s="250"/>
      <c r="BH787" s="250"/>
      <c r="BI787" s="250"/>
      <c r="BJ787" s="250"/>
      <c r="BK787" s="250"/>
      <c r="BL787" s="250"/>
      <c r="BM787" s="250"/>
      <c r="BN787" s="250"/>
      <c r="BO787" s="250"/>
      <c r="BP787" s="250"/>
      <c r="BQ787" s="250"/>
      <c r="BR787" s="250"/>
      <c r="BS787" s="250"/>
      <c r="BT787" s="250"/>
    </row>
    <row r="788" spans="7:72" ht="14.25" customHeight="1" x14ac:dyDescent="0.2">
      <c r="G788" s="250"/>
      <c r="K788" s="250"/>
      <c r="O788" s="277"/>
      <c r="V788" s="250"/>
      <c r="W788" s="239"/>
      <c r="X788" s="277"/>
      <c r="Y788" s="250"/>
      <c r="Z788" s="294"/>
      <c r="AA788" s="294"/>
      <c r="AB788" s="294"/>
      <c r="AC788" s="294"/>
      <c r="AD788" s="294"/>
      <c r="AE788" s="294"/>
      <c r="AF788" s="294"/>
      <c r="AG788" s="294"/>
      <c r="AH788" s="294"/>
      <c r="AI788" s="294"/>
      <c r="AJ788" s="294"/>
      <c r="AK788" s="294"/>
      <c r="AL788" s="294"/>
      <c r="AM788" s="294"/>
      <c r="AN788" s="294"/>
      <c r="AO788" s="294"/>
      <c r="AP788" s="250"/>
      <c r="AQ788" s="250"/>
      <c r="AR788" s="250"/>
      <c r="AS788" s="250"/>
      <c r="AT788" s="250"/>
      <c r="AU788" s="250"/>
      <c r="AV788" s="250"/>
      <c r="AW788" s="250"/>
      <c r="AX788" s="250"/>
      <c r="AY788" s="250"/>
      <c r="AZ788" s="250"/>
      <c r="BA788" s="250"/>
      <c r="BB788" s="250"/>
      <c r="BC788" s="250"/>
      <c r="BD788" s="250"/>
      <c r="BE788" s="250"/>
      <c r="BF788" s="250"/>
      <c r="BG788" s="250"/>
      <c r="BH788" s="250"/>
      <c r="BI788" s="250"/>
      <c r="BJ788" s="250"/>
      <c r="BK788" s="250"/>
      <c r="BL788" s="250"/>
      <c r="BM788" s="250"/>
      <c r="BN788" s="250"/>
      <c r="BO788" s="250"/>
      <c r="BP788" s="250"/>
      <c r="BQ788" s="250"/>
      <c r="BR788" s="250"/>
      <c r="BS788" s="250"/>
      <c r="BT788" s="250"/>
    </row>
    <row r="789" spans="7:72" ht="14.25" customHeight="1" x14ac:dyDescent="0.2">
      <c r="G789" s="250"/>
      <c r="K789" s="250"/>
      <c r="O789" s="277"/>
      <c r="V789" s="250"/>
      <c r="W789" s="239"/>
      <c r="X789" s="277"/>
      <c r="Y789" s="250"/>
      <c r="Z789" s="294"/>
      <c r="AA789" s="294"/>
      <c r="AB789" s="294"/>
      <c r="AC789" s="294"/>
      <c r="AD789" s="294"/>
      <c r="AE789" s="294"/>
      <c r="AF789" s="294"/>
      <c r="AG789" s="294"/>
      <c r="AH789" s="294"/>
      <c r="AI789" s="294"/>
      <c r="AJ789" s="294"/>
      <c r="AK789" s="294"/>
      <c r="AL789" s="294"/>
      <c r="AM789" s="294"/>
      <c r="AN789" s="294"/>
      <c r="AO789" s="294"/>
      <c r="AP789" s="250"/>
      <c r="AQ789" s="250"/>
      <c r="AR789" s="250"/>
      <c r="AS789" s="250"/>
      <c r="AT789" s="250"/>
      <c r="AU789" s="250"/>
      <c r="AV789" s="250"/>
      <c r="AW789" s="250"/>
      <c r="AX789" s="250"/>
      <c r="AY789" s="250"/>
      <c r="AZ789" s="250"/>
      <c r="BA789" s="250"/>
      <c r="BB789" s="250"/>
      <c r="BC789" s="250"/>
      <c r="BD789" s="250"/>
      <c r="BE789" s="250"/>
      <c r="BF789" s="250"/>
      <c r="BG789" s="250"/>
      <c r="BH789" s="250"/>
      <c r="BI789" s="250"/>
      <c r="BJ789" s="250"/>
      <c r="BK789" s="250"/>
      <c r="BL789" s="250"/>
      <c r="BM789" s="250"/>
      <c r="BN789" s="250"/>
      <c r="BO789" s="250"/>
      <c r="BP789" s="250"/>
      <c r="BQ789" s="250"/>
      <c r="BR789" s="250"/>
      <c r="BS789" s="250"/>
      <c r="BT789" s="250"/>
    </row>
    <row r="790" spans="7:72" ht="14.25" customHeight="1" x14ac:dyDescent="0.2">
      <c r="G790" s="250"/>
      <c r="K790" s="250"/>
      <c r="O790" s="277"/>
      <c r="V790" s="250"/>
      <c r="W790" s="239"/>
      <c r="X790" s="277"/>
      <c r="Y790" s="250"/>
      <c r="Z790" s="294"/>
      <c r="AA790" s="294"/>
      <c r="AB790" s="294"/>
      <c r="AC790" s="294"/>
      <c r="AD790" s="294"/>
      <c r="AE790" s="294"/>
      <c r="AF790" s="294"/>
      <c r="AG790" s="294"/>
      <c r="AH790" s="294"/>
      <c r="AI790" s="294"/>
      <c r="AJ790" s="294"/>
      <c r="AK790" s="294"/>
      <c r="AL790" s="294"/>
      <c r="AM790" s="294"/>
      <c r="AN790" s="294"/>
      <c r="AO790" s="294"/>
      <c r="AP790" s="250"/>
      <c r="AQ790" s="250"/>
      <c r="AR790" s="250"/>
      <c r="AS790" s="250"/>
      <c r="AT790" s="250"/>
      <c r="AU790" s="250"/>
      <c r="AV790" s="250"/>
      <c r="AW790" s="250"/>
      <c r="AX790" s="250"/>
      <c r="AY790" s="250"/>
      <c r="AZ790" s="250"/>
      <c r="BA790" s="250"/>
      <c r="BB790" s="250"/>
      <c r="BC790" s="250"/>
      <c r="BD790" s="250"/>
      <c r="BE790" s="250"/>
      <c r="BF790" s="250"/>
      <c r="BG790" s="250"/>
      <c r="BH790" s="250"/>
      <c r="BI790" s="250"/>
      <c r="BJ790" s="250"/>
      <c r="BK790" s="250"/>
      <c r="BL790" s="250"/>
      <c r="BM790" s="250"/>
      <c r="BN790" s="250"/>
      <c r="BO790" s="250"/>
      <c r="BP790" s="250"/>
      <c r="BQ790" s="250"/>
      <c r="BR790" s="250"/>
      <c r="BS790" s="250"/>
      <c r="BT790" s="250"/>
    </row>
    <row r="791" spans="7:72" ht="14.25" customHeight="1" x14ac:dyDescent="0.2">
      <c r="G791" s="250"/>
      <c r="K791" s="250"/>
      <c r="O791" s="277"/>
      <c r="V791" s="250"/>
      <c r="W791" s="239"/>
      <c r="X791" s="277"/>
      <c r="Y791" s="250"/>
      <c r="Z791" s="294"/>
      <c r="AA791" s="294"/>
      <c r="AB791" s="294"/>
      <c r="AC791" s="294"/>
      <c r="AD791" s="294"/>
      <c r="AE791" s="294"/>
      <c r="AF791" s="294"/>
      <c r="AG791" s="294"/>
      <c r="AH791" s="294"/>
      <c r="AI791" s="294"/>
      <c r="AJ791" s="294"/>
      <c r="AK791" s="294"/>
      <c r="AL791" s="294"/>
      <c r="AM791" s="294"/>
      <c r="AN791" s="294"/>
      <c r="AO791" s="294"/>
      <c r="AP791" s="250"/>
      <c r="AQ791" s="250"/>
      <c r="AR791" s="250"/>
      <c r="AS791" s="250"/>
      <c r="AT791" s="250"/>
      <c r="AU791" s="250"/>
      <c r="AV791" s="250"/>
      <c r="AW791" s="250"/>
      <c r="AX791" s="250"/>
      <c r="AY791" s="250"/>
      <c r="AZ791" s="250"/>
      <c r="BA791" s="250"/>
      <c r="BB791" s="250"/>
      <c r="BC791" s="250"/>
      <c r="BD791" s="250"/>
      <c r="BE791" s="250"/>
      <c r="BF791" s="250"/>
      <c r="BG791" s="250"/>
      <c r="BH791" s="250"/>
      <c r="BI791" s="250"/>
      <c r="BJ791" s="250"/>
      <c r="BK791" s="250"/>
      <c r="BL791" s="250"/>
      <c r="BM791" s="250"/>
      <c r="BN791" s="250"/>
      <c r="BO791" s="250"/>
      <c r="BP791" s="250"/>
      <c r="BQ791" s="250"/>
      <c r="BR791" s="250"/>
      <c r="BS791" s="250"/>
      <c r="BT791" s="250"/>
    </row>
    <row r="792" spans="7:72" ht="14.25" customHeight="1" x14ac:dyDescent="0.2">
      <c r="G792" s="250"/>
      <c r="K792" s="250"/>
      <c r="O792" s="277"/>
      <c r="V792" s="250"/>
      <c r="W792" s="239"/>
      <c r="X792" s="277"/>
      <c r="Y792" s="250"/>
      <c r="Z792" s="294"/>
      <c r="AA792" s="294"/>
      <c r="AB792" s="294"/>
      <c r="AC792" s="294"/>
      <c r="AD792" s="294"/>
      <c r="AE792" s="294"/>
      <c r="AF792" s="294"/>
      <c r="AG792" s="294"/>
      <c r="AH792" s="294"/>
      <c r="AI792" s="294"/>
      <c r="AJ792" s="294"/>
      <c r="AK792" s="294"/>
      <c r="AL792" s="294"/>
      <c r="AM792" s="294"/>
      <c r="AN792" s="294"/>
      <c r="AO792" s="294"/>
      <c r="AP792" s="250"/>
      <c r="AQ792" s="250"/>
      <c r="AR792" s="250"/>
      <c r="AS792" s="250"/>
      <c r="AT792" s="250"/>
      <c r="AU792" s="250"/>
      <c r="AV792" s="250"/>
      <c r="AW792" s="250"/>
      <c r="AX792" s="250"/>
      <c r="AY792" s="250"/>
      <c r="AZ792" s="250"/>
      <c r="BA792" s="250"/>
      <c r="BB792" s="250"/>
      <c r="BC792" s="250"/>
      <c r="BD792" s="250"/>
      <c r="BE792" s="250"/>
      <c r="BF792" s="250"/>
      <c r="BG792" s="250"/>
      <c r="BH792" s="250"/>
      <c r="BI792" s="250"/>
      <c r="BJ792" s="250"/>
      <c r="BK792" s="250"/>
      <c r="BL792" s="250"/>
      <c r="BM792" s="250"/>
      <c r="BN792" s="250"/>
      <c r="BO792" s="250"/>
      <c r="BP792" s="250"/>
      <c r="BQ792" s="250"/>
      <c r="BR792" s="250"/>
      <c r="BS792" s="250"/>
      <c r="BT792" s="250"/>
    </row>
    <row r="793" spans="7:72" ht="14.25" customHeight="1" x14ac:dyDescent="0.2">
      <c r="G793" s="250"/>
      <c r="K793" s="250"/>
      <c r="O793" s="277"/>
      <c r="V793" s="250"/>
      <c r="W793" s="239"/>
      <c r="X793" s="277"/>
      <c r="Y793" s="250"/>
      <c r="Z793" s="294"/>
      <c r="AA793" s="294"/>
      <c r="AB793" s="294"/>
      <c r="AC793" s="294"/>
      <c r="AD793" s="294"/>
      <c r="AE793" s="294"/>
      <c r="AF793" s="294"/>
      <c r="AG793" s="294"/>
      <c r="AH793" s="294"/>
      <c r="AI793" s="294"/>
      <c r="AJ793" s="294"/>
      <c r="AK793" s="294"/>
      <c r="AL793" s="294"/>
      <c r="AM793" s="294"/>
      <c r="AN793" s="294"/>
      <c r="AO793" s="294"/>
      <c r="AP793" s="250"/>
      <c r="AQ793" s="250"/>
      <c r="AR793" s="250"/>
      <c r="AS793" s="250"/>
      <c r="AT793" s="250"/>
      <c r="AU793" s="250"/>
      <c r="AV793" s="250"/>
      <c r="AW793" s="250"/>
      <c r="AX793" s="250"/>
      <c r="AY793" s="250"/>
      <c r="AZ793" s="250"/>
      <c r="BA793" s="250"/>
      <c r="BB793" s="250"/>
      <c r="BC793" s="250"/>
      <c r="BD793" s="250"/>
      <c r="BE793" s="250"/>
      <c r="BF793" s="250"/>
      <c r="BG793" s="250"/>
      <c r="BH793" s="250"/>
      <c r="BI793" s="250"/>
      <c r="BJ793" s="250"/>
      <c r="BK793" s="250"/>
      <c r="BL793" s="250"/>
      <c r="BM793" s="250"/>
      <c r="BN793" s="250"/>
      <c r="BO793" s="250"/>
      <c r="BP793" s="250"/>
      <c r="BQ793" s="250"/>
      <c r="BR793" s="250"/>
      <c r="BS793" s="250"/>
      <c r="BT793" s="250"/>
    </row>
    <row r="794" spans="7:72" ht="14.25" customHeight="1" x14ac:dyDescent="0.2">
      <c r="G794" s="250"/>
      <c r="K794" s="250"/>
      <c r="O794" s="277"/>
      <c r="V794" s="250"/>
      <c r="W794" s="239"/>
      <c r="X794" s="277"/>
      <c r="Y794" s="250"/>
      <c r="Z794" s="294"/>
      <c r="AA794" s="294"/>
      <c r="AB794" s="294"/>
      <c r="AC794" s="294"/>
      <c r="AD794" s="294"/>
      <c r="AE794" s="294"/>
      <c r="AF794" s="294"/>
      <c r="AG794" s="294"/>
      <c r="AH794" s="294"/>
      <c r="AI794" s="294"/>
      <c r="AJ794" s="294"/>
      <c r="AK794" s="294"/>
      <c r="AL794" s="294"/>
      <c r="AM794" s="294"/>
      <c r="AN794" s="294"/>
      <c r="AO794" s="294"/>
      <c r="AP794" s="250"/>
      <c r="AQ794" s="250"/>
      <c r="AR794" s="250"/>
      <c r="AS794" s="250"/>
      <c r="AT794" s="250"/>
      <c r="AU794" s="250"/>
      <c r="AV794" s="250"/>
      <c r="AW794" s="250"/>
      <c r="AX794" s="250"/>
      <c r="AY794" s="250"/>
      <c r="AZ794" s="250"/>
      <c r="BA794" s="250"/>
      <c r="BB794" s="250"/>
      <c r="BC794" s="250"/>
      <c r="BD794" s="250"/>
      <c r="BE794" s="250"/>
      <c r="BF794" s="250"/>
      <c r="BG794" s="250"/>
      <c r="BH794" s="250"/>
      <c r="BI794" s="250"/>
      <c r="BJ794" s="250"/>
      <c r="BK794" s="250"/>
      <c r="BL794" s="250"/>
      <c r="BM794" s="250"/>
      <c r="BN794" s="250"/>
      <c r="BO794" s="250"/>
      <c r="BP794" s="250"/>
      <c r="BQ794" s="250"/>
      <c r="BR794" s="250"/>
      <c r="BS794" s="250"/>
      <c r="BT794" s="250"/>
    </row>
    <row r="795" spans="7:72" ht="14.25" customHeight="1" x14ac:dyDescent="0.2">
      <c r="G795" s="250"/>
      <c r="K795" s="250"/>
      <c r="O795" s="277"/>
      <c r="V795" s="250"/>
      <c r="W795" s="239"/>
      <c r="X795" s="277"/>
      <c r="Y795" s="250"/>
      <c r="Z795" s="294"/>
      <c r="AA795" s="294"/>
      <c r="AB795" s="294"/>
      <c r="AC795" s="294"/>
      <c r="AD795" s="294"/>
      <c r="AE795" s="294"/>
      <c r="AF795" s="294"/>
      <c r="AG795" s="294"/>
      <c r="AH795" s="294"/>
      <c r="AI795" s="294"/>
      <c r="AJ795" s="294"/>
      <c r="AK795" s="294"/>
      <c r="AL795" s="294"/>
      <c r="AM795" s="294"/>
      <c r="AN795" s="294"/>
      <c r="AO795" s="294"/>
      <c r="AP795" s="250"/>
      <c r="AQ795" s="250"/>
      <c r="AR795" s="250"/>
      <c r="AS795" s="250"/>
      <c r="AT795" s="250"/>
      <c r="AU795" s="250"/>
      <c r="AV795" s="250"/>
      <c r="AW795" s="250"/>
      <c r="AX795" s="250"/>
      <c r="AY795" s="250"/>
      <c r="AZ795" s="250"/>
      <c r="BA795" s="250"/>
      <c r="BB795" s="250"/>
      <c r="BC795" s="250"/>
      <c r="BD795" s="250"/>
      <c r="BE795" s="250"/>
      <c r="BF795" s="250"/>
      <c r="BG795" s="250"/>
      <c r="BH795" s="250"/>
      <c r="BI795" s="250"/>
      <c r="BJ795" s="250"/>
      <c r="BK795" s="250"/>
      <c r="BL795" s="250"/>
      <c r="BM795" s="250"/>
      <c r="BN795" s="250"/>
      <c r="BO795" s="250"/>
      <c r="BP795" s="250"/>
      <c r="BQ795" s="250"/>
      <c r="BR795" s="250"/>
      <c r="BS795" s="250"/>
      <c r="BT795" s="250"/>
    </row>
    <row r="796" spans="7:72" ht="14.25" customHeight="1" x14ac:dyDescent="0.2">
      <c r="G796" s="250"/>
      <c r="K796" s="250"/>
      <c r="O796" s="277"/>
      <c r="V796" s="250"/>
      <c r="W796" s="239"/>
      <c r="X796" s="277"/>
      <c r="Y796" s="250"/>
      <c r="Z796" s="294"/>
      <c r="AA796" s="294"/>
      <c r="AB796" s="294"/>
      <c r="AC796" s="294"/>
      <c r="AD796" s="294"/>
      <c r="AE796" s="294"/>
      <c r="AF796" s="294"/>
      <c r="AG796" s="294"/>
      <c r="AH796" s="294"/>
      <c r="AI796" s="294"/>
      <c r="AJ796" s="294"/>
      <c r="AK796" s="294"/>
      <c r="AL796" s="294"/>
      <c r="AM796" s="294"/>
      <c r="AN796" s="294"/>
      <c r="AO796" s="294"/>
      <c r="AP796" s="250"/>
      <c r="AQ796" s="250"/>
      <c r="AR796" s="250"/>
      <c r="AS796" s="250"/>
      <c r="AT796" s="250"/>
      <c r="AU796" s="250"/>
      <c r="AV796" s="250"/>
      <c r="AW796" s="250"/>
      <c r="AX796" s="250"/>
      <c r="AY796" s="250"/>
      <c r="AZ796" s="250"/>
      <c r="BA796" s="250"/>
      <c r="BB796" s="250"/>
      <c r="BC796" s="250"/>
      <c r="BD796" s="250"/>
      <c r="BE796" s="250"/>
      <c r="BF796" s="250"/>
      <c r="BG796" s="250"/>
      <c r="BH796" s="250"/>
      <c r="BI796" s="250"/>
      <c r="BJ796" s="250"/>
      <c r="BK796" s="250"/>
      <c r="BL796" s="250"/>
      <c r="BM796" s="250"/>
      <c r="BN796" s="250"/>
      <c r="BO796" s="250"/>
      <c r="BP796" s="250"/>
      <c r="BQ796" s="250"/>
      <c r="BR796" s="250"/>
      <c r="BS796" s="250"/>
      <c r="BT796" s="250"/>
    </row>
    <row r="797" spans="7:72" ht="14.25" customHeight="1" x14ac:dyDescent="0.2">
      <c r="G797" s="250"/>
      <c r="K797" s="250"/>
      <c r="O797" s="277"/>
      <c r="V797" s="250"/>
      <c r="W797" s="239"/>
      <c r="X797" s="277"/>
      <c r="Y797" s="250"/>
      <c r="Z797" s="294"/>
      <c r="AA797" s="294"/>
      <c r="AB797" s="294"/>
      <c r="AC797" s="294"/>
      <c r="AD797" s="294"/>
      <c r="AE797" s="294"/>
      <c r="AF797" s="294"/>
      <c r="AG797" s="294"/>
      <c r="AH797" s="294"/>
      <c r="AI797" s="294"/>
      <c r="AJ797" s="294"/>
      <c r="AK797" s="294"/>
      <c r="AL797" s="294"/>
      <c r="AM797" s="294"/>
      <c r="AN797" s="294"/>
      <c r="AO797" s="294"/>
      <c r="AP797" s="250"/>
      <c r="AQ797" s="250"/>
      <c r="AR797" s="250"/>
      <c r="AS797" s="250"/>
      <c r="AT797" s="250"/>
      <c r="AU797" s="250"/>
      <c r="AV797" s="250"/>
      <c r="AW797" s="250"/>
      <c r="AX797" s="250"/>
      <c r="AY797" s="250"/>
      <c r="AZ797" s="250"/>
      <c r="BA797" s="250"/>
      <c r="BB797" s="250"/>
      <c r="BC797" s="250"/>
      <c r="BD797" s="250"/>
      <c r="BE797" s="250"/>
      <c r="BF797" s="250"/>
      <c r="BG797" s="250"/>
      <c r="BH797" s="250"/>
      <c r="BI797" s="250"/>
      <c r="BJ797" s="250"/>
      <c r="BK797" s="250"/>
      <c r="BL797" s="250"/>
      <c r="BM797" s="250"/>
      <c r="BN797" s="250"/>
      <c r="BO797" s="250"/>
      <c r="BP797" s="250"/>
      <c r="BQ797" s="250"/>
      <c r="BR797" s="250"/>
      <c r="BS797" s="250"/>
      <c r="BT797" s="250"/>
    </row>
    <row r="798" spans="7:72" ht="14.25" customHeight="1" x14ac:dyDescent="0.2">
      <c r="G798" s="250"/>
      <c r="K798" s="250"/>
      <c r="O798" s="277"/>
      <c r="V798" s="250"/>
      <c r="W798" s="239"/>
      <c r="X798" s="277"/>
      <c r="Y798" s="250"/>
      <c r="Z798" s="294"/>
      <c r="AA798" s="294"/>
      <c r="AB798" s="294"/>
      <c r="AC798" s="294"/>
      <c r="AD798" s="294"/>
      <c r="AE798" s="294"/>
      <c r="AF798" s="294"/>
      <c r="AG798" s="294"/>
      <c r="AH798" s="294"/>
      <c r="AI798" s="294"/>
      <c r="AJ798" s="294"/>
      <c r="AK798" s="294"/>
      <c r="AL798" s="294"/>
      <c r="AM798" s="294"/>
      <c r="AN798" s="294"/>
      <c r="AO798" s="294"/>
      <c r="AP798" s="250"/>
      <c r="AQ798" s="250"/>
      <c r="AR798" s="250"/>
      <c r="AS798" s="250"/>
      <c r="AT798" s="250"/>
      <c r="AU798" s="250"/>
      <c r="AV798" s="250"/>
      <c r="AW798" s="250"/>
      <c r="AX798" s="250"/>
      <c r="AY798" s="250"/>
      <c r="AZ798" s="250"/>
      <c r="BA798" s="250"/>
      <c r="BB798" s="250"/>
      <c r="BC798" s="250"/>
      <c r="BD798" s="250"/>
      <c r="BE798" s="250"/>
      <c r="BF798" s="250"/>
      <c r="BG798" s="250"/>
      <c r="BH798" s="250"/>
      <c r="BI798" s="250"/>
      <c r="BJ798" s="250"/>
      <c r="BK798" s="250"/>
      <c r="BL798" s="250"/>
      <c r="BM798" s="250"/>
      <c r="BN798" s="250"/>
      <c r="BO798" s="250"/>
      <c r="BP798" s="250"/>
      <c r="BQ798" s="250"/>
      <c r="BR798" s="250"/>
      <c r="BS798" s="250"/>
      <c r="BT798" s="250"/>
    </row>
    <row r="799" spans="7:72" ht="14.25" customHeight="1" x14ac:dyDescent="0.2">
      <c r="G799" s="250"/>
      <c r="K799" s="250"/>
      <c r="O799" s="277"/>
      <c r="V799" s="250"/>
      <c r="W799" s="239"/>
      <c r="X799" s="277"/>
      <c r="Y799" s="250"/>
      <c r="Z799" s="294"/>
      <c r="AA799" s="294"/>
      <c r="AB799" s="294"/>
      <c r="AC799" s="294"/>
      <c r="AD799" s="294"/>
      <c r="AE799" s="294"/>
      <c r="AF799" s="294"/>
      <c r="AG799" s="294"/>
      <c r="AH799" s="294"/>
      <c r="AI799" s="294"/>
      <c r="AJ799" s="294"/>
      <c r="AK799" s="294"/>
      <c r="AL799" s="294"/>
      <c r="AM799" s="294"/>
      <c r="AN799" s="294"/>
      <c r="AO799" s="294"/>
      <c r="AP799" s="250"/>
      <c r="AQ799" s="250"/>
      <c r="AR799" s="250"/>
      <c r="AS799" s="250"/>
      <c r="AT799" s="250"/>
      <c r="AU799" s="250"/>
      <c r="AV799" s="250"/>
      <c r="AW799" s="250"/>
      <c r="AX799" s="250"/>
      <c r="AY799" s="250"/>
      <c r="AZ799" s="250"/>
      <c r="BA799" s="250"/>
      <c r="BB799" s="250"/>
      <c r="BC799" s="250"/>
      <c r="BD799" s="250"/>
      <c r="BE799" s="250"/>
      <c r="BF799" s="250"/>
      <c r="BG799" s="250"/>
      <c r="BH799" s="250"/>
      <c r="BI799" s="250"/>
      <c r="BJ799" s="250"/>
      <c r="BK799" s="250"/>
      <c r="BL799" s="250"/>
      <c r="BM799" s="250"/>
      <c r="BN799" s="250"/>
      <c r="BO799" s="250"/>
      <c r="BP799" s="250"/>
      <c r="BQ799" s="250"/>
      <c r="BR799" s="250"/>
      <c r="BS799" s="250"/>
      <c r="BT799" s="250"/>
    </row>
    <row r="800" spans="7:72" ht="14.25" customHeight="1" x14ac:dyDescent="0.2">
      <c r="G800" s="250"/>
      <c r="K800" s="250"/>
      <c r="O800" s="277"/>
      <c r="V800" s="250"/>
      <c r="W800" s="239"/>
      <c r="X800" s="277"/>
      <c r="Y800" s="250"/>
      <c r="Z800" s="294"/>
      <c r="AA800" s="294"/>
      <c r="AB800" s="294"/>
      <c r="AC800" s="294"/>
      <c r="AD800" s="294"/>
      <c r="AE800" s="294"/>
      <c r="AF800" s="294"/>
      <c r="AG800" s="294"/>
      <c r="AH800" s="294"/>
      <c r="AI800" s="294"/>
      <c r="AJ800" s="294"/>
      <c r="AK800" s="294"/>
      <c r="AL800" s="294"/>
      <c r="AM800" s="294"/>
      <c r="AN800" s="294"/>
      <c r="AO800" s="294"/>
      <c r="AP800" s="250"/>
      <c r="AQ800" s="250"/>
      <c r="AR800" s="250"/>
      <c r="AS800" s="250"/>
      <c r="AT800" s="250"/>
      <c r="AU800" s="250"/>
      <c r="AV800" s="250"/>
      <c r="AW800" s="250"/>
      <c r="AX800" s="250"/>
      <c r="AY800" s="250"/>
      <c r="AZ800" s="250"/>
      <c r="BA800" s="250"/>
      <c r="BB800" s="250"/>
      <c r="BC800" s="250"/>
      <c r="BD800" s="250"/>
      <c r="BE800" s="250"/>
      <c r="BF800" s="250"/>
      <c r="BG800" s="250"/>
      <c r="BH800" s="250"/>
      <c r="BI800" s="250"/>
      <c r="BJ800" s="250"/>
      <c r="BK800" s="250"/>
      <c r="BL800" s="250"/>
      <c r="BM800" s="250"/>
      <c r="BN800" s="250"/>
      <c r="BO800" s="250"/>
      <c r="BP800" s="250"/>
      <c r="BQ800" s="250"/>
      <c r="BR800" s="250"/>
      <c r="BS800" s="250"/>
      <c r="BT800" s="250"/>
    </row>
    <row r="801" spans="7:72" ht="14.25" customHeight="1" x14ac:dyDescent="0.2">
      <c r="G801" s="250"/>
      <c r="K801" s="250"/>
      <c r="O801" s="277"/>
      <c r="V801" s="250"/>
      <c r="W801" s="239"/>
      <c r="X801" s="277"/>
      <c r="Y801" s="250"/>
      <c r="Z801" s="294"/>
      <c r="AA801" s="294"/>
      <c r="AB801" s="294"/>
      <c r="AC801" s="294"/>
      <c r="AD801" s="294"/>
      <c r="AE801" s="294"/>
      <c r="AF801" s="294"/>
      <c r="AG801" s="294"/>
      <c r="AH801" s="294"/>
      <c r="AI801" s="294"/>
      <c r="AJ801" s="294"/>
      <c r="AK801" s="294"/>
      <c r="AL801" s="294"/>
      <c r="AM801" s="294"/>
      <c r="AN801" s="294"/>
      <c r="AO801" s="294"/>
      <c r="AP801" s="250"/>
      <c r="AQ801" s="250"/>
      <c r="AR801" s="250"/>
      <c r="AS801" s="250"/>
      <c r="AT801" s="250"/>
      <c r="AU801" s="250"/>
      <c r="AV801" s="250"/>
      <c r="AW801" s="250"/>
      <c r="AX801" s="250"/>
      <c r="AY801" s="250"/>
      <c r="AZ801" s="250"/>
      <c r="BA801" s="250"/>
      <c r="BB801" s="250"/>
      <c r="BC801" s="250"/>
      <c r="BD801" s="250"/>
      <c r="BE801" s="250"/>
      <c r="BF801" s="250"/>
      <c r="BG801" s="250"/>
      <c r="BH801" s="250"/>
      <c r="BI801" s="250"/>
      <c r="BJ801" s="250"/>
      <c r="BK801" s="250"/>
      <c r="BL801" s="250"/>
      <c r="BM801" s="250"/>
      <c r="BN801" s="250"/>
      <c r="BO801" s="250"/>
      <c r="BP801" s="250"/>
      <c r="BQ801" s="250"/>
      <c r="BR801" s="250"/>
      <c r="BS801" s="250"/>
      <c r="BT801" s="250"/>
    </row>
    <row r="802" spans="7:72" ht="14.25" customHeight="1" x14ac:dyDescent="0.2">
      <c r="G802" s="250"/>
      <c r="K802" s="250"/>
      <c r="O802" s="277"/>
      <c r="V802" s="250"/>
      <c r="W802" s="239"/>
      <c r="X802" s="277"/>
      <c r="Y802" s="250"/>
      <c r="Z802" s="294"/>
      <c r="AA802" s="294"/>
      <c r="AB802" s="294"/>
      <c r="AC802" s="294"/>
      <c r="AD802" s="294"/>
      <c r="AE802" s="294"/>
      <c r="AF802" s="294"/>
      <c r="AG802" s="294"/>
      <c r="AH802" s="294"/>
      <c r="AI802" s="294"/>
      <c r="AJ802" s="294"/>
      <c r="AK802" s="294"/>
      <c r="AL802" s="294"/>
      <c r="AM802" s="294"/>
      <c r="AN802" s="294"/>
      <c r="AO802" s="294"/>
      <c r="AP802" s="250"/>
      <c r="AQ802" s="250"/>
      <c r="AR802" s="250"/>
      <c r="AS802" s="250"/>
      <c r="AT802" s="250"/>
      <c r="AU802" s="250"/>
      <c r="AV802" s="250"/>
      <c r="AW802" s="250"/>
      <c r="AX802" s="250"/>
      <c r="AY802" s="250"/>
      <c r="AZ802" s="250"/>
      <c r="BA802" s="250"/>
      <c r="BB802" s="250"/>
      <c r="BC802" s="250"/>
      <c r="BD802" s="250"/>
      <c r="BE802" s="250"/>
      <c r="BF802" s="250"/>
      <c r="BG802" s="250"/>
      <c r="BH802" s="250"/>
      <c r="BI802" s="250"/>
      <c r="BJ802" s="250"/>
      <c r="BK802" s="250"/>
      <c r="BL802" s="250"/>
      <c r="BM802" s="250"/>
      <c r="BN802" s="250"/>
      <c r="BO802" s="250"/>
      <c r="BP802" s="250"/>
      <c r="BQ802" s="250"/>
      <c r="BR802" s="250"/>
      <c r="BS802" s="250"/>
      <c r="BT802" s="250"/>
    </row>
    <row r="803" spans="7:72" ht="14.25" customHeight="1" x14ac:dyDescent="0.2">
      <c r="G803" s="250"/>
      <c r="K803" s="250"/>
      <c r="O803" s="277"/>
      <c r="V803" s="250"/>
      <c r="W803" s="239"/>
      <c r="X803" s="277"/>
      <c r="Y803" s="250"/>
      <c r="Z803" s="294"/>
      <c r="AA803" s="294"/>
      <c r="AB803" s="294"/>
      <c r="AC803" s="294"/>
      <c r="AD803" s="294"/>
      <c r="AE803" s="294"/>
      <c r="AF803" s="294"/>
      <c r="AG803" s="294"/>
      <c r="AH803" s="294"/>
      <c r="AI803" s="294"/>
      <c r="AJ803" s="294"/>
      <c r="AK803" s="294"/>
      <c r="AL803" s="294"/>
      <c r="AM803" s="294"/>
      <c r="AN803" s="294"/>
      <c r="AO803" s="294"/>
      <c r="AP803" s="250"/>
      <c r="AQ803" s="250"/>
      <c r="AR803" s="250"/>
      <c r="AS803" s="250"/>
      <c r="AT803" s="250"/>
      <c r="AU803" s="250"/>
      <c r="AV803" s="250"/>
      <c r="AW803" s="250"/>
      <c r="AX803" s="250"/>
      <c r="AY803" s="250"/>
      <c r="AZ803" s="250"/>
      <c r="BA803" s="250"/>
      <c r="BB803" s="250"/>
      <c r="BC803" s="250"/>
      <c r="BD803" s="250"/>
      <c r="BE803" s="250"/>
      <c r="BF803" s="250"/>
      <c r="BG803" s="250"/>
      <c r="BH803" s="250"/>
      <c r="BI803" s="250"/>
      <c r="BJ803" s="250"/>
      <c r="BK803" s="250"/>
      <c r="BL803" s="250"/>
      <c r="BM803" s="250"/>
      <c r="BN803" s="250"/>
      <c r="BO803" s="250"/>
      <c r="BP803" s="250"/>
      <c r="BQ803" s="250"/>
      <c r="BR803" s="250"/>
      <c r="BS803" s="250"/>
      <c r="BT803" s="250"/>
    </row>
    <row r="804" spans="7:72" ht="14.25" customHeight="1" x14ac:dyDescent="0.2">
      <c r="G804" s="250"/>
      <c r="K804" s="250"/>
      <c r="O804" s="277"/>
      <c r="V804" s="250"/>
      <c r="W804" s="239"/>
      <c r="X804" s="277"/>
      <c r="Y804" s="250"/>
      <c r="Z804" s="294"/>
      <c r="AA804" s="294"/>
      <c r="AB804" s="294"/>
      <c r="AC804" s="294"/>
      <c r="AD804" s="294"/>
      <c r="AE804" s="294"/>
      <c r="AF804" s="294"/>
      <c r="AG804" s="294"/>
      <c r="AH804" s="294"/>
      <c r="AI804" s="294"/>
      <c r="AJ804" s="294"/>
      <c r="AK804" s="294"/>
      <c r="AL804" s="294"/>
      <c r="AM804" s="294"/>
      <c r="AN804" s="294"/>
      <c r="AO804" s="294"/>
      <c r="AP804" s="250"/>
      <c r="AQ804" s="250"/>
      <c r="AR804" s="250"/>
      <c r="AS804" s="250"/>
      <c r="AT804" s="250"/>
      <c r="AU804" s="250"/>
      <c r="AV804" s="250"/>
      <c r="AW804" s="250"/>
      <c r="AX804" s="250"/>
      <c r="AY804" s="250"/>
      <c r="AZ804" s="250"/>
      <c r="BA804" s="250"/>
      <c r="BB804" s="250"/>
      <c r="BC804" s="250"/>
      <c r="BD804" s="250"/>
      <c r="BE804" s="250"/>
      <c r="BF804" s="250"/>
      <c r="BG804" s="250"/>
      <c r="BH804" s="250"/>
      <c r="BI804" s="250"/>
      <c r="BJ804" s="250"/>
      <c r="BK804" s="250"/>
      <c r="BL804" s="250"/>
      <c r="BM804" s="250"/>
      <c r="BN804" s="250"/>
      <c r="BO804" s="250"/>
      <c r="BP804" s="250"/>
      <c r="BQ804" s="250"/>
      <c r="BR804" s="250"/>
      <c r="BS804" s="250"/>
      <c r="BT804" s="250"/>
    </row>
    <row r="805" spans="7:72" ht="14.25" customHeight="1" x14ac:dyDescent="0.2">
      <c r="G805" s="250"/>
      <c r="K805" s="250"/>
      <c r="O805" s="277"/>
      <c r="V805" s="250"/>
      <c r="W805" s="239"/>
      <c r="X805" s="277"/>
      <c r="Y805" s="250"/>
      <c r="Z805" s="294"/>
      <c r="AA805" s="294"/>
      <c r="AB805" s="294"/>
      <c r="AC805" s="294"/>
      <c r="AD805" s="294"/>
      <c r="AE805" s="294"/>
      <c r="AF805" s="294"/>
      <c r="AG805" s="294"/>
      <c r="AH805" s="294"/>
      <c r="AI805" s="294"/>
      <c r="AJ805" s="294"/>
      <c r="AK805" s="294"/>
      <c r="AL805" s="294"/>
      <c r="AM805" s="294"/>
      <c r="AN805" s="294"/>
      <c r="AO805" s="294"/>
      <c r="AP805" s="250"/>
      <c r="AQ805" s="250"/>
      <c r="AR805" s="250"/>
      <c r="AS805" s="250"/>
      <c r="AT805" s="250"/>
      <c r="AU805" s="250"/>
      <c r="AV805" s="250"/>
      <c r="AW805" s="250"/>
      <c r="AX805" s="250"/>
      <c r="AY805" s="250"/>
      <c r="AZ805" s="250"/>
      <c r="BA805" s="250"/>
      <c r="BB805" s="250"/>
      <c r="BC805" s="250"/>
      <c r="BD805" s="250"/>
      <c r="BE805" s="250"/>
      <c r="BF805" s="250"/>
      <c r="BG805" s="250"/>
      <c r="BH805" s="250"/>
      <c r="BI805" s="250"/>
      <c r="BJ805" s="250"/>
      <c r="BK805" s="250"/>
      <c r="BL805" s="250"/>
      <c r="BM805" s="250"/>
      <c r="BN805" s="250"/>
      <c r="BO805" s="250"/>
      <c r="BP805" s="250"/>
      <c r="BQ805" s="250"/>
      <c r="BR805" s="250"/>
      <c r="BS805" s="250"/>
      <c r="BT805" s="250"/>
    </row>
    <row r="806" spans="7:72" ht="14.25" customHeight="1" x14ac:dyDescent="0.2">
      <c r="G806" s="250"/>
      <c r="K806" s="250"/>
      <c r="O806" s="277"/>
      <c r="V806" s="250"/>
      <c r="W806" s="239"/>
      <c r="X806" s="277"/>
      <c r="Y806" s="250"/>
      <c r="Z806" s="294"/>
      <c r="AA806" s="294"/>
      <c r="AB806" s="294"/>
      <c r="AC806" s="294"/>
      <c r="AD806" s="294"/>
      <c r="AE806" s="294"/>
      <c r="AF806" s="294"/>
      <c r="AG806" s="294"/>
      <c r="AH806" s="294"/>
      <c r="AI806" s="294"/>
      <c r="AJ806" s="294"/>
      <c r="AK806" s="294"/>
      <c r="AL806" s="294"/>
      <c r="AM806" s="294"/>
      <c r="AN806" s="294"/>
      <c r="AO806" s="294"/>
      <c r="AP806" s="250"/>
      <c r="AQ806" s="250"/>
      <c r="AR806" s="250"/>
      <c r="AS806" s="250"/>
      <c r="AT806" s="250"/>
      <c r="AU806" s="250"/>
      <c r="AV806" s="250"/>
      <c r="AW806" s="250"/>
      <c r="AX806" s="250"/>
      <c r="AY806" s="250"/>
      <c r="AZ806" s="250"/>
      <c r="BA806" s="250"/>
      <c r="BB806" s="250"/>
      <c r="BC806" s="250"/>
      <c r="BD806" s="250"/>
      <c r="BE806" s="250"/>
      <c r="BF806" s="250"/>
      <c r="BG806" s="250"/>
      <c r="BH806" s="250"/>
      <c r="BI806" s="250"/>
      <c r="BJ806" s="250"/>
      <c r="BK806" s="250"/>
      <c r="BL806" s="250"/>
      <c r="BM806" s="250"/>
      <c r="BN806" s="250"/>
      <c r="BO806" s="250"/>
      <c r="BP806" s="250"/>
      <c r="BQ806" s="250"/>
      <c r="BR806" s="250"/>
      <c r="BS806" s="250"/>
      <c r="BT806" s="250"/>
    </row>
    <row r="807" spans="7:72" ht="14.25" customHeight="1" x14ac:dyDescent="0.2">
      <c r="G807" s="250"/>
      <c r="K807" s="250"/>
      <c r="O807" s="277"/>
      <c r="V807" s="250"/>
      <c r="W807" s="239"/>
      <c r="X807" s="277"/>
      <c r="Y807" s="250"/>
      <c r="Z807" s="294"/>
      <c r="AA807" s="294"/>
      <c r="AB807" s="294"/>
      <c r="AC807" s="294"/>
      <c r="AD807" s="294"/>
      <c r="AE807" s="294"/>
      <c r="AF807" s="294"/>
      <c r="AG807" s="294"/>
      <c r="AH807" s="294"/>
      <c r="AI807" s="294"/>
      <c r="AJ807" s="294"/>
      <c r="AK807" s="294"/>
      <c r="AL807" s="294"/>
      <c r="AM807" s="294"/>
      <c r="AN807" s="294"/>
      <c r="AO807" s="294"/>
      <c r="AP807" s="250"/>
      <c r="AQ807" s="250"/>
      <c r="AR807" s="250"/>
      <c r="AS807" s="250"/>
      <c r="AT807" s="250"/>
      <c r="AU807" s="250"/>
      <c r="AV807" s="250"/>
      <c r="AW807" s="250"/>
      <c r="AX807" s="250"/>
      <c r="AY807" s="250"/>
      <c r="AZ807" s="250"/>
      <c r="BA807" s="250"/>
      <c r="BB807" s="250"/>
      <c r="BC807" s="250"/>
      <c r="BD807" s="250"/>
      <c r="BE807" s="250"/>
      <c r="BF807" s="250"/>
      <c r="BG807" s="250"/>
      <c r="BH807" s="250"/>
      <c r="BI807" s="250"/>
      <c r="BJ807" s="250"/>
      <c r="BK807" s="250"/>
      <c r="BL807" s="250"/>
      <c r="BM807" s="250"/>
      <c r="BN807" s="250"/>
      <c r="BO807" s="250"/>
      <c r="BP807" s="250"/>
      <c r="BQ807" s="250"/>
      <c r="BR807" s="250"/>
      <c r="BS807" s="250"/>
      <c r="BT807" s="250"/>
    </row>
    <row r="808" spans="7:72" ht="14.25" customHeight="1" x14ac:dyDescent="0.2">
      <c r="G808" s="250"/>
      <c r="K808" s="250"/>
      <c r="O808" s="277"/>
      <c r="V808" s="250"/>
      <c r="W808" s="239"/>
      <c r="X808" s="277"/>
      <c r="Y808" s="250"/>
      <c r="Z808" s="294"/>
      <c r="AA808" s="294"/>
      <c r="AB808" s="294"/>
      <c r="AC808" s="294"/>
      <c r="AD808" s="294"/>
      <c r="AE808" s="294"/>
      <c r="AF808" s="294"/>
      <c r="AG808" s="294"/>
      <c r="AH808" s="294"/>
      <c r="AI808" s="294"/>
      <c r="AJ808" s="294"/>
      <c r="AK808" s="294"/>
      <c r="AL808" s="294"/>
      <c r="AM808" s="294"/>
      <c r="AN808" s="294"/>
      <c r="AO808" s="294"/>
      <c r="AP808" s="250"/>
      <c r="AQ808" s="250"/>
      <c r="AR808" s="250"/>
      <c r="AS808" s="250"/>
      <c r="AT808" s="250"/>
      <c r="AU808" s="250"/>
      <c r="AV808" s="250"/>
      <c r="AW808" s="250"/>
      <c r="AX808" s="250"/>
      <c r="AY808" s="250"/>
      <c r="AZ808" s="250"/>
      <c r="BA808" s="250"/>
      <c r="BB808" s="250"/>
      <c r="BC808" s="250"/>
      <c r="BD808" s="250"/>
      <c r="BE808" s="250"/>
      <c r="BF808" s="250"/>
      <c r="BG808" s="250"/>
      <c r="BH808" s="250"/>
      <c r="BI808" s="250"/>
      <c r="BJ808" s="250"/>
      <c r="BK808" s="250"/>
      <c r="BL808" s="250"/>
      <c r="BM808" s="250"/>
      <c r="BN808" s="250"/>
      <c r="BO808" s="250"/>
      <c r="BP808" s="250"/>
      <c r="BQ808" s="250"/>
      <c r="BR808" s="250"/>
      <c r="BS808" s="250"/>
      <c r="BT808" s="250"/>
    </row>
    <row r="809" spans="7:72" ht="14.25" customHeight="1" x14ac:dyDescent="0.2">
      <c r="G809" s="250"/>
      <c r="K809" s="250"/>
      <c r="O809" s="277"/>
      <c r="V809" s="250"/>
      <c r="W809" s="239"/>
      <c r="X809" s="277"/>
      <c r="Y809" s="250"/>
      <c r="Z809" s="294"/>
      <c r="AA809" s="294"/>
      <c r="AB809" s="294"/>
      <c r="AC809" s="294"/>
      <c r="AD809" s="294"/>
      <c r="AE809" s="294"/>
      <c r="AF809" s="294"/>
      <c r="AG809" s="294"/>
      <c r="AH809" s="294"/>
      <c r="AI809" s="294"/>
      <c r="AJ809" s="294"/>
      <c r="AK809" s="294"/>
      <c r="AL809" s="294"/>
      <c r="AM809" s="294"/>
      <c r="AN809" s="294"/>
      <c r="AO809" s="294"/>
      <c r="AP809" s="250"/>
      <c r="AQ809" s="250"/>
      <c r="AR809" s="250"/>
      <c r="AS809" s="250"/>
      <c r="AT809" s="250"/>
      <c r="AU809" s="250"/>
      <c r="AV809" s="250"/>
      <c r="AW809" s="250"/>
      <c r="AX809" s="250"/>
      <c r="AY809" s="250"/>
      <c r="AZ809" s="250"/>
      <c r="BA809" s="250"/>
      <c r="BB809" s="250"/>
      <c r="BC809" s="250"/>
      <c r="BD809" s="250"/>
      <c r="BE809" s="250"/>
      <c r="BF809" s="250"/>
      <c r="BG809" s="250"/>
      <c r="BH809" s="250"/>
      <c r="BI809" s="250"/>
      <c r="BJ809" s="250"/>
      <c r="BK809" s="250"/>
      <c r="BL809" s="250"/>
      <c r="BM809" s="250"/>
      <c r="BN809" s="250"/>
      <c r="BO809" s="250"/>
      <c r="BP809" s="250"/>
      <c r="BQ809" s="250"/>
      <c r="BR809" s="250"/>
      <c r="BS809" s="250"/>
      <c r="BT809" s="250"/>
    </row>
    <row r="810" spans="7:72" ht="14.25" customHeight="1" x14ac:dyDescent="0.2">
      <c r="G810" s="250"/>
      <c r="K810" s="250"/>
      <c r="O810" s="277"/>
      <c r="V810" s="250"/>
      <c r="W810" s="239"/>
      <c r="X810" s="277"/>
      <c r="Y810" s="250"/>
      <c r="Z810" s="294"/>
      <c r="AA810" s="294"/>
      <c r="AB810" s="294"/>
      <c r="AC810" s="294"/>
      <c r="AD810" s="294"/>
      <c r="AE810" s="294"/>
      <c r="AF810" s="294"/>
      <c r="AG810" s="294"/>
      <c r="AH810" s="294"/>
      <c r="AI810" s="294"/>
      <c r="AJ810" s="294"/>
      <c r="AK810" s="294"/>
      <c r="AL810" s="294"/>
      <c r="AM810" s="294"/>
      <c r="AN810" s="294"/>
      <c r="AO810" s="294"/>
      <c r="AP810" s="250"/>
      <c r="AQ810" s="250"/>
      <c r="AR810" s="250"/>
      <c r="AS810" s="250"/>
      <c r="AT810" s="250"/>
      <c r="AU810" s="250"/>
      <c r="AV810" s="250"/>
      <c r="AW810" s="250"/>
      <c r="AX810" s="250"/>
      <c r="AY810" s="250"/>
      <c r="AZ810" s="250"/>
      <c r="BA810" s="250"/>
      <c r="BB810" s="250"/>
      <c r="BC810" s="250"/>
      <c r="BD810" s="250"/>
      <c r="BE810" s="250"/>
      <c r="BF810" s="250"/>
      <c r="BG810" s="250"/>
      <c r="BH810" s="250"/>
      <c r="BI810" s="250"/>
      <c r="BJ810" s="250"/>
      <c r="BK810" s="250"/>
      <c r="BL810" s="250"/>
      <c r="BM810" s="250"/>
      <c r="BN810" s="250"/>
      <c r="BO810" s="250"/>
      <c r="BP810" s="250"/>
      <c r="BQ810" s="250"/>
      <c r="BR810" s="250"/>
      <c r="BS810" s="250"/>
      <c r="BT810" s="250"/>
    </row>
    <row r="811" spans="7:72" ht="14.25" customHeight="1" x14ac:dyDescent="0.2">
      <c r="G811" s="250"/>
      <c r="K811" s="250"/>
      <c r="O811" s="277"/>
      <c r="V811" s="250"/>
      <c r="W811" s="239"/>
      <c r="X811" s="277"/>
      <c r="Y811" s="250"/>
      <c r="Z811" s="294"/>
      <c r="AA811" s="294"/>
      <c r="AB811" s="294"/>
      <c r="AC811" s="294"/>
      <c r="AD811" s="294"/>
      <c r="AE811" s="294"/>
      <c r="AF811" s="294"/>
      <c r="AG811" s="294"/>
      <c r="AH811" s="294"/>
      <c r="AI811" s="294"/>
      <c r="AJ811" s="294"/>
      <c r="AK811" s="294"/>
      <c r="AL811" s="294"/>
      <c r="AM811" s="294"/>
      <c r="AN811" s="294"/>
      <c r="AO811" s="294"/>
      <c r="AP811" s="250"/>
      <c r="AQ811" s="250"/>
      <c r="AR811" s="250"/>
      <c r="AS811" s="250"/>
      <c r="AT811" s="250"/>
      <c r="AU811" s="250"/>
      <c r="AV811" s="250"/>
      <c r="AW811" s="250"/>
      <c r="AX811" s="250"/>
      <c r="AY811" s="250"/>
      <c r="AZ811" s="250"/>
      <c r="BA811" s="250"/>
      <c r="BB811" s="250"/>
      <c r="BC811" s="250"/>
      <c r="BD811" s="250"/>
      <c r="BE811" s="250"/>
      <c r="BF811" s="250"/>
      <c r="BG811" s="250"/>
      <c r="BH811" s="250"/>
      <c r="BI811" s="250"/>
      <c r="BJ811" s="250"/>
      <c r="BK811" s="250"/>
      <c r="BL811" s="250"/>
      <c r="BM811" s="250"/>
      <c r="BN811" s="250"/>
      <c r="BO811" s="250"/>
      <c r="BP811" s="250"/>
      <c r="BQ811" s="250"/>
      <c r="BR811" s="250"/>
      <c r="BS811" s="250"/>
      <c r="BT811" s="250"/>
    </row>
    <row r="812" spans="7:72" ht="14.25" customHeight="1" x14ac:dyDescent="0.2">
      <c r="G812" s="250"/>
      <c r="K812" s="250"/>
      <c r="O812" s="277"/>
      <c r="V812" s="250"/>
      <c r="W812" s="239"/>
      <c r="X812" s="277"/>
      <c r="Y812" s="250"/>
      <c r="Z812" s="294"/>
      <c r="AA812" s="294"/>
      <c r="AB812" s="294"/>
      <c r="AC812" s="294"/>
      <c r="AD812" s="294"/>
      <c r="AE812" s="294"/>
      <c r="AF812" s="294"/>
      <c r="AG812" s="294"/>
      <c r="AH812" s="294"/>
      <c r="AI812" s="294"/>
      <c r="AJ812" s="294"/>
      <c r="AK812" s="294"/>
      <c r="AL812" s="294"/>
      <c r="AM812" s="294"/>
      <c r="AN812" s="294"/>
      <c r="AO812" s="294"/>
      <c r="AP812" s="250"/>
      <c r="AQ812" s="250"/>
      <c r="AR812" s="250"/>
      <c r="AS812" s="250"/>
      <c r="AT812" s="250"/>
      <c r="AU812" s="250"/>
      <c r="AV812" s="250"/>
      <c r="AW812" s="250"/>
      <c r="AX812" s="250"/>
      <c r="AY812" s="250"/>
      <c r="AZ812" s="250"/>
      <c r="BA812" s="250"/>
      <c r="BB812" s="250"/>
      <c r="BC812" s="250"/>
      <c r="BD812" s="250"/>
      <c r="BE812" s="250"/>
      <c r="BF812" s="250"/>
      <c r="BG812" s="250"/>
      <c r="BH812" s="250"/>
      <c r="BI812" s="250"/>
      <c r="BJ812" s="250"/>
      <c r="BK812" s="250"/>
      <c r="BL812" s="250"/>
      <c r="BM812" s="250"/>
      <c r="BN812" s="250"/>
      <c r="BO812" s="250"/>
      <c r="BP812" s="250"/>
      <c r="BQ812" s="250"/>
      <c r="BR812" s="250"/>
      <c r="BS812" s="250"/>
      <c r="BT812" s="250"/>
    </row>
    <row r="813" spans="7:72" ht="14.25" customHeight="1" x14ac:dyDescent="0.2">
      <c r="G813" s="250"/>
      <c r="K813" s="250"/>
      <c r="O813" s="277"/>
      <c r="V813" s="250"/>
      <c r="W813" s="239"/>
      <c r="X813" s="277"/>
      <c r="Y813" s="250"/>
      <c r="Z813" s="294"/>
      <c r="AA813" s="294"/>
      <c r="AB813" s="294"/>
      <c r="AC813" s="294"/>
      <c r="AD813" s="294"/>
      <c r="AE813" s="294"/>
      <c r="AF813" s="294"/>
      <c r="AG813" s="294"/>
      <c r="AH813" s="294"/>
      <c r="AI813" s="294"/>
      <c r="AJ813" s="294"/>
      <c r="AK813" s="294"/>
      <c r="AL813" s="294"/>
      <c r="AM813" s="294"/>
      <c r="AN813" s="294"/>
      <c r="AO813" s="294"/>
      <c r="AP813" s="250"/>
      <c r="AQ813" s="250"/>
      <c r="AR813" s="250"/>
      <c r="AS813" s="250"/>
      <c r="AT813" s="250"/>
      <c r="AU813" s="250"/>
      <c r="AV813" s="250"/>
      <c r="AW813" s="250"/>
      <c r="AX813" s="250"/>
      <c r="AY813" s="250"/>
      <c r="AZ813" s="250"/>
      <c r="BA813" s="250"/>
      <c r="BB813" s="250"/>
      <c r="BC813" s="250"/>
      <c r="BD813" s="250"/>
      <c r="BE813" s="250"/>
      <c r="BF813" s="250"/>
      <c r="BG813" s="250"/>
      <c r="BH813" s="250"/>
      <c r="BI813" s="250"/>
      <c r="BJ813" s="250"/>
      <c r="BK813" s="250"/>
      <c r="BL813" s="250"/>
      <c r="BM813" s="250"/>
      <c r="BN813" s="250"/>
      <c r="BO813" s="250"/>
      <c r="BP813" s="250"/>
      <c r="BQ813" s="250"/>
      <c r="BR813" s="250"/>
      <c r="BS813" s="250"/>
      <c r="BT813" s="250"/>
    </row>
    <row r="814" spans="7:72" ht="14.25" customHeight="1" x14ac:dyDescent="0.2">
      <c r="G814" s="250"/>
      <c r="K814" s="250"/>
      <c r="O814" s="277"/>
      <c r="V814" s="250"/>
      <c r="W814" s="239"/>
      <c r="X814" s="277"/>
      <c r="Y814" s="250"/>
      <c r="Z814" s="294"/>
      <c r="AA814" s="294"/>
      <c r="AB814" s="294"/>
      <c r="AC814" s="294"/>
      <c r="AD814" s="294"/>
      <c r="AE814" s="294"/>
      <c r="AF814" s="294"/>
      <c r="AG814" s="294"/>
      <c r="AH814" s="294"/>
      <c r="AI814" s="294"/>
      <c r="AJ814" s="294"/>
      <c r="AK814" s="294"/>
      <c r="AL814" s="294"/>
      <c r="AM814" s="294"/>
      <c r="AN814" s="294"/>
      <c r="AO814" s="294"/>
      <c r="AP814" s="250"/>
      <c r="AQ814" s="250"/>
      <c r="AR814" s="250"/>
      <c r="AS814" s="250"/>
      <c r="AT814" s="250"/>
      <c r="AU814" s="250"/>
      <c r="AV814" s="250"/>
      <c r="AW814" s="250"/>
      <c r="AX814" s="250"/>
      <c r="AY814" s="250"/>
      <c r="AZ814" s="250"/>
      <c r="BA814" s="250"/>
      <c r="BB814" s="250"/>
      <c r="BC814" s="250"/>
      <c r="BD814" s="250"/>
      <c r="BE814" s="250"/>
      <c r="BF814" s="250"/>
      <c r="BG814" s="250"/>
      <c r="BH814" s="250"/>
      <c r="BI814" s="250"/>
      <c r="BJ814" s="250"/>
      <c r="BK814" s="250"/>
      <c r="BL814" s="250"/>
      <c r="BM814" s="250"/>
      <c r="BN814" s="250"/>
      <c r="BO814" s="250"/>
      <c r="BP814" s="250"/>
      <c r="BQ814" s="250"/>
      <c r="BR814" s="250"/>
      <c r="BS814" s="250"/>
      <c r="BT814" s="250"/>
    </row>
    <row r="815" spans="7:72" ht="14.25" customHeight="1" x14ac:dyDescent="0.2">
      <c r="G815" s="250"/>
      <c r="K815" s="250"/>
      <c r="O815" s="277"/>
      <c r="V815" s="250"/>
      <c r="W815" s="239"/>
      <c r="X815" s="277"/>
      <c r="Y815" s="250"/>
      <c r="Z815" s="294"/>
      <c r="AA815" s="294"/>
      <c r="AB815" s="294"/>
      <c r="AC815" s="294"/>
      <c r="AD815" s="294"/>
      <c r="AE815" s="294"/>
      <c r="AF815" s="294"/>
      <c r="AG815" s="294"/>
      <c r="AH815" s="294"/>
      <c r="AI815" s="294"/>
      <c r="AJ815" s="294"/>
      <c r="AK815" s="294"/>
      <c r="AL815" s="294"/>
      <c r="AM815" s="294"/>
      <c r="AN815" s="294"/>
      <c r="AO815" s="294"/>
      <c r="AP815" s="250"/>
      <c r="AQ815" s="250"/>
      <c r="AR815" s="250"/>
      <c r="AS815" s="250"/>
      <c r="AT815" s="250"/>
      <c r="AU815" s="250"/>
      <c r="AV815" s="250"/>
      <c r="AW815" s="250"/>
      <c r="AX815" s="250"/>
      <c r="AY815" s="250"/>
      <c r="AZ815" s="250"/>
      <c r="BA815" s="250"/>
      <c r="BB815" s="250"/>
      <c r="BC815" s="250"/>
      <c r="BD815" s="250"/>
      <c r="BE815" s="250"/>
      <c r="BF815" s="250"/>
      <c r="BG815" s="250"/>
      <c r="BH815" s="250"/>
      <c r="BI815" s="250"/>
      <c r="BJ815" s="250"/>
      <c r="BK815" s="250"/>
      <c r="BL815" s="250"/>
      <c r="BM815" s="250"/>
      <c r="BN815" s="250"/>
      <c r="BO815" s="250"/>
      <c r="BP815" s="250"/>
      <c r="BQ815" s="250"/>
      <c r="BR815" s="250"/>
      <c r="BS815" s="250"/>
      <c r="BT815" s="250"/>
    </row>
    <row r="816" spans="7:72" ht="14.25" customHeight="1" x14ac:dyDescent="0.2">
      <c r="G816" s="250"/>
      <c r="K816" s="250"/>
      <c r="O816" s="277"/>
      <c r="V816" s="250"/>
      <c r="W816" s="239"/>
      <c r="X816" s="277"/>
      <c r="Y816" s="250"/>
      <c r="Z816" s="294"/>
      <c r="AA816" s="294"/>
      <c r="AB816" s="294"/>
      <c r="AC816" s="294"/>
      <c r="AD816" s="294"/>
      <c r="AE816" s="294"/>
      <c r="AF816" s="294"/>
      <c r="AG816" s="294"/>
      <c r="AH816" s="294"/>
      <c r="AI816" s="294"/>
      <c r="AJ816" s="294"/>
      <c r="AK816" s="294"/>
      <c r="AL816" s="294"/>
      <c r="AM816" s="294"/>
      <c r="AN816" s="294"/>
      <c r="AO816" s="294"/>
      <c r="AP816" s="250"/>
      <c r="AQ816" s="250"/>
      <c r="AR816" s="250"/>
      <c r="AS816" s="250"/>
      <c r="AT816" s="250"/>
      <c r="AU816" s="250"/>
      <c r="AV816" s="250"/>
      <c r="AW816" s="250"/>
      <c r="AX816" s="250"/>
      <c r="AY816" s="250"/>
      <c r="AZ816" s="250"/>
      <c r="BA816" s="250"/>
      <c r="BB816" s="250"/>
      <c r="BC816" s="250"/>
      <c r="BD816" s="250"/>
      <c r="BE816" s="250"/>
      <c r="BF816" s="250"/>
      <c r="BG816" s="250"/>
      <c r="BH816" s="250"/>
      <c r="BI816" s="250"/>
      <c r="BJ816" s="250"/>
      <c r="BK816" s="250"/>
      <c r="BL816" s="250"/>
      <c r="BM816" s="250"/>
      <c r="BN816" s="250"/>
      <c r="BO816" s="250"/>
      <c r="BP816" s="250"/>
      <c r="BQ816" s="250"/>
      <c r="BR816" s="250"/>
      <c r="BS816" s="250"/>
      <c r="BT816" s="250"/>
    </row>
    <row r="817" spans="7:72" ht="14.25" customHeight="1" x14ac:dyDescent="0.2">
      <c r="G817" s="250"/>
      <c r="K817" s="250"/>
      <c r="O817" s="277"/>
      <c r="V817" s="250"/>
      <c r="W817" s="239"/>
      <c r="X817" s="277"/>
      <c r="Y817" s="250"/>
      <c r="Z817" s="294"/>
      <c r="AA817" s="294"/>
      <c r="AB817" s="294"/>
      <c r="AC817" s="294"/>
      <c r="AD817" s="294"/>
      <c r="AE817" s="294"/>
      <c r="AF817" s="294"/>
      <c r="AG817" s="294"/>
      <c r="AH817" s="294"/>
      <c r="AI817" s="294"/>
      <c r="AJ817" s="294"/>
      <c r="AK817" s="294"/>
      <c r="AL817" s="294"/>
      <c r="AM817" s="294"/>
      <c r="AN817" s="294"/>
      <c r="AO817" s="294"/>
      <c r="AP817" s="250"/>
      <c r="AQ817" s="250"/>
      <c r="AR817" s="250"/>
      <c r="AS817" s="250"/>
      <c r="AT817" s="250"/>
      <c r="AU817" s="250"/>
      <c r="AV817" s="250"/>
      <c r="AW817" s="250"/>
      <c r="AX817" s="250"/>
      <c r="AY817" s="250"/>
      <c r="AZ817" s="250"/>
      <c r="BA817" s="250"/>
      <c r="BB817" s="250"/>
      <c r="BC817" s="250"/>
      <c r="BD817" s="250"/>
      <c r="BE817" s="250"/>
      <c r="BF817" s="250"/>
      <c r="BG817" s="250"/>
      <c r="BH817" s="250"/>
      <c r="BI817" s="250"/>
      <c r="BJ817" s="250"/>
      <c r="BK817" s="250"/>
      <c r="BL817" s="250"/>
      <c r="BM817" s="250"/>
      <c r="BN817" s="250"/>
      <c r="BO817" s="250"/>
      <c r="BP817" s="250"/>
      <c r="BQ817" s="250"/>
      <c r="BR817" s="250"/>
      <c r="BS817" s="250"/>
      <c r="BT817" s="250"/>
    </row>
    <row r="818" spans="7:72" ht="14.25" customHeight="1" x14ac:dyDescent="0.2">
      <c r="G818" s="250"/>
      <c r="K818" s="250"/>
      <c r="O818" s="277"/>
      <c r="V818" s="250"/>
      <c r="W818" s="239"/>
      <c r="X818" s="277"/>
      <c r="Y818" s="250"/>
      <c r="Z818" s="294"/>
      <c r="AA818" s="294"/>
      <c r="AB818" s="294"/>
      <c r="AC818" s="294"/>
      <c r="AD818" s="294"/>
      <c r="AE818" s="294"/>
      <c r="AF818" s="294"/>
      <c r="AG818" s="294"/>
      <c r="AH818" s="294"/>
      <c r="AI818" s="294"/>
      <c r="AJ818" s="294"/>
      <c r="AK818" s="294"/>
      <c r="AL818" s="294"/>
      <c r="AM818" s="294"/>
      <c r="AN818" s="294"/>
      <c r="AO818" s="294"/>
      <c r="AP818" s="250"/>
      <c r="AQ818" s="250"/>
      <c r="AR818" s="250"/>
      <c r="AS818" s="250"/>
      <c r="AT818" s="250"/>
      <c r="AU818" s="250"/>
      <c r="AV818" s="250"/>
      <c r="AW818" s="250"/>
      <c r="AX818" s="250"/>
      <c r="AY818" s="250"/>
      <c r="AZ818" s="250"/>
      <c r="BA818" s="250"/>
      <c r="BB818" s="250"/>
      <c r="BC818" s="250"/>
      <c r="BD818" s="250"/>
      <c r="BE818" s="250"/>
      <c r="BF818" s="250"/>
      <c r="BG818" s="250"/>
      <c r="BH818" s="250"/>
      <c r="BI818" s="250"/>
      <c r="BJ818" s="250"/>
      <c r="BK818" s="250"/>
      <c r="BL818" s="250"/>
      <c r="BM818" s="250"/>
      <c r="BN818" s="250"/>
      <c r="BO818" s="250"/>
      <c r="BP818" s="250"/>
      <c r="BQ818" s="250"/>
      <c r="BR818" s="250"/>
      <c r="BS818" s="250"/>
      <c r="BT818" s="250"/>
    </row>
    <row r="819" spans="7:72" ht="14.25" customHeight="1" x14ac:dyDescent="0.2">
      <c r="G819" s="250"/>
      <c r="K819" s="250"/>
      <c r="O819" s="277"/>
      <c r="V819" s="250"/>
      <c r="W819" s="239"/>
      <c r="X819" s="277"/>
      <c r="Y819" s="250"/>
      <c r="Z819" s="294"/>
      <c r="AA819" s="294"/>
      <c r="AB819" s="294"/>
      <c r="AC819" s="294"/>
      <c r="AD819" s="294"/>
      <c r="AE819" s="294"/>
      <c r="AF819" s="294"/>
      <c r="AG819" s="294"/>
      <c r="AH819" s="294"/>
      <c r="AI819" s="294"/>
      <c r="AJ819" s="294"/>
      <c r="AK819" s="294"/>
      <c r="AL819" s="294"/>
      <c r="AM819" s="294"/>
      <c r="AN819" s="294"/>
      <c r="AO819" s="294"/>
      <c r="AP819" s="250"/>
      <c r="AQ819" s="250"/>
      <c r="AR819" s="250"/>
      <c r="AS819" s="250"/>
      <c r="AT819" s="250"/>
      <c r="AU819" s="250"/>
      <c r="AV819" s="250"/>
      <c r="AW819" s="250"/>
      <c r="AX819" s="250"/>
      <c r="AY819" s="250"/>
      <c r="AZ819" s="250"/>
      <c r="BA819" s="250"/>
      <c r="BB819" s="250"/>
      <c r="BC819" s="250"/>
      <c r="BD819" s="250"/>
      <c r="BE819" s="250"/>
      <c r="BF819" s="250"/>
      <c r="BG819" s="250"/>
      <c r="BH819" s="250"/>
      <c r="BI819" s="250"/>
      <c r="BJ819" s="250"/>
      <c r="BK819" s="250"/>
      <c r="BL819" s="250"/>
      <c r="BM819" s="250"/>
      <c r="BN819" s="250"/>
      <c r="BO819" s="250"/>
      <c r="BP819" s="250"/>
      <c r="BQ819" s="250"/>
      <c r="BR819" s="250"/>
      <c r="BS819" s="250"/>
      <c r="BT819" s="250"/>
    </row>
    <row r="820" spans="7:72" ht="14.25" customHeight="1" x14ac:dyDescent="0.2">
      <c r="G820" s="250"/>
      <c r="K820" s="250"/>
      <c r="O820" s="277"/>
      <c r="V820" s="250"/>
      <c r="W820" s="239"/>
      <c r="X820" s="277"/>
      <c r="Y820" s="250"/>
      <c r="Z820" s="294"/>
      <c r="AA820" s="294"/>
      <c r="AB820" s="294"/>
      <c r="AC820" s="294"/>
      <c r="AD820" s="294"/>
      <c r="AE820" s="294"/>
      <c r="AF820" s="294"/>
      <c r="AG820" s="294"/>
      <c r="AH820" s="294"/>
      <c r="AI820" s="294"/>
      <c r="AJ820" s="294"/>
      <c r="AK820" s="294"/>
      <c r="AL820" s="294"/>
      <c r="AM820" s="294"/>
      <c r="AN820" s="294"/>
      <c r="AO820" s="294"/>
      <c r="AP820" s="250"/>
      <c r="AQ820" s="250"/>
      <c r="AR820" s="250"/>
      <c r="AS820" s="250"/>
      <c r="AT820" s="250"/>
      <c r="AU820" s="250"/>
      <c r="AV820" s="250"/>
      <c r="AW820" s="250"/>
      <c r="AX820" s="250"/>
      <c r="AY820" s="250"/>
      <c r="AZ820" s="250"/>
      <c r="BA820" s="250"/>
      <c r="BB820" s="250"/>
      <c r="BC820" s="250"/>
      <c r="BD820" s="250"/>
      <c r="BE820" s="250"/>
      <c r="BF820" s="250"/>
      <c r="BG820" s="250"/>
      <c r="BH820" s="250"/>
      <c r="BI820" s="250"/>
      <c r="BJ820" s="250"/>
      <c r="BK820" s="250"/>
      <c r="BL820" s="250"/>
      <c r="BM820" s="250"/>
      <c r="BN820" s="250"/>
      <c r="BO820" s="250"/>
      <c r="BP820" s="250"/>
      <c r="BQ820" s="250"/>
      <c r="BR820" s="250"/>
      <c r="BS820" s="250"/>
      <c r="BT820" s="250"/>
    </row>
    <row r="821" spans="7:72" ht="14.25" customHeight="1" x14ac:dyDescent="0.2">
      <c r="G821" s="250"/>
      <c r="K821" s="250"/>
      <c r="O821" s="277"/>
      <c r="V821" s="250"/>
      <c r="W821" s="239"/>
      <c r="X821" s="277"/>
      <c r="Y821" s="250"/>
      <c r="Z821" s="294"/>
      <c r="AA821" s="294"/>
      <c r="AB821" s="294"/>
      <c r="AC821" s="294"/>
      <c r="AD821" s="294"/>
      <c r="AE821" s="294"/>
      <c r="AF821" s="294"/>
      <c r="AG821" s="294"/>
      <c r="AH821" s="294"/>
      <c r="AI821" s="294"/>
      <c r="AJ821" s="294"/>
      <c r="AK821" s="294"/>
      <c r="AL821" s="294"/>
      <c r="AM821" s="294"/>
      <c r="AN821" s="294"/>
      <c r="AO821" s="294"/>
      <c r="AP821" s="250"/>
      <c r="AQ821" s="250"/>
      <c r="AR821" s="250"/>
      <c r="AS821" s="250"/>
      <c r="AT821" s="250"/>
      <c r="AU821" s="250"/>
      <c r="AV821" s="250"/>
      <c r="AW821" s="250"/>
      <c r="AX821" s="250"/>
      <c r="AY821" s="250"/>
      <c r="AZ821" s="250"/>
      <c r="BA821" s="250"/>
      <c r="BB821" s="250"/>
      <c r="BC821" s="250"/>
      <c r="BD821" s="250"/>
      <c r="BE821" s="250"/>
      <c r="BF821" s="250"/>
      <c r="BG821" s="250"/>
      <c r="BH821" s="250"/>
      <c r="BI821" s="250"/>
      <c r="BJ821" s="250"/>
      <c r="BK821" s="250"/>
      <c r="BL821" s="250"/>
      <c r="BM821" s="250"/>
      <c r="BN821" s="250"/>
      <c r="BO821" s="250"/>
      <c r="BP821" s="250"/>
      <c r="BQ821" s="250"/>
      <c r="BR821" s="250"/>
      <c r="BS821" s="250"/>
      <c r="BT821" s="250"/>
    </row>
    <row r="822" spans="7:72" ht="14.25" customHeight="1" x14ac:dyDescent="0.2">
      <c r="G822" s="250"/>
      <c r="K822" s="250"/>
      <c r="O822" s="277"/>
      <c r="V822" s="250"/>
      <c r="W822" s="239"/>
      <c r="X822" s="277"/>
      <c r="Y822" s="250"/>
      <c r="Z822" s="294"/>
      <c r="AA822" s="294"/>
      <c r="AB822" s="294"/>
      <c r="AC822" s="294"/>
      <c r="AD822" s="294"/>
      <c r="AE822" s="294"/>
      <c r="AF822" s="294"/>
      <c r="AG822" s="294"/>
      <c r="AH822" s="294"/>
      <c r="AI822" s="294"/>
      <c r="AJ822" s="294"/>
      <c r="AK822" s="294"/>
      <c r="AL822" s="294"/>
      <c r="AM822" s="294"/>
      <c r="AN822" s="294"/>
      <c r="AO822" s="294"/>
      <c r="AP822" s="250"/>
      <c r="AQ822" s="250"/>
      <c r="AR822" s="250"/>
      <c r="AS822" s="250"/>
      <c r="AT822" s="250"/>
      <c r="AU822" s="250"/>
      <c r="AV822" s="250"/>
      <c r="AW822" s="250"/>
      <c r="AX822" s="250"/>
      <c r="AY822" s="250"/>
      <c r="AZ822" s="250"/>
      <c r="BA822" s="250"/>
      <c r="BB822" s="250"/>
      <c r="BC822" s="250"/>
      <c r="BD822" s="250"/>
      <c r="BE822" s="250"/>
      <c r="BF822" s="250"/>
      <c r="BG822" s="250"/>
      <c r="BH822" s="250"/>
      <c r="BI822" s="250"/>
      <c r="BJ822" s="250"/>
      <c r="BK822" s="250"/>
      <c r="BL822" s="250"/>
      <c r="BM822" s="250"/>
      <c r="BN822" s="250"/>
      <c r="BO822" s="250"/>
      <c r="BP822" s="250"/>
      <c r="BQ822" s="250"/>
      <c r="BR822" s="250"/>
      <c r="BS822" s="250"/>
      <c r="BT822" s="250"/>
    </row>
    <row r="823" spans="7:72" ht="14.25" customHeight="1" x14ac:dyDescent="0.2">
      <c r="G823" s="250"/>
      <c r="K823" s="250"/>
      <c r="O823" s="277"/>
      <c r="V823" s="250"/>
      <c r="W823" s="239"/>
      <c r="X823" s="277"/>
      <c r="Y823" s="250"/>
      <c r="Z823" s="294"/>
      <c r="AA823" s="294"/>
      <c r="AB823" s="294"/>
      <c r="AC823" s="294"/>
      <c r="AD823" s="294"/>
      <c r="AE823" s="294"/>
      <c r="AF823" s="294"/>
      <c r="AG823" s="294"/>
      <c r="AH823" s="294"/>
      <c r="AI823" s="294"/>
      <c r="AJ823" s="294"/>
      <c r="AK823" s="294"/>
      <c r="AL823" s="294"/>
      <c r="AM823" s="294"/>
      <c r="AN823" s="294"/>
      <c r="AO823" s="294"/>
      <c r="AP823" s="250"/>
      <c r="AQ823" s="250"/>
      <c r="AR823" s="250"/>
      <c r="AS823" s="250"/>
      <c r="AT823" s="250"/>
      <c r="AU823" s="250"/>
      <c r="AV823" s="250"/>
      <c r="AW823" s="250"/>
      <c r="AX823" s="250"/>
      <c r="AY823" s="250"/>
      <c r="AZ823" s="250"/>
      <c r="BA823" s="250"/>
      <c r="BB823" s="250"/>
      <c r="BC823" s="250"/>
      <c r="BD823" s="250"/>
      <c r="BE823" s="250"/>
      <c r="BF823" s="250"/>
      <c r="BG823" s="250"/>
      <c r="BH823" s="250"/>
      <c r="BI823" s="250"/>
      <c r="BJ823" s="250"/>
      <c r="BK823" s="250"/>
      <c r="BL823" s="250"/>
      <c r="BM823" s="250"/>
      <c r="BN823" s="250"/>
      <c r="BO823" s="250"/>
      <c r="BP823" s="250"/>
      <c r="BQ823" s="250"/>
      <c r="BR823" s="250"/>
      <c r="BS823" s="250"/>
      <c r="BT823" s="250"/>
    </row>
    <row r="824" spans="7:72" ht="14.25" customHeight="1" x14ac:dyDescent="0.2">
      <c r="G824" s="250"/>
      <c r="K824" s="250"/>
      <c r="O824" s="277"/>
      <c r="V824" s="250"/>
      <c r="W824" s="239"/>
      <c r="X824" s="277"/>
      <c r="Y824" s="250"/>
      <c r="Z824" s="294"/>
      <c r="AA824" s="294"/>
      <c r="AB824" s="294"/>
      <c r="AC824" s="294"/>
      <c r="AD824" s="294"/>
      <c r="AE824" s="294"/>
      <c r="AF824" s="294"/>
      <c r="AG824" s="294"/>
      <c r="AH824" s="294"/>
      <c r="AI824" s="294"/>
      <c r="AJ824" s="294"/>
      <c r="AK824" s="294"/>
      <c r="AL824" s="294"/>
      <c r="AM824" s="294"/>
      <c r="AN824" s="294"/>
      <c r="AO824" s="294"/>
      <c r="AP824" s="250"/>
      <c r="AQ824" s="250"/>
      <c r="AR824" s="250"/>
      <c r="AS824" s="250"/>
      <c r="AT824" s="250"/>
      <c r="AU824" s="250"/>
      <c r="AV824" s="250"/>
      <c r="AW824" s="250"/>
      <c r="AX824" s="250"/>
      <c r="AY824" s="250"/>
      <c r="AZ824" s="250"/>
      <c r="BA824" s="250"/>
      <c r="BB824" s="250"/>
      <c r="BC824" s="250"/>
      <c r="BD824" s="250"/>
      <c r="BE824" s="250"/>
      <c r="BF824" s="250"/>
      <c r="BG824" s="250"/>
      <c r="BH824" s="250"/>
      <c r="BI824" s="250"/>
      <c r="BJ824" s="250"/>
      <c r="BK824" s="250"/>
      <c r="BL824" s="250"/>
      <c r="BM824" s="250"/>
      <c r="BN824" s="250"/>
      <c r="BO824" s="250"/>
      <c r="BP824" s="250"/>
      <c r="BQ824" s="250"/>
      <c r="BR824" s="250"/>
      <c r="BS824" s="250"/>
      <c r="BT824" s="250"/>
    </row>
    <row r="825" spans="7:72" ht="14.25" customHeight="1" x14ac:dyDescent="0.2">
      <c r="G825" s="250"/>
      <c r="K825" s="250"/>
      <c r="O825" s="277"/>
      <c r="V825" s="250"/>
      <c r="W825" s="239"/>
      <c r="X825" s="277"/>
      <c r="Y825" s="250"/>
      <c r="Z825" s="294"/>
      <c r="AA825" s="294"/>
      <c r="AB825" s="294"/>
      <c r="AC825" s="294"/>
      <c r="AD825" s="294"/>
      <c r="AE825" s="294"/>
      <c r="AF825" s="294"/>
      <c r="AG825" s="294"/>
      <c r="AH825" s="294"/>
      <c r="AI825" s="294"/>
      <c r="AJ825" s="294"/>
      <c r="AK825" s="294"/>
      <c r="AL825" s="294"/>
      <c r="AM825" s="294"/>
      <c r="AN825" s="294"/>
      <c r="AO825" s="294"/>
      <c r="AP825" s="250"/>
      <c r="AQ825" s="250"/>
      <c r="AR825" s="250"/>
      <c r="AS825" s="250"/>
      <c r="AT825" s="250"/>
      <c r="AU825" s="250"/>
      <c r="AV825" s="250"/>
      <c r="AW825" s="250"/>
      <c r="AX825" s="250"/>
      <c r="AY825" s="250"/>
      <c r="AZ825" s="250"/>
      <c r="BA825" s="250"/>
      <c r="BB825" s="250"/>
      <c r="BC825" s="250"/>
      <c r="BD825" s="250"/>
      <c r="BE825" s="250"/>
      <c r="BF825" s="250"/>
      <c r="BG825" s="250"/>
      <c r="BH825" s="250"/>
      <c r="BI825" s="250"/>
      <c r="BJ825" s="250"/>
      <c r="BK825" s="250"/>
      <c r="BL825" s="250"/>
      <c r="BM825" s="250"/>
      <c r="BN825" s="250"/>
      <c r="BO825" s="250"/>
      <c r="BP825" s="250"/>
      <c r="BQ825" s="250"/>
      <c r="BR825" s="250"/>
      <c r="BS825" s="250"/>
      <c r="BT825" s="250"/>
    </row>
    <row r="826" spans="7:72" ht="14.25" customHeight="1" x14ac:dyDescent="0.2">
      <c r="G826" s="250"/>
      <c r="K826" s="250"/>
      <c r="O826" s="277"/>
      <c r="V826" s="250"/>
      <c r="W826" s="239"/>
      <c r="X826" s="277"/>
      <c r="Y826" s="250"/>
      <c r="Z826" s="294"/>
      <c r="AA826" s="294"/>
      <c r="AB826" s="294"/>
      <c r="AC826" s="294"/>
      <c r="AD826" s="294"/>
      <c r="AE826" s="294"/>
      <c r="AF826" s="294"/>
      <c r="AG826" s="294"/>
      <c r="AH826" s="294"/>
      <c r="AI826" s="294"/>
      <c r="AJ826" s="294"/>
      <c r="AK826" s="294"/>
      <c r="AL826" s="294"/>
      <c r="AM826" s="294"/>
      <c r="AN826" s="294"/>
      <c r="AO826" s="294"/>
      <c r="AP826" s="250"/>
      <c r="AQ826" s="250"/>
      <c r="AR826" s="250"/>
      <c r="AS826" s="250"/>
      <c r="AT826" s="250"/>
      <c r="AU826" s="250"/>
      <c r="AV826" s="250"/>
      <c r="AW826" s="250"/>
      <c r="AX826" s="250"/>
      <c r="AY826" s="250"/>
      <c r="AZ826" s="250"/>
      <c r="BA826" s="250"/>
      <c r="BB826" s="250"/>
      <c r="BC826" s="250"/>
      <c r="BD826" s="250"/>
      <c r="BE826" s="250"/>
      <c r="BF826" s="250"/>
      <c r="BG826" s="250"/>
      <c r="BH826" s="250"/>
      <c r="BI826" s="250"/>
      <c r="BJ826" s="250"/>
      <c r="BK826" s="250"/>
      <c r="BL826" s="250"/>
      <c r="BM826" s="250"/>
      <c r="BN826" s="250"/>
      <c r="BO826" s="250"/>
      <c r="BP826" s="250"/>
      <c r="BQ826" s="250"/>
      <c r="BR826" s="250"/>
      <c r="BS826" s="250"/>
      <c r="BT826" s="250"/>
    </row>
    <row r="827" spans="7:72" ht="14.25" customHeight="1" x14ac:dyDescent="0.2">
      <c r="G827" s="250"/>
      <c r="K827" s="250"/>
      <c r="O827" s="277"/>
      <c r="V827" s="250"/>
      <c r="W827" s="239"/>
      <c r="X827" s="277"/>
      <c r="Y827" s="250"/>
      <c r="Z827" s="294"/>
      <c r="AA827" s="294"/>
      <c r="AB827" s="294"/>
      <c r="AC827" s="294"/>
      <c r="AD827" s="294"/>
      <c r="AE827" s="294"/>
      <c r="AF827" s="294"/>
      <c r="AG827" s="294"/>
      <c r="AH827" s="294"/>
      <c r="AI827" s="294"/>
      <c r="AJ827" s="294"/>
      <c r="AK827" s="294"/>
      <c r="AL827" s="294"/>
      <c r="AM827" s="294"/>
      <c r="AN827" s="294"/>
      <c r="AO827" s="294"/>
      <c r="AP827" s="250"/>
      <c r="AQ827" s="250"/>
      <c r="AR827" s="250"/>
      <c r="AS827" s="250"/>
      <c r="AT827" s="250"/>
      <c r="AU827" s="250"/>
      <c r="AV827" s="250"/>
      <c r="AW827" s="250"/>
      <c r="AX827" s="250"/>
      <c r="AY827" s="250"/>
      <c r="AZ827" s="250"/>
      <c r="BA827" s="250"/>
      <c r="BB827" s="250"/>
      <c r="BC827" s="250"/>
      <c r="BD827" s="250"/>
      <c r="BE827" s="250"/>
      <c r="BF827" s="250"/>
      <c r="BG827" s="250"/>
      <c r="BH827" s="250"/>
      <c r="BI827" s="250"/>
      <c r="BJ827" s="250"/>
      <c r="BK827" s="250"/>
      <c r="BL827" s="250"/>
      <c r="BM827" s="250"/>
      <c r="BN827" s="250"/>
      <c r="BO827" s="250"/>
      <c r="BP827" s="250"/>
      <c r="BQ827" s="250"/>
      <c r="BR827" s="250"/>
      <c r="BS827" s="250"/>
      <c r="BT827" s="250"/>
    </row>
    <row r="828" spans="7:72" ht="14.25" customHeight="1" x14ac:dyDescent="0.2">
      <c r="G828" s="250"/>
      <c r="K828" s="250"/>
      <c r="O828" s="277"/>
      <c r="V828" s="250"/>
      <c r="W828" s="239"/>
      <c r="X828" s="277"/>
      <c r="Y828" s="250"/>
      <c r="Z828" s="294"/>
      <c r="AA828" s="294"/>
      <c r="AB828" s="294"/>
      <c r="AC828" s="294"/>
      <c r="AD828" s="294"/>
      <c r="AE828" s="294"/>
      <c r="AF828" s="294"/>
      <c r="AG828" s="294"/>
      <c r="AH828" s="294"/>
      <c r="AI828" s="294"/>
      <c r="AJ828" s="294"/>
      <c r="AK828" s="294"/>
      <c r="AL828" s="294"/>
      <c r="AM828" s="294"/>
      <c r="AN828" s="294"/>
      <c r="AO828" s="294"/>
      <c r="AP828" s="250"/>
      <c r="AQ828" s="250"/>
      <c r="AR828" s="250"/>
      <c r="AS828" s="250"/>
      <c r="AT828" s="250"/>
      <c r="AU828" s="250"/>
      <c r="AV828" s="250"/>
      <c r="AW828" s="250"/>
      <c r="AX828" s="250"/>
      <c r="AY828" s="250"/>
      <c r="AZ828" s="250"/>
      <c r="BA828" s="250"/>
      <c r="BB828" s="250"/>
      <c r="BC828" s="250"/>
      <c r="BD828" s="250"/>
      <c r="BE828" s="250"/>
      <c r="BF828" s="250"/>
      <c r="BG828" s="250"/>
      <c r="BH828" s="250"/>
      <c r="BI828" s="250"/>
      <c r="BJ828" s="250"/>
      <c r="BK828" s="250"/>
      <c r="BL828" s="250"/>
      <c r="BM828" s="250"/>
      <c r="BN828" s="250"/>
      <c r="BO828" s="250"/>
      <c r="BP828" s="250"/>
      <c r="BQ828" s="250"/>
      <c r="BR828" s="250"/>
      <c r="BS828" s="250"/>
      <c r="BT828" s="250"/>
    </row>
    <row r="829" spans="7:72" ht="14.25" customHeight="1" x14ac:dyDescent="0.2">
      <c r="G829" s="250"/>
      <c r="K829" s="250"/>
      <c r="O829" s="277"/>
      <c r="V829" s="250"/>
      <c r="W829" s="239"/>
      <c r="X829" s="277"/>
      <c r="Y829" s="250"/>
      <c r="Z829" s="294"/>
      <c r="AA829" s="294"/>
      <c r="AB829" s="294"/>
      <c r="AC829" s="294"/>
      <c r="AD829" s="294"/>
      <c r="AE829" s="294"/>
      <c r="AF829" s="294"/>
      <c r="AG829" s="294"/>
      <c r="AH829" s="294"/>
      <c r="AI829" s="294"/>
      <c r="AJ829" s="294"/>
      <c r="AK829" s="294"/>
      <c r="AL829" s="294"/>
      <c r="AM829" s="294"/>
      <c r="AN829" s="294"/>
      <c r="AO829" s="294"/>
      <c r="AP829" s="250"/>
      <c r="AQ829" s="250"/>
      <c r="AR829" s="250"/>
      <c r="AS829" s="250"/>
      <c r="AT829" s="250"/>
      <c r="AU829" s="250"/>
      <c r="AV829" s="250"/>
      <c r="AW829" s="250"/>
      <c r="AX829" s="250"/>
      <c r="AY829" s="250"/>
      <c r="AZ829" s="250"/>
      <c r="BA829" s="250"/>
      <c r="BB829" s="250"/>
      <c r="BC829" s="250"/>
      <c r="BD829" s="250"/>
      <c r="BE829" s="250"/>
      <c r="BF829" s="250"/>
      <c r="BG829" s="250"/>
      <c r="BH829" s="250"/>
      <c r="BI829" s="250"/>
      <c r="BJ829" s="250"/>
      <c r="BK829" s="250"/>
      <c r="BL829" s="250"/>
      <c r="BM829" s="250"/>
      <c r="BN829" s="250"/>
      <c r="BO829" s="250"/>
      <c r="BP829" s="250"/>
      <c r="BQ829" s="250"/>
      <c r="BR829" s="250"/>
      <c r="BS829" s="250"/>
      <c r="BT829" s="250"/>
    </row>
    <row r="830" spans="7:72" ht="14.25" customHeight="1" x14ac:dyDescent="0.2">
      <c r="G830" s="250"/>
      <c r="K830" s="250"/>
      <c r="O830" s="277"/>
      <c r="V830" s="250"/>
      <c r="W830" s="239"/>
      <c r="X830" s="277"/>
      <c r="Y830" s="250"/>
      <c r="Z830" s="294"/>
      <c r="AA830" s="294"/>
      <c r="AB830" s="294"/>
      <c r="AC830" s="294"/>
      <c r="AD830" s="294"/>
      <c r="AE830" s="294"/>
      <c r="AF830" s="294"/>
      <c r="AG830" s="294"/>
      <c r="AH830" s="294"/>
      <c r="AI830" s="294"/>
      <c r="AJ830" s="294"/>
      <c r="AK830" s="294"/>
      <c r="AL830" s="294"/>
      <c r="AM830" s="294"/>
      <c r="AN830" s="294"/>
      <c r="AO830" s="294"/>
      <c r="AP830" s="250"/>
      <c r="AQ830" s="250"/>
      <c r="AR830" s="250"/>
      <c r="AS830" s="250"/>
      <c r="AT830" s="250"/>
      <c r="AU830" s="250"/>
      <c r="AV830" s="250"/>
      <c r="AW830" s="250"/>
      <c r="AX830" s="250"/>
      <c r="AY830" s="250"/>
      <c r="AZ830" s="250"/>
      <c r="BA830" s="250"/>
      <c r="BB830" s="250"/>
      <c r="BC830" s="250"/>
      <c r="BD830" s="250"/>
      <c r="BE830" s="250"/>
      <c r="BF830" s="250"/>
      <c r="BG830" s="250"/>
      <c r="BH830" s="250"/>
      <c r="BI830" s="250"/>
      <c r="BJ830" s="250"/>
      <c r="BK830" s="250"/>
      <c r="BL830" s="250"/>
      <c r="BM830" s="250"/>
      <c r="BN830" s="250"/>
      <c r="BO830" s="250"/>
      <c r="BP830" s="250"/>
      <c r="BQ830" s="250"/>
      <c r="BR830" s="250"/>
      <c r="BS830" s="250"/>
      <c r="BT830" s="250"/>
    </row>
    <row r="831" spans="7:72" ht="14.25" customHeight="1" x14ac:dyDescent="0.2">
      <c r="G831" s="250"/>
      <c r="K831" s="250"/>
      <c r="O831" s="277"/>
      <c r="V831" s="250"/>
      <c r="W831" s="239"/>
      <c r="X831" s="277"/>
      <c r="Y831" s="250"/>
      <c r="Z831" s="294"/>
      <c r="AA831" s="294"/>
      <c r="AB831" s="294"/>
      <c r="AC831" s="294"/>
      <c r="AD831" s="294"/>
      <c r="AE831" s="294"/>
      <c r="AF831" s="294"/>
      <c r="AG831" s="294"/>
      <c r="AH831" s="294"/>
      <c r="AI831" s="294"/>
      <c r="AJ831" s="294"/>
      <c r="AK831" s="294"/>
      <c r="AL831" s="294"/>
      <c r="AM831" s="294"/>
      <c r="AN831" s="294"/>
      <c r="AO831" s="294"/>
      <c r="AP831" s="250"/>
      <c r="AQ831" s="250"/>
      <c r="AR831" s="250"/>
      <c r="AS831" s="250"/>
      <c r="AT831" s="250"/>
      <c r="AU831" s="250"/>
      <c r="AV831" s="250"/>
      <c r="AW831" s="250"/>
      <c r="AX831" s="250"/>
      <c r="AY831" s="250"/>
      <c r="AZ831" s="250"/>
      <c r="BA831" s="250"/>
      <c r="BB831" s="250"/>
      <c r="BC831" s="250"/>
      <c r="BD831" s="250"/>
      <c r="BE831" s="250"/>
      <c r="BF831" s="250"/>
      <c r="BG831" s="250"/>
      <c r="BH831" s="250"/>
      <c r="BI831" s="250"/>
      <c r="BJ831" s="250"/>
      <c r="BK831" s="250"/>
      <c r="BL831" s="250"/>
      <c r="BM831" s="250"/>
      <c r="BN831" s="250"/>
      <c r="BO831" s="250"/>
      <c r="BP831" s="250"/>
      <c r="BQ831" s="250"/>
      <c r="BR831" s="250"/>
      <c r="BS831" s="250"/>
      <c r="BT831" s="250"/>
    </row>
    <row r="832" spans="7:72" ht="14.25" customHeight="1" x14ac:dyDescent="0.2">
      <c r="G832" s="250"/>
      <c r="K832" s="250"/>
      <c r="O832" s="277"/>
      <c r="V832" s="250"/>
      <c r="W832" s="239"/>
      <c r="X832" s="277"/>
      <c r="Y832" s="250"/>
      <c r="Z832" s="294"/>
      <c r="AA832" s="294"/>
      <c r="AB832" s="294"/>
      <c r="AC832" s="294"/>
      <c r="AD832" s="294"/>
      <c r="AE832" s="294"/>
      <c r="AF832" s="294"/>
      <c r="AG832" s="294"/>
      <c r="AH832" s="294"/>
      <c r="AI832" s="294"/>
      <c r="AJ832" s="294"/>
      <c r="AK832" s="294"/>
      <c r="AL832" s="294"/>
      <c r="AM832" s="294"/>
      <c r="AN832" s="294"/>
      <c r="AO832" s="294"/>
      <c r="AP832" s="250"/>
      <c r="AQ832" s="250"/>
      <c r="AR832" s="250"/>
      <c r="AS832" s="250"/>
      <c r="AT832" s="250"/>
      <c r="AU832" s="250"/>
      <c r="AV832" s="250"/>
      <c r="AW832" s="250"/>
      <c r="AX832" s="250"/>
      <c r="AY832" s="250"/>
      <c r="AZ832" s="250"/>
      <c r="BA832" s="250"/>
      <c r="BB832" s="250"/>
      <c r="BC832" s="250"/>
      <c r="BD832" s="250"/>
      <c r="BE832" s="250"/>
      <c r="BF832" s="250"/>
      <c r="BG832" s="250"/>
      <c r="BH832" s="250"/>
      <c r="BI832" s="250"/>
      <c r="BJ832" s="250"/>
      <c r="BK832" s="250"/>
      <c r="BL832" s="250"/>
      <c r="BM832" s="250"/>
      <c r="BN832" s="250"/>
      <c r="BO832" s="250"/>
      <c r="BP832" s="250"/>
      <c r="BQ832" s="250"/>
      <c r="BR832" s="250"/>
      <c r="BS832" s="250"/>
      <c r="BT832" s="250"/>
    </row>
    <row r="833" spans="7:72" ht="14.25" customHeight="1" x14ac:dyDescent="0.2">
      <c r="G833" s="250"/>
      <c r="K833" s="250"/>
      <c r="O833" s="277"/>
      <c r="V833" s="250"/>
      <c r="W833" s="239"/>
      <c r="X833" s="277"/>
      <c r="Y833" s="250"/>
      <c r="Z833" s="294"/>
      <c r="AA833" s="294"/>
      <c r="AB833" s="294"/>
      <c r="AC833" s="294"/>
      <c r="AD833" s="294"/>
      <c r="AE833" s="294"/>
      <c r="AF833" s="294"/>
      <c r="AG833" s="294"/>
      <c r="AH833" s="294"/>
      <c r="AI833" s="294"/>
      <c r="AJ833" s="294"/>
      <c r="AK833" s="294"/>
      <c r="AL833" s="294"/>
      <c r="AM833" s="294"/>
      <c r="AN833" s="294"/>
      <c r="AO833" s="294"/>
      <c r="AP833" s="250"/>
      <c r="AQ833" s="250"/>
      <c r="AR833" s="250"/>
      <c r="AS833" s="250"/>
      <c r="AT833" s="250"/>
      <c r="AU833" s="250"/>
      <c r="AV833" s="250"/>
      <c r="AW833" s="250"/>
      <c r="AX833" s="250"/>
      <c r="AY833" s="250"/>
      <c r="AZ833" s="250"/>
      <c r="BA833" s="250"/>
      <c r="BB833" s="250"/>
      <c r="BC833" s="250"/>
      <c r="BD833" s="250"/>
      <c r="BE833" s="250"/>
      <c r="BF833" s="250"/>
      <c r="BG833" s="250"/>
      <c r="BH833" s="250"/>
      <c r="BI833" s="250"/>
      <c r="BJ833" s="250"/>
      <c r="BK833" s="250"/>
      <c r="BL833" s="250"/>
      <c r="BM833" s="250"/>
      <c r="BN833" s="250"/>
      <c r="BO833" s="250"/>
      <c r="BP833" s="250"/>
      <c r="BQ833" s="250"/>
      <c r="BR833" s="250"/>
      <c r="BS833" s="250"/>
      <c r="BT833" s="250"/>
    </row>
    <row r="834" spans="7:72" ht="14.25" customHeight="1" x14ac:dyDescent="0.2">
      <c r="G834" s="250"/>
      <c r="K834" s="250"/>
      <c r="O834" s="277"/>
      <c r="V834" s="250"/>
      <c r="W834" s="239"/>
      <c r="X834" s="277"/>
      <c r="Y834" s="250"/>
      <c r="Z834" s="294"/>
      <c r="AA834" s="294"/>
      <c r="AB834" s="294"/>
      <c r="AC834" s="294"/>
      <c r="AD834" s="294"/>
      <c r="AE834" s="294"/>
      <c r="AF834" s="294"/>
      <c r="AG834" s="294"/>
      <c r="AH834" s="294"/>
      <c r="AI834" s="294"/>
      <c r="AJ834" s="294"/>
      <c r="AK834" s="294"/>
      <c r="AL834" s="294"/>
      <c r="AM834" s="294"/>
      <c r="AN834" s="294"/>
      <c r="AO834" s="294"/>
      <c r="AP834" s="250"/>
      <c r="AQ834" s="250"/>
      <c r="AR834" s="250"/>
      <c r="AS834" s="250"/>
      <c r="AT834" s="250"/>
      <c r="AU834" s="250"/>
      <c r="AV834" s="250"/>
      <c r="AW834" s="250"/>
      <c r="AX834" s="250"/>
      <c r="AY834" s="250"/>
      <c r="AZ834" s="250"/>
      <c r="BA834" s="250"/>
      <c r="BB834" s="250"/>
      <c r="BC834" s="250"/>
      <c r="BD834" s="250"/>
      <c r="BE834" s="250"/>
      <c r="BF834" s="250"/>
      <c r="BG834" s="250"/>
      <c r="BH834" s="250"/>
      <c r="BI834" s="250"/>
      <c r="BJ834" s="250"/>
      <c r="BK834" s="250"/>
      <c r="BL834" s="250"/>
      <c r="BM834" s="250"/>
      <c r="BN834" s="250"/>
      <c r="BO834" s="250"/>
      <c r="BP834" s="250"/>
      <c r="BQ834" s="250"/>
      <c r="BR834" s="250"/>
      <c r="BS834" s="250"/>
      <c r="BT834" s="250"/>
    </row>
    <row r="835" spans="7:72" ht="14.25" customHeight="1" x14ac:dyDescent="0.2">
      <c r="G835" s="250"/>
      <c r="K835" s="250"/>
      <c r="O835" s="277"/>
      <c r="V835" s="250"/>
      <c r="W835" s="239"/>
      <c r="X835" s="277"/>
      <c r="Y835" s="250"/>
      <c r="Z835" s="294"/>
      <c r="AA835" s="294"/>
      <c r="AB835" s="294"/>
      <c r="AC835" s="294"/>
      <c r="AD835" s="294"/>
      <c r="AE835" s="294"/>
      <c r="AF835" s="294"/>
      <c r="AG835" s="294"/>
      <c r="AH835" s="294"/>
      <c r="AI835" s="294"/>
      <c r="AJ835" s="294"/>
      <c r="AK835" s="294"/>
      <c r="AL835" s="294"/>
      <c r="AM835" s="294"/>
      <c r="AN835" s="294"/>
      <c r="AO835" s="294"/>
      <c r="AP835" s="250"/>
      <c r="AQ835" s="250"/>
      <c r="AR835" s="250"/>
      <c r="AS835" s="250"/>
      <c r="AT835" s="250"/>
      <c r="AU835" s="250"/>
      <c r="AV835" s="250"/>
      <c r="AW835" s="250"/>
      <c r="AX835" s="250"/>
      <c r="AY835" s="250"/>
      <c r="AZ835" s="250"/>
      <c r="BA835" s="250"/>
      <c r="BB835" s="250"/>
      <c r="BC835" s="250"/>
      <c r="BD835" s="250"/>
      <c r="BE835" s="250"/>
      <c r="BF835" s="250"/>
      <c r="BG835" s="250"/>
      <c r="BH835" s="250"/>
      <c r="BI835" s="250"/>
      <c r="BJ835" s="250"/>
      <c r="BK835" s="250"/>
      <c r="BL835" s="250"/>
      <c r="BM835" s="250"/>
      <c r="BN835" s="250"/>
      <c r="BO835" s="250"/>
      <c r="BP835" s="250"/>
      <c r="BQ835" s="250"/>
      <c r="BR835" s="250"/>
      <c r="BS835" s="250"/>
      <c r="BT835" s="250"/>
    </row>
    <row r="836" spans="7:72" ht="14.25" customHeight="1" x14ac:dyDescent="0.2">
      <c r="G836" s="250"/>
      <c r="K836" s="250"/>
      <c r="O836" s="277"/>
      <c r="V836" s="250"/>
      <c r="W836" s="239"/>
      <c r="X836" s="277"/>
      <c r="Y836" s="250"/>
      <c r="Z836" s="294"/>
      <c r="AA836" s="294"/>
      <c r="AB836" s="294"/>
      <c r="AC836" s="294"/>
      <c r="AD836" s="294"/>
      <c r="AE836" s="294"/>
      <c r="AF836" s="294"/>
      <c r="AG836" s="294"/>
      <c r="AH836" s="294"/>
      <c r="AI836" s="294"/>
      <c r="AJ836" s="294"/>
      <c r="AK836" s="294"/>
      <c r="AL836" s="294"/>
      <c r="AM836" s="294"/>
      <c r="AN836" s="294"/>
      <c r="AO836" s="294"/>
      <c r="AP836" s="250"/>
      <c r="AQ836" s="250"/>
      <c r="AR836" s="250"/>
      <c r="AS836" s="250"/>
      <c r="AT836" s="250"/>
      <c r="AU836" s="250"/>
      <c r="AV836" s="250"/>
      <c r="AW836" s="250"/>
      <c r="AX836" s="250"/>
      <c r="AY836" s="250"/>
      <c r="AZ836" s="250"/>
      <c r="BA836" s="250"/>
      <c r="BB836" s="250"/>
      <c r="BC836" s="250"/>
      <c r="BD836" s="250"/>
      <c r="BE836" s="250"/>
      <c r="BF836" s="250"/>
      <c r="BG836" s="250"/>
      <c r="BH836" s="250"/>
      <c r="BI836" s="250"/>
      <c r="BJ836" s="250"/>
      <c r="BK836" s="250"/>
      <c r="BL836" s="250"/>
      <c r="BM836" s="250"/>
      <c r="BN836" s="250"/>
      <c r="BO836" s="250"/>
      <c r="BP836" s="250"/>
      <c r="BQ836" s="250"/>
      <c r="BR836" s="250"/>
      <c r="BS836" s="250"/>
      <c r="BT836" s="250"/>
    </row>
    <row r="837" spans="7:72" ht="14.25" customHeight="1" x14ac:dyDescent="0.2">
      <c r="G837" s="250"/>
      <c r="K837" s="250"/>
      <c r="O837" s="277"/>
      <c r="V837" s="250"/>
      <c r="W837" s="239"/>
      <c r="X837" s="277"/>
      <c r="Y837" s="250"/>
      <c r="Z837" s="294"/>
      <c r="AA837" s="294"/>
      <c r="AB837" s="294"/>
      <c r="AC837" s="294"/>
      <c r="AD837" s="294"/>
      <c r="AE837" s="294"/>
      <c r="AF837" s="294"/>
      <c r="AG837" s="294"/>
      <c r="AH837" s="294"/>
      <c r="AI837" s="294"/>
      <c r="AJ837" s="294"/>
      <c r="AK837" s="294"/>
      <c r="AL837" s="294"/>
      <c r="AM837" s="294"/>
      <c r="AN837" s="294"/>
      <c r="AO837" s="294"/>
      <c r="AP837" s="250"/>
      <c r="AQ837" s="250"/>
      <c r="AR837" s="250"/>
      <c r="AS837" s="250"/>
      <c r="AT837" s="250"/>
      <c r="AU837" s="250"/>
      <c r="AV837" s="250"/>
      <c r="AW837" s="250"/>
      <c r="AX837" s="250"/>
      <c r="AY837" s="250"/>
      <c r="AZ837" s="250"/>
      <c r="BA837" s="250"/>
      <c r="BB837" s="250"/>
      <c r="BC837" s="250"/>
      <c r="BD837" s="250"/>
      <c r="BE837" s="250"/>
      <c r="BF837" s="250"/>
      <c r="BG837" s="250"/>
      <c r="BH837" s="250"/>
      <c r="BI837" s="250"/>
      <c r="BJ837" s="250"/>
      <c r="BK837" s="250"/>
      <c r="BL837" s="250"/>
      <c r="BM837" s="250"/>
      <c r="BN837" s="250"/>
      <c r="BO837" s="250"/>
      <c r="BP837" s="250"/>
      <c r="BQ837" s="250"/>
      <c r="BR837" s="250"/>
      <c r="BS837" s="250"/>
      <c r="BT837" s="250"/>
    </row>
    <row r="838" spans="7:72" ht="14.25" customHeight="1" x14ac:dyDescent="0.2">
      <c r="G838" s="250"/>
      <c r="K838" s="250"/>
      <c r="O838" s="277"/>
      <c r="V838" s="250"/>
      <c r="W838" s="239"/>
      <c r="X838" s="277"/>
      <c r="Y838" s="250"/>
      <c r="Z838" s="294"/>
      <c r="AA838" s="294"/>
      <c r="AB838" s="294"/>
      <c r="AC838" s="294"/>
      <c r="AD838" s="294"/>
      <c r="AE838" s="294"/>
      <c r="AF838" s="294"/>
      <c r="AG838" s="294"/>
      <c r="AH838" s="294"/>
      <c r="AI838" s="294"/>
      <c r="AJ838" s="294"/>
      <c r="AK838" s="294"/>
      <c r="AL838" s="294"/>
      <c r="AM838" s="294"/>
      <c r="AN838" s="294"/>
      <c r="AO838" s="294"/>
      <c r="AP838" s="250"/>
      <c r="AQ838" s="250"/>
      <c r="AR838" s="250"/>
      <c r="AS838" s="250"/>
      <c r="AT838" s="250"/>
      <c r="AU838" s="250"/>
      <c r="AV838" s="250"/>
      <c r="AW838" s="250"/>
      <c r="AX838" s="250"/>
      <c r="AY838" s="250"/>
      <c r="AZ838" s="250"/>
      <c r="BA838" s="250"/>
      <c r="BB838" s="250"/>
      <c r="BC838" s="250"/>
      <c r="BD838" s="250"/>
      <c r="BE838" s="250"/>
      <c r="BF838" s="250"/>
      <c r="BG838" s="250"/>
      <c r="BH838" s="250"/>
      <c r="BI838" s="250"/>
      <c r="BJ838" s="250"/>
      <c r="BK838" s="250"/>
      <c r="BL838" s="250"/>
      <c r="BM838" s="250"/>
      <c r="BN838" s="250"/>
      <c r="BO838" s="250"/>
      <c r="BP838" s="250"/>
      <c r="BQ838" s="250"/>
      <c r="BR838" s="250"/>
      <c r="BS838" s="250"/>
      <c r="BT838" s="250"/>
    </row>
    <row r="839" spans="7:72" ht="14.25" customHeight="1" x14ac:dyDescent="0.2">
      <c r="G839" s="250"/>
      <c r="K839" s="250"/>
      <c r="O839" s="277"/>
      <c r="V839" s="250"/>
      <c r="W839" s="239"/>
      <c r="X839" s="277"/>
      <c r="Y839" s="250"/>
      <c r="Z839" s="294"/>
      <c r="AA839" s="294"/>
      <c r="AB839" s="294"/>
      <c r="AC839" s="294"/>
      <c r="AD839" s="294"/>
      <c r="AE839" s="294"/>
      <c r="AF839" s="294"/>
      <c r="AG839" s="294"/>
      <c r="AH839" s="294"/>
      <c r="AI839" s="294"/>
      <c r="AJ839" s="294"/>
      <c r="AK839" s="294"/>
      <c r="AL839" s="294"/>
      <c r="AM839" s="294"/>
      <c r="AN839" s="294"/>
      <c r="AO839" s="294"/>
      <c r="AP839" s="250"/>
      <c r="AQ839" s="250"/>
      <c r="AR839" s="250"/>
      <c r="AS839" s="250"/>
      <c r="AT839" s="250"/>
      <c r="AU839" s="250"/>
      <c r="AV839" s="250"/>
      <c r="AW839" s="250"/>
      <c r="AX839" s="250"/>
      <c r="AY839" s="250"/>
      <c r="AZ839" s="250"/>
      <c r="BA839" s="250"/>
      <c r="BB839" s="250"/>
      <c r="BC839" s="250"/>
      <c r="BD839" s="250"/>
      <c r="BE839" s="250"/>
      <c r="BF839" s="250"/>
      <c r="BG839" s="250"/>
      <c r="BH839" s="250"/>
      <c r="BI839" s="250"/>
      <c r="BJ839" s="250"/>
      <c r="BK839" s="250"/>
      <c r="BL839" s="250"/>
      <c r="BM839" s="250"/>
      <c r="BN839" s="250"/>
      <c r="BO839" s="250"/>
      <c r="BP839" s="250"/>
      <c r="BQ839" s="250"/>
      <c r="BR839" s="250"/>
      <c r="BS839" s="250"/>
      <c r="BT839" s="250"/>
    </row>
    <row r="840" spans="7:72" ht="14.25" customHeight="1" x14ac:dyDescent="0.2">
      <c r="G840" s="250"/>
      <c r="K840" s="250"/>
      <c r="O840" s="277"/>
      <c r="V840" s="250"/>
      <c r="W840" s="239"/>
      <c r="X840" s="277"/>
      <c r="Y840" s="250"/>
      <c r="Z840" s="294"/>
      <c r="AA840" s="294"/>
      <c r="AB840" s="294"/>
      <c r="AC840" s="294"/>
      <c r="AD840" s="294"/>
      <c r="AE840" s="294"/>
      <c r="AF840" s="294"/>
      <c r="AG840" s="294"/>
      <c r="AH840" s="294"/>
      <c r="AI840" s="294"/>
      <c r="AJ840" s="294"/>
      <c r="AK840" s="294"/>
      <c r="AL840" s="294"/>
      <c r="AM840" s="294"/>
      <c r="AN840" s="294"/>
      <c r="AO840" s="294"/>
      <c r="AP840" s="250"/>
      <c r="AQ840" s="250"/>
      <c r="AR840" s="250"/>
      <c r="AS840" s="250"/>
      <c r="AT840" s="250"/>
      <c r="AU840" s="250"/>
      <c r="AV840" s="250"/>
      <c r="AW840" s="250"/>
      <c r="AX840" s="250"/>
      <c r="AY840" s="250"/>
      <c r="AZ840" s="250"/>
      <c r="BA840" s="250"/>
      <c r="BB840" s="250"/>
      <c r="BC840" s="250"/>
      <c r="BD840" s="250"/>
      <c r="BE840" s="250"/>
      <c r="BF840" s="250"/>
      <c r="BG840" s="250"/>
      <c r="BH840" s="250"/>
      <c r="BI840" s="250"/>
      <c r="BJ840" s="250"/>
      <c r="BK840" s="250"/>
      <c r="BL840" s="250"/>
      <c r="BM840" s="250"/>
      <c r="BN840" s="250"/>
      <c r="BO840" s="250"/>
      <c r="BP840" s="250"/>
      <c r="BQ840" s="250"/>
      <c r="BR840" s="250"/>
      <c r="BS840" s="250"/>
      <c r="BT840" s="250"/>
    </row>
    <row r="841" spans="7:72" ht="14.25" customHeight="1" x14ac:dyDescent="0.2">
      <c r="G841" s="250"/>
      <c r="K841" s="250"/>
      <c r="O841" s="277"/>
      <c r="V841" s="250"/>
      <c r="W841" s="239"/>
      <c r="X841" s="277"/>
      <c r="Y841" s="250"/>
      <c r="Z841" s="294"/>
      <c r="AA841" s="294"/>
      <c r="AB841" s="294"/>
      <c r="AC841" s="294"/>
      <c r="AD841" s="294"/>
      <c r="AE841" s="294"/>
      <c r="AF841" s="294"/>
      <c r="AG841" s="294"/>
      <c r="AH841" s="294"/>
      <c r="AI841" s="294"/>
      <c r="AJ841" s="294"/>
      <c r="AK841" s="294"/>
      <c r="AL841" s="294"/>
      <c r="AM841" s="294"/>
      <c r="AN841" s="294"/>
      <c r="AO841" s="294"/>
      <c r="AP841" s="250"/>
      <c r="AQ841" s="250"/>
      <c r="AR841" s="250"/>
      <c r="AS841" s="250"/>
      <c r="AT841" s="250"/>
      <c r="AU841" s="250"/>
      <c r="AV841" s="250"/>
      <c r="AW841" s="250"/>
      <c r="AX841" s="250"/>
      <c r="AY841" s="250"/>
      <c r="AZ841" s="250"/>
      <c r="BA841" s="250"/>
      <c r="BB841" s="250"/>
      <c r="BC841" s="250"/>
      <c r="BD841" s="250"/>
      <c r="BE841" s="250"/>
      <c r="BF841" s="250"/>
      <c r="BG841" s="250"/>
      <c r="BH841" s="250"/>
      <c r="BI841" s="250"/>
      <c r="BJ841" s="250"/>
      <c r="BK841" s="250"/>
      <c r="BL841" s="250"/>
      <c r="BM841" s="250"/>
      <c r="BN841" s="250"/>
      <c r="BO841" s="250"/>
      <c r="BP841" s="250"/>
      <c r="BQ841" s="250"/>
      <c r="BR841" s="250"/>
      <c r="BS841" s="250"/>
      <c r="BT841" s="250"/>
    </row>
    <row r="842" spans="7:72" ht="14.25" customHeight="1" x14ac:dyDescent="0.2">
      <c r="G842" s="250"/>
      <c r="K842" s="250"/>
      <c r="O842" s="277"/>
      <c r="V842" s="250"/>
      <c r="W842" s="239"/>
      <c r="X842" s="277"/>
      <c r="Y842" s="250"/>
      <c r="Z842" s="294"/>
      <c r="AA842" s="294"/>
      <c r="AB842" s="294"/>
      <c r="AC842" s="294"/>
      <c r="AD842" s="294"/>
      <c r="AE842" s="294"/>
      <c r="AF842" s="294"/>
      <c r="AG842" s="294"/>
      <c r="AH842" s="294"/>
      <c r="AI842" s="294"/>
      <c r="AJ842" s="294"/>
      <c r="AK842" s="294"/>
      <c r="AL842" s="294"/>
      <c r="AM842" s="294"/>
      <c r="AN842" s="294"/>
      <c r="AO842" s="294"/>
      <c r="AP842" s="250"/>
      <c r="AQ842" s="250"/>
      <c r="AR842" s="250"/>
      <c r="AS842" s="250"/>
      <c r="AT842" s="250"/>
      <c r="AU842" s="250"/>
      <c r="AV842" s="250"/>
      <c r="AW842" s="250"/>
      <c r="AX842" s="250"/>
      <c r="AY842" s="250"/>
      <c r="AZ842" s="250"/>
      <c r="BA842" s="250"/>
      <c r="BB842" s="250"/>
      <c r="BC842" s="250"/>
      <c r="BD842" s="250"/>
      <c r="BE842" s="250"/>
      <c r="BF842" s="250"/>
      <c r="BG842" s="250"/>
      <c r="BH842" s="250"/>
      <c r="BI842" s="250"/>
      <c r="BJ842" s="250"/>
      <c r="BK842" s="250"/>
      <c r="BL842" s="250"/>
      <c r="BM842" s="250"/>
      <c r="BN842" s="250"/>
      <c r="BO842" s="250"/>
      <c r="BP842" s="250"/>
      <c r="BQ842" s="250"/>
      <c r="BR842" s="250"/>
      <c r="BS842" s="250"/>
      <c r="BT842" s="250"/>
    </row>
    <row r="843" spans="7:72" ht="14.25" customHeight="1" x14ac:dyDescent="0.2">
      <c r="G843" s="250"/>
      <c r="K843" s="250"/>
      <c r="O843" s="277"/>
      <c r="V843" s="250"/>
      <c r="W843" s="239"/>
      <c r="X843" s="277"/>
      <c r="Y843" s="250"/>
      <c r="Z843" s="294"/>
      <c r="AA843" s="294"/>
      <c r="AB843" s="294"/>
      <c r="AC843" s="294"/>
      <c r="AD843" s="294"/>
      <c r="AE843" s="294"/>
      <c r="AF843" s="294"/>
      <c r="AG843" s="294"/>
      <c r="AH843" s="294"/>
      <c r="AI843" s="294"/>
      <c r="AJ843" s="294"/>
      <c r="AK843" s="294"/>
      <c r="AL843" s="294"/>
      <c r="AM843" s="294"/>
      <c r="AN843" s="294"/>
      <c r="AO843" s="294"/>
      <c r="AP843" s="250"/>
      <c r="AQ843" s="250"/>
      <c r="AR843" s="250"/>
      <c r="AS843" s="250"/>
      <c r="AT843" s="250"/>
      <c r="AU843" s="250"/>
      <c r="AV843" s="250"/>
      <c r="AW843" s="250"/>
      <c r="AX843" s="250"/>
      <c r="AY843" s="250"/>
      <c r="AZ843" s="250"/>
      <c r="BA843" s="250"/>
      <c r="BB843" s="250"/>
      <c r="BC843" s="250"/>
      <c r="BD843" s="250"/>
      <c r="BE843" s="250"/>
      <c r="BF843" s="250"/>
      <c r="BG843" s="250"/>
      <c r="BH843" s="250"/>
      <c r="BI843" s="250"/>
      <c r="BJ843" s="250"/>
      <c r="BK843" s="250"/>
      <c r="BL843" s="250"/>
      <c r="BM843" s="250"/>
      <c r="BN843" s="250"/>
      <c r="BO843" s="250"/>
      <c r="BP843" s="250"/>
      <c r="BQ843" s="250"/>
      <c r="BR843" s="250"/>
      <c r="BS843" s="250"/>
      <c r="BT843" s="250"/>
    </row>
    <row r="844" spans="7:72" ht="14.25" customHeight="1" x14ac:dyDescent="0.2">
      <c r="G844" s="250"/>
      <c r="K844" s="250"/>
      <c r="O844" s="277"/>
      <c r="V844" s="250"/>
      <c r="W844" s="239"/>
      <c r="X844" s="277"/>
      <c r="Y844" s="250"/>
      <c r="Z844" s="294"/>
      <c r="AA844" s="294"/>
      <c r="AB844" s="294"/>
      <c r="AC844" s="294"/>
      <c r="AD844" s="294"/>
      <c r="AE844" s="294"/>
      <c r="AF844" s="294"/>
      <c r="AG844" s="294"/>
      <c r="AH844" s="294"/>
      <c r="AI844" s="294"/>
      <c r="AJ844" s="294"/>
      <c r="AK844" s="294"/>
      <c r="AL844" s="294"/>
      <c r="AM844" s="294"/>
      <c r="AN844" s="294"/>
      <c r="AO844" s="294"/>
      <c r="AP844" s="250"/>
      <c r="AQ844" s="250"/>
      <c r="AR844" s="250"/>
      <c r="AS844" s="250"/>
      <c r="AT844" s="250"/>
      <c r="AU844" s="250"/>
      <c r="AV844" s="250"/>
      <c r="AW844" s="250"/>
      <c r="AX844" s="250"/>
      <c r="AY844" s="250"/>
      <c r="AZ844" s="250"/>
      <c r="BA844" s="250"/>
      <c r="BB844" s="250"/>
      <c r="BC844" s="250"/>
      <c r="BD844" s="250"/>
      <c r="BE844" s="250"/>
      <c r="BF844" s="250"/>
      <c r="BG844" s="250"/>
      <c r="BH844" s="250"/>
      <c r="BI844" s="250"/>
      <c r="BJ844" s="250"/>
      <c r="BK844" s="250"/>
      <c r="BL844" s="250"/>
      <c r="BM844" s="250"/>
      <c r="BN844" s="250"/>
      <c r="BO844" s="250"/>
      <c r="BP844" s="250"/>
      <c r="BQ844" s="250"/>
      <c r="BR844" s="250"/>
      <c r="BS844" s="250"/>
      <c r="BT844" s="250"/>
    </row>
    <row r="845" spans="7:72" ht="14.25" customHeight="1" x14ac:dyDescent="0.2">
      <c r="G845" s="250"/>
      <c r="K845" s="250"/>
      <c r="O845" s="277"/>
      <c r="V845" s="250"/>
      <c r="W845" s="239"/>
      <c r="X845" s="277"/>
      <c r="Y845" s="250"/>
      <c r="Z845" s="294"/>
      <c r="AA845" s="294"/>
      <c r="AB845" s="294"/>
      <c r="AC845" s="294"/>
      <c r="AD845" s="294"/>
      <c r="AE845" s="294"/>
      <c r="AF845" s="294"/>
      <c r="AG845" s="294"/>
      <c r="AH845" s="294"/>
      <c r="AI845" s="294"/>
      <c r="AJ845" s="294"/>
      <c r="AK845" s="294"/>
      <c r="AL845" s="294"/>
      <c r="AM845" s="294"/>
      <c r="AN845" s="294"/>
      <c r="AO845" s="294"/>
      <c r="AP845" s="250"/>
      <c r="AQ845" s="250"/>
      <c r="AR845" s="250"/>
      <c r="AS845" s="250"/>
      <c r="AT845" s="250"/>
      <c r="AU845" s="250"/>
      <c r="AV845" s="250"/>
      <c r="AW845" s="250"/>
      <c r="AX845" s="250"/>
      <c r="AY845" s="250"/>
      <c r="AZ845" s="250"/>
      <c r="BA845" s="250"/>
      <c r="BB845" s="250"/>
      <c r="BC845" s="250"/>
      <c r="BD845" s="250"/>
      <c r="BE845" s="250"/>
      <c r="BF845" s="250"/>
      <c r="BG845" s="250"/>
      <c r="BH845" s="250"/>
      <c r="BI845" s="250"/>
      <c r="BJ845" s="250"/>
      <c r="BK845" s="250"/>
      <c r="BL845" s="250"/>
      <c r="BM845" s="250"/>
      <c r="BN845" s="250"/>
      <c r="BO845" s="250"/>
      <c r="BP845" s="250"/>
      <c r="BQ845" s="250"/>
      <c r="BR845" s="250"/>
      <c r="BS845" s="250"/>
      <c r="BT845" s="250"/>
    </row>
    <row r="846" spans="7:72" ht="14.25" customHeight="1" x14ac:dyDescent="0.2">
      <c r="G846" s="250"/>
      <c r="K846" s="250"/>
      <c r="O846" s="277"/>
      <c r="V846" s="250"/>
      <c r="W846" s="239"/>
      <c r="X846" s="277"/>
      <c r="Y846" s="250"/>
      <c r="Z846" s="294"/>
      <c r="AA846" s="294"/>
      <c r="AB846" s="294"/>
      <c r="AC846" s="294"/>
      <c r="AD846" s="294"/>
      <c r="AE846" s="294"/>
      <c r="AF846" s="294"/>
      <c r="AG846" s="294"/>
      <c r="AH846" s="294"/>
      <c r="AI846" s="294"/>
      <c r="AJ846" s="294"/>
      <c r="AK846" s="294"/>
      <c r="AL846" s="294"/>
      <c r="AM846" s="294"/>
      <c r="AN846" s="294"/>
      <c r="AO846" s="294"/>
      <c r="AP846" s="250"/>
      <c r="AQ846" s="250"/>
      <c r="AR846" s="250"/>
      <c r="AS846" s="250"/>
      <c r="AT846" s="250"/>
      <c r="AU846" s="250"/>
      <c r="AV846" s="250"/>
      <c r="AW846" s="250"/>
      <c r="AX846" s="250"/>
      <c r="AY846" s="250"/>
      <c r="AZ846" s="250"/>
      <c r="BA846" s="250"/>
      <c r="BB846" s="250"/>
      <c r="BC846" s="250"/>
      <c r="BD846" s="250"/>
      <c r="BE846" s="250"/>
      <c r="BF846" s="250"/>
      <c r="BG846" s="250"/>
      <c r="BH846" s="250"/>
      <c r="BI846" s="250"/>
      <c r="BJ846" s="250"/>
      <c r="BK846" s="250"/>
      <c r="BL846" s="250"/>
      <c r="BM846" s="250"/>
      <c r="BN846" s="250"/>
      <c r="BO846" s="250"/>
      <c r="BP846" s="250"/>
      <c r="BQ846" s="250"/>
      <c r="BR846" s="250"/>
      <c r="BS846" s="250"/>
      <c r="BT846" s="250"/>
    </row>
    <row r="847" spans="7:72" ht="14.25" customHeight="1" x14ac:dyDescent="0.2">
      <c r="G847" s="250"/>
      <c r="K847" s="250"/>
      <c r="O847" s="277"/>
      <c r="V847" s="250"/>
      <c r="W847" s="239"/>
      <c r="X847" s="277"/>
      <c r="Y847" s="250"/>
      <c r="Z847" s="294"/>
      <c r="AA847" s="294"/>
      <c r="AB847" s="294"/>
      <c r="AC847" s="294"/>
      <c r="AD847" s="294"/>
      <c r="AE847" s="294"/>
      <c r="AF847" s="294"/>
      <c r="AG847" s="294"/>
      <c r="AH847" s="294"/>
      <c r="AI847" s="294"/>
      <c r="AJ847" s="294"/>
      <c r="AK847" s="294"/>
      <c r="AL847" s="294"/>
      <c r="AM847" s="294"/>
      <c r="AN847" s="294"/>
      <c r="AO847" s="294"/>
      <c r="AP847" s="250"/>
      <c r="AQ847" s="250"/>
      <c r="AR847" s="250"/>
      <c r="AS847" s="250"/>
      <c r="AT847" s="250"/>
      <c r="AU847" s="250"/>
      <c r="AV847" s="250"/>
      <c r="AW847" s="250"/>
      <c r="AX847" s="250"/>
      <c r="AY847" s="250"/>
      <c r="AZ847" s="250"/>
      <c r="BA847" s="250"/>
      <c r="BB847" s="250"/>
      <c r="BC847" s="250"/>
      <c r="BD847" s="250"/>
      <c r="BE847" s="250"/>
      <c r="BF847" s="250"/>
      <c r="BG847" s="250"/>
      <c r="BH847" s="250"/>
      <c r="BI847" s="250"/>
      <c r="BJ847" s="250"/>
      <c r="BK847" s="250"/>
      <c r="BL847" s="250"/>
      <c r="BM847" s="250"/>
      <c r="BN847" s="250"/>
      <c r="BO847" s="250"/>
      <c r="BP847" s="250"/>
      <c r="BQ847" s="250"/>
      <c r="BR847" s="250"/>
      <c r="BS847" s="250"/>
      <c r="BT847" s="250"/>
    </row>
    <row r="848" spans="7:72" ht="14.25" customHeight="1" x14ac:dyDescent="0.2">
      <c r="G848" s="250"/>
      <c r="K848" s="250"/>
      <c r="O848" s="277"/>
      <c r="V848" s="250"/>
      <c r="W848" s="239"/>
      <c r="X848" s="277"/>
      <c r="Y848" s="250"/>
      <c r="Z848" s="294"/>
      <c r="AA848" s="294"/>
      <c r="AB848" s="294"/>
      <c r="AC848" s="294"/>
      <c r="AD848" s="294"/>
      <c r="AE848" s="294"/>
      <c r="AF848" s="294"/>
      <c r="AG848" s="294"/>
      <c r="AH848" s="294"/>
      <c r="AI848" s="294"/>
      <c r="AJ848" s="294"/>
      <c r="AK848" s="294"/>
      <c r="AL848" s="294"/>
      <c r="AM848" s="294"/>
      <c r="AN848" s="294"/>
      <c r="AO848" s="294"/>
      <c r="AP848" s="250"/>
      <c r="AQ848" s="250"/>
      <c r="AR848" s="250"/>
      <c r="AS848" s="250"/>
      <c r="AT848" s="250"/>
      <c r="AU848" s="250"/>
      <c r="AV848" s="250"/>
      <c r="AW848" s="250"/>
      <c r="AX848" s="250"/>
      <c r="AY848" s="250"/>
      <c r="AZ848" s="250"/>
      <c r="BA848" s="250"/>
      <c r="BB848" s="250"/>
      <c r="BC848" s="250"/>
      <c r="BD848" s="250"/>
      <c r="BE848" s="250"/>
      <c r="BF848" s="250"/>
      <c r="BG848" s="250"/>
      <c r="BH848" s="250"/>
      <c r="BI848" s="250"/>
      <c r="BJ848" s="250"/>
      <c r="BK848" s="250"/>
      <c r="BL848" s="250"/>
      <c r="BM848" s="250"/>
      <c r="BN848" s="250"/>
      <c r="BO848" s="250"/>
      <c r="BP848" s="250"/>
      <c r="BQ848" s="250"/>
      <c r="BR848" s="250"/>
      <c r="BS848" s="250"/>
      <c r="BT848" s="250"/>
    </row>
    <row r="849" spans="7:72" ht="14.25" customHeight="1" x14ac:dyDescent="0.2">
      <c r="G849" s="250"/>
      <c r="K849" s="250"/>
      <c r="O849" s="277"/>
      <c r="V849" s="250"/>
      <c r="W849" s="239"/>
      <c r="X849" s="277"/>
      <c r="Y849" s="250"/>
      <c r="Z849" s="294"/>
      <c r="AA849" s="294"/>
      <c r="AB849" s="294"/>
      <c r="AC849" s="294"/>
      <c r="AD849" s="294"/>
      <c r="AE849" s="294"/>
      <c r="AF849" s="294"/>
      <c r="AG849" s="294"/>
      <c r="AH849" s="294"/>
      <c r="AI849" s="294"/>
      <c r="AJ849" s="294"/>
      <c r="AK849" s="294"/>
      <c r="AL849" s="294"/>
      <c r="AM849" s="294"/>
      <c r="AN849" s="294"/>
      <c r="AO849" s="294"/>
      <c r="AP849" s="250"/>
      <c r="AQ849" s="250"/>
      <c r="AR849" s="250"/>
      <c r="AS849" s="250"/>
      <c r="AT849" s="250"/>
      <c r="AU849" s="250"/>
      <c r="AV849" s="250"/>
      <c r="AW849" s="250"/>
      <c r="AX849" s="250"/>
      <c r="AY849" s="250"/>
      <c r="AZ849" s="250"/>
      <c r="BA849" s="250"/>
      <c r="BB849" s="250"/>
      <c r="BC849" s="250"/>
      <c r="BD849" s="250"/>
      <c r="BE849" s="250"/>
      <c r="BF849" s="250"/>
      <c r="BG849" s="250"/>
      <c r="BH849" s="250"/>
      <c r="BI849" s="250"/>
      <c r="BJ849" s="250"/>
      <c r="BK849" s="250"/>
      <c r="BL849" s="250"/>
      <c r="BM849" s="250"/>
      <c r="BN849" s="250"/>
      <c r="BO849" s="250"/>
      <c r="BP849" s="250"/>
      <c r="BQ849" s="250"/>
      <c r="BR849" s="250"/>
      <c r="BS849" s="250"/>
      <c r="BT849" s="250"/>
    </row>
    <row r="850" spans="7:72" ht="14.25" customHeight="1" x14ac:dyDescent="0.2">
      <c r="G850" s="250"/>
      <c r="K850" s="250"/>
      <c r="O850" s="277"/>
      <c r="V850" s="250"/>
      <c r="W850" s="239"/>
      <c r="X850" s="277"/>
      <c r="Y850" s="250"/>
      <c r="Z850" s="294"/>
      <c r="AA850" s="294"/>
      <c r="AB850" s="294"/>
      <c r="AC850" s="294"/>
      <c r="AD850" s="294"/>
      <c r="AE850" s="294"/>
      <c r="AF850" s="294"/>
      <c r="AG850" s="294"/>
      <c r="AH850" s="294"/>
      <c r="AI850" s="294"/>
      <c r="AJ850" s="294"/>
      <c r="AK850" s="294"/>
      <c r="AL850" s="294"/>
      <c r="AM850" s="294"/>
      <c r="AN850" s="294"/>
      <c r="AO850" s="294"/>
      <c r="AP850" s="250"/>
      <c r="AQ850" s="250"/>
      <c r="AR850" s="250"/>
      <c r="AS850" s="250"/>
      <c r="AT850" s="250"/>
      <c r="AU850" s="250"/>
      <c r="AV850" s="250"/>
      <c r="AW850" s="250"/>
      <c r="AX850" s="250"/>
      <c r="AY850" s="250"/>
      <c r="AZ850" s="250"/>
      <c r="BA850" s="250"/>
      <c r="BB850" s="250"/>
      <c r="BC850" s="250"/>
      <c r="BD850" s="250"/>
      <c r="BE850" s="250"/>
      <c r="BF850" s="250"/>
      <c r="BG850" s="250"/>
      <c r="BH850" s="250"/>
      <c r="BI850" s="250"/>
      <c r="BJ850" s="250"/>
      <c r="BK850" s="250"/>
      <c r="BL850" s="250"/>
      <c r="BM850" s="250"/>
      <c r="BN850" s="250"/>
      <c r="BO850" s="250"/>
      <c r="BP850" s="250"/>
      <c r="BQ850" s="250"/>
      <c r="BR850" s="250"/>
      <c r="BS850" s="250"/>
      <c r="BT850" s="250"/>
    </row>
    <row r="851" spans="7:72" ht="14.25" customHeight="1" x14ac:dyDescent="0.2">
      <c r="G851" s="250"/>
      <c r="K851" s="250"/>
      <c r="O851" s="277"/>
      <c r="V851" s="250"/>
      <c r="W851" s="239"/>
      <c r="X851" s="277"/>
      <c r="Y851" s="250"/>
      <c r="Z851" s="294"/>
      <c r="AA851" s="294"/>
      <c r="AB851" s="294"/>
      <c r="AC851" s="294"/>
      <c r="AD851" s="294"/>
      <c r="AE851" s="294"/>
      <c r="AF851" s="294"/>
      <c r="AG851" s="294"/>
      <c r="AH851" s="294"/>
      <c r="AI851" s="294"/>
      <c r="AJ851" s="294"/>
      <c r="AK851" s="294"/>
      <c r="AL851" s="294"/>
      <c r="AM851" s="294"/>
      <c r="AN851" s="294"/>
      <c r="AO851" s="294"/>
      <c r="AP851" s="250"/>
      <c r="AQ851" s="250"/>
      <c r="AR851" s="250"/>
      <c r="AS851" s="250"/>
      <c r="AT851" s="250"/>
      <c r="AU851" s="250"/>
      <c r="AV851" s="250"/>
      <c r="AW851" s="250"/>
      <c r="AX851" s="250"/>
      <c r="AY851" s="250"/>
      <c r="AZ851" s="250"/>
      <c r="BA851" s="250"/>
      <c r="BB851" s="250"/>
      <c r="BC851" s="250"/>
      <c r="BD851" s="250"/>
      <c r="BE851" s="250"/>
      <c r="BF851" s="250"/>
      <c r="BG851" s="250"/>
      <c r="BH851" s="250"/>
      <c r="BI851" s="250"/>
      <c r="BJ851" s="250"/>
      <c r="BK851" s="250"/>
      <c r="BL851" s="250"/>
      <c r="BM851" s="250"/>
      <c r="BN851" s="250"/>
      <c r="BO851" s="250"/>
      <c r="BP851" s="250"/>
      <c r="BQ851" s="250"/>
      <c r="BR851" s="250"/>
      <c r="BS851" s="250"/>
      <c r="BT851" s="250"/>
    </row>
    <row r="852" spans="7:72" ht="14.25" customHeight="1" x14ac:dyDescent="0.2">
      <c r="G852" s="250"/>
      <c r="K852" s="250"/>
      <c r="O852" s="277"/>
      <c r="V852" s="250"/>
      <c r="W852" s="239"/>
      <c r="X852" s="277"/>
      <c r="Y852" s="250"/>
      <c r="Z852" s="294"/>
      <c r="AA852" s="294"/>
      <c r="AB852" s="294"/>
      <c r="AC852" s="294"/>
      <c r="AD852" s="294"/>
      <c r="AE852" s="294"/>
      <c r="AF852" s="294"/>
      <c r="AG852" s="294"/>
      <c r="AH852" s="294"/>
      <c r="AI852" s="294"/>
      <c r="AJ852" s="294"/>
      <c r="AK852" s="294"/>
      <c r="AL852" s="294"/>
      <c r="AM852" s="294"/>
      <c r="AN852" s="294"/>
      <c r="AO852" s="294"/>
      <c r="AP852" s="250"/>
      <c r="AQ852" s="250"/>
      <c r="AR852" s="250"/>
      <c r="AS852" s="250"/>
      <c r="AT852" s="250"/>
      <c r="AU852" s="250"/>
      <c r="AV852" s="250"/>
      <c r="AW852" s="250"/>
      <c r="AX852" s="250"/>
      <c r="AY852" s="250"/>
      <c r="AZ852" s="250"/>
      <c r="BA852" s="250"/>
      <c r="BB852" s="250"/>
      <c r="BC852" s="250"/>
      <c r="BD852" s="250"/>
      <c r="BE852" s="250"/>
      <c r="BF852" s="250"/>
      <c r="BG852" s="250"/>
      <c r="BH852" s="250"/>
      <c r="BI852" s="250"/>
      <c r="BJ852" s="250"/>
      <c r="BK852" s="250"/>
      <c r="BL852" s="250"/>
      <c r="BM852" s="250"/>
      <c r="BN852" s="250"/>
      <c r="BO852" s="250"/>
      <c r="BP852" s="250"/>
      <c r="BQ852" s="250"/>
      <c r="BR852" s="250"/>
      <c r="BS852" s="250"/>
      <c r="BT852" s="250"/>
    </row>
    <row r="853" spans="7:72" ht="14.25" customHeight="1" x14ac:dyDescent="0.2">
      <c r="G853" s="250"/>
      <c r="K853" s="250"/>
      <c r="O853" s="277"/>
      <c r="V853" s="250"/>
      <c r="W853" s="239"/>
      <c r="X853" s="277"/>
      <c r="Y853" s="250"/>
      <c r="Z853" s="294"/>
      <c r="AA853" s="294"/>
      <c r="AB853" s="294"/>
      <c r="AC853" s="294"/>
      <c r="AD853" s="294"/>
      <c r="AE853" s="294"/>
      <c r="AF853" s="294"/>
      <c r="AG853" s="294"/>
      <c r="AH853" s="294"/>
      <c r="AI853" s="294"/>
      <c r="AJ853" s="294"/>
      <c r="AK853" s="294"/>
      <c r="AL853" s="294"/>
      <c r="AM853" s="294"/>
      <c r="AN853" s="294"/>
      <c r="AO853" s="294"/>
      <c r="AP853" s="250"/>
      <c r="AQ853" s="250"/>
      <c r="AR853" s="250"/>
      <c r="AS853" s="250"/>
      <c r="AT853" s="250"/>
      <c r="AU853" s="250"/>
      <c r="AV853" s="250"/>
      <c r="AW853" s="250"/>
      <c r="AX853" s="250"/>
      <c r="AY853" s="250"/>
      <c r="AZ853" s="250"/>
      <c r="BA853" s="250"/>
      <c r="BB853" s="250"/>
      <c r="BC853" s="250"/>
      <c r="BD853" s="250"/>
      <c r="BE853" s="250"/>
      <c r="BF853" s="250"/>
      <c r="BG853" s="250"/>
      <c r="BH853" s="250"/>
      <c r="BI853" s="250"/>
      <c r="BJ853" s="250"/>
      <c r="BK853" s="250"/>
      <c r="BL853" s="250"/>
      <c r="BM853" s="250"/>
      <c r="BN853" s="250"/>
      <c r="BO853" s="250"/>
      <c r="BP853" s="250"/>
      <c r="BQ853" s="250"/>
      <c r="BR853" s="250"/>
      <c r="BS853" s="250"/>
      <c r="BT853" s="250"/>
    </row>
    <row r="854" spans="7:72" ht="14.25" customHeight="1" x14ac:dyDescent="0.2">
      <c r="G854" s="250"/>
      <c r="K854" s="250"/>
      <c r="O854" s="277"/>
      <c r="V854" s="250"/>
      <c r="W854" s="239"/>
      <c r="X854" s="277"/>
      <c r="Y854" s="250"/>
      <c r="Z854" s="294"/>
      <c r="AA854" s="294"/>
      <c r="AB854" s="294"/>
      <c r="AC854" s="294"/>
      <c r="AD854" s="294"/>
      <c r="AE854" s="294"/>
      <c r="AF854" s="294"/>
      <c r="AG854" s="294"/>
      <c r="AH854" s="294"/>
      <c r="AI854" s="294"/>
      <c r="AJ854" s="294"/>
      <c r="AK854" s="294"/>
      <c r="AL854" s="294"/>
      <c r="AM854" s="294"/>
      <c r="AN854" s="294"/>
      <c r="AO854" s="294"/>
      <c r="AP854" s="250"/>
      <c r="AQ854" s="250"/>
      <c r="AR854" s="250"/>
      <c r="AS854" s="250"/>
      <c r="AT854" s="250"/>
      <c r="AU854" s="250"/>
      <c r="AV854" s="250"/>
      <c r="AW854" s="250"/>
      <c r="AX854" s="250"/>
      <c r="AY854" s="250"/>
      <c r="AZ854" s="250"/>
      <c r="BA854" s="250"/>
      <c r="BB854" s="250"/>
      <c r="BC854" s="250"/>
      <c r="BD854" s="250"/>
      <c r="BE854" s="250"/>
      <c r="BF854" s="250"/>
      <c r="BG854" s="250"/>
      <c r="BH854" s="250"/>
      <c r="BI854" s="250"/>
      <c r="BJ854" s="250"/>
      <c r="BK854" s="250"/>
      <c r="BL854" s="250"/>
      <c r="BM854" s="250"/>
      <c r="BN854" s="250"/>
      <c r="BO854" s="250"/>
      <c r="BP854" s="250"/>
      <c r="BQ854" s="250"/>
      <c r="BR854" s="250"/>
      <c r="BS854" s="250"/>
      <c r="BT854" s="250"/>
    </row>
    <row r="855" spans="7:72" ht="14.25" customHeight="1" x14ac:dyDescent="0.2">
      <c r="G855" s="250"/>
      <c r="K855" s="250"/>
      <c r="O855" s="277"/>
      <c r="V855" s="250"/>
      <c r="W855" s="239"/>
      <c r="X855" s="277"/>
      <c r="Y855" s="250"/>
      <c r="Z855" s="294"/>
      <c r="AA855" s="294"/>
      <c r="AB855" s="294"/>
      <c r="AC855" s="294"/>
      <c r="AD855" s="294"/>
      <c r="AE855" s="294"/>
      <c r="AF855" s="294"/>
      <c r="AG855" s="294"/>
      <c r="AH855" s="294"/>
      <c r="AI855" s="294"/>
      <c r="AJ855" s="294"/>
      <c r="AK855" s="294"/>
      <c r="AL855" s="294"/>
      <c r="AM855" s="294"/>
      <c r="AN855" s="294"/>
      <c r="AO855" s="294"/>
      <c r="AP855" s="250"/>
      <c r="AQ855" s="250"/>
      <c r="AR855" s="250"/>
      <c r="AS855" s="250"/>
      <c r="AT855" s="250"/>
      <c r="AU855" s="250"/>
      <c r="AV855" s="250"/>
      <c r="AW855" s="250"/>
      <c r="AX855" s="250"/>
      <c r="AY855" s="250"/>
      <c r="AZ855" s="250"/>
      <c r="BA855" s="250"/>
      <c r="BB855" s="250"/>
      <c r="BC855" s="250"/>
      <c r="BD855" s="250"/>
      <c r="BE855" s="250"/>
      <c r="BF855" s="250"/>
      <c r="BG855" s="250"/>
      <c r="BH855" s="250"/>
      <c r="BI855" s="250"/>
      <c r="BJ855" s="250"/>
      <c r="BK855" s="250"/>
      <c r="BL855" s="250"/>
      <c r="BM855" s="250"/>
      <c r="BN855" s="250"/>
      <c r="BO855" s="250"/>
      <c r="BP855" s="250"/>
      <c r="BQ855" s="250"/>
      <c r="BR855" s="250"/>
      <c r="BS855" s="250"/>
      <c r="BT855" s="250"/>
    </row>
    <row r="856" spans="7:72" ht="14.25" customHeight="1" x14ac:dyDescent="0.2">
      <c r="G856" s="250"/>
      <c r="K856" s="250"/>
      <c r="O856" s="277"/>
      <c r="V856" s="250"/>
      <c r="W856" s="239"/>
      <c r="X856" s="277"/>
      <c r="Y856" s="250"/>
      <c r="Z856" s="294"/>
      <c r="AA856" s="294"/>
      <c r="AB856" s="294"/>
      <c r="AC856" s="294"/>
      <c r="AD856" s="294"/>
      <c r="AE856" s="294"/>
      <c r="AF856" s="294"/>
      <c r="AG856" s="294"/>
      <c r="AH856" s="294"/>
      <c r="AI856" s="294"/>
      <c r="AJ856" s="294"/>
      <c r="AK856" s="294"/>
      <c r="AL856" s="294"/>
      <c r="AM856" s="294"/>
      <c r="AN856" s="294"/>
      <c r="AO856" s="294"/>
      <c r="AP856" s="250"/>
      <c r="AQ856" s="250"/>
      <c r="AR856" s="250"/>
      <c r="AS856" s="250"/>
      <c r="AT856" s="250"/>
      <c r="AU856" s="250"/>
      <c r="AV856" s="250"/>
      <c r="AW856" s="250"/>
      <c r="AX856" s="250"/>
      <c r="AY856" s="250"/>
      <c r="AZ856" s="250"/>
      <c r="BA856" s="250"/>
      <c r="BB856" s="250"/>
      <c r="BC856" s="250"/>
      <c r="BD856" s="250"/>
      <c r="BE856" s="250"/>
      <c r="BF856" s="250"/>
      <c r="BG856" s="250"/>
      <c r="BH856" s="250"/>
      <c r="BI856" s="250"/>
      <c r="BJ856" s="250"/>
      <c r="BK856" s="250"/>
      <c r="BL856" s="250"/>
      <c r="BM856" s="250"/>
      <c r="BN856" s="250"/>
      <c r="BO856" s="250"/>
      <c r="BP856" s="250"/>
      <c r="BQ856" s="250"/>
      <c r="BR856" s="250"/>
      <c r="BS856" s="250"/>
      <c r="BT856" s="250"/>
    </row>
    <row r="857" spans="7:72" ht="14.25" customHeight="1" x14ac:dyDescent="0.2">
      <c r="G857" s="250"/>
      <c r="K857" s="250"/>
      <c r="O857" s="277"/>
      <c r="V857" s="250"/>
      <c r="W857" s="239"/>
      <c r="X857" s="277"/>
      <c r="Y857" s="250"/>
      <c r="Z857" s="294"/>
      <c r="AA857" s="294"/>
      <c r="AB857" s="294"/>
      <c r="AC857" s="294"/>
      <c r="AD857" s="294"/>
      <c r="AE857" s="294"/>
      <c r="AF857" s="294"/>
      <c r="AG857" s="294"/>
      <c r="AH857" s="294"/>
      <c r="AI857" s="294"/>
      <c r="AJ857" s="294"/>
      <c r="AK857" s="294"/>
      <c r="AL857" s="294"/>
      <c r="AM857" s="294"/>
      <c r="AN857" s="294"/>
      <c r="AO857" s="294"/>
      <c r="AP857" s="250"/>
      <c r="AQ857" s="250"/>
      <c r="AR857" s="250"/>
      <c r="AS857" s="250"/>
      <c r="AT857" s="250"/>
      <c r="AU857" s="250"/>
      <c r="AV857" s="250"/>
      <c r="AW857" s="250"/>
      <c r="AX857" s="250"/>
      <c r="AY857" s="250"/>
      <c r="AZ857" s="250"/>
      <c r="BA857" s="250"/>
      <c r="BB857" s="250"/>
      <c r="BC857" s="250"/>
      <c r="BD857" s="250"/>
      <c r="BE857" s="250"/>
      <c r="BF857" s="250"/>
      <c r="BG857" s="250"/>
      <c r="BH857" s="250"/>
      <c r="BI857" s="250"/>
      <c r="BJ857" s="250"/>
      <c r="BK857" s="250"/>
      <c r="BL857" s="250"/>
      <c r="BM857" s="250"/>
      <c r="BN857" s="250"/>
      <c r="BO857" s="250"/>
      <c r="BP857" s="250"/>
      <c r="BQ857" s="250"/>
      <c r="BR857" s="250"/>
      <c r="BS857" s="250"/>
      <c r="BT857" s="250"/>
    </row>
    <row r="858" spans="7:72" ht="14.25" customHeight="1" x14ac:dyDescent="0.2">
      <c r="G858" s="250"/>
      <c r="K858" s="250"/>
      <c r="O858" s="277"/>
      <c r="V858" s="250"/>
      <c r="W858" s="239"/>
      <c r="X858" s="277"/>
      <c r="Y858" s="250"/>
      <c r="Z858" s="294"/>
      <c r="AA858" s="294"/>
      <c r="AB858" s="294"/>
      <c r="AC858" s="294"/>
      <c r="AD858" s="294"/>
      <c r="AE858" s="294"/>
      <c r="AF858" s="294"/>
      <c r="AG858" s="294"/>
      <c r="AH858" s="294"/>
      <c r="AI858" s="294"/>
      <c r="AJ858" s="294"/>
      <c r="AK858" s="294"/>
      <c r="AL858" s="294"/>
      <c r="AM858" s="294"/>
      <c r="AN858" s="294"/>
      <c r="AO858" s="294"/>
      <c r="AP858" s="250"/>
      <c r="AQ858" s="250"/>
      <c r="AR858" s="250"/>
      <c r="AS858" s="250"/>
      <c r="AT858" s="250"/>
      <c r="AU858" s="250"/>
      <c r="AV858" s="250"/>
      <c r="AW858" s="250"/>
      <c r="AX858" s="250"/>
      <c r="AY858" s="250"/>
      <c r="AZ858" s="250"/>
      <c r="BA858" s="250"/>
      <c r="BB858" s="250"/>
      <c r="BC858" s="250"/>
      <c r="BD858" s="250"/>
      <c r="BE858" s="250"/>
      <c r="BF858" s="250"/>
      <c r="BG858" s="250"/>
      <c r="BH858" s="250"/>
      <c r="BI858" s="250"/>
      <c r="BJ858" s="250"/>
      <c r="BK858" s="250"/>
      <c r="BL858" s="250"/>
      <c r="BM858" s="250"/>
      <c r="BN858" s="250"/>
      <c r="BO858" s="250"/>
      <c r="BP858" s="250"/>
      <c r="BQ858" s="250"/>
      <c r="BR858" s="250"/>
      <c r="BS858" s="250"/>
      <c r="BT858" s="250"/>
    </row>
    <row r="859" spans="7:72" ht="14.25" customHeight="1" x14ac:dyDescent="0.2">
      <c r="G859" s="250"/>
      <c r="K859" s="250"/>
      <c r="O859" s="277"/>
      <c r="V859" s="250"/>
      <c r="W859" s="239"/>
      <c r="X859" s="277"/>
      <c r="Y859" s="250"/>
      <c r="Z859" s="294"/>
      <c r="AA859" s="294"/>
      <c r="AB859" s="294"/>
      <c r="AC859" s="294"/>
      <c r="AD859" s="294"/>
      <c r="AE859" s="294"/>
      <c r="AF859" s="294"/>
      <c r="AG859" s="294"/>
      <c r="AH859" s="294"/>
      <c r="AI859" s="294"/>
      <c r="AJ859" s="294"/>
      <c r="AK859" s="294"/>
      <c r="AL859" s="294"/>
      <c r="AM859" s="294"/>
      <c r="AN859" s="294"/>
      <c r="AO859" s="294"/>
      <c r="AP859" s="250"/>
      <c r="AQ859" s="250"/>
      <c r="AR859" s="250"/>
      <c r="AS859" s="250"/>
      <c r="AT859" s="250"/>
      <c r="AU859" s="250"/>
      <c r="AV859" s="250"/>
      <c r="AW859" s="250"/>
      <c r="AX859" s="250"/>
      <c r="AY859" s="250"/>
      <c r="AZ859" s="250"/>
      <c r="BA859" s="250"/>
      <c r="BB859" s="250"/>
      <c r="BC859" s="250"/>
      <c r="BD859" s="250"/>
      <c r="BE859" s="250"/>
      <c r="BF859" s="250"/>
      <c r="BG859" s="250"/>
      <c r="BH859" s="250"/>
      <c r="BI859" s="250"/>
      <c r="BJ859" s="250"/>
      <c r="BK859" s="250"/>
      <c r="BL859" s="250"/>
      <c r="BM859" s="250"/>
      <c r="BN859" s="250"/>
      <c r="BO859" s="250"/>
      <c r="BP859" s="250"/>
      <c r="BQ859" s="250"/>
      <c r="BR859" s="250"/>
      <c r="BS859" s="250"/>
      <c r="BT859" s="250"/>
    </row>
    <row r="860" spans="7:72" ht="14.25" customHeight="1" x14ac:dyDescent="0.2">
      <c r="G860" s="250"/>
      <c r="K860" s="250"/>
      <c r="O860" s="277"/>
      <c r="V860" s="250"/>
      <c r="W860" s="239"/>
      <c r="X860" s="277"/>
      <c r="Y860" s="250"/>
      <c r="Z860" s="294"/>
      <c r="AA860" s="294"/>
      <c r="AB860" s="294"/>
      <c r="AC860" s="294"/>
      <c r="AD860" s="294"/>
      <c r="AE860" s="294"/>
      <c r="AF860" s="294"/>
      <c r="AG860" s="294"/>
      <c r="AH860" s="294"/>
      <c r="AI860" s="294"/>
      <c r="AJ860" s="294"/>
      <c r="AK860" s="294"/>
      <c r="AL860" s="294"/>
      <c r="AM860" s="294"/>
      <c r="AN860" s="294"/>
      <c r="AO860" s="294"/>
      <c r="AP860" s="250"/>
      <c r="AQ860" s="250"/>
      <c r="AR860" s="250"/>
      <c r="AS860" s="250"/>
      <c r="AT860" s="250"/>
      <c r="AU860" s="250"/>
      <c r="AV860" s="250"/>
      <c r="AW860" s="250"/>
      <c r="AX860" s="250"/>
      <c r="AY860" s="250"/>
      <c r="AZ860" s="250"/>
      <c r="BA860" s="250"/>
      <c r="BB860" s="250"/>
      <c r="BC860" s="250"/>
      <c r="BD860" s="250"/>
      <c r="BE860" s="250"/>
      <c r="BF860" s="250"/>
      <c r="BG860" s="250"/>
      <c r="BH860" s="250"/>
      <c r="BI860" s="250"/>
      <c r="BJ860" s="250"/>
      <c r="BK860" s="250"/>
      <c r="BL860" s="250"/>
      <c r="BM860" s="250"/>
      <c r="BN860" s="250"/>
      <c r="BO860" s="250"/>
      <c r="BP860" s="250"/>
      <c r="BQ860" s="250"/>
      <c r="BR860" s="250"/>
      <c r="BS860" s="250"/>
      <c r="BT860" s="250"/>
    </row>
    <row r="861" spans="7:72" ht="14.25" customHeight="1" x14ac:dyDescent="0.2">
      <c r="G861" s="250"/>
      <c r="K861" s="250"/>
      <c r="O861" s="277"/>
      <c r="V861" s="250"/>
      <c r="W861" s="239"/>
      <c r="X861" s="277"/>
      <c r="Y861" s="250"/>
      <c r="Z861" s="294"/>
      <c r="AA861" s="294"/>
      <c r="AB861" s="294"/>
      <c r="AC861" s="294"/>
      <c r="AD861" s="294"/>
      <c r="AE861" s="294"/>
      <c r="AF861" s="294"/>
      <c r="AG861" s="294"/>
      <c r="AH861" s="294"/>
      <c r="AI861" s="294"/>
      <c r="AJ861" s="294"/>
      <c r="AK861" s="294"/>
      <c r="AL861" s="294"/>
      <c r="AM861" s="294"/>
      <c r="AN861" s="294"/>
      <c r="AO861" s="294"/>
      <c r="AP861" s="250"/>
      <c r="AQ861" s="250"/>
      <c r="AR861" s="250"/>
      <c r="AS861" s="250"/>
      <c r="AT861" s="250"/>
      <c r="AU861" s="250"/>
      <c r="AV861" s="250"/>
      <c r="AW861" s="250"/>
      <c r="AX861" s="250"/>
      <c r="AY861" s="250"/>
      <c r="AZ861" s="250"/>
      <c r="BA861" s="250"/>
      <c r="BB861" s="250"/>
      <c r="BC861" s="250"/>
      <c r="BD861" s="250"/>
      <c r="BE861" s="250"/>
      <c r="BF861" s="250"/>
      <c r="BG861" s="250"/>
      <c r="BH861" s="250"/>
      <c r="BI861" s="250"/>
      <c r="BJ861" s="250"/>
      <c r="BK861" s="250"/>
      <c r="BL861" s="250"/>
      <c r="BM861" s="250"/>
      <c r="BN861" s="250"/>
      <c r="BO861" s="250"/>
      <c r="BP861" s="250"/>
      <c r="BQ861" s="250"/>
      <c r="BR861" s="250"/>
      <c r="BS861" s="250"/>
      <c r="BT861" s="250"/>
    </row>
    <row r="862" spans="7:72" ht="14.25" customHeight="1" x14ac:dyDescent="0.2">
      <c r="G862" s="250"/>
      <c r="K862" s="250"/>
      <c r="O862" s="277"/>
      <c r="V862" s="250"/>
      <c r="W862" s="239"/>
      <c r="X862" s="277"/>
      <c r="Y862" s="250"/>
      <c r="Z862" s="294"/>
      <c r="AA862" s="294"/>
      <c r="AB862" s="294"/>
      <c r="AC862" s="294"/>
      <c r="AD862" s="294"/>
      <c r="AE862" s="294"/>
      <c r="AF862" s="294"/>
      <c r="AG862" s="294"/>
      <c r="AH862" s="294"/>
      <c r="AI862" s="294"/>
      <c r="AJ862" s="294"/>
      <c r="AK862" s="294"/>
      <c r="AL862" s="294"/>
      <c r="AM862" s="294"/>
      <c r="AN862" s="294"/>
      <c r="AO862" s="294"/>
      <c r="AP862" s="250"/>
      <c r="AQ862" s="250"/>
      <c r="AR862" s="250"/>
      <c r="AS862" s="250"/>
      <c r="AT862" s="250"/>
      <c r="AU862" s="250"/>
      <c r="AV862" s="250"/>
      <c r="AW862" s="250"/>
      <c r="AX862" s="250"/>
      <c r="AY862" s="250"/>
      <c r="AZ862" s="250"/>
      <c r="BA862" s="250"/>
      <c r="BB862" s="250"/>
      <c r="BC862" s="250"/>
      <c r="BD862" s="250"/>
      <c r="BE862" s="250"/>
      <c r="BF862" s="250"/>
      <c r="BG862" s="250"/>
      <c r="BH862" s="250"/>
      <c r="BI862" s="250"/>
      <c r="BJ862" s="250"/>
      <c r="BK862" s="250"/>
      <c r="BL862" s="250"/>
      <c r="BM862" s="250"/>
      <c r="BN862" s="250"/>
      <c r="BO862" s="250"/>
      <c r="BP862" s="250"/>
      <c r="BQ862" s="250"/>
      <c r="BR862" s="250"/>
      <c r="BS862" s="250"/>
      <c r="BT862" s="250"/>
    </row>
    <row r="863" spans="7:72" ht="14.25" customHeight="1" x14ac:dyDescent="0.2">
      <c r="G863" s="250"/>
      <c r="K863" s="250"/>
      <c r="O863" s="277"/>
      <c r="V863" s="250"/>
      <c r="W863" s="239"/>
      <c r="X863" s="277"/>
      <c r="Y863" s="250"/>
      <c r="Z863" s="294"/>
      <c r="AA863" s="294"/>
      <c r="AB863" s="294"/>
      <c r="AC863" s="294"/>
      <c r="AD863" s="294"/>
      <c r="AE863" s="294"/>
      <c r="AF863" s="294"/>
      <c r="AG863" s="294"/>
      <c r="AH863" s="294"/>
      <c r="AI863" s="294"/>
      <c r="AJ863" s="294"/>
      <c r="AK863" s="294"/>
      <c r="AL863" s="294"/>
      <c r="AM863" s="294"/>
      <c r="AN863" s="294"/>
      <c r="AO863" s="294"/>
      <c r="AP863" s="250"/>
      <c r="AQ863" s="250"/>
      <c r="AR863" s="250"/>
      <c r="AS863" s="250"/>
      <c r="AT863" s="250"/>
      <c r="AU863" s="250"/>
      <c r="AV863" s="250"/>
      <c r="AW863" s="250"/>
      <c r="AX863" s="250"/>
      <c r="AY863" s="250"/>
      <c r="AZ863" s="250"/>
      <c r="BA863" s="250"/>
      <c r="BB863" s="250"/>
      <c r="BC863" s="250"/>
      <c r="BD863" s="250"/>
      <c r="BE863" s="250"/>
      <c r="BF863" s="250"/>
      <c r="BG863" s="250"/>
      <c r="BH863" s="250"/>
      <c r="BI863" s="250"/>
      <c r="BJ863" s="250"/>
      <c r="BK863" s="250"/>
      <c r="BL863" s="250"/>
      <c r="BM863" s="250"/>
      <c r="BN863" s="250"/>
      <c r="BO863" s="250"/>
      <c r="BP863" s="250"/>
      <c r="BQ863" s="250"/>
      <c r="BR863" s="250"/>
      <c r="BS863" s="250"/>
      <c r="BT863" s="250"/>
    </row>
    <row r="864" spans="7:72" ht="14.25" customHeight="1" x14ac:dyDescent="0.2">
      <c r="G864" s="250"/>
      <c r="K864" s="250"/>
      <c r="O864" s="277"/>
      <c r="V864" s="250"/>
      <c r="W864" s="239"/>
      <c r="X864" s="277"/>
      <c r="Y864" s="250"/>
      <c r="Z864" s="294"/>
      <c r="AA864" s="294"/>
      <c r="AB864" s="294"/>
      <c r="AC864" s="294"/>
      <c r="AD864" s="294"/>
      <c r="AE864" s="294"/>
      <c r="AF864" s="294"/>
      <c r="AG864" s="294"/>
      <c r="AH864" s="294"/>
      <c r="AI864" s="294"/>
      <c r="AJ864" s="294"/>
      <c r="AK864" s="294"/>
      <c r="AL864" s="294"/>
      <c r="AM864" s="294"/>
      <c r="AN864" s="294"/>
      <c r="AO864" s="294"/>
      <c r="AP864" s="250"/>
      <c r="AQ864" s="250"/>
      <c r="AR864" s="250"/>
      <c r="AS864" s="250"/>
      <c r="AT864" s="250"/>
      <c r="AU864" s="250"/>
      <c r="AV864" s="250"/>
      <c r="AW864" s="250"/>
      <c r="AX864" s="250"/>
      <c r="AY864" s="250"/>
      <c r="AZ864" s="250"/>
      <c r="BA864" s="250"/>
      <c r="BB864" s="250"/>
      <c r="BC864" s="250"/>
      <c r="BD864" s="250"/>
      <c r="BE864" s="250"/>
      <c r="BF864" s="250"/>
      <c r="BG864" s="250"/>
      <c r="BH864" s="250"/>
      <c r="BI864" s="250"/>
      <c r="BJ864" s="250"/>
      <c r="BK864" s="250"/>
      <c r="BL864" s="250"/>
      <c r="BM864" s="250"/>
      <c r="BN864" s="250"/>
      <c r="BO864" s="250"/>
      <c r="BP864" s="250"/>
      <c r="BQ864" s="250"/>
      <c r="BR864" s="250"/>
      <c r="BS864" s="250"/>
      <c r="BT864" s="250"/>
    </row>
    <row r="865" spans="7:72" ht="14.25" customHeight="1" x14ac:dyDescent="0.2">
      <c r="G865" s="250"/>
      <c r="K865" s="250"/>
      <c r="O865" s="277"/>
      <c r="V865" s="250"/>
      <c r="W865" s="239"/>
      <c r="X865" s="277"/>
      <c r="Y865" s="250"/>
      <c r="Z865" s="294"/>
      <c r="AA865" s="294"/>
      <c r="AB865" s="294"/>
      <c r="AC865" s="294"/>
      <c r="AD865" s="294"/>
      <c r="AE865" s="294"/>
      <c r="AF865" s="294"/>
      <c r="AG865" s="294"/>
      <c r="AH865" s="294"/>
      <c r="AI865" s="294"/>
      <c r="AJ865" s="294"/>
      <c r="AK865" s="294"/>
      <c r="AL865" s="294"/>
      <c r="AM865" s="294"/>
      <c r="AN865" s="294"/>
      <c r="AO865" s="294"/>
      <c r="AP865" s="250"/>
      <c r="AQ865" s="250"/>
      <c r="AR865" s="250"/>
      <c r="AS865" s="250"/>
      <c r="AT865" s="250"/>
      <c r="AU865" s="250"/>
      <c r="AV865" s="250"/>
      <c r="AW865" s="250"/>
      <c r="AX865" s="250"/>
      <c r="AY865" s="250"/>
      <c r="AZ865" s="250"/>
      <c r="BA865" s="250"/>
      <c r="BB865" s="250"/>
      <c r="BC865" s="250"/>
      <c r="BD865" s="250"/>
      <c r="BE865" s="250"/>
      <c r="BF865" s="250"/>
      <c r="BG865" s="250"/>
      <c r="BH865" s="250"/>
      <c r="BI865" s="250"/>
      <c r="BJ865" s="250"/>
      <c r="BK865" s="250"/>
      <c r="BL865" s="250"/>
      <c r="BM865" s="250"/>
      <c r="BN865" s="250"/>
      <c r="BO865" s="250"/>
      <c r="BP865" s="250"/>
      <c r="BQ865" s="250"/>
      <c r="BR865" s="250"/>
      <c r="BS865" s="250"/>
      <c r="BT865" s="250"/>
    </row>
    <row r="866" spans="7:72" ht="14.25" customHeight="1" x14ac:dyDescent="0.2">
      <c r="G866" s="250"/>
      <c r="K866" s="250"/>
      <c r="O866" s="277"/>
      <c r="V866" s="250"/>
      <c r="W866" s="239"/>
      <c r="X866" s="277"/>
      <c r="Y866" s="250"/>
      <c r="Z866" s="294"/>
      <c r="AA866" s="294"/>
      <c r="AB866" s="294"/>
      <c r="AC866" s="294"/>
      <c r="AD866" s="294"/>
      <c r="AE866" s="294"/>
      <c r="AF866" s="294"/>
      <c r="AG866" s="294"/>
      <c r="AH866" s="294"/>
      <c r="AI866" s="294"/>
      <c r="AJ866" s="294"/>
      <c r="AK866" s="294"/>
      <c r="AL866" s="294"/>
      <c r="AM866" s="294"/>
      <c r="AN866" s="294"/>
      <c r="AO866" s="294"/>
      <c r="AP866" s="250"/>
      <c r="AQ866" s="250"/>
      <c r="AR866" s="250"/>
      <c r="AS866" s="250"/>
      <c r="AT866" s="250"/>
      <c r="AU866" s="250"/>
      <c r="AV866" s="250"/>
      <c r="AW866" s="250"/>
      <c r="AX866" s="250"/>
      <c r="AY866" s="250"/>
      <c r="AZ866" s="250"/>
      <c r="BA866" s="250"/>
      <c r="BB866" s="250"/>
      <c r="BC866" s="250"/>
      <c r="BD866" s="250"/>
      <c r="BE866" s="250"/>
      <c r="BF866" s="250"/>
      <c r="BG866" s="250"/>
      <c r="BH866" s="250"/>
      <c r="BI866" s="250"/>
      <c r="BJ866" s="250"/>
      <c r="BK866" s="250"/>
      <c r="BL866" s="250"/>
      <c r="BM866" s="250"/>
      <c r="BN866" s="250"/>
      <c r="BO866" s="250"/>
      <c r="BP866" s="250"/>
      <c r="BQ866" s="250"/>
      <c r="BR866" s="250"/>
      <c r="BS866" s="250"/>
      <c r="BT866" s="250"/>
    </row>
    <row r="867" spans="7:72" ht="14.25" customHeight="1" x14ac:dyDescent="0.2">
      <c r="G867" s="250"/>
      <c r="K867" s="250"/>
      <c r="O867" s="277"/>
      <c r="V867" s="250"/>
      <c r="W867" s="239"/>
      <c r="X867" s="277"/>
      <c r="Y867" s="250"/>
      <c r="Z867" s="294"/>
      <c r="AA867" s="294"/>
      <c r="AB867" s="294"/>
      <c r="AC867" s="294"/>
      <c r="AD867" s="294"/>
      <c r="AE867" s="294"/>
      <c r="AF867" s="294"/>
      <c r="AG867" s="294"/>
      <c r="AH867" s="294"/>
      <c r="AI867" s="294"/>
      <c r="AJ867" s="294"/>
      <c r="AK867" s="294"/>
      <c r="AL867" s="294"/>
      <c r="AM867" s="294"/>
      <c r="AN867" s="294"/>
      <c r="AO867" s="294"/>
      <c r="AP867" s="250"/>
      <c r="AQ867" s="250"/>
      <c r="AR867" s="250"/>
      <c r="AS867" s="250"/>
      <c r="AT867" s="250"/>
      <c r="AU867" s="250"/>
      <c r="AV867" s="250"/>
      <c r="AW867" s="250"/>
      <c r="AX867" s="250"/>
      <c r="AY867" s="250"/>
      <c r="AZ867" s="250"/>
      <c r="BA867" s="250"/>
      <c r="BB867" s="250"/>
      <c r="BC867" s="250"/>
      <c r="BD867" s="250"/>
      <c r="BE867" s="250"/>
      <c r="BF867" s="250"/>
      <c r="BG867" s="250"/>
      <c r="BH867" s="250"/>
      <c r="BI867" s="250"/>
      <c r="BJ867" s="250"/>
      <c r="BK867" s="250"/>
      <c r="BL867" s="250"/>
      <c r="BM867" s="250"/>
      <c r="BN867" s="250"/>
      <c r="BO867" s="250"/>
      <c r="BP867" s="250"/>
      <c r="BQ867" s="250"/>
      <c r="BR867" s="250"/>
      <c r="BS867" s="250"/>
      <c r="BT867" s="250"/>
    </row>
    <row r="868" spans="7:72" ht="14.25" customHeight="1" x14ac:dyDescent="0.2">
      <c r="G868" s="250"/>
      <c r="K868" s="250"/>
      <c r="O868" s="277"/>
      <c r="V868" s="250"/>
      <c r="W868" s="239"/>
      <c r="X868" s="277"/>
      <c r="Y868" s="250"/>
      <c r="Z868" s="294"/>
      <c r="AA868" s="294"/>
      <c r="AB868" s="294"/>
      <c r="AC868" s="294"/>
      <c r="AD868" s="294"/>
      <c r="AE868" s="294"/>
      <c r="AF868" s="294"/>
      <c r="AG868" s="294"/>
      <c r="AH868" s="294"/>
      <c r="AI868" s="294"/>
      <c r="AJ868" s="294"/>
      <c r="AK868" s="294"/>
      <c r="AL868" s="294"/>
      <c r="AM868" s="294"/>
      <c r="AN868" s="294"/>
      <c r="AO868" s="294"/>
      <c r="AP868" s="250"/>
      <c r="AQ868" s="250"/>
      <c r="AR868" s="250"/>
      <c r="AS868" s="250"/>
      <c r="AT868" s="250"/>
      <c r="AU868" s="250"/>
      <c r="AV868" s="250"/>
      <c r="AW868" s="250"/>
      <c r="AX868" s="250"/>
      <c r="AY868" s="250"/>
      <c r="AZ868" s="250"/>
      <c r="BA868" s="250"/>
      <c r="BB868" s="250"/>
      <c r="BC868" s="250"/>
      <c r="BD868" s="250"/>
      <c r="BE868" s="250"/>
      <c r="BF868" s="250"/>
      <c r="BG868" s="250"/>
      <c r="BH868" s="250"/>
      <c r="BI868" s="250"/>
      <c r="BJ868" s="250"/>
      <c r="BK868" s="250"/>
      <c r="BL868" s="250"/>
      <c r="BM868" s="250"/>
      <c r="BN868" s="250"/>
      <c r="BO868" s="250"/>
      <c r="BP868" s="250"/>
      <c r="BQ868" s="250"/>
      <c r="BR868" s="250"/>
      <c r="BS868" s="250"/>
      <c r="BT868" s="250"/>
    </row>
    <row r="869" spans="7:72" ht="14.25" customHeight="1" x14ac:dyDescent="0.2">
      <c r="G869" s="250"/>
      <c r="K869" s="250"/>
      <c r="O869" s="277"/>
      <c r="V869" s="250"/>
      <c r="W869" s="239"/>
      <c r="X869" s="277"/>
      <c r="Y869" s="250"/>
      <c r="Z869" s="294"/>
      <c r="AA869" s="294"/>
      <c r="AB869" s="294"/>
      <c r="AC869" s="294"/>
      <c r="AD869" s="294"/>
      <c r="AE869" s="294"/>
      <c r="AF869" s="294"/>
      <c r="AG869" s="294"/>
      <c r="AH869" s="294"/>
      <c r="AI869" s="294"/>
      <c r="AJ869" s="294"/>
      <c r="AK869" s="294"/>
      <c r="AL869" s="294"/>
      <c r="AM869" s="294"/>
      <c r="AN869" s="294"/>
      <c r="AO869" s="294"/>
      <c r="AP869" s="250"/>
      <c r="AQ869" s="250"/>
      <c r="AR869" s="250"/>
      <c r="AS869" s="250"/>
      <c r="AT869" s="250"/>
      <c r="AU869" s="250"/>
      <c r="AV869" s="250"/>
      <c r="AW869" s="250"/>
      <c r="AX869" s="250"/>
      <c r="AY869" s="250"/>
      <c r="AZ869" s="250"/>
      <c r="BA869" s="250"/>
      <c r="BB869" s="250"/>
      <c r="BC869" s="250"/>
      <c r="BD869" s="250"/>
      <c r="BE869" s="250"/>
      <c r="BF869" s="250"/>
      <c r="BG869" s="250"/>
      <c r="BH869" s="250"/>
      <c r="BI869" s="250"/>
      <c r="BJ869" s="250"/>
      <c r="BK869" s="250"/>
      <c r="BL869" s="250"/>
      <c r="BM869" s="250"/>
      <c r="BN869" s="250"/>
      <c r="BO869" s="250"/>
      <c r="BP869" s="250"/>
      <c r="BQ869" s="250"/>
      <c r="BR869" s="250"/>
      <c r="BS869" s="250"/>
      <c r="BT869" s="250"/>
    </row>
    <row r="870" spans="7:72" ht="14.25" customHeight="1" x14ac:dyDescent="0.2">
      <c r="G870" s="250"/>
      <c r="K870" s="250"/>
      <c r="O870" s="277"/>
      <c r="V870" s="250"/>
      <c r="W870" s="239"/>
      <c r="X870" s="277"/>
      <c r="Y870" s="250"/>
      <c r="Z870" s="294"/>
      <c r="AA870" s="294"/>
      <c r="AB870" s="294"/>
      <c r="AC870" s="294"/>
      <c r="AD870" s="294"/>
      <c r="AE870" s="294"/>
      <c r="AF870" s="294"/>
      <c r="AG870" s="294"/>
      <c r="AH870" s="294"/>
      <c r="AI870" s="294"/>
      <c r="AJ870" s="294"/>
      <c r="AK870" s="294"/>
      <c r="AL870" s="294"/>
      <c r="AM870" s="294"/>
      <c r="AN870" s="294"/>
      <c r="AO870" s="294"/>
      <c r="AP870" s="250"/>
      <c r="AQ870" s="250"/>
      <c r="AR870" s="250"/>
      <c r="AS870" s="250"/>
      <c r="AT870" s="250"/>
      <c r="AU870" s="250"/>
      <c r="AV870" s="250"/>
      <c r="AW870" s="250"/>
      <c r="AX870" s="250"/>
      <c r="AY870" s="250"/>
      <c r="AZ870" s="250"/>
      <c r="BA870" s="250"/>
      <c r="BB870" s="250"/>
      <c r="BC870" s="250"/>
      <c r="BD870" s="250"/>
      <c r="BE870" s="250"/>
      <c r="BF870" s="250"/>
      <c r="BG870" s="250"/>
      <c r="BH870" s="250"/>
      <c r="BI870" s="250"/>
      <c r="BJ870" s="250"/>
      <c r="BK870" s="250"/>
      <c r="BL870" s="250"/>
      <c r="BM870" s="250"/>
      <c r="BN870" s="250"/>
      <c r="BO870" s="250"/>
      <c r="BP870" s="250"/>
      <c r="BQ870" s="250"/>
      <c r="BR870" s="250"/>
      <c r="BS870" s="250"/>
      <c r="BT870" s="250"/>
    </row>
    <row r="871" spans="7:72" ht="14.25" customHeight="1" x14ac:dyDescent="0.2">
      <c r="G871" s="250"/>
      <c r="K871" s="250"/>
      <c r="O871" s="277"/>
      <c r="V871" s="250"/>
      <c r="W871" s="239"/>
      <c r="X871" s="277"/>
      <c r="Y871" s="250"/>
      <c r="Z871" s="294"/>
      <c r="AA871" s="294"/>
      <c r="AB871" s="294"/>
      <c r="AC871" s="294"/>
      <c r="AD871" s="294"/>
      <c r="AE871" s="294"/>
      <c r="AF871" s="294"/>
      <c r="AG871" s="294"/>
      <c r="AH871" s="294"/>
      <c r="AI871" s="294"/>
      <c r="AJ871" s="294"/>
      <c r="AK871" s="294"/>
      <c r="AL871" s="294"/>
      <c r="AM871" s="294"/>
      <c r="AN871" s="294"/>
      <c r="AO871" s="294"/>
      <c r="AP871" s="250"/>
      <c r="AQ871" s="250"/>
      <c r="AR871" s="250"/>
      <c r="AS871" s="250"/>
      <c r="AT871" s="250"/>
      <c r="AU871" s="250"/>
      <c r="AV871" s="250"/>
      <c r="AW871" s="250"/>
      <c r="AX871" s="250"/>
      <c r="AY871" s="250"/>
      <c r="AZ871" s="250"/>
      <c r="BA871" s="250"/>
      <c r="BB871" s="250"/>
      <c r="BC871" s="250"/>
      <c r="BD871" s="250"/>
      <c r="BE871" s="250"/>
      <c r="BF871" s="250"/>
      <c r="BG871" s="250"/>
      <c r="BH871" s="250"/>
      <c r="BI871" s="250"/>
      <c r="BJ871" s="250"/>
      <c r="BK871" s="250"/>
      <c r="BL871" s="250"/>
      <c r="BM871" s="250"/>
      <c r="BN871" s="250"/>
      <c r="BO871" s="250"/>
      <c r="BP871" s="250"/>
      <c r="BQ871" s="250"/>
      <c r="BR871" s="250"/>
      <c r="BS871" s="250"/>
      <c r="BT871" s="250"/>
    </row>
    <row r="872" spans="7:72" ht="14.25" customHeight="1" x14ac:dyDescent="0.2">
      <c r="G872" s="250"/>
      <c r="K872" s="250"/>
      <c r="O872" s="277"/>
      <c r="V872" s="250"/>
      <c r="W872" s="239"/>
      <c r="X872" s="277"/>
      <c r="Y872" s="250"/>
      <c r="Z872" s="294"/>
      <c r="AA872" s="294"/>
      <c r="AB872" s="294"/>
      <c r="AC872" s="294"/>
      <c r="AD872" s="294"/>
      <c r="AE872" s="294"/>
      <c r="AF872" s="294"/>
      <c r="AG872" s="294"/>
      <c r="AH872" s="294"/>
      <c r="AI872" s="294"/>
      <c r="AJ872" s="294"/>
      <c r="AK872" s="294"/>
      <c r="AL872" s="294"/>
      <c r="AM872" s="294"/>
      <c r="AN872" s="294"/>
      <c r="AO872" s="294"/>
      <c r="AP872" s="250"/>
      <c r="AQ872" s="250"/>
      <c r="AR872" s="250"/>
      <c r="AS872" s="250"/>
      <c r="AT872" s="250"/>
      <c r="AU872" s="250"/>
      <c r="AV872" s="250"/>
      <c r="AW872" s="250"/>
      <c r="AX872" s="250"/>
      <c r="AY872" s="250"/>
      <c r="AZ872" s="250"/>
      <c r="BA872" s="250"/>
      <c r="BB872" s="250"/>
      <c r="BC872" s="250"/>
      <c r="BD872" s="250"/>
      <c r="BE872" s="250"/>
      <c r="BF872" s="250"/>
      <c r="BG872" s="250"/>
      <c r="BH872" s="250"/>
      <c r="BI872" s="250"/>
      <c r="BJ872" s="250"/>
      <c r="BK872" s="250"/>
      <c r="BL872" s="250"/>
      <c r="BM872" s="250"/>
      <c r="BN872" s="250"/>
      <c r="BO872" s="250"/>
      <c r="BP872" s="250"/>
      <c r="BQ872" s="250"/>
      <c r="BR872" s="250"/>
      <c r="BS872" s="250"/>
      <c r="BT872" s="250"/>
    </row>
    <row r="873" spans="7:72" ht="14.25" customHeight="1" x14ac:dyDescent="0.2">
      <c r="G873" s="250"/>
      <c r="K873" s="250"/>
      <c r="O873" s="277"/>
      <c r="V873" s="250"/>
      <c r="W873" s="239"/>
      <c r="X873" s="277"/>
      <c r="Y873" s="250"/>
      <c r="Z873" s="294"/>
      <c r="AA873" s="294"/>
      <c r="AB873" s="294"/>
      <c r="AC873" s="294"/>
      <c r="AD873" s="294"/>
      <c r="AE873" s="294"/>
      <c r="AF873" s="294"/>
      <c r="AG873" s="294"/>
      <c r="AH873" s="294"/>
      <c r="AI873" s="294"/>
      <c r="AJ873" s="294"/>
      <c r="AK873" s="294"/>
      <c r="AL873" s="294"/>
      <c r="AM873" s="294"/>
      <c r="AN873" s="294"/>
      <c r="AO873" s="294"/>
      <c r="AP873" s="250"/>
      <c r="AQ873" s="250"/>
      <c r="AR873" s="250"/>
      <c r="AS873" s="250"/>
      <c r="AT873" s="250"/>
      <c r="AU873" s="250"/>
      <c r="AV873" s="250"/>
      <c r="AW873" s="250"/>
      <c r="AX873" s="250"/>
      <c r="AY873" s="250"/>
      <c r="AZ873" s="250"/>
      <c r="BA873" s="250"/>
      <c r="BB873" s="250"/>
      <c r="BC873" s="250"/>
      <c r="BD873" s="250"/>
      <c r="BE873" s="250"/>
      <c r="BF873" s="250"/>
      <c r="BG873" s="250"/>
      <c r="BH873" s="250"/>
      <c r="BI873" s="250"/>
      <c r="BJ873" s="250"/>
      <c r="BK873" s="250"/>
      <c r="BL873" s="250"/>
      <c r="BM873" s="250"/>
      <c r="BN873" s="250"/>
      <c r="BO873" s="250"/>
      <c r="BP873" s="250"/>
      <c r="BQ873" s="250"/>
      <c r="BR873" s="250"/>
      <c r="BS873" s="250"/>
      <c r="BT873" s="250"/>
    </row>
    <row r="874" spans="7:72" ht="14.25" customHeight="1" x14ac:dyDescent="0.2">
      <c r="G874" s="250"/>
      <c r="K874" s="250"/>
      <c r="O874" s="277"/>
      <c r="V874" s="250"/>
      <c r="W874" s="239"/>
      <c r="X874" s="277"/>
      <c r="Y874" s="250"/>
      <c r="Z874" s="294"/>
      <c r="AA874" s="294"/>
      <c r="AB874" s="294"/>
      <c r="AC874" s="294"/>
      <c r="AD874" s="294"/>
      <c r="AE874" s="294"/>
      <c r="AF874" s="294"/>
      <c r="AG874" s="294"/>
      <c r="AH874" s="294"/>
      <c r="AI874" s="294"/>
      <c r="AJ874" s="294"/>
      <c r="AK874" s="294"/>
      <c r="AL874" s="294"/>
      <c r="AM874" s="294"/>
      <c r="AN874" s="294"/>
      <c r="AO874" s="294"/>
      <c r="AP874" s="250"/>
      <c r="AQ874" s="250"/>
      <c r="AR874" s="250"/>
      <c r="AS874" s="250"/>
      <c r="AT874" s="250"/>
      <c r="AU874" s="250"/>
      <c r="AV874" s="250"/>
      <c r="AW874" s="250"/>
      <c r="AX874" s="250"/>
      <c r="AY874" s="250"/>
      <c r="AZ874" s="250"/>
      <c r="BA874" s="250"/>
      <c r="BB874" s="250"/>
      <c r="BC874" s="250"/>
      <c r="BD874" s="250"/>
      <c r="BE874" s="250"/>
      <c r="BF874" s="250"/>
      <c r="BG874" s="250"/>
      <c r="BH874" s="250"/>
      <c r="BI874" s="250"/>
      <c r="BJ874" s="250"/>
      <c r="BK874" s="250"/>
      <c r="BL874" s="250"/>
      <c r="BM874" s="250"/>
      <c r="BN874" s="250"/>
      <c r="BO874" s="250"/>
      <c r="BP874" s="250"/>
      <c r="BQ874" s="250"/>
      <c r="BR874" s="250"/>
      <c r="BS874" s="250"/>
      <c r="BT874" s="250"/>
    </row>
    <row r="875" spans="7:72" ht="14.25" customHeight="1" x14ac:dyDescent="0.2">
      <c r="G875" s="250"/>
      <c r="K875" s="250"/>
      <c r="O875" s="277"/>
      <c r="V875" s="250"/>
      <c r="W875" s="239"/>
      <c r="X875" s="277"/>
      <c r="Y875" s="250"/>
      <c r="Z875" s="294"/>
      <c r="AA875" s="294"/>
      <c r="AB875" s="294"/>
      <c r="AC875" s="294"/>
      <c r="AD875" s="294"/>
      <c r="AE875" s="294"/>
      <c r="AF875" s="294"/>
      <c r="AG875" s="294"/>
      <c r="AH875" s="294"/>
      <c r="AI875" s="294"/>
      <c r="AJ875" s="294"/>
      <c r="AK875" s="294"/>
      <c r="AL875" s="294"/>
      <c r="AM875" s="294"/>
      <c r="AN875" s="294"/>
      <c r="AO875" s="294"/>
      <c r="AP875" s="250"/>
      <c r="AQ875" s="250"/>
      <c r="AR875" s="250"/>
      <c r="AS875" s="250"/>
      <c r="AT875" s="250"/>
      <c r="AU875" s="250"/>
      <c r="AV875" s="250"/>
      <c r="AW875" s="250"/>
      <c r="AX875" s="250"/>
      <c r="AY875" s="250"/>
      <c r="AZ875" s="250"/>
      <c r="BA875" s="250"/>
      <c r="BB875" s="250"/>
      <c r="BC875" s="250"/>
      <c r="BD875" s="250"/>
      <c r="BE875" s="250"/>
      <c r="BF875" s="250"/>
      <c r="BG875" s="250"/>
      <c r="BH875" s="250"/>
      <c r="BI875" s="250"/>
      <c r="BJ875" s="250"/>
      <c r="BK875" s="250"/>
      <c r="BL875" s="250"/>
      <c r="BM875" s="250"/>
      <c r="BN875" s="250"/>
      <c r="BO875" s="250"/>
      <c r="BP875" s="250"/>
      <c r="BQ875" s="250"/>
      <c r="BR875" s="250"/>
      <c r="BS875" s="250"/>
      <c r="BT875" s="250"/>
    </row>
    <row r="876" spans="7:72" ht="14.25" customHeight="1" x14ac:dyDescent="0.2">
      <c r="G876" s="250"/>
      <c r="K876" s="250"/>
      <c r="O876" s="277"/>
      <c r="V876" s="250"/>
      <c r="W876" s="239"/>
      <c r="X876" s="277"/>
      <c r="Y876" s="250"/>
      <c r="Z876" s="294"/>
      <c r="AA876" s="294"/>
      <c r="AB876" s="294"/>
      <c r="AC876" s="294"/>
      <c r="AD876" s="294"/>
      <c r="AE876" s="294"/>
      <c r="AF876" s="294"/>
      <c r="AG876" s="294"/>
      <c r="AH876" s="294"/>
      <c r="AI876" s="294"/>
      <c r="AJ876" s="294"/>
      <c r="AK876" s="294"/>
      <c r="AL876" s="294"/>
      <c r="AM876" s="294"/>
      <c r="AN876" s="294"/>
      <c r="AO876" s="294"/>
      <c r="AP876" s="250"/>
      <c r="AQ876" s="250"/>
      <c r="AR876" s="250"/>
      <c r="AS876" s="250"/>
      <c r="AT876" s="250"/>
      <c r="AU876" s="250"/>
      <c r="AV876" s="250"/>
      <c r="AW876" s="250"/>
      <c r="AX876" s="250"/>
      <c r="AY876" s="250"/>
      <c r="AZ876" s="250"/>
      <c r="BA876" s="250"/>
      <c r="BB876" s="250"/>
      <c r="BC876" s="250"/>
      <c r="BD876" s="250"/>
      <c r="BE876" s="250"/>
      <c r="BF876" s="250"/>
      <c r="BG876" s="250"/>
      <c r="BH876" s="250"/>
      <c r="BI876" s="250"/>
      <c r="BJ876" s="250"/>
      <c r="BK876" s="250"/>
      <c r="BL876" s="250"/>
      <c r="BM876" s="250"/>
      <c r="BN876" s="250"/>
      <c r="BO876" s="250"/>
      <c r="BP876" s="250"/>
      <c r="BQ876" s="250"/>
      <c r="BR876" s="250"/>
      <c r="BS876" s="250"/>
      <c r="BT876" s="250"/>
    </row>
    <row r="877" spans="7:72" ht="14.25" customHeight="1" x14ac:dyDescent="0.2">
      <c r="G877" s="250"/>
      <c r="K877" s="250"/>
      <c r="O877" s="277"/>
      <c r="V877" s="250"/>
      <c r="W877" s="239"/>
      <c r="X877" s="277"/>
      <c r="Y877" s="250"/>
      <c r="Z877" s="294"/>
      <c r="AA877" s="294"/>
      <c r="AB877" s="294"/>
      <c r="AC877" s="294"/>
      <c r="AD877" s="294"/>
      <c r="AE877" s="294"/>
      <c r="AF877" s="294"/>
      <c r="AG877" s="294"/>
      <c r="AH877" s="294"/>
      <c r="AI877" s="294"/>
      <c r="AJ877" s="294"/>
      <c r="AK877" s="294"/>
      <c r="AL877" s="294"/>
      <c r="AM877" s="294"/>
      <c r="AN877" s="294"/>
      <c r="AO877" s="294"/>
      <c r="AP877" s="250"/>
      <c r="AQ877" s="250"/>
      <c r="AR877" s="250"/>
      <c r="AS877" s="250"/>
      <c r="AT877" s="250"/>
      <c r="AU877" s="250"/>
      <c r="AV877" s="250"/>
      <c r="AW877" s="250"/>
      <c r="AX877" s="250"/>
      <c r="AY877" s="250"/>
      <c r="AZ877" s="250"/>
      <c r="BA877" s="250"/>
      <c r="BB877" s="250"/>
      <c r="BC877" s="250"/>
      <c r="BD877" s="250"/>
      <c r="BE877" s="250"/>
      <c r="BF877" s="250"/>
      <c r="BG877" s="250"/>
      <c r="BH877" s="250"/>
      <c r="BI877" s="250"/>
      <c r="BJ877" s="250"/>
      <c r="BK877" s="250"/>
      <c r="BL877" s="250"/>
      <c r="BM877" s="250"/>
      <c r="BN877" s="250"/>
      <c r="BO877" s="250"/>
      <c r="BP877" s="250"/>
      <c r="BQ877" s="250"/>
      <c r="BR877" s="250"/>
      <c r="BS877" s="250"/>
      <c r="BT877" s="250"/>
    </row>
    <row r="878" spans="7:72" ht="14.25" customHeight="1" x14ac:dyDescent="0.2">
      <c r="G878" s="250"/>
      <c r="K878" s="250"/>
      <c r="O878" s="277"/>
      <c r="V878" s="250"/>
      <c r="W878" s="239"/>
      <c r="X878" s="277"/>
      <c r="Y878" s="250"/>
      <c r="Z878" s="294"/>
      <c r="AA878" s="294"/>
      <c r="AB878" s="294"/>
      <c r="AC878" s="294"/>
      <c r="AD878" s="294"/>
      <c r="AE878" s="294"/>
      <c r="AF878" s="294"/>
      <c r="AG878" s="294"/>
      <c r="AH878" s="294"/>
      <c r="AI878" s="294"/>
      <c r="AJ878" s="294"/>
      <c r="AK878" s="294"/>
      <c r="AL878" s="294"/>
      <c r="AM878" s="294"/>
      <c r="AN878" s="294"/>
      <c r="AO878" s="294"/>
      <c r="AP878" s="250"/>
      <c r="AQ878" s="250"/>
      <c r="AR878" s="250"/>
      <c r="AS878" s="250"/>
      <c r="AT878" s="250"/>
      <c r="AU878" s="250"/>
      <c r="AV878" s="250"/>
      <c r="AW878" s="250"/>
      <c r="AX878" s="250"/>
      <c r="AY878" s="250"/>
      <c r="AZ878" s="250"/>
      <c r="BA878" s="250"/>
      <c r="BB878" s="250"/>
      <c r="BC878" s="250"/>
      <c r="BD878" s="250"/>
      <c r="BE878" s="250"/>
      <c r="BF878" s="250"/>
      <c r="BG878" s="250"/>
      <c r="BH878" s="250"/>
      <c r="BI878" s="250"/>
      <c r="BJ878" s="250"/>
      <c r="BK878" s="250"/>
      <c r="BL878" s="250"/>
      <c r="BM878" s="250"/>
      <c r="BN878" s="250"/>
      <c r="BO878" s="250"/>
      <c r="BP878" s="250"/>
      <c r="BQ878" s="250"/>
      <c r="BR878" s="250"/>
      <c r="BS878" s="250"/>
      <c r="BT878" s="250"/>
    </row>
    <row r="879" spans="7:72" ht="14.25" customHeight="1" x14ac:dyDescent="0.2">
      <c r="G879" s="250"/>
      <c r="K879" s="250"/>
      <c r="O879" s="277"/>
      <c r="V879" s="250"/>
      <c r="W879" s="239"/>
      <c r="X879" s="277"/>
      <c r="Y879" s="250"/>
      <c r="Z879" s="294"/>
      <c r="AA879" s="294"/>
      <c r="AB879" s="294"/>
      <c r="AC879" s="294"/>
      <c r="AD879" s="294"/>
      <c r="AE879" s="294"/>
      <c r="AF879" s="294"/>
      <c r="AG879" s="294"/>
      <c r="AH879" s="294"/>
      <c r="AI879" s="294"/>
      <c r="AJ879" s="294"/>
      <c r="AK879" s="294"/>
      <c r="AL879" s="294"/>
      <c r="AM879" s="294"/>
      <c r="AN879" s="294"/>
      <c r="AO879" s="294"/>
      <c r="AP879" s="250"/>
      <c r="AQ879" s="250"/>
      <c r="AR879" s="250"/>
      <c r="AS879" s="250"/>
      <c r="AT879" s="250"/>
      <c r="AU879" s="250"/>
      <c r="AV879" s="250"/>
      <c r="AW879" s="250"/>
      <c r="AX879" s="250"/>
      <c r="AY879" s="250"/>
      <c r="AZ879" s="250"/>
      <c r="BA879" s="250"/>
      <c r="BB879" s="250"/>
      <c r="BC879" s="250"/>
      <c r="BD879" s="250"/>
      <c r="BE879" s="250"/>
      <c r="BF879" s="250"/>
      <c r="BG879" s="250"/>
      <c r="BH879" s="250"/>
      <c r="BI879" s="250"/>
      <c r="BJ879" s="250"/>
      <c r="BK879" s="250"/>
      <c r="BL879" s="250"/>
      <c r="BM879" s="250"/>
      <c r="BN879" s="250"/>
      <c r="BO879" s="250"/>
      <c r="BP879" s="250"/>
      <c r="BQ879" s="250"/>
      <c r="BR879" s="250"/>
      <c r="BS879" s="250"/>
      <c r="BT879" s="250"/>
    </row>
    <row r="880" spans="7:72" ht="14.25" customHeight="1" x14ac:dyDescent="0.2">
      <c r="G880" s="250"/>
      <c r="K880" s="250"/>
      <c r="O880" s="277"/>
      <c r="V880" s="250"/>
      <c r="W880" s="239"/>
      <c r="X880" s="277"/>
      <c r="Y880" s="250"/>
      <c r="Z880" s="294"/>
      <c r="AA880" s="294"/>
      <c r="AB880" s="294"/>
      <c r="AC880" s="294"/>
      <c r="AD880" s="294"/>
      <c r="AE880" s="294"/>
      <c r="AF880" s="294"/>
      <c r="AG880" s="294"/>
      <c r="AH880" s="294"/>
      <c r="AI880" s="294"/>
      <c r="AJ880" s="294"/>
      <c r="AK880" s="294"/>
      <c r="AL880" s="294"/>
      <c r="AM880" s="294"/>
      <c r="AN880" s="294"/>
      <c r="AO880" s="294"/>
      <c r="AP880" s="250"/>
      <c r="AQ880" s="250"/>
      <c r="AR880" s="250"/>
      <c r="AS880" s="250"/>
      <c r="AT880" s="250"/>
      <c r="AU880" s="250"/>
      <c r="AV880" s="250"/>
      <c r="AW880" s="250"/>
      <c r="AX880" s="250"/>
      <c r="AY880" s="250"/>
      <c r="AZ880" s="250"/>
      <c r="BA880" s="250"/>
      <c r="BB880" s="250"/>
      <c r="BC880" s="250"/>
      <c r="BD880" s="250"/>
      <c r="BE880" s="250"/>
      <c r="BF880" s="250"/>
      <c r="BG880" s="250"/>
      <c r="BH880" s="250"/>
      <c r="BI880" s="250"/>
      <c r="BJ880" s="250"/>
      <c r="BK880" s="250"/>
      <c r="BL880" s="250"/>
      <c r="BM880" s="250"/>
      <c r="BN880" s="250"/>
      <c r="BO880" s="250"/>
      <c r="BP880" s="250"/>
      <c r="BQ880" s="250"/>
      <c r="BR880" s="250"/>
      <c r="BS880" s="250"/>
      <c r="BT880" s="250"/>
    </row>
    <row r="881" spans="7:72" ht="14.25" customHeight="1" x14ac:dyDescent="0.2">
      <c r="G881" s="250"/>
      <c r="K881" s="250"/>
      <c r="O881" s="277"/>
      <c r="V881" s="250"/>
      <c r="W881" s="239"/>
      <c r="X881" s="277"/>
      <c r="Y881" s="250"/>
      <c r="Z881" s="294"/>
      <c r="AA881" s="294"/>
      <c r="AB881" s="294"/>
      <c r="AC881" s="294"/>
      <c r="AD881" s="294"/>
      <c r="AE881" s="294"/>
      <c r="AF881" s="294"/>
      <c r="AG881" s="294"/>
      <c r="AH881" s="294"/>
      <c r="AI881" s="294"/>
      <c r="AJ881" s="294"/>
      <c r="AK881" s="294"/>
      <c r="AL881" s="294"/>
      <c r="AM881" s="294"/>
      <c r="AN881" s="294"/>
      <c r="AO881" s="294"/>
      <c r="AP881" s="250"/>
      <c r="AQ881" s="250"/>
      <c r="AR881" s="250"/>
      <c r="AS881" s="250"/>
      <c r="AT881" s="250"/>
      <c r="AU881" s="250"/>
      <c r="AV881" s="250"/>
      <c r="AW881" s="250"/>
      <c r="AX881" s="250"/>
      <c r="AY881" s="250"/>
      <c r="AZ881" s="250"/>
      <c r="BA881" s="250"/>
      <c r="BB881" s="250"/>
      <c r="BC881" s="250"/>
      <c r="BD881" s="250"/>
      <c r="BE881" s="250"/>
      <c r="BF881" s="250"/>
      <c r="BG881" s="250"/>
      <c r="BH881" s="250"/>
      <c r="BI881" s="250"/>
      <c r="BJ881" s="250"/>
      <c r="BK881" s="250"/>
      <c r="BL881" s="250"/>
      <c r="BM881" s="250"/>
      <c r="BN881" s="250"/>
      <c r="BO881" s="250"/>
      <c r="BP881" s="250"/>
      <c r="BQ881" s="250"/>
      <c r="BR881" s="250"/>
      <c r="BS881" s="250"/>
      <c r="BT881" s="250"/>
    </row>
    <row r="882" spans="7:72" ht="14.25" customHeight="1" x14ac:dyDescent="0.2">
      <c r="G882" s="250"/>
      <c r="K882" s="250"/>
      <c r="O882" s="277"/>
      <c r="V882" s="250"/>
      <c r="W882" s="239"/>
      <c r="X882" s="277"/>
      <c r="Y882" s="250"/>
      <c r="Z882" s="294"/>
      <c r="AA882" s="294"/>
      <c r="AB882" s="294"/>
      <c r="AC882" s="294"/>
      <c r="AD882" s="294"/>
      <c r="AE882" s="294"/>
      <c r="AF882" s="294"/>
      <c r="AG882" s="294"/>
      <c r="AH882" s="294"/>
      <c r="AI882" s="294"/>
      <c r="AJ882" s="294"/>
      <c r="AK882" s="294"/>
      <c r="AL882" s="294"/>
      <c r="AM882" s="294"/>
      <c r="AN882" s="294"/>
      <c r="AO882" s="294"/>
      <c r="AP882" s="250"/>
      <c r="AQ882" s="250"/>
      <c r="AR882" s="250"/>
      <c r="AS882" s="250"/>
      <c r="AT882" s="250"/>
      <c r="AU882" s="250"/>
      <c r="AV882" s="250"/>
      <c r="AW882" s="250"/>
      <c r="AX882" s="250"/>
      <c r="AY882" s="250"/>
      <c r="AZ882" s="250"/>
      <c r="BA882" s="250"/>
      <c r="BB882" s="250"/>
      <c r="BC882" s="250"/>
      <c r="BD882" s="250"/>
      <c r="BE882" s="250"/>
      <c r="BF882" s="250"/>
      <c r="BG882" s="250"/>
      <c r="BH882" s="250"/>
      <c r="BI882" s="250"/>
      <c r="BJ882" s="250"/>
      <c r="BK882" s="250"/>
      <c r="BL882" s="250"/>
      <c r="BM882" s="250"/>
      <c r="BN882" s="250"/>
      <c r="BO882" s="250"/>
      <c r="BP882" s="250"/>
      <c r="BQ882" s="250"/>
      <c r="BR882" s="250"/>
      <c r="BS882" s="250"/>
      <c r="BT882" s="250"/>
    </row>
    <row r="883" spans="7:72" ht="14.25" customHeight="1" x14ac:dyDescent="0.2">
      <c r="G883" s="250"/>
      <c r="K883" s="250"/>
      <c r="O883" s="277"/>
      <c r="V883" s="250"/>
      <c r="W883" s="239"/>
      <c r="X883" s="277"/>
      <c r="Y883" s="250"/>
      <c r="Z883" s="294"/>
      <c r="AA883" s="294"/>
      <c r="AB883" s="294"/>
      <c r="AC883" s="294"/>
      <c r="AD883" s="294"/>
      <c r="AE883" s="294"/>
      <c r="AF883" s="294"/>
      <c r="AG883" s="294"/>
      <c r="AH883" s="294"/>
      <c r="AI883" s="294"/>
      <c r="AJ883" s="294"/>
      <c r="AK883" s="294"/>
      <c r="AL883" s="294"/>
      <c r="AM883" s="294"/>
      <c r="AN883" s="294"/>
      <c r="AO883" s="294"/>
      <c r="AP883" s="250"/>
      <c r="AQ883" s="250"/>
      <c r="AR883" s="250"/>
      <c r="AS883" s="250"/>
      <c r="AT883" s="250"/>
      <c r="AU883" s="250"/>
      <c r="AV883" s="250"/>
      <c r="AW883" s="250"/>
      <c r="AX883" s="250"/>
      <c r="AY883" s="250"/>
      <c r="AZ883" s="250"/>
      <c r="BA883" s="250"/>
      <c r="BB883" s="250"/>
      <c r="BC883" s="250"/>
      <c r="BD883" s="250"/>
      <c r="BE883" s="250"/>
      <c r="BF883" s="250"/>
      <c r="BG883" s="250"/>
      <c r="BH883" s="250"/>
      <c r="BI883" s="250"/>
      <c r="BJ883" s="250"/>
      <c r="BK883" s="250"/>
      <c r="BL883" s="250"/>
      <c r="BM883" s="250"/>
      <c r="BN883" s="250"/>
      <c r="BO883" s="250"/>
      <c r="BP883" s="250"/>
      <c r="BQ883" s="250"/>
      <c r="BR883" s="250"/>
      <c r="BS883" s="250"/>
      <c r="BT883" s="250"/>
    </row>
    <row r="884" spans="7:72" ht="14.25" customHeight="1" x14ac:dyDescent="0.2">
      <c r="G884" s="250"/>
      <c r="K884" s="250"/>
      <c r="O884" s="277"/>
      <c r="V884" s="250"/>
      <c r="W884" s="239"/>
      <c r="X884" s="277"/>
      <c r="Y884" s="250"/>
      <c r="Z884" s="294"/>
      <c r="AA884" s="294"/>
      <c r="AB884" s="294"/>
      <c r="AC884" s="294"/>
      <c r="AD884" s="294"/>
      <c r="AE884" s="294"/>
      <c r="AF884" s="294"/>
      <c r="AG884" s="294"/>
      <c r="AH884" s="294"/>
      <c r="AI884" s="294"/>
      <c r="AJ884" s="294"/>
      <c r="AK884" s="294"/>
      <c r="AL884" s="294"/>
      <c r="AM884" s="294"/>
      <c r="AN884" s="294"/>
      <c r="AO884" s="294"/>
      <c r="AP884" s="250"/>
      <c r="AQ884" s="250"/>
      <c r="AR884" s="250"/>
      <c r="AS884" s="250"/>
      <c r="AT884" s="250"/>
      <c r="AU884" s="250"/>
      <c r="AV884" s="250"/>
      <c r="AW884" s="250"/>
      <c r="AX884" s="250"/>
      <c r="AY884" s="250"/>
      <c r="AZ884" s="250"/>
      <c r="BA884" s="250"/>
      <c r="BB884" s="250"/>
      <c r="BC884" s="250"/>
      <c r="BD884" s="250"/>
      <c r="BE884" s="250"/>
      <c r="BF884" s="250"/>
      <c r="BG884" s="250"/>
      <c r="BH884" s="250"/>
      <c r="BI884" s="250"/>
      <c r="BJ884" s="250"/>
      <c r="BK884" s="250"/>
      <c r="BL884" s="250"/>
      <c r="BM884" s="250"/>
      <c r="BN884" s="250"/>
      <c r="BO884" s="250"/>
      <c r="BP884" s="250"/>
      <c r="BQ884" s="250"/>
      <c r="BR884" s="250"/>
      <c r="BS884" s="250"/>
      <c r="BT884" s="250"/>
    </row>
    <row r="885" spans="7:72" ht="14.25" customHeight="1" x14ac:dyDescent="0.2">
      <c r="G885" s="250"/>
      <c r="K885" s="250"/>
      <c r="O885" s="277"/>
      <c r="V885" s="250"/>
      <c r="W885" s="239"/>
      <c r="X885" s="277"/>
      <c r="Y885" s="250"/>
      <c r="Z885" s="294"/>
      <c r="AA885" s="294"/>
      <c r="AB885" s="294"/>
      <c r="AC885" s="294"/>
      <c r="AD885" s="294"/>
      <c r="AE885" s="294"/>
      <c r="AF885" s="294"/>
      <c r="AG885" s="294"/>
      <c r="AH885" s="294"/>
      <c r="AI885" s="294"/>
      <c r="AJ885" s="294"/>
      <c r="AK885" s="294"/>
      <c r="AL885" s="294"/>
      <c r="AM885" s="294"/>
      <c r="AN885" s="294"/>
      <c r="AO885" s="294"/>
      <c r="AP885" s="250"/>
      <c r="AQ885" s="250"/>
      <c r="AR885" s="250"/>
      <c r="AS885" s="250"/>
      <c r="AT885" s="250"/>
      <c r="AU885" s="250"/>
      <c r="AV885" s="250"/>
      <c r="AW885" s="250"/>
      <c r="AX885" s="250"/>
      <c r="AY885" s="250"/>
      <c r="AZ885" s="250"/>
      <c r="BA885" s="250"/>
      <c r="BB885" s="250"/>
      <c r="BC885" s="250"/>
      <c r="BD885" s="250"/>
      <c r="BE885" s="250"/>
      <c r="BF885" s="250"/>
      <c r="BG885" s="250"/>
      <c r="BH885" s="250"/>
      <c r="BI885" s="250"/>
      <c r="BJ885" s="250"/>
      <c r="BK885" s="250"/>
      <c r="BL885" s="250"/>
      <c r="BM885" s="250"/>
      <c r="BN885" s="250"/>
      <c r="BO885" s="250"/>
      <c r="BP885" s="250"/>
      <c r="BQ885" s="250"/>
      <c r="BR885" s="250"/>
      <c r="BS885" s="250"/>
      <c r="BT885" s="250"/>
    </row>
    <row r="886" spans="7:72" ht="14.25" customHeight="1" x14ac:dyDescent="0.2">
      <c r="G886" s="250"/>
      <c r="K886" s="250"/>
      <c r="O886" s="277"/>
      <c r="V886" s="250"/>
      <c r="W886" s="239"/>
      <c r="X886" s="277"/>
      <c r="Y886" s="250"/>
      <c r="Z886" s="294"/>
      <c r="AA886" s="294"/>
      <c r="AB886" s="294"/>
      <c r="AC886" s="294"/>
      <c r="AD886" s="294"/>
      <c r="AE886" s="294"/>
      <c r="AF886" s="294"/>
      <c r="AG886" s="294"/>
      <c r="AH886" s="294"/>
      <c r="AI886" s="294"/>
      <c r="AJ886" s="294"/>
      <c r="AK886" s="294"/>
      <c r="AL886" s="294"/>
      <c r="AM886" s="294"/>
      <c r="AN886" s="294"/>
      <c r="AO886" s="294"/>
      <c r="AP886" s="250"/>
      <c r="AQ886" s="250"/>
      <c r="AR886" s="250"/>
      <c r="AS886" s="250"/>
      <c r="AT886" s="250"/>
      <c r="AU886" s="250"/>
      <c r="AV886" s="250"/>
      <c r="AW886" s="250"/>
      <c r="AX886" s="250"/>
      <c r="AY886" s="250"/>
      <c r="AZ886" s="250"/>
      <c r="BA886" s="250"/>
      <c r="BB886" s="250"/>
      <c r="BC886" s="250"/>
      <c r="BD886" s="250"/>
      <c r="BE886" s="250"/>
      <c r="BF886" s="250"/>
      <c r="BG886" s="250"/>
      <c r="BH886" s="250"/>
      <c r="BI886" s="250"/>
      <c r="BJ886" s="250"/>
      <c r="BK886" s="250"/>
      <c r="BL886" s="250"/>
      <c r="BM886" s="250"/>
      <c r="BN886" s="250"/>
      <c r="BO886" s="250"/>
      <c r="BP886" s="250"/>
      <c r="BQ886" s="250"/>
      <c r="BR886" s="250"/>
      <c r="BS886" s="250"/>
      <c r="BT886" s="250"/>
    </row>
    <row r="887" spans="7:72" ht="14.25" customHeight="1" x14ac:dyDescent="0.2">
      <c r="G887" s="250"/>
      <c r="K887" s="250"/>
      <c r="O887" s="277"/>
      <c r="V887" s="250"/>
      <c r="W887" s="239"/>
      <c r="X887" s="277"/>
      <c r="Y887" s="250"/>
      <c r="Z887" s="294"/>
      <c r="AA887" s="294"/>
      <c r="AB887" s="294"/>
      <c r="AC887" s="294"/>
      <c r="AD887" s="294"/>
      <c r="AE887" s="294"/>
      <c r="AF887" s="294"/>
      <c r="AG887" s="294"/>
      <c r="AH887" s="294"/>
      <c r="AI887" s="294"/>
      <c r="AJ887" s="294"/>
      <c r="AK887" s="294"/>
      <c r="AL887" s="294"/>
      <c r="AM887" s="294"/>
      <c r="AN887" s="294"/>
      <c r="AO887" s="294"/>
      <c r="AP887" s="250"/>
      <c r="AQ887" s="250"/>
      <c r="AR887" s="250"/>
      <c r="AS887" s="250"/>
      <c r="AT887" s="250"/>
      <c r="AU887" s="250"/>
      <c r="AV887" s="250"/>
      <c r="AW887" s="250"/>
      <c r="AX887" s="250"/>
      <c r="AY887" s="250"/>
      <c r="AZ887" s="250"/>
      <c r="BA887" s="250"/>
      <c r="BB887" s="250"/>
      <c r="BC887" s="250"/>
      <c r="BD887" s="250"/>
      <c r="BE887" s="250"/>
      <c r="BF887" s="250"/>
      <c r="BG887" s="250"/>
      <c r="BH887" s="250"/>
      <c r="BI887" s="250"/>
      <c r="BJ887" s="250"/>
      <c r="BK887" s="250"/>
      <c r="BL887" s="250"/>
      <c r="BM887" s="250"/>
      <c r="BN887" s="250"/>
      <c r="BO887" s="250"/>
      <c r="BP887" s="250"/>
      <c r="BQ887" s="250"/>
      <c r="BR887" s="250"/>
      <c r="BS887" s="250"/>
      <c r="BT887" s="250"/>
    </row>
    <row r="888" spans="7:72" ht="14.25" customHeight="1" x14ac:dyDescent="0.2">
      <c r="G888" s="250"/>
      <c r="K888" s="250"/>
      <c r="O888" s="277"/>
      <c r="V888" s="250"/>
      <c r="W888" s="239"/>
      <c r="X888" s="277"/>
      <c r="Y888" s="250"/>
      <c r="Z888" s="294"/>
      <c r="AA888" s="294"/>
      <c r="AB888" s="294"/>
      <c r="AC888" s="294"/>
      <c r="AD888" s="294"/>
      <c r="AE888" s="294"/>
      <c r="AF888" s="294"/>
      <c r="AG888" s="294"/>
      <c r="AH888" s="294"/>
      <c r="AI888" s="294"/>
      <c r="AJ888" s="294"/>
      <c r="AK888" s="294"/>
      <c r="AL888" s="294"/>
      <c r="AM888" s="294"/>
      <c r="AN888" s="294"/>
      <c r="AO888" s="294"/>
      <c r="AP888" s="250"/>
      <c r="AQ888" s="250"/>
      <c r="AR888" s="250"/>
      <c r="AS888" s="250"/>
      <c r="AT888" s="250"/>
      <c r="AU888" s="250"/>
      <c r="AV888" s="250"/>
      <c r="AW888" s="250"/>
      <c r="AX888" s="250"/>
      <c r="AY888" s="250"/>
      <c r="AZ888" s="250"/>
      <c r="BA888" s="250"/>
      <c r="BB888" s="250"/>
      <c r="BC888" s="250"/>
      <c r="BD888" s="250"/>
      <c r="BE888" s="250"/>
      <c r="BF888" s="250"/>
      <c r="BG888" s="250"/>
      <c r="BH888" s="250"/>
      <c r="BI888" s="250"/>
      <c r="BJ888" s="250"/>
      <c r="BK888" s="250"/>
      <c r="BL888" s="250"/>
      <c r="BM888" s="250"/>
      <c r="BN888" s="250"/>
      <c r="BO888" s="250"/>
      <c r="BP888" s="250"/>
      <c r="BQ888" s="250"/>
      <c r="BR888" s="250"/>
      <c r="BS888" s="250"/>
      <c r="BT888" s="250"/>
    </row>
    <row r="889" spans="7:72" ht="14.25" customHeight="1" x14ac:dyDescent="0.2">
      <c r="G889" s="250"/>
      <c r="K889" s="250"/>
      <c r="O889" s="277"/>
      <c r="V889" s="250"/>
      <c r="W889" s="239"/>
      <c r="X889" s="277"/>
      <c r="Y889" s="250"/>
      <c r="Z889" s="294"/>
      <c r="AA889" s="294"/>
      <c r="AB889" s="294"/>
      <c r="AC889" s="294"/>
      <c r="AD889" s="294"/>
      <c r="AE889" s="294"/>
      <c r="AF889" s="294"/>
      <c r="AG889" s="294"/>
      <c r="AH889" s="294"/>
      <c r="AI889" s="294"/>
      <c r="AJ889" s="294"/>
      <c r="AK889" s="294"/>
      <c r="AL889" s="294"/>
      <c r="AM889" s="294"/>
      <c r="AN889" s="294"/>
      <c r="AO889" s="294"/>
      <c r="AP889" s="250"/>
      <c r="AQ889" s="250"/>
      <c r="AR889" s="250"/>
      <c r="AS889" s="250"/>
      <c r="AT889" s="250"/>
      <c r="AU889" s="250"/>
      <c r="AV889" s="250"/>
      <c r="AW889" s="250"/>
      <c r="AX889" s="250"/>
      <c r="AY889" s="250"/>
      <c r="AZ889" s="250"/>
      <c r="BA889" s="250"/>
      <c r="BB889" s="250"/>
      <c r="BC889" s="250"/>
      <c r="BD889" s="250"/>
      <c r="BE889" s="250"/>
      <c r="BF889" s="250"/>
      <c r="BG889" s="250"/>
      <c r="BH889" s="250"/>
      <c r="BI889" s="250"/>
      <c r="BJ889" s="250"/>
      <c r="BK889" s="250"/>
      <c r="BL889" s="250"/>
      <c r="BM889" s="250"/>
      <c r="BN889" s="250"/>
      <c r="BO889" s="250"/>
      <c r="BP889" s="250"/>
      <c r="BQ889" s="250"/>
      <c r="BR889" s="250"/>
      <c r="BS889" s="250"/>
      <c r="BT889" s="250"/>
    </row>
    <row r="890" spans="7:72" ht="14.25" customHeight="1" x14ac:dyDescent="0.2">
      <c r="G890" s="250"/>
      <c r="K890" s="250"/>
      <c r="O890" s="277"/>
      <c r="V890" s="250"/>
      <c r="W890" s="239"/>
      <c r="X890" s="277"/>
      <c r="Y890" s="250"/>
      <c r="Z890" s="294"/>
      <c r="AA890" s="294"/>
      <c r="AB890" s="294"/>
      <c r="AC890" s="294"/>
      <c r="AD890" s="294"/>
      <c r="AE890" s="294"/>
      <c r="AF890" s="294"/>
      <c r="AG890" s="294"/>
      <c r="AH890" s="294"/>
      <c r="AI890" s="294"/>
      <c r="AJ890" s="294"/>
      <c r="AK890" s="294"/>
      <c r="AL890" s="294"/>
      <c r="AM890" s="294"/>
      <c r="AN890" s="294"/>
      <c r="AO890" s="294"/>
      <c r="AP890" s="250"/>
      <c r="AQ890" s="250"/>
      <c r="AR890" s="250"/>
      <c r="AS890" s="250"/>
      <c r="AT890" s="250"/>
      <c r="AU890" s="250"/>
      <c r="AV890" s="250"/>
      <c r="AW890" s="250"/>
      <c r="AX890" s="250"/>
      <c r="AY890" s="250"/>
      <c r="AZ890" s="250"/>
      <c r="BA890" s="250"/>
      <c r="BB890" s="250"/>
      <c r="BC890" s="250"/>
      <c r="BD890" s="250"/>
      <c r="BE890" s="250"/>
      <c r="BF890" s="250"/>
      <c r="BG890" s="250"/>
      <c r="BH890" s="250"/>
      <c r="BI890" s="250"/>
      <c r="BJ890" s="250"/>
      <c r="BK890" s="250"/>
      <c r="BL890" s="250"/>
      <c r="BM890" s="250"/>
      <c r="BN890" s="250"/>
      <c r="BO890" s="250"/>
      <c r="BP890" s="250"/>
      <c r="BQ890" s="250"/>
      <c r="BR890" s="250"/>
      <c r="BS890" s="250"/>
      <c r="BT890" s="250"/>
    </row>
    <row r="891" spans="7:72" ht="14.25" customHeight="1" x14ac:dyDescent="0.2">
      <c r="G891" s="250"/>
      <c r="K891" s="250"/>
      <c r="O891" s="277"/>
      <c r="V891" s="250"/>
      <c r="W891" s="239"/>
      <c r="X891" s="277"/>
      <c r="Y891" s="250"/>
      <c r="Z891" s="294"/>
      <c r="AA891" s="294"/>
      <c r="AB891" s="294"/>
      <c r="AC891" s="294"/>
      <c r="AD891" s="294"/>
      <c r="AE891" s="294"/>
      <c r="AF891" s="294"/>
      <c r="AG891" s="294"/>
      <c r="AH891" s="294"/>
      <c r="AI891" s="294"/>
      <c r="AJ891" s="294"/>
      <c r="AK891" s="294"/>
      <c r="AL891" s="294"/>
      <c r="AM891" s="294"/>
      <c r="AN891" s="294"/>
      <c r="AO891" s="294"/>
      <c r="AP891" s="250"/>
      <c r="AQ891" s="250"/>
      <c r="AR891" s="250"/>
      <c r="AS891" s="250"/>
      <c r="AT891" s="250"/>
      <c r="AU891" s="250"/>
      <c r="AV891" s="250"/>
      <c r="AW891" s="250"/>
      <c r="AX891" s="250"/>
      <c r="AY891" s="250"/>
      <c r="AZ891" s="250"/>
      <c r="BA891" s="250"/>
      <c r="BB891" s="250"/>
      <c r="BC891" s="250"/>
      <c r="BD891" s="250"/>
      <c r="BE891" s="250"/>
      <c r="BF891" s="250"/>
      <c r="BG891" s="250"/>
      <c r="BH891" s="250"/>
      <c r="BI891" s="250"/>
      <c r="BJ891" s="250"/>
      <c r="BK891" s="250"/>
      <c r="BL891" s="250"/>
      <c r="BM891" s="250"/>
      <c r="BN891" s="250"/>
      <c r="BO891" s="250"/>
      <c r="BP891" s="250"/>
      <c r="BQ891" s="250"/>
      <c r="BR891" s="250"/>
      <c r="BS891" s="250"/>
      <c r="BT891" s="250"/>
    </row>
    <row r="892" spans="7:72" ht="14.25" customHeight="1" x14ac:dyDescent="0.2">
      <c r="G892" s="250"/>
      <c r="K892" s="250"/>
      <c r="O892" s="277"/>
      <c r="V892" s="250"/>
      <c r="W892" s="239"/>
      <c r="X892" s="277"/>
      <c r="Y892" s="250"/>
      <c r="Z892" s="294"/>
      <c r="AA892" s="294"/>
      <c r="AB892" s="294"/>
      <c r="AC892" s="294"/>
      <c r="AD892" s="294"/>
      <c r="AE892" s="294"/>
      <c r="AF892" s="294"/>
      <c r="AG892" s="294"/>
      <c r="AH892" s="294"/>
      <c r="AI892" s="294"/>
      <c r="AJ892" s="294"/>
      <c r="AK892" s="294"/>
      <c r="AL892" s="294"/>
      <c r="AM892" s="294"/>
      <c r="AN892" s="294"/>
      <c r="AO892" s="294"/>
      <c r="AP892" s="250"/>
      <c r="AQ892" s="250"/>
      <c r="AR892" s="250"/>
      <c r="AS892" s="250"/>
      <c r="AT892" s="250"/>
      <c r="AU892" s="250"/>
      <c r="AV892" s="250"/>
      <c r="AW892" s="250"/>
      <c r="AX892" s="250"/>
      <c r="AY892" s="250"/>
      <c r="AZ892" s="250"/>
      <c r="BA892" s="250"/>
      <c r="BB892" s="250"/>
      <c r="BC892" s="250"/>
      <c r="BD892" s="250"/>
      <c r="BE892" s="250"/>
      <c r="BF892" s="250"/>
      <c r="BG892" s="250"/>
      <c r="BH892" s="250"/>
      <c r="BI892" s="250"/>
      <c r="BJ892" s="250"/>
      <c r="BK892" s="250"/>
      <c r="BL892" s="250"/>
      <c r="BM892" s="250"/>
      <c r="BN892" s="250"/>
      <c r="BO892" s="250"/>
      <c r="BP892" s="250"/>
      <c r="BQ892" s="250"/>
      <c r="BR892" s="250"/>
      <c r="BS892" s="250"/>
      <c r="BT892" s="250"/>
    </row>
    <row r="893" spans="7:72" ht="14.25" customHeight="1" x14ac:dyDescent="0.2">
      <c r="G893" s="250"/>
      <c r="K893" s="250"/>
      <c r="O893" s="277"/>
      <c r="V893" s="250"/>
      <c r="W893" s="239"/>
      <c r="X893" s="277"/>
      <c r="Y893" s="250"/>
      <c r="Z893" s="294"/>
      <c r="AA893" s="294"/>
      <c r="AB893" s="294"/>
      <c r="AC893" s="294"/>
      <c r="AD893" s="294"/>
      <c r="AE893" s="294"/>
      <c r="AF893" s="294"/>
      <c r="AG893" s="294"/>
      <c r="AH893" s="294"/>
      <c r="AI893" s="294"/>
      <c r="AJ893" s="294"/>
      <c r="AK893" s="294"/>
      <c r="AL893" s="294"/>
      <c r="AM893" s="294"/>
      <c r="AN893" s="294"/>
      <c r="AO893" s="294"/>
      <c r="AP893" s="250"/>
      <c r="AQ893" s="250"/>
      <c r="AR893" s="250"/>
      <c r="AS893" s="250"/>
      <c r="AT893" s="250"/>
      <c r="AU893" s="250"/>
      <c r="AV893" s="250"/>
      <c r="AW893" s="250"/>
      <c r="AX893" s="250"/>
      <c r="AY893" s="250"/>
      <c r="AZ893" s="250"/>
      <c r="BA893" s="250"/>
      <c r="BB893" s="250"/>
      <c r="BC893" s="250"/>
      <c r="BD893" s="250"/>
      <c r="BE893" s="250"/>
      <c r="BF893" s="250"/>
      <c r="BG893" s="250"/>
      <c r="BH893" s="250"/>
      <c r="BI893" s="250"/>
      <c r="BJ893" s="250"/>
      <c r="BK893" s="250"/>
      <c r="BL893" s="250"/>
      <c r="BM893" s="250"/>
      <c r="BN893" s="250"/>
      <c r="BO893" s="250"/>
      <c r="BP893" s="250"/>
      <c r="BQ893" s="250"/>
      <c r="BR893" s="250"/>
      <c r="BS893" s="250"/>
      <c r="BT893" s="250"/>
    </row>
    <row r="894" spans="7:72" ht="14.25" customHeight="1" x14ac:dyDescent="0.2">
      <c r="G894" s="250"/>
      <c r="K894" s="250"/>
      <c r="O894" s="277"/>
      <c r="V894" s="250"/>
      <c r="W894" s="239"/>
      <c r="X894" s="277"/>
      <c r="Y894" s="250"/>
      <c r="Z894" s="294"/>
      <c r="AA894" s="294"/>
      <c r="AB894" s="294"/>
      <c r="AC894" s="294"/>
      <c r="AD894" s="294"/>
      <c r="AE894" s="294"/>
      <c r="AF894" s="294"/>
      <c r="AG894" s="294"/>
      <c r="AH894" s="294"/>
      <c r="AI894" s="294"/>
      <c r="AJ894" s="294"/>
      <c r="AK894" s="294"/>
      <c r="AL894" s="294"/>
      <c r="AM894" s="294"/>
      <c r="AN894" s="294"/>
      <c r="AO894" s="294"/>
      <c r="AP894" s="250"/>
      <c r="AQ894" s="250"/>
      <c r="AR894" s="250"/>
      <c r="AS894" s="250"/>
      <c r="AT894" s="250"/>
      <c r="AU894" s="250"/>
      <c r="AV894" s="250"/>
      <c r="AW894" s="250"/>
      <c r="AX894" s="250"/>
      <c r="AY894" s="250"/>
      <c r="AZ894" s="250"/>
      <c r="BA894" s="250"/>
      <c r="BB894" s="250"/>
      <c r="BC894" s="250"/>
      <c r="BD894" s="250"/>
      <c r="BE894" s="250"/>
      <c r="BF894" s="250"/>
      <c r="BG894" s="250"/>
      <c r="BH894" s="250"/>
      <c r="BI894" s="250"/>
      <c r="BJ894" s="250"/>
      <c r="BK894" s="250"/>
      <c r="BL894" s="250"/>
      <c r="BM894" s="250"/>
      <c r="BN894" s="250"/>
      <c r="BO894" s="250"/>
      <c r="BP894" s="250"/>
      <c r="BQ894" s="250"/>
      <c r="BR894" s="250"/>
      <c r="BS894" s="250"/>
      <c r="BT894" s="250"/>
    </row>
    <row r="895" spans="7:72" ht="14.25" customHeight="1" x14ac:dyDescent="0.2">
      <c r="G895" s="250"/>
      <c r="K895" s="250"/>
      <c r="O895" s="277"/>
      <c r="V895" s="250"/>
      <c r="W895" s="239"/>
      <c r="X895" s="277"/>
      <c r="Y895" s="250"/>
      <c r="Z895" s="294"/>
      <c r="AA895" s="294"/>
      <c r="AB895" s="294"/>
      <c r="AC895" s="294"/>
      <c r="AD895" s="294"/>
      <c r="AE895" s="294"/>
      <c r="AF895" s="294"/>
      <c r="AG895" s="294"/>
      <c r="AH895" s="294"/>
      <c r="AI895" s="294"/>
      <c r="AJ895" s="294"/>
      <c r="AK895" s="294"/>
      <c r="AL895" s="294"/>
      <c r="AM895" s="294"/>
      <c r="AN895" s="294"/>
      <c r="AO895" s="294"/>
      <c r="AP895" s="250"/>
      <c r="AQ895" s="250"/>
      <c r="AR895" s="250"/>
      <c r="AS895" s="250"/>
      <c r="AT895" s="250"/>
      <c r="AU895" s="250"/>
      <c r="AV895" s="250"/>
      <c r="AW895" s="250"/>
      <c r="AX895" s="250"/>
      <c r="AY895" s="250"/>
      <c r="AZ895" s="250"/>
      <c r="BA895" s="250"/>
      <c r="BB895" s="250"/>
      <c r="BC895" s="250"/>
      <c r="BD895" s="250"/>
      <c r="BE895" s="250"/>
      <c r="BF895" s="250"/>
      <c r="BG895" s="250"/>
      <c r="BH895" s="250"/>
      <c r="BI895" s="250"/>
      <c r="BJ895" s="250"/>
      <c r="BK895" s="250"/>
      <c r="BL895" s="250"/>
      <c r="BM895" s="250"/>
      <c r="BN895" s="250"/>
      <c r="BO895" s="250"/>
      <c r="BP895" s="250"/>
      <c r="BQ895" s="250"/>
      <c r="BR895" s="250"/>
      <c r="BS895" s="250"/>
      <c r="BT895" s="250"/>
    </row>
    <row r="896" spans="7:72" ht="14.25" customHeight="1" x14ac:dyDescent="0.2">
      <c r="G896" s="250"/>
      <c r="K896" s="250"/>
      <c r="O896" s="277"/>
      <c r="V896" s="250"/>
      <c r="W896" s="239"/>
      <c r="X896" s="277"/>
      <c r="Y896" s="250"/>
      <c r="Z896" s="294"/>
      <c r="AA896" s="294"/>
      <c r="AB896" s="294"/>
      <c r="AC896" s="294"/>
      <c r="AD896" s="294"/>
      <c r="AE896" s="294"/>
      <c r="AF896" s="294"/>
      <c r="AG896" s="294"/>
      <c r="AH896" s="294"/>
      <c r="AI896" s="294"/>
      <c r="AJ896" s="294"/>
      <c r="AK896" s="294"/>
      <c r="AL896" s="294"/>
      <c r="AM896" s="294"/>
      <c r="AN896" s="294"/>
      <c r="AO896" s="294"/>
      <c r="AP896" s="250"/>
      <c r="AQ896" s="250"/>
      <c r="AR896" s="250"/>
      <c r="AS896" s="250"/>
      <c r="AT896" s="250"/>
      <c r="AU896" s="250"/>
      <c r="AV896" s="250"/>
      <c r="AW896" s="250"/>
      <c r="AX896" s="250"/>
      <c r="AY896" s="250"/>
      <c r="AZ896" s="250"/>
      <c r="BA896" s="250"/>
      <c r="BB896" s="250"/>
      <c r="BC896" s="250"/>
      <c r="BD896" s="250"/>
      <c r="BE896" s="250"/>
      <c r="BF896" s="250"/>
      <c r="BG896" s="250"/>
      <c r="BH896" s="250"/>
      <c r="BI896" s="250"/>
      <c r="BJ896" s="250"/>
      <c r="BK896" s="250"/>
      <c r="BL896" s="250"/>
      <c r="BM896" s="250"/>
      <c r="BN896" s="250"/>
      <c r="BO896" s="250"/>
      <c r="BP896" s="250"/>
      <c r="BQ896" s="250"/>
      <c r="BR896" s="250"/>
      <c r="BS896" s="250"/>
      <c r="BT896" s="250"/>
    </row>
    <row r="897" spans="7:72" ht="14.25" customHeight="1" x14ac:dyDescent="0.2">
      <c r="G897" s="250"/>
      <c r="K897" s="250"/>
      <c r="O897" s="277"/>
      <c r="V897" s="250"/>
      <c r="W897" s="239"/>
      <c r="X897" s="277"/>
      <c r="Y897" s="250"/>
      <c r="Z897" s="294"/>
      <c r="AA897" s="294"/>
      <c r="AB897" s="294"/>
      <c r="AC897" s="294"/>
      <c r="AD897" s="294"/>
      <c r="AE897" s="294"/>
      <c r="AF897" s="294"/>
      <c r="AG897" s="294"/>
      <c r="AH897" s="294"/>
      <c r="AI897" s="294"/>
      <c r="AJ897" s="294"/>
      <c r="AK897" s="294"/>
      <c r="AL897" s="294"/>
      <c r="AM897" s="294"/>
      <c r="AN897" s="294"/>
      <c r="AO897" s="294"/>
      <c r="AP897" s="250"/>
      <c r="AQ897" s="250"/>
      <c r="AR897" s="250"/>
      <c r="AS897" s="250"/>
      <c r="AT897" s="250"/>
      <c r="AU897" s="250"/>
      <c r="AV897" s="250"/>
      <c r="AW897" s="250"/>
      <c r="AX897" s="250"/>
      <c r="AY897" s="250"/>
      <c r="AZ897" s="250"/>
      <c r="BA897" s="250"/>
      <c r="BB897" s="250"/>
      <c r="BC897" s="250"/>
      <c r="BD897" s="250"/>
      <c r="BE897" s="250"/>
      <c r="BF897" s="250"/>
      <c r="BG897" s="250"/>
      <c r="BH897" s="250"/>
      <c r="BI897" s="250"/>
      <c r="BJ897" s="250"/>
      <c r="BK897" s="250"/>
      <c r="BL897" s="250"/>
      <c r="BM897" s="250"/>
      <c r="BN897" s="250"/>
      <c r="BO897" s="250"/>
      <c r="BP897" s="250"/>
      <c r="BQ897" s="250"/>
      <c r="BR897" s="250"/>
      <c r="BS897" s="250"/>
      <c r="BT897" s="250"/>
    </row>
    <row r="898" spans="7:72" ht="14.25" customHeight="1" x14ac:dyDescent="0.2">
      <c r="G898" s="250"/>
      <c r="K898" s="250"/>
      <c r="O898" s="277"/>
      <c r="V898" s="250"/>
      <c r="W898" s="239"/>
      <c r="X898" s="277"/>
      <c r="Y898" s="250"/>
      <c r="Z898" s="294"/>
      <c r="AA898" s="294"/>
      <c r="AB898" s="294"/>
      <c r="AC898" s="294"/>
      <c r="AD898" s="294"/>
      <c r="AE898" s="294"/>
      <c r="AF898" s="294"/>
      <c r="AG898" s="294"/>
      <c r="AH898" s="294"/>
      <c r="AI898" s="294"/>
      <c r="AJ898" s="294"/>
      <c r="AK898" s="294"/>
      <c r="AL898" s="294"/>
      <c r="AM898" s="294"/>
      <c r="AN898" s="294"/>
      <c r="AO898" s="294"/>
      <c r="AP898" s="250"/>
      <c r="AQ898" s="250"/>
      <c r="AR898" s="250"/>
      <c r="AS898" s="250"/>
      <c r="AT898" s="250"/>
      <c r="AU898" s="250"/>
      <c r="AV898" s="250"/>
      <c r="AW898" s="250"/>
      <c r="AX898" s="250"/>
      <c r="AY898" s="250"/>
      <c r="AZ898" s="250"/>
      <c r="BA898" s="250"/>
      <c r="BB898" s="250"/>
      <c r="BC898" s="250"/>
      <c r="BD898" s="250"/>
      <c r="BE898" s="250"/>
      <c r="BF898" s="250"/>
      <c r="BG898" s="250"/>
      <c r="BH898" s="250"/>
      <c r="BI898" s="250"/>
      <c r="BJ898" s="250"/>
      <c r="BK898" s="250"/>
      <c r="BL898" s="250"/>
      <c r="BM898" s="250"/>
      <c r="BN898" s="250"/>
      <c r="BO898" s="250"/>
      <c r="BP898" s="250"/>
      <c r="BQ898" s="250"/>
      <c r="BR898" s="250"/>
      <c r="BS898" s="250"/>
      <c r="BT898" s="250"/>
    </row>
    <row r="899" spans="7:72" ht="14.25" customHeight="1" x14ac:dyDescent="0.2">
      <c r="G899" s="250"/>
      <c r="K899" s="250"/>
      <c r="O899" s="277"/>
      <c r="V899" s="250"/>
      <c r="W899" s="239"/>
      <c r="X899" s="277"/>
      <c r="Y899" s="250"/>
      <c r="Z899" s="294"/>
      <c r="AA899" s="294"/>
      <c r="AB899" s="294"/>
      <c r="AC899" s="294"/>
      <c r="AD899" s="294"/>
      <c r="AE899" s="294"/>
      <c r="AF899" s="294"/>
      <c r="AG899" s="294"/>
      <c r="AH899" s="294"/>
      <c r="AI899" s="294"/>
      <c r="AJ899" s="294"/>
      <c r="AK899" s="294"/>
      <c r="AL899" s="294"/>
      <c r="AM899" s="294"/>
      <c r="AN899" s="294"/>
      <c r="AO899" s="294"/>
      <c r="AP899" s="250"/>
      <c r="AQ899" s="250"/>
      <c r="AR899" s="250"/>
      <c r="AS899" s="250"/>
      <c r="AT899" s="250"/>
      <c r="AU899" s="250"/>
      <c r="AV899" s="250"/>
      <c r="AW899" s="250"/>
      <c r="AX899" s="250"/>
      <c r="AY899" s="250"/>
      <c r="AZ899" s="250"/>
      <c r="BA899" s="250"/>
      <c r="BB899" s="250"/>
      <c r="BC899" s="250"/>
      <c r="BD899" s="250"/>
      <c r="BE899" s="250"/>
      <c r="BF899" s="250"/>
      <c r="BG899" s="250"/>
      <c r="BH899" s="250"/>
      <c r="BI899" s="250"/>
      <c r="BJ899" s="250"/>
      <c r="BK899" s="250"/>
      <c r="BL899" s="250"/>
      <c r="BM899" s="250"/>
      <c r="BN899" s="250"/>
      <c r="BO899" s="250"/>
      <c r="BP899" s="250"/>
      <c r="BQ899" s="250"/>
      <c r="BR899" s="250"/>
      <c r="BS899" s="250"/>
      <c r="BT899" s="250"/>
    </row>
    <row r="900" spans="7:72" ht="14.25" customHeight="1" x14ac:dyDescent="0.2">
      <c r="G900" s="250"/>
      <c r="K900" s="250"/>
      <c r="O900" s="277"/>
      <c r="V900" s="250"/>
      <c r="W900" s="239"/>
      <c r="X900" s="277"/>
      <c r="Y900" s="250"/>
      <c r="Z900" s="294"/>
      <c r="AA900" s="294"/>
      <c r="AB900" s="294"/>
      <c r="AC900" s="294"/>
      <c r="AD900" s="294"/>
      <c r="AE900" s="294"/>
      <c r="AF900" s="294"/>
      <c r="AG900" s="294"/>
      <c r="AH900" s="294"/>
      <c r="AI900" s="294"/>
      <c r="AJ900" s="294"/>
      <c r="AK900" s="294"/>
      <c r="AL900" s="294"/>
      <c r="AM900" s="294"/>
      <c r="AN900" s="294"/>
      <c r="AO900" s="294"/>
      <c r="AP900" s="250"/>
      <c r="AQ900" s="250"/>
      <c r="AR900" s="250"/>
      <c r="AS900" s="250"/>
      <c r="AT900" s="250"/>
      <c r="AU900" s="250"/>
      <c r="AV900" s="250"/>
      <c r="AW900" s="250"/>
      <c r="AX900" s="250"/>
      <c r="AY900" s="250"/>
      <c r="AZ900" s="250"/>
      <c r="BA900" s="250"/>
      <c r="BB900" s="250"/>
      <c r="BC900" s="250"/>
      <c r="BD900" s="250"/>
      <c r="BE900" s="250"/>
      <c r="BF900" s="250"/>
      <c r="BG900" s="250"/>
      <c r="BH900" s="250"/>
      <c r="BI900" s="250"/>
      <c r="BJ900" s="250"/>
      <c r="BK900" s="250"/>
      <c r="BL900" s="250"/>
      <c r="BM900" s="250"/>
      <c r="BN900" s="250"/>
      <c r="BO900" s="250"/>
      <c r="BP900" s="250"/>
      <c r="BQ900" s="250"/>
      <c r="BR900" s="250"/>
      <c r="BS900" s="250"/>
      <c r="BT900" s="250"/>
    </row>
    <row r="901" spans="7:72" ht="14.25" customHeight="1" x14ac:dyDescent="0.2">
      <c r="G901" s="250"/>
      <c r="K901" s="250"/>
      <c r="O901" s="277"/>
      <c r="V901" s="250"/>
      <c r="W901" s="239"/>
      <c r="X901" s="277"/>
      <c r="Y901" s="250"/>
      <c r="Z901" s="294"/>
      <c r="AA901" s="294"/>
      <c r="AB901" s="294"/>
      <c r="AC901" s="294"/>
      <c r="AD901" s="294"/>
      <c r="AE901" s="294"/>
      <c r="AF901" s="294"/>
      <c r="AG901" s="294"/>
      <c r="AH901" s="294"/>
      <c r="AI901" s="294"/>
      <c r="AJ901" s="294"/>
      <c r="AK901" s="294"/>
      <c r="AL901" s="294"/>
      <c r="AM901" s="294"/>
      <c r="AN901" s="294"/>
      <c r="AO901" s="294"/>
      <c r="AP901" s="250"/>
      <c r="AQ901" s="250"/>
      <c r="AR901" s="250"/>
      <c r="AS901" s="250"/>
      <c r="AT901" s="250"/>
      <c r="AU901" s="250"/>
      <c r="AV901" s="250"/>
      <c r="AW901" s="250"/>
      <c r="AX901" s="250"/>
      <c r="AY901" s="250"/>
      <c r="AZ901" s="250"/>
      <c r="BA901" s="250"/>
      <c r="BB901" s="250"/>
      <c r="BC901" s="250"/>
      <c r="BD901" s="250"/>
      <c r="BE901" s="250"/>
      <c r="BF901" s="250"/>
      <c r="BG901" s="250"/>
      <c r="BH901" s="250"/>
      <c r="BI901" s="250"/>
      <c r="BJ901" s="250"/>
      <c r="BK901" s="250"/>
      <c r="BL901" s="250"/>
      <c r="BM901" s="250"/>
      <c r="BN901" s="250"/>
      <c r="BO901" s="250"/>
      <c r="BP901" s="250"/>
      <c r="BQ901" s="250"/>
      <c r="BR901" s="250"/>
      <c r="BS901" s="250"/>
      <c r="BT901" s="250"/>
    </row>
    <row r="902" spans="7:72" ht="14.25" customHeight="1" x14ac:dyDescent="0.2">
      <c r="G902" s="250"/>
      <c r="K902" s="250"/>
      <c r="O902" s="277"/>
      <c r="V902" s="250"/>
      <c r="W902" s="239"/>
      <c r="X902" s="277"/>
      <c r="Y902" s="250"/>
      <c r="Z902" s="294"/>
      <c r="AA902" s="294"/>
      <c r="AB902" s="294"/>
      <c r="AC902" s="294"/>
      <c r="AD902" s="294"/>
      <c r="AE902" s="294"/>
      <c r="AF902" s="294"/>
      <c r="AG902" s="294"/>
      <c r="AH902" s="294"/>
      <c r="AI902" s="294"/>
      <c r="AJ902" s="294"/>
      <c r="AK902" s="294"/>
      <c r="AL902" s="294"/>
      <c r="AM902" s="294"/>
      <c r="AN902" s="294"/>
      <c r="AO902" s="294"/>
      <c r="AP902" s="250"/>
      <c r="AQ902" s="250"/>
      <c r="AR902" s="250"/>
      <c r="AS902" s="250"/>
      <c r="AT902" s="250"/>
      <c r="AU902" s="250"/>
      <c r="AV902" s="250"/>
      <c r="AW902" s="250"/>
      <c r="AX902" s="250"/>
      <c r="AY902" s="250"/>
      <c r="AZ902" s="250"/>
      <c r="BA902" s="250"/>
      <c r="BB902" s="250"/>
      <c r="BC902" s="250"/>
      <c r="BD902" s="250"/>
      <c r="BE902" s="250"/>
      <c r="BF902" s="250"/>
      <c r="BG902" s="250"/>
      <c r="BH902" s="250"/>
      <c r="BI902" s="250"/>
      <c r="BJ902" s="250"/>
      <c r="BK902" s="250"/>
      <c r="BL902" s="250"/>
      <c r="BM902" s="250"/>
      <c r="BN902" s="250"/>
      <c r="BO902" s="250"/>
      <c r="BP902" s="250"/>
      <c r="BQ902" s="250"/>
      <c r="BR902" s="250"/>
      <c r="BS902" s="250"/>
      <c r="BT902" s="250"/>
    </row>
    <row r="903" spans="7:72" ht="14.25" customHeight="1" x14ac:dyDescent="0.2">
      <c r="G903" s="250"/>
      <c r="K903" s="250"/>
      <c r="O903" s="277"/>
      <c r="V903" s="250"/>
      <c r="W903" s="239"/>
      <c r="X903" s="277"/>
      <c r="Y903" s="250"/>
      <c r="Z903" s="294"/>
      <c r="AA903" s="294"/>
      <c r="AB903" s="294"/>
      <c r="AC903" s="294"/>
      <c r="AD903" s="294"/>
      <c r="AE903" s="294"/>
      <c r="AF903" s="294"/>
      <c r="AG903" s="294"/>
      <c r="AH903" s="294"/>
      <c r="AI903" s="294"/>
      <c r="AJ903" s="294"/>
      <c r="AK903" s="294"/>
      <c r="AL903" s="294"/>
      <c r="AM903" s="294"/>
      <c r="AN903" s="294"/>
      <c r="AO903" s="294"/>
      <c r="AP903" s="250"/>
      <c r="AQ903" s="250"/>
      <c r="AR903" s="250"/>
      <c r="AS903" s="250"/>
      <c r="AT903" s="250"/>
      <c r="AU903" s="250"/>
      <c r="AV903" s="250"/>
      <c r="AW903" s="250"/>
      <c r="AX903" s="250"/>
      <c r="AY903" s="250"/>
      <c r="AZ903" s="250"/>
      <c r="BA903" s="250"/>
      <c r="BB903" s="250"/>
      <c r="BC903" s="250"/>
      <c r="BD903" s="250"/>
      <c r="BE903" s="250"/>
      <c r="BF903" s="250"/>
      <c r="BG903" s="250"/>
      <c r="BH903" s="250"/>
      <c r="BI903" s="250"/>
      <c r="BJ903" s="250"/>
      <c r="BK903" s="250"/>
      <c r="BL903" s="250"/>
      <c r="BM903" s="250"/>
      <c r="BN903" s="250"/>
      <c r="BO903" s="250"/>
      <c r="BP903" s="250"/>
      <c r="BQ903" s="250"/>
      <c r="BR903" s="250"/>
      <c r="BS903" s="250"/>
      <c r="BT903" s="250"/>
    </row>
    <row r="904" spans="7:72" ht="14.25" customHeight="1" x14ac:dyDescent="0.2">
      <c r="G904" s="250"/>
      <c r="K904" s="250"/>
      <c r="O904" s="277"/>
      <c r="V904" s="250"/>
      <c r="W904" s="239"/>
      <c r="X904" s="277"/>
      <c r="Y904" s="250"/>
      <c r="Z904" s="294"/>
      <c r="AA904" s="294"/>
      <c r="AB904" s="294"/>
      <c r="AC904" s="294"/>
      <c r="AD904" s="294"/>
      <c r="AE904" s="294"/>
      <c r="AF904" s="294"/>
      <c r="AG904" s="294"/>
      <c r="AH904" s="294"/>
      <c r="AI904" s="294"/>
      <c r="AJ904" s="294"/>
      <c r="AK904" s="294"/>
      <c r="AL904" s="294"/>
      <c r="AM904" s="294"/>
      <c r="AN904" s="294"/>
      <c r="AO904" s="294"/>
      <c r="AP904" s="250"/>
      <c r="AQ904" s="250"/>
      <c r="AR904" s="250"/>
      <c r="AS904" s="250"/>
      <c r="AT904" s="250"/>
      <c r="AU904" s="250"/>
      <c r="AV904" s="250"/>
      <c r="AW904" s="250"/>
      <c r="AX904" s="250"/>
      <c r="AY904" s="250"/>
      <c r="AZ904" s="250"/>
      <c r="BA904" s="250"/>
      <c r="BB904" s="250"/>
      <c r="BC904" s="250"/>
      <c r="BD904" s="250"/>
      <c r="BE904" s="250"/>
      <c r="BF904" s="250"/>
      <c r="BG904" s="250"/>
      <c r="BH904" s="250"/>
      <c r="BI904" s="250"/>
      <c r="BJ904" s="250"/>
      <c r="BK904" s="250"/>
      <c r="BL904" s="250"/>
      <c r="BM904" s="250"/>
      <c r="BN904" s="250"/>
      <c r="BO904" s="250"/>
      <c r="BP904" s="250"/>
      <c r="BQ904" s="250"/>
      <c r="BR904" s="250"/>
      <c r="BS904" s="250"/>
      <c r="BT904" s="250"/>
    </row>
    <row r="905" spans="7:72" ht="14.25" customHeight="1" x14ac:dyDescent="0.2">
      <c r="G905" s="250"/>
      <c r="K905" s="250"/>
      <c r="O905" s="277"/>
      <c r="V905" s="250"/>
      <c r="W905" s="239"/>
      <c r="X905" s="277"/>
      <c r="Y905" s="250"/>
      <c r="Z905" s="294"/>
      <c r="AA905" s="294"/>
      <c r="AB905" s="294"/>
      <c r="AC905" s="294"/>
      <c r="AD905" s="294"/>
      <c r="AE905" s="294"/>
      <c r="AF905" s="294"/>
      <c r="AG905" s="294"/>
      <c r="AH905" s="294"/>
      <c r="AI905" s="294"/>
      <c r="AJ905" s="294"/>
      <c r="AK905" s="294"/>
      <c r="AL905" s="294"/>
      <c r="AM905" s="294"/>
      <c r="AN905" s="294"/>
      <c r="AO905" s="294"/>
      <c r="AP905" s="250"/>
      <c r="AQ905" s="250"/>
      <c r="AR905" s="250"/>
      <c r="AS905" s="250"/>
      <c r="AT905" s="250"/>
      <c r="AU905" s="250"/>
      <c r="AV905" s="250"/>
      <c r="AW905" s="250"/>
      <c r="AX905" s="250"/>
      <c r="AY905" s="250"/>
      <c r="AZ905" s="250"/>
      <c r="BA905" s="250"/>
      <c r="BB905" s="250"/>
      <c r="BC905" s="250"/>
      <c r="BD905" s="250"/>
      <c r="BE905" s="250"/>
      <c r="BF905" s="250"/>
      <c r="BG905" s="250"/>
      <c r="BH905" s="250"/>
      <c r="BI905" s="250"/>
      <c r="BJ905" s="250"/>
      <c r="BK905" s="250"/>
      <c r="BL905" s="250"/>
      <c r="BM905" s="250"/>
      <c r="BN905" s="250"/>
      <c r="BO905" s="250"/>
      <c r="BP905" s="250"/>
      <c r="BQ905" s="250"/>
      <c r="BR905" s="250"/>
      <c r="BS905" s="250"/>
      <c r="BT905" s="250"/>
    </row>
    <row r="906" spans="7:72" ht="14.25" customHeight="1" x14ac:dyDescent="0.2">
      <c r="G906" s="250"/>
      <c r="K906" s="250"/>
      <c r="O906" s="277"/>
      <c r="V906" s="250"/>
      <c r="W906" s="239"/>
      <c r="X906" s="277"/>
      <c r="Y906" s="250"/>
      <c r="Z906" s="294"/>
      <c r="AA906" s="294"/>
      <c r="AB906" s="294"/>
      <c r="AC906" s="294"/>
      <c r="AD906" s="294"/>
      <c r="AE906" s="294"/>
      <c r="AF906" s="294"/>
      <c r="AG906" s="294"/>
      <c r="AH906" s="294"/>
      <c r="AI906" s="294"/>
      <c r="AJ906" s="294"/>
      <c r="AK906" s="294"/>
      <c r="AL906" s="294"/>
      <c r="AM906" s="294"/>
      <c r="AN906" s="294"/>
      <c r="AO906" s="294"/>
      <c r="AP906" s="250"/>
      <c r="AQ906" s="250"/>
      <c r="AR906" s="250"/>
      <c r="AS906" s="250"/>
      <c r="AT906" s="250"/>
      <c r="AU906" s="250"/>
      <c r="AV906" s="250"/>
      <c r="AW906" s="250"/>
      <c r="AX906" s="250"/>
      <c r="AY906" s="250"/>
      <c r="AZ906" s="250"/>
      <c r="BA906" s="250"/>
      <c r="BB906" s="250"/>
      <c r="BC906" s="250"/>
      <c r="BD906" s="250"/>
      <c r="BE906" s="250"/>
      <c r="BF906" s="250"/>
      <c r="BG906" s="250"/>
      <c r="BH906" s="250"/>
      <c r="BI906" s="250"/>
      <c r="BJ906" s="250"/>
      <c r="BK906" s="250"/>
      <c r="BL906" s="250"/>
      <c r="BM906" s="250"/>
      <c r="BN906" s="250"/>
      <c r="BO906" s="250"/>
      <c r="BP906" s="250"/>
      <c r="BQ906" s="250"/>
      <c r="BR906" s="250"/>
      <c r="BS906" s="250"/>
      <c r="BT906" s="250"/>
    </row>
    <row r="907" spans="7:72" ht="14.25" customHeight="1" x14ac:dyDescent="0.2">
      <c r="G907" s="250"/>
      <c r="K907" s="250"/>
      <c r="O907" s="277"/>
      <c r="V907" s="250"/>
      <c r="W907" s="239"/>
      <c r="X907" s="277"/>
      <c r="Y907" s="250"/>
      <c r="Z907" s="294"/>
      <c r="AA907" s="294"/>
      <c r="AB907" s="294"/>
      <c r="AC907" s="294"/>
      <c r="AD907" s="294"/>
      <c r="AE907" s="294"/>
      <c r="AF907" s="294"/>
      <c r="AG907" s="294"/>
      <c r="AH907" s="294"/>
      <c r="AI907" s="294"/>
      <c r="AJ907" s="294"/>
      <c r="AK907" s="294"/>
      <c r="AL907" s="294"/>
      <c r="AM907" s="294"/>
      <c r="AN907" s="294"/>
      <c r="AO907" s="294"/>
      <c r="AP907" s="250"/>
      <c r="AQ907" s="250"/>
      <c r="AR907" s="250"/>
      <c r="AS907" s="250"/>
      <c r="AT907" s="250"/>
      <c r="AU907" s="250"/>
      <c r="AV907" s="250"/>
      <c r="AW907" s="250"/>
      <c r="AX907" s="250"/>
      <c r="AY907" s="250"/>
      <c r="AZ907" s="250"/>
      <c r="BA907" s="250"/>
      <c r="BB907" s="250"/>
      <c r="BC907" s="250"/>
      <c r="BD907" s="250"/>
      <c r="BE907" s="250"/>
      <c r="BF907" s="250"/>
      <c r="BG907" s="250"/>
      <c r="BH907" s="250"/>
      <c r="BI907" s="250"/>
      <c r="BJ907" s="250"/>
      <c r="BK907" s="250"/>
      <c r="BL907" s="250"/>
      <c r="BM907" s="250"/>
      <c r="BN907" s="250"/>
      <c r="BO907" s="250"/>
      <c r="BP907" s="250"/>
      <c r="BQ907" s="250"/>
      <c r="BR907" s="250"/>
      <c r="BS907" s="250"/>
      <c r="BT907" s="250"/>
    </row>
    <row r="908" spans="7:72" ht="14.25" customHeight="1" x14ac:dyDescent="0.2">
      <c r="G908" s="250"/>
      <c r="K908" s="250"/>
      <c r="O908" s="277"/>
      <c r="V908" s="250"/>
      <c r="W908" s="239"/>
      <c r="X908" s="277"/>
      <c r="Y908" s="250"/>
      <c r="Z908" s="294"/>
      <c r="AA908" s="294"/>
      <c r="AB908" s="294"/>
      <c r="AC908" s="294"/>
      <c r="AD908" s="294"/>
      <c r="AE908" s="294"/>
      <c r="AF908" s="294"/>
      <c r="AG908" s="294"/>
      <c r="AH908" s="294"/>
      <c r="AI908" s="294"/>
      <c r="AJ908" s="294"/>
      <c r="AK908" s="294"/>
      <c r="AL908" s="294"/>
      <c r="AM908" s="294"/>
      <c r="AN908" s="294"/>
      <c r="AO908" s="294"/>
      <c r="AP908" s="250"/>
      <c r="AQ908" s="250"/>
      <c r="AR908" s="250"/>
      <c r="AS908" s="250"/>
      <c r="AT908" s="250"/>
      <c r="AU908" s="250"/>
      <c r="AV908" s="250"/>
      <c r="AW908" s="250"/>
      <c r="AX908" s="250"/>
      <c r="AY908" s="250"/>
      <c r="AZ908" s="250"/>
      <c r="BA908" s="250"/>
      <c r="BB908" s="250"/>
      <c r="BC908" s="250"/>
      <c r="BD908" s="250"/>
      <c r="BE908" s="250"/>
      <c r="BF908" s="250"/>
      <c r="BG908" s="250"/>
      <c r="BH908" s="250"/>
      <c r="BI908" s="250"/>
      <c r="BJ908" s="250"/>
      <c r="BK908" s="250"/>
      <c r="BL908" s="250"/>
      <c r="BM908" s="250"/>
      <c r="BN908" s="250"/>
      <c r="BO908" s="250"/>
      <c r="BP908" s="250"/>
      <c r="BQ908" s="250"/>
      <c r="BR908" s="250"/>
      <c r="BS908" s="250"/>
      <c r="BT908" s="250"/>
    </row>
    <row r="909" spans="7:72" ht="14.25" customHeight="1" x14ac:dyDescent="0.2">
      <c r="G909" s="250"/>
      <c r="K909" s="250"/>
      <c r="O909" s="277"/>
      <c r="V909" s="250"/>
      <c r="W909" s="239"/>
      <c r="X909" s="277"/>
      <c r="Y909" s="250"/>
      <c r="Z909" s="294"/>
      <c r="AA909" s="294"/>
      <c r="AB909" s="294"/>
      <c r="AC909" s="294"/>
      <c r="AD909" s="294"/>
      <c r="AE909" s="294"/>
      <c r="AF909" s="294"/>
      <c r="AG909" s="294"/>
      <c r="AH909" s="294"/>
      <c r="AI909" s="294"/>
      <c r="AJ909" s="294"/>
      <c r="AK909" s="294"/>
      <c r="AL909" s="294"/>
      <c r="AM909" s="294"/>
      <c r="AN909" s="294"/>
      <c r="AO909" s="294"/>
      <c r="AP909" s="250"/>
      <c r="AQ909" s="250"/>
      <c r="AR909" s="250"/>
      <c r="AS909" s="250"/>
      <c r="AT909" s="250"/>
      <c r="AU909" s="250"/>
      <c r="AV909" s="250"/>
      <c r="AW909" s="250"/>
      <c r="AX909" s="250"/>
      <c r="AY909" s="250"/>
      <c r="AZ909" s="250"/>
      <c r="BA909" s="250"/>
      <c r="BB909" s="250"/>
      <c r="BC909" s="250"/>
      <c r="BD909" s="250"/>
      <c r="BE909" s="250"/>
      <c r="BF909" s="250"/>
      <c r="BG909" s="250"/>
      <c r="BH909" s="250"/>
      <c r="BI909" s="250"/>
      <c r="BJ909" s="250"/>
      <c r="BK909" s="250"/>
      <c r="BL909" s="250"/>
      <c r="BM909" s="250"/>
      <c r="BN909" s="250"/>
      <c r="BO909" s="250"/>
      <c r="BP909" s="250"/>
      <c r="BQ909" s="250"/>
      <c r="BR909" s="250"/>
      <c r="BS909" s="250"/>
      <c r="BT909" s="250"/>
    </row>
    <row r="910" spans="7:72" ht="14.25" customHeight="1" x14ac:dyDescent="0.2">
      <c r="G910" s="250"/>
      <c r="K910" s="250"/>
      <c r="O910" s="277"/>
      <c r="V910" s="250"/>
      <c r="W910" s="239"/>
      <c r="X910" s="277"/>
      <c r="Y910" s="250"/>
      <c r="Z910" s="294"/>
      <c r="AA910" s="294"/>
      <c r="AB910" s="294"/>
      <c r="AC910" s="294"/>
      <c r="AD910" s="294"/>
      <c r="AE910" s="294"/>
      <c r="AF910" s="294"/>
      <c r="AG910" s="294"/>
      <c r="AH910" s="294"/>
      <c r="AI910" s="294"/>
      <c r="AJ910" s="294"/>
      <c r="AK910" s="294"/>
      <c r="AL910" s="294"/>
      <c r="AM910" s="294"/>
      <c r="AN910" s="294"/>
      <c r="AO910" s="294"/>
      <c r="AP910" s="250"/>
      <c r="AQ910" s="250"/>
      <c r="AR910" s="250"/>
      <c r="AS910" s="250"/>
      <c r="AT910" s="250"/>
      <c r="AU910" s="250"/>
      <c r="AV910" s="250"/>
      <c r="AW910" s="250"/>
      <c r="AX910" s="250"/>
      <c r="AY910" s="250"/>
      <c r="AZ910" s="250"/>
      <c r="BA910" s="250"/>
      <c r="BB910" s="250"/>
      <c r="BC910" s="250"/>
      <c r="BD910" s="250"/>
      <c r="BE910" s="250"/>
      <c r="BF910" s="250"/>
      <c r="BG910" s="250"/>
      <c r="BH910" s="250"/>
      <c r="BI910" s="250"/>
      <c r="BJ910" s="250"/>
      <c r="BK910" s="250"/>
      <c r="BL910" s="250"/>
      <c r="BM910" s="250"/>
      <c r="BN910" s="250"/>
      <c r="BO910" s="250"/>
      <c r="BP910" s="250"/>
      <c r="BQ910" s="250"/>
      <c r="BR910" s="250"/>
      <c r="BS910" s="250"/>
      <c r="BT910" s="250"/>
    </row>
    <row r="911" spans="7:72" ht="14.25" customHeight="1" x14ac:dyDescent="0.2">
      <c r="G911" s="250"/>
      <c r="K911" s="250"/>
      <c r="O911" s="277"/>
      <c r="V911" s="250"/>
      <c r="W911" s="239"/>
      <c r="X911" s="277"/>
      <c r="Y911" s="250"/>
      <c r="Z911" s="294"/>
      <c r="AA911" s="294"/>
      <c r="AB911" s="294"/>
      <c r="AC911" s="294"/>
      <c r="AD911" s="294"/>
      <c r="AE911" s="294"/>
      <c r="AF911" s="294"/>
      <c r="AG911" s="294"/>
      <c r="AH911" s="294"/>
      <c r="AI911" s="294"/>
      <c r="AJ911" s="294"/>
      <c r="AK911" s="294"/>
      <c r="AL911" s="294"/>
      <c r="AM911" s="294"/>
      <c r="AN911" s="294"/>
      <c r="AO911" s="294"/>
      <c r="AP911" s="250"/>
      <c r="AQ911" s="250"/>
      <c r="AR911" s="250"/>
      <c r="AS911" s="250"/>
      <c r="AT911" s="250"/>
      <c r="AU911" s="250"/>
      <c r="AV911" s="250"/>
      <c r="AW911" s="250"/>
      <c r="AX911" s="250"/>
      <c r="AY911" s="250"/>
      <c r="AZ911" s="250"/>
      <c r="BA911" s="250"/>
      <c r="BB911" s="250"/>
      <c r="BC911" s="250"/>
      <c r="BD911" s="250"/>
      <c r="BE911" s="250"/>
      <c r="BF911" s="250"/>
      <c r="BG911" s="250"/>
      <c r="BH911" s="250"/>
      <c r="BI911" s="250"/>
      <c r="BJ911" s="250"/>
      <c r="BK911" s="250"/>
      <c r="BL911" s="250"/>
      <c r="BM911" s="250"/>
      <c r="BN911" s="250"/>
      <c r="BO911" s="250"/>
      <c r="BP911" s="250"/>
      <c r="BQ911" s="250"/>
      <c r="BR911" s="250"/>
      <c r="BS911" s="250"/>
      <c r="BT911" s="250"/>
    </row>
    <row r="912" spans="7:72" ht="14.25" customHeight="1" x14ac:dyDescent="0.2">
      <c r="G912" s="250"/>
      <c r="K912" s="250"/>
      <c r="O912" s="277"/>
      <c r="V912" s="250"/>
      <c r="W912" s="239"/>
      <c r="X912" s="277"/>
      <c r="Y912" s="250"/>
      <c r="Z912" s="294"/>
      <c r="AA912" s="294"/>
      <c r="AB912" s="294"/>
      <c r="AC912" s="294"/>
      <c r="AD912" s="294"/>
      <c r="AE912" s="294"/>
      <c r="AF912" s="294"/>
      <c r="AG912" s="294"/>
      <c r="AH912" s="294"/>
      <c r="AI912" s="294"/>
      <c r="AJ912" s="294"/>
      <c r="AK912" s="294"/>
      <c r="AL912" s="294"/>
      <c r="AM912" s="294"/>
      <c r="AN912" s="294"/>
      <c r="AO912" s="294"/>
      <c r="AP912" s="250"/>
      <c r="AQ912" s="250"/>
      <c r="AR912" s="250"/>
      <c r="AS912" s="250"/>
      <c r="AT912" s="250"/>
      <c r="AU912" s="250"/>
      <c r="AV912" s="250"/>
      <c r="AW912" s="250"/>
      <c r="AX912" s="250"/>
      <c r="AY912" s="250"/>
      <c r="AZ912" s="250"/>
      <c r="BA912" s="250"/>
      <c r="BB912" s="250"/>
      <c r="BC912" s="250"/>
      <c r="BD912" s="250"/>
      <c r="BE912" s="250"/>
      <c r="BF912" s="250"/>
      <c r="BG912" s="250"/>
      <c r="BH912" s="250"/>
      <c r="BI912" s="250"/>
      <c r="BJ912" s="250"/>
      <c r="BK912" s="250"/>
      <c r="BL912" s="250"/>
      <c r="BM912" s="250"/>
      <c r="BN912" s="250"/>
      <c r="BO912" s="250"/>
      <c r="BP912" s="250"/>
      <c r="BQ912" s="250"/>
      <c r="BR912" s="250"/>
      <c r="BS912" s="250"/>
      <c r="BT912" s="250"/>
    </row>
    <row r="913" spans="7:72" ht="14.25" customHeight="1" x14ac:dyDescent="0.2">
      <c r="G913" s="250"/>
      <c r="K913" s="250"/>
      <c r="O913" s="277"/>
      <c r="V913" s="250"/>
      <c r="W913" s="239"/>
      <c r="X913" s="277"/>
      <c r="Y913" s="250"/>
      <c r="Z913" s="294"/>
      <c r="AA913" s="294"/>
      <c r="AB913" s="294"/>
      <c r="AC913" s="294"/>
      <c r="AD913" s="294"/>
      <c r="AE913" s="294"/>
      <c r="AF913" s="294"/>
      <c r="AG913" s="294"/>
      <c r="AH913" s="294"/>
      <c r="AI913" s="294"/>
      <c r="AJ913" s="294"/>
      <c r="AK913" s="294"/>
      <c r="AL913" s="294"/>
      <c r="AM913" s="294"/>
      <c r="AN913" s="294"/>
      <c r="AO913" s="294"/>
      <c r="AP913" s="250"/>
      <c r="AQ913" s="250"/>
      <c r="AR913" s="250"/>
      <c r="AS913" s="250"/>
      <c r="AT913" s="250"/>
      <c r="AU913" s="250"/>
      <c r="AV913" s="250"/>
      <c r="AW913" s="250"/>
      <c r="AX913" s="250"/>
      <c r="AY913" s="250"/>
      <c r="AZ913" s="250"/>
      <c r="BA913" s="250"/>
      <c r="BB913" s="250"/>
      <c r="BC913" s="250"/>
      <c r="BD913" s="250"/>
      <c r="BE913" s="250"/>
      <c r="BF913" s="250"/>
      <c r="BG913" s="250"/>
      <c r="BH913" s="250"/>
      <c r="BI913" s="250"/>
      <c r="BJ913" s="250"/>
      <c r="BK913" s="250"/>
      <c r="BL913" s="250"/>
      <c r="BM913" s="250"/>
      <c r="BN913" s="250"/>
      <c r="BO913" s="250"/>
      <c r="BP913" s="250"/>
      <c r="BQ913" s="250"/>
      <c r="BR913" s="250"/>
      <c r="BS913" s="250"/>
      <c r="BT913" s="250"/>
    </row>
    <row r="914" spans="7:72" ht="14.25" customHeight="1" x14ac:dyDescent="0.2">
      <c r="G914" s="250"/>
      <c r="K914" s="250"/>
      <c r="O914" s="277"/>
      <c r="V914" s="250"/>
      <c r="W914" s="239"/>
      <c r="X914" s="277"/>
      <c r="Y914" s="250"/>
      <c r="Z914" s="294"/>
      <c r="AA914" s="294"/>
      <c r="AB914" s="294"/>
      <c r="AC914" s="294"/>
      <c r="AD914" s="294"/>
      <c r="AE914" s="294"/>
      <c r="AF914" s="294"/>
      <c r="AG914" s="294"/>
      <c r="AH914" s="294"/>
      <c r="AI914" s="294"/>
      <c r="AJ914" s="294"/>
      <c r="AK914" s="294"/>
      <c r="AL914" s="294"/>
      <c r="AM914" s="294"/>
      <c r="AN914" s="294"/>
      <c r="AO914" s="294"/>
      <c r="AP914" s="250"/>
      <c r="AQ914" s="250"/>
      <c r="AR914" s="250"/>
      <c r="AS914" s="250"/>
      <c r="AT914" s="250"/>
      <c r="AU914" s="250"/>
      <c r="AV914" s="250"/>
      <c r="AW914" s="250"/>
      <c r="AX914" s="250"/>
      <c r="AY914" s="250"/>
      <c r="AZ914" s="250"/>
      <c r="BA914" s="250"/>
      <c r="BB914" s="250"/>
      <c r="BC914" s="250"/>
      <c r="BD914" s="250"/>
      <c r="BE914" s="250"/>
      <c r="BF914" s="250"/>
      <c r="BG914" s="250"/>
      <c r="BH914" s="250"/>
      <c r="BI914" s="250"/>
      <c r="BJ914" s="250"/>
      <c r="BK914" s="250"/>
      <c r="BL914" s="250"/>
      <c r="BM914" s="250"/>
      <c r="BN914" s="250"/>
      <c r="BO914" s="250"/>
      <c r="BP914" s="250"/>
      <c r="BQ914" s="250"/>
      <c r="BR914" s="250"/>
      <c r="BS914" s="250"/>
      <c r="BT914" s="250"/>
    </row>
    <row r="915" spans="7:72" ht="14.25" customHeight="1" x14ac:dyDescent="0.2">
      <c r="G915" s="250"/>
      <c r="K915" s="250"/>
      <c r="O915" s="277"/>
      <c r="V915" s="250"/>
      <c r="W915" s="239"/>
      <c r="X915" s="277"/>
      <c r="Y915" s="250"/>
      <c r="Z915" s="294"/>
      <c r="AA915" s="294"/>
      <c r="AB915" s="294"/>
      <c r="AC915" s="294"/>
      <c r="AD915" s="294"/>
      <c r="AE915" s="294"/>
      <c r="AF915" s="294"/>
      <c r="AG915" s="294"/>
      <c r="AH915" s="294"/>
      <c r="AI915" s="294"/>
      <c r="AJ915" s="294"/>
      <c r="AK915" s="294"/>
      <c r="AL915" s="294"/>
      <c r="AM915" s="294"/>
      <c r="AN915" s="294"/>
      <c r="AO915" s="294"/>
      <c r="AP915" s="250"/>
      <c r="AQ915" s="250"/>
      <c r="AR915" s="250"/>
      <c r="AS915" s="250"/>
      <c r="AT915" s="250"/>
      <c r="AU915" s="250"/>
      <c r="AV915" s="250"/>
      <c r="AW915" s="250"/>
      <c r="AX915" s="250"/>
      <c r="AY915" s="250"/>
      <c r="AZ915" s="250"/>
      <c r="BA915" s="250"/>
      <c r="BB915" s="250"/>
      <c r="BC915" s="250"/>
      <c r="BD915" s="250"/>
      <c r="BE915" s="250"/>
      <c r="BF915" s="250"/>
      <c r="BG915" s="250"/>
      <c r="BH915" s="250"/>
      <c r="BI915" s="250"/>
      <c r="BJ915" s="250"/>
      <c r="BK915" s="250"/>
      <c r="BL915" s="250"/>
      <c r="BM915" s="250"/>
      <c r="BN915" s="250"/>
      <c r="BO915" s="250"/>
      <c r="BP915" s="250"/>
      <c r="BQ915" s="250"/>
      <c r="BR915" s="250"/>
      <c r="BS915" s="250"/>
      <c r="BT915" s="250"/>
    </row>
    <row r="916" spans="7:72" ht="14.25" customHeight="1" x14ac:dyDescent="0.2">
      <c r="G916" s="250"/>
      <c r="K916" s="250"/>
      <c r="O916" s="277"/>
      <c r="V916" s="250"/>
      <c r="W916" s="239"/>
      <c r="X916" s="277"/>
      <c r="Y916" s="250"/>
      <c r="Z916" s="294"/>
      <c r="AA916" s="294"/>
      <c r="AB916" s="294"/>
      <c r="AC916" s="294"/>
      <c r="AD916" s="294"/>
      <c r="AE916" s="294"/>
      <c r="AF916" s="294"/>
      <c r="AG916" s="294"/>
      <c r="AH916" s="294"/>
      <c r="AI916" s="294"/>
      <c r="AJ916" s="294"/>
      <c r="AK916" s="294"/>
      <c r="AL916" s="294"/>
      <c r="AM916" s="294"/>
      <c r="AN916" s="294"/>
      <c r="AO916" s="294"/>
      <c r="AP916" s="250"/>
      <c r="AQ916" s="250"/>
      <c r="AR916" s="250"/>
      <c r="AS916" s="250"/>
      <c r="AT916" s="250"/>
      <c r="AU916" s="250"/>
      <c r="AV916" s="250"/>
      <c r="AW916" s="250"/>
      <c r="AX916" s="250"/>
      <c r="AY916" s="250"/>
      <c r="AZ916" s="250"/>
      <c r="BA916" s="250"/>
      <c r="BB916" s="250"/>
      <c r="BC916" s="250"/>
      <c r="BD916" s="250"/>
      <c r="BE916" s="250"/>
      <c r="BF916" s="250"/>
      <c r="BG916" s="250"/>
      <c r="BH916" s="250"/>
      <c r="BI916" s="250"/>
      <c r="BJ916" s="250"/>
      <c r="BK916" s="250"/>
      <c r="BL916" s="250"/>
      <c r="BM916" s="250"/>
      <c r="BN916" s="250"/>
      <c r="BO916" s="250"/>
      <c r="BP916" s="250"/>
      <c r="BQ916" s="250"/>
      <c r="BR916" s="250"/>
      <c r="BS916" s="250"/>
      <c r="BT916" s="250"/>
    </row>
    <row r="917" spans="7:72" ht="14.25" customHeight="1" x14ac:dyDescent="0.2">
      <c r="G917" s="250"/>
      <c r="K917" s="250"/>
      <c r="O917" s="277"/>
      <c r="V917" s="250"/>
      <c r="W917" s="239"/>
      <c r="X917" s="277"/>
      <c r="Y917" s="250"/>
      <c r="Z917" s="294"/>
      <c r="AA917" s="294"/>
      <c r="AB917" s="294"/>
      <c r="AC917" s="294"/>
      <c r="AD917" s="294"/>
      <c r="AE917" s="294"/>
      <c r="AF917" s="294"/>
      <c r="AG917" s="294"/>
      <c r="AH917" s="294"/>
      <c r="AI917" s="294"/>
      <c r="AJ917" s="294"/>
      <c r="AK917" s="294"/>
      <c r="AL917" s="294"/>
      <c r="AM917" s="294"/>
      <c r="AN917" s="294"/>
      <c r="AO917" s="294"/>
      <c r="AP917" s="250"/>
      <c r="AQ917" s="250"/>
      <c r="AR917" s="250"/>
      <c r="AS917" s="250"/>
      <c r="AT917" s="250"/>
      <c r="AU917" s="250"/>
      <c r="AV917" s="250"/>
      <c r="AW917" s="250"/>
      <c r="AX917" s="250"/>
      <c r="AY917" s="250"/>
      <c r="AZ917" s="250"/>
      <c r="BA917" s="250"/>
      <c r="BB917" s="250"/>
      <c r="BC917" s="250"/>
      <c r="BD917" s="250"/>
      <c r="BE917" s="250"/>
      <c r="BF917" s="250"/>
      <c r="BG917" s="250"/>
      <c r="BH917" s="250"/>
      <c r="BI917" s="250"/>
      <c r="BJ917" s="250"/>
      <c r="BK917" s="250"/>
      <c r="BL917" s="250"/>
      <c r="BM917" s="250"/>
      <c r="BN917" s="250"/>
      <c r="BO917" s="250"/>
      <c r="BP917" s="250"/>
      <c r="BQ917" s="250"/>
      <c r="BR917" s="250"/>
      <c r="BS917" s="250"/>
      <c r="BT917" s="250"/>
    </row>
    <row r="918" spans="7:72" ht="14.25" customHeight="1" x14ac:dyDescent="0.2">
      <c r="G918" s="250"/>
      <c r="K918" s="250"/>
      <c r="O918" s="277"/>
      <c r="V918" s="250"/>
      <c r="W918" s="239"/>
      <c r="X918" s="277"/>
      <c r="Y918" s="250"/>
      <c r="Z918" s="294"/>
      <c r="AA918" s="294"/>
      <c r="AB918" s="294"/>
      <c r="AC918" s="294"/>
      <c r="AD918" s="294"/>
      <c r="AE918" s="294"/>
      <c r="AF918" s="294"/>
      <c r="AG918" s="294"/>
      <c r="AH918" s="294"/>
      <c r="AI918" s="294"/>
      <c r="AJ918" s="294"/>
      <c r="AK918" s="294"/>
      <c r="AL918" s="294"/>
      <c r="AM918" s="294"/>
      <c r="AN918" s="294"/>
      <c r="AO918" s="294"/>
      <c r="AP918" s="250"/>
      <c r="AQ918" s="250"/>
      <c r="AR918" s="250"/>
      <c r="AS918" s="250"/>
      <c r="AT918" s="250"/>
      <c r="AU918" s="250"/>
      <c r="AV918" s="250"/>
      <c r="AW918" s="250"/>
      <c r="AX918" s="250"/>
      <c r="AY918" s="250"/>
      <c r="AZ918" s="250"/>
      <c r="BA918" s="250"/>
      <c r="BB918" s="250"/>
      <c r="BC918" s="250"/>
      <c r="BD918" s="250"/>
      <c r="BE918" s="250"/>
      <c r="BF918" s="250"/>
      <c r="BG918" s="250"/>
      <c r="BH918" s="250"/>
      <c r="BI918" s="250"/>
      <c r="BJ918" s="250"/>
      <c r="BK918" s="250"/>
      <c r="BL918" s="250"/>
      <c r="BM918" s="250"/>
      <c r="BN918" s="250"/>
      <c r="BO918" s="250"/>
      <c r="BP918" s="250"/>
      <c r="BQ918" s="250"/>
      <c r="BR918" s="250"/>
      <c r="BS918" s="250"/>
      <c r="BT918" s="250"/>
    </row>
    <row r="919" spans="7:72" ht="14.25" customHeight="1" x14ac:dyDescent="0.2">
      <c r="G919" s="250"/>
      <c r="K919" s="250"/>
      <c r="O919" s="277"/>
      <c r="V919" s="250"/>
      <c r="W919" s="239"/>
      <c r="X919" s="277"/>
      <c r="Y919" s="250"/>
      <c r="Z919" s="294"/>
      <c r="AA919" s="294"/>
      <c r="AB919" s="294"/>
      <c r="AC919" s="294"/>
      <c r="AD919" s="294"/>
      <c r="AE919" s="294"/>
      <c r="AF919" s="294"/>
      <c r="AG919" s="294"/>
      <c r="AH919" s="294"/>
      <c r="AI919" s="294"/>
      <c r="AJ919" s="294"/>
      <c r="AK919" s="294"/>
      <c r="AL919" s="294"/>
      <c r="AM919" s="294"/>
      <c r="AN919" s="294"/>
      <c r="AO919" s="294"/>
      <c r="AP919" s="250"/>
      <c r="AQ919" s="250"/>
      <c r="AR919" s="250"/>
      <c r="AS919" s="250"/>
      <c r="AT919" s="250"/>
      <c r="AU919" s="250"/>
      <c r="AV919" s="250"/>
      <c r="AW919" s="250"/>
      <c r="AX919" s="250"/>
      <c r="AY919" s="250"/>
      <c r="AZ919" s="250"/>
      <c r="BA919" s="250"/>
      <c r="BB919" s="250"/>
      <c r="BC919" s="250"/>
      <c r="BD919" s="250"/>
      <c r="BE919" s="250"/>
      <c r="BF919" s="250"/>
      <c r="BG919" s="250"/>
      <c r="BH919" s="250"/>
      <c r="BI919" s="250"/>
      <c r="BJ919" s="250"/>
      <c r="BK919" s="250"/>
      <c r="BL919" s="250"/>
      <c r="BM919" s="250"/>
      <c r="BN919" s="250"/>
      <c r="BO919" s="250"/>
      <c r="BP919" s="250"/>
      <c r="BQ919" s="250"/>
      <c r="BR919" s="250"/>
      <c r="BS919" s="250"/>
      <c r="BT919" s="250"/>
    </row>
    <row r="920" spans="7:72" ht="14.25" customHeight="1" x14ac:dyDescent="0.2">
      <c r="G920" s="250"/>
      <c r="K920" s="250"/>
      <c r="O920" s="277"/>
      <c r="V920" s="250"/>
      <c r="W920" s="239"/>
      <c r="X920" s="277"/>
      <c r="Y920" s="250"/>
      <c r="Z920" s="294"/>
      <c r="AA920" s="294"/>
      <c r="AB920" s="294"/>
      <c r="AC920" s="294"/>
      <c r="AD920" s="294"/>
      <c r="AE920" s="294"/>
      <c r="AF920" s="294"/>
      <c r="AG920" s="294"/>
      <c r="AH920" s="294"/>
      <c r="AI920" s="294"/>
      <c r="AJ920" s="294"/>
      <c r="AK920" s="294"/>
      <c r="AL920" s="294"/>
      <c r="AM920" s="294"/>
      <c r="AN920" s="294"/>
      <c r="AO920" s="294"/>
      <c r="AP920" s="250"/>
      <c r="AQ920" s="250"/>
      <c r="AR920" s="250"/>
      <c r="AS920" s="250"/>
      <c r="AT920" s="250"/>
      <c r="AU920" s="250"/>
      <c r="AV920" s="250"/>
      <c r="AW920" s="250"/>
      <c r="AX920" s="250"/>
      <c r="AY920" s="250"/>
      <c r="AZ920" s="250"/>
      <c r="BA920" s="250"/>
      <c r="BB920" s="250"/>
      <c r="BC920" s="250"/>
      <c r="BD920" s="250"/>
      <c r="BE920" s="250"/>
      <c r="BF920" s="250"/>
      <c r="BG920" s="250"/>
      <c r="BH920" s="250"/>
      <c r="BI920" s="250"/>
      <c r="BJ920" s="250"/>
      <c r="BK920" s="250"/>
      <c r="BL920" s="250"/>
      <c r="BM920" s="250"/>
      <c r="BN920" s="250"/>
      <c r="BO920" s="250"/>
      <c r="BP920" s="250"/>
      <c r="BQ920" s="250"/>
      <c r="BR920" s="250"/>
      <c r="BS920" s="250"/>
      <c r="BT920" s="250"/>
    </row>
    <row r="921" spans="7:72" ht="14.25" customHeight="1" x14ac:dyDescent="0.2">
      <c r="G921" s="250"/>
      <c r="K921" s="250"/>
      <c r="O921" s="277"/>
      <c r="V921" s="250"/>
      <c r="W921" s="239"/>
      <c r="X921" s="277"/>
      <c r="Y921" s="250"/>
      <c r="Z921" s="294"/>
      <c r="AA921" s="294"/>
      <c r="AB921" s="294"/>
      <c r="AC921" s="294"/>
      <c r="AD921" s="294"/>
      <c r="AE921" s="294"/>
      <c r="AF921" s="294"/>
      <c r="AG921" s="294"/>
      <c r="AH921" s="294"/>
      <c r="AI921" s="294"/>
      <c r="AJ921" s="294"/>
      <c r="AK921" s="294"/>
      <c r="AL921" s="294"/>
      <c r="AM921" s="294"/>
      <c r="AN921" s="294"/>
      <c r="AO921" s="294"/>
      <c r="AP921" s="250"/>
      <c r="AQ921" s="250"/>
      <c r="AR921" s="250"/>
      <c r="AS921" s="250"/>
      <c r="AT921" s="250"/>
      <c r="AU921" s="250"/>
      <c r="AV921" s="250"/>
      <c r="AW921" s="250"/>
      <c r="AX921" s="250"/>
      <c r="AY921" s="250"/>
      <c r="AZ921" s="250"/>
      <c r="BA921" s="250"/>
      <c r="BB921" s="250"/>
      <c r="BC921" s="250"/>
      <c r="BD921" s="250"/>
      <c r="BE921" s="250"/>
      <c r="BF921" s="250"/>
      <c r="BG921" s="250"/>
      <c r="BH921" s="250"/>
      <c r="BI921" s="250"/>
      <c r="BJ921" s="250"/>
      <c r="BK921" s="250"/>
      <c r="BL921" s="250"/>
      <c r="BM921" s="250"/>
      <c r="BN921" s="250"/>
      <c r="BO921" s="250"/>
      <c r="BP921" s="250"/>
      <c r="BQ921" s="250"/>
      <c r="BR921" s="250"/>
      <c r="BS921" s="250"/>
      <c r="BT921" s="250"/>
    </row>
    <row r="922" spans="7:72" ht="14.25" customHeight="1" x14ac:dyDescent="0.2">
      <c r="G922" s="250"/>
      <c r="K922" s="250"/>
      <c r="O922" s="277"/>
      <c r="V922" s="250"/>
      <c r="W922" s="239"/>
      <c r="X922" s="277"/>
      <c r="Y922" s="250"/>
      <c r="Z922" s="294"/>
      <c r="AA922" s="294"/>
      <c r="AB922" s="294"/>
      <c r="AC922" s="294"/>
      <c r="AD922" s="294"/>
      <c r="AE922" s="294"/>
      <c r="AF922" s="294"/>
      <c r="AG922" s="294"/>
      <c r="AH922" s="294"/>
      <c r="AI922" s="294"/>
      <c r="AJ922" s="294"/>
      <c r="AK922" s="294"/>
      <c r="AL922" s="294"/>
      <c r="AM922" s="294"/>
      <c r="AN922" s="294"/>
      <c r="AO922" s="294"/>
      <c r="AP922" s="250"/>
      <c r="AQ922" s="250"/>
      <c r="AR922" s="250"/>
      <c r="AS922" s="250"/>
      <c r="AT922" s="250"/>
      <c r="AU922" s="250"/>
      <c r="AV922" s="250"/>
      <c r="AW922" s="250"/>
      <c r="AX922" s="250"/>
      <c r="AY922" s="250"/>
      <c r="AZ922" s="250"/>
      <c r="BA922" s="250"/>
      <c r="BB922" s="250"/>
      <c r="BC922" s="250"/>
      <c r="BD922" s="250"/>
      <c r="BE922" s="250"/>
      <c r="BF922" s="250"/>
      <c r="BG922" s="250"/>
      <c r="BH922" s="250"/>
      <c r="BI922" s="250"/>
      <c r="BJ922" s="250"/>
      <c r="BK922" s="250"/>
      <c r="BL922" s="250"/>
      <c r="BM922" s="250"/>
      <c r="BN922" s="250"/>
      <c r="BO922" s="250"/>
      <c r="BP922" s="250"/>
      <c r="BQ922" s="250"/>
      <c r="BR922" s="250"/>
      <c r="BS922" s="250"/>
      <c r="BT922" s="250"/>
    </row>
    <row r="923" spans="7:72" ht="14.25" customHeight="1" x14ac:dyDescent="0.2">
      <c r="G923" s="250"/>
      <c r="K923" s="250"/>
      <c r="O923" s="277"/>
      <c r="V923" s="250"/>
      <c r="W923" s="239"/>
      <c r="X923" s="277"/>
      <c r="Y923" s="250"/>
      <c r="Z923" s="294"/>
      <c r="AA923" s="294"/>
      <c r="AB923" s="294"/>
      <c r="AC923" s="294"/>
      <c r="AD923" s="294"/>
      <c r="AE923" s="294"/>
      <c r="AF923" s="294"/>
      <c r="AG923" s="294"/>
      <c r="AH923" s="294"/>
      <c r="AI923" s="294"/>
      <c r="AJ923" s="294"/>
      <c r="AK923" s="294"/>
      <c r="AL923" s="294"/>
      <c r="AM923" s="294"/>
      <c r="AN923" s="294"/>
      <c r="AO923" s="294"/>
      <c r="AP923" s="250"/>
      <c r="AQ923" s="250"/>
      <c r="AR923" s="250"/>
      <c r="AS923" s="250"/>
      <c r="AT923" s="250"/>
      <c r="AU923" s="250"/>
      <c r="AV923" s="250"/>
      <c r="AW923" s="250"/>
      <c r="AX923" s="250"/>
      <c r="AY923" s="250"/>
      <c r="AZ923" s="250"/>
      <c r="BA923" s="250"/>
      <c r="BB923" s="250"/>
      <c r="BC923" s="250"/>
      <c r="BD923" s="250"/>
      <c r="BE923" s="250"/>
      <c r="BF923" s="250"/>
      <c r="BG923" s="250"/>
      <c r="BH923" s="250"/>
      <c r="BI923" s="250"/>
      <c r="BJ923" s="250"/>
      <c r="BK923" s="250"/>
      <c r="BL923" s="250"/>
      <c r="BM923" s="250"/>
      <c r="BN923" s="250"/>
      <c r="BO923" s="250"/>
      <c r="BP923" s="250"/>
      <c r="BQ923" s="250"/>
      <c r="BR923" s="250"/>
      <c r="BS923" s="250"/>
      <c r="BT923" s="250"/>
    </row>
    <row r="924" spans="7:72" ht="14.25" customHeight="1" x14ac:dyDescent="0.2">
      <c r="G924" s="250"/>
      <c r="K924" s="250"/>
      <c r="O924" s="277"/>
      <c r="V924" s="250"/>
      <c r="W924" s="239"/>
      <c r="X924" s="277"/>
      <c r="Y924" s="250"/>
      <c r="Z924" s="294"/>
      <c r="AA924" s="294"/>
      <c r="AB924" s="294"/>
      <c r="AC924" s="294"/>
      <c r="AD924" s="294"/>
      <c r="AE924" s="294"/>
      <c r="AF924" s="294"/>
      <c r="AG924" s="294"/>
      <c r="AH924" s="294"/>
      <c r="AI924" s="294"/>
      <c r="AJ924" s="294"/>
      <c r="AK924" s="294"/>
      <c r="AL924" s="294"/>
      <c r="AM924" s="294"/>
      <c r="AN924" s="294"/>
      <c r="AO924" s="294"/>
      <c r="AP924" s="250"/>
      <c r="AQ924" s="250"/>
      <c r="AR924" s="250"/>
      <c r="AS924" s="250"/>
      <c r="AT924" s="250"/>
      <c r="AU924" s="250"/>
      <c r="AV924" s="250"/>
      <c r="AW924" s="250"/>
      <c r="AX924" s="250"/>
      <c r="AY924" s="250"/>
      <c r="AZ924" s="250"/>
      <c r="BA924" s="250"/>
      <c r="BB924" s="250"/>
      <c r="BC924" s="250"/>
      <c r="BD924" s="250"/>
      <c r="BE924" s="250"/>
      <c r="BF924" s="250"/>
      <c r="BG924" s="250"/>
      <c r="BH924" s="250"/>
      <c r="BI924" s="250"/>
      <c r="BJ924" s="250"/>
      <c r="BK924" s="250"/>
      <c r="BL924" s="250"/>
      <c r="BM924" s="250"/>
      <c r="BN924" s="250"/>
      <c r="BO924" s="250"/>
      <c r="BP924" s="250"/>
      <c r="BQ924" s="250"/>
      <c r="BR924" s="250"/>
      <c r="BS924" s="250"/>
      <c r="BT924" s="250"/>
    </row>
    <row r="925" spans="7:72" ht="14.25" customHeight="1" x14ac:dyDescent="0.2">
      <c r="G925" s="250"/>
      <c r="K925" s="250"/>
      <c r="O925" s="277"/>
      <c r="V925" s="250"/>
      <c r="W925" s="239"/>
      <c r="X925" s="277"/>
      <c r="Y925" s="250"/>
      <c r="Z925" s="294"/>
      <c r="AA925" s="294"/>
      <c r="AB925" s="294"/>
      <c r="AC925" s="294"/>
      <c r="AD925" s="294"/>
      <c r="AE925" s="294"/>
      <c r="AF925" s="294"/>
      <c r="AG925" s="294"/>
      <c r="AH925" s="294"/>
      <c r="AI925" s="294"/>
      <c r="AJ925" s="294"/>
      <c r="AK925" s="294"/>
      <c r="AL925" s="294"/>
      <c r="AM925" s="294"/>
      <c r="AN925" s="294"/>
      <c r="AO925" s="294"/>
      <c r="AP925" s="250"/>
      <c r="AQ925" s="250"/>
      <c r="AR925" s="250"/>
      <c r="AS925" s="250"/>
      <c r="AT925" s="250"/>
      <c r="AU925" s="250"/>
      <c r="AV925" s="250"/>
      <c r="AW925" s="250"/>
      <c r="AX925" s="250"/>
      <c r="AY925" s="250"/>
      <c r="AZ925" s="250"/>
      <c r="BA925" s="250"/>
      <c r="BB925" s="250"/>
      <c r="BC925" s="250"/>
      <c r="BD925" s="250"/>
      <c r="BE925" s="250"/>
      <c r="BF925" s="250"/>
      <c r="BG925" s="250"/>
      <c r="BH925" s="250"/>
      <c r="BI925" s="250"/>
      <c r="BJ925" s="250"/>
      <c r="BK925" s="250"/>
      <c r="BL925" s="250"/>
      <c r="BM925" s="250"/>
      <c r="BN925" s="250"/>
      <c r="BO925" s="250"/>
      <c r="BP925" s="250"/>
      <c r="BQ925" s="250"/>
      <c r="BR925" s="250"/>
      <c r="BS925" s="250"/>
      <c r="BT925" s="250"/>
    </row>
    <row r="926" spans="7:72" ht="14.25" customHeight="1" x14ac:dyDescent="0.2">
      <c r="G926" s="250"/>
      <c r="K926" s="250"/>
      <c r="O926" s="277"/>
      <c r="V926" s="250"/>
      <c r="W926" s="239"/>
      <c r="X926" s="277"/>
      <c r="Y926" s="250"/>
      <c r="Z926" s="294"/>
      <c r="AA926" s="294"/>
      <c r="AB926" s="294"/>
      <c r="AC926" s="294"/>
      <c r="AD926" s="294"/>
      <c r="AE926" s="294"/>
      <c r="AF926" s="294"/>
      <c r="AG926" s="294"/>
      <c r="AH926" s="294"/>
      <c r="AI926" s="294"/>
      <c r="AJ926" s="294"/>
      <c r="AK926" s="294"/>
      <c r="AL926" s="294"/>
      <c r="AM926" s="294"/>
      <c r="AN926" s="294"/>
      <c r="AO926" s="294"/>
      <c r="AP926" s="250"/>
      <c r="AQ926" s="250"/>
      <c r="AR926" s="250"/>
      <c r="AS926" s="250"/>
      <c r="AT926" s="250"/>
      <c r="AU926" s="250"/>
      <c r="AV926" s="250"/>
      <c r="AW926" s="250"/>
      <c r="AX926" s="250"/>
      <c r="AY926" s="250"/>
      <c r="AZ926" s="250"/>
      <c r="BA926" s="250"/>
      <c r="BB926" s="250"/>
      <c r="BC926" s="250"/>
      <c r="BD926" s="250"/>
      <c r="BE926" s="250"/>
      <c r="BF926" s="250"/>
      <c r="BG926" s="250"/>
      <c r="BH926" s="250"/>
      <c r="BI926" s="250"/>
      <c r="BJ926" s="250"/>
      <c r="BK926" s="250"/>
      <c r="BL926" s="250"/>
      <c r="BM926" s="250"/>
      <c r="BN926" s="250"/>
      <c r="BO926" s="250"/>
      <c r="BP926" s="250"/>
      <c r="BQ926" s="250"/>
      <c r="BR926" s="250"/>
      <c r="BS926" s="250"/>
      <c r="BT926" s="250"/>
    </row>
    <row r="927" spans="7:72" ht="14.25" customHeight="1" x14ac:dyDescent="0.2">
      <c r="G927" s="250"/>
      <c r="K927" s="250"/>
      <c r="O927" s="277"/>
      <c r="V927" s="250"/>
      <c r="W927" s="239"/>
      <c r="X927" s="277"/>
      <c r="Y927" s="250"/>
      <c r="Z927" s="294"/>
      <c r="AA927" s="294"/>
      <c r="AB927" s="294"/>
      <c r="AC927" s="294"/>
      <c r="AD927" s="294"/>
      <c r="AE927" s="294"/>
      <c r="AF927" s="294"/>
      <c r="AG927" s="294"/>
      <c r="AH927" s="294"/>
      <c r="AI927" s="294"/>
      <c r="AJ927" s="294"/>
      <c r="AK927" s="294"/>
      <c r="AL927" s="294"/>
      <c r="AM927" s="294"/>
      <c r="AN927" s="294"/>
      <c r="AO927" s="294"/>
      <c r="AP927" s="250"/>
      <c r="AQ927" s="250"/>
      <c r="AR927" s="250"/>
      <c r="AS927" s="250"/>
      <c r="AT927" s="250"/>
      <c r="AU927" s="250"/>
      <c r="AV927" s="250"/>
      <c r="AW927" s="250"/>
      <c r="AX927" s="250"/>
      <c r="AY927" s="250"/>
      <c r="AZ927" s="250"/>
      <c r="BA927" s="250"/>
      <c r="BB927" s="250"/>
      <c r="BC927" s="250"/>
      <c r="BD927" s="250"/>
      <c r="BE927" s="250"/>
      <c r="BF927" s="250"/>
      <c r="BG927" s="250"/>
      <c r="BH927" s="250"/>
      <c r="BI927" s="250"/>
      <c r="BJ927" s="250"/>
      <c r="BK927" s="250"/>
      <c r="BL927" s="250"/>
      <c r="BM927" s="250"/>
      <c r="BN927" s="250"/>
      <c r="BO927" s="250"/>
      <c r="BP927" s="250"/>
      <c r="BQ927" s="250"/>
      <c r="BR927" s="250"/>
      <c r="BS927" s="250"/>
      <c r="BT927" s="250"/>
    </row>
    <row r="928" spans="7:72" ht="14.25" customHeight="1" x14ac:dyDescent="0.2">
      <c r="G928" s="250"/>
      <c r="K928" s="250"/>
      <c r="O928" s="277"/>
      <c r="V928" s="250"/>
      <c r="W928" s="239"/>
      <c r="X928" s="277"/>
      <c r="Y928" s="250"/>
      <c r="Z928" s="294"/>
      <c r="AA928" s="294"/>
      <c r="AB928" s="294"/>
      <c r="AC928" s="294"/>
      <c r="AD928" s="294"/>
      <c r="AE928" s="294"/>
      <c r="AF928" s="294"/>
      <c r="AG928" s="294"/>
      <c r="AH928" s="294"/>
      <c r="AI928" s="294"/>
      <c r="AJ928" s="294"/>
      <c r="AK928" s="294"/>
      <c r="AL928" s="294"/>
      <c r="AM928" s="294"/>
      <c r="AN928" s="294"/>
      <c r="AO928" s="294"/>
      <c r="AP928" s="250"/>
      <c r="AQ928" s="250"/>
      <c r="AR928" s="250"/>
      <c r="AS928" s="250"/>
      <c r="AT928" s="250"/>
      <c r="AU928" s="250"/>
      <c r="AV928" s="250"/>
      <c r="AW928" s="250"/>
      <c r="AX928" s="250"/>
      <c r="AY928" s="250"/>
      <c r="AZ928" s="250"/>
      <c r="BA928" s="250"/>
      <c r="BB928" s="250"/>
      <c r="BC928" s="250"/>
      <c r="BD928" s="250"/>
      <c r="BE928" s="250"/>
      <c r="BF928" s="250"/>
      <c r="BG928" s="250"/>
      <c r="BH928" s="250"/>
      <c r="BI928" s="250"/>
      <c r="BJ928" s="250"/>
      <c r="BK928" s="250"/>
      <c r="BL928" s="250"/>
      <c r="BM928" s="250"/>
      <c r="BN928" s="250"/>
      <c r="BO928" s="250"/>
      <c r="BP928" s="250"/>
      <c r="BQ928" s="250"/>
      <c r="BR928" s="250"/>
      <c r="BS928" s="250"/>
      <c r="BT928" s="250"/>
    </row>
    <row r="929" spans="7:72" ht="14.25" customHeight="1" x14ac:dyDescent="0.2">
      <c r="G929" s="250"/>
      <c r="K929" s="250"/>
      <c r="O929" s="277"/>
      <c r="V929" s="250"/>
      <c r="W929" s="239"/>
      <c r="X929" s="277"/>
      <c r="Y929" s="250"/>
      <c r="Z929" s="294"/>
      <c r="AA929" s="294"/>
      <c r="AB929" s="294"/>
      <c r="AC929" s="294"/>
      <c r="AD929" s="294"/>
      <c r="AE929" s="294"/>
      <c r="AF929" s="294"/>
      <c r="AG929" s="294"/>
      <c r="AH929" s="294"/>
      <c r="AI929" s="294"/>
      <c r="AJ929" s="294"/>
      <c r="AK929" s="294"/>
      <c r="AL929" s="294"/>
      <c r="AM929" s="294"/>
      <c r="AN929" s="294"/>
      <c r="AO929" s="294"/>
      <c r="AP929" s="250"/>
      <c r="AQ929" s="250"/>
      <c r="AR929" s="250"/>
      <c r="AS929" s="250"/>
      <c r="AT929" s="250"/>
      <c r="AU929" s="250"/>
      <c r="AV929" s="250"/>
      <c r="AW929" s="250"/>
      <c r="AX929" s="250"/>
      <c r="AY929" s="250"/>
      <c r="AZ929" s="250"/>
      <c r="BA929" s="250"/>
      <c r="BB929" s="250"/>
      <c r="BC929" s="250"/>
      <c r="BD929" s="250"/>
      <c r="BE929" s="250"/>
      <c r="BF929" s="250"/>
      <c r="BG929" s="250"/>
      <c r="BH929" s="250"/>
      <c r="BI929" s="250"/>
      <c r="BJ929" s="250"/>
      <c r="BK929" s="250"/>
      <c r="BL929" s="250"/>
      <c r="BM929" s="250"/>
      <c r="BN929" s="250"/>
      <c r="BO929" s="250"/>
      <c r="BP929" s="250"/>
      <c r="BQ929" s="250"/>
      <c r="BR929" s="250"/>
      <c r="BS929" s="250"/>
      <c r="BT929" s="250"/>
    </row>
    <row r="930" spans="7:72" ht="14.25" customHeight="1" x14ac:dyDescent="0.2">
      <c r="G930" s="250"/>
      <c r="K930" s="250"/>
      <c r="O930" s="277"/>
      <c r="V930" s="250"/>
      <c r="W930" s="239"/>
      <c r="X930" s="277"/>
      <c r="Y930" s="250"/>
      <c r="Z930" s="294"/>
      <c r="AA930" s="294"/>
      <c r="AB930" s="294"/>
      <c r="AC930" s="294"/>
      <c r="AD930" s="294"/>
      <c r="AE930" s="294"/>
      <c r="AF930" s="294"/>
      <c r="AG930" s="294"/>
      <c r="AH930" s="294"/>
      <c r="AI930" s="294"/>
      <c r="AJ930" s="294"/>
      <c r="AK930" s="294"/>
      <c r="AL930" s="294"/>
      <c r="AM930" s="294"/>
      <c r="AN930" s="294"/>
      <c r="AO930" s="294"/>
      <c r="AP930" s="250"/>
      <c r="AQ930" s="250"/>
      <c r="AR930" s="250"/>
      <c r="AS930" s="250"/>
      <c r="AT930" s="250"/>
      <c r="AU930" s="250"/>
      <c r="AV930" s="250"/>
      <c r="AW930" s="250"/>
      <c r="AX930" s="250"/>
      <c r="AY930" s="250"/>
      <c r="AZ930" s="250"/>
      <c r="BA930" s="250"/>
      <c r="BB930" s="250"/>
      <c r="BC930" s="250"/>
      <c r="BD930" s="250"/>
      <c r="BE930" s="250"/>
      <c r="BF930" s="250"/>
      <c r="BG930" s="250"/>
      <c r="BH930" s="250"/>
      <c r="BI930" s="250"/>
      <c r="BJ930" s="250"/>
      <c r="BK930" s="250"/>
      <c r="BL930" s="250"/>
      <c r="BM930" s="250"/>
      <c r="BN930" s="250"/>
      <c r="BO930" s="250"/>
      <c r="BP930" s="250"/>
      <c r="BQ930" s="250"/>
      <c r="BR930" s="250"/>
      <c r="BS930" s="250"/>
      <c r="BT930" s="250"/>
    </row>
    <row r="931" spans="7:72" ht="14.25" customHeight="1" x14ac:dyDescent="0.2">
      <c r="G931" s="250"/>
      <c r="K931" s="250"/>
      <c r="O931" s="277"/>
      <c r="V931" s="250"/>
      <c r="W931" s="239"/>
      <c r="X931" s="277"/>
      <c r="Y931" s="250"/>
      <c r="Z931" s="294"/>
      <c r="AA931" s="294"/>
      <c r="AB931" s="294"/>
      <c r="AC931" s="294"/>
      <c r="AD931" s="294"/>
      <c r="AE931" s="294"/>
      <c r="AF931" s="294"/>
      <c r="AG931" s="294"/>
      <c r="AH931" s="294"/>
      <c r="AI931" s="294"/>
      <c r="AJ931" s="294"/>
      <c r="AK931" s="294"/>
      <c r="AL931" s="294"/>
      <c r="AM931" s="294"/>
      <c r="AN931" s="294"/>
      <c r="AO931" s="294"/>
      <c r="AP931" s="250"/>
      <c r="AQ931" s="250"/>
      <c r="AR931" s="250"/>
      <c r="AS931" s="250"/>
      <c r="AT931" s="250"/>
      <c r="AU931" s="250"/>
      <c r="AV931" s="250"/>
      <c r="AW931" s="250"/>
      <c r="AX931" s="250"/>
      <c r="AY931" s="250"/>
      <c r="AZ931" s="250"/>
      <c r="BA931" s="250"/>
      <c r="BB931" s="250"/>
      <c r="BC931" s="250"/>
      <c r="BD931" s="250"/>
      <c r="BE931" s="250"/>
      <c r="BF931" s="250"/>
      <c r="BG931" s="250"/>
      <c r="BH931" s="250"/>
      <c r="BI931" s="250"/>
      <c r="BJ931" s="250"/>
      <c r="BK931" s="250"/>
      <c r="BL931" s="250"/>
      <c r="BM931" s="250"/>
      <c r="BN931" s="250"/>
      <c r="BO931" s="250"/>
      <c r="BP931" s="250"/>
      <c r="BQ931" s="250"/>
      <c r="BR931" s="250"/>
      <c r="BS931" s="250"/>
      <c r="BT931" s="250"/>
    </row>
    <row r="932" spans="7:72" ht="14.25" customHeight="1" x14ac:dyDescent="0.2">
      <c r="G932" s="250"/>
      <c r="K932" s="250"/>
      <c r="O932" s="277"/>
      <c r="V932" s="250"/>
      <c r="W932" s="239"/>
      <c r="X932" s="277"/>
      <c r="Y932" s="250"/>
      <c r="Z932" s="294"/>
      <c r="AA932" s="294"/>
      <c r="AB932" s="294"/>
      <c r="AC932" s="294"/>
      <c r="AD932" s="294"/>
      <c r="AE932" s="294"/>
      <c r="AF932" s="294"/>
      <c r="AG932" s="294"/>
      <c r="AH932" s="294"/>
      <c r="AI932" s="294"/>
      <c r="AJ932" s="294"/>
      <c r="AK932" s="294"/>
      <c r="AL932" s="294"/>
      <c r="AM932" s="294"/>
      <c r="AN932" s="294"/>
      <c r="AO932" s="294"/>
      <c r="AP932" s="250"/>
      <c r="AQ932" s="250"/>
      <c r="AR932" s="250"/>
      <c r="AS932" s="250"/>
      <c r="AT932" s="250"/>
      <c r="AU932" s="250"/>
      <c r="AV932" s="250"/>
      <c r="AW932" s="250"/>
      <c r="AX932" s="250"/>
      <c r="AY932" s="250"/>
      <c r="AZ932" s="250"/>
      <c r="BA932" s="250"/>
      <c r="BB932" s="250"/>
      <c r="BC932" s="250"/>
      <c r="BD932" s="250"/>
      <c r="BE932" s="250"/>
      <c r="BF932" s="250"/>
      <c r="BG932" s="250"/>
      <c r="BH932" s="250"/>
      <c r="BI932" s="250"/>
      <c r="BJ932" s="250"/>
      <c r="BK932" s="250"/>
      <c r="BL932" s="250"/>
      <c r="BM932" s="250"/>
      <c r="BN932" s="250"/>
      <c r="BO932" s="250"/>
      <c r="BP932" s="250"/>
      <c r="BQ932" s="250"/>
      <c r="BR932" s="250"/>
      <c r="BS932" s="250"/>
      <c r="BT932" s="250"/>
    </row>
    <row r="933" spans="7:72" ht="14.25" customHeight="1" x14ac:dyDescent="0.2">
      <c r="G933" s="250"/>
      <c r="K933" s="250"/>
      <c r="O933" s="277"/>
      <c r="V933" s="250"/>
      <c r="W933" s="239"/>
      <c r="X933" s="277"/>
      <c r="Y933" s="250"/>
      <c r="Z933" s="294"/>
      <c r="AA933" s="294"/>
      <c r="AB933" s="294"/>
      <c r="AC933" s="294"/>
      <c r="AD933" s="294"/>
      <c r="AE933" s="294"/>
      <c r="AF933" s="294"/>
      <c r="AG933" s="294"/>
      <c r="AH933" s="294"/>
      <c r="AI933" s="294"/>
      <c r="AJ933" s="294"/>
      <c r="AK933" s="294"/>
      <c r="AL933" s="294"/>
      <c r="AM933" s="294"/>
      <c r="AN933" s="294"/>
      <c r="AO933" s="294"/>
      <c r="AP933" s="250"/>
      <c r="AQ933" s="250"/>
      <c r="AR933" s="250"/>
      <c r="AS933" s="250"/>
      <c r="AT933" s="250"/>
      <c r="AU933" s="250"/>
      <c r="AV933" s="250"/>
      <c r="AW933" s="250"/>
      <c r="AX933" s="250"/>
      <c r="AY933" s="250"/>
      <c r="AZ933" s="250"/>
      <c r="BA933" s="250"/>
      <c r="BB933" s="250"/>
      <c r="BC933" s="250"/>
      <c r="BD933" s="250"/>
      <c r="BE933" s="250"/>
      <c r="BF933" s="250"/>
      <c r="BG933" s="250"/>
      <c r="BH933" s="250"/>
      <c r="BI933" s="250"/>
      <c r="BJ933" s="250"/>
      <c r="BK933" s="250"/>
      <c r="BL933" s="250"/>
      <c r="BM933" s="250"/>
      <c r="BN933" s="250"/>
      <c r="BO933" s="250"/>
      <c r="BP933" s="250"/>
      <c r="BQ933" s="250"/>
      <c r="BR933" s="250"/>
      <c r="BS933" s="250"/>
      <c r="BT933" s="250"/>
    </row>
    <row r="934" spans="7:72" ht="14.25" customHeight="1" x14ac:dyDescent="0.2">
      <c r="G934" s="250"/>
      <c r="K934" s="250"/>
      <c r="O934" s="277"/>
      <c r="V934" s="250"/>
      <c r="W934" s="239"/>
      <c r="X934" s="277"/>
      <c r="Y934" s="250"/>
      <c r="Z934" s="294"/>
      <c r="AA934" s="294"/>
      <c r="AB934" s="294"/>
      <c r="AC934" s="294"/>
      <c r="AD934" s="294"/>
      <c r="AE934" s="294"/>
      <c r="AF934" s="294"/>
      <c r="AG934" s="294"/>
      <c r="AH934" s="294"/>
      <c r="AI934" s="294"/>
      <c r="AJ934" s="294"/>
      <c r="AK934" s="294"/>
      <c r="AL934" s="294"/>
      <c r="AM934" s="294"/>
      <c r="AN934" s="294"/>
      <c r="AO934" s="294"/>
      <c r="AP934" s="250"/>
      <c r="AQ934" s="250"/>
      <c r="AR934" s="250"/>
      <c r="AS934" s="250"/>
      <c r="AT934" s="250"/>
      <c r="AU934" s="250"/>
      <c r="AV934" s="250"/>
      <c r="AW934" s="250"/>
      <c r="AX934" s="250"/>
      <c r="AY934" s="250"/>
      <c r="AZ934" s="250"/>
      <c r="BA934" s="250"/>
      <c r="BB934" s="250"/>
      <c r="BC934" s="250"/>
      <c r="BD934" s="250"/>
      <c r="BE934" s="250"/>
      <c r="BF934" s="250"/>
      <c r="BG934" s="250"/>
      <c r="BH934" s="250"/>
      <c r="BI934" s="250"/>
      <c r="BJ934" s="250"/>
      <c r="BK934" s="250"/>
      <c r="BL934" s="250"/>
      <c r="BM934" s="250"/>
      <c r="BN934" s="250"/>
      <c r="BO934" s="250"/>
      <c r="BP934" s="250"/>
      <c r="BQ934" s="250"/>
      <c r="BR934" s="250"/>
      <c r="BS934" s="250"/>
      <c r="BT934" s="250"/>
    </row>
    <row r="935" spans="7:72" ht="14.25" customHeight="1" x14ac:dyDescent="0.2">
      <c r="G935" s="250"/>
      <c r="K935" s="250"/>
      <c r="O935" s="277"/>
      <c r="V935" s="250"/>
      <c r="W935" s="239"/>
      <c r="X935" s="277"/>
      <c r="Y935" s="250"/>
      <c r="Z935" s="294"/>
      <c r="AA935" s="294"/>
      <c r="AB935" s="294"/>
      <c r="AC935" s="294"/>
      <c r="AD935" s="294"/>
      <c r="AE935" s="294"/>
      <c r="AF935" s="294"/>
      <c r="AG935" s="294"/>
      <c r="AH935" s="294"/>
      <c r="AI935" s="294"/>
      <c r="AJ935" s="294"/>
      <c r="AK935" s="294"/>
      <c r="AL935" s="294"/>
      <c r="AM935" s="294"/>
      <c r="AN935" s="294"/>
      <c r="AO935" s="294"/>
      <c r="AP935" s="250"/>
      <c r="AQ935" s="250"/>
      <c r="AR935" s="250"/>
      <c r="AS935" s="250"/>
      <c r="AT935" s="250"/>
      <c r="AU935" s="250"/>
      <c r="AV935" s="250"/>
      <c r="AW935" s="250"/>
      <c r="AX935" s="250"/>
      <c r="AY935" s="250"/>
      <c r="AZ935" s="250"/>
      <c r="BA935" s="250"/>
      <c r="BB935" s="250"/>
      <c r="BC935" s="250"/>
      <c r="BD935" s="250"/>
      <c r="BE935" s="250"/>
      <c r="BF935" s="250"/>
      <c r="BG935" s="250"/>
      <c r="BH935" s="250"/>
      <c r="BI935" s="250"/>
      <c r="BJ935" s="250"/>
      <c r="BK935" s="250"/>
      <c r="BL935" s="250"/>
      <c r="BM935" s="250"/>
      <c r="BN935" s="250"/>
      <c r="BO935" s="250"/>
      <c r="BP935" s="250"/>
      <c r="BQ935" s="250"/>
      <c r="BR935" s="250"/>
      <c r="BS935" s="250"/>
      <c r="BT935" s="250"/>
    </row>
    <row r="936" spans="7:72" ht="14.25" customHeight="1" x14ac:dyDescent="0.2">
      <c r="G936" s="250"/>
      <c r="K936" s="250"/>
      <c r="O936" s="277"/>
      <c r="V936" s="250"/>
      <c r="W936" s="239"/>
      <c r="X936" s="277"/>
      <c r="Y936" s="250"/>
      <c r="Z936" s="294"/>
      <c r="AA936" s="294"/>
      <c r="AB936" s="294"/>
      <c r="AC936" s="294"/>
      <c r="AD936" s="294"/>
      <c r="AE936" s="294"/>
      <c r="AF936" s="294"/>
      <c r="AG936" s="294"/>
      <c r="AH936" s="294"/>
      <c r="AI936" s="294"/>
      <c r="AJ936" s="294"/>
      <c r="AK936" s="294"/>
      <c r="AL936" s="294"/>
      <c r="AM936" s="294"/>
      <c r="AN936" s="294"/>
      <c r="AO936" s="294"/>
      <c r="AP936" s="250"/>
      <c r="AQ936" s="250"/>
      <c r="AR936" s="250"/>
      <c r="AS936" s="250"/>
      <c r="AT936" s="250"/>
      <c r="AU936" s="250"/>
      <c r="AV936" s="250"/>
      <c r="AW936" s="250"/>
      <c r="AX936" s="250"/>
      <c r="AY936" s="250"/>
      <c r="AZ936" s="250"/>
      <c r="BA936" s="250"/>
      <c r="BB936" s="250"/>
      <c r="BC936" s="250"/>
      <c r="BD936" s="250"/>
      <c r="BE936" s="250"/>
      <c r="BF936" s="250"/>
      <c r="BG936" s="250"/>
      <c r="BH936" s="250"/>
      <c r="BI936" s="250"/>
      <c r="BJ936" s="250"/>
      <c r="BK936" s="250"/>
      <c r="BL936" s="250"/>
      <c r="BM936" s="250"/>
      <c r="BN936" s="250"/>
      <c r="BO936" s="250"/>
      <c r="BP936" s="250"/>
      <c r="BQ936" s="250"/>
      <c r="BR936" s="250"/>
      <c r="BS936" s="250"/>
      <c r="BT936" s="250"/>
    </row>
    <row r="937" spans="7:72" ht="14.25" customHeight="1" x14ac:dyDescent="0.2">
      <c r="G937" s="250"/>
      <c r="K937" s="250"/>
      <c r="O937" s="277"/>
      <c r="V937" s="250"/>
      <c r="W937" s="239"/>
      <c r="X937" s="277"/>
      <c r="Y937" s="250"/>
      <c r="Z937" s="294"/>
      <c r="AA937" s="294"/>
      <c r="AB937" s="294"/>
      <c r="AC937" s="294"/>
      <c r="AD937" s="294"/>
      <c r="AE937" s="294"/>
      <c r="AF937" s="294"/>
      <c r="AG937" s="294"/>
      <c r="AH937" s="294"/>
      <c r="AI937" s="294"/>
      <c r="AJ937" s="294"/>
      <c r="AK937" s="294"/>
      <c r="AL937" s="294"/>
      <c r="AM937" s="294"/>
      <c r="AN937" s="294"/>
      <c r="AO937" s="294"/>
      <c r="AP937" s="250"/>
      <c r="AQ937" s="250"/>
      <c r="AR937" s="250"/>
      <c r="AS937" s="250"/>
      <c r="AT937" s="250"/>
      <c r="AU937" s="250"/>
      <c r="AV937" s="250"/>
      <c r="AW937" s="250"/>
      <c r="AX937" s="250"/>
      <c r="AY937" s="250"/>
      <c r="AZ937" s="250"/>
      <c r="BA937" s="250"/>
      <c r="BB937" s="250"/>
      <c r="BC937" s="250"/>
      <c r="BD937" s="250"/>
      <c r="BE937" s="250"/>
      <c r="BF937" s="250"/>
      <c r="BG937" s="250"/>
      <c r="BH937" s="250"/>
      <c r="BI937" s="250"/>
      <c r="BJ937" s="250"/>
      <c r="BK937" s="250"/>
      <c r="BL937" s="250"/>
      <c r="BM937" s="250"/>
      <c r="BN937" s="250"/>
      <c r="BO937" s="250"/>
      <c r="BP937" s="250"/>
      <c r="BQ937" s="250"/>
      <c r="BR937" s="250"/>
      <c r="BS937" s="250"/>
      <c r="BT937" s="250"/>
    </row>
    <row r="938" spans="7:72" ht="14.25" customHeight="1" x14ac:dyDescent="0.2">
      <c r="G938" s="250"/>
      <c r="K938" s="250"/>
      <c r="O938" s="277"/>
      <c r="V938" s="250"/>
      <c r="W938" s="239"/>
      <c r="X938" s="277"/>
      <c r="Y938" s="250"/>
      <c r="Z938" s="294"/>
      <c r="AA938" s="294"/>
      <c r="AB938" s="294"/>
      <c r="AC938" s="294"/>
      <c r="AD938" s="294"/>
      <c r="AE938" s="294"/>
      <c r="AF938" s="294"/>
      <c r="AG938" s="294"/>
      <c r="AH938" s="294"/>
      <c r="AI938" s="294"/>
      <c r="AJ938" s="294"/>
      <c r="AK938" s="294"/>
      <c r="AL938" s="294"/>
      <c r="AM938" s="294"/>
      <c r="AN938" s="294"/>
      <c r="AO938" s="294"/>
      <c r="AP938" s="250"/>
      <c r="AQ938" s="250"/>
      <c r="AR938" s="250"/>
      <c r="AS938" s="250"/>
      <c r="AT938" s="250"/>
      <c r="AU938" s="250"/>
      <c r="AV938" s="250"/>
      <c r="AW938" s="250"/>
      <c r="AX938" s="250"/>
      <c r="AY938" s="250"/>
      <c r="AZ938" s="250"/>
      <c r="BA938" s="250"/>
      <c r="BB938" s="250"/>
      <c r="BC938" s="250"/>
      <c r="BD938" s="250"/>
      <c r="BE938" s="250"/>
      <c r="BF938" s="250"/>
      <c r="BG938" s="250"/>
      <c r="BH938" s="250"/>
      <c r="BI938" s="250"/>
      <c r="BJ938" s="250"/>
      <c r="BK938" s="250"/>
      <c r="BL938" s="250"/>
      <c r="BM938" s="250"/>
      <c r="BN938" s="250"/>
      <c r="BO938" s="250"/>
      <c r="BP938" s="250"/>
      <c r="BQ938" s="250"/>
      <c r="BR938" s="250"/>
      <c r="BS938" s="250"/>
      <c r="BT938" s="250"/>
    </row>
    <row r="939" spans="7:72" ht="14.25" customHeight="1" x14ac:dyDescent="0.2">
      <c r="G939" s="250"/>
      <c r="K939" s="250"/>
      <c r="O939" s="277"/>
      <c r="V939" s="250"/>
      <c r="W939" s="239"/>
      <c r="X939" s="277"/>
      <c r="Y939" s="250"/>
      <c r="Z939" s="294"/>
      <c r="AA939" s="294"/>
      <c r="AB939" s="294"/>
      <c r="AC939" s="294"/>
      <c r="AD939" s="294"/>
      <c r="AE939" s="294"/>
      <c r="AF939" s="294"/>
      <c r="AG939" s="294"/>
      <c r="AH939" s="294"/>
      <c r="AI939" s="294"/>
      <c r="AJ939" s="294"/>
      <c r="AK939" s="294"/>
      <c r="AL939" s="294"/>
      <c r="AM939" s="294"/>
      <c r="AN939" s="294"/>
      <c r="AO939" s="294"/>
      <c r="AP939" s="250"/>
      <c r="AQ939" s="250"/>
      <c r="AR939" s="250"/>
      <c r="AS939" s="250"/>
      <c r="AT939" s="250"/>
      <c r="AU939" s="250"/>
      <c r="AV939" s="250"/>
      <c r="AW939" s="250"/>
      <c r="AX939" s="250"/>
      <c r="AY939" s="250"/>
      <c r="AZ939" s="250"/>
      <c r="BA939" s="250"/>
      <c r="BB939" s="250"/>
      <c r="BC939" s="250"/>
      <c r="BD939" s="250"/>
      <c r="BE939" s="250"/>
      <c r="BF939" s="250"/>
      <c r="BG939" s="250"/>
      <c r="BH939" s="250"/>
      <c r="BI939" s="250"/>
      <c r="BJ939" s="250"/>
      <c r="BK939" s="250"/>
      <c r="BL939" s="250"/>
      <c r="BM939" s="250"/>
      <c r="BN939" s="250"/>
      <c r="BO939" s="250"/>
      <c r="BP939" s="250"/>
      <c r="BQ939" s="250"/>
      <c r="BR939" s="250"/>
      <c r="BS939" s="250"/>
      <c r="BT939" s="250"/>
    </row>
    <row r="940" spans="7:72" ht="14.25" customHeight="1" x14ac:dyDescent="0.2">
      <c r="G940" s="250"/>
      <c r="K940" s="250"/>
      <c r="O940" s="277"/>
      <c r="V940" s="250"/>
      <c r="W940" s="239"/>
      <c r="X940" s="277"/>
      <c r="Y940" s="250"/>
      <c r="Z940" s="294"/>
      <c r="AA940" s="294"/>
      <c r="AB940" s="294"/>
      <c r="AC940" s="294"/>
      <c r="AD940" s="294"/>
      <c r="AE940" s="294"/>
      <c r="AF940" s="294"/>
      <c r="AG940" s="294"/>
      <c r="AH940" s="294"/>
      <c r="AI940" s="294"/>
      <c r="AJ940" s="294"/>
      <c r="AK940" s="294"/>
      <c r="AL940" s="294"/>
      <c r="AM940" s="294"/>
      <c r="AN940" s="294"/>
      <c r="AO940" s="294"/>
      <c r="AP940" s="250"/>
      <c r="AQ940" s="250"/>
      <c r="AR940" s="250"/>
      <c r="AS940" s="250"/>
      <c r="AT940" s="250"/>
      <c r="AU940" s="250"/>
      <c r="AV940" s="250"/>
      <c r="AW940" s="250"/>
      <c r="AX940" s="250"/>
      <c r="AY940" s="250"/>
      <c r="AZ940" s="250"/>
      <c r="BA940" s="250"/>
      <c r="BB940" s="250"/>
      <c r="BC940" s="250"/>
      <c r="BD940" s="250"/>
      <c r="BE940" s="250"/>
      <c r="BF940" s="250"/>
      <c r="BG940" s="250"/>
      <c r="BH940" s="250"/>
      <c r="BI940" s="250"/>
      <c r="BJ940" s="250"/>
      <c r="BK940" s="250"/>
      <c r="BL940" s="250"/>
      <c r="BM940" s="250"/>
      <c r="BN940" s="250"/>
      <c r="BO940" s="250"/>
      <c r="BP940" s="250"/>
      <c r="BQ940" s="250"/>
      <c r="BR940" s="250"/>
      <c r="BS940" s="250"/>
      <c r="BT940" s="250"/>
    </row>
    <row r="941" spans="7:72" ht="14.25" customHeight="1" x14ac:dyDescent="0.2">
      <c r="G941" s="250"/>
      <c r="K941" s="250"/>
      <c r="O941" s="277"/>
      <c r="V941" s="250"/>
      <c r="W941" s="239"/>
      <c r="X941" s="277"/>
      <c r="Y941" s="250"/>
      <c r="Z941" s="294"/>
      <c r="AA941" s="294"/>
      <c r="AB941" s="294"/>
      <c r="AC941" s="294"/>
      <c r="AD941" s="294"/>
      <c r="AE941" s="294"/>
      <c r="AF941" s="294"/>
      <c r="AG941" s="294"/>
      <c r="AH941" s="294"/>
      <c r="AI941" s="294"/>
      <c r="AJ941" s="294"/>
      <c r="AK941" s="294"/>
      <c r="AL941" s="294"/>
      <c r="AM941" s="294"/>
      <c r="AN941" s="294"/>
      <c r="AO941" s="294"/>
      <c r="AP941" s="250"/>
      <c r="AQ941" s="250"/>
      <c r="AR941" s="250"/>
      <c r="AS941" s="250"/>
      <c r="AT941" s="250"/>
      <c r="AU941" s="250"/>
      <c r="AV941" s="250"/>
      <c r="AW941" s="250"/>
      <c r="AX941" s="250"/>
      <c r="AY941" s="250"/>
      <c r="AZ941" s="250"/>
      <c r="BA941" s="250"/>
      <c r="BB941" s="250"/>
      <c r="BC941" s="250"/>
      <c r="BD941" s="250"/>
      <c r="BE941" s="250"/>
      <c r="BF941" s="250"/>
      <c r="BG941" s="250"/>
      <c r="BH941" s="250"/>
      <c r="BI941" s="250"/>
      <c r="BJ941" s="250"/>
      <c r="BK941" s="250"/>
      <c r="BL941" s="250"/>
      <c r="BM941" s="250"/>
      <c r="BN941" s="250"/>
      <c r="BO941" s="250"/>
      <c r="BP941" s="250"/>
      <c r="BQ941" s="250"/>
      <c r="BR941" s="250"/>
      <c r="BS941" s="250"/>
      <c r="BT941" s="250"/>
    </row>
    <row r="942" spans="7:72" ht="14.25" customHeight="1" x14ac:dyDescent="0.2">
      <c r="G942" s="250"/>
      <c r="K942" s="250"/>
      <c r="O942" s="277"/>
      <c r="V942" s="250"/>
      <c r="W942" s="239"/>
      <c r="X942" s="277"/>
      <c r="Y942" s="250"/>
      <c r="Z942" s="294"/>
      <c r="AA942" s="294"/>
      <c r="AB942" s="294"/>
      <c r="AC942" s="294"/>
      <c r="AD942" s="294"/>
      <c r="AE942" s="294"/>
      <c r="AF942" s="294"/>
      <c r="AG942" s="294"/>
      <c r="AH942" s="294"/>
      <c r="AI942" s="294"/>
      <c r="AJ942" s="294"/>
      <c r="AK942" s="294"/>
      <c r="AL942" s="294"/>
      <c r="AM942" s="294"/>
      <c r="AN942" s="294"/>
      <c r="AO942" s="294"/>
      <c r="AP942" s="250"/>
      <c r="AQ942" s="250"/>
      <c r="AR942" s="250"/>
      <c r="AS942" s="250"/>
      <c r="AT942" s="250"/>
      <c r="AU942" s="250"/>
      <c r="AV942" s="250"/>
      <c r="AW942" s="250"/>
      <c r="AX942" s="250"/>
      <c r="AY942" s="250"/>
      <c r="AZ942" s="250"/>
      <c r="BA942" s="250"/>
      <c r="BB942" s="250"/>
      <c r="BC942" s="250"/>
      <c r="BD942" s="250"/>
      <c r="BE942" s="250"/>
      <c r="BF942" s="250"/>
      <c r="BG942" s="250"/>
      <c r="BH942" s="250"/>
      <c r="BI942" s="250"/>
      <c r="BJ942" s="250"/>
      <c r="BK942" s="250"/>
      <c r="BL942" s="250"/>
      <c r="BM942" s="250"/>
      <c r="BN942" s="250"/>
      <c r="BO942" s="250"/>
      <c r="BP942" s="250"/>
      <c r="BQ942" s="250"/>
      <c r="BR942" s="250"/>
      <c r="BS942" s="250"/>
      <c r="BT942" s="250"/>
    </row>
    <row r="943" spans="7:72" ht="14.25" customHeight="1" x14ac:dyDescent="0.2">
      <c r="G943" s="250"/>
      <c r="K943" s="250"/>
      <c r="O943" s="277"/>
      <c r="V943" s="250"/>
      <c r="W943" s="239"/>
      <c r="X943" s="277"/>
      <c r="Y943" s="250"/>
      <c r="Z943" s="294"/>
      <c r="AA943" s="294"/>
      <c r="AB943" s="294"/>
      <c r="AC943" s="294"/>
      <c r="AD943" s="294"/>
      <c r="AE943" s="294"/>
      <c r="AF943" s="294"/>
      <c r="AG943" s="294"/>
      <c r="AH943" s="294"/>
      <c r="AI943" s="294"/>
      <c r="AJ943" s="294"/>
      <c r="AK943" s="294"/>
      <c r="AL943" s="294"/>
      <c r="AM943" s="294"/>
      <c r="AN943" s="294"/>
      <c r="AO943" s="294"/>
      <c r="AP943" s="250"/>
      <c r="AQ943" s="250"/>
      <c r="AR943" s="250"/>
      <c r="AS943" s="250"/>
      <c r="AT943" s="250"/>
      <c r="AU943" s="250"/>
      <c r="AV943" s="250"/>
      <c r="AW943" s="250"/>
      <c r="AX943" s="250"/>
      <c r="AY943" s="250"/>
      <c r="AZ943" s="250"/>
      <c r="BA943" s="250"/>
      <c r="BB943" s="250"/>
      <c r="BC943" s="250"/>
      <c r="BD943" s="250"/>
      <c r="BE943" s="250"/>
      <c r="BF943" s="250"/>
      <c r="BG943" s="250"/>
      <c r="BH943" s="250"/>
      <c r="BI943" s="250"/>
      <c r="BJ943" s="250"/>
      <c r="BK943" s="250"/>
      <c r="BL943" s="250"/>
      <c r="BM943" s="250"/>
      <c r="BN943" s="250"/>
      <c r="BO943" s="250"/>
      <c r="BP943" s="250"/>
      <c r="BQ943" s="250"/>
      <c r="BR943" s="250"/>
      <c r="BS943" s="250"/>
      <c r="BT943" s="250"/>
    </row>
    <row r="944" spans="7:72" ht="14.25" customHeight="1" x14ac:dyDescent="0.2">
      <c r="G944" s="250"/>
      <c r="K944" s="250"/>
      <c r="O944" s="277"/>
      <c r="V944" s="250"/>
      <c r="W944" s="239"/>
      <c r="X944" s="277"/>
      <c r="Y944" s="250"/>
      <c r="Z944" s="294"/>
      <c r="AA944" s="294"/>
      <c r="AB944" s="294"/>
      <c r="AC944" s="294"/>
      <c r="AD944" s="294"/>
      <c r="AE944" s="294"/>
      <c r="AF944" s="294"/>
      <c r="AG944" s="294"/>
      <c r="AH944" s="294"/>
      <c r="AI944" s="294"/>
      <c r="AJ944" s="294"/>
      <c r="AK944" s="294"/>
      <c r="AL944" s="294"/>
      <c r="AM944" s="294"/>
      <c r="AN944" s="294"/>
      <c r="AO944" s="294"/>
      <c r="AP944" s="250"/>
      <c r="AQ944" s="250"/>
      <c r="AR944" s="250"/>
      <c r="AS944" s="250"/>
      <c r="AT944" s="250"/>
      <c r="AU944" s="250"/>
      <c r="AV944" s="250"/>
      <c r="AW944" s="250"/>
      <c r="AX944" s="250"/>
      <c r="AY944" s="250"/>
      <c r="AZ944" s="250"/>
      <c r="BA944" s="250"/>
      <c r="BB944" s="250"/>
      <c r="BC944" s="250"/>
      <c r="BD944" s="250"/>
      <c r="BE944" s="250"/>
      <c r="BF944" s="250"/>
      <c r="BG944" s="250"/>
      <c r="BH944" s="250"/>
      <c r="BI944" s="250"/>
      <c r="BJ944" s="250"/>
      <c r="BK944" s="250"/>
      <c r="BL944" s="250"/>
      <c r="BM944" s="250"/>
      <c r="BN944" s="250"/>
      <c r="BO944" s="250"/>
      <c r="BP944" s="250"/>
      <c r="BQ944" s="250"/>
      <c r="BR944" s="250"/>
      <c r="BS944" s="250"/>
      <c r="BT944" s="250"/>
    </row>
    <row r="945" spans="7:72" ht="14.25" customHeight="1" x14ac:dyDescent="0.2">
      <c r="G945" s="250"/>
      <c r="K945" s="250"/>
      <c r="O945" s="277"/>
      <c r="V945" s="250"/>
      <c r="W945" s="239"/>
      <c r="X945" s="277"/>
      <c r="Y945" s="250"/>
      <c r="Z945" s="294"/>
      <c r="AA945" s="294"/>
      <c r="AB945" s="294"/>
      <c r="AC945" s="294"/>
      <c r="AD945" s="294"/>
      <c r="AE945" s="294"/>
      <c r="AF945" s="294"/>
      <c r="AG945" s="294"/>
      <c r="AH945" s="294"/>
      <c r="AI945" s="294"/>
      <c r="AJ945" s="294"/>
      <c r="AK945" s="294"/>
      <c r="AL945" s="294"/>
      <c r="AM945" s="294"/>
      <c r="AN945" s="294"/>
      <c r="AO945" s="294"/>
      <c r="AP945" s="250"/>
      <c r="AQ945" s="250"/>
      <c r="AR945" s="250"/>
      <c r="AS945" s="250"/>
      <c r="AT945" s="250"/>
      <c r="AU945" s="250"/>
      <c r="AV945" s="250"/>
      <c r="AW945" s="250"/>
      <c r="AX945" s="250"/>
      <c r="AY945" s="250"/>
      <c r="AZ945" s="250"/>
      <c r="BA945" s="250"/>
      <c r="BB945" s="250"/>
      <c r="BC945" s="250"/>
      <c r="BD945" s="250"/>
      <c r="BE945" s="250"/>
      <c r="BF945" s="250"/>
      <c r="BG945" s="250"/>
      <c r="BH945" s="250"/>
      <c r="BI945" s="250"/>
      <c r="BJ945" s="250"/>
      <c r="BK945" s="250"/>
      <c r="BL945" s="250"/>
      <c r="BM945" s="250"/>
      <c r="BN945" s="250"/>
      <c r="BO945" s="250"/>
      <c r="BP945" s="250"/>
      <c r="BQ945" s="250"/>
      <c r="BR945" s="250"/>
      <c r="BS945" s="250"/>
      <c r="BT945" s="250"/>
    </row>
    <row r="946" spans="7:72" ht="14.25" customHeight="1" x14ac:dyDescent="0.2">
      <c r="G946" s="250"/>
      <c r="K946" s="250"/>
      <c r="O946" s="277"/>
      <c r="V946" s="250"/>
      <c r="W946" s="239"/>
      <c r="X946" s="277"/>
      <c r="Y946" s="250"/>
      <c r="Z946" s="294"/>
      <c r="AA946" s="294"/>
      <c r="AB946" s="294"/>
      <c r="AC946" s="294"/>
      <c r="AD946" s="294"/>
      <c r="AE946" s="294"/>
      <c r="AF946" s="294"/>
      <c r="AG946" s="294"/>
      <c r="AH946" s="294"/>
      <c r="AI946" s="294"/>
      <c r="AJ946" s="294"/>
      <c r="AK946" s="294"/>
      <c r="AL946" s="294"/>
      <c r="AM946" s="294"/>
      <c r="AN946" s="294"/>
      <c r="AO946" s="294"/>
      <c r="AP946" s="250"/>
      <c r="AQ946" s="250"/>
      <c r="AR946" s="250"/>
      <c r="AS946" s="250"/>
      <c r="AT946" s="250"/>
      <c r="AU946" s="250"/>
      <c r="AV946" s="250"/>
      <c r="AW946" s="250"/>
      <c r="AX946" s="250"/>
      <c r="AY946" s="250"/>
      <c r="AZ946" s="250"/>
      <c r="BA946" s="250"/>
      <c r="BB946" s="250"/>
      <c r="BC946" s="250"/>
      <c r="BD946" s="250"/>
      <c r="BE946" s="250"/>
      <c r="BF946" s="250"/>
      <c r="BG946" s="250"/>
      <c r="BH946" s="250"/>
      <c r="BI946" s="250"/>
      <c r="BJ946" s="250"/>
      <c r="BK946" s="250"/>
      <c r="BL946" s="250"/>
      <c r="BM946" s="250"/>
      <c r="BN946" s="250"/>
      <c r="BO946" s="250"/>
      <c r="BP946" s="250"/>
      <c r="BQ946" s="250"/>
      <c r="BR946" s="250"/>
      <c r="BS946" s="250"/>
      <c r="BT946" s="250"/>
    </row>
    <row r="947" spans="7:72" ht="14.25" customHeight="1" x14ac:dyDescent="0.2">
      <c r="G947" s="250"/>
      <c r="K947" s="250"/>
      <c r="O947" s="277"/>
      <c r="V947" s="250"/>
      <c r="W947" s="239"/>
      <c r="X947" s="277"/>
      <c r="Y947" s="250"/>
      <c r="Z947" s="294"/>
      <c r="AA947" s="294"/>
      <c r="AB947" s="294"/>
      <c r="AC947" s="294"/>
      <c r="AD947" s="294"/>
      <c r="AE947" s="294"/>
      <c r="AF947" s="294"/>
      <c r="AG947" s="294"/>
      <c r="AH947" s="294"/>
      <c r="AI947" s="294"/>
      <c r="AJ947" s="294"/>
      <c r="AK947" s="294"/>
      <c r="AL947" s="294"/>
      <c r="AM947" s="294"/>
      <c r="AN947" s="294"/>
      <c r="AO947" s="294"/>
      <c r="AP947" s="250"/>
      <c r="AQ947" s="250"/>
      <c r="AR947" s="250"/>
      <c r="AS947" s="250"/>
      <c r="AT947" s="250"/>
      <c r="AU947" s="250"/>
      <c r="AV947" s="250"/>
      <c r="AW947" s="250"/>
      <c r="AX947" s="250"/>
      <c r="AY947" s="250"/>
      <c r="AZ947" s="250"/>
      <c r="BA947" s="250"/>
      <c r="BB947" s="250"/>
      <c r="BC947" s="250"/>
      <c r="BD947" s="250"/>
      <c r="BE947" s="250"/>
      <c r="BF947" s="250"/>
      <c r="BG947" s="250"/>
      <c r="BH947" s="250"/>
      <c r="BI947" s="250"/>
      <c r="BJ947" s="250"/>
      <c r="BK947" s="250"/>
      <c r="BL947" s="250"/>
      <c r="BM947" s="250"/>
      <c r="BN947" s="250"/>
      <c r="BO947" s="250"/>
      <c r="BP947" s="250"/>
      <c r="BQ947" s="250"/>
      <c r="BR947" s="250"/>
      <c r="BS947" s="250"/>
      <c r="BT947" s="250"/>
    </row>
    <row r="948" spans="7:72" ht="14.25" customHeight="1" x14ac:dyDescent="0.2">
      <c r="G948" s="250"/>
      <c r="K948" s="250"/>
      <c r="O948" s="277"/>
      <c r="V948" s="250"/>
      <c r="W948" s="239"/>
      <c r="X948" s="277"/>
      <c r="Y948" s="250"/>
      <c r="Z948" s="294"/>
      <c r="AA948" s="294"/>
      <c r="AB948" s="294"/>
      <c r="AC948" s="294"/>
      <c r="AD948" s="294"/>
      <c r="AE948" s="294"/>
      <c r="AF948" s="294"/>
      <c r="AG948" s="294"/>
      <c r="AH948" s="294"/>
      <c r="AI948" s="294"/>
      <c r="AJ948" s="294"/>
      <c r="AK948" s="294"/>
      <c r="AL948" s="294"/>
      <c r="AM948" s="294"/>
      <c r="AN948" s="294"/>
      <c r="AO948" s="294"/>
      <c r="AP948" s="250"/>
      <c r="AQ948" s="250"/>
      <c r="AR948" s="250"/>
      <c r="AS948" s="250"/>
      <c r="AT948" s="250"/>
      <c r="AU948" s="250"/>
      <c r="AV948" s="250"/>
      <c r="AW948" s="250"/>
      <c r="AX948" s="250"/>
      <c r="AY948" s="250"/>
      <c r="AZ948" s="250"/>
      <c r="BA948" s="250"/>
      <c r="BB948" s="250"/>
      <c r="BC948" s="250"/>
      <c r="BD948" s="250"/>
      <c r="BE948" s="250"/>
      <c r="BF948" s="250"/>
      <c r="BG948" s="250"/>
      <c r="BH948" s="250"/>
      <c r="BI948" s="250"/>
      <c r="BJ948" s="250"/>
      <c r="BK948" s="250"/>
      <c r="BL948" s="250"/>
      <c r="BM948" s="250"/>
      <c r="BN948" s="250"/>
      <c r="BO948" s="250"/>
      <c r="BP948" s="250"/>
      <c r="BQ948" s="250"/>
      <c r="BR948" s="250"/>
      <c r="BS948" s="250"/>
      <c r="BT948" s="250"/>
    </row>
    <row r="949" spans="7:72" ht="14.25" customHeight="1" x14ac:dyDescent="0.2">
      <c r="G949" s="250"/>
      <c r="K949" s="250"/>
      <c r="O949" s="277"/>
      <c r="V949" s="250"/>
      <c r="W949" s="239"/>
      <c r="X949" s="277"/>
      <c r="Y949" s="250"/>
      <c r="Z949" s="294"/>
      <c r="AA949" s="294"/>
      <c r="AB949" s="294"/>
      <c r="AC949" s="294"/>
      <c r="AD949" s="294"/>
      <c r="AE949" s="294"/>
      <c r="AF949" s="294"/>
      <c r="AG949" s="294"/>
      <c r="AH949" s="294"/>
      <c r="AI949" s="294"/>
      <c r="AJ949" s="294"/>
      <c r="AK949" s="294"/>
      <c r="AL949" s="294"/>
      <c r="AM949" s="294"/>
      <c r="AN949" s="294"/>
      <c r="AO949" s="294"/>
      <c r="AP949" s="250"/>
      <c r="AQ949" s="250"/>
      <c r="AR949" s="250"/>
      <c r="AS949" s="250"/>
      <c r="AT949" s="250"/>
      <c r="AU949" s="250"/>
      <c r="AV949" s="250"/>
      <c r="AW949" s="250"/>
      <c r="AX949" s="250"/>
      <c r="AY949" s="250"/>
      <c r="AZ949" s="250"/>
      <c r="BA949" s="250"/>
      <c r="BB949" s="250"/>
      <c r="BC949" s="250"/>
      <c r="BD949" s="250"/>
      <c r="BE949" s="250"/>
      <c r="BF949" s="250"/>
      <c r="BG949" s="250"/>
      <c r="BH949" s="250"/>
      <c r="BI949" s="250"/>
      <c r="BJ949" s="250"/>
      <c r="BK949" s="250"/>
      <c r="BL949" s="250"/>
      <c r="BM949" s="250"/>
      <c r="BN949" s="250"/>
      <c r="BO949" s="250"/>
      <c r="BP949" s="250"/>
      <c r="BQ949" s="250"/>
      <c r="BR949" s="250"/>
      <c r="BS949" s="250"/>
      <c r="BT949" s="250"/>
    </row>
    <row r="950" spans="7:72" ht="14.25" customHeight="1" x14ac:dyDescent="0.2">
      <c r="G950" s="250"/>
      <c r="K950" s="250"/>
      <c r="O950" s="277"/>
      <c r="V950" s="250"/>
      <c r="W950" s="239"/>
      <c r="X950" s="277"/>
      <c r="Y950" s="250"/>
      <c r="Z950" s="294"/>
      <c r="AA950" s="294"/>
      <c r="AB950" s="294"/>
      <c r="AC950" s="294"/>
      <c r="AD950" s="294"/>
      <c r="AE950" s="294"/>
      <c r="AF950" s="294"/>
      <c r="AG950" s="294"/>
      <c r="AH950" s="294"/>
      <c r="AI950" s="294"/>
      <c r="AJ950" s="294"/>
      <c r="AK950" s="294"/>
      <c r="AL950" s="294"/>
      <c r="AM950" s="294"/>
      <c r="AN950" s="294"/>
      <c r="AO950" s="294"/>
      <c r="AP950" s="250"/>
      <c r="AQ950" s="250"/>
      <c r="AR950" s="250"/>
      <c r="AS950" s="250"/>
      <c r="AT950" s="250"/>
      <c r="AU950" s="250"/>
      <c r="AV950" s="250"/>
      <c r="AW950" s="250"/>
      <c r="AX950" s="250"/>
      <c r="AY950" s="250"/>
      <c r="AZ950" s="250"/>
      <c r="BA950" s="250"/>
      <c r="BB950" s="250"/>
      <c r="BC950" s="250"/>
      <c r="BD950" s="250"/>
      <c r="BE950" s="250"/>
      <c r="BF950" s="250"/>
      <c r="BG950" s="250"/>
      <c r="BH950" s="250"/>
      <c r="BI950" s="250"/>
      <c r="BJ950" s="250"/>
      <c r="BK950" s="250"/>
      <c r="BL950" s="250"/>
      <c r="BM950" s="250"/>
      <c r="BN950" s="250"/>
      <c r="BO950" s="250"/>
      <c r="BP950" s="250"/>
      <c r="BQ950" s="250"/>
      <c r="BR950" s="250"/>
      <c r="BS950" s="250"/>
      <c r="BT950" s="250"/>
    </row>
    <row r="951" spans="7:72" ht="14.25" customHeight="1" x14ac:dyDescent="0.2">
      <c r="G951" s="250"/>
      <c r="K951" s="250"/>
      <c r="O951" s="277"/>
      <c r="V951" s="250"/>
      <c r="W951" s="239"/>
      <c r="X951" s="277"/>
      <c r="Y951" s="250"/>
      <c r="Z951" s="294"/>
      <c r="AA951" s="294"/>
      <c r="AB951" s="294"/>
      <c r="AC951" s="294"/>
      <c r="AD951" s="294"/>
      <c r="AE951" s="294"/>
      <c r="AF951" s="294"/>
      <c r="AG951" s="294"/>
      <c r="AH951" s="294"/>
      <c r="AI951" s="294"/>
      <c r="AJ951" s="294"/>
      <c r="AK951" s="294"/>
      <c r="AL951" s="294"/>
      <c r="AM951" s="294"/>
      <c r="AN951" s="294"/>
      <c r="AO951" s="294"/>
      <c r="AP951" s="250"/>
      <c r="AQ951" s="250"/>
      <c r="AR951" s="250"/>
      <c r="AS951" s="250"/>
      <c r="AT951" s="250"/>
      <c r="AU951" s="250"/>
      <c r="AV951" s="250"/>
      <c r="AW951" s="250"/>
      <c r="AX951" s="250"/>
      <c r="AY951" s="250"/>
      <c r="AZ951" s="250"/>
      <c r="BA951" s="250"/>
      <c r="BB951" s="250"/>
      <c r="BC951" s="250"/>
      <c r="BD951" s="250"/>
      <c r="BE951" s="250"/>
      <c r="BF951" s="250"/>
      <c r="BG951" s="250"/>
      <c r="BH951" s="250"/>
      <c r="BI951" s="250"/>
      <c r="BJ951" s="250"/>
      <c r="BK951" s="250"/>
      <c r="BL951" s="250"/>
      <c r="BM951" s="250"/>
      <c r="BN951" s="250"/>
      <c r="BO951" s="250"/>
      <c r="BP951" s="250"/>
      <c r="BQ951" s="250"/>
      <c r="BR951" s="250"/>
      <c r="BS951" s="250"/>
      <c r="BT951" s="250"/>
    </row>
    <row r="952" spans="7:72" ht="14.25" customHeight="1" x14ac:dyDescent="0.2">
      <c r="G952" s="250"/>
      <c r="K952" s="250"/>
      <c r="O952" s="277"/>
      <c r="V952" s="250"/>
      <c r="W952" s="239"/>
      <c r="X952" s="277"/>
      <c r="Y952" s="250"/>
      <c r="Z952" s="294"/>
      <c r="AA952" s="294"/>
      <c r="AB952" s="294"/>
      <c r="AC952" s="294"/>
      <c r="AD952" s="294"/>
      <c r="AE952" s="294"/>
      <c r="AF952" s="294"/>
      <c r="AG952" s="294"/>
      <c r="AH952" s="294"/>
      <c r="AI952" s="294"/>
      <c r="AJ952" s="294"/>
      <c r="AK952" s="294"/>
      <c r="AL952" s="294"/>
      <c r="AM952" s="294"/>
      <c r="AN952" s="294"/>
      <c r="AO952" s="294"/>
      <c r="AP952" s="250"/>
      <c r="AQ952" s="250"/>
      <c r="AR952" s="250"/>
      <c r="AS952" s="250"/>
      <c r="AT952" s="250"/>
      <c r="AU952" s="250"/>
      <c r="AV952" s="250"/>
      <c r="AW952" s="250"/>
      <c r="AX952" s="250"/>
      <c r="AY952" s="250"/>
      <c r="AZ952" s="250"/>
      <c r="BA952" s="250"/>
      <c r="BB952" s="250"/>
      <c r="BC952" s="250"/>
      <c r="BD952" s="250"/>
      <c r="BE952" s="250"/>
      <c r="BF952" s="250"/>
      <c r="BG952" s="250"/>
      <c r="BH952" s="250"/>
      <c r="BI952" s="250"/>
      <c r="BJ952" s="250"/>
      <c r="BK952" s="250"/>
      <c r="BL952" s="250"/>
      <c r="BM952" s="250"/>
      <c r="BN952" s="250"/>
      <c r="BO952" s="250"/>
      <c r="BP952" s="250"/>
      <c r="BQ952" s="250"/>
      <c r="BR952" s="250"/>
      <c r="BS952" s="250"/>
      <c r="BT952" s="250"/>
    </row>
    <row r="953" spans="7:72" ht="14.25" customHeight="1" x14ac:dyDescent="0.2">
      <c r="G953" s="250"/>
      <c r="K953" s="250"/>
      <c r="O953" s="277"/>
      <c r="V953" s="250"/>
      <c r="W953" s="239"/>
      <c r="X953" s="277"/>
      <c r="Y953" s="250"/>
      <c r="Z953" s="294"/>
      <c r="AA953" s="294"/>
      <c r="AB953" s="294"/>
      <c r="AC953" s="294"/>
      <c r="AD953" s="294"/>
      <c r="AE953" s="294"/>
      <c r="AF953" s="294"/>
      <c r="AG953" s="294"/>
      <c r="AH953" s="294"/>
      <c r="AI953" s="294"/>
      <c r="AJ953" s="294"/>
      <c r="AK953" s="294"/>
      <c r="AL953" s="294"/>
      <c r="AM953" s="294"/>
      <c r="AN953" s="294"/>
      <c r="AO953" s="294"/>
      <c r="AP953" s="250"/>
      <c r="AQ953" s="250"/>
      <c r="AR953" s="250"/>
      <c r="AS953" s="250"/>
      <c r="AT953" s="250"/>
      <c r="AU953" s="250"/>
      <c r="AV953" s="250"/>
      <c r="AW953" s="250"/>
      <c r="AX953" s="250"/>
      <c r="AY953" s="250"/>
      <c r="AZ953" s="250"/>
      <c r="BA953" s="250"/>
      <c r="BB953" s="250"/>
      <c r="BC953" s="250"/>
      <c r="BD953" s="250"/>
      <c r="BE953" s="250"/>
      <c r="BF953" s="250"/>
      <c r="BG953" s="250"/>
      <c r="BH953" s="250"/>
      <c r="BI953" s="250"/>
      <c r="BJ953" s="250"/>
      <c r="BK953" s="250"/>
      <c r="BL953" s="250"/>
      <c r="BM953" s="250"/>
      <c r="BN953" s="250"/>
      <c r="BO953" s="250"/>
      <c r="BP953" s="250"/>
      <c r="BQ953" s="250"/>
      <c r="BR953" s="250"/>
      <c r="BS953" s="250"/>
      <c r="BT953" s="250"/>
    </row>
    <row r="954" spans="7:72" ht="14.25" customHeight="1" x14ac:dyDescent="0.2">
      <c r="G954" s="250"/>
      <c r="K954" s="250"/>
      <c r="O954" s="277"/>
      <c r="V954" s="250"/>
      <c r="W954" s="239"/>
      <c r="X954" s="277"/>
      <c r="Y954" s="250"/>
      <c r="Z954" s="294"/>
      <c r="AA954" s="294"/>
      <c r="AB954" s="294"/>
      <c r="AC954" s="294"/>
      <c r="AD954" s="294"/>
      <c r="AE954" s="294"/>
      <c r="AF954" s="294"/>
      <c r="AG954" s="294"/>
      <c r="AH954" s="294"/>
      <c r="AI954" s="294"/>
      <c r="AJ954" s="294"/>
      <c r="AK954" s="294"/>
      <c r="AL954" s="294"/>
      <c r="AM954" s="294"/>
      <c r="AN954" s="294"/>
      <c r="AO954" s="294"/>
      <c r="AP954" s="250"/>
      <c r="AQ954" s="250"/>
      <c r="AR954" s="250"/>
      <c r="AS954" s="250"/>
      <c r="AT954" s="250"/>
      <c r="AU954" s="250"/>
      <c r="AV954" s="250"/>
      <c r="AW954" s="250"/>
      <c r="AX954" s="250"/>
      <c r="AY954" s="250"/>
      <c r="AZ954" s="250"/>
      <c r="BA954" s="250"/>
      <c r="BB954" s="250"/>
      <c r="BC954" s="250"/>
      <c r="BD954" s="250"/>
      <c r="BE954" s="250"/>
      <c r="BF954" s="250"/>
      <c r="BG954" s="250"/>
      <c r="BH954" s="250"/>
      <c r="BI954" s="250"/>
      <c r="BJ954" s="250"/>
      <c r="BK954" s="250"/>
      <c r="BL954" s="250"/>
      <c r="BM954" s="250"/>
      <c r="BN954" s="250"/>
      <c r="BO954" s="250"/>
      <c r="BP954" s="250"/>
      <c r="BQ954" s="250"/>
      <c r="BR954" s="250"/>
      <c r="BS954" s="250"/>
      <c r="BT954" s="250"/>
    </row>
    <row r="955" spans="7:72" ht="14.25" customHeight="1" x14ac:dyDescent="0.2">
      <c r="G955" s="250"/>
      <c r="K955" s="250"/>
      <c r="O955" s="277"/>
      <c r="V955" s="250"/>
      <c r="W955" s="239"/>
      <c r="X955" s="277"/>
      <c r="Y955" s="250"/>
      <c r="Z955" s="294"/>
      <c r="AA955" s="294"/>
      <c r="AB955" s="294"/>
      <c r="AC955" s="294"/>
      <c r="AD955" s="294"/>
      <c r="AE955" s="294"/>
      <c r="AF955" s="294"/>
      <c r="AG955" s="294"/>
      <c r="AH955" s="294"/>
      <c r="AI955" s="294"/>
      <c r="AJ955" s="294"/>
      <c r="AK955" s="294"/>
      <c r="AL955" s="294"/>
      <c r="AM955" s="294"/>
      <c r="AN955" s="294"/>
      <c r="AO955" s="294"/>
      <c r="AP955" s="250"/>
      <c r="AQ955" s="250"/>
      <c r="AR955" s="250"/>
      <c r="AS955" s="250"/>
      <c r="AT955" s="250"/>
      <c r="AU955" s="250"/>
      <c r="AV955" s="250"/>
      <c r="AW955" s="250"/>
      <c r="AX955" s="250"/>
      <c r="AY955" s="250"/>
      <c r="AZ955" s="250"/>
      <c r="BA955" s="250"/>
      <c r="BB955" s="250"/>
      <c r="BC955" s="250"/>
      <c r="BD955" s="250"/>
      <c r="BE955" s="250"/>
      <c r="BF955" s="250"/>
      <c r="BG955" s="250"/>
      <c r="BH955" s="250"/>
      <c r="BI955" s="250"/>
      <c r="BJ955" s="250"/>
      <c r="BK955" s="250"/>
      <c r="BL955" s="250"/>
      <c r="BM955" s="250"/>
      <c r="BN955" s="250"/>
      <c r="BO955" s="250"/>
      <c r="BP955" s="250"/>
      <c r="BQ955" s="250"/>
      <c r="BR955" s="250"/>
      <c r="BS955" s="250"/>
      <c r="BT955" s="250"/>
    </row>
    <row r="956" spans="7:72" ht="14.25" customHeight="1" x14ac:dyDescent="0.2">
      <c r="G956" s="250"/>
      <c r="K956" s="250"/>
      <c r="O956" s="277"/>
      <c r="V956" s="250"/>
      <c r="W956" s="239"/>
      <c r="X956" s="277"/>
      <c r="Y956" s="250"/>
      <c r="Z956" s="294"/>
      <c r="AA956" s="294"/>
      <c r="AB956" s="294"/>
      <c r="AC956" s="294"/>
      <c r="AD956" s="294"/>
      <c r="AE956" s="294"/>
      <c r="AF956" s="294"/>
      <c r="AG956" s="294"/>
      <c r="AH956" s="294"/>
      <c r="AI956" s="294"/>
      <c r="AJ956" s="294"/>
      <c r="AK956" s="294"/>
      <c r="AL956" s="294"/>
      <c r="AM956" s="294"/>
      <c r="AN956" s="294"/>
      <c r="AO956" s="294"/>
      <c r="AP956" s="250"/>
      <c r="AQ956" s="250"/>
      <c r="AR956" s="250"/>
      <c r="AS956" s="250"/>
      <c r="AT956" s="250"/>
      <c r="AU956" s="250"/>
      <c r="AV956" s="250"/>
      <c r="AW956" s="250"/>
      <c r="AX956" s="250"/>
      <c r="AY956" s="250"/>
      <c r="AZ956" s="250"/>
      <c r="BA956" s="250"/>
      <c r="BB956" s="250"/>
      <c r="BC956" s="250"/>
      <c r="BD956" s="250"/>
      <c r="BE956" s="250"/>
      <c r="BF956" s="250"/>
      <c r="BG956" s="250"/>
      <c r="BH956" s="250"/>
      <c r="BI956" s="250"/>
      <c r="BJ956" s="250"/>
      <c r="BK956" s="250"/>
      <c r="BL956" s="250"/>
      <c r="BM956" s="250"/>
      <c r="BN956" s="250"/>
      <c r="BO956" s="250"/>
      <c r="BP956" s="250"/>
      <c r="BQ956" s="250"/>
      <c r="BR956" s="250"/>
      <c r="BS956" s="250"/>
      <c r="BT956" s="250"/>
    </row>
    <row r="957" spans="7:72" ht="14.25" customHeight="1" x14ac:dyDescent="0.2">
      <c r="G957" s="250"/>
      <c r="K957" s="250"/>
      <c r="O957" s="277"/>
      <c r="V957" s="250"/>
      <c r="W957" s="239"/>
      <c r="X957" s="277"/>
      <c r="Y957" s="250"/>
      <c r="Z957" s="294"/>
      <c r="AA957" s="294"/>
      <c r="AB957" s="294"/>
      <c r="AC957" s="294"/>
      <c r="AD957" s="294"/>
      <c r="AE957" s="294"/>
      <c r="AF957" s="294"/>
      <c r="AG957" s="294"/>
      <c r="AH957" s="294"/>
      <c r="AI957" s="294"/>
      <c r="AJ957" s="294"/>
      <c r="AK957" s="294"/>
      <c r="AL957" s="294"/>
      <c r="AM957" s="294"/>
      <c r="AN957" s="294"/>
      <c r="AO957" s="294"/>
      <c r="AP957" s="250"/>
      <c r="AQ957" s="250"/>
      <c r="AR957" s="250"/>
      <c r="AS957" s="250"/>
      <c r="AT957" s="250"/>
      <c r="AU957" s="250"/>
      <c r="AV957" s="250"/>
      <c r="AW957" s="250"/>
      <c r="AX957" s="250"/>
      <c r="AY957" s="250"/>
      <c r="AZ957" s="250"/>
      <c r="BA957" s="250"/>
      <c r="BB957" s="250"/>
      <c r="BC957" s="250"/>
      <c r="BD957" s="250"/>
      <c r="BE957" s="250"/>
      <c r="BF957" s="250"/>
      <c r="BG957" s="250"/>
      <c r="BH957" s="250"/>
      <c r="BI957" s="250"/>
      <c r="BJ957" s="250"/>
      <c r="BK957" s="250"/>
      <c r="BL957" s="250"/>
      <c r="BM957" s="250"/>
      <c r="BN957" s="250"/>
      <c r="BO957" s="250"/>
      <c r="BP957" s="250"/>
      <c r="BQ957" s="250"/>
      <c r="BR957" s="250"/>
      <c r="BS957" s="250"/>
      <c r="BT957" s="250"/>
    </row>
    <row r="958" spans="7:72" ht="14.25" customHeight="1" x14ac:dyDescent="0.2">
      <c r="G958" s="250"/>
      <c r="K958" s="250"/>
      <c r="O958" s="277"/>
      <c r="V958" s="250"/>
      <c r="W958" s="239"/>
      <c r="X958" s="277"/>
      <c r="Y958" s="250"/>
      <c r="Z958" s="294"/>
      <c r="AA958" s="294"/>
      <c r="AB958" s="294"/>
      <c r="AC958" s="294"/>
      <c r="AD958" s="294"/>
      <c r="AE958" s="294"/>
      <c r="AF958" s="294"/>
      <c r="AG958" s="294"/>
      <c r="AH958" s="294"/>
      <c r="AI958" s="294"/>
      <c r="AJ958" s="294"/>
      <c r="AK958" s="294"/>
      <c r="AL958" s="294"/>
      <c r="AM958" s="294"/>
      <c r="AN958" s="294"/>
      <c r="AO958" s="294"/>
      <c r="AP958" s="250"/>
      <c r="AQ958" s="250"/>
      <c r="AR958" s="250"/>
      <c r="AS958" s="250"/>
      <c r="AT958" s="250"/>
      <c r="AU958" s="250"/>
      <c r="AV958" s="250"/>
      <c r="AW958" s="250"/>
      <c r="AX958" s="250"/>
      <c r="AY958" s="250"/>
      <c r="AZ958" s="250"/>
      <c r="BA958" s="250"/>
      <c r="BB958" s="250"/>
      <c r="BC958" s="250"/>
      <c r="BD958" s="250"/>
      <c r="BE958" s="250"/>
      <c r="BF958" s="250"/>
      <c r="BG958" s="250"/>
      <c r="BH958" s="250"/>
      <c r="BI958" s="250"/>
      <c r="BJ958" s="250"/>
      <c r="BK958" s="250"/>
      <c r="BL958" s="250"/>
      <c r="BM958" s="250"/>
      <c r="BN958" s="250"/>
      <c r="BO958" s="250"/>
      <c r="BP958" s="250"/>
      <c r="BQ958" s="250"/>
      <c r="BR958" s="250"/>
      <c r="BS958" s="250"/>
      <c r="BT958" s="250"/>
    </row>
    <row r="959" spans="7:72" ht="14.25" customHeight="1" x14ac:dyDescent="0.2">
      <c r="G959" s="250"/>
      <c r="K959" s="250"/>
      <c r="O959" s="277"/>
      <c r="V959" s="250"/>
      <c r="W959" s="239"/>
      <c r="X959" s="277"/>
      <c r="Y959" s="250"/>
      <c r="Z959" s="294"/>
      <c r="AA959" s="294"/>
      <c r="AB959" s="294"/>
      <c r="AC959" s="294"/>
      <c r="AD959" s="294"/>
      <c r="AE959" s="294"/>
      <c r="AF959" s="294"/>
      <c r="AG959" s="294"/>
      <c r="AH959" s="294"/>
      <c r="AI959" s="294"/>
      <c r="AJ959" s="294"/>
      <c r="AK959" s="294"/>
      <c r="AL959" s="294"/>
      <c r="AM959" s="294"/>
      <c r="AN959" s="294"/>
      <c r="AO959" s="294"/>
      <c r="AP959" s="250"/>
      <c r="AQ959" s="250"/>
      <c r="AR959" s="250"/>
      <c r="AS959" s="250"/>
      <c r="AT959" s="250"/>
      <c r="AU959" s="250"/>
      <c r="AV959" s="250"/>
      <c r="AW959" s="250"/>
      <c r="AX959" s="250"/>
      <c r="AY959" s="250"/>
      <c r="AZ959" s="250"/>
      <c r="BA959" s="250"/>
      <c r="BB959" s="250"/>
      <c r="BC959" s="250"/>
      <c r="BD959" s="250"/>
      <c r="BE959" s="250"/>
      <c r="BF959" s="250"/>
      <c r="BG959" s="250"/>
      <c r="BH959" s="250"/>
      <c r="BI959" s="250"/>
      <c r="BJ959" s="250"/>
      <c r="BK959" s="250"/>
      <c r="BL959" s="250"/>
      <c r="BM959" s="250"/>
      <c r="BN959" s="250"/>
      <c r="BO959" s="250"/>
      <c r="BP959" s="250"/>
      <c r="BQ959" s="250"/>
      <c r="BR959" s="250"/>
      <c r="BS959" s="250"/>
      <c r="BT959" s="250"/>
    </row>
    <row r="960" spans="7:72" ht="14.25" customHeight="1" x14ac:dyDescent="0.2">
      <c r="G960" s="250"/>
      <c r="K960" s="250"/>
      <c r="O960" s="277"/>
      <c r="V960" s="250"/>
      <c r="W960" s="239"/>
      <c r="X960" s="277"/>
      <c r="Y960" s="250"/>
      <c r="Z960" s="294"/>
      <c r="AA960" s="294"/>
      <c r="AB960" s="294"/>
      <c r="AC960" s="294"/>
      <c r="AD960" s="294"/>
      <c r="AE960" s="294"/>
      <c r="AF960" s="294"/>
      <c r="AG960" s="294"/>
      <c r="AH960" s="294"/>
      <c r="AI960" s="294"/>
      <c r="AJ960" s="294"/>
      <c r="AK960" s="294"/>
      <c r="AL960" s="294"/>
      <c r="AM960" s="294"/>
      <c r="AN960" s="294"/>
      <c r="AO960" s="294"/>
      <c r="AP960" s="250"/>
      <c r="AQ960" s="250"/>
      <c r="AR960" s="250"/>
      <c r="AS960" s="250"/>
      <c r="AT960" s="250"/>
      <c r="AU960" s="250"/>
      <c r="AV960" s="250"/>
      <c r="AW960" s="250"/>
      <c r="AX960" s="250"/>
      <c r="AY960" s="250"/>
      <c r="AZ960" s="250"/>
      <c r="BA960" s="250"/>
      <c r="BB960" s="250"/>
      <c r="BC960" s="250"/>
      <c r="BD960" s="250"/>
      <c r="BE960" s="250"/>
      <c r="BF960" s="250"/>
      <c r="BG960" s="250"/>
      <c r="BH960" s="250"/>
      <c r="BI960" s="250"/>
      <c r="BJ960" s="250"/>
      <c r="BK960" s="250"/>
      <c r="BL960" s="250"/>
      <c r="BM960" s="250"/>
      <c r="BN960" s="250"/>
      <c r="BO960" s="250"/>
      <c r="BP960" s="250"/>
      <c r="BQ960" s="250"/>
      <c r="BR960" s="250"/>
      <c r="BS960" s="250"/>
      <c r="BT960" s="250"/>
    </row>
    <row r="961" spans="7:72" ht="14.25" customHeight="1" x14ac:dyDescent="0.2">
      <c r="G961" s="250"/>
      <c r="K961" s="250"/>
      <c r="O961" s="277"/>
      <c r="V961" s="250"/>
      <c r="W961" s="239"/>
      <c r="X961" s="277"/>
      <c r="Y961" s="250"/>
      <c r="Z961" s="294"/>
      <c r="AA961" s="294"/>
      <c r="AB961" s="294"/>
      <c r="AC961" s="294"/>
      <c r="AD961" s="294"/>
      <c r="AE961" s="294"/>
      <c r="AF961" s="294"/>
      <c r="AG961" s="294"/>
      <c r="AH961" s="294"/>
      <c r="AI961" s="294"/>
      <c r="AJ961" s="294"/>
      <c r="AK961" s="294"/>
      <c r="AL961" s="294"/>
      <c r="AM961" s="294"/>
      <c r="AN961" s="294"/>
      <c r="AO961" s="294"/>
      <c r="AP961" s="250"/>
      <c r="AQ961" s="250"/>
      <c r="AR961" s="250"/>
      <c r="AS961" s="250"/>
      <c r="AT961" s="250"/>
      <c r="AU961" s="250"/>
      <c r="AV961" s="250"/>
      <c r="AW961" s="250"/>
      <c r="AX961" s="250"/>
      <c r="AY961" s="250"/>
      <c r="AZ961" s="250"/>
      <c r="BA961" s="250"/>
      <c r="BB961" s="250"/>
      <c r="BC961" s="250"/>
      <c r="BD961" s="250"/>
      <c r="BE961" s="250"/>
      <c r="BF961" s="250"/>
      <c r="BG961" s="250"/>
      <c r="BH961" s="250"/>
      <c r="BI961" s="250"/>
      <c r="BJ961" s="250"/>
      <c r="BK961" s="250"/>
      <c r="BL961" s="250"/>
      <c r="BM961" s="250"/>
      <c r="BN961" s="250"/>
      <c r="BO961" s="250"/>
      <c r="BP961" s="250"/>
      <c r="BQ961" s="250"/>
      <c r="BR961" s="250"/>
      <c r="BS961" s="250"/>
      <c r="BT961" s="250"/>
    </row>
    <row r="962" spans="7:72" ht="14.25" customHeight="1" x14ac:dyDescent="0.2">
      <c r="G962" s="250"/>
      <c r="K962" s="250"/>
      <c r="O962" s="277"/>
      <c r="V962" s="250"/>
      <c r="W962" s="239"/>
      <c r="X962" s="277"/>
      <c r="Y962" s="250"/>
      <c r="Z962" s="294"/>
      <c r="AA962" s="294"/>
      <c r="AB962" s="294"/>
      <c r="AC962" s="294"/>
      <c r="AD962" s="294"/>
      <c r="AE962" s="294"/>
      <c r="AF962" s="294"/>
      <c r="AG962" s="294"/>
      <c r="AH962" s="294"/>
      <c r="AI962" s="294"/>
      <c r="AJ962" s="294"/>
      <c r="AK962" s="294"/>
      <c r="AL962" s="294"/>
      <c r="AM962" s="294"/>
      <c r="AN962" s="294"/>
      <c r="AO962" s="294"/>
      <c r="AP962" s="250"/>
      <c r="AQ962" s="250"/>
      <c r="AR962" s="250"/>
      <c r="AS962" s="250"/>
      <c r="AT962" s="250"/>
      <c r="AU962" s="250"/>
      <c r="AV962" s="250"/>
      <c r="AW962" s="250"/>
      <c r="AX962" s="250"/>
      <c r="AY962" s="250"/>
      <c r="AZ962" s="250"/>
      <c r="BA962" s="250"/>
      <c r="BB962" s="250"/>
      <c r="BC962" s="250"/>
      <c r="BD962" s="250"/>
      <c r="BE962" s="250"/>
      <c r="BF962" s="250"/>
      <c r="BG962" s="250"/>
      <c r="BH962" s="250"/>
      <c r="BI962" s="250"/>
      <c r="BJ962" s="250"/>
      <c r="BK962" s="250"/>
      <c r="BL962" s="250"/>
      <c r="BM962" s="250"/>
      <c r="BN962" s="250"/>
      <c r="BO962" s="250"/>
      <c r="BP962" s="250"/>
      <c r="BQ962" s="250"/>
      <c r="BR962" s="250"/>
      <c r="BS962" s="250"/>
      <c r="BT962" s="250"/>
    </row>
    <row r="963" spans="7:72" ht="14.25" customHeight="1" x14ac:dyDescent="0.2">
      <c r="G963" s="250"/>
      <c r="K963" s="250"/>
      <c r="O963" s="277"/>
      <c r="V963" s="250"/>
      <c r="W963" s="239"/>
      <c r="X963" s="277"/>
      <c r="Y963" s="250"/>
      <c r="Z963" s="294"/>
      <c r="AA963" s="294"/>
      <c r="AB963" s="294"/>
      <c r="AC963" s="294"/>
      <c r="AD963" s="294"/>
      <c r="AE963" s="294"/>
      <c r="AF963" s="294"/>
      <c r="AG963" s="294"/>
      <c r="AH963" s="294"/>
      <c r="AI963" s="294"/>
      <c r="AJ963" s="294"/>
      <c r="AK963" s="294"/>
      <c r="AL963" s="294"/>
      <c r="AM963" s="294"/>
      <c r="AN963" s="294"/>
      <c r="AO963" s="294"/>
      <c r="AP963" s="250"/>
      <c r="AQ963" s="250"/>
      <c r="AR963" s="250"/>
      <c r="AS963" s="250"/>
      <c r="AT963" s="250"/>
      <c r="AU963" s="250"/>
      <c r="AV963" s="250"/>
      <c r="AW963" s="250"/>
      <c r="AX963" s="250"/>
      <c r="AY963" s="250"/>
      <c r="AZ963" s="250"/>
      <c r="BA963" s="250"/>
      <c r="BB963" s="250"/>
      <c r="BC963" s="250"/>
      <c r="BD963" s="250"/>
      <c r="BE963" s="250"/>
      <c r="BF963" s="250"/>
      <c r="BG963" s="250"/>
      <c r="BH963" s="250"/>
      <c r="BI963" s="250"/>
      <c r="BJ963" s="250"/>
      <c r="BK963" s="250"/>
      <c r="BL963" s="250"/>
      <c r="BM963" s="250"/>
      <c r="BN963" s="250"/>
      <c r="BO963" s="250"/>
      <c r="BP963" s="250"/>
      <c r="BQ963" s="250"/>
      <c r="BR963" s="250"/>
      <c r="BS963" s="250"/>
      <c r="BT963" s="250"/>
    </row>
    <row r="964" spans="7:72" ht="14.25" customHeight="1" x14ac:dyDescent="0.2">
      <c r="G964" s="250"/>
      <c r="K964" s="250"/>
      <c r="O964" s="277"/>
      <c r="V964" s="250"/>
      <c r="W964" s="239"/>
      <c r="X964" s="277"/>
      <c r="Y964" s="250"/>
      <c r="Z964" s="294"/>
      <c r="AA964" s="294"/>
      <c r="AB964" s="294"/>
      <c r="AC964" s="294"/>
      <c r="AD964" s="294"/>
      <c r="AE964" s="294"/>
      <c r="AF964" s="294"/>
      <c r="AG964" s="294"/>
      <c r="AH964" s="294"/>
      <c r="AI964" s="294"/>
      <c r="AJ964" s="294"/>
      <c r="AK964" s="294"/>
      <c r="AL964" s="294"/>
      <c r="AM964" s="294"/>
      <c r="AN964" s="294"/>
      <c r="AO964" s="294"/>
      <c r="AP964" s="250"/>
      <c r="AQ964" s="250"/>
      <c r="AR964" s="250"/>
      <c r="AS964" s="250"/>
      <c r="AT964" s="250"/>
      <c r="AU964" s="250"/>
      <c r="AV964" s="250"/>
      <c r="AW964" s="250"/>
      <c r="AX964" s="250"/>
      <c r="AY964" s="250"/>
      <c r="AZ964" s="250"/>
      <c r="BA964" s="250"/>
      <c r="BB964" s="250"/>
      <c r="BC964" s="250"/>
      <c r="BD964" s="250"/>
      <c r="BE964" s="250"/>
      <c r="BF964" s="250"/>
      <c r="BG964" s="250"/>
      <c r="BH964" s="250"/>
      <c r="BI964" s="250"/>
      <c r="BJ964" s="250"/>
      <c r="BK964" s="250"/>
      <c r="BL964" s="250"/>
      <c r="BM964" s="250"/>
      <c r="BN964" s="250"/>
      <c r="BO964" s="250"/>
      <c r="BP964" s="250"/>
      <c r="BQ964" s="250"/>
      <c r="BR964" s="250"/>
      <c r="BS964" s="250"/>
      <c r="BT964" s="250"/>
    </row>
    <row r="965" spans="7:72" ht="14.25" customHeight="1" x14ac:dyDescent="0.2">
      <c r="G965" s="250"/>
      <c r="K965" s="250"/>
      <c r="O965" s="277"/>
      <c r="V965" s="250"/>
      <c r="W965" s="239"/>
      <c r="X965" s="277"/>
      <c r="Y965" s="250"/>
      <c r="Z965" s="294"/>
      <c r="AA965" s="294"/>
      <c r="AB965" s="294"/>
      <c r="AC965" s="294"/>
      <c r="AD965" s="294"/>
      <c r="AE965" s="294"/>
      <c r="AF965" s="294"/>
      <c r="AG965" s="294"/>
      <c r="AH965" s="294"/>
      <c r="AI965" s="294"/>
      <c r="AJ965" s="294"/>
      <c r="AK965" s="294"/>
      <c r="AL965" s="294"/>
      <c r="AM965" s="294"/>
      <c r="AN965" s="294"/>
      <c r="AO965" s="294"/>
      <c r="AP965" s="250"/>
      <c r="AQ965" s="250"/>
      <c r="AR965" s="250"/>
      <c r="AS965" s="250"/>
      <c r="AT965" s="250"/>
      <c r="AU965" s="250"/>
      <c r="AV965" s="250"/>
      <c r="AW965" s="250"/>
      <c r="AX965" s="250"/>
      <c r="AY965" s="250"/>
      <c r="AZ965" s="250"/>
      <c r="BA965" s="250"/>
      <c r="BB965" s="250"/>
      <c r="BC965" s="250"/>
      <c r="BD965" s="250"/>
      <c r="BE965" s="250"/>
      <c r="BF965" s="250"/>
      <c r="BG965" s="250"/>
      <c r="BH965" s="250"/>
      <c r="BI965" s="250"/>
      <c r="BJ965" s="250"/>
      <c r="BK965" s="250"/>
      <c r="BL965" s="250"/>
      <c r="BM965" s="250"/>
      <c r="BN965" s="250"/>
      <c r="BO965" s="250"/>
      <c r="BP965" s="250"/>
      <c r="BQ965" s="250"/>
      <c r="BR965" s="250"/>
      <c r="BS965" s="250"/>
      <c r="BT965" s="250"/>
    </row>
    <row r="966" spans="7:72" ht="14.25" customHeight="1" x14ac:dyDescent="0.2">
      <c r="G966" s="250"/>
      <c r="K966" s="250"/>
      <c r="O966" s="277"/>
      <c r="V966" s="250"/>
      <c r="W966" s="239"/>
      <c r="X966" s="277"/>
      <c r="Y966" s="250"/>
      <c r="Z966" s="294"/>
      <c r="AA966" s="294"/>
      <c r="AB966" s="294"/>
      <c r="AC966" s="294"/>
      <c r="AD966" s="294"/>
      <c r="AE966" s="294"/>
      <c r="AF966" s="294"/>
      <c r="AG966" s="294"/>
      <c r="AH966" s="294"/>
      <c r="AI966" s="294"/>
      <c r="AJ966" s="294"/>
      <c r="AK966" s="294"/>
      <c r="AL966" s="294"/>
      <c r="AM966" s="294"/>
      <c r="AN966" s="294"/>
      <c r="AO966" s="294"/>
      <c r="AP966" s="250"/>
      <c r="AQ966" s="250"/>
      <c r="AR966" s="250"/>
      <c r="AS966" s="250"/>
      <c r="AT966" s="250"/>
      <c r="AU966" s="250"/>
      <c r="AV966" s="250"/>
      <c r="AW966" s="250"/>
      <c r="AX966" s="250"/>
      <c r="AY966" s="250"/>
      <c r="AZ966" s="250"/>
      <c r="BA966" s="250"/>
      <c r="BB966" s="250"/>
      <c r="BC966" s="250"/>
      <c r="BD966" s="250"/>
      <c r="BE966" s="250"/>
      <c r="BF966" s="250"/>
      <c r="BG966" s="250"/>
      <c r="BH966" s="250"/>
      <c r="BI966" s="250"/>
      <c r="BJ966" s="250"/>
      <c r="BK966" s="250"/>
      <c r="BL966" s="250"/>
      <c r="BM966" s="250"/>
      <c r="BN966" s="250"/>
      <c r="BO966" s="250"/>
      <c r="BP966" s="250"/>
      <c r="BQ966" s="250"/>
      <c r="BR966" s="250"/>
      <c r="BS966" s="250"/>
      <c r="BT966" s="250"/>
    </row>
    <row r="967" spans="7:72" ht="14.25" customHeight="1" x14ac:dyDescent="0.2">
      <c r="G967" s="250"/>
      <c r="K967" s="250"/>
      <c r="O967" s="277"/>
      <c r="V967" s="250"/>
      <c r="W967" s="239"/>
      <c r="X967" s="277"/>
      <c r="Y967" s="250"/>
      <c r="Z967" s="294"/>
      <c r="AA967" s="294"/>
      <c r="AB967" s="294"/>
      <c r="AC967" s="294"/>
      <c r="AD967" s="294"/>
      <c r="AE967" s="294"/>
      <c r="AF967" s="294"/>
      <c r="AG967" s="294"/>
      <c r="AH967" s="294"/>
      <c r="AI967" s="294"/>
      <c r="AJ967" s="294"/>
      <c r="AK967" s="294"/>
      <c r="AL967" s="294"/>
      <c r="AM967" s="294"/>
      <c r="AN967" s="294"/>
      <c r="AO967" s="294"/>
      <c r="AP967" s="250"/>
      <c r="AQ967" s="250"/>
      <c r="AR967" s="250"/>
      <c r="AS967" s="250"/>
      <c r="AT967" s="250"/>
      <c r="AU967" s="250"/>
      <c r="AV967" s="250"/>
      <c r="AW967" s="250"/>
      <c r="AX967" s="250"/>
      <c r="AY967" s="250"/>
      <c r="AZ967" s="250"/>
      <c r="BA967" s="250"/>
      <c r="BB967" s="250"/>
      <c r="BC967" s="250"/>
      <c r="BD967" s="250"/>
      <c r="BE967" s="250"/>
      <c r="BF967" s="250"/>
      <c r="BG967" s="250"/>
      <c r="BH967" s="250"/>
      <c r="BI967" s="250"/>
      <c r="BJ967" s="250"/>
      <c r="BK967" s="250"/>
      <c r="BL967" s="250"/>
      <c r="BM967" s="250"/>
      <c r="BN967" s="250"/>
      <c r="BO967" s="250"/>
      <c r="BP967" s="250"/>
      <c r="BQ967" s="250"/>
      <c r="BR967" s="250"/>
      <c r="BS967" s="250"/>
      <c r="BT967" s="250"/>
    </row>
    <row r="968" spans="7:72" ht="14.25" customHeight="1" x14ac:dyDescent="0.2">
      <c r="G968" s="250"/>
      <c r="K968" s="250"/>
      <c r="O968" s="277"/>
      <c r="V968" s="250"/>
      <c r="W968" s="239"/>
      <c r="X968" s="277"/>
      <c r="Y968" s="250"/>
      <c r="Z968" s="294"/>
      <c r="AA968" s="294"/>
      <c r="AB968" s="294"/>
      <c r="AC968" s="294"/>
      <c r="AD968" s="294"/>
      <c r="AE968" s="294"/>
      <c r="AF968" s="294"/>
      <c r="AG968" s="294"/>
      <c r="AH968" s="294"/>
      <c r="AI968" s="294"/>
      <c r="AJ968" s="294"/>
      <c r="AK968" s="294"/>
      <c r="AL968" s="294"/>
      <c r="AM968" s="294"/>
      <c r="AN968" s="294"/>
      <c r="AO968" s="294"/>
      <c r="AP968" s="250"/>
      <c r="AQ968" s="250"/>
      <c r="AR968" s="250"/>
      <c r="AS968" s="250"/>
      <c r="AT968" s="250"/>
      <c r="AU968" s="250"/>
      <c r="AV968" s="250"/>
      <c r="AW968" s="250"/>
      <c r="AX968" s="250"/>
      <c r="AY968" s="250"/>
      <c r="AZ968" s="250"/>
      <c r="BA968" s="250"/>
      <c r="BB968" s="250"/>
      <c r="BC968" s="250"/>
      <c r="BD968" s="250"/>
      <c r="BE968" s="250"/>
      <c r="BF968" s="250"/>
      <c r="BG968" s="250"/>
      <c r="BH968" s="250"/>
      <c r="BI968" s="250"/>
      <c r="BJ968" s="250"/>
      <c r="BK968" s="250"/>
      <c r="BL968" s="250"/>
      <c r="BM968" s="250"/>
      <c r="BN968" s="250"/>
      <c r="BO968" s="250"/>
      <c r="BP968" s="250"/>
      <c r="BQ968" s="250"/>
      <c r="BR968" s="250"/>
      <c r="BS968" s="250"/>
      <c r="BT968" s="250"/>
    </row>
    <row r="969" spans="7:72" ht="14.25" customHeight="1" x14ac:dyDescent="0.2">
      <c r="G969" s="250"/>
      <c r="K969" s="250"/>
      <c r="O969" s="277"/>
      <c r="V969" s="250"/>
      <c r="W969" s="239"/>
      <c r="X969" s="277"/>
      <c r="Y969" s="250"/>
      <c r="Z969" s="294"/>
      <c r="AA969" s="294"/>
      <c r="AB969" s="294"/>
      <c r="AC969" s="294"/>
      <c r="AD969" s="294"/>
      <c r="AE969" s="294"/>
      <c r="AF969" s="294"/>
      <c r="AG969" s="294"/>
      <c r="AH969" s="294"/>
      <c r="AI969" s="294"/>
      <c r="AJ969" s="294"/>
      <c r="AK969" s="294"/>
      <c r="AL969" s="294"/>
      <c r="AM969" s="294"/>
      <c r="AN969" s="294"/>
      <c r="AO969" s="294"/>
      <c r="AP969" s="250"/>
      <c r="AQ969" s="250"/>
      <c r="AR969" s="250"/>
      <c r="AS969" s="250"/>
      <c r="AT969" s="250"/>
      <c r="AU969" s="250"/>
      <c r="AV969" s="250"/>
      <c r="AW969" s="250"/>
      <c r="AX969" s="250"/>
      <c r="AY969" s="250"/>
      <c r="AZ969" s="250"/>
      <c r="BA969" s="250"/>
      <c r="BB969" s="250"/>
      <c r="BC969" s="250"/>
      <c r="BD969" s="250"/>
      <c r="BE969" s="250"/>
      <c r="BF969" s="250"/>
      <c r="BG969" s="250"/>
      <c r="BH969" s="250"/>
      <c r="BI969" s="250"/>
      <c r="BJ969" s="250"/>
      <c r="BK969" s="250"/>
      <c r="BL969" s="250"/>
      <c r="BM969" s="250"/>
      <c r="BN969" s="250"/>
      <c r="BO969" s="250"/>
      <c r="BP969" s="250"/>
      <c r="BQ969" s="250"/>
      <c r="BR969" s="250"/>
      <c r="BS969" s="250"/>
      <c r="BT969" s="250"/>
    </row>
    <row r="970" spans="7:72" ht="14.25" customHeight="1" x14ac:dyDescent="0.2">
      <c r="G970" s="250"/>
      <c r="K970" s="250"/>
      <c r="O970" s="277"/>
      <c r="V970" s="250"/>
      <c r="W970" s="239"/>
      <c r="X970" s="277"/>
      <c r="Y970" s="250"/>
      <c r="Z970" s="294"/>
      <c r="AA970" s="294"/>
      <c r="AB970" s="294"/>
      <c r="AC970" s="294"/>
      <c r="AD970" s="294"/>
      <c r="AE970" s="294"/>
      <c r="AF970" s="294"/>
      <c r="AG970" s="294"/>
      <c r="AH970" s="294"/>
      <c r="AI970" s="294"/>
      <c r="AJ970" s="294"/>
      <c r="AK970" s="294"/>
      <c r="AL970" s="294"/>
      <c r="AM970" s="294"/>
      <c r="AN970" s="294"/>
      <c r="AO970" s="294"/>
      <c r="AP970" s="250"/>
      <c r="AQ970" s="250"/>
      <c r="AR970" s="250"/>
      <c r="AS970" s="250"/>
      <c r="AT970" s="250"/>
      <c r="AU970" s="250"/>
      <c r="AV970" s="250"/>
      <c r="AW970" s="250"/>
      <c r="AX970" s="250"/>
      <c r="AY970" s="250"/>
      <c r="AZ970" s="250"/>
      <c r="BA970" s="250"/>
      <c r="BB970" s="250"/>
      <c r="BC970" s="250"/>
      <c r="BD970" s="250"/>
      <c r="BE970" s="250"/>
      <c r="BF970" s="250"/>
      <c r="BG970" s="250"/>
      <c r="BH970" s="250"/>
      <c r="BI970" s="250"/>
      <c r="BJ970" s="250"/>
      <c r="BK970" s="250"/>
      <c r="BL970" s="250"/>
      <c r="BM970" s="250"/>
      <c r="BN970" s="250"/>
      <c r="BO970" s="250"/>
      <c r="BP970" s="250"/>
      <c r="BQ970" s="250"/>
      <c r="BR970" s="250"/>
      <c r="BS970" s="250"/>
      <c r="BT970" s="250"/>
    </row>
    <row r="971" spans="7:72" ht="14.25" customHeight="1" x14ac:dyDescent="0.2">
      <c r="G971" s="250"/>
      <c r="K971" s="250"/>
      <c r="O971" s="277"/>
      <c r="V971" s="250"/>
      <c r="W971" s="239"/>
      <c r="X971" s="277"/>
      <c r="Y971" s="250"/>
      <c r="Z971" s="294"/>
      <c r="AA971" s="294"/>
      <c r="AB971" s="294"/>
      <c r="AC971" s="294"/>
      <c r="AD971" s="294"/>
      <c r="AE971" s="294"/>
      <c r="AF971" s="294"/>
      <c r="AG971" s="294"/>
      <c r="AH971" s="294"/>
      <c r="AI971" s="294"/>
      <c r="AJ971" s="294"/>
      <c r="AK971" s="294"/>
      <c r="AL971" s="294"/>
      <c r="AM971" s="294"/>
      <c r="AN971" s="294"/>
      <c r="AO971" s="294"/>
      <c r="AP971" s="250"/>
      <c r="AQ971" s="250"/>
      <c r="AR971" s="250"/>
      <c r="AS971" s="250"/>
      <c r="AT971" s="250"/>
      <c r="AU971" s="250"/>
      <c r="AV971" s="250"/>
      <c r="AW971" s="250"/>
      <c r="AX971" s="250"/>
      <c r="AY971" s="250"/>
      <c r="AZ971" s="250"/>
      <c r="BA971" s="250"/>
      <c r="BB971" s="250"/>
      <c r="BC971" s="250"/>
      <c r="BD971" s="250"/>
      <c r="BE971" s="250"/>
      <c r="BF971" s="250"/>
      <c r="BG971" s="250"/>
      <c r="BH971" s="250"/>
      <c r="BI971" s="250"/>
      <c r="BJ971" s="250"/>
      <c r="BK971" s="250"/>
      <c r="BL971" s="250"/>
      <c r="BM971" s="250"/>
      <c r="BN971" s="250"/>
      <c r="BO971" s="250"/>
      <c r="BP971" s="250"/>
      <c r="BQ971" s="250"/>
      <c r="BR971" s="250"/>
      <c r="BS971" s="250"/>
      <c r="BT971" s="250"/>
    </row>
    <row r="972" spans="7:72" ht="14.25" customHeight="1" x14ac:dyDescent="0.2">
      <c r="G972" s="250"/>
      <c r="K972" s="250"/>
      <c r="O972" s="277"/>
      <c r="V972" s="250"/>
      <c r="W972" s="239"/>
      <c r="X972" s="277"/>
      <c r="Y972" s="250"/>
      <c r="Z972" s="294"/>
      <c r="AA972" s="294"/>
      <c r="AB972" s="294"/>
      <c r="AC972" s="294"/>
      <c r="AD972" s="294"/>
      <c r="AE972" s="294"/>
      <c r="AF972" s="294"/>
      <c r="AG972" s="294"/>
      <c r="AH972" s="294"/>
      <c r="AI972" s="294"/>
      <c r="AJ972" s="294"/>
      <c r="AK972" s="294"/>
      <c r="AL972" s="294"/>
      <c r="AM972" s="294"/>
      <c r="AN972" s="294"/>
      <c r="AO972" s="294"/>
      <c r="AP972" s="250"/>
      <c r="AQ972" s="250"/>
      <c r="AR972" s="250"/>
      <c r="AS972" s="250"/>
      <c r="AT972" s="250"/>
      <c r="AU972" s="250"/>
      <c r="AV972" s="250"/>
      <c r="AW972" s="250"/>
      <c r="AX972" s="250"/>
      <c r="AY972" s="250"/>
      <c r="AZ972" s="250"/>
      <c r="BA972" s="250"/>
      <c r="BB972" s="250"/>
      <c r="BC972" s="250"/>
      <c r="BD972" s="250"/>
      <c r="BE972" s="250"/>
      <c r="BF972" s="250"/>
      <c r="BG972" s="250"/>
      <c r="BH972" s="250"/>
      <c r="BI972" s="250"/>
      <c r="BJ972" s="250"/>
      <c r="BK972" s="250"/>
      <c r="BL972" s="250"/>
      <c r="BM972" s="250"/>
      <c r="BN972" s="250"/>
      <c r="BO972" s="250"/>
      <c r="BP972" s="250"/>
      <c r="BQ972" s="250"/>
      <c r="BR972" s="250"/>
      <c r="BS972" s="250"/>
      <c r="BT972" s="250"/>
    </row>
    <row r="973" spans="7:72" ht="14.25" customHeight="1" x14ac:dyDescent="0.2">
      <c r="G973" s="250"/>
      <c r="K973" s="250"/>
      <c r="O973" s="277"/>
      <c r="V973" s="250"/>
      <c r="W973" s="239"/>
      <c r="X973" s="277"/>
      <c r="Y973" s="250"/>
      <c r="Z973" s="294"/>
      <c r="AA973" s="294"/>
      <c r="AB973" s="294"/>
      <c r="AC973" s="294"/>
      <c r="AD973" s="294"/>
      <c r="AE973" s="294"/>
      <c r="AF973" s="294"/>
      <c r="AG973" s="294"/>
      <c r="AH973" s="294"/>
      <c r="AI973" s="294"/>
      <c r="AJ973" s="294"/>
      <c r="AK973" s="294"/>
      <c r="AL973" s="294"/>
      <c r="AM973" s="294"/>
      <c r="AN973" s="294"/>
      <c r="AO973" s="294"/>
      <c r="AP973" s="250"/>
      <c r="AQ973" s="250"/>
      <c r="AR973" s="250"/>
      <c r="AS973" s="250"/>
      <c r="AT973" s="250"/>
      <c r="AU973" s="250"/>
      <c r="AV973" s="250"/>
      <c r="AW973" s="250"/>
      <c r="AX973" s="250"/>
      <c r="AY973" s="250"/>
      <c r="AZ973" s="250"/>
      <c r="BA973" s="250"/>
      <c r="BB973" s="250"/>
      <c r="BC973" s="250"/>
      <c r="BD973" s="250"/>
      <c r="BE973" s="250"/>
      <c r="BF973" s="250"/>
      <c r="BG973" s="250"/>
      <c r="BH973" s="250"/>
      <c r="BI973" s="250"/>
      <c r="BJ973" s="250"/>
      <c r="BK973" s="250"/>
      <c r="BL973" s="250"/>
      <c r="BM973" s="250"/>
      <c r="BN973" s="250"/>
      <c r="BO973" s="250"/>
      <c r="BP973" s="250"/>
      <c r="BQ973" s="250"/>
      <c r="BR973" s="250"/>
      <c r="BS973" s="250"/>
      <c r="BT973" s="250"/>
    </row>
    <row r="974" spans="7:72" ht="14.25" customHeight="1" x14ac:dyDescent="0.2">
      <c r="G974" s="250"/>
      <c r="K974" s="250"/>
      <c r="O974" s="277"/>
      <c r="V974" s="250"/>
      <c r="W974" s="239"/>
      <c r="X974" s="277"/>
      <c r="Y974" s="250"/>
      <c r="Z974" s="294"/>
      <c r="AA974" s="294"/>
      <c r="AB974" s="294"/>
      <c r="AC974" s="294"/>
      <c r="AD974" s="294"/>
      <c r="AE974" s="294"/>
      <c r="AF974" s="294"/>
      <c r="AG974" s="294"/>
      <c r="AH974" s="294"/>
      <c r="AI974" s="294"/>
      <c r="AJ974" s="294"/>
      <c r="AK974" s="294"/>
      <c r="AL974" s="294"/>
      <c r="AM974" s="294"/>
      <c r="AN974" s="294"/>
      <c r="AO974" s="294"/>
      <c r="AP974" s="250"/>
      <c r="AQ974" s="250"/>
      <c r="AR974" s="250"/>
      <c r="AS974" s="250"/>
      <c r="AT974" s="250"/>
      <c r="AU974" s="250"/>
      <c r="AV974" s="250"/>
      <c r="AW974" s="250"/>
      <c r="AX974" s="250"/>
      <c r="AY974" s="250"/>
      <c r="AZ974" s="250"/>
      <c r="BA974" s="250"/>
      <c r="BB974" s="250"/>
      <c r="BC974" s="250"/>
      <c r="BD974" s="250"/>
      <c r="BE974" s="250"/>
      <c r="BF974" s="250"/>
      <c r="BG974" s="250"/>
      <c r="BH974" s="250"/>
      <c r="BI974" s="250"/>
      <c r="BJ974" s="250"/>
      <c r="BK974" s="250"/>
      <c r="BL974" s="250"/>
      <c r="BM974" s="250"/>
      <c r="BN974" s="250"/>
      <c r="BO974" s="250"/>
      <c r="BP974" s="250"/>
      <c r="BQ974" s="250"/>
      <c r="BR974" s="250"/>
      <c r="BS974" s="250"/>
      <c r="BT974" s="250"/>
    </row>
    <row r="975" spans="7:72" ht="14.25" customHeight="1" x14ac:dyDescent="0.2">
      <c r="G975" s="250"/>
      <c r="K975" s="250"/>
      <c r="O975" s="277"/>
      <c r="V975" s="250"/>
      <c r="W975" s="239"/>
      <c r="X975" s="277"/>
      <c r="Y975" s="250"/>
      <c r="Z975" s="294"/>
      <c r="AA975" s="294"/>
      <c r="AB975" s="294"/>
      <c r="AC975" s="294"/>
      <c r="AD975" s="294"/>
      <c r="AE975" s="294"/>
      <c r="AF975" s="294"/>
      <c r="AG975" s="294"/>
      <c r="AH975" s="294"/>
      <c r="AI975" s="294"/>
      <c r="AJ975" s="294"/>
      <c r="AK975" s="294"/>
      <c r="AL975" s="294"/>
      <c r="AM975" s="294"/>
      <c r="AN975" s="294"/>
      <c r="AO975" s="294"/>
      <c r="AP975" s="250"/>
      <c r="AQ975" s="250"/>
      <c r="AR975" s="250"/>
      <c r="AS975" s="250"/>
      <c r="AT975" s="250"/>
      <c r="AU975" s="250"/>
      <c r="AV975" s="250"/>
      <c r="AW975" s="250"/>
      <c r="AX975" s="250"/>
      <c r="AY975" s="250"/>
      <c r="AZ975" s="250"/>
      <c r="BA975" s="250"/>
      <c r="BB975" s="250"/>
      <c r="BC975" s="250"/>
      <c r="BD975" s="250"/>
      <c r="BE975" s="250"/>
      <c r="BF975" s="250"/>
      <c r="BG975" s="250"/>
      <c r="BH975" s="250"/>
      <c r="BI975" s="250"/>
      <c r="BJ975" s="250"/>
      <c r="BK975" s="250"/>
      <c r="BL975" s="250"/>
      <c r="BM975" s="250"/>
      <c r="BN975" s="250"/>
      <c r="BO975" s="250"/>
      <c r="BP975" s="250"/>
      <c r="BQ975" s="250"/>
      <c r="BR975" s="250"/>
      <c r="BS975" s="250"/>
      <c r="BT975" s="250"/>
    </row>
    <row r="976" spans="7:72" ht="14.25" customHeight="1" x14ac:dyDescent="0.2">
      <c r="G976" s="250"/>
      <c r="K976" s="250"/>
      <c r="O976" s="277"/>
      <c r="V976" s="250"/>
      <c r="W976" s="239"/>
      <c r="X976" s="277"/>
      <c r="Y976" s="250"/>
      <c r="Z976" s="294"/>
      <c r="AA976" s="294"/>
      <c r="AB976" s="294"/>
      <c r="AC976" s="294"/>
      <c r="AD976" s="294"/>
      <c r="AE976" s="294"/>
      <c r="AF976" s="294"/>
      <c r="AG976" s="294"/>
      <c r="AH976" s="294"/>
      <c r="AI976" s="294"/>
      <c r="AJ976" s="294"/>
      <c r="AK976" s="294"/>
      <c r="AL976" s="294"/>
      <c r="AM976" s="294"/>
      <c r="AN976" s="294"/>
      <c r="AO976" s="294"/>
      <c r="AP976" s="250"/>
      <c r="AQ976" s="250"/>
      <c r="AR976" s="250"/>
      <c r="AS976" s="250"/>
      <c r="AT976" s="250"/>
      <c r="AU976" s="250"/>
      <c r="AV976" s="250"/>
      <c r="AW976" s="250"/>
      <c r="AX976" s="250"/>
      <c r="AY976" s="250"/>
      <c r="AZ976" s="250"/>
      <c r="BA976" s="250"/>
      <c r="BB976" s="250"/>
      <c r="BC976" s="250"/>
      <c r="BD976" s="250"/>
      <c r="BE976" s="250"/>
      <c r="BF976" s="250"/>
      <c r="BG976" s="250"/>
      <c r="BH976" s="250"/>
      <c r="BI976" s="250"/>
      <c r="BJ976" s="250"/>
      <c r="BK976" s="250"/>
      <c r="BL976" s="250"/>
      <c r="BM976" s="250"/>
      <c r="BN976" s="250"/>
      <c r="BO976" s="250"/>
      <c r="BP976" s="250"/>
      <c r="BQ976" s="250"/>
      <c r="BR976" s="250"/>
      <c r="BS976" s="250"/>
      <c r="BT976" s="250"/>
    </row>
    <row r="977" spans="7:72" ht="14.25" customHeight="1" x14ac:dyDescent="0.2">
      <c r="G977" s="250"/>
      <c r="K977" s="250"/>
      <c r="O977" s="277"/>
      <c r="V977" s="250"/>
      <c r="W977" s="239"/>
      <c r="X977" s="277"/>
      <c r="Y977" s="250"/>
      <c r="Z977" s="294"/>
      <c r="AA977" s="294"/>
      <c r="AB977" s="294"/>
      <c r="AC977" s="294"/>
      <c r="AD977" s="294"/>
      <c r="AE977" s="294"/>
      <c r="AF977" s="294"/>
      <c r="AG977" s="294"/>
      <c r="AH977" s="294"/>
      <c r="AI977" s="294"/>
      <c r="AJ977" s="294"/>
      <c r="AK977" s="294"/>
      <c r="AL977" s="294"/>
      <c r="AM977" s="294"/>
      <c r="AN977" s="294"/>
      <c r="AO977" s="294"/>
      <c r="AP977" s="250"/>
      <c r="AQ977" s="250"/>
      <c r="AR977" s="250"/>
      <c r="AS977" s="250"/>
      <c r="AT977" s="250"/>
      <c r="AU977" s="250"/>
      <c r="AV977" s="250"/>
      <c r="AW977" s="250"/>
      <c r="AX977" s="250"/>
      <c r="AY977" s="250"/>
      <c r="AZ977" s="250"/>
      <c r="BA977" s="250"/>
      <c r="BB977" s="250"/>
      <c r="BC977" s="250"/>
      <c r="BD977" s="250"/>
      <c r="BE977" s="250"/>
      <c r="BF977" s="250"/>
      <c r="BG977" s="250"/>
      <c r="BH977" s="250"/>
      <c r="BI977" s="250"/>
      <c r="BJ977" s="250"/>
      <c r="BK977" s="250"/>
      <c r="BL977" s="250"/>
      <c r="BM977" s="250"/>
      <c r="BN977" s="250"/>
      <c r="BO977" s="250"/>
      <c r="BP977" s="250"/>
      <c r="BQ977" s="250"/>
      <c r="BR977" s="250"/>
      <c r="BS977" s="250"/>
      <c r="BT977" s="250"/>
    </row>
    <row r="978" spans="7:72" ht="14.25" customHeight="1" x14ac:dyDescent="0.2">
      <c r="G978" s="250"/>
      <c r="K978" s="250"/>
      <c r="O978" s="277"/>
      <c r="V978" s="250"/>
      <c r="W978" s="239"/>
      <c r="X978" s="277"/>
      <c r="Y978" s="250"/>
      <c r="Z978" s="294"/>
      <c r="AA978" s="294"/>
      <c r="AB978" s="294"/>
      <c r="AC978" s="294"/>
      <c r="AD978" s="294"/>
      <c r="AE978" s="294"/>
      <c r="AF978" s="294"/>
      <c r="AG978" s="294"/>
      <c r="AH978" s="294"/>
      <c r="AI978" s="294"/>
      <c r="AJ978" s="294"/>
      <c r="AK978" s="294"/>
      <c r="AL978" s="294"/>
      <c r="AM978" s="294"/>
      <c r="AN978" s="294"/>
      <c r="AO978" s="294"/>
      <c r="AP978" s="250"/>
      <c r="AQ978" s="250"/>
      <c r="AR978" s="250"/>
      <c r="AS978" s="250"/>
      <c r="AT978" s="250"/>
      <c r="AU978" s="250"/>
      <c r="AV978" s="250"/>
      <c r="AW978" s="250"/>
      <c r="AX978" s="250"/>
      <c r="AY978" s="250"/>
      <c r="AZ978" s="250"/>
      <c r="BA978" s="250"/>
      <c r="BB978" s="250"/>
      <c r="BC978" s="250"/>
      <c r="BD978" s="250"/>
      <c r="BE978" s="250"/>
      <c r="BF978" s="250"/>
      <c r="BG978" s="250"/>
      <c r="BH978" s="250"/>
      <c r="BI978" s="250"/>
      <c r="BJ978" s="250"/>
      <c r="BK978" s="250"/>
      <c r="BL978" s="250"/>
      <c r="BM978" s="250"/>
      <c r="BN978" s="250"/>
      <c r="BO978" s="250"/>
      <c r="BP978" s="250"/>
      <c r="BQ978" s="250"/>
      <c r="BR978" s="250"/>
      <c r="BS978" s="250"/>
      <c r="BT978" s="250"/>
    </row>
    <row r="979" spans="7:72" ht="14.25" customHeight="1" x14ac:dyDescent="0.2">
      <c r="G979" s="250"/>
      <c r="K979" s="250"/>
      <c r="O979" s="277"/>
      <c r="V979" s="250"/>
      <c r="W979" s="239"/>
      <c r="X979" s="277"/>
      <c r="Y979" s="250"/>
      <c r="Z979" s="294"/>
      <c r="AA979" s="294"/>
      <c r="AB979" s="294"/>
      <c r="AC979" s="294"/>
      <c r="AD979" s="294"/>
      <c r="AE979" s="294"/>
      <c r="AF979" s="294"/>
      <c r="AG979" s="294"/>
      <c r="AH979" s="294"/>
      <c r="AI979" s="294"/>
      <c r="AJ979" s="294"/>
      <c r="AK979" s="294"/>
      <c r="AL979" s="294"/>
      <c r="AM979" s="294"/>
      <c r="AN979" s="294"/>
      <c r="AO979" s="294"/>
      <c r="AP979" s="250"/>
      <c r="AQ979" s="250"/>
      <c r="AR979" s="250"/>
      <c r="AS979" s="250"/>
      <c r="AT979" s="250"/>
      <c r="AU979" s="250"/>
      <c r="AV979" s="250"/>
      <c r="AW979" s="250"/>
      <c r="AX979" s="250"/>
      <c r="AY979" s="250"/>
      <c r="AZ979" s="250"/>
      <c r="BA979" s="250"/>
      <c r="BB979" s="250"/>
      <c r="BC979" s="250"/>
      <c r="BD979" s="250"/>
      <c r="BE979" s="250"/>
      <c r="BF979" s="250"/>
      <c r="BG979" s="250"/>
      <c r="BH979" s="250"/>
      <c r="BI979" s="250"/>
      <c r="BJ979" s="250"/>
      <c r="BK979" s="250"/>
      <c r="BL979" s="250"/>
      <c r="BM979" s="250"/>
      <c r="BN979" s="250"/>
      <c r="BO979" s="250"/>
      <c r="BP979" s="250"/>
      <c r="BQ979" s="250"/>
      <c r="BR979" s="250"/>
      <c r="BS979" s="250"/>
      <c r="BT979" s="250"/>
    </row>
    <row r="980" spans="7:72" ht="14.25" customHeight="1" x14ac:dyDescent="0.2">
      <c r="G980" s="250"/>
      <c r="K980" s="250"/>
      <c r="O980" s="277"/>
      <c r="V980" s="250"/>
      <c r="W980" s="239"/>
      <c r="X980" s="277"/>
      <c r="Y980" s="250"/>
      <c r="Z980" s="294"/>
      <c r="AA980" s="294"/>
      <c r="AB980" s="294"/>
      <c r="AC980" s="294"/>
      <c r="AD980" s="294"/>
      <c r="AE980" s="294"/>
      <c r="AF980" s="294"/>
      <c r="AG980" s="294"/>
      <c r="AH980" s="294"/>
      <c r="AI980" s="294"/>
      <c r="AJ980" s="294"/>
      <c r="AK980" s="294"/>
      <c r="AL980" s="294"/>
      <c r="AM980" s="294"/>
      <c r="AN980" s="294"/>
      <c r="AO980" s="294"/>
      <c r="AP980" s="250"/>
      <c r="AQ980" s="250"/>
      <c r="AR980" s="250"/>
      <c r="AS980" s="250"/>
      <c r="AT980" s="250"/>
      <c r="AU980" s="250"/>
      <c r="AV980" s="250"/>
      <c r="AW980" s="250"/>
      <c r="AX980" s="250"/>
      <c r="AY980" s="250"/>
      <c r="AZ980" s="250"/>
      <c r="BA980" s="250"/>
      <c r="BB980" s="250"/>
      <c r="BC980" s="250"/>
      <c r="BD980" s="250"/>
      <c r="BE980" s="250"/>
      <c r="BF980" s="250"/>
      <c r="BG980" s="250"/>
      <c r="BH980" s="250"/>
      <c r="BI980" s="250"/>
      <c r="BJ980" s="250"/>
      <c r="BK980" s="250"/>
      <c r="BL980" s="250"/>
      <c r="BM980" s="250"/>
      <c r="BN980" s="250"/>
      <c r="BO980" s="250"/>
      <c r="BP980" s="250"/>
      <c r="BQ980" s="250"/>
      <c r="BR980" s="250"/>
      <c r="BS980" s="250"/>
      <c r="BT980" s="250"/>
    </row>
    <row r="981" spans="7:72" ht="14.25" customHeight="1" x14ac:dyDescent="0.2">
      <c r="G981" s="250"/>
      <c r="K981" s="250"/>
      <c r="O981" s="277"/>
      <c r="V981" s="250"/>
      <c r="W981" s="239"/>
      <c r="X981" s="277"/>
      <c r="Y981" s="250"/>
      <c r="Z981" s="294"/>
      <c r="AA981" s="294"/>
      <c r="AB981" s="294"/>
      <c r="AC981" s="294"/>
      <c r="AD981" s="294"/>
      <c r="AE981" s="294"/>
      <c r="AF981" s="294"/>
      <c r="AG981" s="294"/>
      <c r="AH981" s="294"/>
      <c r="AI981" s="294"/>
      <c r="AJ981" s="294"/>
      <c r="AK981" s="294"/>
      <c r="AL981" s="294"/>
      <c r="AM981" s="294"/>
      <c r="AN981" s="294"/>
      <c r="AO981" s="294"/>
      <c r="AP981" s="250"/>
      <c r="AQ981" s="250"/>
      <c r="AR981" s="250"/>
      <c r="AS981" s="250"/>
      <c r="AT981" s="250"/>
      <c r="AU981" s="250"/>
      <c r="AV981" s="250"/>
      <c r="AW981" s="250"/>
      <c r="AX981" s="250"/>
      <c r="AY981" s="250"/>
      <c r="AZ981" s="250"/>
      <c r="BA981" s="250"/>
      <c r="BB981" s="250"/>
      <c r="BC981" s="250"/>
      <c r="BD981" s="250"/>
      <c r="BE981" s="250"/>
      <c r="BF981" s="250"/>
      <c r="BG981" s="250"/>
      <c r="BH981" s="250"/>
      <c r="BI981" s="250"/>
      <c r="BJ981" s="250"/>
      <c r="BK981" s="250"/>
      <c r="BL981" s="250"/>
      <c r="BM981" s="250"/>
      <c r="BN981" s="250"/>
      <c r="BO981" s="250"/>
      <c r="BP981" s="250"/>
      <c r="BQ981" s="250"/>
      <c r="BR981" s="250"/>
      <c r="BS981" s="250"/>
      <c r="BT981" s="250"/>
    </row>
    <row r="982" spans="7:72" ht="14.25" customHeight="1" x14ac:dyDescent="0.2">
      <c r="G982" s="250"/>
      <c r="K982" s="250"/>
      <c r="O982" s="277"/>
      <c r="V982" s="250"/>
      <c r="W982" s="239"/>
      <c r="X982" s="277"/>
      <c r="Y982" s="250"/>
      <c r="Z982" s="294"/>
      <c r="AA982" s="294"/>
      <c r="AB982" s="294"/>
      <c r="AC982" s="294"/>
      <c r="AD982" s="294"/>
      <c r="AE982" s="294"/>
      <c r="AF982" s="294"/>
      <c r="AG982" s="294"/>
      <c r="AH982" s="294"/>
      <c r="AI982" s="294"/>
      <c r="AJ982" s="294"/>
      <c r="AK982" s="294"/>
      <c r="AL982" s="294"/>
      <c r="AM982" s="294"/>
      <c r="AN982" s="294"/>
      <c r="AO982" s="294"/>
      <c r="AP982" s="250"/>
      <c r="AQ982" s="250"/>
      <c r="AR982" s="250"/>
      <c r="AS982" s="250"/>
      <c r="AT982" s="250"/>
      <c r="AU982" s="250"/>
      <c r="AV982" s="250"/>
      <c r="AW982" s="250"/>
      <c r="AX982" s="250"/>
      <c r="AY982" s="250"/>
      <c r="AZ982" s="250"/>
      <c r="BA982" s="250"/>
      <c r="BB982" s="250"/>
      <c r="BC982" s="250"/>
      <c r="BD982" s="250"/>
      <c r="BE982" s="250"/>
      <c r="BF982" s="250"/>
      <c r="BG982" s="250"/>
      <c r="BH982" s="250"/>
      <c r="BI982" s="250"/>
      <c r="BJ982" s="250"/>
      <c r="BK982" s="250"/>
      <c r="BL982" s="250"/>
      <c r="BM982" s="250"/>
      <c r="BN982" s="250"/>
      <c r="BO982" s="250"/>
      <c r="BP982" s="250"/>
      <c r="BQ982" s="250"/>
      <c r="BR982" s="250"/>
      <c r="BS982" s="250"/>
      <c r="BT982" s="250"/>
    </row>
    <row r="983" spans="7:72" ht="14.25" customHeight="1" x14ac:dyDescent="0.2">
      <c r="G983" s="250"/>
      <c r="K983" s="250"/>
      <c r="O983" s="277"/>
      <c r="V983" s="250"/>
      <c r="W983" s="239"/>
      <c r="X983" s="277"/>
      <c r="Y983" s="250"/>
      <c r="Z983" s="294"/>
      <c r="AA983" s="294"/>
      <c r="AB983" s="294"/>
      <c r="AC983" s="294"/>
      <c r="AD983" s="294"/>
      <c r="AE983" s="294"/>
      <c r="AF983" s="294"/>
      <c r="AG983" s="294"/>
      <c r="AH983" s="294"/>
      <c r="AI983" s="294"/>
      <c r="AJ983" s="294"/>
      <c r="AK983" s="294"/>
      <c r="AL983" s="294"/>
      <c r="AM983" s="294"/>
      <c r="AN983" s="294"/>
      <c r="AO983" s="294"/>
      <c r="AP983" s="250"/>
      <c r="AQ983" s="250"/>
      <c r="AR983" s="250"/>
      <c r="AS983" s="250"/>
      <c r="AT983" s="250"/>
      <c r="AU983" s="250"/>
      <c r="AV983" s="250"/>
      <c r="AW983" s="250"/>
      <c r="AX983" s="250"/>
      <c r="AY983" s="250"/>
      <c r="AZ983" s="250"/>
      <c r="BA983" s="250"/>
      <c r="BB983" s="250"/>
      <c r="BC983" s="250"/>
      <c r="BD983" s="250"/>
      <c r="BE983" s="250"/>
      <c r="BF983" s="250"/>
      <c r="BG983" s="250"/>
      <c r="BH983" s="250"/>
      <c r="BI983" s="250"/>
      <c r="BJ983" s="250"/>
      <c r="BK983" s="250"/>
      <c r="BL983" s="250"/>
      <c r="BM983" s="250"/>
      <c r="BN983" s="250"/>
      <c r="BO983" s="250"/>
      <c r="BP983" s="250"/>
      <c r="BQ983" s="250"/>
      <c r="BR983" s="250"/>
      <c r="BS983" s="250"/>
      <c r="BT983" s="250"/>
    </row>
    <row r="984" spans="7:72" ht="14.25" customHeight="1" x14ac:dyDescent="0.2">
      <c r="G984" s="250"/>
      <c r="K984" s="250"/>
      <c r="O984" s="277"/>
      <c r="V984" s="250"/>
      <c r="W984" s="239"/>
      <c r="X984" s="277"/>
      <c r="Y984" s="250"/>
      <c r="Z984" s="294"/>
      <c r="AA984" s="294"/>
      <c r="AB984" s="294"/>
      <c r="AC984" s="294"/>
      <c r="AD984" s="294"/>
      <c r="AE984" s="294"/>
      <c r="AF984" s="294"/>
      <c r="AG984" s="294"/>
      <c r="AH984" s="294"/>
      <c r="AI984" s="294"/>
      <c r="AJ984" s="294"/>
      <c r="AK984" s="294"/>
      <c r="AL984" s="294"/>
      <c r="AM984" s="294"/>
      <c r="AN984" s="294"/>
      <c r="AO984" s="294"/>
      <c r="AP984" s="250"/>
      <c r="AQ984" s="250"/>
      <c r="AR984" s="250"/>
      <c r="AS984" s="250"/>
      <c r="AT984" s="250"/>
      <c r="AU984" s="250"/>
      <c r="AV984" s="250"/>
      <c r="AW984" s="250"/>
      <c r="AX984" s="250"/>
      <c r="AY984" s="250"/>
      <c r="AZ984" s="250"/>
      <c r="BA984" s="250"/>
      <c r="BB984" s="250"/>
      <c r="BC984" s="250"/>
      <c r="BD984" s="250"/>
      <c r="BE984" s="250"/>
      <c r="BF984" s="250"/>
      <c r="BG984" s="250"/>
      <c r="BH984" s="250"/>
      <c r="BI984" s="250"/>
      <c r="BJ984" s="250"/>
      <c r="BK984" s="250"/>
      <c r="BL984" s="250"/>
      <c r="BM984" s="250"/>
      <c r="BN984" s="250"/>
      <c r="BO984" s="250"/>
      <c r="BP984" s="250"/>
      <c r="BQ984" s="250"/>
      <c r="BR984" s="250"/>
      <c r="BS984" s="250"/>
      <c r="BT984" s="250"/>
    </row>
    <row r="985" spans="7:72" ht="14.25" customHeight="1" x14ac:dyDescent="0.2">
      <c r="G985" s="250"/>
      <c r="K985" s="250"/>
      <c r="O985" s="277"/>
      <c r="V985" s="250"/>
      <c r="W985" s="239"/>
      <c r="X985" s="277"/>
      <c r="Y985" s="250"/>
      <c r="Z985" s="294"/>
      <c r="AA985" s="294"/>
      <c r="AB985" s="294"/>
      <c r="AC985" s="294"/>
      <c r="AD985" s="294"/>
      <c r="AE985" s="294"/>
      <c r="AF985" s="294"/>
      <c r="AG985" s="294"/>
      <c r="AH985" s="294"/>
      <c r="AI985" s="294"/>
      <c r="AJ985" s="294"/>
      <c r="AK985" s="294"/>
      <c r="AL985" s="294"/>
      <c r="AM985" s="294"/>
      <c r="AN985" s="294"/>
      <c r="AO985" s="294"/>
      <c r="AP985" s="250"/>
      <c r="AQ985" s="250"/>
      <c r="AR985" s="250"/>
      <c r="AS985" s="250"/>
      <c r="AT985" s="250"/>
      <c r="AU985" s="250"/>
      <c r="AV985" s="250"/>
      <c r="AW985" s="250"/>
      <c r="AX985" s="250"/>
      <c r="AY985" s="250"/>
      <c r="AZ985" s="250"/>
      <c r="BA985" s="250"/>
      <c r="BB985" s="250"/>
      <c r="BC985" s="250"/>
      <c r="BD985" s="250"/>
      <c r="BE985" s="250"/>
      <c r="BF985" s="250"/>
      <c r="BG985" s="250"/>
      <c r="BH985" s="250"/>
      <c r="BI985" s="250"/>
      <c r="BJ985" s="250"/>
      <c r="BK985" s="250"/>
      <c r="BL985" s="250"/>
      <c r="BM985" s="250"/>
      <c r="BN985" s="250"/>
      <c r="BO985" s="250"/>
      <c r="BP985" s="250"/>
      <c r="BQ985" s="250"/>
      <c r="BR985" s="250"/>
      <c r="BS985" s="250"/>
      <c r="BT985" s="250"/>
    </row>
    <row r="986" spans="7:72" ht="14.25" customHeight="1" x14ac:dyDescent="0.2">
      <c r="G986" s="250"/>
      <c r="K986" s="250"/>
      <c r="O986" s="277"/>
      <c r="V986" s="250"/>
      <c r="W986" s="239"/>
      <c r="X986" s="277"/>
      <c r="Y986" s="250"/>
      <c r="Z986" s="294"/>
      <c r="AA986" s="294"/>
      <c r="AB986" s="294"/>
      <c r="AC986" s="294"/>
      <c r="AD986" s="294"/>
      <c r="AE986" s="294"/>
      <c r="AF986" s="294"/>
      <c r="AG986" s="294"/>
      <c r="AH986" s="294"/>
      <c r="AI986" s="294"/>
      <c r="AJ986" s="294"/>
      <c r="AK986" s="294"/>
      <c r="AL986" s="294"/>
      <c r="AM986" s="294"/>
      <c r="AN986" s="294"/>
      <c r="AO986" s="294"/>
      <c r="AP986" s="250"/>
      <c r="AQ986" s="250"/>
      <c r="AR986" s="250"/>
      <c r="AS986" s="250"/>
      <c r="AT986" s="250"/>
      <c r="AU986" s="250"/>
      <c r="AV986" s="250"/>
      <c r="AW986" s="250"/>
      <c r="AX986" s="250"/>
      <c r="AY986" s="250"/>
      <c r="AZ986" s="250"/>
      <c r="BA986" s="250"/>
      <c r="BB986" s="250"/>
      <c r="BC986" s="250"/>
      <c r="BD986" s="250"/>
      <c r="BE986" s="250"/>
      <c r="BF986" s="250"/>
      <c r="BG986" s="250"/>
      <c r="BH986" s="250"/>
      <c r="BI986" s="250"/>
      <c r="BJ986" s="250"/>
      <c r="BK986" s="250"/>
      <c r="BL986" s="250"/>
      <c r="BM986" s="250"/>
      <c r="BN986" s="250"/>
      <c r="BO986" s="250"/>
      <c r="BP986" s="250"/>
      <c r="BQ986" s="250"/>
      <c r="BR986" s="250"/>
      <c r="BS986" s="250"/>
      <c r="BT986" s="250"/>
    </row>
    <row r="987" spans="7:72" ht="14.25" customHeight="1" x14ac:dyDescent="0.2">
      <c r="G987" s="250"/>
      <c r="K987" s="250"/>
      <c r="O987" s="277"/>
      <c r="V987" s="250"/>
      <c r="W987" s="239"/>
      <c r="X987" s="277"/>
      <c r="Y987" s="250"/>
      <c r="Z987" s="294"/>
      <c r="AA987" s="294"/>
      <c r="AB987" s="294"/>
      <c r="AC987" s="294"/>
      <c r="AD987" s="294"/>
      <c r="AE987" s="294"/>
      <c r="AF987" s="294"/>
      <c r="AG987" s="294"/>
      <c r="AH987" s="294"/>
      <c r="AI987" s="294"/>
      <c r="AJ987" s="294"/>
      <c r="AK987" s="294"/>
      <c r="AL987" s="294"/>
      <c r="AM987" s="294"/>
      <c r="AN987" s="294"/>
      <c r="AO987" s="294"/>
      <c r="AP987" s="250"/>
      <c r="AQ987" s="250"/>
      <c r="AR987" s="250"/>
      <c r="AS987" s="250"/>
      <c r="AT987" s="250"/>
      <c r="AU987" s="250"/>
      <c r="AV987" s="250"/>
      <c r="AW987" s="250"/>
      <c r="AX987" s="250"/>
      <c r="AY987" s="250"/>
      <c r="AZ987" s="250"/>
      <c r="BA987" s="250"/>
      <c r="BB987" s="250"/>
      <c r="BC987" s="250"/>
      <c r="BD987" s="250"/>
      <c r="BE987" s="250"/>
      <c r="BF987" s="250"/>
      <c r="BG987" s="250"/>
      <c r="BH987" s="250"/>
      <c r="BI987" s="250"/>
      <c r="BJ987" s="250"/>
      <c r="BK987" s="250"/>
      <c r="BL987" s="250"/>
      <c r="BM987" s="250"/>
      <c r="BN987" s="250"/>
      <c r="BO987" s="250"/>
      <c r="BP987" s="250"/>
      <c r="BQ987" s="250"/>
      <c r="BR987" s="250"/>
      <c r="BS987" s="250"/>
      <c r="BT987" s="250"/>
    </row>
    <row r="988" spans="7:72" ht="14.25" customHeight="1" x14ac:dyDescent="0.2">
      <c r="G988" s="250"/>
      <c r="K988" s="250"/>
      <c r="O988" s="277"/>
      <c r="V988" s="250"/>
      <c r="W988" s="239"/>
      <c r="X988" s="277"/>
      <c r="Y988" s="250"/>
      <c r="Z988" s="294"/>
      <c r="AA988" s="294"/>
      <c r="AB988" s="294"/>
      <c r="AC988" s="294"/>
      <c r="AD988" s="294"/>
      <c r="AE988" s="294"/>
      <c r="AF988" s="294"/>
      <c r="AG988" s="294"/>
      <c r="AH988" s="294"/>
      <c r="AI988" s="294"/>
      <c r="AJ988" s="294"/>
      <c r="AK988" s="294"/>
      <c r="AL988" s="294"/>
      <c r="AM988" s="294"/>
      <c r="AN988" s="294"/>
      <c r="AO988" s="294"/>
      <c r="AP988" s="250"/>
      <c r="AQ988" s="250"/>
      <c r="AR988" s="250"/>
      <c r="AS988" s="250"/>
      <c r="AT988" s="250"/>
      <c r="AU988" s="250"/>
      <c r="AV988" s="250"/>
      <c r="AW988" s="250"/>
      <c r="AX988" s="250"/>
      <c r="AY988" s="250"/>
      <c r="AZ988" s="250"/>
      <c r="BA988" s="250"/>
      <c r="BB988" s="250"/>
      <c r="BC988" s="250"/>
      <c r="BD988" s="250"/>
      <c r="BE988" s="250"/>
      <c r="BF988" s="250"/>
      <c r="BG988" s="250"/>
      <c r="BH988" s="250"/>
      <c r="BI988" s="250"/>
      <c r="BJ988" s="250"/>
      <c r="BK988" s="250"/>
      <c r="BL988" s="250"/>
      <c r="BM988" s="250"/>
      <c r="BN988" s="250"/>
      <c r="BO988" s="250"/>
      <c r="BP988" s="250"/>
      <c r="BQ988" s="250"/>
      <c r="BR988" s="250"/>
      <c r="BS988" s="250"/>
      <c r="BT988" s="250"/>
    </row>
    <row r="989" spans="7:72" ht="14.25" customHeight="1" x14ac:dyDescent="0.2">
      <c r="G989" s="250"/>
      <c r="K989" s="250"/>
      <c r="O989" s="277"/>
      <c r="V989" s="250"/>
      <c r="W989" s="239"/>
      <c r="X989" s="277"/>
      <c r="Y989" s="250"/>
      <c r="Z989" s="294"/>
      <c r="AA989" s="294"/>
      <c r="AB989" s="294"/>
      <c r="AC989" s="294"/>
      <c r="AD989" s="294"/>
      <c r="AE989" s="294"/>
      <c r="AF989" s="294"/>
      <c r="AG989" s="294"/>
      <c r="AH989" s="294"/>
      <c r="AI989" s="294"/>
      <c r="AJ989" s="294"/>
      <c r="AK989" s="294"/>
      <c r="AL989" s="294"/>
      <c r="AM989" s="294"/>
      <c r="AN989" s="294"/>
      <c r="AO989" s="294"/>
      <c r="AP989" s="250"/>
      <c r="AQ989" s="250"/>
      <c r="AR989" s="250"/>
      <c r="AS989" s="250"/>
      <c r="AT989" s="250"/>
      <c r="AU989" s="250"/>
      <c r="AV989" s="250"/>
      <c r="AW989" s="250"/>
      <c r="AX989" s="250"/>
      <c r="AY989" s="250"/>
      <c r="AZ989" s="250"/>
      <c r="BA989" s="250"/>
      <c r="BB989" s="250"/>
      <c r="BC989" s="250"/>
      <c r="BD989" s="250"/>
      <c r="BE989" s="250"/>
      <c r="BF989" s="250"/>
      <c r="BG989" s="250"/>
      <c r="BH989" s="250"/>
      <c r="BI989" s="250"/>
      <c r="BJ989" s="250"/>
      <c r="BK989" s="250"/>
      <c r="BL989" s="250"/>
      <c r="BM989" s="250"/>
      <c r="BN989" s="250"/>
      <c r="BO989" s="250"/>
      <c r="BP989" s="250"/>
      <c r="BQ989" s="250"/>
      <c r="BR989" s="250"/>
      <c r="BS989" s="250"/>
      <c r="BT989" s="250"/>
    </row>
    <row r="990" spans="7:72" ht="14.25" customHeight="1" x14ac:dyDescent="0.2">
      <c r="G990" s="250"/>
      <c r="K990" s="250"/>
      <c r="O990" s="277"/>
      <c r="V990" s="250"/>
      <c r="W990" s="239"/>
      <c r="X990" s="277"/>
      <c r="Y990" s="250"/>
      <c r="Z990" s="294"/>
      <c r="AA990" s="294"/>
      <c r="AB990" s="294"/>
      <c r="AC990" s="294"/>
      <c r="AD990" s="294"/>
      <c r="AE990" s="294"/>
      <c r="AF990" s="294"/>
      <c r="AG990" s="294"/>
      <c r="AH990" s="294"/>
      <c r="AI990" s="294"/>
      <c r="AJ990" s="294"/>
      <c r="AK990" s="294"/>
      <c r="AL990" s="294"/>
      <c r="AM990" s="294"/>
      <c r="AN990" s="294"/>
      <c r="AO990" s="294"/>
      <c r="AP990" s="250"/>
      <c r="AQ990" s="250"/>
      <c r="AR990" s="250"/>
      <c r="AS990" s="250"/>
      <c r="AT990" s="250"/>
      <c r="AU990" s="250"/>
      <c r="AV990" s="250"/>
      <c r="AW990" s="250"/>
      <c r="AX990" s="250"/>
      <c r="AY990" s="250"/>
      <c r="AZ990" s="250"/>
      <c r="BA990" s="250"/>
      <c r="BB990" s="250"/>
      <c r="BC990" s="250"/>
      <c r="BD990" s="250"/>
      <c r="BE990" s="250"/>
      <c r="BF990" s="250"/>
      <c r="BG990" s="250"/>
      <c r="BH990" s="250"/>
      <c r="BI990" s="250"/>
      <c r="BJ990" s="250"/>
      <c r="BK990" s="250"/>
      <c r="BL990" s="250"/>
      <c r="BM990" s="250"/>
      <c r="BN990" s="250"/>
      <c r="BO990" s="250"/>
      <c r="BP990" s="250"/>
      <c r="BQ990" s="250"/>
      <c r="BR990" s="250"/>
      <c r="BS990" s="250"/>
      <c r="BT990" s="250"/>
    </row>
    <row r="991" spans="7:72" ht="14.25" customHeight="1" x14ac:dyDescent="0.2">
      <c r="G991" s="250"/>
      <c r="K991" s="250"/>
      <c r="O991" s="277"/>
      <c r="V991" s="250"/>
      <c r="W991" s="239"/>
      <c r="X991" s="277"/>
      <c r="Y991" s="250"/>
      <c r="Z991" s="294"/>
      <c r="AA991" s="294"/>
      <c r="AB991" s="294"/>
      <c r="AC991" s="294"/>
      <c r="AD991" s="294"/>
      <c r="AE991" s="294"/>
      <c r="AF991" s="294"/>
      <c r="AG991" s="294"/>
      <c r="AH991" s="294"/>
      <c r="AI991" s="294"/>
      <c r="AJ991" s="294"/>
      <c r="AK991" s="294"/>
      <c r="AL991" s="294"/>
      <c r="AM991" s="294"/>
      <c r="AN991" s="294"/>
      <c r="AO991" s="294"/>
      <c r="AP991" s="250"/>
      <c r="AQ991" s="250"/>
      <c r="AR991" s="250"/>
      <c r="AS991" s="250"/>
      <c r="AT991" s="250"/>
      <c r="AU991" s="250"/>
      <c r="AV991" s="250"/>
      <c r="AW991" s="250"/>
      <c r="AX991" s="250"/>
      <c r="AY991" s="250"/>
      <c r="AZ991" s="250"/>
      <c r="BA991" s="250"/>
      <c r="BB991" s="250"/>
      <c r="BC991" s="250"/>
      <c r="BD991" s="250"/>
      <c r="BE991" s="250"/>
      <c r="BF991" s="250"/>
      <c r="BG991" s="250"/>
      <c r="BH991" s="250"/>
      <c r="BI991" s="250"/>
      <c r="BJ991" s="250"/>
      <c r="BK991" s="250"/>
      <c r="BL991" s="250"/>
      <c r="BM991" s="250"/>
      <c r="BN991" s="250"/>
      <c r="BO991" s="250"/>
      <c r="BP991" s="250"/>
      <c r="BQ991" s="250"/>
      <c r="BR991" s="250"/>
      <c r="BS991" s="250"/>
      <c r="BT991" s="250"/>
    </row>
    <row r="992" spans="7:72" ht="14.25" customHeight="1" x14ac:dyDescent="0.2">
      <c r="G992" s="250"/>
      <c r="K992" s="250"/>
      <c r="O992" s="277"/>
      <c r="V992" s="250"/>
      <c r="W992" s="239"/>
      <c r="X992" s="277"/>
      <c r="Y992" s="250"/>
      <c r="Z992" s="294"/>
      <c r="AA992" s="294"/>
      <c r="AB992" s="294"/>
      <c r="AC992" s="294"/>
      <c r="AD992" s="294"/>
      <c r="AE992" s="294"/>
      <c r="AF992" s="294"/>
      <c r="AG992" s="294"/>
      <c r="AH992" s="294"/>
      <c r="AI992" s="294"/>
      <c r="AJ992" s="294"/>
      <c r="AK992" s="294"/>
      <c r="AL992" s="294"/>
      <c r="AM992" s="294"/>
      <c r="AN992" s="294"/>
      <c r="AO992" s="294"/>
      <c r="AP992" s="250"/>
      <c r="AQ992" s="250"/>
      <c r="AR992" s="250"/>
      <c r="AS992" s="250"/>
      <c r="AT992" s="250"/>
      <c r="AU992" s="250"/>
      <c r="AV992" s="250"/>
      <c r="AW992" s="250"/>
      <c r="AX992" s="250"/>
      <c r="AY992" s="250"/>
      <c r="AZ992" s="250"/>
      <c r="BA992" s="250"/>
      <c r="BB992" s="250"/>
      <c r="BC992" s="250"/>
      <c r="BD992" s="250"/>
      <c r="BE992" s="250"/>
      <c r="BF992" s="250"/>
      <c r="BG992" s="250"/>
      <c r="BH992" s="250"/>
      <c r="BI992" s="250"/>
      <c r="BJ992" s="250"/>
      <c r="BK992" s="250"/>
      <c r="BL992" s="250"/>
      <c r="BM992" s="250"/>
      <c r="BN992" s="250"/>
      <c r="BO992" s="250"/>
      <c r="BP992" s="250"/>
      <c r="BQ992" s="250"/>
      <c r="BR992" s="250"/>
      <c r="BS992" s="250"/>
      <c r="BT992" s="250"/>
    </row>
    <row r="993" spans="7:72" ht="14.25" customHeight="1" x14ac:dyDescent="0.2">
      <c r="G993" s="250"/>
      <c r="K993" s="250"/>
      <c r="O993" s="277"/>
      <c r="V993" s="250"/>
      <c r="W993" s="239"/>
      <c r="X993" s="277"/>
      <c r="Y993" s="250"/>
      <c r="Z993" s="294"/>
      <c r="AA993" s="294"/>
      <c r="AB993" s="294"/>
      <c r="AC993" s="294"/>
      <c r="AD993" s="294"/>
      <c r="AE993" s="294"/>
      <c r="AF993" s="294"/>
      <c r="AG993" s="294"/>
      <c r="AH993" s="294"/>
      <c r="AI993" s="294"/>
      <c r="AJ993" s="294"/>
      <c r="AK993" s="294"/>
      <c r="AL993" s="294"/>
      <c r="AM993" s="294"/>
      <c r="AN993" s="294"/>
      <c r="AO993" s="294"/>
      <c r="AP993" s="250"/>
      <c r="AQ993" s="250"/>
      <c r="AR993" s="250"/>
      <c r="AS993" s="250"/>
      <c r="AT993" s="250"/>
      <c r="AU993" s="250"/>
      <c r="AV993" s="250"/>
      <c r="AW993" s="250"/>
      <c r="AX993" s="250"/>
      <c r="AY993" s="250"/>
      <c r="AZ993" s="250"/>
      <c r="BA993" s="250"/>
      <c r="BB993" s="250"/>
      <c r="BC993" s="250"/>
      <c r="BD993" s="250"/>
      <c r="BE993" s="250"/>
      <c r="BF993" s="250"/>
      <c r="BG993" s="250"/>
      <c r="BH993" s="250"/>
      <c r="BI993" s="250"/>
      <c r="BJ993" s="250"/>
      <c r="BK993" s="250"/>
      <c r="BL993" s="250"/>
      <c r="BM993" s="250"/>
      <c r="BN993" s="250"/>
      <c r="BO993" s="250"/>
      <c r="BP993" s="250"/>
      <c r="BQ993" s="250"/>
      <c r="BR993" s="250"/>
      <c r="BS993" s="250"/>
      <c r="BT993" s="250"/>
    </row>
    <row r="994" spans="7:72" ht="14.25" customHeight="1" x14ac:dyDescent="0.2">
      <c r="G994" s="250"/>
      <c r="K994" s="250"/>
      <c r="O994" s="277"/>
      <c r="V994" s="250"/>
      <c r="W994" s="239"/>
      <c r="X994" s="277"/>
      <c r="Y994" s="250"/>
      <c r="Z994" s="294"/>
      <c r="AA994" s="294"/>
      <c r="AB994" s="294"/>
      <c r="AC994" s="294"/>
      <c r="AD994" s="294"/>
      <c r="AE994" s="294"/>
      <c r="AF994" s="294"/>
      <c r="AG994" s="294"/>
      <c r="AH994" s="294"/>
      <c r="AI994" s="294"/>
      <c r="AJ994" s="294"/>
      <c r="AK994" s="294"/>
      <c r="AL994" s="294"/>
      <c r="AM994" s="294"/>
      <c r="AN994" s="294"/>
      <c r="AO994" s="294"/>
      <c r="AP994" s="250"/>
      <c r="AQ994" s="250"/>
      <c r="AR994" s="250"/>
      <c r="AS994" s="250"/>
      <c r="AT994" s="250"/>
      <c r="AU994" s="250"/>
      <c r="AV994" s="250"/>
      <c r="AW994" s="250"/>
      <c r="AX994" s="250"/>
      <c r="AY994" s="250"/>
      <c r="AZ994" s="250"/>
      <c r="BA994" s="250"/>
      <c r="BB994" s="250"/>
      <c r="BC994" s="250"/>
      <c r="BD994" s="250"/>
      <c r="BE994" s="250"/>
      <c r="BF994" s="250"/>
      <c r="BG994" s="250"/>
      <c r="BH994" s="250"/>
      <c r="BI994" s="250"/>
      <c r="BJ994" s="250"/>
      <c r="BK994" s="250"/>
      <c r="BL994" s="250"/>
      <c r="BM994" s="250"/>
      <c r="BN994" s="250"/>
      <c r="BO994" s="250"/>
      <c r="BP994" s="250"/>
      <c r="BQ994" s="250"/>
      <c r="BR994" s="250"/>
      <c r="BS994" s="250"/>
      <c r="BT994" s="250"/>
    </row>
    <row r="995" spans="7:72" ht="14.25" customHeight="1" x14ac:dyDescent="0.2">
      <c r="G995" s="250"/>
      <c r="K995" s="250"/>
      <c r="O995" s="277"/>
      <c r="V995" s="250"/>
      <c r="W995" s="239"/>
      <c r="X995" s="277"/>
      <c r="Y995" s="250"/>
      <c r="Z995" s="294"/>
      <c r="AA995" s="294"/>
      <c r="AB995" s="294"/>
      <c r="AC995" s="294"/>
      <c r="AD995" s="294"/>
      <c r="AE995" s="294"/>
      <c r="AF995" s="294"/>
      <c r="AG995" s="294"/>
      <c r="AH995" s="294"/>
      <c r="AI995" s="294"/>
      <c r="AJ995" s="294"/>
      <c r="AK995" s="294"/>
      <c r="AL995" s="294"/>
      <c r="AM995" s="294"/>
      <c r="AN995" s="294"/>
      <c r="AO995" s="294"/>
      <c r="AP995" s="250"/>
      <c r="AQ995" s="250"/>
      <c r="AR995" s="250"/>
      <c r="AS995" s="250"/>
      <c r="AT995" s="250"/>
      <c r="AU995" s="250"/>
      <c r="AV995" s="250"/>
      <c r="AW995" s="250"/>
      <c r="AX995" s="250"/>
      <c r="AY995" s="250"/>
      <c r="AZ995" s="250"/>
      <c r="BA995" s="250"/>
      <c r="BB995" s="250"/>
      <c r="BC995" s="250"/>
      <c r="BD995" s="250"/>
      <c r="BE995" s="250"/>
      <c r="BF995" s="250"/>
      <c r="BG995" s="250"/>
      <c r="BH995" s="250"/>
      <c r="BI995" s="250"/>
      <c r="BJ995" s="250"/>
      <c r="BK995" s="250"/>
      <c r="BL995" s="250"/>
      <c r="BM995" s="250"/>
      <c r="BN995" s="250"/>
      <c r="BO995" s="250"/>
      <c r="BP995" s="250"/>
      <c r="BQ995" s="250"/>
      <c r="BR995" s="250"/>
      <c r="BS995" s="250"/>
      <c r="BT995" s="250"/>
    </row>
    <row r="996" spans="7:72" ht="14.25" customHeight="1" x14ac:dyDescent="0.2">
      <c r="G996" s="250"/>
      <c r="K996" s="250"/>
      <c r="O996" s="277"/>
      <c r="V996" s="250"/>
      <c r="W996" s="239"/>
      <c r="X996" s="277"/>
      <c r="Y996" s="250"/>
      <c r="Z996" s="294"/>
      <c r="AA996" s="294"/>
      <c r="AB996" s="294"/>
      <c r="AC996" s="294"/>
      <c r="AD996" s="294"/>
      <c r="AE996" s="294"/>
      <c r="AF996" s="294"/>
      <c r="AG996" s="294"/>
      <c r="AH996" s="294"/>
      <c r="AI996" s="294"/>
      <c r="AJ996" s="294"/>
      <c r="AK996" s="294"/>
      <c r="AL996" s="294"/>
      <c r="AM996" s="294"/>
      <c r="AN996" s="294"/>
      <c r="AO996" s="294"/>
      <c r="AP996" s="250"/>
      <c r="AQ996" s="250"/>
      <c r="AR996" s="250"/>
      <c r="AS996" s="250"/>
      <c r="AT996" s="250"/>
      <c r="AU996" s="250"/>
      <c r="AV996" s="250"/>
      <c r="AW996" s="250"/>
      <c r="AX996" s="250"/>
      <c r="AY996" s="250"/>
      <c r="AZ996" s="250"/>
      <c r="BA996" s="250"/>
      <c r="BB996" s="250"/>
      <c r="BC996" s="250"/>
      <c r="BD996" s="250"/>
      <c r="BE996" s="250"/>
      <c r="BF996" s="250"/>
      <c r="BG996" s="250"/>
      <c r="BH996" s="250"/>
      <c r="BI996" s="250"/>
      <c r="BJ996" s="250"/>
      <c r="BK996" s="250"/>
      <c r="BL996" s="250"/>
      <c r="BM996" s="250"/>
      <c r="BN996" s="250"/>
      <c r="BO996" s="250"/>
      <c r="BP996" s="250"/>
      <c r="BQ996" s="250"/>
      <c r="BR996" s="250"/>
      <c r="BS996" s="250"/>
      <c r="BT996" s="250"/>
    </row>
    <row r="997" spans="7:72" ht="14.25" customHeight="1" x14ac:dyDescent="0.2">
      <c r="G997" s="250"/>
      <c r="K997" s="250"/>
      <c r="O997" s="277"/>
      <c r="V997" s="250"/>
      <c r="W997" s="239"/>
      <c r="X997" s="277"/>
      <c r="Y997" s="250"/>
      <c r="Z997" s="294"/>
      <c r="AA997" s="294"/>
      <c r="AB997" s="294"/>
      <c r="AC997" s="294"/>
      <c r="AD997" s="294"/>
      <c r="AE997" s="294"/>
      <c r="AF997" s="294"/>
      <c r="AG997" s="294"/>
      <c r="AH997" s="294"/>
      <c r="AI997" s="294"/>
      <c r="AJ997" s="294"/>
      <c r="AK997" s="294"/>
      <c r="AL997" s="294"/>
      <c r="AM997" s="294"/>
      <c r="AN997" s="294"/>
      <c r="AO997" s="294"/>
      <c r="AP997" s="250"/>
      <c r="AQ997" s="250"/>
      <c r="AR997" s="250"/>
      <c r="AS997" s="250"/>
      <c r="AT997" s="250"/>
      <c r="AU997" s="250"/>
      <c r="AV997" s="250"/>
      <c r="AW997" s="250"/>
      <c r="AX997" s="250"/>
      <c r="AY997" s="250"/>
      <c r="AZ997" s="250"/>
      <c r="BA997" s="250"/>
      <c r="BB997" s="250"/>
      <c r="BC997" s="250"/>
      <c r="BD997" s="250"/>
      <c r="BE997" s="250"/>
      <c r="BF997" s="250"/>
      <c r="BG997" s="250"/>
      <c r="BH997" s="250"/>
      <c r="BI997" s="250"/>
      <c r="BJ997" s="250"/>
      <c r="BK997" s="250"/>
      <c r="BL997" s="250"/>
      <c r="BM997" s="250"/>
      <c r="BN997" s="250"/>
      <c r="BO997" s="250"/>
      <c r="BP997" s="250"/>
      <c r="BQ997" s="250"/>
      <c r="BR997" s="250"/>
      <c r="BS997" s="250"/>
      <c r="BT997" s="250"/>
    </row>
    <row r="998" spans="7:72" ht="14.25" customHeight="1" x14ac:dyDescent="0.2">
      <c r="G998" s="250"/>
      <c r="K998" s="250"/>
      <c r="O998" s="277"/>
      <c r="V998" s="250"/>
      <c r="W998" s="239"/>
      <c r="X998" s="277"/>
      <c r="Y998" s="250"/>
      <c r="Z998" s="294"/>
      <c r="AA998" s="294"/>
      <c r="AB998" s="294"/>
      <c r="AC998" s="294"/>
      <c r="AD998" s="294"/>
      <c r="AE998" s="294"/>
      <c r="AF998" s="294"/>
      <c r="AG998" s="294"/>
      <c r="AH998" s="294"/>
      <c r="AI998" s="294"/>
      <c r="AJ998" s="294"/>
      <c r="AK998" s="294"/>
      <c r="AL998" s="294"/>
      <c r="AM998" s="294"/>
      <c r="AN998" s="294"/>
      <c r="AO998" s="294"/>
      <c r="AP998" s="250"/>
      <c r="AQ998" s="250"/>
      <c r="AR998" s="250"/>
      <c r="AS998" s="250"/>
      <c r="AT998" s="250"/>
      <c r="AU998" s="250"/>
      <c r="AV998" s="250"/>
      <c r="AW998" s="250"/>
      <c r="AX998" s="250"/>
      <c r="AY998" s="250"/>
      <c r="AZ998" s="250"/>
      <c r="BA998" s="250"/>
      <c r="BB998" s="250"/>
      <c r="BC998" s="250"/>
      <c r="BD998" s="250"/>
      <c r="BE998" s="250"/>
      <c r="BF998" s="250"/>
      <c r="BG998" s="250"/>
      <c r="BH998" s="250"/>
      <c r="BI998" s="250"/>
      <c r="BJ998" s="250"/>
      <c r="BK998" s="250"/>
      <c r="BL998" s="250"/>
      <c r="BM998" s="250"/>
      <c r="BN998" s="250"/>
      <c r="BO998" s="250"/>
      <c r="BP998" s="250"/>
      <c r="BQ998" s="250"/>
      <c r="BR998" s="250"/>
      <c r="BS998" s="250"/>
      <c r="BT998" s="250"/>
    </row>
    <row r="999" spans="7:72" ht="14.25" customHeight="1" x14ac:dyDescent="0.2">
      <c r="G999" s="250"/>
      <c r="K999" s="250"/>
      <c r="O999" s="277"/>
      <c r="V999" s="250"/>
      <c r="W999" s="239"/>
      <c r="X999" s="277"/>
      <c r="Y999" s="250"/>
      <c r="Z999" s="294"/>
      <c r="AA999" s="294"/>
      <c r="AB999" s="294"/>
      <c r="AC999" s="294"/>
      <c r="AD999" s="294"/>
      <c r="AE999" s="294"/>
      <c r="AF999" s="294"/>
      <c r="AG999" s="294"/>
      <c r="AH999" s="294"/>
      <c r="AI999" s="294"/>
      <c r="AJ999" s="294"/>
      <c r="AK999" s="294"/>
      <c r="AL999" s="294"/>
      <c r="AM999" s="294"/>
      <c r="AN999" s="294"/>
      <c r="AO999" s="294"/>
      <c r="AP999" s="250"/>
      <c r="AQ999" s="250"/>
      <c r="AR999" s="250"/>
      <c r="AS999" s="250"/>
      <c r="AT999" s="250"/>
      <c r="AU999" s="250"/>
      <c r="AV999" s="250"/>
      <c r="AW999" s="250"/>
      <c r="AX999" s="250"/>
      <c r="AY999" s="250"/>
      <c r="AZ999" s="250"/>
      <c r="BA999" s="250"/>
      <c r="BB999" s="250"/>
      <c r="BC999" s="250"/>
      <c r="BD999" s="250"/>
      <c r="BE999" s="250"/>
      <c r="BF999" s="250"/>
      <c r="BG999" s="250"/>
      <c r="BH999" s="250"/>
      <c r="BI999" s="250"/>
      <c r="BJ999" s="250"/>
      <c r="BK999" s="250"/>
      <c r="BL999" s="250"/>
      <c r="BM999" s="250"/>
      <c r="BN999" s="250"/>
      <c r="BO999" s="250"/>
      <c r="BP999" s="250"/>
      <c r="BQ999" s="250"/>
      <c r="BR999" s="250"/>
      <c r="BS999" s="250"/>
      <c r="BT999" s="250"/>
    </row>
    <row r="1000" spans="7:72" ht="14.25" customHeight="1" x14ac:dyDescent="0.2">
      <c r="G1000" s="250"/>
      <c r="K1000" s="250"/>
      <c r="O1000" s="277"/>
      <c r="V1000" s="250"/>
      <c r="X1000" s="277"/>
      <c r="Y1000" s="250"/>
      <c r="Z1000" s="294"/>
      <c r="AA1000" s="294"/>
      <c r="AB1000" s="294"/>
      <c r="AC1000" s="294"/>
      <c r="AD1000" s="294"/>
      <c r="AE1000" s="294"/>
      <c r="AF1000" s="294"/>
      <c r="AG1000" s="294"/>
      <c r="AH1000" s="294"/>
      <c r="AI1000" s="294"/>
      <c r="AJ1000" s="294"/>
      <c r="AK1000" s="294"/>
      <c r="AL1000" s="294"/>
      <c r="AM1000" s="294"/>
      <c r="AN1000" s="294"/>
      <c r="AO1000" s="294"/>
      <c r="AP1000" s="250"/>
      <c r="AQ1000" s="250"/>
      <c r="AR1000" s="250"/>
      <c r="AS1000" s="250"/>
      <c r="AT1000" s="250"/>
      <c r="AU1000" s="250"/>
      <c r="AV1000" s="250"/>
      <c r="AW1000" s="250"/>
      <c r="AX1000" s="250"/>
      <c r="AY1000" s="250"/>
      <c r="AZ1000" s="250"/>
      <c r="BA1000" s="250"/>
      <c r="BB1000" s="250"/>
      <c r="BC1000" s="250"/>
      <c r="BD1000" s="250"/>
      <c r="BE1000" s="250"/>
      <c r="BF1000" s="250"/>
      <c r="BG1000" s="250"/>
      <c r="BH1000" s="250"/>
      <c r="BI1000" s="250"/>
      <c r="BJ1000" s="250"/>
      <c r="BK1000" s="250"/>
      <c r="BL1000" s="250"/>
      <c r="BM1000" s="250"/>
      <c r="BN1000" s="250"/>
      <c r="BO1000" s="250"/>
      <c r="BP1000" s="250"/>
      <c r="BQ1000" s="250"/>
      <c r="BR1000" s="250"/>
      <c r="BS1000" s="250"/>
      <c r="BT1000" s="250"/>
    </row>
    <row r="1001" spans="7:72" ht="14.25" customHeight="1" x14ac:dyDescent="0.2">
      <c r="G1001" s="250"/>
      <c r="K1001" s="250"/>
      <c r="O1001" s="277"/>
      <c r="V1001" s="250"/>
      <c r="X1001" s="277"/>
      <c r="Y1001" s="250"/>
      <c r="Z1001" s="294"/>
      <c r="AA1001" s="294"/>
      <c r="AB1001" s="294"/>
      <c r="AC1001" s="294"/>
      <c r="AD1001" s="294"/>
      <c r="AE1001" s="294"/>
      <c r="AF1001" s="294"/>
      <c r="AG1001" s="294"/>
      <c r="AH1001" s="294"/>
      <c r="AI1001" s="294"/>
      <c r="AJ1001" s="294"/>
      <c r="AK1001" s="294"/>
      <c r="AL1001" s="294"/>
      <c r="AM1001" s="294"/>
      <c r="AN1001" s="294"/>
      <c r="AO1001" s="294"/>
      <c r="AP1001" s="250"/>
      <c r="AQ1001" s="250"/>
      <c r="AR1001" s="250"/>
      <c r="AS1001" s="250"/>
      <c r="AT1001" s="250"/>
      <c r="AU1001" s="250"/>
      <c r="AV1001" s="250"/>
      <c r="AW1001" s="250"/>
      <c r="AX1001" s="250"/>
      <c r="AY1001" s="250"/>
      <c r="AZ1001" s="250"/>
      <c r="BA1001" s="250"/>
      <c r="BB1001" s="250"/>
      <c r="BC1001" s="250"/>
      <c r="BD1001" s="250"/>
      <c r="BE1001" s="250"/>
      <c r="BF1001" s="250"/>
      <c r="BG1001" s="250"/>
      <c r="BH1001" s="250"/>
      <c r="BI1001" s="250"/>
      <c r="BJ1001" s="250"/>
      <c r="BK1001" s="250"/>
      <c r="BL1001" s="250"/>
      <c r="BM1001" s="250"/>
      <c r="BN1001" s="250"/>
      <c r="BO1001" s="250"/>
      <c r="BP1001" s="250"/>
      <c r="BQ1001" s="250"/>
      <c r="BR1001" s="250"/>
      <c r="BS1001" s="250"/>
      <c r="BT1001" s="250"/>
    </row>
    <row r="1002" spans="7:72" ht="14.25" customHeight="1" x14ac:dyDescent="0.2">
      <c r="G1002" s="250"/>
      <c r="K1002" s="250"/>
      <c r="O1002" s="277"/>
      <c r="V1002" s="250"/>
      <c r="X1002" s="277"/>
      <c r="Y1002" s="250"/>
      <c r="Z1002" s="294"/>
      <c r="AA1002" s="294"/>
      <c r="AB1002" s="294"/>
      <c r="AC1002" s="294"/>
      <c r="AD1002" s="294"/>
      <c r="AE1002" s="294"/>
      <c r="AF1002" s="294"/>
      <c r="AG1002" s="294"/>
      <c r="AH1002" s="294"/>
      <c r="AI1002" s="294"/>
      <c r="AJ1002" s="294"/>
      <c r="AK1002" s="294"/>
      <c r="AL1002" s="294"/>
      <c r="AM1002" s="294"/>
      <c r="AN1002" s="294"/>
      <c r="AO1002" s="294"/>
      <c r="AP1002" s="250"/>
      <c r="AQ1002" s="250"/>
      <c r="AR1002" s="250"/>
      <c r="AS1002" s="250"/>
      <c r="AT1002" s="250"/>
      <c r="AU1002" s="250"/>
      <c r="AV1002" s="250"/>
      <c r="AW1002" s="250"/>
      <c r="AX1002" s="250"/>
      <c r="AY1002" s="250"/>
      <c r="AZ1002" s="250"/>
      <c r="BA1002" s="250"/>
      <c r="BB1002" s="250"/>
      <c r="BC1002" s="250"/>
      <c r="BD1002" s="250"/>
      <c r="BE1002" s="250"/>
      <c r="BF1002" s="250"/>
      <c r="BG1002" s="250"/>
      <c r="BH1002" s="250"/>
      <c r="BI1002" s="250"/>
      <c r="BJ1002" s="250"/>
      <c r="BK1002" s="250"/>
      <c r="BL1002" s="250"/>
      <c r="BM1002" s="250"/>
      <c r="BN1002" s="250"/>
      <c r="BO1002" s="250"/>
      <c r="BP1002" s="250"/>
      <c r="BQ1002" s="250"/>
      <c r="BR1002" s="250"/>
      <c r="BS1002" s="250"/>
      <c r="BT1002" s="250"/>
    </row>
    <row r="1003" spans="7:72" ht="14.25" customHeight="1" x14ac:dyDescent="0.2">
      <c r="G1003" s="250"/>
      <c r="K1003" s="250"/>
      <c r="O1003" s="277"/>
      <c r="V1003" s="250"/>
      <c r="X1003" s="277"/>
      <c r="Y1003" s="250"/>
      <c r="Z1003" s="294"/>
      <c r="AA1003" s="294"/>
      <c r="AB1003" s="294"/>
      <c r="AC1003" s="294"/>
      <c r="AD1003" s="294"/>
      <c r="AE1003" s="294"/>
      <c r="AF1003" s="294"/>
      <c r="AG1003" s="294"/>
      <c r="AH1003" s="294"/>
      <c r="AI1003" s="294"/>
      <c r="AJ1003" s="294"/>
      <c r="AK1003" s="294"/>
      <c r="AL1003" s="294"/>
      <c r="AM1003" s="294"/>
      <c r="AN1003" s="294"/>
      <c r="AO1003" s="294"/>
      <c r="AP1003" s="250"/>
      <c r="AQ1003" s="250"/>
      <c r="AR1003" s="250"/>
      <c r="AS1003" s="250"/>
      <c r="AT1003" s="250"/>
      <c r="AU1003" s="250"/>
      <c r="AV1003" s="250"/>
      <c r="AW1003" s="250"/>
      <c r="AX1003" s="250"/>
      <c r="AY1003" s="250"/>
      <c r="AZ1003" s="250"/>
      <c r="BA1003" s="250"/>
      <c r="BB1003" s="250"/>
      <c r="BC1003" s="250"/>
      <c r="BD1003" s="250"/>
      <c r="BE1003" s="250"/>
      <c r="BF1003" s="250"/>
      <c r="BG1003" s="250"/>
      <c r="BH1003" s="250"/>
      <c r="BI1003" s="250"/>
      <c r="BJ1003" s="250"/>
      <c r="BK1003" s="250"/>
      <c r="BL1003" s="250"/>
      <c r="BM1003" s="250"/>
      <c r="BN1003" s="250"/>
      <c r="BO1003" s="250"/>
      <c r="BP1003" s="250"/>
      <c r="BQ1003" s="250"/>
      <c r="BR1003" s="250"/>
      <c r="BS1003" s="250"/>
      <c r="BT1003" s="250"/>
    </row>
    <row r="1004" spans="7:72" ht="14.25" customHeight="1" x14ac:dyDescent="0.2">
      <c r="G1004" s="250"/>
      <c r="K1004" s="250"/>
      <c r="O1004" s="277"/>
      <c r="V1004" s="250"/>
      <c r="X1004" s="277"/>
      <c r="Y1004" s="250"/>
      <c r="Z1004" s="294"/>
      <c r="AA1004" s="294"/>
      <c r="AB1004" s="294"/>
      <c r="AC1004" s="294"/>
      <c r="AD1004" s="294"/>
      <c r="AE1004" s="294"/>
      <c r="AF1004" s="294"/>
      <c r="AG1004" s="294"/>
      <c r="AH1004" s="294"/>
      <c r="AI1004" s="294"/>
      <c r="AJ1004" s="294"/>
      <c r="AK1004" s="294"/>
      <c r="AL1004" s="294"/>
      <c r="AM1004" s="294"/>
      <c r="AN1004" s="294"/>
      <c r="AO1004" s="294"/>
      <c r="AP1004" s="250"/>
      <c r="AQ1004" s="250"/>
      <c r="AR1004" s="250"/>
      <c r="AS1004" s="250"/>
      <c r="AT1004" s="250"/>
      <c r="AU1004" s="250"/>
      <c r="AV1004" s="250"/>
      <c r="AW1004" s="250"/>
      <c r="AX1004" s="250"/>
      <c r="AY1004" s="250"/>
      <c r="AZ1004" s="250"/>
      <c r="BA1004" s="250"/>
      <c r="BB1004" s="250"/>
      <c r="BC1004" s="250"/>
      <c r="BD1004" s="250"/>
      <c r="BE1004" s="250"/>
      <c r="BF1004" s="250"/>
      <c r="BG1004" s="250"/>
      <c r="BH1004" s="250"/>
      <c r="BI1004" s="250"/>
      <c r="BJ1004" s="250"/>
      <c r="BK1004" s="250"/>
      <c r="BL1004" s="250"/>
      <c r="BM1004" s="250"/>
      <c r="BN1004" s="250"/>
      <c r="BO1004" s="250"/>
      <c r="BP1004" s="250"/>
      <c r="BQ1004" s="250"/>
      <c r="BR1004" s="250"/>
      <c r="BS1004" s="250"/>
      <c r="BT1004" s="250"/>
    </row>
    <row r="1005" spans="7:72" ht="14.25" customHeight="1" x14ac:dyDescent="0.2">
      <c r="G1005" s="250"/>
      <c r="K1005" s="250"/>
      <c r="O1005" s="277"/>
      <c r="V1005" s="250"/>
      <c r="X1005" s="277"/>
      <c r="Y1005" s="250"/>
      <c r="Z1005" s="294"/>
      <c r="AA1005" s="294"/>
      <c r="AB1005" s="294"/>
      <c r="AC1005" s="294"/>
      <c r="AD1005" s="294"/>
      <c r="AE1005" s="294"/>
      <c r="AF1005" s="294"/>
      <c r="AG1005" s="294"/>
      <c r="AH1005" s="294"/>
      <c r="AI1005" s="294"/>
      <c r="AJ1005" s="294"/>
      <c r="AK1005" s="294"/>
      <c r="AL1005" s="294"/>
      <c r="AM1005" s="294"/>
      <c r="AN1005" s="294"/>
      <c r="AO1005" s="294"/>
      <c r="AP1005" s="250"/>
      <c r="AQ1005" s="250"/>
      <c r="AR1005" s="250"/>
      <c r="AS1005" s="250"/>
      <c r="AT1005" s="250"/>
      <c r="AU1005" s="250"/>
      <c r="AV1005" s="250"/>
      <c r="AW1005" s="250"/>
      <c r="AX1005" s="250"/>
      <c r="AY1005" s="250"/>
      <c r="AZ1005" s="250"/>
      <c r="BA1005" s="250"/>
      <c r="BB1005" s="250"/>
      <c r="BC1005" s="250"/>
      <c r="BD1005" s="250"/>
      <c r="BE1005" s="250"/>
      <c r="BF1005" s="250"/>
      <c r="BG1005" s="250"/>
      <c r="BH1005" s="250"/>
      <c r="BI1005" s="250"/>
      <c r="BJ1005" s="250"/>
      <c r="BK1005" s="250"/>
      <c r="BL1005" s="250"/>
      <c r="BM1005" s="250"/>
      <c r="BN1005" s="250"/>
      <c r="BO1005" s="250"/>
      <c r="BP1005" s="250"/>
      <c r="BQ1005" s="250"/>
      <c r="BR1005" s="250"/>
      <c r="BS1005" s="250"/>
      <c r="BT1005" s="250"/>
    </row>
    <row r="1006" spans="7:72" ht="14.25" customHeight="1" x14ac:dyDescent="0.2">
      <c r="G1006" s="250"/>
      <c r="K1006" s="250"/>
      <c r="O1006" s="277"/>
      <c r="V1006" s="250"/>
      <c r="X1006" s="277"/>
      <c r="Y1006" s="250"/>
      <c r="Z1006" s="294"/>
      <c r="AA1006" s="294"/>
      <c r="AB1006" s="294"/>
      <c r="AC1006" s="294"/>
      <c r="AD1006" s="294"/>
      <c r="AE1006" s="294"/>
      <c r="AF1006" s="294"/>
      <c r="AG1006" s="294"/>
      <c r="AH1006" s="294"/>
      <c r="AI1006" s="294"/>
      <c r="AJ1006" s="294"/>
      <c r="AK1006" s="294"/>
      <c r="AL1006" s="294"/>
      <c r="AM1006" s="294"/>
      <c r="AN1006" s="294"/>
      <c r="AO1006" s="294"/>
      <c r="AP1006" s="250"/>
      <c r="AQ1006" s="250"/>
      <c r="AR1006" s="250"/>
      <c r="AS1006" s="250"/>
      <c r="AT1006" s="250"/>
      <c r="AU1006" s="250"/>
      <c r="AV1006" s="250"/>
      <c r="AW1006" s="250"/>
      <c r="AX1006" s="250"/>
      <c r="AY1006" s="250"/>
      <c r="AZ1006" s="250"/>
      <c r="BA1006" s="250"/>
      <c r="BB1006" s="250"/>
      <c r="BC1006" s="250"/>
      <c r="BD1006" s="250"/>
      <c r="BE1006" s="250"/>
      <c r="BF1006" s="250"/>
      <c r="BG1006" s="250"/>
      <c r="BH1006" s="250"/>
      <c r="BI1006" s="250"/>
      <c r="BJ1006" s="250"/>
      <c r="BK1006" s="250"/>
      <c r="BL1006" s="250"/>
      <c r="BM1006" s="250"/>
      <c r="BN1006" s="250"/>
      <c r="BO1006" s="250"/>
      <c r="BP1006" s="250"/>
      <c r="BQ1006" s="250"/>
      <c r="BR1006" s="250"/>
      <c r="BS1006" s="250"/>
      <c r="BT1006" s="250"/>
    </row>
  </sheetData>
  <mergeCells count="20">
    <mergeCell ref="A1:AP4"/>
    <mergeCell ref="A5:S6"/>
    <mergeCell ref="T5:AR5"/>
    <mergeCell ref="AD6:AR6"/>
    <mergeCell ref="A7:B7"/>
    <mergeCell ref="C7:D7"/>
    <mergeCell ref="E7:F7"/>
    <mergeCell ref="G7:J7"/>
    <mergeCell ref="K7:N7"/>
    <mergeCell ref="O7:V7"/>
    <mergeCell ref="AQ7:AQ8"/>
    <mergeCell ref="AR7:AR8"/>
    <mergeCell ref="AL7:AN7"/>
    <mergeCell ref="AO7:AO8"/>
    <mergeCell ref="AP7:AP8"/>
    <mergeCell ref="S34:U35"/>
    <mergeCell ref="S36:U36"/>
    <mergeCell ref="Z7:AA7"/>
    <mergeCell ref="AB7:AC7"/>
    <mergeCell ref="AD7:AK7"/>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M27"/>
  <sheetViews>
    <sheetView showGridLines="0" topLeftCell="O1" zoomScale="60" zoomScaleNormal="60" workbookViewId="0">
      <selection activeCell="O11" sqref="O11"/>
    </sheetView>
  </sheetViews>
  <sheetFormatPr baseColWidth="10" defaultColWidth="11.42578125" defaultRowHeight="27" customHeight="1" x14ac:dyDescent="0.2"/>
  <cols>
    <col min="1" max="1" width="20.42578125" style="825" customWidth="1"/>
    <col min="2" max="2" width="24.85546875" style="781" customWidth="1"/>
    <col min="3" max="3" width="19.85546875" style="781" customWidth="1"/>
    <col min="4" max="4" width="20.85546875" style="781" customWidth="1"/>
    <col min="5" max="5" width="15.42578125" style="781" customWidth="1"/>
    <col min="6" max="6" width="27.28515625" style="781" customWidth="1"/>
    <col min="7" max="7" width="19.5703125" style="781" customWidth="1"/>
    <col min="8" max="8" width="47.7109375" style="781" customWidth="1"/>
    <col min="9" max="9" width="19.5703125" style="781" customWidth="1"/>
    <col min="10" max="10" width="25.28515625" style="824" customWidth="1"/>
    <col min="11" max="11" width="19.5703125" style="824" customWidth="1"/>
    <col min="12" max="12" width="34.5703125" style="824" customWidth="1"/>
    <col min="13" max="13" width="19.5703125" style="824" customWidth="1"/>
    <col min="14" max="14" width="19.5703125" style="780" customWidth="1"/>
    <col min="15" max="15" width="22.140625" style="780" customWidth="1"/>
    <col min="16" max="16" width="25.140625" style="803" customWidth="1"/>
    <col min="17" max="17" width="29.85546875" style="824" customWidth="1"/>
    <col min="18" max="18" width="21.28515625" style="830" customWidth="1"/>
    <col min="19" max="19" width="48.42578125" style="824" customWidth="1"/>
    <col min="20" max="20" width="35.5703125" style="824" customWidth="1"/>
    <col min="21" max="21" width="39.7109375" style="824" customWidth="1"/>
    <col min="22" max="22" width="28" style="831" customWidth="1"/>
    <col min="23" max="23" width="37.42578125" style="831" customWidth="1"/>
    <col min="24" max="24" width="54.140625" style="831" customWidth="1"/>
    <col min="25" max="25" width="11.7109375" style="832" customWidth="1"/>
    <col min="26" max="26" width="15" style="833" customWidth="1"/>
    <col min="27" max="41" width="8.28515625" style="781" customWidth="1"/>
    <col min="42" max="42" width="16.42578125" style="781" customWidth="1"/>
    <col min="43" max="43" width="17.42578125" style="834" customWidth="1"/>
    <col min="44" max="44" width="20" style="835" customWidth="1"/>
    <col min="45" max="45" width="20.85546875" style="836" customWidth="1"/>
    <col min="46" max="16384" width="11.42578125" style="781"/>
  </cols>
  <sheetData>
    <row r="1" spans="1:65" ht="27" customHeight="1" x14ac:dyDescent="0.2">
      <c r="A1" s="1297"/>
      <c r="B1" s="1300" t="s">
        <v>0</v>
      </c>
      <c r="C1" s="1300"/>
      <c r="D1" s="1300"/>
      <c r="E1" s="1300"/>
      <c r="F1" s="1300"/>
      <c r="G1" s="1300"/>
      <c r="H1" s="1300"/>
      <c r="I1" s="1300"/>
      <c r="J1" s="1300"/>
      <c r="K1" s="1300"/>
      <c r="L1" s="1300"/>
      <c r="M1" s="1300"/>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c r="AL1" s="1300"/>
      <c r="AM1" s="1300"/>
      <c r="AN1" s="1300"/>
      <c r="AO1" s="1300"/>
      <c r="AP1" s="1300"/>
      <c r="AQ1" s="1301"/>
      <c r="AR1" s="778" t="s">
        <v>1</v>
      </c>
      <c r="AS1" s="779" t="s">
        <v>2</v>
      </c>
      <c r="AT1" s="780"/>
      <c r="AU1" s="780"/>
      <c r="AV1" s="780"/>
      <c r="AW1" s="780"/>
      <c r="AX1" s="780"/>
      <c r="AY1" s="780"/>
      <c r="AZ1" s="780"/>
      <c r="BA1" s="780"/>
      <c r="BB1" s="780"/>
      <c r="BC1" s="780"/>
      <c r="BD1" s="780"/>
      <c r="BE1" s="780"/>
      <c r="BF1" s="780"/>
      <c r="BG1" s="780"/>
      <c r="BH1" s="780"/>
      <c r="BI1" s="780"/>
      <c r="BJ1" s="780"/>
      <c r="BK1" s="780"/>
      <c r="BL1" s="780"/>
      <c r="BM1" s="780"/>
    </row>
    <row r="2" spans="1:65" ht="27" customHeight="1" x14ac:dyDescent="0.2">
      <c r="A2" s="1298"/>
      <c r="B2" s="1302" t="s">
        <v>2243</v>
      </c>
      <c r="C2" s="1302"/>
      <c r="D2" s="1302"/>
      <c r="E2" s="1302"/>
      <c r="F2" s="1302"/>
      <c r="G2" s="1302"/>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1302"/>
      <c r="AF2" s="1302"/>
      <c r="AG2" s="1302"/>
      <c r="AH2" s="1302"/>
      <c r="AI2" s="1302"/>
      <c r="AJ2" s="1302"/>
      <c r="AK2" s="1302"/>
      <c r="AL2" s="1302"/>
      <c r="AM2" s="1302"/>
      <c r="AN2" s="1302"/>
      <c r="AO2" s="1302"/>
      <c r="AP2" s="1302"/>
      <c r="AQ2" s="1303"/>
      <c r="AR2" s="782" t="s">
        <v>3</v>
      </c>
      <c r="AS2" s="783">
        <v>10</v>
      </c>
      <c r="AT2" s="780"/>
      <c r="AU2" s="780"/>
      <c r="AV2" s="780"/>
      <c r="AW2" s="780"/>
      <c r="AX2" s="780"/>
      <c r="AY2" s="780"/>
      <c r="AZ2" s="780"/>
      <c r="BA2" s="780"/>
      <c r="BB2" s="780"/>
      <c r="BC2" s="780"/>
      <c r="BD2" s="780"/>
      <c r="BE2" s="780"/>
      <c r="BF2" s="780"/>
      <c r="BG2" s="780"/>
      <c r="BH2" s="780"/>
      <c r="BI2" s="780"/>
      <c r="BJ2" s="780"/>
      <c r="BK2" s="780"/>
      <c r="BL2" s="780"/>
      <c r="BM2" s="780"/>
    </row>
    <row r="3" spans="1:65" ht="27" customHeight="1" x14ac:dyDescent="0.2">
      <c r="A3" s="1298"/>
      <c r="B3" s="1302"/>
      <c r="C3" s="1302"/>
      <c r="D3" s="1302"/>
      <c r="E3" s="1302"/>
      <c r="F3" s="1302"/>
      <c r="G3" s="1302"/>
      <c r="H3" s="1302"/>
      <c r="I3" s="1302"/>
      <c r="J3" s="1302"/>
      <c r="K3" s="1302"/>
      <c r="L3" s="1302"/>
      <c r="M3" s="1302"/>
      <c r="N3" s="1302"/>
      <c r="O3" s="1302"/>
      <c r="P3" s="1302"/>
      <c r="Q3" s="1302"/>
      <c r="R3" s="1302"/>
      <c r="S3" s="1302"/>
      <c r="T3" s="1302"/>
      <c r="U3" s="1302"/>
      <c r="V3" s="1302"/>
      <c r="W3" s="1302"/>
      <c r="X3" s="1302"/>
      <c r="Y3" s="1302"/>
      <c r="Z3" s="1302"/>
      <c r="AA3" s="1302"/>
      <c r="AB3" s="1302"/>
      <c r="AC3" s="1302"/>
      <c r="AD3" s="1302"/>
      <c r="AE3" s="1302"/>
      <c r="AF3" s="1302"/>
      <c r="AG3" s="1302"/>
      <c r="AH3" s="1302"/>
      <c r="AI3" s="1302"/>
      <c r="AJ3" s="1302"/>
      <c r="AK3" s="1302"/>
      <c r="AL3" s="1302"/>
      <c r="AM3" s="1302"/>
      <c r="AN3" s="1302"/>
      <c r="AO3" s="1302"/>
      <c r="AP3" s="1302"/>
      <c r="AQ3" s="1303"/>
      <c r="AR3" s="784" t="s">
        <v>4</v>
      </c>
      <c r="AS3" s="785">
        <v>44617</v>
      </c>
      <c r="AT3" s="780"/>
      <c r="AU3" s="780"/>
      <c r="AV3" s="780"/>
      <c r="AW3" s="780"/>
      <c r="AX3" s="780"/>
      <c r="AY3" s="780"/>
      <c r="AZ3" s="780"/>
      <c r="BA3" s="780"/>
      <c r="BB3" s="780"/>
      <c r="BC3" s="780"/>
      <c r="BD3" s="780"/>
      <c r="BE3" s="780"/>
      <c r="BF3" s="780"/>
      <c r="BG3" s="780"/>
      <c r="BH3" s="780"/>
      <c r="BI3" s="780"/>
      <c r="BJ3" s="780"/>
      <c r="BK3" s="780"/>
      <c r="BL3" s="780"/>
      <c r="BM3" s="780"/>
    </row>
    <row r="4" spans="1:65" ht="27" customHeight="1" x14ac:dyDescent="0.2">
      <c r="A4" s="1299"/>
      <c r="B4" s="1304"/>
      <c r="C4" s="1304"/>
      <c r="D4" s="1304"/>
      <c r="E4" s="1304"/>
      <c r="F4" s="1304"/>
      <c r="G4" s="1304"/>
      <c r="H4" s="1304"/>
      <c r="I4" s="1304"/>
      <c r="J4" s="1304"/>
      <c r="K4" s="1304"/>
      <c r="L4" s="1304"/>
      <c r="M4" s="1304"/>
      <c r="N4" s="1304"/>
      <c r="O4" s="1304"/>
      <c r="P4" s="1304"/>
      <c r="Q4" s="1304"/>
      <c r="R4" s="1304"/>
      <c r="S4" s="1304"/>
      <c r="T4" s="1304"/>
      <c r="U4" s="1304"/>
      <c r="V4" s="1304"/>
      <c r="W4" s="1304"/>
      <c r="X4" s="1304"/>
      <c r="Y4" s="1304"/>
      <c r="Z4" s="1304"/>
      <c r="AA4" s="1304"/>
      <c r="AB4" s="1304"/>
      <c r="AC4" s="1304"/>
      <c r="AD4" s="1304"/>
      <c r="AE4" s="1304"/>
      <c r="AF4" s="1304"/>
      <c r="AG4" s="1304"/>
      <c r="AH4" s="1304"/>
      <c r="AI4" s="1304"/>
      <c r="AJ4" s="1304"/>
      <c r="AK4" s="1304"/>
      <c r="AL4" s="1304"/>
      <c r="AM4" s="1304"/>
      <c r="AN4" s="1304"/>
      <c r="AO4" s="1304"/>
      <c r="AP4" s="1304"/>
      <c r="AQ4" s="1305"/>
      <c r="AR4" s="786" t="s">
        <v>5</v>
      </c>
      <c r="AS4" s="787" t="s">
        <v>6</v>
      </c>
      <c r="AT4" s="780"/>
      <c r="AU4" s="780"/>
      <c r="AV4" s="780"/>
      <c r="AW4" s="780"/>
      <c r="AX4" s="780"/>
      <c r="AY4" s="780"/>
      <c r="AZ4" s="780"/>
      <c r="BA4" s="780"/>
      <c r="BB4" s="780"/>
      <c r="BC4" s="780"/>
      <c r="BD4" s="780"/>
      <c r="BE4" s="780"/>
      <c r="BF4" s="780"/>
      <c r="BG4" s="780"/>
      <c r="BH4" s="780"/>
      <c r="BI4" s="780"/>
      <c r="BJ4" s="780"/>
      <c r="BK4" s="780"/>
      <c r="BL4" s="780"/>
      <c r="BM4" s="780"/>
    </row>
    <row r="5" spans="1:65" ht="27" customHeight="1" x14ac:dyDescent="0.2">
      <c r="A5" s="1306" t="s">
        <v>2244</v>
      </c>
      <c r="B5" s="1307"/>
      <c r="C5" s="1307"/>
      <c r="D5" s="1307"/>
      <c r="E5" s="1307"/>
      <c r="F5" s="1307"/>
      <c r="G5" s="1307"/>
      <c r="H5" s="1307"/>
      <c r="I5" s="1307"/>
      <c r="J5" s="1307"/>
      <c r="K5" s="1307"/>
      <c r="L5" s="1307"/>
      <c r="M5" s="1307"/>
      <c r="N5" s="1307"/>
      <c r="O5" s="1308"/>
      <c r="P5" s="1312"/>
      <c r="Q5" s="1299"/>
      <c r="R5" s="1299"/>
      <c r="S5" s="1299"/>
      <c r="T5" s="1299"/>
      <c r="U5" s="1299"/>
      <c r="V5" s="1299"/>
      <c r="W5" s="1299"/>
      <c r="X5" s="1299"/>
      <c r="Y5" s="1299"/>
      <c r="Z5" s="1299"/>
      <c r="AA5" s="1299"/>
      <c r="AB5" s="1299"/>
      <c r="AC5" s="1299"/>
      <c r="AD5" s="1299"/>
      <c r="AE5" s="1299"/>
      <c r="AF5" s="1299"/>
      <c r="AG5" s="1299"/>
      <c r="AH5" s="1299"/>
      <c r="AI5" s="1299"/>
      <c r="AJ5" s="1299"/>
      <c r="AK5" s="1299"/>
      <c r="AL5" s="1299"/>
      <c r="AM5" s="1299"/>
      <c r="AN5" s="1299"/>
      <c r="AO5" s="1299"/>
      <c r="AP5" s="1299"/>
      <c r="AQ5" s="1299"/>
      <c r="AR5" s="1313"/>
      <c r="AS5" s="1314"/>
      <c r="AT5" s="780"/>
      <c r="AU5" s="780"/>
      <c r="AV5" s="780"/>
      <c r="AW5" s="780"/>
      <c r="AX5" s="780"/>
      <c r="AY5" s="780"/>
      <c r="AZ5" s="780"/>
      <c r="BA5" s="780"/>
      <c r="BB5" s="780"/>
      <c r="BC5" s="780"/>
      <c r="BD5" s="780"/>
      <c r="BE5" s="780"/>
      <c r="BF5" s="780"/>
      <c r="BG5" s="780"/>
      <c r="BH5" s="780"/>
      <c r="BI5" s="780"/>
      <c r="BJ5" s="780"/>
      <c r="BK5" s="780"/>
      <c r="BL5" s="780"/>
      <c r="BM5" s="780"/>
    </row>
    <row r="6" spans="1:65" ht="27" customHeight="1" thickBot="1" x14ac:dyDescent="0.25">
      <c r="A6" s="1309"/>
      <c r="B6" s="1310"/>
      <c r="C6" s="1310"/>
      <c r="D6" s="1310"/>
      <c r="E6" s="1310"/>
      <c r="F6" s="1310"/>
      <c r="G6" s="1310"/>
      <c r="H6" s="1310"/>
      <c r="I6" s="1310"/>
      <c r="J6" s="1310"/>
      <c r="K6" s="1310"/>
      <c r="L6" s="1310"/>
      <c r="M6" s="1310"/>
      <c r="N6" s="1310"/>
      <c r="O6" s="1311"/>
      <c r="P6" s="788"/>
      <c r="Q6" s="788"/>
      <c r="R6" s="788"/>
      <c r="S6" s="788"/>
      <c r="T6" s="788"/>
      <c r="U6" s="788"/>
      <c r="V6" s="788"/>
      <c r="W6" s="788"/>
      <c r="X6" s="788"/>
      <c r="Y6" s="788"/>
      <c r="Z6" s="788"/>
      <c r="AA6" s="1315" t="s">
        <v>390</v>
      </c>
      <c r="AB6" s="1316"/>
      <c r="AC6" s="1316"/>
      <c r="AD6" s="1316"/>
      <c r="AE6" s="1316"/>
      <c r="AF6" s="1316"/>
      <c r="AG6" s="1316"/>
      <c r="AH6" s="1316"/>
      <c r="AI6" s="1316"/>
      <c r="AJ6" s="1316"/>
      <c r="AK6" s="1316"/>
      <c r="AL6" s="1316"/>
      <c r="AM6" s="1316"/>
      <c r="AN6" s="1316"/>
      <c r="AO6" s="1317"/>
      <c r="AP6" s="789"/>
      <c r="AQ6" s="788"/>
      <c r="AR6" s="788"/>
      <c r="AS6" s="790"/>
      <c r="AT6" s="780"/>
      <c r="AU6" s="780"/>
      <c r="AV6" s="780"/>
      <c r="AW6" s="780"/>
      <c r="AX6" s="780"/>
      <c r="AY6" s="780"/>
      <c r="AZ6" s="780"/>
      <c r="BA6" s="780"/>
      <c r="BB6" s="780"/>
      <c r="BC6" s="780"/>
      <c r="BD6" s="780"/>
      <c r="BE6" s="780"/>
      <c r="BF6" s="780"/>
      <c r="BG6" s="780"/>
      <c r="BH6" s="780"/>
      <c r="BI6" s="780"/>
      <c r="BJ6" s="780"/>
      <c r="BK6" s="780"/>
      <c r="BL6" s="780"/>
      <c r="BM6" s="780"/>
    </row>
    <row r="7" spans="1:65" ht="36.75" customHeight="1" x14ac:dyDescent="0.2">
      <c r="A7" s="1335" t="s">
        <v>8</v>
      </c>
      <c r="B7" s="1327"/>
      <c r="C7" s="1326" t="s">
        <v>9</v>
      </c>
      <c r="D7" s="1327"/>
      <c r="E7" s="1326" t="s">
        <v>10</v>
      </c>
      <c r="F7" s="1327"/>
      <c r="G7" s="1326" t="s">
        <v>11</v>
      </c>
      <c r="H7" s="1326"/>
      <c r="I7" s="1326"/>
      <c r="J7" s="1327"/>
      <c r="K7" s="1326" t="s">
        <v>12</v>
      </c>
      <c r="L7" s="1326"/>
      <c r="M7" s="1326"/>
      <c r="N7" s="1327"/>
      <c r="O7" s="1339" t="s">
        <v>13</v>
      </c>
      <c r="P7" s="1340"/>
      <c r="Q7" s="1340"/>
      <c r="R7" s="1340"/>
      <c r="S7" s="1340"/>
      <c r="T7" s="1340"/>
      <c r="U7" s="1340"/>
      <c r="V7" s="1341"/>
      <c r="W7" s="1325" t="s">
        <v>392</v>
      </c>
      <c r="X7" s="1326"/>
      <c r="Y7" s="1326"/>
      <c r="Z7" s="1327"/>
      <c r="AA7" s="1328" t="s">
        <v>15</v>
      </c>
      <c r="AB7" s="1328"/>
      <c r="AC7" s="1329" t="s">
        <v>16</v>
      </c>
      <c r="AD7" s="1329"/>
      <c r="AE7" s="1329"/>
      <c r="AF7" s="1329"/>
      <c r="AG7" s="1330" t="s">
        <v>17</v>
      </c>
      <c r="AH7" s="1331"/>
      <c r="AI7" s="1331"/>
      <c r="AJ7" s="1331"/>
      <c r="AK7" s="1331"/>
      <c r="AL7" s="1332"/>
      <c r="AM7" s="1329" t="s">
        <v>18</v>
      </c>
      <c r="AN7" s="1329"/>
      <c r="AO7" s="1329"/>
      <c r="AP7" s="1333" t="s">
        <v>19</v>
      </c>
      <c r="AQ7" s="1318" t="s">
        <v>393</v>
      </c>
      <c r="AR7" s="1318" t="s">
        <v>394</v>
      </c>
      <c r="AS7" s="1320" t="s">
        <v>22</v>
      </c>
      <c r="AT7" s="780"/>
      <c r="AU7" s="780"/>
      <c r="AV7" s="780"/>
      <c r="AW7" s="780"/>
      <c r="AX7" s="780"/>
      <c r="AY7" s="780"/>
      <c r="AZ7" s="780"/>
      <c r="BA7" s="780"/>
      <c r="BB7" s="780"/>
      <c r="BC7" s="780"/>
      <c r="BD7" s="780"/>
      <c r="BE7" s="780"/>
      <c r="BF7" s="780"/>
      <c r="BG7" s="780"/>
      <c r="BH7" s="780"/>
      <c r="BI7" s="780"/>
      <c r="BJ7" s="780"/>
      <c r="BK7" s="780"/>
      <c r="BL7" s="780"/>
      <c r="BM7" s="780"/>
    </row>
    <row r="8" spans="1:65" s="804" customFormat="1" ht="122.25" customHeight="1" x14ac:dyDescent="0.2">
      <c r="A8" s="791" t="s">
        <v>23</v>
      </c>
      <c r="B8" s="792" t="s">
        <v>25</v>
      </c>
      <c r="C8" s="793" t="s">
        <v>23</v>
      </c>
      <c r="D8" s="793" t="s">
        <v>25</v>
      </c>
      <c r="E8" s="793" t="s">
        <v>23</v>
      </c>
      <c r="F8" s="792" t="s">
        <v>25</v>
      </c>
      <c r="G8" s="792" t="s">
        <v>26</v>
      </c>
      <c r="H8" s="792" t="s">
        <v>27</v>
      </c>
      <c r="I8" s="792" t="s">
        <v>28</v>
      </c>
      <c r="J8" s="792" t="s">
        <v>29</v>
      </c>
      <c r="K8" s="792" t="s">
        <v>26</v>
      </c>
      <c r="L8" s="792" t="s">
        <v>30</v>
      </c>
      <c r="M8" s="792" t="s">
        <v>31</v>
      </c>
      <c r="N8" s="792" t="s">
        <v>32</v>
      </c>
      <c r="O8" s="792" t="s">
        <v>958</v>
      </c>
      <c r="P8" s="792" t="s">
        <v>34</v>
      </c>
      <c r="Q8" s="792" t="s">
        <v>35</v>
      </c>
      <c r="R8" s="794" t="s">
        <v>396</v>
      </c>
      <c r="S8" s="792" t="s">
        <v>37</v>
      </c>
      <c r="T8" s="795" t="s">
        <v>38</v>
      </c>
      <c r="U8" s="792" t="s">
        <v>39</v>
      </c>
      <c r="V8" s="796" t="s">
        <v>959</v>
      </c>
      <c r="W8" s="797" t="s">
        <v>41</v>
      </c>
      <c r="X8" s="797" t="s">
        <v>42</v>
      </c>
      <c r="Y8" s="798" t="s">
        <v>399</v>
      </c>
      <c r="Z8" s="799" t="s">
        <v>25</v>
      </c>
      <c r="AA8" s="800" t="s">
        <v>43</v>
      </c>
      <c r="AB8" s="801" t="s">
        <v>44</v>
      </c>
      <c r="AC8" s="802" t="s">
        <v>45</v>
      </c>
      <c r="AD8" s="802" t="s">
        <v>46</v>
      </c>
      <c r="AE8" s="802" t="s">
        <v>47</v>
      </c>
      <c r="AF8" s="802" t="s">
        <v>48</v>
      </c>
      <c r="AG8" s="802" t="s">
        <v>49</v>
      </c>
      <c r="AH8" s="802" t="s">
        <v>50</v>
      </c>
      <c r="AI8" s="802" t="s">
        <v>51</v>
      </c>
      <c r="AJ8" s="802" t="s">
        <v>52</v>
      </c>
      <c r="AK8" s="802" t="s">
        <v>53</v>
      </c>
      <c r="AL8" s="802" t="s">
        <v>54</v>
      </c>
      <c r="AM8" s="802" t="s">
        <v>55</v>
      </c>
      <c r="AN8" s="802" t="s">
        <v>56</v>
      </c>
      <c r="AO8" s="802" t="s">
        <v>57</v>
      </c>
      <c r="AP8" s="1334"/>
      <c r="AQ8" s="1319"/>
      <c r="AR8" s="1319"/>
      <c r="AS8" s="1321"/>
      <c r="AT8" s="803"/>
      <c r="AU8" s="803"/>
      <c r="AV8" s="803"/>
      <c r="AW8" s="803"/>
      <c r="AX8" s="803"/>
      <c r="AY8" s="803"/>
      <c r="AZ8" s="803"/>
      <c r="BA8" s="803"/>
      <c r="BB8" s="803"/>
      <c r="BC8" s="803"/>
      <c r="BD8" s="803"/>
      <c r="BE8" s="803"/>
      <c r="BF8" s="803"/>
      <c r="BG8" s="803"/>
      <c r="BH8" s="803"/>
      <c r="BI8" s="803"/>
      <c r="BJ8" s="803"/>
      <c r="BK8" s="803"/>
      <c r="BL8" s="803"/>
      <c r="BM8" s="803"/>
    </row>
    <row r="9" spans="1:65" s="780" customFormat="1" ht="148.5" customHeight="1" x14ac:dyDescent="0.2">
      <c r="A9" s="805">
        <v>3</v>
      </c>
      <c r="B9" s="806" t="s">
        <v>2245</v>
      </c>
      <c r="C9" s="805">
        <v>16</v>
      </c>
      <c r="D9" s="807" t="s">
        <v>431</v>
      </c>
      <c r="E9" s="808">
        <v>2409</v>
      </c>
      <c r="F9" s="806" t="s">
        <v>2246</v>
      </c>
      <c r="G9" s="808" t="s">
        <v>64</v>
      </c>
      <c r="H9" s="806" t="s">
        <v>2247</v>
      </c>
      <c r="I9" s="808">
        <v>2409009</v>
      </c>
      <c r="J9" s="806" t="s">
        <v>2248</v>
      </c>
      <c r="K9" s="808" t="s">
        <v>64</v>
      </c>
      <c r="L9" s="806" t="s">
        <v>2249</v>
      </c>
      <c r="M9" s="808">
        <v>240900900</v>
      </c>
      <c r="N9" s="806" t="s">
        <v>2250</v>
      </c>
      <c r="O9" s="808">
        <v>1</v>
      </c>
      <c r="P9" s="265">
        <v>2020003630149</v>
      </c>
      <c r="Q9" s="261" t="s">
        <v>2251</v>
      </c>
      <c r="R9" s="809">
        <v>0.25852463478813176</v>
      </c>
      <c r="S9" s="810" t="s">
        <v>2252</v>
      </c>
      <c r="T9" s="811" t="s">
        <v>2253</v>
      </c>
      <c r="U9" s="1363" t="s">
        <v>2254</v>
      </c>
      <c r="V9" s="1361">
        <v>28007760</v>
      </c>
      <c r="W9" s="812" t="s">
        <v>2255</v>
      </c>
      <c r="X9" s="813" t="s">
        <v>2256</v>
      </c>
      <c r="Y9" s="814">
        <v>23</v>
      </c>
      <c r="Z9" s="814" t="s">
        <v>2257</v>
      </c>
      <c r="AA9" s="815">
        <v>57163</v>
      </c>
      <c r="AB9" s="815">
        <v>57815</v>
      </c>
      <c r="AC9" s="815">
        <v>27805</v>
      </c>
      <c r="AD9" s="815">
        <v>8790</v>
      </c>
      <c r="AE9" s="815">
        <v>60583</v>
      </c>
      <c r="AF9" s="815">
        <v>17800</v>
      </c>
      <c r="AG9" s="815">
        <v>283</v>
      </c>
      <c r="AH9" s="815">
        <v>1495</v>
      </c>
      <c r="AI9" s="815">
        <v>8</v>
      </c>
      <c r="AJ9" s="815">
        <v>0</v>
      </c>
      <c r="AK9" s="815">
        <v>0</v>
      </c>
      <c r="AL9" s="815">
        <v>0</v>
      </c>
      <c r="AM9" s="815">
        <v>44350</v>
      </c>
      <c r="AN9" s="815">
        <v>6251</v>
      </c>
      <c r="AO9" s="815">
        <v>75687</v>
      </c>
      <c r="AP9" s="815">
        <f>SUM(AC9:AO12)</f>
        <v>972208</v>
      </c>
      <c r="AQ9" s="816">
        <v>44198</v>
      </c>
      <c r="AR9" s="816">
        <v>44561</v>
      </c>
      <c r="AS9" s="815" t="s">
        <v>2258</v>
      </c>
    </row>
    <row r="10" spans="1:65" s="780" customFormat="1" ht="148.5" customHeight="1" x14ac:dyDescent="0.2">
      <c r="A10" s="805">
        <v>3</v>
      </c>
      <c r="B10" s="806" t="s">
        <v>2245</v>
      </c>
      <c r="C10" s="817">
        <v>16</v>
      </c>
      <c r="D10" s="818" t="s">
        <v>431</v>
      </c>
      <c r="E10" s="819">
        <v>2409</v>
      </c>
      <c r="F10" s="806" t="s">
        <v>2246</v>
      </c>
      <c r="G10" s="808" t="s">
        <v>64</v>
      </c>
      <c r="H10" s="806" t="s">
        <v>2259</v>
      </c>
      <c r="I10" s="808">
        <v>2409022</v>
      </c>
      <c r="J10" s="806" t="s">
        <v>2260</v>
      </c>
      <c r="K10" s="808" t="s">
        <v>64</v>
      </c>
      <c r="L10" s="806" t="s">
        <v>2261</v>
      </c>
      <c r="M10" s="808">
        <v>240902202</v>
      </c>
      <c r="N10" s="806" t="s">
        <v>2262</v>
      </c>
      <c r="O10" s="808">
        <v>1</v>
      </c>
      <c r="P10" s="265">
        <v>2020003630149</v>
      </c>
      <c r="Q10" s="261" t="s">
        <v>2251</v>
      </c>
      <c r="R10" s="820">
        <v>0.12614100353869884</v>
      </c>
      <c r="S10" s="810" t="s">
        <v>2252</v>
      </c>
      <c r="T10" s="811" t="s">
        <v>2253</v>
      </c>
      <c r="U10" s="821" t="s">
        <v>2263</v>
      </c>
      <c r="V10" s="1362">
        <v>8911560</v>
      </c>
      <c r="W10" s="822" t="s">
        <v>2264</v>
      </c>
      <c r="X10" s="813" t="s">
        <v>2265</v>
      </c>
      <c r="Y10" s="814">
        <v>23</v>
      </c>
      <c r="Z10" s="814" t="s">
        <v>2257</v>
      </c>
      <c r="AA10" s="815">
        <v>57163</v>
      </c>
      <c r="AB10" s="815">
        <v>57815</v>
      </c>
      <c r="AC10" s="815">
        <v>27805</v>
      </c>
      <c r="AD10" s="815">
        <v>8790</v>
      </c>
      <c r="AE10" s="815">
        <v>60583</v>
      </c>
      <c r="AF10" s="815">
        <v>17800</v>
      </c>
      <c r="AG10" s="815">
        <v>283</v>
      </c>
      <c r="AH10" s="815">
        <v>1495</v>
      </c>
      <c r="AI10" s="815">
        <v>8</v>
      </c>
      <c r="AJ10" s="815">
        <v>0</v>
      </c>
      <c r="AK10" s="815">
        <v>0</v>
      </c>
      <c r="AL10" s="815">
        <v>0</v>
      </c>
      <c r="AM10" s="815">
        <v>44350</v>
      </c>
      <c r="AN10" s="815">
        <v>6251</v>
      </c>
      <c r="AO10" s="815">
        <v>75687</v>
      </c>
      <c r="AP10" s="815">
        <f t="shared" ref="AP10:AP12" si="0">SUM(AC10:AO13)</f>
        <v>729156</v>
      </c>
      <c r="AQ10" s="816">
        <v>44198</v>
      </c>
      <c r="AR10" s="816">
        <v>44561</v>
      </c>
      <c r="AS10" s="815" t="s">
        <v>2258</v>
      </c>
    </row>
    <row r="11" spans="1:65" s="780" customFormat="1" ht="148.5" customHeight="1" x14ac:dyDescent="0.2">
      <c r="A11" s="805">
        <v>3</v>
      </c>
      <c r="B11" s="806" t="s">
        <v>2245</v>
      </c>
      <c r="C11" s="817">
        <v>16</v>
      </c>
      <c r="D11" s="818" t="s">
        <v>431</v>
      </c>
      <c r="E11" s="819">
        <v>2409</v>
      </c>
      <c r="F11" s="806" t="s">
        <v>2246</v>
      </c>
      <c r="G11" s="808" t="s">
        <v>64</v>
      </c>
      <c r="H11" s="806" t="s">
        <v>2266</v>
      </c>
      <c r="I11" s="808">
        <v>2409014</v>
      </c>
      <c r="J11" s="806" t="s">
        <v>947</v>
      </c>
      <c r="K11" s="808" t="s">
        <v>64</v>
      </c>
      <c r="L11" s="806" t="s">
        <v>2267</v>
      </c>
      <c r="M11" s="808">
        <v>240901400</v>
      </c>
      <c r="N11" s="806" t="s">
        <v>2268</v>
      </c>
      <c r="O11" s="808">
        <v>1</v>
      </c>
      <c r="P11" s="265">
        <v>2020003630149</v>
      </c>
      <c r="Q11" s="261" t="s">
        <v>2251</v>
      </c>
      <c r="R11" s="820">
        <v>0.29104436983939752</v>
      </c>
      <c r="S11" s="810" t="s">
        <v>2252</v>
      </c>
      <c r="T11" s="811" t="s">
        <v>2253</v>
      </c>
      <c r="U11" s="821" t="s">
        <v>2269</v>
      </c>
      <c r="V11" s="1362">
        <v>26734680</v>
      </c>
      <c r="W11" s="822" t="s">
        <v>2270</v>
      </c>
      <c r="X11" s="813" t="s">
        <v>2271</v>
      </c>
      <c r="Y11" s="814">
        <v>23</v>
      </c>
      <c r="Z11" s="814" t="s">
        <v>2257</v>
      </c>
      <c r="AA11" s="815">
        <v>57163</v>
      </c>
      <c r="AB11" s="815">
        <v>57815</v>
      </c>
      <c r="AC11" s="815">
        <v>27805</v>
      </c>
      <c r="AD11" s="815">
        <v>8790</v>
      </c>
      <c r="AE11" s="815">
        <v>60583</v>
      </c>
      <c r="AF11" s="815">
        <v>17800</v>
      </c>
      <c r="AG11" s="815">
        <v>283</v>
      </c>
      <c r="AH11" s="815">
        <v>1495</v>
      </c>
      <c r="AI11" s="815">
        <v>8</v>
      </c>
      <c r="AJ11" s="815">
        <v>0</v>
      </c>
      <c r="AK11" s="815">
        <v>0</v>
      </c>
      <c r="AL11" s="815">
        <v>0</v>
      </c>
      <c r="AM11" s="815">
        <v>44350</v>
      </c>
      <c r="AN11" s="815">
        <v>6251</v>
      </c>
      <c r="AO11" s="815">
        <v>75687</v>
      </c>
      <c r="AP11" s="815">
        <f t="shared" si="0"/>
        <v>486104</v>
      </c>
      <c r="AQ11" s="816">
        <v>44198</v>
      </c>
      <c r="AR11" s="816">
        <v>44561</v>
      </c>
      <c r="AS11" s="815" t="s">
        <v>2258</v>
      </c>
    </row>
    <row r="12" spans="1:65" s="780" customFormat="1" ht="148.5" customHeight="1" thickBot="1" x14ac:dyDescent="0.25">
      <c r="A12" s="1364">
        <v>3</v>
      </c>
      <c r="B12" s="1365" t="s">
        <v>2245</v>
      </c>
      <c r="C12" s="1366">
        <v>16</v>
      </c>
      <c r="D12" s="1367" t="s">
        <v>431</v>
      </c>
      <c r="E12" s="1368">
        <v>2409</v>
      </c>
      <c r="F12" s="1365" t="s">
        <v>2246</v>
      </c>
      <c r="G12" s="1368" t="s">
        <v>64</v>
      </c>
      <c r="H12" s="1369" t="s">
        <v>2272</v>
      </c>
      <c r="I12" s="1368">
        <v>2409039</v>
      </c>
      <c r="J12" s="1369" t="s">
        <v>2273</v>
      </c>
      <c r="K12" s="1368" t="s">
        <v>64</v>
      </c>
      <c r="L12" s="1369" t="s">
        <v>2274</v>
      </c>
      <c r="M12" s="1368">
        <v>240903905</v>
      </c>
      <c r="N12" s="1369" t="s">
        <v>2275</v>
      </c>
      <c r="O12" s="1368">
        <v>1</v>
      </c>
      <c r="P12" s="1370">
        <v>2020003630149</v>
      </c>
      <c r="Q12" s="1371" t="s">
        <v>2251</v>
      </c>
      <c r="R12" s="1372">
        <v>0.32428999183377188</v>
      </c>
      <c r="S12" s="1388" t="s">
        <v>2252</v>
      </c>
      <c r="T12" s="1389" t="s">
        <v>2253</v>
      </c>
      <c r="U12" s="1390" t="s">
        <v>2276</v>
      </c>
      <c r="V12" s="1362">
        <v>49862300</v>
      </c>
      <c r="W12" s="1376" t="s">
        <v>2277</v>
      </c>
      <c r="X12" s="1377" t="s">
        <v>2278</v>
      </c>
      <c r="Y12" s="1378">
        <v>23</v>
      </c>
      <c r="Z12" s="1378" t="s">
        <v>2257</v>
      </c>
      <c r="AA12" s="1379">
        <v>57163</v>
      </c>
      <c r="AB12" s="1379">
        <v>57815</v>
      </c>
      <c r="AC12" s="1379">
        <v>27805</v>
      </c>
      <c r="AD12" s="1379">
        <v>8790</v>
      </c>
      <c r="AE12" s="1379">
        <v>60583</v>
      </c>
      <c r="AF12" s="1379">
        <v>17800</v>
      </c>
      <c r="AG12" s="1379">
        <v>283</v>
      </c>
      <c r="AH12" s="1379">
        <v>1495</v>
      </c>
      <c r="AI12" s="1379">
        <v>8</v>
      </c>
      <c r="AJ12" s="1379">
        <v>0</v>
      </c>
      <c r="AK12" s="1379">
        <v>0</v>
      </c>
      <c r="AL12" s="1379">
        <v>0</v>
      </c>
      <c r="AM12" s="1379">
        <v>44350</v>
      </c>
      <c r="AN12" s="1379">
        <v>6251</v>
      </c>
      <c r="AO12" s="1379">
        <v>75687</v>
      </c>
      <c r="AP12" s="1379">
        <f t="shared" si="0"/>
        <v>243052</v>
      </c>
      <c r="AQ12" s="1380">
        <v>44198</v>
      </c>
      <c r="AR12" s="1380">
        <v>44561</v>
      </c>
      <c r="AS12" s="1379" t="s">
        <v>2258</v>
      </c>
    </row>
    <row r="13" spans="1:65" ht="27" customHeight="1" thickBot="1" x14ac:dyDescent="0.25">
      <c r="A13" s="1373" t="s">
        <v>344</v>
      </c>
      <c r="B13" s="1374"/>
      <c r="C13" s="1374"/>
      <c r="D13" s="1374"/>
      <c r="E13" s="1374"/>
      <c r="F13" s="1374"/>
      <c r="G13" s="1374"/>
      <c r="H13" s="1374"/>
      <c r="I13" s="1374"/>
      <c r="J13" s="1374"/>
      <c r="K13" s="1374"/>
      <c r="L13" s="1374"/>
      <c r="M13" s="1374"/>
      <c r="N13" s="1374"/>
      <c r="O13" s="1374"/>
      <c r="P13" s="1374"/>
      <c r="Q13" s="1374"/>
      <c r="R13" s="1374"/>
      <c r="S13" s="1374"/>
      <c r="T13" s="1374"/>
      <c r="U13" s="1375"/>
      <c r="V13" s="823">
        <f>SUM(V9:V12)</f>
        <v>113516300</v>
      </c>
      <c r="W13" s="1381"/>
      <c r="X13" s="1382"/>
      <c r="Y13" s="1383"/>
      <c r="Z13" s="1384"/>
      <c r="AA13" s="1385"/>
      <c r="AB13" s="1385"/>
      <c r="AC13" s="1385"/>
      <c r="AD13" s="1385"/>
      <c r="AE13" s="1385"/>
      <c r="AF13" s="1385"/>
      <c r="AG13" s="1385"/>
      <c r="AH13" s="1385"/>
      <c r="AI13" s="1385"/>
      <c r="AJ13" s="1385"/>
      <c r="AK13" s="1385"/>
      <c r="AL13" s="1385"/>
      <c r="AM13" s="1385"/>
      <c r="AN13" s="1385"/>
      <c r="AO13" s="1385"/>
      <c r="AP13" s="1385"/>
      <c r="AQ13" s="1386"/>
      <c r="AR13" s="1386"/>
      <c r="AS13" s="1387"/>
    </row>
    <row r="19" spans="1:9" ht="14.25" x14ac:dyDescent="0.2">
      <c r="A19" s="1322" t="s">
        <v>2059</v>
      </c>
      <c r="B19" s="1322"/>
      <c r="C19" s="1322"/>
      <c r="D19" s="1322"/>
      <c r="E19" s="1322"/>
    </row>
    <row r="25" spans="1:9" ht="15" x14ac:dyDescent="0.2">
      <c r="C25" s="826" t="s">
        <v>116</v>
      </c>
      <c r="D25" s="827" t="s">
        <v>117</v>
      </c>
      <c r="E25" s="828"/>
      <c r="F25" s="1323" t="s">
        <v>118</v>
      </c>
      <c r="G25" s="1324"/>
      <c r="H25" s="829"/>
      <c r="I25" s="829"/>
    </row>
    <row r="26" spans="1:9" ht="30" x14ac:dyDescent="0.2">
      <c r="C26" s="826" t="s">
        <v>2060</v>
      </c>
      <c r="D26" s="1336" t="s">
        <v>2061</v>
      </c>
      <c r="E26" s="1337"/>
      <c r="F26" s="1338" t="s">
        <v>2062</v>
      </c>
      <c r="G26" s="1338"/>
      <c r="H26" s="829"/>
      <c r="I26" s="829"/>
    </row>
    <row r="27" spans="1:9" ht="45" x14ac:dyDescent="0.2">
      <c r="C27" s="826" t="s">
        <v>122</v>
      </c>
      <c r="D27" s="1336" t="s">
        <v>2063</v>
      </c>
      <c r="E27" s="1337"/>
      <c r="F27" s="1338" t="s">
        <v>124</v>
      </c>
      <c r="G27" s="1338"/>
      <c r="H27" s="829"/>
      <c r="I27" s="829"/>
    </row>
  </sheetData>
  <mergeCells count="28">
    <mergeCell ref="D26:E26"/>
    <mergeCell ref="F26:G26"/>
    <mergeCell ref="D27:E27"/>
    <mergeCell ref="F27:G27"/>
    <mergeCell ref="AQ7:AQ8"/>
    <mergeCell ref="O7:V7"/>
    <mergeCell ref="A13:U13"/>
    <mergeCell ref="AR7:AR8"/>
    <mergeCell ref="AS7:AS8"/>
    <mergeCell ref="A19:E19"/>
    <mergeCell ref="F25:G25"/>
    <mergeCell ref="W7:Z7"/>
    <mergeCell ref="AA7:AB7"/>
    <mergeCell ref="AC7:AF7"/>
    <mergeCell ref="AG7:AL7"/>
    <mergeCell ref="AM7:AO7"/>
    <mergeCell ref="AP7:AP8"/>
    <mergeCell ref="A7:B7"/>
    <mergeCell ref="C7:D7"/>
    <mergeCell ref="E7:F7"/>
    <mergeCell ref="G7:J7"/>
    <mergeCell ref="K7:N7"/>
    <mergeCell ref="A1:A4"/>
    <mergeCell ref="B1:AQ1"/>
    <mergeCell ref="B2:AQ4"/>
    <mergeCell ref="A5:O6"/>
    <mergeCell ref="P5:AS5"/>
    <mergeCell ref="AA6:AO6"/>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H94"/>
  <sheetViews>
    <sheetView showGridLines="0" topLeftCell="I1" zoomScale="70" zoomScaleNormal="70" workbookViewId="0">
      <selection activeCell="F50" sqref="F50"/>
    </sheetView>
  </sheetViews>
  <sheetFormatPr baseColWidth="10" defaultColWidth="11.42578125" defaultRowHeight="14.25" x14ac:dyDescent="0.2"/>
  <cols>
    <col min="1" max="1" width="16.42578125" style="3" customWidth="1"/>
    <col min="2" max="2" width="22.42578125" style="3" customWidth="1"/>
    <col min="3" max="3" width="22.42578125" style="178" customWidth="1"/>
    <col min="4" max="4" width="22.42578125" style="3" customWidth="1"/>
    <col min="5" max="5" width="22.42578125" style="178" customWidth="1"/>
    <col min="6" max="6" width="40.7109375" style="3" customWidth="1"/>
    <col min="7" max="7" width="17.85546875" style="3" customWidth="1"/>
    <col min="8" max="8" width="40.7109375" style="3" customWidth="1"/>
    <col min="9" max="9" width="21.42578125" style="3" customWidth="1"/>
    <col min="10" max="10" width="40.7109375" style="3" customWidth="1"/>
    <col min="11" max="11" width="21.7109375" style="178" customWidth="1"/>
    <col min="12" max="12" width="40.7109375" style="3" customWidth="1"/>
    <col min="13" max="13" width="22.5703125" style="178" customWidth="1"/>
    <col min="14" max="14" width="40.7109375" style="3" customWidth="1"/>
    <col min="15" max="15" width="23" style="3" customWidth="1"/>
    <col min="16" max="16" width="23.42578125" style="3" customWidth="1"/>
    <col min="17" max="17" width="40.7109375" style="3" customWidth="1"/>
    <col min="18" max="18" width="16.5703125" style="3" customWidth="1"/>
    <col min="19" max="20" width="40.7109375" style="3" customWidth="1"/>
    <col min="21" max="21" width="60.7109375" style="3" customWidth="1"/>
    <col min="22" max="22" width="29.140625" style="3" customWidth="1"/>
    <col min="23" max="23" width="73.28515625" style="3" customWidth="1"/>
    <col min="24" max="24" width="38.28515625" style="3" customWidth="1"/>
    <col min="25" max="25" width="16.28515625" style="3" customWidth="1"/>
    <col min="26" max="26" width="28.7109375" style="3" customWidth="1"/>
    <col min="27" max="42" width="14.42578125" style="3" customWidth="1"/>
    <col min="43" max="43" width="20.85546875" style="3" customWidth="1"/>
    <col min="44" max="44" width="21.140625" style="3" customWidth="1"/>
    <col min="45" max="45" width="26.5703125" style="3" customWidth="1"/>
    <col min="46" max="58" width="14.85546875" style="3" customWidth="1"/>
    <col min="59" max="16384" width="11.42578125" style="3"/>
  </cols>
  <sheetData>
    <row r="1" spans="1:60" ht="30" customHeight="1" x14ac:dyDescent="0.2">
      <c r="A1" s="1074"/>
      <c r="B1" s="1077" t="s">
        <v>0</v>
      </c>
      <c r="C1" s="1121"/>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c r="AO1" s="1121"/>
      <c r="AP1" s="1121"/>
      <c r="AQ1" s="1121"/>
      <c r="AR1" s="1" t="s">
        <v>1</v>
      </c>
      <c r="AS1" s="2" t="s">
        <v>346</v>
      </c>
    </row>
    <row r="2" spans="1:60" ht="30" customHeight="1" x14ac:dyDescent="0.2">
      <c r="A2" s="1075"/>
      <c r="B2" s="1080" t="s">
        <v>345</v>
      </c>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c r="AM2" s="1122"/>
      <c r="AN2" s="1122"/>
      <c r="AO2" s="1122"/>
      <c r="AP2" s="1122"/>
      <c r="AQ2" s="1122"/>
      <c r="AR2" s="4" t="s">
        <v>3</v>
      </c>
      <c r="AS2" s="5">
        <v>10</v>
      </c>
    </row>
    <row r="3" spans="1:60" ht="30" customHeight="1" x14ac:dyDescent="0.2">
      <c r="A3" s="1075"/>
      <c r="B3" s="1080"/>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122"/>
      <c r="AR3" s="6" t="s">
        <v>4</v>
      </c>
      <c r="AS3" s="7">
        <v>44617</v>
      </c>
    </row>
    <row r="4" spans="1:60" s="10" customFormat="1" ht="30" customHeight="1" x14ac:dyDescent="0.2">
      <c r="A4" s="1076"/>
      <c r="B4" s="1083"/>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8" t="s">
        <v>5</v>
      </c>
      <c r="AS4" s="9" t="s">
        <v>187</v>
      </c>
    </row>
    <row r="5" spans="1:60" ht="15" x14ac:dyDescent="0.2">
      <c r="A5" s="1086" t="s">
        <v>7</v>
      </c>
      <c r="B5" s="1087"/>
      <c r="C5" s="1087"/>
      <c r="D5" s="1087"/>
      <c r="E5" s="1087"/>
      <c r="F5" s="1087"/>
      <c r="G5" s="1087"/>
      <c r="H5" s="1087"/>
      <c r="I5" s="1087"/>
      <c r="J5" s="1087"/>
      <c r="K5" s="1087"/>
      <c r="L5" s="1087"/>
      <c r="M5" s="1087"/>
      <c r="N5" s="1087"/>
      <c r="O5" s="1087"/>
      <c r="P5" s="1090"/>
      <c r="Q5" s="1091"/>
      <c r="R5" s="1091"/>
      <c r="S5" s="1091"/>
      <c r="T5" s="1091"/>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2"/>
    </row>
    <row r="6" spans="1:60" ht="14.45" customHeight="1" x14ac:dyDescent="0.2">
      <c r="A6" s="1088"/>
      <c r="B6" s="1089"/>
      <c r="C6" s="1087"/>
      <c r="D6" s="1087"/>
      <c r="E6" s="1087"/>
      <c r="F6" s="1087"/>
      <c r="G6" s="1087"/>
      <c r="H6" s="1087"/>
      <c r="I6" s="1087"/>
      <c r="J6" s="1087"/>
      <c r="K6" s="1087"/>
      <c r="L6" s="1087"/>
      <c r="M6" s="1087"/>
      <c r="N6" s="1087"/>
      <c r="O6" s="1087"/>
      <c r="P6" s="1090"/>
      <c r="Q6" s="1091"/>
      <c r="R6" s="1091"/>
      <c r="S6" s="1091"/>
      <c r="T6" s="1091"/>
      <c r="U6" s="1091"/>
      <c r="V6" s="1091"/>
      <c r="W6" s="1091"/>
      <c r="X6" s="1091"/>
      <c r="Y6" s="1091"/>
      <c r="Z6" s="1093"/>
      <c r="AA6" s="11"/>
      <c r="AB6" s="11"/>
      <c r="AC6" s="11"/>
      <c r="AD6" s="11"/>
      <c r="AE6" s="11"/>
      <c r="AF6" s="11"/>
      <c r="AG6" s="11"/>
      <c r="AH6" s="11"/>
      <c r="AI6" s="11"/>
      <c r="AJ6" s="11"/>
      <c r="AK6" s="11"/>
      <c r="AL6" s="11"/>
      <c r="AM6" s="11"/>
      <c r="AN6" s="11"/>
      <c r="AO6" s="11"/>
      <c r="AP6" s="11"/>
      <c r="AQ6" s="1094"/>
      <c r="AR6" s="1095"/>
      <c r="AS6" s="1096"/>
    </row>
    <row r="7" spans="1:60" ht="22.5" customHeight="1" x14ac:dyDescent="0.2">
      <c r="A7" s="1125" t="s">
        <v>8</v>
      </c>
      <c r="B7" s="1126"/>
      <c r="C7" s="1123" t="s">
        <v>9</v>
      </c>
      <c r="D7" s="1126"/>
      <c r="E7" s="1123" t="s">
        <v>10</v>
      </c>
      <c r="F7" s="1126"/>
      <c r="G7" s="1123" t="s">
        <v>11</v>
      </c>
      <c r="H7" s="1124"/>
      <c r="I7" s="1124"/>
      <c r="J7" s="1126"/>
      <c r="K7" s="1123" t="s">
        <v>12</v>
      </c>
      <c r="L7" s="1124"/>
      <c r="M7" s="1124"/>
      <c r="N7" s="1126"/>
      <c r="O7" s="1123" t="s">
        <v>13</v>
      </c>
      <c r="P7" s="1124"/>
      <c r="Q7" s="1124"/>
      <c r="R7" s="1124"/>
      <c r="S7" s="1124"/>
      <c r="T7" s="1124"/>
      <c r="U7" s="1124"/>
      <c r="V7" s="1124"/>
      <c r="W7" s="1112" t="s">
        <v>14</v>
      </c>
      <c r="X7" s="1113"/>
      <c r="Y7" s="1113"/>
      <c r="Z7" s="1114"/>
      <c r="AA7" s="1112" t="s">
        <v>15</v>
      </c>
      <c r="AB7" s="1113"/>
      <c r="AC7" s="1115" t="s">
        <v>16</v>
      </c>
      <c r="AD7" s="1116"/>
      <c r="AE7" s="1116"/>
      <c r="AF7" s="1116"/>
      <c r="AG7" s="1117" t="s">
        <v>17</v>
      </c>
      <c r="AH7" s="1118"/>
      <c r="AI7" s="1118"/>
      <c r="AJ7" s="1118"/>
      <c r="AK7" s="1118"/>
      <c r="AL7" s="1118"/>
      <c r="AM7" s="1115" t="s">
        <v>18</v>
      </c>
      <c r="AN7" s="1116"/>
      <c r="AO7" s="1116"/>
      <c r="AP7" s="1119" t="s">
        <v>19</v>
      </c>
      <c r="AQ7" s="1109" t="s">
        <v>20</v>
      </c>
      <c r="AR7" s="1097" t="s">
        <v>21</v>
      </c>
      <c r="AS7" s="1111" t="s">
        <v>22</v>
      </c>
    </row>
    <row r="8" spans="1:60" ht="116.25" customHeight="1" x14ac:dyDescent="0.2">
      <c r="A8" s="181" t="s">
        <v>23</v>
      </c>
      <c r="B8" s="129" t="s">
        <v>24</v>
      </c>
      <c r="C8" s="129" t="s">
        <v>23</v>
      </c>
      <c r="D8" s="129" t="s">
        <v>25</v>
      </c>
      <c r="E8" s="129" t="s">
        <v>23</v>
      </c>
      <c r="F8" s="129" t="s">
        <v>24</v>
      </c>
      <c r="G8" s="129" t="s">
        <v>26</v>
      </c>
      <c r="H8" s="129" t="s">
        <v>27</v>
      </c>
      <c r="I8" s="129" t="s">
        <v>28</v>
      </c>
      <c r="J8" s="129" t="s">
        <v>29</v>
      </c>
      <c r="K8" s="129" t="s">
        <v>26</v>
      </c>
      <c r="L8" s="129" t="s">
        <v>30</v>
      </c>
      <c r="M8" s="129" t="s">
        <v>31</v>
      </c>
      <c r="N8" s="129" t="s">
        <v>32</v>
      </c>
      <c r="O8" s="180" t="s">
        <v>33</v>
      </c>
      <c r="P8" s="182" t="s">
        <v>34</v>
      </c>
      <c r="Q8" s="182" t="s">
        <v>35</v>
      </c>
      <c r="R8" s="182" t="s">
        <v>36</v>
      </c>
      <c r="S8" s="182" t="s">
        <v>37</v>
      </c>
      <c r="T8" s="182" t="s">
        <v>38</v>
      </c>
      <c r="U8" s="129" t="s">
        <v>39</v>
      </c>
      <c r="V8" s="180" t="s">
        <v>40</v>
      </c>
      <c r="W8" s="129" t="s">
        <v>41</v>
      </c>
      <c r="X8" s="129" t="s">
        <v>42</v>
      </c>
      <c r="Y8" s="129" t="s">
        <v>23</v>
      </c>
      <c r="Z8" s="129" t="s">
        <v>25</v>
      </c>
      <c r="AA8" s="13" t="s">
        <v>43</v>
      </c>
      <c r="AB8" s="14" t="s">
        <v>44</v>
      </c>
      <c r="AC8" s="13" t="s">
        <v>45</v>
      </c>
      <c r="AD8" s="13" t="s">
        <v>46</v>
      </c>
      <c r="AE8" s="13" t="s">
        <v>47</v>
      </c>
      <c r="AF8" s="13" t="s">
        <v>48</v>
      </c>
      <c r="AG8" s="13" t="s">
        <v>49</v>
      </c>
      <c r="AH8" s="13" t="s">
        <v>50</v>
      </c>
      <c r="AI8" s="13" t="s">
        <v>51</v>
      </c>
      <c r="AJ8" s="13" t="s">
        <v>52</v>
      </c>
      <c r="AK8" s="13" t="s">
        <v>53</v>
      </c>
      <c r="AL8" s="13" t="s">
        <v>54</v>
      </c>
      <c r="AM8" s="13" t="s">
        <v>55</v>
      </c>
      <c r="AN8" s="13" t="s">
        <v>56</v>
      </c>
      <c r="AO8" s="13" t="s">
        <v>57</v>
      </c>
      <c r="AP8" s="1120"/>
      <c r="AQ8" s="1110"/>
      <c r="AR8" s="1097"/>
      <c r="AS8" s="1111"/>
    </row>
    <row r="9" spans="1:60" s="148" customFormat="1" ht="120" customHeight="1" x14ac:dyDescent="0.2">
      <c r="A9" s="130">
        <v>4</v>
      </c>
      <c r="B9" s="131" t="s">
        <v>188</v>
      </c>
      <c r="C9" s="130">
        <v>45</v>
      </c>
      <c r="D9" s="131" t="s">
        <v>62</v>
      </c>
      <c r="E9" s="130">
        <v>4502</v>
      </c>
      <c r="F9" s="131" t="s">
        <v>189</v>
      </c>
      <c r="G9" s="132" t="s">
        <v>64</v>
      </c>
      <c r="H9" s="133" t="s">
        <v>190</v>
      </c>
      <c r="I9" s="132">
        <v>4502001</v>
      </c>
      <c r="J9" s="133" t="s">
        <v>191</v>
      </c>
      <c r="K9" s="132" t="s">
        <v>64</v>
      </c>
      <c r="L9" s="133" t="s">
        <v>192</v>
      </c>
      <c r="M9" s="132">
        <v>450200100</v>
      </c>
      <c r="N9" s="133" t="s">
        <v>193</v>
      </c>
      <c r="O9" s="132">
        <v>1</v>
      </c>
      <c r="P9" s="134">
        <v>2020003630042</v>
      </c>
      <c r="Q9" s="133" t="s">
        <v>194</v>
      </c>
      <c r="R9" s="135">
        <v>1</v>
      </c>
      <c r="S9" s="133" t="s">
        <v>195</v>
      </c>
      <c r="T9" s="133" t="s">
        <v>196</v>
      </c>
      <c r="U9" s="133" t="s">
        <v>197</v>
      </c>
      <c r="V9" s="136">
        <v>11000000</v>
      </c>
      <c r="W9" s="137" t="s">
        <v>198</v>
      </c>
      <c r="X9" s="138" t="s">
        <v>199</v>
      </c>
      <c r="Y9" s="132">
        <v>20</v>
      </c>
      <c r="Z9" s="139" t="s">
        <v>94</v>
      </c>
      <c r="AA9" s="140">
        <v>295972</v>
      </c>
      <c r="AB9" s="140">
        <v>285580</v>
      </c>
      <c r="AC9" s="140">
        <v>135545</v>
      </c>
      <c r="AD9" s="140">
        <v>44254</v>
      </c>
      <c r="AE9" s="140">
        <v>309146</v>
      </c>
      <c r="AF9" s="140">
        <v>92607</v>
      </c>
      <c r="AG9" s="140">
        <v>2145</v>
      </c>
      <c r="AH9" s="140">
        <v>12718</v>
      </c>
      <c r="AI9" s="140">
        <v>26</v>
      </c>
      <c r="AJ9" s="140">
        <v>37</v>
      </c>
      <c r="AK9" s="140">
        <v>0</v>
      </c>
      <c r="AL9" s="140">
        <v>0</v>
      </c>
      <c r="AM9" s="140">
        <v>44350</v>
      </c>
      <c r="AN9" s="140">
        <v>21944</v>
      </c>
      <c r="AO9" s="140">
        <v>75687</v>
      </c>
      <c r="AP9" s="140">
        <v>581552</v>
      </c>
      <c r="AQ9" s="141">
        <v>44563</v>
      </c>
      <c r="AR9" s="141">
        <v>44926</v>
      </c>
      <c r="AS9" s="132" t="s">
        <v>200</v>
      </c>
      <c r="AT9" s="142"/>
      <c r="AU9" s="142"/>
      <c r="AV9" s="142"/>
      <c r="AW9" s="143"/>
      <c r="AX9" s="143"/>
      <c r="AY9" s="143"/>
      <c r="AZ9" s="144"/>
      <c r="BA9" s="143"/>
      <c r="BB9" s="143"/>
      <c r="BC9" s="143"/>
      <c r="BD9" s="145"/>
      <c r="BE9" s="146"/>
      <c r="BF9" s="146"/>
      <c r="BG9" s="146"/>
      <c r="BH9" s="147"/>
    </row>
    <row r="10" spans="1:60" s="148" customFormat="1" ht="120" customHeight="1" x14ac:dyDescent="0.2">
      <c r="A10" s="130">
        <v>4</v>
      </c>
      <c r="B10" s="131" t="s">
        <v>188</v>
      </c>
      <c r="C10" s="130">
        <v>45</v>
      </c>
      <c r="D10" s="131" t="s">
        <v>62</v>
      </c>
      <c r="E10" s="130">
        <v>4502</v>
      </c>
      <c r="F10" s="131" t="s">
        <v>103</v>
      </c>
      <c r="G10" s="132" t="s">
        <v>64</v>
      </c>
      <c r="H10" s="133" t="s">
        <v>190</v>
      </c>
      <c r="I10" s="132">
        <v>4502001</v>
      </c>
      <c r="J10" s="133" t="s">
        <v>191</v>
      </c>
      <c r="K10" s="132" t="s">
        <v>64</v>
      </c>
      <c r="L10" s="133" t="s">
        <v>192</v>
      </c>
      <c r="M10" s="132">
        <v>450200100</v>
      </c>
      <c r="N10" s="133" t="s">
        <v>193</v>
      </c>
      <c r="O10" s="132">
        <v>1</v>
      </c>
      <c r="P10" s="134">
        <v>2020003630042</v>
      </c>
      <c r="Q10" s="133" t="s">
        <v>194</v>
      </c>
      <c r="R10" s="135">
        <v>1</v>
      </c>
      <c r="S10" s="133" t="s">
        <v>195</v>
      </c>
      <c r="T10" s="133" t="s">
        <v>196</v>
      </c>
      <c r="U10" s="133" t="s">
        <v>201</v>
      </c>
      <c r="V10" s="136">
        <v>15000000</v>
      </c>
      <c r="W10" s="137" t="s">
        <v>202</v>
      </c>
      <c r="X10" s="138" t="s">
        <v>203</v>
      </c>
      <c r="Y10" s="132">
        <v>20</v>
      </c>
      <c r="Z10" s="139" t="s">
        <v>94</v>
      </c>
      <c r="AA10" s="140">
        <v>295972</v>
      </c>
      <c r="AB10" s="140">
        <v>285580</v>
      </c>
      <c r="AC10" s="140">
        <v>135545</v>
      </c>
      <c r="AD10" s="140">
        <v>44254</v>
      </c>
      <c r="AE10" s="140">
        <v>309146</v>
      </c>
      <c r="AF10" s="140">
        <v>92607</v>
      </c>
      <c r="AG10" s="140">
        <v>2145</v>
      </c>
      <c r="AH10" s="140">
        <v>12718</v>
      </c>
      <c r="AI10" s="140">
        <v>26</v>
      </c>
      <c r="AJ10" s="140">
        <v>37</v>
      </c>
      <c r="AK10" s="140">
        <v>0</v>
      </c>
      <c r="AL10" s="140">
        <v>0</v>
      </c>
      <c r="AM10" s="140">
        <v>44350</v>
      </c>
      <c r="AN10" s="140">
        <v>21944</v>
      </c>
      <c r="AO10" s="140">
        <v>75687</v>
      </c>
      <c r="AP10" s="140">
        <v>581552</v>
      </c>
      <c r="AQ10" s="141">
        <v>44563</v>
      </c>
      <c r="AR10" s="141">
        <v>44926</v>
      </c>
      <c r="AS10" s="132" t="s">
        <v>200</v>
      </c>
      <c r="AT10" s="142"/>
      <c r="AU10" s="142"/>
      <c r="AV10" s="142"/>
      <c r="AW10" s="143"/>
      <c r="AX10" s="143"/>
      <c r="AY10" s="143"/>
      <c r="AZ10" s="144"/>
      <c r="BA10" s="143"/>
      <c r="BB10" s="143"/>
      <c r="BC10" s="143"/>
      <c r="BD10" s="145"/>
      <c r="BE10" s="146"/>
      <c r="BF10" s="146"/>
      <c r="BG10" s="146"/>
      <c r="BH10" s="147"/>
    </row>
    <row r="11" spans="1:60" s="148" customFormat="1" ht="120" customHeight="1" x14ac:dyDescent="0.2">
      <c r="A11" s="130">
        <v>4</v>
      </c>
      <c r="B11" s="131" t="s">
        <v>188</v>
      </c>
      <c r="C11" s="130">
        <v>45</v>
      </c>
      <c r="D11" s="131" t="s">
        <v>62</v>
      </c>
      <c r="E11" s="130">
        <v>4502</v>
      </c>
      <c r="F11" s="131" t="s">
        <v>103</v>
      </c>
      <c r="G11" s="132" t="s">
        <v>64</v>
      </c>
      <c r="H11" s="133" t="s">
        <v>190</v>
      </c>
      <c r="I11" s="132">
        <v>4502001</v>
      </c>
      <c r="J11" s="133" t="s">
        <v>191</v>
      </c>
      <c r="K11" s="132" t="s">
        <v>64</v>
      </c>
      <c r="L11" s="133" t="s">
        <v>192</v>
      </c>
      <c r="M11" s="132">
        <v>450200100</v>
      </c>
      <c r="N11" s="133" t="s">
        <v>193</v>
      </c>
      <c r="O11" s="132">
        <v>1</v>
      </c>
      <c r="P11" s="134">
        <v>2020003630042</v>
      </c>
      <c r="Q11" s="133" t="s">
        <v>194</v>
      </c>
      <c r="R11" s="135">
        <v>1</v>
      </c>
      <c r="S11" s="133" t="s">
        <v>195</v>
      </c>
      <c r="T11" s="133" t="s">
        <v>196</v>
      </c>
      <c r="U11" s="133" t="s">
        <v>204</v>
      </c>
      <c r="V11" s="136">
        <v>8000000</v>
      </c>
      <c r="W11" s="137" t="s">
        <v>205</v>
      </c>
      <c r="X11" s="149" t="s">
        <v>206</v>
      </c>
      <c r="Y11" s="132">
        <v>20</v>
      </c>
      <c r="Z11" s="139" t="s">
        <v>94</v>
      </c>
      <c r="AA11" s="140">
        <v>295972</v>
      </c>
      <c r="AB11" s="140">
        <v>285580</v>
      </c>
      <c r="AC11" s="140">
        <v>135545</v>
      </c>
      <c r="AD11" s="140">
        <v>44254</v>
      </c>
      <c r="AE11" s="140">
        <v>309146</v>
      </c>
      <c r="AF11" s="140">
        <v>92607</v>
      </c>
      <c r="AG11" s="140">
        <v>2145</v>
      </c>
      <c r="AH11" s="140">
        <v>12718</v>
      </c>
      <c r="AI11" s="140">
        <v>26</v>
      </c>
      <c r="AJ11" s="140">
        <v>37</v>
      </c>
      <c r="AK11" s="140">
        <v>0</v>
      </c>
      <c r="AL11" s="140">
        <v>0</v>
      </c>
      <c r="AM11" s="140">
        <v>44350</v>
      </c>
      <c r="AN11" s="140">
        <v>21944</v>
      </c>
      <c r="AO11" s="140">
        <v>75687</v>
      </c>
      <c r="AP11" s="140">
        <v>581552</v>
      </c>
      <c r="AQ11" s="141">
        <v>44563</v>
      </c>
      <c r="AR11" s="141">
        <v>44926</v>
      </c>
      <c r="AS11" s="132" t="s">
        <v>200</v>
      </c>
      <c r="AT11" s="142"/>
      <c r="AU11" s="142"/>
      <c r="AV11" s="142"/>
      <c r="AW11" s="143"/>
      <c r="AX11" s="143"/>
      <c r="AY11" s="143"/>
      <c r="AZ11" s="144"/>
      <c r="BA11" s="143"/>
      <c r="BB11" s="143"/>
      <c r="BC11" s="143"/>
      <c r="BD11" s="145"/>
      <c r="BE11" s="146"/>
      <c r="BF11" s="146"/>
      <c r="BG11" s="146"/>
      <c r="BH11" s="147"/>
    </row>
    <row r="12" spans="1:60" s="148" customFormat="1" ht="120" customHeight="1" x14ac:dyDescent="0.2">
      <c r="A12" s="130">
        <v>4</v>
      </c>
      <c r="B12" s="131" t="s">
        <v>188</v>
      </c>
      <c r="C12" s="130">
        <v>45</v>
      </c>
      <c r="D12" s="131" t="s">
        <v>62</v>
      </c>
      <c r="E12" s="130">
        <v>4502</v>
      </c>
      <c r="F12" s="131" t="s">
        <v>103</v>
      </c>
      <c r="G12" s="132" t="s">
        <v>64</v>
      </c>
      <c r="H12" s="133" t="s">
        <v>190</v>
      </c>
      <c r="I12" s="132">
        <v>4502001</v>
      </c>
      <c r="J12" s="133" t="s">
        <v>191</v>
      </c>
      <c r="K12" s="132" t="s">
        <v>64</v>
      </c>
      <c r="L12" s="133" t="s">
        <v>192</v>
      </c>
      <c r="M12" s="132">
        <v>450200100</v>
      </c>
      <c r="N12" s="133" t="s">
        <v>193</v>
      </c>
      <c r="O12" s="132">
        <v>1</v>
      </c>
      <c r="P12" s="134">
        <v>2020003630042</v>
      </c>
      <c r="Q12" s="133" t="s">
        <v>194</v>
      </c>
      <c r="R12" s="135">
        <v>1</v>
      </c>
      <c r="S12" s="133" t="s">
        <v>195</v>
      </c>
      <c r="T12" s="133" t="s">
        <v>196</v>
      </c>
      <c r="U12" s="133" t="s">
        <v>207</v>
      </c>
      <c r="V12" s="136">
        <v>24000000</v>
      </c>
      <c r="W12" s="137" t="s">
        <v>208</v>
      </c>
      <c r="X12" s="149" t="s">
        <v>209</v>
      </c>
      <c r="Y12" s="132">
        <v>20</v>
      </c>
      <c r="Z12" s="139" t="s">
        <v>94</v>
      </c>
      <c r="AA12" s="140">
        <v>295972</v>
      </c>
      <c r="AB12" s="140">
        <v>285580</v>
      </c>
      <c r="AC12" s="140">
        <v>135545</v>
      </c>
      <c r="AD12" s="140">
        <v>44254</v>
      </c>
      <c r="AE12" s="140">
        <v>309146</v>
      </c>
      <c r="AF12" s="140">
        <v>92607</v>
      </c>
      <c r="AG12" s="140">
        <v>2145</v>
      </c>
      <c r="AH12" s="140">
        <v>12718</v>
      </c>
      <c r="AI12" s="140">
        <v>26</v>
      </c>
      <c r="AJ12" s="140">
        <v>37</v>
      </c>
      <c r="AK12" s="140">
        <v>0</v>
      </c>
      <c r="AL12" s="140">
        <v>0</v>
      </c>
      <c r="AM12" s="140">
        <v>44350</v>
      </c>
      <c r="AN12" s="140">
        <v>21944</v>
      </c>
      <c r="AO12" s="140">
        <v>75687</v>
      </c>
      <c r="AP12" s="140">
        <v>581552</v>
      </c>
      <c r="AQ12" s="141">
        <v>44563</v>
      </c>
      <c r="AR12" s="141">
        <v>44926</v>
      </c>
      <c r="AS12" s="132" t="s">
        <v>200</v>
      </c>
      <c r="AT12" s="142"/>
      <c r="AU12" s="142"/>
      <c r="AV12" s="142"/>
      <c r="AW12" s="143"/>
      <c r="AX12" s="143"/>
      <c r="AY12" s="143"/>
      <c r="AZ12" s="144"/>
      <c r="BA12" s="143"/>
      <c r="BB12" s="143"/>
      <c r="BC12" s="143"/>
      <c r="BD12" s="145"/>
      <c r="BE12" s="146"/>
      <c r="BF12" s="146"/>
      <c r="BG12" s="146"/>
      <c r="BH12" s="147"/>
    </row>
    <row r="13" spans="1:60" s="148" customFormat="1" ht="120" customHeight="1" x14ac:dyDescent="0.2">
      <c r="A13" s="130">
        <v>4</v>
      </c>
      <c r="B13" s="131" t="s">
        <v>188</v>
      </c>
      <c r="C13" s="130">
        <v>45</v>
      </c>
      <c r="D13" s="131" t="s">
        <v>62</v>
      </c>
      <c r="E13" s="130">
        <v>4502</v>
      </c>
      <c r="F13" s="131" t="s">
        <v>103</v>
      </c>
      <c r="G13" s="132" t="s">
        <v>64</v>
      </c>
      <c r="H13" s="133" t="s">
        <v>190</v>
      </c>
      <c r="I13" s="132">
        <v>4502001</v>
      </c>
      <c r="J13" s="133" t="s">
        <v>191</v>
      </c>
      <c r="K13" s="132" t="s">
        <v>64</v>
      </c>
      <c r="L13" s="133" t="s">
        <v>192</v>
      </c>
      <c r="M13" s="132">
        <v>450200100</v>
      </c>
      <c r="N13" s="133" t="s">
        <v>193</v>
      </c>
      <c r="O13" s="132">
        <v>1</v>
      </c>
      <c r="P13" s="134">
        <v>2020003630042</v>
      </c>
      <c r="Q13" s="133" t="s">
        <v>194</v>
      </c>
      <c r="R13" s="135">
        <v>1</v>
      </c>
      <c r="S13" s="133" t="s">
        <v>195</v>
      </c>
      <c r="T13" s="133" t="s">
        <v>196</v>
      </c>
      <c r="U13" s="133" t="s">
        <v>210</v>
      </c>
      <c r="V13" s="136">
        <v>8000000</v>
      </c>
      <c r="W13" s="150" t="s">
        <v>211</v>
      </c>
      <c r="X13" s="149" t="s">
        <v>212</v>
      </c>
      <c r="Y13" s="132">
        <v>20</v>
      </c>
      <c r="Z13" s="139" t="s">
        <v>94</v>
      </c>
      <c r="AA13" s="140">
        <v>295972</v>
      </c>
      <c r="AB13" s="140">
        <v>285580</v>
      </c>
      <c r="AC13" s="140">
        <v>135545</v>
      </c>
      <c r="AD13" s="140">
        <v>44254</v>
      </c>
      <c r="AE13" s="140">
        <v>309146</v>
      </c>
      <c r="AF13" s="140">
        <v>92607</v>
      </c>
      <c r="AG13" s="140">
        <v>2145</v>
      </c>
      <c r="AH13" s="140">
        <v>12718</v>
      </c>
      <c r="AI13" s="140">
        <v>26</v>
      </c>
      <c r="AJ13" s="140">
        <v>37</v>
      </c>
      <c r="AK13" s="140">
        <v>0</v>
      </c>
      <c r="AL13" s="140">
        <v>0</v>
      </c>
      <c r="AM13" s="140">
        <v>44350</v>
      </c>
      <c r="AN13" s="140">
        <v>21944</v>
      </c>
      <c r="AO13" s="140">
        <v>75687</v>
      </c>
      <c r="AP13" s="140">
        <v>581552</v>
      </c>
      <c r="AQ13" s="141">
        <v>44563</v>
      </c>
      <c r="AR13" s="141">
        <v>44926</v>
      </c>
      <c r="AS13" s="132" t="s">
        <v>200</v>
      </c>
      <c r="AT13" s="142"/>
      <c r="AU13" s="142"/>
      <c r="AV13" s="142"/>
      <c r="AW13" s="143"/>
      <c r="AX13" s="143"/>
      <c r="AY13" s="143"/>
      <c r="AZ13" s="144"/>
      <c r="BA13" s="143"/>
      <c r="BB13" s="143"/>
      <c r="BC13" s="143"/>
      <c r="BD13" s="145"/>
      <c r="BE13" s="146"/>
      <c r="BF13" s="146"/>
      <c r="BG13" s="146"/>
      <c r="BH13" s="147"/>
    </row>
    <row r="14" spans="1:60" s="148" customFormat="1" ht="120" customHeight="1" x14ac:dyDescent="0.2">
      <c r="A14" s="130">
        <v>4</v>
      </c>
      <c r="B14" s="131" t="s">
        <v>188</v>
      </c>
      <c r="C14" s="130">
        <v>45</v>
      </c>
      <c r="D14" s="131" t="s">
        <v>62</v>
      </c>
      <c r="E14" s="130">
        <v>4502</v>
      </c>
      <c r="F14" s="131" t="s">
        <v>103</v>
      </c>
      <c r="G14" s="132" t="s">
        <v>64</v>
      </c>
      <c r="H14" s="133" t="s">
        <v>190</v>
      </c>
      <c r="I14" s="132">
        <v>4502001</v>
      </c>
      <c r="J14" s="133" t="s">
        <v>191</v>
      </c>
      <c r="K14" s="132" t="s">
        <v>64</v>
      </c>
      <c r="L14" s="133" t="s">
        <v>192</v>
      </c>
      <c r="M14" s="132">
        <v>450200100</v>
      </c>
      <c r="N14" s="133" t="s">
        <v>193</v>
      </c>
      <c r="O14" s="132">
        <v>1</v>
      </c>
      <c r="P14" s="134">
        <v>2020003630042</v>
      </c>
      <c r="Q14" s="133" t="s">
        <v>194</v>
      </c>
      <c r="R14" s="135">
        <v>1</v>
      </c>
      <c r="S14" s="133" t="s">
        <v>195</v>
      </c>
      <c r="T14" s="133" t="s">
        <v>196</v>
      </c>
      <c r="U14" s="133" t="s">
        <v>213</v>
      </c>
      <c r="V14" s="136">
        <v>7000000</v>
      </c>
      <c r="W14" s="150" t="s">
        <v>211</v>
      </c>
      <c r="X14" s="149" t="s">
        <v>212</v>
      </c>
      <c r="Y14" s="132">
        <v>20</v>
      </c>
      <c r="Z14" s="139" t="s">
        <v>94</v>
      </c>
      <c r="AA14" s="140">
        <v>295972</v>
      </c>
      <c r="AB14" s="140">
        <v>285580</v>
      </c>
      <c r="AC14" s="140">
        <v>135545</v>
      </c>
      <c r="AD14" s="140">
        <v>44254</v>
      </c>
      <c r="AE14" s="140">
        <v>309146</v>
      </c>
      <c r="AF14" s="140">
        <v>92607</v>
      </c>
      <c r="AG14" s="140">
        <v>2145</v>
      </c>
      <c r="AH14" s="140">
        <v>12718</v>
      </c>
      <c r="AI14" s="140">
        <v>26</v>
      </c>
      <c r="AJ14" s="140">
        <v>37</v>
      </c>
      <c r="AK14" s="140">
        <v>0</v>
      </c>
      <c r="AL14" s="140">
        <v>0</v>
      </c>
      <c r="AM14" s="140">
        <v>44350</v>
      </c>
      <c r="AN14" s="140">
        <v>21944</v>
      </c>
      <c r="AO14" s="140">
        <v>75687</v>
      </c>
      <c r="AP14" s="140">
        <v>581552</v>
      </c>
      <c r="AQ14" s="141">
        <v>44563</v>
      </c>
      <c r="AR14" s="141">
        <v>44926</v>
      </c>
      <c r="AS14" s="132" t="s">
        <v>200</v>
      </c>
      <c r="AT14" s="142"/>
      <c r="AU14" s="142"/>
      <c r="AV14" s="142"/>
      <c r="AW14" s="143"/>
      <c r="AX14" s="143"/>
      <c r="AY14" s="143"/>
      <c r="AZ14" s="144"/>
      <c r="BA14" s="143"/>
      <c r="BB14" s="143"/>
      <c r="BC14" s="143"/>
      <c r="BD14" s="145"/>
      <c r="BE14" s="146"/>
      <c r="BF14" s="146"/>
      <c r="BG14" s="146"/>
      <c r="BH14" s="147"/>
    </row>
    <row r="15" spans="1:60" s="148" customFormat="1" ht="120" customHeight="1" x14ac:dyDescent="0.2">
      <c r="A15" s="130">
        <v>4</v>
      </c>
      <c r="B15" s="131" t="s">
        <v>188</v>
      </c>
      <c r="C15" s="130">
        <v>45</v>
      </c>
      <c r="D15" s="131" t="s">
        <v>62</v>
      </c>
      <c r="E15" s="130">
        <v>4502</v>
      </c>
      <c r="F15" s="131" t="s">
        <v>103</v>
      </c>
      <c r="G15" s="132" t="s">
        <v>64</v>
      </c>
      <c r="H15" s="133" t="s">
        <v>190</v>
      </c>
      <c r="I15" s="132">
        <v>4502001</v>
      </c>
      <c r="J15" s="133" t="s">
        <v>191</v>
      </c>
      <c r="K15" s="132" t="s">
        <v>64</v>
      </c>
      <c r="L15" s="133" t="s">
        <v>192</v>
      </c>
      <c r="M15" s="132">
        <v>450200100</v>
      </c>
      <c r="N15" s="133" t="s">
        <v>193</v>
      </c>
      <c r="O15" s="132">
        <v>1</v>
      </c>
      <c r="P15" s="134">
        <v>2020003630042</v>
      </c>
      <c r="Q15" s="133" t="s">
        <v>194</v>
      </c>
      <c r="R15" s="135">
        <v>1</v>
      </c>
      <c r="S15" s="133" t="s">
        <v>195</v>
      </c>
      <c r="T15" s="133" t="s">
        <v>196</v>
      </c>
      <c r="U15" s="133" t="s">
        <v>214</v>
      </c>
      <c r="V15" s="136">
        <v>11000000</v>
      </c>
      <c r="W15" s="151" t="s">
        <v>215</v>
      </c>
      <c r="X15" s="149" t="s">
        <v>216</v>
      </c>
      <c r="Y15" s="132">
        <v>20</v>
      </c>
      <c r="Z15" s="139" t="s">
        <v>94</v>
      </c>
      <c r="AA15" s="140">
        <v>295972</v>
      </c>
      <c r="AB15" s="140">
        <v>285580</v>
      </c>
      <c r="AC15" s="140">
        <v>135545</v>
      </c>
      <c r="AD15" s="140">
        <v>44254</v>
      </c>
      <c r="AE15" s="140">
        <v>309146</v>
      </c>
      <c r="AF15" s="140">
        <v>92607</v>
      </c>
      <c r="AG15" s="140">
        <v>2145</v>
      </c>
      <c r="AH15" s="140">
        <v>12718</v>
      </c>
      <c r="AI15" s="140">
        <v>26</v>
      </c>
      <c r="AJ15" s="140">
        <v>37</v>
      </c>
      <c r="AK15" s="140">
        <v>0</v>
      </c>
      <c r="AL15" s="140">
        <v>0</v>
      </c>
      <c r="AM15" s="140">
        <v>44350</v>
      </c>
      <c r="AN15" s="140">
        <v>21944</v>
      </c>
      <c r="AO15" s="140">
        <v>75687</v>
      </c>
      <c r="AP15" s="140">
        <v>581552</v>
      </c>
      <c r="AQ15" s="141">
        <v>44563</v>
      </c>
      <c r="AR15" s="141">
        <v>44926</v>
      </c>
      <c r="AS15" s="132" t="s">
        <v>200</v>
      </c>
      <c r="AT15" s="142"/>
      <c r="AU15" s="142"/>
      <c r="AV15" s="142"/>
      <c r="AW15" s="143"/>
      <c r="AX15" s="143"/>
      <c r="AY15" s="143"/>
      <c r="AZ15" s="144"/>
      <c r="BA15" s="143"/>
      <c r="BB15" s="143"/>
      <c r="BC15" s="143"/>
      <c r="BD15" s="145"/>
      <c r="BE15" s="146"/>
      <c r="BF15" s="146"/>
      <c r="BG15" s="146"/>
      <c r="BH15" s="147"/>
    </row>
    <row r="16" spans="1:60" s="148" customFormat="1" ht="120" customHeight="1" x14ac:dyDescent="0.2">
      <c r="A16" s="130">
        <v>4</v>
      </c>
      <c r="B16" s="131" t="s">
        <v>188</v>
      </c>
      <c r="C16" s="130">
        <v>45</v>
      </c>
      <c r="D16" s="131" t="s">
        <v>62</v>
      </c>
      <c r="E16" s="130">
        <v>4502</v>
      </c>
      <c r="F16" s="131" t="s">
        <v>103</v>
      </c>
      <c r="G16" s="132" t="s">
        <v>64</v>
      </c>
      <c r="H16" s="133" t="s">
        <v>190</v>
      </c>
      <c r="I16" s="132">
        <v>4502001</v>
      </c>
      <c r="J16" s="133" t="s">
        <v>191</v>
      </c>
      <c r="K16" s="132" t="s">
        <v>64</v>
      </c>
      <c r="L16" s="133" t="s">
        <v>192</v>
      </c>
      <c r="M16" s="132">
        <v>450200100</v>
      </c>
      <c r="N16" s="133" t="s">
        <v>193</v>
      </c>
      <c r="O16" s="132">
        <v>1</v>
      </c>
      <c r="P16" s="134">
        <v>2020003630042</v>
      </c>
      <c r="Q16" s="133" t="s">
        <v>194</v>
      </c>
      <c r="R16" s="135">
        <v>1</v>
      </c>
      <c r="S16" s="133" t="s">
        <v>195</v>
      </c>
      <c r="T16" s="133" t="s">
        <v>196</v>
      </c>
      <c r="U16" s="133" t="s">
        <v>214</v>
      </c>
      <c r="V16" s="136">
        <v>15787082</v>
      </c>
      <c r="W16" s="152" t="s">
        <v>217</v>
      </c>
      <c r="X16" s="149" t="s">
        <v>216</v>
      </c>
      <c r="Y16" s="132">
        <v>88</v>
      </c>
      <c r="Z16" s="139" t="s">
        <v>139</v>
      </c>
      <c r="AA16" s="140">
        <v>295972</v>
      </c>
      <c r="AB16" s="140">
        <v>285580</v>
      </c>
      <c r="AC16" s="140">
        <v>135545</v>
      </c>
      <c r="AD16" s="140">
        <v>44254</v>
      </c>
      <c r="AE16" s="140">
        <v>309146</v>
      </c>
      <c r="AF16" s="140">
        <v>92607</v>
      </c>
      <c r="AG16" s="140">
        <v>2145</v>
      </c>
      <c r="AH16" s="140">
        <v>12718</v>
      </c>
      <c r="AI16" s="140">
        <v>26</v>
      </c>
      <c r="AJ16" s="140">
        <v>37</v>
      </c>
      <c r="AK16" s="140">
        <v>0</v>
      </c>
      <c r="AL16" s="140">
        <v>0</v>
      </c>
      <c r="AM16" s="140">
        <v>44350</v>
      </c>
      <c r="AN16" s="140">
        <v>21944</v>
      </c>
      <c r="AO16" s="140">
        <v>75687</v>
      </c>
      <c r="AP16" s="140">
        <v>581552</v>
      </c>
      <c r="AQ16" s="141">
        <v>44563</v>
      </c>
      <c r="AR16" s="141">
        <v>44926</v>
      </c>
      <c r="AS16" s="132" t="s">
        <v>200</v>
      </c>
      <c r="AT16" s="142"/>
      <c r="AU16" s="142"/>
      <c r="AV16" s="142"/>
      <c r="AW16" s="143"/>
      <c r="AX16" s="143"/>
      <c r="AY16" s="143"/>
      <c r="AZ16" s="144"/>
      <c r="BA16" s="143"/>
      <c r="BB16" s="143"/>
      <c r="BC16" s="143"/>
      <c r="BD16" s="145"/>
      <c r="BE16" s="146"/>
      <c r="BF16" s="146"/>
      <c r="BG16" s="146"/>
      <c r="BH16" s="147"/>
    </row>
    <row r="17" spans="1:60" s="148" customFormat="1" ht="120" customHeight="1" x14ac:dyDescent="0.2">
      <c r="A17" s="130">
        <v>4</v>
      </c>
      <c r="B17" s="131" t="s">
        <v>188</v>
      </c>
      <c r="C17" s="130">
        <v>45</v>
      </c>
      <c r="D17" s="131" t="s">
        <v>62</v>
      </c>
      <c r="E17" s="130">
        <v>4502</v>
      </c>
      <c r="F17" s="131" t="s">
        <v>103</v>
      </c>
      <c r="G17" s="132" t="s">
        <v>64</v>
      </c>
      <c r="H17" s="133" t="s">
        <v>190</v>
      </c>
      <c r="I17" s="132">
        <v>4502001</v>
      </c>
      <c r="J17" s="133" t="s">
        <v>191</v>
      </c>
      <c r="K17" s="132" t="s">
        <v>64</v>
      </c>
      <c r="L17" s="133" t="s">
        <v>192</v>
      </c>
      <c r="M17" s="132">
        <v>450200100</v>
      </c>
      <c r="N17" s="133" t="s">
        <v>193</v>
      </c>
      <c r="O17" s="132">
        <v>1</v>
      </c>
      <c r="P17" s="134">
        <v>2020003630042</v>
      </c>
      <c r="Q17" s="133" t="s">
        <v>194</v>
      </c>
      <c r="R17" s="135">
        <v>1</v>
      </c>
      <c r="S17" s="133" t="s">
        <v>195</v>
      </c>
      <c r="T17" s="133" t="s">
        <v>196</v>
      </c>
      <c r="U17" s="133" t="s">
        <v>218</v>
      </c>
      <c r="V17" s="136">
        <v>5000000</v>
      </c>
      <c r="W17" s="151" t="s">
        <v>219</v>
      </c>
      <c r="X17" s="149" t="s">
        <v>156</v>
      </c>
      <c r="Y17" s="132">
        <v>20</v>
      </c>
      <c r="Z17" s="139" t="s">
        <v>94</v>
      </c>
      <c r="AA17" s="140">
        <v>295972</v>
      </c>
      <c r="AB17" s="140">
        <v>285580</v>
      </c>
      <c r="AC17" s="140">
        <v>135545</v>
      </c>
      <c r="AD17" s="140">
        <v>44254</v>
      </c>
      <c r="AE17" s="140">
        <v>309146</v>
      </c>
      <c r="AF17" s="140">
        <v>92607</v>
      </c>
      <c r="AG17" s="140">
        <v>2145</v>
      </c>
      <c r="AH17" s="140">
        <v>12718</v>
      </c>
      <c r="AI17" s="140">
        <v>26</v>
      </c>
      <c r="AJ17" s="140">
        <v>37</v>
      </c>
      <c r="AK17" s="140">
        <v>0</v>
      </c>
      <c r="AL17" s="140">
        <v>0</v>
      </c>
      <c r="AM17" s="140">
        <v>44350</v>
      </c>
      <c r="AN17" s="140">
        <v>21944</v>
      </c>
      <c r="AO17" s="140">
        <v>75687</v>
      </c>
      <c r="AP17" s="140">
        <v>581552</v>
      </c>
      <c r="AQ17" s="141">
        <v>44563</v>
      </c>
      <c r="AR17" s="141">
        <v>44926</v>
      </c>
      <c r="AS17" s="132" t="s">
        <v>200</v>
      </c>
      <c r="AT17" s="142"/>
      <c r="AU17" s="142"/>
      <c r="AV17" s="142"/>
      <c r="AW17" s="143"/>
      <c r="AX17" s="143"/>
      <c r="AY17" s="143"/>
      <c r="AZ17" s="144"/>
      <c r="BA17" s="143"/>
      <c r="BB17" s="143"/>
      <c r="BC17" s="143"/>
      <c r="BD17" s="145"/>
      <c r="BE17" s="146"/>
      <c r="BF17" s="146"/>
      <c r="BG17" s="146"/>
      <c r="BH17" s="147"/>
    </row>
    <row r="18" spans="1:60" s="148" customFormat="1" ht="120" customHeight="1" x14ac:dyDescent="0.2">
      <c r="A18" s="130">
        <v>4</v>
      </c>
      <c r="B18" s="131" t="s">
        <v>188</v>
      </c>
      <c r="C18" s="130">
        <v>45</v>
      </c>
      <c r="D18" s="131" t="s">
        <v>62</v>
      </c>
      <c r="E18" s="130">
        <v>4502</v>
      </c>
      <c r="F18" s="131" t="s">
        <v>103</v>
      </c>
      <c r="G18" s="132" t="s">
        <v>64</v>
      </c>
      <c r="H18" s="133" t="s">
        <v>190</v>
      </c>
      <c r="I18" s="132">
        <v>4502001</v>
      </c>
      <c r="J18" s="133" t="s">
        <v>191</v>
      </c>
      <c r="K18" s="132" t="s">
        <v>64</v>
      </c>
      <c r="L18" s="133" t="s">
        <v>192</v>
      </c>
      <c r="M18" s="132">
        <v>450200100</v>
      </c>
      <c r="N18" s="133" t="s">
        <v>193</v>
      </c>
      <c r="O18" s="132">
        <v>1</v>
      </c>
      <c r="P18" s="134">
        <v>2020003630042</v>
      </c>
      <c r="Q18" s="133" t="s">
        <v>194</v>
      </c>
      <c r="R18" s="135">
        <v>1</v>
      </c>
      <c r="S18" s="133" t="s">
        <v>195</v>
      </c>
      <c r="T18" s="133" t="s">
        <v>196</v>
      </c>
      <c r="U18" s="133" t="s">
        <v>220</v>
      </c>
      <c r="V18" s="136">
        <v>9000000</v>
      </c>
      <c r="W18" s="151" t="s">
        <v>221</v>
      </c>
      <c r="X18" s="149" t="s">
        <v>222</v>
      </c>
      <c r="Y18" s="132">
        <v>20</v>
      </c>
      <c r="Z18" s="139" t="s">
        <v>94</v>
      </c>
      <c r="AA18" s="140">
        <v>295972</v>
      </c>
      <c r="AB18" s="140">
        <v>285580</v>
      </c>
      <c r="AC18" s="140">
        <v>135545</v>
      </c>
      <c r="AD18" s="140">
        <v>44254</v>
      </c>
      <c r="AE18" s="140">
        <v>309146</v>
      </c>
      <c r="AF18" s="140">
        <v>92607</v>
      </c>
      <c r="AG18" s="140">
        <v>2145</v>
      </c>
      <c r="AH18" s="140">
        <v>12718</v>
      </c>
      <c r="AI18" s="140">
        <v>26</v>
      </c>
      <c r="AJ18" s="140">
        <v>37</v>
      </c>
      <c r="AK18" s="140">
        <v>0</v>
      </c>
      <c r="AL18" s="140">
        <v>0</v>
      </c>
      <c r="AM18" s="140">
        <v>44350</v>
      </c>
      <c r="AN18" s="140">
        <v>21944</v>
      </c>
      <c r="AO18" s="140">
        <v>75687</v>
      </c>
      <c r="AP18" s="140">
        <v>581552</v>
      </c>
      <c r="AQ18" s="141">
        <v>44563</v>
      </c>
      <c r="AR18" s="141">
        <v>44926</v>
      </c>
      <c r="AS18" s="132" t="s">
        <v>200</v>
      </c>
      <c r="AT18" s="142"/>
      <c r="AU18" s="142"/>
      <c r="AV18" s="142"/>
      <c r="AW18" s="143"/>
      <c r="AX18" s="143"/>
      <c r="AY18" s="143"/>
      <c r="AZ18" s="144"/>
      <c r="BA18" s="143"/>
      <c r="BB18" s="143"/>
      <c r="BC18" s="143"/>
      <c r="BD18" s="145"/>
      <c r="BE18" s="146"/>
      <c r="BF18" s="146"/>
      <c r="BG18" s="146"/>
      <c r="BH18" s="147"/>
    </row>
    <row r="19" spans="1:60" s="148" customFormat="1" ht="120" customHeight="1" x14ac:dyDescent="0.2">
      <c r="A19" s="130">
        <v>4</v>
      </c>
      <c r="B19" s="131" t="s">
        <v>188</v>
      </c>
      <c r="C19" s="130">
        <v>45</v>
      </c>
      <c r="D19" s="131" t="s">
        <v>62</v>
      </c>
      <c r="E19" s="130">
        <v>4502</v>
      </c>
      <c r="F19" s="131" t="s">
        <v>103</v>
      </c>
      <c r="G19" s="132" t="s">
        <v>64</v>
      </c>
      <c r="H19" s="133" t="s">
        <v>190</v>
      </c>
      <c r="I19" s="132">
        <v>4502001</v>
      </c>
      <c r="J19" s="133" t="s">
        <v>191</v>
      </c>
      <c r="K19" s="132" t="s">
        <v>64</v>
      </c>
      <c r="L19" s="133" t="s">
        <v>192</v>
      </c>
      <c r="M19" s="132">
        <v>450200100</v>
      </c>
      <c r="N19" s="133" t="s">
        <v>193</v>
      </c>
      <c r="O19" s="132">
        <v>1</v>
      </c>
      <c r="P19" s="134">
        <v>2020003630042</v>
      </c>
      <c r="Q19" s="133" t="s">
        <v>194</v>
      </c>
      <c r="R19" s="135">
        <v>1</v>
      </c>
      <c r="S19" s="133" t="s">
        <v>195</v>
      </c>
      <c r="T19" s="133" t="s">
        <v>196</v>
      </c>
      <c r="U19" s="133" t="s">
        <v>223</v>
      </c>
      <c r="V19" s="136">
        <v>35000000</v>
      </c>
      <c r="W19" s="137" t="s">
        <v>224</v>
      </c>
      <c r="X19" s="149" t="s">
        <v>90</v>
      </c>
      <c r="Y19" s="132">
        <v>20</v>
      </c>
      <c r="Z19" s="139" t="s">
        <v>94</v>
      </c>
      <c r="AA19" s="140">
        <v>295972</v>
      </c>
      <c r="AB19" s="140">
        <v>285580</v>
      </c>
      <c r="AC19" s="140">
        <v>135545</v>
      </c>
      <c r="AD19" s="140">
        <v>44254</v>
      </c>
      <c r="AE19" s="140">
        <v>309146</v>
      </c>
      <c r="AF19" s="140">
        <v>92607</v>
      </c>
      <c r="AG19" s="140">
        <v>2145</v>
      </c>
      <c r="AH19" s="140">
        <v>12718</v>
      </c>
      <c r="AI19" s="140">
        <v>26</v>
      </c>
      <c r="AJ19" s="140">
        <v>37</v>
      </c>
      <c r="AK19" s="140">
        <v>0</v>
      </c>
      <c r="AL19" s="140">
        <v>0</v>
      </c>
      <c r="AM19" s="140">
        <v>44350</v>
      </c>
      <c r="AN19" s="140">
        <v>21944</v>
      </c>
      <c r="AO19" s="140">
        <v>75687</v>
      </c>
      <c r="AP19" s="140">
        <v>581552</v>
      </c>
      <c r="AQ19" s="141">
        <v>44563</v>
      </c>
      <c r="AR19" s="141">
        <v>44926</v>
      </c>
      <c r="AS19" s="132" t="s">
        <v>200</v>
      </c>
      <c r="AT19" s="142"/>
      <c r="AU19" s="142"/>
      <c r="AV19" s="142"/>
      <c r="AW19" s="143"/>
      <c r="AX19" s="143"/>
      <c r="AY19" s="143"/>
      <c r="AZ19" s="144"/>
      <c r="BA19" s="143"/>
      <c r="BB19" s="143"/>
      <c r="BC19" s="143"/>
      <c r="BD19" s="145"/>
      <c r="BE19" s="146"/>
      <c r="BF19" s="146"/>
      <c r="BG19" s="146"/>
      <c r="BH19" s="147"/>
    </row>
    <row r="20" spans="1:60" s="148" customFormat="1" ht="120" customHeight="1" x14ac:dyDescent="0.2">
      <c r="A20" s="130">
        <v>4</v>
      </c>
      <c r="B20" s="131" t="s">
        <v>188</v>
      </c>
      <c r="C20" s="130">
        <v>45</v>
      </c>
      <c r="D20" s="131" t="s">
        <v>62</v>
      </c>
      <c r="E20" s="130">
        <v>4502</v>
      </c>
      <c r="F20" s="131" t="s">
        <v>103</v>
      </c>
      <c r="G20" s="132" t="s">
        <v>64</v>
      </c>
      <c r="H20" s="133" t="s">
        <v>190</v>
      </c>
      <c r="I20" s="132">
        <v>4502001</v>
      </c>
      <c r="J20" s="133" t="s">
        <v>191</v>
      </c>
      <c r="K20" s="132" t="s">
        <v>64</v>
      </c>
      <c r="L20" s="133" t="s">
        <v>192</v>
      </c>
      <c r="M20" s="132">
        <v>450200100</v>
      </c>
      <c r="N20" s="133" t="s">
        <v>193</v>
      </c>
      <c r="O20" s="132">
        <v>1</v>
      </c>
      <c r="P20" s="134">
        <v>2020003630042</v>
      </c>
      <c r="Q20" s="133" t="s">
        <v>194</v>
      </c>
      <c r="R20" s="135">
        <v>1</v>
      </c>
      <c r="S20" s="133" t="s">
        <v>195</v>
      </c>
      <c r="T20" s="133" t="s">
        <v>196</v>
      </c>
      <c r="U20" s="133" t="s">
        <v>225</v>
      </c>
      <c r="V20" s="136">
        <v>5000000</v>
      </c>
      <c r="W20" s="137" t="s">
        <v>224</v>
      </c>
      <c r="X20" s="149" t="s">
        <v>90</v>
      </c>
      <c r="Y20" s="132">
        <v>20</v>
      </c>
      <c r="Z20" s="139" t="s">
        <v>94</v>
      </c>
      <c r="AA20" s="140">
        <v>295972</v>
      </c>
      <c r="AB20" s="140">
        <v>285580</v>
      </c>
      <c r="AC20" s="140">
        <v>135545</v>
      </c>
      <c r="AD20" s="140">
        <v>44254</v>
      </c>
      <c r="AE20" s="140">
        <v>309146</v>
      </c>
      <c r="AF20" s="140">
        <v>92607</v>
      </c>
      <c r="AG20" s="140">
        <v>2145</v>
      </c>
      <c r="AH20" s="140">
        <v>12718</v>
      </c>
      <c r="AI20" s="140">
        <v>26</v>
      </c>
      <c r="AJ20" s="140">
        <v>37</v>
      </c>
      <c r="AK20" s="140">
        <v>0</v>
      </c>
      <c r="AL20" s="140">
        <v>0</v>
      </c>
      <c r="AM20" s="140">
        <v>44350</v>
      </c>
      <c r="AN20" s="140">
        <v>21944</v>
      </c>
      <c r="AO20" s="140">
        <v>75687</v>
      </c>
      <c r="AP20" s="140">
        <v>581552</v>
      </c>
      <c r="AQ20" s="141">
        <v>44563</v>
      </c>
      <c r="AR20" s="141">
        <v>44926</v>
      </c>
      <c r="AS20" s="132" t="s">
        <v>200</v>
      </c>
      <c r="AT20" s="142"/>
      <c r="AU20" s="142"/>
      <c r="AV20" s="142"/>
      <c r="AW20" s="143"/>
      <c r="AX20" s="143"/>
      <c r="AY20" s="143"/>
      <c r="AZ20" s="144"/>
      <c r="BA20" s="143"/>
      <c r="BB20" s="143"/>
      <c r="BC20" s="143"/>
      <c r="BD20" s="145"/>
      <c r="BE20" s="146"/>
      <c r="BF20" s="146"/>
      <c r="BG20" s="146"/>
      <c r="BH20" s="147"/>
    </row>
    <row r="21" spans="1:60" s="148" customFormat="1" ht="120" customHeight="1" x14ac:dyDescent="0.2">
      <c r="A21" s="130">
        <v>4</v>
      </c>
      <c r="B21" s="131" t="s">
        <v>188</v>
      </c>
      <c r="C21" s="130">
        <v>45</v>
      </c>
      <c r="D21" s="131" t="s">
        <v>62</v>
      </c>
      <c r="E21" s="130">
        <v>4502</v>
      </c>
      <c r="F21" s="131" t="s">
        <v>103</v>
      </c>
      <c r="G21" s="132" t="s">
        <v>64</v>
      </c>
      <c r="H21" s="133" t="s">
        <v>190</v>
      </c>
      <c r="I21" s="132">
        <v>4502001</v>
      </c>
      <c r="J21" s="133" t="s">
        <v>191</v>
      </c>
      <c r="K21" s="132" t="s">
        <v>64</v>
      </c>
      <c r="L21" s="133" t="s">
        <v>192</v>
      </c>
      <c r="M21" s="132">
        <v>450200100</v>
      </c>
      <c r="N21" s="133" t="s">
        <v>193</v>
      </c>
      <c r="O21" s="132">
        <v>1</v>
      </c>
      <c r="P21" s="134">
        <v>2020003630042</v>
      </c>
      <c r="Q21" s="133" t="s">
        <v>194</v>
      </c>
      <c r="R21" s="135">
        <v>1</v>
      </c>
      <c r="S21" s="133" t="s">
        <v>195</v>
      </c>
      <c r="T21" s="133" t="s">
        <v>196</v>
      </c>
      <c r="U21" s="133" t="s">
        <v>226</v>
      </c>
      <c r="V21" s="136">
        <v>2000000</v>
      </c>
      <c r="W21" s="137" t="s">
        <v>227</v>
      </c>
      <c r="X21" s="153" t="s">
        <v>228</v>
      </c>
      <c r="Y21" s="132">
        <v>20</v>
      </c>
      <c r="Z21" s="139" t="s">
        <v>94</v>
      </c>
      <c r="AA21" s="140">
        <v>295972</v>
      </c>
      <c r="AB21" s="140">
        <v>285580</v>
      </c>
      <c r="AC21" s="140">
        <v>135545</v>
      </c>
      <c r="AD21" s="140">
        <v>44254</v>
      </c>
      <c r="AE21" s="140">
        <v>309146</v>
      </c>
      <c r="AF21" s="140">
        <v>92607</v>
      </c>
      <c r="AG21" s="140">
        <v>2145</v>
      </c>
      <c r="AH21" s="140">
        <v>12718</v>
      </c>
      <c r="AI21" s="140">
        <v>26</v>
      </c>
      <c r="AJ21" s="140">
        <v>37</v>
      </c>
      <c r="AK21" s="140">
        <v>0</v>
      </c>
      <c r="AL21" s="140">
        <v>0</v>
      </c>
      <c r="AM21" s="140">
        <v>44350</v>
      </c>
      <c r="AN21" s="140">
        <v>21944</v>
      </c>
      <c r="AO21" s="140">
        <v>75687</v>
      </c>
      <c r="AP21" s="140">
        <v>581552</v>
      </c>
      <c r="AQ21" s="141">
        <v>44563</v>
      </c>
      <c r="AR21" s="141">
        <v>44926</v>
      </c>
      <c r="AS21" s="132" t="s">
        <v>200</v>
      </c>
      <c r="AT21" s="142"/>
      <c r="AU21" s="142"/>
      <c r="AV21" s="142"/>
      <c r="AW21" s="143"/>
      <c r="AX21" s="143"/>
      <c r="AY21" s="143"/>
      <c r="AZ21" s="144"/>
      <c r="BA21" s="143"/>
      <c r="BB21" s="143"/>
      <c r="BC21" s="143"/>
      <c r="BD21" s="145"/>
      <c r="BE21" s="146"/>
      <c r="BF21" s="146"/>
      <c r="BG21" s="146"/>
      <c r="BH21" s="147"/>
    </row>
    <row r="22" spans="1:60" s="148" customFormat="1" ht="120" customHeight="1" x14ac:dyDescent="0.2">
      <c r="A22" s="130">
        <v>4</v>
      </c>
      <c r="B22" s="131" t="s">
        <v>188</v>
      </c>
      <c r="C22" s="130">
        <v>45</v>
      </c>
      <c r="D22" s="131" t="s">
        <v>62</v>
      </c>
      <c r="E22" s="130">
        <v>4502</v>
      </c>
      <c r="F22" s="131" t="s">
        <v>103</v>
      </c>
      <c r="G22" s="132" t="s">
        <v>64</v>
      </c>
      <c r="H22" s="133" t="s">
        <v>190</v>
      </c>
      <c r="I22" s="132">
        <v>4502001</v>
      </c>
      <c r="J22" s="133" t="s">
        <v>191</v>
      </c>
      <c r="K22" s="132" t="s">
        <v>64</v>
      </c>
      <c r="L22" s="133" t="s">
        <v>192</v>
      </c>
      <c r="M22" s="132">
        <v>450200100</v>
      </c>
      <c r="N22" s="133" t="s">
        <v>193</v>
      </c>
      <c r="O22" s="132">
        <v>1</v>
      </c>
      <c r="P22" s="134">
        <v>2020003630042</v>
      </c>
      <c r="Q22" s="133" t="s">
        <v>194</v>
      </c>
      <c r="R22" s="154">
        <v>1</v>
      </c>
      <c r="S22" s="133" t="s">
        <v>195</v>
      </c>
      <c r="T22" s="133" t="s">
        <v>196</v>
      </c>
      <c r="U22" s="133" t="s">
        <v>229</v>
      </c>
      <c r="V22" s="155">
        <v>5495777</v>
      </c>
      <c r="W22" s="137" t="s">
        <v>230</v>
      </c>
      <c r="X22" s="153" t="s">
        <v>228</v>
      </c>
      <c r="Y22" s="132">
        <v>88</v>
      </c>
      <c r="Z22" s="139" t="s">
        <v>139</v>
      </c>
      <c r="AA22" s="156">
        <v>295972</v>
      </c>
      <c r="AB22" s="156">
        <v>285580</v>
      </c>
      <c r="AC22" s="156">
        <v>135545</v>
      </c>
      <c r="AD22" s="156">
        <v>44254</v>
      </c>
      <c r="AE22" s="156">
        <v>309146</v>
      </c>
      <c r="AF22" s="156">
        <v>92607</v>
      </c>
      <c r="AG22" s="156">
        <v>2145</v>
      </c>
      <c r="AH22" s="156">
        <v>12718</v>
      </c>
      <c r="AI22" s="156">
        <v>26</v>
      </c>
      <c r="AJ22" s="156">
        <v>37</v>
      </c>
      <c r="AK22" s="156">
        <v>0</v>
      </c>
      <c r="AL22" s="156">
        <v>0</v>
      </c>
      <c r="AM22" s="156">
        <v>44350</v>
      </c>
      <c r="AN22" s="156">
        <v>21944</v>
      </c>
      <c r="AO22" s="156">
        <v>75687</v>
      </c>
      <c r="AP22" s="156">
        <v>581552</v>
      </c>
      <c r="AQ22" s="141">
        <v>44563</v>
      </c>
      <c r="AR22" s="141">
        <v>44926</v>
      </c>
      <c r="AS22" s="132" t="s">
        <v>200</v>
      </c>
      <c r="AT22" s="142"/>
      <c r="AU22" s="142"/>
      <c r="AV22" s="142"/>
      <c r="AW22" s="143"/>
      <c r="AX22" s="143"/>
      <c r="AY22" s="143"/>
      <c r="AZ22" s="144"/>
      <c r="BA22" s="143"/>
      <c r="BB22" s="143"/>
      <c r="BC22" s="143"/>
      <c r="BD22" s="145"/>
      <c r="BE22" s="146"/>
      <c r="BF22" s="146"/>
      <c r="BG22" s="146"/>
      <c r="BH22" s="147"/>
    </row>
    <row r="23" spans="1:60" s="148" customFormat="1" ht="120" customHeight="1" x14ac:dyDescent="0.2">
      <c r="A23" s="130">
        <v>4</v>
      </c>
      <c r="B23" s="131" t="s">
        <v>188</v>
      </c>
      <c r="C23" s="130">
        <v>45</v>
      </c>
      <c r="D23" s="131" t="s">
        <v>62</v>
      </c>
      <c r="E23" s="130">
        <v>4502</v>
      </c>
      <c r="F23" s="131" t="s">
        <v>103</v>
      </c>
      <c r="G23" s="132" t="s">
        <v>64</v>
      </c>
      <c r="H23" s="133" t="s">
        <v>231</v>
      </c>
      <c r="I23" s="132">
        <v>4502001</v>
      </c>
      <c r="J23" s="133" t="s">
        <v>191</v>
      </c>
      <c r="K23" s="132" t="s">
        <v>64</v>
      </c>
      <c r="L23" s="133" t="s">
        <v>232</v>
      </c>
      <c r="M23" s="132">
        <v>450200101</v>
      </c>
      <c r="N23" s="133" t="s">
        <v>233</v>
      </c>
      <c r="O23" s="132">
        <v>12</v>
      </c>
      <c r="P23" s="134">
        <v>2020003630043</v>
      </c>
      <c r="Q23" s="133" t="s">
        <v>234</v>
      </c>
      <c r="R23" s="135">
        <v>1</v>
      </c>
      <c r="S23" s="133" t="s">
        <v>235</v>
      </c>
      <c r="T23" s="133" t="s">
        <v>236</v>
      </c>
      <c r="U23" s="133" t="s">
        <v>237</v>
      </c>
      <c r="V23" s="136">
        <v>6000000</v>
      </c>
      <c r="W23" s="157" t="s">
        <v>238</v>
      </c>
      <c r="X23" s="149" t="s">
        <v>90</v>
      </c>
      <c r="Y23" s="132">
        <v>20</v>
      </c>
      <c r="Z23" s="139" t="s">
        <v>94</v>
      </c>
      <c r="AA23" s="140">
        <v>295972</v>
      </c>
      <c r="AB23" s="140">
        <v>285580</v>
      </c>
      <c r="AC23" s="140">
        <v>135545</v>
      </c>
      <c r="AD23" s="140">
        <v>44254</v>
      </c>
      <c r="AE23" s="140">
        <v>309146</v>
      </c>
      <c r="AF23" s="140">
        <v>92607</v>
      </c>
      <c r="AG23" s="140">
        <v>2145</v>
      </c>
      <c r="AH23" s="140">
        <v>12718</v>
      </c>
      <c r="AI23" s="140">
        <v>26</v>
      </c>
      <c r="AJ23" s="140">
        <v>37</v>
      </c>
      <c r="AK23" s="140">
        <v>0</v>
      </c>
      <c r="AL23" s="140">
        <v>0</v>
      </c>
      <c r="AM23" s="140">
        <v>44350</v>
      </c>
      <c r="AN23" s="140">
        <v>21944</v>
      </c>
      <c r="AO23" s="140">
        <v>75687</v>
      </c>
      <c r="AP23" s="140">
        <v>581552</v>
      </c>
      <c r="AQ23" s="141">
        <v>44563</v>
      </c>
      <c r="AR23" s="141">
        <v>44926</v>
      </c>
      <c r="AS23" s="132" t="s">
        <v>200</v>
      </c>
      <c r="AT23" s="142"/>
      <c r="AU23" s="142"/>
      <c r="AV23" s="142"/>
      <c r="AW23" s="143"/>
      <c r="AX23" s="143"/>
      <c r="AY23" s="143"/>
      <c r="AZ23" s="144"/>
      <c r="BA23" s="143"/>
      <c r="BB23" s="143"/>
      <c r="BC23" s="143"/>
      <c r="BD23" s="145"/>
      <c r="BE23" s="146"/>
      <c r="BF23" s="146"/>
      <c r="BG23" s="146"/>
      <c r="BH23" s="147"/>
    </row>
    <row r="24" spans="1:60" s="148" customFormat="1" ht="120" customHeight="1" x14ac:dyDescent="0.2">
      <c r="A24" s="130">
        <v>4</v>
      </c>
      <c r="B24" s="131" t="s">
        <v>188</v>
      </c>
      <c r="C24" s="130">
        <v>45</v>
      </c>
      <c r="D24" s="131" t="s">
        <v>62</v>
      </c>
      <c r="E24" s="130">
        <v>4502</v>
      </c>
      <c r="F24" s="131" t="s">
        <v>103</v>
      </c>
      <c r="G24" s="132" t="s">
        <v>64</v>
      </c>
      <c r="H24" s="133" t="s">
        <v>231</v>
      </c>
      <c r="I24" s="132">
        <v>4502001</v>
      </c>
      <c r="J24" s="133" t="s">
        <v>191</v>
      </c>
      <c r="K24" s="132" t="s">
        <v>64</v>
      </c>
      <c r="L24" s="133" t="s">
        <v>232</v>
      </c>
      <c r="M24" s="132">
        <v>450200101</v>
      </c>
      <c r="N24" s="133" t="s">
        <v>233</v>
      </c>
      <c r="O24" s="132">
        <v>12</v>
      </c>
      <c r="P24" s="134">
        <v>2020003630043</v>
      </c>
      <c r="Q24" s="133" t="s">
        <v>234</v>
      </c>
      <c r="R24" s="135">
        <v>1</v>
      </c>
      <c r="S24" s="133" t="s">
        <v>235</v>
      </c>
      <c r="T24" s="133" t="s">
        <v>236</v>
      </c>
      <c r="U24" s="133" t="s">
        <v>239</v>
      </c>
      <c r="V24" s="136">
        <v>3000000</v>
      </c>
      <c r="W24" s="157" t="s">
        <v>238</v>
      </c>
      <c r="X24" s="149" t="s">
        <v>90</v>
      </c>
      <c r="Y24" s="132">
        <v>20</v>
      </c>
      <c r="Z24" s="139" t="s">
        <v>94</v>
      </c>
      <c r="AA24" s="140">
        <v>295972</v>
      </c>
      <c r="AB24" s="140">
        <v>285580</v>
      </c>
      <c r="AC24" s="140">
        <v>135545</v>
      </c>
      <c r="AD24" s="140">
        <v>44254</v>
      </c>
      <c r="AE24" s="140">
        <v>309146</v>
      </c>
      <c r="AF24" s="140">
        <v>92607</v>
      </c>
      <c r="AG24" s="140">
        <v>2145</v>
      </c>
      <c r="AH24" s="140">
        <v>12718</v>
      </c>
      <c r="AI24" s="140">
        <v>26</v>
      </c>
      <c r="AJ24" s="140">
        <v>37</v>
      </c>
      <c r="AK24" s="140">
        <v>0</v>
      </c>
      <c r="AL24" s="140">
        <v>0</v>
      </c>
      <c r="AM24" s="140">
        <v>44350</v>
      </c>
      <c r="AN24" s="140">
        <v>21944</v>
      </c>
      <c r="AO24" s="140">
        <v>75687</v>
      </c>
      <c r="AP24" s="140">
        <v>581552</v>
      </c>
      <c r="AQ24" s="141">
        <v>44563</v>
      </c>
      <c r="AR24" s="141">
        <v>44926</v>
      </c>
      <c r="AS24" s="132" t="s">
        <v>200</v>
      </c>
      <c r="AT24" s="142"/>
      <c r="AU24" s="142"/>
      <c r="AV24" s="142"/>
      <c r="AW24" s="143"/>
      <c r="AX24" s="143"/>
      <c r="AY24" s="143"/>
      <c r="AZ24" s="144"/>
      <c r="BA24" s="143"/>
      <c r="BB24" s="143"/>
      <c r="BC24" s="143"/>
      <c r="BD24" s="145"/>
      <c r="BE24" s="146"/>
      <c r="BF24" s="146"/>
      <c r="BG24" s="146"/>
      <c r="BH24" s="147"/>
    </row>
    <row r="25" spans="1:60" s="148" customFormat="1" ht="120" customHeight="1" x14ac:dyDescent="0.2">
      <c r="A25" s="130">
        <v>4</v>
      </c>
      <c r="B25" s="131" t="s">
        <v>188</v>
      </c>
      <c r="C25" s="130">
        <v>45</v>
      </c>
      <c r="D25" s="131" t="s">
        <v>62</v>
      </c>
      <c r="E25" s="130">
        <v>4502</v>
      </c>
      <c r="F25" s="131" t="s">
        <v>103</v>
      </c>
      <c r="G25" s="132" t="s">
        <v>64</v>
      </c>
      <c r="H25" s="133" t="s">
        <v>231</v>
      </c>
      <c r="I25" s="132">
        <v>4502001</v>
      </c>
      <c r="J25" s="133" t="s">
        <v>191</v>
      </c>
      <c r="K25" s="132" t="s">
        <v>64</v>
      </c>
      <c r="L25" s="133" t="s">
        <v>232</v>
      </c>
      <c r="M25" s="132">
        <v>450200101</v>
      </c>
      <c r="N25" s="133" t="s">
        <v>233</v>
      </c>
      <c r="O25" s="132">
        <v>12</v>
      </c>
      <c r="P25" s="134">
        <v>2020003630043</v>
      </c>
      <c r="Q25" s="133" t="s">
        <v>234</v>
      </c>
      <c r="R25" s="135">
        <v>1</v>
      </c>
      <c r="S25" s="133" t="s">
        <v>235</v>
      </c>
      <c r="T25" s="133" t="s">
        <v>236</v>
      </c>
      <c r="U25" s="133" t="s">
        <v>240</v>
      </c>
      <c r="V25" s="136">
        <v>8000000</v>
      </c>
      <c r="W25" s="157" t="s">
        <v>241</v>
      </c>
      <c r="X25" s="153" t="s">
        <v>222</v>
      </c>
      <c r="Y25" s="132">
        <v>20</v>
      </c>
      <c r="Z25" s="139" t="s">
        <v>94</v>
      </c>
      <c r="AA25" s="140">
        <v>295972</v>
      </c>
      <c r="AB25" s="140">
        <v>285580</v>
      </c>
      <c r="AC25" s="140">
        <v>135545</v>
      </c>
      <c r="AD25" s="140">
        <v>44254</v>
      </c>
      <c r="AE25" s="140">
        <v>309146</v>
      </c>
      <c r="AF25" s="140">
        <v>92607</v>
      </c>
      <c r="AG25" s="140">
        <v>2145</v>
      </c>
      <c r="AH25" s="140">
        <v>12718</v>
      </c>
      <c r="AI25" s="140">
        <v>26</v>
      </c>
      <c r="AJ25" s="140">
        <v>37</v>
      </c>
      <c r="AK25" s="140">
        <v>0</v>
      </c>
      <c r="AL25" s="140">
        <v>0</v>
      </c>
      <c r="AM25" s="140">
        <v>44350</v>
      </c>
      <c r="AN25" s="140">
        <v>21944</v>
      </c>
      <c r="AO25" s="140">
        <v>75687</v>
      </c>
      <c r="AP25" s="140">
        <v>581552</v>
      </c>
      <c r="AQ25" s="141">
        <v>44563</v>
      </c>
      <c r="AR25" s="141">
        <v>44926</v>
      </c>
      <c r="AS25" s="132" t="s">
        <v>200</v>
      </c>
      <c r="AT25" s="142"/>
      <c r="AU25" s="142"/>
      <c r="AV25" s="142"/>
      <c r="AW25" s="143"/>
      <c r="AX25" s="143"/>
      <c r="AY25" s="143"/>
      <c r="AZ25" s="144"/>
      <c r="BA25" s="143"/>
      <c r="BB25" s="143"/>
      <c r="BC25" s="143"/>
      <c r="BD25" s="145"/>
      <c r="BE25" s="146"/>
      <c r="BF25" s="146"/>
      <c r="BG25" s="146"/>
      <c r="BH25" s="147"/>
    </row>
    <row r="26" spans="1:60" s="148" customFormat="1" ht="120" customHeight="1" x14ac:dyDescent="0.2">
      <c r="A26" s="130">
        <v>4</v>
      </c>
      <c r="B26" s="131" t="s">
        <v>188</v>
      </c>
      <c r="C26" s="130">
        <v>45</v>
      </c>
      <c r="D26" s="131" t="s">
        <v>62</v>
      </c>
      <c r="E26" s="130">
        <v>4502</v>
      </c>
      <c r="F26" s="131" t="s">
        <v>103</v>
      </c>
      <c r="G26" s="132" t="s">
        <v>64</v>
      </c>
      <c r="H26" s="133" t="s">
        <v>231</v>
      </c>
      <c r="I26" s="132">
        <v>4502001</v>
      </c>
      <c r="J26" s="133" t="s">
        <v>191</v>
      </c>
      <c r="K26" s="132" t="s">
        <v>64</v>
      </c>
      <c r="L26" s="133" t="s">
        <v>232</v>
      </c>
      <c r="M26" s="132">
        <v>450200101</v>
      </c>
      <c r="N26" s="133" t="s">
        <v>233</v>
      </c>
      <c r="O26" s="132">
        <v>12</v>
      </c>
      <c r="P26" s="134">
        <v>2020003630043</v>
      </c>
      <c r="Q26" s="133" t="s">
        <v>234</v>
      </c>
      <c r="R26" s="135">
        <v>1</v>
      </c>
      <c r="S26" s="133" t="s">
        <v>235</v>
      </c>
      <c r="T26" s="133" t="s">
        <v>236</v>
      </c>
      <c r="U26" s="133" t="s">
        <v>242</v>
      </c>
      <c r="V26" s="136">
        <v>15000000</v>
      </c>
      <c r="W26" s="157" t="s">
        <v>238</v>
      </c>
      <c r="X26" s="149" t="s">
        <v>90</v>
      </c>
      <c r="Y26" s="132">
        <v>20</v>
      </c>
      <c r="Z26" s="139" t="s">
        <v>94</v>
      </c>
      <c r="AA26" s="140">
        <v>295972</v>
      </c>
      <c r="AB26" s="140">
        <v>285580</v>
      </c>
      <c r="AC26" s="140">
        <v>135545</v>
      </c>
      <c r="AD26" s="140">
        <v>44254</v>
      </c>
      <c r="AE26" s="140">
        <v>309146</v>
      </c>
      <c r="AF26" s="140">
        <v>92607</v>
      </c>
      <c r="AG26" s="140">
        <v>2145</v>
      </c>
      <c r="AH26" s="140">
        <v>12718</v>
      </c>
      <c r="AI26" s="140">
        <v>26</v>
      </c>
      <c r="AJ26" s="140">
        <v>37</v>
      </c>
      <c r="AK26" s="140">
        <v>0</v>
      </c>
      <c r="AL26" s="140">
        <v>0</v>
      </c>
      <c r="AM26" s="140">
        <v>44350</v>
      </c>
      <c r="AN26" s="140">
        <v>21944</v>
      </c>
      <c r="AO26" s="140">
        <v>75687</v>
      </c>
      <c r="AP26" s="140">
        <v>581552</v>
      </c>
      <c r="AQ26" s="141">
        <v>44563</v>
      </c>
      <c r="AR26" s="141">
        <v>44926</v>
      </c>
      <c r="AS26" s="132" t="s">
        <v>200</v>
      </c>
      <c r="AT26" s="142"/>
      <c r="AU26" s="142"/>
      <c r="AV26" s="142"/>
      <c r="AW26" s="143"/>
      <c r="AX26" s="143"/>
      <c r="AY26" s="143"/>
      <c r="AZ26" s="144"/>
      <c r="BA26" s="143"/>
      <c r="BB26" s="143"/>
      <c r="BC26" s="143"/>
      <c r="BD26" s="145"/>
      <c r="BE26" s="146"/>
      <c r="BF26" s="146"/>
      <c r="BG26" s="146"/>
      <c r="BH26" s="147"/>
    </row>
    <row r="27" spans="1:60" s="148" customFormat="1" ht="120" customHeight="1" x14ac:dyDescent="0.2">
      <c r="A27" s="130">
        <v>4</v>
      </c>
      <c r="B27" s="131" t="s">
        <v>188</v>
      </c>
      <c r="C27" s="130">
        <v>45</v>
      </c>
      <c r="D27" s="131" t="s">
        <v>62</v>
      </c>
      <c r="E27" s="130">
        <v>4502</v>
      </c>
      <c r="F27" s="131" t="s">
        <v>103</v>
      </c>
      <c r="G27" s="132" t="s">
        <v>64</v>
      </c>
      <c r="H27" s="133" t="s">
        <v>231</v>
      </c>
      <c r="I27" s="132">
        <v>4502001</v>
      </c>
      <c r="J27" s="133" t="s">
        <v>191</v>
      </c>
      <c r="K27" s="132" t="s">
        <v>64</v>
      </c>
      <c r="L27" s="133" t="s">
        <v>232</v>
      </c>
      <c r="M27" s="132">
        <v>450200101</v>
      </c>
      <c r="N27" s="133" t="s">
        <v>233</v>
      </c>
      <c r="O27" s="132">
        <v>12</v>
      </c>
      <c r="P27" s="134">
        <v>2020003630043</v>
      </c>
      <c r="Q27" s="133" t="s">
        <v>234</v>
      </c>
      <c r="R27" s="135">
        <v>1</v>
      </c>
      <c r="S27" s="133" t="s">
        <v>235</v>
      </c>
      <c r="T27" s="133" t="s">
        <v>236</v>
      </c>
      <c r="U27" s="133" t="s">
        <v>243</v>
      </c>
      <c r="V27" s="136">
        <v>3000000</v>
      </c>
      <c r="W27" s="157" t="s">
        <v>238</v>
      </c>
      <c r="X27" s="149" t="s">
        <v>90</v>
      </c>
      <c r="Y27" s="132">
        <v>20</v>
      </c>
      <c r="Z27" s="139" t="s">
        <v>94</v>
      </c>
      <c r="AA27" s="140">
        <v>295972</v>
      </c>
      <c r="AB27" s="140">
        <v>285580</v>
      </c>
      <c r="AC27" s="140">
        <v>135545</v>
      </c>
      <c r="AD27" s="140">
        <v>44254</v>
      </c>
      <c r="AE27" s="140">
        <v>309146</v>
      </c>
      <c r="AF27" s="140">
        <v>92607</v>
      </c>
      <c r="AG27" s="140">
        <v>2145</v>
      </c>
      <c r="AH27" s="140">
        <v>12718</v>
      </c>
      <c r="AI27" s="140">
        <v>26</v>
      </c>
      <c r="AJ27" s="140">
        <v>37</v>
      </c>
      <c r="AK27" s="140">
        <v>0</v>
      </c>
      <c r="AL27" s="140">
        <v>0</v>
      </c>
      <c r="AM27" s="140">
        <v>44350</v>
      </c>
      <c r="AN27" s="140">
        <v>21944</v>
      </c>
      <c r="AO27" s="140">
        <v>75687</v>
      </c>
      <c r="AP27" s="140">
        <v>581552</v>
      </c>
      <c r="AQ27" s="141">
        <v>44563</v>
      </c>
      <c r="AR27" s="141">
        <v>44926</v>
      </c>
      <c r="AS27" s="132" t="s">
        <v>200</v>
      </c>
      <c r="AT27" s="142"/>
      <c r="AU27" s="142"/>
      <c r="AV27" s="142"/>
      <c r="AW27" s="143"/>
      <c r="AX27" s="143"/>
      <c r="AY27" s="143"/>
      <c r="AZ27" s="144"/>
      <c r="BA27" s="143"/>
      <c r="BB27" s="143"/>
      <c r="BC27" s="143"/>
      <c r="BD27" s="145"/>
      <c r="BE27" s="146"/>
      <c r="BF27" s="146"/>
      <c r="BG27" s="146"/>
      <c r="BH27" s="147"/>
    </row>
    <row r="28" spans="1:60" s="148" customFormat="1" ht="151.5" customHeight="1" x14ac:dyDescent="0.2">
      <c r="A28" s="130">
        <v>4</v>
      </c>
      <c r="B28" s="131" t="s">
        <v>188</v>
      </c>
      <c r="C28" s="130">
        <v>45</v>
      </c>
      <c r="D28" s="131" t="s">
        <v>62</v>
      </c>
      <c r="E28" s="130">
        <v>4599</v>
      </c>
      <c r="F28" s="131" t="s">
        <v>126</v>
      </c>
      <c r="G28" s="132" t="s">
        <v>64</v>
      </c>
      <c r="H28" s="133" t="s">
        <v>244</v>
      </c>
      <c r="I28" s="132">
        <v>4599018</v>
      </c>
      <c r="J28" s="133" t="s">
        <v>245</v>
      </c>
      <c r="K28" s="132" t="s">
        <v>64</v>
      </c>
      <c r="L28" s="133" t="s">
        <v>246</v>
      </c>
      <c r="M28" s="132">
        <v>459901800</v>
      </c>
      <c r="N28" s="133" t="s">
        <v>247</v>
      </c>
      <c r="O28" s="132">
        <v>5</v>
      </c>
      <c r="P28" s="134">
        <v>2020003630044</v>
      </c>
      <c r="Q28" s="133" t="s">
        <v>248</v>
      </c>
      <c r="R28" s="135">
        <v>1</v>
      </c>
      <c r="S28" s="133" t="s">
        <v>249</v>
      </c>
      <c r="T28" s="133" t="s">
        <v>250</v>
      </c>
      <c r="U28" s="133" t="s">
        <v>251</v>
      </c>
      <c r="V28" s="136">
        <v>36000000</v>
      </c>
      <c r="W28" s="157" t="s">
        <v>252</v>
      </c>
      <c r="X28" s="153" t="s">
        <v>253</v>
      </c>
      <c r="Y28" s="132">
        <v>20</v>
      </c>
      <c r="Z28" s="139" t="s">
        <v>94</v>
      </c>
      <c r="AA28" s="140">
        <v>295972</v>
      </c>
      <c r="AB28" s="140">
        <v>285580</v>
      </c>
      <c r="AC28" s="140">
        <v>135545</v>
      </c>
      <c r="AD28" s="140">
        <v>44254</v>
      </c>
      <c r="AE28" s="140">
        <v>309146</v>
      </c>
      <c r="AF28" s="140">
        <v>92607</v>
      </c>
      <c r="AG28" s="140">
        <v>2145</v>
      </c>
      <c r="AH28" s="140">
        <v>12718</v>
      </c>
      <c r="AI28" s="140">
        <v>26</v>
      </c>
      <c r="AJ28" s="140">
        <v>37</v>
      </c>
      <c r="AK28" s="140">
        <v>0</v>
      </c>
      <c r="AL28" s="140">
        <v>0</v>
      </c>
      <c r="AM28" s="140">
        <v>44350</v>
      </c>
      <c r="AN28" s="140">
        <v>21944</v>
      </c>
      <c r="AO28" s="140">
        <v>75687</v>
      </c>
      <c r="AP28" s="140">
        <v>581552</v>
      </c>
      <c r="AQ28" s="141">
        <v>44563</v>
      </c>
      <c r="AR28" s="141">
        <v>44926</v>
      </c>
      <c r="AS28" s="132" t="s">
        <v>200</v>
      </c>
      <c r="AT28" s="142"/>
      <c r="AU28" s="142"/>
      <c r="AV28" s="142"/>
      <c r="AW28" s="143"/>
      <c r="AX28" s="143"/>
      <c r="AY28" s="143"/>
      <c r="AZ28" s="144"/>
      <c r="BA28" s="143"/>
      <c r="BB28" s="143"/>
      <c r="BC28" s="143"/>
      <c r="BD28" s="145"/>
      <c r="BE28" s="146"/>
      <c r="BF28" s="146"/>
      <c r="BG28" s="146"/>
      <c r="BH28" s="147"/>
    </row>
    <row r="29" spans="1:60" s="148" customFormat="1" ht="151.5" customHeight="1" x14ac:dyDescent="0.2">
      <c r="A29" s="130">
        <v>4</v>
      </c>
      <c r="B29" s="131" t="s">
        <v>188</v>
      </c>
      <c r="C29" s="130">
        <v>45</v>
      </c>
      <c r="D29" s="131" t="s">
        <v>62</v>
      </c>
      <c r="E29" s="130">
        <v>4599</v>
      </c>
      <c r="F29" s="131" t="s">
        <v>126</v>
      </c>
      <c r="G29" s="132" t="s">
        <v>64</v>
      </c>
      <c r="H29" s="133" t="s">
        <v>244</v>
      </c>
      <c r="I29" s="132">
        <v>4599018</v>
      </c>
      <c r="J29" s="133" t="s">
        <v>245</v>
      </c>
      <c r="K29" s="132" t="s">
        <v>64</v>
      </c>
      <c r="L29" s="133" t="s">
        <v>246</v>
      </c>
      <c r="M29" s="132">
        <v>459901800</v>
      </c>
      <c r="N29" s="133" t="s">
        <v>247</v>
      </c>
      <c r="O29" s="132">
        <v>5</v>
      </c>
      <c r="P29" s="134">
        <v>2020003630044</v>
      </c>
      <c r="Q29" s="133" t="s">
        <v>248</v>
      </c>
      <c r="R29" s="135">
        <v>1</v>
      </c>
      <c r="S29" s="133" t="s">
        <v>249</v>
      </c>
      <c r="T29" s="133" t="s">
        <v>250</v>
      </c>
      <c r="U29" s="133" t="s">
        <v>254</v>
      </c>
      <c r="V29" s="136">
        <v>18000000</v>
      </c>
      <c r="W29" s="157" t="s">
        <v>252</v>
      </c>
      <c r="X29" s="153" t="s">
        <v>253</v>
      </c>
      <c r="Y29" s="132">
        <v>20</v>
      </c>
      <c r="Z29" s="139" t="s">
        <v>94</v>
      </c>
      <c r="AA29" s="140">
        <v>295972</v>
      </c>
      <c r="AB29" s="140">
        <v>285580</v>
      </c>
      <c r="AC29" s="140">
        <v>135545</v>
      </c>
      <c r="AD29" s="140">
        <v>44254</v>
      </c>
      <c r="AE29" s="140">
        <v>309146</v>
      </c>
      <c r="AF29" s="140">
        <v>92607</v>
      </c>
      <c r="AG29" s="140">
        <v>2145</v>
      </c>
      <c r="AH29" s="140">
        <v>12718</v>
      </c>
      <c r="AI29" s="140">
        <v>26</v>
      </c>
      <c r="AJ29" s="140">
        <v>37</v>
      </c>
      <c r="AK29" s="140">
        <v>0</v>
      </c>
      <c r="AL29" s="140">
        <v>0</v>
      </c>
      <c r="AM29" s="140">
        <v>44350</v>
      </c>
      <c r="AN29" s="140">
        <v>21944</v>
      </c>
      <c r="AO29" s="140">
        <v>75687</v>
      </c>
      <c r="AP29" s="140">
        <v>581552</v>
      </c>
      <c r="AQ29" s="141">
        <v>44563</v>
      </c>
      <c r="AR29" s="141">
        <v>44926</v>
      </c>
      <c r="AS29" s="132" t="s">
        <v>200</v>
      </c>
      <c r="AT29" s="142"/>
      <c r="AU29" s="142"/>
      <c r="AV29" s="142"/>
      <c r="AW29" s="143"/>
      <c r="AX29" s="143"/>
      <c r="AY29" s="143"/>
      <c r="AZ29" s="144"/>
      <c r="BA29" s="143"/>
      <c r="BB29" s="143"/>
      <c r="BC29" s="143"/>
      <c r="BD29" s="145"/>
      <c r="BE29" s="146"/>
      <c r="BF29" s="146"/>
      <c r="BG29" s="146"/>
      <c r="BH29" s="147"/>
    </row>
    <row r="30" spans="1:60" s="148" customFormat="1" ht="151.5" customHeight="1" x14ac:dyDescent="0.2">
      <c r="A30" s="130">
        <v>4</v>
      </c>
      <c r="B30" s="131" t="s">
        <v>188</v>
      </c>
      <c r="C30" s="130">
        <v>45</v>
      </c>
      <c r="D30" s="131" t="s">
        <v>62</v>
      </c>
      <c r="E30" s="130">
        <v>4599</v>
      </c>
      <c r="F30" s="131" t="s">
        <v>126</v>
      </c>
      <c r="G30" s="132" t="s">
        <v>64</v>
      </c>
      <c r="H30" s="133" t="s">
        <v>244</v>
      </c>
      <c r="I30" s="132">
        <v>4599018</v>
      </c>
      <c r="J30" s="133" t="s">
        <v>245</v>
      </c>
      <c r="K30" s="132" t="s">
        <v>64</v>
      </c>
      <c r="L30" s="133" t="s">
        <v>246</v>
      </c>
      <c r="M30" s="132">
        <v>459901800</v>
      </c>
      <c r="N30" s="133" t="s">
        <v>247</v>
      </c>
      <c r="O30" s="132">
        <v>5</v>
      </c>
      <c r="P30" s="134">
        <v>2020003630044</v>
      </c>
      <c r="Q30" s="133" t="s">
        <v>248</v>
      </c>
      <c r="R30" s="135">
        <v>1</v>
      </c>
      <c r="S30" s="133" t="s">
        <v>249</v>
      </c>
      <c r="T30" s="133" t="s">
        <v>250</v>
      </c>
      <c r="U30" s="133" t="s">
        <v>254</v>
      </c>
      <c r="V30" s="136">
        <v>15000000</v>
      </c>
      <c r="W30" s="158" t="s">
        <v>255</v>
      </c>
      <c r="X30" s="153" t="s">
        <v>253</v>
      </c>
      <c r="Y30" s="132">
        <v>88</v>
      </c>
      <c r="Z30" s="139" t="s">
        <v>139</v>
      </c>
      <c r="AA30" s="140">
        <v>295972</v>
      </c>
      <c r="AB30" s="140">
        <v>285580</v>
      </c>
      <c r="AC30" s="140">
        <v>135545</v>
      </c>
      <c r="AD30" s="140">
        <v>44254</v>
      </c>
      <c r="AE30" s="140">
        <v>309146</v>
      </c>
      <c r="AF30" s="140">
        <v>92607</v>
      </c>
      <c r="AG30" s="140">
        <v>2145</v>
      </c>
      <c r="AH30" s="140">
        <v>12718</v>
      </c>
      <c r="AI30" s="140">
        <v>26</v>
      </c>
      <c r="AJ30" s="140">
        <v>37</v>
      </c>
      <c r="AK30" s="140">
        <v>0</v>
      </c>
      <c r="AL30" s="140">
        <v>0</v>
      </c>
      <c r="AM30" s="140">
        <v>44350</v>
      </c>
      <c r="AN30" s="140">
        <v>21944</v>
      </c>
      <c r="AO30" s="140">
        <v>75687</v>
      </c>
      <c r="AP30" s="140">
        <v>581552</v>
      </c>
      <c r="AQ30" s="141">
        <v>44563</v>
      </c>
      <c r="AR30" s="141">
        <v>44926</v>
      </c>
      <c r="AS30" s="132" t="s">
        <v>200</v>
      </c>
      <c r="AT30" s="142"/>
      <c r="AU30" s="142"/>
      <c r="AV30" s="142"/>
      <c r="AW30" s="143"/>
      <c r="AX30" s="143"/>
      <c r="AY30" s="143"/>
      <c r="AZ30" s="144"/>
      <c r="BA30" s="143"/>
      <c r="BB30" s="143"/>
      <c r="BC30" s="143"/>
      <c r="BD30" s="145"/>
      <c r="BE30" s="146"/>
      <c r="BF30" s="146"/>
      <c r="BG30" s="146"/>
      <c r="BH30" s="147"/>
    </row>
    <row r="31" spans="1:60" s="148" customFormat="1" ht="151.5" customHeight="1" x14ac:dyDescent="0.2">
      <c r="A31" s="130">
        <v>4</v>
      </c>
      <c r="B31" s="131" t="s">
        <v>188</v>
      </c>
      <c r="C31" s="130">
        <v>45</v>
      </c>
      <c r="D31" s="131" t="s">
        <v>62</v>
      </c>
      <c r="E31" s="130">
        <v>4599</v>
      </c>
      <c r="F31" s="131" t="s">
        <v>126</v>
      </c>
      <c r="G31" s="132" t="s">
        <v>64</v>
      </c>
      <c r="H31" s="133" t="s">
        <v>244</v>
      </c>
      <c r="I31" s="132">
        <v>4599018</v>
      </c>
      <c r="J31" s="133" t="s">
        <v>245</v>
      </c>
      <c r="K31" s="132" t="s">
        <v>64</v>
      </c>
      <c r="L31" s="133" t="s">
        <v>246</v>
      </c>
      <c r="M31" s="132">
        <v>459901800</v>
      </c>
      <c r="N31" s="133" t="s">
        <v>247</v>
      </c>
      <c r="O31" s="132">
        <v>5</v>
      </c>
      <c r="P31" s="134">
        <v>2020003630044</v>
      </c>
      <c r="Q31" s="133" t="s">
        <v>248</v>
      </c>
      <c r="R31" s="135">
        <v>1</v>
      </c>
      <c r="S31" s="133" t="s">
        <v>249</v>
      </c>
      <c r="T31" s="133" t="s">
        <v>250</v>
      </c>
      <c r="U31" s="133" t="s">
        <v>256</v>
      </c>
      <c r="V31" s="136">
        <v>36000000</v>
      </c>
      <c r="W31" s="157" t="s">
        <v>252</v>
      </c>
      <c r="X31" s="153" t="s">
        <v>253</v>
      </c>
      <c r="Y31" s="132">
        <v>20</v>
      </c>
      <c r="Z31" s="139" t="s">
        <v>94</v>
      </c>
      <c r="AA31" s="140">
        <v>295972</v>
      </c>
      <c r="AB31" s="140">
        <v>285580</v>
      </c>
      <c r="AC31" s="140">
        <v>135545</v>
      </c>
      <c r="AD31" s="140">
        <v>44254</v>
      </c>
      <c r="AE31" s="140">
        <v>309146</v>
      </c>
      <c r="AF31" s="140">
        <v>92607</v>
      </c>
      <c r="AG31" s="140">
        <v>2145</v>
      </c>
      <c r="AH31" s="140">
        <v>12718</v>
      </c>
      <c r="AI31" s="140">
        <v>26</v>
      </c>
      <c r="AJ31" s="140">
        <v>37</v>
      </c>
      <c r="AK31" s="140">
        <v>0</v>
      </c>
      <c r="AL31" s="140">
        <v>0</v>
      </c>
      <c r="AM31" s="140">
        <v>44350</v>
      </c>
      <c r="AN31" s="140">
        <v>21944</v>
      </c>
      <c r="AO31" s="140">
        <v>75687</v>
      </c>
      <c r="AP31" s="140">
        <v>581552</v>
      </c>
      <c r="AQ31" s="141">
        <v>44563</v>
      </c>
      <c r="AR31" s="141">
        <v>44926</v>
      </c>
      <c r="AS31" s="132" t="s">
        <v>200</v>
      </c>
      <c r="AT31" s="142"/>
      <c r="AU31" s="142"/>
      <c r="AV31" s="142"/>
      <c r="AW31" s="143"/>
      <c r="AX31" s="143"/>
      <c r="AY31" s="143"/>
      <c r="AZ31" s="144"/>
      <c r="BA31" s="143"/>
      <c r="BB31" s="143"/>
      <c r="BC31" s="143"/>
      <c r="BD31" s="145"/>
      <c r="BE31" s="146"/>
      <c r="BF31" s="146"/>
      <c r="BG31" s="146"/>
      <c r="BH31" s="147"/>
    </row>
    <row r="32" spans="1:60" s="148" customFormat="1" ht="151.5" customHeight="1" x14ac:dyDescent="0.2">
      <c r="A32" s="130">
        <v>4</v>
      </c>
      <c r="B32" s="131" t="s">
        <v>188</v>
      </c>
      <c r="C32" s="130">
        <v>45</v>
      </c>
      <c r="D32" s="131" t="s">
        <v>62</v>
      </c>
      <c r="E32" s="130">
        <v>4599</v>
      </c>
      <c r="F32" s="131" t="s">
        <v>126</v>
      </c>
      <c r="G32" s="132" t="s">
        <v>64</v>
      </c>
      <c r="H32" s="133" t="s">
        <v>244</v>
      </c>
      <c r="I32" s="132">
        <v>4599018</v>
      </c>
      <c r="J32" s="133" t="s">
        <v>245</v>
      </c>
      <c r="K32" s="132" t="s">
        <v>64</v>
      </c>
      <c r="L32" s="133" t="s">
        <v>246</v>
      </c>
      <c r="M32" s="132">
        <v>459901800</v>
      </c>
      <c r="N32" s="133" t="s">
        <v>247</v>
      </c>
      <c r="O32" s="132">
        <v>5</v>
      </c>
      <c r="P32" s="134">
        <v>2020003630044</v>
      </c>
      <c r="Q32" s="133" t="s">
        <v>248</v>
      </c>
      <c r="R32" s="135">
        <v>1</v>
      </c>
      <c r="S32" s="133" t="s">
        <v>249</v>
      </c>
      <c r="T32" s="133" t="s">
        <v>250</v>
      </c>
      <c r="U32" s="133" t="s">
        <v>256</v>
      </c>
      <c r="V32" s="136">
        <v>28800000</v>
      </c>
      <c r="W32" s="158" t="s">
        <v>255</v>
      </c>
      <c r="X32" s="153" t="s">
        <v>253</v>
      </c>
      <c r="Y32" s="132">
        <v>88</v>
      </c>
      <c r="Z32" s="139" t="s">
        <v>139</v>
      </c>
      <c r="AA32" s="140">
        <v>295972</v>
      </c>
      <c r="AB32" s="140">
        <v>285580</v>
      </c>
      <c r="AC32" s="140">
        <v>135545</v>
      </c>
      <c r="AD32" s="140">
        <v>44254</v>
      </c>
      <c r="AE32" s="140">
        <v>309146</v>
      </c>
      <c r="AF32" s="140">
        <v>92607</v>
      </c>
      <c r="AG32" s="140">
        <v>2145</v>
      </c>
      <c r="AH32" s="140">
        <v>12718</v>
      </c>
      <c r="AI32" s="140">
        <v>26</v>
      </c>
      <c r="AJ32" s="140">
        <v>37</v>
      </c>
      <c r="AK32" s="140">
        <v>0</v>
      </c>
      <c r="AL32" s="140">
        <v>0</v>
      </c>
      <c r="AM32" s="140">
        <v>44350</v>
      </c>
      <c r="AN32" s="140">
        <v>21944</v>
      </c>
      <c r="AO32" s="140">
        <v>75687</v>
      </c>
      <c r="AP32" s="140">
        <v>581552</v>
      </c>
      <c r="AQ32" s="141">
        <v>44563</v>
      </c>
      <c r="AR32" s="141">
        <v>44926</v>
      </c>
      <c r="AS32" s="132" t="s">
        <v>200</v>
      </c>
      <c r="AT32" s="142"/>
      <c r="AU32" s="142"/>
      <c r="AV32" s="142"/>
      <c r="AW32" s="143"/>
      <c r="AX32" s="143"/>
      <c r="AY32" s="143"/>
      <c r="AZ32" s="144"/>
      <c r="BA32" s="143"/>
      <c r="BB32" s="143"/>
      <c r="BC32" s="143"/>
      <c r="BD32" s="145"/>
      <c r="BE32" s="146"/>
      <c r="BF32" s="146"/>
      <c r="BG32" s="146"/>
      <c r="BH32" s="147"/>
    </row>
    <row r="33" spans="1:60" s="148" customFormat="1" ht="151.5" customHeight="1" x14ac:dyDescent="0.2">
      <c r="A33" s="130">
        <v>4</v>
      </c>
      <c r="B33" s="131" t="s">
        <v>188</v>
      </c>
      <c r="C33" s="130">
        <v>45</v>
      </c>
      <c r="D33" s="131" t="s">
        <v>62</v>
      </c>
      <c r="E33" s="130">
        <v>4599</v>
      </c>
      <c r="F33" s="131" t="s">
        <v>126</v>
      </c>
      <c r="G33" s="132" t="s">
        <v>64</v>
      </c>
      <c r="H33" s="133" t="s">
        <v>244</v>
      </c>
      <c r="I33" s="132">
        <v>4599018</v>
      </c>
      <c r="J33" s="133" t="s">
        <v>245</v>
      </c>
      <c r="K33" s="132" t="s">
        <v>64</v>
      </c>
      <c r="L33" s="133" t="s">
        <v>246</v>
      </c>
      <c r="M33" s="132">
        <v>459901800</v>
      </c>
      <c r="N33" s="133" t="s">
        <v>247</v>
      </c>
      <c r="O33" s="132">
        <v>5</v>
      </c>
      <c r="P33" s="134">
        <v>2020003630044</v>
      </c>
      <c r="Q33" s="133" t="s">
        <v>248</v>
      </c>
      <c r="R33" s="135">
        <v>1</v>
      </c>
      <c r="S33" s="133" t="s">
        <v>249</v>
      </c>
      <c r="T33" s="133" t="s">
        <v>250</v>
      </c>
      <c r="U33" s="133" t="s">
        <v>257</v>
      </c>
      <c r="V33" s="136">
        <v>28252000</v>
      </c>
      <c r="W33" s="157" t="s">
        <v>252</v>
      </c>
      <c r="X33" s="153" t="s">
        <v>253</v>
      </c>
      <c r="Y33" s="132">
        <v>20</v>
      </c>
      <c r="Z33" s="139" t="s">
        <v>94</v>
      </c>
      <c r="AA33" s="140">
        <v>295972</v>
      </c>
      <c r="AB33" s="140">
        <v>285580</v>
      </c>
      <c r="AC33" s="140">
        <v>135545</v>
      </c>
      <c r="AD33" s="140">
        <v>44254</v>
      </c>
      <c r="AE33" s="140">
        <v>309146</v>
      </c>
      <c r="AF33" s="140">
        <v>92607</v>
      </c>
      <c r="AG33" s="140">
        <v>2145</v>
      </c>
      <c r="AH33" s="140">
        <v>12718</v>
      </c>
      <c r="AI33" s="140">
        <v>26</v>
      </c>
      <c r="AJ33" s="140">
        <v>37</v>
      </c>
      <c r="AK33" s="140">
        <v>0</v>
      </c>
      <c r="AL33" s="140">
        <v>0</v>
      </c>
      <c r="AM33" s="140">
        <v>44350</v>
      </c>
      <c r="AN33" s="140">
        <v>21944</v>
      </c>
      <c r="AO33" s="140">
        <v>75687</v>
      </c>
      <c r="AP33" s="140">
        <v>581552</v>
      </c>
      <c r="AQ33" s="141">
        <v>44563</v>
      </c>
      <c r="AR33" s="141">
        <v>44926</v>
      </c>
      <c r="AS33" s="132" t="s">
        <v>200</v>
      </c>
      <c r="AT33" s="142"/>
      <c r="AU33" s="142"/>
      <c r="AV33" s="142"/>
      <c r="AW33" s="143"/>
      <c r="AX33" s="143"/>
      <c r="AY33" s="143"/>
      <c r="AZ33" s="144"/>
      <c r="BA33" s="143"/>
      <c r="BB33" s="143"/>
      <c r="BC33" s="143"/>
      <c r="BD33" s="145"/>
      <c r="BE33" s="146"/>
      <c r="BF33" s="146"/>
      <c r="BG33" s="146"/>
      <c r="BH33" s="147"/>
    </row>
    <row r="34" spans="1:60" s="148" customFormat="1" ht="151.5" customHeight="1" x14ac:dyDescent="0.2">
      <c r="A34" s="130">
        <v>4</v>
      </c>
      <c r="B34" s="131" t="s">
        <v>188</v>
      </c>
      <c r="C34" s="130">
        <v>45</v>
      </c>
      <c r="D34" s="131" t="s">
        <v>62</v>
      </c>
      <c r="E34" s="130">
        <v>4599</v>
      </c>
      <c r="F34" s="131" t="s">
        <v>126</v>
      </c>
      <c r="G34" s="132" t="s">
        <v>64</v>
      </c>
      <c r="H34" s="133" t="s">
        <v>244</v>
      </c>
      <c r="I34" s="132">
        <v>4599018</v>
      </c>
      <c r="J34" s="133" t="s">
        <v>245</v>
      </c>
      <c r="K34" s="132" t="s">
        <v>64</v>
      </c>
      <c r="L34" s="133" t="s">
        <v>246</v>
      </c>
      <c r="M34" s="132">
        <v>459901800</v>
      </c>
      <c r="N34" s="133" t="s">
        <v>247</v>
      </c>
      <c r="O34" s="132">
        <v>5</v>
      </c>
      <c r="P34" s="134">
        <v>2020003630044</v>
      </c>
      <c r="Q34" s="133" t="s">
        <v>248</v>
      </c>
      <c r="R34" s="135">
        <v>1</v>
      </c>
      <c r="S34" s="133" t="s">
        <v>249</v>
      </c>
      <c r="T34" s="133" t="s">
        <v>250</v>
      </c>
      <c r="U34" s="133" t="s">
        <v>257</v>
      </c>
      <c r="V34" s="136">
        <v>19950000</v>
      </c>
      <c r="W34" s="158" t="s">
        <v>255</v>
      </c>
      <c r="X34" s="159" t="s">
        <v>253</v>
      </c>
      <c r="Y34" s="132">
        <v>88</v>
      </c>
      <c r="Z34" s="139" t="s">
        <v>139</v>
      </c>
      <c r="AA34" s="140">
        <v>295972</v>
      </c>
      <c r="AB34" s="140">
        <v>285580</v>
      </c>
      <c r="AC34" s="140">
        <v>135545</v>
      </c>
      <c r="AD34" s="140">
        <v>44254</v>
      </c>
      <c r="AE34" s="140">
        <v>309146</v>
      </c>
      <c r="AF34" s="140">
        <v>92607</v>
      </c>
      <c r="AG34" s="140">
        <v>2145</v>
      </c>
      <c r="AH34" s="140">
        <v>12718</v>
      </c>
      <c r="AI34" s="140">
        <v>26</v>
      </c>
      <c r="AJ34" s="140">
        <v>37</v>
      </c>
      <c r="AK34" s="140">
        <v>0</v>
      </c>
      <c r="AL34" s="140">
        <v>0</v>
      </c>
      <c r="AM34" s="140">
        <v>44350</v>
      </c>
      <c r="AN34" s="140">
        <v>21944</v>
      </c>
      <c r="AO34" s="140">
        <v>75687</v>
      </c>
      <c r="AP34" s="140">
        <v>581552</v>
      </c>
      <c r="AQ34" s="141">
        <v>44563</v>
      </c>
      <c r="AR34" s="141">
        <v>44926</v>
      </c>
      <c r="AS34" s="132" t="s">
        <v>200</v>
      </c>
      <c r="AT34" s="142"/>
      <c r="AU34" s="142"/>
      <c r="AV34" s="142"/>
      <c r="AW34" s="143"/>
      <c r="AX34" s="143"/>
      <c r="AY34" s="143"/>
      <c r="AZ34" s="144"/>
      <c r="BA34" s="143"/>
      <c r="BB34" s="143"/>
      <c r="BC34" s="143"/>
      <c r="BD34" s="145"/>
      <c r="BE34" s="146"/>
      <c r="BF34" s="146"/>
      <c r="BG34" s="146"/>
      <c r="BH34" s="147"/>
    </row>
    <row r="35" spans="1:60" s="148" customFormat="1" ht="151.5" customHeight="1" x14ac:dyDescent="0.2">
      <c r="A35" s="130">
        <v>4</v>
      </c>
      <c r="B35" s="131" t="s">
        <v>188</v>
      </c>
      <c r="C35" s="130">
        <v>45</v>
      </c>
      <c r="D35" s="131" t="s">
        <v>62</v>
      </c>
      <c r="E35" s="130">
        <v>4599</v>
      </c>
      <c r="F35" s="131" t="s">
        <v>126</v>
      </c>
      <c r="G35" s="132" t="s">
        <v>64</v>
      </c>
      <c r="H35" s="133" t="s">
        <v>244</v>
      </c>
      <c r="I35" s="132">
        <v>4599018</v>
      </c>
      <c r="J35" s="133" t="s">
        <v>245</v>
      </c>
      <c r="K35" s="132" t="s">
        <v>64</v>
      </c>
      <c r="L35" s="133" t="s">
        <v>246</v>
      </c>
      <c r="M35" s="132">
        <v>459901800</v>
      </c>
      <c r="N35" s="133" t="s">
        <v>247</v>
      </c>
      <c r="O35" s="132">
        <v>5</v>
      </c>
      <c r="P35" s="134">
        <v>2020003630044</v>
      </c>
      <c r="Q35" s="133" t="s">
        <v>248</v>
      </c>
      <c r="R35" s="135">
        <v>1</v>
      </c>
      <c r="S35" s="133" t="s">
        <v>249</v>
      </c>
      <c r="T35" s="133" t="s">
        <v>250</v>
      </c>
      <c r="U35" s="133" t="s">
        <v>258</v>
      </c>
      <c r="V35" s="136">
        <v>10748000</v>
      </c>
      <c r="W35" s="157" t="s">
        <v>252</v>
      </c>
      <c r="X35" s="153" t="s">
        <v>253</v>
      </c>
      <c r="Y35" s="132">
        <v>20</v>
      </c>
      <c r="Z35" s="139" t="s">
        <v>94</v>
      </c>
      <c r="AA35" s="140">
        <v>295972</v>
      </c>
      <c r="AB35" s="140">
        <v>285580</v>
      </c>
      <c r="AC35" s="140">
        <v>135545</v>
      </c>
      <c r="AD35" s="140">
        <v>44254</v>
      </c>
      <c r="AE35" s="140">
        <v>309146</v>
      </c>
      <c r="AF35" s="140">
        <v>92607</v>
      </c>
      <c r="AG35" s="140">
        <v>2145</v>
      </c>
      <c r="AH35" s="140">
        <v>12718</v>
      </c>
      <c r="AI35" s="140">
        <v>26</v>
      </c>
      <c r="AJ35" s="140">
        <v>37</v>
      </c>
      <c r="AK35" s="140">
        <v>0</v>
      </c>
      <c r="AL35" s="140">
        <v>0</v>
      </c>
      <c r="AM35" s="140">
        <v>44350</v>
      </c>
      <c r="AN35" s="140">
        <v>21944</v>
      </c>
      <c r="AO35" s="140">
        <v>75687</v>
      </c>
      <c r="AP35" s="140">
        <v>581552</v>
      </c>
      <c r="AQ35" s="141">
        <v>44563</v>
      </c>
      <c r="AR35" s="141">
        <v>44926</v>
      </c>
      <c r="AS35" s="132" t="s">
        <v>200</v>
      </c>
      <c r="AT35" s="142"/>
      <c r="AU35" s="142"/>
      <c r="AV35" s="142"/>
      <c r="AW35" s="143"/>
      <c r="AX35" s="143"/>
      <c r="AY35" s="143"/>
      <c r="AZ35" s="144"/>
      <c r="BA35" s="143"/>
      <c r="BB35" s="143"/>
      <c r="BC35" s="143"/>
      <c r="BD35" s="145"/>
      <c r="BE35" s="146"/>
      <c r="BF35" s="146"/>
      <c r="BG35" s="146"/>
      <c r="BH35" s="147"/>
    </row>
    <row r="36" spans="1:60" s="148" customFormat="1" ht="151.5" customHeight="1" x14ac:dyDescent="0.2">
      <c r="A36" s="130">
        <v>4</v>
      </c>
      <c r="B36" s="131" t="s">
        <v>188</v>
      </c>
      <c r="C36" s="130">
        <v>45</v>
      </c>
      <c r="D36" s="131" t="s">
        <v>62</v>
      </c>
      <c r="E36" s="130">
        <v>4599</v>
      </c>
      <c r="F36" s="131" t="s">
        <v>126</v>
      </c>
      <c r="G36" s="132" t="s">
        <v>64</v>
      </c>
      <c r="H36" s="133" t="s">
        <v>244</v>
      </c>
      <c r="I36" s="132">
        <v>4599018</v>
      </c>
      <c r="J36" s="133" t="s">
        <v>245</v>
      </c>
      <c r="K36" s="132" t="s">
        <v>64</v>
      </c>
      <c r="L36" s="133" t="s">
        <v>246</v>
      </c>
      <c r="M36" s="132">
        <v>459901800</v>
      </c>
      <c r="N36" s="133" t="s">
        <v>247</v>
      </c>
      <c r="O36" s="132">
        <v>5</v>
      </c>
      <c r="P36" s="134">
        <v>2020003630044</v>
      </c>
      <c r="Q36" s="133" t="s">
        <v>248</v>
      </c>
      <c r="R36" s="135">
        <v>1</v>
      </c>
      <c r="S36" s="133" t="s">
        <v>249</v>
      </c>
      <c r="T36" s="133" t="s">
        <v>250</v>
      </c>
      <c r="U36" s="133" t="s">
        <v>259</v>
      </c>
      <c r="V36" s="136">
        <v>15000000</v>
      </c>
      <c r="W36" s="157" t="s">
        <v>252</v>
      </c>
      <c r="X36" s="153" t="s">
        <v>253</v>
      </c>
      <c r="Y36" s="132">
        <v>20</v>
      </c>
      <c r="Z36" s="139" t="s">
        <v>94</v>
      </c>
      <c r="AA36" s="140">
        <v>295972</v>
      </c>
      <c r="AB36" s="140">
        <v>285580</v>
      </c>
      <c r="AC36" s="140">
        <v>135545</v>
      </c>
      <c r="AD36" s="140">
        <v>44254</v>
      </c>
      <c r="AE36" s="140">
        <v>309146</v>
      </c>
      <c r="AF36" s="140">
        <v>92607</v>
      </c>
      <c r="AG36" s="140">
        <v>2145</v>
      </c>
      <c r="AH36" s="140">
        <v>12718</v>
      </c>
      <c r="AI36" s="140">
        <v>26</v>
      </c>
      <c r="AJ36" s="140">
        <v>37</v>
      </c>
      <c r="AK36" s="140">
        <v>0</v>
      </c>
      <c r="AL36" s="140">
        <v>0</v>
      </c>
      <c r="AM36" s="140">
        <v>44350</v>
      </c>
      <c r="AN36" s="140">
        <v>21944</v>
      </c>
      <c r="AO36" s="140">
        <v>75687</v>
      </c>
      <c r="AP36" s="140">
        <v>581552</v>
      </c>
      <c r="AQ36" s="141">
        <v>44563</v>
      </c>
      <c r="AR36" s="141">
        <v>44926</v>
      </c>
      <c r="AS36" s="132" t="s">
        <v>200</v>
      </c>
      <c r="AT36" s="142"/>
      <c r="AU36" s="142"/>
      <c r="AV36" s="142"/>
      <c r="AW36" s="143"/>
      <c r="AX36" s="143"/>
      <c r="AY36" s="143"/>
      <c r="AZ36" s="144"/>
      <c r="BA36" s="143"/>
      <c r="BB36" s="143"/>
      <c r="BC36" s="143"/>
      <c r="BD36" s="145"/>
      <c r="BE36" s="146"/>
      <c r="BF36" s="146"/>
      <c r="BG36" s="146"/>
      <c r="BH36" s="147"/>
    </row>
    <row r="37" spans="1:60" s="148" customFormat="1" ht="151.5" customHeight="1" x14ac:dyDescent="0.2">
      <c r="A37" s="130">
        <v>4</v>
      </c>
      <c r="B37" s="131" t="s">
        <v>188</v>
      </c>
      <c r="C37" s="130">
        <v>45</v>
      </c>
      <c r="D37" s="131" t="s">
        <v>62</v>
      </c>
      <c r="E37" s="130">
        <v>4599</v>
      </c>
      <c r="F37" s="131" t="s">
        <v>126</v>
      </c>
      <c r="G37" s="132" t="s">
        <v>64</v>
      </c>
      <c r="H37" s="133" t="s">
        <v>244</v>
      </c>
      <c r="I37" s="132">
        <v>4599018</v>
      </c>
      <c r="J37" s="133" t="s">
        <v>245</v>
      </c>
      <c r="K37" s="132" t="s">
        <v>64</v>
      </c>
      <c r="L37" s="133" t="s">
        <v>246</v>
      </c>
      <c r="M37" s="132">
        <v>459901800</v>
      </c>
      <c r="N37" s="133" t="s">
        <v>247</v>
      </c>
      <c r="O37" s="132">
        <v>5</v>
      </c>
      <c r="P37" s="134">
        <v>2020003630044</v>
      </c>
      <c r="Q37" s="133" t="s">
        <v>248</v>
      </c>
      <c r="R37" s="135">
        <v>1</v>
      </c>
      <c r="S37" s="133" t="s">
        <v>249</v>
      </c>
      <c r="T37" s="133" t="s">
        <v>250</v>
      </c>
      <c r="U37" s="133" t="s">
        <v>259</v>
      </c>
      <c r="V37" s="136">
        <v>7250000</v>
      </c>
      <c r="W37" s="158" t="s">
        <v>255</v>
      </c>
      <c r="X37" s="153" t="s">
        <v>253</v>
      </c>
      <c r="Y37" s="132">
        <v>88</v>
      </c>
      <c r="Z37" s="139" t="s">
        <v>139</v>
      </c>
      <c r="AA37" s="140">
        <v>295972</v>
      </c>
      <c r="AB37" s="140">
        <v>285580</v>
      </c>
      <c r="AC37" s="140">
        <v>135545</v>
      </c>
      <c r="AD37" s="140">
        <v>44254</v>
      </c>
      <c r="AE37" s="140">
        <v>309146</v>
      </c>
      <c r="AF37" s="140">
        <v>92607</v>
      </c>
      <c r="AG37" s="140">
        <v>2145</v>
      </c>
      <c r="AH37" s="140">
        <v>12718</v>
      </c>
      <c r="AI37" s="140">
        <v>26</v>
      </c>
      <c r="AJ37" s="140">
        <v>37</v>
      </c>
      <c r="AK37" s="140">
        <v>0</v>
      </c>
      <c r="AL37" s="140">
        <v>0</v>
      </c>
      <c r="AM37" s="140">
        <v>44350</v>
      </c>
      <c r="AN37" s="140">
        <v>21944</v>
      </c>
      <c r="AO37" s="140">
        <v>75687</v>
      </c>
      <c r="AP37" s="140">
        <v>581552</v>
      </c>
      <c r="AQ37" s="141">
        <v>44563</v>
      </c>
      <c r="AR37" s="141">
        <v>44926</v>
      </c>
      <c r="AS37" s="132" t="s">
        <v>200</v>
      </c>
      <c r="AT37" s="142"/>
      <c r="AU37" s="142"/>
      <c r="AV37" s="142"/>
      <c r="AW37" s="143"/>
      <c r="AX37" s="143"/>
      <c r="AY37" s="143"/>
      <c r="AZ37" s="144"/>
      <c r="BA37" s="143"/>
      <c r="BB37" s="143"/>
      <c r="BC37" s="143"/>
      <c r="BD37" s="145"/>
      <c r="BE37" s="146"/>
      <c r="BF37" s="146"/>
      <c r="BG37" s="146"/>
      <c r="BH37" s="147"/>
    </row>
    <row r="38" spans="1:60" s="148" customFormat="1" ht="144" customHeight="1" x14ac:dyDescent="0.2">
      <c r="A38" s="130">
        <v>4</v>
      </c>
      <c r="B38" s="131" t="s">
        <v>188</v>
      </c>
      <c r="C38" s="130">
        <v>45</v>
      </c>
      <c r="D38" s="131" t="s">
        <v>62</v>
      </c>
      <c r="E38" s="130">
        <v>4599</v>
      </c>
      <c r="F38" s="131" t="s">
        <v>126</v>
      </c>
      <c r="G38" s="132" t="s">
        <v>64</v>
      </c>
      <c r="H38" s="133" t="s">
        <v>260</v>
      </c>
      <c r="I38" s="132">
        <v>4599025</v>
      </c>
      <c r="J38" s="133" t="s">
        <v>261</v>
      </c>
      <c r="K38" s="132" t="s">
        <v>64</v>
      </c>
      <c r="L38" s="133" t="s">
        <v>262</v>
      </c>
      <c r="M38" s="132">
        <v>459902500</v>
      </c>
      <c r="N38" s="133" t="s">
        <v>263</v>
      </c>
      <c r="O38" s="132">
        <v>1</v>
      </c>
      <c r="P38" s="134">
        <v>2020003630045</v>
      </c>
      <c r="Q38" s="133" t="s">
        <v>264</v>
      </c>
      <c r="R38" s="135">
        <v>1</v>
      </c>
      <c r="S38" s="133" t="s">
        <v>265</v>
      </c>
      <c r="T38" s="133" t="s">
        <v>266</v>
      </c>
      <c r="U38" s="133" t="s">
        <v>267</v>
      </c>
      <c r="V38" s="136">
        <v>30000000</v>
      </c>
      <c r="W38" s="157" t="s">
        <v>268</v>
      </c>
      <c r="X38" s="153" t="s">
        <v>253</v>
      </c>
      <c r="Y38" s="132">
        <v>20</v>
      </c>
      <c r="Z38" s="139" t="s">
        <v>94</v>
      </c>
      <c r="AA38" s="140">
        <v>295972</v>
      </c>
      <c r="AB38" s="140">
        <v>285580</v>
      </c>
      <c r="AC38" s="140">
        <v>135545</v>
      </c>
      <c r="AD38" s="140">
        <v>44254</v>
      </c>
      <c r="AE38" s="140">
        <v>309146</v>
      </c>
      <c r="AF38" s="140">
        <v>92607</v>
      </c>
      <c r="AG38" s="140">
        <v>2145</v>
      </c>
      <c r="AH38" s="140">
        <v>12718</v>
      </c>
      <c r="AI38" s="140">
        <v>26</v>
      </c>
      <c r="AJ38" s="140">
        <v>37</v>
      </c>
      <c r="AK38" s="140">
        <v>0</v>
      </c>
      <c r="AL38" s="140">
        <v>0</v>
      </c>
      <c r="AM38" s="140">
        <v>44350</v>
      </c>
      <c r="AN38" s="140">
        <v>21944</v>
      </c>
      <c r="AO38" s="140">
        <v>75687</v>
      </c>
      <c r="AP38" s="140">
        <v>581552</v>
      </c>
      <c r="AQ38" s="141">
        <v>44563</v>
      </c>
      <c r="AR38" s="141">
        <v>44926</v>
      </c>
      <c r="AS38" s="132" t="s">
        <v>200</v>
      </c>
      <c r="AT38" s="142"/>
      <c r="AU38" s="142"/>
      <c r="AV38" s="142"/>
      <c r="AW38" s="143"/>
      <c r="AX38" s="143"/>
      <c r="AY38" s="143"/>
      <c r="AZ38" s="144"/>
      <c r="BA38" s="143"/>
      <c r="BB38" s="143"/>
      <c r="BC38" s="143"/>
      <c r="BD38" s="145"/>
      <c r="BE38" s="146"/>
      <c r="BF38" s="146"/>
      <c r="BG38" s="146"/>
      <c r="BH38" s="147"/>
    </row>
    <row r="39" spans="1:60" s="148" customFormat="1" ht="144" customHeight="1" x14ac:dyDescent="0.2">
      <c r="A39" s="130">
        <v>4</v>
      </c>
      <c r="B39" s="131" t="s">
        <v>188</v>
      </c>
      <c r="C39" s="130">
        <v>45</v>
      </c>
      <c r="D39" s="131" t="s">
        <v>62</v>
      </c>
      <c r="E39" s="130">
        <v>4599</v>
      </c>
      <c r="F39" s="131" t="s">
        <v>126</v>
      </c>
      <c r="G39" s="132" t="s">
        <v>64</v>
      </c>
      <c r="H39" s="133" t="s">
        <v>260</v>
      </c>
      <c r="I39" s="132">
        <v>4599025</v>
      </c>
      <c r="J39" s="133" t="s">
        <v>261</v>
      </c>
      <c r="K39" s="132" t="s">
        <v>64</v>
      </c>
      <c r="L39" s="133" t="s">
        <v>262</v>
      </c>
      <c r="M39" s="132">
        <v>459902500</v>
      </c>
      <c r="N39" s="133" t="s">
        <v>263</v>
      </c>
      <c r="O39" s="132">
        <v>1</v>
      </c>
      <c r="P39" s="134">
        <v>2020003630045</v>
      </c>
      <c r="Q39" s="133" t="s">
        <v>264</v>
      </c>
      <c r="R39" s="135">
        <v>1</v>
      </c>
      <c r="S39" s="133" t="s">
        <v>265</v>
      </c>
      <c r="T39" s="133" t="s">
        <v>266</v>
      </c>
      <c r="U39" s="133" t="s">
        <v>267</v>
      </c>
      <c r="V39" s="136">
        <v>23000000</v>
      </c>
      <c r="W39" s="158" t="s">
        <v>269</v>
      </c>
      <c r="X39" s="153" t="s">
        <v>253</v>
      </c>
      <c r="Y39" s="132">
        <v>88</v>
      </c>
      <c r="Z39" s="139" t="s">
        <v>139</v>
      </c>
      <c r="AA39" s="140">
        <v>295972</v>
      </c>
      <c r="AB39" s="140">
        <v>285580</v>
      </c>
      <c r="AC39" s="140">
        <v>135545</v>
      </c>
      <c r="AD39" s="140">
        <v>44254</v>
      </c>
      <c r="AE39" s="140">
        <v>309146</v>
      </c>
      <c r="AF39" s="140">
        <v>92607</v>
      </c>
      <c r="AG39" s="140">
        <v>2145</v>
      </c>
      <c r="AH39" s="140">
        <v>12718</v>
      </c>
      <c r="AI39" s="140">
        <v>26</v>
      </c>
      <c r="AJ39" s="140">
        <v>37</v>
      </c>
      <c r="AK39" s="140">
        <v>0</v>
      </c>
      <c r="AL39" s="140">
        <v>0</v>
      </c>
      <c r="AM39" s="140">
        <v>44350</v>
      </c>
      <c r="AN39" s="140">
        <v>21944</v>
      </c>
      <c r="AO39" s="140">
        <v>75687</v>
      </c>
      <c r="AP39" s="140">
        <v>581552</v>
      </c>
      <c r="AQ39" s="141">
        <v>44563</v>
      </c>
      <c r="AR39" s="141">
        <v>44926</v>
      </c>
      <c r="AS39" s="132" t="s">
        <v>200</v>
      </c>
      <c r="AT39" s="142"/>
      <c r="AU39" s="142"/>
      <c r="AV39" s="142"/>
      <c r="AW39" s="143"/>
      <c r="AX39" s="143"/>
      <c r="AY39" s="143"/>
      <c r="AZ39" s="144"/>
      <c r="BA39" s="143"/>
      <c r="BB39" s="143"/>
      <c r="BC39" s="143"/>
      <c r="BD39" s="145"/>
      <c r="BE39" s="146"/>
      <c r="BF39" s="146"/>
      <c r="BG39" s="146"/>
      <c r="BH39" s="147"/>
    </row>
    <row r="40" spans="1:60" s="148" customFormat="1" ht="120" customHeight="1" x14ac:dyDescent="0.2">
      <c r="A40" s="130">
        <v>4</v>
      </c>
      <c r="B40" s="131" t="s">
        <v>188</v>
      </c>
      <c r="C40" s="130">
        <v>45</v>
      </c>
      <c r="D40" s="131" t="s">
        <v>62</v>
      </c>
      <c r="E40" s="130">
        <v>4599</v>
      </c>
      <c r="F40" s="131" t="s">
        <v>126</v>
      </c>
      <c r="G40" s="132" t="s">
        <v>64</v>
      </c>
      <c r="H40" s="133" t="s">
        <v>260</v>
      </c>
      <c r="I40" s="132">
        <v>4599025</v>
      </c>
      <c r="J40" s="133" t="s">
        <v>261</v>
      </c>
      <c r="K40" s="132" t="s">
        <v>64</v>
      </c>
      <c r="L40" s="133" t="s">
        <v>262</v>
      </c>
      <c r="M40" s="132">
        <v>459902501</v>
      </c>
      <c r="N40" s="133" t="s">
        <v>263</v>
      </c>
      <c r="O40" s="132">
        <v>1</v>
      </c>
      <c r="P40" s="134">
        <v>2020003630045</v>
      </c>
      <c r="Q40" s="133" t="s">
        <v>264</v>
      </c>
      <c r="R40" s="135">
        <v>1</v>
      </c>
      <c r="S40" s="133" t="s">
        <v>265</v>
      </c>
      <c r="T40" s="133" t="s">
        <v>266</v>
      </c>
      <c r="U40" s="133" t="s">
        <v>270</v>
      </c>
      <c r="V40" s="136">
        <v>34000000</v>
      </c>
      <c r="W40" s="157" t="s">
        <v>268</v>
      </c>
      <c r="X40" s="153" t="s">
        <v>253</v>
      </c>
      <c r="Y40" s="132">
        <v>20</v>
      </c>
      <c r="Z40" s="139" t="s">
        <v>94</v>
      </c>
      <c r="AA40" s="140">
        <v>295972</v>
      </c>
      <c r="AB40" s="140">
        <v>285580</v>
      </c>
      <c r="AC40" s="140">
        <v>135545</v>
      </c>
      <c r="AD40" s="140">
        <v>44254</v>
      </c>
      <c r="AE40" s="140">
        <v>309146</v>
      </c>
      <c r="AF40" s="140">
        <v>92607</v>
      </c>
      <c r="AG40" s="140">
        <v>2145</v>
      </c>
      <c r="AH40" s="140">
        <v>12718</v>
      </c>
      <c r="AI40" s="140">
        <v>26</v>
      </c>
      <c r="AJ40" s="140">
        <v>37</v>
      </c>
      <c r="AK40" s="140">
        <v>0</v>
      </c>
      <c r="AL40" s="140">
        <v>0</v>
      </c>
      <c r="AM40" s="140">
        <v>44350</v>
      </c>
      <c r="AN40" s="140">
        <v>21944</v>
      </c>
      <c r="AO40" s="140">
        <v>75687</v>
      </c>
      <c r="AP40" s="140">
        <v>581552</v>
      </c>
      <c r="AQ40" s="141">
        <v>44563</v>
      </c>
      <c r="AR40" s="141">
        <v>44926</v>
      </c>
      <c r="AS40" s="132" t="s">
        <v>200</v>
      </c>
      <c r="AT40" s="142"/>
      <c r="AU40" s="142"/>
      <c r="AV40" s="142"/>
      <c r="AW40" s="143"/>
      <c r="AX40" s="143"/>
      <c r="AY40" s="143"/>
      <c r="AZ40" s="144"/>
      <c r="BA40" s="143"/>
      <c r="BB40" s="143"/>
      <c r="BC40" s="143"/>
      <c r="BD40" s="145"/>
      <c r="BE40" s="146"/>
      <c r="BF40" s="146"/>
      <c r="BG40" s="146"/>
      <c r="BH40" s="147"/>
    </row>
    <row r="41" spans="1:60" s="148" customFormat="1" ht="120" customHeight="1" x14ac:dyDescent="0.2">
      <c r="A41" s="130">
        <v>4</v>
      </c>
      <c r="B41" s="131" t="s">
        <v>188</v>
      </c>
      <c r="C41" s="130">
        <v>45</v>
      </c>
      <c r="D41" s="131" t="s">
        <v>62</v>
      </c>
      <c r="E41" s="130">
        <v>4599</v>
      </c>
      <c r="F41" s="131" t="s">
        <v>126</v>
      </c>
      <c r="G41" s="132" t="s">
        <v>64</v>
      </c>
      <c r="H41" s="133" t="s">
        <v>260</v>
      </c>
      <c r="I41" s="132">
        <v>4599025</v>
      </c>
      <c r="J41" s="133" t="s">
        <v>261</v>
      </c>
      <c r="K41" s="132" t="s">
        <v>64</v>
      </c>
      <c r="L41" s="133" t="s">
        <v>262</v>
      </c>
      <c r="M41" s="132">
        <v>459902502</v>
      </c>
      <c r="N41" s="133" t="s">
        <v>263</v>
      </c>
      <c r="O41" s="132">
        <v>1</v>
      </c>
      <c r="P41" s="134">
        <v>2020003630045</v>
      </c>
      <c r="Q41" s="133" t="s">
        <v>264</v>
      </c>
      <c r="R41" s="135">
        <v>1</v>
      </c>
      <c r="S41" s="133" t="s">
        <v>265</v>
      </c>
      <c r="T41" s="133" t="s">
        <v>266</v>
      </c>
      <c r="U41" s="133" t="s">
        <v>271</v>
      </c>
      <c r="V41" s="136">
        <v>12000000</v>
      </c>
      <c r="W41" s="157" t="s">
        <v>268</v>
      </c>
      <c r="X41" s="153" t="s">
        <v>253</v>
      </c>
      <c r="Y41" s="132">
        <v>20</v>
      </c>
      <c r="Z41" s="139" t="s">
        <v>94</v>
      </c>
      <c r="AA41" s="140">
        <v>295972</v>
      </c>
      <c r="AB41" s="140">
        <v>285580</v>
      </c>
      <c r="AC41" s="140">
        <v>135545</v>
      </c>
      <c r="AD41" s="140">
        <v>44254</v>
      </c>
      <c r="AE41" s="140">
        <v>309146</v>
      </c>
      <c r="AF41" s="140">
        <v>92607</v>
      </c>
      <c r="AG41" s="140">
        <v>2145</v>
      </c>
      <c r="AH41" s="140">
        <v>12718</v>
      </c>
      <c r="AI41" s="140">
        <v>26</v>
      </c>
      <c r="AJ41" s="140">
        <v>37</v>
      </c>
      <c r="AK41" s="140">
        <v>0</v>
      </c>
      <c r="AL41" s="140">
        <v>0</v>
      </c>
      <c r="AM41" s="140">
        <v>44350</v>
      </c>
      <c r="AN41" s="140">
        <v>21944</v>
      </c>
      <c r="AO41" s="140">
        <v>75687</v>
      </c>
      <c r="AP41" s="140">
        <v>581552</v>
      </c>
      <c r="AQ41" s="141">
        <v>44563</v>
      </c>
      <c r="AR41" s="141">
        <v>44926</v>
      </c>
      <c r="AS41" s="132" t="s">
        <v>200</v>
      </c>
      <c r="AT41" s="142"/>
      <c r="AU41" s="142"/>
      <c r="AV41" s="142"/>
      <c r="AW41" s="143"/>
      <c r="AX41" s="143"/>
      <c r="AY41" s="143"/>
      <c r="AZ41" s="144"/>
      <c r="BA41" s="143"/>
      <c r="BB41" s="143"/>
      <c r="BC41" s="143"/>
      <c r="BD41" s="145"/>
      <c r="BE41" s="146"/>
      <c r="BF41" s="146"/>
      <c r="BG41" s="146"/>
      <c r="BH41" s="147"/>
    </row>
    <row r="42" spans="1:60" s="148" customFormat="1" ht="120" customHeight="1" x14ac:dyDescent="0.2">
      <c r="A42" s="130">
        <v>4</v>
      </c>
      <c r="B42" s="131" t="s">
        <v>188</v>
      </c>
      <c r="C42" s="130">
        <v>45</v>
      </c>
      <c r="D42" s="131" t="s">
        <v>62</v>
      </c>
      <c r="E42" s="130">
        <v>4599</v>
      </c>
      <c r="F42" s="131" t="s">
        <v>126</v>
      </c>
      <c r="G42" s="132" t="s">
        <v>64</v>
      </c>
      <c r="H42" s="133" t="s">
        <v>272</v>
      </c>
      <c r="I42" s="132">
        <v>4599025</v>
      </c>
      <c r="J42" s="133" t="s">
        <v>261</v>
      </c>
      <c r="K42" s="132" t="s">
        <v>64</v>
      </c>
      <c r="L42" s="133" t="s">
        <v>273</v>
      </c>
      <c r="M42" s="132">
        <v>459902500</v>
      </c>
      <c r="N42" s="133" t="s">
        <v>263</v>
      </c>
      <c r="O42" s="132">
        <v>1</v>
      </c>
      <c r="P42" s="134">
        <v>2020003630046</v>
      </c>
      <c r="Q42" s="133" t="s">
        <v>274</v>
      </c>
      <c r="R42" s="135">
        <v>1</v>
      </c>
      <c r="S42" s="133" t="s">
        <v>275</v>
      </c>
      <c r="T42" s="133" t="s">
        <v>276</v>
      </c>
      <c r="U42" s="133" t="s">
        <v>277</v>
      </c>
      <c r="V42" s="155">
        <v>40320996</v>
      </c>
      <c r="W42" s="157" t="s">
        <v>278</v>
      </c>
      <c r="X42" s="153" t="s">
        <v>253</v>
      </c>
      <c r="Y42" s="132">
        <v>20</v>
      </c>
      <c r="Z42" s="139" t="s">
        <v>94</v>
      </c>
      <c r="AA42" s="140">
        <v>295972</v>
      </c>
      <c r="AB42" s="140">
        <v>285580</v>
      </c>
      <c r="AC42" s="140">
        <v>135545</v>
      </c>
      <c r="AD42" s="140">
        <v>44254</v>
      </c>
      <c r="AE42" s="140">
        <v>309146</v>
      </c>
      <c r="AF42" s="140">
        <v>92607</v>
      </c>
      <c r="AG42" s="140">
        <v>2145</v>
      </c>
      <c r="AH42" s="140">
        <v>12718</v>
      </c>
      <c r="AI42" s="140">
        <v>26</v>
      </c>
      <c r="AJ42" s="140">
        <v>37</v>
      </c>
      <c r="AK42" s="140">
        <v>0</v>
      </c>
      <c r="AL42" s="140">
        <v>0</v>
      </c>
      <c r="AM42" s="140">
        <v>44350</v>
      </c>
      <c r="AN42" s="140">
        <v>21944</v>
      </c>
      <c r="AO42" s="140">
        <v>75687</v>
      </c>
      <c r="AP42" s="140" t="e">
        <f>#REF!+AI42</f>
        <v>#REF!</v>
      </c>
      <c r="AQ42" s="141">
        <v>44197</v>
      </c>
      <c r="AR42" s="141">
        <v>44561</v>
      </c>
      <c r="AS42" s="132" t="s">
        <v>279</v>
      </c>
      <c r="AT42" s="142"/>
      <c r="AU42" s="142"/>
      <c r="AV42" s="142"/>
      <c r="AW42" s="143"/>
      <c r="AX42" s="143"/>
      <c r="AY42" s="143"/>
      <c r="AZ42" s="144"/>
      <c r="BA42" s="143"/>
      <c r="BB42" s="143"/>
      <c r="BC42" s="143"/>
      <c r="BD42" s="145"/>
      <c r="BE42" s="146"/>
      <c r="BF42" s="146"/>
      <c r="BG42" s="146"/>
      <c r="BH42" s="147"/>
    </row>
    <row r="43" spans="1:60" s="148" customFormat="1" ht="120" customHeight="1" x14ac:dyDescent="0.2">
      <c r="A43" s="130">
        <v>4</v>
      </c>
      <c r="B43" s="131" t="s">
        <v>188</v>
      </c>
      <c r="C43" s="130">
        <v>45</v>
      </c>
      <c r="D43" s="131" t="s">
        <v>62</v>
      </c>
      <c r="E43" s="130">
        <v>4599</v>
      </c>
      <c r="F43" s="131" t="s">
        <v>126</v>
      </c>
      <c r="G43" s="132" t="s">
        <v>64</v>
      </c>
      <c r="H43" s="133" t="s">
        <v>272</v>
      </c>
      <c r="I43" s="132">
        <v>4599025</v>
      </c>
      <c r="J43" s="133" t="s">
        <v>261</v>
      </c>
      <c r="K43" s="132" t="s">
        <v>64</v>
      </c>
      <c r="L43" s="133" t="s">
        <v>273</v>
      </c>
      <c r="M43" s="132">
        <v>459902500</v>
      </c>
      <c r="N43" s="133" t="s">
        <v>263</v>
      </c>
      <c r="O43" s="132">
        <v>1</v>
      </c>
      <c r="P43" s="134">
        <v>2020003630046</v>
      </c>
      <c r="Q43" s="133" t="s">
        <v>274</v>
      </c>
      <c r="R43" s="135">
        <v>1</v>
      </c>
      <c r="S43" s="133" t="s">
        <v>275</v>
      </c>
      <c r="T43" s="133" t="s">
        <v>276</v>
      </c>
      <c r="U43" s="133" t="s">
        <v>277</v>
      </c>
      <c r="V43" s="155">
        <v>26880664</v>
      </c>
      <c r="W43" s="158" t="s">
        <v>280</v>
      </c>
      <c r="X43" s="159" t="s">
        <v>253</v>
      </c>
      <c r="Y43" s="132">
        <v>88</v>
      </c>
      <c r="Z43" s="139" t="s">
        <v>139</v>
      </c>
      <c r="AA43" s="140">
        <v>295972</v>
      </c>
      <c r="AB43" s="140">
        <v>285580</v>
      </c>
      <c r="AC43" s="140">
        <v>135545</v>
      </c>
      <c r="AD43" s="140">
        <v>44254</v>
      </c>
      <c r="AE43" s="140">
        <v>309146</v>
      </c>
      <c r="AF43" s="140">
        <v>92607</v>
      </c>
      <c r="AG43" s="140">
        <v>2145</v>
      </c>
      <c r="AH43" s="140">
        <v>12718</v>
      </c>
      <c r="AI43" s="140">
        <v>26</v>
      </c>
      <c r="AJ43" s="140">
        <v>37</v>
      </c>
      <c r="AK43" s="140">
        <v>0</v>
      </c>
      <c r="AL43" s="140">
        <v>0</v>
      </c>
      <c r="AM43" s="140">
        <v>44350</v>
      </c>
      <c r="AN43" s="140">
        <v>21944</v>
      </c>
      <c r="AO43" s="140">
        <v>75687</v>
      </c>
      <c r="AP43" s="140" t="e">
        <f>#REF!+AI43</f>
        <v>#REF!</v>
      </c>
      <c r="AQ43" s="141">
        <v>44197</v>
      </c>
      <c r="AR43" s="141">
        <v>44561</v>
      </c>
      <c r="AS43" s="132" t="s">
        <v>279</v>
      </c>
      <c r="AT43" s="142"/>
      <c r="AU43" s="142"/>
      <c r="AV43" s="142"/>
      <c r="AW43" s="143"/>
      <c r="AX43" s="143"/>
      <c r="AY43" s="143"/>
      <c r="AZ43" s="144"/>
      <c r="BA43" s="143"/>
      <c r="BB43" s="143"/>
      <c r="BC43" s="143"/>
      <c r="BD43" s="145"/>
      <c r="BE43" s="146"/>
      <c r="BF43" s="146"/>
      <c r="BG43" s="146"/>
      <c r="BH43" s="147"/>
    </row>
    <row r="44" spans="1:60" s="148" customFormat="1" ht="120" customHeight="1" x14ac:dyDescent="0.2">
      <c r="A44" s="130">
        <v>4</v>
      </c>
      <c r="B44" s="131" t="s">
        <v>188</v>
      </c>
      <c r="C44" s="130">
        <v>45</v>
      </c>
      <c r="D44" s="131" t="s">
        <v>62</v>
      </c>
      <c r="E44" s="130">
        <v>4599</v>
      </c>
      <c r="F44" s="131" t="s">
        <v>126</v>
      </c>
      <c r="G44" s="132" t="s">
        <v>64</v>
      </c>
      <c r="H44" s="133" t="s">
        <v>272</v>
      </c>
      <c r="I44" s="132">
        <v>4599025</v>
      </c>
      <c r="J44" s="133" t="s">
        <v>261</v>
      </c>
      <c r="K44" s="132" t="s">
        <v>64</v>
      </c>
      <c r="L44" s="133" t="s">
        <v>273</v>
      </c>
      <c r="M44" s="132">
        <v>459902500</v>
      </c>
      <c r="N44" s="133" t="s">
        <v>263</v>
      </c>
      <c r="O44" s="132">
        <v>1</v>
      </c>
      <c r="P44" s="134">
        <v>2020003630046</v>
      </c>
      <c r="Q44" s="133" t="s">
        <v>274</v>
      </c>
      <c r="R44" s="135">
        <v>1</v>
      </c>
      <c r="S44" s="133" t="s">
        <v>275</v>
      </c>
      <c r="T44" s="133" t="s">
        <v>276</v>
      </c>
      <c r="U44" s="133" t="s">
        <v>281</v>
      </c>
      <c r="V44" s="155">
        <f>27499990+14443492</f>
        <v>41943482</v>
      </c>
      <c r="W44" s="157" t="s">
        <v>278</v>
      </c>
      <c r="X44" s="153" t="s">
        <v>253</v>
      </c>
      <c r="Y44" s="132">
        <v>20</v>
      </c>
      <c r="Z44" s="139" t="s">
        <v>94</v>
      </c>
      <c r="AA44" s="140">
        <v>295972</v>
      </c>
      <c r="AB44" s="140">
        <v>285580</v>
      </c>
      <c r="AC44" s="140">
        <v>135545</v>
      </c>
      <c r="AD44" s="140">
        <v>44254</v>
      </c>
      <c r="AE44" s="140">
        <v>309146</v>
      </c>
      <c r="AF44" s="140">
        <v>92607</v>
      </c>
      <c r="AG44" s="140">
        <v>2145</v>
      </c>
      <c r="AH44" s="140">
        <v>12718</v>
      </c>
      <c r="AI44" s="140">
        <v>26</v>
      </c>
      <c r="AJ44" s="140">
        <v>37</v>
      </c>
      <c r="AK44" s="140">
        <v>0</v>
      </c>
      <c r="AL44" s="140">
        <v>0</v>
      </c>
      <c r="AM44" s="140">
        <v>44350</v>
      </c>
      <c r="AN44" s="140">
        <v>21944</v>
      </c>
      <c r="AO44" s="140">
        <v>75687</v>
      </c>
      <c r="AP44" s="140" t="e">
        <f>#REF!+AI44</f>
        <v>#REF!</v>
      </c>
      <c r="AQ44" s="141">
        <v>44197</v>
      </c>
      <c r="AR44" s="141">
        <v>44561</v>
      </c>
      <c r="AS44" s="132" t="s">
        <v>279</v>
      </c>
      <c r="AT44" s="142"/>
      <c r="AU44" s="142"/>
      <c r="AV44" s="142"/>
      <c r="AW44" s="143"/>
      <c r="AX44" s="143"/>
      <c r="AY44" s="143"/>
      <c r="AZ44" s="144"/>
      <c r="BA44" s="143"/>
      <c r="BB44" s="143"/>
      <c r="BC44" s="143"/>
      <c r="BD44" s="145"/>
      <c r="BE44" s="146"/>
      <c r="BF44" s="146"/>
      <c r="BG44" s="146"/>
      <c r="BH44" s="147"/>
    </row>
    <row r="45" spans="1:60" s="148" customFormat="1" ht="120" customHeight="1" x14ac:dyDescent="0.2">
      <c r="A45" s="130">
        <v>4</v>
      </c>
      <c r="B45" s="131" t="s">
        <v>188</v>
      </c>
      <c r="C45" s="130">
        <v>45</v>
      </c>
      <c r="D45" s="131" t="s">
        <v>62</v>
      </c>
      <c r="E45" s="130">
        <v>4599</v>
      </c>
      <c r="F45" s="131" t="s">
        <v>126</v>
      </c>
      <c r="G45" s="132" t="s">
        <v>64</v>
      </c>
      <c r="H45" s="133" t="s">
        <v>272</v>
      </c>
      <c r="I45" s="132">
        <v>4599025</v>
      </c>
      <c r="J45" s="133" t="s">
        <v>261</v>
      </c>
      <c r="K45" s="132" t="s">
        <v>64</v>
      </c>
      <c r="L45" s="133" t="s">
        <v>273</v>
      </c>
      <c r="M45" s="132">
        <v>459902500</v>
      </c>
      <c r="N45" s="133" t="s">
        <v>263</v>
      </c>
      <c r="O45" s="132">
        <v>1</v>
      </c>
      <c r="P45" s="134">
        <v>2020003630046</v>
      </c>
      <c r="Q45" s="133" t="s">
        <v>274</v>
      </c>
      <c r="R45" s="135">
        <v>1</v>
      </c>
      <c r="S45" s="133" t="s">
        <v>275</v>
      </c>
      <c r="T45" s="133" t="s">
        <v>276</v>
      </c>
      <c r="U45" s="133" t="s">
        <v>281</v>
      </c>
      <c r="V45" s="155">
        <v>33708573</v>
      </c>
      <c r="W45" s="157" t="s">
        <v>280</v>
      </c>
      <c r="X45" s="153" t="s">
        <v>253</v>
      </c>
      <c r="Y45" s="132">
        <v>88</v>
      </c>
      <c r="Z45" s="139" t="s">
        <v>139</v>
      </c>
      <c r="AA45" s="140">
        <v>295972</v>
      </c>
      <c r="AB45" s="140">
        <v>285580</v>
      </c>
      <c r="AC45" s="140">
        <v>135545</v>
      </c>
      <c r="AD45" s="140">
        <v>44254</v>
      </c>
      <c r="AE45" s="140">
        <v>309146</v>
      </c>
      <c r="AF45" s="140">
        <v>92607</v>
      </c>
      <c r="AG45" s="140">
        <v>2145</v>
      </c>
      <c r="AH45" s="140">
        <v>12718</v>
      </c>
      <c r="AI45" s="140">
        <v>26</v>
      </c>
      <c r="AJ45" s="140">
        <v>37</v>
      </c>
      <c r="AK45" s="140">
        <v>0</v>
      </c>
      <c r="AL45" s="140">
        <v>0</v>
      </c>
      <c r="AM45" s="140">
        <v>44350</v>
      </c>
      <c r="AN45" s="140">
        <v>21944</v>
      </c>
      <c r="AO45" s="140">
        <v>75687</v>
      </c>
      <c r="AP45" s="140" t="e">
        <f>#REF!+AI45</f>
        <v>#REF!</v>
      </c>
      <c r="AQ45" s="141">
        <v>44197</v>
      </c>
      <c r="AR45" s="141">
        <v>44561</v>
      </c>
      <c r="AS45" s="132" t="s">
        <v>279</v>
      </c>
      <c r="AT45" s="142"/>
      <c r="AU45" s="142"/>
      <c r="AV45" s="142"/>
      <c r="AW45" s="143"/>
      <c r="AX45" s="143"/>
      <c r="AY45" s="143"/>
      <c r="AZ45" s="144"/>
      <c r="BA45" s="143"/>
      <c r="BB45" s="143"/>
      <c r="BC45" s="143"/>
      <c r="BD45" s="145"/>
      <c r="BE45" s="146"/>
      <c r="BF45" s="146"/>
      <c r="BG45" s="146"/>
      <c r="BH45" s="147"/>
    </row>
    <row r="46" spans="1:60" s="148" customFormat="1" ht="120" customHeight="1" x14ac:dyDescent="0.2">
      <c r="A46" s="130">
        <v>4</v>
      </c>
      <c r="B46" s="131" t="s">
        <v>188</v>
      </c>
      <c r="C46" s="130">
        <v>45</v>
      </c>
      <c r="D46" s="131" t="s">
        <v>62</v>
      </c>
      <c r="E46" s="130">
        <v>4599</v>
      </c>
      <c r="F46" s="131" t="s">
        <v>126</v>
      </c>
      <c r="G46" s="132" t="s">
        <v>64</v>
      </c>
      <c r="H46" s="133" t="s">
        <v>272</v>
      </c>
      <c r="I46" s="132">
        <v>4599025</v>
      </c>
      <c r="J46" s="133" t="s">
        <v>261</v>
      </c>
      <c r="K46" s="132" t="s">
        <v>64</v>
      </c>
      <c r="L46" s="133" t="s">
        <v>273</v>
      </c>
      <c r="M46" s="132">
        <v>459902500</v>
      </c>
      <c r="N46" s="133" t="s">
        <v>263</v>
      </c>
      <c r="O46" s="132">
        <v>1</v>
      </c>
      <c r="P46" s="134">
        <v>2020003630046</v>
      </c>
      <c r="Q46" s="133" t="s">
        <v>274</v>
      </c>
      <c r="R46" s="135">
        <v>1</v>
      </c>
      <c r="S46" s="133" t="s">
        <v>275</v>
      </c>
      <c r="T46" s="133" t="s">
        <v>276</v>
      </c>
      <c r="U46" s="133" t="s">
        <v>282</v>
      </c>
      <c r="V46" s="155">
        <v>73041865</v>
      </c>
      <c r="W46" s="157" t="s">
        <v>278</v>
      </c>
      <c r="X46" s="153" t="s">
        <v>253</v>
      </c>
      <c r="Y46" s="132">
        <v>20</v>
      </c>
      <c r="Z46" s="139" t="s">
        <v>94</v>
      </c>
      <c r="AA46" s="140">
        <v>295972</v>
      </c>
      <c r="AB46" s="140">
        <v>285580</v>
      </c>
      <c r="AC46" s="140">
        <v>135545</v>
      </c>
      <c r="AD46" s="140">
        <v>44254</v>
      </c>
      <c r="AE46" s="140">
        <v>309146</v>
      </c>
      <c r="AF46" s="140">
        <v>92607</v>
      </c>
      <c r="AG46" s="140">
        <v>2145</v>
      </c>
      <c r="AH46" s="140">
        <v>12718</v>
      </c>
      <c r="AI46" s="140">
        <v>26</v>
      </c>
      <c r="AJ46" s="140">
        <v>37</v>
      </c>
      <c r="AK46" s="140">
        <v>0</v>
      </c>
      <c r="AL46" s="140">
        <v>0</v>
      </c>
      <c r="AM46" s="140">
        <v>44350</v>
      </c>
      <c r="AN46" s="140">
        <v>21944</v>
      </c>
      <c r="AO46" s="140">
        <v>75687</v>
      </c>
      <c r="AP46" s="140" t="e">
        <f>#REF!+AI46</f>
        <v>#REF!</v>
      </c>
      <c r="AQ46" s="141">
        <v>44197</v>
      </c>
      <c r="AR46" s="141">
        <v>44561</v>
      </c>
      <c r="AS46" s="132" t="s">
        <v>279</v>
      </c>
      <c r="AT46" s="142"/>
      <c r="AU46" s="142"/>
      <c r="AV46" s="142"/>
      <c r="AW46" s="143"/>
      <c r="AX46" s="143"/>
      <c r="AY46" s="143"/>
      <c r="AZ46" s="144"/>
      <c r="BA46" s="143"/>
      <c r="BB46" s="143"/>
      <c r="BC46" s="143"/>
      <c r="BD46" s="145"/>
      <c r="BE46" s="146"/>
      <c r="BF46" s="146"/>
      <c r="BG46" s="146"/>
      <c r="BH46" s="147"/>
    </row>
    <row r="47" spans="1:60" s="148" customFormat="1" ht="120" customHeight="1" x14ac:dyDescent="0.2">
      <c r="A47" s="130">
        <v>4</v>
      </c>
      <c r="B47" s="131" t="s">
        <v>188</v>
      </c>
      <c r="C47" s="130">
        <v>45</v>
      </c>
      <c r="D47" s="131" t="s">
        <v>62</v>
      </c>
      <c r="E47" s="130">
        <v>4599</v>
      </c>
      <c r="F47" s="131" t="s">
        <v>126</v>
      </c>
      <c r="G47" s="132" t="s">
        <v>64</v>
      </c>
      <c r="H47" s="133" t="s">
        <v>272</v>
      </c>
      <c r="I47" s="132">
        <v>4599025</v>
      </c>
      <c r="J47" s="133" t="s">
        <v>261</v>
      </c>
      <c r="K47" s="132" t="s">
        <v>64</v>
      </c>
      <c r="L47" s="133" t="s">
        <v>273</v>
      </c>
      <c r="M47" s="132">
        <v>459902500</v>
      </c>
      <c r="N47" s="133" t="s">
        <v>263</v>
      </c>
      <c r="O47" s="132">
        <v>1</v>
      </c>
      <c r="P47" s="134">
        <v>2020003630046</v>
      </c>
      <c r="Q47" s="133" t="s">
        <v>274</v>
      </c>
      <c r="R47" s="135">
        <v>1</v>
      </c>
      <c r="S47" s="133" t="s">
        <v>275</v>
      </c>
      <c r="T47" s="133" t="s">
        <v>276</v>
      </c>
      <c r="U47" s="133" t="s">
        <v>282</v>
      </c>
      <c r="V47" s="155">
        <v>22474420</v>
      </c>
      <c r="W47" s="157" t="s">
        <v>280</v>
      </c>
      <c r="X47" s="153" t="s">
        <v>253</v>
      </c>
      <c r="Y47" s="132">
        <v>88</v>
      </c>
      <c r="Z47" s="139" t="s">
        <v>139</v>
      </c>
      <c r="AA47" s="140">
        <v>295972</v>
      </c>
      <c r="AB47" s="140">
        <v>285580</v>
      </c>
      <c r="AC47" s="140">
        <v>135545</v>
      </c>
      <c r="AD47" s="140">
        <v>44254</v>
      </c>
      <c r="AE47" s="140">
        <v>309146</v>
      </c>
      <c r="AF47" s="140">
        <v>92607</v>
      </c>
      <c r="AG47" s="140">
        <v>2145</v>
      </c>
      <c r="AH47" s="140">
        <v>12718</v>
      </c>
      <c r="AI47" s="140">
        <v>26</v>
      </c>
      <c r="AJ47" s="140">
        <v>37</v>
      </c>
      <c r="AK47" s="140">
        <v>0</v>
      </c>
      <c r="AL47" s="140">
        <v>0</v>
      </c>
      <c r="AM47" s="140">
        <v>44350</v>
      </c>
      <c r="AN47" s="140">
        <v>21944</v>
      </c>
      <c r="AO47" s="140">
        <v>75687</v>
      </c>
      <c r="AP47" s="140" t="e">
        <f>#REF!+AI47</f>
        <v>#REF!</v>
      </c>
      <c r="AQ47" s="141">
        <v>44197</v>
      </c>
      <c r="AR47" s="141">
        <v>44561</v>
      </c>
      <c r="AS47" s="132" t="s">
        <v>279</v>
      </c>
      <c r="AT47" s="142"/>
      <c r="AU47" s="142"/>
      <c r="AV47" s="142"/>
      <c r="AW47" s="143"/>
      <c r="AX47" s="143"/>
      <c r="AY47" s="143"/>
      <c r="AZ47" s="144"/>
      <c r="BA47" s="143"/>
      <c r="BB47" s="143"/>
      <c r="BC47" s="143"/>
      <c r="BD47" s="145"/>
      <c r="BE47" s="146"/>
      <c r="BF47" s="146"/>
      <c r="BG47" s="146"/>
      <c r="BH47" s="147"/>
    </row>
    <row r="48" spans="1:60" s="148" customFormat="1" ht="120" customHeight="1" x14ac:dyDescent="0.2">
      <c r="A48" s="130">
        <v>4</v>
      </c>
      <c r="B48" s="131" t="s">
        <v>188</v>
      </c>
      <c r="C48" s="130">
        <v>45</v>
      </c>
      <c r="D48" s="131" t="s">
        <v>62</v>
      </c>
      <c r="E48" s="130">
        <v>4599</v>
      </c>
      <c r="F48" s="131" t="s">
        <v>126</v>
      </c>
      <c r="G48" s="132" t="s">
        <v>64</v>
      </c>
      <c r="H48" s="133" t="s">
        <v>272</v>
      </c>
      <c r="I48" s="132">
        <v>4599025</v>
      </c>
      <c r="J48" s="133" t="s">
        <v>261</v>
      </c>
      <c r="K48" s="132" t="s">
        <v>64</v>
      </c>
      <c r="L48" s="133" t="s">
        <v>273</v>
      </c>
      <c r="M48" s="132">
        <v>459902500</v>
      </c>
      <c r="N48" s="133" t="s">
        <v>263</v>
      </c>
      <c r="O48" s="132">
        <v>1</v>
      </c>
      <c r="P48" s="134">
        <v>2020003630046</v>
      </c>
      <c r="Q48" s="133" t="s">
        <v>274</v>
      </c>
      <c r="R48" s="135">
        <v>1</v>
      </c>
      <c r="S48" s="133" t="s">
        <v>275</v>
      </c>
      <c r="T48" s="133" t="s">
        <v>276</v>
      </c>
      <c r="U48" s="137" t="s">
        <v>283</v>
      </c>
      <c r="V48" s="160">
        <f>16855815-2903492</f>
        <v>13952323</v>
      </c>
      <c r="W48" s="157" t="s">
        <v>278</v>
      </c>
      <c r="X48" s="153" t="s">
        <v>253</v>
      </c>
      <c r="Y48" s="132">
        <v>20</v>
      </c>
      <c r="Z48" s="139" t="s">
        <v>94</v>
      </c>
      <c r="AA48" s="140">
        <v>295972</v>
      </c>
      <c r="AB48" s="140">
        <v>285580</v>
      </c>
      <c r="AC48" s="140">
        <v>135545</v>
      </c>
      <c r="AD48" s="140">
        <v>44254</v>
      </c>
      <c r="AE48" s="140">
        <v>309146</v>
      </c>
      <c r="AF48" s="140">
        <v>92607</v>
      </c>
      <c r="AG48" s="140">
        <v>2145</v>
      </c>
      <c r="AH48" s="140">
        <v>12718</v>
      </c>
      <c r="AI48" s="140">
        <v>26</v>
      </c>
      <c r="AJ48" s="140">
        <v>37</v>
      </c>
      <c r="AK48" s="140">
        <v>0</v>
      </c>
      <c r="AL48" s="140">
        <v>0</v>
      </c>
      <c r="AM48" s="140">
        <v>44350</v>
      </c>
      <c r="AN48" s="140">
        <v>21944</v>
      </c>
      <c r="AO48" s="140">
        <v>75687</v>
      </c>
      <c r="AP48" s="140" t="e">
        <f>#REF!+AI48</f>
        <v>#REF!</v>
      </c>
      <c r="AQ48" s="141">
        <v>44197</v>
      </c>
      <c r="AR48" s="141">
        <v>44561</v>
      </c>
      <c r="AS48" s="132" t="s">
        <v>279</v>
      </c>
      <c r="AT48" s="142"/>
      <c r="AU48" s="142"/>
      <c r="AV48" s="142"/>
      <c r="AW48" s="143"/>
      <c r="AX48" s="143"/>
      <c r="AY48" s="143"/>
      <c r="AZ48" s="144"/>
      <c r="BA48" s="143"/>
      <c r="BB48" s="143"/>
      <c r="BC48" s="143"/>
      <c r="BD48" s="145"/>
      <c r="BE48" s="146"/>
      <c r="BF48" s="146"/>
      <c r="BG48" s="146"/>
      <c r="BH48" s="147"/>
    </row>
    <row r="49" spans="1:60" s="148" customFormat="1" ht="120" customHeight="1" x14ac:dyDescent="0.2">
      <c r="A49" s="130">
        <v>4</v>
      </c>
      <c r="B49" s="131" t="s">
        <v>188</v>
      </c>
      <c r="C49" s="130">
        <v>45</v>
      </c>
      <c r="D49" s="131" t="s">
        <v>62</v>
      </c>
      <c r="E49" s="130">
        <v>4599</v>
      </c>
      <c r="F49" s="131" t="s">
        <v>126</v>
      </c>
      <c r="G49" s="132" t="s">
        <v>64</v>
      </c>
      <c r="H49" s="133" t="s">
        <v>272</v>
      </c>
      <c r="I49" s="132">
        <v>4599025</v>
      </c>
      <c r="J49" s="133" t="s">
        <v>261</v>
      </c>
      <c r="K49" s="132" t="s">
        <v>64</v>
      </c>
      <c r="L49" s="133" t="s">
        <v>273</v>
      </c>
      <c r="M49" s="132">
        <v>459902500</v>
      </c>
      <c r="N49" s="133" t="s">
        <v>263</v>
      </c>
      <c r="O49" s="132">
        <v>1</v>
      </c>
      <c r="P49" s="134">
        <v>2020003630046</v>
      </c>
      <c r="Q49" s="133" t="s">
        <v>274</v>
      </c>
      <c r="R49" s="135">
        <v>1</v>
      </c>
      <c r="S49" s="133" t="s">
        <v>275</v>
      </c>
      <c r="T49" s="133" t="s">
        <v>276</v>
      </c>
      <c r="U49" s="133" t="s">
        <v>284</v>
      </c>
      <c r="V49" s="155">
        <v>30292416</v>
      </c>
      <c r="W49" s="157" t="s">
        <v>278</v>
      </c>
      <c r="X49" s="153" t="s">
        <v>253</v>
      </c>
      <c r="Y49" s="132">
        <v>20</v>
      </c>
      <c r="Z49" s="139" t="s">
        <v>94</v>
      </c>
      <c r="AA49" s="140">
        <v>295972</v>
      </c>
      <c r="AB49" s="140">
        <v>285580</v>
      </c>
      <c r="AC49" s="140">
        <v>135545</v>
      </c>
      <c r="AD49" s="140">
        <v>44254</v>
      </c>
      <c r="AE49" s="140">
        <v>309146</v>
      </c>
      <c r="AF49" s="140">
        <v>92607</v>
      </c>
      <c r="AG49" s="140">
        <v>2145</v>
      </c>
      <c r="AH49" s="140">
        <v>12718</v>
      </c>
      <c r="AI49" s="140">
        <v>26</v>
      </c>
      <c r="AJ49" s="140">
        <v>37</v>
      </c>
      <c r="AK49" s="140">
        <v>0</v>
      </c>
      <c r="AL49" s="140">
        <v>0</v>
      </c>
      <c r="AM49" s="140">
        <v>44350</v>
      </c>
      <c r="AN49" s="140">
        <v>21944</v>
      </c>
      <c r="AO49" s="140">
        <v>75687</v>
      </c>
      <c r="AP49" s="140" t="e">
        <f>#REF!+AI49</f>
        <v>#REF!</v>
      </c>
      <c r="AQ49" s="141">
        <v>44197</v>
      </c>
      <c r="AR49" s="141">
        <v>44561</v>
      </c>
      <c r="AS49" s="132" t="s">
        <v>279</v>
      </c>
      <c r="AT49" s="142"/>
      <c r="AU49" s="142"/>
      <c r="AV49" s="142"/>
      <c r="AW49" s="143"/>
      <c r="AX49" s="143"/>
      <c r="AY49" s="143"/>
      <c r="AZ49" s="144"/>
      <c r="BA49" s="143"/>
      <c r="BB49" s="143"/>
      <c r="BC49" s="143"/>
      <c r="BD49" s="145"/>
      <c r="BE49" s="146"/>
      <c r="BF49" s="146"/>
      <c r="BG49" s="146"/>
      <c r="BH49" s="147"/>
    </row>
    <row r="50" spans="1:60" s="148" customFormat="1" ht="120" customHeight="1" x14ac:dyDescent="0.2">
      <c r="A50" s="130">
        <v>4</v>
      </c>
      <c r="B50" s="131" t="s">
        <v>188</v>
      </c>
      <c r="C50" s="130">
        <v>45</v>
      </c>
      <c r="D50" s="131" t="s">
        <v>62</v>
      </c>
      <c r="E50" s="130">
        <v>4599</v>
      </c>
      <c r="F50" s="131" t="s">
        <v>126</v>
      </c>
      <c r="G50" s="132" t="s">
        <v>64</v>
      </c>
      <c r="H50" s="133" t="s">
        <v>272</v>
      </c>
      <c r="I50" s="132">
        <v>4599025</v>
      </c>
      <c r="J50" s="133" t="s">
        <v>261</v>
      </c>
      <c r="K50" s="132" t="s">
        <v>64</v>
      </c>
      <c r="L50" s="133" t="s">
        <v>273</v>
      </c>
      <c r="M50" s="132">
        <v>459902500</v>
      </c>
      <c r="N50" s="133" t="s">
        <v>263</v>
      </c>
      <c r="O50" s="132">
        <v>1</v>
      </c>
      <c r="P50" s="134">
        <v>2020003630046</v>
      </c>
      <c r="Q50" s="133" t="s">
        <v>274</v>
      </c>
      <c r="R50" s="135">
        <v>1</v>
      </c>
      <c r="S50" s="133" t="s">
        <v>275</v>
      </c>
      <c r="T50" s="133" t="s">
        <v>276</v>
      </c>
      <c r="U50" s="133" t="s">
        <v>285</v>
      </c>
      <c r="V50" s="155">
        <v>30292416</v>
      </c>
      <c r="W50" s="157" t="s">
        <v>278</v>
      </c>
      <c r="X50" s="153" t="s">
        <v>253</v>
      </c>
      <c r="Y50" s="132">
        <v>20</v>
      </c>
      <c r="Z50" s="139" t="s">
        <v>94</v>
      </c>
      <c r="AA50" s="140">
        <v>295972</v>
      </c>
      <c r="AB50" s="140">
        <v>285580</v>
      </c>
      <c r="AC50" s="140">
        <v>135545</v>
      </c>
      <c r="AD50" s="140">
        <v>44254</v>
      </c>
      <c r="AE50" s="140">
        <v>309146</v>
      </c>
      <c r="AF50" s="140">
        <v>92607</v>
      </c>
      <c r="AG50" s="140">
        <v>2145</v>
      </c>
      <c r="AH50" s="140">
        <v>12718</v>
      </c>
      <c r="AI50" s="140">
        <v>26</v>
      </c>
      <c r="AJ50" s="140">
        <v>37</v>
      </c>
      <c r="AK50" s="140">
        <v>0</v>
      </c>
      <c r="AL50" s="140">
        <v>0</v>
      </c>
      <c r="AM50" s="140">
        <v>44350</v>
      </c>
      <c r="AN50" s="140">
        <v>21944</v>
      </c>
      <c r="AO50" s="140">
        <v>75687</v>
      </c>
      <c r="AP50" s="140" t="e">
        <f>#REF!+AI50</f>
        <v>#REF!</v>
      </c>
      <c r="AQ50" s="141">
        <v>44197</v>
      </c>
      <c r="AR50" s="141">
        <v>44561</v>
      </c>
      <c r="AS50" s="132" t="s">
        <v>279</v>
      </c>
      <c r="AT50" s="142"/>
      <c r="AU50" s="142"/>
      <c r="AV50" s="142"/>
      <c r="AW50" s="143"/>
      <c r="AX50" s="143"/>
      <c r="AY50" s="143"/>
      <c r="AZ50" s="144"/>
      <c r="BA50" s="143"/>
      <c r="BB50" s="143"/>
      <c r="BC50" s="143"/>
      <c r="BD50" s="145"/>
      <c r="BE50" s="146"/>
      <c r="BF50" s="146"/>
      <c r="BG50" s="146"/>
      <c r="BH50" s="147"/>
    </row>
    <row r="51" spans="1:60" s="148" customFormat="1" ht="120" customHeight="1" x14ac:dyDescent="0.2">
      <c r="A51" s="130">
        <v>4</v>
      </c>
      <c r="B51" s="131" t="s">
        <v>188</v>
      </c>
      <c r="C51" s="130">
        <v>45</v>
      </c>
      <c r="D51" s="131" t="s">
        <v>62</v>
      </c>
      <c r="E51" s="130">
        <v>4599</v>
      </c>
      <c r="F51" s="131" t="s">
        <v>126</v>
      </c>
      <c r="G51" s="132" t="s">
        <v>64</v>
      </c>
      <c r="H51" s="133" t="s">
        <v>272</v>
      </c>
      <c r="I51" s="132">
        <v>4599025</v>
      </c>
      <c r="J51" s="133" t="s">
        <v>261</v>
      </c>
      <c r="K51" s="132" t="s">
        <v>64</v>
      </c>
      <c r="L51" s="133" t="s">
        <v>273</v>
      </c>
      <c r="M51" s="132">
        <v>459902500</v>
      </c>
      <c r="N51" s="133" t="s">
        <v>263</v>
      </c>
      <c r="O51" s="132">
        <v>1</v>
      </c>
      <c r="P51" s="134">
        <v>2020003630046</v>
      </c>
      <c r="Q51" s="133" t="s">
        <v>274</v>
      </c>
      <c r="R51" s="135">
        <v>1</v>
      </c>
      <c r="S51" s="133" t="s">
        <v>275</v>
      </c>
      <c r="T51" s="133" t="s">
        <v>276</v>
      </c>
      <c r="U51" s="133" t="s">
        <v>286</v>
      </c>
      <c r="V51" s="155">
        <v>38947500</v>
      </c>
      <c r="W51" s="157" t="s">
        <v>278</v>
      </c>
      <c r="X51" s="153" t="s">
        <v>253</v>
      </c>
      <c r="Y51" s="132">
        <v>20</v>
      </c>
      <c r="Z51" s="139" t="s">
        <v>94</v>
      </c>
      <c r="AA51" s="140">
        <v>295972</v>
      </c>
      <c r="AB51" s="140">
        <v>285580</v>
      </c>
      <c r="AC51" s="140">
        <v>135545</v>
      </c>
      <c r="AD51" s="140">
        <v>44254</v>
      </c>
      <c r="AE51" s="140">
        <v>309146</v>
      </c>
      <c r="AF51" s="140">
        <v>92607</v>
      </c>
      <c r="AG51" s="140">
        <v>2145</v>
      </c>
      <c r="AH51" s="140">
        <v>12718</v>
      </c>
      <c r="AI51" s="140">
        <v>26</v>
      </c>
      <c r="AJ51" s="140">
        <v>37</v>
      </c>
      <c r="AK51" s="140">
        <v>0</v>
      </c>
      <c r="AL51" s="140">
        <v>0</v>
      </c>
      <c r="AM51" s="140">
        <v>44350</v>
      </c>
      <c r="AN51" s="140">
        <v>21944</v>
      </c>
      <c r="AO51" s="140">
        <v>75687</v>
      </c>
      <c r="AP51" s="140" t="e">
        <f>#REF!+AI51</f>
        <v>#REF!</v>
      </c>
      <c r="AQ51" s="141">
        <v>44197</v>
      </c>
      <c r="AR51" s="141">
        <v>44561</v>
      </c>
      <c r="AS51" s="132" t="s">
        <v>279</v>
      </c>
      <c r="AT51" s="142"/>
      <c r="AU51" s="142"/>
      <c r="AV51" s="142"/>
      <c r="AW51" s="143"/>
      <c r="AX51" s="143"/>
      <c r="AY51" s="143"/>
      <c r="AZ51" s="144"/>
      <c r="BA51" s="143"/>
      <c r="BB51" s="143"/>
      <c r="BC51" s="143"/>
      <c r="BD51" s="145"/>
      <c r="BE51" s="146"/>
      <c r="BF51" s="146"/>
      <c r="BG51" s="146"/>
      <c r="BH51" s="147"/>
    </row>
    <row r="52" spans="1:60" s="148" customFormat="1" ht="120" customHeight="1" x14ac:dyDescent="0.2">
      <c r="A52" s="130">
        <v>4</v>
      </c>
      <c r="B52" s="131" t="s">
        <v>188</v>
      </c>
      <c r="C52" s="130">
        <v>45</v>
      </c>
      <c r="D52" s="131" t="s">
        <v>62</v>
      </c>
      <c r="E52" s="130">
        <v>4599</v>
      </c>
      <c r="F52" s="131" t="s">
        <v>126</v>
      </c>
      <c r="G52" s="132" t="s">
        <v>64</v>
      </c>
      <c r="H52" s="133" t="s">
        <v>272</v>
      </c>
      <c r="I52" s="132">
        <v>4599025</v>
      </c>
      <c r="J52" s="133" t="s">
        <v>261</v>
      </c>
      <c r="K52" s="132" t="s">
        <v>64</v>
      </c>
      <c r="L52" s="133" t="s">
        <v>273</v>
      </c>
      <c r="M52" s="132">
        <v>459902500</v>
      </c>
      <c r="N52" s="133" t="s">
        <v>263</v>
      </c>
      <c r="O52" s="132">
        <v>1</v>
      </c>
      <c r="P52" s="134">
        <v>2020003630046</v>
      </c>
      <c r="Q52" s="133" t="s">
        <v>274</v>
      </c>
      <c r="R52" s="135">
        <v>1</v>
      </c>
      <c r="S52" s="133" t="s">
        <v>275</v>
      </c>
      <c r="T52" s="133" t="s">
        <v>276</v>
      </c>
      <c r="U52" s="133" t="s">
        <v>287</v>
      </c>
      <c r="V52" s="155">
        <v>1659994</v>
      </c>
      <c r="W52" s="157" t="s">
        <v>278</v>
      </c>
      <c r="X52" s="153" t="s">
        <v>253</v>
      </c>
      <c r="Y52" s="132">
        <v>20</v>
      </c>
      <c r="Z52" s="139" t="s">
        <v>94</v>
      </c>
      <c r="AA52" s="140">
        <v>295972</v>
      </c>
      <c r="AB52" s="140">
        <v>285580</v>
      </c>
      <c r="AC52" s="140">
        <v>135545</v>
      </c>
      <c r="AD52" s="140">
        <v>44254</v>
      </c>
      <c r="AE52" s="140">
        <v>309146</v>
      </c>
      <c r="AF52" s="140">
        <v>92607</v>
      </c>
      <c r="AG52" s="140">
        <v>2145</v>
      </c>
      <c r="AH52" s="140">
        <v>12718</v>
      </c>
      <c r="AI52" s="140">
        <v>26</v>
      </c>
      <c r="AJ52" s="140">
        <v>37</v>
      </c>
      <c r="AK52" s="140">
        <v>0</v>
      </c>
      <c r="AL52" s="140">
        <v>0</v>
      </c>
      <c r="AM52" s="140">
        <v>44350</v>
      </c>
      <c r="AN52" s="140">
        <v>21944</v>
      </c>
      <c r="AO52" s="140">
        <v>75687</v>
      </c>
      <c r="AP52" s="140" t="e">
        <f>#REF!+AI52</f>
        <v>#REF!</v>
      </c>
      <c r="AQ52" s="141">
        <v>44197</v>
      </c>
      <c r="AR52" s="141">
        <v>44561</v>
      </c>
      <c r="AS52" s="132" t="s">
        <v>279</v>
      </c>
      <c r="AT52" s="142"/>
      <c r="AU52" s="142"/>
      <c r="AV52" s="142"/>
      <c r="AW52" s="143"/>
      <c r="AX52" s="143"/>
      <c r="AY52" s="143"/>
      <c r="AZ52" s="144"/>
      <c r="BA52" s="143"/>
      <c r="BB52" s="143"/>
      <c r="BC52" s="143"/>
      <c r="BD52" s="145"/>
      <c r="BE52" s="146"/>
      <c r="BF52" s="146"/>
      <c r="BG52" s="146"/>
      <c r="BH52" s="147"/>
    </row>
    <row r="53" spans="1:60" s="148" customFormat="1" ht="120" customHeight="1" x14ac:dyDescent="0.2">
      <c r="A53" s="130">
        <v>4</v>
      </c>
      <c r="B53" s="131" t="s">
        <v>188</v>
      </c>
      <c r="C53" s="130">
        <v>45</v>
      </c>
      <c r="D53" s="131" t="s">
        <v>62</v>
      </c>
      <c r="E53" s="130">
        <v>4599</v>
      </c>
      <c r="F53" s="131" t="s">
        <v>126</v>
      </c>
      <c r="G53" s="132" t="s">
        <v>64</v>
      </c>
      <c r="H53" s="133" t="s">
        <v>272</v>
      </c>
      <c r="I53" s="132">
        <v>4599025</v>
      </c>
      <c r="J53" s="133" t="s">
        <v>261</v>
      </c>
      <c r="K53" s="132" t="s">
        <v>64</v>
      </c>
      <c r="L53" s="133" t="s">
        <v>273</v>
      </c>
      <c r="M53" s="132">
        <v>459902500</v>
      </c>
      <c r="N53" s="133" t="s">
        <v>263</v>
      </c>
      <c r="O53" s="132">
        <v>1</v>
      </c>
      <c r="P53" s="134">
        <v>2020003630046</v>
      </c>
      <c r="Q53" s="133" t="s">
        <v>274</v>
      </c>
      <c r="R53" s="135">
        <v>1</v>
      </c>
      <c r="S53" s="133" t="s">
        <v>275</v>
      </c>
      <c r="T53" s="133" t="s">
        <v>276</v>
      </c>
      <c r="U53" s="133" t="s">
        <v>287</v>
      </c>
      <c r="V53" s="155">
        <v>1362395</v>
      </c>
      <c r="W53" s="157" t="s">
        <v>280</v>
      </c>
      <c r="X53" s="153" t="s">
        <v>253</v>
      </c>
      <c r="Y53" s="132">
        <v>88</v>
      </c>
      <c r="Z53" s="139" t="s">
        <v>139</v>
      </c>
      <c r="AA53" s="140">
        <v>295972</v>
      </c>
      <c r="AB53" s="140">
        <v>285580</v>
      </c>
      <c r="AC53" s="140">
        <v>135545</v>
      </c>
      <c r="AD53" s="140">
        <v>44254</v>
      </c>
      <c r="AE53" s="140">
        <v>309146</v>
      </c>
      <c r="AF53" s="140">
        <v>92607</v>
      </c>
      <c r="AG53" s="140">
        <v>2145</v>
      </c>
      <c r="AH53" s="140">
        <v>12718</v>
      </c>
      <c r="AI53" s="140">
        <v>26</v>
      </c>
      <c r="AJ53" s="140">
        <v>37</v>
      </c>
      <c r="AK53" s="140">
        <v>0</v>
      </c>
      <c r="AL53" s="140">
        <v>0</v>
      </c>
      <c r="AM53" s="140">
        <v>44350</v>
      </c>
      <c r="AN53" s="140">
        <v>21944</v>
      </c>
      <c r="AO53" s="140">
        <v>75687</v>
      </c>
      <c r="AP53" s="140" t="e">
        <f>#REF!+AI53</f>
        <v>#REF!</v>
      </c>
      <c r="AQ53" s="141">
        <v>44197</v>
      </c>
      <c r="AR53" s="141">
        <v>44561</v>
      </c>
      <c r="AS53" s="132" t="s">
        <v>279</v>
      </c>
      <c r="AT53" s="142"/>
      <c r="AU53" s="142"/>
      <c r="AV53" s="142"/>
      <c r="AW53" s="143"/>
      <c r="AX53" s="143"/>
      <c r="AY53" s="143"/>
      <c r="AZ53" s="144"/>
      <c r="BA53" s="143"/>
      <c r="BB53" s="143"/>
      <c r="BC53" s="143"/>
      <c r="BD53" s="145"/>
      <c r="BE53" s="146"/>
      <c r="BF53" s="146"/>
      <c r="BG53" s="146"/>
      <c r="BH53" s="147"/>
    </row>
    <row r="54" spans="1:60" s="148" customFormat="1" ht="120" customHeight="1" x14ac:dyDescent="0.2">
      <c r="A54" s="130">
        <v>4</v>
      </c>
      <c r="B54" s="131" t="s">
        <v>188</v>
      </c>
      <c r="C54" s="130">
        <v>45</v>
      </c>
      <c r="D54" s="131" t="s">
        <v>62</v>
      </c>
      <c r="E54" s="130">
        <v>4599</v>
      </c>
      <c r="F54" s="131" t="s">
        <v>126</v>
      </c>
      <c r="G54" s="132" t="s">
        <v>64</v>
      </c>
      <c r="H54" s="133" t="s">
        <v>272</v>
      </c>
      <c r="I54" s="132">
        <v>4599025</v>
      </c>
      <c r="J54" s="133" t="s">
        <v>261</v>
      </c>
      <c r="K54" s="132" t="s">
        <v>64</v>
      </c>
      <c r="L54" s="133" t="s">
        <v>273</v>
      </c>
      <c r="M54" s="132">
        <v>459902500</v>
      </c>
      <c r="N54" s="133" t="s">
        <v>263</v>
      </c>
      <c r="O54" s="132">
        <v>1</v>
      </c>
      <c r="P54" s="134">
        <v>2020003630046</v>
      </c>
      <c r="Q54" s="133" t="s">
        <v>274</v>
      </c>
      <c r="R54" s="135">
        <v>1</v>
      </c>
      <c r="S54" s="133" t="s">
        <v>275</v>
      </c>
      <c r="T54" s="133" t="s">
        <v>276</v>
      </c>
      <c r="U54" s="133" t="s">
        <v>288</v>
      </c>
      <c r="V54" s="155">
        <v>12000000</v>
      </c>
      <c r="W54" s="157" t="s">
        <v>278</v>
      </c>
      <c r="X54" s="153" t="s">
        <v>253</v>
      </c>
      <c r="Y54" s="132">
        <v>20</v>
      </c>
      <c r="Z54" s="139" t="s">
        <v>94</v>
      </c>
      <c r="AA54" s="140">
        <v>295972</v>
      </c>
      <c r="AB54" s="140">
        <v>285580</v>
      </c>
      <c r="AC54" s="140">
        <v>135545</v>
      </c>
      <c r="AD54" s="140">
        <v>44254</v>
      </c>
      <c r="AE54" s="140">
        <v>309146</v>
      </c>
      <c r="AF54" s="140">
        <v>92607</v>
      </c>
      <c r="AG54" s="140">
        <v>2145</v>
      </c>
      <c r="AH54" s="140">
        <v>12718</v>
      </c>
      <c r="AI54" s="140">
        <v>26</v>
      </c>
      <c r="AJ54" s="140">
        <v>37</v>
      </c>
      <c r="AK54" s="140">
        <v>0</v>
      </c>
      <c r="AL54" s="140">
        <v>0</v>
      </c>
      <c r="AM54" s="140">
        <v>44350</v>
      </c>
      <c r="AN54" s="140">
        <v>21944</v>
      </c>
      <c r="AO54" s="140">
        <v>75687</v>
      </c>
      <c r="AP54" s="140" t="e">
        <f>#REF!+AI54</f>
        <v>#REF!</v>
      </c>
      <c r="AQ54" s="141">
        <v>44197</v>
      </c>
      <c r="AR54" s="141">
        <v>44561</v>
      </c>
      <c r="AS54" s="132" t="s">
        <v>279</v>
      </c>
      <c r="AT54" s="142"/>
      <c r="AU54" s="142"/>
      <c r="AV54" s="142"/>
      <c r="AW54" s="143"/>
      <c r="AX54" s="143"/>
      <c r="AY54" s="143"/>
      <c r="AZ54" s="144"/>
      <c r="BA54" s="143"/>
      <c r="BB54" s="143"/>
      <c r="BC54" s="143"/>
      <c r="BD54" s="145"/>
      <c r="BE54" s="146"/>
      <c r="BF54" s="146"/>
      <c r="BG54" s="146"/>
      <c r="BH54" s="147"/>
    </row>
    <row r="55" spans="1:60" s="148" customFormat="1" ht="120" customHeight="1" x14ac:dyDescent="0.2">
      <c r="A55" s="130">
        <v>4</v>
      </c>
      <c r="B55" s="131" t="s">
        <v>188</v>
      </c>
      <c r="C55" s="130">
        <v>45</v>
      </c>
      <c r="D55" s="131" t="s">
        <v>62</v>
      </c>
      <c r="E55" s="130">
        <v>4599</v>
      </c>
      <c r="F55" s="131" t="s">
        <v>126</v>
      </c>
      <c r="G55" s="132" t="s">
        <v>64</v>
      </c>
      <c r="H55" s="133" t="s">
        <v>272</v>
      </c>
      <c r="I55" s="132">
        <v>4599025</v>
      </c>
      <c r="J55" s="133" t="s">
        <v>261</v>
      </c>
      <c r="K55" s="132" t="s">
        <v>64</v>
      </c>
      <c r="L55" s="133" t="s">
        <v>273</v>
      </c>
      <c r="M55" s="132">
        <v>459902500</v>
      </c>
      <c r="N55" s="133" t="s">
        <v>263</v>
      </c>
      <c r="O55" s="132">
        <v>1</v>
      </c>
      <c r="P55" s="134">
        <v>2020003630046</v>
      </c>
      <c r="Q55" s="133" t="s">
        <v>274</v>
      </c>
      <c r="R55" s="135">
        <v>1</v>
      </c>
      <c r="S55" s="133" t="s">
        <v>275</v>
      </c>
      <c r="T55" s="133" t="s">
        <v>276</v>
      </c>
      <c r="U55" s="133" t="s">
        <v>289</v>
      </c>
      <c r="V55" s="155">
        <v>5400000</v>
      </c>
      <c r="W55" s="157" t="s">
        <v>278</v>
      </c>
      <c r="X55" s="153" t="s">
        <v>253</v>
      </c>
      <c r="Y55" s="132">
        <v>20</v>
      </c>
      <c r="Z55" s="139" t="s">
        <v>94</v>
      </c>
      <c r="AA55" s="140">
        <v>295972</v>
      </c>
      <c r="AB55" s="140">
        <v>285580</v>
      </c>
      <c r="AC55" s="140">
        <v>135545</v>
      </c>
      <c r="AD55" s="140">
        <v>44254</v>
      </c>
      <c r="AE55" s="140">
        <v>309146</v>
      </c>
      <c r="AF55" s="140">
        <v>92607</v>
      </c>
      <c r="AG55" s="140">
        <v>2145</v>
      </c>
      <c r="AH55" s="140">
        <v>12718</v>
      </c>
      <c r="AI55" s="140">
        <v>26</v>
      </c>
      <c r="AJ55" s="140">
        <v>37</v>
      </c>
      <c r="AK55" s="140">
        <v>0</v>
      </c>
      <c r="AL55" s="140">
        <v>0</v>
      </c>
      <c r="AM55" s="140">
        <v>44350</v>
      </c>
      <c r="AN55" s="140">
        <v>21944</v>
      </c>
      <c r="AO55" s="140">
        <v>75687</v>
      </c>
      <c r="AP55" s="140" t="e">
        <f>#REF!+AI55</f>
        <v>#REF!</v>
      </c>
      <c r="AQ55" s="141">
        <v>44197</v>
      </c>
      <c r="AR55" s="141">
        <v>44561</v>
      </c>
      <c r="AS55" s="132" t="s">
        <v>279</v>
      </c>
      <c r="AT55" s="142"/>
      <c r="AU55" s="142"/>
      <c r="AV55" s="142"/>
      <c r="AW55" s="143"/>
      <c r="AX55" s="143"/>
      <c r="AY55" s="143"/>
      <c r="AZ55" s="144"/>
      <c r="BA55" s="143"/>
      <c r="BB55" s="143"/>
      <c r="BC55" s="143"/>
      <c r="BD55" s="145"/>
      <c r="BE55" s="146"/>
      <c r="BF55" s="146"/>
      <c r="BG55" s="146"/>
      <c r="BH55" s="147"/>
    </row>
    <row r="56" spans="1:60" s="148" customFormat="1" ht="120" customHeight="1" x14ac:dyDescent="0.2">
      <c r="A56" s="130">
        <v>4</v>
      </c>
      <c r="B56" s="131" t="s">
        <v>188</v>
      </c>
      <c r="C56" s="130">
        <v>45</v>
      </c>
      <c r="D56" s="131" t="s">
        <v>62</v>
      </c>
      <c r="E56" s="130">
        <v>4599</v>
      </c>
      <c r="F56" s="131" t="s">
        <v>126</v>
      </c>
      <c r="G56" s="132" t="s">
        <v>64</v>
      </c>
      <c r="H56" s="133" t="s">
        <v>272</v>
      </c>
      <c r="I56" s="132">
        <v>4599025</v>
      </c>
      <c r="J56" s="133" t="s">
        <v>261</v>
      </c>
      <c r="K56" s="132" t="s">
        <v>64</v>
      </c>
      <c r="L56" s="133" t="s">
        <v>273</v>
      </c>
      <c r="M56" s="132">
        <v>459902500</v>
      </c>
      <c r="N56" s="133" t="s">
        <v>263</v>
      </c>
      <c r="O56" s="132">
        <v>1</v>
      </c>
      <c r="P56" s="134">
        <v>2020003630046</v>
      </c>
      <c r="Q56" s="133" t="s">
        <v>274</v>
      </c>
      <c r="R56" s="154">
        <v>1</v>
      </c>
      <c r="S56" s="133" t="s">
        <v>275</v>
      </c>
      <c r="T56" s="133" t="s">
        <v>276</v>
      </c>
      <c r="U56" s="133" t="s">
        <v>290</v>
      </c>
      <c r="V56" s="155">
        <f>23689008-11540000</f>
        <v>12149008</v>
      </c>
      <c r="W56" s="157" t="s">
        <v>278</v>
      </c>
      <c r="X56" s="153" t="s">
        <v>253</v>
      </c>
      <c r="Y56" s="132">
        <v>20</v>
      </c>
      <c r="Z56" s="139" t="s">
        <v>94</v>
      </c>
      <c r="AA56" s="140">
        <v>295972</v>
      </c>
      <c r="AB56" s="140">
        <v>285580</v>
      </c>
      <c r="AC56" s="140">
        <v>135545</v>
      </c>
      <c r="AD56" s="140">
        <v>44254</v>
      </c>
      <c r="AE56" s="140">
        <v>309146</v>
      </c>
      <c r="AF56" s="140">
        <v>92607</v>
      </c>
      <c r="AG56" s="140">
        <v>2145</v>
      </c>
      <c r="AH56" s="140">
        <v>12718</v>
      </c>
      <c r="AI56" s="140">
        <v>26</v>
      </c>
      <c r="AJ56" s="140">
        <v>37</v>
      </c>
      <c r="AK56" s="140">
        <v>0</v>
      </c>
      <c r="AL56" s="140">
        <v>0</v>
      </c>
      <c r="AM56" s="140">
        <v>44350</v>
      </c>
      <c r="AN56" s="140">
        <v>21944</v>
      </c>
      <c r="AO56" s="140">
        <v>75687</v>
      </c>
      <c r="AP56" s="156" t="e">
        <f>#REF!+AI56</f>
        <v>#REF!</v>
      </c>
      <c r="AQ56" s="141">
        <v>44197</v>
      </c>
      <c r="AR56" s="141">
        <v>44561</v>
      </c>
      <c r="AS56" s="132" t="s">
        <v>279</v>
      </c>
      <c r="AT56" s="142"/>
      <c r="AU56" s="142"/>
      <c r="AV56" s="142"/>
      <c r="AW56" s="143"/>
      <c r="AX56" s="143"/>
      <c r="AY56" s="143"/>
      <c r="AZ56" s="144"/>
      <c r="BA56" s="143"/>
      <c r="BB56" s="143"/>
      <c r="BC56" s="143"/>
      <c r="BD56" s="145"/>
      <c r="BE56" s="146"/>
      <c r="BF56" s="146"/>
      <c r="BG56" s="146"/>
      <c r="BH56" s="147"/>
    </row>
    <row r="57" spans="1:60" s="148" customFormat="1" ht="120" customHeight="1" x14ac:dyDescent="0.2">
      <c r="A57" s="130">
        <v>4</v>
      </c>
      <c r="B57" s="131" t="s">
        <v>188</v>
      </c>
      <c r="C57" s="130">
        <v>45</v>
      </c>
      <c r="D57" s="131" t="s">
        <v>62</v>
      </c>
      <c r="E57" s="130">
        <v>4599</v>
      </c>
      <c r="F57" s="131" t="s">
        <v>126</v>
      </c>
      <c r="G57" s="132" t="s">
        <v>64</v>
      </c>
      <c r="H57" s="133" t="s">
        <v>272</v>
      </c>
      <c r="I57" s="132">
        <v>4599025</v>
      </c>
      <c r="J57" s="133" t="s">
        <v>261</v>
      </c>
      <c r="K57" s="132" t="s">
        <v>64</v>
      </c>
      <c r="L57" s="133" t="s">
        <v>273</v>
      </c>
      <c r="M57" s="132">
        <v>459902500</v>
      </c>
      <c r="N57" s="133" t="s">
        <v>263</v>
      </c>
      <c r="O57" s="132">
        <v>1</v>
      </c>
      <c r="P57" s="134">
        <v>2020003630046</v>
      </c>
      <c r="Q57" s="133" t="s">
        <v>274</v>
      </c>
      <c r="R57" s="154">
        <v>1</v>
      </c>
      <c r="S57" s="133" t="s">
        <v>275</v>
      </c>
      <c r="T57" s="133" t="s">
        <v>276</v>
      </c>
      <c r="U57" s="133" t="s">
        <v>290</v>
      </c>
      <c r="V57" s="155">
        <v>15573948</v>
      </c>
      <c r="W57" s="157" t="s">
        <v>280</v>
      </c>
      <c r="X57" s="153" t="s">
        <v>253</v>
      </c>
      <c r="Y57" s="132">
        <v>88</v>
      </c>
      <c r="Z57" s="139" t="s">
        <v>139</v>
      </c>
      <c r="AA57" s="140">
        <v>295972</v>
      </c>
      <c r="AB57" s="140">
        <v>285580</v>
      </c>
      <c r="AC57" s="140">
        <v>135545</v>
      </c>
      <c r="AD57" s="140">
        <v>44254</v>
      </c>
      <c r="AE57" s="140">
        <v>309146</v>
      </c>
      <c r="AF57" s="140">
        <v>92607</v>
      </c>
      <c r="AG57" s="140">
        <v>2145</v>
      </c>
      <c r="AH57" s="140">
        <v>12718</v>
      </c>
      <c r="AI57" s="140">
        <v>26</v>
      </c>
      <c r="AJ57" s="140">
        <v>37</v>
      </c>
      <c r="AK57" s="140">
        <v>0</v>
      </c>
      <c r="AL57" s="140">
        <v>0</v>
      </c>
      <c r="AM57" s="140">
        <v>44350</v>
      </c>
      <c r="AN57" s="140">
        <v>21944</v>
      </c>
      <c r="AO57" s="140">
        <v>75687</v>
      </c>
      <c r="AP57" s="156" t="e">
        <f>#REF!+AI57</f>
        <v>#REF!</v>
      </c>
      <c r="AQ57" s="141">
        <v>44197</v>
      </c>
      <c r="AR57" s="141">
        <v>44561</v>
      </c>
      <c r="AS57" s="132" t="s">
        <v>279</v>
      </c>
      <c r="AT57" s="142"/>
      <c r="AU57" s="142"/>
      <c r="AV57" s="142"/>
      <c r="AW57" s="143"/>
      <c r="AX57" s="143"/>
      <c r="AY57" s="143"/>
      <c r="AZ57" s="144"/>
      <c r="BA57" s="143"/>
      <c r="BB57" s="143"/>
      <c r="BC57" s="143"/>
      <c r="BD57" s="145"/>
      <c r="BE57" s="146"/>
      <c r="BF57" s="146"/>
      <c r="BG57" s="146"/>
      <c r="BH57" s="147"/>
    </row>
    <row r="58" spans="1:60" s="148" customFormat="1" ht="120" customHeight="1" x14ac:dyDescent="0.2">
      <c r="A58" s="130">
        <v>4</v>
      </c>
      <c r="B58" s="131" t="s">
        <v>188</v>
      </c>
      <c r="C58" s="130">
        <v>45</v>
      </c>
      <c r="D58" s="131" t="s">
        <v>62</v>
      </c>
      <c r="E58" s="130">
        <v>4599</v>
      </c>
      <c r="F58" s="131" t="s">
        <v>126</v>
      </c>
      <c r="G58" s="132" t="s">
        <v>64</v>
      </c>
      <c r="H58" s="133" t="s">
        <v>291</v>
      </c>
      <c r="I58" s="132">
        <v>4599031</v>
      </c>
      <c r="J58" s="133" t="s">
        <v>292</v>
      </c>
      <c r="K58" s="132" t="s">
        <v>64</v>
      </c>
      <c r="L58" s="133" t="s">
        <v>293</v>
      </c>
      <c r="M58" s="132">
        <v>459903101</v>
      </c>
      <c r="N58" s="133" t="s">
        <v>294</v>
      </c>
      <c r="O58" s="132">
        <v>12</v>
      </c>
      <c r="P58" s="134">
        <v>2020003630047</v>
      </c>
      <c r="Q58" s="133" t="s">
        <v>295</v>
      </c>
      <c r="R58" s="135">
        <v>1</v>
      </c>
      <c r="S58" s="133" t="s">
        <v>296</v>
      </c>
      <c r="T58" s="133" t="s">
        <v>297</v>
      </c>
      <c r="U58" s="133" t="s">
        <v>298</v>
      </c>
      <c r="V58" s="136">
        <f>36000000-200000</f>
        <v>35800000</v>
      </c>
      <c r="W58" s="157" t="s">
        <v>299</v>
      </c>
      <c r="X58" s="153" t="s">
        <v>253</v>
      </c>
      <c r="Y58" s="132">
        <v>20</v>
      </c>
      <c r="Z58" s="139" t="s">
        <v>94</v>
      </c>
      <c r="AA58" s="140">
        <v>295972</v>
      </c>
      <c r="AB58" s="140">
        <v>285580</v>
      </c>
      <c r="AC58" s="140">
        <v>135545</v>
      </c>
      <c r="AD58" s="140">
        <v>44254</v>
      </c>
      <c r="AE58" s="140">
        <v>309146</v>
      </c>
      <c r="AF58" s="140">
        <v>92607</v>
      </c>
      <c r="AG58" s="140">
        <v>2145</v>
      </c>
      <c r="AH58" s="140">
        <v>12718</v>
      </c>
      <c r="AI58" s="140">
        <v>26</v>
      </c>
      <c r="AJ58" s="140">
        <v>37</v>
      </c>
      <c r="AK58" s="140">
        <v>0</v>
      </c>
      <c r="AL58" s="140">
        <v>0</v>
      </c>
      <c r="AM58" s="140">
        <v>44350</v>
      </c>
      <c r="AN58" s="140">
        <v>21944</v>
      </c>
      <c r="AO58" s="140">
        <v>75687</v>
      </c>
      <c r="AP58" s="140">
        <v>581552</v>
      </c>
      <c r="AQ58" s="141">
        <v>44563</v>
      </c>
      <c r="AR58" s="141">
        <v>44926</v>
      </c>
      <c r="AS58" s="132" t="s">
        <v>200</v>
      </c>
      <c r="AT58" s="142"/>
      <c r="AU58" s="142"/>
      <c r="AV58" s="142"/>
      <c r="AW58" s="143"/>
      <c r="AX58" s="143"/>
      <c r="AY58" s="143"/>
      <c r="AZ58" s="144"/>
      <c r="BA58" s="143"/>
      <c r="BB58" s="143"/>
      <c r="BC58" s="143"/>
      <c r="BD58" s="145"/>
      <c r="BE58" s="146"/>
      <c r="BF58" s="146"/>
      <c r="BG58" s="146"/>
      <c r="BH58" s="147"/>
    </row>
    <row r="59" spans="1:60" s="148" customFormat="1" ht="120" customHeight="1" x14ac:dyDescent="0.2">
      <c r="A59" s="130">
        <v>4</v>
      </c>
      <c r="B59" s="131" t="s">
        <v>188</v>
      </c>
      <c r="C59" s="130">
        <v>45</v>
      </c>
      <c r="D59" s="131" t="s">
        <v>62</v>
      </c>
      <c r="E59" s="130">
        <v>4599</v>
      </c>
      <c r="F59" s="131" t="s">
        <v>126</v>
      </c>
      <c r="G59" s="132" t="s">
        <v>64</v>
      </c>
      <c r="H59" s="133" t="s">
        <v>300</v>
      </c>
      <c r="I59" s="132">
        <v>4599031</v>
      </c>
      <c r="J59" s="133" t="s">
        <v>292</v>
      </c>
      <c r="K59" s="132" t="s">
        <v>64</v>
      </c>
      <c r="L59" s="133" t="s">
        <v>301</v>
      </c>
      <c r="M59" s="132">
        <v>459903101</v>
      </c>
      <c r="N59" s="133" t="s">
        <v>294</v>
      </c>
      <c r="O59" s="132">
        <v>12</v>
      </c>
      <c r="P59" s="134">
        <v>2020003630047</v>
      </c>
      <c r="Q59" s="133" t="s">
        <v>295</v>
      </c>
      <c r="R59" s="135">
        <v>1</v>
      </c>
      <c r="S59" s="133" t="s">
        <v>296</v>
      </c>
      <c r="T59" s="133" t="s">
        <v>297</v>
      </c>
      <c r="U59" s="133" t="s">
        <v>302</v>
      </c>
      <c r="V59" s="136">
        <f>36000000</f>
        <v>36000000</v>
      </c>
      <c r="W59" s="157" t="s">
        <v>299</v>
      </c>
      <c r="X59" s="153" t="s">
        <v>253</v>
      </c>
      <c r="Y59" s="132">
        <v>20</v>
      </c>
      <c r="Z59" s="139" t="s">
        <v>94</v>
      </c>
      <c r="AA59" s="140">
        <v>295972</v>
      </c>
      <c r="AB59" s="140">
        <v>285580</v>
      </c>
      <c r="AC59" s="140">
        <v>135545</v>
      </c>
      <c r="AD59" s="140">
        <v>44254</v>
      </c>
      <c r="AE59" s="140">
        <v>309146</v>
      </c>
      <c r="AF59" s="140">
        <v>92607</v>
      </c>
      <c r="AG59" s="140">
        <v>2145</v>
      </c>
      <c r="AH59" s="140">
        <v>12718</v>
      </c>
      <c r="AI59" s="140">
        <v>26</v>
      </c>
      <c r="AJ59" s="140">
        <v>37</v>
      </c>
      <c r="AK59" s="140">
        <v>0</v>
      </c>
      <c r="AL59" s="140">
        <v>0</v>
      </c>
      <c r="AM59" s="140">
        <v>44350</v>
      </c>
      <c r="AN59" s="140">
        <v>21944</v>
      </c>
      <c r="AO59" s="140">
        <v>75687</v>
      </c>
      <c r="AP59" s="140">
        <v>581552</v>
      </c>
      <c r="AQ59" s="141">
        <v>44563</v>
      </c>
      <c r="AR59" s="141">
        <v>44926</v>
      </c>
      <c r="AS59" s="132" t="s">
        <v>200</v>
      </c>
      <c r="AT59" s="142"/>
      <c r="AU59" s="142"/>
      <c r="AV59" s="142"/>
      <c r="AW59" s="143"/>
      <c r="AX59" s="143"/>
      <c r="AY59" s="143"/>
      <c r="AZ59" s="144"/>
      <c r="BA59" s="143"/>
      <c r="BB59" s="143"/>
      <c r="BC59" s="143"/>
      <c r="BD59" s="145"/>
      <c r="BE59" s="146"/>
      <c r="BF59" s="146"/>
      <c r="BG59" s="146"/>
      <c r="BH59" s="147"/>
    </row>
    <row r="60" spans="1:60" s="148" customFormat="1" ht="120" customHeight="1" x14ac:dyDescent="0.2">
      <c r="A60" s="130">
        <v>4</v>
      </c>
      <c r="B60" s="131" t="s">
        <v>188</v>
      </c>
      <c r="C60" s="130">
        <v>45</v>
      </c>
      <c r="D60" s="131" t="s">
        <v>62</v>
      </c>
      <c r="E60" s="130">
        <v>4599</v>
      </c>
      <c r="F60" s="131" t="s">
        <v>126</v>
      </c>
      <c r="G60" s="132" t="s">
        <v>64</v>
      </c>
      <c r="H60" s="133" t="s">
        <v>303</v>
      </c>
      <c r="I60" s="132">
        <v>4599031</v>
      </c>
      <c r="J60" s="133" t="s">
        <v>292</v>
      </c>
      <c r="K60" s="132" t="s">
        <v>64</v>
      </c>
      <c r="L60" s="133" t="s">
        <v>301</v>
      </c>
      <c r="M60" s="132">
        <v>459903101</v>
      </c>
      <c r="N60" s="133" t="s">
        <v>294</v>
      </c>
      <c r="O60" s="132">
        <v>12</v>
      </c>
      <c r="P60" s="134">
        <v>2020003630047</v>
      </c>
      <c r="Q60" s="133" t="s">
        <v>295</v>
      </c>
      <c r="R60" s="135">
        <v>1</v>
      </c>
      <c r="S60" s="133" t="s">
        <v>296</v>
      </c>
      <c r="T60" s="133" t="s">
        <v>297</v>
      </c>
      <c r="U60" s="133" t="s">
        <v>304</v>
      </c>
      <c r="V60" s="136">
        <f>36000000+200000</f>
        <v>36200000</v>
      </c>
      <c r="W60" s="157" t="s">
        <v>299</v>
      </c>
      <c r="X60" s="153" t="s">
        <v>253</v>
      </c>
      <c r="Y60" s="132">
        <v>20</v>
      </c>
      <c r="Z60" s="139" t="s">
        <v>94</v>
      </c>
      <c r="AA60" s="140">
        <v>295972</v>
      </c>
      <c r="AB60" s="140">
        <v>285580</v>
      </c>
      <c r="AC60" s="140">
        <v>135545</v>
      </c>
      <c r="AD60" s="140">
        <v>44254</v>
      </c>
      <c r="AE60" s="140">
        <v>309146</v>
      </c>
      <c r="AF60" s="140">
        <v>92607</v>
      </c>
      <c r="AG60" s="140">
        <v>2145</v>
      </c>
      <c r="AH60" s="140">
        <v>12718</v>
      </c>
      <c r="AI60" s="140">
        <v>26</v>
      </c>
      <c r="AJ60" s="140">
        <v>37</v>
      </c>
      <c r="AK60" s="140">
        <v>0</v>
      </c>
      <c r="AL60" s="140">
        <v>0</v>
      </c>
      <c r="AM60" s="140">
        <v>44350</v>
      </c>
      <c r="AN60" s="140">
        <v>21944</v>
      </c>
      <c r="AO60" s="140">
        <v>75687</v>
      </c>
      <c r="AP60" s="140">
        <v>581552</v>
      </c>
      <c r="AQ60" s="141">
        <v>44563</v>
      </c>
      <c r="AR60" s="141">
        <v>44926</v>
      </c>
      <c r="AS60" s="132" t="s">
        <v>200</v>
      </c>
      <c r="AT60" s="142"/>
      <c r="AU60" s="142"/>
      <c r="AV60" s="142"/>
      <c r="AW60" s="143"/>
      <c r="AX60" s="143"/>
      <c r="AY60" s="143"/>
      <c r="AZ60" s="144"/>
      <c r="BA60" s="143"/>
      <c r="BB60" s="143"/>
      <c r="BC60" s="143"/>
      <c r="BD60" s="145"/>
      <c r="BE60" s="146"/>
      <c r="BF60" s="146"/>
      <c r="BG60" s="146"/>
      <c r="BH60" s="147"/>
    </row>
    <row r="61" spans="1:60" s="148" customFormat="1" ht="120" customHeight="1" x14ac:dyDescent="0.2">
      <c r="A61" s="130">
        <v>4</v>
      </c>
      <c r="B61" s="131" t="s">
        <v>188</v>
      </c>
      <c r="C61" s="130">
        <v>45</v>
      </c>
      <c r="D61" s="131" t="s">
        <v>62</v>
      </c>
      <c r="E61" s="130">
        <v>4599</v>
      </c>
      <c r="F61" s="131" t="s">
        <v>126</v>
      </c>
      <c r="G61" s="132" t="s">
        <v>64</v>
      </c>
      <c r="H61" s="133" t="s">
        <v>303</v>
      </c>
      <c r="I61" s="132">
        <v>4599031</v>
      </c>
      <c r="J61" s="133" t="s">
        <v>292</v>
      </c>
      <c r="K61" s="132" t="s">
        <v>64</v>
      </c>
      <c r="L61" s="133" t="s">
        <v>301</v>
      </c>
      <c r="M61" s="132">
        <v>459903101</v>
      </c>
      <c r="N61" s="133" t="s">
        <v>294</v>
      </c>
      <c r="O61" s="132">
        <v>12</v>
      </c>
      <c r="P61" s="134">
        <v>2020003630047</v>
      </c>
      <c r="Q61" s="133" t="s">
        <v>295</v>
      </c>
      <c r="R61" s="135">
        <v>1</v>
      </c>
      <c r="S61" s="133" t="s">
        <v>296</v>
      </c>
      <c r="T61" s="133" t="s">
        <v>297</v>
      </c>
      <c r="U61" s="133" t="s">
        <v>304</v>
      </c>
      <c r="V61" s="136">
        <f>36000000</f>
        <v>36000000</v>
      </c>
      <c r="W61" s="157" t="s">
        <v>305</v>
      </c>
      <c r="X61" s="153" t="s">
        <v>253</v>
      </c>
      <c r="Y61" s="132">
        <v>88</v>
      </c>
      <c r="Z61" s="139" t="s">
        <v>139</v>
      </c>
      <c r="AA61" s="140">
        <v>295972</v>
      </c>
      <c r="AB61" s="140">
        <v>285580</v>
      </c>
      <c r="AC61" s="140">
        <v>135545</v>
      </c>
      <c r="AD61" s="140">
        <v>44254</v>
      </c>
      <c r="AE61" s="140">
        <v>309146</v>
      </c>
      <c r="AF61" s="140">
        <v>92607</v>
      </c>
      <c r="AG61" s="140">
        <v>2145</v>
      </c>
      <c r="AH61" s="140">
        <v>12718</v>
      </c>
      <c r="AI61" s="140">
        <v>26</v>
      </c>
      <c r="AJ61" s="140">
        <v>37</v>
      </c>
      <c r="AK61" s="140">
        <v>0</v>
      </c>
      <c r="AL61" s="140">
        <v>0</v>
      </c>
      <c r="AM61" s="140">
        <v>44350</v>
      </c>
      <c r="AN61" s="140">
        <v>21944</v>
      </c>
      <c r="AO61" s="140">
        <v>75687</v>
      </c>
      <c r="AP61" s="140">
        <v>581552</v>
      </c>
      <c r="AQ61" s="141">
        <v>44563</v>
      </c>
      <c r="AR61" s="141">
        <v>44926</v>
      </c>
      <c r="AS61" s="132" t="s">
        <v>200</v>
      </c>
      <c r="AT61" s="142"/>
      <c r="AU61" s="142"/>
      <c r="AV61" s="142"/>
      <c r="AW61" s="143"/>
      <c r="AX61" s="143"/>
      <c r="AY61" s="143"/>
      <c r="AZ61" s="144"/>
      <c r="BA61" s="143"/>
      <c r="BB61" s="143"/>
      <c r="BC61" s="143"/>
      <c r="BD61" s="145"/>
      <c r="BE61" s="146"/>
      <c r="BF61" s="146"/>
      <c r="BG61" s="146"/>
      <c r="BH61" s="147"/>
    </row>
    <row r="62" spans="1:60" s="148" customFormat="1" ht="271.5" customHeight="1" x14ac:dyDescent="0.2">
      <c r="A62" s="130">
        <v>4</v>
      </c>
      <c r="B62" s="131" t="s">
        <v>188</v>
      </c>
      <c r="C62" s="130">
        <v>45</v>
      </c>
      <c r="D62" s="131" t="s">
        <v>62</v>
      </c>
      <c r="E62" s="130">
        <v>4599</v>
      </c>
      <c r="F62" s="131" t="s">
        <v>126</v>
      </c>
      <c r="G62" s="132" t="s">
        <v>64</v>
      </c>
      <c r="H62" s="133" t="s">
        <v>306</v>
      </c>
      <c r="I62" s="132">
        <v>4599031</v>
      </c>
      <c r="J62" s="133" t="s">
        <v>292</v>
      </c>
      <c r="K62" s="132" t="s">
        <v>64</v>
      </c>
      <c r="L62" s="133" t="s">
        <v>301</v>
      </c>
      <c r="M62" s="132">
        <v>459903101</v>
      </c>
      <c r="N62" s="133" t="s">
        <v>294</v>
      </c>
      <c r="O62" s="132">
        <v>12</v>
      </c>
      <c r="P62" s="134">
        <v>2020003630047</v>
      </c>
      <c r="Q62" s="133" t="s">
        <v>295</v>
      </c>
      <c r="R62" s="135">
        <v>1</v>
      </c>
      <c r="S62" s="133" t="s">
        <v>296</v>
      </c>
      <c r="T62" s="133" t="s">
        <v>297</v>
      </c>
      <c r="U62" s="133" t="s">
        <v>307</v>
      </c>
      <c r="V62" s="136">
        <v>36000000</v>
      </c>
      <c r="W62" s="157" t="s">
        <v>299</v>
      </c>
      <c r="X62" s="153" t="s">
        <v>253</v>
      </c>
      <c r="Y62" s="132">
        <v>20</v>
      </c>
      <c r="Z62" s="139" t="s">
        <v>94</v>
      </c>
      <c r="AA62" s="140">
        <v>295972</v>
      </c>
      <c r="AB62" s="140">
        <v>285580</v>
      </c>
      <c r="AC62" s="140">
        <v>135545</v>
      </c>
      <c r="AD62" s="140">
        <v>44254</v>
      </c>
      <c r="AE62" s="140">
        <v>309146</v>
      </c>
      <c r="AF62" s="140">
        <v>92607</v>
      </c>
      <c r="AG62" s="140">
        <v>2145</v>
      </c>
      <c r="AH62" s="140">
        <v>12718</v>
      </c>
      <c r="AI62" s="140">
        <v>26</v>
      </c>
      <c r="AJ62" s="140">
        <v>37</v>
      </c>
      <c r="AK62" s="140">
        <v>0</v>
      </c>
      <c r="AL62" s="140">
        <v>0</v>
      </c>
      <c r="AM62" s="140">
        <v>44350</v>
      </c>
      <c r="AN62" s="140">
        <v>21944</v>
      </c>
      <c r="AO62" s="140">
        <v>75687</v>
      </c>
      <c r="AP62" s="140">
        <v>581552</v>
      </c>
      <c r="AQ62" s="141">
        <v>44563</v>
      </c>
      <c r="AR62" s="141">
        <v>44926</v>
      </c>
      <c r="AS62" s="132" t="s">
        <v>200</v>
      </c>
      <c r="AT62" s="142"/>
      <c r="AU62" s="142"/>
      <c r="AV62" s="142"/>
      <c r="AW62" s="143"/>
      <c r="AX62" s="143"/>
      <c r="AY62" s="143"/>
      <c r="AZ62" s="144"/>
      <c r="BA62" s="143"/>
      <c r="BB62" s="143"/>
      <c r="BC62" s="143"/>
      <c r="BD62" s="145"/>
      <c r="BE62" s="146"/>
      <c r="BF62" s="146"/>
      <c r="BG62" s="146"/>
      <c r="BH62" s="147"/>
    </row>
    <row r="63" spans="1:60" s="148" customFormat="1" ht="163.5" customHeight="1" x14ac:dyDescent="0.2">
      <c r="A63" s="130">
        <v>4</v>
      </c>
      <c r="B63" s="131" t="s">
        <v>188</v>
      </c>
      <c r="C63" s="130">
        <v>45</v>
      </c>
      <c r="D63" s="131" t="s">
        <v>62</v>
      </c>
      <c r="E63" s="130">
        <v>4599</v>
      </c>
      <c r="F63" s="131" t="s">
        <v>126</v>
      </c>
      <c r="G63" s="132" t="s">
        <v>64</v>
      </c>
      <c r="H63" s="133" t="s">
        <v>308</v>
      </c>
      <c r="I63" s="132">
        <v>4599031</v>
      </c>
      <c r="J63" s="133" t="s">
        <v>292</v>
      </c>
      <c r="K63" s="132" t="s">
        <v>64</v>
      </c>
      <c r="L63" s="133" t="s">
        <v>301</v>
      </c>
      <c r="M63" s="132">
        <v>459903101</v>
      </c>
      <c r="N63" s="133" t="s">
        <v>294</v>
      </c>
      <c r="O63" s="132">
        <v>12</v>
      </c>
      <c r="P63" s="134">
        <v>2020003630047</v>
      </c>
      <c r="Q63" s="133" t="s">
        <v>295</v>
      </c>
      <c r="R63" s="135">
        <v>1</v>
      </c>
      <c r="S63" s="133" t="s">
        <v>296</v>
      </c>
      <c r="T63" s="133" t="s">
        <v>297</v>
      </c>
      <c r="U63" s="133" t="s">
        <v>309</v>
      </c>
      <c r="V63" s="136">
        <v>36000000</v>
      </c>
      <c r="W63" s="157" t="s">
        <v>299</v>
      </c>
      <c r="X63" s="153" t="s">
        <v>253</v>
      </c>
      <c r="Y63" s="132">
        <v>20</v>
      </c>
      <c r="Z63" s="139" t="s">
        <v>94</v>
      </c>
      <c r="AA63" s="140">
        <v>295972</v>
      </c>
      <c r="AB63" s="140">
        <v>285580</v>
      </c>
      <c r="AC63" s="140">
        <v>135545</v>
      </c>
      <c r="AD63" s="140">
        <v>44254</v>
      </c>
      <c r="AE63" s="140">
        <v>309146</v>
      </c>
      <c r="AF63" s="140">
        <v>92607</v>
      </c>
      <c r="AG63" s="140">
        <v>2145</v>
      </c>
      <c r="AH63" s="140">
        <v>12718</v>
      </c>
      <c r="AI63" s="140">
        <v>26</v>
      </c>
      <c r="AJ63" s="140">
        <v>37</v>
      </c>
      <c r="AK63" s="140">
        <v>0</v>
      </c>
      <c r="AL63" s="140">
        <v>0</v>
      </c>
      <c r="AM63" s="140">
        <v>44350</v>
      </c>
      <c r="AN63" s="140">
        <v>21944</v>
      </c>
      <c r="AO63" s="140">
        <v>75687</v>
      </c>
      <c r="AP63" s="140">
        <v>581552</v>
      </c>
      <c r="AQ63" s="141">
        <v>44563</v>
      </c>
      <c r="AR63" s="141">
        <v>44926</v>
      </c>
      <c r="AS63" s="132" t="s">
        <v>200</v>
      </c>
      <c r="AT63" s="142"/>
      <c r="AU63" s="142"/>
      <c r="AV63" s="142"/>
      <c r="AW63" s="143"/>
      <c r="AX63" s="143"/>
      <c r="AY63" s="143"/>
      <c r="AZ63" s="144"/>
      <c r="BA63" s="143"/>
      <c r="BB63" s="143"/>
      <c r="BC63" s="143"/>
      <c r="BD63" s="145"/>
      <c r="BE63" s="146"/>
      <c r="BF63" s="146"/>
      <c r="BG63" s="146"/>
      <c r="BH63" s="147"/>
    </row>
    <row r="64" spans="1:60" s="148" customFormat="1" ht="120" customHeight="1" x14ac:dyDescent="0.2">
      <c r="A64" s="130">
        <v>4</v>
      </c>
      <c r="B64" s="131" t="s">
        <v>188</v>
      </c>
      <c r="C64" s="130">
        <v>45</v>
      </c>
      <c r="D64" s="131" t="s">
        <v>62</v>
      </c>
      <c r="E64" s="130">
        <v>4599</v>
      </c>
      <c r="F64" s="131" t="s">
        <v>126</v>
      </c>
      <c r="G64" s="132" t="s">
        <v>64</v>
      </c>
      <c r="H64" s="133" t="s">
        <v>310</v>
      </c>
      <c r="I64" s="132">
        <v>4599031</v>
      </c>
      <c r="J64" s="133" t="s">
        <v>292</v>
      </c>
      <c r="K64" s="132" t="s">
        <v>64</v>
      </c>
      <c r="L64" s="133" t="s">
        <v>301</v>
      </c>
      <c r="M64" s="132">
        <v>459903101</v>
      </c>
      <c r="N64" s="133" t="s">
        <v>294</v>
      </c>
      <c r="O64" s="132">
        <v>12</v>
      </c>
      <c r="P64" s="134">
        <v>2020003630047</v>
      </c>
      <c r="Q64" s="133" t="s">
        <v>295</v>
      </c>
      <c r="R64" s="135">
        <v>1</v>
      </c>
      <c r="S64" s="133" t="s">
        <v>296</v>
      </c>
      <c r="T64" s="133" t="s">
        <v>297</v>
      </c>
      <c r="U64" s="133" t="s">
        <v>311</v>
      </c>
      <c r="V64" s="136">
        <v>36000000</v>
      </c>
      <c r="W64" s="157" t="s">
        <v>299</v>
      </c>
      <c r="X64" s="153" t="s">
        <v>253</v>
      </c>
      <c r="Y64" s="132">
        <v>20</v>
      </c>
      <c r="Z64" s="139" t="s">
        <v>94</v>
      </c>
      <c r="AA64" s="140">
        <v>295972</v>
      </c>
      <c r="AB64" s="140">
        <v>285580</v>
      </c>
      <c r="AC64" s="140">
        <v>135545</v>
      </c>
      <c r="AD64" s="140">
        <v>44254</v>
      </c>
      <c r="AE64" s="140">
        <v>309146</v>
      </c>
      <c r="AF64" s="140">
        <v>92607</v>
      </c>
      <c r="AG64" s="140">
        <v>2145</v>
      </c>
      <c r="AH64" s="140">
        <v>12718</v>
      </c>
      <c r="AI64" s="140">
        <v>26</v>
      </c>
      <c r="AJ64" s="140">
        <v>37</v>
      </c>
      <c r="AK64" s="140">
        <v>0</v>
      </c>
      <c r="AL64" s="140">
        <v>0</v>
      </c>
      <c r="AM64" s="140">
        <v>44350</v>
      </c>
      <c r="AN64" s="140">
        <v>21944</v>
      </c>
      <c r="AO64" s="140">
        <v>75687</v>
      </c>
      <c r="AP64" s="140">
        <v>581552</v>
      </c>
      <c r="AQ64" s="141">
        <v>44563</v>
      </c>
      <c r="AR64" s="141">
        <v>44926</v>
      </c>
      <c r="AS64" s="132" t="s">
        <v>200</v>
      </c>
      <c r="AT64" s="161"/>
      <c r="AU64" s="161"/>
      <c r="AV64" s="161"/>
      <c r="AW64" s="162"/>
      <c r="AX64" s="162"/>
      <c r="AY64" s="162"/>
      <c r="AZ64" s="162"/>
      <c r="BA64" s="162"/>
      <c r="BB64" s="163"/>
      <c r="BC64" s="162"/>
      <c r="BD64" s="164"/>
      <c r="BE64" s="164"/>
      <c r="BF64" s="164"/>
      <c r="BG64" s="164"/>
      <c r="BH64" s="165"/>
    </row>
    <row r="65" spans="1:60" s="148" customFormat="1" ht="120" customHeight="1" x14ac:dyDescent="0.2">
      <c r="A65" s="130">
        <v>4</v>
      </c>
      <c r="B65" s="131" t="s">
        <v>188</v>
      </c>
      <c r="C65" s="130">
        <v>45</v>
      </c>
      <c r="D65" s="131" t="s">
        <v>62</v>
      </c>
      <c r="E65" s="130">
        <v>4599</v>
      </c>
      <c r="F65" s="131" t="s">
        <v>126</v>
      </c>
      <c r="G65" s="132" t="s">
        <v>64</v>
      </c>
      <c r="H65" s="133" t="s">
        <v>65</v>
      </c>
      <c r="I65" s="132">
        <v>4599023</v>
      </c>
      <c r="J65" s="133" t="s">
        <v>312</v>
      </c>
      <c r="K65" s="132" t="s">
        <v>64</v>
      </c>
      <c r="L65" s="133" t="s">
        <v>67</v>
      </c>
      <c r="M65" s="132">
        <v>459902300</v>
      </c>
      <c r="N65" s="133" t="s">
        <v>68</v>
      </c>
      <c r="O65" s="132">
        <v>18</v>
      </c>
      <c r="P65" s="134">
        <v>2020003630008</v>
      </c>
      <c r="Q65" s="133" t="s">
        <v>313</v>
      </c>
      <c r="R65" s="135">
        <v>1</v>
      </c>
      <c r="S65" s="133" t="s">
        <v>314</v>
      </c>
      <c r="T65" s="133" t="s">
        <v>315</v>
      </c>
      <c r="U65" s="133" t="s">
        <v>316</v>
      </c>
      <c r="V65" s="136">
        <v>500000</v>
      </c>
      <c r="W65" s="157" t="s">
        <v>317</v>
      </c>
      <c r="X65" s="149" t="s">
        <v>90</v>
      </c>
      <c r="Y65" s="132">
        <v>20</v>
      </c>
      <c r="Z65" s="139" t="s">
        <v>94</v>
      </c>
      <c r="AA65" s="140">
        <v>295972</v>
      </c>
      <c r="AB65" s="140">
        <v>285580</v>
      </c>
      <c r="AC65" s="140">
        <v>135545</v>
      </c>
      <c r="AD65" s="140">
        <v>44254</v>
      </c>
      <c r="AE65" s="140">
        <v>309146</v>
      </c>
      <c r="AF65" s="140">
        <v>92607</v>
      </c>
      <c r="AG65" s="140">
        <v>2145</v>
      </c>
      <c r="AH65" s="140">
        <v>12718</v>
      </c>
      <c r="AI65" s="140">
        <v>26</v>
      </c>
      <c r="AJ65" s="140" t="s">
        <v>136</v>
      </c>
      <c r="AK65" s="140">
        <v>0</v>
      </c>
      <c r="AL65" s="140">
        <v>0</v>
      </c>
      <c r="AM65" s="140">
        <v>44350</v>
      </c>
      <c r="AN65" s="140">
        <v>21944</v>
      </c>
      <c r="AO65" s="140">
        <v>75687</v>
      </c>
      <c r="AP65" s="140">
        <v>581552</v>
      </c>
      <c r="AQ65" s="141">
        <v>44563</v>
      </c>
      <c r="AR65" s="141">
        <v>44926</v>
      </c>
      <c r="AS65" s="132" t="s">
        <v>200</v>
      </c>
      <c r="AT65" s="161"/>
      <c r="AU65" s="161"/>
      <c r="AV65" s="161"/>
      <c r="AW65" s="162"/>
      <c r="AX65" s="162"/>
      <c r="AY65" s="162"/>
      <c r="AZ65" s="162"/>
      <c r="BA65" s="162"/>
      <c r="BB65" s="163"/>
      <c r="BC65" s="162"/>
      <c r="BD65" s="164"/>
      <c r="BE65" s="164"/>
      <c r="BF65" s="164"/>
      <c r="BG65" s="164"/>
      <c r="BH65" s="165"/>
    </row>
    <row r="66" spans="1:60" s="148" customFormat="1" ht="120" customHeight="1" x14ac:dyDescent="0.2">
      <c r="A66" s="130">
        <v>4</v>
      </c>
      <c r="B66" s="131" t="s">
        <v>188</v>
      </c>
      <c r="C66" s="130">
        <v>45</v>
      </c>
      <c r="D66" s="131" t="s">
        <v>62</v>
      </c>
      <c r="E66" s="130">
        <v>4599</v>
      </c>
      <c r="F66" s="131" t="s">
        <v>126</v>
      </c>
      <c r="G66" s="132" t="s">
        <v>64</v>
      </c>
      <c r="H66" s="133" t="s">
        <v>65</v>
      </c>
      <c r="I66" s="132">
        <v>4599023</v>
      </c>
      <c r="J66" s="133" t="s">
        <v>312</v>
      </c>
      <c r="K66" s="132" t="s">
        <v>64</v>
      </c>
      <c r="L66" s="133" t="s">
        <v>67</v>
      </c>
      <c r="M66" s="132">
        <v>459902300</v>
      </c>
      <c r="N66" s="133" t="s">
        <v>68</v>
      </c>
      <c r="O66" s="132">
        <v>18</v>
      </c>
      <c r="P66" s="134">
        <v>2020003630008</v>
      </c>
      <c r="Q66" s="133" t="s">
        <v>313</v>
      </c>
      <c r="R66" s="135">
        <v>1</v>
      </c>
      <c r="S66" s="133" t="s">
        <v>314</v>
      </c>
      <c r="T66" s="133" t="s">
        <v>315</v>
      </c>
      <c r="U66" s="133" t="s">
        <v>318</v>
      </c>
      <c r="V66" s="136">
        <v>500000</v>
      </c>
      <c r="W66" s="157" t="s">
        <v>317</v>
      </c>
      <c r="X66" s="149" t="s">
        <v>90</v>
      </c>
      <c r="Y66" s="132">
        <v>20</v>
      </c>
      <c r="Z66" s="139" t="s">
        <v>94</v>
      </c>
      <c r="AA66" s="140">
        <v>295972</v>
      </c>
      <c r="AB66" s="140">
        <v>285580</v>
      </c>
      <c r="AC66" s="140">
        <v>135545</v>
      </c>
      <c r="AD66" s="140">
        <v>44254</v>
      </c>
      <c r="AE66" s="140">
        <v>309146</v>
      </c>
      <c r="AF66" s="140">
        <v>92607</v>
      </c>
      <c r="AG66" s="140">
        <v>2145</v>
      </c>
      <c r="AH66" s="140">
        <v>12718</v>
      </c>
      <c r="AI66" s="140">
        <v>26</v>
      </c>
      <c r="AJ66" s="140" t="s">
        <v>136</v>
      </c>
      <c r="AK66" s="140">
        <v>0</v>
      </c>
      <c r="AL66" s="140">
        <v>0</v>
      </c>
      <c r="AM66" s="140">
        <v>44350</v>
      </c>
      <c r="AN66" s="140">
        <v>21944</v>
      </c>
      <c r="AO66" s="140">
        <v>75687</v>
      </c>
      <c r="AP66" s="140">
        <v>581552</v>
      </c>
      <c r="AQ66" s="141">
        <v>44563</v>
      </c>
      <c r="AR66" s="141">
        <v>44926</v>
      </c>
      <c r="AS66" s="132" t="s">
        <v>200</v>
      </c>
      <c r="AT66" s="161"/>
      <c r="AU66" s="161"/>
      <c r="AV66" s="161"/>
      <c r="AW66" s="163"/>
      <c r="AX66" s="163"/>
      <c r="AY66" s="163"/>
      <c r="AZ66" s="163"/>
      <c r="BA66" s="163"/>
      <c r="BB66" s="163"/>
      <c r="BC66" s="163"/>
      <c r="BD66" s="145"/>
      <c r="BE66" s="145"/>
      <c r="BF66" s="145"/>
      <c r="BG66" s="145"/>
      <c r="BH66" s="147"/>
    </row>
    <row r="67" spans="1:60" s="148" customFormat="1" ht="120" customHeight="1" x14ac:dyDescent="0.2">
      <c r="A67" s="130">
        <v>4</v>
      </c>
      <c r="B67" s="131" t="s">
        <v>188</v>
      </c>
      <c r="C67" s="130">
        <v>45</v>
      </c>
      <c r="D67" s="131" t="s">
        <v>62</v>
      </c>
      <c r="E67" s="130">
        <v>4599</v>
      </c>
      <c r="F67" s="131" t="s">
        <v>126</v>
      </c>
      <c r="G67" s="132" t="s">
        <v>64</v>
      </c>
      <c r="H67" s="133" t="s">
        <v>65</v>
      </c>
      <c r="I67" s="132">
        <v>4599023</v>
      </c>
      <c r="J67" s="133" t="s">
        <v>312</v>
      </c>
      <c r="K67" s="132" t="s">
        <v>64</v>
      </c>
      <c r="L67" s="133" t="s">
        <v>67</v>
      </c>
      <c r="M67" s="132">
        <v>459902300</v>
      </c>
      <c r="N67" s="133" t="s">
        <v>68</v>
      </c>
      <c r="O67" s="132">
        <v>18</v>
      </c>
      <c r="P67" s="134">
        <v>2020003630008</v>
      </c>
      <c r="Q67" s="133" t="s">
        <v>313</v>
      </c>
      <c r="R67" s="135">
        <v>1</v>
      </c>
      <c r="S67" s="133" t="s">
        <v>314</v>
      </c>
      <c r="T67" s="133" t="s">
        <v>315</v>
      </c>
      <c r="U67" s="133" t="s">
        <v>319</v>
      </c>
      <c r="V67" s="136">
        <v>500000</v>
      </c>
      <c r="W67" s="157" t="s">
        <v>317</v>
      </c>
      <c r="X67" s="149" t="s">
        <v>90</v>
      </c>
      <c r="Y67" s="132">
        <v>20</v>
      </c>
      <c r="Z67" s="139" t="s">
        <v>94</v>
      </c>
      <c r="AA67" s="140">
        <v>295972</v>
      </c>
      <c r="AB67" s="140">
        <v>285580</v>
      </c>
      <c r="AC67" s="140">
        <v>135545</v>
      </c>
      <c r="AD67" s="140">
        <v>44254</v>
      </c>
      <c r="AE67" s="140">
        <v>309146</v>
      </c>
      <c r="AF67" s="140">
        <v>92607</v>
      </c>
      <c r="AG67" s="140">
        <v>2145</v>
      </c>
      <c r="AH67" s="140">
        <v>12718</v>
      </c>
      <c r="AI67" s="140">
        <v>26</v>
      </c>
      <c r="AJ67" s="140" t="s">
        <v>136</v>
      </c>
      <c r="AK67" s="140">
        <v>0</v>
      </c>
      <c r="AL67" s="140">
        <v>0</v>
      </c>
      <c r="AM67" s="140">
        <v>44350</v>
      </c>
      <c r="AN67" s="140">
        <v>21944</v>
      </c>
      <c r="AO67" s="140">
        <v>75687</v>
      </c>
      <c r="AP67" s="140">
        <v>581552</v>
      </c>
      <c r="AQ67" s="141">
        <v>44563</v>
      </c>
      <c r="AR67" s="141">
        <v>44926</v>
      </c>
      <c r="AS67" s="132" t="s">
        <v>200</v>
      </c>
      <c r="AT67" s="161"/>
      <c r="AU67" s="161"/>
      <c r="AV67" s="161"/>
      <c r="AW67" s="163"/>
      <c r="AX67" s="163"/>
      <c r="AY67" s="163"/>
      <c r="AZ67" s="163"/>
      <c r="BA67" s="163"/>
      <c r="BB67" s="163"/>
      <c r="BC67" s="163"/>
      <c r="BD67" s="145"/>
      <c r="BE67" s="145"/>
      <c r="BF67" s="145"/>
      <c r="BG67" s="145"/>
      <c r="BH67" s="147"/>
    </row>
    <row r="68" spans="1:60" s="148" customFormat="1" ht="120" customHeight="1" x14ac:dyDescent="0.2">
      <c r="A68" s="130">
        <v>4</v>
      </c>
      <c r="B68" s="131" t="s">
        <v>188</v>
      </c>
      <c r="C68" s="130">
        <v>45</v>
      </c>
      <c r="D68" s="131" t="s">
        <v>62</v>
      </c>
      <c r="E68" s="130">
        <v>4599</v>
      </c>
      <c r="F68" s="131" t="s">
        <v>126</v>
      </c>
      <c r="G68" s="132" t="s">
        <v>64</v>
      </c>
      <c r="H68" s="133" t="s">
        <v>65</v>
      </c>
      <c r="I68" s="132">
        <v>4599023</v>
      </c>
      <c r="J68" s="133" t="s">
        <v>312</v>
      </c>
      <c r="K68" s="132" t="s">
        <v>64</v>
      </c>
      <c r="L68" s="133" t="s">
        <v>67</v>
      </c>
      <c r="M68" s="132">
        <v>459902300</v>
      </c>
      <c r="N68" s="133" t="s">
        <v>68</v>
      </c>
      <c r="O68" s="132">
        <v>18</v>
      </c>
      <c r="P68" s="134">
        <v>2020003630008</v>
      </c>
      <c r="Q68" s="133" t="s">
        <v>313</v>
      </c>
      <c r="R68" s="135">
        <v>1</v>
      </c>
      <c r="S68" s="133" t="s">
        <v>314</v>
      </c>
      <c r="T68" s="133" t="s">
        <v>315</v>
      </c>
      <c r="U68" s="133" t="s">
        <v>320</v>
      </c>
      <c r="V68" s="136">
        <v>500000</v>
      </c>
      <c r="W68" s="157" t="s">
        <v>317</v>
      </c>
      <c r="X68" s="149" t="s">
        <v>90</v>
      </c>
      <c r="Y68" s="132">
        <v>20</v>
      </c>
      <c r="Z68" s="139" t="s">
        <v>94</v>
      </c>
      <c r="AA68" s="140">
        <v>295972</v>
      </c>
      <c r="AB68" s="140">
        <v>285580</v>
      </c>
      <c r="AC68" s="140">
        <v>135545</v>
      </c>
      <c r="AD68" s="140">
        <v>44254</v>
      </c>
      <c r="AE68" s="140">
        <v>309146</v>
      </c>
      <c r="AF68" s="140">
        <v>92607</v>
      </c>
      <c r="AG68" s="140">
        <v>2145</v>
      </c>
      <c r="AH68" s="140">
        <v>12718</v>
      </c>
      <c r="AI68" s="140">
        <v>26</v>
      </c>
      <c r="AJ68" s="140" t="s">
        <v>136</v>
      </c>
      <c r="AK68" s="140">
        <v>0</v>
      </c>
      <c r="AL68" s="140">
        <v>0</v>
      </c>
      <c r="AM68" s="140">
        <v>44350</v>
      </c>
      <c r="AN68" s="140">
        <v>21944</v>
      </c>
      <c r="AO68" s="140">
        <v>75687</v>
      </c>
      <c r="AP68" s="140">
        <v>581552</v>
      </c>
      <c r="AQ68" s="141">
        <v>44563</v>
      </c>
      <c r="AR68" s="141">
        <v>44926</v>
      </c>
      <c r="AS68" s="132" t="s">
        <v>200</v>
      </c>
      <c r="AT68" s="161"/>
      <c r="AU68" s="161"/>
      <c r="AV68" s="161"/>
      <c r="AW68" s="163"/>
      <c r="AX68" s="163"/>
      <c r="AY68" s="163"/>
      <c r="AZ68" s="163"/>
      <c r="BA68" s="163"/>
      <c r="BB68" s="163"/>
      <c r="BC68" s="163"/>
      <c r="BD68" s="145"/>
      <c r="BE68" s="145"/>
      <c r="BF68" s="145"/>
      <c r="BG68" s="145"/>
      <c r="BH68" s="147"/>
    </row>
    <row r="69" spans="1:60" s="148" customFormat="1" ht="120" customHeight="1" x14ac:dyDescent="0.2">
      <c r="A69" s="130">
        <v>4</v>
      </c>
      <c r="B69" s="131" t="s">
        <v>188</v>
      </c>
      <c r="C69" s="130">
        <v>45</v>
      </c>
      <c r="D69" s="131" t="s">
        <v>62</v>
      </c>
      <c r="E69" s="130">
        <v>4599</v>
      </c>
      <c r="F69" s="131" t="s">
        <v>126</v>
      </c>
      <c r="G69" s="132" t="s">
        <v>64</v>
      </c>
      <c r="H69" s="133" t="s">
        <v>65</v>
      </c>
      <c r="I69" s="132">
        <v>4599023</v>
      </c>
      <c r="J69" s="133" t="s">
        <v>312</v>
      </c>
      <c r="K69" s="132" t="s">
        <v>64</v>
      </c>
      <c r="L69" s="133" t="s">
        <v>67</v>
      </c>
      <c r="M69" s="132">
        <v>459902300</v>
      </c>
      <c r="N69" s="133" t="s">
        <v>68</v>
      </c>
      <c r="O69" s="132">
        <v>18</v>
      </c>
      <c r="P69" s="134">
        <v>2020003630008</v>
      </c>
      <c r="Q69" s="133" t="s">
        <v>313</v>
      </c>
      <c r="R69" s="135">
        <v>1</v>
      </c>
      <c r="S69" s="133" t="s">
        <v>314</v>
      </c>
      <c r="T69" s="133" t="s">
        <v>315</v>
      </c>
      <c r="U69" s="133" t="s">
        <v>321</v>
      </c>
      <c r="V69" s="136">
        <v>500000</v>
      </c>
      <c r="W69" s="157" t="s">
        <v>317</v>
      </c>
      <c r="X69" s="149" t="s">
        <v>90</v>
      </c>
      <c r="Y69" s="132">
        <v>20</v>
      </c>
      <c r="Z69" s="139" t="s">
        <v>94</v>
      </c>
      <c r="AA69" s="140">
        <v>295972</v>
      </c>
      <c r="AB69" s="140">
        <v>285580</v>
      </c>
      <c r="AC69" s="140">
        <v>135545</v>
      </c>
      <c r="AD69" s="140">
        <v>44254</v>
      </c>
      <c r="AE69" s="140">
        <v>309146</v>
      </c>
      <c r="AF69" s="140">
        <v>92607</v>
      </c>
      <c r="AG69" s="140">
        <v>2145</v>
      </c>
      <c r="AH69" s="140">
        <v>12718</v>
      </c>
      <c r="AI69" s="140">
        <v>26</v>
      </c>
      <c r="AJ69" s="140" t="s">
        <v>136</v>
      </c>
      <c r="AK69" s="140">
        <v>0</v>
      </c>
      <c r="AL69" s="140">
        <v>0</v>
      </c>
      <c r="AM69" s="140">
        <v>44350</v>
      </c>
      <c r="AN69" s="140">
        <v>21944</v>
      </c>
      <c r="AO69" s="140">
        <v>75687</v>
      </c>
      <c r="AP69" s="140">
        <v>581552</v>
      </c>
      <c r="AQ69" s="141">
        <v>44563</v>
      </c>
      <c r="AR69" s="141">
        <v>44926</v>
      </c>
      <c r="AS69" s="132" t="s">
        <v>200</v>
      </c>
      <c r="AT69" s="161"/>
      <c r="AU69" s="161"/>
      <c r="AV69" s="161"/>
      <c r="AW69" s="163"/>
      <c r="AX69" s="163"/>
      <c r="AY69" s="163"/>
      <c r="AZ69" s="163"/>
      <c r="BA69" s="163"/>
      <c r="BB69" s="163"/>
      <c r="BC69" s="163"/>
      <c r="BD69" s="145"/>
      <c r="BE69" s="145"/>
      <c r="BF69" s="145"/>
      <c r="BG69" s="145"/>
      <c r="BH69" s="147"/>
    </row>
    <row r="70" spans="1:60" s="167" customFormat="1" ht="120" customHeight="1" x14ac:dyDescent="0.25">
      <c r="A70" s="130">
        <v>4</v>
      </c>
      <c r="B70" s="131" t="s">
        <v>188</v>
      </c>
      <c r="C70" s="130">
        <v>45</v>
      </c>
      <c r="D70" s="131" t="s">
        <v>62</v>
      </c>
      <c r="E70" s="130">
        <v>4599</v>
      </c>
      <c r="F70" s="131" t="s">
        <v>126</v>
      </c>
      <c r="G70" s="132" t="s">
        <v>64</v>
      </c>
      <c r="H70" s="133" t="s">
        <v>65</v>
      </c>
      <c r="I70" s="132">
        <v>4599023</v>
      </c>
      <c r="J70" s="133" t="s">
        <v>312</v>
      </c>
      <c r="K70" s="132" t="s">
        <v>64</v>
      </c>
      <c r="L70" s="133" t="s">
        <v>67</v>
      </c>
      <c r="M70" s="132">
        <v>459902300</v>
      </c>
      <c r="N70" s="133" t="s">
        <v>68</v>
      </c>
      <c r="O70" s="132">
        <v>18</v>
      </c>
      <c r="P70" s="134">
        <v>2020003630008</v>
      </c>
      <c r="Q70" s="133" t="s">
        <v>313</v>
      </c>
      <c r="R70" s="135">
        <v>1</v>
      </c>
      <c r="S70" s="133" t="s">
        <v>314</v>
      </c>
      <c r="T70" s="133" t="s">
        <v>315</v>
      </c>
      <c r="U70" s="133" t="s">
        <v>322</v>
      </c>
      <c r="V70" s="136">
        <v>500000</v>
      </c>
      <c r="W70" s="157" t="s">
        <v>317</v>
      </c>
      <c r="X70" s="149" t="s">
        <v>90</v>
      </c>
      <c r="Y70" s="132">
        <v>20</v>
      </c>
      <c r="Z70" s="139" t="s">
        <v>94</v>
      </c>
      <c r="AA70" s="140">
        <v>295972</v>
      </c>
      <c r="AB70" s="140">
        <v>285580</v>
      </c>
      <c r="AC70" s="140">
        <v>135545</v>
      </c>
      <c r="AD70" s="140">
        <v>44254</v>
      </c>
      <c r="AE70" s="140">
        <v>309146</v>
      </c>
      <c r="AF70" s="140">
        <v>92607</v>
      </c>
      <c r="AG70" s="140">
        <v>2145</v>
      </c>
      <c r="AH70" s="140">
        <v>12718</v>
      </c>
      <c r="AI70" s="140">
        <v>26</v>
      </c>
      <c r="AJ70" s="140" t="s">
        <v>136</v>
      </c>
      <c r="AK70" s="140">
        <v>0</v>
      </c>
      <c r="AL70" s="140">
        <v>0</v>
      </c>
      <c r="AM70" s="140">
        <v>44350</v>
      </c>
      <c r="AN70" s="140">
        <v>21944</v>
      </c>
      <c r="AO70" s="140">
        <v>75687</v>
      </c>
      <c r="AP70" s="140">
        <v>581552</v>
      </c>
      <c r="AQ70" s="141">
        <v>44563</v>
      </c>
      <c r="AR70" s="141">
        <v>44926</v>
      </c>
      <c r="AS70" s="132" t="s">
        <v>200</v>
      </c>
      <c r="AT70" s="166"/>
      <c r="AU70" s="166"/>
      <c r="AV70" s="166"/>
      <c r="AX70" s="168">
        <f>SUM(AX64:AX69)</f>
        <v>0</v>
      </c>
      <c r="AY70" s="168">
        <f>SUM(AY64:AY69)</f>
        <v>0</v>
      </c>
      <c r="BD70" s="169"/>
      <c r="BE70" s="169"/>
      <c r="BF70" s="170"/>
      <c r="BG70" s="170"/>
      <c r="BH70" s="171"/>
    </row>
    <row r="71" spans="1:60" s="148" customFormat="1" ht="120" customHeight="1" x14ac:dyDescent="0.2">
      <c r="A71" s="130">
        <v>4</v>
      </c>
      <c r="B71" s="131" t="s">
        <v>188</v>
      </c>
      <c r="C71" s="130">
        <v>45</v>
      </c>
      <c r="D71" s="131" t="s">
        <v>62</v>
      </c>
      <c r="E71" s="130">
        <v>4599</v>
      </c>
      <c r="F71" s="131" t="s">
        <v>126</v>
      </c>
      <c r="G71" s="132" t="s">
        <v>64</v>
      </c>
      <c r="H71" s="133" t="s">
        <v>65</v>
      </c>
      <c r="I71" s="132">
        <v>4599023</v>
      </c>
      <c r="J71" s="133" t="s">
        <v>312</v>
      </c>
      <c r="K71" s="132" t="s">
        <v>64</v>
      </c>
      <c r="L71" s="133" t="s">
        <v>67</v>
      </c>
      <c r="M71" s="132">
        <v>459902300</v>
      </c>
      <c r="N71" s="133" t="s">
        <v>68</v>
      </c>
      <c r="O71" s="132">
        <v>18</v>
      </c>
      <c r="P71" s="134">
        <v>2020003630008</v>
      </c>
      <c r="Q71" s="133" t="s">
        <v>313</v>
      </c>
      <c r="R71" s="135">
        <v>1</v>
      </c>
      <c r="S71" s="133" t="s">
        <v>314</v>
      </c>
      <c r="T71" s="133" t="s">
        <v>315</v>
      </c>
      <c r="U71" s="133" t="s">
        <v>323</v>
      </c>
      <c r="V71" s="136">
        <v>500000</v>
      </c>
      <c r="W71" s="157" t="s">
        <v>317</v>
      </c>
      <c r="X71" s="149" t="s">
        <v>90</v>
      </c>
      <c r="Y71" s="132">
        <v>20</v>
      </c>
      <c r="Z71" s="139" t="s">
        <v>94</v>
      </c>
      <c r="AA71" s="140">
        <v>295972</v>
      </c>
      <c r="AB71" s="140">
        <v>285580</v>
      </c>
      <c r="AC71" s="140">
        <v>135545</v>
      </c>
      <c r="AD71" s="140">
        <v>44254</v>
      </c>
      <c r="AE71" s="140">
        <v>309146</v>
      </c>
      <c r="AF71" s="140">
        <v>92607</v>
      </c>
      <c r="AG71" s="140">
        <v>2145</v>
      </c>
      <c r="AH71" s="140">
        <v>12718</v>
      </c>
      <c r="AI71" s="140">
        <v>26</v>
      </c>
      <c r="AJ71" s="140" t="s">
        <v>136</v>
      </c>
      <c r="AK71" s="140">
        <v>0</v>
      </c>
      <c r="AL71" s="140">
        <v>0</v>
      </c>
      <c r="AM71" s="140">
        <v>44350</v>
      </c>
      <c r="AN71" s="140">
        <v>21944</v>
      </c>
      <c r="AO71" s="140">
        <v>75687</v>
      </c>
      <c r="AP71" s="140">
        <v>581552</v>
      </c>
      <c r="AQ71" s="141">
        <v>44563</v>
      </c>
      <c r="AR71" s="141">
        <v>44926</v>
      </c>
      <c r="AS71" s="132" t="s">
        <v>200</v>
      </c>
    </row>
    <row r="72" spans="1:60" s="148" customFormat="1" ht="120" customHeight="1" x14ac:dyDescent="0.2">
      <c r="A72" s="130">
        <v>4</v>
      </c>
      <c r="B72" s="131" t="s">
        <v>188</v>
      </c>
      <c r="C72" s="130">
        <v>45</v>
      </c>
      <c r="D72" s="131" t="s">
        <v>62</v>
      </c>
      <c r="E72" s="130">
        <v>4599</v>
      </c>
      <c r="F72" s="131" t="s">
        <v>126</v>
      </c>
      <c r="G72" s="132" t="s">
        <v>64</v>
      </c>
      <c r="H72" s="133" t="s">
        <v>65</v>
      </c>
      <c r="I72" s="132">
        <v>4599023</v>
      </c>
      <c r="J72" s="133" t="s">
        <v>312</v>
      </c>
      <c r="K72" s="132" t="s">
        <v>64</v>
      </c>
      <c r="L72" s="133" t="s">
        <v>67</v>
      </c>
      <c r="M72" s="132">
        <v>459902300</v>
      </c>
      <c r="N72" s="133" t="s">
        <v>68</v>
      </c>
      <c r="O72" s="132">
        <v>18</v>
      </c>
      <c r="P72" s="134">
        <v>2020003630008</v>
      </c>
      <c r="Q72" s="133" t="s">
        <v>313</v>
      </c>
      <c r="R72" s="135">
        <v>1</v>
      </c>
      <c r="S72" s="133" t="s">
        <v>314</v>
      </c>
      <c r="T72" s="133" t="s">
        <v>315</v>
      </c>
      <c r="U72" s="133" t="s">
        <v>324</v>
      </c>
      <c r="V72" s="136">
        <v>5500000</v>
      </c>
      <c r="W72" s="157" t="s">
        <v>317</v>
      </c>
      <c r="X72" s="149" t="s">
        <v>90</v>
      </c>
      <c r="Y72" s="132">
        <v>20</v>
      </c>
      <c r="Z72" s="139" t="s">
        <v>94</v>
      </c>
      <c r="AA72" s="140">
        <v>295972</v>
      </c>
      <c r="AB72" s="140">
        <v>285580</v>
      </c>
      <c r="AC72" s="140">
        <v>135545</v>
      </c>
      <c r="AD72" s="140">
        <v>44254</v>
      </c>
      <c r="AE72" s="140">
        <v>309146</v>
      </c>
      <c r="AF72" s="140">
        <v>92607</v>
      </c>
      <c r="AG72" s="140">
        <v>2145</v>
      </c>
      <c r="AH72" s="140">
        <v>12718</v>
      </c>
      <c r="AI72" s="140">
        <v>26</v>
      </c>
      <c r="AJ72" s="140" t="s">
        <v>136</v>
      </c>
      <c r="AK72" s="140">
        <v>0</v>
      </c>
      <c r="AL72" s="140">
        <v>0</v>
      </c>
      <c r="AM72" s="140">
        <v>44350</v>
      </c>
      <c r="AN72" s="140">
        <v>21944</v>
      </c>
      <c r="AO72" s="140">
        <v>75687</v>
      </c>
      <c r="AP72" s="140">
        <v>581552</v>
      </c>
      <c r="AQ72" s="141">
        <v>44563</v>
      </c>
      <c r="AR72" s="141">
        <v>44926</v>
      </c>
      <c r="AS72" s="132" t="s">
        <v>200</v>
      </c>
    </row>
    <row r="73" spans="1:60" s="148" customFormat="1" ht="120" customHeight="1" x14ac:dyDescent="0.2">
      <c r="A73" s="130">
        <v>4</v>
      </c>
      <c r="B73" s="131" t="s">
        <v>188</v>
      </c>
      <c r="C73" s="130">
        <v>45</v>
      </c>
      <c r="D73" s="131" t="s">
        <v>62</v>
      </c>
      <c r="E73" s="130">
        <v>4599</v>
      </c>
      <c r="F73" s="131" t="s">
        <v>126</v>
      </c>
      <c r="G73" s="132" t="s">
        <v>64</v>
      </c>
      <c r="H73" s="133" t="s">
        <v>65</v>
      </c>
      <c r="I73" s="132">
        <v>4599023</v>
      </c>
      <c r="J73" s="133" t="s">
        <v>312</v>
      </c>
      <c r="K73" s="132" t="s">
        <v>64</v>
      </c>
      <c r="L73" s="133" t="s">
        <v>67</v>
      </c>
      <c r="M73" s="132">
        <v>459902300</v>
      </c>
      <c r="N73" s="133" t="s">
        <v>68</v>
      </c>
      <c r="O73" s="132">
        <v>18</v>
      </c>
      <c r="P73" s="134">
        <v>2020003630008</v>
      </c>
      <c r="Q73" s="133" t="s">
        <v>313</v>
      </c>
      <c r="R73" s="135">
        <v>1</v>
      </c>
      <c r="S73" s="133" t="s">
        <v>314</v>
      </c>
      <c r="T73" s="133" t="s">
        <v>315</v>
      </c>
      <c r="U73" s="133" t="s">
        <v>325</v>
      </c>
      <c r="V73" s="136">
        <v>2200000</v>
      </c>
      <c r="W73" s="157" t="s">
        <v>317</v>
      </c>
      <c r="X73" s="149" t="s">
        <v>90</v>
      </c>
      <c r="Y73" s="132">
        <v>20</v>
      </c>
      <c r="Z73" s="139" t="s">
        <v>94</v>
      </c>
      <c r="AA73" s="140">
        <v>295972</v>
      </c>
      <c r="AB73" s="140">
        <v>285580</v>
      </c>
      <c r="AC73" s="140">
        <v>135545</v>
      </c>
      <c r="AD73" s="140">
        <v>44254</v>
      </c>
      <c r="AE73" s="140">
        <v>309146</v>
      </c>
      <c r="AF73" s="140">
        <v>92607</v>
      </c>
      <c r="AG73" s="140">
        <v>2145</v>
      </c>
      <c r="AH73" s="140">
        <v>12718</v>
      </c>
      <c r="AI73" s="140">
        <v>26</v>
      </c>
      <c r="AJ73" s="140" t="s">
        <v>136</v>
      </c>
      <c r="AK73" s="140">
        <v>0</v>
      </c>
      <c r="AL73" s="140">
        <v>0</v>
      </c>
      <c r="AM73" s="140">
        <v>44350</v>
      </c>
      <c r="AN73" s="140">
        <v>21944</v>
      </c>
      <c r="AO73" s="140">
        <v>75687</v>
      </c>
      <c r="AP73" s="140">
        <v>581552</v>
      </c>
      <c r="AQ73" s="141">
        <v>44563</v>
      </c>
      <c r="AR73" s="141">
        <v>44926</v>
      </c>
      <c r="AS73" s="132" t="s">
        <v>200</v>
      </c>
    </row>
    <row r="74" spans="1:60" s="148" customFormat="1" ht="120" customHeight="1" x14ac:dyDescent="0.2">
      <c r="A74" s="130">
        <v>4</v>
      </c>
      <c r="B74" s="131" t="s">
        <v>188</v>
      </c>
      <c r="C74" s="130">
        <v>45</v>
      </c>
      <c r="D74" s="131" t="s">
        <v>62</v>
      </c>
      <c r="E74" s="130">
        <v>4599</v>
      </c>
      <c r="F74" s="131" t="s">
        <v>126</v>
      </c>
      <c r="G74" s="132" t="s">
        <v>64</v>
      </c>
      <c r="H74" s="133" t="s">
        <v>65</v>
      </c>
      <c r="I74" s="132">
        <v>4599023</v>
      </c>
      <c r="J74" s="133" t="s">
        <v>312</v>
      </c>
      <c r="K74" s="132" t="s">
        <v>64</v>
      </c>
      <c r="L74" s="133" t="s">
        <v>67</v>
      </c>
      <c r="M74" s="132">
        <v>459902300</v>
      </c>
      <c r="N74" s="133" t="s">
        <v>68</v>
      </c>
      <c r="O74" s="132">
        <v>18</v>
      </c>
      <c r="P74" s="134">
        <v>2020003630008</v>
      </c>
      <c r="Q74" s="133" t="s">
        <v>313</v>
      </c>
      <c r="R74" s="135">
        <v>1</v>
      </c>
      <c r="S74" s="133" t="s">
        <v>314</v>
      </c>
      <c r="T74" s="133" t="s">
        <v>315</v>
      </c>
      <c r="U74" s="133" t="s">
        <v>326</v>
      </c>
      <c r="V74" s="136">
        <v>2200000</v>
      </c>
      <c r="W74" s="157" t="s">
        <v>317</v>
      </c>
      <c r="X74" s="149" t="s">
        <v>90</v>
      </c>
      <c r="Y74" s="132">
        <v>20</v>
      </c>
      <c r="Z74" s="139" t="s">
        <v>94</v>
      </c>
      <c r="AA74" s="140">
        <v>295972</v>
      </c>
      <c r="AB74" s="140">
        <v>285580</v>
      </c>
      <c r="AC74" s="140">
        <v>135545</v>
      </c>
      <c r="AD74" s="140">
        <v>44254</v>
      </c>
      <c r="AE74" s="140">
        <v>309146</v>
      </c>
      <c r="AF74" s="140">
        <v>92607</v>
      </c>
      <c r="AG74" s="140">
        <v>2145</v>
      </c>
      <c r="AH74" s="140">
        <v>12718</v>
      </c>
      <c r="AI74" s="140">
        <v>26</v>
      </c>
      <c r="AJ74" s="140" t="s">
        <v>136</v>
      </c>
      <c r="AK74" s="140">
        <v>0</v>
      </c>
      <c r="AL74" s="140">
        <v>0</v>
      </c>
      <c r="AM74" s="140">
        <v>44350</v>
      </c>
      <c r="AN74" s="140">
        <v>21944</v>
      </c>
      <c r="AO74" s="140">
        <v>75687</v>
      </c>
      <c r="AP74" s="140">
        <v>581552</v>
      </c>
      <c r="AQ74" s="141">
        <v>44563</v>
      </c>
      <c r="AR74" s="141">
        <v>44926</v>
      </c>
      <c r="AS74" s="132" t="s">
        <v>200</v>
      </c>
    </row>
    <row r="75" spans="1:60" s="148" customFormat="1" ht="120" customHeight="1" x14ac:dyDescent="0.2">
      <c r="A75" s="130">
        <v>4</v>
      </c>
      <c r="B75" s="131" t="s">
        <v>188</v>
      </c>
      <c r="C75" s="130">
        <v>45</v>
      </c>
      <c r="D75" s="131" t="s">
        <v>62</v>
      </c>
      <c r="E75" s="130">
        <v>4599</v>
      </c>
      <c r="F75" s="131" t="s">
        <v>126</v>
      </c>
      <c r="G75" s="132" t="s">
        <v>64</v>
      </c>
      <c r="H75" s="133" t="s">
        <v>65</v>
      </c>
      <c r="I75" s="132">
        <v>4599023</v>
      </c>
      <c r="J75" s="133" t="s">
        <v>312</v>
      </c>
      <c r="K75" s="132" t="s">
        <v>64</v>
      </c>
      <c r="L75" s="133" t="s">
        <v>67</v>
      </c>
      <c r="M75" s="132">
        <v>459902300</v>
      </c>
      <c r="N75" s="133" t="s">
        <v>68</v>
      </c>
      <c r="O75" s="132">
        <v>18</v>
      </c>
      <c r="P75" s="134">
        <v>2020003630008</v>
      </c>
      <c r="Q75" s="133" t="s">
        <v>313</v>
      </c>
      <c r="R75" s="135">
        <v>1</v>
      </c>
      <c r="S75" s="133" t="s">
        <v>314</v>
      </c>
      <c r="T75" s="133" t="s">
        <v>315</v>
      </c>
      <c r="U75" s="133" t="s">
        <v>327</v>
      </c>
      <c r="V75" s="136">
        <v>2200000</v>
      </c>
      <c r="W75" s="157" t="s">
        <v>317</v>
      </c>
      <c r="X75" s="149" t="s">
        <v>90</v>
      </c>
      <c r="Y75" s="132">
        <v>20</v>
      </c>
      <c r="Z75" s="139" t="s">
        <v>94</v>
      </c>
      <c r="AA75" s="140">
        <v>295972</v>
      </c>
      <c r="AB75" s="140">
        <v>285580</v>
      </c>
      <c r="AC75" s="140">
        <v>135545</v>
      </c>
      <c r="AD75" s="140">
        <v>44254</v>
      </c>
      <c r="AE75" s="140">
        <v>309146</v>
      </c>
      <c r="AF75" s="140">
        <v>92607</v>
      </c>
      <c r="AG75" s="140">
        <v>2145</v>
      </c>
      <c r="AH75" s="140">
        <v>12718</v>
      </c>
      <c r="AI75" s="140">
        <v>26</v>
      </c>
      <c r="AJ75" s="140" t="s">
        <v>136</v>
      </c>
      <c r="AK75" s="140">
        <v>0</v>
      </c>
      <c r="AL75" s="140">
        <v>0</v>
      </c>
      <c r="AM75" s="140">
        <v>44350</v>
      </c>
      <c r="AN75" s="140">
        <v>21944</v>
      </c>
      <c r="AO75" s="140">
        <v>75687</v>
      </c>
      <c r="AP75" s="140">
        <v>581552</v>
      </c>
      <c r="AQ75" s="141">
        <v>44563</v>
      </c>
      <c r="AR75" s="141">
        <v>44926</v>
      </c>
      <c r="AS75" s="132" t="s">
        <v>200</v>
      </c>
    </row>
    <row r="76" spans="1:60" s="148" customFormat="1" ht="120" customHeight="1" x14ac:dyDescent="0.2">
      <c r="A76" s="130">
        <v>4</v>
      </c>
      <c r="B76" s="131" t="s">
        <v>188</v>
      </c>
      <c r="C76" s="130">
        <v>45</v>
      </c>
      <c r="D76" s="131" t="s">
        <v>62</v>
      </c>
      <c r="E76" s="130">
        <v>4599</v>
      </c>
      <c r="F76" s="131" t="s">
        <v>126</v>
      </c>
      <c r="G76" s="132" t="s">
        <v>64</v>
      </c>
      <c r="H76" s="133" t="s">
        <v>65</v>
      </c>
      <c r="I76" s="132">
        <v>4599023</v>
      </c>
      <c r="J76" s="133" t="s">
        <v>312</v>
      </c>
      <c r="K76" s="132" t="s">
        <v>64</v>
      </c>
      <c r="L76" s="133" t="s">
        <v>67</v>
      </c>
      <c r="M76" s="132">
        <v>459902300</v>
      </c>
      <c r="N76" s="133" t="s">
        <v>68</v>
      </c>
      <c r="O76" s="132">
        <v>18</v>
      </c>
      <c r="P76" s="134">
        <v>2020003630008</v>
      </c>
      <c r="Q76" s="133" t="s">
        <v>313</v>
      </c>
      <c r="R76" s="135">
        <v>1</v>
      </c>
      <c r="S76" s="133" t="s">
        <v>314</v>
      </c>
      <c r="T76" s="133" t="s">
        <v>315</v>
      </c>
      <c r="U76" s="133" t="s">
        <v>328</v>
      </c>
      <c r="V76" s="136">
        <v>4400000</v>
      </c>
      <c r="W76" s="157" t="s">
        <v>317</v>
      </c>
      <c r="X76" s="149" t="s">
        <v>90</v>
      </c>
      <c r="Y76" s="132">
        <v>20</v>
      </c>
      <c r="Z76" s="139" t="s">
        <v>94</v>
      </c>
      <c r="AA76" s="140">
        <v>295972</v>
      </c>
      <c r="AB76" s="140">
        <v>285580</v>
      </c>
      <c r="AC76" s="140">
        <v>135545</v>
      </c>
      <c r="AD76" s="140">
        <v>44254</v>
      </c>
      <c r="AE76" s="140">
        <v>309146</v>
      </c>
      <c r="AF76" s="140">
        <v>92607</v>
      </c>
      <c r="AG76" s="140">
        <v>2145</v>
      </c>
      <c r="AH76" s="140">
        <v>12718</v>
      </c>
      <c r="AI76" s="140">
        <v>26</v>
      </c>
      <c r="AJ76" s="140" t="s">
        <v>136</v>
      </c>
      <c r="AK76" s="140">
        <v>0</v>
      </c>
      <c r="AL76" s="140">
        <v>0</v>
      </c>
      <c r="AM76" s="140">
        <v>44350</v>
      </c>
      <c r="AN76" s="140">
        <v>21944</v>
      </c>
      <c r="AO76" s="140">
        <v>75687</v>
      </c>
      <c r="AP76" s="140">
        <v>581552</v>
      </c>
      <c r="AQ76" s="141">
        <v>44563</v>
      </c>
      <c r="AR76" s="141">
        <v>44926</v>
      </c>
      <c r="AS76" s="132" t="s">
        <v>200</v>
      </c>
    </row>
    <row r="77" spans="1:60" s="148" customFormat="1" ht="120" customHeight="1" x14ac:dyDescent="0.2">
      <c r="A77" s="130">
        <v>4</v>
      </c>
      <c r="B77" s="131" t="s">
        <v>188</v>
      </c>
      <c r="C77" s="130">
        <v>45</v>
      </c>
      <c r="D77" s="131" t="s">
        <v>62</v>
      </c>
      <c r="E77" s="130">
        <v>4599</v>
      </c>
      <c r="F77" s="131" t="s">
        <v>126</v>
      </c>
      <c r="G77" s="132" t="s">
        <v>64</v>
      </c>
      <c r="H77" s="133" t="s">
        <v>65</v>
      </c>
      <c r="I77" s="132">
        <v>4599023</v>
      </c>
      <c r="J77" s="133" t="s">
        <v>312</v>
      </c>
      <c r="K77" s="132" t="s">
        <v>64</v>
      </c>
      <c r="L77" s="133" t="s">
        <v>67</v>
      </c>
      <c r="M77" s="132">
        <v>459902300</v>
      </c>
      <c r="N77" s="133" t="s">
        <v>68</v>
      </c>
      <c r="O77" s="132">
        <v>18</v>
      </c>
      <c r="P77" s="134">
        <v>2020003630008</v>
      </c>
      <c r="Q77" s="133" t="s">
        <v>313</v>
      </c>
      <c r="R77" s="135">
        <v>1</v>
      </c>
      <c r="S77" s="133" t="s">
        <v>314</v>
      </c>
      <c r="T77" s="133" t="s">
        <v>315</v>
      </c>
      <c r="U77" s="133" t="s">
        <v>329</v>
      </c>
      <c r="V77" s="136">
        <v>2200000</v>
      </c>
      <c r="W77" s="157" t="s">
        <v>317</v>
      </c>
      <c r="X77" s="149" t="s">
        <v>90</v>
      </c>
      <c r="Y77" s="132">
        <v>20</v>
      </c>
      <c r="Z77" s="139" t="s">
        <v>94</v>
      </c>
      <c r="AA77" s="140">
        <v>295972</v>
      </c>
      <c r="AB77" s="140">
        <v>285580</v>
      </c>
      <c r="AC77" s="140">
        <v>135545</v>
      </c>
      <c r="AD77" s="140">
        <v>44254</v>
      </c>
      <c r="AE77" s="140">
        <v>309146</v>
      </c>
      <c r="AF77" s="140">
        <v>92607</v>
      </c>
      <c r="AG77" s="140">
        <v>2145</v>
      </c>
      <c r="AH77" s="140">
        <v>12718</v>
      </c>
      <c r="AI77" s="140">
        <v>26</v>
      </c>
      <c r="AJ77" s="140" t="s">
        <v>136</v>
      </c>
      <c r="AK77" s="140">
        <v>0</v>
      </c>
      <c r="AL77" s="140">
        <v>0</v>
      </c>
      <c r="AM77" s="140">
        <v>44350</v>
      </c>
      <c r="AN77" s="140">
        <v>21944</v>
      </c>
      <c r="AO77" s="140">
        <v>75687</v>
      </c>
      <c r="AP77" s="140">
        <v>581552</v>
      </c>
      <c r="AQ77" s="141">
        <v>44563</v>
      </c>
      <c r="AR77" s="141">
        <v>44926</v>
      </c>
      <c r="AS77" s="132" t="s">
        <v>200</v>
      </c>
    </row>
    <row r="78" spans="1:60" s="148" customFormat="1" ht="120" customHeight="1" x14ac:dyDescent="0.2">
      <c r="A78" s="130">
        <v>4</v>
      </c>
      <c r="B78" s="131" t="s">
        <v>188</v>
      </c>
      <c r="C78" s="130">
        <v>45</v>
      </c>
      <c r="D78" s="131" t="s">
        <v>62</v>
      </c>
      <c r="E78" s="130">
        <v>4599</v>
      </c>
      <c r="F78" s="131" t="s">
        <v>126</v>
      </c>
      <c r="G78" s="132" t="s">
        <v>64</v>
      </c>
      <c r="H78" s="133" t="s">
        <v>65</v>
      </c>
      <c r="I78" s="132">
        <v>4599023</v>
      </c>
      <c r="J78" s="133" t="s">
        <v>312</v>
      </c>
      <c r="K78" s="132" t="s">
        <v>64</v>
      </c>
      <c r="L78" s="133" t="s">
        <v>67</v>
      </c>
      <c r="M78" s="132">
        <v>459902300</v>
      </c>
      <c r="N78" s="133" t="s">
        <v>68</v>
      </c>
      <c r="O78" s="132">
        <v>18</v>
      </c>
      <c r="P78" s="134">
        <v>2020003630008</v>
      </c>
      <c r="Q78" s="133" t="s">
        <v>313</v>
      </c>
      <c r="R78" s="135">
        <v>1</v>
      </c>
      <c r="S78" s="133" t="s">
        <v>314</v>
      </c>
      <c r="T78" s="133" t="s">
        <v>315</v>
      </c>
      <c r="U78" s="133" t="s">
        <v>330</v>
      </c>
      <c r="V78" s="136">
        <v>2200000</v>
      </c>
      <c r="W78" s="157" t="s">
        <v>317</v>
      </c>
      <c r="X78" s="149" t="s">
        <v>90</v>
      </c>
      <c r="Y78" s="132">
        <v>20</v>
      </c>
      <c r="Z78" s="139" t="s">
        <v>94</v>
      </c>
      <c r="AA78" s="140">
        <v>295972</v>
      </c>
      <c r="AB78" s="140">
        <v>285580</v>
      </c>
      <c r="AC78" s="140">
        <v>135545</v>
      </c>
      <c r="AD78" s="140">
        <v>44254</v>
      </c>
      <c r="AE78" s="140">
        <v>309146</v>
      </c>
      <c r="AF78" s="140">
        <v>92607</v>
      </c>
      <c r="AG78" s="140">
        <v>2145</v>
      </c>
      <c r="AH78" s="140">
        <v>12718</v>
      </c>
      <c r="AI78" s="140">
        <v>26</v>
      </c>
      <c r="AJ78" s="140" t="s">
        <v>136</v>
      </c>
      <c r="AK78" s="140">
        <v>0</v>
      </c>
      <c r="AL78" s="140">
        <v>0</v>
      </c>
      <c r="AM78" s="140">
        <v>44350</v>
      </c>
      <c r="AN78" s="140">
        <v>21944</v>
      </c>
      <c r="AO78" s="140">
        <v>75687</v>
      </c>
      <c r="AP78" s="140">
        <v>581552</v>
      </c>
      <c r="AQ78" s="141">
        <v>44563</v>
      </c>
      <c r="AR78" s="141">
        <v>44926</v>
      </c>
      <c r="AS78" s="132" t="s">
        <v>200</v>
      </c>
    </row>
    <row r="79" spans="1:60" s="148" customFormat="1" ht="120" customHeight="1" x14ac:dyDescent="0.2">
      <c r="A79" s="130">
        <v>4</v>
      </c>
      <c r="B79" s="131" t="s">
        <v>188</v>
      </c>
      <c r="C79" s="130">
        <v>45</v>
      </c>
      <c r="D79" s="131" t="s">
        <v>62</v>
      </c>
      <c r="E79" s="130">
        <v>4599</v>
      </c>
      <c r="F79" s="131" t="s">
        <v>126</v>
      </c>
      <c r="G79" s="132" t="s">
        <v>64</v>
      </c>
      <c r="H79" s="133" t="s">
        <v>65</v>
      </c>
      <c r="I79" s="132">
        <v>4599023</v>
      </c>
      <c r="J79" s="133" t="s">
        <v>312</v>
      </c>
      <c r="K79" s="132" t="s">
        <v>64</v>
      </c>
      <c r="L79" s="133" t="s">
        <v>67</v>
      </c>
      <c r="M79" s="132">
        <v>459902300</v>
      </c>
      <c r="N79" s="133" t="s">
        <v>68</v>
      </c>
      <c r="O79" s="132">
        <v>18</v>
      </c>
      <c r="P79" s="134">
        <v>2020003630008</v>
      </c>
      <c r="Q79" s="133" t="s">
        <v>313</v>
      </c>
      <c r="R79" s="135">
        <v>1</v>
      </c>
      <c r="S79" s="133" t="s">
        <v>314</v>
      </c>
      <c r="T79" s="133" t="s">
        <v>315</v>
      </c>
      <c r="U79" s="133" t="s">
        <v>331</v>
      </c>
      <c r="V79" s="136">
        <v>2200000</v>
      </c>
      <c r="W79" s="157" t="s">
        <v>317</v>
      </c>
      <c r="X79" s="149" t="s">
        <v>90</v>
      </c>
      <c r="Y79" s="132">
        <v>20</v>
      </c>
      <c r="Z79" s="139" t="s">
        <v>94</v>
      </c>
      <c r="AA79" s="140">
        <v>295972</v>
      </c>
      <c r="AB79" s="140">
        <v>285580</v>
      </c>
      <c r="AC79" s="140">
        <v>135545</v>
      </c>
      <c r="AD79" s="140">
        <v>44254</v>
      </c>
      <c r="AE79" s="140">
        <v>309146</v>
      </c>
      <c r="AF79" s="140">
        <v>92607</v>
      </c>
      <c r="AG79" s="140">
        <v>2145</v>
      </c>
      <c r="AH79" s="140">
        <v>12718</v>
      </c>
      <c r="AI79" s="140">
        <v>26</v>
      </c>
      <c r="AJ79" s="140" t="s">
        <v>136</v>
      </c>
      <c r="AK79" s="140">
        <v>0</v>
      </c>
      <c r="AL79" s="140">
        <v>0</v>
      </c>
      <c r="AM79" s="140">
        <v>44350</v>
      </c>
      <c r="AN79" s="140">
        <v>21944</v>
      </c>
      <c r="AO79" s="140">
        <v>75687</v>
      </c>
      <c r="AP79" s="140">
        <v>581552</v>
      </c>
      <c r="AQ79" s="141">
        <v>44563</v>
      </c>
      <c r="AR79" s="141">
        <v>44926</v>
      </c>
      <c r="AS79" s="132" t="s">
        <v>200</v>
      </c>
    </row>
    <row r="80" spans="1:60" s="148" customFormat="1" ht="120" customHeight="1" x14ac:dyDescent="0.2">
      <c r="A80" s="130">
        <v>4</v>
      </c>
      <c r="B80" s="131" t="s">
        <v>188</v>
      </c>
      <c r="C80" s="130">
        <v>45</v>
      </c>
      <c r="D80" s="131" t="s">
        <v>62</v>
      </c>
      <c r="E80" s="130">
        <v>4599</v>
      </c>
      <c r="F80" s="131" t="s">
        <v>126</v>
      </c>
      <c r="G80" s="132" t="s">
        <v>64</v>
      </c>
      <c r="H80" s="133" t="s">
        <v>65</v>
      </c>
      <c r="I80" s="132">
        <v>4599023</v>
      </c>
      <c r="J80" s="133" t="s">
        <v>312</v>
      </c>
      <c r="K80" s="132" t="s">
        <v>64</v>
      </c>
      <c r="L80" s="133" t="s">
        <v>67</v>
      </c>
      <c r="M80" s="132">
        <v>459902300</v>
      </c>
      <c r="N80" s="133" t="s">
        <v>68</v>
      </c>
      <c r="O80" s="132">
        <v>18</v>
      </c>
      <c r="P80" s="134">
        <v>2020003630008</v>
      </c>
      <c r="Q80" s="133" t="s">
        <v>313</v>
      </c>
      <c r="R80" s="135">
        <v>1</v>
      </c>
      <c r="S80" s="133" t="s">
        <v>314</v>
      </c>
      <c r="T80" s="133" t="s">
        <v>315</v>
      </c>
      <c r="U80" s="133" t="s">
        <v>332</v>
      </c>
      <c r="V80" s="136">
        <v>5500000</v>
      </c>
      <c r="W80" s="157" t="s">
        <v>317</v>
      </c>
      <c r="X80" s="149" t="s">
        <v>90</v>
      </c>
      <c r="Y80" s="132">
        <v>20</v>
      </c>
      <c r="Z80" s="139" t="s">
        <v>94</v>
      </c>
      <c r="AA80" s="140">
        <v>295972</v>
      </c>
      <c r="AB80" s="140">
        <v>285580</v>
      </c>
      <c r="AC80" s="140">
        <v>135545</v>
      </c>
      <c r="AD80" s="140">
        <v>44254</v>
      </c>
      <c r="AE80" s="140">
        <v>309146</v>
      </c>
      <c r="AF80" s="140">
        <v>92607</v>
      </c>
      <c r="AG80" s="140">
        <v>2145</v>
      </c>
      <c r="AH80" s="140">
        <v>12718</v>
      </c>
      <c r="AI80" s="140">
        <v>26</v>
      </c>
      <c r="AJ80" s="140" t="s">
        <v>136</v>
      </c>
      <c r="AK80" s="140">
        <v>0</v>
      </c>
      <c r="AL80" s="140">
        <v>0</v>
      </c>
      <c r="AM80" s="140">
        <v>44350</v>
      </c>
      <c r="AN80" s="140">
        <v>21944</v>
      </c>
      <c r="AO80" s="140">
        <v>75687</v>
      </c>
      <c r="AP80" s="140">
        <v>581552</v>
      </c>
      <c r="AQ80" s="141">
        <v>44563</v>
      </c>
      <c r="AR80" s="141">
        <v>44926</v>
      </c>
      <c r="AS80" s="132" t="s">
        <v>200</v>
      </c>
    </row>
    <row r="81" spans="1:45" s="148" customFormat="1" ht="120" customHeight="1" x14ac:dyDescent="0.2">
      <c r="A81" s="130">
        <v>4</v>
      </c>
      <c r="B81" s="131" t="s">
        <v>188</v>
      </c>
      <c r="C81" s="130">
        <v>45</v>
      </c>
      <c r="D81" s="131" t="s">
        <v>62</v>
      </c>
      <c r="E81" s="130">
        <v>4599</v>
      </c>
      <c r="F81" s="131" t="s">
        <v>126</v>
      </c>
      <c r="G81" s="132" t="s">
        <v>64</v>
      </c>
      <c r="H81" s="133" t="s">
        <v>65</v>
      </c>
      <c r="I81" s="132">
        <v>4599023</v>
      </c>
      <c r="J81" s="133" t="s">
        <v>312</v>
      </c>
      <c r="K81" s="132" t="s">
        <v>64</v>
      </c>
      <c r="L81" s="133" t="s">
        <v>67</v>
      </c>
      <c r="M81" s="132">
        <v>459902300</v>
      </c>
      <c r="N81" s="133" t="s">
        <v>68</v>
      </c>
      <c r="O81" s="132">
        <v>18</v>
      </c>
      <c r="P81" s="134">
        <v>2020003630008</v>
      </c>
      <c r="Q81" s="133" t="s">
        <v>313</v>
      </c>
      <c r="R81" s="135">
        <v>1</v>
      </c>
      <c r="S81" s="133" t="s">
        <v>314</v>
      </c>
      <c r="T81" s="133" t="s">
        <v>315</v>
      </c>
      <c r="U81" s="133" t="s">
        <v>333</v>
      </c>
      <c r="V81" s="136">
        <v>4400000</v>
      </c>
      <c r="W81" s="157" t="s">
        <v>317</v>
      </c>
      <c r="X81" s="149" t="s">
        <v>90</v>
      </c>
      <c r="Y81" s="132">
        <v>20</v>
      </c>
      <c r="Z81" s="139" t="s">
        <v>94</v>
      </c>
      <c r="AA81" s="140">
        <v>295972</v>
      </c>
      <c r="AB81" s="140">
        <v>285580</v>
      </c>
      <c r="AC81" s="140">
        <v>135545</v>
      </c>
      <c r="AD81" s="140">
        <v>44254</v>
      </c>
      <c r="AE81" s="140">
        <v>309146</v>
      </c>
      <c r="AF81" s="140">
        <v>92607</v>
      </c>
      <c r="AG81" s="140">
        <v>2145</v>
      </c>
      <c r="AH81" s="140">
        <v>12718</v>
      </c>
      <c r="AI81" s="140">
        <v>26</v>
      </c>
      <c r="AJ81" s="140" t="s">
        <v>136</v>
      </c>
      <c r="AK81" s="140">
        <v>0</v>
      </c>
      <c r="AL81" s="140">
        <v>0</v>
      </c>
      <c r="AM81" s="140">
        <v>44350</v>
      </c>
      <c r="AN81" s="140">
        <v>21944</v>
      </c>
      <c r="AO81" s="140">
        <v>75687</v>
      </c>
      <c r="AP81" s="140">
        <v>581552</v>
      </c>
      <c r="AQ81" s="141">
        <v>44563</v>
      </c>
      <c r="AR81" s="141">
        <v>44926</v>
      </c>
      <c r="AS81" s="132" t="s">
        <v>200</v>
      </c>
    </row>
    <row r="82" spans="1:45" s="148" customFormat="1" ht="120" customHeight="1" x14ac:dyDescent="0.2">
      <c r="A82" s="130">
        <v>4</v>
      </c>
      <c r="B82" s="131" t="s">
        <v>188</v>
      </c>
      <c r="C82" s="130">
        <v>45</v>
      </c>
      <c r="D82" s="131" t="s">
        <v>62</v>
      </c>
      <c r="E82" s="130">
        <v>4599</v>
      </c>
      <c r="F82" s="131" t="s">
        <v>126</v>
      </c>
      <c r="G82" s="132" t="s">
        <v>64</v>
      </c>
      <c r="H82" s="133" t="s">
        <v>65</v>
      </c>
      <c r="I82" s="132">
        <v>4599023</v>
      </c>
      <c r="J82" s="133" t="s">
        <v>312</v>
      </c>
      <c r="K82" s="132" t="s">
        <v>64</v>
      </c>
      <c r="L82" s="133" t="s">
        <v>67</v>
      </c>
      <c r="M82" s="132">
        <v>459902300</v>
      </c>
      <c r="N82" s="133" t="s">
        <v>68</v>
      </c>
      <c r="O82" s="132">
        <v>18</v>
      </c>
      <c r="P82" s="134">
        <v>2020003630008</v>
      </c>
      <c r="Q82" s="133" t="s">
        <v>313</v>
      </c>
      <c r="R82" s="135">
        <v>1</v>
      </c>
      <c r="S82" s="133" t="s">
        <v>314</v>
      </c>
      <c r="T82" s="133" t="s">
        <v>315</v>
      </c>
      <c r="U82" s="133" t="s">
        <v>334</v>
      </c>
      <c r="V82" s="136">
        <v>4400000</v>
      </c>
      <c r="W82" s="157" t="s">
        <v>317</v>
      </c>
      <c r="X82" s="149" t="s">
        <v>90</v>
      </c>
      <c r="Y82" s="132">
        <v>20</v>
      </c>
      <c r="Z82" s="139" t="s">
        <v>94</v>
      </c>
      <c r="AA82" s="140">
        <v>295972</v>
      </c>
      <c r="AB82" s="140">
        <v>285580</v>
      </c>
      <c r="AC82" s="140">
        <v>135545</v>
      </c>
      <c r="AD82" s="140">
        <v>44254</v>
      </c>
      <c r="AE82" s="140">
        <v>309146</v>
      </c>
      <c r="AF82" s="140">
        <v>92607</v>
      </c>
      <c r="AG82" s="140">
        <v>2145</v>
      </c>
      <c r="AH82" s="140">
        <v>12718</v>
      </c>
      <c r="AI82" s="140">
        <v>26</v>
      </c>
      <c r="AJ82" s="140" t="s">
        <v>136</v>
      </c>
      <c r="AK82" s="140">
        <v>0</v>
      </c>
      <c r="AL82" s="140">
        <v>0</v>
      </c>
      <c r="AM82" s="140">
        <v>44350</v>
      </c>
      <c r="AN82" s="140">
        <v>21944</v>
      </c>
      <c r="AO82" s="140">
        <v>75687</v>
      </c>
      <c r="AP82" s="140">
        <v>581552</v>
      </c>
      <c r="AQ82" s="141">
        <v>44563</v>
      </c>
      <c r="AR82" s="141">
        <v>44926</v>
      </c>
      <c r="AS82" s="132" t="s">
        <v>200</v>
      </c>
    </row>
    <row r="83" spans="1:45" s="148" customFormat="1" ht="120" customHeight="1" x14ac:dyDescent="0.2">
      <c r="A83" s="130">
        <v>4</v>
      </c>
      <c r="B83" s="131" t="s">
        <v>188</v>
      </c>
      <c r="C83" s="130">
        <v>45</v>
      </c>
      <c r="D83" s="131" t="s">
        <v>62</v>
      </c>
      <c r="E83" s="130">
        <v>4599</v>
      </c>
      <c r="F83" s="131" t="s">
        <v>126</v>
      </c>
      <c r="G83" s="132" t="s">
        <v>64</v>
      </c>
      <c r="H83" s="133" t="s">
        <v>65</v>
      </c>
      <c r="I83" s="132">
        <v>4599023</v>
      </c>
      <c r="J83" s="133" t="s">
        <v>312</v>
      </c>
      <c r="K83" s="132" t="s">
        <v>64</v>
      </c>
      <c r="L83" s="133" t="s">
        <v>67</v>
      </c>
      <c r="M83" s="132">
        <v>459902300</v>
      </c>
      <c r="N83" s="133" t="s">
        <v>68</v>
      </c>
      <c r="O83" s="132">
        <v>18</v>
      </c>
      <c r="P83" s="134">
        <v>2020003630008</v>
      </c>
      <c r="Q83" s="133" t="s">
        <v>313</v>
      </c>
      <c r="R83" s="135">
        <v>1</v>
      </c>
      <c r="S83" s="133" t="s">
        <v>314</v>
      </c>
      <c r="T83" s="133" t="s">
        <v>315</v>
      </c>
      <c r="U83" s="133" t="s">
        <v>335</v>
      </c>
      <c r="V83" s="136">
        <v>4400000</v>
      </c>
      <c r="W83" s="157" t="s">
        <v>317</v>
      </c>
      <c r="X83" s="149" t="s">
        <v>90</v>
      </c>
      <c r="Y83" s="132">
        <v>20</v>
      </c>
      <c r="Z83" s="139" t="s">
        <v>94</v>
      </c>
      <c r="AA83" s="140">
        <v>295972</v>
      </c>
      <c r="AB83" s="140">
        <v>285580</v>
      </c>
      <c r="AC83" s="140">
        <v>135545</v>
      </c>
      <c r="AD83" s="140">
        <v>44254</v>
      </c>
      <c r="AE83" s="140">
        <v>309146</v>
      </c>
      <c r="AF83" s="140">
        <v>92607</v>
      </c>
      <c r="AG83" s="140">
        <v>2145</v>
      </c>
      <c r="AH83" s="140">
        <v>12718</v>
      </c>
      <c r="AI83" s="140">
        <v>26</v>
      </c>
      <c r="AJ83" s="140" t="s">
        <v>136</v>
      </c>
      <c r="AK83" s="140">
        <v>0</v>
      </c>
      <c r="AL83" s="140">
        <v>0</v>
      </c>
      <c r="AM83" s="140">
        <v>44350</v>
      </c>
      <c r="AN83" s="140">
        <v>21944</v>
      </c>
      <c r="AO83" s="140">
        <v>75687</v>
      </c>
      <c r="AP83" s="140">
        <v>581552</v>
      </c>
      <c r="AQ83" s="141">
        <v>44563</v>
      </c>
      <c r="AR83" s="141">
        <v>44926</v>
      </c>
      <c r="AS83" s="132" t="s">
        <v>200</v>
      </c>
    </row>
    <row r="84" spans="1:45" s="148" customFormat="1" ht="120" customHeight="1" x14ac:dyDescent="0.2">
      <c r="A84" s="130">
        <v>4</v>
      </c>
      <c r="B84" s="131" t="s">
        <v>188</v>
      </c>
      <c r="C84" s="130">
        <v>45</v>
      </c>
      <c r="D84" s="131" t="s">
        <v>62</v>
      </c>
      <c r="E84" s="130">
        <v>4599</v>
      </c>
      <c r="F84" s="131" t="s">
        <v>126</v>
      </c>
      <c r="G84" s="132" t="s">
        <v>64</v>
      </c>
      <c r="H84" s="133" t="s">
        <v>65</v>
      </c>
      <c r="I84" s="132">
        <v>4599023</v>
      </c>
      <c r="J84" s="133" t="s">
        <v>312</v>
      </c>
      <c r="K84" s="132" t="s">
        <v>64</v>
      </c>
      <c r="L84" s="133" t="s">
        <v>67</v>
      </c>
      <c r="M84" s="132">
        <v>459902300</v>
      </c>
      <c r="N84" s="133" t="s">
        <v>68</v>
      </c>
      <c r="O84" s="132">
        <v>18</v>
      </c>
      <c r="P84" s="134">
        <v>2020003630008</v>
      </c>
      <c r="Q84" s="133" t="s">
        <v>313</v>
      </c>
      <c r="R84" s="135">
        <v>1</v>
      </c>
      <c r="S84" s="133" t="s">
        <v>314</v>
      </c>
      <c r="T84" s="133" t="s">
        <v>315</v>
      </c>
      <c r="U84" s="133" t="s">
        <v>336</v>
      </c>
      <c r="V84" s="136">
        <v>4400000</v>
      </c>
      <c r="W84" s="157" t="s">
        <v>317</v>
      </c>
      <c r="X84" s="149" t="s">
        <v>90</v>
      </c>
      <c r="Y84" s="132">
        <v>20</v>
      </c>
      <c r="Z84" s="139" t="s">
        <v>94</v>
      </c>
      <c r="AA84" s="140">
        <v>295972</v>
      </c>
      <c r="AB84" s="140">
        <v>285580</v>
      </c>
      <c r="AC84" s="140">
        <v>135545</v>
      </c>
      <c r="AD84" s="140">
        <v>44254</v>
      </c>
      <c r="AE84" s="140">
        <v>309146</v>
      </c>
      <c r="AF84" s="140">
        <v>92607</v>
      </c>
      <c r="AG84" s="140">
        <v>2145</v>
      </c>
      <c r="AH84" s="140">
        <v>12718</v>
      </c>
      <c r="AI84" s="140">
        <v>26</v>
      </c>
      <c r="AJ84" s="140" t="s">
        <v>136</v>
      </c>
      <c r="AK84" s="140">
        <v>0</v>
      </c>
      <c r="AL84" s="140">
        <v>0</v>
      </c>
      <c r="AM84" s="140">
        <v>44350</v>
      </c>
      <c r="AN84" s="140">
        <v>21944</v>
      </c>
      <c r="AO84" s="140">
        <v>75687</v>
      </c>
      <c r="AP84" s="140">
        <v>581552</v>
      </c>
      <c r="AQ84" s="141">
        <v>44563</v>
      </c>
      <c r="AR84" s="141">
        <v>44926</v>
      </c>
      <c r="AS84" s="132" t="s">
        <v>200</v>
      </c>
    </row>
    <row r="85" spans="1:45" s="148" customFormat="1" ht="120" customHeight="1" x14ac:dyDescent="0.2">
      <c r="A85" s="130">
        <v>4</v>
      </c>
      <c r="B85" s="131" t="s">
        <v>188</v>
      </c>
      <c r="C85" s="130">
        <v>45</v>
      </c>
      <c r="D85" s="131" t="s">
        <v>62</v>
      </c>
      <c r="E85" s="130">
        <v>4599</v>
      </c>
      <c r="F85" s="131" t="s">
        <v>126</v>
      </c>
      <c r="G85" s="132" t="s">
        <v>64</v>
      </c>
      <c r="H85" s="133" t="s">
        <v>65</v>
      </c>
      <c r="I85" s="132">
        <v>4599023</v>
      </c>
      <c r="J85" s="133" t="s">
        <v>312</v>
      </c>
      <c r="K85" s="132" t="s">
        <v>64</v>
      </c>
      <c r="L85" s="133" t="s">
        <v>67</v>
      </c>
      <c r="M85" s="132">
        <v>459902300</v>
      </c>
      <c r="N85" s="133" t="s">
        <v>68</v>
      </c>
      <c r="O85" s="132">
        <v>18</v>
      </c>
      <c r="P85" s="134">
        <v>2020003630008</v>
      </c>
      <c r="Q85" s="133" t="s">
        <v>313</v>
      </c>
      <c r="R85" s="135">
        <v>1</v>
      </c>
      <c r="S85" s="133" t="s">
        <v>314</v>
      </c>
      <c r="T85" s="133" t="s">
        <v>315</v>
      </c>
      <c r="U85" s="133" t="s">
        <v>337</v>
      </c>
      <c r="V85" s="136">
        <v>2200000</v>
      </c>
      <c r="W85" s="157" t="s">
        <v>317</v>
      </c>
      <c r="X85" s="149" t="s">
        <v>90</v>
      </c>
      <c r="Y85" s="132">
        <v>20</v>
      </c>
      <c r="Z85" s="139" t="s">
        <v>94</v>
      </c>
      <c r="AA85" s="140">
        <v>295972</v>
      </c>
      <c r="AB85" s="140">
        <v>285580</v>
      </c>
      <c r="AC85" s="140">
        <v>135545</v>
      </c>
      <c r="AD85" s="140">
        <v>44254</v>
      </c>
      <c r="AE85" s="140">
        <v>309146</v>
      </c>
      <c r="AF85" s="140">
        <v>92607</v>
      </c>
      <c r="AG85" s="140">
        <v>2145</v>
      </c>
      <c r="AH85" s="140">
        <v>12718</v>
      </c>
      <c r="AI85" s="140">
        <v>26</v>
      </c>
      <c r="AJ85" s="140" t="s">
        <v>136</v>
      </c>
      <c r="AK85" s="140">
        <v>0</v>
      </c>
      <c r="AL85" s="140">
        <v>0</v>
      </c>
      <c r="AM85" s="140">
        <v>44350</v>
      </c>
      <c r="AN85" s="140">
        <v>21944</v>
      </c>
      <c r="AO85" s="140">
        <v>75687</v>
      </c>
      <c r="AP85" s="140">
        <v>581552</v>
      </c>
      <c r="AQ85" s="141">
        <v>44563</v>
      </c>
      <c r="AR85" s="141">
        <v>44926</v>
      </c>
      <c r="AS85" s="132" t="s">
        <v>200</v>
      </c>
    </row>
    <row r="86" spans="1:45" s="148" customFormat="1" ht="120" customHeight="1" x14ac:dyDescent="0.2">
      <c r="A86" s="130">
        <v>4</v>
      </c>
      <c r="B86" s="131" t="s">
        <v>188</v>
      </c>
      <c r="C86" s="130">
        <v>45</v>
      </c>
      <c r="D86" s="131" t="s">
        <v>62</v>
      </c>
      <c r="E86" s="130">
        <v>4599</v>
      </c>
      <c r="F86" s="131" t="s">
        <v>126</v>
      </c>
      <c r="G86" s="132" t="s">
        <v>64</v>
      </c>
      <c r="H86" s="133" t="s">
        <v>65</v>
      </c>
      <c r="I86" s="132">
        <v>4599023</v>
      </c>
      <c r="J86" s="133" t="s">
        <v>312</v>
      </c>
      <c r="K86" s="132" t="s">
        <v>64</v>
      </c>
      <c r="L86" s="133" t="s">
        <v>67</v>
      </c>
      <c r="M86" s="132">
        <v>459902300</v>
      </c>
      <c r="N86" s="133" t="s">
        <v>68</v>
      </c>
      <c r="O86" s="132">
        <v>18</v>
      </c>
      <c r="P86" s="134">
        <v>2020003630008</v>
      </c>
      <c r="Q86" s="133" t="s">
        <v>313</v>
      </c>
      <c r="R86" s="135">
        <v>1</v>
      </c>
      <c r="S86" s="133" t="s">
        <v>314</v>
      </c>
      <c r="T86" s="133" t="s">
        <v>315</v>
      </c>
      <c r="U86" s="133" t="s">
        <v>338</v>
      </c>
      <c r="V86" s="136">
        <v>3300000</v>
      </c>
      <c r="W86" s="157" t="s">
        <v>317</v>
      </c>
      <c r="X86" s="149" t="s">
        <v>90</v>
      </c>
      <c r="Y86" s="132">
        <v>20</v>
      </c>
      <c r="Z86" s="139" t="s">
        <v>94</v>
      </c>
      <c r="AA86" s="140">
        <v>295972</v>
      </c>
      <c r="AB86" s="140">
        <v>285580</v>
      </c>
      <c r="AC86" s="140">
        <v>135545</v>
      </c>
      <c r="AD86" s="140">
        <v>44254</v>
      </c>
      <c r="AE86" s="140">
        <v>309146</v>
      </c>
      <c r="AF86" s="140">
        <v>92607</v>
      </c>
      <c r="AG86" s="140">
        <v>2145</v>
      </c>
      <c r="AH86" s="140">
        <v>12718</v>
      </c>
      <c r="AI86" s="140">
        <v>26</v>
      </c>
      <c r="AJ86" s="140" t="s">
        <v>136</v>
      </c>
      <c r="AK86" s="140">
        <v>0</v>
      </c>
      <c r="AL86" s="140">
        <v>0</v>
      </c>
      <c r="AM86" s="140">
        <v>44350</v>
      </c>
      <c r="AN86" s="140">
        <v>21944</v>
      </c>
      <c r="AO86" s="140">
        <v>75687</v>
      </c>
      <c r="AP86" s="140">
        <v>581552</v>
      </c>
      <c r="AQ86" s="141">
        <v>44563</v>
      </c>
      <c r="AR86" s="141">
        <v>44926</v>
      </c>
      <c r="AS86" s="132" t="s">
        <v>200</v>
      </c>
    </row>
    <row r="87" spans="1:45" s="148" customFormat="1" ht="120" customHeight="1" x14ac:dyDescent="0.2">
      <c r="A87" s="130">
        <v>4</v>
      </c>
      <c r="B87" s="131" t="s">
        <v>188</v>
      </c>
      <c r="C87" s="130">
        <v>45</v>
      </c>
      <c r="D87" s="131" t="s">
        <v>62</v>
      </c>
      <c r="E87" s="130">
        <v>4599</v>
      </c>
      <c r="F87" s="131" t="s">
        <v>126</v>
      </c>
      <c r="G87" s="132" t="s">
        <v>64</v>
      </c>
      <c r="H87" s="133" t="s">
        <v>65</v>
      </c>
      <c r="I87" s="132">
        <v>4599023</v>
      </c>
      <c r="J87" s="133" t="s">
        <v>312</v>
      </c>
      <c r="K87" s="132" t="s">
        <v>64</v>
      </c>
      <c r="L87" s="133" t="s">
        <v>67</v>
      </c>
      <c r="M87" s="132">
        <v>459902300</v>
      </c>
      <c r="N87" s="133" t="s">
        <v>68</v>
      </c>
      <c r="O87" s="132">
        <v>18</v>
      </c>
      <c r="P87" s="134">
        <v>2020003630008</v>
      </c>
      <c r="Q87" s="133" t="s">
        <v>313</v>
      </c>
      <c r="R87" s="135">
        <v>1</v>
      </c>
      <c r="S87" s="133" t="s">
        <v>314</v>
      </c>
      <c r="T87" s="133" t="s">
        <v>315</v>
      </c>
      <c r="U87" s="133" t="s">
        <v>339</v>
      </c>
      <c r="V87" s="136">
        <v>2200000</v>
      </c>
      <c r="W87" s="157" t="s">
        <v>317</v>
      </c>
      <c r="X87" s="149" t="s">
        <v>90</v>
      </c>
      <c r="Y87" s="132">
        <v>20</v>
      </c>
      <c r="Z87" s="139" t="s">
        <v>94</v>
      </c>
      <c r="AA87" s="140">
        <v>295972</v>
      </c>
      <c r="AB87" s="140">
        <v>285580</v>
      </c>
      <c r="AC87" s="140">
        <v>135545</v>
      </c>
      <c r="AD87" s="140">
        <v>44254</v>
      </c>
      <c r="AE87" s="140">
        <v>309146</v>
      </c>
      <c r="AF87" s="140">
        <v>92607</v>
      </c>
      <c r="AG87" s="140">
        <v>2145</v>
      </c>
      <c r="AH87" s="140">
        <v>12718</v>
      </c>
      <c r="AI87" s="140">
        <v>26</v>
      </c>
      <c r="AJ87" s="140" t="s">
        <v>136</v>
      </c>
      <c r="AK87" s="140">
        <v>0</v>
      </c>
      <c r="AL87" s="140">
        <v>0</v>
      </c>
      <c r="AM87" s="140">
        <v>44350</v>
      </c>
      <c r="AN87" s="140">
        <v>21944</v>
      </c>
      <c r="AO87" s="140">
        <v>75687</v>
      </c>
      <c r="AP87" s="140">
        <v>581552</v>
      </c>
      <c r="AQ87" s="141">
        <v>44563</v>
      </c>
      <c r="AR87" s="141">
        <v>44926</v>
      </c>
      <c r="AS87" s="132" t="s">
        <v>200</v>
      </c>
    </row>
    <row r="88" spans="1:45" s="148" customFormat="1" ht="120" customHeight="1" x14ac:dyDescent="0.2">
      <c r="A88" s="130">
        <v>4</v>
      </c>
      <c r="B88" s="131" t="s">
        <v>188</v>
      </c>
      <c r="C88" s="130">
        <v>45</v>
      </c>
      <c r="D88" s="131" t="s">
        <v>62</v>
      </c>
      <c r="E88" s="130">
        <v>4599</v>
      </c>
      <c r="F88" s="131" t="s">
        <v>126</v>
      </c>
      <c r="G88" s="132" t="s">
        <v>64</v>
      </c>
      <c r="H88" s="133" t="s">
        <v>65</v>
      </c>
      <c r="I88" s="132">
        <v>4599023</v>
      </c>
      <c r="J88" s="133" t="s">
        <v>312</v>
      </c>
      <c r="K88" s="132" t="s">
        <v>64</v>
      </c>
      <c r="L88" s="133" t="s">
        <v>67</v>
      </c>
      <c r="M88" s="132">
        <v>459902300</v>
      </c>
      <c r="N88" s="133" t="s">
        <v>68</v>
      </c>
      <c r="O88" s="132">
        <v>18</v>
      </c>
      <c r="P88" s="134">
        <v>2020003630008</v>
      </c>
      <c r="Q88" s="133" t="s">
        <v>313</v>
      </c>
      <c r="R88" s="135">
        <v>1</v>
      </c>
      <c r="S88" s="133" t="s">
        <v>314</v>
      </c>
      <c r="T88" s="133" t="s">
        <v>315</v>
      </c>
      <c r="U88" s="133" t="s">
        <v>340</v>
      </c>
      <c r="V88" s="136">
        <v>5500000</v>
      </c>
      <c r="W88" s="157" t="s">
        <v>317</v>
      </c>
      <c r="X88" s="149" t="s">
        <v>90</v>
      </c>
      <c r="Y88" s="132">
        <v>20</v>
      </c>
      <c r="Z88" s="139" t="s">
        <v>94</v>
      </c>
      <c r="AA88" s="140">
        <v>295972</v>
      </c>
      <c r="AB88" s="140">
        <v>285580</v>
      </c>
      <c r="AC88" s="140">
        <v>135545</v>
      </c>
      <c r="AD88" s="140">
        <v>44254</v>
      </c>
      <c r="AE88" s="140">
        <v>309146</v>
      </c>
      <c r="AF88" s="140">
        <v>92607</v>
      </c>
      <c r="AG88" s="140">
        <v>2145</v>
      </c>
      <c r="AH88" s="140">
        <v>12718</v>
      </c>
      <c r="AI88" s="140">
        <v>26</v>
      </c>
      <c r="AJ88" s="140" t="s">
        <v>136</v>
      </c>
      <c r="AK88" s="140">
        <v>0</v>
      </c>
      <c r="AL88" s="140">
        <v>0</v>
      </c>
      <c r="AM88" s="140">
        <v>44350</v>
      </c>
      <c r="AN88" s="140">
        <v>21944</v>
      </c>
      <c r="AO88" s="140">
        <v>75687</v>
      </c>
      <c r="AP88" s="140">
        <v>581552</v>
      </c>
      <c r="AQ88" s="141">
        <v>44563</v>
      </c>
      <c r="AR88" s="141">
        <v>44926</v>
      </c>
      <c r="AS88" s="132" t="s">
        <v>200</v>
      </c>
    </row>
    <row r="89" spans="1:45" s="148" customFormat="1" ht="120" customHeight="1" x14ac:dyDescent="0.2">
      <c r="A89" s="130">
        <v>4</v>
      </c>
      <c r="B89" s="131" t="s">
        <v>188</v>
      </c>
      <c r="C89" s="130">
        <v>45</v>
      </c>
      <c r="D89" s="131" t="s">
        <v>62</v>
      </c>
      <c r="E89" s="130">
        <v>4599</v>
      </c>
      <c r="F89" s="131" t="s">
        <v>126</v>
      </c>
      <c r="G89" s="132" t="s">
        <v>64</v>
      </c>
      <c r="H89" s="133" t="s">
        <v>65</v>
      </c>
      <c r="I89" s="132">
        <v>4599023</v>
      </c>
      <c r="J89" s="133" t="s">
        <v>312</v>
      </c>
      <c r="K89" s="132" t="s">
        <v>64</v>
      </c>
      <c r="L89" s="133" t="s">
        <v>67</v>
      </c>
      <c r="M89" s="132">
        <v>459902300</v>
      </c>
      <c r="N89" s="133" t="s">
        <v>68</v>
      </c>
      <c r="O89" s="132">
        <v>18</v>
      </c>
      <c r="P89" s="134">
        <v>2020003630008</v>
      </c>
      <c r="Q89" s="133" t="s">
        <v>313</v>
      </c>
      <c r="R89" s="135">
        <v>1</v>
      </c>
      <c r="S89" s="133" t="s">
        <v>314</v>
      </c>
      <c r="T89" s="133" t="s">
        <v>315</v>
      </c>
      <c r="U89" s="133" t="s">
        <v>341</v>
      </c>
      <c r="V89" s="136">
        <v>4600000</v>
      </c>
      <c r="W89" s="157" t="s">
        <v>317</v>
      </c>
      <c r="X89" s="149" t="s">
        <v>90</v>
      </c>
      <c r="Y89" s="132">
        <v>20</v>
      </c>
      <c r="Z89" s="139" t="s">
        <v>94</v>
      </c>
      <c r="AA89" s="140">
        <v>295972</v>
      </c>
      <c r="AB89" s="140">
        <v>285580</v>
      </c>
      <c r="AC89" s="140">
        <v>135545</v>
      </c>
      <c r="AD89" s="140">
        <v>44254</v>
      </c>
      <c r="AE89" s="140">
        <v>309146</v>
      </c>
      <c r="AF89" s="140">
        <v>92607</v>
      </c>
      <c r="AG89" s="140">
        <v>2145</v>
      </c>
      <c r="AH89" s="140">
        <v>12718</v>
      </c>
      <c r="AI89" s="140">
        <v>26</v>
      </c>
      <c r="AJ89" s="140" t="s">
        <v>136</v>
      </c>
      <c r="AK89" s="140">
        <v>0</v>
      </c>
      <c r="AL89" s="140">
        <v>0</v>
      </c>
      <c r="AM89" s="140">
        <v>44350</v>
      </c>
      <c r="AN89" s="140">
        <v>21944</v>
      </c>
      <c r="AO89" s="140">
        <v>75687</v>
      </c>
      <c r="AP89" s="140">
        <v>581552</v>
      </c>
      <c r="AQ89" s="141">
        <v>44563</v>
      </c>
      <c r="AR89" s="141">
        <v>44926</v>
      </c>
      <c r="AS89" s="132" t="s">
        <v>200</v>
      </c>
    </row>
    <row r="90" spans="1:45" s="148" customFormat="1" ht="120" customHeight="1" x14ac:dyDescent="0.2">
      <c r="A90" s="130">
        <v>4</v>
      </c>
      <c r="B90" s="131" t="s">
        <v>188</v>
      </c>
      <c r="C90" s="130">
        <v>45</v>
      </c>
      <c r="D90" s="131" t="s">
        <v>62</v>
      </c>
      <c r="E90" s="130">
        <v>4599</v>
      </c>
      <c r="F90" s="131" t="s">
        <v>126</v>
      </c>
      <c r="G90" s="132" t="s">
        <v>64</v>
      </c>
      <c r="H90" s="133" t="s">
        <v>65</v>
      </c>
      <c r="I90" s="132">
        <v>4599023</v>
      </c>
      <c r="J90" s="133" t="s">
        <v>312</v>
      </c>
      <c r="K90" s="132" t="s">
        <v>64</v>
      </c>
      <c r="L90" s="133" t="s">
        <v>67</v>
      </c>
      <c r="M90" s="132">
        <v>459902300</v>
      </c>
      <c r="N90" s="133" t="s">
        <v>68</v>
      </c>
      <c r="O90" s="132">
        <v>18</v>
      </c>
      <c r="P90" s="134">
        <v>2020003630008</v>
      </c>
      <c r="Q90" s="133" t="s">
        <v>313</v>
      </c>
      <c r="R90" s="135">
        <v>1</v>
      </c>
      <c r="S90" s="133" t="s">
        <v>314</v>
      </c>
      <c r="T90" s="133" t="s">
        <v>315</v>
      </c>
      <c r="U90" s="133" t="s">
        <v>342</v>
      </c>
      <c r="V90" s="136">
        <v>2400000</v>
      </c>
      <c r="W90" s="157" t="s">
        <v>317</v>
      </c>
      <c r="X90" s="149" t="s">
        <v>90</v>
      </c>
      <c r="Y90" s="132">
        <v>20</v>
      </c>
      <c r="Z90" s="139" t="s">
        <v>94</v>
      </c>
      <c r="AA90" s="140">
        <v>295972</v>
      </c>
      <c r="AB90" s="140">
        <v>285580</v>
      </c>
      <c r="AC90" s="140">
        <v>135545</v>
      </c>
      <c r="AD90" s="140">
        <v>44254</v>
      </c>
      <c r="AE90" s="140">
        <v>309146</v>
      </c>
      <c r="AF90" s="140">
        <v>92607</v>
      </c>
      <c r="AG90" s="140">
        <v>2145</v>
      </c>
      <c r="AH90" s="140">
        <v>12718</v>
      </c>
      <c r="AI90" s="140">
        <v>26</v>
      </c>
      <c r="AJ90" s="140" t="s">
        <v>136</v>
      </c>
      <c r="AK90" s="140">
        <v>0</v>
      </c>
      <c r="AL90" s="140">
        <v>0</v>
      </c>
      <c r="AM90" s="140">
        <v>44350</v>
      </c>
      <c r="AN90" s="140">
        <v>21944</v>
      </c>
      <c r="AO90" s="140">
        <v>75687</v>
      </c>
      <c r="AP90" s="140">
        <v>581552</v>
      </c>
      <c r="AQ90" s="141">
        <v>44563</v>
      </c>
      <c r="AR90" s="141">
        <v>44926</v>
      </c>
      <c r="AS90" s="132" t="s">
        <v>200</v>
      </c>
    </row>
    <row r="91" spans="1:45" s="148" customFormat="1" ht="120" customHeight="1" x14ac:dyDescent="0.2">
      <c r="A91" s="130">
        <v>4</v>
      </c>
      <c r="B91" s="131" t="s">
        <v>188</v>
      </c>
      <c r="C91" s="130">
        <v>45</v>
      </c>
      <c r="D91" s="131" t="s">
        <v>62</v>
      </c>
      <c r="E91" s="130">
        <v>4599</v>
      </c>
      <c r="F91" s="131" t="s">
        <v>126</v>
      </c>
      <c r="G91" s="132" t="s">
        <v>64</v>
      </c>
      <c r="H91" s="133" t="s">
        <v>65</v>
      </c>
      <c r="I91" s="132">
        <v>4599023</v>
      </c>
      <c r="J91" s="133" t="s">
        <v>312</v>
      </c>
      <c r="K91" s="132" t="s">
        <v>64</v>
      </c>
      <c r="L91" s="133" t="s">
        <v>67</v>
      </c>
      <c r="M91" s="132">
        <v>459902300</v>
      </c>
      <c r="N91" s="133" t="s">
        <v>68</v>
      </c>
      <c r="O91" s="132">
        <v>18</v>
      </c>
      <c r="P91" s="134">
        <v>2020003630008</v>
      </c>
      <c r="Q91" s="133" t="s">
        <v>313</v>
      </c>
      <c r="R91" s="135">
        <v>1</v>
      </c>
      <c r="S91" s="133" t="s">
        <v>314</v>
      </c>
      <c r="T91" s="133" t="s">
        <v>315</v>
      </c>
      <c r="U91" s="133" t="s">
        <v>343</v>
      </c>
      <c r="V91" s="136">
        <v>2100000</v>
      </c>
      <c r="W91" s="157" t="s">
        <v>317</v>
      </c>
      <c r="X91" s="149" t="s">
        <v>90</v>
      </c>
      <c r="Y91" s="132">
        <v>20</v>
      </c>
      <c r="Z91" s="139" t="s">
        <v>94</v>
      </c>
      <c r="AA91" s="140">
        <v>295972</v>
      </c>
      <c r="AB91" s="140">
        <v>285580</v>
      </c>
      <c r="AC91" s="140">
        <v>135545</v>
      </c>
      <c r="AD91" s="140">
        <v>44254</v>
      </c>
      <c r="AE91" s="140">
        <v>309146</v>
      </c>
      <c r="AF91" s="140">
        <v>92607</v>
      </c>
      <c r="AG91" s="140">
        <v>2145</v>
      </c>
      <c r="AH91" s="140">
        <v>12718</v>
      </c>
      <c r="AI91" s="140">
        <v>26</v>
      </c>
      <c r="AJ91" s="140" t="s">
        <v>136</v>
      </c>
      <c r="AK91" s="140">
        <v>0</v>
      </c>
      <c r="AL91" s="140">
        <v>0</v>
      </c>
      <c r="AM91" s="140">
        <v>44350</v>
      </c>
      <c r="AN91" s="140">
        <v>21944</v>
      </c>
      <c r="AO91" s="140">
        <v>75687</v>
      </c>
      <c r="AP91" s="140">
        <v>581552</v>
      </c>
      <c r="AQ91" s="141">
        <v>44563</v>
      </c>
      <c r="AR91" s="141">
        <v>44926</v>
      </c>
      <c r="AS91" s="132" t="s">
        <v>200</v>
      </c>
    </row>
    <row r="92" spans="1:45" s="177" customFormat="1" ht="28.5" customHeight="1" x14ac:dyDescent="0.25">
      <c r="A92" s="172"/>
      <c r="B92" s="173"/>
      <c r="C92" s="174"/>
      <c r="D92" s="173"/>
      <c r="E92" s="174"/>
      <c r="F92" s="173"/>
      <c r="G92" s="173"/>
      <c r="H92" s="173"/>
      <c r="I92" s="173"/>
      <c r="J92" s="173"/>
      <c r="K92" s="174"/>
      <c r="L92" s="173"/>
      <c r="M92" s="174"/>
      <c r="N92" s="173"/>
      <c r="O92" s="173"/>
      <c r="P92" s="173"/>
      <c r="Q92" s="173"/>
      <c r="R92" s="173"/>
      <c r="S92" s="173"/>
      <c r="T92" s="173"/>
      <c r="U92" s="175" t="s">
        <v>344</v>
      </c>
      <c r="V92" s="176">
        <f>SUM(V9:V91)</f>
        <v>1234282859</v>
      </c>
      <c r="W92" s="172"/>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5"/>
    </row>
    <row r="94" spans="1:45" x14ac:dyDescent="0.2">
      <c r="V94" s="179"/>
    </row>
  </sheetData>
  <mergeCells count="22">
    <mergeCell ref="O7:V7"/>
    <mergeCell ref="A7:B7"/>
    <mergeCell ref="C7:D7"/>
    <mergeCell ref="E7:F7"/>
    <mergeCell ref="G7:J7"/>
    <mergeCell ref="K7:N7"/>
    <mergeCell ref="A1:A4"/>
    <mergeCell ref="A5:O6"/>
    <mergeCell ref="P5:AS5"/>
    <mergeCell ref="P6:Z6"/>
    <mergeCell ref="AQ6:AS6"/>
    <mergeCell ref="B1:AQ1"/>
    <mergeCell ref="B2:AQ4"/>
    <mergeCell ref="AQ7:AQ8"/>
    <mergeCell ref="AR7:AR8"/>
    <mergeCell ref="AS7:AS8"/>
    <mergeCell ref="W7:Z7"/>
    <mergeCell ref="AA7:AB7"/>
    <mergeCell ref="AC7:AF7"/>
    <mergeCell ref="AG7:AL7"/>
    <mergeCell ref="AM7:AO7"/>
    <mergeCell ref="AP7:AP8"/>
  </mergeCells>
  <conditionalFormatting sqref="W13">
    <cfRule type="duplicateValues" dxfId="3" priority="2"/>
  </conditionalFormatting>
  <conditionalFormatting sqref="W14">
    <cfRule type="duplicateValues" dxfId="2" priority="1"/>
  </conditionalFormatting>
  <pageMargins left="1.1023622047244095" right="0" top="0.74803149606299213" bottom="0.74803149606299213" header="0.31496062992125984" footer="0.31496062992125984"/>
  <pageSetup paperSize="258"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S48"/>
  <sheetViews>
    <sheetView showGridLines="0" zoomScale="70" zoomScaleNormal="70" workbookViewId="0"/>
  </sheetViews>
  <sheetFormatPr baseColWidth="10" defaultColWidth="11.42578125" defaultRowHeight="14.25" x14ac:dyDescent="0.2"/>
  <cols>
    <col min="1" max="1" width="12.5703125" style="3" customWidth="1"/>
    <col min="2" max="2" width="15.7109375" style="3" customWidth="1"/>
    <col min="3" max="3" width="12.42578125" style="3" customWidth="1"/>
    <col min="4" max="4" width="15.7109375" style="3" customWidth="1"/>
    <col min="5" max="5" width="10.5703125" style="3" customWidth="1"/>
    <col min="6" max="6" width="22.42578125" style="3" customWidth="1"/>
    <col min="7" max="7" width="14.7109375" style="3" customWidth="1"/>
    <col min="8" max="8" width="17.85546875" style="3" customWidth="1"/>
    <col min="9" max="9" width="18.42578125" style="3" customWidth="1"/>
    <col min="10" max="10" width="16.85546875" style="3" customWidth="1"/>
    <col min="11" max="11" width="14" style="3" customWidth="1"/>
    <col min="12" max="12" width="17.5703125" style="3" customWidth="1"/>
    <col min="13" max="13" width="13.42578125" style="3" customWidth="1"/>
    <col min="14" max="14" width="17.7109375" style="3" customWidth="1"/>
    <col min="15" max="15" width="15.140625" style="3" customWidth="1"/>
    <col min="16" max="16" width="19" style="3" customWidth="1"/>
    <col min="17" max="17" width="28.7109375" style="3" customWidth="1"/>
    <col min="18" max="18" width="13.85546875" style="3" customWidth="1"/>
    <col min="19" max="19" width="30.28515625" style="3" customWidth="1"/>
    <col min="20" max="20" width="28.140625" style="3" customWidth="1"/>
    <col min="21" max="21" width="34.5703125" style="3" customWidth="1"/>
    <col min="22" max="22" width="24.42578125" style="3" customWidth="1"/>
    <col min="23" max="23" width="27.85546875" style="3" customWidth="1"/>
    <col min="24" max="24" width="30.5703125" style="3" customWidth="1"/>
    <col min="25" max="25" width="10.5703125" style="3" customWidth="1"/>
    <col min="26" max="26" width="22.5703125" style="3" customWidth="1"/>
    <col min="27" max="34" width="10.85546875" style="3" customWidth="1"/>
    <col min="35" max="38" width="7" style="3" customWidth="1"/>
    <col min="39" max="41" width="9.85546875" style="3" customWidth="1"/>
    <col min="42" max="42" width="10.140625" style="3" customWidth="1"/>
    <col min="43" max="43" width="18.28515625" style="3" customWidth="1"/>
    <col min="44" max="44" width="19.42578125" style="3" customWidth="1"/>
    <col min="45" max="45" width="19.140625" style="3" customWidth="1"/>
    <col min="46" max="58" width="14.85546875" style="3" customWidth="1"/>
    <col min="59" max="16384" width="11.42578125" style="3"/>
  </cols>
  <sheetData>
    <row r="1" spans="1:45" ht="15.75" x14ac:dyDescent="0.2">
      <c r="A1" s="94"/>
      <c r="B1" s="95" t="s">
        <v>0</v>
      </c>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1" t="s">
        <v>1</v>
      </c>
      <c r="AS1" s="2" t="s">
        <v>2</v>
      </c>
    </row>
    <row r="2" spans="1:45" ht="14.25" customHeight="1" x14ac:dyDescent="0.2">
      <c r="A2" s="97"/>
      <c r="B2" s="98" t="s">
        <v>125</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4" t="s">
        <v>3</v>
      </c>
      <c r="AS2" s="100">
        <v>10</v>
      </c>
    </row>
    <row r="3" spans="1:45" ht="14.25" customHeight="1" x14ac:dyDescent="0.2">
      <c r="A3" s="97"/>
      <c r="B3" s="98"/>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6" t="s">
        <v>4</v>
      </c>
      <c r="AS3" s="101">
        <v>44617</v>
      </c>
    </row>
    <row r="4" spans="1:45" s="10" customFormat="1" ht="32.25" customHeight="1" x14ac:dyDescent="0.2">
      <c r="A4" s="102"/>
      <c r="B4" s="103"/>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8" t="s">
        <v>5</v>
      </c>
      <c r="AS4" s="105" t="s">
        <v>6</v>
      </c>
    </row>
    <row r="5" spans="1:45" ht="38.25" customHeight="1" x14ac:dyDescent="0.2">
      <c r="A5" s="1086" t="s">
        <v>7</v>
      </c>
      <c r="B5" s="1087"/>
      <c r="C5" s="1087"/>
      <c r="D5" s="1087"/>
      <c r="E5" s="1087"/>
      <c r="F5" s="1087"/>
      <c r="G5" s="1087"/>
      <c r="H5" s="1087"/>
      <c r="I5" s="1087"/>
      <c r="J5" s="1087"/>
      <c r="K5" s="1087"/>
      <c r="L5" s="1087"/>
      <c r="M5" s="1087"/>
      <c r="N5" s="1087"/>
      <c r="O5" s="1087"/>
      <c r="P5" s="1090"/>
      <c r="Q5" s="1091"/>
      <c r="R5" s="1091"/>
      <c r="S5" s="1091"/>
      <c r="T5" s="1091"/>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2"/>
    </row>
    <row r="6" spans="1:45" ht="15" x14ac:dyDescent="0.2">
      <c r="A6" s="1088"/>
      <c r="B6" s="1089"/>
      <c r="C6" s="1087"/>
      <c r="D6" s="1087"/>
      <c r="E6" s="1087"/>
      <c r="F6" s="1087"/>
      <c r="G6" s="1087"/>
      <c r="H6" s="1087"/>
      <c r="I6" s="1087"/>
      <c r="J6" s="1087"/>
      <c r="K6" s="1087"/>
      <c r="L6" s="1087"/>
      <c r="M6" s="1087"/>
      <c r="N6" s="1087"/>
      <c r="O6" s="1087"/>
      <c r="P6" s="1090"/>
      <c r="Q6" s="1091"/>
      <c r="R6" s="1091"/>
      <c r="S6" s="1091"/>
      <c r="T6" s="1091"/>
      <c r="U6" s="1091"/>
      <c r="V6" s="1091"/>
      <c r="W6" s="1091"/>
      <c r="X6" s="1091"/>
      <c r="Y6" s="1091"/>
      <c r="Z6" s="1093"/>
      <c r="AA6" s="11"/>
      <c r="AB6" s="11"/>
      <c r="AC6" s="11"/>
      <c r="AD6" s="11"/>
      <c r="AE6" s="11"/>
      <c r="AF6" s="11"/>
      <c r="AG6" s="11"/>
      <c r="AH6" s="11"/>
      <c r="AI6" s="11"/>
      <c r="AJ6" s="11"/>
      <c r="AK6" s="11"/>
      <c r="AL6" s="11"/>
      <c r="AM6" s="11"/>
      <c r="AN6" s="11"/>
      <c r="AO6" s="11"/>
      <c r="AP6" s="11"/>
      <c r="AQ6" s="1094"/>
      <c r="AR6" s="1095"/>
      <c r="AS6" s="1096"/>
    </row>
    <row r="7" spans="1:45" ht="15" x14ac:dyDescent="0.2">
      <c r="A7" s="1073" t="s">
        <v>8</v>
      </c>
      <c r="B7" s="1073"/>
      <c r="C7" s="1073" t="s">
        <v>9</v>
      </c>
      <c r="D7" s="1073"/>
      <c r="E7" s="1073" t="s">
        <v>10</v>
      </c>
      <c r="F7" s="1073"/>
      <c r="G7" s="1073" t="s">
        <v>11</v>
      </c>
      <c r="H7" s="1073"/>
      <c r="I7" s="1073"/>
      <c r="J7" s="1073"/>
      <c r="K7" s="1073" t="s">
        <v>12</v>
      </c>
      <c r="L7" s="1073"/>
      <c r="M7" s="1073"/>
      <c r="N7" s="1073"/>
      <c r="O7" s="1073" t="s">
        <v>13</v>
      </c>
      <c r="P7" s="1073"/>
      <c r="Q7" s="1073"/>
      <c r="R7" s="1073"/>
      <c r="S7" s="1073"/>
      <c r="T7" s="1073"/>
      <c r="U7" s="1073"/>
      <c r="V7" s="1073"/>
      <c r="W7" s="1100" t="s">
        <v>14</v>
      </c>
      <c r="X7" s="1100"/>
      <c r="Y7" s="1100"/>
      <c r="Z7" s="1100"/>
      <c r="AA7" s="1100" t="s">
        <v>15</v>
      </c>
      <c r="AB7" s="1100"/>
      <c r="AC7" s="1101" t="s">
        <v>16</v>
      </c>
      <c r="AD7" s="1101"/>
      <c r="AE7" s="1101"/>
      <c r="AF7" s="1101"/>
      <c r="AG7" s="1102" t="s">
        <v>17</v>
      </c>
      <c r="AH7" s="1102"/>
      <c r="AI7" s="1102"/>
      <c r="AJ7" s="1102"/>
      <c r="AK7" s="1102"/>
      <c r="AL7" s="1102"/>
      <c r="AM7" s="1101" t="s">
        <v>18</v>
      </c>
      <c r="AN7" s="1101"/>
      <c r="AO7" s="1101"/>
      <c r="AP7" s="1103" t="s">
        <v>19</v>
      </c>
      <c r="AQ7" s="1097" t="s">
        <v>20</v>
      </c>
      <c r="AR7" s="1097" t="s">
        <v>21</v>
      </c>
      <c r="AS7" s="1098" t="s">
        <v>22</v>
      </c>
    </row>
    <row r="8" spans="1:45" ht="100.5" customHeight="1" x14ac:dyDescent="0.2">
      <c r="A8" s="941" t="s">
        <v>23</v>
      </c>
      <c r="B8" s="941" t="s">
        <v>24</v>
      </c>
      <c r="C8" s="941" t="s">
        <v>23</v>
      </c>
      <c r="D8" s="941" t="s">
        <v>25</v>
      </c>
      <c r="E8" s="941" t="s">
        <v>23</v>
      </c>
      <c r="F8" s="941" t="s">
        <v>24</v>
      </c>
      <c r="G8" s="941" t="s">
        <v>26</v>
      </c>
      <c r="H8" s="941" t="s">
        <v>27</v>
      </c>
      <c r="I8" s="941" t="s">
        <v>28</v>
      </c>
      <c r="J8" s="941" t="s">
        <v>29</v>
      </c>
      <c r="K8" s="941" t="s">
        <v>26</v>
      </c>
      <c r="L8" s="941" t="s">
        <v>30</v>
      </c>
      <c r="M8" s="941" t="s">
        <v>31</v>
      </c>
      <c r="N8" s="941" t="s">
        <v>32</v>
      </c>
      <c r="O8" s="12" t="s">
        <v>33</v>
      </c>
      <c r="P8" s="941" t="s">
        <v>34</v>
      </c>
      <c r="Q8" s="941" t="s">
        <v>35</v>
      </c>
      <c r="R8" s="941" t="s">
        <v>36</v>
      </c>
      <c r="S8" s="941" t="s">
        <v>37</v>
      </c>
      <c r="T8" s="941" t="s">
        <v>38</v>
      </c>
      <c r="U8" s="941" t="s">
        <v>39</v>
      </c>
      <c r="V8" s="12" t="s">
        <v>40</v>
      </c>
      <c r="W8" s="941" t="s">
        <v>41</v>
      </c>
      <c r="X8" s="941" t="s">
        <v>42</v>
      </c>
      <c r="Y8" s="941" t="s">
        <v>23</v>
      </c>
      <c r="Z8" s="941" t="s">
        <v>25</v>
      </c>
      <c r="AA8" s="13" t="s">
        <v>43</v>
      </c>
      <c r="AB8" s="14" t="s">
        <v>44</v>
      </c>
      <c r="AC8" s="13" t="s">
        <v>45</v>
      </c>
      <c r="AD8" s="13" t="s">
        <v>46</v>
      </c>
      <c r="AE8" s="13" t="s">
        <v>47</v>
      </c>
      <c r="AF8" s="13" t="s">
        <v>48</v>
      </c>
      <c r="AG8" s="13" t="s">
        <v>49</v>
      </c>
      <c r="AH8" s="13" t="s">
        <v>50</v>
      </c>
      <c r="AI8" s="13" t="s">
        <v>51</v>
      </c>
      <c r="AJ8" s="13" t="s">
        <v>52</v>
      </c>
      <c r="AK8" s="13" t="s">
        <v>53</v>
      </c>
      <c r="AL8" s="13" t="s">
        <v>54</v>
      </c>
      <c r="AM8" s="13" t="s">
        <v>55</v>
      </c>
      <c r="AN8" s="13" t="s">
        <v>56</v>
      </c>
      <c r="AO8" s="13" t="s">
        <v>57</v>
      </c>
      <c r="AP8" s="1103"/>
      <c r="AQ8" s="1097"/>
      <c r="AR8" s="1097"/>
      <c r="AS8" s="1098"/>
    </row>
    <row r="9" spans="1:45" ht="199.5" x14ac:dyDescent="0.2">
      <c r="A9" s="106">
        <v>4</v>
      </c>
      <c r="B9" s="107" t="s">
        <v>61</v>
      </c>
      <c r="C9" s="106">
        <v>45</v>
      </c>
      <c r="D9" s="107" t="s">
        <v>62</v>
      </c>
      <c r="E9" s="108">
        <v>4599</v>
      </c>
      <c r="F9" s="107" t="s">
        <v>126</v>
      </c>
      <c r="G9" s="109" t="s">
        <v>64</v>
      </c>
      <c r="H9" s="107" t="s">
        <v>127</v>
      </c>
      <c r="I9" s="109">
        <v>4599002</v>
      </c>
      <c r="J9" s="107" t="s">
        <v>83</v>
      </c>
      <c r="K9" s="109">
        <v>459900201</v>
      </c>
      <c r="L9" s="107" t="s">
        <v>128</v>
      </c>
      <c r="M9" s="109">
        <v>459900201</v>
      </c>
      <c r="N9" s="107" t="s">
        <v>129</v>
      </c>
      <c r="O9" s="109">
        <v>1</v>
      </c>
      <c r="P9" s="110">
        <v>2020003630048</v>
      </c>
      <c r="Q9" s="107" t="s">
        <v>130</v>
      </c>
      <c r="R9" s="111">
        <v>1</v>
      </c>
      <c r="S9" s="107" t="s">
        <v>131</v>
      </c>
      <c r="T9" s="107" t="s">
        <v>132</v>
      </c>
      <c r="U9" s="107" t="s">
        <v>133</v>
      </c>
      <c r="V9" s="112">
        <v>500000000</v>
      </c>
      <c r="W9" s="113" t="s">
        <v>134</v>
      </c>
      <c r="X9" s="28" t="s">
        <v>135</v>
      </c>
      <c r="Y9" s="48">
        <v>20</v>
      </c>
      <c r="Z9" s="114" t="s">
        <v>94</v>
      </c>
      <c r="AA9" s="108">
        <v>295972</v>
      </c>
      <c r="AB9" s="108">
        <v>285580</v>
      </c>
      <c r="AC9" s="108">
        <v>135545</v>
      </c>
      <c r="AD9" s="108">
        <v>44254</v>
      </c>
      <c r="AE9" s="108">
        <v>309146</v>
      </c>
      <c r="AF9" s="108">
        <v>92607</v>
      </c>
      <c r="AG9" s="108">
        <v>2145</v>
      </c>
      <c r="AH9" s="108">
        <v>12718</v>
      </c>
      <c r="AI9" s="108">
        <v>26</v>
      </c>
      <c r="AJ9" s="108">
        <v>37</v>
      </c>
      <c r="AK9" s="108" t="s">
        <v>136</v>
      </c>
      <c r="AL9" s="108" t="s">
        <v>136</v>
      </c>
      <c r="AM9" s="108">
        <v>44350</v>
      </c>
      <c r="AN9" s="108">
        <v>21944</v>
      </c>
      <c r="AO9" s="108">
        <v>75687</v>
      </c>
      <c r="AP9" s="108">
        <v>581552</v>
      </c>
      <c r="AQ9" s="46">
        <v>44563</v>
      </c>
      <c r="AR9" s="51">
        <v>44926</v>
      </c>
      <c r="AS9" s="39" t="s">
        <v>137</v>
      </c>
    </row>
    <row r="10" spans="1:45" ht="199.5" x14ac:dyDescent="0.2">
      <c r="A10" s="106">
        <v>4</v>
      </c>
      <c r="B10" s="107" t="s">
        <v>61</v>
      </c>
      <c r="C10" s="106">
        <v>45</v>
      </c>
      <c r="D10" s="107" t="s">
        <v>62</v>
      </c>
      <c r="E10" s="108">
        <v>4599</v>
      </c>
      <c r="F10" s="107" t="s">
        <v>126</v>
      </c>
      <c r="G10" s="109" t="s">
        <v>64</v>
      </c>
      <c r="H10" s="107" t="s">
        <v>127</v>
      </c>
      <c r="I10" s="109">
        <v>4599002</v>
      </c>
      <c r="J10" s="107" t="s">
        <v>83</v>
      </c>
      <c r="K10" s="109">
        <v>459900201</v>
      </c>
      <c r="L10" s="107" t="s">
        <v>128</v>
      </c>
      <c r="M10" s="109">
        <v>459900201</v>
      </c>
      <c r="N10" s="107" t="s">
        <v>129</v>
      </c>
      <c r="O10" s="109">
        <v>1</v>
      </c>
      <c r="P10" s="110">
        <v>2020003630048</v>
      </c>
      <c r="Q10" s="107" t="s">
        <v>130</v>
      </c>
      <c r="R10" s="111">
        <v>1</v>
      </c>
      <c r="S10" s="107" t="s">
        <v>131</v>
      </c>
      <c r="T10" s="107" t="s">
        <v>132</v>
      </c>
      <c r="U10" s="107" t="s">
        <v>133</v>
      </c>
      <c r="V10" s="112">
        <v>415865322</v>
      </c>
      <c r="W10" s="113" t="s">
        <v>138</v>
      </c>
      <c r="X10" s="28" t="s">
        <v>135</v>
      </c>
      <c r="Y10" s="48">
        <v>88</v>
      </c>
      <c r="Z10" s="114" t="s">
        <v>139</v>
      </c>
      <c r="AA10" s="108">
        <v>295972</v>
      </c>
      <c r="AB10" s="108">
        <v>285580</v>
      </c>
      <c r="AC10" s="108">
        <v>135545</v>
      </c>
      <c r="AD10" s="108">
        <v>44254</v>
      </c>
      <c r="AE10" s="108">
        <v>309146</v>
      </c>
      <c r="AF10" s="108">
        <v>92607</v>
      </c>
      <c r="AG10" s="108">
        <v>2145</v>
      </c>
      <c r="AH10" s="108">
        <v>12718</v>
      </c>
      <c r="AI10" s="108">
        <v>26</v>
      </c>
      <c r="AJ10" s="108">
        <v>37</v>
      </c>
      <c r="AK10" s="108" t="s">
        <v>136</v>
      </c>
      <c r="AL10" s="108" t="s">
        <v>136</v>
      </c>
      <c r="AM10" s="108">
        <v>44350</v>
      </c>
      <c r="AN10" s="108">
        <v>21944</v>
      </c>
      <c r="AO10" s="108">
        <v>75687</v>
      </c>
      <c r="AP10" s="108">
        <v>581552</v>
      </c>
      <c r="AQ10" s="46">
        <v>44563</v>
      </c>
      <c r="AR10" s="51">
        <v>44926</v>
      </c>
      <c r="AS10" s="39" t="s">
        <v>137</v>
      </c>
    </row>
    <row r="11" spans="1:45" ht="199.5" x14ac:dyDescent="0.2">
      <c r="A11" s="106">
        <v>4</v>
      </c>
      <c r="B11" s="107" t="s">
        <v>61</v>
      </c>
      <c r="C11" s="106">
        <v>45</v>
      </c>
      <c r="D11" s="107" t="s">
        <v>62</v>
      </c>
      <c r="E11" s="108">
        <v>4599</v>
      </c>
      <c r="F11" s="107" t="s">
        <v>126</v>
      </c>
      <c r="G11" s="109" t="s">
        <v>64</v>
      </c>
      <c r="H11" s="107" t="s">
        <v>127</v>
      </c>
      <c r="I11" s="109">
        <v>4599002</v>
      </c>
      <c r="J11" s="107" t="s">
        <v>83</v>
      </c>
      <c r="K11" s="109">
        <v>459900201</v>
      </c>
      <c r="L11" s="107" t="s">
        <v>128</v>
      </c>
      <c r="M11" s="109">
        <v>459900201</v>
      </c>
      <c r="N11" s="107" t="s">
        <v>129</v>
      </c>
      <c r="O11" s="109">
        <v>1</v>
      </c>
      <c r="P11" s="110">
        <v>2020003630048</v>
      </c>
      <c r="Q11" s="107" t="s">
        <v>130</v>
      </c>
      <c r="R11" s="111">
        <v>1</v>
      </c>
      <c r="S11" s="107" t="s">
        <v>131</v>
      </c>
      <c r="T11" s="107" t="s">
        <v>132</v>
      </c>
      <c r="U11" s="107" t="s">
        <v>133</v>
      </c>
      <c r="V11" s="26">
        <v>250000</v>
      </c>
      <c r="W11" s="113" t="s">
        <v>140</v>
      </c>
      <c r="X11" s="28" t="s">
        <v>141</v>
      </c>
      <c r="Y11" s="115">
        <v>56</v>
      </c>
      <c r="Z11" s="114" t="s">
        <v>142</v>
      </c>
      <c r="AA11" s="108">
        <v>295972</v>
      </c>
      <c r="AB11" s="108">
        <v>285580</v>
      </c>
      <c r="AC11" s="108">
        <v>135545</v>
      </c>
      <c r="AD11" s="108">
        <v>44254</v>
      </c>
      <c r="AE11" s="108">
        <v>309146</v>
      </c>
      <c r="AF11" s="108">
        <v>92607</v>
      </c>
      <c r="AG11" s="108">
        <v>2145</v>
      </c>
      <c r="AH11" s="108">
        <v>12718</v>
      </c>
      <c r="AI11" s="108">
        <v>26</v>
      </c>
      <c r="AJ11" s="108">
        <v>37</v>
      </c>
      <c r="AK11" s="108" t="s">
        <v>136</v>
      </c>
      <c r="AL11" s="108" t="s">
        <v>136</v>
      </c>
      <c r="AM11" s="108">
        <v>44350</v>
      </c>
      <c r="AN11" s="108">
        <v>21944</v>
      </c>
      <c r="AO11" s="108">
        <v>75687</v>
      </c>
      <c r="AP11" s="108">
        <v>581552</v>
      </c>
      <c r="AQ11" s="46">
        <v>44563</v>
      </c>
      <c r="AR11" s="51">
        <v>44926</v>
      </c>
      <c r="AS11" s="39" t="s">
        <v>137</v>
      </c>
    </row>
    <row r="12" spans="1:45" ht="199.5" x14ac:dyDescent="0.2">
      <c r="A12" s="106">
        <v>4</v>
      </c>
      <c r="B12" s="107" t="s">
        <v>61</v>
      </c>
      <c r="C12" s="106">
        <v>45</v>
      </c>
      <c r="D12" s="107" t="s">
        <v>62</v>
      </c>
      <c r="E12" s="108">
        <v>4599</v>
      </c>
      <c r="F12" s="107" t="s">
        <v>126</v>
      </c>
      <c r="G12" s="109" t="s">
        <v>64</v>
      </c>
      <c r="H12" s="107" t="s">
        <v>127</v>
      </c>
      <c r="I12" s="109">
        <v>4599002</v>
      </c>
      <c r="J12" s="107" t="s">
        <v>83</v>
      </c>
      <c r="K12" s="109">
        <v>459900201</v>
      </c>
      <c r="L12" s="107" t="s">
        <v>128</v>
      </c>
      <c r="M12" s="109">
        <v>459900201</v>
      </c>
      <c r="N12" s="107" t="s">
        <v>129</v>
      </c>
      <c r="O12" s="109">
        <v>1</v>
      </c>
      <c r="P12" s="110">
        <v>2020003630048</v>
      </c>
      <c r="Q12" s="107" t="s">
        <v>130</v>
      </c>
      <c r="R12" s="111">
        <v>1</v>
      </c>
      <c r="S12" s="107" t="s">
        <v>131</v>
      </c>
      <c r="T12" s="107" t="s">
        <v>132</v>
      </c>
      <c r="U12" s="107" t="s">
        <v>133</v>
      </c>
      <c r="V12" s="26">
        <v>5000000</v>
      </c>
      <c r="W12" s="113" t="s">
        <v>143</v>
      </c>
      <c r="X12" s="28" t="s">
        <v>144</v>
      </c>
      <c r="Y12" s="115">
        <v>56</v>
      </c>
      <c r="Z12" s="114" t="s">
        <v>142</v>
      </c>
      <c r="AA12" s="108">
        <v>295972</v>
      </c>
      <c r="AB12" s="108">
        <v>285580</v>
      </c>
      <c r="AC12" s="108">
        <v>135545</v>
      </c>
      <c r="AD12" s="108">
        <v>44254</v>
      </c>
      <c r="AE12" s="108">
        <v>309146</v>
      </c>
      <c r="AF12" s="108">
        <v>92607</v>
      </c>
      <c r="AG12" s="108">
        <v>2145</v>
      </c>
      <c r="AH12" s="108">
        <v>12718</v>
      </c>
      <c r="AI12" s="108">
        <v>26</v>
      </c>
      <c r="AJ12" s="108">
        <v>37</v>
      </c>
      <c r="AK12" s="108" t="s">
        <v>136</v>
      </c>
      <c r="AL12" s="108" t="s">
        <v>136</v>
      </c>
      <c r="AM12" s="108">
        <v>44350</v>
      </c>
      <c r="AN12" s="108">
        <v>21944</v>
      </c>
      <c r="AO12" s="108">
        <v>75687</v>
      </c>
      <c r="AP12" s="108">
        <v>581552</v>
      </c>
      <c r="AQ12" s="46">
        <v>44563</v>
      </c>
      <c r="AR12" s="51">
        <v>44926</v>
      </c>
      <c r="AS12" s="39" t="s">
        <v>137</v>
      </c>
    </row>
    <row r="13" spans="1:45" ht="199.5" x14ac:dyDescent="0.2">
      <c r="A13" s="106">
        <v>4</v>
      </c>
      <c r="B13" s="107" t="s">
        <v>61</v>
      </c>
      <c r="C13" s="106">
        <v>45</v>
      </c>
      <c r="D13" s="107" t="s">
        <v>62</v>
      </c>
      <c r="E13" s="108">
        <v>4599</v>
      </c>
      <c r="F13" s="107" t="s">
        <v>126</v>
      </c>
      <c r="G13" s="109" t="s">
        <v>64</v>
      </c>
      <c r="H13" s="107" t="s">
        <v>127</v>
      </c>
      <c r="I13" s="109">
        <v>4599002</v>
      </c>
      <c r="J13" s="107" t="s">
        <v>83</v>
      </c>
      <c r="K13" s="109">
        <v>459900201</v>
      </c>
      <c r="L13" s="107" t="s">
        <v>128</v>
      </c>
      <c r="M13" s="109">
        <v>459900201</v>
      </c>
      <c r="N13" s="107" t="s">
        <v>129</v>
      </c>
      <c r="O13" s="109">
        <v>1</v>
      </c>
      <c r="P13" s="110">
        <v>2020003630048</v>
      </c>
      <c r="Q13" s="107" t="s">
        <v>130</v>
      </c>
      <c r="R13" s="111">
        <v>1</v>
      </c>
      <c r="S13" s="107" t="s">
        <v>131</v>
      </c>
      <c r="T13" s="107" t="s">
        <v>132</v>
      </c>
      <c r="U13" s="107" t="s">
        <v>133</v>
      </c>
      <c r="V13" s="116">
        <f>203900000+5000000-20000000</f>
        <v>188900000</v>
      </c>
      <c r="W13" s="113" t="s">
        <v>145</v>
      </c>
      <c r="X13" s="28" t="s">
        <v>90</v>
      </c>
      <c r="Y13" s="115">
        <v>56</v>
      </c>
      <c r="Z13" s="114" t="s">
        <v>142</v>
      </c>
      <c r="AA13" s="108">
        <v>295972</v>
      </c>
      <c r="AB13" s="108">
        <v>285580</v>
      </c>
      <c r="AC13" s="108">
        <v>135545</v>
      </c>
      <c r="AD13" s="108">
        <v>44254</v>
      </c>
      <c r="AE13" s="108">
        <v>309146</v>
      </c>
      <c r="AF13" s="108">
        <v>92607</v>
      </c>
      <c r="AG13" s="108">
        <v>2145</v>
      </c>
      <c r="AH13" s="108">
        <v>12718</v>
      </c>
      <c r="AI13" s="108">
        <v>26</v>
      </c>
      <c r="AJ13" s="108">
        <v>37</v>
      </c>
      <c r="AK13" s="108" t="s">
        <v>136</v>
      </c>
      <c r="AL13" s="108" t="s">
        <v>136</v>
      </c>
      <c r="AM13" s="108">
        <v>44350</v>
      </c>
      <c r="AN13" s="108">
        <v>21944</v>
      </c>
      <c r="AO13" s="108">
        <v>75687</v>
      </c>
      <c r="AP13" s="108">
        <v>581552</v>
      </c>
      <c r="AQ13" s="46">
        <v>44563</v>
      </c>
      <c r="AR13" s="51">
        <v>44926</v>
      </c>
      <c r="AS13" s="39" t="s">
        <v>137</v>
      </c>
    </row>
    <row r="14" spans="1:45" ht="199.5" x14ac:dyDescent="0.2">
      <c r="A14" s="106">
        <v>4</v>
      </c>
      <c r="B14" s="107" t="s">
        <v>61</v>
      </c>
      <c r="C14" s="106">
        <v>45</v>
      </c>
      <c r="D14" s="107" t="s">
        <v>62</v>
      </c>
      <c r="E14" s="108">
        <v>4599</v>
      </c>
      <c r="F14" s="107" t="s">
        <v>126</v>
      </c>
      <c r="G14" s="109" t="s">
        <v>64</v>
      </c>
      <c r="H14" s="107" t="s">
        <v>127</v>
      </c>
      <c r="I14" s="109">
        <v>4599002</v>
      </c>
      <c r="J14" s="107" t="s">
        <v>83</v>
      </c>
      <c r="K14" s="109">
        <v>459900201</v>
      </c>
      <c r="L14" s="107" t="s">
        <v>128</v>
      </c>
      <c r="M14" s="109">
        <v>459900201</v>
      </c>
      <c r="N14" s="107" t="s">
        <v>129</v>
      </c>
      <c r="O14" s="109">
        <v>1</v>
      </c>
      <c r="P14" s="110">
        <v>2020003630048</v>
      </c>
      <c r="Q14" s="107" t="s">
        <v>130</v>
      </c>
      <c r="R14" s="111">
        <v>1</v>
      </c>
      <c r="S14" s="107" t="s">
        <v>131</v>
      </c>
      <c r="T14" s="107" t="s">
        <v>132</v>
      </c>
      <c r="U14" s="107" t="s">
        <v>133</v>
      </c>
      <c r="V14" s="116">
        <v>20000000</v>
      </c>
      <c r="W14" s="113" t="s">
        <v>146</v>
      </c>
      <c r="X14" s="28" t="s">
        <v>147</v>
      </c>
      <c r="Y14" s="115">
        <v>56</v>
      </c>
      <c r="Z14" s="114" t="s">
        <v>142</v>
      </c>
      <c r="AA14" s="108"/>
      <c r="AB14" s="108"/>
      <c r="AC14" s="108"/>
      <c r="AD14" s="108"/>
      <c r="AE14" s="108"/>
      <c r="AF14" s="108"/>
      <c r="AG14" s="108"/>
      <c r="AH14" s="108"/>
      <c r="AI14" s="108"/>
      <c r="AJ14" s="108"/>
      <c r="AK14" s="108"/>
      <c r="AL14" s="108"/>
      <c r="AM14" s="108"/>
      <c r="AN14" s="108"/>
      <c r="AO14" s="108"/>
      <c r="AP14" s="108"/>
      <c r="AQ14" s="46"/>
      <c r="AR14" s="51"/>
      <c r="AS14" s="39"/>
    </row>
    <row r="15" spans="1:45" ht="199.5" x14ac:dyDescent="0.2">
      <c r="A15" s="106">
        <v>4</v>
      </c>
      <c r="B15" s="107" t="s">
        <v>61</v>
      </c>
      <c r="C15" s="106">
        <v>45</v>
      </c>
      <c r="D15" s="107" t="s">
        <v>62</v>
      </c>
      <c r="E15" s="108">
        <v>4599</v>
      </c>
      <c r="F15" s="107" t="s">
        <v>126</v>
      </c>
      <c r="G15" s="109" t="s">
        <v>64</v>
      </c>
      <c r="H15" s="107" t="s">
        <v>127</v>
      </c>
      <c r="I15" s="109">
        <v>4599002</v>
      </c>
      <c r="J15" s="107" t="s">
        <v>83</v>
      </c>
      <c r="K15" s="109">
        <v>459900201</v>
      </c>
      <c r="L15" s="107" t="s">
        <v>128</v>
      </c>
      <c r="M15" s="109">
        <v>459900201</v>
      </c>
      <c r="N15" s="107" t="s">
        <v>129</v>
      </c>
      <c r="O15" s="109">
        <v>1</v>
      </c>
      <c r="P15" s="110">
        <v>2020003630048</v>
      </c>
      <c r="Q15" s="107" t="s">
        <v>130</v>
      </c>
      <c r="R15" s="111">
        <v>1</v>
      </c>
      <c r="S15" s="107" t="s">
        <v>131</v>
      </c>
      <c r="T15" s="107" t="s">
        <v>132</v>
      </c>
      <c r="U15" s="107" t="s">
        <v>133</v>
      </c>
      <c r="V15" s="116">
        <v>526705682</v>
      </c>
      <c r="W15" s="113" t="s">
        <v>148</v>
      </c>
      <c r="X15" s="28" t="s">
        <v>90</v>
      </c>
      <c r="Y15" s="48">
        <v>20</v>
      </c>
      <c r="Z15" s="114" t="s">
        <v>94</v>
      </c>
      <c r="AA15" s="108">
        <v>295972</v>
      </c>
      <c r="AB15" s="108">
        <v>285580</v>
      </c>
      <c r="AC15" s="108">
        <v>135545</v>
      </c>
      <c r="AD15" s="108">
        <v>44254</v>
      </c>
      <c r="AE15" s="108">
        <v>309146</v>
      </c>
      <c r="AF15" s="108">
        <v>92607</v>
      </c>
      <c r="AG15" s="108">
        <v>2145</v>
      </c>
      <c r="AH15" s="108">
        <v>12718</v>
      </c>
      <c r="AI15" s="108">
        <v>26</v>
      </c>
      <c r="AJ15" s="108">
        <v>37</v>
      </c>
      <c r="AK15" s="108" t="s">
        <v>136</v>
      </c>
      <c r="AL15" s="108" t="s">
        <v>136</v>
      </c>
      <c r="AM15" s="108">
        <v>44350</v>
      </c>
      <c r="AN15" s="108">
        <v>21944</v>
      </c>
      <c r="AO15" s="108">
        <v>75687</v>
      </c>
      <c r="AP15" s="108">
        <v>581552</v>
      </c>
      <c r="AQ15" s="46">
        <v>44563</v>
      </c>
      <c r="AR15" s="51">
        <v>44926</v>
      </c>
      <c r="AS15" s="39" t="s">
        <v>137</v>
      </c>
    </row>
    <row r="16" spans="1:45" ht="199.5" x14ac:dyDescent="0.2">
      <c r="A16" s="106">
        <v>4</v>
      </c>
      <c r="B16" s="107" t="s">
        <v>61</v>
      </c>
      <c r="C16" s="106">
        <v>45</v>
      </c>
      <c r="D16" s="107" t="s">
        <v>62</v>
      </c>
      <c r="E16" s="108">
        <v>4599</v>
      </c>
      <c r="F16" s="107" t="s">
        <v>126</v>
      </c>
      <c r="G16" s="109" t="s">
        <v>64</v>
      </c>
      <c r="H16" s="107" t="s">
        <v>127</v>
      </c>
      <c r="I16" s="109">
        <v>4599002</v>
      </c>
      <c r="J16" s="107" t="s">
        <v>83</v>
      </c>
      <c r="K16" s="109">
        <v>459900201</v>
      </c>
      <c r="L16" s="107" t="s">
        <v>128</v>
      </c>
      <c r="M16" s="109">
        <v>459900201</v>
      </c>
      <c r="N16" s="107" t="s">
        <v>129</v>
      </c>
      <c r="O16" s="109">
        <v>1</v>
      </c>
      <c r="P16" s="110">
        <v>2020003630048</v>
      </c>
      <c r="Q16" s="107" t="s">
        <v>130</v>
      </c>
      <c r="R16" s="111">
        <v>1</v>
      </c>
      <c r="S16" s="107" t="s">
        <v>131</v>
      </c>
      <c r="T16" s="107" t="s">
        <v>132</v>
      </c>
      <c r="U16" s="107" t="s">
        <v>133</v>
      </c>
      <c r="V16" s="116">
        <v>3192434</v>
      </c>
      <c r="W16" s="113" t="s">
        <v>149</v>
      </c>
      <c r="X16" s="28" t="s">
        <v>144</v>
      </c>
      <c r="Y16" s="48">
        <v>20</v>
      </c>
      <c r="Z16" s="114" t="s">
        <v>94</v>
      </c>
      <c r="AA16" s="108">
        <v>295972</v>
      </c>
      <c r="AB16" s="108">
        <v>285581</v>
      </c>
      <c r="AC16" s="108">
        <v>135546</v>
      </c>
      <c r="AD16" s="108">
        <v>44255</v>
      </c>
      <c r="AE16" s="108">
        <v>309147</v>
      </c>
      <c r="AF16" s="108">
        <v>92608</v>
      </c>
      <c r="AG16" s="108">
        <v>2146</v>
      </c>
      <c r="AH16" s="108">
        <v>12719</v>
      </c>
      <c r="AI16" s="108">
        <v>27</v>
      </c>
      <c r="AJ16" s="108">
        <v>37</v>
      </c>
      <c r="AK16" s="108" t="s">
        <v>136</v>
      </c>
      <c r="AL16" s="108" t="s">
        <v>136</v>
      </c>
      <c r="AM16" s="108">
        <v>44351</v>
      </c>
      <c r="AN16" s="108">
        <v>21945</v>
      </c>
      <c r="AO16" s="108">
        <v>75688</v>
      </c>
      <c r="AP16" s="108">
        <v>581553</v>
      </c>
      <c r="AQ16" s="46">
        <v>44563</v>
      </c>
      <c r="AR16" s="51">
        <v>44926</v>
      </c>
      <c r="AS16" s="39"/>
    </row>
    <row r="17" spans="1:45" ht="199.5" x14ac:dyDescent="0.2">
      <c r="A17" s="106">
        <v>4</v>
      </c>
      <c r="B17" s="107" t="s">
        <v>61</v>
      </c>
      <c r="C17" s="106">
        <v>45</v>
      </c>
      <c r="D17" s="107" t="s">
        <v>62</v>
      </c>
      <c r="E17" s="108">
        <v>4599</v>
      </c>
      <c r="F17" s="107" t="s">
        <v>126</v>
      </c>
      <c r="G17" s="109" t="s">
        <v>64</v>
      </c>
      <c r="H17" s="107" t="s">
        <v>127</v>
      </c>
      <c r="I17" s="109">
        <v>4599002</v>
      </c>
      <c r="J17" s="107" t="s">
        <v>83</v>
      </c>
      <c r="K17" s="109">
        <v>459900201</v>
      </c>
      <c r="L17" s="107" t="s">
        <v>128</v>
      </c>
      <c r="M17" s="109">
        <v>459900201</v>
      </c>
      <c r="N17" s="107" t="s">
        <v>129</v>
      </c>
      <c r="O17" s="109">
        <v>1</v>
      </c>
      <c r="P17" s="110">
        <v>2020003630048</v>
      </c>
      <c r="Q17" s="107" t="s">
        <v>130</v>
      </c>
      <c r="R17" s="111">
        <v>1</v>
      </c>
      <c r="S17" s="107" t="s">
        <v>131</v>
      </c>
      <c r="T17" s="107" t="s">
        <v>132</v>
      </c>
      <c r="U17" s="107" t="s">
        <v>133</v>
      </c>
      <c r="V17" s="26">
        <v>10000000</v>
      </c>
      <c r="W17" s="113" t="s">
        <v>150</v>
      </c>
      <c r="X17" s="28" t="s">
        <v>151</v>
      </c>
      <c r="Y17" s="48">
        <v>20</v>
      </c>
      <c r="Z17" s="114" t="s">
        <v>94</v>
      </c>
      <c r="AA17" s="108">
        <v>295972</v>
      </c>
      <c r="AB17" s="108">
        <v>285580</v>
      </c>
      <c r="AC17" s="108">
        <v>135545</v>
      </c>
      <c r="AD17" s="108">
        <v>44254</v>
      </c>
      <c r="AE17" s="108">
        <v>309146</v>
      </c>
      <c r="AF17" s="108">
        <v>92607</v>
      </c>
      <c r="AG17" s="108">
        <v>2145</v>
      </c>
      <c r="AH17" s="108">
        <v>12718</v>
      </c>
      <c r="AI17" s="108">
        <v>26</v>
      </c>
      <c r="AJ17" s="108">
        <v>37</v>
      </c>
      <c r="AK17" s="108" t="s">
        <v>136</v>
      </c>
      <c r="AL17" s="108" t="s">
        <v>136</v>
      </c>
      <c r="AM17" s="108">
        <v>44350</v>
      </c>
      <c r="AN17" s="108">
        <v>21944</v>
      </c>
      <c r="AO17" s="108">
        <v>75687</v>
      </c>
      <c r="AP17" s="108">
        <v>581552</v>
      </c>
      <c r="AQ17" s="46">
        <v>44563</v>
      </c>
      <c r="AR17" s="51">
        <v>44926</v>
      </c>
      <c r="AS17" s="39" t="s">
        <v>137</v>
      </c>
    </row>
    <row r="18" spans="1:45" ht="199.5" x14ac:dyDescent="0.2">
      <c r="A18" s="106">
        <v>4</v>
      </c>
      <c r="B18" s="107" t="s">
        <v>61</v>
      </c>
      <c r="C18" s="106">
        <v>45</v>
      </c>
      <c r="D18" s="107" t="s">
        <v>62</v>
      </c>
      <c r="E18" s="108">
        <v>4599</v>
      </c>
      <c r="F18" s="107" t="s">
        <v>126</v>
      </c>
      <c r="G18" s="109" t="s">
        <v>64</v>
      </c>
      <c r="H18" s="107" t="s">
        <v>127</v>
      </c>
      <c r="I18" s="109">
        <v>4599002</v>
      </c>
      <c r="J18" s="107" t="s">
        <v>83</v>
      </c>
      <c r="K18" s="109">
        <v>459900201</v>
      </c>
      <c r="L18" s="107" t="s">
        <v>128</v>
      </c>
      <c r="M18" s="109">
        <v>459900201</v>
      </c>
      <c r="N18" s="107" t="s">
        <v>129</v>
      </c>
      <c r="O18" s="109">
        <v>1</v>
      </c>
      <c r="P18" s="110">
        <v>2020003630048</v>
      </c>
      <c r="Q18" s="107" t="s">
        <v>130</v>
      </c>
      <c r="R18" s="111">
        <v>1</v>
      </c>
      <c r="S18" s="107" t="s">
        <v>131</v>
      </c>
      <c r="T18" s="107" t="s">
        <v>132</v>
      </c>
      <c r="U18" s="107" t="s">
        <v>133</v>
      </c>
      <c r="V18" s="26">
        <v>19785264</v>
      </c>
      <c r="W18" s="113" t="s">
        <v>152</v>
      </c>
      <c r="X18" s="28" t="s">
        <v>151</v>
      </c>
      <c r="Y18" s="48">
        <v>88</v>
      </c>
      <c r="Z18" s="114" t="s">
        <v>139</v>
      </c>
      <c r="AA18" s="108">
        <v>295972</v>
      </c>
      <c r="AB18" s="108">
        <v>285580</v>
      </c>
      <c r="AC18" s="108">
        <v>135545</v>
      </c>
      <c r="AD18" s="108">
        <v>44254</v>
      </c>
      <c r="AE18" s="108">
        <v>309146</v>
      </c>
      <c r="AF18" s="108">
        <v>92607</v>
      </c>
      <c r="AG18" s="108">
        <v>2145</v>
      </c>
      <c r="AH18" s="108">
        <v>12718</v>
      </c>
      <c r="AI18" s="108">
        <v>26</v>
      </c>
      <c r="AJ18" s="108">
        <v>37</v>
      </c>
      <c r="AK18" s="108" t="s">
        <v>136</v>
      </c>
      <c r="AL18" s="108" t="s">
        <v>136</v>
      </c>
      <c r="AM18" s="108">
        <v>44350</v>
      </c>
      <c r="AN18" s="108">
        <v>21944</v>
      </c>
      <c r="AO18" s="108">
        <v>75687</v>
      </c>
      <c r="AP18" s="108">
        <v>581552</v>
      </c>
      <c r="AQ18" s="46">
        <v>44563</v>
      </c>
      <c r="AR18" s="51">
        <v>44926</v>
      </c>
      <c r="AS18" s="39" t="s">
        <v>137</v>
      </c>
    </row>
    <row r="19" spans="1:45" ht="199.5" x14ac:dyDescent="0.2">
      <c r="A19" s="106">
        <v>4</v>
      </c>
      <c r="B19" s="107" t="s">
        <v>61</v>
      </c>
      <c r="C19" s="106">
        <v>45</v>
      </c>
      <c r="D19" s="107" t="s">
        <v>62</v>
      </c>
      <c r="E19" s="108">
        <v>4599</v>
      </c>
      <c r="F19" s="107" t="s">
        <v>126</v>
      </c>
      <c r="G19" s="109" t="s">
        <v>64</v>
      </c>
      <c r="H19" s="107" t="s">
        <v>127</v>
      </c>
      <c r="I19" s="109">
        <v>4599002</v>
      </c>
      <c r="J19" s="107" t="s">
        <v>83</v>
      </c>
      <c r="K19" s="109">
        <v>459900201</v>
      </c>
      <c r="L19" s="107" t="s">
        <v>128</v>
      </c>
      <c r="M19" s="109">
        <v>459900201</v>
      </c>
      <c r="N19" s="107" t="s">
        <v>129</v>
      </c>
      <c r="O19" s="109">
        <v>1</v>
      </c>
      <c r="P19" s="110">
        <v>2020003630048</v>
      </c>
      <c r="Q19" s="107" t="s">
        <v>130</v>
      </c>
      <c r="R19" s="111">
        <v>1</v>
      </c>
      <c r="S19" s="107" t="s">
        <v>131</v>
      </c>
      <c r="T19" s="107" t="s">
        <v>132</v>
      </c>
      <c r="U19" s="107" t="s">
        <v>133</v>
      </c>
      <c r="V19" s="26">
        <v>2000000</v>
      </c>
      <c r="W19" s="113" t="s">
        <v>153</v>
      </c>
      <c r="X19" s="117" t="s">
        <v>154</v>
      </c>
      <c r="Y19" s="48">
        <v>20</v>
      </c>
      <c r="Z19" s="114" t="s">
        <v>94</v>
      </c>
      <c r="AA19" s="108">
        <v>295972</v>
      </c>
      <c r="AB19" s="108">
        <v>285580</v>
      </c>
      <c r="AC19" s="108">
        <v>135545</v>
      </c>
      <c r="AD19" s="108">
        <v>44254</v>
      </c>
      <c r="AE19" s="108">
        <v>309146</v>
      </c>
      <c r="AF19" s="108">
        <v>92607</v>
      </c>
      <c r="AG19" s="108">
        <v>2145</v>
      </c>
      <c r="AH19" s="108">
        <v>12718</v>
      </c>
      <c r="AI19" s="108">
        <v>26</v>
      </c>
      <c r="AJ19" s="108">
        <v>37</v>
      </c>
      <c r="AK19" s="108" t="s">
        <v>136</v>
      </c>
      <c r="AL19" s="108" t="s">
        <v>136</v>
      </c>
      <c r="AM19" s="108">
        <v>44350</v>
      </c>
      <c r="AN19" s="108">
        <v>21944</v>
      </c>
      <c r="AO19" s="108">
        <v>75687</v>
      </c>
      <c r="AP19" s="108">
        <v>581552</v>
      </c>
      <c r="AQ19" s="46">
        <v>44563</v>
      </c>
      <c r="AR19" s="51">
        <v>44926</v>
      </c>
      <c r="AS19" s="39" t="s">
        <v>137</v>
      </c>
    </row>
    <row r="20" spans="1:45" ht="199.5" x14ac:dyDescent="0.2">
      <c r="A20" s="106">
        <v>4</v>
      </c>
      <c r="B20" s="107" t="s">
        <v>61</v>
      </c>
      <c r="C20" s="106">
        <v>45</v>
      </c>
      <c r="D20" s="107" t="s">
        <v>62</v>
      </c>
      <c r="E20" s="108">
        <v>4599</v>
      </c>
      <c r="F20" s="107" t="s">
        <v>126</v>
      </c>
      <c r="G20" s="109" t="s">
        <v>64</v>
      </c>
      <c r="H20" s="107" t="s">
        <v>127</v>
      </c>
      <c r="I20" s="109">
        <v>4599002</v>
      </c>
      <c r="J20" s="107" t="s">
        <v>83</v>
      </c>
      <c r="K20" s="109">
        <v>459900201</v>
      </c>
      <c r="L20" s="107" t="s">
        <v>128</v>
      </c>
      <c r="M20" s="109">
        <v>459900201</v>
      </c>
      <c r="N20" s="107" t="s">
        <v>129</v>
      </c>
      <c r="O20" s="109">
        <v>1</v>
      </c>
      <c r="P20" s="110">
        <v>2020003630048</v>
      </c>
      <c r="Q20" s="107" t="s">
        <v>130</v>
      </c>
      <c r="R20" s="111">
        <v>1</v>
      </c>
      <c r="S20" s="107" t="s">
        <v>131</v>
      </c>
      <c r="T20" s="107" t="s">
        <v>132</v>
      </c>
      <c r="U20" s="107" t="s">
        <v>133</v>
      </c>
      <c r="V20" s="26">
        <v>5000000</v>
      </c>
      <c r="W20" s="113" t="s">
        <v>155</v>
      </c>
      <c r="X20" s="117" t="s">
        <v>156</v>
      </c>
      <c r="Y20" s="48">
        <v>20</v>
      </c>
      <c r="Z20" s="114" t="s">
        <v>94</v>
      </c>
      <c r="AA20" s="108">
        <v>295972</v>
      </c>
      <c r="AB20" s="108">
        <v>285580</v>
      </c>
      <c r="AC20" s="108">
        <v>135545</v>
      </c>
      <c r="AD20" s="108">
        <v>44254</v>
      </c>
      <c r="AE20" s="108">
        <v>309146</v>
      </c>
      <c r="AF20" s="108">
        <v>92607</v>
      </c>
      <c r="AG20" s="108">
        <v>2145</v>
      </c>
      <c r="AH20" s="108">
        <v>12718</v>
      </c>
      <c r="AI20" s="108">
        <v>26</v>
      </c>
      <c r="AJ20" s="108">
        <v>37</v>
      </c>
      <c r="AK20" s="108" t="s">
        <v>136</v>
      </c>
      <c r="AL20" s="108" t="s">
        <v>136</v>
      </c>
      <c r="AM20" s="108">
        <v>44350</v>
      </c>
      <c r="AN20" s="108">
        <v>21944</v>
      </c>
      <c r="AO20" s="108">
        <v>75687</v>
      </c>
      <c r="AP20" s="108">
        <v>581552</v>
      </c>
      <c r="AQ20" s="46">
        <v>44563</v>
      </c>
      <c r="AR20" s="51">
        <v>44926</v>
      </c>
      <c r="AS20" s="39" t="s">
        <v>137</v>
      </c>
    </row>
    <row r="21" spans="1:45" ht="199.5" x14ac:dyDescent="0.2">
      <c r="A21" s="106">
        <v>4</v>
      </c>
      <c r="B21" s="107" t="s">
        <v>61</v>
      </c>
      <c r="C21" s="106">
        <v>45</v>
      </c>
      <c r="D21" s="107" t="s">
        <v>62</v>
      </c>
      <c r="E21" s="108">
        <v>4599</v>
      </c>
      <c r="F21" s="107" t="s">
        <v>126</v>
      </c>
      <c r="G21" s="109" t="s">
        <v>64</v>
      </c>
      <c r="H21" s="107" t="s">
        <v>127</v>
      </c>
      <c r="I21" s="109">
        <v>4599002</v>
      </c>
      <c r="J21" s="107" t="s">
        <v>83</v>
      </c>
      <c r="K21" s="109">
        <v>459900201</v>
      </c>
      <c r="L21" s="107" t="s">
        <v>128</v>
      </c>
      <c r="M21" s="109">
        <v>459900201</v>
      </c>
      <c r="N21" s="107" t="s">
        <v>129</v>
      </c>
      <c r="O21" s="109">
        <v>1</v>
      </c>
      <c r="P21" s="110">
        <v>2020003630048</v>
      </c>
      <c r="Q21" s="107" t="s">
        <v>130</v>
      </c>
      <c r="R21" s="111">
        <v>1</v>
      </c>
      <c r="S21" s="107" t="s">
        <v>131</v>
      </c>
      <c r="T21" s="107" t="s">
        <v>132</v>
      </c>
      <c r="U21" s="107" t="s">
        <v>133</v>
      </c>
      <c r="V21" s="26">
        <v>3000000</v>
      </c>
      <c r="W21" s="113" t="s">
        <v>157</v>
      </c>
      <c r="X21" s="117" t="s">
        <v>156</v>
      </c>
      <c r="Y21" s="115">
        <v>56</v>
      </c>
      <c r="Z21" s="114" t="s">
        <v>142</v>
      </c>
      <c r="AA21" s="108">
        <v>295972</v>
      </c>
      <c r="AB21" s="108">
        <v>285580</v>
      </c>
      <c r="AC21" s="108">
        <v>135545</v>
      </c>
      <c r="AD21" s="108">
        <v>44254</v>
      </c>
      <c r="AE21" s="108">
        <v>309146</v>
      </c>
      <c r="AF21" s="108">
        <v>92607</v>
      </c>
      <c r="AG21" s="108">
        <v>2145</v>
      </c>
      <c r="AH21" s="108">
        <v>12718</v>
      </c>
      <c r="AI21" s="108">
        <v>26</v>
      </c>
      <c r="AJ21" s="108">
        <v>37</v>
      </c>
      <c r="AK21" s="108" t="s">
        <v>136</v>
      </c>
      <c r="AL21" s="108" t="s">
        <v>136</v>
      </c>
      <c r="AM21" s="108">
        <v>44350</v>
      </c>
      <c r="AN21" s="108">
        <v>21944</v>
      </c>
      <c r="AO21" s="108">
        <v>75687</v>
      </c>
      <c r="AP21" s="108">
        <v>581552</v>
      </c>
      <c r="AQ21" s="46">
        <v>44563</v>
      </c>
      <c r="AR21" s="51">
        <v>44926</v>
      </c>
      <c r="AS21" s="39" t="s">
        <v>137</v>
      </c>
    </row>
    <row r="22" spans="1:45" ht="199.5" x14ac:dyDescent="0.2">
      <c r="A22" s="106">
        <v>4</v>
      </c>
      <c r="B22" s="107" t="s">
        <v>61</v>
      </c>
      <c r="C22" s="106">
        <v>45</v>
      </c>
      <c r="D22" s="107" t="s">
        <v>62</v>
      </c>
      <c r="E22" s="108">
        <v>4599</v>
      </c>
      <c r="F22" s="107" t="s">
        <v>126</v>
      </c>
      <c r="G22" s="109" t="s">
        <v>64</v>
      </c>
      <c r="H22" s="107" t="s">
        <v>127</v>
      </c>
      <c r="I22" s="109">
        <v>4599002</v>
      </c>
      <c r="J22" s="107" t="s">
        <v>83</v>
      </c>
      <c r="K22" s="109">
        <v>459900201</v>
      </c>
      <c r="L22" s="107" t="s">
        <v>128</v>
      </c>
      <c r="M22" s="109">
        <v>459900201</v>
      </c>
      <c r="N22" s="107" t="s">
        <v>129</v>
      </c>
      <c r="O22" s="109">
        <v>1</v>
      </c>
      <c r="P22" s="110">
        <v>2020003630048</v>
      </c>
      <c r="Q22" s="107" t="s">
        <v>130</v>
      </c>
      <c r="R22" s="111">
        <v>1</v>
      </c>
      <c r="S22" s="107" t="s">
        <v>131</v>
      </c>
      <c r="T22" s="107" t="s">
        <v>132</v>
      </c>
      <c r="U22" s="107" t="s">
        <v>133</v>
      </c>
      <c r="V22" s="26">
        <v>5000000</v>
      </c>
      <c r="W22" s="113" t="s">
        <v>158</v>
      </c>
      <c r="X22" s="118" t="s">
        <v>159</v>
      </c>
      <c r="Y22" s="48">
        <v>20</v>
      </c>
      <c r="Z22" s="114" t="s">
        <v>94</v>
      </c>
      <c r="AA22" s="108">
        <v>295972</v>
      </c>
      <c r="AB22" s="108">
        <v>285580</v>
      </c>
      <c r="AC22" s="108">
        <v>135545</v>
      </c>
      <c r="AD22" s="108">
        <v>44254</v>
      </c>
      <c r="AE22" s="108">
        <v>309146</v>
      </c>
      <c r="AF22" s="108">
        <v>92607</v>
      </c>
      <c r="AG22" s="108">
        <v>2145</v>
      </c>
      <c r="AH22" s="108">
        <v>12718</v>
      </c>
      <c r="AI22" s="108">
        <v>26</v>
      </c>
      <c r="AJ22" s="108">
        <v>37</v>
      </c>
      <c r="AK22" s="108" t="s">
        <v>136</v>
      </c>
      <c r="AL22" s="108" t="s">
        <v>136</v>
      </c>
      <c r="AM22" s="108">
        <v>44350</v>
      </c>
      <c r="AN22" s="108">
        <v>21944</v>
      </c>
      <c r="AO22" s="108">
        <v>75687</v>
      </c>
      <c r="AP22" s="108">
        <v>581552</v>
      </c>
      <c r="AQ22" s="46">
        <v>44563</v>
      </c>
      <c r="AR22" s="51">
        <v>44926</v>
      </c>
      <c r="AS22" s="39" t="s">
        <v>137</v>
      </c>
    </row>
    <row r="23" spans="1:45" ht="199.5" x14ac:dyDescent="0.2">
      <c r="A23" s="106">
        <v>4</v>
      </c>
      <c r="B23" s="107" t="s">
        <v>61</v>
      </c>
      <c r="C23" s="106">
        <v>45</v>
      </c>
      <c r="D23" s="107" t="s">
        <v>62</v>
      </c>
      <c r="E23" s="108">
        <v>4599</v>
      </c>
      <c r="F23" s="107" t="s">
        <v>126</v>
      </c>
      <c r="G23" s="109" t="s">
        <v>64</v>
      </c>
      <c r="H23" s="107" t="s">
        <v>127</v>
      </c>
      <c r="I23" s="109">
        <v>4599002</v>
      </c>
      <c r="J23" s="107" t="s">
        <v>83</v>
      </c>
      <c r="K23" s="109">
        <v>459900201</v>
      </c>
      <c r="L23" s="107" t="s">
        <v>128</v>
      </c>
      <c r="M23" s="109">
        <v>459900201</v>
      </c>
      <c r="N23" s="107" t="s">
        <v>129</v>
      </c>
      <c r="O23" s="109">
        <v>1</v>
      </c>
      <c r="P23" s="110">
        <v>2020003630048</v>
      </c>
      <c r="Q23" s="107" t="s">
        <v>130</v>
      </c>
      <c r="R23" s="111">
        <v>1</v>
      </c>
      <c r="S23" s="107" t="s">
        <v>131</v>
      </c>
      <c r="T23" s="107" t="s">
        <v>132</v>
      </c>
      <c r="U23" s="107" t="s">
        <v>133</v>
      </c>
      <c r="V23" s="26">
        <v>4750000</v>
      </c>
      <c r="W23" s="113" t="s">
        <v>160</v>
      </c>
      <c r="X23" s="119" t="s">
        <v>161</v>
      </c>
      <c r="Y23" s="115">
        <v>56</v>
      </c>
      <c r="Z23" s="114" t="s">
        <v>142</v>
      </c>
      <c r="AA23" s="108">
        <v>295972</v>
      </c>
      <c r="AB23" s="108">
        <v>285580</v>
      </c>
      <c r="AC23" s="108">
        <v>135545</v>
      </c>
      <c r="AD23" s="108">
        <v>44254</v>
      </c>
      <c r="AE23" s="108">
        <v>309146</v>
      </c>
      <c r="AF23" s="108">
        <v>92607</v>
      </c>
      <c r="AG23" s="108">
        <v>2145</v>
      </c>
      <c r="AH23" s="108">
        <v>12718</v>
      </c>
      <c r="AI23" s="108">
        <v>26</v>
      </c>
      <c r="AJ23" s="108">
        <v>37</v>
      </c>
      <c r="AK23" s="108" t="s">
        <v>136</v>
      </c>
      <c r="AL23" s="108" t="s">
        <v>136</v>
      </c>
      <c r="AM23" s="108">
        <v>44350</v>
      </c>
      <c r="AN23" s="108">
        <v>21944</v>
      </c>
      <c r="AO23" s="108">
        <v>75687</v>
      </c>
      <c r="AP23" s="108">
        <v>581552</v>
      </c>
      <c r="AQ23" s="46">
        <v>44563</v>
      </c>
      <c r="AR23" s="51">
        <v>44926</v>
      </c>
      <c r="AS23" s="39" t="s">
        <v>137</v>
      </c>
    </row>
    <row r="24" spans="1:45" ht="199.5" x14ac:dyDescent="0.2">
      <c r="A24" s="106">
        <v>4</v>
      </c>
      <c r="B24" s="107" t="s">
        <v>61</v>
      </c>
      <c r="C24" s="106">
        <v>45</v>
      </c>
      <c r="D24" s="107" t="s">
        <v>62</v>
      </c>
      <c r="E24" s="108">
        <v>4599</v>
      </c>
      <c r="F24" s="107" t="s">
        <v>126</v>
      </c>
      <c r="G24" s="109" t="s">
        <v>64</v>
      </c>
      <c r="H24" s="106" t="s">
        <v>127</v>
      </c>
      <c r="I24" s="109">
        <v>4599002</v>
      </c>
      <c r="J24" s="107" t="s">
        <v>83</v>
      </c>
      <c r="K24" s="109">
        <v>459900201</v>
      </c>
      <c r="L24" s="107" t="s">
        <v>128</v>
      </c>
      <c r="M24" s="109">
        <v>459900201</v>
      </c>
      <c r="N24" s="107" t="s">
        <v>129</v>
      </c>
      <c r="O24" s="109">
        <v>1</v>
      </c>
      <c r="P24" s="110">
        <v>2020003630048</v>
      </c>
      <c r="Q24" s="107" t="s">
        <v>130</v>
      </c>
      <c r="R24" s="111">
        <v>1</v>
      </c>
      <c r="S24" s="107" t="s">
        <v>131</v>
      </c>
      <c r="T24" s="107" t="s">
        <v>132</v>
      </c>
      <c r="U24" s="107" t="s">
        <v>133</v>
      </c>
      <c r="V24" s="116">
        <f>10000000-5000000</f>
        <v>5000000</v>
      </c>
      <c r="W24" s="113" t="s">
        <v>162</v>
      </c>
      <c r="X24" s="120" t="s">
        <v>163</v>
      </c>
      <c r="Y24" s="115">
        <v>56</v>
      </c>
      <c r="Z24" s="114" t="s">
        <v>142</v>
      </c>
      <c r="AA24" s="108">
        <v>295972</v>
      </c>
      <c r="AB24" s="108">
        <v>285580</v>
      </c>
      <c r="AC24" s="108">
        <v>135545</v>
      </c>
      <c r="AD24" s="108">
        <v>44254</v>
      </c>
      <c r="AE24" s="108">
        <v>309146</v>
      </c>
      <c r="AF24" s="108">
        <v>92607</v>
      </c>
      <c r="AG24" s="108">
        <v>2145</v>
      </c>
      <c r="AH24" s="108">
        <v>12718</v>
      </c>
      <c r="AI24" s="108">
        <v>26</v>
      </c>
      <c r="AJ24" s="108">
        <v>37</v>
      </c>
      <c r="AK24" s="108" t="s">
        <v>136</v>
      </c>
      <c r="AL24" s="108" t="s">
        <v>136</v>
      </c>
      <c r="AM24" s="108">
        <v>44350</v>
      </c>
      <c r="AN24" s="108">
        <v>21944</v>
      </c>
      <c r="AO24" s="108">
        <v>75687</v>
      </c>
      <c r="AP24" s="108">
        <v>581552</v>
      </c>
      <c r="AQ24" s="46">
        <v>44563</v>
      </c>
      <c r="AR24" s="51">
        <v>44926</v>
      </c>
      <c r="AS24" s="39" t="s">
        <v>137</v>
      </c>
    </row>
    <row r="25" spans="1:45" ht="199.5" x14ac:dyDescent="0.2">
      <c r="A25" s="106">
        <v>4</v>
      </c>
      <c r="B25" s="107" t="s">
        <v>61</v>
      </c>
      <c r="C25" s="106">
        <v>45</v>
      </c>
      <c r="D25" s="107" t="s">
        <v>62</v>
      </c>
      <c r="E25" s="108">
        <v>4599</v>
      </c>
      <c r="F25" s="107" t="s">
        <v>126</v>
      </c>
      <c r="G25" s="109" t="s">
        <v>64</v>
      </c>
      <c r="H25" s="106" t="s">
        <v>127</v>
      </c>
      <c r="I25" s="109">
        <v>4599002</v>
      </c>
      <c r="J25" s="107" t="s">
        <v>83</v>
      </c>
      <c r="K25" s="109">
        <v>459900201</v>
      </c>
      <c r="L25" s="107" t="s">
        <v>128</v>
      </c>
      <c r="M25" s="109">
        <v>459900201</v>
      </c>
      <c r="N25" s="107" t="s">
        <v>129</v>
      </c>
      <c r="O25" s="109">
        <v>1</v>
      </c>
      <c r="P25" s="110">
        <v>2020003630048</v>
      </c>
      <c r="Q25" s="107" t="s">
        <v>130</v>
      </c>
      <c r="R25" s="111">
        <v>1</v>
      </c>
      <c r="S25" s="107" t="s">
        <v>131</v>
      </c>
      <c r="T25" s="107" t="s">
        <v>132</v>
      </c>
      <c r="U25" s="107" t="s">
        <v>133</v>
      </c>
      <c r="V25" s="116">
        <v>5000000</v>
      </c>
      <c r="W25" s="113" t="s">
        <v>164</v>
      </c>
      <c r="X25" s="120" t="s">
        <v>163</v>
      </c>
      <c r="Y25" s="115" t="s">
        <v>165</v>
      </c>
      <c r="Z25" s="114" t="s">
        <v>94</v>
      </c>
      <c r="AA25" s="108">
        <v>295972</v>
      </c>
      <c r="AB25" s="108">
        <v>285581</v>
      </c>
      <c r="AC25" s="108">
        <v>135546</v>
      </c>
      <c r="AD25" s="108">
        <v>44255</v>
      </c>
      <c r="AE25" s="108">
        <v>309147</v>
      </c>
      <c r="AF25" s="108">
        <v>92608</v>
      </c>
      <c r="AG25" s="108">
        <v>2146</v>
      </c>
      <c r="AH25" s="108">
        <v>12719</v>
      </c>
      <c r="AI25" s="108">
        <v>27</v>
      </c>
      <c r="AJ25" s="108">
        <v>37</v>
      </c>
      <c r="AK25" s="108" t="s">
        <v>136</v>
      </c>
      <c r="AL25" s="108" t="s">
        <v>136</v>
      </c>
      <c r="AM25" s="108">
        <v>44351</v>
      </c>
      <c r="AN25" s="108">
        <v>21945</v>
      </c>
      <c r="AO25" s="108">
        <v>75688</v>
      </c>
      <c r="AP25" s="108">
        <v>581553</v>
      </c>
      <c r="AQ25" s="46">
        <v>44563</v>
      </c>
      <c r="AR25" s="51">
        <v>44926</v>
      </c>
      <c r="AS25" s="39"/>
    </row>
    <row r="26" spans="1:45" ht="199.5" x14ac:dyDescent="0.2">
      <c r="A26" s="106">
        <v>4</v>
      </c>
      <c r="B26" s="107" t="s">
        <v>61</v>
      </c>
      <c r="C26" s="106">
        <v>45</v>
      </c>
      <c r="D26" s="107" t="s">
        <v>62</v>
      </c>
      <c r="E26" s="108">
        <v>4599</v>
      </c>
      <c r="F26" s="107" t="s">
        <v>126</v>
      </c>
      <c r="G26" s="109" t="s">
        <v>64</v>
      </c>
      <c r="H26" s="107" t="s">
        <v>127</v>
      </c>
      <c r="I26" s="109">
        <v>4599002</v>
      </c>
      <c r="J26" s="107" t="s">
        <v>83</v>
      </c>
      <c r="K26" s="109">
        <v>459900201</v>
      </c>
      <c r="L26" s="107" t="s">
        <v>128</v>
      </c>
      <c r="M26" s="109">
        <v>459900201</v>
      </c>
      <c r="N26" s="107" t="s">
        <v>129</v>
      </c>
      <c r="O26" s="109">
        <v>1</v>
      </c>
      <c r="P26" s="110">
        <v>2020003630048</v>
      </c>
      <c r="Q26" s="107" t="s">
        <v>130</v>
      </c>
      <c r="R26" s="111">
        <v>1</v>
      </c>
      <c r="S26" s="107" t="s">
        <v>131</v>
      </c>
      <c r="T26" s="107" t="s">
        <v>132</v>
      </c>
      <c r="U26" s="107" t="s">
        <v>133</v>
      </c>
      <c r="V26" s="116">
        <f>320000000+3891058</f>
        <v>323891058</v>
      </c>
      <c r="W26" s="113" t="s">
        <v>166</v>
      </c>
      <c r="X26" s="120" t="s">
        <v>167</v>
      </c>
      <c r="Y26" s="48">
        <v>20</v>
      </c>
      <c r="Z26" s="114" t="s">
        <v>94</v>
      </c>
      <c r="AA26" s="108">
        <v>295972</v>
      </c>
      <c r="AB26" s="108">
        <v>285580</v>
      </c>
      <c r="AC26" s="108">
        <v>135545</v>
      </c>
      <c r="AD26" s="108">
        <v>44254</v>
      </c>
      <c r="AE26" s="108">
        <v>309146</v>
      </c>
      <c r="AF26" s="108">
        <v>92607</v>
      </c>
      <c r="AG26" s="108">
        <v>2145</v>
      </c>
      <c r="AH26" s="108">
        <v>12718</v>
      </c>
      <c r="AI26" s="108">
        <v>26</v>
      </c>
      <c r="AJ26" s="108">
        <v>37</v>
      </c>
      <c r="AK26" s="108" t="s">
        <v>136</v>
      </c>
      <c r="AL26" s="108" t="s">
        <v>136</v>
      </c>
      <c r="AM26" s="108">
        <v>44350</v>
      </c>
      <c r="AN26" s="108">
        <v>21944</v>
      </c>
      <c r="AO26" s="108">
        <v>75687</v>
      </c>
      <c r="AP26" s="108">
        <v>581552</v>
      </c>
      <c r="AQ26" s="46">
        <v>44563</v>
      </c>
      <c r="AR26" s="51">
        <v>44926</v>
      </c>
      <c r="AS26" s="39" t="s">
        <v>137</v>
      </c>
    </row>
    <row r="27" spans="1:45" ht="199.5" x14ac:dyDescent="0.2">
      <c r="A27" s="106">
        <v>4</v>
      </c>
      <c r="B27" s="107" t="s">
        <v>61</v>
      </c>
      <c r="C27" s="106">
        <v>45</v>
      </c>
      <c r="D27" s="107" t="s">
        <v>62</v>
      </c>
      <c r="E27" s="108">
        <v>4599</v>
      </c>
      <c r="F27" s="107" t="s">
        <v>126</v>
      </c>
      <c r="G27" s="109" t="s">
        <v>64</v>
      </c>
      <c r="H27" s="107" t="s">
        <v>127</v>
      </c>
      <c r="I27" s="109">
        <v>4599002</v>
      </c>
      <c r="J27" s="107" t="s">
        <v>83</v>
      </c>
      <c r="K27" s="109">
        <v>459900201</v>
      </c>
      <c r="L27" s="107" t="s">
        <v>128</v>
      </c>
      <c r="M27" s="109">
        <v>459900201</v>
      </c>
      <c r="N27" s="107" t="s">
        <v>129</v>
      </c>
      <c r="O27" s="109">
        <v>1</v>
      </c>
      <c r="P27" s="110">
        <v>2020003630048</v>
      </c>
      <c r="Q27" s="107" t="s">
        <v>130</v>
      </c>
      <c r="R27" s="111">
        <v>1</v>
      </c>
      <c r="S27" s="107" t="s">
        <v>131</v>
      </c>
      <c r="T27" s="107" t="s">
        <v>132</v>
      </c>
      <c r="U27" s="107" t="s">
        <v>133</v>
      </c>
      <c r="V27" s="26">
        <v>20000000</v>
      </c>
      <c r="W27" s="113" t="s">
        <v>168</v>
      </c>
      <c r="X27" s="120" t="s">
        <v>169</v>
      </c>
      <c r="Y27" s="115">
        <v>56</v>
      </c>
      <c r="Z27" s="114" t="s">
        <v>142</v>
      </c>
      <c r="AA27" s="108">
        <v>295972</v>
      </c>
      <c r="AB27" s="108">
        <v>285580</v>
      </c>
      <c r="AC27" s="108">
        <v>135545</v>
      </c>
      <c r="AD27" s="108">
        <v>44254</v>
      </c>
      <c r="AE27" s="108">
        <v>309146</v>
      </c>
      <c r="AF27" s="108">
        <v>92607</v>
      </c>
      <c r="AG27" s="108">
        <v>2145</v>
      </c>
      <c r="AH27" s="108">
        <v>12718</v>
      </c>
      <c r="AI27" s="108">
        <v>26</v>
      </c>
      <c r="AJ27" s="108">
        <v>37</v>
      </c>
      <c r="AK27" s="108" t="s">
        <v>136</v>
      </c>
      <c r="AL27" s="108" t="s">
        <v>136</v>
      </c>
      <c r="AM27" s="108">
        <v>44350</v>
      </c>
      <c r="AN27" s="108">
        <v>21944</v>
      </c>
      <c r="AO27" s="108">
        <v>75687</v>
      </c>
      <c r="AP27" s="108">
        <v>581552</v>
      </c>
      <c r="AQ27" s="46">
        <v>44563</v>
      </c>
      <c r="AR27" s="51">
        <v>44926</v>
      </c>
      <c r="AS27" s="39" t="s">
        <v>137</v>
      </c>
    </row>
    <row r="28" spans="1:45" ht="199.5" x14ac:dyDescent="0.2">
      <c r="A28" s="106">
        <v>4</v>
      </c>
      <c r="B28" s="107" t="s">
        <v>61</v>
      </c>
      <c r="C28" s="106">
        <v>45</v>
      </c>
      <c r="D28" s="107" t="s">
        <v>62</v>
      </c>
      <c r="E28" s="108">
        <v>4599</v>
      </c>
      <c r="F28" s="107" t="s">
        <v>126</v>
      </c>
      <c r="G28" s="109" t="s">
        <v>64</v>
      </c>
      <c r="H28" s="107" t="s">
        <v>127</v>
      </c>
      <c r="I28" s="109">
        <v>4599002</v>
      </c>
      <c r="J28" s="107" t="s">
        <v>83</v>
      </c>
      <c r="K28" s="109">
        <v>459900201</v>
      </c>
      <c r="L28" s="107" t="s">
        <v>128</v>
      </c>
      <c r="M28" s="109">
        <v>459900201</v>
      </c>
      <c r="N28" s="107" t="s">
        <v>129</v>
      </c>
      <c r="O28" s="109">
        <v>1</v>
      </c>
      <c r="P28" s="110">
        <v>2020003630048</v>
      </c>
      <c r="Q28" s="107" t="s">
        <v>130</v>
      </c>
      <c r="R28" s="111">
        <v>1</v>
      </c>
      <c r="S28" s="107" t="s">
        <v>131</v>
      </c>
      <c r="T28" s="107" t="s">
        <v>132</v>
      </c>
      <c r="U28" s="107" t="s">
        <v>133</v>
      </c>
      <c r="V28" s="26">
        <v>900000</v>
      </c>
      <c r="W28" s="113" t="s">
        <v>170</v>
      </c>
      <c r="X28" s="120" t="s">
        <v>171</v>
      </c>
      <c r="Y28" s="115">
        <v>56</v>
      </c>
      <c r="Z28" s="114" t="s">
        <v>142</v>
      </c>
      <c r="AA28" s="108">
        <v>295972</v>
      </c>
      <c r="AB28" s="108">
        <v>285580</v>
      </c>
      <c r="AC28" s="108">
        <v>135545</v>
      </c>
      <c r="AD28" s="108">
        <v>44254</v>
      </c>
      <c r="AE28" s="108">
        <v>309146</v>
      </c>
      <c r="AF28" s="108">
        <v>92607</v>
      </c>
      <c r="AG28" s="108">
        <v>2145</v>
      </c>
      <c r="AH28" s="108">
        <v>12718</v>
      </c>
      <c r="AI28" s="108">
        <v>26</v>
      </c>
      <c r="AJ28" s="108">
        <v>37</v>
      </c>
      <c r="AK28" s="108" t="s">
        <v>136</v>
      </c>
      <c r="AL28" s="108" t="s">
        <v>136</v>
      </c>
      <c r="AM28" s="108">
        <v>44350</v>
      </c>
      <c r="AN28" s="108">
        <v>21944</v>
      </c>
      <c r="AO28" s="108">
        <v>75687</v>
      </c>
      <c r="AP28" s="108">
        <v>581552</v>
      </c>
      <c r="AQ28" s="46">
        <v>44563</v>
      </c>
      <c r="AR28" s="51">
        <v>44926</v>
      </c>
      <c r="AS28" s="39" t="s">
        <v>137</v>
      </c>
    </row>
    <row r="29" spans="1:45" ht="199.5" x14ac:dyDescent="0.2">
      <c r="A29" s="106">
        <v>4</v>
      </c>
      <c r="B29" s="107" t="s">
        <v>61</v>
      </c>
      <c r="C29" s="106">
        <v>45</v>
      </c>
      <c r="D29" s="107" t="s">
        <v>62</v>
      </c>
      <c r="E29" s="108">
        <v>4599</v>
      </c>
      <c r="F29" s="107" t="s">
        <v>126</v>
      </c>
      <c r="G29" s="109" t="s">
        <v>64</v>
      </c>
      <c r="H29" s="107" t="s">
        <v>127</v>
      </c>
      <c r="I29" s="109">
        <v>4599002</v>
      </c>
      <c r="J29" s="107" t="s">
        <v>83</v>
      </c>
      <c r="K29" s="109">
        <v>459900201</v>
      </c>
      <c r="L29" s="107" t="s">
        <v>128</v>
      </c>
      <c r="M29" s="109">
        <v>459900201</v>
      </c>
      <c r="N29" s="107" t="s">
        <v>129</v>
      </c>
      <c r="O29" s="109">
        <v>1</v>
      </c>
      <c r="P29" s="110">
        <v>2020003630048</v>
      </c>
      <c r="Q29" s="107" t="s">
        <v>130</v>
      </c>
      <c r="R29" s="111">
        <v>1</v>
      </c>
      <c r="S29" s="107" t="s">
        <v>131</v>
      </c>
      <c r="T29" s="107" t="s">
        <v>132</v>
      </c>
      <c r="U29" s="107" t="s">
        <v>133</v>
      </c>
      <c r="V29" s="26">
        <v>200000</v>
      </c>
      <c r="W29" s="113" t="s">
        <v>172</v>
      </c>
      <c r="X29" s="121" t="s">
        <v>173</v>
      </c>
      <c r="Y29" s="115">
        <v>56</v>
      </c>
      <c r="Z29" s="114" t="s">
        <v>142</v>
      </c>
      <c r="AA29" s="108">
        <v>295972</v>
      </c>
      <c r="AB29" s="108">
        <v>285580</v>
      </c>
      <c r="AC29" s="108">
        <v>135545</v>
      </c>
      <c r="AD29" s="108">
        <v>44254</v>
      </c>
      <c r="AE29" s="108">
        <v>309146</v>
      </c>
      <c r="AF29" s="108">
        <v>92607</v>
      </c>
      <c r="AG29" s="108">
        <v>2145</v>
      </c>
      <c r="AH29" s="108">
        <v>12718</v>
      </c>
      <c r="AI29" s="108">
        <v>26</v>
      </c>
      <c r="AJ29" s="108">
        <v>37</v>
      </c>
      <c r="AK29" s="108" t="s">
        <v>136</v>
      </c>
      <c r="AL29" s="108" t="s">
        <v>136</v>
      </c>
      <c r="AM29" s="108">
        <v>44350</v>
      </c>
      <c r="AN29" s="108">
        <v>21944</v>
      </c>
      <c r="AO29" s="108">
        <v>75687</v>
      </c>
      <c r="AP29" s="108">
        <v>581552</v>
      </c>
      <c r="AQ29" s="46">
        <v>44563</v>
      </c>
      <c r="AR29" s="51">
        <v>44926</v>
      </c>
      <c r="AS29" s="39" t="s">
        <v>137</v>
      </c>
    </row>
    <row r="30" spans="1:45" ht="199.5" x14ac:dyDescent="0.2">
      <c r="A30" s="106">
        <v>4</v>
      </c>
      <c r="B30" s="107" t="s">
        <v>61</v>
      </c>
      <c r="C30" s="106">
        <v>45</v>
      </c>
      <c r="D30" s="107" t="s">
        <v>62</v>
      </c>
      <c r="E30" s="108">
        <v>4599</v>
      </c>
      <c r="F30" s="107" t="s">
        <v>126</v>
      </c>
      <c r="G30" s="109" t="s">
        <v>64</v>
      </c>
      <c r="H30" s="107" t="s">
        <v>127</v>
      </c>
      <c r="I30" s="109">
        <v>4599002</v>
      </c>
      <c r="J30" s="107" t="s">
        <v>83</v>
      </c>
      <c r="K30" s="109">
        <v>459900201</v>
      </c>
      <c r="L30" s="107" t="s">
        <v>128</v>
      </c>
      <c r="M30" s="109">
        <v>459900201</v>
      </c>
      <c r="N30" s="107" t="s">
        <v>129</v>
      </c>
      <c r="O30" s="109">
        <v>1</v>
      </c>
      <c r="P30" s="110">
        <v>2020003630048</v>
      </c>
      <c r="Q30" s="107" t="s">
        <v>130</v>
      </c>
      <c r="R30" s="111">
        <v>1</v>
      </c>
      <c r="S30" s="107" t="s">
        <v>131</v>
      </c>
      <c r="T30" s="107" t="s">
        <v>132</v>
      </c>
      <c r="U30" s="107" t="s">
        <v>133</v>
      </c>
      <c r="V30" s="26">
        <v>2000000</v>
      </c>
      <c r="W30" s="113" t="s">
        <v>174</v>
      </c>
      <c r="X30" s="120" t="s">
        <v>175</v>
      </c>
      <c r="Y30" s="115">
        <v>56</v>
      </c>
      <c r="Z30" s="114" t="s">
        <v>142</v>
      </c>
      <c r="AA30" s="108">
        <v>295972</v>
      </c>
      <c r="AB30" s="108">
        <v>285581</v>
      </c>
      <c r="AC30" s="108">
        <v>135546</v>
      </c>
      <c r="AD30" s="108">
        <v>44255</v>
      </c>
      <c r="AE30" s="108">
        <v>309147</v>
      </c>
      <c r="AF30" s="108">
        <v>92608</v>
      </c>
      <c r="AG30" s="108">
        <v>2146</v>
      </c>
      <c r="AH30" s="108">
        <v>12719</v>
      </c>
      <c r="AI30" s="108">
        <v>27</v>
      </c>
      <c r="AJ30" s="108">
        <v>37</v>
      </c>
      <c r="AK30" s="108" t="s">
        <v>136</v>
      </c>
      <c r="AL30" s="108" t="s">
        <v>136</v>
      </c>
      <c r="AM30" s="108">
        <v>44351</v>
      </c>
      <c r="AN30" s="108">
        <v>21945</v>
      </c>
      <c r="AO30" s="108">
        <v>75688</v>
      </c>
      <c r="AP30" s="108">
        <v>581553</v>
      </c>
      <c r="AQ30" s="46">
        <v>44563</v>
      </c>
      <c r="AR30" s="51">
        <v>44926</v>
      </c>
      <c r="AS30" s="39" t="s">
        <v>137</v>
      </c>
    </row>
    <row r="31" spans="1:45" ht="199.5" x14ac:dyDescent="0.2">
      <c r="A31" s="106">
        <v>4</v>
      </c>
      <c r="B31" s="107" t="s">
        <v>61</v>
      </c>
      <c r="C31" s="106">
        <v>45</v>
      </c>
      <c r="D31" s="107" t="s">
        <v>62</v>
      </c>
      <c r="E31" s="108">
        <v>4599</v>
      </c>
      <c r="F31" s="107" t="s">
        <v>126</v>
      </c>
      <c r="G31" s="109" t="s">
        <v>64</v>
      </c>
      <c r="H31" s="107" t="s">
        <v>127</v>
      </c>
      <c r="I31" s="109">
        <v>4599002</v>
      </c>
      <c r="J31" s="107" t="s">
        <v>83</v>
      </c>
      <c r="K31" s="109">
        <v>459900201</v>
      </c>
      <c r="L31" s="107" t="s">
        <v>128</v>
      </c>
      <c r="M31" s="109">
        <v>459900201</v>
      </c>
      <c r="N31" s="107" t="s">
        <v>129</v>
      </c>
      <c r="O31" s="109">
        <v>1</v>
      </c>
      <c r="P31" s="110">
        <v>2020003630048</v>
      </c>
      <c r="Q31" s="107" t="s">
        <v>130</v>
      </c>
      <c r="R31" s="111">
        <v>1</v>
      </c>
      <c r="S31" s="107" t="s">
        <v>131</v>
      </c>
      <c r="T31" s="107" t="s">
        <v>132</v>
      </c>
      <c r="U31" s="107" t="s">
        <v>133</v>
      </c>
      <c r="V31" s="122">
        <v>138533774.16</v>
      </c>
      <c r="W31" s="113" t="s">
        <v>176</v>
      </c>
      <c r="X31" s="120" t="s">
        <v>74</v>
      </c>
      <c r="Y31" s="115" t="s">
        <v>177</v>
      </c>
      <c r="Z31" s="36" t="s">
        <v>178</v>
      </c>
      <c r="AA31" s="108">
        <v>295972</v>
      </c>
      <c r="AB31" s="108">
        <v>285581</v>
      </c>
      <c r="AC31" s="108">
        <v>135546</v>
      </c>
      <c r="AD31" s="108">
        <v>44255</v>
      </c>
      <c r="AE31" s="108">
        <v>309147</v>
      </c>
      <c r="AF31" s="108">
        <v>92608</v>
      </c>
      <c r="AG31" s="108">
        <v>2146</v>
      </c>
      <c r="AH31" s="108">
        <v>12719</v>
      </c>
      <c r="AI31" s="108">
        <v>27</v>
      </c>
      <c r="AJ31" s="108">
        <v>37</v>
      </c>
      <c r="AK31" s="108" t="s">
        <v>136</v>
      </c>
      <c r="AL31" s="108" t="s">
        <v>136</v>
      </c>
      <c r="AM31" s="108">
        <v>44351</v>
      </c>
      <c r="AN31" s="108">
        <v>21945</v>
      </c>
      <c r="AO31" s="108">
        <v>75688</v>
      </c>
      <c r="AP31" s="108">
        <v>581553</v>
      </c>
      <c r="AQ31" s="46">
        <v>44563</v>
      </c>
      <c r="AR31" s="51">
        <v>44926</v>
      </c>
      <c r="AS31" s="39" t="s">
        <v>137</v>
      </c>
    </row>
    <row r="32" spans="1:45" ht="114" x14ac:dyDescent="0.2">
      <c r="A32" s="106">
        <v>4</v>
      </c>
      <c r="B32" s="107" t="s">
        <v>61</v>
      </c>
      <c r="C32" s="106">
        <v>45</v>
      </c>
      <c r="D32" s="107" t="s">
        <v>62</v>
      </c>
      <c r="E32" s="108">
        <v>4599</v>
      </c>
      <c r="F32" s="107" t="s">
        <v>126</v>
      </c>
      <c r="G32" s="109">
        <v>4599002</v>
      </c>
      <c r="H32" s="107" t="s">
        <v>179</v>
      </c>
      <c r="I32" s="109">
        <v>4599002</v>
      </c>
      <c r="J32" s="107" t="s">
        <v>180</v>
      </c>
      <c r="K32" s="109" t="s">
        <v>64</v>
      </c>
      <c r="L32" s="107" t="s">
        <v>181</v>
      </c>
      <c r="M32" s="109">
        <v>459900200</v>
      </c>
      <c r="N32" s="107" t="s">
        <v>85</v>
      </c>
      <c r="O32" s="109">
        <v>1</v>
      </c>
      <c r="P32" s="123">
        <v>2020003630049</v>
      </c>
      <c r="Q32" s="107" t="s">
        <v>182</v>
      </c>
      <c r="R32" s="111">
        <v>1</v>
      </c>
      <c r="S32" s="107" t="s">
        <v>183</v>
      </c>
      <c r="T32" s="107" t="s">
        <v>184</v>
      </c>
      <c r="U32" s="107" t="s">
        <v>185</v>
      </c>
      <c r="V32" s="26">
        <v>230000000</v>
      </c>
      <c r="W32" s="113" t="s">
        <v>186</v>
      </c>
      <c r="X32" s="28" t="s">
        <v>74</v>
      </c>
      <c r="Y32" s="48">
        <v>20</v>
      </c>
      <c r="Z32" s="114" t="s">
        <v>94</v>
      </c>
      <c r="AA32" s="108">
        <v>295972</v>
      </c>
      <c r="AB32" s="108">
        <v>285580</v>
      </c>
      <c r="AC32" s="108">
        <v>135545</v>
      </c>
      <c r="AD32" s="108">
        <v>44254</v>
      </c>
      <c r="AE32" s="108">
        <v>309146</v>
      </c>
      <c r="AF32" s="108">
        <v>92607</v>
      </c>
      <c r="AG32" s="108">
        <v>2145</v>
      </c>
      <c r="AH32" s="108">
        <v>12718</v>
      </c>
      <c r="AI32" s="108">
        <v>26</v>
      </c>
      <c r="AJ32" s="108">
        <v>37</v>
      </c>
      <c r="AK32" s="108" t="s">
        <v>136</v>
      </c>
      <c r="AL32" s="108" t="s">
        <v>136</v>
      </c>
      <c r="AM32" s="108">
        <v>44350</v>
      </c>
      <c r="AN32" s="108">
        <v>21944</v>
      </c>
      <c r="AO32" s="108">
        <v>75687</v>
      </c>
      <c r="AP32" s="108">
        <v>581552</v>
      </c>
      <c r="AQ32" s="46">
        <v>44563</v>
      </c>
      <c r="AR32" s="51">
        <v>44926</v>
      </c>
      <c r="AS32" s="39" t="s">
        <v>137</v>
      </c>
    </row>
    <row r="33" spans="1:45" ht="15" x14ac:dyDescent="0.2">
      <c r="A33" s="64"/>
      <c r="B33" s="64"/>
      <c r="C33" s="64"/>
      <c r="D33" s="64"/>
      <c r="E33" s="65"/>
      <c r="F33" s="65"/>
      <c r="G33" s="65"/>
      <c r="H33" s="65"/>
      <c r="I33" s="65"/>
      <c r="J33" s="65"/>
      <c r="K33" s="65"/>
      <c r="L33" s="65"/>
      <c r="M33" s="65"/>
      <c r="N33" s="65"/>
      <c r="O33" s="66"/>
      <c r="P33" s="66"/>
      <c r="Q33" s="124"/>
      <c r="R33" s="124"/>
      <c r="S33" s="66"/>
      <c r="T33" s="66"/>
      <c r="U33" s="65" t="s">
        <v>114</v>
      </c>
      <c r="V33" s="125">
        <f>SUM(V9:V32)</f>
        <v>2434973534.1599998</v>
      </c>
      <c r="W33" s="124"/>
      <c r="X33" s="124"/>
      <c r="Y33" s="67"/>
      <c r="Z33" s="66"/>
      <c r="AA33" s="66"/>
      <c r="AB33" s="66"/>
      <c r="AC33" s="66"/>
      <c r="AD33" s="66"/>
      <c r="AE33" s="66"/>
      <c r="AF33" s="66"/>
      <c r="AG33" s="66"/>
      <c r="AH33" s="66"/>
      <c r="AI33" s="66"/>
      <c r="AJ33" s="66"/>
      <c r="AK33" s="66"/>
      <c r="AL33" s="66"/>
      <c r="AM33" s="66"/>
      <c r="AN33" s="66"/>
      <c r="AO33" s="66"/>
      <c r="AP33" s="66"/>
      <c r="AQ33" s="126"/>
      <c r="AR33" s="126"/>
      <c r="AS33" s="127"/>
    </row>
    <row r="34" spans="1:45" ht="15" x14ac:dyDescent="0.25">
      <c r="V34"/>
    </row>
    <row r="35" spans="1:45" ht="15" x14ac:dyDescent="0.25">
      <c r="V35" s="85">
        <v>2434973534.1599998</v>
      </c>
    </row>
    <row r="36" spans="1:45" x14ac:dyDescent="0.2">
      <c r="V36" s="128"/>
    </row>
    <row r="39" spans="1:45" ht="15" x14ac:dyDescent="0.25">
      <c r="O39" s="86"/>
      <c r="P39" s="87"/>
    </row>
    <row r="40" spans="1:45" ht="15" x14ac:dyDescent="0.25">
      <c r="O40" s="88" t="s">
        <v>115</v>
      </c>
    </row>
    <row r="46" spans="1:45" ht="30" x14ac:dyDescent="0.2">
      <c r="J46" s="90" t="s">
        <v>116</v>
      </c>
      <c r="K46" s="91" t="s">
        <v>117</v>
      </c>
      <c r="L46" s="92"/>
      <c r="M46" s="1104" t="s">
        <v>118</v>
      </c>
      <c r="N46" s="1105"/>
    </row>
    <row r="47" spans="1:45" ht="45" x14ac:dyDescent="0.2">
      <c r="J47" s="93" t="s">
        <v>119</v>
      </c>
      <c r="K47" s="1106" t="s">
        <v>120</v>
      </c>
      <c r="L47" s="1107"/>
      <c r="M47" s="1108" t="s">
        <v>121</v>
      </c>
      <c r="N47" s="1108"/>
    </row>
    <row r="48" spans="1:45" ht="45" x14ac:dyDescent="0.2">
      <c r="J48" s="93" t="s">
        <v>122</v>
      </c>
      <c r="K48" s="1106" t="s">
        <v>123</v>
      </c>
      <c r="L48" s="1107"/>
      <c r="M48" s="1108" t="s">
        <v>124</v>
      </c>
      <c r="N48" s="1108"/>
    </row>
  </sheetData>
  <mergeCells count="24">
    <mergeCell ref="K47:L47"/>
    <mergeCell ref="M47:N47"/>
    <mergeCell ref="K48:L48"/>
    <mergeCell ref="M48:N48"/>
    <mergeCell ref="M46:N46"/>
    <mergeCell ref="AA7:AB7"/>
    <mergeCell ref="AC7:AF7"/>
    <mergeCell ref="AG7:AL7"/>
    <mergeCell ref="AM7:AO7"/>
    <mergeCell ref="AP7:AP8"/>
    <mergeCell ref="W7:Z7"/>
    <mergeCell ref="A5:O6"/>
    <mergeCell ref="P5:AS5"/>
    <mergeCell ref="P6:Z6"/>
    <mergeCell ref="AQ6:AS6"/>
    <mergeCell ref="A7:B7"/>
    <mergeCell ref="C7:D7"/>
    <mergeCell ref="E7:F7"/>
    <mergeCell ref="G7:J7"/>
    <mergeCell ref="K7:N7"/>
    <mergeCell ref="O7:V7"/>
    <mergeCell ref="AQ7:AQ8"/>
    <mergeCell ref="AR7:AR8"/>
    <mergeCell ref="AS7:AS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F172"/>
  <sheetViews>
    <sheetView showGridLines="0" zoomScale="70" zoomScaleNormal="70" workbookViewId="0">
      <selection activeCell="E7" sqref="E7:F7"/>
    </sheetView>
  </sheetViews>
  <sheetFormatPr baseColWidth="10" defaultColWidth="11.42578125" defaultRowHeight="14.25" x14ac:dyDescent="0.2"/>
  <cols>
    <col min="1" max="1" width="11" style="3" customWidth="1"/>
    <col min="2" max="2" width="15.5703125" style="438" customWidth="1"/>
    <col min="3" max="3" width="12.28515625" style="3" customWidth="1"/>
    <col min="4" max="4" width="17.140625" style="438" customWidth="1"/>
    <col min="5" max="5" width="14.7109375" style="3" customWidth="1"/>
    <col min="6" max="6" width="29.85546875" style="438" customWidth="1"/>
    <col min="7" max="7" width="14.42578125" style="3" customWidth="1"/>
    <col min="8" max="8" width="31.28515625" style="438" customWidth="1"/>
    <col min="9" max="9" width="15.5703125" style="3" customWidth="1"/>
    <col min="10" max="10" width="29.85546875" style="438" customWidth="1"/>
    <col min="11" max="11" width="17.7109375" style="3" customWidth="1"/>
    <col min="12" max="12" width="29.140625" style="438" customWidth="1"/>
    <col min="13" max="13" width="19.140625" style="3" customWidth="1"/>
    <col min="14" max="14" width="20.28515625" style="438" customWidth="1"/>
    <col min="15" max="15" width="18.5703125" style="3" customWidth="1"/>
    <col min="16" max="16" width="19.7109375" style="3" customWidth="1"/>
    <col min="17" max="17" width="47.28515625" style="438" bestFit="1" customWidth="1"/>
    <col min="18" max="18" width="13.7109375" style="3" bestFit="1" customWidth="1"/>
    <col min="19" max="19" width="64.140625" style="438" bestFit="1" customWidth="1"/>
    <col min="20" max="20" width="35.28515625" style="438" bestFit="1" customWidth="1"/>
    <col min="21" max="21" width="31" style="438" bestFit="1" customWidth="1"/>
    <col min="22" max="22" width="28.28515625" style="3" customWidth="1"/>
    <col min="23" max="23" width="59.7109375" style="467" customWidth="1"/>
    <col min="24" max="24" width="33" style="438" customWidth="1"/>
    <col min="25" max="25" width="11.5703125" style="3" customWidth="1"/>
    <col min="26" max="26" width="20.140625" style="3" customWidth="1"/>
    <col min="27" max="27" width="14" style="3" customWidth="1"/>
    <col min="28" max="32" width="12.85546875" style="3" customWidth="1"/>
    <col min="33" max="41" width="7.85546875" style="3" customWidth="1"/>
    <col min="42" max="42" width="11.140625" style="3" customWidth="1"/>
    <col min="43" max="44" width="21" style="3" customWidth="1"/>
    <col min="45" max="45" width="26.5703125" style="3" customWidth="1"/>
    <col min="46" max="58" width="14.85546875" style="3" customWidth="1"/>
    <col min="59" max="16384" width="11.42578125" style="3"/>
  </cols>
  <sheetData>
    <row r="1" spans="1:45" ht="28.5" customHeight="1" x14ac:dyDescent="0.25">
      <c r="A1" s="1074"/>
      <c r="B1" s="1129" t="s">
        <v>0</v>
      </c>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 t="s">
        <v>1</v>
      </c>
      <c r="AS1" s="2" t="s">
        <v>346</v>
      </c>
    </row>
    <row r="2" spans="1:45" ht="28.5" customHeight="1" x14ac:dyDescent="0.2">
      <c r="A2" s="1075"/>
      <c r="B2" s="1080" t="s">
        <v>953</v>
      </c>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c r="AM2" s="1122"/>
      <c r="AN2" s="1122"/>
      <c r="AO2" s="1122"/>
      <c r="AP2" s="1122"/>
      <c r="AQ2" s="1122"/>
      <c r="AR2" s="4" t="s">
        <v>3</v>
      </c>
      <c r="AS2" s="5">
        <v>10</v>
      </c>
    </row>
    <row r="3" spans="1:45" ht="28.5" customHeight="1" x14ac:dyDescent="0.2">
      <c r="A3" s="1075"/>
      <c r="B3" s="1080"/>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122"/>
      <c r="AR3" s="6" t="s">
        <v>4</v>
      </c>
      <c r="AS3" s="7">
        <v>44617</v>
      </c>
    </row>
    <row r="4" spans="1:45" s="10" customFormat="1" ht="28.5" customHeight="1" x14ac:dyDescent="0.2">
      <c r="A4" s="1076"/>
      <c r="B4" s="1083"/>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8" t="s">
        <v>5</v>
      </c>
      <c r="AS4" s="9" t="s">
        <v>187</v>
      </c>
    </row>
    <row r="5" spans="1:45" ht="15" x14ac:dyDescent="0.2">
      <c r="A5" s="1086" t="s">
        <v>7</v>
      </c>
      <c r="B5" s="1131"/>
      <c r="C5" s="1132"/>
      <c r="D5" s="1131"/>
      <c r="E5" s="1132"/>
      <c r="F5" s="1131"/>
      <c r="G5" s="1132"/>
      <c r="H5" s="1131"/>
      <c r="I5" s="1132"/>
      <c r="J5" s="1131"/>
      <c r="K5" s="1132"/>
      <c r="L5" s="1131"/>
      <c r="M5" s="1132"/>
      <c r="N5" s="1131"/>
      <c r="O5" s="1132"/>
      <c r="P5" s="1090"/>
      <c r="Q5" s="1134"/>
      <c r="R5" s="1091"/>
      <c r="S5" s="1134"/>
      <c r="T5" s="1134"/>
      <c r="U5" s="1134"/>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2"/>
    </row>
    <row r="6" spans="1:45" ht="15" x14ac:dyDescent="0.2">
      <c r="A6" s="1088"/>
      <c r="B6" s="1133"/>
      <c r="C6" s="1132"/>
      <c r="D6" s="1131"/>
      <c r="E6" s="1132"/>
      <c r="F6" s="1131"/>
      <c r="G6" s="1132"/>
      <c r="H6" s="1131"/>
      <c r="I6" s="1132"/>
      <c r="J6" s="1131"/>
      <c r="K6" s="1132"/>
      <c r="L6" s="1131"/>
      <c r="M6" s="1132"/>
      <c r="N6" s="1131"/>
      <c r="O6" s="1132"/>
      <c r="P6" s="1090"/>
      <c r="Q6" s="1134"/>
      <c r="R6" s="1091"/>
      <c r="S6" s="1134"/>
      <c r="T6" s="1134"/>
      <c r="U6" s="1134"/>
      <c r="V6" s="1091"/>
      <c r="W6" s="1091"/>
      <c r="X6" s="1091"/>
      <c r="Y6" s="1091"/>
      <c r="Z6" s="1093"/>
      <c r="AA6" s="442"/>
      <c r="AB6" s="442"/>
      <c r="AC6" s="442"/>
      <c r="AD6" s="442"/>
      <c r="AE6" s="442"/>
      <c r="AF6" s="442"/>
      <c r="AG6" s="442"/>
      <c r="AH6" s="442"/>
      <c r="AI6" s="442"/>
      <c r="AJ6" s="442"/>
      <c r="AK6" s="442"/>
      <c r="AL6" s="442"/>
      <c r="AM6" s="442"/>
      <c r="AN6" s="442"/>
      <c r="AO6" s="442"/>
      <c r="AP6" s="442"/>
      <c r="AQ6" s="1094"/>
      <c r="AR6" s="1095"/>
      <c r="AS6" s="1096"/>
    </row>
    <row r="7" spans="1:45" ht="15" customHeight="1" x14ac:dyDescent="0.2">
      <c r="A7" s="1125" t="s">
        <v>8</v>
      </c>
      <c r="B7" s="1136"/>
      <c r="C7" s="1123" t="s">
        <v>9</v>
      </c>
      <c r="D7" s="1136"/>
      <c r="E7" s="1123" t="s">
        <v>10</v>
      </c>
      <c r="F7" s="1136"/>
      <c r="G7" s="1123" t="s">
        <v>11</v>
      </c>
      <c r="H7" s="1128"/>
      <c r="I7" s="1124"/>
      <c r="J7" s="1136"/>
      <c r="K7" s="1123" t="s">
        <v>12</v>
      </c>
      <c r="L7" s="1128"/>
      <c r="M7" s="1124"/>
      <c r="N7" s="1136"/>
      <c r="O7" s="1123" t="s">
        <v>13</v>
      </c>
      <c r="P7" s="1124"/>
      <c r="Q7" s="1128"/>
      <c r="R7" s="1124"/>
      <c r="S7" s="1128"/>
      <c r="T7" s="1128"/>
      <c r="U7" s="1128"/>
      <c r="V7" s="1124"/>
      <c r="W7" s="456"/>
      <c r="X7" s="447"/>
      <c r="Y7" s="447"/>
      <c r="Z7" s="446"/>
      <c r="AA7" s="1112" t="s">
        <v>15</v>
      </c>
      <c r="AB7" s="1113"/>
      <c r="AC7" s="1115" t="s">
        <v>16</v>
      </c>
      <c r="AD7" s="1116"/>
      <c r="AE7" s="1116"/>
      <c r="AF7" s="1116"/>
      <c r="AG7" s="1117" t="s">
        <v>17</v>
      </c>
      <c r="AH7" s="1118"/>
      <c r="AI7" s="1118"/>
      <c r="AJ7" s="1118"/>
      <c r="AK7" s="1118"/>
      <c r="AL7" s="1118"/>
      <c r="AM7" s="1115" t="s">
        <v>18</v>
      </c>
      <c r="AN7" s="1116"/>
      <c r="AO7" s="1116"/>
      <c r="AP7" s="1119" t="s">
        <v>19</v>
      </c>
      <c r="AQ7" s="1109" t="s">
        <v>20</v>
      </c>
      <c r="AR7" s="1109" t="s">
        <v>21</v>
      </c>
      <c r="AS7" s="1111" t="s">
        <v>22</v>
      </c>
    </row>
    <row r="8" spans="1:45" ht="126" customHeight="1" x14ac:dyDescent="0.2">
      <c r="A8" s="942" t="s">
        <v>23</v>
      </c>
      <c r="B8" s="943" t="s">
        <v>24</v>
      </c>
      <c r="C8" s="945" t="s">
        <v>23</v>
      </c>
      <c r="D8" s="943" t="s">
        <v>25</v>
      </c>
      <c r="E8" s="945" t="s">
        <v>23</v>
      </c>
      <c r="F8" s="943" t="s">
        <v>24</v>
      </c>
      <c r="G8" s="945" t="s">
        <v>26</v>
      </c>
      <c r="H8" s="943" t="s">
        <v>27</v>
      </c>
      <c r="I8" s="945" t="s">
        <v>28</v>
      </c>
      <c r="J8" s="943" t="s">
        <v>29</v>
      </c>
      <c r="K8" s="945" t="s">
        <v>26</v>
      </c>
      <c r="L8" s="943" t="s">
        <v>30</v>
      </c>
      <c r="M8" s="945" t="s">
        <v>31</v>
      </c>
      <c r="N8" s="943" t="s">
        <v>32</v>
      </c>
      <c r="O8" s="180" t="s">
        <v>33</v>
      </c>
      <c r="P8" s="946" t="s">
        <v>34</v>
      </c>
      <c r="Q8" s="944" t="s">
        <v>35</v>
      </c>
      <c r="R8" s="946" t="s">
        <v>36</v>
      </c>
      <c r="S8" s="944" t="s">
        <v>37</v>
      </c>
      <c r="T8" s="944" t="s">
        <v>38</v>
      </c>
      <c r="U8" s="943" t="s">
        <v>39</v>
      </c>
      <c r="V8" s="180" t="s">
        <v>40</v>
      </c>
      <c r="W8" s="945" t="s">
        <v>41</v>
      </c>
      <c r="X8" s="943" t="s">
        <v>42</v>
      </c>
      <c r="Y8" s="945" t="s">
        <v>23</v>
      </c>
      <c r="Z8" s="945" t="s">
        <v>25</v>
      </c>
      <c r="AA8" s="13" t="s">
        <v>43</v>
      </c>
      <c r="AB8" s="14" t="s">
        <v>44</v>
      </c>
      <c r="AC8" s="13" t="s">
        <v>45</v>
      </c>
      <c r="AD8" s="13" t="s">
        <v>46</v>
      </c>
      <c r="AE8" s="13" t="s">
        <v>47</v>
      </c>
      <c r="AF8" s="13" t="s">
        <v>48</v>
      </c>
      <c r="AG8" s="13" t="s">
        <v>49</v>
      </c>
      <c r="AH8" s="13" t="s">
        <v>50</v>
      </c>
      <c r="AI8" s="13" t="s">
        <v>51</v>
      </c>
      <c r="AJ8" s="13" t="s">
        <v>52</v>
      </c>
      <c r="AK8" s="13" t="s">
        <v>53</v>
      </c>
      <c r="AL8" s="13" t="s">
        <v>54</v>
      </c>
      <c r="AM8" s="13" t="s">
        <v>55</v>
      </c>
      <c r="AN8" s="13" t="s">
        <v>56</v>
      </c>
      <c r="AO8" s="13" t="s">
        <v>57</v>
      </c>
      <c r="AP8" s="1120"/>
      <c r="AQ8" s="1110"/>
      <c r="AR8" s="1110"/>
      <c r="AS8" s="1111"/>
    </row>
    <row r="9" spans="1:45" s="401" customFormat="1" ht="85.5" x14ac:dyDescent="0.2">
      <c r="A9" s="110">
        <v>1</v>
      </c>
      <c r="B9" s="107" t="s">
        <v>400</v>
      </c>
      <c r="C9" s="106">
        <v>12</v>
      </c>
      <c r="D9" s="107" t="s">
        <v>602</v>
      </c>
      <c r="E9" s="108">
        <v>1202</v>
      </c>
      <c r="F9" s="107" t="s">
        <v>603</v>
      </c>
      <c r="G9" s="106" t="s">
        <v>64</v>
      </c>
      <c r="H9" s="107" t="s">
        <v>604</v>
      </c>
      <c r="I9" s="106">
        <v>1202019</v>
      </c>
      <c r="J9" s="107" t="s">
        <v>605</v>
      </c>
      <c r="K9" s="106" t="s">
        <v>64</v>
      </c>
      <c r="L9" s="107" t="s">
        <v>606</v>
      </c>
      <c r="M9" s="106">
        <v>120201900</v>
      </c>
      <c r="N9" s="107" t="s">
        <v>607</v>
      </c>
      <c r="O9" s="106">
        <v>4</v>
      </c>
      <c r="P9" s="110">
        <v>2020003630017</v>
      </c>
      <c r="Q9" s="107" t="s">
        <v>608</v>
      </c>
      <c r="R9" s="395">
        <v>1</v>
      </c>
      <c r="S9" s="107" t="s">
        <v>609</v>
      </c>
      <c r="T9" s="396" t="s">
        <v>610</v>
      </c>
      <c r="U9" s="107" t="s">
        <v>611</v>
      </c>
      <c r="V9" s="397">
        <v>58250000</v>
      </c>
      <c r="W9" s="457" t="s">
        <v>612</v>
      </c>
      <c r="X9" s="398" t="s">
        <v>613</v>
      </c>
      <c r="Y9" s="399">
        <v>20</v>
      </c>
      <c r="Z9" s="106" t="s">
        <v>94</v>
      </c>
      <c r="AA9" s="231">
        <v>295972</v>
      </c>
      <c r="AB9" s="231">
        <v>285580</v>
      </c>
      <c r="AC9" s="231">
        <v>135545</v>
      </c>
      <c r="AD9" s="231">
        <v>44254</v>
      </c>
      <c r="AE9" s="231">
        <v>309146</v>
      </c>
      <c r="AF9" s="231">
        <v>92607</v>
      </c>
      <c r="AG9" s="231">
        <v>2145</v>
      </c>
      <c r="AH9" s="231">
        <v>12718</v>
      </c>
      <c r="AI9" s="231">
        <v>26</v>
      </c>
      <c r="AJ9" s="231">
        <v>37</v>
      </c>
      <c r="AK9" s="231">
        <v>0</v>
      </c>
      <c r="AL9" s="231">
        <v>0</v>
      </c>
      <c r="AM9" s="231">
        <v>44350</v>
      </c>
      <c r="AN9" s="231">
        <v>21944</v>
      </c>
      <c r="AO9" s="231">
        <v>75687</v>
      </c>
      <c r="AP9" s="231">
        <v>581552</v>
      </c>
      <c r="AQ9" s="400">
        <v>44562</v>
      </c>
      <c r="AR9" s="400">
        <v>44926</v>
      </c>
      <c r="AS9" s="396" t="s">
        <v>614</v>
      </c>
    </row>
    <row r="10" spans="1:45" s="401" customFormat="1" ht="85.5" x14ac:dyDescent="0.2">
      <c r="A10" s="110">
        <v>1</v>
      </c>
      <c r="B10" s="107" t="s">
        <v>400</v>
      </c>
      <c r="C10" s="106">
        <v>12</v>
      </c>
      <c r="D10" s="107" t="s">
        <v>602</v>
      </c>
      <c r="E10" s="108">
        <v>1202</v>
      </c>
      <c r="F10" s="107" t="s">
        <v>603</v>
      </c>
      <c r="G10" s="106" t="s">
        <v>64</v>
      </c>
      <c r="H10" s="107" t="s">
        <v>604</v>
      </c>
      <c r="I10" s="106">
        <v>1202019</v>
      </c>
      <c r="J10" s="107" t="s">
        <v>605</v>
      </c>
      <c r="K10" s="106" t="s">
        <v>64</v>
      </c>
      <c r="L10" s="107" t="s">
        <v>606</v>
      </c>
      <c r="M10" s="106">
        <v>120201900</v>
      </c>
      <c r="N10" s="107" t="s">
        <v>607</v>
      </c>
      <c r="O10" s="106">
        <v>4</v>
      </c>
      <c r="P10" s="110">
        <v>2020003630017</v>
      </c>
      <c r="Q10" s="107" t="s">
        <v>608</v>
      </c>
      <c r="R10" s="395">
        <v>1</v>
      </c>
      <c r="S10" s="107" t="s">
        <v>609</v>
      </c>
      <c r="T10" s="396" t="s">
        <v>610</v>
      </c>
      <c r="U10" s="107" t="s">
        <v>615</v>
      </c>
      <c r="V10" s="402">
        <v>6000000</v>
      </c>
      <c r="W10" s="457" t="s">
        <v>616</v>
      </c>
      <c r="X10" s="398" t="s">
        <v>74</v>
      </c>
      <c r="Y10" s="399">
        <v>20</v>
      </c>
      <c r="Z10" s="106" t="s">
        <v>94</v>
      </c>
      <c r="AA10" s="231">
        <v>295972</v>
      </c>
      <c r="AB10" s="231">
        <v>285580</v>
      </c>
      <c r="AC10" s="231">
        <v>135545</v>
      </c>
      <c r="AD10" s="231">
        <v>44254</v>
      </c>
      <c r="AE10" s="231">
        <v>309146</v>
      </c>
      <c r="AF10" s="231">
        <v>92607</v>
      </c>
      <c r="AG10" s="231">
        <v>2145</v>
      </c>
      <c r="AH10" s="231">
        <v>12718</v>
      </c>
      <c r="AI10" s="231">
        <v>26</v>
      </c>
      <c r="AJ10" s="231">
        <v>37</v>
      </c>
      <c r="AK10" s="231">
        <v>0</v>
      </c>
      <c r="AL10" s="231">
        <v>0</v>
      </c>
      <c r="AM10" s="231">
        <v>44350</v>
      </c>
      <c r="AN10" s="231">
        <v>21944</v>
      </c>
      <c r="AO10" s="231">
        <v>75687</v>
      </c>
      <c r="AP10" s="231">
        <v>581552</v>
      </c>
      <c r="AQ10" s="400">
        <v>44562</v>
      </c>
      <c r="AR10" s="400">
        <v>44926</v>
      </c>
      <c r="AS10" s="396" t="s">
        <v>614</v>
      </c>
    </row>
    <row r="11" spans="1:45" s="401" customFormat="1" ht="71.25" x14ac:dyDescent="0.2">
      <c r="A11" s="110">
        <v>1</v>
      </c>
      <c r="B11" s="107" t="s">
        <v>400</v>
      </c>
      <c r="C11" s="106">
        <v>19</v>
      </c>
      <c r="D11" s="107" t="s">
        <v>617</v>
      </c>
      <c r="E11" s="403">
        <v>1906</v>
      </c>
      <c r="F11" s="404" t="s">
        <v>618</v>
      </c>
      <c r="G11" s="405" t="s">
        <v>64</v>
      </c>
      <c r="H11" s="406" t="s">
        <v>619</v>
      </c>
      <c r="I11" s="405">
        <v>1906015</v>
      </c>
      <c r="J11" s="406" t="s">
        <v>620</v>
      </c>
      <c r="K11" s="405" t="s">
        <v>64</v>
      </c>
      <c r="L11" s="407" t="s">
        <v>621</v>
      </c>
      <c r="M11" s="408">
        <v>190601500</v>
      </c>
      <c r="N11" s="407" t="s">
        <v>620</v>
      </c>
      <c r="O11" s="409">
        <v>1</v>
      </c>
      <c r="P11" s="110">
        <v>2020003630018</v>
      </c>
      <c r="Q11" s="410" t="s">
        <v>622</v>
      </c>
      <c r="R11" s="395">
        <v>1</v>
      </c>
      <c r="S11" s="410" t="s">
        <v>623</v>
      </c>
      <c r="T11" s="411" t="s">
        <v>624</v>
      </c>
      <c r="U11" s="396" t="s">
        <v>625</v>
      </c>
      <c r="V11" s="402">
        <v>491811948</v>
      </c>
      <c r="W11" s="457" t="s">
        <v>626</v>
      </c>
      <c r="X11" s="398" t="s">
        <v>613</v>
      </c>
      <c r="Y11" s="399">
        <v>88</v>
      </c>
      <c r="Z11" s="106" t="s">
        <v>139</v>
      </c>
      <c r="AA11" s="231">
        <v>295972</v>
      </c>
      <c r="AB11" s="231">
        <v>285580</v>
      </c>
      <c r="AC11" s="231">
        <v>135545</v>
      </c>
      <c r="AD11" s="231">
        <v>44254</v>
      </c>
      <c r="AE11" s="231">
        <v>309146</v>
      </c>
      <c r="AF11" s="231">
        <v>92607</v>
      </c>
      <c r="AG11" s="231">
        <v>2145</v>
      </c>
      <c r="AH11" s="231">
        <v>12718</v>
      </c>
      <c r="AI11" s="231">
        <v>26</v>
      </c>
      <c r="AJ11" s="231">
        <v>37</v>
      </c>
      <c r="AK11" s="231">
        <v>0</v>
      </c>
      <c r="AL11" s="231">
        <v>0</v>
      </c>
      <c r="AM11" s="231">
        <v>44350</v>
      </c>
      <c r="AN11" s="231">
        <v>21944</v>
      </c>
      <c r="AO11" s="231">
        <v>75687</v>
      </c>
      <c r="AP11" s="231">
        <v>581552</v>
      </c>
      <c r="AQ11" s="400">
        <v>44562</v>
      </c>
      <c r="AR11" s="400">
        <v>44926</v>
      </c>
      <c r="AS11" s="396" t="s">
        <v>614</v>
      </c>
    </row>
    <row r="12" spans="1:45" s="401" customFormat="1" ht="71.25" x14ac:dyDescent="0.2">
      <c r="A12" s="110">
        <v>1</v>
      </c>
      <c r="B12" s="107" t="s">
        <v>400</v>
      </c>
      <c r="C12" s="106">
        <v>22</v>
      </c>
      <c r="D12" s="107" t="s">
        <v>417</v>
      </c>
      <c r="E12" s="106">
        <v>2201</v>
      </c>
      <c r="F12" s="107" t="s">
        <v>627</v>
      </c>
      <c r="G12" s="106" t="s">
        <v>64</v>
      </c>
      <c r="H12" s="107" t="s">
        <v>628</v>
      </c>
      <c r="I12" s="106">
        <v>2201062</v>
      </c>
      <c r="J12" s="107" t="s">
        <v>420</v>
      </c>
      <c r="K12" s="106" t="s">
        <v>64</v>
      </c>
      <c r="L12" s="107" t="s">
        <v>629</v>
      </c>
      <c r="M12" s="106">
        <v>220106200</v>
      </c>
      <c r="N12" s="107" t="s">
        <v>422</v>
      </c>
      <c r="O12" s="106">
        <v>15</v>
      </c>
      <c r="P12" s="110">
        <v>2020003630050</v>
      </c>
      <c r="Q12" s="107" t="s">
        <v>630</v>
      </c>
      <c r="R12" s="395">
        <v>1</v>
      </c>
      <c r="S12" s="107" t="s">
        <v>631</v>
      </c>
      <c r="T12" s="107" t="s">
        <v>632</v>
      </c>
      <c r="U12" s="107" t="s">
        <v>633</v>
      </c>
      <c r="V12" s="397">
        <v>750000000</v>
      </c>
      <c r="W12" s="457" t="s">
        <v>634</v>
      </c>
      <c r="X12" s="398" t="s">
        <v>613</v>
      </c>
      <c r="Y12" s="399" t="s">
        <v>635</v>
      </c>
      <c r="Z12" s="106" t="s">
        <v>636</v>
      </c>
      <c r="AA12" s="106">
        <v>295972</v>
      </c>
      <c r="AB12" s="106">
        <v>285580</v>
      </c>
      <c r="AC12" s="106">
        <v>135545</v>
      </c>
      <c r="AD12" s="106">
        <v>44254</v>
      </c>
      <c r="AE12" s="106">
        <v>309146</v>
      </c>
      <c r="AF12" s="106">
        <v>92607</v>
      </c>
      <c r="AG12" s="106">
        <v>2145</v>
      </c>
      <c r="AH12" s="106">
        <v>12718</v>
      </c>
      <c r="AI12" s="106">
        <v>26</v>
      </c>
      <c r="AJ12" s="106">
        <v>37</v>
      </c>
      <c r="AK12" s="106">
        <v>0</v>
      </c>
      <c r="AL12" s="106">
        <v>0</v>
      </c>
      <c r="AM12" s="106">
        <v>44350</v>
      </c>
      <c r="AN12" s="106">
        <v>21944</v>
      </c>
      <c r="AO12" s="106">
        <v>75687</v>
      </c>
      <c r="AP12" s="106">
        <v>581552</v>
      </c>
      <c r="AQ12" s="400">
        <v>44562</v>
      </c>
      <c r="AR12" s="400">
        <v>44926</v>
      </c>
      <c r="AS12" s="396" t="s">
        <v>614</v>
      </c>
    </row>
    <row r="13" spans="1:45" s="401" customFormat="1" ht="71.25" x14ac:dyDescent="0.2">
      <c r="A13" s="110">
        <v>1</v>
      </c>
      <c r="B13" s="107" t="s">
        <v>400</v>
      </c>
      <c r="C13" s="106">
        <v>22</v>
      </c>
      <c r="D13" s="107" t="s">
        <v>417</v>
      </c>
      <c r="E13" s="106">
        <v>2201</v>
      </c>
      <c r="F13" s="107" t="s">
        <v>627</v>
      </c>
      <c r="G13" s="106" t="s">
        <v>64</v>
      </c>
      <c r="H13" s="107" t="s">
        <v>628</v>
      </c>
      <c r="I13" s="106">
        <v>2201062</v>
      </c>
      <c r="J13" s="107" t="s">
        <v>420</v>
      </c>
      <c r="K13" s="106" t="s">
        <v>64</v>
      </c>
      <c r="L13" s="107" t="s">
        <v>629</v>
      </c>
      <c r="M13" s="106">
        <v>220106200</v>
      </c>
      <c r="N13" s="107" t="s">
        <v>422</v>
      </c>
      <c r="O13" s="106">
        <v>15</v>
      </c>
      <c r="P13" s="110">
        <v>2020003630050</v>
      </c>
      <c r="Q13" s="107" t="s">
        <v>630</v>
      </c>
      <c r="R13" s="395">
        <v>1</v>
      </c>
      <c r="S13" s="107" t="s">
        <v>631</v>
      </c>
      <c r="T13" s="107" t="s">
        <v>632</v>
      </c>
      <c r="U13" s="107" t="s">
        <v>633</v>
      </c>
      <c r="V13" s="397">
        <v>1960848790.23</v>
      </c>
      <c r="W13" s="457" t="s">
        <v>637</v>
      </c>
      <c r="X13" s="398" t="s">
        <v>613</v>
      </c>
      <c r="Y13" s="399">
        <v>82</v>
      </c>
      <c r="Z13" s="106" t="s">
        <v>638</v>
      </c>
      <c r="AA13" s="106">
        <v>295972</v>
      </c>
      <c r="AB13" s="106">
        <v>285580</v>
      </c>
      <c r="AC13" s="106">
        <v>135545</v>
      </c>
      <c r="AD13" s="106">
        <v>44254</v>
      </c>
      <c r="AE13" s="106">
        <v>309146</v>
      </c>
      <c r="AF13" s="106">
        <v>92607</v>
      </c>
      <c r="AG13" s="106">
        <v>2145</v>
      </c>
      <c r="AH13" s="106">
        <v>12718</v>
      </c>
      <c r="AI13" s="106">
        <v>26</v>
      </c>
      <c r="AJ13" s="106">
        <v>37</v>
      </c>
      <c r="AK13" s="106">
        <v>0</v>
      </c>
      <c r="AL13" s="106">
        <v>0</v>
      </c>
      <c r="AM13" s="106">
        <v>44350</v>
      </c>
      <c r="AN13" s="106">
        <v>21944</v>
      </c>
      <c r="AO13" s="106">
        <v>75687</v>
      </c>
      <c r="AP13" s="106">
        <v>581552</v>
      </c>
      <c r="AQ13" s="400">
        <v>44562</v>
      </c>
      <c r="AR13" s="400">
        <v>44926</v>
      </c>
      <c r="AS13" s="396" t="s">
        <v>614</v>
      </c>
    </row>
    <row r="14" spans="1:45" s="401" customFormat="1" ht="71.25" x14ac:dyDescent="0.2">
      <c r="A14" s="110">
        <v>1</v>
      </c>
      <c r="B14" s="107" t="s">
        <v>400</v>
      </c>
      <c r="C14" s="106">
        <v>22</v>
      </c>
      <c r="D14" s="107" t="s">
        <v>417</v>
      </c>
      <c r="E14" s="106">
        <v>2201</v>
      </c>
      <c r="F14" s="107" t="s">
        <v>627</v>
      </c>
      <c r="G14" s="106" t="s">
        <v>64</v>
      </c>
      <c r="H14" s="107" t="s">
        <v>628</v>
      </c>
      <c r="I14" s="106">
        <v>2201062</v>
      </c>
      <c r="J14" s="107" t="s">
        <v>420</v>
      </c>
      <c r="K14" s="106" t="s">
        <v>64</v>
      </c>
      <c r="L14" s="107" t="s">
        <v>629</v>
      </c>
      <c r="M14" s="106">
        <v>220106200</v>
      </c>
      <c r="N14" s="107" t="s">
        <v>422</v>
      </c>
      <c r="O14" s="106">
        <v>15</v>
      </c>
      <c r="P14" s="110">
        <v>2020003630050</v>
      </c>
      <c r="Q14" s="107" t="s">
        <v>630</v>
      </c>
      <c r="R14" s="395">
        <v>1</v>
      </c>
      <c r="S14" s="107" t="s">
        <v>631</v>
      </c>
      <c r="T14" s="107" t="s">
        <v>632</v>
      </c>
      <c r="U14" s="107" t="s">
        <v>639</v>
      </c>
      <c r="V14" s="397">
        <v>95024296</v>
      </c>
      <c r="W14" s="458" t="s">
        <v>640</v>
      </c>
      <c r="X14" s="398" t="s">
        <v>74</v>
      </c>
      <c r="Y14" s="399" t="s">
        <v>635</v>
      </c>
      <c r="Z14" s="106" t="s">
        <v>636</v>
      </c>
      <c r="AA14" s="106">
        <v>295972</v>
      </c>
      <c r="AB14" s="106">
        <v>285580</v>
      </c>
      <c r="AC14" s="106">
        <v>135545</v>
      </c>
      <c r="AD14" s="106">
        <v>44254</v>
      </c>
      <c r="AE14" s="106">
        <v>309146</v>
      </c>
      <c r="AF14" s="106">
        <v>92607</v>
      </c>
      <c r="AG14" s="106">
        <v>2145</v>
      </c>
      <c r="AH14" s="106">
        <v>12718</v>
      </c>
      <c r="AI14" s="106">
        <v>26</v>
      </c>
      <c r="AJ14" s="106">
        <v>37</v>
      </c>
      <c r="AK14" s="106">
        <v>0</v>
      </c>
      <c r="AL14" s="106">
        <v>0</v>
      </c>
      <c r="AM14" s="106">
        <v>44350</v>
      </c>
      <c r="AN14" s="106">
        <v>21944</v>
      </c>
      <c r="AO14" s="106">
        <v>75687</v>
      </c>
      <c r="AP14" s="106">
        <v>581552</v>
      </c>
      <c r="AQ14" s="400">
        <v>44562</v>
      </c>
      <c r="AR14" s="400">
        <v>44926</v>
      </c>
      <c r="AS14" s="396" t="s">
        <v>614</v>
      </c>
    </row>
    <row r="15" spans="1:45" s="401" customFormat="1" ht="71.25" x14ac:dyDescent="0.2">
      <c r="A15" s="110">
        <v>1</v>
      </c>
      <c r="B15" s="107" t="s">
        <v>400</v>
      </c>
      <c r="C15" s="106">
        <v>22</v>
      </c>
      <c r="D15" s="107" t="s">
        <v>417</v>
      </c>
      <c r="E15" s="106">
        <v>2201</v>
      </c>
      <c r="F15" s="107" t="s">
        <v>627</v>
      </c>
      <c r="G15" s="106" t="s">
        <v>64</v>
      </c>
      <c r="H15" s="107" t="s">
        <v>628</v>
      </c>
      <c r="I15" s="106">
        <v>2201062</v>
      </c>
      <c r="J15" s="107" t="s">
        <v>420</v>
      </c>
      <c r="K15" s="106" t="s">
        <v>64</v>
      </c>
      <c r="L15" s="107" t="s">
        <v>629</v>
      </c>
      <c r="M15" s="106">
        <v>220106200</v>
      </c>
      <c r="N15" s="107" t="s">
        <v>422</v>
      </c>
      <c r="O15" s="106">
        <v>15</v>
      </c>
      <c r="P15" s="110">
        <v>2020003630050</v>
      </c>
      <c r="Q15" s="107" t="s">
        <v>630</v>
      </c>
      <c r="R15" s="395">
        <v>1</v>
      </c>
      <c r="S15" s="107" t="s">
        <v>631</v>
      </c>
      <c r="T15" s="107" t="s">
        <v>641</v>
      </c>
      <c r="U15" s="107" t="s">
        <v>639</v>
      </c>
      <c r="V15" s="397">
        <v>72000000</v>
      </c>
      <c r="W15" s="458" t="s">
        <v>642</v>
      </c>
      <c r="X15" s="398" t="s">
        <v>74</v>
      </c>
      <c r="Y15" s="399">
        <v>82</v>
      </c>
      <c r="Z15" s="106" t="s">
        <v>638</v>
      </c>
      <c r="AA15" s="106">
        <v>295972</v>
      </c>
      <c r="AB15" s="106">
        <v>285580</v>
      </c>
      <c r="AC15" s="106">
        <v>135545</v>
      </c>
      <c r="AD15" s="106">
        <v>44254</v>
      </c>
      <c r="AE15" s="106">
        <v>309146</v>
      </c>
      <c r="AF15" s="106">
        <v>92607</v>
      </c>
      <c r="AG15" s="106">
        <v>2145</v>
      </c>
      <c r="AH15" s="106">
        <v>12718</v>
      </c>
      <c r="AI15" s="106">
        <v>26</v>
      </c>
      <c r="AJ15" s="106">
        <v>37</v>
      </c>
      <c r="AK15" s="106">
        <v>0</v>
      </c>
      <c r="AL15" s="106">
        <v>0</v>
      </c>
      <c r="AM15" s="106">
        <v>44350</v>
      </c>
      <c r="AN15" s="106">
        <v>21944</v>
      </c>
      <c r="AO15" s="106">
        <v>75687</v>
      </c>
      <c r="AP15" s="106">
        <v>581552</v>
      </c>
      <c r="AQ15" s="400">
        <v>44562</v>
      </c>
      <c r="AR15" s="400">
        <v>44926</v>
      </c>
      <c r="AS15" s="396" t="s">
        <v>614</v>
      </c>
    </row>
    <row r="16" spans="1:45" s="401" customFormat="1" ht="285" x14ac:dyDescent="0.2">
      <c r="A16" s="110">
        <v>1</v>
      </c>
      <c r="B16" s="107" t="s">
        <v>400</v>
      </c>
      <c r="C16" s="106">
        <v>22</v>
      </c>
      <c r="D16" s="107" t="s">
        <v>417</v>
      </c>
      <c r="E16" s="106">
        <v>2201</v>
      </c>
      <c r="F16" s="107" t="s">
        <v>627</v>
      </c>
      <c r="G16" s="106" t="s">
        <v>64</v>
      </c>
      <c r="H16" s="107" t="s">
        <v>628</v>
      </c>
      <c r="I16" s="106">
        <v>2201062</v>
      </c>
      <c r="J16" s="107" t="s">
        <v>420</v>
      </c>
      <c r="K16" s="106" t="s">
        <v>64</v>
      </c>
      <c r="L16" s="107" t="s">
        <v>629</v>
      </c>
      <c r="M16" s="106">
        <v>220106200</v>
      </c>
      <c r="N16" s="107" t="s">
        <v>422</v>
      </c>
      <c r="O16" s="106">
        <v>15</v>
      </c>
      <c r="P16" s="110">
        <v>2020003630050</v>
      </c>
      <c r="Q16" s="107" t="s">
        <v>630</v>
      </c>
      <c r="R16" s="395">
        <v>1</v>
      </c>
      <c r="S16" s="107" t="s">
        <v>631</v>
      </c>
      <c r="T16" s="107" t="s">
        <v>632</v>
      </c>
      <c r="U16" s="107" t="s">
        <v>643</v>
      </c>
      <c r="V16" s="397">
        <v>85000000</v>
      </c>
      <c r="W16" s="458" t="s">
        <v>644</v>
      </c>
      <c r="X16" s="412" t="s">
        <v>645</v>
      </c>
      <c r="Y16" s="399" t="s">
        <v>635</v>
      </c>
      <c r="Z16" s="106" t="s">
        <v>636</v>
      </c>
      <c r="AA16" s="106">
        <v>295972</v>
      </c>
      <c r="AB16" s="106">
        <v>285580</v>
      </c>
      <c r="AC16" s="106">
        <v>135545</v>
      </c>
      <c r="AD16" s="106">
        <v>44254</v>
      </c>
      <c r="AE16" s="106">
        <v>309146</v>
      </c>
      <c r="AF16" s="106">
        <v>92607</v>
      </c>
      <c r="AG16" s="106">
        <v>2145</v>
      </c>
      <c r="AH16" s="106">
        <v>12718</v>
      </c>
      <c r="AI16" s="106">
        <v>26</v>
      </c>
      <c r="AJ16" s="106">
        <v>37</v>
      </c>
      <c r="AK16" s="106">
        <v>0</v>
      </c>
      <c r="AL16" s="106">
        <v>0</v>
      </c>
      <c r="AM16" s="106">
        <v>44350</v>
      </c>
      <c r="AN16" s="106">
        <v>21944</v>
      </c>
      <c r="AO16" s="106">
        <v>75687</v>
      </c>
      <c r="AP16" s="106">
        <v>581552</v>
      </c>
      <c r="AQ16" s="400">
        <v>44562</v>
      </c>
      <c r="AR16" s="400">
        <v>44926</v>
      </c>
      <c r="AS16" s="396" t="s">
        <v>614</v>
      </c>
    </row>
    <row r="17" spans="1:45" s="401" customFormat="1" ht="285" x14ac:dyDescent="0.2">
      <c r="A17" s="110">
        <v>1</v>
      </c>
      <c r="B17" s="107" t="s">
        <v>400</v>
      </c>
      <c r="C17" s="106">
        <v>22</v>
      </c>
      <c r="D17" s="107" t="s">
        <v>417</v>
      </c>
      <c r="E17" s="106">
        <v>2201</v>
      </c>
      <c r="F17" s="107" t="s">
        <v>627</v>
      </c>
      <c r="G17" s="106" t="s">
        <v>64</v>
      </c>
      <c r="H17" s="107" t="s">
        <v>628</v>
      </c>
      <c r="I17" s="106">
        <v>2201062</v>
      </c>
      <c r="J17" s="107" t="s">
        <v>420</v>
      </c>
      <c r="K17" s="106" t="s">
        <v>64</v>
      </c>
      <c r="L17" s="107" t="s">
        <v>629</v>
      </c>
      <c r="M17" s="106">
        <v>220106200</v>
      </c>
      <c r="N17" s="107" t="s">
        <v>422</v>
      </c>
      <c r="O17" s="106">
        <v>15</v>
      </c>
      <c r="P17" s="110">
        <v>2020003630050</v>
      </c>
      <c r="Q17" s="107" t="s">
        <v>630</v>
      </c>
      <c r="R17" s="395">
        <v>1</v>
      </c>
      <c r="S17" s="107" t="s">
        <v>631</v>
      </c>
      <c r="T17" s="107" t="s">
        <v>632</v>
      </c>
      <c r="U17" s="413" t="s">
        <v>643</v>
      </c>
      <c r="V17" s="397">
        <v>50000000</v>
      </c>
      <c r="W17" s="458" t="s">
        <v>646</v>
      </c>
      <c r="X17" s="412" t="s">
        <v>645</v>
      </c>
      <c r="Y17" s="399">
        <v>82</v>
      </c>
      <c r="Z17" s="106" t="s">
        <v>638</v>
      </c>
      <c r="AA17" s="106">
        <v>295972</v>
      </c>
      <c r="AB17" s="106">
        <v>285580</v>
      </c>
      <c r="AC17" s="106">
        <v>135545</v>
      </c>
      <c r="AD17" s="106">
        <v>44254</v>
      </c>
      <c r="AE17" s="106">
        <v>309146</v>
      </c>
      <c r="AF17" s="106">
        <v>92607</v>
      </c>
      <c r="AG17" s="106">
        <v>2145</v>
      </c>
      <c r="AH17" s="106">
        <v>12718</v>
      </c>
      <c r="AI17" s="106">
        <v>26</v>
      </c>
      <c r="AJ17" s="106">
        <v>37</v>
      </c>
      <c r="AK17" s="106">
        <v>0</v>
      </c>
      <c r="AL17" s="106">
        <v>0</v>
      </c>
      <c r="AM17" s="106">
        <v>44350</v>
      </c>
      <c r="AN17" s="106">
        <v>21944</v>
      </c>
      <c r="AO17" s="106">
        <v>75687</v>
      </c>
      <c r="AP17" s="106">
        <v>581552</v>
      </c>
      <c r="AQ17" s="400">
        <v>44562</v>
      </c>
      <c r="AR17" s="400">
        <v>44926</v>
      </c>
      <c r="AS17" s="396" t="s">
        <v>614</v>
      </c>
    </row>
    <row r="18" spans="1:45" s="401" customFormat="1" ht="85.5" x14ac:dyDescent="0.2">
      <c r="A18" s="110">
        <v>1</v>
      </c>
      <c r="B18" s="107" t="s">
        <v>400</v>
      </c>
      <c r="C18" s="106">
        <v>22</v>
      </c>
      <c r="D18" s="107" t="s">
        <v>417</v>
      </c>
      <c r="E18" s="106">
        <v>2201</v>
      </c>
      <c r="F18" s="107" t="s">
        <v>627</v>
      </c>
      <c r="G18" s="106" t="s">
        <v>64</v>
      </c>
      <c r="H18" s="107" t="s">
        <v>628</v>
      </c>
      <c r="I18" s="106">
        <v>2201062</v>
      </c>
      <c r="J18" s="107" t="s">
        <v>420</v>
      </c>
      <c r="K18" s="106" t="s">
        <v>64</v>
      </c>
      <c r="L18" s="107" t="s">
        <v>629</v>
      </c>
      <c r="M18" s="106">
        <v>220106200</v>
      </c>
      <c r="N18" s="107" t="s">
        <v>422</v>
      </c>
      <c r="O18" s="106">
        <v>15</v>
      </c>
      <c r="P18" s="110">
        <v>2020003630050</v>
      </c>
      <c r="Q18" s="107" t="s">
        <v>630</v>
      </c>
      <c r="R18" s="395">
        <v>1</v>
      </c>
      <c r="S18" s="107" t="s">
        <v>631</v>
      </c>
      <c r="T18" s="107" t="s">
        <v>632</v>
      </c>
      <c r="U18" s="107" t="s">
        <v>643</v>
      </c>
      <c r="V18" s="397">
        <v>51000000</v>
      </c>
      <c r="W18" s="458" t="s">
        <v>647</v>
      </c>
      <c r="X18" s="414" t="s">
        <v>648</v>
      </c>
      <c r="Y18" s="399" t="s">
        <v>635</v>
      </c>
      <c r="Z18" s="106" t="s">
        <v>636</v>
      </c>
      <c r="AA18" s="106">
        <v>295972</v>
      </c>
      <c r="AB18" s="106">
        <v>285580</v>
      </c>
      <c r="AC18" s="106">
        <v>135545</v>
      </c>
      <c r="AD18" s="106">
        <v>44254</v>
      </c>
      <c r="AE18" s="106">
        <v>309146</v>
      </c>
      <c r="AF18" s="106">
        <v>92607</v>
      </c>
      <c r="AG18" s="106">
        <v>2145</v>
      </c>
      <c r="AH18" s="106">
        <v>12718</v>
      </c>
      <c r="AI18" s="106">
        <v>26</v>
      </c>
      <c r="AJ18" s="106">
        <v>37</v>
      </c>
      <c r="AK18" s="106">
        <v>0</v>
      </c>
      <c r="AL18" s="106">
        <v>0</v>
      </c>
      <c r="AM18" s="106">
        <v>44350</v>
      </c>
      <c r="AN18" s="106">
        <v>21944</v>
      </c>
      <c r="AO18" s="106">
        <v>75687</v>
      </c>
      <c r="AP18" s="106">
        <v>581552</v>
      </c>
      <c r="AQ18" s="400">
        <v>44562</v>
      </c>
      <c r="AR18" s="400">
        <v>44926</v>
      </c>
      <c r="AS18" s="396" t="s">
        <v>614</v>
      </c>
    </row>
    <row r="19" spans="1:45" s="401" customFormat="1" ht="85.5" x14ac:dyDescent="0.2">
      <c r="A19" s="110">
        <v>1</v>
      </c>
      <c r="B19" s="107" t="s">
        <v>400</v>
      </c>
      <c r="C19" s="106">
        <v>22</v>
      </c>
      <c r="D19" s="107" t="s">
        <v>417</v>
      </c>
      <c r="E19" s="106">
        <v>2201</v>
      </c>
      <c r="F19" s="107" t="s">
        <v>627</v>
      </c>
      <c r="G19" s="106" t="s">
        <v>64</v>
      </c>
      <c r="H19" s="107" t="s">
        <v>628</v>
      </c>
      <c r="I19" s="106">
        <v>2201062</v>
      </c>
      <c r="J19" s="107" t="s">
        <v>420</v>
      </c>
      <c r="K19" s="106" t="s">
        <v>64</v>
      </c>
      <c r="L19" s="107" t="s">
        <v>629</v>
      </c>
      <c r="M19" s="106">
        <v>220106200</v>
      </c>
      <c r="N19" s="107" t="s">
        <v>422</v>
      </c>
      <c r="O19" s="106">
        <v>15</v>
      </c>
      <c r="P19" s="110">
        <v>2020003630050</v>
      </c>
      <c r="Q19" s="107" t="s">
        <v>630</v>
      </c>
      <c r="R19" s="395">
        <v>1</v>
      </c>
      <c r="S19" s="107" t="s">
        <v>631</v>
      </c>
      <c r="T19" s="107" t="s">
        <v>632</v>
      </c>
      <c r="U19" s="413" t="s">
        <v>643</v>
      </c>
      <c r="V19" s="397">
        <v>50000000</v>
      </c>
      <c r="W19" s="458" t="s">
        <v>649</v>
      </c>
      <c r="X19" s="414" t="s">
        <v>648</v>
      </c>
      <c r="Y19" s="399">
        <v>82</v>
      </c>
      <c r="Z19" s="106" t="s">
        <v>638</v>
      </c>
      <c r="AA19" s="106">
        <v>295972</v>
      </c>
      <c r="AB19" s="106">
        <v>285580</v>
      </c>
      <c r="AC19" s="106">
        <v>135545</v>
      </c>
      <c r="AD19" s="106">
        <v>44254</v>
      </c>
      <c r="AE19" s="106">
        <v>309146</v>
      </c>
      <c r="AF19" s="106">
        <v>92607</v>
      </c>
      <c r="AG19" s="106">
        <v>2145</v>
      </c>
      <c r="AH19" s="106">
        <v>12718</v>
      </c>
      <c r="AI19" s="106">
        <v>26</v>
      </c>
      <c r="AJ19" s="106">
        <v>37</v>
      </c>
      <c r="AK19" s="106">
        <v>0</v>
      </c>
      <c r="AL19" s="106">
        <v>0</v>
      </c>
      <c r="AM19" s="106">
        <v>44350</v>
      </c>
      <c r="AN19" s="106">
        <v>21944</v>
      </c>
      <c r="AO19" s="106">
        <v>75687</v>
      </c>
      <c r="AP19" s="106">
        <v>581552</v>
      </c>
      <c r="AQ19" s="400">
        <v>44562</v>
      </c>
      <c r="AR19" s="400">
        <v>44926</v>
      </c>
      <c r="AS19" s="396" t="s">
        <v>614</v>
      </c>
    </row>
    <row r="20" spans="1:45" s="401" customFormat="1" ht="71.25" x14ac:dyDescent="0.2">
      <c r="A20" s="110">
        <v>1</v>
      </c>
      <c r="B20" s="107" t="s">
        <v>400</v>
      </c>
      <c r="C20" s="106">
        <v>22</v>
      </c>
      <c r="D20" s="107" t="s">
        <v>417</v>
      </c>
      <c r="E20" s="106">
        <v>2201</v>
      </c>
      <c r="F20" s="107" t="s">
        <v>627</v>
      </c>
      <c r="G20" s="106" t="s">
        <v>64</v>
      </c>
      <c r="H20" s="107" t="s">
        <v>628</v>
      </c>
      <c r="I20" s="106">
        <v>2201062</v>
      </c>
      <c r="J20" s="107" t="s">
        <v>420</v>
      </c>
      <c r="K20" s="106" t="s">
        <v>64</v>
      </c>
      <c r="L20" s="107" t="s">
        <v>629</v>
      </c>
      <c r="M20" s="106">
        <v>220106200</v>
      </c>
      <c r="N20" s="107" t="s">
        <v>422</v>
      </c>
      <c r="O20" s="106">
        <v>15</v>
      </c>
      <c r="P20" s="110">
        <v>2020003630050</v>
      </c>
      <c r="Q20" s="107" t="s">
        <v>630</v>
      </c>
      <c r="R20" s="395">
        <v>1</v>
      </c>
      <c r="S20" s="107" t="s">
        <v>631</v>
      </c>
      <c r="T20" s="107" t="s">
        <v>632</v>
      </c>
      <c r="U20" s="107" t="s">
        <v>643</v>
      </c>
      <c r="V20" s="397">
        <v>17000000</v>
      </c>
      <c r="W20" s="458" t="s">
        <v>650</v>
      </c>
      <c r="X20" s="414" t="s">
        <v>651</v>
      </c>
      <c r="Y20" s="399" t="s">
        <v>635</v>
      </c>
      <c r="Z20" s="106" t="s">
        <v>636</v>
      </c>
      <c r="AA20" s="106">
        <v>295972</v>
      </c>
      <c r="AB20" s="106">
        <v>285580</v>
      </c>
      <c r="AC20" s="106">
        <v>135545</v>
      </c>
      <c r="AD20" s="106">
        <v>44254</v>
      </c>
      <c r="AE20" s="106">
        <v>309146</v>
      </c>
      <c r="AF20" s="106">
        <v>92607</v>
      </c>
      <c r="AG20" s="106">
        <v>2145</v>
      </c>
      <c r="AH20" s="106">
        <v>12718</v>
      </c>
      <c r="AI20" s="106">
        <v>26</v>
      </c>
      <c r="AJ20" s="106">
        <v>37</v>
      </c>
      <c r="AK20" s="106">
        <v>0</v>
      </c>
      <c r="AL20" s="106">
        <v>0</v>
      </c>
      <c r="AM20" s="106">
        <v>44350</v>
      </c>
      <c r="AN20" s="106">
        <v>21944</v>
      </c>
      <c r="AO20" s="106">
        <v>75687</v>
      </c>
      <c r="AP20" s="106">
        <v>581552</v>
      </c>
      <c r="AQ20" s="400">
        <v>44562</v>
      </c>
      <c r="AR20" s="400">
        <v>44926</v>
      </c>
      <c r="AS20" s="396" t="s">
        <v>614</v>
      </c>
    </row>
    <row r="21" spans="1:45" s="401" customFormat="1" ht="71.25" x14ac:dyDescent="0.2">
      <c r="A21" s="110">
        <v>1</v>
      </c>
      <c r="B21" s="107" t="s">
        <v>400</v>
      </c>
      <c r="C21" s="106">
        <v>22</v>
      </c>
      <c r="D21" s="107" t="s">
        <v>417</v>
      </c>
      <c r="E21" s="106">
        <v>2201</v>
      </c>
      <c r="F21" s="107" t="s">
        <v>627</v>
      </c>
      <c r="G21" s="106" t="s">
        <v>64</v>
      </c>
      <c r="H21" s="107" t="s">
        <v>628</v>
      </c>
      <c r="I21" s="106">
        <v>2201062</v>
      </c>
      <c r="J21" s="107" t="s">
        <v>420</v>
      </c>
      <c r="K21" s="106" t="s">
        <v>64</v>
      </c>
      <c r="L21" s="107" t="s">
        <v>629</v>
      </c>
      <c r="M21" s="106">
        <v>220106200</v>
      </c>
      <c r="N21" s="107" t="s">
        <v>422</v>
      </c>
      <c r="O21" s="106">
        <v>15</v>
      </c>
      <c r="P21" s="110">
        <v>2020003630050</v>
      </c>
      <c r="Q21" s="107" t="s">
        <v>630</v>
      </c>
      <c r="R21" s="395">
        <v>1</v>
      </c>
      <c r="S21" s="107" t="s">
        <v>631</v>
      </c>
      <c r="T21" s="107" t="s">
        <v>632</v>
      </c>
      <c r="U21" s="413" t="s">
        <v>643</v>
      </c>
      <c r="V21" s="397">
        <v>10000000</v>
      </c>
      <c r="W21" s="458" t="s">
        <v>652</v>
      </c>
      <c r="X21" s="414" t="s">
        <v>651</v>
      </c>
      <c r="Y21" s="399">
        <v>82</v>
      </c>
      <c r="Z21" s="106" t="s">
        <v>638</v>
      </c>
      <c r="AA21" s="106">
        <v>295972</v>
      </c>
      <c r="AB21" s="106">
        <v>285580</v>
      </c>
      <c r="AC21" s="106">
        <v>135545</v>
      </c>
      <c r="AD21" s="106">
        <v>44254</v>
      </c>
      <c r="AE21" s="106">
        <v>309146</v>
      </c>
      <c r="AF21" s="106">
        <v>92607</v>
      </c>
      <c r="AG21" s="106">
        <v>2145</v>
      </c>
      <c r="AH21" s="106">
        <v>12718</v>
      </c>
      <c r="AI21" s="106">
        <v>26</v>
      </c>
      <c r="AJ21" s="106">
        <v>37</v>
      </c>
      <c r="AK21" s="106">
        <v>0</v>
      </c>
      <c r="AL21" s="106">
        <v>0</v>
      </c>
      <c r="AM21" s="106">
        <v>44350</v>
      </c>
      <c r="AN21" s="106">
        <v>21944</v>
      </c>
      <c r="AO21" s="106">
        <v>75687</v>
      </c>
      <c r="AP21" s="106">
        <v>581552</v>
      </c>
      <c r="AQ21" s="400">
        <v>44562</v>
      </c>
      <c r="AR21" s="400">
        <v>44926</v>
      </c>
      <c r="AS21" s="396" t="s">
        <v>614</v>
      </c>
    </row>
    <row r="22" spans="1:45" s="401" customFormat="1" ht="185.25" x14ac:dyDescent="0.2">
      <c r="A22" s="110">
        <v>1</v>
      </c>
      <c r="B22" s="107" t="s">
        <v>400</v>
      </c>
      <c r="C22" s="106">
        <v>22</v>
      </c>
      <c r="D22" s="107" t="s">
        <v>417</v>
      </c>
      <c r="E22" s="106">
        <v>2201</v>
      </c>
      <c r="F22" s="107" t="s">
        <v>627</v>
      </c>
      <c r="G22" s="106" t="s">
        <v>64</v>
      </c>
      <c r="H22" s="107" t="s">
        <v>628</v>
      </c>
      <c r="I22" s="106">
        <v>2201062</v>
      </c>
      <c r="J22" s="107" t="s">
        <v>420</v>
      </c>
      <c r="K22" s="106" t="s">
        <v>64</v>
      </c>
      <c r="L22" s="107" t="s">
        <v>629</v>
      </c>
      <c r="M22" s="106">
        <v>220106200</v>
      </c>
      <c r="N22" s="107" t="s">
        <v>422</v>
      </c>
      <c r="O22" s="106">
        <v>15</v>
      </c>
      <c r="P22" s="110">
        <v>2020003630050</v>
      </c>
      <c r="Q22" s="107" t="s">
        <v>630</v>
      </c>
      <c r="R22" s="395">
        <v>1</v>
      </c>
      <c r="S22" s="107" t="s">
        <v>631</v>
      </c>
      <c r="T22" s="107" t="s">
        <v>632</v>
      </c>
      <c r="U22" s="107" t="s">
        <v>643</v>
      </c>
      <c r="V22" s="397">
        <v>17000000</v>
      </c>
      <c r="W22" s="458" t="s">
        <v>653</v>
      </c>
      <c r="X22" s="412" t="s">
        <v>654</v>
      </c>
      <c r="Y22" s="399" t="s">
        <v>635</v>
      </c>
      <c r="Z22" s="106" t="s">
        <v>636</v>
      </c>
      <c r="AA22" s="106">
        <v>295972</v>
      </c>
      <c r="AB22" s="106">
        <v>285580</v>
      </c>
      <c r="AC22" s="106">
        <v>135545</v>
      </c>
      <c r="AD22" s="106">
        <v>44254</v>
      </c>
      <c r="AE22" s="106">
        <v>309146</v>
      </c>
      <c r="AF22" s="106">
        <v>92607</v>
      </c>
      <c r="AG22" s="106">
        <v>2145</v>
      </c>
      <c r="AH22" s="106">
        <v>12718</v>
      </c>
      <c r="AI22" s="106">
        <v>26</v>
      </c>
      <c r="AJ22" s="106">
        <v>37</v>
      </c>
      <c r="AK22" s="106">
        <v>0</v>
      </c>
      <c r="AL22" s="106">
        <v>0</v>
      </c>
      <c r="AM22" s="106">
        <v>44350</v>
      </c>
      <c r="AN22" s="106">
        <v>21944</v>
      </c>
      <c r="AO22" s="106">
        <v>75687</v>
      </c>
      <c r="AP22" s="106">
        <v>581552</v>
      </c>
      <c r="AQ22" s="400">
        <v>44562</v>
      </c>
      <c r="AR22" s="400">
        <v>44926</v>
      </c>
      <c r="AS22" s="396" t="s">
        <v>614</v>
      </c>
    </row>
    <row r="23" spans="1:45" s="401" customFormat="1" ht="185.25" x14ac:dyDescent="0.2">
      <c r="A23" s="110">
        <v>1</v>
      </c>
      <c r="B23" s="107" t="s">
        <v>400</v>
      </c>
      <c r="C23" s="106">
        <v>22</v>
      </c>
      <c r="D23" s="107" t="s">
        <v>417</v>
      </c>
      <c r="E23" s="106">
        <v>2201</v>
      </c>
      <c r="F23" s="107" t="s">
        <v>627</v>
      </c>
      <c r="G23" s="106" t="s">
        <v>64</v>
      </c>
      <c r="H23" s="107" t="s">
        <v>628</v>
      </c>
      <c r="I23" s="106">
        <v>2201062</v>
      </c>
      <c r="J23" s="107" t="s">
        <v>420</v>
      </c>
      <c r="K23" s="106" t="s">
        <v>64</v>
      </c>
      <c r="L23" s="107" t="s">
        <v>629</v>
      </c>
      <c r="M23" s="106">
        <v>220106200</v>
      </c>
      <c r="N23" s="107" t="s">
        <v>422</v>
      </c>
      <c r="O23" s="106">
        <v>15</v>
      </c>
      <c r="P23" s="110">
        <v>2020003630050</v>
      </c>
      <c r="Q23" s="107" t="s">
        <v>630</v>
      </c>
      <c r="R23" s="395">
        <v>1</v>
      </c>
      <c r="S23" s="107" t="s">
        <v>631</v>
      </c>
      <c r="T23" s="107" t="s">
        <v>632</v>
      </c>
      <c r="U23" s="107" t="s">
        <v>643</v>
      </c>
      <c r="V23" s="397">
        <v>40000000</v>
      </c>
      <c r="W23" s="458" t="s">
        <v>655</v>
      </c>
      <c r="X23" s="412" t="s">
        <v>654</v>
      </c>
      <c r="Y23" s="399">
        <v>82</v>
      </c>
      <c r="Z23" s="106" t="s">
        <v>638</v>
      </c>
      <c r="AA23" s="106">
        <v>295972</v>
      </c>
      <c r="AB23" s="106">
        <v>285580</v>
      </c>
      <c r="AC23" s="106">
        <v>135545</v>
      </c>
      <c r="AD23" s="106">
        <v>44254</v>
      </c>
      <c r="AE23" s="106">
        <v>309146</v>
      </c>
      <c r="AF23" s="106">
        <v>92607</v>
      </c>
      <c r="AG23" s="106">
        <v>2145</v>
      </c>
      <c r="AH23" s="106">
        <v>12718</v>
      </c>
      <c r="AI23" s="106">
        <v>26</v>
      </c>
      <c r="AJ23" s="106">
        <v>37</v>
      </c>
      <c r="AK23" s="106">
        <v>0</v>
      </c>
      <c r="AL23" s="106">
        <v>0</v>
      </c>
      <c r="AM23" s="106">
        <v>44350</v>
      </c>
      <c r="AN23" s="106">
        <v>21944</v>
      </c>
      <c r="AO23" s="106">
        <v>75687</v>
      </c>
      <c r="AP23" s="106">
        <v>581552</v>
      </c>
      <c r="AQ23" s="400">
        <v>44562</v>
      </c>
      <c r="AR23" s="400">
        <v>44926</v>
      </c>
      <c r="AS23" s="396" t="s">
        <v>614</v>
      </c>
    </row>
    <row r="24" spans="1:45" s="401" customFormat="1" ht="71.25" x14ac:dyDescent="0.2">
      <c r="A24" s="110">
        <v>1</v>
      </c>
      <c r="B24" s="107" t="s">
        <v>400</v>
      </c>
      <c r="C24" s="106">
        <v>22</v>
      </c>
      <c r="D24" s="107" t="s">
        <v>417</v>
      </c>
      <c r="E24" s="106">
        <v>2201</v>
      </c>
      <c r="F24" s="107" t="s">
        <v>627</v>
      </c>
      <c r="G24" s="106" t="s">
        <v>64</v>
      </c>
      <c r="H24" s="107" t="s">
        <v>628</v>
      </c>
      <c r="I24" s="106">
        <v>2201062</v>
      </c>
      <c r="J24" s="107" t="s">
        <v>420</v>
      </c>
      <c r="K24" s="106" t="s">
        <v>64</v>
      </c>
      <c r="L24" s="107" t="s">
        <v>629</v>
      </c>
      <c r="M24" s="106">
        <v>220106200</v>
      </c>
      <c r="N24" s="107" t="s">
        <v>422</v>
      </c>
      <c r="O24" s="106">
        <v>15</v>
      </c>
      <c r="P24" s="110">
        <v>2020003630050</v>
      </c>
      <c r="Q24" s="107" t="s">
        <v>630</v>
      </c>
      <c r="R24" s="395">
        <v>1</v>
      </c>
      <c r="S24" s="107" t="s">
        <v>631</v>
      </c>
      <c r="T24" s="107" t="s">
        <v>632</v>
      </c>
      <c r="U24" s="107" t="s">
        <v>656</v>
      </c>
      <c r="V24" s="397">
        <v>90000000</v>
      </c>
      <c r="W24" s="457" t="s">
        <v>657</v>
      </c>
      <c r="X24" s="398" t="s">
        <v>382</v>
      </c>
      <c r="Y24" s="399" t="s">
        <v>635</v>
      </c>
      <c r="Z24" s="106" t="s">
        <v>636</v>
      </c>
      <c r="AA24" s="106">
        <v>295972</v>
      </c>
      <c r="AB24" s="106">
        <v>285580</v>
      </c>
      <c r="AC24" s="106">
        <v>135545</v>
      </c>
      <c r="AD24" s="106">
        <v>44254</v>
      </c>
      <c r="AE24" s="106">
        <v>309146</v>
      </c>
      <c r="AF24" s="106">
        <v>92607</v>
      </c>
      <c r="AG24" s="106">
        <v>2145</v>
      </c>
      <c r="AH24" s="106">
        <v>12718</v>
      </c>
      <c r="AI24" s="106">
        <v>26</v>
      </c>
      <c r="AJ24" s="106">
        <v>37</v>
      </c>
      <c r="AK24" s="106">
        <v>0</v>
      </c>
      <c r="AL24" s="106">
        <v>0</v>
      </c>
      <c r="AM24" s="106">
        <v>44350</v>
      </c>
      <c r="AN24" s="106">
        <v>21944</v>
      </c>
      <c r="AO24" s="106">
        <v>75687</v>
      </c>
      <c r="AP24" s="106">
        <v>581552</v>
      </c>
      <c r="AQ24" s="400">
        <v>44562</v>
      </c>
      <c r="AR24" s="400">
        <v>44926</v>
      </c>
      <c r="AS24" s="396" t="s">
        <v>614</v>
      </c>
    </row>
    <row r="25" spans="1:45" s="401" customFormat="1" ht="71.25" x14ac:dyDescent="0.2">
      <c r="A25" s="110">
        <v>1</v>
      </c>
      <c r="B25" s="107" t="s">
        <v>400</v>
      </c>
      <c r="C25" s="106">
        <v>22</v>
      </c>
      <c r="D25" s="107" t="s">
        <v>417</v>
      </c>
      <c r="E25" s="106">
        <v>2201</v>
      </c>
      <c r="F25" s="107" t="s">
        <v>627</v>
      </c>
      <c r="G25" s="106" t="s">
        <v>64</v>
      </c>
      <c r="H25" s="107" t="s">
        <v>628</v>
      </c>
      <c r="I25" s="106">
        <v>2201062</v>
      </c>
      <c r="J25" s="107" t="s">
        <v>420</v>
      </c>
      <c r="K25" s="106" t="s">
        <v>64</v>
      </c>
      <c r="L25" s="107" t="s">
        <v>629</v>
      </c>
      <c r="M25" s="106">
        <v>220106200</v>
      </c>
      <c r="N25" s="107" t="s">
        <v>422</v>
      </c>
      <c r="O25" s="106">
        <v>15</v>
      </c>
      <c r="P25" s="110">
        <v>2020003630050</v>
      </c>
      <c r="Q25" s="107" t="s">
        <v>630</v>
      </c>
      <c r="R25" s="395">
        <v>1</v>
      </c>
      <c r="S25" s="107" t="s">
        <v>631</v>
      </c>
      <c r="T25" s="107" t="s">
        <v>632</v>
      </c>
      <c r="U25" s="107" t="s">
        <v>658</v>
      </c>
      <c r="V25" s="397">
        <f>100000000</f>
        <v>100000000</v>
      </c>
      <c r="W25" s="458" t="s">
        <v>640</v>
      </c>
      <c r="X25" s="398" t="s">
        <v>74</v>
      </c>
      <c r="Y25" s="399" t="s">
        <v>635</v>
      </c>
      <c r="Z25" s="106" t="s">
        <v>636</v>
      </c>
      <c r="AA25" s="106">
        <v>295972</v>
      </c>
      <c r="AB25" s="106">
        <v>285580</v>
      </c>
      <c r="AC25" s="106">
        <v>135545</v>
      </c>
      <c r="AD25" s="106">
        <v>44254</v>
      </c>
      <c r="AE25" s="106">
        <v>309146</v>
      </c>
      <c r="AF25" s="106">
        <v>92607</v>
      </c>
      <c r="AG25" s="106">
        <v>2145</v>
      </c>
      <c r="AH25" s="106">
        <v>12718</v>
      </c>
      <c r="AI25" s="106">
        <v>26</v>
      </c>
      <c r="AJ25" s="106">
        <v>37</v>
      </c>
      <c r="AK25" s="106">
        <v>0</v>
      </c>
      <c r="AL25" s="106">
        <v>0</v>
      </c>
      <c r="AM25" s="106">
        <v>44350</v>
      </c>
      <c r="AN25" s="106">
        <v>21944</v>
      </c>
      <c r="AO25" s="106">
        <v>75687</v>
      </c>
      <c r="AP25" s="106">
        <v>581552</v>
      </c>
      <c r="AQ25" s="400">
        <v>44562</v>
      </c>
      <c r="AR25" s="400">
        <v>44926</v>
      </c>
      <c r="AS25" s="396" t="s">
        <v>614</v>
      </c>
    </row>
    <row r="26" spans="1:45" s="401" customFormat="1" ht="71.25" x14ac:dyDescent="0.2">
      <c r="A26" s="110">
        <v>1</v>
      </c>
      <c r="B26" s="107" t="s">
        <v>400</v>
      </c>
      <c r="C26" s="106">
        <v>22</v>
      </c>
      <c r="D26" s="107" t="s">
        <v>417</v>
      </c>
      <c r="E26" s="106">
        <v>2201</v>
      </c>
      <c r="F26" s="107" t="s">
        <v>627</v>
      </c>
      <c r="G26" s="106" t="s">
        <v>64</v>
      </c>
      <c r="H26" s="107" t="s">
        <v>628</v>
      </c>
      <c r="I26" s="106">
        <v>2201062</v>
      </c>
      <c r="J26" s="107" t="s">
        <v>420</v>
      </c>
      <c r="K26" s="106" t="s">
        <v>64</v>
      </c>
      <c r="L26" s="107" t="s">
        <v>629</v>
      </c>
      <c r="M26" s="106">
        <v>220106200</v>
      </c>
      <c r="N26" s="107" t="s">
        <v>422</v>
      </c>
      <c r="O26" s="106">
        <v>15</v>
      </c>
      <c r="P26" s="110">
        <v>2020003630050</v>
      </c>
      <c r="Q26" s="107" t="s">
        <v>630</v>
      </c>
      <c r="R26" s="395">
        <v>1</v>
      </c>
      <c r="S26" s="107" t="s">
        <v>631</v>
      </c>
      <c r="T26" s="107" t="s">
        <v>641</v>
      </c>
      <c r="U26" s="107" t="s">
        <v>658</v>
      </c>
      <c r="V26" s="397">
        <v>120000000</v>
      </c>
      <c r="W26" s="458" t="s">
        <v>642</v>
      </c>
      <c r="X26" s="415" t="s">
        <v>74</v>
      </c>
      <c r="Y26" s="399">
        <v>82</v>
      </c>
      <c r="Z26" s="106" t="s">
        <v>638</v>
      </c>
      <c r="AA26" s="106">
        <v>295972</v>
      </c>
      <c r="AB26" s="106">
        <v>285580</v>
      </c>
      <c r="AC26" s="106">
        <v>135545</v>
      </c>
      <c r="AD26" s="106">
        <v>44254</v>
      </c>
      <c r="AE26" s="106">
        <v>309146</v>
      </c>
      <c r="AF26" s="106">
        <v>92607</v>
      </c>
      <c r="AG26" s="106">
        <v>2145</v>
      </c>
      <c r="AH26" s="106">
        <v>12718</v>
      </c>
      <c r="AI26" s="106">
        <v>26</v>
      </c>
      <c r="AJ26" s="106">
        <v>37</v>
      </c>
      <c r="AK26" s="106">
        <v>0</v>
      </c>
      <c r="AL26" s="106">
        <v>0</v>
      </c>
      <c r="AM26" s="106">
        <v>44350</v>
      </c>
      <c r="AN26" s="106">
        <v>21944</v>
      </c>
      <c r="AO26" s="106">
        <v>75687</v>
      </c>
      <c r="AP26" s="106">
        <v>581552</v>
      </c>
      <c r="AQ26" s="400">
        <v>44562</v>
      </c>
      <c r="AR26" s="400">
        <v>44926</v>
      </c>
      <c r="AS26" s="396" t="s">
        <v>614</v>
      </c>
    </row>
    <row r="27" spans="1:45" s="401" customFormat="1" ht="71.25" x14ac:dyDescent="0.2">
      <c r="A27" s="110">
        <v>1</v>
      </c>
      <c r="B27" s="107" t="s">
        <v>400</v>
      </c>
      <c r="C27" s="106">
        <v>22</v>
      </c>
      <c r="D27" s="107" t="s">
        <v>417</v>
      </c>
      <c r="E27" s="106">
        <v>2201</v>
      </c>
      <c r="F27" s="107" t="s">
        <v>627</v>
      </c>
      <c r="G27" s="106" t="s">
        <v>64</v>
      </c>
      <c r="H27" s="107" t="s">
        <v>628</v>
      </c>
      <c r="I27" s="106">
        <v>2201062</v>
      </c>
      <c r="J27" s="107" t="s">
        <v>420</v>
      </c>
      <c r="K27" s="106" t="s">
        <v>64</v>
      </c>
      <c r="L27" s="107" t="s">
        <v>629</v>
      </c>
      <c r="M27" s="106">
        <v>220106200</v>
      </c>
      <c r="N27" s="107" t="s">
        <v>422</v>
      </c>
      <c r="O27" s="106">
        <v>15</v>
      </c>
      <c r="P27" s="110">
        <v>2020003630050</v>
      </c>
      <c r="Q27" s="107" t="s">
        <v>630</v>
      </c>
      <c r="R27" s="395">
        <v>1</v>
      </c>
      <c r="S27" s="107" t="s">
        <v>631</v>
      </c>
      <c r="T27" s="107" t="s">
        <v>641</v>
      </c>
      <c r="U27" s="107" t="s">
        <v>615</v>
      </c>
      <c r="V27" s="397">
        <v>224975704</v>
      </c>
      <c r="W27" s="458" t="s">
        <v>640</v>
      </c>
      <c r="X27" s="415" t="s">
        <v>74</v>
      </c>
      <c r="Y27" s="399" t="s">
        <v>635</v>
      </c>
      <c r="Z27" s="106" t="s">
        <v>636</v>
      </c>
      <c r="AA27" s="106">
        <v>295972</v>
      </c>
      <c r="AB27" s="106">
        <v>285580</v>
      </c>
      <c r="AC27" s="106">
        <v>135545</v>
      </c>
      <c r="AD27" s="106">
        <v>44254</v>
      </c>
      <c r="AE27" s="106">
        <v>309146</v>
      </c>
      <c r="AF27" s="106">
        <v>92607</v>
      </c>
      <c r="AG27" s="106">
        <v>2145</v>
      </c>
      <c r="AH27" s="106">
        <v>12718</v>
      </c>
      <c r="AI27" s="106">
        <v>26</v>
      </c>
      <c r="AJ27" s="106">
        <v>37</v>
      </c>
      <c r="AK27" s="106">
        <v>0</v>
      </c>
      <c r="AL27" s="106">
        <v>0</v>
      </c>
      <c r="AM27" s="106">
        <v>44350</v>
      </c>
      <c r="AN27" s="106">
        <v>21944</v>
      </c>
      <c r="AO27" s="106">
        <v>75687</v>
      </c>
      <c r="AP27" s="106">
        <v>581552</v>
      </c>
      <c r="AQ27" s="400">
        <v>44562</v>
      </c>
      <c r="AR27" s="400">
        <v>44926</v>
      </c>
      <c r="AS27" s="396" t="s">
        <v>614</v>
      </c>
    </row>
    <row r="28" spans="1:45" s="401" customFormat="1" ht="71.25" x14ac:dyDescent="0.2">
      <c r="A28" s="110">
        <v>1</v>
      </c>
      <c r="B28" s="107" t="s">
        <v>400</v>
      </c>
      <c r="C28" s="106">
        <v>22</v>
      </c>
      <c r="D28" s="107" t="s">
        <v>417</v>
      </c>
      <c r="E28" s="106">
        <v>2201</v>
      </c>
      <c r="F28" s="107" t="s">
        <v>627</v>
      </c>
      <c r="G28" s="106" t="s">
        <v>64</v>
      </c>
      <c r="H28" s="107" t="s">
        <v>628</v>
      </c>
      <c r="I28" s="106">
        <v>2201062</v>
      </c>
      <c r="J28" s="107" t="s">
        <v>420</v>
      </c>
      <c r="K28" s="106" t="s">
        <v>64</v>
      </c>
      <c r="L28" s="107" t="s">
        <v>629</v>
      </c>
      <c r="M28" s="106">
        <v>220106200</v>
      </c>
      <c r="N28" s="107" t="s">
        <v>422</v>
      </c>
      <c r="O28" s="106">
        <v>15</v>
      </c>
      <c r="P28" s="110">
        <v>2020003630050</v>
      </c>
      <c r="Q28" s="107" t="s">
        <v>630</v>
      </c>
      <c r="R28" s="395">
        <v>1</v>
      </c>
      <c r="S28" s="107" t="s">
        <v>631</v>
      </c>
      <c r="T28" s="107" t="s">
        <v>641</v>
      </c>
      <c r="U28" s="107" t="s">
        <v>615</v>
      </c>
      <c r="V28" s="397">
        <v>54428109.649999999</v>
      </c>
      <c r="W28" s="458" t="s">
        <v>642</v>
      </c>
      <c r="X28" s="415" t="s">
        <v>74</v>
      </c>
      <c r="Y28" s="399">
        <v>82</v>
      </c>
      <c r="Z28" s="106" t="s">
        <v>638</v>
      </c>
      <c r="AA28" s="106">
        <v>295972</v>
      </c>
      <c r="AB28" s="106">
        <v>285580</v>
      </c>
      <c r="AC28" s="106">
        <v>135545</v>
      </c>
      <c r="AD28" s="106">
        <v>44254</v>
      </c>
      <c r="AE28" s="106">
        <v>309146</v>
      </c>
      <c r="AF28" s="106">
        <v>92607</v>
      </c>
      <c r="AG28" s="106">
        <v>2145</v>
      </c>
      <c r="AH28" s="106">
        <v>12718</v>
      </c>
      <c r="AI28" s="106">
        <v>26</v>
      </c>
      <c r="AJ28" s="106">
        <v>37</v>
      </c>
      <c r="AK28" s="106">
        <v>0</v>
      </c>
      <c r="AL28" s="106">
        <v>0</v>
      </c>
      <c r="AM28" s="106">
        <v>44350</v>
      </c>
      <c r="AN28" s="106">
        <v>21944</v>
      </c>
      <c r="AO28" s="106">
        <v>75687</v>
      </c>
      <c r="AP28" s="106">
        <v>581552</v>
      </c>
      <c r="AQ28" s="400">
        <v>44562</v>
      </c>
      <c r="AR28" s="400">
        <v>44926</v>
      </c>
      <c r="AS28" s="396" t="s">
        <v>614</v>
      </c>
    </row>
    <row r="29" spans="1:45" s="401" customFormat="1" ht="71.25" x14ac:dyDescent="0.2">
      <c r="A29" s="110">
        <v>1</v>
      </c>
      <c r="B29" s="107" t="s">
        <v>400</v>
      </c>
      <c r="C29" s="106">
        <v>22</v>
      </c>
      <c r="D29" s="107" t="s">
        <v>417</v>
      </c>
      <c r="E29" s="106">
        <v>2201</v>
      </c>
      <c r="F29" s="107" t="s">
        <v>627</v>
      </c>
      <c r="G29" s="106" t="s">
        <v>64</v>
      </c>
      <c r="H29" s="107" t="s">
        <v>628</v>
      </c>
      <c r="I29" s="106">
        <v>2201062</v>
      </c>
      <c r="J29" s="107" t="s">
        <v>420</v>
      </c>
      <c r="K29" s="106" t="s">
        <v>64</v>
      </c>
      <c r="L29" s="107" t="s">
        <v>629</v>
      </c>
      <c r="M29" s="106">
        <v>220106200</v>
      </c>
      <c r="N29" s="107" t="s">
        <v>422</v>
      </c>
      <c r="O29" s="409">
        <v>15</v>
      </c>
      <c r="P29" s="110">
        <v>2020003630050</v>
      </c>
      <c r="Q29" s="107" t="s">
        <v>630</v>
      </c>
      <c r="R29" s="395">
        <v>1</v>
      </c>
      <c r="S29" s="107" t="s">
        <v>631</v>
      </c>
      <c r="T29" s="107" t="s">
        <v>632</v>
      </c>
      <c r="U29" s="107" t="s">
        <v>659</v>
      </c>
      <c r="V29" s="397">
        <v>70000000</v>
      </c>
      <c r="W29" s="458" t="s">
        <v>640</v>
      </c>
      <c r="X29" s="398" t="s">
        <v>74</v>
      </c>
      <c r="Y29" s="399" t="s">
        <v>635</v>
      </c>
      <c r="Z29" s="106" t="s">
        <v>636</v>
      </c>
      <c r="AA29" s="106">
        <v>295972</v>
      </c>
      <c r="AB29" s="106">
        <v>285580</v>
      </c>
      <c r="AC29" s="106">
        <v>135545</v>
      </c>
      <c r="AD29" s="106">
        <v>44254</v>
      </c>
      <c r="AE29" s="106">
        <v>309146</v>
      </c>
      <c r="AF29" s="106">
        <v>92607</v>
      </c>
      <c r="AG29" s="106">
        <v>2145</v>
      </c>
      <c r="AH29" s="106">
        <v>12718</v>
      </c>
      <c r="AI29" s="106">
        <v>26</v>
      </c>
      <c r="AJ29" s="106">
        <v>37</v>
      </c>
      <c r="AK29" s="106">
        <v>0</v>
      </c>
      <c r="AL29" s="106">
        <v>0</v>
      </c>
      <c r="AM29" s="106">
        <v>44350</v>
      </c>
      <c r="AN29" s="106">
        <v>21944</v>
      </c>
      <c r="AO29" s="106">
        <v>75687</v>
      </c>
      <c r="AP29" s="106">
        <v>581552</v>
      </c>
      <c r="AQ29" s="400">
        <v>44562</v>
      </c>
      <c r="AR29" s="400">
        <v>44926</v>
      </c>
      <c r="AS29" s="396" t="s">
        <v>614</v>
      </c>
    </row>
    <row r="30" spans="1:45" s="401" customFormat="1" ht="71.25" x14ac:dyDescent="0.2">
      <c r="A30" s="110">
        <v>1</v>
      </c>
      <c r="B30" s="107" t="s">
        <v>400</v>
      </c>
      <c r="C30" s="106">
        <v>22</v>
      </c>
      <c r="D30" s="107" t="s">
        <v>417</v>
      </c>
      <c r="E30" s="106">
        <v>2201</v>
      </c>
      <c r="F30" s="107" t="s">
        <v>627</v>
      </c>
      <c r="G30" s="106" t="s">
        <v>64</v>
      </c>
      <c r="H30" s="107" t="s">
        <v>628</v>
      </c>
      <c r="I30" s="106">
        <v>2201062</v>
      </c>
      <c r="J30" s="107" t="s">
        <v>420</v>
      </c>
      <c r="K30" s="106" t="s">
        <v>64</v>
      </c>
      <c r="L30" s="107" t="s">
        <v>629</v>
      </c>
      <c r="M30" s="106">
        <v>220106200</v>
      </c>
      <c r="N30" s="107" t="s">
        <v>422</v>
      </c>
      <c r="O30" s="409">
        <v>15</v>
      </c>
      <c r="P30" s="110">
        <v>2020003630050</v>
      </c>
      <c r="Q30" s="107" t="s">
        <v>630</v>
      </c>
      <c r="R30" s="395">
        <v>1</v>
      </c>
      <c r="S30" s="107" t="s">
        <v>631</v>
      </c>
      <c r="T30" s="107" t="s">
        <v>641</v>
      </c>
      <c r="U30" s="107" t="s">
        <v>660</v>
      </c>
      <c r="V30" s="397">
        <v>45000000</v>
      </c>
      <c r="W30" s="458" t="s">
        <v>642</v>
      </c>
      <c r="X30" s="398" t="s">
        <v>74</v>
      </c>
      <c r="Y30" s="399">
        <v>82</v>
      </c>
      <c r="Z30" s="106" t="s">
        <v>638</v>
      </c>
      <c r="AA30" s="106">
        <v>295972</v>
      </c>
      <c r="AB30" s="106">
        <v>285580</v>
      </c>
      <c r="AC30" s="106">
        <v>135545</v>
      </c>
      <c r="AD30" s="106">
        <v>44254</v>
      </c>
      <c r="AE30" s="106">
        <v>309146</v>
      </c>
      <c r="AF30" s="106">
        <v>92607</v>
      </c>
      <c r="AG30" s="106">
        <v>2145</v>
      </c>
      <c r="AH30" s="106">
        <v>12718</v>
      </c>
      <c r="AI30" s="106">
        <v>26</v>
      </c>
      <c r="AJ30" s="106">
        <v>37</v>
      </c>
      <c r="AK30" s="106">
        <v>0</v>
      </c>
      <c r="AL30" s="106">
        <v>0</v>
      </c>
      <c r="AM30" s="106">
        <v>44350</v>
      </c>
      <c r="AN30" s="106">
        <v>21944</v>
      </c>
      <c r="AO30" s="106">
        <v>75687</v>
      </c>
      <c r="AP30" s="106">
        <v>581552</v>
      </c>
      <c r="AQ30" s="400">
        <v>44562</v>
      </c>
      <c r="AR30" s="400">
        <v>44926</v>
      </c>
      <c r="AS30" s="396" t="s">
        <v>614</v>
      </c>
    </row>
    <row r="31" spans="1:45" s="401" customFormat="1" ht="57" x14ac:dyDescent="0.2">
      <c r="A31" s="110">
        <v>1</v>
      </c>
      <c r="B31" s="107" t="s">
        <v>400</v>
      </c>
      <c r="C31" s="106">
        <v>33</v>
      </c>
      <c r="D31" s="107" t="s">
        <v>481</v>
      </c>
      <c r="E31" s="106">
        <v>3301</v>
      </c>
      <c r="F31" s="107" t="s">
        <v>482</v>
      </c>
      <c r="G31" s="106" t="s">
        <v>661</v>
      </c>
      <c r="H31" s="107" t="s">
        <v>662</v>
      </c>
      <c r="I31" s="106">
        <v>3301068</v>
      </c>
      <c r="J31" s="107" t="s">
        <v>662</v>
      </c>
      <c r="K31" s="106">
        <v>330106800</v>
      </c>
      <c r="L31" s="107" t="s">
        <v>663</v>
      </c>
      <c r="M31" s="106" t="s">
        <v>664</v>
      </c>
      <c r="N31" s="107" t="s">
        <v>663</v>
      </c>
      <c r="O31" s="409">
        <v>4</v>
      </c>
      <c r="P31" s="110">
        <v>2021003630001</v>
      </c>
      <c r="Q31" s="107" t="s">
        <v>665</v>
      </c>
      <c r="R31" s="395">
        <v>1</v>
      </c>
      <c r="S31" s="107" t="s">
        <v>666</v>
      </c>
      <c r="T31" s="107" t="s">
        <v>667</v>
      </c>
      <c r="U31" s="107" t="s">
        <v>668</v>
      </c>
      <c r="V31" s="397">
        <v>40000000</v>
      </c>
      <c r="W31" s="457" t="s">
        <v>669</v>
      </c>
      <c r="X31" s="398" t="s">
        <v>613</v>
      </c>
      <c r="Y31" s="399">
        <v>20</v>
      </c>
      <c r="Z31" s="106" t="s">
        <v>94</v>
      </c>
      <c r="AA31" s="106">
        <v>295972</v>
      </c>
      <c r="AB31" s="106">
        <v>285580</v>
      </c>
      <c r="AC31" s="106">
        <v>135545</v>
      </c>
      <c r="AD31" s="106">
        <v>44254</v>
      </c>
      <c r="AE31" s="106">
        <v>309146</v>
      </c>
      <c r="AF31" s="106">
        <v>92607</v>
      </c>
      <c r="AG31" s="106">
        <v>2145</v>
      </c>
      <c r="AH31" s="106">
        <v>12718</v>
      </c>
      <c r="AI31" s="106">
        <v>26</v>
      </c>
      <c r="AJ31" s="106">
        <v>37</v>
      </c>
      <c r="AK31" s="106">
        <v>0</v>
      </c>
      <c r="AL31" s="106">
        <v>0</v>
      </c>
      <c r="AM31" s="106">
        <v>44350</v>
      </c>
      <c r="AN31" s="106">
        <v>21944</v>
      </c>
      <c r="AO31" s="106">
        <v>75687</v>
      </c>
      <c r="AP31" s="106">
        <v>581552</v>
      </c>
      <c r="AQ31" s="400">
        <v>44562</v>
      </c>
      <c r="AR31" s="400">
        <v>44926</v>
      </c>
      <c r="AS31" s="396" t="s">
        <v>614</v>
      </c>
    </row>
    <row r="32" spans="1:45" s="401" customFormat="1" ht="285" x14ac:dyDescent="0.2">
      <c r="A32" s="110">
        <v>1</v>
      </c>
      <c r="B32" s="107" t="s">
        <v>400</v>
      </c>
      <c r="C32" s="106">
        <v>33</v>
      </c>
      <c r="D32" s="107" t="s">
        <v>481</v>
      </c>
      <c r="E32" s="106">
        <v>3301</v>
      </c>
      <c r="F32" s="107" t="s">
        <v>482</v>
      </c>
      <c r="G32" s="106" t="s">
        <v>661</v>
      </c>
      <c r="H32" s="107" t="s">
        <v>662</v>
      </c>
      <c r="I32" s="106" t="s">
        <v>661</v>
      </c>
      <c r="J32" s="107" t="s">
        <v>662</v>
      </c>
      <c r="K32" s="106" t="s">
        <v>664</v>
      </c>
      <c r="L32" s="107" t="s">
        <v>663</v>
      </c>
      <c r="M32" s="106" t="s">
        <v>664</v>
      </c>
      <c r="N32" s="107" t="s">
        <v>663</v>
      </c>
      <c r="O32" s="409">
        <v>4</v>
      </c>
      <c r="P32" s="110">
        <v>2021003630001</v>
      </c>
      <c r="Q32" s="107" t="s">
        <v>665</v>
      </c>
      <c r="R32" s="395">
        <v>1</v>
      </c>
      <c r="S32" s="107" t="s">
        <v>666</v>
      </c>
      <c r="T32" s="107" t="s">
        <v>667</v>
      </c>
      <c r="U32" s="107" t="s">
        <v>670</v>
      </c>
      <c r="V32" s="397">
        <v>7500000</v>
      </c>
      <c r="W32" s="458" t="s">
        <v>671</v>
      </c>
      <c r="X32" s="412" t="s">
        <v>645</v>
      </c>
      <c r="Y32" s="399">
        <v>20</v>
      </c>
      <c r="Z32" s="106" t="s">
        <v>94</v>
      </c>
      <c r="AA32" s="106">
        <v>295972</v>
      </c>
      <c r="AB32" s="106">
        <v>285580</v>
      </c>
      <c r="AC32" s="106">
        <v>135545</v>
      </c>
      <c r="AD32" s="106">
        <v>44254</v>
      </c>
      <c r="AE32" s="106">
        <v>309146</v>
      </c>
      <c r="AF32" s="106">
        <v>92607</v>
      </c>
      <c r="AG32" s="106">
        <v>2145</v>
      </c>
      <c r="AH32" s="106">
        <v>12718</v>
      </c>
      <c r="AI32" s="106">
        <v>26</v>
      </c>
      <c r="AJ32" s="106">
        <v>37</v>
      </c>
      <c r="AK32" s="106">
        <v>0</v>
      </c>
      <c r="AL32" s="106">
        <v>0</v>
      </c>
      <c r="AM32" s="106">
        <v>44350</v>
      </c>
      <c r="AN32" s="106">
        <v>21944</v>
      </c>
      <c r="AO32" s="106">
        <v>75687</v>
      </c>
      <c r="AP32" s="106">
        <v>581552</v>
      </c>
      <c r="AQ32" s="400">
        <v>44562</v>
      </c>
      <c r="AR32" s="400">
        <v>44926</v>
      </c>
      <c r="AS32" s="396" t="s">
        <v>614</v>
      </c>
    </row>
    <row r="33" spans="1:45" s="401" customFormat="1" ht="85.5" x14ac:dyDescent="0.2">
      <c r="A33" s="110">
        <v>1</v>
      </c>
      <c r="B33" s="107" t="s">
        <v>400</v>
      </c>
      <c r="C33" s="106">
        <v>33</v>
      </c>
      <c r="D33" s="107" t="s">
        <v>481</v>
      </c>
      <c r="E33" s="106">
        <v>3301</v>
      </c>
      <c r="F33" s="107" t="s">
        <v>482</v>
      </c>
      <c r="G33" s="106" t="s">
        <v>661</v>
      </c>
      <c r="H33" s="107" t="s">
        <v>662</v>
      </c>
      <c r="I33" s="106" t="s">
        <v>661</v>
      </c>
      <c r="J33" s="107" t="s">
        <v>662</v>
      </c>
      <c r="K33" s="106" t="s">
        <v>664</v>
      </c>
      <c r="L33" s="107" t="s">
        <v>663</v>
      </c>
      <c r="M33" s="106" t="s">
        <v>664</v>
      </c>
      <c r="N33" s="107" t="s">
        <v>663</v>
      </c>
      <c r="O33" s="409">
        <v>4</v>
      </c>
      <c r="P33" s="110">
        <v>2021003630001</v>
      </c>
      <c r="Q33" s="107" t="s">
        <v>665</v>
      </c>
      <c r="R33" s="395">
        <v>1</v>
      </c>
      <c r="S33" s="107" t="s">
        <v>666</v>
      </c>
      <c r="T33" s="107" t="s">
        <v>667</v>
      </c>
      <c r="U33" s="107" t="s">
        <v>670</v>
      </c>
      <c r="V33" s="397">
        <v>4500000</v>
      </c>
      <c r="W33" s="458" t="s">
        <v>672</v>
      </c>
      <c r="X33" s="416" t="s">
        <v>648</v>
      </c>
      <c r="Y33" s="399">
        <v>20</v>
      </c>
      <c r="Z33" s="106" t="s">
        <v>94</v>
      </c>
      <c r="AA33" s="106">
        <v>295972</v>
      </c>
      <c r="AB33" s="106">
        <v>285580</v>
      </c>
      <c r="AC33" s="106">
        <v>135545</v>
      </c>
      <c r="AD33" s="106">
        <v>44254</v>
      </c>
      <c r="AE33" s="106">
        <v>309146</v>
      </c>
      <c r="AF33" s="106">
        <v>92607</v>
      </c>
      <c r="AG33" s="106">
        <v>2145</v>
      </c>
      <c r="AH33" s="106">
        <v>12718</v>
      </c>
      <c r="AI33" s="106">
        <v>26</v>
      </c>
      <c r="AJ33" s="106">
        <v>37</v>
      </c>
      <c r="AK33" s="106">
        <v>0</v>
      </c>
      <c r="AL33" s="106">
        <v>0</v>
      </c>
      <c r="AM33" s="106">
        <v>44350</v>
      </c>
      <c r="AN33" s="106">
        <v>21944</v>
      </c>
      <c r="AO33" s="106">
        <v>75687</v>
      </c>
      <c r="AP33" s="106">
        <v>581552</v>
      </c>
      <c r="AQ33" s="400">
        <v>44562</v>
      </c>
      <c r="AR33" s="400">
        <v>44926</v>
      </c>
      <c r="AS33" s="396" t="s">
        <v>614</v>
      </c>
    </row>
    <row r="34" spans="1:45" s="401" customFormat="1" ht="57" x14ac:dyDescent="0.2">
      <c r="A34" s="110">
        <v>1</v>
      </c>
      <c r="B34" s="107" t="s">
        <v>400</v>
      </c>
      <c r="C34" s="106">
        <v>33</v>
      </c>
      <c r="D34" s="107" t="s">
        <v>481</v>
      </c>
      <c r="E34" s="106">
        <v>3301</v>
      </c>
      <c r="F34" s="107" t="s">
        <v>482</v>
      </c>
      <c r="G34" s="106" t="s">
        <v>661</v>
      </c>
      <c r="H34" s="107" t="s">
        <v>662</v>
      </c>
      <c r="I34" s="106" t="s">
        <v>661</v>
      </c>
      <c r="J34" s="107" t="s">
        <v>662</v>
      </c>
      <c r="K34" s="106" t="s">
        <v>664</v>
      </c>
      <c r="L34" s="107" t="s">
        <v>663</v>
      </c>
      <c r="M34" s="106" t="s">
        <v>664</v>
      </c>
      <c r="N34" s="107" t="s">
        <v>663</v>
      </c>
      <c r="O34" s="409">
        <v>4</v>
      </c>
      <c r="P34" s="110">
        <v>2021003630001</v>
      </c>
      <c r="Q34" s="107" t="s">
        <v>665</v>
      </c>
      <c r="R34" s="395">
        <v>1</v>
      </c>
      <c r="S34" s="107" t="s">
        <v>666</v>
      </c>
      <c r="T34" s="107" t="s">
        <v>667</v>
      </c>
      <c r="U34" s="107" t="s">
        <v>670</v>
      </c>
      <c r="V34" s="397">
        <v>1500000</v>
      </c>
      <c r="W34" s="458" t="s">
        <v>673</v>
      </c>
      <c r="X34" s="416" t="s">
        <v>651</v>
      </c>
      <c r="Y34" s="399">
        <v>20</v>
      </c>
      <c r="Z34" s="106" t="s">
        <v>94</v>
      </c>
      <c r="AA34" s="106">
        <v>295972</v>
      </c>
      <c r="AB34" s="106">
        <v>285580</v>
      </c>
      <c r="AC34" s="106">
        <v>135545</v>
      </c>
      <c r="AD34" s="106">
        <v>44254</v>
      </c>
      <c r="AE34" s="106">
        <v>309146</v>
      </c>
      <c r="AF34" s="106">
        <v>92607</v>
      </c>
      <c r="AG34" s="106">
        <v>2145</v>
      </c>
      <c r="AH34" s="106">
        <v>12718</v>
      </c>
      <c r="AI34" s="106">
        <v>26</v>
      </c>
      <c r="AJ34" s="106">
        <v>37</v>
      </c>
      <c r="AK34" s="106">
        <v>0</v>
      </c>
      <c r="AL34" s="106">
        <v>0</v>
      </c>
      <c r="AM34" s="106">
        <v>44350</v>
      </c>
      <c r="AN34" s="106">
        <v>21944</v>
      </c>
      <c r="AO34" s="106">
        <v>75687</v>
      </c>
      <c r="AP34" s="106">
        <v>581552</v>
      </c>
      <c r="AQ34" s="400">
        <v>44562</v>
      </c>
      <c r="AR34" s="400">
        <v>44926</v>
      </c>
      <c r="AS34" s="396" t="s">
        <v>614</v>
      </c>
    </row>
    <row r="35" spans="1:45" s="401" customFormat="1" ht="185.25" x14ac:dyDescent="0.2">
      <c r="A35" s="110">
        <v>1</v>
      </c>
      <c r="B35" s="107" t="s">
        <v>400</v>
      </c>
      <c r="C35" s="106">
        <v>33</v>
      </c>
      <c r="D35" s="107" t="s">
        <v>481</v>
      </c>
      <c r="E35" s="106">
        <v>3301</v>
      </c>
      <c r="F35" s="107" t="s">
        <v>482</v>
      </c>
      <c r="G35" s="106" t="s">
        <v>661</v>
      </c>
      <c r="H35" s="107" t="s">
        <v>662</v>
      </c>
      <c r="I35" s="106" t="s">
        <v>661</v>
      </c>
      <c r="J35" s="107" t="s">
        <v>662</v>
      </c>
      <c r="K35" s="106" t="s">
        <v>664</v>
      </c>
      <c r="L35" s="107" t="s">
        <v>663</v>
      </c>
      <c r="M35" s="106" t="s">
        <v>664</v>
      </c>
      <c r="N35" s="107" t="s">
        <v>663</v>
      </c>
      <c r="O35" s="409">
        <v>4</v>
      </c>
      <c r="P35" s="110">
        <v>2021003630001</v>
      </c>
      <c r="Q35" s="107" t="s">
        <v>665</v>
      </c>
      <c r="R35" s="395">
        <v>1</v>
      </c>
      <c r="S35" s="107" t="s">
        <v>666</v>
      </c>
      <c r="T35" s="107" t="s">
        <v>667</v>
      </c>
      <c r="U35" s="107" t="s">
        <v>670</v>
      </c>
      <c r="V35" s="397">
        <v>1500000</v>
      </c>
      <c r="W35" s="458" t="s">
        <v>674</v>
      </c>
      <c r="X35" s="416" t="s">
        <v>675</v>
      </c>
      <c r="Y35" s="399">
        <v>20</v>
      </c>
      <c r="Z35" s="106" t="s">
        <v>94</v>
      </c>
      <c r="AA35" s="106">
        <v>295972</v>
      </c>
      <c r="AB35" s="106">
        <v>285580</v>
      </c>
      <c r="AC35" s="106">
        <v>135545</v>
      </c>
      <c r="AD35" s="106">
        <v>44254</v>
      </c>
      <c r="AE35" s="106">
        <v>309146</v>
      </c>
      <c r="AF35" s="106">
        <v>92607</v>
      </c>
      <c r="AG35" s="106">
        <v>2145</v>
      </c>
      <c r="AH35" s="106">
        <v>12718</v>
      </c>
      <c r="AI35" s="106">
        <v>26</v>
      </c>
      <c r="AJ35" s="106">
        <v>37</v>
      </c>
      <c r="AK35" s="106">
        <v>0</v>
      </c>
      <c r="AL35" s="106">
        <v>0</v>
      </c>
      <c r="AM35" s="106">
        <v>44350</v>
      </c>
      <c r="AN35" s="106">
        <v>21944</v>
      </c>
      <c r="AO35" s="106">
        <v>75687</v>
      </c>
      <c r="AP35" s="106">
        <v>581552</v>
      </c>
      <c r="AQ35" s="400">
        <v>44562</v>
      </c>
      <c r="AR35" s="400">
        <v>44926</v>
      </c>
      <c r="AS35" s="396" t="s">
        <v>614</v>
      </c>
    </row>
    <row r="36" spans="1:45" s="401" customFormat="1" ht="57" x14ac:dyDescent="0.2">
      <c r="A36" s="110">
        <v>1</v>
      </c>
      <c r="B36" s="107" t="s">
        <v>400</v>
      </c>
      <c r="C36" s="106">
        <v>33</v>
      </c>
      <c r="D36" s="107" t="s">
        <v>481</v>
      </c>
      <c r="E36" s="106">
        <v>3301</v>
      </c>
      <c r="F36" s="107" t="s">
        <v>482</v>
      </c>
      <c r="G36" s="106" t="s">
        <v>661</v>
      </c>
      <c r="H36" s="107" t="s">
        <v>662</v>
      </c>
      <c r="I36" s="106" t="s">
        <v>661</v>
      </c>
      <c r="J36" s="107" t="s">
        <v>662</v>
      </c>
      <c r="K36" s="106" t="s">
        <v>664</v>
      </c>
      <c r="L36" s="107" t="s">
        <v>663</v>
      </c>
      <c r="M36" s="106" t="s">
        <v>664</v>
      </c>
      <c r="N36" s="107" t="s">
        <v>663</v>
      </c>
      <c r="O36" s="409">
        <v>4</v>
      </c>
      <c r="P36" s="110">
        <v>2021003630001</v>
      </c>
      <c r="Q36" s="107" t="s">
        <v>665</v>
      </c>
      <c r="R36" s="395">
        <v>1</v>
      </c>
      <c r="S36" s="107" t="s">
        <v>666</v>
      </c>
      <c r="T36" s="107" t="s">
        <v>667</v>
      </c>
      <c r="U36" s="107" t="s">
        <v>676</v>
      </c>
      <c r="V36" s="397">
        <v>9500000</v>
      </c>
      <c r="W36" s="458" t="s">
        <v>677</v>
      </c>
      <c r="X36" s="398" t="s">
        <v>74</v>
      </c>
      <c r="Y36" s="399">
        <v>20</v>
      </c>
      <c r="Z36" s="106" t="s">
        <v>94</v>
      </c>
      <c r="AA36" s="106">
        <v>295972</v>
      </c>
      <c r="AB36" s="106">
        <v>285580</v>
      </c>
      <c r="AC36" s="106">
        <v>135545</v>
      </c>
      <c r="AD36" s="106">
        <v>44254</v>
      </c>
      <c r="AE36" s="106">
        <v>309146</v>
      </c>
      <c r="AF36" s="106">
        <v>92607</v>
      </c>
      <c r="AG36" s="106">
        <v>2145</v>
      </c>
      <c r="AH36" s="106">
        <v>12718</v>
      </c>
      <c r="AI36" s="106">
        <v>26</v>
      </c>
      <c r="AJ36" s="106">
        <v>37</v>
      </c>
      <c r="AK36" s="106">
        <v>0</v>
      </c>
      <c r="AL36" s="106">
        <v>0</v>
      </c>
      <c r="AM36" s="106">
        <v>44350</v>
      </c>
      <c r="AN36" s="106">
        <v>21944</v>
      </c>
      <c r="AO36" s="106">
        <v>75687</v>
      </c>
      <c r="AP36" s="106">
        <v>581552</v>
      </c>
      <c r="AQ36" s="400">
        <v>44562</v>
      </c>
      <c r="AR36" s="400">
        <v>44926</v>
      </c>
      <c r="AS36" s="396" t="s">
        <v>614</v>
      </c>
    </row>
    <row r="37" spans="1:45" s="401" customFormat="1" ht="57" x14ac:dyDescent="0.2">
      <c r="A37" s="110">
        <v>1</v>
      </c>
      <c r="B37" s="107" t="s">
        <v>400</v>
      </c>
      <c r="C37" s="106">
        <v>33</v>
      </c>
      <c r="D37" s="107" t="s">
        <v>481</v>
      </c>
      <c r="E37" s="106">
        <v>3301</v>
      </c>
      <c r="F37" s="107" t="s">
        <v>482</v>
      </c>
      <c r="G37" s="106" t="s">
        <v>661</v>
      </c>
      <c r="H37" s="107" t="s">
        <v>662</v>
      </c>
      <c r="I37" s="106" t="s">
        <v>661</v>
      </c>
      <c r="J37" s="107" t="s">
        <v>662</v>
      </c>
      <c r="K37" s="106" t="s">
        <v>664</v>
      </c>
      <c r="L37" s="107" t="s">
        <v>663</v>
      </c>
      <c r="M37" s="106" t="s">
        <v>664</v>
      </c>
      <c r="N37" s="107" t="s">
        <v>663</v>
      </c>
      <c r="O37" s="409">
        <v>4</v>
      </c>
      <c r="P37" s="110">
        <v>2021003630001</v>
      </c>
      <c r="Q37" s="107" t="s">
        <v>665</v>
      </c>
      <c r="R37" s="395">
        <v>1</v>
      </c>
      <c r="S37" s="107" t="s">
        <v>666</v>
      </c>
      <c r="T37" s="107" t="s">
        <v>667</v>
      </c>
      <c r="U37" s="107" t="s">
        <v>615</v>
      </c>
      <c r="V37" s="397">
        <v>3000000</v>
      </c>
      <c r="W37" s="458" t="s">
        <v>677</v>
      </c>
      <c r="X37" s="398" t="s">
        <v>74</v>
      </c>
      <c r="Y37" s="399">
        <v>20</v>
      </c>
      <c r="Z37" s="106" t="s">
        <v>94</v>
      </c>
      <c r="AA37" s="106">
        <v>295972</v>
      </c>
      <c r="AB37" s="106">
        <v>285580</v>
      </c>
      <c r="AC37" s="106">
        <v>135545</v>
      </c>
      <c r="AD37" s="106">
        <v>44254</v>
      </c>
      <c r="AE37" s="106">
        <v>309146</v>
      </c>
      <c r="AF37" s="106">
        <v>92607</v>
      </c>
      <c r="AG37" s="106">
        <v>2145</v>
      </c>
      <c r="AH37" s="106">
        <v>12718</v>
      </c>
      <c r="AI37" s="106">
        <v>26</v>
      </c>
      <c r="AJ37" s="106">
        <v>37</v>
      </c>
      <c r="AK37" s="106">
        <v>0</v>
      </c>
      <c r="AL37" s="106">
        <v>0</v>
      </c>
      <c r="AM37" s="106">
        <v>44350</v>
      </c>
      <c r="AN37" s="106">
        <v>21944</v>
      </c>
      <c r="AO37" s="106">
        <v>75687</v>
      </c>
      <c r="AP37" s="106">
        <v>581552</v>
      </c>
      <c r="AQ37" s="400">
        <v>44562</v>
      </c>
      <c r="AR37" s="400">
        <v>44926</v>
      </c>
      <c r="AS37" s="396" t="s">
        <v>614</v>
      </c>
    </row>
    <row r="38" spans="1:45" s="401" customFormat="1" ht="85.5" x14ac:dyDescent="0.2">
      <c r="A38" s="110">
        <v>1</v>
      </c>
      <c r="B38" s="107" t="s">
        <v>400</v>
      </c>
      <c r="C38" s="106">
        <v>41</v>
      </c>
      <c r="D38" s="107" t="s">
        <v>678</v>
      </c>
      <c r="E38" s="106">
        <v>4104</v>
      </c>
      <c r="F38" s="107" t="s">
        <v>679</v>
      </c>
      <c r="G38" s="106">
        <v>4104036</v>
      </c>
      <c r="H38" s="107" t="s">
        <v>680</v>
      </c>
      <c r="I38" s="106">
        <v>4104036</v>
      </c>
      <c r="J38" s="107" t="s">
        <v>680</v>
      </c>
      <c r="K38" s="106">
        <v>410403600</v>
      </c>
      <c r="L38" s="107" t="s">
        <v>681</v>
      </c>
      <c r="M38" s="106">
        <v>410403600</v>
      </c>
      <c r="N38" s="107" t="s">
        <v>681</v>
      </c>
      <c r="O38" s="409">
        <v>0.6</v>
      </c>
      <c r="P38" s="110">
        <v>2021003630017</v>
      </c>
      <c r="Q38" s="107" t="s">
        <v>682</v>
      </c>
      <c r="R38" s="395">
        <v>1</v>
      </c>
      <c r="S38" s="107" t="s">
        <v>683</v>
      </c>
      <c r="T38" s="413" t="s">
        <v>684</v>
      </c>
      <c r="U38" s="107" t="s">
        <v>685</v>
      </c>
      <c r="V38" s="397">
        <v>50000000</v>
      </c>
      <c r="W38" s="457" t="s">
        <v>686</v>
      </c>
      <c r="X38" s="398" t="s">
        <v>613</v>
      </c>
      <c r="Y38" s="399">
        <v>20</v>
      </c>
      <c r="Z38" s="106" t="s">
        <v>94</v>
      </c>
      <c r="AA38" s="106">
        <v>295972</v>
      </c>
      <c r="AB38" s="106">
        <v>285580</v>
      </c>
      <c r="AC38" s="106">
        <v>135545</v>
      </c>
      <c r="AD38" s="106">
        <v>44254</v>
      </c>
      <c r="AE38" s="106">
        <v>309146</v>
      </c>
      <c r="AF38" s="106">
        <v>92607</v>
      </c>
      <c r="AG38" s="106">
        <v>2145</v>
      </c>
      <c r="AH38" s="106">
        <v>12718</v>
      </c>
      <c r="AI38" s="106">
        <v>26</v>
      </c>
      <c r="AJ38" s="106">
        <v>37</v>
      </c>
      <c r="AK38" s="106">
        <v>0</v>
      </c>
      <c r="AL38" s="106">
        <v>0</v>
      </c>
      <c r="AM38" s="106">
        <v>44350</v>
      </c>
      <c r="AN38" s="106">
        <v>21944</v>
      </c>
      <c r="AO38" s="106">
        <v>75687</v>
      </c>
      <c r="AP38" s="106">
        <v>581552</v>
      </c>
      <c r="AQ38" s="400">
        <v>44562</v>
      </c>
      <c r="AR38" s="400">
        <v>44926</v>
      </c>
      <c r="AS38" s="396" t="s">
        <v>614</v>
      </c>
    </row>
    <row r="39" spans="1:45" s="401" customFormat="1" ht="71.25" x14ac:dyDescent="0.2">
      <c r="A39" s="110">
        <v>1</v>
      </c>
      <c r="B39" s="107" t="s">
        <v>400</v>
      </c>
      <c r="C39" s="106">
        <v>43</v>
      </c>
      <c r="D39" s="107" t="s">
        <v>401</v>
      </c>
      <c r="E39" s="106">
        <v>4301</v>
      </c>
      <c r="F39" s="107" t="s">
        <v>687</v>
      </c>
      <c r="G39" s="106" t="s">
        <v>64</v>
      </c>
      <c r="H39" s="107" t="s">
        <v>688</v>
      </c>
      <c r="I39" s="106">
        <v>4301004</v>
      </c>
      <c r="J39" s="107" t="s">
        <v>404</v>
      </c>
      <c r="K39" s="106" t="s">
        <v>64</v>
      </c>
      <c r="L39" s="107" t="s">
        <v>689</v>
      </c>
      <c r="M39" s="106">
        <v>430100401</v>
      </c>
      <c r="N39" s="107" t="s">
        <v>406</v>
      </c>
      <c r="O39" s="106">
        <v>3</v>
      </c>
      <c r="P39" s="110">
        <v>2020003630052</v>
      </c>
      <c r="Q39" s="107" t="s">
        <v>690</v>
      </c>
      <c r="R39" s="395">
        <v>1</v>
      </c>
      <c r="S39" s="107" t="s">
        <v>691</v>
      </c>
      <c r="T39" s="107" t="s">
        <v>692</v>
      </c>
      <c r="U39" s="107" t="s">
        <v>693</v>
      </c>
      <c r="V39" s="402">
        <v>440014919</v>
      </c>
      <c r="W39" s="457" t="s">
        <v>694</v>
      </c>
      <c r="X39" s="417" t="s">
        <v>695</v>
      </c>
      <c r="Y39" s="399" t="s">
        <v>635</v>
      </c>
      <c r="Z39" s="106" t="s">
        <v>636</v>
      </c>
      <c r="AA39" s="106">
        <v>295972</v>
      </c>
      <c r="AB39" s="106">
        <v>285580</v>
      </c>
      <c r="AC39" s="106">
        <v>135545</v>
      </c>
      <c r="AD39" s="106">
        <v>44254</v>
      </c>
      <c r="AE39" s="106">
        <v>309146</v>
      </c>
      <c r="AF39" s="106">
        <v>92607</v>
      </c>
      <c r="AG39" s="106">
        <v>2145</v>
      </c>
      <c r="AH39" s="106">
        <v>12718</v>
      </c>
      <c r="AI39" s="106">
        <v>26</v>
      </c>
      <c r="AJ39" s="106">
        <v>37</v>
      </c>
      <c r="AK39" s="106">
        <v>0</v>
      </c>
      <c r="AL39" s="106">
        <v>0</v>
      </c>
      <c r="AM39" s="106">
        <v>44350</v>
      </c>
      <c r="AN39" s="106">
        <v>21944</v>
      </c>
      <c r="AO39" s="106">
        <v>75687</v>
      </c>
      <c r="AP39" s="106">
        <v>581552</v>
      </c>
      <c r="AQ39" s="400">
        <v>44562</v>
      </c>
      <c r="AR39" s="400">
        <v>44926</v>
      </c>
      <c r="AS39" s="396" t="s">
        <v>614</v>
      </c>
    </row>
    <row r="40" spans="1:45" s="401" customFormat="1" ht="71.25" x14ac:dyDescent="0.2">
      <c r="A40" s="110">
        <v>1</v>
      </c>
      <c r="B40" s="107" t="s">
        <v>400</v>
      </c>
      <c r="C40" s="106">
        <v>43</v>
      </c>
      <c r="D40" s="107" t="s">
        <v>401</v>
      </c>
      <c r="E40" s="106">
        <v>4301</v>
      </c>
      <c r="F40" s="107" t="s">
        <v>687</v>
      </c>
      <c r="G40" s="106" t="s">
        <v>64</v>
      </c>
      <c r="H40" s="107" t="s">
        <v>688</v>
      </c>
      <c r="I40" s="106">
        <v>4301004</v>
      </c>
      <c r="J40" s="107" t="s">
        <v>404</v>
      </c>
      <c r="K40" s="106" t="s">
        <v>64</v>
      </c>
      <c r="L40" s="107" t="s">
        <v>689</v>
      </c>
      <c r="M40" s="106">
        <v>430100401</v>
      </c>
      <c r="N40" s="107" t="s">
        <v>406</v>
      </c>
      <c r="O40" s="106">
        <v>3</v>
      </c>
      <c r="P40" s="110">
        <v>2020003630052</v>
      </c>
      <c r="Q40" s="107" t="s">
        <v>690</v>
      </c>
      <c r="R40" s="395">
        <v>1</v>
      </c>
      <c r="S40" s="107" t="s">
        <v>691</v>
      </c>
      <c r="T40" s="107" t="s">
        <v>692</v>
      </c>
      <c r="U40" s="107" t="s">
        <v>693</v>
      </c>
      <c r="V40" s="402">
        <v>2600000000</v>
      </c>
      <c r="W40" s="457" t="s">
        <v>696</v>
      </c>
      <c r="X40" s="417" t="s">
        <v>695</v>
      </c>
      <c r="Y40" s="399">
        <v>82</v>
      </c>
      <c r="Z40" s="106" t="s">
        <v>638</v>
      </c>
      <c r="AA40" s="106">
        <v>295972</v>
      </c>
      <c r="AB40" s="106">
        <v>285580</v>
      </c>
      <c r="AC40" s="106">
        <v>135545</v>
      </c>
      <c r="AD40" s="106">
        <v>44254</v>
      </c>
      <c r="AE40" s="106">
        <v>309146</v>
      </c>
      <c r="AF40" s="106">
        <v>92607</v>
      </c>
      <c r="AG40" s="106">
        <v>2145</v>
      </c>
      <c r="AH40" s="106">
        <v>12718</v>
      </c>
      <c r="AI40" s="106">
        <v>26</v>
      </c>
      <c r="AJ40" s="106">
        <v>37</v>
      </c>
      <c r="AK40" s="106">
        <v>0</v>
      </c>
      <c r="AL40" s="106">
        <v>0</v>
      </c>
      <c r="AM40" s="106">
        <v>44350</v>
      </c>
      <c r="AN40" s="106">
        <v>21944</v>
      </c>
      <c r="AO40" s="106">
        <v>75687</v>
      </c>
      <c r="AP40" s="106">
        <v>581552</v>
      </c>
      <c r="AQ40" s="400">
        <v>44562</v>
      </c>
      <c r="AR40" s="400">
        <v>44926</v>
      </c>
      <c r="AS40" s="396" t="s">
        <v>614</v>
      </c>
    </row>
    <row r="41" spans="1:45" s="401" customFormat="1" ht="71.25" x14ac:dyDescent="0.2">
      <c r="A41" s="110">
        <v>1</v>
      </c>
      <c r="B41" s="107" t="s">
        <v>400</v>
      </c>
      <c r="C41" s="106">
        <v>43</v>
      </c>
      <c r="D41" s="107" t="s">
        <v>401</v>
      </c>
      <c r="E41" s="106">
        <v>4301</v>
      </c>
      <c r="F41" s="107" t="s">
        <v>687</v>
      </c>
      <c r="G41" s="106" t="s">
        <v>64</v>
      </c>
      <c r="H41" s="107" t="s">
        <v>688</v>
      </c>
      <c r="I41" s="106">
        <v>4301004</v>
      </c>
      <c r="J41" s="107" t="s">
        <v>404</v>
      </c>
      <c r="K41" s="106" t="s">
        <v>64</v>
      </c>
      <c r="L41" s="107" t="s">
        <v>689</v>
      </c>
      <c r="M41" s="106">
        <v>430100401</v>
      </c>
      <c r="N41" s="107" t="s">
        <v>406</v>
      </c>
      <c r="O41" s="106">
        <v>3</v>
      </c>
      <c r="P41" s="110">
        <v>2020003630052</v>
      </c>
      <c r="Q41" s="107" t="s">
        <v>690</v>
      </c>
      <c r="R41" s="395">
        <v>1</v>
      </c>
      <c r="S41" s="107" t="s">
        <v>691</v>
      </c>
      <c r="T41" s="107" t="s">
        <v>692</v>
      </c>
      <c r="U41" s="413" t="s">
        <v>697</v>
      </c>
      <c r="V41" s="402">
        <v>234000000</v>
      </c>
      <c r="W41" s="459" t="s">
        <v>698</v>
      </c>
      <c r="X41" s="417" t="s">
        <v>695</v>
      </c>
      <c r="Y41" s="399">
        <v>82</v>
      </c>
      <c r="Z41" s="106" t="s">
        <v>638</v>
      </c>
      <c r="AA41" s="106">
        <v>295972</v>
      </c>
      <c r="AB41" s="106">
        <v>285580</v>
      </c>
      <c r="AC41" s="106">
        <v>135545</v>
      </c>
      <c r="AD41" s="106">
        <v>44254</v>
      </c>
      <c r="AE41" s="106">
        <v>309146</v>
      </c>
      <c r="AF41" s="106">
        <v>92607</v>
      </c>
      <c r="AG41" s="106">
        <v>2145</v>
      </c>
      <c r="AH41" s="106">
        <v>12718</v>
      </c>
      <c r="AI41" s="106">
        <v>26</v>
      </c>
      <c r="AJ41" s="106">
        <v>37</v>
      </c>
      <c r="AK41" s="106">
        <v>0</v>
      </c>
      <c r="AL41" s="106">
        <v>0</v>
      </c>
      <c r="AM41" s="106">
        <v>44350</v>
      </c>
      <c r="AN41" s="106">
        <v>21944</v>
      </c>
      <c r="AO41" s="106">
        <v>75687</v>
      </c>
      <c r="AP41" s="106">
        <v>581552</v>
      </c>
      <c r="AQ41" s="400">
        <v>44562</v>
      </c>
      <c r="AR41" s="400">
        <v>44926</v>
      </c>
      <c r="AS41" s="396" t="s">
        <v>614</v>
      </c>
    </row>
    <row r="42" spans="1:45" s="401" customFormat="1" ht="285" x14ac:dyDescent="0.2">
      <c r="A42" s="110">
        <v>1</v>
      </c>
      <c r="B42" s="107" t="s">
        <v>400</v>
      </c>
      <c r="C42" s="106">
        <v>43</v>
      </c>
      <c r="D42" s="107" t="s">
        <v>401</v>
      </c>
      <c r="E42" s="106">
        <v>4301</v>
      </c>
      <c r="F42" s="107" t="s">
        <v>687</v>
      </c>
      <c r="G42" s="106" t="s">
        <v>64</v>
      </c>
      <c r="H42" s="107" t="s">
        <v>688</v>
      </c>
      <c r="I42" s="106">
        <v>4301004</v>
      </c>
      <c r="J42" s="107" t="s">
        <v>404</v>
      </c>
      <c r="K42" s="106" t="s">
        <v>64</v>
      </c>
      <c r="L42" s="107" t="s">
        <v>689</v>
      </c>
      <c r="M42" s="106">
        <v>430100401</v>
      </c>
      <c r="N42" s="107" t="s">
        <v>406</v>
      </c>
      <c r="O42" s="106">
        <v>3</v>
      </c>
      <c r="P42" s="110">
        <v>2020003630052</v>
      </c>
      <c r="Q42" s="107" t="s">
        <v>690</v>
      </c>
      <c r="R42" s="395">
        <v>1</v>
      </c>
      <c r="S42" s="107" t="s">
        <v>691</v>
      </c>
      <c r="T42" s="107" t="s">
        <v>692</v>
      </c>
      <c r="U42" s="107" t="s">
        <v>699</v>
      </c>
      <c r="V42" s="402">
        <v>15000000</v>
      </c>
      <c r="W42" s="458" t="s">
        <v>700</v>
      </c>
      <c r="X42" s="412" t="s">
        <v>645</v>
      </c>
      <c r="Y42" s="399" t="s">
        <v>635</v>
      </c>
      <c r="Z42" s="106" t="s">
        <v>636</v>
      </c>
      <c r="AA42" s="106">
        <v>295972</v>
      </c>
      <c r="AB42" s="106">
        <v>285580</v>
      </c>
      <c r="AC42" s="106">
        <v>135545</v>
      </c>
      <c r="AD42" s="106">
        <v>44254</v>
      </c>
      <c r="AE42" s="106">
        <v>309146</v>
      </c>
      <c r="AF42" s="106">
        <v>92607</v>
      </c>
      <c r="AG42" s="106">
        <v>2145</v>
      </c>
      <c r="AH42" s="106">
        <v>12718</v>
      </c>
      <c r="AI42" s="106">
        <v>26</v>
      </c>
      <c r="AJ42" s="106">
        <v>37</v>
      </c>
      <c r="AK42" s="106">
        <v>0</v>
      </c>
      <c r="AL42" s="106">
        <v>0</v>
      </c>
      <c r="AM42" s="106">
        <v>44350</v>
      </c>
      <c r="AN42" s="106">
        <v>21944</v>
      </c>
      <c r="AO42" s="106">
        <v>75687</v>
      </c>
      <c r="AP42" s="106">
        <v>581552</v>
      </c>
      <c r="AQ42" s="400">
        <v>44562</v>
      </c>
      <c r="AR42" s="400">
        <v>44926</v>
      </c>
      <c r="AS42" s="396" t="s">
        <v>614</v>
      </c>
    </row>
    <row r="43" spans="1:45" s="401" customFormat="1" ht="285" x14ac:dyDescent="0.2">
      <c r="A43" s="110">
        <v>1</v>
      </c>
      <c r="B43" s="107" t="s">
        <v>400</v>
      </c>
      <c r="C43" s="106">
        <v>43</v>
      </c>
      <c r="D43" s="107" t="s">
        <v>401</v>
      </c>
      <c r="E43" s="106">
        <v>4301</v>
      </c>
      <c r="F43" s="107" t="s">
        <v>687</v>
      </c>
      <c r="G43" s="106" t="s">
        <v>64</v>
      </c>
      <c r="H43" s="107" t="s">
        <v>688</v>
      </c>
      <c r="I43" s="106">
        <v>4301004</v>
      </c>
      <c r="J43" s="107" t="s">
        <v>404</v>
      </c>
      <c r="K43" s="106" t="s">
        <v>64</v>
      </c>
      <c r="L43" s="107" t="s">
        <v>689</v>
      </c>
      <c r="M43" s="106">
        <v>430100401</v>
      </c>
      <c r="N43" s="107" t="s">
        <v>406</v>
      </c>
      <c r="O43" s="106">
        <v>3</v>
      </c>
      <c r="P43" s="110">
        <v>2020003630052</v>
      </c>
      <c r="Q43" s="107" t="s">
        <v>690</v>
      </c>
      <c r="R43" s="395">
        <v>1</v>
      </c>
      <c r="S43" s="107" t="s">
        <v>691</v>
      </c>
      <c r="T43" s="107" t="s">
        <v>692</v>
      </c>
      <c r="U43" s="107" t="s">
        <v>699</v>
      </c>
      <c r="V43" s="402">
        <v>70000000</v>
      </c>
      <c r="W43" s="458" t="s">
        <v>701</v>
      </c>
      <c r="X43" s="412" t="s">
        <v>645</v>
      </c>
      <c r="Y43" s="399">
        <v>82</v>
      </c>
      <c r="Z43" s="106" t="s">
        <v>638</v>
      </c>
      <c r="AA43" s="106">
        <v>295972</v>
      </c>
      <c r="AB43" s="106">
        <v>285580</v>
      </c>
      <c r="AC43" s="106">
        <v>135545</v>
      </c>
      <c r="AD43" s="106">
        <v>44254</v>
      </c>
      <c r="AE43" s="106">
        <v>309146</v>
      </c>
      <c r="AF43" s="106">
        <v>92607</v>
      </c>
      <c r="AG43" s="106">
        <v>2145</v>
      </c>
      <c r="AH43" s="106">
        <v>12718</v>
      </c>
      <c r="AI43" s="106">
        <v>26</v>
      </c>
      <c r="AJ43" s="106">
        <v>37</v>
      </c>
      <c r="AK43" s="106">
        <v>0</v>
      </c>
      <c r="AL43" s="106">
        <v>0</v>
      </c>
      <c r="AM43" s="106">
        <v>44350</v>
      </c>
      <c r="AN43" s="106">
        <v>21944</v>
      </c>
      <c r="AO43" s="106">
        <v>75687</v>
      </c>
      <c r="AP43" s="106">
        <v>581552</v>
      </c>
      <c r="AQ43" s="400">
        <v>44562</v>
      </c>
      <c r="AR43" s="400">
        <v>44926</v>
      </c>
      <c r="AS43" s="396" t="s">
        <v>614</v>
      </c>
    </row>
    <row r="44" spans="1:45" s="401" customFormat="1" ht="85.5" x14ac:dyDescent="0.2">
      <c r="A44" s="110">
        <v>1</v>
      </c>
      <c r="B44" s="107" t="s">
        <v>400</v>
      </c>
      <c r="C44" s="106">
        <v>43</v>
      </c>
      <c r="D44" s="107" t="s">
        <v>401</v>
      </c>
      <c r="E44" s="106">
        <v>4301</v>
      </c>
      <c r="F44" s="107" t="s">
        <v>687</v>
      </c>
      <c r="G44" s="106" t="s">
        <v>64</v>
      </c>
      <c r="H44" s="107" t="s">
        <v>688</v>
      </c>
      <c r="I44" s="106">
        <v>4301004</v>
      </c>
      <c r="J44" s="107" t="s">
        <v>404</v>
      </c>
      <c r="K44" s="106" t="s">
        <v>64</v>
      </c>
      <c r="L44" s="107" t="s">
        <v>689</v>
      </c>
      <c r="M44" s="106">
        <v>430100401</v>
      </c>
      <c r="N44" s="107" t="s">
        <v>406</v>
      </c>
      <c r="O44" s="106">
        <v>3</v>
      </c>
      <c r="P44" s="110">
        <v>2020003630052</v>
      </c>
      <c r="Q44" s="107" t="s">
        <v>690</v>
      </c>
      <c r="R44" s="395">
        <v>1</v>
      </c>
      <c r="S44" s="107" t="s">
        <v>691</v>
      </c>
      <c r="T44" s="107" t="s">
        <v>692</v>
      </c>
      <c r="U44" s="107" t="s">
        <v>699</v>
      </c>
      <c r="V44" s="402">
        <v>9000000</v>
      </c>
      <c r="W44" s="458" t="s">
        <v>702</v>
      </c>
      <c r="X44" s="417" t="s">
        <v>648</v>
      </c>
      <c r="Y44" s="399" t="s">
        <v>635</v>
      </c>
      <c r="Z44" s="106" t="s">
        <v>636</v>
      </c>
      <c r="AA44" s="106">
        <v>295972</v>
      </c>
      <c r="AB44" s="106">
        <v>285580</v>
      </c>
      <c r="AC44" s="106">
        <v>135545</v>
      </c>
      <c r="AD44" s="106">
        <v>44254</v>
      </c>
      <c r="AE44" s="106">
        <v>309146</v>
      </c>
      <c r="AF44" s="106">
        <v>92607</v>
      </c>
      <c r="AG44" s="106">
        <v>2145</v>
      </c>
      <c r="AH44" s="106">
        <v>12718</v>
      </c>
      <c r="AI44" s="106">
        <v>26</v>
      </c>
      <c r="AJ44" s="106">
        <v>37</v>
      </c>
      <c r="AK44" s="106">
        <v>0</v>
      </c>
      <c r="AL44" s="106">
        <v>0</v>
      </c>
      <c r="AM44" s="106">
        <v>44350</v>
      </c>
      <c r="AN44" s="106">
        <v>21944</v>
      </c>
      <c r="AO44" s="106">
        <v>75687</v>
      </c>
      <c r="AP44" s="106">
        <v>581552</v>
      </c>
      <c r="AQ44" s="400">
        <v>44562</v>
      </c>
      <c r="AR44" s="400">
        <v>44926</v>
      </c>
      <c r="AS44" s="396" t="s">
        <v>614</v>
      </c>
    </row>
    <row r="45" spans="1:45" s="401" customFormat="1" ht="85.5" x14ac:dyDescent="0.2">
      <c r="A45" s="110">
        <v>1</v>
      </c>
      <c r="B45" s="107" t="s">
        <v>400</v>
      </c>
      <c r="C45" s="106">
        <v>43</v>
      </c>
      <c r="D45" s="107" t="s">
        <v>401</v>
      </c>
      <c r="E45" s="106">
        <v>4301</v>
      </c>
      <c r="F45" s="107" t="s">
        <v>687</v>
      </c>
      <c r="G45" s="106" t="s">
        <v>64</v>
      </c>
      <c r="H45" s="107" t="s">
        <v>688</v>
      </c>
      <c r="I45" s="106">
        <v>4301004</v>
      </c>
      <c r="J45" s="107" t="s">
        <v>404</v>
      </c>
      <c r="K45" s="106" t="s">
        <v>64</v>
      </c>
      <c r="L45" s="107" t="s">
        <v>689</v>
      </c>
      <c r="M45" s="106">
        <v>430100401</v>
      </c>
      <c r="N45" s="107" t="s">
        <v>406</v>
      </c>
      <c r="O45" s="106">
        <v>3</v>
      </c>
      <c r="P45" s="110">
        <v>2020003630052</v>
      </c>
      <c r="Q45" s="107" t="s">
        <v>690</v>
      </c>
      <c r="R45" s="395">
        <v>1</v>
      </c>
      <c r="S45" s="107" t="s">
        <v>691</v>
      </c>
      <c r="T45" s="107" t="s">
        <v>692</v>
      </c>
      <c r="U45" s="107" t="s">
        <v>699</v>
      </c>
      <c r="V45" s="402">
        <v>30000000</v>
      </c>
      <c r="W45" s="458" t="s">
        <v>703</v>
      </c>
      <c r="X45" s="417" t="s">
        <v>648</v>
      </c>
      <c r="Y45" s="399">
        <v>82</v>
      </c>
      <c r="Z45" s="106" t="s">
        <v>638</v>
      </c>
      <c r="AA45" s="106">
        <v>295972</v>
      </c>
      <c r="AB45" s="106">
        <v>285580</v>
      </c>
      <c r="AC45" s="106">
        <v>135545</v>
      </c>
      <c r="AD45" s="106">
        <v>44254</v>
      </c>
      <c r="AE45" s="106">
        <v>309146</v>
      </c>
      <c r="AF45" s="106">
        <v>92607</v>
      </c>
      <c r="AG45" s="106">
        <v>2145</v>
      </c>
      <c r="AH45" s="106">
        <v>12718</v>
      </c>
      <c r="AI45" s="106">
        <v>26</v>
      </c>
      <c r="AJ45" s="106">
        <v>37</v>
      </c>
      <c r="AK45" s="106">
        <v>0</v>
      </c>
      <c r="AL45" s="106">
        <v>0</v>
      </c>
      <c r="AM45" s="106">
        <v>44350</v>
      </c>
      <c r="AN45" s="106">
        <v>21944</v>
      </c>
      <c r="AO45" s="106">
        <v>75687</v>
      </c>
      <c r="AP45" s="106">
        <v>581552</v>
      </c>
      <c r="AQ45" s="400">
        <v>44562</v>
      </c>
      <c r="AR45" s="400">
        <v>44926</v>
      </c>
      <c r="AS45" s="396" t="s">
        <v>614</v>
      </c>
    </row>
    <row r="46" spans="1:45" s="401" customFormat="1" ht="71.25" x14ac:dyDescent="0.2">
      <c r="A46" s="110">
        <v>1</v>
      </c>
      <c r="B46" s="107" t="s">
        <v>400</v>
      </c>
      <c r="C46" s="106">
        <v>43</v>
      </c>
      <c r="D46" s="107" t="s">
        <v>401</v>
      </c>
      <c r="E46" s="106">
        <v>4301</v>
      </c>
      <c r="F46" s="107" t="s">
        <v>687</v>
      </c>
      <c r="G46" s="106" t="s">
        <v>64</v>
      </c>
      <c r="H46" s="107" t="s">
        <v>688</v>
      </c>
      <c r="I46" s="106">
        <v>4301004</v>
      </c>
      <c r="J46" s="107" t="s">
        <v>404</v>
      </c>
      <c r="K46" s="106" t="s">
        <v>64</v>
      </c>
      <c r="L46" s="107" t="s">
        <v>689</v>
      </c>
      <c r="M46" s="106">
        <v>430100401</v>
      </c>
      <c r="N46" s="107" t="s">
        <v>406</v>
      </c>
      <c r="O46" s="106">
        <v>3</v>
      </c>
      <c r="P46" s="110">
        <v>2020003630052</v>
      </c>
      <c r="Q46" s="107" t="s">
        <v>690</v>
      </c>
      <c r="R46" s="395">
        <v>1</v>
      </c>
      <c r="S46" s="107" t="s">
        <v>691</v>
      </c>
      <c r="T46" s="107" t="s">
        <v>692</v>
      </c>
      <c r="U46" s="107" t="s">
        <v>699</v>
      </c>
      <c r="V46" s="402">
        <v>3000000</v>
      </c>
      <c r="W46" s="458" t="s">
        <v>704</v>
      </c>
      <c r="X46" s="417" t="s">
        <v>651</v>
      </c>
      <c r="Y46" s="399" t="s">
        <v>635</v>
      </c>
      <c r="Z46" s="106" t="s">
        <v>636</v>
      </c>
      <c r="AA46" s="106">
        <v>295972</v>
      </c>
      <c r="AB46" s="106">
        <v>285580</v>
      </c>
      <c r="AC46" s="106">
        <v>135545</v>
      </c>
      <c r="AD46" s="106">
        <v>44254</v>
      </c>
      <c r="AE46" s="106">
        <v>309146</v>
      </c>
      <c r="AF46" s="106">
        <v>92607</v>
      </c>
      <c r="AG46" s="106">
        <v>2145</v>
      </c>
      <c r="AH46" s="106">
        <v>12718</v>
      </c>
      <c r="AI46" s="106">
        <v>26</v>
      </c>
      <c r="AJ46" s="106">
        <v>37</v>
      </c>
      <c r="AK46" s="106">
        <v>0</v>
      </c>
      <c r="AL46" s="106">
        <v>0</v>
      </c>
      <c r="AM46" s="106">
        <v>44350</v>
      </c>
      <c r="AN46" s="106">
        <v>21944</v>
      </c>
      <c r="AO46" s="106">
        <v>75687</v>
      </c>
      <c r="AP46" s="106">
        <v>581552</v>
      </c>
      <c r="AQ46" s="400">
        <v>44562</v>
      </c>
      <c r="AR46" s="400">
        <v>44926</v>
      </c>
      <c r="AS46" s="396" t="s">
        <v>614</v>
      </c>
    </row>
    <row r="47" spans="1:45" s="401" customFormat="1" ht="71.25" x14ac:dyDescent="0.2">
      <c r="A47" s="110">
        <v>1</v>
      </c>
      <c r="B47" s="107" t="s">
        <v>400</v>
      </c>
      <c r="C47" s="106">
        <v>43</v>
      </c>
      <c r="D47" s="107" t="s">
        <v>401</v>
      </c>
      <c r="E47" s="106">
        <v>4301</v>
      </c>
      <c r="F47" s="107" t="s">
        <v>687</v>
      </c>
      <c r="G47" s="106" t="s">
        <v>64</v>
      </c>
      <c r="H47" s="107" t="s">
        <v>688</v>
      </c>
      <c r="I47" s="106">
        <v>4301004</v>
      </c>
      <c r="J47" s="107" t="s">
        <v>404</v>
      </c>
      <c r="K47" s="106" t="s">
        <v>64</v>
      </c>
      <c r="L47" s="107" t="s">
        <v>689</v>
      </c>
      <c r="M47" s="106">
        <v>430100401</v>
      </c>
      <c r="N47" s="107" t="s">
        <v>406</v>
      </c>
      <c r="O47" s="106">
        <v>3</v>
      </c>
      <c r="P47" s="110">
        <v>2020003630052</v>
      </c>
      <c r="Q47" s="107" t="s">
        <v>690</v>
      </c>
      <c r="R47" s="395">
        <v>1</v>
      </c>
      <c r="S47" s="107" t="s">
        <v>691</v>
      </c>
      <c r="T47" s="107" t="s">
        <v>692</v>
      </c>
      <c r="U47" s="107" t="s">
        <v>699</v>
      </c>
      <c r="V47" s="402">
        <v>20000000</v>
      </c>
      <c r="W47" s="458" t="s">
        <v>705</v>
      </c>
      <c r="X47" s="417" t="s">
        <v>651</v>
      </c>
      <c r="Y47" s="399">
        <v>82</v>
      </c>
      <c r="Z47" s="106" t="s">
        <v>638</v>
      </c>
      <c r="AA47" s="106">
        <v>295972</v>
      </c>
      <c r="AB47" s="106">
        <v>285580</v>
      </c>
      <c r="AC47" s="106">
        <v>135545</v>
      </c>
      <c r="AD47" s="106">
        <v>44254</v>
      </c>
      <c r="AE47" s="106">
        <v>309146</v>
      </c>
      <c r="AF47" s="106">
        <v>92607</v>
      </c>
      <c r="AG47" s="106">
        <v>2145</v>
      </c>
      <c r="AH47" s="106">
        <v>12718</v>
      </c>
      <c r="AI47" s="106">
        <v>26</v>
      </c>
      <c r="AJ47" s="106">
        <v>37</v>
      </c>
      <c r="AK47" s="106">
        <v>0</v>
      </c>
      <c r="AL47" s="106">
        <v>0</v>
      </c>
      <c r="AM47" s="106">
        <v>44350</v>
      </c>
      <c r="AN47" s="106">
        <v>21944</v>
      </c>
      <c r="AO47" s="106">
        <v>75687</v>
      </c>
      <c r="AP47" s="106">
        <v>581552</v>
      </c>
      <c r="AQ47" s="400">
        <v>44562</v>
      </c>
      <c r="AR47" s="400">
        <v>44926</v>
      </c>
      <c r="AS47" s="396" t="s">
        <v>614</v>
      </c>
    </row>
    <row r="48" spans="1:45" s="401" customFormat="1" ht="185.25" x14ac:dyDescent="0.2">
      <c r="A48" s="110">
        <v>1</v>
      </c>
      <c r="B48" s="107" t="s">
        <v>400</v>
      </c>
      <c r="C48" s="106">
        <v>43</v>
      </c>
      <c r="D48" s="107" t="s">
        <v>401</v>
      </c>
      <c r="E48" s="106">
        <v>4301</v>
      </c>
      <c r="F48" s="107" t="s">
        <v>687</v>
      </c>
      <c r="G48" s="106" t="s">
        <v>64</v>
      </c>
      <c r="H48" s="107" t="s">
        <v>688</v>
      </c>
      <c r="I48" s="106">
        <v>4301004</v>
      </c>
      <c r="J48" s="107" t="s">
        <v>404</v>
      </c>
      <c r="K48" s="106" t="s">
        <v>64</v>
      </c>
      <c r="L48" s="107" t="s">
        <v>689</v>
      </c>
      <c r="M48" s="106">
        <v>430100401</v>
      </c>
      <c r="N48" s="107" t="s">
        <v>406</v>
      </c>
      <c r="O48" s="106">
        <v>3</v>
      </c>
      <c r="P48" s="110">
        <v>2020003630052</v>
      </c>
      <c r="Q48" s="107" t="s">
        <v>690</v>
      </c>
      <c r="R48" s="395">
        <v>1</v>
      </c>
      <c r="S48" s="107" t="s">
        <v>691</v>
      </c>
      <c r="T48" s="107" t="s">
        <v>692</v>
      </c>
      <c r="U48" s="107" t="s">
        <v>699</v>
      </c>
      <c r="V48" s="402">
        <v>3000000</v>
      </c>
      <c r="W48" s="458" t="s">
        <v>706</v>
      </c>
      <c r="X48" s="417" t="s">
        <v>675</v>
      </c>
      <c r="Y48" s="399" t="s">
        <v>635</v>
      </c>
      <c r="Z48" s="106" t="s">
        <v>636</v>
      </c>
      <c r="AA48" s="106">
        <v>295972</v>
      </c>
      <c r="AB48" s="106">
        <v>285580</v>
      </c>
      <c r="AC48" s="106">
        <v>135545</v>
      </c>
      <c r="AD48" s="106">
        <v>44254</v>
      </c>
      <c r="AE48" s="106">
        <v>309146</v>
      </c>
      <c r="AF48" s="106">
        <v>92607</v>
      </c>
      <c r="AG48" s="106">
        <v>2145</v>
      </c>
      <c r="AH48" s="106">
        <v>12718</v>
      </c>
      <c r="AI48" s="106">
        <v>26</v>
      </c>
      <c r="AJ48" s="106">
        <v>37</v>
      </c>
      <c r="AK48" s="106">
        <v>0</v>
      </c>
      <c r="AL48" s="106">
        <v>0</v>
      </c>
      <c r="AM48" s="106">
        <v>44350</v>
      </c>
      <c r="AN48" s="106">
        <v>21944</v>
      </c>
      <c r="AO48" s="106">
        <v>75687</v>
      </c>
      <c r="AP48" s="106">
        <v>581552</v>
      </c>
      <c r="AQ48" s="400">
        <v>44562</v>
      </c>
      <c r="AR48" s="400">
        <v>44926</v>
      </c>
      <c r="AS48" s="396" t="s">
        <v>614</v>
      </c>
    </row>
    <row r="49" spans="1:45" s="401" customFormat="1" ht="185.25" x14ac:dyDescent="0.2">
      <c r="A49" s="110">
        <v>1</v>
      </c>
      <c r="B49" s="107" t="s">
        <v>400</v>
      </c>
      <c r="C49" s="106">
        <v>43</v>
      </c>
      <c r="D49" s="107" t="s">
        <v>401</v>
      </c>
      <c r="E49" s="106">
        <v>4301</v>
      </c>
      <c r="F49" s="107" t="s">
        <v>687</v>
      </c>
      <c r="G49" s="106" t="s">
        <v>64</v>
      </c>
      <c r="H49" s="107" t="s">
        <v>688</v>
      </c>
      <c r="I49" s="106">
        <v>4301004</v>
      </c>
      <c r="J49" s="107" t="s">
        <v>404</v>
      </c>
      <c r="K49" s="106" t="s">
        <v>64</v>
      </c>
      <c r="L49" s="107" t="s">
        <v>689</v>
      </c>
      <c r="M49" s="106">
        <v>430100401</v>
      </c>
      <c r="N49" s="107" t="s">
        <v>406</v>
      </c>
      <c r="O49" s="106">
        <v>3</v>
      </c>
      <c r="P49" s="110">
        <v>2020003630052</v>
      </c>
      <c r="Q49" s="107" t="s">
        <v>690</v>
      </c>
      <c r="R49" s="395">
        <v>1</v>
      </c>
      <c r="S49" s="107" t="s">
        <v>691</v>
      </c>
      <c r="T49" s="107" t="s">
        <v>692</v>
      </c>
      <c r="U49" s="107" t="s">
        <v>699</v>
      </c>
      <c r="V49" s="402">
        <v>30000000</v>
      </c>
      <c r="W49" s="458" t="s">
        <v>707</v>
      </c>
      <c r="X49" s="417" t="s">
        <v>675</v>
      </c>
      <c r="Y49" s="399">
        <v>82</v>
      </c>
      <c r="Z49" s="106" t="s">
        <v>638</v>
      </c>
      <c r="AA49" s="106">
        <v>295972</v>
      </c>
      <c r="AB49" s="106">
        <v>285580</v>
      </c>
      <c r="AC49" s="106">
        <v>135545</v>
      </c>
      <c r="AD49" s="106">
        <v>44254</v>
      </c>
      <c r="AE49" s="106">
        <v>309146</v>
      </c>
      <c r="AF49" s="106">
        <v>92607</v>
      </c>
      <c r="AG49" s="106">
        <v>2145</v>
      </c>
      <c r="AH49" s="106">
        <v>12718</v>
      </c>
      <c r="AI49" s="106">
        <v>26</v>
      </c>
      <c r="AJ49" s="106">
        <v>37</v>
      </c>
      <c r="AK49" s="106">
        <v>0</v>
      </c>
      <c r="AL49" s="106">
        <v>0</v>
      </c>
      <c r="AM49" s="106">
        <v>44350</v>
      </c>
      <c r="AN49" s="106">
        <v>21944</v>
      </c>
      <c r="AO49" s="106">
        <v>75687</v>
      </c>
      <c r="AP49" s="106">
        <v>581552</v>
      </c>
      <c r="AQ49" s="400">
        <v>44562</v>
      </c>
      <c r="AR49" s="400">
        <v>44926</v>
      </c>
      <c r="AS49" s="396" t="s">
        <v>614</v>
      </c>
    </row>
    <row r="50" spans="1:45" s="401" customFormat="1" ht="71.25" x14ac:dyDescent="0.2">
      <c r="A50" s="110">
        <v>1</v>
      </c>
      <c r="B50" s="107" t="s">
        <v>400</v>
      </c>
      <c r="C50" s="106">
        <v>43</v>
      </c>
      <c r="D50" s="107" t="s">
        <v>401</v>
      </c>
      <c r="E50" s="106">
        <v>4301</v>
      </c>
      <c r="F50" s="107" t="s">
        <v>687</v>
      </c>
      <c r="G50" s="106" t="s">
        <v>64</v>
      </c>
      <c r="H50" s="107" t="s">
        <v>688</v>
      </c>
      <c r="I50" s="106">
        <v>4301004</v>
      </c>
      <c r="J50" s="107" t="s">
        <v>404</v>
      </c>
      <c r="K50" s="106" t="s">
        <v>64</v>
      </c>
      <c r="L50" s="107" t="s">
        <v>689</v>
      </c>
      <c r="M50" s="106">
        <v>430100401</v>
      </c>
      <c r="N50" s="107" t="s">
        <v>406</v>
      </c>
      <c r="O50" s="106">
        <v>3</v>
      </c>
      <c r="P50" s="110">
        <v>2020003630052</v>
      </c>
      <c r="Q50" s="107" t="s">
        <v>690</v>
      </c>
      <c r="R50" s="395">
        <v>1</v>
      </c>
      <c r="S50" s="107" t="s">
        <v>691</v>
      </c>
      <c r="T50" s="107" t="s">
        <v>692</v>
      </c>
      <c r="U50" s="107" t="s">
        <v>708</v>
      </c>
      <c r="V50" s="402">
        <v>55000000</v>
      </c>
      <c r="W50" s="457" t="s">
        <v>709</v>
      </c>
      <c r="X50" s="398" t="s">
        <v>74</v>
      </c>
      <c r="Y50" s="399" t="s">
        <v>635</v>
      </c>
      <c r="Z50" s="106" t="s">
        <v>636</v>
      </c>
      <c r="AA50" s="106">
        <v>295972</v>
      </c>
      <c r="AB50" s="106">
        <v>285580</v>
      </c>
      <c r="AC50" s="106">
        <v>135545</v>
      </c>
      <c r="AD50" s="106">
        <v>44254</v>
      </c>
      <c r="AE50" s="106">
        <v>309146</v>
      </c>
      <c r="AF50" s="106">
        <v>92607</v>
      </c>
      <c r="AG50" s="106">
        <v>2145</v>
      </c>
      <c r="AH50" s="106">
        <v>12718</v>
      </c>
      <c r="AI50" s="106">
        <v>26</v>
      </c>
      <c r="AJ50" s="106">
        <v>37</v>
      </c>
      <c r="AK50" s="106">
        <v>0</v>
      </c>
      <c r="AL50" s="106">
        <v>0</v>
      </c>
      <c r="AM50" s="106">
        <v>44350</v>
      </c>
      <c r="AN50" s="106">
        <v>21944</v>
      </c>
      <c r="AO50" s="106">
        <v>75687</v>
      </c>
      <c r="AP50" s="106">
        <v>581552</v>
      </c>
      <c r="AQ50" s="400">
        <v>44562</v>
      </c>
      <c r="AR50" s="400">
        <v>44926</v>
      </c>
      <c r="AS50" s="396" t="s">
        <v>614</v>
      </c>
    </row>
    <row r="51" spans="1:45" s="401" customFormat="1" ht="71.25" x14ac:dyDescent="0.2">
      <c r="A51" s="110">
        <v>1</v>
      </c>
      <c r="B51" s="107" t="s">
        <v>400</v>
      </c>
      <c r="C51" s="106">
        <v>43</v>
      </c>
      <c r="D51" s="107" t="s">
        <v>401</v>
      </c>
      <c r="E51" s="106">
        <v>4301</v>
      </c>
      <c r="F51" s="107" t="s">
        <v>687</v>
      </c>
      <c r="G51" s="106" t="s">
        <v>64</v>
      </c>
      <c r="H51" s="107" t="s">
        <v>688</v>
      </c>
      <c r="I51" s="106">
        <v>4301004</v>
      </c>
      <c r="J51" s="107" t="s">
        <v>404</v>
      </c>
      <c r="K51" s="106" t="s">
        <v>64</v>
      </c>
      <c r="L51" s="107" t="s">
        <v>689</v>
      </c>
      <c r="M51" s="106">
        <v>430100401</v>
      </c>
      <c r="N51" s="107" t="s">
        <v>406</v>
      </c>
      <c r="O51" s="106">
        <v>3</v>
      </c>
      <c r="P51" s="110">
        <v>2020003630052</v>
      </c>
      <c r="Q51" s="107" t="s">
        <v>690</v>
      </c>
      <c r="R51" s="395">
        <v>1</v>
      </c>
      <c r="S51" s="107" t="s">
        <v>691</v>
      </c>
      <c r="T51" s="107" t="s">
        <v>692</v>
      </c>
      <c r="U51" s="107" t="s">
        <v>676</v>
      </c>
      <c r="V51" s="402">
        <v>50000000</v>
      </c>
      <c r="W51" s="458" t="s">
        <v>710</v>
      </c>
      <c r="X51" s="398" t="s">
        <v>74</v>
      </c>
      <c r="Y51" s="399" t="s">
        <v>635</v>
      </c>
      <c r="Z51" s="106" t="s">
        <v>636</v>
      </c>
      <c r="AA51" s="106">
        <v>295972</v>
      </c>
      <c r="AB51" s="106">
        <v>285580</v>
      </c>
      <c r="AC51" s="106">
        <v>135545</v>
      </c>
      <c r="AD51" s="106">
        <v>44254</v>
      </c>
      <c r="AE51" s="106">
        <v>309146</v>
      </c>
      <c r="AF51" s="106">
        <v>92607</v>
      </c>
      <c r="AG51" s="106">
        <v>2145</v>
      </c>
      <c r="AH51" s="106">
        <v>12718</v>
      </c>
      <c r="AI51" s="106">
        <v>26</v>
      </c>
      <c r="AJ51" s="106">
        <v>37</v>
      </c>
      <c r="AK51" s="106">
        <v>0</v>
      </c>
      <c r="AL51" s="106">
        <v>0</v>
      </c>
      <c r="AM51" s="106">
        <v>44350</v>
      </c>
      <c r="AN51" s="106">
        <v>21944</v>
      </c>
      <c r="AO51" s="106">
        <v>75687</v>
      </c>
      <c r="AP51" s="106">
        <v>581552</v>
      </c>
      <c r="AQ51" s="400">
        <v>44562</v>
      </c>
      <c r="AR51" s="400">
        <v>44926</v>
      </c>
      <c r="AS51" s="396" t="s">
        <v>614</v>
      </c>
    </row>
    <row r="52" spans="1:45" s="401" customFormat="1" ht="71.25" x14ac:dyDescent="0.2">
      <c r="A52" s="110">
        <v>1</v>
      </c>
      <c r="B52" s="107" t="s">
        <v>400</v>
      </c>
      <c r="C52" s="106">
        <v>43</v>
      </c>
      <c r="D52" s="107" t="s">
        <v>401</v>
      </c>
      <c r="E52" s="106">
        <v>4301</v>
      </c>
      <c r="F52" s="107" t="s">
        <v>687</v>
      </c>
      <c r="G52" s="106" t="s">
        <v>64</v>
      </c>
      <c r="H52" s="107" t="s">
        <v>688</v>
      </c>
      <c r="I52" s="106">
        <v>4301004</v>
      </c>
      <c r="J52" s="107" t="s">
        <v>404</v>
      </c>
      <c r="K52" s="106" t="s">
        <v>64</v>
      </c>
      <c r="L52" s="107" t="s">
        <v>689</v>
      </c>
      <c r="M52" s="106">
        <v>430100401</v>
      </c>
      <c r="N52" s="107" t="s">
        <v>406</v>
      </c>
      <c r="O52" s="106">
        <v>3</v>
      </c>
      <c r="P52" s="110">
        <v>2020003630052</v>
      </c>
      <c r="Q52" s="107" t="s">
        <v>690</v>
      </c>
      <c r="R52" s="395">
        <v>1</v>
      </c>
      <c r="S52" s="107" t="s">
        <v>691</v>
      </c>
      <c r="T52" s="107" t="s">
        <v>692</v>
      </c>
      <c r="U52" s="107" t="s">
        <v>676</v>
      </c>
      <c r="V52" s="402">
        <v>70000000</v>
      </c>
      <c r="W52" s="458" t="s">
        <v>698</v>
      </c>
      <c r="X52" s="398" t="s">
        <v>74</v>
      </c>
      <c r="Y52" s="399">
        <v>82</v>
      </c>
      <c r="Z52" s="106" t="s">
        <v>638</v>
      </c>
      <c r="AA52" s="106">
        <v>295972</v>
      </c>
      <c r="AB52" s="106">
        <v>285580</v>
      </c>
      <c r="AC52" s="106">
        <v>135545</v>
      </c>
      <c r="AD52" s="106">
        <v>44254</v>
      </c>
      <c r="AE52" s="106">
        <v>309146</v>
      </c>
      <c r="AF52" s="106">
        <v>92607</v>
      </c>
      <c r="AG52" s="106">
        <v>2145</v>
      </c>
      <c r="AH52" s="106">
        <v>12718</v>
      </c>
      <c r="AI52" s="106">
        <v>26</v>
      </c>
      <c r="AJ52" s="106">
        <v>37</v>
      </c>
      <c r="AK52" s="106">
        <v>0</v>
      </c>
      <c r="AL52" s="106">
        <v>0</v>
      </c>
      <c r="AM52" s="106">
        <v>44350</v>
      </c>
      <c r="AN52" s="106">
        <v>21944</v>
      </c>
      <c r="AO52" s="106">
        <v>75687</v>
      </c>
      <c r="AP52" s="106">
        <v>581552</v>
      </c>
      <c r="AQ52" s="400">
        <v>44562</v>
      </c>
      <c r="AR52" s="400">
        <v>44926</v>
      </c>
      <c r="AS52" s="396" t="s">
        <v>614</v>
      </c>
    </row>
    <row r="53" spans="1:45" s="401" customFormat="1" ht="71.25" x14ac:dyDescent="0.2">
      <c r="A53" s="110">
        <v>1</v>
      </c>
      <c r="B53" s="107" t="s">
        <v>400</v>
      </c>
      <c r="C53" s="106">
        <v>43</v>
      </c>
      <c r="D53" s="107" t="s">
        <v>401</v>
      </c>
      <c r="E53" s="106">
        <v>4301</v>
      </c>
      <c r="F53" s="107" t="s">
        <v>687</v>
      </c>
      <c r="G53" s="106" t="s">
        <v>64</v>
      </c>
      <c r="H53" s="107" t="s">
        <v>688</v>
      </c>
      <c r="I53" s="106">
        <v>4301004</v>
      </c>
      <c r="J53" s="107" t="s">
        <v>404</v>
      </c>
      <c r="K53" s="106" t="s">
        <v>64</v>
      </c>
      <c r="L53" s="107" t="s">
        <v>689</v>
      </c>
      <c r="M53" s="106">
        <v>430100401</v>
      </c>
      <c r="N53" s="107" t="s">
        <v>406</v>
      </c>
      <c r="O53" s="106">
        <v>3</v>
      </c>
      <c r="P53" s="110">
        <v>2020003630052</v>
      </c>
      <c r="Q53" s="107" t="s">
        <v>690</v>
      </c>
      <c r="R53" s="395">
        <v>1</v>
      </c>
      <c r="S53" s="107" t="s">
        <v>691</v>
      </c>
      <c r="T53" s="107" t="s">
        <v>692</v>
      </c>
      <c r="U53" s="107" t="s">
        <v>615</v>
      </c>
      <c r="V53" s="402">
        <v>120000000</v>
      </c>
      <c r="W53" s="458" t="s">
        <v>710</v>
      </c>
      <c r="X53" s="398" t="s">
        <v>74</v>
      </c>
      <c r="Y53" s="399" t="s">
        <v>635</v>
      </c>
      <c r="Z53" s="106" t="s">
        <v>636</v>
      </c>
      <c r="AA53" s="106">
        <v>295972</v>
      </c>
      <c r="AB53" s="106">
        <v>285580</v>
      </c>
      <c r="AC53" s="106">
        <v>135545</v>
      </c>
      <c r="AD53" s="106">
        <v>44254</v>
      </c>
      <c r="AE53" s="106">
        <v>309146</v>
      </c>
      <c r="AF53" s="106">
        <v>92607</v>
      </c>
      <c r="AG53" s="106">
        <v>2145</v>
      </c>
      <c r="AH53" s="106">
        <v>12718</v>
      </c>
      <c r="AI53" s="106">
        <v>26</v>
      </c>
      <c r="AJ53" s="106">
        <v>37</v>
      </c>
      <c r="AK53" s="106">
        <v>0</v>
      </c>
      <c r="AL53" s="106">
        <v>0</v>
      </c>
      <c r="AM53" s="106">
        <v>44350</v>
      </c>
      <c r="AN53" s="106">
        <v>21944</v>
      </c>
      <c r="AO53" s="106">
        <v>75687</v>
      </c>
      <c r="AP53" s="106">
        <v>581552</v>
      </c>
      <c r="AQ53" s="400">
        <v>44562</v>
      </c>
      <c r="AR53" s="400">
        <v>44926</v>
      </c>
      <c r="AS53" s="396" t="s">
        <v>614</v>
      </c>
    </row>
    <row r="54" spans="1:45" s="401" customFormat="1" ht="71.25" x14ac:dyDescent="0.2">
      <c r="A54" s="110">
        <v>1</v>
      </c>
      <c r="B54" s="107" t="s">
        <v>400</v>
      </c>
      <c r="C54" s="106">
        <v>43</v>
      </c>
      <c r="D54" s="107" t="s">
        <v>401</v>
      </c>
      <c r="E54" s="106">
        <v>4301</v>
      </c>
      <c r="F54" s="107" t="s">
        <v>687</v>
      </c>
      <c r="G54" s="106" t="s">
        <v>64</v>
      </c>
      <c r="H54" s="107" t="s">
        <v>688</v>
      </c>
      <c r="I54" s="106">
        <v>4301004</v>
      </c>
      <c r="J54" s="107" t="s">
        <v>404</v>
      </c>
      <c r="K54" s="106" t="s">
        <v>64</v>
      </c>
      <c r="L54" s="107" t="s">
        <v>689</v>
      </c>
      <c r="M54" s="106">
        <v>430100401</v>
      </c>
      <c r="N54" s="107" t="s">
        <v>406</v>
      </c>
      <c r="O54" s="106">
        <v>3</v>
      </c>
      <c r="P54" s="110">
        <v>2020003630052</v>
      </c>
      <c r="Q54" s="107" t="s">
        <v>690</v>
      </c>
      <c r="R54" s="395">
        <v>1</v>
      </c>
      <c r="S54" s="107" t="s">
        <v>691</v>
      </c>
      <c r="T54" s="107" t="s">
        <v>692</v>
      </c>
      <c r="U54" s="107" t="s">
        <v>615</v>
      </c>
      <c r="V54" s="402">
        <v>65000000</v>
      </c>
      <c r="W54" s="460" t="s">
        <v>698</v>
      </c>
      <c r="X54" s="398" t="s">
        <v>74</v>
      </c>
      <c r="Y54" s="399">
        <v>82</v>
      </c>
      <c r="Z54" s="106" t="s">
        <v>638</v>
      </c>
      <c r="AA54" s="106">
        <v>295972</v>
      </c>
      <c r="AB54" s="106">
        <v>285580</v>
      </c>
      <c r="AC54" s="106">
        <v>135545</v>
      </c>
      <c r="AD54" s="106">
        <v>44254</v>
      </c>
      <c r="AE54" s="106">
        <v>309146</v>
      </c>
      <c r="AF54" s="106">
        <v>92607</v>
      </c>
      <c r="AG54" s="106">
        <v>2145</v>
      </c>
      <c r="AH54" s="106">
        <v>12718</v>
      </c>
      <c r="AI54" s="106">
        <v>26</v>
      </c>
      <c r="AJ54" s="106">
        <v>37</v>
      </c>
      <c r="AK54" s="106">
        <v>0</v>
      </c>
      <c r="AL54" s="106">
        <v>0</v>
      </c>
      <c r="AM54" s="106">
        <v>44350</v>
      </c>
      <c r="AN54" s="106">
        <v>21944</v>
      </c>
      <c r="AO54" s="106">
        <v>75687</v>
      </c>
      <c r="AP54" s="106">
        <v>581552</v>
      </c>
      <c r="AQ54" s="400">
        <v>44562</v>
      </c>
      <c r="AR54" s="400">
        <v>44926</v>
      </c>
      <c r="AS54" s="396" t="s">
        <v>614</v>
      </c>
    </row>
    <row r="55" spans="1:45" s="401" customFormat="1" ht="71.25" x14ac:dyDescent="0.2">
      <c r="A55" s="110">
        <v>1</v>
      </c>
      <c r="B55" s="107" t="s">
        <v>400</v>
      </c>
      <c r="C55" s="106">
        <v>43</v>
      </c>
      <c r="D55" s="107" t="s">
        <v>401</v>
      </c>
      <c r="E55" s="106">
        <v>4301</v>
      </c>
      <c r="F55" s="107" t="s">
        <v>687</v>
      </c>
      <c r="G55" s="106" t="s">
        <v>64</v>
      </c>
      <c r="H55" s="107" t="s">
        <v>688</v>
      </c>
      <c r="I55" s="106">
        <v>4301004</v>
      </c>
      <c r="J55" s="107" t="s">
        <v>404</v>
      </c>
      <c r="K55" s="106" t="s">
        <v>64</v>
      </c>
      <c r="L55" s="107" t="s">
        <v>689</v>
      </c>
      <c r="M55" s="106">
        <v>430100401</v>
      </c>
      <c r="N55" s="107" t="s">
        <v>406</v>
      </c>
      <c r="O55" s="106">
        <v>3</v>
      </c>
      <c r="P55" s="110">
        <v>2020003630052</v>
      </c>
      <c r="Q55" s="107" t="s">
        <v>690</v>
      </c>
      <c r="R55" s="395">
        <v>1</v>
      </c>
      <c r="S55" s="107" t="s">
        <v>691</v>
      </c>
      <c r="T55" s="107" t="s">
        <v>692</v>
      </c>
      <c r="U55" s="107" t="s">
        <v>659</v>
      </c>
      <c r="V55" s="402">
        <v>75000000</v>
      </c>
      <c r="W55" s="458" t="s">
        <v>710</v>
      </c>
      <c r="X55" s="398" t="s">
        <v>74</v>
      </c>
      <c r="Y55" s="399" t="s">
        <v>635</v>
      </c>
      <c r="Z55" s="106" t="s">
        <v>636</v>
      </c>
      <c r="AA55" s="106">
        <v>295972</v>
      </c>
      <c r="AB55" s="106">
        <v>285580</v>
      </c>
      <c r="AC55" s="106">
        <v>135545</v>
      </c>
      <c r="AD55" s="106">
        <v>44254</v>
      </c>
      <c r="AE55" s="106">
        <v>309146</v>
      </c>
      <c r="AF55" s="106">
        <v>92607</v>
      </c>
      <c r="AG55" s="106">
        <v>2145</v>
      </c>
      <c r="AH55" s="106">
        <v>12718</v>
      </c>
      <c r="AI55" s="106">
        <v>26</v>
      </c>
      <c r="AJ55" s="106">
        <v>37</v>
      </c>
      <c r="AK55" s="106">
        <v>0</v>
      </c>
      <c r="AL55" s="106">
        <v>0</v>
      </c>
      <c r="AM55" s="106">
        <v>44350</v>
      </c>
      <c r="AN55" s="106">
        <v>21944</v>
      </c>
      <c r="AO55" s="106">
        <v>75687</v>
      </c>
      <c r="AP55" s="106">
        <v>581552</v>
      </c>
      <c r="AQ55" s="400">
        <v>44562</v>
      </c>
      <c r="AR55" s="400">
        <v>44926</v>
      </c>
      <c r="AS55" s="396" t="s">
        <v>614</v>
      </c>
    </row>
    <row r="56" spans="1:45" s="401" customFormat="1" ht="71.25" x14ac:dyDescent="0.2">
      <c r="A56" s="110">
        <v>1</v>
      </c>
      <c r="B56" s="107" t="s">
        <v>400</v>
      </c>
      <c r="C56" s="106">
        <v>43</v>
      </c>
      <c r="D56" s="107" t="s">
        <v>401</v>
      </c>
      <c r="E56" s="106">
        <v>4301</v>
      </c>
      <c r="F56" s="107" t="s">
        <v>687</v>
      </c>
      <c r="G56" s="106" t="s">
        <v>64</v>
      </c>
      <c r="H56" s="107" t="s">
        <v>688</v>
      </c>
      <c r="I56" s="106">
        <v>4301004</v>
      </c>
      <c r="J56" s="107" t="s">
        <v>404</v>
      </c>
      <c r="K56" s="106" t="s">
        <v>64</v>
      </c>
      <c r="L56" s="107" t="s">
        <v>689</v>
      </c>
      <c r="M56" s="106">
        <v>430100401</v>
      </c>
      <c r="N56" s="107" t="s">
        <v>406</v>
      </c>
      <c r="O56" s="106">
        <v>3</v>
      </c>
      <c r="P56" s="110">
        <v>2020003630052</v>
      </c>
      <c r="Q56" s="107" t="s">
        <v>690</v>
      </c>
      <c r="R56" s="395">
        <v>1</v>
      </c>
      <c r="S56" s="107" t="s">
        <v>691</v>
      </c>
      <c r="T56" s="107" t="s">
        <v>692</v>
      </c>
      <c r="U56" s="107" t="s">
        <v>660</v>
      </c>
      <c r="V56" s="402">
        <v>45000000</v>
      </c>
      <c r="W56" s="458" t="s">
        <v>698</v>
      </c>
      <c r="X56" s="398" t="s">
        <v>74</v>
      </c>
      <c r="Y56" s="399">
        <v>82</v>
      </c>
      <c r="Z56" s="106" t="s">
        <v>638</v>
      </c>
      <c r="AA56" s="106">
        <v>295972</v>
      </c>
      <c r="AB56" s="106">
        <v>285580</v>
      </c>
      <c r="AC56" s="106">
        <v>135545</v>
      </c>
      <c r="AD56" s="106">
        <v>44254</v>
      </c>
      <c r="AE56" s="106">
        <v>309146</v>
      </c>
      <c r="AF56" s="106">
        <v>92607</v>
      </c>
      <c r="AG56" s="106">
        <v>2145</v>
      </c>
      <c r="AH56" s="106">
        <v>12718</v>
      </c>
      <c r="AI56" s="106">
        <v>26</v>
      </c>
      <c r="AJ56" s="106">
        <v>37</v>
      </c>
      <c r="AK56" s="106">
        <v>0</v>
      </c>
      <c r="AL56" s="106">
        <v>0</v>
      </c>
      <c r="AM56" s="106">
        <v>44350</v>
      </c>
      <c r="AN56" s="106">
        <v>21944</v>
      </c>
      <c r="AO56" s="106">
        <v>75687</v>
      </c>
      <c r="AP56" s="106">
        <v>581552</v>
      </c>
      <c r="AQ56" s="400">
        <v>44562</v>
      </c>
      <c r="AR56" s="400">
        <v>44926</v>
      </c>
      <c r="AS56" s="396" t="s">
        <v>614</v>
      </c>
    </row>
    <row r="57" spans="1:45" s="401" customFormat="1" ht="57" x14ac:dyDescent="0.2">
      <c r="A57" s="110">
        <v>2</v>
      </c>
      <c r="B57" s="107" t="s">
        <v>711</v>
      </c>
      <c r="C57" s="106">
        <v>17</v>
      </c>
      <c r="D57" s="107" t="s">
        <v>712</v>
      </c>
      <c r="E57" s="106">
        <v>1709</v>
      </c>
      <c r="F57" s="107" t="s">
        <v>713</v>
      </c>
      <c r="G57" s="106">
        <v>1709065</v>
      </c>
      <c r="H57" s="107" t="s">
        <v>714</v>
      </c>
      <c r="I57" s="106">
        <v>1709065</v>
      </c>
      <c r="J57" s="107" t="s">
        <v>715</v>
      </c>
      <c r="K57" s="106">
        <v>170906500</v>
      </c>
      <c r="L57" s="107" t="s">
        <v>715</v>
      </c>
      <c r="M57" s="106">
        <v>170906500</v>
      </c>
      <c r="N57" s="107" t="s">
        <v>715</v>
      </c>
      <c r="O57" s="106">
        <v>1</v>
      </c>
      <c r="P57" s="110">
        <v>2021003630018</v>
      </c>
      <c r="Q57" s="107" t="s">
        <v>716</v>
      </c>
      <c r="R57" s="395">
        <v>1</v>
      </c>
      <c r="S57" s="107" t="s">
        <v>717</v>
      </c>
      <c r="T57" s="107" t="s">
        <v>718</v>
      </c>
      <c r="U57" s="107" t="s">
        <v>719</v>
      </c>
      <c r="V57" s="402">
        <v>34000000</v>
      </c>
      <c r="W57" s="457" t="s">
        <v>720</v>
      </c>
      <c r="X57" s="417" t="s">
        <v>721</v>
      </c>
      <c r="Y57" s="399">
        <v>20</v>
      </c>
      <c r="Z57" s="106" t="s">
        <v>94</v>
      </c>
      <c r="AA57" s="106">
        <v>295972</v>
      </c>
      <c r="AB57" s="106">
        <v>285580</v>
      </c>
      <c r="AC57" s="106">
        <v>135545</v>
      </c>
      <c r="AD57" s="106">
        <v>44254</v>
      </c>
      <c r="AE57" s="106">
        <v>309146</v>
      </c>
      <c r="AF57" s="106">
        <v>92607</v>
      </c>
      <c r="AG57" s="106">
        <v>2145</v>
      </c>
      <c r="AH57" s="106">
        <v>12718</v>
      </c>
      <c r="AI57" s="106">
        <v>26</v>
      </c>
      <c r="AJ57" s="106">
        <v>37</v>
      </c>
      <c r="AK57" s="106">
        <v>0</v>
      </c>
      <c r="AL57" s="106">
        <v>0</v>
      </c>
      <c r="AM57" s="106">
        <v>44350</v>
      </c>
      <c r="AN57" s="106">
        <v>21944</v>
      </c>
      <c r="AO57" s="106">
        <v>75687</v>
      </c>
      <c r="AP57" s="106">
        <v>581552</v>
      </c>
      <c r="AQ57" s="400">
        <v>44562</v>
      </c>
      <c r="AR57" s="400">
        <v>44926</v>
      </c>
      <c r="AS57" s="396" t="s">
        <v>614</v>
      </c>
    </row>
    <row r="58" spans="1:45" s="401" customFormat="1" ht="57" x14ac:dyDescent="0.2">
      <c r="A58" s="110">
        <v>2</v>
      </c>
      <c r="B58" s="107" t="s">
        <v>711</v>
      </c>
      <c r="C58" s="106">
        <v>17</v>
      </c>
      <c r="D58" s="107" t="s">
        <v>712</v>
      </c>
      <c r="E58" s="106">
        <v>1709</v>
      </c>
      <c r="F58" s="107" t="s">
        <v>713</v>
      </c>
      <c r="G58" s="106">
        <v>1709065</v>
      </c>
      <c r="H58" s="107" t="s">
        <v>714</v>
      </c>
      <c r="I58" s="106">
        <v>1709065</v>
      </c>
      <c r="J58" s="107" t="s">
        <v>715</v>
      </c>
      <c r="K58" s="106">
        <v>170906500</v>
      </c>
      <c r="L58" s="107" t="s">
        <v>715</v>
      </c>
      <c r="M58" s="106">
        <v>170906500</v>
      </c>
      <c r="N58" s="107" t="s">
        <v>715</v>
      </c>
      <c r="O58" s="106">
        <v>1</v>
      </c>
      <c r="P58" s="110">
        <v>2021003630018</v>
      </c>
      <c r="Q58" s="107" t="s">
        <v>716</v>
      </c>
      <c r="R58" s="395">
        <v>1</v>
      </c>
      <c r="S58" s="107" t="s">
        <v>717</v>
      </c>
      <c r="T58" s="107" t="s">
        <v>718</v>
      </c>
      <c r="U58" s="107" t="s">
        <v>676</v>
      </c>
      <c r="V58" s="402">
        <v>6000000</v>
      </c>
      <c r="W58" s="457" t="s">
        <v>722</v>
      </c>
      <c r="X58" s="398" t="s">
        <v>74</v>
      </c>
      <c r="Y58" s="399">
        <v>20</v>
      </c>
      <c r="Z58" s="106" t="s">
        <v>94</v>
      </c>
      <c r="AA58" s="106">
        <v>295972</v>
      </c>
      <c r="AB58" s="106">
        <v>285580</v>
      </c>
      <c r="AC58" s="106">
        <v>135545</v>
      </c>
      <c r="AD58" s="106">
        <v>44254</v>
      </c>
      <c r="AE58" s="106">
        <v>309146</v>
      </c>
      <c r="AF58" s="106">
        <v>92607</v>
      </c>
      <c r="AG58" s="106">
        <v>2145</v>
      </c>
      <c r="AH58" s="106">
        <v>12718</v>
      </c>
      <c r="AI58" s="106">
        <v>26</v>
      </c>
      <c r="AJ58" s="106">
        <v>37</v>
      </c>
      <c r="AK58" s="106">
        <v>0</v>
      </c>
      <c r="AL58" s="106">
        <v>0</v>
      </c>
      <c r="AM58" s="106">
        <v>44350</v>
      </c>
      <c r="AN58" s="106">
        <v>21944</v>
      </c>
      <c r="AO58" s="106">
        <v>75687</v>
      </c>
      <c r="AP58" s="106">
        <v>581552</v>
      </c>
      <c r="AQ58" s="400">
        <v>44562</v>
      </c>
      <c r="AR58" s="400">
        <v>44926</v>
      </c>
      <c r="AS58" s="396" t="s">
        <v>614</v>
      </c>
    </row>
    <row r="59" spans="1:45" s="401" customFormat="1" ht="285" x14ac:dyDescent="0.2">
      <c r="A59" s="110">
        <v>2</v>
      </c>
      <c r="B59" s="107" t="s">
        <v>711</v>
      </c>
      <c r="C59" s="106">
        <v>17</v>
      </c>
      <c r="D59" s="107" t="s">
        <v>712</v>
      </c>
      <c r="E59" s="106">
        <v>1709</v>
      </c>
      <c r="F59" s="107" t="s">
        <v>713</v>
      </c>
      <c r="G59" s="106">
        <v>1709078</v>
      </c>
      <c r="H59" s="107" t="s">
        <v>714</v>
      </c>
      <c r="I59" s="106">
        <v>1709078</v>
      </c>
      <c r="J59" s="107" t="s">
        <v>723</v>
      </c>
      <c r="K59" s="106">
        <v>170907800</v>
      </c>
      <c r="L59" s="107" t="s">
        <v>723</v>
      </c>
      <c r="M59" s="106">
        <v>170907800</v>
      </c>
      <c r="N59" s="107" t="s">
        <v>723</v>
      </c>
      <c r="O59" s="106">
        <v>1</v>
      </c>
      <c r="P59" s="110">
        <v>2021003630019</v>
      </c>
      <c r="Q59" s="107" t="s">
        <v>724</v>
      </c>
      <c r="R59" s="395">
        <v>1</v>
      </c>
      <c r="S59" s="107" t="s">
        <v>725</v>
      </c>
      <c r="T59" s="107" t="s">
        <v>726</v>
      </c>
      <c r="U59" s="107" t="s">
        <v>727</v>
      </c>
      <c r="V59" s="402">
        <v>8500000</v>
      </c>
      <c r="W59" s="458" t="s">
        <v>728</v>
      </c>
      <c r="X59" s="412" t="s">
        <v>645</v>
      </c>
      <c r="Y59" s="399">
        <v>20</v>
      </c>
      <c r="Z59" s="106" t="s">
        <v>94</v>
      </c>
      <c r="AA59" s="106">
        <v>295972</v>
      </c>
      <c r="AB59" s="106">
        <v>285580</v>
      </c>
      <c r="AC59" s="106">
        <v>135545</v>
      </c>
      <c r="AD59" s="106">
        <v>44254</v>
      </c>
      <c r="AE59" s="106">
        <v>309146</v>
      </c>
      <c r="AF59" s="106">
        <v>92607</v>
      </c>
      <c r="AG59" s="106">
        <v>2145</v>
      </c>
      <c r="AH59" s="106">
        <v>12718</v>
      </c>
      <c r="AI59" s="106">
        <v>26</v>
      </c>
      <c r="AJ59" s="106">
        <v>37</v>
      </c>
      <c r="AK59" s="106">
        <v>0</v>
      </c>
      <c r="AL59" s="106">
        <v>0</v>
      </c>
      <c r="AM59" s="106">
        <v>44350</v>
      </c>
      <c r="AN59" s="106">
        <v>21944</v>
      </c>
      <c r="AO59" s="106">
        <v>75687</v>
      </c>
      <c r="AP59" s="106">
        <v>581552</v>
      </c>
      <c r="AQ59" s="400">
        <v>44562</v>
      </c>
      <c r="AR59" s="400">
        <v>44926</v>
      </c>
      <c r="AS59" s="396" t="s">
        <v>614</v>
      </c>
    </row>
    <row r="60" spans="1:45" s="401" customFormat="1" ht="85.5" x14ac:dyDescent="0.2">
      <c r="A60" s="110">
        <v>2</v>
      </c>
      <c r="B60" s="107" t="s">
        <v>711</v>
      </c>
      <c r="C60" s="106">
        <v>17</v>
      </c>
      <c r="D60" s="107" t="s">
        <v>712</v>
      </c>
      <c r="E60" s="106">
        <v>1709</v>
      </c>
      <c r="F60" s="107" t="s">
        <v>713</v>
      </c>
      <c r="G60" s="106">
        <v>1709078</v>
      </c>
      <c r="H60" s="107" t="s">
        <v>714</v>
      </c>
      <c r="I60" s="106">
        <v>1709078</v>
      </c>
      <c r="J60" s="107" t="s">
        <v>723</v>
      </c>
      <c r="K60" s="106">
        <v>170907800</v>
      </c>
      <c r="L60" s="107" t="s">
        <v>723</v>
      </c>
      <c r="M60" s="106">
        <v>170907800</v>
      </c>
      <c r="N60" s="107" t="s">
        <v>723</v>
      </c>
      <c r="O60" s="106">
        <v>1</v>
      </c>
      <c r="P60" s="110">
        <v>2021003630019</v>
      </c>
      <c r="Q60" s="107" t="s">
        <v>724</v>
      </c>
      <c r="R60" s="395">
        <v>1</v>
      </c>
      <c r="S60" s="107" t="s">
        <v>725</v>
      </c>
      <c r="T60" s="107" t="s">
        <v>726</v>
      </c>
      <c r="U60" s="107" t="s">
        <v>727</v>
      </c>
      <c r="V60" s="402">
        <v>5100000</v>
      </c>
      <c r="W60" s="458" t="s">
        <v>729</v>
      </c>
      <c r="X60" s="417" t="s">
        <v>648</v>
      </c>
      <c r="Y60" s="399">
        <v>20</v>
      </c>
      <c r="Z60" s="106" t="s">
        <v>94</v>
      </c>
      <c r="AA60" s="106">
        <v>295972</v>
      </c>
      <c r="AB60" s="106">
        <v>285580</v>
      </c>
      <c r="AC60" s="106">
        <v>135545</v>
      </c>
      <c r="AD60" s="106">
        <v>44254</v>
      </c>
      <c r="AE60" s="106">
        <v>309146</v>
      </c>
      <c r="AF60" s="106">
        <v>92607</v>
      </c>
      <c r="AG60" s="106">
        <v>2145</v>
      </c>
      <c r="AH60" s="106">
        <v>12718</v>
      </c>
      <c r="AI60" s="106">
        <v>26</v>
      </c>
      <c r="AJ60" s="106">
        <v>37</v>
      </c>
      <c r="AK60" s="106">
        <v>0</v>
      </c>
      <c r="AL60" s="106">
        <v>0</v>
      </c>
      <c r="AM60" s="106">
        <v>44350</v>
      </c>
      <c r="AN60" s="106">
        <v>21944</v>
      </c>
      <c r="AO60" s="106">
        <v>75687</v>
      </c>
      <c r="AP60" s="106">
        <v>581552</v>
      </c>
      <c r="AQ60" s="400">
        <v>44562</v>
      </c>
      <c r="AR60" s="400">
        <v>44926</v>
      </c>
      <c r="AS60" s="396" t="s">
        <v>614</v>
      </c>
    </row>
    <row r="61" spans="1:45" s="401" customFormat="1" ht="57" x14ac:dyDescent="0.2">
      <c r="A61" s="110">
        <v>2</v>
      </c>
      <c r="B61" s="107" t="s">
        <v>711</v>
      </c>
      <c r="C61" s="106">
        <v>17</v>
      </c>
      <c r="D61" s="107" t="s">
        <v>712</v>
      </c>
      <c r="E61" s="106">
        <v>1709</v>
      </c>
      <c r="F61" s="107" t="s">
        <v>713</v>
      </c>
      <c r="G61" s="106">
        <v>1709078</v>
      </c>
      <c r="H61" s="107" t="s">
        <v>714</v>
      </c>
      <c r="I61" s="106">
        <v>1709078</v>
      </c>
      <c r="J61" s="107" t="s">
        <v>723</v>
      </c>
      <c r="K61" s="106">
        <v>170907800</v>
      </c>
      <c r="L61" s="107" t="s">
        <v>723</v>
      </c>
      <c r="M61" s="106">
        <v>170907800</v>
      </c>
      <c r="N61" s="107" t="s">
        <v>723</v>
      </c>
      <c r="O61" s="106">
        <v>1</v>
      </c>
      <c r="P61" s="110">
        <v>2021003630019</v>
      </c>
      <c r="Q61" s="107" t="s">
        <v>724</v>
      </c>
      <c r="R61" s="395">
        <v>1</v>
      </c>
      <c r="S61" s="107" t="s">
        <v>725</v>
      </c>
      <c r="T61" s="107" t="s">
        <v>726</v>
      </c>
      <c r="U61" s="107" t="s">
        <v>727</v>
      </c>
      <c r="V61" s="402">
        <v>1700000</v>
      </c>
      <c r="W61" s="458" t="s">
        <v>730</v>
      </c>
      <c r="X61" s="417" t="s">
        <v>651</v>
      </c>
      <c r="Y61" s="399">
        <v>20</v>
      </c>
      <c r="Z61" s="106" t="s">
        <v>94</v>
      </c>
      <c r="AA61" s="106">
        <v>295972</v>
      </c>
      <c r="AB61" s="106">
        <v>285580</v>
      </c>
      <c r="AC61" s="106">
        <v>135545</v>
      </c>
      <c r="AD61" s="106">
        <v>44254</v>
      </c>
      <c r="AE61" s="106">
        <v>309146</v>
      </c>
      <c r="AF61" s="106">
        <v>92607</v>
      </c>
      <c r="AG61" s="106">
        <v>2145</v>
      </c>
      <c r="AH61" s="106">
        <v>12718</v>
      </c>
      <c r="AI61" s="106">
        <v>26</v>
      </c>
      <c r="AJ61" s="106">
        <v>37</v>
      </c>
      <c r="AK61" s="106">
        <v>0</v>
      </c>
      <c r="AL61" s="106">
        <v>0</v>
      </c>
      <c r="AM61" s="106">
        <v>44350</v>
      </c>
      <c r="AN61" s="106">
        <v>21944</v>
      </c>
      <c r="AO61" s="106">
        <v>75687</v>
      </c>
      <c r="AP61" s="106">
        <v>581552</v>
      </c>
      <c r="AQ61" s="400">
        <v>44562</v>
      </c>
      <c r="AR61" s="400">
        <v>44926</v>
      </c>
      <c r="AS61" s="396" t="s">
        <v>614</v>
      </c>
    </row>
    <row r="62" spans="1:45" s="401" customFormat="1" ht="185.25" x14ac:dyDescent="0.2">
      <c r="A62" s="110">
        <v>2</v>
      </c>
      <c r="B62" s="107" t="s">
        <v>711</v>
      </c>
      <c r="C62" s="106">
        <v>17</v>
      </c>
      <c r="D62" s="107" t="s">
        <v>712</v>
      </c>
      <c r="E62" s="106">
        <v>1709</v>
      </c>
      <c r="F62" s="107" t="s">
        <v>713</v>
      </c>
      <c r="G62" s="106">
        <v>1709078</v>
      </c>
      <c r="H62" s="107" t="s">
        <v>714</v>
      </c>
      <c r="I62" s="106">
        <v>1709078</v>
      </c>
      <c r="J62" s="107" t="s">
        <v>723</v>
      </c>
      <c r="K62" s="106">
        <v>170907800</v>
      </c>
      <c r="L62" s="107" t="s">
        <v>723</v>
      </c>
      <c r="M62" s="106">
        <v>170907800</v>
      </c>
      <c r="N62" s="107" t="s">
        <v>723</v>
      </c>
      <c r="O62" s="106">
        <v>1</v>
      </c>
      <c r="P62" s="110">
        <v>2021003630019</v>
      </c>
      <c r="Q62" s="107" t="s">
        <v>724</v>
      </c>
      <c r="R62" s="395">
        <v>1</v>
      </c>
      <c r="S62" s="107" t="s">
        <v>725</v>
      </c>
      <c r="T62" s="107" t="s">
        <v>726</v>
      </c>
      <c r="U62" s="107" t="s">
        <v>727</v>
      </c>
      <c r="V62" s="402">
        <v>1700000</v>
      </c>
      <c r="W62" s="458" t="s">
        <v>731</v>
      </c>
      <c r="X62" s="417" t="s">
        <v>675</v>
      </c>
      <c r="Y62" s="399">
        <v>20</v>
      </c>
      <c r="Z62" s="106" t="s">
        <v>94</v>
      </c>
      <c r="AA62" s="106">
        <v>295972</v>
      </c>
      <c r="AB62" s="106">
        <v>285580</v>
      </c>
      <c r="AC62" s="106">
        <v>135545</v>
      </c>
      <c r="AD62" s="106">
        <v>44254</v>
      </c>
      <c r="AE62" s="106">
        <v>309146</v>
      </c>
      <c r="AF62" s="106">
        <v>92607</v>
      </c>
      <c r="AG62" s="106">
        <v>2145</v>
      </c>
      <c r="AH62" s="106">
        <v>12718</v>
      </c>
      <c r="AI62" s="106">
        <v>26</v>
      </c>
      <c r="AJ62" s="106">
        <v>37</v>
      </c>
      <c r="AK62" s="106">
        <v>0</v>
      </c>
      <c r="AL62" s="106">
        <v>0</v>
      </c>
      <c r="AM62" s="106">
        <v>44350</v>
      </c>
      <c r="AN62" s="106">
        <v>21944</v>
      </c>
      <c r="AO62" s="106">
        <v>75687</v>
      </c>
      <c r="AP62" s="106">
        <v>581552</v>
      </c>
      <c r="AQ62" s="400">
        <v>44562</v>
      </c>
      <c r="AR62" s="400">
        <v>44926</v>
      </c>
      <c r="AS62" s="396" t="s">
        <v>614</v>
      </c>
    </row>
    <row r="63" spans="1:45" s="401" customFormat="1" ht="57" x14ac:dyDescent="0.2">
      <c r="A63" s="110">
        <v>2</v>
      </c>
      <c r="B63" s="107" t="s">
        <v>711</v>
      </c>
      <c r="C63" s="106">
        <v>17</v>
      </c>
      <c r="D63" s="107" t="s">
        <v>712</v>
      </c>
      <c r="E63" s="106">
        <v>1709</v>
      </c>
      <c r="F63" s="107" t="s">
        <v>713</v>
      </c>
      <c r="G63" s="106">
        <v>1709078</v>
      </c>
      <c r="H63" s="107" t="s">
        <v>714</v>
      </c>
      <c r="I63" s="106">
        <v>1709078</v>
      </c>
      <c r="J63" s="107" t="s">
        <v>723</v>
      </c>
      <c r="K63" s="106">
        <v>170907800</v>
      </c>
      <c r="L63" s="107" t="s">
        <v>723</v>
      </c>
      <c r="M63" s="106">
        <v>170907800</v>
      </c>
      <c r="N63" s="107" t="s">
        <v>723</v>
      </c>
      <c r="O63" s="106">
        <v>1</v>
      </c>
      <c r="P63" s="110">
        <v>2021003630019</v>
      </c>
      <c r="Q63" s="107" t="s">
        <v>724</v>
      </c>
      <c r="R63" s="395">
        <v>1</v>
      </c>
      <c r="S63" s="107" t="s">
        <v>725</v>
      </c>
      <c r="T63" s="107" t="s">
        <v>726</v>
      </c>
      <c r="U63" s="107" t="s">
        <v>732</v>
      </c>
      <c r="V63" s="402">
        <v>2000000</v>
      </c>
      <c r="W63" s="461" t="s">
        <v>733</v>
      </c>
      <c r="X63" s="417" t="s">
        <v>382</v>
      </c>
      <c r="Y63" s="399">
        <v>20</v>
      </c>
      <c r="Z63" s="106" t="s">
        <v>94</v>
      </c>
      <c r="AA63" s="106">
        <v>295972</v>
      </c>
      <c r="AB63" s="106">
        <v>285580</v>
      </c>
      <c r="AC63" s="106">
        <v>135545</v>
      </c>
      <c r="AD63" s="106">
        <v>44254</v>
      </c>
      <c r="AE63" s="106">
        <v>309146</v>
      </c>
      <c r="AF63" s="106">
        <v>92607</v>
      </c>
      <c r="AG63" s="106">
        <v>2145</v>
      </c>
      <c r="AH63" s="106">
        <v>12718</v>
      </c>
      <c r="AI63" s="106">
        <v>26</v>
      </c>
      <c r="AJ63" s="106">
        <v>37</v>
      </c>
      <c r="AK63" s="106">
        <v>0</v>
      </c>
      <c r="AL63" s="106">
        <v>0</v>
      </c>
      <c r="AM63" s="106">
        <v>44350</v>
      </c>
      <c r="AN63" s="106">
        <v>21944</v>
      </c>
      <c r="AO63" s="106">
        <v>75687</v>
      </c>
      <c r="AP63" s="106">
        <v>581552</v>
      </c>
      <c r="AQ63" s="400">
        <v>44562</v>
      </c>
      <c r="AR63" s="400">
        <v>44926</v>
      </c>
      <c r="AS63" s="396" t="s">
        <v>614</v>
      </c>
    </row>
    <row r="64" spans="1:45" s="401" customFormat="1" ht="57" x14ac:dyDescent="0.2">
      <c r="A64" s="110">
        <v>2</v>
      </c>
      <c r="B64" s="107" t="s">
        <v>711</v>
      </c>
      <c r="C64" s="106">
        <v>17</v>
      </c>
      <c r="D64" s="107" t="s">
        <v>712</v>
      </c>
      <c r="E64" s="106">
        <v>1709</v>
      </c>
      <c r="F64" s="107" t="s">
        <v>713</v>
      </c>
      <c r="G64" s="106">
        <v>1709078</v>
      </c>
      <c r="H64" s="107" t="s">
        <v>714</v>
      </c>
      <c r="I64" s="106">
        <v>1709078</v>
      </c>
      <c r="J64" s="107" t="s">
        <v>723</v>
      </c>
      <c r="K64" s="106">
        <v>170907800</v>
      </c>
      <c r="L64" s="107" t="s">
        <v>723</v>
      </c>
      <c r="M64" s="106">
        <v>170907800</v>
      </c>
      <c r="N64" s="107" t="s">
        <v>723</v>
      </c>
      <c r="O64" s="106">
        <v>1</v>
      </c>
      <c r="P64" s="110">
        <v>2021003630019</v>
      </c>
      <c r="Q64" s="107" t="s">
        <v>724</v>
      </c>
      <c r="R64" s="395">
        <v>1</v>
      </c>
      <c r="S64" s="107" t="s">
        <v>725</v>
      </c>
      <c r="T64" s="107" t="s">
        <v>726</v>
      </c>
      <c r="U64" s="107" t="s">
        <v>676</v>
      </c>
      <c r="V64" s="402">
        <v>15000000</v>
      </c>
      <c r="W64" s="458" t="s">
        <v>734</v>
      </c>
      <c r="X64" s="398" t="s">
        <v>74</v>
      </c>
      <c r="Y64" s="399">
        <v>20</v>
      </c>
      <c r="Z64" s="106" t="s">
        <v>94</v>
      </c>
      <c r="AA64" s="106">
        <v>295972</v>
      </c>
      <c r="AB64" s="106">
        <v>285580</v>
      </c>
      <c r="AC64" s="106">
        <v>135545</v>
      </c>
      <c r="AD64" s="106">
        <v>44254</v>
      </c>
      <c r="AE64" s="106">
        <v>309146</v>
      </c>
      <c r="AF64" s="106">
        <v>92607</v>
      </c>
      <c r="AG64" s="106">
        <v>2145</v>
      </c>
      <c r="AH64" s="106">
        <v>12718</v>
      </c>
      <c r="AI64" s="106">
        <v>26</v>
      </c>
      <c r="AJ64" s="106">
        <v>37</v>
      </c>
      <c r="AK64" s="106">
        <v>0</v>
      </c>
      <c r="AL64" s="106">
        <v>0</v>
      </c>
      <c r="AM64" s="106">
        <v>44350</v>
      </c>
      <c r="AN64" s="106">
        <v>21944</v>
      </c>
      <c r="AO64" s="106">
        <v>75687</v>
      </c>
      <c r="AP64" s="106">
        <v>581552</v>
      </c>
      <c r="AQ64" s="400">
        <v>44562</v>
      </c>
      <c r="AR64" s="400">
        <v>44926</v>
      </c>
      <c r="AS64" s="396" t="s">
        <v>614</v>
      </c>
    </row>
    <row r="65" spans="1:45" s="401" customFormat="1" ht="57" x14ac:dyDescent="0.2">
      <c r="A65" s="110">
        <v>2</v>
      </c>
      <c r="B65" s="107" t="s">
        <v>711</v>
      </c>
      <c r="C65" s="106">
        <v>17</v>
      </c>
      <c r="D65" s="107" t="s">
        <v>712</v>
      </c>
      <c r="E65" s="106">
        <v>1709</v>
      </c>
      <c r="F65" s="107" t="s">
        <v>713</v>
      </c>
      <c r="G65" s="106">
        <v>1709078</v>
      </c>
      <c r="H65" s="107" t="s">
        <v>714</v>
      </c>
      <c r="I65" s="106">
        <v>1709078</v>
      </c>
      <c r="J65" s="107" t="s">
        <v>723</v>
      </c>
      <c r="K65" s="106">
        <v>170907800</v>
      </c>
      <c r="L65" s="107" t="s">
        <v>723</v>
      </c>
      <c r="M65" s="106">
        <v>170907800</v>
      </c>
      <c r="N65" s="107" t="s">
        <v>723</v>
      </c>
      <c r="O65" s="106">
        <v>1</v>
      </c>
      <c r="P65" s="110">
        <v>2021003630019</v>
      </c>
      <c r="Q65" s="107" t="s">
        <v>724</v>
      </c>
      <c r="R65" s="395">
        <v>1</v>
      </c>
      <c r="S65" s="107" t="s">
        <v>725</v>
      </c>
      <c r="T65" s="107" t="s">
        <v>726</v>
      </c>
      <c r="U65" s="107" t="s">
        <v>615</v>
      </c>
      <c r="V65" s="402">
        <v>6000000</v>
      </c>
      <c r="W65" s="458" t="s">
        <v>734</v>
      </c>
      <c r="X65" s="398" t="s">
        <v>74</v>
      </c>
      <c r="Y65" s="399">
        <v>20</v>
      </c>
      <c r="Z65" s="106" t="s">
        <v>94</v>
      </c>
      <c r="AA65" s="106">
        <v>295972</v>
      </c>
      <c r="AB65" s="106">
        <v>285580</v>
      </c>
      <c r="AC65" s="106">
        <v>135545</v>
      </c>
      <c r="AD65" s="106">
        <v>44254</v>
      </c>
      <c r="AE65" s="106">
        <v>309146</v>
      </c>
      <c r="AF65" s="106">
        <v>92607</v>
      </c>
      <c r="AG65" s="106">
        <v>2145</v>
      </c>
      <c r="AH65" s="106">
        <v>12718</v>
      </c>
      <c r="AI65" s="106">
        <v>26</v>
      </c>
      <c r="AJ65" s="106">
        <v>37</v>
      </c>
      <c r="AK65" s="106">
        <v>0</v>
      </c>
      <c r="AL65" s="106">
        <v>0</v>
      </c>
      <c r="AM65" s="106">
        <v>44350</v>
      </c>
      <c r="AN65" s="106">
        <v>21944</v>
      </c>
      <c r="AO65" s="106">
        <v>75687</v>
      </c>
      <c r="AP65" s="106">
        <v>581552</v>
      </c>
      <c r="AQ65" s="400">
        <v>44562</v>
      </c>
      <c r="AR65" s="400">
        <v>44926</v>
      </c>
      <c r="AS65" s="396" t="s">
        <v>614</v>
      </c>
    </row>
    <row r="66" spans="1:45" s="401" customFormat="1" ht="128.25" x14ac:dyDescent="0.2">
      <c r="A66" s="110">
        <v>3</v>
      </c>
      <c r="B66" s="107" t="s">
        <v>381</v>
      </c>
      <c r="C66" s="106">
        <v>24</v>
      </c>
      <c r="D66" s="107" t="s">
        <v>431</v>
      </c>
      <c r="E66" s="106">
        <v>2402</v>
      </c>
      <c r="F66" s="107" t="s">
        <v>432</v>
      </c>
      <c r="G66" s="106" t="s">
        <v>64</v>
      </c>
      <c r="H66" s="107" t="s">
        <v>735</v>
      </c>
      <c r="I66" s="106">
        <v>2402041</v>
      </c>
      <c r="J66" s="107" t="s">
        <v>434</v>
      </c>
      <c r="K66" s="106" t="s">
        <v>64</v>
      </c>
      <c r="L66" s="107" t="s">
        <v>736</v>
      </c>
      <c r="M66" s="106">
        <v>240204100</v>
      </c>
      <c r="N66" s="107" t="s">
        <v>436</v>
      </c>
      <c r="O66" s="106">
        <v>70.379000000000005</v>
      </c>
      <c r="P66" s="110">
        <v>2020003630053</v>
      </c>
      <c r="Q66" s="107" t="s">
        <v>737</v>
      </c>
      <c r="R66" s="395">
        <v>0.97116788432245182</v>
      </c>
      <c r="S66" s="107" t="s">
        <v>738</v>
      </c>
      <c r="T66" s="107" t="s">
        <v>739</v>
      </c>
      <c r="U66" s="418" t="s">
        <v>740</v>
      </c>
      <c r="V66" s="397">
        <v>500000000</v>
      </c>
      <c r="W66" s="457" t="s">
        <v>741</v>
      </c>
      <c r="X66" s="417" t="s">
        <v>721</v>
      </c>
      <c r="Y66" s="399">
        <v>23</v>
      </c>
      <c r="Z66" s="106" t="s">
        <v>742</v>
      </c>
      <c r="AA66" s="106">
        <v>295972</v>
      </c>
      <c r="AB66" s="106">
        <v>285580</v>
      </c>
      <c r="AC66" s="106">
        <v>135545</v>
      </c>
      <c r="AD66" s="106">
        <v>44254</v>
      </c>
      <c r="AE66" s="106">
        <v>309146</v>
      </c>
      <c r="AF66" s="106">
        <v>92607</v>
      </c>
      <c r="AG66" s="106">
        <v>2145</v>
      </c>
      <c r="AH66" s="106">
        <v>12718</v>
      </c>
      <c r="AI66" s="106">
        <v>26</v>
      </c>
      <c r="AJ66" s="106">
        <v>37</v>
      </c>
      <c r="AK66" s="106">
        <v>0</v>
      </c>
      <c r="AL66" s="106">
        <v>0</v>
      </c>
      <c r="AM66" s="106">
        <v>44350</v>
      </c>
      <c r="AN66" s="106">
        <v>21944</v>
      </c>
      <c r="AO66" s="106">
        <v>75687</v>
      </c>
      <c r="AP66" s="106">
        <v>581552</v>
      </c>
      <c r="AQ66" s="400">
        <v>44562</v>
      </c>
      <c r="AR66" s="400">
        <v>44926</v>
      </c>
      <c r="AS66" s="396" t="s">
        <v>614</v>
      </c>
    </row>
    <row r="67" spans="1:45" s="401" customFormat="1" ht="128.25" x14ac:dyDescent="0.2">
      <c r="A67" s="110">
        <v>3</v>
      </c>
      <c r="B67" s="107" t="s">
        <v>381</v>
      </c>
      <c r="C67" s="106">
        <v>24</v>
      </c>
      <c r="D67" s="107" t="s">
        <v>431</v>
      </c>
      <c r="E67" s="106">
        <v>2402</v>
      </c>
      <c r="F67" s="107" t="s">
        <v>432</v>
      </c>
      <c r="G67" s="106" t="s">
        <v>64</v>
      </c>
      <c r="H67" s="107" t="s">
        <v>735</v>
      </c>
      <c r="I67" s="106">
        <v>2402041</v>
      </c>
      <c r="J67" s="107" t="s">
        <v>434</v>
      </c>
      <c r="K67" s="106" t="s">
        <v>64</v>
      </c>
      <c r="L67" s="107" t="s">
        <v>736</v>
      </c>
      <c r="M67" s="106">
        <v>240204100</v>
      </c>
      <c r="N67" s="107" t="s">
        <v>436</v>
      </c>
      <c r="O67" s="106">
        <v>70.379000000000005</v>
      </c>
      <c r="P67" s="110">
        <v>2020003630053</v>
      </c>
      <c r="Q67" s="107" t="s">
        <v>737</v>
      </c>
      <c r="R67" s="395">
        <v>0.97116788432245182</v>
      </c>
      <c r="S67" s="107" t="s">
        <v>738</v>
      </c>
      <c r="T67" s="107" t="s">
        <v>739</v>
      </c>
      <c r="U67" s="418" t="s">
        <v>740</v>
      </c>
      <c r="V67" s="397">
        <v>582191066</v>
      </c>
      <c r="W67" s="457" t="s">
        <v>743</v>
      </c>
      <c r="X67" s="417" t="s">
        <v>721</v>
      </c>
      <c r="Y67" s="399">
        <v>95</v>
      </c>
      <c r="Z67" s="106" t="s">
        <v>744</v>
      </c>
      <c r="AA67" s="106">
        <v>295972</v>
      </c>
      <c r="AB67" s="106">
        <v>285580</v>
      </c>
      <c r="AC67" s="106">
        <v>135545</v>
      </c>
      <c r="AD67" s="106">
        <v>44254</v>
      </c>
      <c r="AE67" s="106">
        <v>309146</v>
      </c>
      <c r="AF67" s="106">
        <v>92607</v>
      </c>
      <c r="AG67" s="106">
        <v>2145</v>
      </c>
      <c r="AH67" s="106">
        <v>12718</v>
      </c>
      <c r="AI67" s="106">
        <v>26</v>
      </c>
      <c r="AJ67" s="106">
        <v>37</v>
      </c>
      <c r="AK67" s="106">
        <v>0</v>
      </c>
      <c r="AL67" s="106">
        <v>0</v>
      </c>
      <c r="AM67" s="106">
        <v>44350</v>
      </c>
      <c r="AN67" s="106">
        <v>21944</v>
      </c>
      <c r="AO67" s="106">
        <v>75687</v>
      </c>
      <c r="AP67" s="106">
        <v>581552</v>
      </c>
      <c r="AQ67" s="400">
        <v>44562</v>
      </c>
      <c r="AR67" s="400">
        <v>44926</v>
      </c>
      <c r="AS67" s="396" t="s">
        <v>614</v>
      </c>
    </row>
    <row r="68" spans="1:45" s="401" customFormat="1" ht="128.25" x14ac:dyDescent="0.2">
      <c r="A68" s="110">
        <v>3</v>
      </c>
      <c r="B68" s="107" t="s">
        <v>381</v>
      </c>
      <c r="C68" s="106">
        <v>24</v>
      </c>
      <c r="D68" s="107" t="s">
        <v>431</v>
      </c>
      <c r="E68" s="106">
        <v>2402</v>
      </c>
      <c r="F68" s="107" t="s">
        <v>432</v>
      </c>
      <c r="G68" s="106" t="s">
        <v>64</v>
      </c>
      <c r="H68" s="107" t="s">
        <v>735</v>
      </c>
      <c r="I68" s="106">
        <v>2402041</v>
      </c>
      <c r="J68" s="107" t="s">
        <v>434</v>
      </c>
      <c r="K68" s="106" t="s">
        <v>64</v>
      </c>
      <c r="L68" s="107" t="s">
        <v>736</v>
      </c>
      <c r="M68" s="106">
        <v>240204100</v>
      </c>
      <c r="N68" s="107" t="s">
        <v>436</v>
      </c>
      <c r="O68" s="106">
        <v>70.379000000000005</v>
      </c>
      <c r="P68" s="110">
        <v>2020003630053</v>
      </c>
      <c r="Q68" s="107" t="s">
        <v>737</v>
      </c>
      <c r="R68" s="395">
        <v>0.99210561855588397</v>
      </c>
      <c r="S68" s="107" t="s">
        <v>738</v>
      </c>
      <c r="T68" s="107" t="s">
        <v>739</v>
      </c>
      <c r="U68" s="418" t="s">
        <v>740</v>
      </c>
      <c r="V68" s="397">
        <v>3798323517</v>
      </c>
      <c r="W68" s="457" t="s">
        <v>745</v>
      </c>
      <c r="X68" s="417" t="s">
        <v>721</v>
      </c>
      <c r="Y68" s="399">
        <v>219</v>
      </c>
      <c r="Z68" s="106" t="s">
        <v>746</v>
      </c>
      <c r="AA68" s="106">
        <v>295972</v>
      </c>
      <c r="AB68" s="106">
        <v>285580</v>
      </c>
      <c r="AC68" s="106">
        <v>135545</v>
      </c>
      <c r="AD68" s="106">
        <v>44254</v>
      </c>
      <c r="AE68" s="106">
        <v>309146</v>
      </c>
      <c r="AF68" s="106">
        <v>92607</v>
      </c>
      <c r="AG68" s="106">
        <v>2145</v>
      </c>
      <c r="AH68" s="106">
        <v>12718</v>
      </c>
      <c r="AI68" s="106">
        <v>26</v>
      </c>
      <c r="AJ68" s="106">
        <v>37</v>
      </c>
      <c r="AK68" s="106">
        <v>0</v>
      </c>
      <c r="AL68" s="106">
        <v>0</v>
      </c>
      <c r="AM68" s="106">
        <v>44350</v>
      </c>
      <c r="AN68" s="106">
        <v>21944</v>
      </c>
      <c r="AO68" s="106">
        <v>75687</v>
      </c>
      <c r="AP68" s="106">
        <v>581552</v>
      </c>
      <c r="AQ68" s="400">
        <v>44562</v>
      </c>
      <c r="AR68" s="400">
        <v>44926</v>
      </c>
      <c r="AS68" s="396" t="s">
        <v>614</v>
      </c>
    </row>
    <row r="69" spans="1:45" s="401" customFormat="1" ht="128.25" x14ac:dyDescent="0.2">
      <c r="A69" s="110">
        <v>3</v>
      </c>
      <c r="B69" s="107" t="s">
        <v>381</v>
      </c>
      <c r="C69" s="106">
        <v>24</v>
      </c>
      <c r="D69" s="107" t="s">
        <v>431</v>
      </c>
      <c r="E69" s="106">
        <v>2402</v>
      </c>
      <c r="F69" s="107" t="s">
        <v>432</v>
      </c>
      <c r="G69" s="106" t="s">
        <v>64</v>
      </c>
      <c r="H69" s="107" t="s">
        <v>735</v>
      </c>
      <c r="I69" s="106">
        <v>2402041</v>
      </c>
      <c r="J69" s="107" t="s">
        <v>434</v>
      </c>
      <c r="K69" s="106" t="s">
        <v>64</v>
      </c>
      <c r="L69" s="107" t="s">
        <v>736</v>
      </c>
      <c r="M69" s="106">
        <v>240204100</v>
      </c>
      <c r="N69" s="107" t="s">
        <v>436</v>
      </c>
      <c r="O69" s="106">
        <v>70.379000000000005</v>
      </c>
      <c r="P69" s="110">
        <v>2020003630053</v>
      </c>
      <c r="Q69" s="107" t="s">
        <v>737</v>
      </c>
      <c r="R69" s="395">
        <v>0.99210561855588397</v>
      </c>
      <c r="S69" s="107" t="s">
        <v>738</v>
      </c>
      <c r="T69" s="107" t="s">
        <v>739</v>
      </c>
      <c r="U69" s="418" t="s">
        <v>740</v>
      </c>
      <c r="V69" s="397">
        <v>1750000000</v>
      </c>
      <c r="W69" s="457" t="s">
        <v>747</v>
      </c>
      <c r="X69" s="417" t="s">
        <v>721</v>
      </c>
      <c r="Y69" s="399">
        <v>218</v>
      </c>
      <c r="Z69" s="106" t="s">
        <v>748</v>
      </c>
      <c r="AA69" s="106">
        <v>295972</v>
      </c>
      <c r="AB69" s="106">
        <v>285580</v>
      </c>
      <c r="AC69" s="106">
        <v>135545</v>
      </c>
      <c r="AD69" s="106">
        <v>44254</v>
      </c>
      <c r="AE69" s="106">
        <v>309146</v>
      </c>
      <c r="AF69" s="106">
        <v>92607</v>
      </c>
      <c r="AG69" s="106">
        <v>2145</v>
      </c>
      <c r="AH69" s="106">
        <v>12718</v>
      </c>
      <c r="AI69" s="106">
        <v>26</v>
      </c>
      <c r="AJ69" s="106">
        <v>37</v>
      </c>
      <c r="AK69" s="106">
        <v>0</v>
      </c>
      <c r="AL69" s="106">
        <v>0</v>
      </c>
      <c r="AM69" s="106">
        <v>44350</v>
      </c>
      <c r="AN69" s="106">
        <v>21944</v>
      </c>
      <c r="AO69" s="106">
        <v>75687</v>
      </c>
      <c r="AP69" s="106">
        <v>581552</v>
      </c>
      <c r="AQ69" s="400">
        <v>44562</v>
      </c>
      <c r="AR69" s="400">
        <v>44926</v>
      </c>
      <c r="AS69" s="396" t="s">
        <v>614</v>
      </c>
    </row>
    <row r="70" spans="1:45" s="401" customFormat="1" ht="285" x14ac:dyDescent="0.2">
      <c r="A70" s="110">
        <v>3</v>
      </c>
      <c r="B70" s="107" t="s">
        <v>381</v>
      </c>
      <c r="C70" s="106">
        <v>24</v>
      </c>
      <c r="D70" s="107" t="s">
        <v>431</v>
      </c>
      <c r="E70" s="106">
        <v>2402</v>
      </c>
      <c r="F70" s="107" t="s">
        <v>432</v>
      </c>
      <c r="G70" s="106" t="s">
        <v>64</v>
      </c>
      <c r="H70" s="107" t="s">
        <v>735</v>
      </c>
      <c r="I70" s="106">
        <v>2402041</v>
      </c>
      <c r="J70" s="107" t="s">
        <v>434</v>
      </c>
      <c r="K70" s="106" t="s">
        <v>64</v>
      </c>
      <c r="L70" s="107" t="s">
        <v>736</v>
      </c>
      <c r="M70" s="106">
        <v>240204100</v>
      </c>
      <c r="N70" s="107" t="s">
        <v>436</v>
      </c>
      <c r="O70" s="106">
        <v>70.379000000000005</v>
      </c>
      <c r="P70" s="110">
        <v>2020003630053</v>
      </c>
      <c r="Q70" s="107" t="s">
        <v>737</v>
      </c>
      <c r="R70" s="395">
        <v>0.97116788432245182</v>
      </c>
      <c r="S70" s="107" t="s">
        <v>738</v>
      </c>
      <c r="T70" s="107" t="s">
        <v>739</v>
      </c>
      <c r="U70" s="418" t="s">
        <v>749</v>
      </c>
      <c r="V70" s="397">
        <v>35000000</v>
      </c>
      <c r="W70" s="458" t="s">
        <v>750</v>
      </c>
      <c r="X70" s="412" t="s">
        <v>645</v>
      </c>
      <c r="Y70" s="399">
        <v>23</v>
      </c>
      <c r="Z70" s="106" t="s">
        <v>742</v>
      </c>
      <c r="AA70" s="106">
        <v>295972</v>
      </c>
      <c r="AB70" s="106">
        <v>285580</v>
      </c>
      <c r="AC70" s="106">
        <v>135545</v>
      </c>
      <c r="AD70" s="106">
        <v>44254</v>
      </c>
      <c r="AE70" s="106">
        <v>309146</v>
      </c>
      <c r="AF70" s="106">
        <v>92607</v>
      </c>
      <c r="AG70" s="106">
        <v>2145</v>
      </c>
      <c r="AH70" s="106">
        <v>12718</v>
      </c>
      <c r="AI70" s="106">
        <v>26</v>
      </c>
      <c r="AJ70" s="106">
        <v>37</v>
      </c>
      <c r="AK70" s="106">
        <v>0</v>
      </c>
      <c r="AL70" s="106">
        <v>0</v>
      </c>
      <c r="AM70" s="106">
        <v>44350</v>
      </c>
      <c r="AN70" s="106">
        <v>21944</v>
      </c>
      <c r="AO70" s="106">
        <v>75687</v>
      </c>
      <c r="AP70" s="106">
        <v>581552</v>
      </c>
      <c r="AQ70" s="400">
        <v>44562</v>
      </c>
      <c r="AR70" s="400">
        <v>44926</v>
      </c>
      <c r="AS70" s="396" t="s">
        <v>614</v>
      </c>
    </row>
    <row r="71" spans="1:45" s="401" customFormat="1" ht="285" x14ac:dyDescent="0.2">
      <c r="A71" s="110">
        <v>3</v>
      </c>
      <c r="B71" s="107" t="s">
        <v>381</v>
      </c>
      <c r="C71" s="106">
        <v>24</v>
      </c>
      <c r="D71" s="107" t="s">
        <v>431</v>
      </c>
      <c r="E71" s="106">
        <v>2402</v>
      </c>
      <c r="F71" s="107" t="s">
        <v>432</v>
      </c>
      <c r="G71" s="106" t="s">
        <v>64</v>
      </c>
      <c r="H71" s="107" t="s">
        <v>735</v>
      </c>
      <c r="I71" s="106">
        <v>2402041</v>
      </c>
      <c r="J71" s="107" t="s">
        <v>434</v>
      </c>
      <c r="K71" s="106" t="s">
        <v>64</v>
      </c>
      <c r="L71" s="107" t="s">
        <v>736</v>
      </c>
      <c r="M71" s="106">
        <v>240204100</v>
      </c>
      <c r="N71" s="107" t="s">
        <v>436</v>
      </c>
      <c r="O71" s="106">
        <v>70.379000000000005</v>
      </c>
      <c r="P71" s="110">
        <v>2020003630053</v>
      </c>
      <c r="Q71" s="107" t="s">
        <v>737</v>
      </c>
      <c r="R71" s="395">
        <v>0.97116788432245182</v>
      </c>
      <c r="S71" s="107" t="s">
        <v>738</v>
      </c>
      <c r="T71" s="107" t="s">
        <v>739</v>
      </c>
      <c r="U71" s="418" t="s">
        <v>751</v>
      </c>
      <c r="V71" s="397">
        <v>2000000</v>
      </c>
      <c r="W71" s="458" t="s">
        <v>752</v>
      </c>
      <c r="X71" s="412" t="s">
        <v>645</v>
      </c>
      <c r="Y71" s="399">
        <v>88</v>
      </c>
      <c r="Z71" s="106" t="s">
        <v>139</v>
      </c>
      <c r="AA71" s="106">
        <v>295972</v>
      </c>
      <c r="AB71" s="106">
        <v>285580</v>
      </c>
      <c r="AC71" s="106">
        <v>135545</v>
      </c>
      <c r="AD71" s="106">
        <v>44254</v>
      </c>
      <c r="AE71" s="106">
        <v>309146</v>
      </c>
      <c r="AF71" s="106">
        <v>92607</v>
      </c>
      <c r="AG71" s="106">
        <v>2145</v>
      </c>
      <c r="AH71" s="106">
        <v>12718</v>
      </c>
      <c r="AI71" s="106">
        <v>26</v>
      </c>
      <c r="AJ71" s="106">
        <v>37</v>
      </c>
      <c r="AK71" s="106">
        <v>0</v>
      </c>
      <c r="AL71" s="106">
        <v>0</v>
      </c>
      <c r="AM71" s="106">
        <v>44350</v>
      </c>
      <c r="AN71" s="106">
        <v>21944</v>
      </c>
      <c r="AO71" s="106">
        <v>75687</v>
      </c>
      <c r="AP71" s="106">
        <v>581552</v>
      </c>
      <c r="AQ71" s="400">
        <v>44562</v>
      </c>
      <c r="AR71" s="400">
        <v>44926</v>
      </c>
      <c r="AS71" s="396" t="s">
        <v>614</v>
      </c>
    </row>
    <row r="72" spans="1:45" s="401" customFormat="1" ht="285" x14ac:dyDescent="0.2">
      <c r="A72" s="110">
        <v>3</v>
      </c>
      <c r="B72" s="107" t="s">
        <v>381</v>
      </c>
      <c r="C72" s="106">
        <v>24</v>
      </c>
      <c r="D72" s="107" t="s">
        <v>431</v>
      </c>
      <c r="E72" s="106">
        <v>2402</v>
      </c>
      <c r="F72" s="107" t="s">
        <v>432</v>
      </c>
      <c r="G72" s="106" t="s">
        <v>64</v>
      </c>
      <c r="H72" s="107" t="s">
        <v>735</v>
      </c>
      <c r="I72" s="106">
        <v>2402041</v>
      </c>
      <c r="J72" s="107" t="s">
        <v>434</v>
      </c>
      <c r="K72" s="106" t="s">
        <v>64</v>
      </c>
      <c r="L72" s="107" t="s">
        <v>736</v>
      </c>
      <c r="M72" s="106">
        <v>240204100</v>
      </c>
      <c r="N72" s="107" t="s">
        <v>436</v>
      </c>
      <c r="O72" s="106">
        <v>70.379000000000005</v>
      </c>
      <c r="P72" s="110">
        <v>2020003630053</v>
      </c>
      <c r="Q72" s="107" t="s">
        <v>737</v>
      </c>
      <c r="R72" s="395">
        <v>0.97116788432245182</v>
      </c>
      <c r="S72" s="107" t="s">
        <v>738</v>
      </c>
      <c r="T72" s="107" t="s">
        <v>739</v>
      </c>
      <c r="U72" s="418" t="s">
        <v>751</v>
      </c>
      <c r="V72" s="397">
        <v>171000000</v>
      </c>
      <c r="W72" s="458" t="s">
        <v>753</v>
      </c>
      <c r="X72" s="412" t="s">
        <v>645</v>
      </c>
      <c r="Y72" s="399">
        <v>95</v>
      </c>
      <c r="Z72" s="106" t="s">
        <v>744</v>
      </c>
      <c r="AA72" s="106">
        <v>295972</v>
      </c>
      <c r="AB72" s="106">
        <v>285580</v>
      </c>
      <c r="AC72" s="106">
        <v>135545</v>
      </c>
      <c r="AD72" s="106">
        <v>44254</v>
      </c>
      <c r="AE72" s="106">
        <v>309146</v>
      </c>
      <c r="AF72" s="106">
        <v>92607</v>
      </c>
      <c r="AG72" s="106">
        <v>2145</v>
      </c>
      <c r="AH72" s="106">
        <v>12718</v>
      </c>
      <c r="AI72" s="106">
        <v>26</v>
      </c>
      <c r="AJ72" s="106">
        <v>37</v>
      </c>
      <c r="AK72" s="106">
        <v>0</v>
      </c>
      <c r="AL72" s="106">
        <v>0</v>
      </c>
      <c r="AM72" s="106">
        <v>44350</v>
      </c>
      <c r="AN72" s="106">
        <v>21944</v>
      </c>
      <c r="AO72" s="106">
        <v>75687</v>
      </c>
      <c r="AP72" s="106">
        <v>581552</v>
      </c>
      <c r="AQ72" s="400">
        <v>44562</v>
      </c>
      <c r="AR72" s="400">
        <v>44926</v>
      </c>
      <c r="AS72" s="396" t="s">
        <v>614</v>
      </c>
    </row>
    <row r="73" spans="1:45" s="401" customFormat="1" ht="285" x14ac:dyDescent="0.2">
      <c r="A73" s="110">
        <v>3</v>
      </c>
      <c r="B73" s="107" t="s">
        <v>381</v>
      </c>
      <c r="C73" s="106">
        <v>24</v>
      </c>
      <c r="D73" s="107" t="s">
        <v>431</v>
      </c>
      <c r="E73" s="106">
        <v>2402</v>
      </c>
      <c r="F73" s="107" t="s">
        <v>432</v>
      </c>
      <c r="G73" s="106" t="s">
        <v>64</v>
      </c>
      <c r="H73" s="107" t="s">
        <v>735</v>
      </c>
      <c r="I73" s="106">
        <v>2402041</v>
      </c>
      <c r="J73" s="107" t="s">
        <v>434</v>
      </c>
      <c r="K73" s="106" t="s">
        <v>64</v>
      </c>
      <c r="L73" s="107" t="s">
        <v>736</v>
      </c>
      <c r="M73" s="106">
        <v>240204100</v>
      </c>
      <c r="N73" s="107" t="s">
        <v>436</v>
      </c>
      <c r="O73" s="106">
        <v>70.379000000000005</v>
      </c>
      <c r="P73" s="110">
        <v>2020003630053</v>
      </c>
      <c r="Q73" s="107" t="s">
        <v>737</v>
      </c>
      <c r="R73" s="395">
        <v>0.99210561855588397</v>
      </c>
      <c r="S73" s="107" t="s">
        <v>738</v>
      </c>
      <c r="T73" s="107" t="s">
        <v>739</v>
      </c>
      <c r="U73" s="418" t="s">
        <v>751</v>
      </c>
      <c r="V73" s="397">
        <v>70000000</v>
      </c>
      <c r="W73" s="458" t="s">
        <v>754</v>
      </c>
      <c r="X73" s="412" t="s">
        <v>645</v>
      </c>
      <c r="Y73" s="399">
        <v>218</v>
      </c>
      <c r="Z73" s="106" t="s">
        <v>748</v>
      </c>
      <c r="AA73" s="106">
        <v>295972</v>
      </c>
      <c r="AB73" s="106">
        <v>285580</v>
      </c>
      <c r="AC73" s="106">
        <v>135545</v>
      </c>
      <c r="AD73" s="106">
        <v>44254</v>
      </c>
      <c r="AE73" s="106">
        <v>309146</v>
      </c>
      <c r="AF73" s="106">
        <v>92607</v>
      </c>
      <c r="AG73" s="106">
        <v>2145</v>
      </c>
      <c r="AH73" s="106">
        <v>12718</v>
      </c>
      <c r="AI73" s="106">
        <v>26</v>
      </c>
      <c r="AJ73" s="106">
        <v>37</v>
      </c>
      <c r="AK73" s="106">
        <v>0</v>
      </c>
      <c r="AL73" s="106">
        <v>0</v>
      </c>
      <c r="AM73" s="106">
        <v>44350</v>
      </c>
      <c r="AN73" s="106">
        <v>21944</v>
      </c>
      <c r="AO73" s="106">
        <v>75687</v>
      </c>
      <c r="AP73" s="106">
        <v>581552</v>
      </c>
      <c r="AQ73" s="400">
        <v>44562</v>
      </c>
      <c r="AR73" s="400">
        <v>44926</v>
      </c>
      <c r="AS73" s="396" t="s">
        <v>614</v>
      </c>
    </row>
    <row r="74" spans="1:45" s="401" customFormat="1" ht="128.25" x14ac:dyDescent="0.2">
      <c r="A74" s="110">
        <v>3</v>
      </c>
      <c r="B74" s="107" t="s">
        <v>381</v>
      </c>
      <c r="C74" s="106">
        <v>24</v>
      </c>
      <c r="D74" s="107" t="s">
        <v>431</v>
      </c>
      <c r="E74" s="106">
        <v>2402</v>
      </c>
      <c r="F74" s="107" t="s">
        <v>432</v>
      </c>
      <c r="G74" s="106" t="s">
        <v>64</v>
      </c>
      <c r="H74" s="107" t="s">
        <v>735</v>
      </c>
      <c r="I74" s="106">
        <v>2402041</v>
      </c>
      <c r="J74" s="107" t="s">
        <v>434</v>
      </c>
      <c r="K74" s="106" t="s">
        <v>64</v>
      </c>
      <c r="L74" s="107" t="s">
        <v>736</v>
      </c>
      <c r="M74" s="106">
        <v>240204100</v>
      </c>
      <c r="N74" s="107" t="s">
        <v>436</v>
      </c>
      <c r="O74" s="106">
        <v>70.379000000000005</v>
      </c>
      <c r="P74" s="110">
        <v>2020003630053</v>
      </c>
      <c r="Q74" s="107" t="s">
        <v>737</v>
      </c>
      <c r="R74" s="395">
        <v>0.97116788432245182</v>
      </c>
      <c r="S74" s="107" t="s">
        <v>738</v>
      </c>
      <c r="T74" s="107" t="s">
        <v>739</v>
      </c>
      <c r="U74" s="418" t="s">
        <v>749</v>
      </c>
      <c r="V74" s="397">
        <v>21000000</v>
      </c>
      <c r="W74" s="458" t="s">
        <v>755</v>
      </c>
      <c r="X74" s="417" t="s">
        <v>648</v>
      </c>
      <c r="Y74" s="399">
        <v>23</v>
      </c>
      <c r="Z74" s="106" t="s">
        <v>742</v>
      </c>
      <c r="AA74" s="106">
        <v>295972</v>
      </c>
      <c r="AB74" s="106">
        <v>285580</v>
      </c>
      <c r="AC74" s="106">
        <v>135545</v>
      </c>
      <c r="AD74" s="106">
        <v>44254</v>
      </c>
      <c r="AE74" s="106">
        <v>309146</v>
      </c>
      <c r="AF74" s="106">
        <v>92607</v>
      </c>
      <c r="AG74" s="106">
        <v>2145</v>
      </c>
      <c r="AH74" s="106">
        <v>12718</v>
      </c>
      <c r="AI74" s="106">
        <v>26</v>
      </c>
      <c r="AJ74" s="106">
        <v>37</v>
      </c>
      <c r="AK74" s="106">
        <v>0</v>
      </c>
      <c r="AL74" s="106">
        <v>0</v>
      </c>
      <c r="AM74" s="106">
        <v>44350</v>
      </c>
      <c r="AN74" s="106">
        <v>21944</v>
      </c>
      <c r="AO74" s="106">
        <v>75687</v>
      </c>
      <c r="AP74" s="106">
        <v>581552</v>
      </c>
      <c r="AQ74" s="400">
        <v>44562</v>
      </c>
      <c r="AR74" s="400">
        <v>44926</v>
      </c>
      <c r="AS74" s="396" t="s">
        <v>614</v>
      </c>
    </row>
    <row r="75" spans="1:45" s="401" customFormat="1" ht="128.25" x14ac:dyDescent="0.2">
      <c r="A75" s="110">
        <v>3</v>
      </c>
      <c r="B75" s="107" t="s">
        <v>381</v>
      </c>
      <c r="C75" s="106">
        <v>24</v>
      </c>
      <c r="D75" s="107" t="s">
        <v>431</v>
      </c>
      <c r="E75" s="106">
        <v>2402</v>
      </c>
      <c r="F75" s="107" t="s">
        <v>432</v>
      </c>
      <c r="G75" s="106" t="s">
        <v>64</v>
      </c>
      <c r="H75" s="107" t="s">
        <v>735</v>
      </c>
      <c r="I75" s="106">
        <v>2402041</v>
      </c>
      <c r="J75" s="107" t="s">
        <v>434</v>
      </c>
      <c r="K75" s="106" t="s">
        <v>64</v>
      </c>
      <c r="L75" s="107" t="s">
        <v>736</v>
      </c>
      <c r="M75" s="106">
        <v>240204100</v>
      </c>
      <c r="N75" s="107" t="s">
        <v>436</v>
      </c>
      <c r="O75" s="106">
        <v>70.379000000000005</v>
      </c>
      <c r="P75" s="110">
        <v>2020003630053</v>
      </c>
      <c r="Q75" s="107" t="s">
        <v>737</v>
      </c>
      <c r="R75" s="395">
        <v>0.97116788432245182</v>
      </c>
      <c r="S75" s="107" t="s">
        <v>738</v>
      </c>
      <c r="T75" s="107" t="s">
        <v>739</v>
      </c>
      <c r="U75" s="418" t="s">
        <v>751</v>
      </c>
      <c r="V75" s="397">
        <v>15000000</v>
      </c>
      <c r="W75" s="458" t="s">
        <v>756</v>
      </c>
      <c r="X75" s="417" t="s">
        <v>648</v>
      </c>
      <c r="Y75" s="399">
        <v>88</v>
      </c>
      <c r="Z75" s="106" t="s">
        <v>139</v>
      </c>
      <c r="AA75" s="106">
        <v>295972</v>
      </c>
      <c r="AB75" s="106">
        <v>285580</v>
      </c>
      <c r="AC75" s="106">
        <v>135545</v>
      </c>
      <c r="AD75" s="106">
        <v>44254</v>
      </c>
      <c r="AE75" s="106">
        <v>309146</v>
      </c>
      <c r="AF75" s="106">
        <v>92607</v>
      </c>
      <c r="AG75" s="106">
        <v>2145</v>
      </c>
      <c r="AH75" s="106">
        <v>12718</v>
      </c>
      <c r="AI75" s="106">
        <v>26</v>
      </c>
      <c r="AJ75" s="106">
        <v>37</v>
      </c>
      <c r="AK75" s="106">
        <v>0</v>
      </c>
      <c r="AL75" s="106">
        <v>0</v>
      </c>
      <c r="AM75" s="106">
        <v>44350</v>
      </c>
      <c r="AN75" s="106">
        <v>21944</v>
      </c>
      <c r="AO75" s="106">
        <v>75687</v>
      </c>
      <c r="AP75" s="106">
        <v>581552</v>
      </c>
      <c r="AQ75" s="400">
        <v>44562</v>
      </c>
      <c r="AR75" s="400">
        <v>44926</v>
      </c>
      <c r="AS75" s="396" t="s">
        <v>614</v>
      </c>
    </row>
    <row r="76" spans="1:45" s="401" customFormat="1" ht="128.25" x14ac:dyDescent="0.2">
      <c r="A76" s="110">
        <v>3</v>
      </c>
      <c r="B76" s="107" t="s">
        <v>381</v>
      </c>
      <c r="C76" s="106">
        <v>24</v>
      </c>
      <c r="D76" s="107" t="s">
        <v>431</v>
      </c>
      <c r="E76" s="106">
        <v>2402</v>
      </c>
      <c r="F76" s="107" t="s">
        <v>432</v>
      </c>
      <c r="G76" s="106" t="s">
        <v>64</v>
      </c>
      <c r="H76" s="107" t="s">
        <v>735</v>
      </c>
      <c r="I76" s="106">
        <v>2402041</v>
      </c>
      <c r="J76" s="107" t="s">
        <v>434</v>
      </c>
      <c r="K76" s="106" t="s">
        <v>64</v>
      </c>
      <c r="L76" s="107" t="s">
        <v>736</v>
      </c>
      <c r="M76" s="106">
        <v>240204100</v>
      </c>
      <c r="N76" s="107" t="s">
        <v>436</v>
      </c>
      <c r="O76" s="106">
        <v>70.379000000000005</v>
      </c>
      <c r="P76" s="110">
        <v>2020003630053</v>
      </c>
      <c r="Q76" s="107" t="s">
        <v>737</v>
      </c>
      <c r="R76" s="395">
        <v>0.99210561855588397</v>
      </c>
      <c r="S76" s="107" t="s">
        <v>738</v>
      </c>
      <c r="T76" s="107" t="s">
        <v>739</v>
      </c>
      <c r="U76" s="418" t="s">
        <v>751</v>
      </c>
      <c r="V76" s="397">
        <v>120000000</v>
      </c>
      <c r="W76" s="458" t="s">
        <v>757</v>
      </c>
      <c r="X76" s="417" t="s">
        <v>648</v>
      </c>
      <c r="Y76" s="399">
        <v>218</v>
      </c>
      <c r="Z76" s="106" t="s">
        <v>748</v>
      </c>
      <c r="AA76" s="106">
        <v>295972</v>
      </c>
      <c r="AB76" s="106">
        <v>285580</v>
      </c>
      <c r="AC76" s="106">
        <v>135545</v>
      </c>
      <c r="AD76" s="106">
        <v>44254</v>
      </c>
      <c r="AE76" s="106">
        <v>309146</v>
      </c>
      <c r="AF76" s="106">
        <v>92607</v>
      </c>
      <c r="AG76" s="106">
        <v>2145</v>
      </c>
      <c r="AH76" s="106">
        <v>12718</v>
      </c>
      <c r="AI76" s="106">
        <v>26</v>
      </c>
      <c r="AJ76" s="106">
        <v>37</v>
      </c>
      <c r="AK76" s="106">
        <v>0</v>
      </c>
      <c r="AL76" s="106">
        <v>0</v>
      </c>
      <c r="AM76" s="106">
        <v>44350</v>
      </c>
      <c r="AN76" s="106">
        <v>21944</v>
      </c>
      <c r="AO76" s="106">
        <v>75687</v>
      </c>
      <c r="AP76" s="106">
        <v>581552</v>
      </c>
      <c r="AQ76" s="400">
        <v>44562</v>
      </c>
      <c r="AR76" s="400">
        <v>44926</v>
      </c>
      <c r="AS76" s="396" t="s">
        <v>614</v>
      </c>
    </row>
    <row r="77" spans="1:45" s="401" customFormat="1" ht="128.25" x14ac:dyDescent="0.2">
      <c r="A77" s="110">
        <v>3</v>
      </c>
      <c r="B77" s="107" t="s">
        <v>381</v>
      </c>
      <c r="C77" s="106">
        <v>24</v>
      </c>
      <c r="D77" s="107" t="s">
        <v>431</v>
      </c>
      <c r="E77" s="106">
        <v>2402</v>
      </c>
      <c r="F77" s="107" t="s">
        <v>432</v>
      </c>
      <c r="G77" s="106" t="s">
        <v>64</v>
      </c>
      <c r="H77" s="107" t="s">
        <v>735</v>
      </c>
      <c r="I77" s="106">
        <v>2402041</v>
      </c>
      <c r="J77" s="107" t="s">
        <v>434</v>
      </c>
      <c r="K77" s="106" t="s">
        <v>64</v>
      </c>
      <c r="L77" s="107" t="s">
        <v>736</v>
      </c>
      <c r="M77" s="106">
        <v>240204100</v>
      </c>
      <c r="N77" s="107" t="s">
        <v>436</v>
      </c>
      <c r="O77" s="106">
        <v>70.379000000000005</v>
      </c>
      <c r="P77" s="110">
        <v>2020003630053</v>
      </c>
      <c r="Q77" s="107" t="s">
        <v>737</v>
      </c>
      <c r="R77" s="395">
        <v>0.99210561855588397</v>
      </c>
      <c r="S77" s="107" t="s">
        <v>738</v>
      </c>
      <c r="T77" s="107" t="s">
        <v>739</v>
      </c>
      <c r="U77" s="418" t="s">
        <v>751</v>
      </c>
      <c r="V77" s="397">
        <v>500000000</v>
      </c>
      <c r="W77" s="458" t="s">
        <v>758</v>
      </c>
      <c r="X77" s="417" t="s">
        <v>759</v>
      </c>
      <c r="Y77" s="399">
        <v>218</v>
      </c>
      <c r="Z77" s="106" t="s">
        <v>748</v>
      </c>
      <c r="AA77" s="106">
        <v>295972</v>
      </c>
      <c r="AB77" s="106">
        <v>285580</v>
      </c>
      <c r="AC77" s="106">
        <v>135545</v>
      </c>
      <c r="AD77" s="106">
        <v>44254</v>
      </c>
      <c r="AE77" s="106">
        <v>309146</v>
      </c>
      <c r="AF77" s="106">
        <v>92607</v>
      </c>
      <c r="AG77" s="106">
        <v>2145</v>
      </c>
      <c r="AH77" s="106">
        <v>12718</v>
      </c>
      <c r="AI77" s="106">
        <v>26</v>
      </c>
      <c r="AJ77" s="106">
        <v>37</v>
      </c>
      <c r="AK77" s="106">
        <v>0</v>
      </c>
      <c r="AL77" s="106">
        <v>0</v>
      </c>
      <c r="AM77" s="106">
        <v>44350</v>
      </c>
      <c r="AN77" s="106">
        <v>21944</v>
      </c>
      <c r="AO77" s="106">
        <v>75687</v>
      </c>
      <c r="AP77" s="106">
        <v>581552</v>
      </c>
      <c r="AQ77" s="400">
        <v>44562</v>
      </c>
      <c r="AR77" s="400">
        <v>44926</v>
      </c>
      <c r="AS77" s="396" t="s">
        <v>614</v>
      </c>
    </row>
    <row r="78" spans="1:45" s="401" customFormat="1" ht="128.25" x14ac:dyDescent="0.2">
      <c r="A78" s="110">
        <v>3</v>
      </c>
      <c r="B78" s="107" t="s">
        <v>381</v>
      </c>
      <c r="C78" s="106">
        <v>24</v>
      </c>
      <c r="D78" s="107" t="s">
        <v>431</v>
      </c>
      <c r="E78" s="106">
        <v>2402</v>
      </c>
      <c r="F78" s="107" t="s">
        <v>432</v>
      </c>
      <c r="G78" s="106" t="s">
        <v>64</v>
      </c>
      <c r="H78" s="107" t="s">
        <v>735</v>
      </c>
      <c r="I78" s="106">
        <v>2402041</v>
      </c>
      <c r="J78" s="107" t="s">
        <v>434</v>
      </c>
      <c r="K78" s="106" t="s">
        <v>64</v>
      </c>
      <c r="L78" s="107" t="s">
        <v>736</v>
      </c>
      <c r="M78" s="106">
        <v>240204100</v>
      </c>
      <c r="N78" s="107" t="s">
        <v>436</v>
      </c>
      <c r="O78" s="106">
        <v>70.379000000000005</v>
      </c>
      <c r="P78" s="110">
        <v>2020003630053</v>
      </c>
      <c r="Q78" s="107" t="s">
        <v>737</v>
      </c>
      <c r="R78" s="395">
        <v>0.99210561855588397</v>
      </c>
      <c r="S78" s="107" t="s">
        <v>738</v>
      </c>
      <c r="T78" s="107" t="s">
        <v>739</v>
      </c>
      <c r="U78" s="418" t="s">
        <v>751</v>
      </c>
      <c r="V78" s="397">
        <v>200000000</v>
      </c>
      <c r="W78" s="458" t="s">
        <v>760</v>
      </c>
      <c r="X78" s="417" t="s">
        <v>761</v>
      </c>
      <c r="Y78" s="399">
        <v>218</v>
      </c>
      <c r="Z78" s="106" t="s">
        <v>748</v>
      </c>
      <c r="AA78" s="106">
        <v>295972</v>
      </c>
      <c r="AB78" s="106">
        <v>285580</v>
      </c>
      <c r="AC78" s="106">
        <v>135545</v>
      </c>
      <c r="AD78" s="106">
        <v>44254</v>
      </c>
      <c r="AE78" s="106">
        <v>309146</v>
      </c>
      <c r="AF78" s="106">
        <v>92607</v>
      </c>
      <c r="AG78" s="106">
        <v>2145</v>
      </c>
      <c r="AH78" s="106">
        <v>12718</v>
      </c>
      <c r="AI78" s="106">
        <v>26</v>
      </c>
      <c r="AJ78" s="106">
        <v>37</v>
      </c>
      <c r="AK78" s="106">
        <v>0</v>
      </c>
      <c r="AL78" s="106">
        <v>0</v>
      </c>
      <c r="AM78" s="106">
        <v>44350</v>
      </c>
      <c r="AN78" s="106">
        <v>21944</v>
      </c>
      <c r="AO78" s="106">
        <v>75687</v>
      </c>
      <c r="AP78" s="106">
        <v>581552</v>
      </c>
      <c r="AQ78" s="400">
        <v>44562</v>
      </c>
      <c r="AR78" s="400">
        <v>44926</v>
      </c>
      <c r="AS78" s="396" t="s">
        <v>614</v>
      </c>
    </row>
    <row r="79" spans="1:45" s="401" customFormat="1" ht="128.25" x14ac:dyDescent="0.2">
      <c r="A79" s="110">
        <v>3</v>
      </c>
      <c r="B79" s="107" t="s">
        <v>381</v>
      </c>
      <c r="C79" s="106">
        <v>24</v>
      </c>
      <c r="D79" s="107" t="s">
        <v>431</v>
      </c>
      <c r="E79" s="106">
        <v>2402</v>
      </c>
      <c r="F79" s="107" t="s">
        <v>432</v>
      </c>
      <c r="G79" s="106" t="s">
        <v>64</v>
      </c>
      <c r="H79" s="107" t="s">
        <v>735</v>
      </c>
      <c r="I79" s="106">
        <v>2402041</v>
      </c>
      <c r="J79" s="107" t="s">
        <v>434</v>
      </c>
      <c r="K79" s="106" t="s">
        <v>64</v>
      </c>
      <c r="L79" s="107" t="s">
        <v>736</v>
      </c>
      <c r="M79" s="106">
        <v>240204100</v>
      </c>
      <c r="N79" s="107" t="s">
        <v>436</v>
      </c>
      <c r="O79" s="106">
        <v>70.379000000000005</v>
      </c>
      <c r="P79" s="110">
        <v>2020003630053</v>
      </c>
      <c r="Q79" s="107" t="s">
        <v>737</v>
      </c>
      <c r="R79" s="395">
        <v>0.97116788432245182</v>
      </c>
      <c r="S79" s="107" t="s">
        <v>738</v>
      </c>
      <c r="T79" s="107" t="s">
        <v>739</v>
      </c>
      <c r="U79" s="418" t="s">
        <v>749</v>
      </c>
      <c r="V79" s="397">
        <v>7000000</v>
      </c>
      <c r="W79" s="458" t="s">
        <v>762</v>
      </c>
      <c r="X79" s="417" t="s">
        <v>651</v>
      </c>
      <c r="Y79" s="399">
        <v>23</v>
      </c>
      <c r="Z79" s="106" t="s">
        <v>742</v>
      </c>
      <c r="AA79" s="106">
        <v>295972</v>
      </c>
      <c r="AB79" s="106">
        <v>285580</v>
      </c>
      <c r="AC79" s="106">
        <v>135545</v>
      </c>
      <c r="AD79" s="106">
        <v>44254</v>
      </c>
      <c r="AE79" s="106">
        <v>309146</v>
      </c>
      <c r="AF79" s="106">
        <v>92607</v>
      </c>
      <c r="AG79" s="106">
        <v>2145</v>
      </c>
      <c r="AH79" s="106">
        <v>12718</v>
      </c>
      <c r="AI79" s="106">
        <v>26</v>
      </c>
      <c r="AJ79" s="106">
        <v>37</v>
      </c>
      <c r="AK79" s="106">
        <v>0</v>
      </c>
      <c r="AL79" s="106">
        <v>0</v>
      </c>
      <c r="AM79" s="106">
        <v>44350</v>
      </c>
      <c r="AN79" s="106">
        <v>21944</v>
      </c>
      <c r="AO79" s="106">
        <v>75687</v>
      </c>
      <c r="AP79" s="106">
        <v>581552</v>
      </c>
      <c r="AQ79" s="400">
        <v>44562</v>
      </c>
      <c r="AR79" s="400">
        <v>44926</v>
      </c>
      <c r="AS79" s="396" t="s">
        <v>614</v>
      </c>
    </row>
    <row r="80" spans="1:45" s="401" customFormat="1" ht="185.25" x14ac:dyDescent="0.2">
      <c r="A80" s="110">
        <v>3</v>
      </c>
      <c r="B80" s="107" t="s">
        <v>381</v>
      </c>
      <c r="C80" s="106">
        <v>24</v>
      </c>
      <c r="D80" s="107" t="s">
        <v>431</v>
      </c>
      <c r="E80" s="106">
        <v>2402</v>
      </c>
      <c r="F80" s="107" t="s">
        <v>432</v>
      </c>
      <c r="G80" s="106" t="s">
        <v>64</v>
      </c>
      <c r="H80" s="107" t="s">
        <v>735</v>
      </c>
      <c r="I80" s="106">
        <v>2402041</v>
      </c>
      <c r="J80" s="107" t="s">
        <v>434</v>
      </c>
      <c r="K80" s="106" t="s">
        <v>64</v>
      </c>
      <c r="L80" s="107" t="s">
        <v>736</v>
      </c>
      <c r="M80" s="106">
        <v>240204100</v>
      </c>
      <c r="N80" s="107" t="s">
        <v>436</v>
      </c>
      <c r="O80" s="106">
        <v>70.379000000000005</v>
      </c>
      <c r="P80" s="110">
        <v>2020003630053</v>
      </c>
      <c r="Q80" s="107" t="s">
        <v>737</v>
      </c>
      <c r="R80" s="395">
        <v>0.97116788432245182</v>
      </c>
      <c r="S80" s="107" t="s">
        <v>738</v>
      </c>
      <c r="T80" s="107" t="s">
        <v>739</v>
      </c>
      <c r="U80" s="418" t="s">
        <v>749</v>
      </c>
      <c r="V80" s="397">
        <v>7000000</v>
      </c>
      <c r="W80" s="458" t="s">
        <v>763</v>
      </c>
      <c r="X80" s="417" t="s">
        <v>675</v>
      </c>
      <c r="Y80" s="399">
        <v>23</v>
      </c>
      <c r="Z80" s="106" t="s">
        <v>742</v>
      </c>
      <c r="AA80" s="106">
        <v>295972</v>
      </c>
      <c r="AB80" s="106">
        <v>285580</v>
      </c>
      <c r="AC80" s="106">
        <v>135545</v>
      </c>
      <c r="AD80" s="106">
        <v>44254</v>
      </c>
      <c r="AE80" s="106">
        <v>309146</v>
      </c>
      <c r="AF80" s="106">
        <v>92607</v>
      </c>
      <c r="AG80" s="106">
        <v>2145</v>
      </c>
      <c r="AH80" s="106">
        <v>12718</v>
      </c>
      <c r="AI80" s="106">
        <v>26</v>
      </c>
      <c r="AJ80" s="106">
        <v>37</v>
      </c>
      <c r="AK80" s="106">
        <v>0</v>
      </c>
      <c r="AL80" s="106">
        <v>0</v>
      </c>
      <c r="AM80" s="106">
        <v>44350</v>
      </c>
      <c r="AN80" s="106">
        <v>21944</v>
      </c>
      <c r="AO80" s="106">
        <v>75687</v>
      </c>
      <c r="AP80" s="106">
        <v>581552</v>
      </c>
      <c r="AQ80" s="400">
        <v>44562</v>
      </c>
      <c r="AR80" s="400">
        <v>44926</v>
      </c>
      <c r="AS80" s="396" t="s">
        <v>614</v>
      </c>
    </row>
    <row r="81" spans="1:45" s="401" customFormat="1" ht="185.25" x14ac:dyDescent="0.2">
      <c r="A81" s="110">
        <v>3</v>
      </c>
      <c r="B81" s="107" t="s">
        <v>381</v>
      </c>
      <c r="C81" s="106">
        <v>24</v>
      </c>
      <c r="D81" s="107" t="s">
        <v>431</v>
      </c>
      <c r="E81" s="106">
        <v>2402</v>
      </c>
      <c r="F81" s="107" t="s">
        <v>432</v>
      </c>
      <c r="G81" s="106" t="s">
        <v>64</v>
      </c>
      <c r="H81" s="107" t="s">
        <v>735</v>
      </c>
      <c r="I81" s="106">
        <v>2402041</v>
      </c>
      <c r="J81" s="107" t="s">
        <v>434</v>
      </c>
      <c r="K81" s="106" t="s">
        <v>64</v>
      </c>
      <c r="L81" s="107" t="s">
        <v>736</v>
      </c>
      <c r="M81" s="106">
        <v>240204100</v>
      </c>
      <c r="N81" s="107" t="s">
        <v>436</v>
      </c>
      <c r="O81" s="106">
        <v>70.379000000000005</v>
      </c>
      <c r="P81" s="110">
        <v>2020003630053</v>
      </c>
      <c r="Q81" s="107" t="s">
        <v>737</v>
      </c>
      <c r="R81" s="395">
        <v>0.97116788432245182</v>
      </c>
      <c r="S81" s="107" t="s">
        <v>738</v>
      </c>
      <c r="T81" s="107" t="s">
        <v>739</v>
      </c>
      <c r="U81" s="418" t="s">
        <v>751</v>
      </c>
      <c r="V81" s="397">
        <v>2000000</v>
      </c>
      <c r="W81" s="458" t="s">
        <v>764</v>
      </c>
      <c r="X81" s="417" t="s">
        <v>675</v>
      </c>
      <c r="Y81" s="399">
        <v>88</v>
      </c>
      <c r="Z81" s="106" t="s">
        <v>139</v>
      </c>
      <c r="AA81" s="106">
        <v>295972</v>
      </c>
      <c r="AB81" s="106">
        <v>285580</v>
      </c>
      <c r="AC81" s="106">
        <v>135545</v>
      </c>
      <c r="AD81" s="106">
        <v>44254</v>
      </c>
      <c r="AE81" s="106">
        <v>309146</v>
      </c>
      <c r="AF81" s="106">
        <v>92607</v>
      </c>
      <c r="AG81" s="106">
        <v>2145</v>
      </c>
      <c r="AH81" s="106">
        <v>12718</v>
      </c>
      <c r="AI81" s="106">
        <v>26</v>
      </c>
      <c r="AJ81" s="106">
        <v>37</v>
      </c>
      <c r="AK81" s="106">
        <v>0</v>
      </c>
      <c r="AL81" s="106">
        <v>0</v>
      </c>
      <c r="AM81" s="106">
        <v>44350</v>
      </c>
      <c r="AN81" s="106">
        <v>21944</v>
      </c>
      <c r="AO81" s="106">
        <v>75687</v>
      </c>
      <c r="AP81" s="106">
        <v>581552</v>
      </c>
      <c r="AQ81" s="400">
        <v>44562</v>
      </c>
      <c r="AR81" s="400">
        <v>44926</v>
      </c>
      <c r="AS81" s="396" t="s">
        <v>614</v>
      </c>
    </row>
    <row r="82" spans="1:45" s="401" customFormat="1" ht="128.25" x14ac:dyDescent="0.2">
      <c r="A82" s="110">
        <v>3</v>
      </c>
      <c r="B82" s="107" t="s">
        <v>381</v>
      </c>
      <c r="C82" s="106">
        <v>24</v>
      </c>
      <c r="D82" s="107" t="s">
        <v>431</v>
      </c>
      <c r="E82" s="106">
        <v>2402</v>
      </c>
      <c r="F82" s="107" t="s">
        <v>432</v>
      </c>
      <c r="G82" s="106" t="s">
        <v>64</v>
      </c>
      <c r="H82" s="107" t="s">
        <v>735</v>
      </c>
      <c r="I82" s="106">
        <v>2402041</v>
      </c>
      <c r="J82" s="107" t="s">
        <v>434</v>
      </c>
      <c r="K82" s="106" t="s">
        <v>64</v>
      </c>
      <c r="L82" s="107" t="s">
        <v>736</v>
      </c>
      <c r="M82" s="106">
        <v>240204100</v>
      </c>
      <c r="N82" s="107" t="s">
        <v>436</v>
      </c>
      <c r="O82" s="106">
        <v>70.379000000000005</v>
      </c>
      <c r="P82" s="110">
        <v>2020003630053</v>
      </c>
      <c r="Q82" s="107" t="s">
        <v>737</v>
      </c>
      <c r="R82" s="395">
        <v>0.97116788432245182</v>
      </c>
      <c r="S82" s="107" t="s">
        <v>738</v>
      </c>
      <c r="T82" s="107" t="s">
        <v>739</v>
      </c>
      <c r="U82" s="418" t="s">
        <v>751</v>
      </c>
      <c r="V82" s="397">
        <v>1000000</v>
      </c>
      <c r="W82" s="458" t="s">
        <v>765</v>
      </c>
      <c r="X82" s="417" t="s">
        <v>651</v>
      </c>
      <c r="Y82" s="399">
        <v>88</v>
      </c>
      <c r="Z82" s="106" t="s">
        <v>139</v>
      </c>
      <c r="AA82" s="106">
        <v>295972</v>
      </c>
      <c r="AB82" s="106">
        <v>285580</v>
      </c>
      <c r="AC82" s="106">
        <v>135545</v>
      </c>
      <c r="AD82" s="106">
        <v>44254</v>
      </c>
      <c r="AE82" s="106">
        <v>309146</v>
      </c>
      <c r="AF82" s="106">
        <v>92607</v>
      </c>
      <c r="AG82" s="106">
        <v>2145</v>
      </c>
      <c r="AH82" s="106">
        <v>12718</v>
      </c>
      <c r="AI82" s="106">
        <v>26</v>
      </c>
      <c r="AJ82" s="106">
        <v>37</v>
      </c>
      <c r="AK82" s="106">
        <v>0</v>
      </c>
      <c r="AL82" s="106">
        <v>0</v>
      </c>
      <c r="AM82" s="106">
        <v>44350</v>
      </c>
      <c r="AN82" s="106">
        <v>21944</v>
      </c>
      <c r="AO82" s="106">
        <v>75687</v>
      </c>
      <c r="AP82" s="106">
        <v>581552</v>
      </c>
      <c r="AQ82" s="400">
        <v>44562</v>
      </c>
      <c r="AR82" s="400">
        <v>44926</v>
      </c>
      <c r="AS82" s="396" t="s">
        <v>614</v>
      </c>
    </row>
    <row r="83" spans="1:45" s="401" customFormat="1" ht="128.25" x14ac:dyDescent="0.2">
      <c r="A83" s="110">
        <v>3</v>
      </c>
      <c r="B83" s="107" t="s">
        <v>381</v>
      </c>
      <c r="C83" s="106">
        <v>24</v>
      </c>
      <c r="D83" s="107" t="s">
        <v>431</v>
      </c>
      <c r="E83" s="106">
        <v>2402</v>
      </c>
      <c r="F83" s="107" t="s">
        <v>432</v>
      </c>
      <c r="G83" s="106" t="s">
        <v>64</v>
      </c>
      <c r="H83" s="107" t="s">
        <v>735</v>
      </c>
      <c r="I83" s="106">
        <v>2402041</v>
      </c>
      <c r="J83" s="107" t="s">
        <v>434</v>
      </c>
      <c r="K83" s="106" t="s">
        <v>64</v>
      </c>
      <c r="L83" s="107" t="s">
        <v>736</v>
      </c>
      <c r="M83" s="106">
        <v>240204100</v>
      </c>
      <c r="N83" s="107" t="s">
        <v>436</v>
      </c>
      <c r="O83" s="106">
        <v>70.379000000000005</v>
      </c>
      <c r="P83" s="110">
        <v>2020003630053</v>
      </c>
      <c r="Q83" s="107" t="s">
        <v>737</v>
      </c>
      <c r="R83" s="395">
        <v>0.99210561855588397</v>
      </c>
      <c r="S83" s="107" t="s">
        <v>738</v>
      </c>
      <c r="T83" s="107" t="s">
        <v>739</v>
      </c>
      <c r="U83" s="418" t="s">
        <v>751</v>
      </c>
      <c r="V83" s="397">
        <v>80000000</v>
      </c>
      <c r="W83" s="458" t="s">
        <v>766</v>
      </c>
      <c r="X83" s="417" t="s">
        <v>651</v>
      </c>
      <c r="Y83" s="399">
        <v>218</v>
      </c>
      <c r="Z83" s="106" t="s">
        <v>748</v>
      </c>
      <c r="AA83" s="106">
        <v>295972</v>
      </c>
      <c r="AB83" s="106">
        <v>285580</v>
      </c>
      <c r="AC83" s="106">
        <v>135545</v>
      </c>
      <c r="AD83" s="106">
        <v>44254</v>
      </c>
      <c r="AE83" s="106">
        <v>309146</v>
      </c>
      <c r="AF83" s="106">
        <v>92607</v>
      </c>
      <c r="AG83" s="106">
        <v>2145</v>
      </c>
      <c r="AH83" s="106">
        <v>12718</v>
      </c>
      <c r="AI83" s="106">
        <v>26</v>
      </c>
      <c r="AJ83" s="106">
        <v>37</v>
      </c>
      <c r="AK83" s="106">
        <v>0</v>
      </c>
      <c r="AL83" s="106">
        <v>0</v>
      </c>
      <c r="AM83" s="106">
        <v>44350</v>
      </c>
      <c r="AN83" s="106">
        <v>21944</v>
      </c>
      <c r="AO83" s="106">
        <v>75687</v>
      </c>
      <c r="AP83" s="106">
        <v>581552</v>
      </c>
      <c r="AQ83" s="400">
        <v>44562</v>
      </c>
      <c r="AR83" s="400">
        <v>44926</v>
      </c>
      <c r="AS83" s="396" t="s">
        <v>614</v>
      </c>
    </row>
    <row r="84" spans="1:45" s="401" customFormat="1" ht="128.25" x14ac:dyDescent="0.2">
      <c r="A84" s="110">
        <v>3</v>
      </c>
      <c r="B84" s="107" t="s">
        <v>381</v>
      </c>
      <c r="C84" s="106">
        <v>24</v>
      </c>
      <c r="D84" s="107" t="s">
        <v>431</v>
      </c>
      <c r="E84" s="106">
        <v>2402</v>
      </c>
      <c r="F84" s="107" t="s">
        <v>432</v>
      </c>
      <c r="G84" s="106" t="s">
        <v>64</v>
      </c>
      <c r="H84" s="107" t="s">
        <v>735</v>
      </c>
      <c r="I84" s="106">
        <v>2402041</v>
      </c>
      <c r="J84" s="107" t="s">
        <v>434</v>
      </c>
      <c r="K84" s="106" t="s">
        <v>64</v>
      </c>
      <c r="L84" s="107" t="s">
        <v>736</v>
      </c>
      <c r="M84" s="106">
        <v>240204100</v>
      </c>
      <c r="N84" s="107" t="s">
        <v>436</v>
      </c>
      <c r="O84" s="106">
        <v>70.379000000000005</v>
      </c>
      <c r="P84" s="110">
        <v>2020003630053</v>
      </c>
      <c r="Q84" s="107" t="s">
        <v>737</v>
      </c>
      <c r="R84" s="395">
        <v>0.97116788432245182</v>
      </c>
      <c r="S84" s="107" t="s">
        <v>738</v>
      </c>
      <c r="T84" s="107" t="s">
        <v>739</v>
      </c>
      <c r="U84" s="418" t="s">
        <v>751</v>
      </c>
      <c r="V84" s="397">
        <v>1609419084</v>
      </c>
      <c r="W84" s="458" t="s">
        <v>767</v>
      </c>
      <c r="X84" s="417" t="s">
        <v>768</v>
      </c>
      <c r="Y84" s="399">
        <v>95</v>
      </c>
      <c r="Z84" s="106" t="s">
        <v>744</v>
      </c>
      <c r="AA84" s="106">
        <v>295972</v>
      </c>
      <c r="AB84" s="106">
        <v>285580</v>
      </c>
      <c r="AC84" s="106">
        <v>135545</v>
      </c>
      <c r="AD84" s="106">
        <v>44254</v>
      </c>
      <c r="AE84" s="106">
        <v>309146</v>
      </c>
      <c r="AF84" s="106">
        <v>92607</v>
      </c>
      <c r="AG84" s="106">
        <v>2145</v>
      </c>
      <c r="AH84" s="106">
        <v>12718</v>
      </c>
      <c r="AI84" s="106">
        <v>26</v>
      </c>
      <c r="AJ84" s="106">
        <v>37</v>
      </c>
      <c r="AK84" s="106">
        <v>0</v>
      </c>
      <c r="AL84" s="106">
        <v>0</v>
      </c>
      <c r="AM84" s="106">
        <v>44350</v>
      </c>
      <c r="AN84" s="106">
        <v>21944</v>
      </c>
      <c r="AO84" s="106">
        <v>75687</v>
      </c>
      <c r="AP84" s="106">
        <v>581552</v>
      </c>
      <c r="AQ84" s="400">
        <v>44562</v>
      </c>
      <c r="AR84" s="400">
        <v>44926</v>
      </c>
      <c r="AS84" s="396" t="s">
        <v>614</v>
      </c>
    </row>
    <row r="85" spans="1:45" s="401" customFormat="1" ht="128.25" x14ac:dyDescent="0.2">
      <c r="A85" s="110">
        <v>3</v>
      </c>
      <c r="B85" s="107" t="s">
        <v>381</v>
      </c>
      <c r="C85" s="106">
        <v>24</v>
      </c>
      <c r="D85" s="107" t="s">
        <v>431</v>
      </c>
      <c r="E85" s="106">
        <v>2402</v>
      </c>
      <c r="F85" s="107" t="s">
        <v>432</v>
      </c>
      <c r="G85" s="106" t="s">
        <v>64</v>
      </c>
      <c r="H85" s="107" t="s">
        <v>735</v>
      </c>
      <c r="I85" s="106">
        <v>2402041</v>
      </c>
      <c r="J85" s="107" t="s">
        <v>434</v>
      </c>
      <c r="K85" s="106" t="s">
        <v>64</v>
      </c>
      <c r="L85" s="107" t="s">
        <v>736</v>
      </c>
      <c r="M85" s="106">
        <v>240204100</v>
      </c>
      <c r="N85" s="107" t="s">
        <v>436</v>
      </c>
      <c r="O85" s="106">
        <v>70.379000000000005</v>
      </c>
      <c r="P85" s="110">
        <v>2020003630053</v>
      </c>
      <c r="Q85" s="107" t="s">
        <v>737</v>
      </c>
      <c r="R85" s="395">
        <v>0.99210561855588397</v>
      </c>
      <c r="S85" s="107" t="s">
        <v>738</v>
      </c>
      <c r="T85" s="107" t="s">
        <v>739</v>
      </c>
      <c r="U85" s="418" t="s">
        <v>751</v>
      </c>
      <c r="V85" s="397">
        <v>5044000000</v>
      </c>
      <c r="W85" s="458" t="s">
        <v>769</v>
      </c>
      <c r="X85" s="417" t="s">
        <v>768</v>
      </c>
      <c r="Y85" s="399">
        <v>218</v>
      </c>
      <c r="Z85" s="106" t="s">
        <v>748</v>
      </c>
      <c r="AA85" s="106">
        <v>295972</v>
      </c>
      <c r="AB85" s="106">
        <v>285580</v>
      </c>
      <c r="AC85" s="106">
        <v>135545</v>
      </c>
      <c r="AD85" s="106">
        <v>44254</v>
      </c>
      <c r="AE85" s="106">
        <v>309146</v>
      </c>
      <c r="AF85" s="106">
        <v>92607</v>
      </c>
      <c r="AG85" s="106">
        <v>2145</v>
      </c>
      <c r="AH85" s="106">
        <v>12718</v>
      </c>
      <c r="AI85" s="106">
        <v>26</v>
      </c>
      <c r="AJ85" s="106">
        <v>37</v>
      </c>
      <c r="AK85" s="106">
        <v>0</v>
      </c>
      <c r="AL85" s="106">
        <v>0</v>
      </c>
      <c r="AM85" s="106">
        <v>44350</v>
      </c>
      <c r="AN85" s="106">
        <v>21944</v>
      </c>
      <c r="AO85" s="106">
        <v>75687</v>
      </c>
      <c r="AP85" s="106">
        <v>581552</v>
      </c>
      <c r="AQ85" s="400">
        <v>44562</v>
      </c>
      <c r="AR85" s="400">
        <v>44926</v>
      </c>
      <c r="AS85" s="396" t="s">
        <v>614</v>
      </c>
    </row>
    <row r="86" spans="1:45" s="401" customFormat="1" ht="128.25" x14ac:dyDescent="0.2">
      <c r="A86" s="110">
        <v>3</v>
      </c>
      <c r="B86" s="107" t="s">
        <v>381</v>
      </c>
      <c r="C86" s="106">
        <v>24</v>
      </c>
      <c r="D86" s="107" t="s">
        <v>431</v>
      </c>
      <c r="E86" s="106">
        <v>2402</v>
      </c>
      <c r="F86" s="107" t="s">
        <v>432</v>
      </c>
      <c r="G86" s="106" t="s">
        <v>64</v>
      </c>
      <c r="H86" s="107" t="s">
        <v>735</v>
      </c>
      <c r="I86" s="106">
        <v>2402041</v>
      </c>
      <c r="J86" s="107" t="s">
        <v>434</v>
      </c>
      <c r="K86" s="106" t="s">
        <v>64</v>
      </c>
      <c r="L86" s="107" t="s">
        <v>736</v>
      </c>
      <c r="M86" s="106">
        <v>240204100</v>
      </c>
      <c r="N86" s="107" t="s">
        <v>436</v>
      </c>
      <c r="O86" s="106">
        <v>70.379000000000005</v>
      </c>
      <c r="P86" s="110">
        <v>2020003630053</v>
      </c>
      <c r="Q86" s="107" t="s">
        <v>737</v>
      </c>
      <c r="R86" s="395">
        <v>0.99210561855588397</v>
      </c>
      <c r="S86" s="107" t="s">
        <v>738</v>
      </c>
      <c r="T86" s="107" t="s">
        <v>739</v>
      </c>
      <c r="U86" s="418" t="s">
        <v>751</v>
      </c>
      <c r="V86" s="397">
        <v>10000000</v>
      </c>
      <c r="W86" s="458" t="s">
        <v>770</v>
      </c>
      <c r="X86" s="417" t="s">
        <v>771</v>
      </c>
      <c r="Y86" s="399">
        <v>218</v>
      </c>
      <c r="Z86" s="106" t="s">
        <v>748</v>
      </c>
      <c r="AA86" s="106">
        <v>295972</v>
      </c>
      <c r="AB86" s="106">
        <v>285580</v>
      </c>
      <c r="AC86" s="106">
        <v>135545</v>
      </c>
      <c r="AD86" s="106">
        <v>44254</v>
      </c>
      <c r="AE86" s="106">
        <v>309146</v>
      </c>
      <c r="AF86" s="106">
        <v>92607</v>
      </c>
      <c r="AG86" s="106">
        <v>2145</v>
      </c>
      <c r="AH86" s="106">
        <v>12718</v>
      </c>
      <c r="AI86" s="106">
        <v>26</v>
      </c>
      <c r="AJ86" s="106">
        <v>37</v>
      </c>
      <c r="AK86" s="106">
        <v>0</v>
      </c>
      <c r="AL86" s="106">
        <v>0</v>
      </c>
      <c r="AM86" s="106">
        <v>44350</v>
      </c>
      <c r="AN86" s="106">
        <v>21944</v>
      </c>
      <c r="AO86" s="106">
        <v>75687</v>
      </c>
      <c r="AP86" s="106">
        <v>581552</v>
      </c>
      <c r="AQ86" s="400">
        <v>44562</v>
      </c>
      <c r="AR86" s="400">
        <v>44926</v>
      </c>
      <c r="AS86" s="396" t="s">
        <v>614</v>
      </c>
    </row>
    <row r="87" spans="1:45" s="401" customFormat="1" ht="128.25" x14ac:dyDescent="0.2">
      <c r="A87" s="110">
        <v>3</v>
      </c>
      <c r="B87" s="107" t="s">
        <v>381</v>
      </c>
      <c r="C87" s="106">
        <v>24</v>
      </c>
      <c r="D87" s="107" t="s">
        <v>431</v>
      </c>
      <c r="E87" s="106">
        <v>2402</v>
      </c>
      <c r="F87" s="107" t="s">
        <v>432</v>
      </c>
      <c r="G87" s="106" t="s">
        <v>64</v>
      </c>
      <c r="H87" s="107" t="s">
        <v>735</v>
      </c>
      <c r="I87" s="106">
        <v>2402041</v>
      </c>
      <c r="J87" s="107" t="s">
        <v>434</v>
      </c>
      <c r="K87" s="106" t="s">
        <v>64</v>
      </c>
      <c r="L87" s="107" t="s">
        <v>736</v>
      </c>
      <c r="M87" s="106">
        <v>240204100</v>
      </c>
      <c r="N87" s="107" t="s">
        <v>436</v>
      </c>
      <c r="O87" s="106">
        <v>70.379000000000005</v>
      </c>
      <c r="P87" s="110">
        <v>2020003630053</v>
      </c>
      <c r="Q87" s="107" t="s">
        <v>737</v>
      </c>
      <c r="R87" s="395">
        <v>0.99210561855588397</v>
      </c>
      <c r="S87" s="107" t="s">
        <v>738</v>
      </c>
      <c r="T87" s="107" t="s">
        <v>739</v>
      </c>
      <c r="U87" s="418" t="s">
        <v>751</v>
      </c>
      <c r="V87" s="397">
        <v>20000000</v>
      </c>
      <c r="W87" s="458" t="s">
        <v>772</v>
      </c>
      <c r="X87" s="417" t="s">
        <v>773</v>
      </c>
      <c r="Y87" s="399">
        <v>218</v>
      </c>
      <c r="Z87" s="106" t="s">
        <v>748</v>
      </c>
      <c r="AA87" s="106">
        <v>295972</v>
      </c>
      <c r="AB87" s="106">
        <v>285580</v>
      </c>
      <c r="AC87" s="106">
        <v>135545</v>
      </c>
      <c r="AD87" s="106">
        <v>44254</v>
      </c>
      <c r="AE87" s="106">
        <v>309146</v>
      </c>
      <c r="AF87" s="106">
        <v>92607</v>
      </c>
      <c r="AG87" s="106">
        <v>2145</v>
      </c>
      <c r="AH87" s="106">
        <v>12718</v>
      </c>
      <c r="AI87" s="106">
        <v>26</v>
      </c>
      <c r="AJ87" s="106">
        <v>37</v>
      </c>
      <c r="AK87" s="106">
        <v>0</v>
      </c>
      <c r="AL87" s="106">
        <v>0</v>
      </c>
      <c r="AM87" s="106">
        <v>44350</v>
      </c>
      <c r="AN87" s="106">
        <v>21944</v>
      </c>
      <c r="AO87" s="106">
        <v>75687</v>
      </c>
      <c r="AP87" s="106">
        <v>581552</v>
      </c>
      <c r="AQ87" s="400">
        <v>44562</v>
      </c>
      <c r="AR87" s="400">
        <v>44926</v>
      </c>
      <c r="AS87" s="396" t="s">
        <v>614</v>
      </c>
    </row>
    <row r="88" spans="1:45" s="401" customFormat="1" ht="128.25" x14ac:dyDescent="0.2">
      <c r="A88" s="110">
        <v>3</v>
      </c>
      <c r="B88" s="107" t="s">
        <v>381</v>
      </c>
      <c r="C88" s="106">
        <v>24</v>
      </c>
      <c r="D88" s="107" t="s">
        <v>431</v>
      </c>
      <c r="E88" s="106">
        <v>2402</v>
      </c>
      <c r="F88" s="107" t="s">
        <v>432</v>
      </c>
      <c r="G88" s="106" t="s">
        <v>64</v>
      </c>
      <c r="H88" s="107" t="s">
        <v>735</v>
      </c>
      <c r="I88" s="106">
        <v>2402041</v>
      </c>
      <c r="J88" s="107" t="s">
        <v>434</v>
      </c>
      <c r="K88" s="106" t="s">
        <v>64</v>
      </c>
      <c r="L88" s="107" t="s">
        <v>736</v>
      </c>
      <c r="M88" s="106">
        <v>240204100</v>
      </c>
      <c r="N88" s="107" t="s">
        <v>436</v>
      </c>
      <c r="O88" s="106">
        <v>70.379000000000005</v>
      </c>
      <c r="P88" s="110">
        <v>2020003630053</v>
      </c>
      <c r="Q88" s="107" t="s">
        <v>737</v>
      </c>
      <c r="R88" s="395">
        <v>0.97116788432245182</v>
      </c>
      <c r="S88" s="107" t="s">
        <v>738</v>
      </c>
      <c r="T88" s="107" t="s">
        <v>739</v>
      </c>
      <c r="U88" s="418" t="s">
        <v>774</v>
      </c>
      <c r="V88" s="397">
        <v>55000000</v>
      </c>
      <c r="W88" s="462" t="s">
        <v>775</v>
      </c>
      <c r="X88" s="417" t="s">
        <v>144</v>
      </c>
      <c r="Y88" s="399">
        <v>23</v>
      </c>
      <c r="Z88" s="106" t="s">
        <v>742</v>
      </c>
      <c r="AA88" s="106">
        <v>295972</v>
      </c>
      <c r="AB88" s="106">
        <v>285580</v>
      </c>
      <c r="AC88" s="106">
        <v>135545</v>
      </c>
      <c r="AD88" s="106">
        <v>44254</v>
      </c>
      <c r="AE88" s="106">
        <v>309146</v>
      </c>
      <c r="AF88" s="106">
        <v>92607</v>
      </c>
      <c r="AG88" s="106">
        <v>2145</v>
      </c>
      <c r="AH88" s="106">
        <v>12718</v>
      </c>
      <c r="AI88" s="106">
        <v>26</v>
      </c>
      <c r="AJ88" s="106">
        <v>37</v>
      </c>
      <c r="AK88" s="106">
        <v>0</v>
      </c>
      <c r="AL88" s="106">
        <v>0</v>
      </c>
      <c r="AM88" s="106">
        <v>44350</v>
      </c>
      <c r="AN88" s="106">
        <v>21944</v>
      </c>
      <c r="AO88" s="106">
        <v>75687</v>
      </c>
      <c r="AP88" s="106">
        <v>581552</v>
      </c>
      <c r="AQ88" s="400">
        <v>44562</v>
      </c>
      <c r="AR88" s="400">
        <v>44926</v>
      </c>
      <c r="AS88" s="396" t="s">
        <v>614</v>
      </c>
    </row>
    <row r="89" spans="1:45" s="401" customFormat="1" ht="128.25" x14ac:dyDescent="0.2">
      <c r="A89" s="110">
        <v>3</v>
      </c>
      <c r="B89" s="107" t="s">
        <v>381</v>
      </c>
      <c r="C89" s="106">
        <v>24</v>
      </c>
      <c r="D89" s="107" t="s">
        <v>431</v>
      </c>
      <c r="E89" s="106">
        <v>2402</v>
      </c>
      <c r="F89" s="107" t="s">
        <v>432</v>
      </c>
      <c r="G89" s="106" t="s">
        <v>64</v>
      </c>
      <c r="H89" s="107" t="s">
        <v>735</v>
      </c>
      <c r="I89" s="106">
        <v>2402041</v>
      </c>
      <c r="J89" s="107" t="s">
        <v>434</v>
      </c>
      <c r="K89" s="106" t="s">
        <v>64</v>
      </c>
      <c r="L89" s="107" t="s">
        <v>736</v>
      </c>
      <c r="M89" s="106">
        <v>240204100</v>
      </c>
      <c r="N89" s="107" t="s">
        <v>436</v>
      </c>
      <c r="O89" s="106">
        <v>70.379000000000005</v>
      </c>
      <c r="P89" s="110">
        <v>2020003630053</v>
      </c>
      <c r="Q89" s="107" t="s">
        <v>737</v>
      </c>
      <c r="R89" s="395">
        <v>0.97116788432245182</v>
      </c>
      <c r="S89" s="107" t="s">
        <v>738</v>
      </c>
      <c r="T89" s="107" t="s">
        <v>739</v>
      </c>
      <c r="U89" s="418" t="s">
        <v>776</v>
      </c>
      <c r="V89" s="397">
        <v>1191902494</v>
      </c>
      <c r="W89" s="463" t="s">
        <v>777</v>
      </c>
      <c r="X89" s="417" t="s">
        <v>144</v>
      </c>
      <c r="Y89" s="399">
        <v>95</v>
      </c>
      <c r="Z89" s="106" t="s">
        <v>744</v>
      </c>
      <c r="AA89" s="106">
        <v>295972</v>
      </c>
      <c r="AB89" s="106">
        <v>285580</v>
      </c>
      <c r="AC89" s="106">
        <v>135545</v>
      </c>
      <c r="AD89" s="106">
        <v>44254</v>
      </c>
      <c r="AE89" s="106">
        <v>309146</v>
      </c>
      <c r="AF89" s="106">
        <v>92607</v>
      </c>
      <c r="AG89" s="106">
        <v>2145</v>
      </c>
      <c r="AH89" s="106">
        <v>12718</v>
      </c>
      <c r="AI89" s="106">
        <v>26</v>
      </c>
      <c r="AJ89" s="106">
        <v>37</v>
      </c>
      <c r="AK89" s="106">
        <v>0</v>
      </c>
      <c r="AL89" s="106">
        <v>0</v>
      </c>
      <c r="AM89" s="106">
        <v>44350</v>
      </c>
      <c r="AN89" s="106">
        <v>21944</v>
      </c>
      <c r="AO89" s="106">
        <v>75687</v>
      </c>
      <c r="AP89" s="106">
        <v>581552</v>
      </c>
      <c r="AQ89" s="400">
        <v>44562</v>
      </c>
      <c r="AR89" s="400">
        <v>44926</v>
      </c>
      <c r="AS89" s="396" t="s">
        <v>614</v>
      </c>
    </row>
    <row r="90" spans="1:45" s="401" customFormat="1" ht="128.25" x14ac:dyDescent="0.2">
      <c r="A90" s="110">
        <v>3</v>
      </c>
      <c r="B90" s="107" t="s">
        <v>381</v>
      </c>
      <c r="C90" s="106">
        <v>24</v>
      </c>
      <c r="D90" s="107" t="s">
        <v>431</v>
      </c>
      <c r="E90" s="106">
        <v>2402</v>
      </c>
      <c r="F90" s="107" t="s">
        <v>432</v>
      </c>
      <c r="G90" s="106" t="s">
        <v>64</v>
      </c>
      <c r="H90" s="107" t="s">
        <v>735</v>
      </c>
      <c r="I90" s="106">
        <v>2402041</v>
      </c>
      <c r="J90" s="107" t="s">
        <v>434</v>
      </c>
      <c r="K90" s="106" t="s">
        <v>64</v>
      </c>
      <c r="L90" s="107" t="s">
        <v>736</v>
      </c>
      <c r="M90" s="106">
        <v>240204100</v>
      </c>
      <c r="N90" s="107" t="s">
        <v>436</v>
      </c>
      <c r="O90" s="106">
        <v>70.379000000000005</v>
      </c>
      <c r="P90" s="110">
        <v>2020003630053</v>
      </c>
      <c r="Q90" s="107" t="s">
        <v>737</v>
      </c>
      <c r="R90" s="395">
        <v>0.99210561855588397</v>
      </c>
      <c r="S90" s="107" t="s">
        <v>738</v>
      </c>
      <c r="T90" s="107" t="s">
        <v>739</v>
      </c>
      <c r="U90" s="418" t="s">
        <v>776</v>
      </c>
      <c r="V90" s="397">
        <v>50000000</v>
      </c>
      <c r="W90" s="463" t="s">
        <v>778</v>
      </c>
      <c r="X90" s="417" t="s">
        <v>144</v>
      </c>
      <c r="Y90" s="399">
        <v>218</v>
      </c>
      <c r="Z90" s="106" t="s">
        <v>748</v>
      </c>
      <c r="AA90" s="106">
        <v>295972</v>
      </c>
      <c r="AB90" s="106">
        <v>285580</v>
      </c>
      <c r="AC90" s="106">
        <v>135545</v>
      </c>
      <c r="AD90" s="106">
        <v>44254</v>
      </c>
      <c r="AE90" s="106">
        <v>309146</v>
      </c>
      <c r="AF90" s="106">
        <v>92607</v>
      </c>
      <c r="AG90" s="106">
        <v>2145</v>
      </c>
      <c r="AH90" s="106">
        <v>12718</v>
      </c>
      <c r="AI90" s="106">
        <v>26</v>
      </c>
      <c r="AJ90" s="106">
        <v>37</v>
      </c>
      <c r="AK90" s="106">
        <v>0</v>
      </c>
      <c r="AL90" s="106">
        <v>0</v>
      </c>
      <c r="AM90" s="106">
        <v>44350</v>
      </c>
      <c r="AN90" s="106">
        <v>21944</v>
      </c>
      <c r="AO90" s="106">
        <v>75687</v>
      </c>
      <c r="AP90" s="106">
        <v>581552</v>
      </c>
      <c r="AQ90" s="400">
        <v>44562</v>
      </c>
      <c r="AR90" s="400">
        <v>44926</v>
      </c>
      <c r="AS90" s="396" t="s">
        <v>614</v>
      </c>
    </row>
    <row r="91" spans="1:45" s="401" customFormat="1" ht="128.25" x14ac:dyDescent="0.2">
      <c r="A91" s="110">
        <v>3</v>
      </c>
      <c r="B91" s="107" t="s">
        <v>381</v>
      </c>
      <c r="C91" s="106">
        <v>24</v>
      </c>
      <c r="D91" s="107" t="s">
        <v>431</v>
      </c>
      <c r="E91" s="106">
        <v>2402</v>
      </c>
      <c r="F91" s="107" t="s">
        <v>432</v>
      </c>
      <c r="G91" s="106" t="s">
        <v>64</v>
      </c>
      <c r="H91" s="107" t="s">
        <v>735</v>
      </c>
      <c r="I91" s="106">
        <v>2402041</v>
      </c>
      <c r="J91" s="107" t="s">
        <v>434</v>
      </c>
      <c r="K91" s="106" t="s">
        <v>64</v>
      </c>
      <c r="L91" s="107" t="s">
        <v>736</v>
      </c>
      <c r="M91" s="106">
        <v>240204100</v>
      </c>
      <c r="N91" s="107" t="s">
        <v>436</v>
      </c>
      <c r="O91" s="106">
        <v>70.379000000000005</v>
      </c>
      <c r="P91" s="110">
        <v>2020003630053</v>
      </c>
      <c r="Q91" s="107" t="s">
        <v>737</v>
      </c>
      <c r="R91" s="395">
        <v>0.99210561855588397</v>
      </c>
      <c r="S91" s="107" t="s">
        <v>738</v>
      </c>
      <c r="T91" s="107" t="s">
        <v>739</v>
      </c>
      <c r="U91" s="418" t="s">
        <v>776</v>
      </c>
      <c r="V91" s="397">
        <v>950000000</v>
      </c>
      <c r="W91" s="463" t="s">
        <v>779</v>
      </c>
      <c r="X91" s="417" t="s">
        <v>780</v>
      </c>
      <c r="Y91" s="399">
        <v>218</v>
      </c>
      <c r="Z91" s="106" t="s">
        <v>748</v>
      </c>
      <c r="AA91" s="106">
        <v>295972</v>
      </c>
      <c r="AB91" s="106">
        <v>285580</v>
      </c>
      <c r="AC91" s="106">
        <v>135545</v>
      </c>
      <c r="AD91" s="106">
        <v>44254</v>
      </c>
      <c r="AE91" s="106">
        <v>309146</v>
      </c>
      <c r="AF91" s="106">
        <v>92607</v>
      </c>
      <c r="AG91" s="106">
        <v>2145</v>
      </c>
      <c r="AH91" s="106">
        <v>12718</v>
      </c>
      <c r="AI91" s="106">
        <v>26</v>
      </c>
      <c r="AJ91" s="106">
        <v>37</v>
      </c>
      <c r="AK91" s="106">
        <v>0</v>
      </c>
      <c r="AL91" s="106">
        <v>0</v>
      </c>
      <c r="AM91" s="106">
        <v>44350</v>
      </c>
      <c r="AN91" s="106">
        <v>21944</v>
      </c>
      <c r="AO91" s="106">
        <v>75687</v>
      </c>
      <c r="AP91" s="106">
        <v>581552</v>
      </c>
      <c r="AQ91" s="400">
        <v>44562</v>
      </c>
      <c r="AR91" s="400">
        <v>44926</v>
      </c>
      <c r="AS91" s="396" t="s">
        <v>614</v>
      </c>
    </row>
    <row r="92" spans="1:45" s="401" customFormat="1" ht="128.25" x14ac:dyDescent="0.2">
      <c r="A92" s="110">
        <v>3</v>
      </c>
      <c r="B92" s="107" t="s">
        <v>381</v>
      </c>
      <c r="C92" s="106">
        <v>24</v>
      </c>
      <c r="D92" s="107" t="s">
        <v>431</v>
      </c>
      <c r="E92" s="106">
        <v>2402</v>
      </c>
      <c r="F92" s="107" t="s">
        <v>432</v>
      </c>
      <c r="G92" s="106" t="s">
        <v>64</v>
      </c>
      <c r="H92" s="107" t="s">
        <v>735</v>
      </c>
      <c r="I92" s="106">
        <v>2402041</v>
      </c>
      <c r="J92" s="107" t="s">
        <v>434</v>
      </c>
      <c r="K92" s="106" t="s">
        <v>64</v>
      </c>
      <c r="L92" s="107" t="s">
        <v>736</v>
      </c>
      <c r="M92" s="106">
        <v>240204100</v>
      </c>
      <c r="N92" s="107" t="s">
        <v>436</v>
      </c>
      <c r="O92" s="106">
        <v>70.379000000000005</v>
      </c>
      <c r="P92" s="110">
        <v>2020003630053</v>
      </c>
      <c r="Q92" s="107" t="s">
        <v>737</v>
      </c>
      <c r="R92" s="395">
        <v>0.97116788432245182</v>
      </c>
      <c r="S92" s="107" t="s">
        <v>738</v>
      </c>
      <c r="T92" s="107" t="s">
        <v>739</v>
      </c>
      <c r="U92" s="418" t="s">
        <v>781</v>
      </c>
      <c r="V92" s="397">
        <v>99073447</v>
      </c>
      <c r="W92" s="463" t="s">
        <v>782</v>
      </c>
      <c r="X92" s="417" t="s">
        <v>783</v>
      </c>
      <c r="Y92" s="399">
        <v>207</v>
      </c>
      <c r="Z92" s="106" t="s">
        <v>742</v>
      </c>
      <c r="AA92" s="106">
        <v>295972</v>
      </c>
      <c r="AB92" s="106">
        <v>285580</v>
      </c>
      <c r="AC92" s="106">
        <v>135545</v>
      </c>
      <c r="AD92" s="106">
        <v>44254</v>
      </c>
      <c r="AE92" s="106">
        <v>309146</v>
      </c>
      <c r="AF92" s="106">
        <v>92607</v>
      </c>
      <c r="AG92" s="106">
        <v>2145</v>
      </c>
      <c r="AH92" s="106">
        <v>12718</v>
      </c>
      <c r="AI92" s="106">
        <v>26</v>
      </c>
      <c r="AJ92" s="106">
        <v>37</v>
      </c>
      <c r="AK92" s="106">
        <v>0</v>
      </c>
      <c r="AL92" s="106">
        <v>0</v>
      </c>
      <c r="AM92" s="106">
        <v>44350</v>
      </c>
      <c r="AN92" s="106">
        <v>21944</v>
      </c>
      <c r="AO92" s="106">
        <v>75687</v>
      </c>
      <c r="AP92" s="106">
        <v>581552</v>
      </c>
      <c r="AQ92" s="400">
        <v>44562</v>
      </c>
      <c r="AR92" s="400">
        <v>44926</v>
      </c>
      <c r="AS92" s="396" t="s">
        <v>614</v>
      </c>
    </row>
    <row r="93" spans="1:45" s="401" customFormat="1" ht="128.25" x14ac:dyDescent="0.2">
      <c r="A93" s="110">
        <v>3</v>
      </c>
      <c r="B93" s="107" t="s">
        <v>381</v>
      </c>
      <c r="C93" s="106">
        <v>24</v>
      </c>
      <c r="D93" s="107" t="s">
        <v>431</v>
      </c>
      <c r="E93" s="106">
        <v>2402</v>
      </c>
      <c r="F93" s="107" t="s">
        <v>432</v>
      </c>
      <c r="G93" s="106" t="s">
        <v>64</v>
      </c>
      <c r="H93" s="107" t="s">
        <v>735</v>
      </c>
      <c r="I93" s="106">
        <v>2402041</v>
      </c>
      <c r="J93" s="107" t="s">
        <v>434</v>
      </c>
      <c r="K93" s="106" t="s">
        <v>64</v>
      </c>
      <c r="L93" s="107" t="s">
        <v>736</v>
      </c>
      <c r="M93" s="106">
        <v>240204100</v>
      </c>
      <c r="N93" s="107" t="s">
        <v>436</v>
      </c>
      <c r="O93" s="106">
        <v>70.379000000000005</v>
      </c>
      <c r="P93" s="110">
        <v>2020003630053</v>
      </c>
      <c r="Q93" s="107" t="s">
        <v>737</v>
      </c>
      <c r="R93" s="395">
        <v>0.99210561855588397</v>
      </c>
      <c r="S93" s="107" t="s">
        <v>738</v>
      </c>
      <c r="T93" s="107" t="s">
        <v>739</v>
      </c>
      <c r="U93" s="418" t="s">
        <v>781</v>
      </c>
      <c r="V93" s="397">
        <v>282000000</v>
      </c>
      <c r="W93" s="463" t="s">
        <v>784</v>
      </c>
      <c r="X93" s="417" t="s">
        <v>783</v>
      </c>
      <c r="Y93" s="399">
        <v>218</v>
      </c>
      <c r="Z93" s="106" t="s">
        <v>748</v>
      </c>
      <c r="AA93" s="106">
        <v>295972</v>
      </c>
      <c r="AB93" s="106">
        <v>285580</v>
      </c>
      <c r="AC93" s="106">
        <v>135545</v>
      </c>
      <c r="AD93" s="106">
        <v>44254</v>
      </c>
      <c r="AE93" s="106">
        <v>309146</v>
      </c>
      <c r="AF93" s="106">
        <v>92607</v>
      </c>
      <c r="AG93" s="106">
        <v>2145</v>
      </c>
      <c r="AH93" s="106">
        <v>12718</v>
      </c>
      <c r="AI93" s="106">
        <v>26</v>
      </c>
      <c r="AJ93" s="106">
        <v>37</v>
      </c>
      <c r="AK93" s="106">
        <v>0</v>
      </c>
      <c r="AL93" s="106">
        <v>0</v>
      </c>
      <c r="AM93" s="106">
        <v>44350</v>
      </c>
      <c r="AN93" s="106">
        <v>21944</v>
      </c>
      <c r="AO93" s="106">
        <v>75687</v>
      </c>
      <c r="AP93" s="106">
        <v>581552</v>
      </c>
      <c r="AQ93" s="400">
        <v>44562</v>
      </c>
      <c r="AR93" s="400">
        <v>44926</v>
      </c>
      <c r="AS93" s="396" t="s">
        <v>614</v>
      </c>
    </row>
    <row r="94" spans="1:45" s="401" customFormat="1" ht="128.25" x14ac:dyDescent="0.2">
      <c r="A94" s="110">
        <v>3</v>
      </c>
      <c r="B94" s="107" t="s">
        <v>381</v>
      </c>
      <c r="C94" s="106">
        <v>24</v>
      </c>
      <c r="D94" s="107" t="s">
        <v>431</v>
      </c>
      <c r="E94" s="106">
        <v>2402</v>
      </c>
      <c r="F94" s="107" t="s">
        <v>432</v>
      </c>
      <c r="G94" s="106" t="s">
        <v>64</v>
      </c>
      <c r="H94" s="107" t="s">
        <v>735</v>
      </c>
      <c r="I94" s="106">
        <v>2402041</v>
      </c>
      <c r="J94" s="107" t="s">
        <v>434</v>
      </c>
      <c r="K94" s="106" t="s">
        <v>64</v>
      </c>
      <c r="L94" s="107" t="s">
        <v>736</v>
      </c>
      <c r="M94" s="106">
        <v>240204100</v>
      </c>
      <c r="N94" s="107" t="s">
        <v>436</v>
      </c>
      <c r="O94" s="106">
        <v>70.379000000000005</v>
      </c>
      <c r="P94" s="110">
        <v>2020003630053</v>
      </c>
      <c r="Q94" s="107" t="s">
        <v>737</v>
      </c>
      <c r="R94" s="395">
        <v>0.97116788432245182</v>
      </c>
      <c r="S94" s="107" t="s">
        <v>738</v>
      </c>
      <c r="T94" s="107" t="s">
        <v>739</v>
      </c>
      <c r="U94" s="418" t="s">
        <v>785</v>
      </c>
      <c r="V94" s="397">
        <v>5000000</v>
      </c>
      <c r="W94" s="458" t="s">
        <v>786</v>
      </c>
      <c r="X94" s="417" t="s">
        <v>787</v>
      </c>
      <c r="Y94" s="399">
        <v>20</v>
      </c>
      <c r="Z94" s="106" t="s">
        <v>94</v>
      </c>
      <c r="AA94" s="106">
        <v>295972</v>
      </c>
      <c r="AB94" s="106">
        <v>285580</v>
      </c>
      <c r="AC94" s="106">
        <v>135545</v>
      </c>
      <c r="AD94" s="106">
        <v>44254</v>
      </c>
      <c r="AE94" s="106">
        <v>309146</v>
      </c>
      <c r="AF94" s="106">
        <v>92607</v>
      </c>
      <c r="AG94" s="106">
        <v>2145</v>
      </c>
      <c r="AH94" s="106">
        <v>12718</v>
      </c>
      <c r="AI94" s="106">
        <v>26</v>
      </c>
      <c r="AJ94" s="106">
        <v>37</v>
      </c>
      <c r="AK94" s="106">
        <v>0</v>
      </c>
      <c r="AL94" s="106">
        <v>0</v>
      </c>
      <c r="AM94" s="106">
        <v>44350</v>
      </c>
      <c r="AN94" s="106">
        <v>21944</v>
      </c>
      <c r="AO94" s="106">
        <v>75687</v>
      </c>
      <c r="AP94" s="106">
        <v>581552</v>
      </c>
      <c r="AQ94" s="400">
        <v>44562</v>
      </c>
      <c r="AR94" s="400">
        <v>44926</v>
      </c>
      <c r="AS94" s="396" t="s">
        <v>614</v>
      </c>
    </row>
    <row r="95" spans="1:45" s="401" customFormat="1" ht="128.25" x14ac:dyDescent="0.2">
      <c r="A95" s="110">
        <v>3</v>
      </c>
      <c r="B95" s="107" t="s">
        <v>381</v>
      </c>
      <c r="C95" s="106">
        <v>24</v>
      </c>
      <c r="D95" s="107" t="s">
        <v>431</v>
      </c>
      <c r="E95" s="106">
        <v>2402</v>
      </c>
      <c r="F95" s="107" t="s">
        <v>432</v>
      </c>
      <c r="G95" s="106" t="s">
        <v>64</v>
      </c>
      <c r="H95" s="107" t="s">
        <v>735</v>
      </c>
      <c r="I95" s="106">
        <v>2402041</v>
      </c>
      <c r="J95" s="107" t="s">
        <v>434</v>
      </c>
      <c r="K95" s="106" t="s">
        <v>64</v>
      </c>
      <c r="L95" s="107" t="s">
        <v>736</v>
      </c>
      <c r="M95" s="106">
        <v>240204100</v>
      </c>
      <c r="N95" s="107" t="s">
        <v>436</v>
      </c>
      <c r="O95" s="106">
        <v>70.379000000000005</v>
      </c>
      <c r="P95" s="110">
        <v>2020003630053</v>
      </c>
      <c r="Q95" s="107" t="s">
        <v>737</v>
      </c>
      <c r="R95" s="395">
        <v>0.97116788432245182</v>
      </c>
      <c r="S95" s="107" t="s">
        <v>738</v>
      </c>
      <c r="T95" s="107" t="s">
        <v>739</v>
      </c>
      <c r="U95" s="418" t="s">
        <v>788</v>
      </c>
      <c r="V95" s="397">
        <v>30000000</v>
      </c>
      <c r="W95" s="458" t="s">
        <v>789</v>
      </c>
      <c r="X95" s="417" t="s">
        <v>161</v>
      </c>
      <c r="Y95" s="399">
        <v>20</v>
      </c>
      <c r="Z95" s="106" t="s">
        <v>94</v>
      </c>
      <c r="AA95" s="106">
        <v>295972</v>
      </c>
      <c r="AB95" s="106">
        <v>285580</v>
      </c>
      <c r="AC95" s="106">
        <v>135545</v>
      </c>
      <c r="AD95" s="106">
        <v>44254</v>
      </c>
      <c r="AE95" s="106">
        <v>309146</v>
      </c>
      <c r="AF95" s="106">
        <v>92607</v>
      </c>
      <c r="AG95" s="106">
        <v>2145</v>
      </c>
      <c r="AH95" s="106">
        <v>12718</v>
      </c>
      <c r="AI95" s="106">
        <v>26</v>
      </c>
      <c r="AJ95" s="106">
        <v>37</v>
      </c>
      <c r="AK95" s="106">
        <v>0</v>
      </c>
      <c r="AL95" s="106">
        <v>0</v>
      </c>
      <c r="AM95" s="106">
        <v>44350</v>
      </c>
      <c r="AN95" s="106">
        <v>21944</v>
      </c>
      <c r="AO95" s="106">
        <v>75687</v>
      </c>
      <c r="AP95" s="106">
        <v>581552</v>
      </c>
      <c r="AQ95" s="400">
        <v>44562</v>
      </c>
      <c r="AR95" s="400">
        <v>44926</v>
      </c>
      <c r="AS95" s="396" t="s">
        <v>614</v>
      </c>
    </row>
    <row r="96" spans="1:45" s="401" customFormat="1" ht="128.25" x14ac:dyDescent="0.2">
      <c r="A96" s="110">
        <v>3</v>
      </c>
      <c r="B96" s="107" t="s">
        <v>381</v>
      </c>
      <c r="C96" s="106">
        <v>24</v>
      </c>
      <c r="D96" s="107" t="s">
        <v>431</v>
      </c>
      <c r="E96" s="106">
        <v>2402</v>
      </c>
      <c r="F96" s="107" t="s">
        <v>432</v>
      </c>
      <c r="G96" s="106" t="s">
        <v>64</v>
      </c>
      <c r="H96" s="107" t="s">
        <v>735</v>
      </c>
      <c r="I96" s="106">
        <v>2402041</v>
      </c>
      <c r="J96" s="107" t="s">
        <v>434</v>
      </c>
      <c r="K96" s="106" t="s">
        <v>64</v>
      </c>
      <c r="L96" s="107" t="s">
        <v>736</v>
      </c>
      <c r="M96" s="106">
        <v>240204100</v>
      </c>
      <c r="N96" s="107" t="s">
        <v>436</v>
      </c>
      <c r="O96" s="106">
        <v>70.379000000000005</v>
      </c>
      <c r="P96" s="110">
        <v>2020003630053</v>
      </c>
      <c r="Q96" s="107" t="s">
        <v>737</v>
      </c>
      <c r="R96" s="395">
        <v>0.97116788432245182</v>
      </c>
      <c r="S96" s="107" t="s">
        <v>738</v>
      </c>
      <c r="T96" s="107" t="s">
        <v>739</v>
      </c>
      <c r="U96" s="418" t="s">
        <v>790</v>
      </c>
      <c r="V96" s="397">
        <v>184215819</v>
      </c>
      <c r="W96" s="458" t="s">
        <v>791</v>
      </c>
      <c r="X96" s="417" t="s">
        <v>161</v>
      </c>
      <c r="Y96" s="399">
        <v>207</v>
      </c>
      <c r="Z96" s="106" t="s">
        <v>792</v>
      </c>
      <c r="AA96" s="106">
        <v>295972</v>
      </c>
      <c r="AB96" s="106">
        <v>285580</v>
      </c>
      <c r="AC96" s="106">
        <v>135545</v>
      </c>
      <c r="AD96" s="106">
        <v>44254</v>
      </c>
      <c r="AE96" s="106">
        <v>309146</v>
      </c>
      <c r="AF96" s="106">
        <v>92607</v>
      </c>
      <c r="AG96" s="106">
        <v>2145</v>
      </c>
      <c r="AH96" s="106">
        <v>12718</v>
      </c>
      <c r="AI96" s="106">
        <v>26</v>
      </c>
      <c r="AJ96" s="106">
        <v>37</v>
      </c>
      <c r="AK96" s="106">
        <v>0</v>
      </c>
      <c r="AL96" s="106">
        <v>0</v>
      </c>
      <c r="AM96" s="106">
        <v>44350</v>
      </c>
      <c r="AN96" s="106">
        <v>21944</v>
      </c>
      <c r="AO96" s="106">
        <v>75687</v>
      </c>
      <c r="AP96" s="106">
        <v>581552</v>
      </c>
      <c r="AQ96" s="400">
        <v>44562</v>
      </c>
      <c r="AR96" s="400">
        <v>44926</v>
      </c>
      <c r="AS96" s="396" t="s">
        <v>614</v>
      </c>
    </row>
    <row r="97" spans="1:45" s="401" customFormat="1" ht="128.25" x14ac:dyDescent="0.2">
      <c r="A97" s="110">
        <v>3</v>
      </c>
      <c r="B97" s="107" t="s">
        <v>381</v>
      </c>
      <c r="C97" s="106">
        <v>24</v>
      </c>
      <c r="D97" s="107" t="s">
        <v>431</v>
      </c>
      <c r="E97" s="106">
        <v>2402</v>
      </c>
      <c r="F97" s="107" t="s">
        <v>432</v>
      </c>
      <c r="G97" s="106" t="s">
        <v>64</v>
      </c>
      <c r="H97" s="107" t="s">
        <v>735</v>
      </c>
      <c r="I97" s="106">
        <v>2402041</v>
      </c>
      <c r="J97" s="107" t="s">
        <v>434</v>
      </c>
      <c r="K97" s="106" t="s">
        <v>64</v>
      </c>
      <c r="L97" s="107" t="s">
        <v>736</v>
      </c>
      <c r="M97" s="106">
        <v>240204100</v>
      </c>
      <c r="N97" s="107" t="s">
        <v>436</v>
      </c>
      <c r="O97" s="106">
        <v>70.379000000000005</v>
      </c>
      <c r="P97" s="110">
        <v>2020003630053</v>
      </c>
      <c r="Q97" s="107" t="s">
        <v>737</v>
      </c>
      <c r="R97" s="395">
        <v>0.99210561855588397</v>
      </c>
      <c r="S97" s="107" t="s">
        <v>738</v>
      </c>
      <c r="T97" s="107" t="s">
        <v>739</v>
      </c>
      <c r="U97" s="418" t="s">
        <v>790</v>
      </c>
      <c r="V97" s="397">
        <v>528000000</v>
      </c>
      <c r="W97" s="458" t="s">
        <v>793</v>
      </c>
      <c r="X97" s="417" t="s">
        <v>161</v>
      </c>
      <c r="Y97" s="399">
        <v>218</v>
      </c>
      <c r="Z97" s="106" t="s">
        <v>748</v>
      </c>
      <c r="AA97" s="106">
        <v>295972</v>
      </c>
      <c r="AB97" s="106">
        <v>285580</v>
      </c>
      <c r="AC97" s="106">
        <v>135545</v>
      </c>
      <c r="AD97" s="106">
        <v>44254</v>
      </c>
      <c r="AE97" s="106">
        <v>309146</v>
      </c>
      <c r="AF97" s="106">
        <v>92607</v>
      </c>
      <c r="AG97" s="106">
        <v>2145</v>
      </c>
      <c r="AH97" s="106">
        <v>12718</v>
      </c>
      <c r="AI97" s="106">
        <v>26</v>
      </c>
      <c r="AJ97" s="106">
        <v>37</v>
      </c>
      <c r="AK97" s="106">
        <v>0</v>
      </c>
      <c r="AL97" s="106">
        <v>0</v>
      </c>
      <c r="AM97" s="106">
        <v>44350</v>
      </c>
      <c r="AN97" s="106">
        <v>21944</v>
      </c>
      <c r="AO97" s="106">
        <v>75687</v>
      </c>
      <c r="AP97" s="106">
        <v>581552</v>
      </c>
      <c r="AQ97" s="400">
        <v>44562</v>
      </c>
      <c r="AR97" s="400">
        <v>44926</v>
      </c>
      <c r="AS97" s="396" t="s">
        <v>614</v>
      </c>
    </row>
    <row r="98" spans="1:45" s="401" customFormat="1" ht="128.25" x14ac:dyDescent="0.2">
      <c r="A98" s="110">
        <v>3</v>
      </c>
      <c r="B98" s="107" t="s">
        <v>381</v>
      </c>
      <c r="C98" s="106">
        <v>24</v>
      </c>
      <c r="D98" s="107" t="s">
        <v>431</v>
      </c>
      <c r="E98" s="106">
        <v>2402</v>
      </c>
      <c r="F98" s="107" t="s">
        <v>432</v>
      </c>
      <c r="G98" s="106" t="s">
        <v>64</v>
      </c>
      <c r="H98" s="107" t="s">
        <v>735</v>
      </c>
      <c r="I98" s="106">
        <v>2402041</v>
      </c>
      <c r="J98" s="107" t="s">
        <v>434</v>
      </c>
      <c r="K98" s="106" t="s">
        <v>64</v>
      </c>
      <c r="L98" s="107" t="s">
        <v>736</v>
      </c>
      <c r="M98" s="106">
        <v>240204100</v>
      </c>
      <c r="N98" s="107" t="s">
        <v>436</v>
      </c>
      <c r="O98" s="106">
        <v>70.379000000000005</v>
      </c>
      <c r="P98" s="110">
        <v>2020003630053</v>
      </c>
      <c r="Q98" s="107" t="s">
        <v>737</v>
      </c>
      <c r="R98" s="395">
        <v>0.97116788432245182</v>
      </c>
      <c r="S98" s="107" t="s">
        <v>738</v>
      </c>
      <c r="T98" s="107" t="s">
        <v>739</v>
      </c>
      <c r="U98" s="418" t="s">
        <v>794</v>
      </c>
      <c r="V98" s="397">
        <v>60433000</v>
      </c>
      <c r="W98" s="458" t="s">
        <v>795</v>
      </c>
      <c r="X98" s="398" t="s">
        <v>74</v>
      </c>
      <c r="Y98" s="399">
        <v>207</v>
      </c>
      <c r="Z98" s="106" t="s">
        <v>792</v>
      </c>
      <c r="AA98" s="106">
        <v>295972</v>
      </c>
      <c r="AB98" s="106">
        <v>285580</v>
      </c>
      <c r="AC98" s="106">
        <v>135545</v>
      </c>
      <c r="AD98" s="106">
        <v>44254</v>
      </c>
      <c r="AE98" s="106">
        <v>309146</v>
      </c>
      <c r="AF98" s="106">
        <v>92607</v>
      </c>
      <c r="AG98" s="106">
        <v>2145</v>
      </c>
      <c r="AH98" s="106">
        <v>12718</v>
      </c>
      <c r="AI98" s="106">
        <v>26</v>
      </c>
      <c r="AJ98" s="106">
        <v>37</v>
      </c>
      <c r="AK98" s="106">
        <v>0</v>
      </c>
      <c r="AL98" s="106">
        <v>0</v>
      </c>
      <c r="AM98" s="106">
        <v>44350</v>
      </c>
      <c r="AN98" s="106">
        <v>21944</v>
      </c>
      <c r="AO98" s="106">
        <v>75687</v>
      </c>
      <c r="AP98" s="106">
        <v>581552</v>
      </c>
      <c r="AQ98" s="400">
        <v>44562</v>
      </c>
      <c r="AR98" s="400">
        <v>44926</v>
      </c>
      <c r="AS98" s="396" t="s">
        <v>614</v>
      </c>
    </row>
    <row r="99" spans="1:45" s="401" customFormat="1" ht="128.25" x14ac:dyDescent="0.2">
      <c r="A99" s="110">
        <v>3</v>
      </c>
      <c r="B99" s="107" t="s">
        <v>381</v>
      </c>
      <c r="C99" s="106">
        <v>24</v>
      </c>
      <c r="D99" s="107" t="s">
        <v>431</v>
      </c>
      <c r="E99" s="106">
        <v>2402</v>
      </c>
      <c r="F99" s="107" t="s">
        <v>432</v>
      </c>
      <c r="G99" s="106" t="s">
        <v>64</v>
      </c>
      <c r="H99" s="107" t="s">
        <v>735</v>
      </c>
      <c r="I99" s="106">
        <v>2402041</v>
      </c>
      <c r="J99" s="107" t="s">
        <v>434</v>
      </c>
      <c r="K99" s="106" t="s">
        <v>64</v>
      </c>
      <c r="L99" s="107" t="s">
        <v>736</v>
      </c>
      <c r="M99" s="106">
        <v>240204100</v>
      </c>
      <c r="N99" s="107" t="s">
        <v>436</v>
      </c>
      <c r="O99" s="106">
        <v>70.379000000000005</v>
      </c>
      <c r="P99" s="110">
        <v>2020003630053</v>
      </c>
      <c r="Q99" s="107" t="s">
        <v>737</v>
      </c>
      <c r="R99" s="395">
        <v>0.99210561855588397</v>
      </c>
      <c r="S99" s="107" t="s">
        <v>738</v>
      </c>
      <c r="T99" s="107" t="s">
        <v>739</v>
      </c>
      <c r="U99" s="418" t="s">
        <v>794</v>
      </c>
      <c r="V99" s="397">
        <v>196000000</v>
      </c>
      <c r="W99" s="458" t="s">
        <v>796</v>
      </c>
      <c r="X99" s="398" t="s">
        <v>74</v>
      </c>
      <c r="Y99" s="399">
        <v>218</v>
      </c>
      <c r="Z99" s="106" t="s">
        <v>748</v>
      </c>
      <c r="AA99" s="106">
        <v>295972</v>
      </c>
      <c r="AB99" s="106">
        <v>285580</v>
      </c>
      <c r="AC99" s="106">
        <v>135545</v>
      </c>
      <c r="AD99" s="106">
        <v>44254</v>
      </c>
      <c r="AE99" s="106">
        <v>309146</v>
      </c>
      <c r="AF99" s="106">
        <v>92607</v>
      </c>
      <c r="AG99" s="106">
        <v>2145</v>
      </c>
      <c r="AH99" s="106">
        <v>12718</v>
      </c>
      <c r="AI99" s="106">
        <v>26</v>
      </c>
      <c r="AJ99" s="106">
        <v>37</v>
      </c>
      <c r="AK99" s="106">
        <v>0</v>
      </c>
      <c r="AL99" s="106">
        <v>0</v>
      </c>
      <c r="AM99" s="106">
        <v>44350</v>
      </c>
      <c r="AN99" s="106">
        <v>21944</v>
      </c>
      <c r="AO99" s="106">
        <v>75687</v>
      </c>
      <c r="AP99" s="106">
        <v>581552</v>
      </c>
      <c r="AQ99" s="400">
        <v>44562</v>
      </c>
      <c r="AR99" s="400">
        <v>44926</v>
      </c>
      <c r="AS99" s="396" t="s">
        <v>614</v>
      </c>
    </row>
    <row r="100" spans="1:45" s="401" customFormat="1" ht="128.25" x14ac:dyDescent="0.2">
      <c r="A100" s="110">
        <v>3</v>
      </c>
      <c r="B100" s="107" t="s">
        <v>381</v>
      </c>
      <c r="C100" s="106">
        <v>24</v>
      </c>
      <c r="D100" s="107" t="s">
        <v>431</v>
      </c>
      <c r="E100" s="106">
        <v>2402</v>
      </c>
      <c r="F100" s="107" t="s">
        <v>432</v>
      </c>
      <c r="G100" s="106" t="s">
        <v>64</v>
      </c>
      <c r="H100" s="107" t="s">
        <v>735</v>
      </c>
      <c r="I100" s="106">
        <v>2402041</v>
      </c>
      <c r="J100" s="107" t="s">
        <v>434</v>
      </c>
      <c r="K100" s="106" t="s">
        <v>64</v>
      </c>
      <c r="L100" s="107" t="s">
        <v>736</v>
      </c>
      <c r="M100" s="106">
        <v>240204100</v>
      </c>
      <c r="N100" s="107" t="s">
        <v>436</v>
      </c>
      <c r="O100" s="106">
        <v>70.379000000000005</v>
      </c>
      <c r="P100" s="110">
        <v>2020003630053</v>
      </c>
      <c r="Q100" s="107" t="s">
        <v>737</v>
      </c>
      <c r="R100" s="395">
        <v>0.97116788432245182</v>
      </c>
      <c r="S100" s="107" t="s">
        <v>738</v>
      </c>
      <c r="T100" s="107" t="s">
        <v>739</v>
      </c>
      <c r="U100" s="418" t="s">
        <v>797</v>
      </c>
      <c r="V100" s="397">
        <v>57358423</v>
      </c>
      <c r="W100" s="458" t="s">
        <v>795</v>
      </c>
      <c r="X100" s="398" t="s">
        <v>74</v>
      </c>
      <c r="Y100" s="399">
        <v>207</v>
      </c>
      <c r="Z100" s="106" t="s">
        <v>792</v>
      </c>
      <c r="AA100" s="106">
        <v>295972</v>
      </c>
      <c r="AB100" s="106">
        <v>285580</v>
      </c>
      <c r="AC100" s="106">
        <v>135545</v>
      </c>
      <c r="AD100" s="106">
        <v>44254</v>
      </c>
      <c r="AE100" s="106">
        <v>309146</v>
      </c>
      <c r="AF100" s="106">
        <v>92607</v>
      </c>
      <c r="AG100" s="106">
        <v>2145</v>
      </c>
      <c r="AH100" s="106">
        <v>12718</v>
      </c>
      <c r="AI100" s="106">
        <v>26</v>
      </c>
      <c r="AJ100" s="106">
        <v>37</v>
      </c>
      <c r="AK100" s="106">
        <v>0</v>
      </c>
      <c r="AL100" s="106">
        <v>0</v>
      </c>
      <c r="AM100" s="106">
        <v>44350</v>
      </c>
      <c r="AN100" s="106">
        <v>21944</v>
      </c>
      <c r="AO100" s="106">
        <v>75687</v>
      </c>
      <c r="AP100" s="106">
        <v>581552</v>
      </c>
      <c r="AQ100" s="400">
        <v>44562</v>
      </c>
      <c r="AR100" s="400">
        <v>44926</v>
      </c>
      <c r="AS100" s="396" t="s">
        <v>614</v>
      </c>
    </row>
    <row r="101" spans="1:45" s="401" customFormat="1" ht="128.25" x14ac:dyDescent="0.2">
      <c r="A101" s="110">
        <v>3</v>
      </c>
      <c r="B101" s="107" t="s">
        <v>381</v>
      </c>
      <c r="C101" s="106">
        <v>24</v>
      </c>
      <c r="D101" s="107" t="s">
        <v>431</v>
      </c>
      <c r="E101" s="106">
        <v>2402</v>
      </c>
      <c r="F101" s="107" t="s">
        <v>432</v>
      </c>
      <c r="G101" s="106" t="s">
        <v>64</v>
      </c>
      <c r="H101" s="107" t="s">
        <v>735</v>
      </c>
      <c r="I101" s="106">
        <v>2402041</v>
      </c>
      <c r="J101" s="107" t="s">
        <v>434</v>
      </c>
      <c r="K101" s="106" t="s">
        <v>64</v>
      </c>
      <c r="L101" s="107" t="s">
        <v>736</v>
      </c>
      <c r="M101" s="106">
        <v>240204100</v>
      </c>
      <c r="N101" s="107" t="s">
        <v>436</v>
      </c>
      <c r="O101" s="106">
        <v>70.379000000000005</v>
      </c>
      <c r="P101" s="110">
        <v>2020003630053</v>
      </c>
      <c r="Q101" s="107" t="s">
        <v>737</v>
      </c>
      <c r="R101" s="395">
        <v>0.99210561855588397</v>
      </c>
      <c r="S101" s="107" t="s">
        <v>738</v>
      </c>
      <c r="T101" s="107" t="s">
        <v>739</v>
      </c>
      <c r="U101" s="418" t="s">
        <v>797</v>
      </c>
      <c r="V101" s="397">
        <v>200000000</v>
      </c>
      <c r="W101" s="460" t="s">
        <v>796</v>
      </c>
      <c r="X101" s="419" t="s">
        <v>74</v>
      </c>
      <c r="Y101" s="420">
        <v>218</v>
      </c>
      <c r="Z101" s="106" t="s">
        <v>748</v>
      </c>
      <c r="AA101" s="106">
        <v>295972</v>
      </c>
      <c r="AB101" s="106">
        <v>285580</v>
      </c>
      <c r="AC101" s="106">
        <v>135545</v>
      </c>
      <c r="AD101" s="106">
        <v>44254</v>
      </c>
      <c r="AE101" s="106">
        <v>309146</v>
      </c>
      <c r="AF101" s="106">
        <v>92607</v>
      </c>
      <c r="AG101" s="106">
        <v>2145</v>
      </c>
      <c r="AH101" s="106">
        <v>12718</v>
      </c>
      <c r="AI101" s="106">
        <v>26</v>
      </c>
      <c r="AJ101" s="106">
        <v>37</v>
      </c>
      <c r="AK101" s="106">
        <v>0</v>
      </c>
      <c r="AL101" s="106">
        <v>0</v>
      </c>
      <c r="AM101" s="106">
        <v>44350</v>
      </c>
      <c r="AN101" s="106">
        <v>21944</v>
      </c>
      <c r="AO101" s="106">
        <v>75687</v>
      </c>
      <c r="AP101" s="106">
        <v>581552</v>
      </c>
      <c r="AQ101" s="400">
        <v>44562</v>
      </c>
      <c r="AR101" s="400">
        <v>44926</v>
      </c>
      <c r="AS101" s="396" t="s">
        <v>614</v>
      </c>
    </row>
    <row r="102" spans="1:45" s="401" customFormat="1" ht="128.25" x14ac:dyDescent="0.2">
      <c r="A102" s="110">
        <v>3</v>
      </c>
      <c r="B102" s="107" t="s">
        <v>381</v>
      </c>
      <c r="C102" s="106">
        <v>24</v>
      </c>
      <c r="D102" s="107" t="s">
        <v>431</v>
      </c>
      <c r="E102" s="106">
        <v>2402</v>
      </c>
      <c r="F102" s="107" t="s">
        <v>432</v>
      </c>
      <c r="G102" s="106" t="s">
        <v>64</v>
      </c>
      <c r="H102" s="107" t="s">
        <v>735</v>
      </c>
      <c r="I102" s="106">
        <v>2402041</v>
      </c>
      <c r="J102" s="107" t="s">
        <v>434</v>
      </c>
      <c r="K102" s="106" t="s">
        <v>64</v>
      </c>
      <c r="L102" s="107" t="s">
        <v>736</v>
      </c>
      <c r="M102" s="106">
        <v>240204100</v>
      </c>
      <c r="N102" s="107" t="s">
        <v>436</v>
      </c>
      <c r="O102" s="106">
        <v>70.379000000000005</v>
      </c>
      <c r="P102" s="110">
        <v>2020003630053</v>
      </c>
      <c r="Q102" s="107" t="s">
        <v>737</v>
      </c>
      <c r="R102" s="395">
        <v>0.97116788432245182</v>
      </c>
      <c r="S102" s="107" t="s">
        <v>738</v>
      </c>
      <c r="T102" s="107" t="s">
        <v>739</v>
      </c>
      <c r="U102" s="418" t="s">
        <v>798</v>
      </c>
      <c r="V102" s="397">
        <v>186930273</v>
      </c>
      <c r="W102" s="458" t="s">
        <v>799</v>
      </c>
      <c r="X102" s="398" t="s">
        <v>74</v>
      </c>
      <c r="Y102" s="399">
        <v>23</v>
      </c>
      <c r="Z102" s="106" t="s">
        <v>742</v>
      </c>
      <c r="AA102" s="106">
        <v>295972</v>
      </c>
      <c r="AB102" s="106">
        <v>285580</v>
      </c>
      <c r="AC102" s="106">
        <v>135545</v>
      </c>
      <c r="AD102" s="106">
        <v>44254</v>
      </c>
      <c r="AE102" s="106">
        <v>309146</v>
      </c>
      <c r="AF102" s="106">
        <v>92607</v>
      </c>
      <c r="AG102" s="106">
        <v>2145</v>
      </c>
      <c r="AH102" s="106">
        <v>12718</v>
      </c>
      <c r="AI102" s="106">
        <v>26</v>
      </c>
      <c r="AJ102" s="106">
        <v>37</v>
      </c>
      <c r="AK102" s="106">
        <v>0</v>
      </c>
      <c r="AL102" s="106">
        <v>0</v>
      </c>
      <c r="AM102" s="106">
        <v>44350</v>
      </c>
      <c r="AN102" s="106">
        <v>21944</v>
      </c>
      <c r="AO102" s="106">
        <v>75687</v>
      </c>
      <c r="AP102" s="106">
        <v>581552</v>
      </c>
      <c r="AQ102" s="400">
        <v>44562</v>
      </c>
      <c r="AR102" s="400">
        <v>44926</v>
      </c>
      <c r="AS102" s="396" t="s">
        <v>614</v>
      </c>
    </row>
    <row r="103" spans="1:45" s="401" customFormat="1" ht="128.25" x14ac:dyDescent="0.2">
      <c r="A103" s="110">
        <v>3</v>
      </c>
      <c r="B103" s="107" t="s">
        <v>381</v>
      </c>
      <c r="C103" s="106">
        <v>24</v>
      </c>
      <c r="D103" s="107" t="s">
        <v>431</v>
      </c>
      <c r="E103" s="106">
        <v>2402</v>
      </c>
      <c r="F103" s="107" t="s">
        <v>432</v>
      </c>
      <c r="G103" s="106" t="s">
        <v>64</v>
      </c>
      <c r="H103" s="107" t="s">
        <v>735</v>
      </c>
      <c r="I103" s="106">
        <v>2402041</v>
      </c>
      <c r="J103" s="107" t="s">
        <v>434</v>
      </c>
      <c r="K103" s="106" t="s">
        <v>64</v>
      </c>
      <c r="L103" s="107" t="s">
        <v>736</v>
      </c>
      <c r="M103" s="106">
        <v>240204100</v>
      </c>
      <c r="N103" s="107" t="s">
        <v>436</v>
      </c>
      <c r="O103" s="106">
        <v>70.379000000000005</v>
      </c>
      <c r="P103" s="110">
        <v>2020003630053</v>
      </c>
      <c r="Q103" s="107" t="s">
        <v>737</v>
      </c>
      <c r="R103" s="395">
        <v>0.97116788432245182</v>
      </c>
      <c r="S103" s="107" t="s">
        <v>738</v>
      </c>
      <c r="T103" s="107" t="s">
        <v>739</v>
      </c>
      <c r="U103" s="418" t="s">
        <v>800</v>
      </c>
      <c r="V103" s="397">
        <v>45000000</v>
      </c>
      <c r="W103" s="458" t="s">
        <v>799</v>
      </c>
      <c r="X103" s="398" t="s">
        <v>74</v>
      </c>
      <c r="Y103" s="399">
        <v>23</v>
      </c>
      <c r="Z103" s="106" t="s">
        <v>742</v>
      </c>
      <c r="AA103" s="106">
        <v>295972</v>
      </c>
      <c r="AB103" s="106">
        <v>285580</v>
      </c>
      <c r="AC103" s="106">
        <v>135545</v>
      </c>
      <c r="AD103" s="106">
        <v>44254</v>
      </c>
      <c r="AE103" s="106">
        <v>309146</v>
      </c>
      <c r="AF103" s="106">
        <v>92607</v>
      </c>
      <c r="AG103" s="106">
        <v>2145</v>
      </c>
      <c r="AH103" s="106">
        <v>12718</v>
      </c>
      <c r="AI103" s="106">
        <v>26</v>
      </c>
      <c r="AJ103" s="106">
        <v>37</v>
      </c>
      <c r="AK103" s="106">
        <v>0</v>
      </c>
      <c r="AL103" s="106">
        <v>0</v>
      </c>
      <c r="AM103" s="106">
        <v>44350</v>
      </c>
      <c r="AN103" s="106">
        <v>21944</v>
      </c>
      <c r="AO103" s="106">
        <v>75687</v>
      </c>
      <c r="AP103" s="106">
        <v>581552</v>
      </c>
      <c r="AQ103" s="400">
        <v>44562</v>
      </c>
      <c r="AR103" s="400">
        <v>44926</v>
      </c>
      <c r="AS103" s="396" t="s">
        <v>614</v>
      </c>
    </row>
    <row r="104" spans="1:45" s="401" customFormat="1" ht="128.25" x14ac:dyDescent="0.2">
      <c r="A104" s="110">
        <v>3</v>
      </c>
      <c r="B104" s="107" t="s">
        <v>381</v>
      </c>
      <c r="C104" s="106">
        <v>24</v>
      </c>
      <c r="D104" s="107" t="s">
        <v>431</v>
      </c>
      <c r="E104" s="106">
        <v>2402</v>
      </c>
      <c r="F104" s="107" t="s">
        <v>432</v>
      </c>
      <c r="G104" s="106" t="s">
        <v>64</v>
      </c>
      <c r="H104" s="107" t="s">
        <v>735</v>
      </c>
      <c r="I104" s="106">
        <v>2402041</v>
      </c>
      <c r="J104" s="107" t="s">
        <v>434</v>
      </c>
      <c r="K104" s="106" t="s">
        <v>64</v>
      </c>
      <c r="L104" s="107" t="s">
        <v>736</v>
      </c>
      <c r="M104" s="106">
        <v>240204100</v>
      </c>
      <c r="N104" s="107" t="s">
        <v>436</v>
      </c>
      <c r="O104" s="106">
        <v>70.379000000000005</v>
      </c>
      <c r="P104" s="110">
        <v>2020003630053</v>
      </c>
      <c r="Q104" s="107" t="s">
        <v>737</v>
      </c>
      <c r="R104" s="395">
        <v>0.97116788432245182</v>
      </c>
      <c r="S104" s="107" t="s">
        <v>738</v>
      </c>
      <c r="T104" s="107" t="s">
        <v>739</v>
      </c>
      <c r="U104" s="418" t="s">
        <v>801</v>
      </c>
      <c r="V104" s="397">
        <v>102500000</v>
      </c>
      <c r="W104" s="458" t="s">
        <v>799</v>
      </c>
      <c r="X104" s="398" t="s">
        <v>74</v>
      </c>
      <c r="Y104" s="399">
        <v>23</v>
      </c>
      <c r="Z104" s="106" t="s">
        <v>742</v>
      </c>
      <c r="AA104" s="106">
        <v>295972</v>
      </c>
      <c r="AB104" s="106">
        <v>285580</v>
      </c>
      <c r="AC104" s="106">
        <v>135545</v>
      </c>
      <c r="AD104" s="106">
        <v>44254</v>
      </c>
      <c r="AE104" s="106">
        <v>309146</v>
      </c>
      <c r="AF104" s="106">
        <v>92607</v>
      </c>
      <c r="AG104" s="106">
        <v>2145</v>
      </c>
      <c r="AH104" s="106">
        <v>12718</v>
      </c>
      <c r="AI104" s="106">
        <v>26</v>
      </c>
      <c r="AJ104" s="106">
        <v>37</v>
      </c>
      <c r="AK104" s="106">
        <v>0</v>
      </c>
      <c r="AL104" s="106">
        <v>0</v>
      </c>
      <c r="AM104" s="106">
        <v>44350</v>
      </c>
      <c r="AN104" s="106">
        <v>21944</v>
      </c>
      <c r="AO104" s="106">
        <v>75687</v>
      </c>
      <c r="AP104" s="106">
        <v>581552</v>
      </c>
      <c r="AQ104" s="400">
        <v>44562</v>
      </c>
      <c r="AR104" s="400">
        <v>44926</v>
      </c>
      <c r="AS104" s="396" t="s">
        <v>614</v>
      </c>
    </row>
    <row r="105" spans="1:45" s="401" customFormat="1" ht="128.25" x14ac:dyDescent="0.2">
      <c r="A105" s="110">
        <v>3</v>
      </c>
      <c r="B105" s="107" t="s">
        <v>381</v>
      </c>
      <c r="C105" s="106">
        <v>24</v>
      </c>
      <c r="D105" s="107" t="s">
        <v>431</v>
      </c>
      <c r="E105" s="106">
        <v>2402</v>
      </c>
      <c r="F105" s="107" t="s">
        <v>432</v>
      </c>
      <c r="G105" s="106" t="s">
        <v>64</v>
      </c>
      <c r="H105" s="107" t="s">
        <v>735</v>
      </c>
      <c r="I105" s="106">
        <v>2402041</v>
      </c>
      <c r="J105" s="107" t="s">
        <v>434</v>
      </c>
      <c r="K105" s="106" t="s">
        <v>64</v>
      </c>
      <c r="L105" s="107" t="s">
        <v>736</v>
      </c>
      <c r="M105" s="106">
        <v>240204100</v>
      </c>
      <c r="N105" s="107" t="s">
        <v>436</v>
      </c>
      <c r="O105" s="106">
        <v>70.379000000000005</v>
      </c>
      <c r="P105" s="110">
        <v>2020003630053</v>
      </c>
      <c r="Q105" s="107" t="s">
        <v>737</v>
      </c>
      <c r="R105" s="395">
        <v>0.97116788432245182</v>
      </c>
      <c r="S105" s="107" t="s">
        <v>738</v>
      </c>
      <c r="T105" s="107" t="s">
        <v>739</v>
      </c>
      <c r="U105" s="418" t="s">
        <v>802</v>
      </c>
      <c r="V105" s="397">
        <v>60000000</v>
      </c>
      <c r="W105" s="458" t="s">
        <v>799</v>
      </c>
      <c r="X105" s="398" t="s">
        <v>74</v>
      </c>
      <c r="Y105" s="399">
        <v>23</v>
      </c>
      <c r="Z105" s="106" t="s">
        <v>742</v>
      </c>
      <c r="AA105" s="106">
        <v>295972</v>
      </c>
      <c r="AB105" s="106">
        <v>285580</v>
      </c>
      <c r="AC105" s="106">
        <v>135545</v>
      </c>
      <c r="AD105" s="106">
        <v>44254</v>
      </c>
      <c r="AE105" s="106">
        <v>309146</v>
      </c>
      <c r="AF105" s="106">
        <v>92607</v>
      </c>
      <c r="AG105" s="106">
        <v>2145</v>
      </c>
      <c r="AH105" s="106">
        <v>12718</v>
      </c>
      <c r="AI105" s="106">
        <v>26</v>
      </c>
      <c r="AJ105" s="106">
        <v>37</v>
      </c>
      <c r="AK105" s="106">
        <v>0</v>
      </c>
      <c r="AL105" s="106">
        <v>0</v>
      </c>
      <c r="AM105" s="106">
        <v>44350</v>
      </c>
      <c r="AN105" s="106">
        <v>21944</v>
      </c>
      <c r="AO105" s="106">
        <v>75687</v>
      </c>
      <c r="AP105" s="106">
        <v>581552</v>
      </c>
      <c r="AQ105" s="400">
        <v>44562</v>
      </c>
      <c r="AR105" s="400">
        <v>44926</v>
      </c>
      <c r="AS105" s="396" t="s">
        <v>614</v>
      </c>
    </row>
    <row r="106" spans="1:45" s="401" customFormat="1" ht="128.25" x14ac:dyDescent="0.2">
      <c r="A106" s="110">
        <v>3</v>
      </c>
      <c r="B106" s="107" t="s">
        <v>381</v>
      </c>
      <c r="C106" s="106">
        <v>24</v>
      </c>
      <c r="D106" s="107" t="s">
        <v>431</v>
      </c>
      <c r="E106" s="106">
        <v>2402</v>
      </c>
      <c r="F106" s="107" t="s">
        <v>432</v>
      </c>
      <c r="G106" s="106" t="s">
        <v>64</v>
      </c>
      <c r="H106" s="107" t="s">
        <v>735</v>
      </c>
      <c r="I106" s="106">
        <v>2402041</v>
      </c>
      <c r="J106" s="107" t="s">
        <v>434</v>
      </c>
      <c r="K106" s="106" t="s">
        <v>64</v>
      </c>
      <c r="L106" s="107" t="s">
        <v>736</v>
      </c>
      <c r="M106" s="106">
        <v>240204100</v>
      </c>
      <c r="N106" s="107" t="s">
        <v>436</v>
      </c>
      <c r="O106" s="106">
        <v>70.379000000000005</v>
      </c>
      <c r="P106" s="110">
        <v>2020003630053</v>
      </c>
      <c r="Q106" s="107" t="s">
        <v>737</v>
      </c>
      <c r="R106" s="395">
        <v>0.97116788432245182</v>
      </c>
      <c r="S106" s="107" t="s">
        <v>738</v>
      </c>
      <c r="T106" s="107" t="s">
        <v>739</v>
      </c>
      <c r="U106" s="418" t="s">
        <v>803</v>
      </c>
      <c r="V106" s="397">
        <v>22508240</v>
      </c>
      <c r="W106" s="457" t="s">
        <v>804</v>
      </c>
      <c r="X106" s="398" t="s">
        <v>74</v>
      </c>
      <c r="Y106" s="399">
        <v>20</v>
      </c>
      <c r="Z106" s="106" t="s">
        <v>94</v>
      </c>
      <c r="AA106" s="106">
        <v>295972</v>
      </c>
      <c r="AB106" s="106">
        <v>285580</v>
      </c>
      <c r="AC106" s="106">
        <v>135545</v>
      </c>
      <c r="AD106" s="106">
        <v>44254</v>
      </c>
      <c r="AE106" s="106">
        <v>309146</v>
      </c>
      <c r="AF106" s="106">
        <v>92607</v>
      </c>
      <c r="AG106" s="106">
        <v>2145</v>
      </c>
      <c r="AH106" s="106">
        <v>12718</v>
      </c>
      <c r="AI106" s="106">
        <v>26</v>
      </c>
      <c r="AJ106" s="106">
        <v>37</v>
      </c>
      <c r="AK106" s="106">
        <v>0</v>
      </c>
      <c r="AL106" s="106">
        <v>0</v>
      </c>
      <c r="AM106" s="106">
        <v>44350</v>
      </c>
      <c r="AN106" s="106">
        <v>21944</v>
      </c>
      <c r="AO106" s="106">
        <v>75687</v>
      </c>
      <c r="AP106" s="106">
        <v>581552</v>
      </c>
      <c r="AQ106" s="400">
        <v>44562</v>
      </c>
      <c r="AR106" s="400">
        <v>44926</v>
      </c>
      <c r="AS106" s="396" t="s">
        <v>614</v>
      </c>
    </row>
    <row r="107" spans="1:45" s="401" customFormat="1" ht="128.25" x14ac:dyDescent="0.2">
      <c r="A107" s="110">
        <v>3</v>
      </c>
      <c r="B107" s="107" t="s">
        <v>381</v>
      </c>
      <c r="C107" s="106">
        <v>24</v>
      </c>
      <c r="D107" s="107" t="s">
        <v>431</v>
      </c>
      <c r="E107" s="106">
        <v>2402</v>
      </c>
      <c r="F107" s="107" t="s">
        <v>432</v>
      </c>
      <c r="G107" s="106" t="s">
        <v>64</v>
      </c>
      <c r="H107" s="107" t="s">
        <v>805</v>
      </c>
      <c r="I107" s="106">
        <v>2402022</v>
      </c>
      <c r="J107" s="107" t="s">
        <v>806</v>
      </c>
      <c r="K107" s="106" t="s">
        <v>64</v>
      </c>
      <c r="L107" s="107" t="s">
        <v>807</v>
      </c>
      <c r="M107" s="106">
        <v>240202200</v>
      </c>
      <c r="N107" s="107" t="s">
        <v>808</v>
      </c>
      <c r="O107" s="106">
        <v>1</v>
      </c>
      <c r="P107" s="110">
        <v>2020003630053</v>
      </c>
      <c r="Q107" s="107" t="s">
        <v>737</v>
      </c>
      <c r="R107" s="395">
        <v>2.8832115677548127E-2</v>
      </c>
      <c r="S107" s="107" t="s">
        <v>738</v>
      </c>
      <c r="T107" s="107" t="s">
        <v>739</v>
      </c>
      <c r="U107" s="418" t="s">
        <v>809</v>
      </c>
      <c r="V107" s="397">
        <v>100000000</v>
      </c>
      <c r="W107" s="457" t="s">
        <v>810</v>
      </c>
      <c r="X107" s="417" t="s">
        <v>811</v>
      </c>
      <c r="Y107" s="399">
        <v>23</v>
      </c>
      <c r="Z107" s="106" t="s">
        <v>742</v>
      </c>
      <c r="AA107" s="106">
        <v>295972</v>
      </c>
      <c r="AB107" s="106">
        <v>285580</v>
      </c>
      <c r="AC107" s="106">
        <v>135545</v>
      </c>
      <c r="AD107" s="106">
        <v>44254</v>
      </c>
      <c r="AE107" s="106">
        <v>309146</v>
      </c>
      <c r="AF107" s="106">
        <v>92607</v>
      </c>
      <c r="AG107" s="106">
        <v>2145</v>
      </c>
      <c r="AH107" s="106">
        <v>12718</v>
      </c>
      <c r="AI107" s="106">
        <v>26</v>
      </c>
      <c r="AJ107" s="106">
        <v>37</v>
      </c>
      <c r="AK107" s="106">
        <v>0</v>
      </c>
      <c r="AL107" s="106">
        <v>0</v>
      </c>
      <c r="AM107" s="106">
        <v>44350</v>
      </c>
      <c r="AN107" s="106">
        <v>21944</v>
      </c>
      <c r="AO107" s="106">
        <v>75687</v>
      </c>
      <c r="AP107" s="106">
        <v>581552</v>
      </c>
      <c r="AQ107" s="400">
        <v>44562</v>
      </c>
      <c r="AR107" s="400">
        <v>44926</v>
      </c>
      <c r="AS107" s="396" t="s">
        <v>614</v>
      </c>
    </row>
    <row r="108" spans="1:45" s="401" customFormat="1" ht="128.25" x14ac:dyDescent="0.2">
      <c r="A108" s="110">
        <v>3</v>
      </c>
      <c r="B108" s="107" t="s">
        <v>381</v>
      </c>
      <c r="C108" s="106">
        <v>24</v>
      </c>
      <c r="D108" s="107" t="s">
        <v>431</v>
      </c>
      <c r="E108" s="106">
        <v>2402</v>
      </c>
      <c r="F108" s="107" t="s">
        <v>432</v>
      </c>
      <c r="G108" s="106" t="s">
        <v>64</v>
      </c>
      <c r="H108" s="107" t="s">
        <v>805</v>
      </c>
      <c r="I108" s="106">
        <v>2402022</v>
      </c>
      <c r="J108" s="107" t="s">
        <v>806</v>
      </c>
      <c r="K108" s="106" t="s">
        <v>64</v>
      </c>
      <c r="L108" s="107" t="s">
        <v>807</v>
      </c>
      <c r="M108" s="106">
        <v>240202200</v>
      </c>
      <c r="N108" s="107" t="s">
        <v>808</v>
      </c>
      <c r="O108" s="106">
        <v>1</v>
      </c>
      <c r="P108" s="110">
        <v>2020003630053</v>
      </c>
      <c r="Q108" s="107" t="s">
        <v>737</v>
      </c>
      <c r="R108" s="395">
        <v>2.8832115677548127E-2</v>
      </c>
      <c r="S108" s="107" t="s">
        <v>738</v>
      </c>
      <c r="T108" s="107" t="s">
        <v>739</v>
      </c>
      <c r="U108" s="418" t="s">
        <v>809</v>
      </c>
      <c r="V108" s="397">
        <v>40000000</v>
      </c>
      <c r="W108" s="458" t="s">
        <v>812</v>
      </c>
      <c r="X108" s="417" t="s">
        <v>811</v>
      </c>
      <c r="Y108" s="399">
        <v>20</v>
      </c>
      <c r="Z108" s="106" t="s">
        <v>94</v>
      </c>
      <c r="AA108" s="106">
        <v>295972</v>
      </c>
      <c r="AB108" s="106">
        <v>285580</v>
      </c>
      <c r="AC108" s="106">
        <v>135545</v>
      </c>
      <c r="AD108" s="106">
        <v>44254</v>
      </c>
      <c r="AE108" s="106">
        <v>309146</v>
      </c>
      <c r="AF108" s="106">
        <v>92607</v>
      </c>
      <c r="AG108" s="106">
        <v>2145</v>
      </c>
      <c r="AH108" s="106">
        <v>12718</v>
      </c>
      <c r="AI108" s="106">
        <v>26</v>
      </c>
      <c r="AJ108" s="106">
        <v>37</v>
      </c>
      <c r="AK108" s="106">
        <v>0</v>
      </c>
      <c r="AL108" s="106">
        <v>0</v>
      </c>
      <c r="AM108" s="106">
        <v>44350</v>
      </c>
      <c r="AN108" s="106">
        <v>21944</v>
      </c>
      <c r="AO108" s="106">
        <v>75687</v>
      </c>
      <c r="AP108" s="106">
        <v>581552</v>
      </c>
      <c r="AQ108" s="400">
        <v>44562</v>
      </c>
      <c r="AR108" s="400">
        <v>44926</v>
      </c>
      <c r="AS108" s="396" t="s">
        <v>614</v>
      </c>
    </row>
    <row r="109" spans="1:45" s="401" customFormat="1" ht="128.25" x14ac:dyDescent="0.2">
      <c r="A109" s="110">
        <v>3</v>
      </c>
      <c r="B109" s="107" t="s">
        <v>381</v>
      </c>
      <c r="C109" s="106">
        <v>24</v>
      </c>
      <c r="D109" s="107" t="s">
        <v>431</v>
      </c>
      <c r="E109" s="106">
        <v>2402</v>
      </c>
      <c r="F109" s="107" t="s">
        <v>432</v>
      </c>
      <c r="G109" s="106" t="s">
        <v>64</v>
      </c>
      <c r="H109" s="107" t="s">
        <v>805</v>
      </c>
      <c r="I109" s="106">
        <v>2402022</v>
      </c>
      <c r="J109" s="107" t="s">
        <v>806</v>
      </c>
      <c r="K109" s="106" t="s">
        <v>64</v>
      </c>
      <c r="L109" s="107" t="s">
        <v>807</v>
      </c>
      <c r="M109" s="106">
        <v>240202200</v>
      </c>
      <c r="N109" s="107" t="s">
        <v>808</v>
      </c>
      <c r="O109" s="409">
        <v>1</v>
      </c>
      <c r="P109" s="110">
        <v>2020003630053</v>
      </c>
      <c r="Q109" s="107" t="s">
        <v>737</v>
      </c>
      <c r="R109" s="395">
        <v>2.8832115677548127E-2</v>
      </c>
      <c r="S109" s="107" t="s">
        <v>738</v>
      </c>
      <c r="T109" s="107" t="s">
        <v>739</v>
      </c>
      <c r="U109" s="418" t="s">
        <v>615</v>
      </c>
      <c r="V109" s="397">
        <v>10000000</v>
      </c>
      <c r="W109" s="458" t="s">
        <v>813</v>
      </c>
      <c r="X109" s="398" t="s">
        <v>74</v>
      </c>
      <c r="Y109" s="399">
        <v>20</v>
      </c>
      <c r="Z109" s="106" t="s">
        <v>94</v>
      </c>
      <c r="AA109" s="106">
        <v>295972</v>
      </c>
      <c r="AB109" s="106">
        <v>285580</v>
      </c>
      <c r="AC109" s="106">
        <v>135545</v>
      </c>
      <c r="AD109" s="106">
        <v>44254</v>
      </c>
      <c r="AE109" s="106">
        <v>309146</v>
      </c>
      <c r="AF109" s="106">
        <v>92607</v>
      </c>
      <c r="AG109" s="106">
        <v>2145</v>
      </c>
      <c r="AH109" s="106">
        <v>12718</v>
      </c>
      <c r="AI109" s="106">
        <v>26</v>
      </c>
      <c r="AJ109" s="106">
        <v>37</v>
      </c>
      <c r="AK109" s="106">
        <v>0</v>
      </c>
      <c r="AL109" s="106">
        <v>0</v>
      </c>
      <c r="AM109" s="106">
        <v>44350</v>
      </c>
      <c r="AN109" s="106">
        <v>21944</v>
      </c>
      <c r="AO109" s="106">
        <v>75687</v>
      </c>
      <c r="AP109" s="106">
        <v>581552</v>
      </c>
      <c r="AQ109" s="400">
        <v>44562</v>
      </c>
      <c r="AR109" s="400">
        <v>44926</v>
      </c>
      <c r="AS109" s="396" t="s">
        <v>614</v>
      </c>
    </row>
    <row r="110" spans="1:45" s="401" customFormat="1" ht="71.25" x14ac:dyDescent="0.2">
      <c r="A110" s="110">
        <v>3</v>
      </c>
      <c r="B110" s="107" t="s">
        <v>381</v>
      </c>
      <c r="C110" s="106">
        <v>24</v>
      </c>
      <c r="D110" s="107" t="s">
        <v>431</v>
      </c>
      <c r="E110" s="106">
        <v>2402</v>
      </c>
      <c r="F110" s="107" t="s">
        <v>432</v>
      </c>
      <c r="G110" s="106">
        <v>2402</v>
      </c>
      <c r="H110" s="107" t="s">
        <v>814</v>
      </c>
      <c r="I110" s="106">
        <v>2402118</v>
      </c>
      <c r="J110" s="107" t="s">
        <v>815</v>
      </c>
      <c r="K110" s="106">
        <v>240211800</v>
      </c>
      <c r="L110" s="107" t="s">
        <v>816</v>
      </c>
      <c r="M110" s="106">
        <v>240211800</v>
      </c>
      <c r="N110" s="107" t="s">
        <v>817</v>
      </c>
      <c r="O110" s="421">
        <v>1</v>
      </c>
      <c r="P110" s="110">
        <v>2020003630054</v>
      </c>
      <c r="Q110" s="107" t="s">
        <v>818</v>
      </c>
      <c r="R110" s="395">
        <v>1</v>
      </c>
      <c r="S110" s="107" t="s">
        <v>819</v>
      </c>
      <c r="T110" s="107" t="s">
        <v>820</v>
      </c>
      <c r="U110" s="418" t="s">
        <v>821</v>
      </c>
      <c r="V110" s="397">
        <v>130000000</v>
      </c>
      <c r="W110" s="457" t="s">
        <v>822</v>
      </c>
      <c r="X110" s="417" t="s">
        <v>823</v>
      </c>
      <c r="Y110" s="399">
        <v>20</v>
      </c>
      <c r="Z110" s="106" t="s">
        <v>94</v>
      </c>
      <c r="AA110" s="106">
        <v>295972</v>
      </c>
      <c r="AB110" s="106">
        <v>285580</v>
      </c>
      <c r="AC110" s="106">
        <v>135545</v>
      </c>
      <c r="AD110" s="106">
        <v>44254</v>
      </c>
      <c r="AE110" s="106">
        <v>309146</v>
      </c>
      <c r="AF110" s="106">
        <v>92607</v>
      </c>
      <c r="AG110" s="106">
        <v>2145</v>
      </c>
      <c r="AH110" s="106">
        <v>12718</v>
      </c>
      <c r="AI110" s="106">
        <v>26</v>
      </c>
      <c r="AJ110" s="106">
        <v>37</v>
      </c>
      <c r="AK110" s="106">
        <v>0</v>
      </c>
      <c r="AL110" s="106">
        <v>0</v>
      </c>
      <c r="AM110" s="106">
        <v>44350</v>
      </c>
      <c r="AN110" s="106">
        <v>21944</v>
      </c>
      <c r="AO110" s="106">
        <v>75687</v>
      </c>
      <c r="AP110" s="106">
        <v>581552</v>
      </c>
      <c r="AQ110" s="400">
        <v>44562</v>
      </c>
      <c r="AR110" s="400">
        <v>44926</v>
      </c>
      <c r="AS110" s="396" t="s">
        <v>614</v>
      </c>
    </row>
    <row r="111" spans="1:45" s="401" customFormat="1" ht="71.25" x14ac:dyDescent="0.2">
      <c r="A111" s="110">
        <v>3</v>
      </c>
      <c r="B111" s="107" t="s">
        <v>381</v>
      </c>
      <c r="C111" s="106">
        <v>24</v>
      </c>
      <c r="D111" s="107" t="s">
        <v>431</v>
      </c>
      <c r="E111" s="106">
        <v>2402</v>
      </c>
      <c r="F111" s="107" t="s">
        <v>432</v>
      </c>
      <c r="G111" s="106">
        <v>2402</v>
      </c>
      <c r="H111" s="107" t="s">
        <v>814</v>
      </c>
      <c r="I111" s="106">
        <v>2402118</v>
      </c>
      <c r="J111" s="107" t="s">
        <v>815</v>
      </c>
      <c r="K111" s="106">
        <v>240211800</v>
      </c>
      <c r="L111" s="107" t="s">
        <v>816</v>
      </c>
      <c r="M111" s="106">
        <v>240211800</v>
      </c>
      <c r="N111" s="107" t="s">
        <v>817</v>
      </c>
      <c r="O111" s="421">
        <v>1</v>
      </c>
      <c r="P111" s="110">
        <v>2020003630054</v>
      </c>
      <c r="Q111" s="107" t="s">
        <v>818</v>
      </c>
      <c r="R111" s="395">
        <v>1</v>
      </c>
      <c r="S111" s="107" t="s">
        <v>819</v>
      </c>
      <c r="T111" s="107" t="s">
        <v>820</v>
      </c>
      <c r="U111" s="418" t="s">
        <v>824</v>
      </c>
      <c r="V111" s="397">
        <v>25000000</v>
      </c>
      <c r="W111" s="457" t="s">
        <v>825</v>
      </c>
      <c r="X111" s="398" t="s">
        <v>74</v>
      </c>
      <c r="Y111" s="399">
        <v>20</v>
      </c>
      <c r="Z111" s="106" t="s">
        <v>94</v>
      </c>
      <c r="AA111" s="106">
        <v>295972</v>
      </c>
      <c r="AB111" s="106">
        <v>285580</v>
      </c>
      <c r="AC111" s="106">
        <v>135545</v>
      </c>
      <c r="AD111" s="106">
        <v>44254</v>
      </c>
      <c r="AE111" s="106">
        <v>309146</v>
      </c>
      <c r="AF111" s="106">
        <v>92607</v>
      </c>
      <c r="AG111" s="106">
        <v>2145</v>
      </c>
      <c r="AH111" s="106">
        <v>12718</v>
      </c>
      <c r="AI111" s="106">
        <v>26</v>
      </c>
      <c r="AJ111" s="106">
        <v>37</v>
      </c>
      <c r="AK111" s="106">
        <v>0</v>
      </c>
      <c r="AL111" s="106">
        <v>0</v>
      </c>
      <c r="AM111" s="106">
        <v>44350</v>
      </c>
      <c r="AN111" s="106">
        <v>21944</v>
      </c>
      <c r="AO111" s="106">
        <v>75687</v>
      </c>
      <c r="AP111" s="106">
        <v>581552</v>
      </c>
      <c r="AQ111" s="400">
        <v>44562</v>
      </c>
      <c r="AR111" s="400">
        <v>44926</v>
      </c>
      <c r="AS111" s="396" t="s">
        <v>614</v>
      </c>
    </row>
    <row r="112" spans="1:45" s="401" customFormat="1" ht="57" x14ac:dyDescent="0.2">
      <c r="A112" s="110">
        <v>3</v>
      </c>
      <c r="B112" s="107" t="s">
        <v>381</v>
      </c>
      <c r="C112" s="106">
        <v>32</v>
      </c>
      <c r="D112" s="107" t="s">
        <v>826</v>
      </c>
      <c r="E112" s="106">
        <v>3205</v>
      </c>
      <c r="F112" s="107" t="s">
        <v>827</v>
      </c>
      <c r="G112" s="409">
        <v>3205010</v>
      </c>
      <c r="H112" s="413" t="s">
        <v>828</v>
      </c>
      <c r="I112" s="106">
        <v>3205010</v>
      </c>
      <c r="J112" s="107" t="s">
        <v>828</v>
      </c>
      <c r="K112" s="106">
        <v>3220501000</v>
      </c>
      <c r="L112" s="107" t="s">
        <v>829</v>
      </c>
      <c r="M112" s="106">
        <v>320501000</v>
      </c>
      <c r="N112" s="107" t="s">
        <v>829</v>
      </c>
      <c r="O112" s="421">
        <v>3</v>
      </c>
      <c r="P112" s="110">
        <v>2021003630004</v>
      </c>
      <c r="Q112" s="107" t="s">
        <v>830</v>
      </c>
      <c r="R112" s="395">
        <v>1</v>
      </c>
      <c r="S112" s="107" t="s">
        <v>831</v>
      </c>
      <c r="T112" s="422" t="s">
        <v>832</v>
      </c>
      <c r="U112" s="418" t="s">
        <v>833</v>
      </c>
      <c r="V112" s="397">
        <v>590000000</v>
      </c>
      <c r="W112" s="457" t="s">
        <v>834</v>
      </c>
      <c r="X112" s="417" t="s">
        <v>835</v>
      </c>
      <c r="Y112" s="110">
        <v>23</v>
      </c>
      <c r="Z112" s="106" t="s">
        <v>742</v>
      </c>
      <c r="AA112" s="106">
        <v>295972</v>
      </c>
      <c r="AB112" s="106">
        <v>285580</v>
      </c>
      <c r="AC112" s="106">
        <v>135545</v>
      </c>
      <c r="AD112" s="106">
        <v>44254</v>
      </c>
      <c r="AE112" s="106">
        <v>309146</v>
      </c>
      <c r="AF112" s="106">
        <v>92607</v>
      </c>
      <c r="AG112" s="106">
        <v>2145</v>
      </c>
      <c r="AH112" s="106">
        <v>12718</v>
      </c>
      <c r="AI112" s="106">
        <v>26</v>
      </c>
      <c r="AJ112" s="106">
        <v>37</v>
      </c>
      <c r="AK112" s="106">
        <v>0</v>
      </c>
      <c r="AL112" s="106">
        <v>0</v>
      </c>
      <c r="AM112" s="106">
        <v>44350</v>
      </c>
      <c r="AN112" s="106">
        <v>21944</v>
      </c>
      <c r="AO112" s="106">
        <v>75687</v>
      </c>
      <c r="AP112" s="106">
        <v>581552</v>
      </c>
      <c r="AQ112" s="400">
        <v>44562</v>
      </c>
      <c r="AR112" s="400">
        <v>44926</v>
      </c>
      <c r="AS112" s="396" t="s">
        <v>614</v>
      </c>
    </row>
    <row r="113" spans="1:45" s="401" customFormat="1" ht="57" x14ac:dyDescent="0.2">
      <c r="A113" s="110">
        <v>3</v>
      </c>
      <c r="B113" s="107" t="s">
        <v>381</v>
      </c>
      <c r="C113" s="106">
        <v>32</v>
      </c>
      <c r="D113" s="107" t="s">
        <v>826</v>
      </c>
      <c r="E113" s="106">
        <v>3205</v>
      </c>
      <c r="F113" s="107" t="s">
        <v>827</v>
      </c>
      <c r="G113" s="409">
        <v>3205010</v>
      </c>
      <c r="H113" s="413" t="s">
        <v>828</v>
      </c>
      <c r="I113" s="106">
        <v>3205010</v>
      </c>
      <c r="J113" s="107" t="s">
        <v>828</v>
      </c>
      <c r="K113" s="106">
        <v>3220501000</v>
      </c>
      <c r="L113" s="107" t="s">
        <v>829</v>
      </c>
      <c r="M113" s="106">
        <v>320501000</v>
      </c>
      <c r="N113" s="107" t="s">
        <v>829</v>
      </c>
      <c r="O113" s="421">
        <v>3</v>
      </c>
      <c r="P113" s="110">
        <v>2021003630004</v>
      </c>
      <c r="Q113" s="107" t="s">
        <v>830</v>
      </c>
      <c r="R113" s="395">
        <v>1</v>
      </c>
      <c r="S113" s="107" t="s">
        <v>831</v>
      </c>
      <c r="T113" s="468" t="s">
        <v>836</v>
      </c>
      <c r="U113" s="469" t="s">
        <v>833</v>
      </c>
      <c r="V113" s="397">
        <v>959696869.44000006</v>
      </c>
      <c r="W113" s="457" t="s">
        <v>837</v>
      </c>
      <c r="X113" s="417" t="s">
        <v>838</v>
      </c>
      <c r="Y113" s="110">
        <v>88</v>
      </c>
      <c r="Z113" s="106" t="s">
        <v>139</v>
      </c>
      <c r="AA113" s="106">
        <v>295972</v>
      </c>
      <c r="AB113" s="106">
        <v>285580</v>
      </c>
      <c r="AC113" s="106">
        <v>135545</v>
      </c>
      <c r="AD113" s="106">
        <v>44254</v>
      </c>
      <c r="AE113" s="106">
        <v>309146</v>
      </c>
      <c r="AF113" s="106">
        <v>92607</v>
      </c>
      <c r="AG113" s="106">
        <v>2145</v>
      </c>
      <c r="AH113" s="106">
        <v>12718</v>
      </c>
      <c r="AI113" s="106">
        <v>26</v>
      </c>
      <c r="AJ113" s="106">
        <v>37</v>
      </c>
      <c r="AK113" s="106">
        <v>0</v>
      </c>
      <c r="AL113" s="106">
        <v>0</v>
      </c>
      <c r="AM113" s="106">
        <v>44350</v>
      </c>
      <c r="AN113" s="106">
        <v>21944</v>
      </c>
      <c r="AO113" s="106">
        <v>75687</v>
      </c>
      <c r="AP113" s="106">
        <v>581552</v>
      </c>
      <c r="AQ113" s="400">
        <v>44562</v>
      </c>
      <c r="AR113" s="400">
        <v>44926</v>
      </c>
      <c r="AS113" s="396" t="s">
        <v>614</v>
      </c>
    </row>
    <row r="114" spans="1:45" s="401" customFormat="1" ht="57" x14ac:dyDescent="0.2">
      <c r="A114" s="110">
        <v>3</v>
      </c>
      <c r="B114" s="107" t="s">
        <v>381</v>
      </c>
      <c r="C114" s="106">
        <v>32</v>
      </c>
      <c r="D114" s="107" t="s">
        <v>826</v>
      </c>
      <c r="E114" s="106">
        <v>3205</v>
      </c>
      <c r="F114" s="107" t="s">
        <v>827</v>
      </c>
      <c r="G114" s="409">
        <v>3205</v>
      </c>
      <c r="H114" s="413" t="s">
        <v>839</v>
      </c>
      <c r="I114" s="106">
        <v>3205010</v>
      </c>
      <c r="J114" s="107" t="s">
        <v>828</v>
      </c>
      <c r="K114" s="106">
        <v>3220501000</v>
      </c>
      <c r="L114" s="107" t="s">
        <v>829</v>
      </c>
      <c r="M114" s="106">
        <v>320501000</v>
      </c>
      <c r="N114" s="107" t="s">
        <v>829</v>
      </c>
      <c r="O114" s="421">
        <v>3</v>
      </c>
      <c r="P114" s="110">
        <v>2021003630004</v>
      </c>
      <c r="Q114" s="107" t="s">
        <v>830</v>
      </c>
      <c r="R114" s="395">
        <v>1</v>
      </c>
      <c r="S114" s="107" t="s">
        <v>831</v>
      </c>
      <c r="T114" s="423" t="s">
        <v>836</v>
      </c>
      <c r="U114" s="424" t="s">
        <v>833</v>
      </c>
      <c r="V114" s="397">
        <v>373588130.56</v>
      </c>
      <c r="W114" s="457" t="s">
        <v>840</v>
      </c>
      <c r="X114" s="417" t="s">
        <v>841</v>
      </c>
      <c r="Y114" s="110">
        <v>88</v>
      </c>
      <c r="Z114" s="106" t="s">
        <v>842</v>
      </c>
      <c r="AA114" s="106">
        <v>295972</v>
      </c>
      <c r="AB114" s="106">
        <v>285580</v>
      </c>
      <c r="AC114" s="106">
        <v>135545</v>
      </c>
      <c r="AD114" s="106">
        <v>44254</v>
      </c>
      <c r="AE114" s="106">
        <v>309146</v>
      </c>
      <c r="AF114" s="106">
        <v>92607</v>
      </c>
      <c r="AG114" s="106">
        <v>2145</v>
      </c>
      <c r="AH114" s="106">
        <v>12718</v>
      </c>
      <c r="AI114" s="106">
        <v>26</v>
      </c>
      <c r="AJ114" s="106">
        <v>37</v>
      </c>
      <c r="AK114" s="106">
        <v>0</v>
      </c>
      <c r="AL114" s="106">
        <v>0</v>
      </c>
      <c r="AM114" s="106">
        <v>44350</v>
      </c>
      <c r="AN114" s="106">
        <v>21944</v>
      </c>
      <c r="AO114" s="106">
        <v>75687</v>
      </c>
      <c r="AP114" s="106">
        <v>581552</v>
      </c>
      <c r="AQ114" s="400">
        <v>44562</v>
      </c>
      <c r="AR114" s="400">
        <v>44926</v>
      </c>
      <c r="AS114" s="396" t="s">
        <v>614</v>
      </c>
    </row>
    <row r="115" spans="1:45" s="401" customFormat="1" ht="57" x14ac:dyDescent="0.2">
      <c r="A115" s="110">
        <v>3</v>
      </c>
      <c r="B115" s="107" t="s">
        <v>381</v>
      </c>
      <c r="C115" s="106">
        <v>32</v>
      </c>
      <c r="D115" s="107" t="s">
        <v>826</v>
      </c>
      <c r="E115" s="106">
        <v>3205</v>
      </c>
      <c r="F115" s="107" t="s">
        <v>827</v>
      </c>
      <c r="G115" s="409">
        <v>3205010</v>
      </c>
      <c r="H115" s="413" t="s">
        <v>828</v>
      </c>
      <c r="I115" s="106">
        <v>3205010</v>
      </c>
      <c r="J115" s="107" t="s">
        <v>828</v>
      </c>
      <c r="K115" s="106">
        <v>3220501000</v>
      </c>
      <c r="L115" s="107" t="s">
        <v>829</v>
      </c>
      <c r="M115" s="106">
        <v>320501000</v>
      </c>
      <c r="N115" s="107" t="s">
        <v>829</v>
      </c>
      <c r="O115" s="421">
        <v>3</v>
      </c>
      <c r="P115" s="110">
        <v>2021003630004</v>
      </c>
      <c r="Q115" s="107" t="s">
        <v>830</v>
      </c>
      <c r="R115" s="395">
        <v>1</v>
      </c>
      <c r="S115" s="107" t="s">
        <v>831</v>
      </c>
      <c r="T115" s="422" t="s">
        <v>832</v>
      </c>
      <c r="U115" s="418" t="s">
        <v>843</v>
      </c>
      <c r="V115" s="397">
        <v>10000000</v>
      </c>
      <c r="W115" s="457" t="s">
        <v>844</v>
      </c>
      <c r="X115" s="398" t="s">
        <v>74</v>
      </c>
      <c r="Y115" s="110">
        <v>23</v>
      </c>
      <c r="Z115" s="106" t="s">
        <v>742</v>
      </c>
      <c r="AA115" s="106">
        <v>295972</v>
      </c>
      <c r="AB115" s="106">
        <v>285580</v>
      </c>
      <c r="AC115" s="106">
        <v>135545</v>
      </c>
      <c r="AD115" s="106">
        <v>44254</v>
      </c>
      <c r="AE115" s="106">
        <v>309146</v>
      </c>
      <c r="AF115" s="106">
        <v>92607</v>
      </c>
      <c r="AG115" s="106">
        <v>2145</v>
      </c>
      <c r="AH115" s="106">
        <v>12718</v>
      </c>
      <c r="AI115" s="106">
        <v>26</v>
      </c>
      <c r="AJ115" s="106">
        <v>37</v>
      </c>
      <c r="AK115" s="106">
        <v>0</v>
      </c>
      <c r="AL115" s="106">
        <v>0</v>
      </c>
      <c r="AM115" s="106">
        <v>44350</v>
      </c>
      <c r="AN115" s="106">
        <v>21944</v>
      </c>
      <c r="AO115" s="106">
        <v>75687</v>
      </c>
      <c r="AP115" s="106">
        <v>581552</v>
      </c>
      <c r="AQ115" s="400">
        <v>44562</v>
      </c>
      <c r="AR115" s="400">
        <v>44926</v>
      </c>
      <c r="AS115" s="396" t="s">
        <v>614</v>
      </c>
    </row>
    <row r="116" spans="1:45" s="401" customFormat="1" ht="57" x14ac:dyDescent="0.2">
      <c r="A116" s="110">
        <v>3</v>
      </c>
      <c r="B116" s="107" t="s">
        <v>381</v>
      </c>
      <c r="C116" s="106">
        <v>32</v>
      </c>
      <c r="D116" s="107" t="s">
        <v>826</v>
      </c>
      <c r="E116" s="106">
        <v>3205</v>
      </c>
      <c r="F116" s="107" t="s">
        <v>827</v>
      </c>
      <c r="G116" s="409">
        <v>3205010</v>
      </c>
      <c r="H116" s="413" t="s">
        <v>828</v>
      </c>
      <c r="I116" s="106">
        <v>3205010</v>
      </c>
      <c r="J116" s="107" t="s">
        <v>828</v>
      </c>
      <c r="K116" s="106">
        <v>3220501000</v>
      </c>
      <c r="L116" s="107" t="s">
        <v>829</v>
      </c>
      <c r="M116" s="106">
        <v>320501000</v>
      </c>
      <c r="N116" s="107" t="s">
        <v>829</v>
      </c>
      <c r="O116" s="421">
        <v>3</v>
      </c>
      <c r="P116" s="110">
        <v>2021003630004</v>
      </c>
      <c r="Q116" s="107" t="s">
        <v>830</v>
      </c>
      <c r="R116" s="395">
        <v>1</v>
      </c>
      <c r="S116" s="107" t="s">
        <v>831</v>
      </c>
      <c r="T116" s="422" t="s">
        <v>832</v>
      </c>
      <c r="U116" s="418" t="s">
        <v>843</v>
      </c>
      <c r="V116" s="397">
        <v>60000000</v>
      </c>
      <c r="W116" s="457" t="s">
        <v>845</v>
      </c>
      <c r="X116" s="398" t="s">
        <v>74</v>
      </c>
      <c r="Y116" s="110">
        <v>20</v>
      </c>
      <c r="Z116" s="106" t="s">
        <v>94</v>
      </c>
      <c r="AA116" s="106">
        <v>295972</v>
      </c>
      <c r="AB116" s="106">
        <v>285580</v>
      </c>
      <c r="AC116" s="106">
        <v>135545</v>
      </c>
      <c r="AD116" s="106">
        <v>44254</v>
      </c>
      <c r="AE116" s="106">
        <v>309146</v>
      </c>
      <c r="AF116" s="106">
        <v>92607</v>
      </c>
      <c r="AG116" s="106">
        <v>2145</v>
      </c>
      <c r="AH116" s="106">
        <v>12718</v>
      </c>
      <c r="AI116" s="106">
        <v>26</v>
      </c>
      <c r="AJ116" s="106">
        <v>37</v>
      </c>
      <c r="AK116" s="106">
        <v>0</v>
      </c>
      <c r="AL116" s="106">
        <v>0</v>
      </c>
      <c r="AM116" s="106">
        <v>44350</v>
      </c>
      <c r="AN116" s="106">
        <v>21944</v>
      </c>
      <c r="AO116" s="106">
        <v>75687</v>
      </c>
      <c r="AP116" s="106">
        <v>581552</v>
      </c>
      <c r="AQ116" s="400">
        <v>44562</v>
      </c>
      <c r="AR116" s="400">
        <v>44926</v>
      </c>
      <c r="AS116" s="396" t="s">
        <v>614</v>
      </c>
    </row>
    <row r="117" spans="1:45" s="401" customFormat="1" ht="85.5" x14ac:dyDescent="0.2">
      <c r="A117" s="110">
        <v>3</v>
      </c>
      <c r="B117" s="107" t="s">
        <v>381</v>
      </c>
      <c r="C117" s="106">
        <v>32</v>
      </c>
      <c r="D117" s="107" t="s">
        <v>826</v>
      </c>
      <c r="E117" s="106">
        <v>3205</v>
      </c>
      <c r="F117" s="107" t="s">
        <v>827</v>
      </c>
      <c r="G117" s="409">
        <v>3205010</v>
      </c>
      <c r="H117" s="413" t="s">
        <v>828</v>
      </c>
      <c r="I117" s="106">
        <v>3205010</v>
      </c>
      <c r="J117" s="107" t="s">
        <v>828</v>
      </c>
      <c r="K117" s="106">
        <v>3220501000</v>
      </c>
      <c r="L117" s="107" t="s">
        <v>829</v>
      </c>
      <c r="M117" s="106">
        <v>320501000</v>
      </c>
      <c r="N117" s="107" t="s">
        <v>829</v>
      </c>
      <c r="O117" s="421">
        <v>3</v>
      </c>
      <c r="P117" s="110">
        <v>2021003630004</v>
      </c>
      <c r="Q117" s="107" t="s">
        <v>830</v>
      </c>
      <c r="R117" s="395">
        <v>1</v>
      </c>
      <c r="S117" s="107" t="s">
        <v>831</v>
      </c>
      <c r="T117" s="422" t="s">
        <v>836</v>
      </c>
      <c r="U117" s="418" t="s">
        <v>846</v>
      </c>
      <c r="V117" s="397">
        <v>15000000</v>
      </c>
      <c r="W117" s="464" t="s">
        <v>847</v>
      </c>
      <c r="X117" s="398" t="s">
        <v>648</v>
      </c>
      <c r="Y117" s="110">
        <v>88</v>
      </c>
      <c r="Z117" s="106" t="s">
        <v>139</v>
      </c>
      <c r="AA117" s="106">
        <v>295972</v>
      </c>
      <c r="AB117" s="106">
        <v>285580</v>
      </c>
      <c r="AC117" s="106">
        <v>135545</v>
      </c>
      <c r="AD117" s="106">
        <v>44254</v>
      </c>
      <c r="AE117" s="106">
        <v>309146</v>
      </c>
      <c r="AF117" s="106">
        <v>92607</v>
      </c>
      <c r="AG117" s="106">
        <v>2145</v>
      </c>
      <c r="AH117" s="106">
        <v>12718</v>
      </c>
      <c r="AI117" s="106">
        <v>26</v>
      </c>
      <c r="AJ117" s="106">
        <v>37</v>
      </c>
      <c r="AK117" s="106">
        <v>0</v>
      </c>
      <c r="AL117" s="106">
        <v>0</v>
      </c>
      <c r="AM117" s="106">
        <v>44350</v>
      </c>
      <c r="AN117" s="106">
        <v>21944</v>
      </c>
      <c r="AO117" s="106">
        <v>75687</v>
      </c>
      <c r="AP117" s="106">
        <v>581552</v>
      </c>
      <c r="AQ117" s="400">
        <v>44562</v>
      </c>
      <c r="AR117" s="400">
        <v>44926</v>
      </c>
      <c r="AS117" s="396" t="s">
        <v>614</v>
      </c>
    </row>
    <row r="118" spans="1:45" s="401" customFormat="1" ht="285" x14ac:dyDescent="0.2">
      <c r="A118" s="110">
        <v>3</v>
      </c>
      <c r="B118" s="107" t="s">
        <v>381</v>
      </c>
      <c r="C118" s="106">
        <v>32</v>
      </c>
      <c r="D118" s="107" t="s">
        <v>826</v>
      </c>
      <c r="E118" s="106">
        <v>3205</v>
      </c>
      <c r="F118" s="107" t="s">
        <v>827</v>
      </c>
      <c r="G118" s="409">
        <v>3205010</v>
      </c>
      <c r="H118" s="413" t="s">
        <v>828</v>
      </c>
      <c r="I118" s="106">
        <v>3205010</v>
      </c>
      <c r="J118" s="107" t="s">
        <v>828</v>
      </c>
      <c r="K118" s="106">
        <v>3220501000</v>
      </c>
      <c r="L118" s="107" t="s">
        <v>829</v>
      </c>
      <c r="M118" s="106">
        <v>320501000</v>
      </c>
      <c r="N118" s="107" t="s">
        <v>829</v>
      </c>
      <c r="O118" s="421">
        <v>3</v>
      </c>
      <c r="P118" s="110">
        <v>2021003630004</v>
      </c>
      <c r="Q118" s="107" t="s">
        <v>830</v>
      </c>
      <c r="R118" s="395">
        <v>1</v>
      </c>
      <c r="S118" s="107" t="s">
        <v>831</v>
      </c>
      <c r="T118" s="422" t="s">
        <v>836</v>
      </c>
      <c r="U118" s="418" t="s">
        <v>846</v>
      </c>
      <c r="V118" s="397">
        <v>1000000</v>
      </c>
      <c r="W118" s="464" t="s">
        <v>848</v>
      </c>
      <c r="X118" s="416" t="s">
        <v>645</v>
      </c>
      <c r="Y118" s="110">
        <v>88</v>
      </c>
      <c r="Z118" s="106" t="s">
        <v>139</v>
      </c>
      <c r="AA118" s="106">
        <v>295972</v>
      </c>
      <c r="AB118" s="106">
        <v>285580</v>
      </c>
      <c r="AC118" s="106">
        <v>135545</v>
      </c>
      <c r="AD118" s="106">
        <v>44254</v>
      </c>
      <c r="AE118" s="106">
        <v>309146</v>
      </c>
      <c r="AF118" s="106">
        <v>92607</v>
      </c>
      <c r="AG118" s="106">
        <v>2145</v>
      </c>
      <c r="AH118" s="106">
        <v>12718</v>
      </c>
      <c r="AI118" s="106">
        <v>26</v>
      </c>
      <c r="AJ118" s="106">
        <v>37</v>
      </c>
      <c r="AK118" s="106">
        <v>0</v>
      </c>
      <c r="AL118" s="106">
        <v>0</v>
      </c>
      <c r="AM118" s="106">
        <v>44350</v>
      </c>
      <c r="AN118" s="106">
        <v>21944</v>
      </c>
      <c r="AO118" s="106">
        <v>75687</v>
      </c>
      <c r="AP118" s="106">
        <v>581552</v>
      </c>
      <c r="AQ118" s="400">
        <v>44562</v>
      </c>
      <c r="AR118" s="400">
        <v>44926</v>
      </c>
      <c r="AS118" s="396" t="s">
        <v>614</v>
      </c>
    </row>
    <row r="119" spans="1:45" s="401" customFormat="1" ht="185.25" x14ac:dyDescent="0.2">
      <c r="A119" s="110">
        <v>3</v>
      </c>
      <c r="B119" s="107" t="s">
        <v>381</v>
      </c>
      <c r="C119" s="106">
        <v>32</v>
      </c>
      <c r="D119" s="107" t="s">
        <v>826</v>
      </c>
      <c r="E119" s="106">
        <v>3205</v>
      </c>
      <c r="F119" s="107" t="s">
        <v>827</v>
      </c>
      <c r="G119" s="409">
        <v>3205010</v>
      </c>
      <c r="H119" s="413" t="s">
        <v>828</v>
      </c>
      <c r="I119" s="106">
        <v>3205010</v>
      </c>
      <c r="J119" s="107" t="s">
        <v>828</v>
      </c>
      <c r="K119" s="106">
        <v>3220501000</v>
      </c>
      <c r="L119" s="107" t="s">
        <v>829</v>
      </c>
      <c r="M119" s="106">
        <v>320501000</v>
      </c>
      <c r="N119" s="107" t="s">
        <v>829</v>
      </c>
      <c r="O119" s="421">
        <v>3</v>
      </c>
      <c r="P119" s="110">
        <v>2021003630004</v>
      </c>
      <c r="Q119" s="107" t="s">
        <v>830</v>
      </c>
      <c r="R119" s="395">
        <v>1</v>
      </c>
      <c r="S119" s="107" t="s">
        <v>831</v>
      </c>
      <c r="T119" s="422" t="s">
        <v>836</v>
      </c>
      <c r="U119" s="418" t="s">
        <v>846</v>
      </c>
      <c r="V119" s="397">
        <v>3000000</v>
      </c>
      <c r="W119" s="457" t="s">
        <v>849</v>
      </c>
      <c r="X119" s="416" t="s">
        <v>654</v>
      </c>
      <c r="Y119" s="110">
        <v>88</v>
      </c>
      <c r="Z119" s="106" t="s">
        <v>139</v>
      </c>
      <c r="AA119" s="106">
        <v>295972</v>
      </c>
      <c r="AB119" s="106">
        <v>285580</v>
      </c>
      <c r="AC119" s="106">
        <v>135545</v>
      </c>
      <c r="AD119" s="106">
        <v>44254</v>
      </c>
      <c r="AE119" s="106">
        <v>309146</v>
      </c>
      <c r="AF119" s="106">
        <v>92607</v>
      </c>
      <c r="AG119" s="106">
        <v>2145</v>
      </c>
      <c r="AH119" s="106">
        <v>12718</v>
      </c>
      <c r="AI119" s="106">
        <v>26</v>
      </c>
      <c r="AJ119" s="106">
        <v>37</v>
      </c>
      <c r="AK119" s="106">
        <v>0</v>
      </c>
      <c r="AL119" s="106">
        <v>0</v>
      </c>
      <c r="AM119" s="106">
        <v>44350</v>
      </c>
      <c r="AN119" s="106">
        <v>21944</v>
      </c>
      <c r="AO119" s="106">
        <v>75687</v>
      </c>
      <c r="AP119" s="106">
        <v>581552</v>
      </c>
      <c r="AQ119" s="400">
        <v>44562</v>
      </c>
      <c r="AR119" s="400">
        <v>44926</v>
      </c>
      <c r="AS119" s="396" t="s">
        <v>614</v>
      </c>
    </row>
    <row r="120" spans="1:45" s="401" customFormat="1" ht="57" x14ac:dyDescent="0.2">
      <c r="A120" s="110">
        <v>3</v>
      </c>
      <c r="B120" s="107" t="s">
        <v>381</v>
      </c>
      <c r="C120" s="106">
        <v>32</v>
      </c>
      <c r="D120" s="107" t="s">
        <v>826</v>
      </c>
      <c r="E120" s="106">
        <v>3205</v>
      </c>
      <c r="F120" s="107" t="s">
        <v>827</v>
      </c>
      <c r="G120" s="409">
        <v>3205010</v>
      </c>
      <c r="H120" s="413" t="s">
        <v>828</v>
      </c>
      <c r="I120" s="106">
        <v>3205010</v>
      </c>
      <c r="J120" s="107" t="s">
        <v>828</v>
      </c>
      <c r="K120" s="106">
        <v>3220501000</v>
      </c>
      <c r="L120" s="107" t="s">
        <v>829</v>
      </c>
      <c r="M120" s="106">
        <v>320501000</v>
      </c>
      <c r="N120" s="107" t="s">
        <v>829</v>
      </c>
      <c r="O120" s="421">
        <v>3</v>
      </c>
      <c r="P120" s="110">
        <v>2021003630004</v>
      </c>
      <c r="Q120" s="107" t="s">
        <v>830</v>
      </c>
      <c r="R120" s="395">
        <v>1</v>
      </c>
      <c r="S120" s="107" t="s">
        <v>831</v>
      </c>
      <c r="T120" s="422" t="s">
        <v>836</v>
      </c>
      <c r="U120" s="418" t="s">
        <v>846</v>
      </c>
      <c r="V120" s="397">
        <v>2000000</v>
      </c>
      <c r="W120" s="457" t="s">
        <v>850</v>
      </c>
      <c r="X120" s="398" t="s">
        <v>851</v>
      </c>
      <c r="Y120" s="110">
        <v>88</v>
      </c>
      <c r="Z120" s="106" t="s">
        <v>139</v>
      </c>
      <c r="AA120" s="106">
        <v>295972</v>
      </c>
      <c r="AB120" s="106">
        <v>285580</v>
      </c>
      <c r="AC120" s="106">
        <v>135545</v>
      </c>
      <c r="AD120" s="106">
        <v>44254</v>
      </c>
      <c r="AE120" s="106">
        <v>309146</v>
      </c>
      <c r="AF120" s="106">
        <v>92607</v>
      </c>
      <c r="AG120" s="106">
        <v>2145</v>
      </c>
      <c r="AH120" s="106">
        <v>12718</v>
      </c>
      <c r="AI120" s="106">
        <v>26</v>
      </c>
      <c r="AJ120" s="106">
        <v>37</v>
      </c>
      <c r="AK120" s="106">
        <v>0</v>
      </c>
      <c r="AL120" s="106">
        <v>0</v>
      </c>
      <c r="AM120" s="106">
        <v>44350</v>
      </c>
      <c r="AN120" s="106">
        <v>21944</v>
      </c>
      <c r="AO120" s="106">
        <v>75687</v>
      </c>
      <c r="AP120" s="106">
        <v>581552</v>
      </c>
      <c r="AQ120" s="400">
        <v>44562</v>
      </c>
      <c r="AR120" s="400">
        <v>44926</v>
      </c>
      <c r="AS120" s="396" t="s">
        <v>614</v>
      </c>
    </row>
    <row r="121" spans="1:45" s="401" customFormat="1" ht="85.5" x14ac:dyDescent="0.2">
      <c r="A121" s="110">
        <v>3</v>
      </c>
      <c r="B121" s="107" t="s">
        <v>381</v>
      </c>
      <c r="C121" s="106">
        <v>32</v>
      </c>
      <c r="D121" s="107" t="s">
        <v>826</v>
      </c>
      <c r="E121" s="106">
        <v>3205</v>
      </c>
      <c r="F121" s="107" t="s">
        <v>827</v>
      </c>
      <c r="G121" s="425">
        <v>3205021</v>
      </c>
      <c r="H121" s="107" t="s">
        <v>852</v>
      </c>
      <c r="I121" s="425">
        <v>3205021</v>
      </c>
      <c r="J121" s="426" t="s">
        <v>852</v>
      </c>
      <c r="K121" s="425">
        <v>320502100</v>
      </c>
      <c r="L121" s="426" t="s">
        <v>853</v>
      </c>
      <c r="M121" s="425">
        <v>320502100</v>
      </c>
      <c r="N121" s="426" t="s">
        <v>853</v>
      </c>
      <c r="O121" s="409">
        <v>4</v>
      </c>
      <c r="P121" s="110">
        <v>2021003630002</v>
      </c>
      <c r="Q121" s="426" t="s">
        <v>854</v>
      </c>
      <c r="R121" s="395">
        <v>1</v>
      </c>
      <c r="S121" s="107" t="s">
        <v>855</v>
      </c>
      <c r="T121" s="107" t="s">
        <v>832</v>
      </c>
      <c r="U121" s="107" t="s">
        <v>856</v>
      </c>
      <c r="V121" s="402">
        <v>150000000</v>
      </c>
      <c r="W121" s="457" t="s">
        <v>857</v>
      </c>
      <c r="X121" s="417" t="s">
        <v>811</v>
      </c>
      <c r="Y121" s="110">
        <v>23</v>
      </c>
      <c r="Z121" s="106" t="s">
        <v>742</v>
      </c>
      <c r="AA121" s="106">
        <v>295972</v>
      </c>
      <c r="AB121" s="106">
        <v>285580</v>
      </c>
      <c r="AC121" s="106">
        <v>135545</v>
      </c>
      <c r="AD121" s="106">
        <v>44254</v>
      </c>
      <c r="AE121" s="106">
        <v>309146</v>
      </c>
      <c r="AF121" s="106">
        <v>92607</v>
      </c>
      <c r="AG121" s="106">
        <v>2145</v>
      </c>
      <c r="AH121" s="106">
        <v>12718</v>
      </c>
      <c r="AI121" s="106">
        <v>26</v>
      </c>
      <c r="AJ121" s="106">
        <v>37</v>
      </c>
      <c r="AK121" s="106">
        <v>0</v>
      </c>
      <c r="AL121" s="106">
        <v>0</v>
      </c>
      <c r="AM121" s="106">
        <v>44350</v>
      </c>
      <c r="AN121" s="106">
        <v>21944</v>
      </c>
      <c r="AO121" s="106">
        <v>75687</v>
      </c>
      <c r="AP121" s="106">
        <v>581552</v>
      </c>
      <c r="AQ121" s="400">
        <v>44562</v>
      </c>
      <c r="AR121" s="400">
        <v>44926</v>
      </c>
      <c r="AS121" s="396" t="s">
        <v>614</v>
      </c>
    </row>
    <row r="122" spans="1:45" s="401" customFormat="1" ht="71.25" x14ac:dyDescent="0.2">
      <c r="A122" s="110">
        <v>3</v>
      </c>
      <c r="B122" s="107" t="s">
        <v>381</v>
      </c>
      <c r="C122" s="106">
        <v>32</v>
      </c>
      <c r="D122" s="107" t="s">
        <v>826</v>
      </c>
      <c r="E122" s="106">
        <v>3205</v>
      </c>
      <c r="F122" s="107" t="s">
        <v>827</v>
      </c>
      <c r="G122" s="106">
        <v>3205021</v>
      </c>
      <c r="H122" s="107" t="s">
        <v>852</v>
      </c>
      <c r="I122" s="106">
        <v>3205021</v>
      </c>
      <c r="J122" s="107" t="s">
        <v>852</v>
      </c>
      <c r="K122" s="425">
        <v>320502100</v>
      </c>
      <c r="L122" s="107" t="s">
        <v>853</v>
      </c>
      <c r="M122" s="425">
        <v>320502100</v>
      </c>
      <c r="N122" s="107" t="s">
        <v>829</v>
      </c>
      <c r="O122" s="409">
        <v>4</v>
      </c>
      <c r="P122" s="110">
        <v>2021003630002</v>
      </c>
      <c r="Q122" s="426" t="s">
        <v>854</v>
      </c>
      <c r="R122" s="395">
        <v>1</v>
      </c>
      <c r="S122" s="107" t="s">
        <v>855</v>
      </c>
      <c r="T122" s="107" t="s">
        <v>832</v>
      </c>
      <c r="U122" s="107" t="s">
        <v>858</v>
      </c>
      <c r="V122" s="402">
        <v>86000000</v>
      </c>
      <c r="W122" s="458" t="s">
        <v>859</v>
      </c>
      <c r="X122" s="417" t="s">
        <v>161</v>
      </c>
      <c r="Y122" s="110">
        <v>20</v>
      </c>
      <c r="Z122" s="106" t="s">
        <v>94</v>
      </c>
      <c r="AA122" s="106">
        <v>295972</v>
      </c>
      <c r="AB122" s="106">
        <v>285580</v>
      </c>
      <c r="AC122" s="106">
        <v>135545</v>
      </c>
      <c r="AD122" s="106">
        <v>44254</v>
      </c>
      <c r="AE122" s="106">
        <v>309146</v>
      </c>
      <c r="AF122" s="106">
        <v>92607</v>
      </c>
      <c r="AG122" s="106">
        <v>2145</v>
      </c>
      <c r="AH122" s="106">
        <v>12718</v>
      </c>
      <c r="AI122" s="106">
        <v>26</v>
      </c>
      <c r="AJ122" s="106">
        <v>37</v>
      </c>
      <c r="AK122" s="106">
        <v>0</v>
      </c>
      <c r="AL122" s="106">
        <v>0</v>
      </c>
      <c r="AM122" s="106">
        <v>44350</v>
      </c>
      <c r="AN122" s="106">
        <v>21944</v>
      </c>
      <c r="AO122" s="106">
        <v>75687</v>
      </c>
      <c r="AP122" s="106">
        <v>581552</v>
      </c>
      <c r="AQ122" s="400">
        <v>44562</v>
      </c>
      <c r="AR122" s="400">
        <v>44926</v>
      </c>
      <c r="AS122" s="396" t="s">
        <v>614</v>
      </c>
    </row>
    <row r="123" spans="1:45" s="401" customFormat="1" ht="71.25" x14ac:dyDescent="0.2">
      <c r="A123" s="110">
        <v>3</v>
      </c>
      <c r="B123" s="107" t="s">
        <v>381</v>
      </c>
      <c r="C123" s="106">
        <v>32</v>
      </c>
      <c r="D123" s="107" t="s">
        <v>826</v>
      </c>
      <c r="E123" s="106">
        <v>3205</v>
      </c>
      <c r="F123" s="107" t="s">
        <v>827</v>
      </c>
      <c r="G123" s="106">
        <v>3205021</v>
      </c>
      <c r="H123" s="107" t="s">
        <v>852</v>
      </c>
      <c r="I123" s="106">
        <v>3205021</v>
      </c>
      <c r="J123" s="107" t="s">
        <v>852</v>
      </c>
      <c r="K123" s="425">
        <v>320502100</v>
      </c>
      <c r="L123" s="107" t="s">
        <v>853</v>
      </c>
      <c r="M123" s="425">
        <v>320502100</v>
      </c>
      <c r="N123" s="107" t="s">
        <v>829</v>
      </c>
      <c r="O123" s="409">
        <v>4</v>
      </c>
      <c r="P123" s="110">
        <v>2021003630002</v>
      </c>
      <c r="Q123" s="426" t="s">
        <v>854</v>
      </c>
      <c r="R123" s="395">
        <v>1</v>
      </c>
      <c r="S123" s="107" t="s">
        <v>855</v>
      </c>
      <c r="T123" s="107" t="s">
        <v>832</v>
      </c>
      <c r="U123" s="107" t="s">
        <v>860</v>
      </c>
      <c r="V123" s="402">
        <v>4000000</v>
      </c>
      <c r="W123" s="458" t="s">
        <v>859</v>
      </c>
      <c r="X123" s="417" t="s">
        <v>161</v>
      </c>
      <c r="Y123" s="110">
        <v>20</v>
      </c>
      <c r="Z123" s="106" t="s">
        <v>94</v>
      </c>
      <c r="AA123" s="106">
        <v>295972</v>
      </c>
      <c r="AB123" s="106">
        <v>285580</v>
      </c>
      <c r="AC123" s="106">
        <v>135545</v>
      </c>
      <c r="AD123" s="106">
        <v>44254</v>
      </c>
      <c r="AE123" s="106">
        <v>309146</v>
      </c>
      <c r="AF123" s="106">
        <v>92607</v>
      </c>
      <c r="AG123" s="106">
        <v>2145</v>
      </c>
      <c r="AH123" s="106">
        <v>12718</v>
      </c>
      <c r="AI123" s="106">
        <v>26</v>
      </c>
      <c r="AJ123" s="106">
        <v>37</v>
      </c>
      <c r="AK123" s="106">
        <v>0</v>
      </c>
      <c r="AL123" s="106">
        <v>0</v>
      </c>
      <c r="AM123" s="106">
        <v>44350</v>
      </c>
      <c r="AN123" s="106">
        <v>21944</v>
      </c>
      <c r="AO123" s="106">
        <v>75687</v>
      </c>
      <c r="AP123" s="106">
        <v>581552</v>
      </c>
      <c r="AQ123" s="400">
        <v>44562</v>
      </c>
      <c r="AR123" s="400">
        <v>44926</v>
      </c>
      <c r="AS123" s="396" t="s">
        <v>614</v>
      </c>
    </row>
    <row r="124" spans="1:45" s="401" customFormat="1" ht="71.25" x14ac:dyDescent="0.2">
      <c r="A124" s="110">
        <v>3</v>
      </c>
      <c r="B124" s="107" t="s">
        <v>381</v>
      </c>
      <c r="C124" s="106">
        <v>32</v>
      </c>
      <c r="D124" s="107" t="s">
        <v>826</v>
      </c>
      <c r="E124" s="106">
        <v>3205</v>
      </c>
      <c r="F124" s="107" t="s">
        <v>827</v>
      </c>
      <c r="G124" s="106">
        <v>3205021</v>
      </c>
      <c r="H124" s="107" t="s">
        <v>852</v>
      </c>
      <c r="I124" s="106">
        <v>3205021</v>
      </c>
      <c r="J124" s="107" t="s">
        <v>852</v>
      </c>
      <c r="K124" s="425">
        <v>320502100</v>
      </c>
      <c r="L124" s="107" t="s">
        <v>853</v>
      </c>
      <c r="M124" s="425">
        <v>320502100</v>
      </c>
      <c r="N124" s="107" t="s">
        <v>829</v>
      </c>
      <c r="O124" s="409">
        <v>4</v>
      </c>
      <c r="P124" s="110">
        <v>2021003630002</v>
      </c>
      <c r="Q124" s="426" t="s">
        <v>854</v>
      </c>
      <c r="R124" s="395">
        <v>1</v>
      </c>
      <c r="S124" s="107" t="s">
        <v>855</v>
      </c>
      <c r="T124" s="107" t="s">
        <v>832</v>
      </c>
      <c r="U124" s="107" t="s">
        <v>774</v>
      </c>
      <c r="V124" s="402">
        <v>30000000</v>
      </c>
      <c r="W124" s="458" t="s">
        <v>861</v>
      </c>
      <c r="X124" s="427" t="s">
        <v>144</v>
      </c>
      <c r="Y124" s="110">
        <v>23</v>
      </c>
      <c r="Z124" s="106" t="s">
        <v>742</v>
      </c>
      <c r="AA124" s="106">
        <v>295972</v>
      </c>
      <c r="AB124" s="106">
        <v>285580</v>
      </c>
      <c r="AC124" s="106">
        <v>135545</v>
      </c>
      <c r="AD124" s="106">
        <v>44254</v>
      </c>
      <c r="AE124" s="106">
        <v>309146</v>
      </c>
      <c r="AF124" s="106">
        <v>92607</v>
      </c>
      <c r="AG124" s="106">
        <v>2145</v>
      </c>
      <c r="AH124" s="106">
        <v>12718</v>
      </c>
      <c r="AI124" s="106">
        <v>26</v>
      </c>
      <c r="AJ124" s="106">
        <v>37</v>
      </c>
      <c r="AK124" s="106">
        <v>0</v>
      </c>
      <c r="AL124" s="106">
        <v>0</v>
      </c>
      <c r="AM124" s="106">
        <v>44350</v>
      </c>
      <c r="AN124" s="106">
        <v>21944</v>
      </c>
      <c r="AO124" s="106">
        <v>75687</v>
      </c>
      <c r="AP124" s="106">
        <v>581552</v>
      </c>
      <c r="AQ124" s="400">
        <v>44562</v>
      </c>
      <c r="AR124" s="400">
        <v>44926</v>
      </c>
      <c r="AS124" s="396" t="s">
        <v>614</v>
      </c>
    </row>
    <row r="125" spans="1:45" s="401" customFormat="1" ht="71.25" x14ac:dyDescent="0.2">
      <c r="A125" s="110">
        <v>3</v>
      </c>
      <c r="B125" s="107" t="s">
        <v>381</v>
      </c>
      <c r="C125" s="106">
        <v>32</v>
      </c>
      <c r="D125" s="107" t="s">
        <v>826</v>
      </c>
      <c r="E125" s="106">
        <v>3205</v>
      </c>
      <c r="F125" s="107" t="s">
        <v>827</v>
      </c>
      <c r="G125" s="106">
        <v>3205021</v>
      </c>
      <c r="H125" s="107" t="s">
        <v>852</v>
      </c>
      <c r="I125" s="106">
        <v>3205021</v>
      </c>
      <c r="J125" s="107" t="s">
        <v>852</v>
      </c>
      <c r="K125" s="425">
        <v>320502100</v>
      </c>
      <c r="L125" s="107" t="s">
        <v>853</v>
      </c>
      <c r="M125" s="425">
        <v>320502100</v>
      </c>
      <c r="N125" s="107" t="s">
        <v>829</v>
      </c>
      <c r="O125" s="409">
        <v>4</v>
      </c>
      <c r="P125" s="110">
        <v>2021003630002</v>
      </c>
      <c r="Q125" s="426" t="s">
        <v>854</v>
      </c>
      <c r="R125" s="395">
        <v>1</v>
      </c>
      <c r="S125" s="107" t="s">
        <v>855</v>
      </c>
      <c r="T125" s="107" t="s">
        <v>832</v>
      </c>
      <c r="U125" s="107" t="s">
        <v>801</v>
      </c>
      <c r="V125" s="402">
        <v>21000000</v>
      </c>
      <c r="W125" s="458" t="s">
        <v>862</v>
      </c>
      <c r="X125" s="398" t="s">
        <v>74</v>
      </c>
      <c r="Y125" s="110">
        <v>23</v>
      </c>
      <c r="Z125" s="106" t="s">
        <v>742</v>
      </c>
      <c r="AA125" s="106">
        <v>295972</v>
      </c>
      <c r="AB125" s="106">
        <v>285580</v>
      </c>
      <c r="AC125" s="106">
        <v>135545</v>
      </c>
      <c r="AD125" s="106">
        <v>44254</v>
      </c>
      <c r="AE125" s="106">
        <v>309146</v>
      </c>
      <c r="AF125" s="106">
        <v>92607</v>
      </c>
      <c r="AG125" s="106">
        <v>2145</v>
      </c>
      <c r="AH125" s="106">
        <v>12718</v>
      </c>
      <c r="AI125" s="106">
        <v>26</v>
      </c>
      <c r="AJ125" s="106">
        <v>37</v>
      </c>
      <c r="AK125" s="106">
        <v>0</v>
      </c>
      <c r="AL125" s="106">
        <v>0</v>
      </c>
      <c r="AM125" s="106">
        <v>44350</v>
      </c>
      <c r="AN125" s="106">
        <v>21944</v>
      </c>
      <c r="AO125" s="106">
        <v>75687</v>
      </c>
      <c r="AP125" s="106">
        <v>581552</v>
      </c>
      <c r="AQ125" s="400">
        <v>44562</v>
      </c>
      <c r="AR125" s="400">
        <v>44926</v>
      </c>
      <c r="AS125" s="396" t="s">
        <v>614</v>
      </c>
    </row>
    <row r="126" spans="1:45" s="401" customFormat="1" ht="71.25" x14ac:dyDescent="0.2">
      <c r="A126" s="110">
        <v>3</v>
      </c>
      <c r="B126" s="107" t="s">
        <v>381</v>
      </c>
      <c r="C126" s="106">
        <v>32</v>
      </c>
      <c r="D126" s="107" t="s">
        <v>826</v>
      </c>
      <c r="E126" s="106">
        <v>3205</v>
      </c>
      <c r="F126" s="107" t="s">
        <v>827</v>
      </c>
      <c r="G126" s="106">
        <v>3205021</v>
      </c>
      <c r="H126" s="107" t="s">
        <v>852</v>
      </c>
      <c r="I126" s="106">
        <v>3205021</v>
      </c>
      <c r="J126" s="107" t="s">
        <v>852</v>
      </c>
      <c r="K126" s="425">
        <v>320502100</v>
      </c>
      <c r="L126" s="107" t="s">
        <v>853</v>
      </c>
      <c r="M126" s="425">
        <v>320502100</v>
      </c>
      <c r="N126" s="107" t="s">
        <v>829</v>
      </c>
      <c r="O126" s="409">
        <v>4</v>
      </c>
      <c r="P126" s="110">
        <v>2021003630002</v>
      </c>
      <c r="Q126" s="426" t="s">
        <v>854</v>
      </c>
      <c r="R126" s="395">
        <v>1</v>
      </c>
      <c r="S126" s="107" t="s">
        <v>855</v>
      </c>
      <c r="T126" s="107" t="s">
        <v>832</v>
      </c>
      <c r="U126" s="107" t="s">
        <v>863</v>
      </c>
      <c r="V126" s="402">
        <v>9000000</v>
      </c>
      <c r="W126" s="458" t="s">
        <v>862</v>
      </c>
      <c r="X126" s="398" t="s">
        <v>74</v>
      </c>
      <c r="Y126" s="110">
        <v>23</v>
      </c>
      <c r="Z126" s="106" t="s">
        <v>742</v>
      </c>
      <c r="AA126" s="106">
        <v>295972</v>
      </c>
      <c r="AB126" s="106">
        <v>285580</v>
      </c>
      <c r="AC126" s="106">
        <v>135545</v>
      </c>
      <c r="AD126" s="106">
        <v>44254</v>
      </c>
      <c r="AE126" s="106">
        <v>309146</v>
      </c>
      <c r="AF126" s="106">
        <v>92607</v>
      </c>
      <c r="AG126" s="106">
        <v>2145</v>
      </c>
      <c r="AH126" s="106">
        <v>12718</v>
      </c>
      <c r="AI126" s="106">
        <v>26</v>
      </c>
      <c r="AJ126" s="106">
        <v>37</v>
      </c>
      <c r="AK126" s="106">
        <v>0</v>
      </c>
      <c r="AL126" s="106">
        <v>0</v>
      </c>
      <c r="AM126" s="106">
        <v>44350</v>
      </c>
      <c r="AN126" s="106">
        <v>21944</v>
      </c>
      <c r="AO126" s="106">
        <v>75687</v>
      </c>
      <c r="AP126" s="106">
        <v>581552</v>
      </c>
      <c r="AQ126" s="400">
        <v>44562</v>
      </c>
      <c r="AR126" s="400">
        <v>44926</v>
      </c>
      <c r="AS126" s="396" t="s">
        <v>614</v>
      </c>
    </row>
    <row r="127" spans="1:45" s="401" customFormat="1" ht="71.25" x14ac:dyDescent="0.2">
      <c r="A127" s="110">
        <v>3</v>
      </c>
      <c r="B127" s="107" t="s">
        <v>381</v>
      </c>
      <c r="C127" s="106">
        <v>32</v>
      </c>
      <c r="D127" s="107" t="s">
        <v>826</v>
      </c>
      <c r="E127" s="106">
        <v>3205</v>
      </c>
      <c r="F127" s="107" t="s">
        <v>827</v>
      </c>
      <c r="G127" s="106">
        <v>3205021</v>
      </c>
      <c r="H127" s="107" t="s">
        <v>852</v>
      </c>
      <c r="I127" s="106">
        <v>3205021</v>
      </c>
      <c r="J127" s="107" t="s">
        <v>852</v>
      </c>
      <c r="K127" s="425">
        <v>320502100</v>
      </c>
      <c r="L127" s="107" t="s">
        <v>853</v>
      </c>
      <c r="M127" s="425">
        <v>320502100</v>
      </c>
      <c r="N127" s="107" t="s">
        <v>829</v>
      </c>
      <c r="O127" s="409">
        <v>4</v>
      </c>
      <c r="P127" s="110">
        <v>2021003630002</v>
      </c>
      <c r="Q127" s="426" t="s">
        <v>854</v>
      </c>
      <c r="R127" s="395">
        <v>1</v>
      </c>
      <c r="S127" s="107" t="s">
        <v>855</v>
      </c>
      <c r="T127" s="107" t="s">
        <v>832</v>
      </c>
      <c r="U127" s="107" t="s">
        <v>798</v>
      </c>
      <c r="V127" s="402">
        <v>80000000</v>
      </c>
      <c r="W127" s="458" t="s">
        <v>862</v>
      </c>
      <c r="X127" s="398" t="s">
        <v>74</v>
      </c>
      <c r="Y127" s="110">
        <v>23</v>
      </c>
      <c r="Z127" s="106" t="s">
        <v>742</v>
      </c>
      <c r="AA127" s="106">
        <v>295972</v>
      </c>
      <c r="AB127" s="106">
        <v>285580</v>
      </c>
      <c r="AC127" s="106">
        <v>135545</v>
      </c>
      <c r="AD127" s="106">
        <v>44254</v>
      </c>
      <c r="AE127" s="106">
        <v>309146</v>
      </c>
      <c r="AF127" s="106">
        <v>92607</v>
      </c>
      <c r="AG127" s="106">
        <v>2145</v>
      </c>
      <c r="AH127" s="106">
        <v>12718</v>
      </c>
      <c r="AI127" s="106">
        <v>26</v>
      </c>
      <c r="AJ127" s="106">
        <v>37</v>
      </c>
      <c r="AK127" s="106">
        <v>0</v>
      </c>
      <c r="AL127" s="106">
        <v>0</v>
      </c>
      <c r="AM127" s="106">
        <v>44350</v>
      </c>
      <c r="AN127" s="106">
        <v>21944</v>
      </c>
      <c r="AO127" s="106">
        <v>75687</v>
      </c>
      <c r="AP127" s="106">
        <v>581552</v>
      </c>
      <c r="AQ127" s="400">
        <v>44562</v>
      </c>
      <c r="AR127" s="400">
        <v>44926</v>
      </c>
      <c r="AS127" s="396" t="s">
        <v>614</v>
      </c>
    </row>
    <row r="128" spans="1:45" s="401" customFormat="1" ht="71.25" x14ac:dyDescent="0.2">
      <c r="A128" s="110">
        <v>3</v>
      </c>
      <c r="B128" s="107" t="s">
        <v>381</v>
      </c>
      <c r="C128" s="106">
        <v>32</v>
      </c>
      <c r="D128" s="107" t="s">
        <v>826</v>
      </c>
      <c r="E128" s="106">
        <v>3205</v>
      </c>
      <c r="F128" s="107" t="s">
        <v>827</v>
      </c>
      <c r="G128" s="106">
        <v>3205021</v>
      </c>
      <c r="H128" s="107" t="s">
        <v>852</v>
      </c>
      <c r="I128" s="106">
        <v>3205021</v>
      </c>
      <c r="J128" s="107" t="s">
        <v>852</v>
      </c>
      <c r="K128" s="425">
        <v>320502100</v>
      </c>
      <c r="L128" s="107" t="s">
        <v>853</v>
      </c>
      <c r="M128" s="425">
        <v>320502100</v>
      </c>
      <c r="N128" s="107" t="s">
        <v>829</v>
      </c>
      <c r="O128" s="409">
        <v>4</v>
      </c>
      <c r="P128" s="110">
        <v>2021003630002</v>
      </c>
      <c r="Q128" s="426" t="s">
        <v>854</v>
      </c>
      <c r="R128" s="395">
        <v>1</v>
      </c>
      <c r="S128" s="107" t="s">
        <v>855</v>
      </c>
      <c r="T128" s="107" t="s">
        <v>832</v>
      </c>
      <c r="U128" s="107" t="s">
        <v>864</v>
      </c>
      <c r="V128" s="402">
        <v>10000000</v>
      </c>
      <c r="W128" s="458" t="s">
        <v>862</v>
      </c>
      <c r="X128" s="398" t="s">
        <v>74</v>
      </c>
      <c r="Y128" s="110">
        <v>23</v>
      </c>
      <c r="Z128" s="106" t="s">
        <v>742</v>
      </c>
      <c r="AA128" s="106">
        <v>295972</v>
      </c>
      <c r="AB128" s="106">
        <v>285580</v>
      </c>
      <c r="AC128" s="106">
        <v>135545</v>
      </c>
      <c r="AD128" s="106">
        <v>44254</v>
      </c>
      <c r="AE128" s="106">
        <v>309146</v>
      </c>
      <c r="AF128" s="106">
        <v>92607</v>
      </c>
      <c r="AG128" s="106">
        <v>2145</v>
      </c>
      <c r="AH128" s="106">
        <v>12718</v>
      </c>
      <c r="AI128" s="106">
        <v>26</v>
      </c>
      <c r="AJ128" s="106">
        <v>37</v>
      </c>
      <c r="AK128" s="106">
        <v>0</v>
      </c>
      <c r="AL128" s="106">
        <v>0</v>
      </c>
      <c r="AM128" s="106">
        <v>44350</v>
      </c>
      <c r="AN128" s="106">
        <v>21944</v>
      </c>
      <c r="AO128" s="106">
        <v>75687</v>
      </c>
      <c r="AP128" s="106">
        <v>581552</v>
      </c>
      <c r="AQ128" s="400">
        <v>44562</v>
      </c>
      <c r="AR128" s="400">
        <v>44926</v>
      </c>
      <c r="AS128" s="396" t="s">
        <v>614</v>
      </c>
    </row>
    <row r="129" spans="1:45" s="401" customFormat="1" ht="71.25" x14ac:dyDescent="0.2">
      <c r="A129" s="110">
        <v>3</v>
      </c>
      <c r="B129" s="107" t="s">
        <v>381</v>
      </c>
      <c r="C129" s="106">
        <v>32</v>
      </c>
      <c r="D129" s="107" t="s">
        <v>826</v>
      </c>
      <c r="E129" s="106">
        <v>3205</v>
      </c>
      <c r="F129" s="107" t="s">
        <v>827</v>
      </c>
      <c r="G129" s="106">
        <v>3205021</v>
      </c>
      <c r="H129" s="107" t="s">
        <v>852</v>
      </c>
      <c r="I129" s="106">
        <v>3205021</v>
      </c>
      <c r="J129" s="107" t="s">
        <v>852</v>
      </c>
      <c r="K129" s="425">
        <v>320502100</v>
      </c>
      <c r="L129" s="107" t="s">
        <v>853</v>
      </c>
      <c r="M129" s="425">
        <v>320502100</v>
      </c>
      <c r="N129" s="107" t="s">
        <v>829</v>
      </c>
      <c r="O129" s="409">
        <v>4</v>
      </c>
      <c r="P129" s="110">
        <v>2021003630002</v>
      </c>
      <c r="Q129" s="426" t="s">
        <v>854</v>
      </c>
      <c r="R129" s="395">
        <v>1</v>
      </c>
      <c r="S129" s="107" t="s">
        <v>855</v>
      </c>
      <c r="T129" s="107" t="s">
        <v>832</v>
      </c>
      <c r="U129" s="107" t="s">
        <v>865</v>
      </c>
      <c r="V129" s="402">
        <v>10000000</v>
      </c>
      <c r="W129" s="458" t="s">
        <v>866</v>
      </c>
      <c r="X129" s="417" t="s">
        <v>787</v>
      </c>
      <c r="Y129" s="110">
        <v>20</v>
      </c>
      <c r="Z129" s="106" t="s">
        <v>94</v>
      </c>
      <c r="AA129" s="106">
        <v>295972</v>
      </c>
      <c r="AB129" s="106">
        <v>285580</v>
      </c>
      <c r="AC129" s="106">
        <v>135545</v>
      </c>
      <c r="AD129" s="106">
        <v>44254</v>
      </c>
      <c r="AE129" s="106">
        <v>309146</v>
      </c>
      <c r="AF129" s="106">
        <v>92607</v>
      </c>
      <c r="AG129" s="106">
        <v>2145</v>
      </c>
      <c r="AH129" s="106">
        <v>12718</v>
      </c>
      <c r="AI129" s="106">
        <v>26</v>
      </c>
      <c r="AJ129" s="106">
        <v>37</v>
      </c>
      <c r="AK129" s="106">
        <v>0</v>
      </c>
      <c r="AL129" s="106">
        <v>0</v>
      </c>
      <c r="AM129" s="106">
        <v>44350</v>
      </c>
      <c r="AN129" s="106">
        <v>21944</v>
      </c>
      <c r="AO129" s="106">
        <v>75687</v>
      </c>
      <c r="AP129" s="106">
        <v>581552</v>
      </c>
      <c r="AQ129" s="400">
        <v>44562</v>
      </c>
      <c r="AR129" s="400">
        <v>44926</v>
      </c>
      <c r="AS129" s="396" t="s">
        <v>614</v>
      </c>
    </row>
    <row r="130" spans="1:45" s="401" customFormat="1" ht="85.5" x14ac:dyDescent="0.2">
      <c r="A130" s="110">
        <v>3</v>
      </c>
      <c r="B130" s="107" t="s">
        <v>381</v>
      </c>
      <c r="C130" s="106">
        <v>32</v>
      </c>
      <c r="D130" s="107" t="s">
        <v>826</v>
      </c>
      <c r="E130" s="106">
        <v>3205</v>
      </c>
      <c r="F130" s="107" t="s">
        <v>827</v>
      </c>
      <c r="G130" s="106">
        <v>3205021</v>
      </c>
      <c r="H130" s="107" t="s">
        <v>852</v>
      </c>
      <c r="I130" s="106">
        <v>3205021</v>
      </c>
      <c r="J130" s="107" t="s">
        <v>852</v>
      </c>
      <c r="K130" s="425">
        <v>320502100</v>
      </c>
      <c r="L130" s="107" t="s">
        <v>853</v>
      </c>
      <c r="M130" s="425">
        <v>320502100</v>
      </c>
      <c r="N130" s="107" t="s">
        <v>829</v>
      </c>
      <c r="O130" s="409">
        <v>4</v>
      </c>
      <c r="P130" s="110">
        <v>2021003630002</v>
      </c>
      <c r="Q130" s="426" t="s">
        <v>854</v>
      </c>
      <c r="R130" s="395">
        <v>1</v>
      </c>
      <c r="S130" s="107" t="s">
        <v>855</v>
      </c>
      <c r="T130" s="107" t="s">
        <v>836</v>
      </c>
      <c r="U130" s="107" t="s">
        <v>670</v>
      </c>
      <c r="V130" s="402">
        <v>2000000</v>
      </c>
      <c r="W130" s="457" t="s">
        <v>867</v>
      </c>
      <c r="X130" s="417" t="s">
        <v>648</v>
      </c>
      <c r="Y130" s="110">
        <v>88</v>
      </c>
      <c r="Z130" s="106" t="s">
        <v>139</v>
      </c>
      <c r="AA130" s="106">
        <v>295972</v>
      </c>
      <c r="AB130" s="106">
        <v>285580</v>
      </c>
      <c r="AC130" s="106">
        <v>135545</v>
      </c>
      <c r="AD130" s="106">
        <v>44254</v>
      </c>
      <c r="AE130" s="106">
        <v>309146</v>
      </c>
      <c r="AF130" s="106">
        <v>92607</v>
      </c>
      <c r="AG130" s="106">
        <v>2145</v>
      </c>
      <c r="AH130" s="106">
        <v>12718</v>
      </c>
      <c r="AI130" s="106">
        <v>26</v>
      </c>
      <c r="AJ130" s="106">
        <v>37</v>
      </c>
      <c r="AK130" s="106">
        <v>0</v>
      </c>
      <c r="AL130" s="106">
        <v>0</v>
      </c>
      <c r="AM130" s="106">
        <v>44350</v>
      </c>
      <c r="AN130" s="106">
        <v>21944</v>
      </c>
      <c r="AO130" s="106">
        <v>75687</v>
      </c>
      <c r="AP130" s="106">
        <v>581552</v>
      </c>
      <c r="AQ130" s="400">
        <v>44562</v>
      </c>
      <c r="AR130" s="400">
        <v>44926</v>
      </c>
      <c r="AS130" s="396" t="s">
        <v>614</v>
      </c>
    </row>
    <row r="131" spans="1:45" s="401" customFormat="1" ht="71.25" x14ac:dyDescent="0.2">
      <c r="A131" s="110">
        <v>3</v>
      </c>
      <c r="B131" s="107" t="s">
        <v>381</v>
      </c>
      <c r="C131" s="106">
        <v>32</v>
      </c>
      <c r="D131" s="107" t="s">
        <v>826</v>
      </c>
      <c r="E131" s="106">
        <v>3205</v>
      </c>
      <c r="F131" s="107" t="s">
        <v>827</v>
      </c>
      <c r="G131" s="106">
        <v>3205021</v>
      </c>
      <c r="H131" s="107" t="s">
        <v>852</v>
      </c>
      <c r="I131" s="106">
        <v>3205021</v>
      </c>
      <c r="J131" s="107" t="s">
        <v>852</v>
      </c>
      <c r="K131" s="425">
        <v>320502100</v>
      </c>
      <c r="L131" s="107" t="s">
        <v>853</v>
      </c>
      <c r="M131" s="425">
        <v>320502100</v>
      </c>
      <c r="N131" s="107" t="s">
        <v>829</v>
      </c>
      <c r="O131" s="409">
        <v>4</v>
      </c>
      <c r="P131" s="110">
        <v>2021003630002</v>
      </c>
      <c r="Q131" s="426" t="s">
        <v>854</v>
      </c>
      <c r="R131" s="395">
        <v>1</v>
      </c>
      <c r="S131" s="107" t="s">
        <v>855</v>
      </c>
      <c r="T131" s="107" t="s">
        <v>836</v>
      </c>
      <c r="U131" s="107" t="s">
        <v>670</v>
      </c>
      <c r="V131" s="402">
        <v>200000</v>
      </c>
      <c r="W131" s="457" t="s">
        <v>868</v>
      </c>
      <c r="X131" s="417" t="s">
        <v>851</v>
      </c>
      <c r="Y131" s="110">
        <v>88</v>
      </c>
      <c r="Z131" s="106" t="s">
        <v>139</v>
      </c>
      <c r="AA131" s="106">
        <v>295972</v>
      </c>
      <c r="AB131" s="106">
        <v>285580</v>
      </c>
      <c r="AC131" s="106">
        <v>135545</v>
      </c>
      <c r="AD131" s="106">
        <v>44254</v>
      </c>
      <c r="AE131" s="106">
        <v>309146</v>
      </c>
      <c r="AF131" s="106">
        <v>92607</v>
      </c>
      <c r="AG131" s="106">
        <v>2145</v>
      </c>
      <c r="AH131" s="106">
        <v>12718</v>
      </c>
      <c r="AI131" s="106">
        <v>26</v>
      </c>
      <c r="AJ131" s="106">
        <v>37</v>
      </c>
      <c r="AK131" s="106">
        <v>0</v>
      </c>
      <c r="AL131" s="106">
        <v>0</v>
      </c>
      <c r="AM131" s="106">
        <v>44350</v>
      </c>
      <c r="AN131" s="106">
        <v>21944</v>
      </c>
      <c r="AO131" s="106">
        <v>75687</v>
      </c>
      <c r="AP131" s="106">
        <v>581552</v>
      </c>
      <c r="AQ131" s="400">
        <v>44562</v>
      </c>
      <c r="AR131" s="400">
        <v>44926</v>
      </c>
      <c r="AS131" s="396" t="s">
        <v>614</v>
      </c>
    </row>
    <row r="132" spans="1:45" s="401" customFormat="1" ht="185.25" x14ac:dyDescent="0.2">
      <c r="A132" s="110">
        <v>3</v>
      </c>
      <c r="B132" s="107" t="s">
        <v>381</v>
      </c>
      <c r="C132" s="106">
        <v>32</v>
      </c>
      <c r="D132" s="107" t="s">
        <v>826</v>
      </c>
      <c r="E132" s="106">
        <v>3205</v>
      </c>
      <c r="F132" s="107" t="s">
        <v>827</v>
      </c>
      <c r="G132" s="106">
        <v>3205021</v>
      </c>
      <c r="H132" s="107" t="s">
        <v>852</v>
      </c>
      <c r="I132" s="106">
        <v>3205021</v>
      </c>
      <c r="J132" s="107" t="s">
        <v>852</v>
      </c>
      <c r="K132" s="425">
        <v>320502100</v>
      </c>
      <c r="L132" s="107" t="s">
        <v>853</v>
      </c>
      <c r="M132" s="425">
        <v>320502100</v>
      </c>
      <c r="N132" s="107" t="s">
        <v>829</v>
      </c>
      <c r="O132" s="409">
        <v>4</v>
      </c>
      <c r="P132" s="110">
        <v>2021003630002</v>
      </c>
      <c r="Q132" s="426" t="s">
        <v>854</v>
      </c>
      <c r="R132" s="395">
        <v>1</v>
      </c>
      <c r="S132" s="107" t="s">
        <v>855</v>
      </c>
      <c r="T132" s="107" t="s">
        <v>836</v>
      </c>
      <c r="U132" s="107" t="s">
        <v>670</v>
      </c>
      <c r="V132" s="402">
        <v>300000</v>
      </c>
      <c r="W132" s="457" t="s">
        <v>869</v>
      </c>
      <c r="X132" s="417" t="s">
        <v>654</v>
      </c>
      <c r="Y132" s="110">
        <v>88</v>
      </c>
      <c r="Z132" s="106" t="s">
        <v>139</v>
      </c>
      <c r="AA132" s="106">
        <v>295972</v>
      </c>
      <c r="AB132" s="106">
        <v>285580</v>
      </c>
      <c r="AC132" s="106">
        <v>135545</v>
      </c>
      <c r="AD132" s="106">
        <v>44254</v>
      </c>
      <c r="AE132" s="106">
        <v>309146</v>
      </c>
      <c r="AF132" s="106">
        <v>92607</v>
      </c>
      <c r="AG132" s="106">
        <v>2145</v>
      </c>
      <c r="AH132" s="106">
        <v>12718</v>
      </c>
      <c r="AI132" s="106">
        <v>26</v>
      </c>
      <c r="AJ132" s="106">
        <v>37</v>
      </c>
      <c r="AK132" s="106">
        <v>0</v>
      </c>
      <c r="AL132" s="106">
        <v>0</v>
      </c>
      <c r="AM132" s="106">
        <v>44350</v>
      </c>
      <c r="AN132" s="106">
        <v>21944</v>
      </c>
      <c r="AO132" s="106">
        <v>75687</v>
      </c>
      <c r="AP132" s="106">
        <v>581552</v>
      </c>
      <c r="AQ132" s="400">
        <v>44562</v>
      </c>
      <c r="AR132" s="400">
        <v>44926</v>
      </c>
      <c r="AS132" s="396" t="s">
        <v>614</v>
      </c>
    </row>
    <row r="133" spans="1:45" s="401" customFormat="1" ht="285" x14ac:dyDescent="0.2">
      <c r="A133" s="110">
        <v>3</v>
      </c>
      <c r="B133" s="107" t="s">
        <v>381</v>
      </c>
      <c r="C133" s="106">
        <v>32</v>
      </c>
      <c r="D133" s="107" t="s">
        <v>826</v>
      </c>
      <c r="E133" s="106">
        <v>3205</v>
      </c>
      <c r="F133" s="107" t="s">
        <v>827</v>
      </c>
      <c r="G133" s="106">
        <v>3205021</v>
      </c>
      <c r="H133" s="107" t="s">
        <v>852</v>
      </c>
      <c r="I133" s="106">
        <v>3205021</v>
      </c>
      <c r="J133" s="107" t="s">
        <v>852</v>
      </c>
      <c r="K133" s="425">
        <v>320502100</v>
      </c>
      <c r="L133" s="107" t="s">
        <v>853</v>
      </c>
      <c r="M133" s="425">
        <v>320502100</v>
      </c>
      <c r="N133" s="107" t="s">
        <v>829</v>
      </c>
      <c r="O133" s="409">
        <v>4</v>
      </c>
      <c r="P133" s="110">
        <v>2021003630002</v>
      </c>
      <c r="Q133" s="426" t="s">
        <v>854</v>
      </c>
      <c r="R133" s="395">
        <v>1</v>
      </c>
      <c r="S133" s="107" t="s">
        <v>855</v>
      </c>
      <c r="T133" s="107" t="s">
        <v>836</v>
      </c>
      <c r="U133" s="107" t="s">
        <v>670</v>
      </c>
      <c r="V133" s="402">
        <v>2500000</v>
      </c>
      <c r="W133" s="457" t="s">
        <v>870</v>
      </c>
      <c r="X133" s="417" t="s">
        <v>645</v>
      </c>
      <c r="Y133" s="110">
        <v>88</v>
      </c>
      <c r="Z133" s="106" t="s">
        <v>139</v>
      </c>
      <c r="AA133" s="106">
        <v>295972</v>
      </c>
      <c r="AB133" s="106">
        <v>285580</v>
      </c>
      <c r="AC133" s="106">
        <v>135545</v>
      </c>
      <c r="AD133" s="106">
        <v>44254</v>
      </c>
      <c r="AE133" s="106">
        <v>309146</v>
      </c>
      <c r="AF133" s="106">
        <v>92607</v>
      </c>
      <c r="AG133" s="106">
        <v>2145</v>
      </c>
      <c r="AH133" s="106">
        <v>12718</v>
      </c>
      <c r="AI133" s="106">
        <v>26</v>
      </c>
      <c r="AJ133" s="106">
        <v>37</v>
      </c>
      <c r="AK133" s="106">
        <v>0</v>
      </c>
      <c r="AL133" s="106">
        <v>0</v>
      </c>
      <c r="AM133" s="106">
        <v>44350</v>
      </c>
      <c r="AN133" s="106">
        <v>21944</v>
      </c>
      <c r="AO133" s="106">
        <v>75687</v>
      </c>
      <c r="AP133" s="106">
        <v>581552</v>
      </c>
      <c r="AQ133" s="400">
        <v>44562</v>
      </c>
      <c r="AR133" s="400">
        <v>44926</v>
      </c>
      <c r="AS133" s="396" t="s">
        <v>614</v>
      </c>
    </row>
    <row r="134" spans="1:45" s="401" customFormat="1" ht="71.25" x14ac:dyDescent="0.2">
      <c r="A134" s="110">
        <v>3</v>
      </c>
      <c r="B134" s="107" t="s">
        <v>381</v>
      </c>
      <c r="C134" s="106">
        <v>32</v>
      </c>
      <c r="D134" s="107" t="s">
        <v>826</v>
      </c>
      <c r="E134" s="106">
        <v>3205</v>
      </c>
      <c r="F134" s="107" t="s">
        <v>827</v>
      </c>
      <c r="G134" s="106">
        <v>3205021</v>
      </c>
      <c r="H134" s="107" t="s">
        <v>852</v>
      </c>
      <c r="I134" s="106">
        <v>3205021</v>
      </c>
      <c r="J134" s="107" t="s">
        <v>852</v>
      </c>
      <c r="K134" s="425">
        <v>320502100</v>
      </c>
      <c r="L134" s="107" t="s">
        <v>853</v>
      </c>
      <c r="M134" s="425">
        <v>320502100</v>
      </c>
      <c r="N134" s="107" t="s">
        <v>829</v>
      </c>
      <c r="O134" s="409">
        <v>4</v>
      </c>
      <c r="P134" s="110">
        <v>2021003630002</v>
      </c>
      <c r="Q134" s="426" t="s">
        <v>854</v>
      </c>
      <c r="R134" s="395">
        <v>1</v>
      </c>
      <c r="S134" s="107" t="s">
        <v>855</v>
      </c>
      <c r="T134" s="107" t="s">
        <v>836</v>
      </c>
      <c r="U134" s="107" t="s">
        <v>871</v>
      </c>
      <c r="V134" s="402">
        <v>58000000</v>
      </c>
      <c r="W134" s="457" t="s">
        <v>872</v>
      </c>
      <c r="X134" s="417" t="s">
        <v>873</v>
      </c>
      <c r="Y134" s="110">
        <v>88</v>
      </c>
      <c r="Z134" s="106" t="s">
        <v>139</v>
      </c>
      <c r="AA134" s="106">
        <v>295972</v>
      </c>
      <c r="AB134" s="106">
        <v>285580</v>
      </c>
      <c r="AC134" s="106">
        <v>135545</v>
      </c>
      <c r="AD134" s="106">
        <v>44254</v>
      </c>
      <c r="AE134" s="106">
        <v>309146</v>
      </c>
      <c r="AF134" s="106">
        <v>92607</v>
      </c>
      <c r="AG134" s="106">
        <v>2145</v>
      </c>
      <c r="AH134" s="106">
        <v>12718</v>
      </c>
      <c r="AI134" s="106">
        <v>26</v>
      </c>
      <c r="AJ134" s="106">
        <v>37</v>
      </c>
      <c r="AK134" s="106">
        <v>0</v>
      </c>
      <c r="AL134" s="106">
        <v>0</v>
      </c>
      <c r="AM134" s="106">
        <v>44350</v>
      </c>
      <c r="AN134" s="106">
        <v>21944</v>
      </c>
      <c r="AO134" s="106">
        <v>75687</v>
      </c>
      <c r="AP134" s="106">
        <v>581552</v>
      </c>
      <c r="AQ134" s="400">
        <v>44562</v>
      </c>
      <c r="AR134" s="400">
        <v>44926</v>
      </c>
      <c r="AS134" s="396" t="s">
        <v>614</v>
      </c>
    </row>
    <row r="135" spans="1:45" s="401" customFormat="1" ht="71.25" x14ac:dyDescent="0.2">
      <c r="A135" s="110">
        <v>3</v>
      </c>
      <c r="B135" s="107" t="s">
        <v>381</v>
      </c>
      <c r="C135" s="106">
        <v>32</v>
      </c>
      <c r="D135" s="107" t="s">
        <v>826</v>
      </c>
      <c r="E135" s="106">
        <v>3205</v>
      </c>
      <c r="F135" s="107" t="s">
        <v>827</v>
      </c>
      <c r="G135" s="106">
        <v>3205021</v>
      </c>
      <c r="H135" s="107" t="s">
        <v>852</v>
      </c>
      <c r="I135" s="106">
        <v>3205021</v>
      </c>
      <c r="J135" s="107" t="s">
        <v>852</v>
      </c>
      <c r="K135" s="425">
        <v>320502100</v>
      </c>
      <c r="L135" s="107" t="s">
        <v>853</v>
      </c>
      <c r="M135" s="425">
        <v>320502100</v>
      </c>
      <c r="N135" s="107" t="s">
        <v>829</v>
      </c>
      <c r="O135" s="409">
        <v>4</v>
      </c>
      <c r="P135" s="110">
        <v>2021003630002</v>
      </c>
      <c r="Q135" s="426" t="s">
        <v>854</v>
      </c>
      <c r="R135" s="395">
        <v>1</v>
      </c>
      <c r="S135" s="107" t="s">
        <v>855</v>
      </c>
      <c r="T135" s="107" t="s">
        <v>836</v>
      </c>
      <c r="U135" s="107" t="s">
        <v>874</v>
      </c>
      <c r="V135" s="402">
        <v>394783129.72000003</v>
      </c>
      <c r="W135" s="457" t="s">
        <v>875</v>
      </c>
      <c r="X135" s="417" t="s">
        <v>876</v>
      </c>
      <c r="Y135" s="110">
        <v>88</v>
      </c>
      <c r="Z135" s="106" t="s">
        <v>139</v>
      </c>
      <c r="AA135" s="106">
        <v>295972</v>
      </c>
      <c r="AB135" s="106">
        <v>285580</v>
      </c>
      <c r="AC135" s="106">
        <v>135545</v>
      </c>
      <c r="AD135" s="106">
        <v>44254</v>
      </c>
      <c r="AE135" s="106">
        <v>309146</v>
      </c>
      <c r="AF135" s="106">
        <v>92607</v>
      </c>
      <c r="AG135" s="106">
        <v>2145</v>
      </c>
      <c r="AH135" s="106">
        <v>12718</v>
      </c>
      <c r="AI135" s="106">
        <v>26</v>
      </c>
      <c r="AJ135" s="106">
        <v>37</v>
      </c>
      <c r="AK135" s="106">
        <v>0</v>
      </c>
      <c r="AL135" s="106">
        <v>0</v>
      </c>
      <c r="AM135" s="106">
        <v>44350</v>
      </c>
      <c r="AN135" s="106">
        <v>21944</v>
      </c>
      <c r="AO135" s="106">
        <v>75687</v>
      </c>
      <c r="AP135" s="106">
        <v>581552</v>
      </c>
      <c r="AQ135" s="400">
        <v>44562</v>
      </c>
      <c r="AR135" s="400">
        <v>44926</v>
      </c>
      <c r="AS135" s="396" t="s">
        <v>614</v>
      </c>
    </row>
    <row r="136" spans="1:45" s="401" customFormat="1" ht="71.25" x14ac:dyDescent="0.2">
      <c r="A136" s="110">
        <v>3</v>
      </c>
      <c r="B136" s="107" t="s">
        <v>381</v>
      </c>
      <c r="C136" s="106">
        <v>32</v>
      </c>
      <c r="D136" s="107" t="s">
        <v>826</v>
      </c>
      <c r="E136" s="106">
        <v>3205</v>
      </c>
      <c r="F136" s="107" t="s">
        <v>827</v>
      </c>
      <c r="G136" s="106">
        <v>3205021</v>
      </c>
      <c r="H136" s="107" t="s">
        <v>852</v>
      </c>
      <c r="I136" s="106">
        <v>3205021</v>
      </c>
      <c r="J136" s="107" t="s">
        <v>852</v>
      </c>
      <c r="K136" s="425">
        <v>320502100</v>
      </c>
      <c r="L136" s="107" t="s">
        <v>853</v>
      </c>
      <c r="M136" s="425">
        <v>320502100</v>
      </c>
      <c r="N136" s="107" t="s">
        <v>829</v>
      </c>
      <c r="O136" s="409">
        <v>4</v>
      </c>
      <c r="P136" s="110">
        <v>2021003630002</v>
      </c>
      <c r="Q136" s="426" t="s">
        <v>854</v>
      </c>
      <c r="R136" s="395">
        <v>1</v>
      </c>
      <c r="S136" s="107" t="s">
        <v>855</v>
      </c>
      <c r="T136" s="107" t="s">
        <v>836</v>
      </c>
      <c r="U136" s="107" t="s">
        <v>877</v>
      </c>
      <c r="V136" s="402">
        <v>393689004</v>
      </c>
      <c r="W136" s="457" t="s">
        <v>878</v>
      </c>
      <c r="X136" s="417" t="s">
        <v>879</v>
      </c>
      <c r="Y136" s="110">
        <v>88</v>
      </c>
      <c r="Z136" s="106" t="s">
        <v>139</v>
      </c>
      <c r="AA136" s="106">
        <v>295972</v>
      </c>
      <c r="AB136" s="106">
        <v>285580</v>
      </c>
      <c r="AC136" s="106">
        <v>135545</v>
      </c>
      <c r="AD136" s="106">
        <v>44254</v>
      </c>
      <c r="AE136" s="106">
        <v>309146</v>
      </c>
      <c r="AF136" s="106">
        <v>92607</v>
      </c>
      <c r="AG136" s="106">
        <v>2145</v>
      </c>
      <c r="AH136" s="106">
        <v>12718</v>
      </c>
      <c r="AI136" s="106">
        <v>26</v>
      </c>
      <c r="AJ136" s="106">
        <v>37</v>
      </c>
      <c r="AK136" s="106">
        <v>0</v>
      </c>
      <c r="AL136" s="106">
        <v>0</v>
      </c>
      <c r="AM136" s="106">
        <v>44350</v>
      </c>
      <c r="AN136" s="106">
        <v>21944</v>
      </c>
      <c r="AO136" s="106">
        <v>75687</v>
      </c>
      <c r="AP136" s="106">
        <v>581552</v>
      </c>
      <c r="AQ136" s="400">
        <v>44562</v>
      </c>
      <c r="AR136" s="400">
        <v>44926</v>
      </c>
      <c r="AS136" s="396" t="s">
        <v>614</v>
      </c>
    </row>
    <row r="137" spans="1:45" s="401" customFormat="1" ht="57" x14ac:dyDescent="0.2">
      <c r="A137" s="110">
        <v>3</v>
      </c>
      <c r="B137" s="107" t="s">
        <v>381</v>
      </c>
      <c r="C137" s="106">
        <v>40</v>
      </c>
      <c r="D137" s="107" t="s">
        <v>446</v>
      </c>
      <c r="E137" s="106">
        <v>4001</v>
      </c>
      <c r="F137" s="107" t="s">
        <v>447</v>
      </c>
      <c r="G137" s="106">
        <v>4001015</v>
      </c>
      <c r="H137" s="107" t="s">
        <v>880</v>
      </c>
      <c r="I137" s="106">
        <v>4001015</v>
      </c>
      <c r="J137" s="107" t="s">
        <v>880</v>
      </c>
      <c r="K137" s="425" t="s">
        <v>881</v>
      </c>
      <c r="L137" s="107" t="s">
        <v>476</v>
      </c>
      <c r="M137" s="425" t="s">
        <v>881</v>
      </c>
      <c r="N137" s="107" t="s">
        <v>476</v>
      </c>
      <c r="O137" s="409">
        <v>130</v>
      </c>
      <c r="P137" s="110">
        <v>2020003630057</v>
      </c>
      <c r="Q137" s="426" t="s">
        <v>882</v>
      </c>
      <c r="R137" s="395">
        <v>1</v>
      </c>
      <c r="S137" s="107" t="s">
        <v>883</v>
      </c>
      <c r="T137" s="107" t="s">
        <v>884</v>
      </c>
      <c r="U137" s="107" t="s">
        <v>885</v>
      </c>
      <c r="V137" s="402">
        <v>360000000</v>
      </c>
      <c r="W137" s="457" t="s">
        <v>886</v>
      </c>
      <c r="X137" s="417" t="s">
        <v>887</v>
      </c>
      <c r="Y137" s="110" t="s">
        <v>635</v>
      </c>
      <c r="Z137" s="106" t="s">
        <v>636</v>
      </c>
      <c r="AA137" s="106">
        <v>680</v>
      </c>
      <c r="AB137" s="106">
        <v>520</v>
      </c>
      <c r="AC137" s="106">
        <v>350</v>
      </c>
      <c r="AD137" s="106">
        <v>300</v>
      </c>
      <c r="AE137" s="106">
        <v>250</v>
      </c>
      <c r="AF137" s="106">
        <v>300</v>
      </c>
      <c r="AG137" s="106"/>
      <c r="AH137" s="106"/>
      <c r="AI137" s="106"/>
      <c r="AJ137" s="106"/>
      <c r="AK137" s="106"/>
      <c r="AL137" s="106"/>
      <c r="AM137" s="106"/>
      <c r="AN137" s="106"/>
      <c r="AO137" s="106"/>
      <c r="AP137" s="106">
        <v>1200</v>
      </c>
      <c r="AQ137" s="400">
        <v>44562</v>
      </c>
      <c r="AR137" s="400">
        <v>44926</v>
      </c>
      <c r="AS137" s="396" t="s">
        <v>614</v>
      </c>
    </row>
    <row r="138" spans="1:45" s="401" customFormat="1" ht="57" x14ac:dyDescent="0.2">
      <c r="A138" s="110">
        <v>3</v>
      </c>
      <c r="B138" s="107" t="s">
        <v>381</v>
      </c>
      <c r="C138" s="106">
        <v>40</v>
      </c>
      <c r="D138" s="107" t="s">
        <v>446</v>
      </c>
      <c r="E138" s="106">
        <v>4001</v>
      </c>
      <c r="F138" s="107" t="s">
        <v>447</v>
      </c>
      <c r="G138" s="106">
        <v>4001015</v>
      </c>
      <c r="H138" s="107" t="s">
        <v>880</v>
      </c>
      <c r="I138" s="106">
        <v>4001015</v>
      </c>
      <c r="J138" s="107" t="s">
        <v>880</v>
      </c>
      <c r="K138" s="106" t="s">
        <v>881</v>
      </c>
      <c r="L138" s="107" t="s">
        <v>476</v>
      </c>
      <c r="M138" s="106" t="s">
        <v>881</v>
      </c>
      <c r="N138" s="107" t="s">
        <v>476</v>
      </c>
      <c r="O138" s="409">
        <v>130</v>
      </c>
      <c r="P138" s="110">
        <v>2020003630057</v>
      </c>
      <c r="Q138" s="107" t="s">
        <v>882</v>
      </c>
      <c r="R138" s="395">
        <v>1</v>
      </c>
      <c r="S138" s="107" t="s">
        <v>883</v>
      </c>
      <c r="T138" s="107" t="s">
        <v>884</v>
      </c>
      <c r="U138" s="107" t="s">
        <v>885</v>
      </c>
      <c r="V138" s="402">
        <v>20000000</v>
      </c>
      <c r="W138" s="457" t="s">
        <v>888</v>
      </c>
      <c r="X138" s="417" t="s">
        <v>887</v>
      </c>
      <c r="Y138" s="428" t="s">
        <v>165</v>
      </c>
      <c r="Z138" s="106" t="s">
        <v>94</v>
      </c>
      <c r="AA138" s="106">
        <v>680</v>
      </c>
      <c r="AB138" s="106">
        <v>520</v>
      </c>
      <c r="AC138" s="106">
        <v>350</v>
      </c>
      <c r="AD138" s="106">
        <v>300</v>
      </c>
      <c r="AE138" s="106">
        <v>250</v>
      </c>
      <c r="AF138" s="106">
        <v>300</v>
      </c>
      <c r="AG138" s="106"/>
      <c r="AH138" s="106"/>
      <c r="AI138" s="106"/>
      <c r="AJ138" s="106"/>
      <c r="AK138" s="106"/>
      <c r="AL138" s="106"/>
      <c r="AM138" s="106"/>
      <c r="AN138" s="106"/>
      <c r="AO138" s="106"/>
      <c r="AP138" s="106">
        <f>AA138+AB138</f>
        <v>1200</v>
      </c>
      <c r="AQ138" s="400">
        <v>44562</v>
      </c>
      <c r="AR138" s="400">
        <v>44926</v>
      </c>
      <c r="AS138" s="396" t="s">
        <v>614</v>
      </c>
    </row>
    <row r="139" spans="1:45" s="401" customFormat="1" ht="285" x14ac:dyDescent="0.2">
      <c r="A139" s="106">
        <v>4</v>
      </c>
      <c r="B139" s="107" t="s">
        <v>188</v>
      </c>
      <c r="C139" s="106">
        <v>45</v>
      </c>
      <c r="D139" s="107" t="s">
        <v>62</v>
      </c>
      <c r="E139" s="106">
        <v>4599</v>
      </c>
      <c r="F139" s="107" t="s">
        <v>126</v>
      </c>
      <c r="G139" s="106" t="s">
        <v>64</v>
      </c>
      <c r="H139" s="107" t="s">
        <v>889</v>
      </c>
      <c r="I139" s="106" t="s">
        <v>890</v>
      </c>
      <c r="J139" s="107" t="s">
        <v>422</v>
      </c>
      <c r="K139" s="106" t="s">
        <v>64</v>
      </c>
      <c r="L139" s="107" t="s">
        <v>891</v>
      </c>
      <c r="M139" s="106">
        <v>459901600</v>
      </c>
      <c r="N139" s="107" t="s">
        <v>422</v>
      </c>
      <c r="O139" s="106">
        <v>4</v>
      </c>
      <c r="P139" s="110">
        <v>2021003630003</v>
      </c>
      <c r="Q139" s="107" t="s">
        <v>892</v>
      </c>
      <c r="R139" s="395">
        <v>1</v>
      </c>
      <c r="S139" s="107" t="s">
        <v>893</v>
      </c>
      <c r="T139" s="107" t="s">
        <v>894</v>
      </c>
      <c r="U139" s="107" t="s">
        <v>895</v>
      </c>
      <c r="V139" s="402">
        <v>15000000</v>
      </c>
      <c r="W139" s="458" t="s">
        <v>896</v>
      </c>
      <c r="X139" s="412" t="s">
        <v>645</v>
      </c>
      <c r="Y139" s="110">
        <v>20</v>
      </c>
      <c r="Z139" s="106" t="s">
        <v>94</v>
      </c>
      <c r="AA139" s="106">
        <v>295972</v>
      </c>
      <c r="AB139" s="106">
        <v>285580</v>
      </c>
      <c r="AC139" s="106">
        <v>135545</v>
      </c>
      <c r="AD139" s="106">
        <v>44254</v>
      </c>
      <c r="AE139" s="106">
        <v>309146</v>
      </c>
      <c r="AF139" s="106">
        <v>92607</v>
      </c>
      <c r="AG139" s="106">
        <v>2145</v>
      </c>
      <c r="AH139" s="106">
        <v>12718</v>
      </c>
      <c r="AI139" s="106">
        <v>26</v>
      </c>
      <c r="AJ139" s="106">
        <v>37</v>
      </c>
      <c r="AK139" s="106">
        <v>0</v>
      </c>
      <c r="AL139" s="106">
        <v>0</v>
      </c>
      <c r="AM139" s="106">
        <v>44350</v>
      </c>
      <c r="AN139" s="106">
        <v>21944</v>
      </c>
      <c r="AO139" s="106">
        <v>75687</v>
      </c>
      <c r="AP139" s="106">
        <v>581552</v>
      </c>
      <c r="AQ139" s="400">
        <v>44562</v>
      </c>
      <c r="AR139" s="400">
        <v>44926</v>
      </c>
      <c r="AS139" s="396" t="s">
        <v>614</v>
      </c>
    </row>
    <row r="140" spans="1:45" s="401" customFormat="1" ht="285" x14ac:dyDescent="0.2">
      <c r="A140" s="106">
        <v>4</v>
      </c>
      <c r="B140" s="107" t="s">
        <v>188</v>
      </c>
      <c r="C140" s="106">
        <v>45</v>
      </c>
      <c r="D140" s="107" t="s">
        <v>62</v>
      </c>
      <c r="E140" s="106">
        <v>4599</v>
      </c>
      <c r="F140" s="107" t="s">
        <v>126</v>
      </c>
      <c r="G140" s="106" t="s">
        <v>64</v>
      </c>
      <c r="H140" s="107" t="s">
        <v>889</v>
      </c>
      <c r="I140" s="106" t="s">
        <v>890</v>
      </c>
      <c r="J140" s="107" t="s">
        <v>422</v>
      </c>
      <c r="K140" s="106" t="s">
        <v>64</v>
      </c>
      <c r="L140" s="107" t="s">
        <v>891</v>
      </c>
      <c r="M140" s="106">
        <v>459901600</v>
      </c>
      <c r="N140" s="107" t="s">
        <v>422</v>
      </c>
      <c r="O140" s="106">
        <v>4</v>
      </c>
      <c r="P140" s="110">
        <v>2021003630003</v>
      </c>
      <c r="Q140" s="107" t="s">
        <v>892</v>
      </c>
      <c r="R140" s="395">
        <v>1</v>
      </c>
      <c r="S140" s="107" t="s">
        <v>893</v>
      </c>
      <c r="T140" s="107" t="s">
        <v>894</v>
      </c>
      <c r="U140" s="107" t="s">
        <v>895</v>
      </c>
      <c r="V140" s="402">
        <v>10000000</v>
      </c>
      <c r="W140" s="458" t="s">
        <v>897</v>
      </c>
      <c r="X140" s="412" t="s">
        <v>645</v>
      </c>
      <c r="Y140" s="110">
        <v>88</v>
      </c>
      <c r="Z140" s="106" t="s">
        <v>139</v>
      </c>
      <c r="AA140" s="106">
        <v>295972</v>
      </c>
      <c r="AB140" s="106">
        <v>285580</v>
      </c>
      <c r="AC140" s="106">
        <v>135545</v>
      </c>
      <c r="AD140" s="106">
        <v>44254</v>
      </c>
      <c r="AE140" s="106">
        <v>309146</v>
      </c>
      <c r="AF140" s="106">
        <v>92607</v>
      </c>
      <c r="AG140" s="106">
        <v>2145</v>
      </c>
      <c r="AH140" s="106">
        <v>12718</v>
      </c>
      <c r="AI140" s="106">
        <v>26</v>
      </c>
      <c r="AJ140" s="106">
        <v>37</v>
      </c>
      <c r="AK140" s="106">
        <v>0</v>
      </c>
      <c r="AL140" s="106">
        <v>0</v>
      </c>
      <c r="AM140" s="106">
        <v>44350</v>
      </c>
      <c r="AN140" s="106">
        <v>21944</v>
      </c>
      <c r="AO140" s="106">
        <v>75687</v>
      </c>
      <c r="AP140" s="106">
        <v>581552</v>
      </c>
      <c r="AQ140" s="400">
        <v>44562</v>
      </c>
      <c r="AR140" s="400">
        <v>44926</v>
      </c>
      <c r="AS140" s="396" t="s">
        <v>614</v>
      </c>
    </row>
    <row r="141" spans="1:45" s="401" customFormat="1" ht="99.75" x14ac:dyDescent="0.2">
      <c r="A141" s="106">
        <v>4</v>
      </c>
      <c r="B141" s="107" t="s">
        <v>188</v>
      </c>
      <c r="C141" s="106">
        <v>45</v>
      </c>
      <c r="D141" s="107" t="s">
        <v>62</v>
      </c>
      <c r="E141" s="106">
        <v>4599</v>
      </c>
      <c r="F141" s="107" t="s">
        <v>126</v>
      </c>
      <c r="G141" s="106" t="s">
        <v>64</v>
      </c>
      <c r="H141" s="107" t="s">
        <v>889</v>
      </c>
      <c r="I141" s="106" t="s">
        <v>890</v>
      </c>
      <c r="J141" s="107" t="s">
        <v>422</v>
      </c>
      <c r="K141" s="106" t="s">
        <v>64</v>
      </c>
      <c r="L141" s="107" t="s">
        <v>891</v>
      </c>
      <c r="M141" s="106">
        <v>459901600</v>
      </c>
      <c r="N141" s="107" t="s">
        <v>422</v>
      </c>
      <c r="O141" s="106">
        <v>4</v>
      </c>
      <c r="P141" s="110">
        <v>2021003630003</v>
      </c>
      <c r="Q141" s="107" t="s">
        <v>892</v>
      </c>
      <c r="R141" s="395">
        <v>1</v>
      </c>
      <c r="S141" s="107" t="s">
        <v>893</v>
      </c>
      <c r="T141" s="107" t="s">
        <v>894</v>
      </c>
      <c r="U141" s="107" t="s">
        <v>895</v>
      </c>
      <c r="V141" s="402">
        <v>9000000</v>
      </c>
      <c r="W141" s="458" t="s">
        <v>898</v>
      </c>
      <c r="X141" s="417" t="s">
        <v>648</v>
      </c>
      <c r="Y141" s="110">
        <v>20</v>
      </c>
      <c r="Z141" s="106" t="s">
        <v>94</v>
      </c>
      <c r="AA141" s="106">
        <v>295972</v>
      </c>
      <c r="AB141" s="106">
        <v>285580</v>
      </c>
      <c r="AC141" s="106">
        <v>135545</v>
      </c>
      <c r="AD141" s="106">
        <v>44254</v>
      </c>
      <c r="AE141" s="106">
        <v>309146</v>
      </c>
      <c r="AF141" s="106">
        <v>92607</v>
      </c>
      <c r="AG141" s="106">
        <v>2145</v>
      </c>
      <c r="AH141" s="106">
        <v>12718</v>
      </c>
      <c r="AI141" s="106">
        <v>26</v>
      </c>
      <c r="AJ141" s="106">
        <v>37</v>
      </c>
      <c r="AK141" s="106">
        <v>0</v>
      </c>
      <c r="AL141" s="106">
        <v>0</v>
      </c>
      <c r="AM141" s="106">
        <v>44350</v>
      </c>
      <c r="AN141" s="106">
        <v>21944</v>
      </c>
      <c r="AO141" s="106">
        <v>75687</v>
      </c>
      <c r="AP141" s="106">
        <v>581552</v>
      </c>
      <c r="AQ141" s="400">
        <v>44562</v>
      </c>
      <c r="AR141" s="400">
        <v>44926</v>
      </c>
      <c r="AS141" s="396" t="s">
        <v>614</v>
      </c>
    </row>
    <row r="142" spans="1:45" s="401" customFormat="1" ht="99.75" x14ac:dyDescent="0.2">
      <c r="A142" s="106">
        <v>4</v>
      </c>
      <c r="B142" s="107" t="s">
        <v>188</v>
      </c>
      <c r="C142" s="106">
        <v>45</v>
      </c>
      <c r="D142" s="107" t="s">
        <v>62</v>
      </c>
      <c r="E142" s="106">
        <v>4599</v>
      </c>
      <c r="F142" s="107" t="s">
        <v>126</v>
      </c>
      <c r="G142" s="106" t="s">
        <v>64</v>
      </c>
      <c r="H142" s="107" t="s">
        <v>889</v>
      </c>
      <c r="I142" s="106" t="s">
        <v>890</v>
      </c>
      <c r="J142" s="107" t="s">
        <v>422</v>
      </c>
      <c r="K142" s="106" t="s">
        <v>64</v>
      </c>
      <c r="L142" s="107" t="s">
        <v>891</v>
      </c>
      <c r="M142" s="106">
        <v>459901600</v>
      </c>
      <c r="N142" s="107" t="s">
        <v>422</v>
      </c>
      <c r="O142" s="106">
        <v>4</v>
      </c>
      <c r="P142" s="110">
        <v>2021003630003</v>
      </c>
      <c r="Q142" s="107" t="s">
        <v>892</v>
      </c>
      <c r="R142" s="395">
        <v>1</v>
      </c>
      <c r="S142" s="107" t="s">
        <v>893</v>
      </c>
      <c r="T142" s="470" t="s">
        <v>894</v>
      </c>
      <c r="U142" s="470" t="s">
        <v>895</v>
      </c>
      <c r="V142" s="402">
        <v>5000000</v>
      </c>
      <c r="W142" s="458" t="s">
        <v>899</v>
      </c>
      <c r="X142" s="417" t="s">
        <v>648</v>
      </c>
      <c r="Y142" s="110">
        <v>88</v>
      </c>
      <c r="Z142" s="106" t="s">
        <v>139</v>
      </c>
      <c r="AA142" s="106">
        <v>295972</v>
      </c>
      <c r="AB142" s="106">
        <v>285580</v>
      </c>
      <c r="AC142" s="106">
        <v>135545</v>
      </c>
      <c r="AD142" s="106">
        <v>44254</v>
      </c>
      <c r="AE142" s="106">
        <v>309146</v>
      </c>
      <c r="AF142" s="106">
        <v>92607</v>
      </c>
      <c r="AG142" s="106">
        <v>2145</v>
      </c>
      <c r="AH142" s="106">
        <v>12718</v>
      </c>
      <c r="AI142" s="106">
        <v>26</v>
      </c>
      <c r="AJ142" s="106">
        <v>37</v>
      </c>
      <c r="AK142" s="106">
        <v>0</v>
      </c>
      <c r="AL142" s="106">
        <v>0</v>
      </c>
      <c r="AM142" s="106">
        <v>44350</v>
      </c>
      <c r="AN142" s="106">
        <v>21944</v>
      </c>
      <c r="AO142" s="106">
        <v>75687</v>
      </c>
      <c r="AP142" s="106">
        <v>581552</v>
      </c>
      <c r="AQ142" s="400">
        <v>44562</v>
      </c>
      <c r="AR142" s="400">
        <v>44926</v>
      </c>
      <c r="AS142" s="396" t="s">
        <v>614</v>
      </c>
    </row>
    <row r="143" spans="1:45" s="401" customFormat="1" ht="99.75" x14ac:dyDescent="0.2">
      <c r="A143" s="106">
        <v>4</v>
      </c>
      <c r="B143" s="107" t="s">
        <v>188</v>
      </c>
      <c r="C143" s="106">
        <v>45</v>
      </c>
      <c r="D143" s="107" t="s">
        <v>62</v>
      </c>
      <c r="E143" s="106">
        <v>4599</v>
      </c>
      <c r="F143" s="107" t="s">
        <v>126</v>
      </c>
      <c r="G143" s="106" t="s">
        <v>64</v>
      </c>
      <c r="H143" s="107" t="s">
        <v>889</v>
      </c>
      <c r="I143" s="106" t="s">
        <v>890</v>
      </c>
      <c r="J143" s="107" t="s">
        <v>422</v>
      </c>
      <c r="K143" s="106" t="s">
        <v>64</v>
      </c>
      <c r="L143" s="107" t="s">
        <v>891</v>
      </c>
      <c r="M143" s="106">
        <v>459901600</v>
      </c>
      <c r="N143" s="107" t="s">
        <v>422</v>
      </c>
      <c r="O143" s="106">
        <v>4</v>
      </c>
      <c r="P143" s="110">
        <v>2021003630003</v>
      </c>
      <c r="Q143" s="107" t="s">
        <v>892</v>
      </c>
      <c r="R143" s="395">
        <v>1</v>
      </c>
      <c r="S143" s="107" t="s">
        <v>893</v>
      </c>
      <c r="T143" s="470" t="s">
        <v>894</v>
      </c>
      <c r="U143" s="470" t="s">
        <v>895</v>
      </c>
      <c r="V143" s="402">
        <v>3000000</v>
      </c>
      <c r="W143" s="458" t="s">
        <v>900</v>
      </c>
      <c r="X143" s="417" t="s">
        <v>651</v>
      </c>
      <c r="Y143" s="110">
        <v>20</v>
      </c>
      <c r="Z143" s="106" t="s">
        <v>94</v>
      </c>
      <c r="AA143" s="106">
        <v>295972</v>
      </c>
      <c r="AB143" s="106">
        <v>285580</v>
      </c>
      <c r="AC143" s="106">
        <v>135545</v>
      </c>
      <c r="AD143" s="106">
        <v>44254</v>
      </c>
      <c r="AE143" s="106">
        <v>309146</v>
      </c>
      <c r="AF143" s="106">
        <v>92607</v>
      </c>
      <c r="AG143" s="106">
        <v>2145</v>
      </c>
      <c r="AH143" s="106">
        <v>12718</v>
      </c>
      <c r="AI143" s="106">
        <v>26</v>
      </c>
      <c r="AJ143" s="106">
        <v>37</v>
      </c>
      <c r="AK143" s="106">
        <v>0</v>
      </c>
      <c r="AL143" s="106">
        <v>0</v>
      </c>
      <c r="AM143" s="106">
        <v>44350</v>
      </c>
      <c r="AN143" s="106">
        <v>21944</v>
      </c>
      <c r="AO143" s="106">
        <v>75687</v>
      </c>
      <c r="AP143" s="106">
        <v>581552</v>
      </c>
      <c r="AQ143" s="400">
        <v>44562</v>
      </c>
      <c r="AR143" s="400">
        <v>44926</v>
      </c>
      <c r="AS143" s="396" t="s">
        <v>614</v>
      </c>
    </row>
    <row r="144" spans="1:45" s="401" customFormat="1" ht="99.75" x14ac:dyDescent="0.2">
      <c r="A144" s="106">
        <v>4</v>
      </c>
      <c r="B144" s="107" t="s">
        <v>188</v>
      </c>
      <c r="C144" s="106">
        <v>45</v>
      </c>
      <c r="D144" s="107" t="s">
        <v>62</v>
      </c>
      <c r="E144" s="106">
        <v>4599</v>
      </c>
      <c r="F144" s="107" t="s">
        <v>126</v>
      </c>
      <c r="G144" s="106" t="s">
        <v>64</v>
      </c>
      <c r="H144" s="107" t="s">
        <v>889</v>
      </c>
      <c r="I144" s="106" t="s">
        <v>890</v>
      </c>
      <c r="J144" s="107" t="s">
        <v>422</v>
      </c>
      <c r="K144" s="106" t="s">
        <v>64</v>
      </c>
      <c r="L144" s="107" t="s">
        <v>891</v>
      </c>
      <c r="M144" s="106">
        <v>459901600</v>
      </c>
      <c r="N144" s="107" t="s">
        <v>422</v>
      </c>
      <c r="O144" s="106">
        <v>4</v>
      </c>
      <c r="P144" s="110">
        <v>2021003630003</v>
      </c>
      <c r="Q144" s="107" t="s">
        <v>892</v>
      </c>
      <c r="R144" s="395">
        <v>1</v>
      </c>
      <c r="S144" s="107" t="s">
        <v>893</v>
      </c>
      <c r="T144" s="470" t="s">
        <v>894</v>
      </c>
      <c r="U144" s="470" t="s">
        <v>895</v>
      </c>
      <c r="V144" s="402">
        <v>1000000</v>
      </c>
      <c r="W144" s="458" t="s">
        <v>901</v>
      </c>
      <c r="X144" s="417" t="s">
        <v>651</v>
      </c>
      <c r="Y144" s="110">
        <v>88</v>
      </c>
      <c r="Z144" s="106" t="s">
        <v>139</v>
      </c>
      <c r="AA144" s="106">
        <v>295972</v>
      </c>
      <c r="AB144" s="106">
        <v>285580</v>
      </c>
      <c r="AC144" s="106">
        <v>135545</v>
      </c>
      <c r="AD144" s="106">
        <v>44254</v>
      </c>
      <c r="AE144" s="106">
        <v>309146</v>
      </c>
      <c r="AF144" s="106">
        <v>92607</v>
      </c>
      <c r="AG144" s="106">
        <v>2145</v>
      </c>
      <c r="AH144" s="106">
        <v>12718</v>
      </c>
      <c r="AI144" s="106">
        <v>26</v>
      </c>
      <c r="AJ144" s="106">
        <v>37</v>
      </c>
      <c r="AK144" s="106">
        <v>0</v>
      </c>
      <c r="AL144" s="106">
        <v>0</v>
      </c>
      <c r="AM144" s="106">
        <v>44350</v>
      </c>
      <c r="AN144" s="106">
        <v>21944</v>
      </c>
      <c r="AO144" s="106">
        <v>75687</v>
      </c>
      <c r="AP144" s="106">
        <v>581552</v>
      </c>
      <c r="AQ144" s="400">
        <v>44562</v>
      </c>
      <c r="AR144" s="400">
        <v>44926</v>
      </c>
      <c r="AS144" s="396" t="s">
        <v>614</v>
      </c>
    </row>
    <row r="145" spans="1:58" s="401" customFormat="1" ht="185.25" x14ac:dyDescent="0.2">
      <c r="A145" s="106">
        <v>4</v>
      </c>
      <c r="B145" s="107" t="s">
        <v>188</v>
      </c>
      <c r="C145" s="106">
        <v>45</v>
      </c>
      <c r="D145" s="107" t="s">
        <v>62</v>
      </c>
      <c r="E145" s="106">
        <v>4599</v>
      </c>
      <c r="F145" s="107" t="s">
        <v>126</v>
      </c>
      <c r="G145" s="106" t="s">
        <v>64</v>
      </c>
      <c r="H145" s="107" t="s">
        <v>889</v>
      </c>
      <c r="I145" s="106" t="s">
        <v>890</v>
      </c>
      <c r="J145" s="107" t="s">
        <v>422</v>
      </c>
      <c r="K145" s="106" t="s">
        <v>64</v>
      </c>
      <c r="L145" s="107" t="s">
        <v>891</v>
      </c>
      <c r="M145" s="106">
        <v>459901600</v>
      </c>
      <c r="N145" s="107" t="s">
        <v>422</v>
      </c>
      <c r="O145" s="106">
        <v>4</v>
      </c>
      <c r="P145" s="110">
        <v>2021003630003</v>
      </c>
      <c r="Q145" s="107" t="s">
        <v>892</v>
      </c>
      <c r="R145" s="395">
        <v>1</v>
      </c>
      <c r="S145" s="107" t="s">
        <v>893</v>
      </c>
      <c r="T145" s="107" t="s">
        <v>894</v>
      </c>
      <c r="U145" s="107" t="s">
        <v>895</v>
      </c>
      <c r="V145" s="402">
        <v>3000000</v>
      </c>
      <c r="W145" s="458" t="s">
        <v>902</v>
      </c>
      <c r="X145" s="417" t="s">
        <v>675</v>
      </c>
      <c r="Y145" s="110">
        <v>20</v>
      </c>
      <c r="Z145" s="106" t="s">
        <v>94</v>
      </c>
      <c r="AA145" s="106">
        <v>295972</v>
      </c>
      <c r="AB145" s="106">
        <v>285580</v>
      </c>
      <c r="AC145" s="106">
        <v>135545</v>
      </c>
      <c r="AD145" s="106">
        <v>44254</v>
      </c>
      <c r="AE145" s="106">
        <v>309146</v>
      </c>
      <c r="AF145" s="106">
        <v>92607</v>
      </c>
      <c r="AG145" s="106">
        <v>2145</v>
      </c>
      <c r="AH145" s="106">
        <v>12718</v>
      </c>
      <c r="AI145" s="106">
        <v>26</v>
      </c>
      <c r="AJ145" s="106">
        <v>37</v>
      </c>
      <c r="AK145" s="106">
        <v>0</v>
      </c>
      <c r="AL145" s="106">
        <v>0</v>
      </c>
      <c r="AM145" s="106">
        <v>44350</v>
      </c>
      <c r="AN145" s="106">
        <v>21944</v>
      </c>
      <c r="AO145" s="106">
        <v>75687</v>
      </c>
      <c r="AP145" s="106">
        <v>581552</v>
      </c>
      <c r="AQ145" s="400">
        <v>44562</v>
      </c>
      <c r="AR145" s="400">
        <v>44926</v>
      </c>
      <c r="AS145" s="396" t="s">
        <v>614</v>
      </c>
    </row>
    <row r="146" spans="1:58" s="401" customFormat="1" ht="99.75" x14ac:dyDescent="0.2">
      <c r="A146" s="106">
        <v>4</v>
      </c>
      <c r="B146" s="107" t="s">
        <v>188</v>
      </c>
      <c r="C146" s="106">
        <v>45</v>
      </c>
      <c r="D146" s="107" t="s">
        <v>62</v>
      </c>
      <c r="E146" s="106">
        <v>4599</v>
      </c>
      <c r="F146" s="107" t="s">
        <v>126</v>
      </c>
      <c r="G146" s="106" t="s">
        <v>64</v>
      </c>
      <c r="H146" s="107" t="s">
        <v>889</v>
      </c>
      <c r="I146" s="106" t="s">
        <v>890</v>
      </c>
      <c r="J146" s="107" t="s">
        <v>422</v>
      </c>
      <c r="K146" s="106" t="s">
        <v>64</v>
      </c>
      <c r="L146" s="107" t="s">
        <v>891</v>
      </c>
      <c r="M146" s="106">
        <v>459901600</v>
      </c>
      <c r="N146" s="107" t="s">
        <v>422</v>
      </c>
      <c r="O146" s="106">
        <v>4</v>
      </c>
      <c r="P146" s="110">
        <v>2021003630003</v>
      </c>
      <c r="Q146" s="107" t="s">
        <v>892</v>
      </c>
      <c r="R146" s="395">
        <v>1</v>
      </c>
      <c r="S146" s="107" t="s">
        <v>893</v>
      </c>
      <c r="T146" s="107" t="s">
        <v>894</v>
      </c>
      <c r="U146" s="107" t="s">
        <v>658</v>
      </c>
      <c r="V146" s="402">
        <v>20000000</v>
      </c>
      <c r="W146" s="458" t="s">
        <v>903</v>
      </c>
      <c r="X146" s="398" t="s">
        <v>74</v>
      </c>
      <c r="Y146" s="110">
        <v>20</v>
      </c>
      <c r="Z146" s="106" t="s">
        <v>94</v>
      </c>
      <c r="AA146" s="106">
        <v>295972</v>
      </c>
      <c r="AB146" s="106">
        <v>285580</v>
      </c>
      <c r="AC146" s="106">
        <v>135545</v>
      </c>
      <c r="AD146" s="106">
        <v>44254</v>
      </c>
      <c r="AE146" s="106">
        <v>309146</v>
      </c>
      <c r="AF146" s="106">
        <v>92607</v>
      </c>
      <c r="AG146" s="106">
        <v>2145</v>
      </c>
      <c r="AH146" s="106">
        <v>12718</v>
      </c>
      <c r="AI146" s="106">
        <v>26</v>
      </c>
      <c r="AJ146" s="106">
        <v>37</v>
      </c>
      <c r="AK146" s="106">
        <v>0</v>
      </c>
      <c r="AL146" s="106">
        <v>0</v>
      </c>
      <c r="AM146" s="106">
        <v>44350</v>
      </c>
      <c r="AN146" s="106">
        <v>21944</v>
      </c>
      <c r="AO146" s="106">
        <v>75687</v>
      </c>
      <c r="AP146" s="106">
        <v>581552</v>
      </c>
      <c r="AQ146" s="400">
        <v>44562</v>
      </c>
      <c r="AR146" s="400">
        <v>44926</v>
      </c>
      <c r="AS146" s="396" t="s">
        <v>614</v>
      </c>
    </row>
    <row r="147" spans="1:58" s="401" customFormat="1" ht="99.75" x14ac:dyDescent="0.2">
      <c r="A147" s="106">
        <v>4</v>
      </c>
      <c r="B147" s="107" t="s">
        <v>188</v>
      </c>
      <c r="C147" s="106">
        <v>45</v>
      </c>
      <c r="D147" s="107" t="s">
        <v>62</v>
      </c>
      <c r="E147" s="106">
        <v>4599</v>
      </c>
      <c r="F147" s="107" t="s">
        <v>126</v>
      </c>
      <c r="G147" s="106" t="s">
        <v>64</v>
      </c>
      <c r="H147" s="107" t="s">
        <v>889</v>
      </c>
      <c r="I147" s="106" t="s">
        <v>890</v>
      </c>
      <c r="J147" s="107" t="s">
        <v>422</v>
      </c>
      <c r="K147" s="106" t="s">
        <v>64</v>
      </c>
      <c r="L147" s="107" t="s">
        <v>891</v>
      </c>
      <c r="M147" s="106">
        <v>459901600</v>
      </c>
      <c r="N147" s="107" t="s">
        <v>422</v>
      </c>
      <c r="O147" s="106">
        <v>4</v>
      </c>
      <c r="P147" s="110">
        <v>2021003630003</v>
      </c>
      <c r="Q147" s="107" t="s">
        <v>904</v>
      </c>
      <c r="R147" s="395">
        <v>1</v>
      </c>
      <c r="S147" s="107" t="s">
        <v>893</v>
      </c>
      <c r="T147" s="107" t="s">
        <v>894</v>
      </c>
      <c r="U147" s="107" t="s">
        <v>905</v>
      </c>
      <c r="V147" s="402">
        <v>60660648</v>
      </c>
      <c r="W147" s="458" t="s">
        <v>906</v>
      </c>
      <c r="X147" s="398" t="s">
        <v>613</v>
      </c>
      <c r="Y147" s="110">
        <v>88</v>
      </c>
      <c r="Z147" s="106" t="s">
        <v>842</v>
      </c>
      <c r="AA147" s="106">
        <v>295972</v>
      </c>
      <c r="AB147" s="106">
        <v>285580</v>
      </c>
      <c r="AC147" s="106">
        <v>135545</v>
      </c>
      <c r="AD147" s="106">
        <v>44254</v>
      </c>
      <c r="AE147" s="106">
        <v>309146</v>
      </c>
      <c r="AF147" s="106">
        <v>92607</v>
      </c>
      <c r="AG147" s="106">
        <v>2145</v>
      </c>
      <c r="AH147" s="106">
        <v>12718</v>
      </c>
      <c r="AI147" s="106">
        <v>26</v>
      </c>
      <c r="AJ147" s="106">
        <v>37</v>
      </c>
      <c r="AK147" s="106">
        <v>0</v>
      </c>
      <c r="AL147" s="106">
        <v>0</v>
      </c>
      <c r="AM147" s="106">
        <v>44350</v>
      </c>
      <c r="AN147" s="106">
        <v>21944</v>
      </c>
      <c r="AO147" s="106">
        <v>75687</v>
      </c>
      <c r="AP147" s="106">
        <v>581552</v>
      </c>
      <c r="AQ147" s="400">
        <v>44562</v>
      </c>
      <c r="AR147" s="400">
        <v>44926</v>
      </c>
      <c r="AS147" s="396" t="s">
        <v>614</v>
      </c>
    </row>
    <row r="148" spans="1:58" s="401" customFormat="1" ht="71.25" x14ac:dyDescent="0.2">
      <c r="A148" s="106">
        <v>4</v>
      </c>
      <c r="B148" s="107" t="s">
        <v>188</v>
      </c>
      <c r="C148" s="106">
        <v>45</v>
      </c>
      <c r="D148" s="107" t="s">
        <v>62</v>
      </c>
      <c r="E148" s="106">
        <v>4502</v>
      </c>
      <c r="F148" s="107" t="s">
        <v>907</v>
      </c>
      <c r="G148" s="106">
        <v>4502003</v>
      </c>
      <c r="H148" s="107" t="s">
        <v>908</v>
      </c>
      <c r="I148" s="106">
        <v>4502003</v>
      </c>
      <c r="J148" s="107" t="s">
        <v>908</v>
      </c>
      <c r="K148" s="106">
        <v>450200300</v>
      </c>
      <c r="L148" s="107" t="s">
        <v>908</v>
      </c>
      <c r="M148" s="106">
        <v>450200300</v>
      </c>
      <c r="N148" s="107" t="s">
        <v>908</v>
      </c>
      <c r="O148" s="106">
        <v>2</v>
      </c>
      <c r="P148" s="110">
        <v>2021003630006</v>
      </c>
      <c r="Q148" s="107" t="s">
        <v>909</v>
      </c>
      <c r="R148" s="395">
        <v>1</v>
      </c>
      <c r="S148" s="107" t="s">
        <v>910</v>
      </c>
      <c r="T148" s="107" t="s">
        <v>911</v>
      </c>
      <c r="U148" s="107" t="s">
        <v>912</v>
      </c>
      <c r="V148" s="402">
        <v>38000000</v>
      </c>
      <c r="W148" s="457" t="s">
        <v>913</v>
      </c>
      <c r="X148" s="398" t="s">
        <v>613</v>
      </c>
      <c r="Y148" s="110">
        <v>20</v>
      </c>
      <c r="Z148" s="106" t="s">
        <v>94</v>
      </c>
      <c r="AA148" s="106">
        <v>295972</v>
      </c>
      <c r="AB148" s="106">
        <v>285580</v>
      </c>
      <c r="AC148" s="106">
        <v>135545</v>
      </c>
      <c r="AD148" s="106">
        <v>44254</v>
      </c>
      <c r="AE148" s="106">
        <v>309146</v>
      </c>
      <c r="AF148" s="106">
        <v>92607</v>
      </c>
      <c r="AG148" s="106">
        <v>2145</v>
      </c>
      <c r="AH148" s="106">
        <v>12718</v>
      </c>
      <c r="AI148" s="106">
        <v>26</v>
      </c>
      <c r="AJ148" s="106">
        <v>37</v>
      </c>
      <c r="AK148" s="106">
        <v>0</v>
      </c>
      <c r="AL148" s="106">
        <v>0</v>
      </c>
      <c r="AM148" s="106">
        <v>44350</v>
      </c>
      <c r="AN148" s="106">
        <v>21944</v>
      </c>
      <c r="AO148" s="106">
        <v>75687</v>
      </c>
      <c r="AP148" s="106">
        <v>581552</v>
      </c>
      <c r="AQ148" s="400">
        <v>44562</v>
      </c>
      <c r="AR148" s="400">
        <v>44926</v>
      </c>
      <c r="AS148" s="396" t="s">
        <v>614</v>
      </c>
    </row>
    <row r="149" spans="1:58" s="401" customFormat="1" ht="57" x14ac:dyDescent="0.2">
      <c r="A149" s="110">
        <v>3</v>
      </c>
      <c r="B149" s="107" t="s">
        <v>381</v>
      </c>
      <c r="C149" s="106">
        <v>40</v>
      </c>
      <c r="D149" s="107" t="s">
        <v>446</v>
      </c>
      <c r="E149" s="106">
        <v>34</v>
      </c>
      <c r="F149" s="107" t="s">
        <v>914</v>
      </c>
      <c r="G149" s="106" t="s">
        <v>915</v>
      </c>
      <c r="H149" s="429" t="s">
        <v>916</v>
      </c>
      <c r="I149" s="106" t="s">
        <v>915</v>
      </c>
      <c r="J149" s="107" t="s">
        <v>916</v>
      </c>
      <c r="K149" s="106">
        <v>400301802</v>
      </c>
      <c r="L149" s="107" t="s">
        <v>917</v>
      </c>
      <c r="M149" s="106">
        <v>400301802</v>
      </c>
      <c r="N149" s="107" t="s">
        <v>917</v>
      </c>
      <c r="O149" s="421">
        <v>1</v>
      </c>
      <c r="P149" s="110">
        <v>2020003630014</v>
      </c>
      <c r="Q149" s="107" t="s">
        <v>918</v>
      </c>
      <c r="R149" s="395">
        <v>0.11881149899723942</v>
      </c>
      <c r="S149" s="107" t="s">
        <v>919</v>
      </c>
      <c r="T149" s="107" t="s">
        <v>920</v>
      </c>
      <c r="U149" s="429" t="s">
        <v>916</v>
      </c>
      <c r="V149" s="397">
        <v>515110811</v>
      </c>
      <c r="W149" s="457" t="s">
        <v>921</v>
      </c>
      <c r="X149" s="417" t="s">
        <v>922</v>
      </c>
      <c r="Y149" s="110">
        <v>27</v>
      </c>
      <c r="Z149" s="106" t="s">
        <v>923</v>
      </c>
      <c r="AA149" s="430">
        <v>295972</v>
      </c>
      <c r="AB149" s="430">
        <v>294321</v>
      </c>
      <c r="AC149" s="430">
        <v>132302</v>
      </c>
      <c r="AD149" s="430">
        <v>43426</v>
      </c>
      <c r="AE149" s="430">
        <v>313940</v>
      </c>
      <c r="AF149" s="430">
        <v>100625</v>
      </c>
      <c r="AG149" s="430">
        <v>2145</v>
      </c>
      <c r="AH149" s="430">
        <v>12718</v>
      </c>
      <c r="AI149" s="430">
        <v>36</v>
      </c>
      <c r="AJ149" s="430">
        <v>0</v>
      </c>
      <c r="AK149" s="430">
        <v>0</v>
      </c>
      <c r="AL149" s="430">
        <v>0</v>
      </c>
      <c r="AM149" s="430">
        <v>70</v>
      </c>
      <c r="AN149" s="430">
        <v>21944</v>
      </c>
      <c r="AO149" s="430">
        <v>75687</v>
      </c>
      <c r="AP149" s="430">
        <v>581552</v>
      </c>
      <c r="AQ149" s="400">
        <v>44562</v>
      </c>
      <c r="AR149" s="400">
        <v>44926</v>
      </c>
      <c r="AS149" s="396" t="s">
        <v>614</v>
      </c>
    </row>
    <row r="150" spans="1:58" s="401" customFormat="1" ht="71.25" x14ac:dyDescent="0.2">
      <c r="A150" s="110">
        <v>3</v>
      </c>
      <c r="B150" s="107" t="s">
        <v>381</v>
      </c>
      <c r="C150" s="106">
        <v>40</v>
      </c>
      <c r="D150" s="107" t="s">
        <v>446</v>
      </c>
      <c r="E150" s="106">
        <v>34</v>
      </c>
      <c r="F150" s="107" t="s">
        <v>914</v>
      </c>
      <c r="G150" s="106" t="s">
        <v>924</v>
      </c>
      <c r="H150" s="107" t="s">
        <v>925</v>
      </c>
      <c r="I150" s="106" t="s">
        <v>924</v>
      </c>
      <c r="J150" s="107" t="s">
        <v>925</v>
      </c>
      <c r="K150" s="106">
        <v>400302500</v>
      </c>
      <c r="L150" s="107" t="s">
        <v>926</v>
      </c>
      <c r="M150" s="106">
        <v>400302500</v>
      </c>
      <c r="N150" s="107" t="s">
        <v>926</v>
      </c>
      <c r="O150" s="409">
        <v>4</v>
      </c>
      <c r="P150" s="110">
        <v>2020003630014</v>
      </c>
      <c r="Q150" s="107" t="s">
        <v>918</v>
      </c>
      <c r="R150" s="395">
        <v>0.37905841987543937</v>
      </c>
      <c r="S150" s="107" t="s">
        <v>919</v>
      </c>
      <c r="T150" s="107" t="s">
        <v>920</v>
      </c>
      <c r="U150" s="107" t="s">
        <v>925</v>
      </c>
      <c r="V150" s="397">
        <v>900000000</v>
      </c>
      <c r="W150" s="457" t="s">
        <v>927</v>
      </c>
      <c r="X150" s="417" t="s">
        <v>922</v>
      </c>
      <c r="Y150" s="428" t="s">
        <v>635</v>
      </c>
      <c r="Z150" s="106" t="s">
        <v>636</v>
      </c>
      <c r="AA150" s="430">
        <v>295972</v>
      </c>
      <c r="AB150" s="430">
        <v>294321</v>
      </c>
      <c r="AC150" s="430">
        <v>132302</v>
      </c>
      <c r="AD150" s="430">
        <v>43426</v>
      </c>
      <c r="AE150" s="430">
        <v>313940</v>
      </c>
      <c r="AF150" s="430">
        <v>100625</v>
      </c>
      <c r="AG150" s="430">
        <v>2145</v>
      </c>
      <c r="AH150" s="430">
        <v>12718</v>
      </c>
      <c r="AI150" s="430">
        <v>36</v>
      </c>
      <c r="AJ150" s="430">
        <v>0</v>
      </c>
      <c r="AK150" s="430">
        <v>0</v>
      </c>
      <c r="AL150" s="430">
        <v>0</v>
      </c>
      <c r="AM150" s="430">
        <v>70</v>
      </c>
      <c r="AN150" s="430">
        <v>21944</v>
      </c>
      <c r="AO150" s="430">
        <v>75687</v>
      </c>
      <c r="AP150" s="430">
        <v>581552</v>
      </c>
      <c r="AQ150" s="400">
        <v>44562</v>
      </c>
      <c r="AR150" s="400">
        <v>44926</v>
      </c>
      <c r="AS150" s="396" t="s">
        <v>614</v>
      </c>
    </row>
    <row r="151" spans="1:58" s="401" customFormat="1" ht="71.25" x14ac:dyDescent="0.2">
      <c r="A151" s="110">
        <v>3</v>
      </c>
      <c r="B151" s="107" t="s">
        <v>381</v>
      </c>
      <c r="C151" s="106">
        <v>40</v>
      </c>
      <c r="D151" s="107" t="s">
        <v>446</v>
      </c>
      <c r="E151" s="106">
        <v>34</v>
      </c>
      <c r="F151" s="107" t="s">
        <v>914</v>
      </c>
      <c r="G151" s="106" t="s">
        <v>924</v>
      </c>
      <c r="H151" s="107" t="s">
        <v>925</v>
      </c>
      <c r="I151" s="106" t="s">
        <v>924</v>
      </c>
      <c r="J151" s="107" t="s">
        <v>925</v>
      </c>
      <c r="K151" s="106">
        <v>400302500</v>
      </c>
      <c r="L151" s="107" t="s">
        <v>926</v>
      </c>
      <c r="M151" s="106">
        <v>400302500</v>
      </c>
      <c r="N151" s="107" t="s">
        <v>926</v>
      </c>
      <c r="O151" s="409">
        <v>4</v>
      </c>
      <c r="P151" s="110">
        <v>2020003630014</v>
      </c>
      <c r="Q151" s="107" t="s">
        <v>918</v>
      </c>
      <c r="R151" s="395">
        <v>0.37905841987543937</v>
      </c>
      <c r="S151" s="107" t="s">
        <v>919</v>
      </c>
      <c r="T151" s="107" t="s">
        <v>920</v>
      </c>
      <c r="U151" s="107" t="s">
        <v>925</v>
      </c>
      <c r="V151" s="397">
        <v>300000000</v>
      </c>
      <c r="W151" s="457" t="s">
        <v>928</v>
      </c>
      <c r="X151" s="417" t="s">
        <v>922</v>
      </c>
      <c r="Y151" s="110">
        <v>27</v>
      </c>
      <c r="Z151" s="106" t="s">
        <v>923</v>
      </c>
      <c r="AA151" s="430">
        <v>295972</v>
      </c>
      <c r="AB151" s="430">
        <v>294321</v>
      </c>
      <c r="AC151" s="430">
        <v>132302</v>
      </c>
      <c r="AD151" s="430">
        <v>43426</v>
      </c>
      <c r="AE151" s="430">
        <v>313940</v>
      </c>
      <c r="AF151" s="430">
        <v>100625</v>
      </c>
      <c r="AG151" s="430">
        <v>2145</v>
      </c>
      <c r="AH151" s="430">
        <v>12718</v>
      </c>
      <c r="AI151" s="430">
        <v>36</v>
      </c>
      <c r="AJ151" s="430">
        <v>0</v>
      </c>
      <c r="AK151" s="430">
        <v>0</v>
      </c>
      <c r="AL151" s="430">
        <v>0</v>
      </c>
      <c r="AM151" s="430">
        <v>70</v>
      </c>
      <c r="AN151" s="430">
        <v>21944</v>
      </c>
      <c r="AO151" s="430">
        <v>75687</v>
      </c>
      <c r="AP151" s="430">
        <v>581552</v>
      </c>
      <c r="AQ151" s="400">
        <v>44562</v>
      </c>
      <c r="AR151" s="400">
        <v>44926</v>
      </c>
      <c r="AS151" s="396" t="s">
        <v>614</v>
      </c>
    </row>
    <row r="152" spans="1:58" s="401" customFormat="1" ht="71.25" x14ac:dyDescent="0.2">
      <c r="A152" s="110">
        <v>3</v>
      </c>
      <c r="B152" s="107" t="s">
        <v>381</v>
      </c>
      <c r="C152" s="106">
        <v>40</v>
      </c>
      <c r="D152" s="107" t="s">
        <v>446</v>
      </c>
      <c r="E152" s="106">
        <v>34</v>
      </c>
      <c r="F152" s="107" t="s">
        <v>914</v>
      </c>
      <c r="G152" s="106" t="s">
        <v>924</v>
      </c>
      <c r="H152" s="107" t="s">
        <v>925</v>
      </c>
      <c r="I152" s="106" t="s">
        <v>924</v>
      </c>
      <c r="J152" s="107" t="s">
        <v>925</v>
      </c>
      <c r="K152" s="106">
        <v>400302500</v>
      </c>
      <c r="L152" s="107" t="s">
        <v>926</v>
      </c>
      <c r="M152" s="106">
        <v>400302500</v>
      </c>
      <c r="N152" s="107" t="s">
        <v>926</v>
      </c>
      <c r="O152" s="409">
        <v>4</v>
      </c>
      <c r="P152" s="110">
        <v>2020003630014</v>
      </c>
      <c r="Q152" s="107" t="s">
        <v>918</v>
      </c>
      <c r="R152" s="395">
        <v>0.37905841987543937</v>
      </c>
      <c r="S152" s="107" t="s">
        <v>919</v>
      </c>
      <c r="T152" s="107" t="s">
        <v>920</v>
      </c>
      <c r="U152" s="107" t="s">
        <v>925</v>
      </c>
      <c r="V152" s="397">
        <v>443419128</v>
      </c>
      <c r="W152" s="457" t="s">
        <v>929</v>
      </c>
      <c r="X152" s="417" t="s">
        <v>922</v>
      </c>
      <c r="Y152" s="110">
        <v>82</v>
      </c>
      <c r="Z152" s="106" t="s">
        <v>930</v>
      </c>
      <c r="AA152" s="430">
        <v>295972</v>
      </c>
      <c r="AB152" s="430">
        <v>294321</v>
      </c>
      <c r="AC152" s="430">
        <v>132302</v>
      </c>
      <c r="AD152" s="430">
        <v>43426</v>
      </c>
      <c r="AE152" s="430">
        <v>313940</v>
      </c>
      <c r="AF152" s="430">
        <v>100625</v>
      </c>
      <c r="AG152" s="430">
        <v>2145</v>
      </c>
      <c r="AH152" s="430">
        <v>12718</v>
      </c>
      <c r="AI152" s="430">
        <v>36</v>
      </c>
      <c r="AJ152" s="430">
        <v>0</v>
      </c>
      <c r="AK152" s="430">
        <v>0</v>
      </c>
      <c r="AL152" s="430">
        <v>0</v>
      </c>
      <c r="AM152" s="430">
        <v>70</v>
      </c>
      <c r="AN152" s="430">
        <v>21944</v>
      </c>
      <c r="AO152" s="430">
        <v>75687</v>
      </c>
      <c r="AP152" s="430">
        <v>581552</v>
      </c>
      <c r="AQ152" s="400">
        <v>44562</v>
      </c>
      <c r="AR152" s="400">
        <v>44926</v>
      </c>
      <c r="AS152" s="396" t="s">
        <v>614</v>
      </c>
    </row>
    <row r="153" spans="1:58" s="401" customFormat="1" ht="71.25" x14ac:dyDescent="0.2">
      <c r="A153" s="110">
        <v>3</v>
      </c>
      <c r="B153" s="107" t="s">
        <v>381</v>
      </c>
      <c r="C153" s="106">
        <v>40</v>
      </c>
      <c r="D153" s="107" t="s">
        <v>446</v>
      </c>
      <c r="E153" s="106">
        <v>34</v>
      </c>
      <c r="F153" s="107" t="s">
        <v>914</v>
      </c>
      <c r="G153" s="106" t="s">
        <v>924</v>
      </c>
      <c r="H153" s="107" t="s">
        <v>925</v>
      </c>
      <c r="I153" s="106" t="s">
        <v>924</v>
      </c>
      <c r="J153" s="107" t="s">
        <v>925</v>
      </c>
      <c r="K153" s="106">
        <v>400302500</v>
      </c>
      <c r="L153" s="107" t="s">
        <v>926</v>
      </c>
      <c r="M153" s="106">
        <v>400302500</v>
      </c>
      <c r="N153" s="107" t="s">
        <v>926</v>
      </c>
      <c r="O153" s="409">
        <v>4</v>
      </c>
      <c r="P153" s="110">
        <v>2020003630014</v>
      </c>
      <c r="Q153" s="107" t="s">
        <v>931</v>
      </c>
      <c r="R153" s="395">
        <v>0.37915361751542342</v>
      </c>
      <c r="S153" s="107" t="s">
        <v>932</v>
      </c>
      <c r="T153" s="107" t="s">
        <v>920</v>
      </c>
      <c r="U153" s="107" t="s">
        <v>925</v>
      </c>
      <c r="V153" s="397">
        <v>664789.80000000005</v>
      </c>
      <c r="W153" s="457" t="s">
        <v>933</v>
      </c>
      <c r="X153" s="417" t="s">
        <v>922</v>
      </c>
      <c r="Y153" s="110">
        <v>90</v>
      </c>
      <c r="Z153" s="106" t="s">
        <v>934</v>
      </c>
      <c r="AA153" s="430">
        <v>295972</v>
      </c>
      <c r="AB153" s="430">
        <v>294321</v>
      </c>
      <c r="AC153" s="430">
        <v>132302</v>
      </c>
      <c r="AD153" s="430">
        <v>43426</v>
      </c>
      <c r="AE153" s="430">
        <v>313940</v>
      </c>
      <c r="AF153" s="430">
        <v>100625</v>
      </c>
      <c r="AG153" s="430">
        <v>2145</v>
      </c>
      <c r="AH153" s="430">
        <v>12718</v>
      </c>
      <c r="AI153" s="430">
        <v>36</v>
      </c>
      <c r="AJ153" s="430">
        <v>0</v>
      </c>
      <c r="AK153" s="430">
        <v>0</v>
      </c>
      <c r="AL153" s="430">
        <v>0</v>
      </c>
      <c r="AM153" s="430">
        <v>70</v>
      </c>
      <c r="AN153" s="430">
        <v>21944</v>
      </c>
      <c r="AO153" s="430">
        <v>75687</v>
      </c>
      <c r="AP153" s="430">
        <v>581552</v>
      </c>
      <c r="AQ153" s="400">
        <v>44562</v>
      </c>
      <c r="AR153" s="400">
        <v>44926</v>
      </c>
      <c r="AS153" s="396" t="s">
        <v>614</v>
      </c>
    </row>
    <row r="154" spans="1:58" s="401" customFormat="1" ht="71.25" x14ac:dyDescent="0.2">
      <c r="A154" s="110">
        <v>3</v>
      </c>
      <c r="B154" s="107" t="s">
        <v>381</v>
      </c>
      <c r="C154" s="106">
        <v>40</v>
      </c>
      <c r="D154" s="107" t="s">
        <v>446</v>
      </c>
      <c r="E154" s="106">
        <v>34</v>
      </c>
      <c r="F154" s="107" t="s">
        <v>914</v>
      </c>
      <c r="G154" s="106" t="s">
        <v>935</v>
      </c>
      <c r="H154" s="107" t="s">
        <v>936</v>
      </c>
      <c r="I154" s="106" t="s">
        <v>935</v>
      </c>
      <c r="J154" s="107" t="s">
        <v>936</v>
      </c>
      <c r="K154" s="106">
        <v>400302600</v>
      </c>
      <c r="L154" s="107" t="s">
        <v>937</v>
      </c>
      <c r="M154" s="106">
        <v>400302600</v>
      </c>
      <c r="N154" s="107" t="s">
        <v>937</v>
      </c>
      <c r="O154" s="421">
        <v>0.6</v>
      </c>
      <c r="P154" s="110">
        <v>2020003630014</v>
      </c>
      <c r="Q154" s="107" t="s">
        <v>918</v>
      </c>
      <c r="R154" s="395">
        <v>0.28647017030782407</v>
      </c>
      <c r="S154" s="107" t="s">
        <v>919</v>
      </c>
      <c r="T154" s="107" t="s">
        <v>920</v>
      </c>
      <c r="U154" s="107" t="s">
        <v>937</v>
      </c>
      <c r="V154" s="397">
        <v>1242000000</v>
      </c>
      <c r="W154" s="457" t="s">
        <v>938</v>
      </c>
      <c r="X154" s="417" t="s">
        <v>922</v>
      </c>
      <c r="Y154" s="110">
        <v>27</v>
      </c>
      <c r="Z154" s="106" t="s">
        <v>923</v>
      </c>
      <c r="AA154" s="430">
        <v>295972</v>
      </c>
      <c r="AB154" s="430">
        <v>294321</v>
      </c>
      <c r="AC154" s="430">
        <v>132302</v>
      </c>
      <c r="AD154" s="430">
        <v>43426</v>
      </c>
      <c r="AE154" s="430">
        <v>313940</v>
      </c>
      <c r="AF154" s="430">
        <v>100625</v>
      </c>
      <c r="AG154" s="430">
        <v>2145</v>
      </c>
      <c r="AH154" s="430">
        <v>12718</v>
      </c>
      <c r="AI154" s="430">
        <v>36</v>
      </c>
      <c r="AJ154" s="430">
        <v>0</v>
      </c>
      <c r="AK154" s="430">
        <v>0</v>
      </c>
      <c r="AL154" s="430">
        <v>0</v>
      </c>
      <c r="AM154" s="430">
        <v>70</v>
      </c>
      <c r="AN154" s="430">
        <v>21944</v>
      </c>
      <c r="AO154" s="430">
        <v>75687</v>
      </c>
      <c r="AP154" s="430">
        <v>581552</v>
      </c>
      <c r="AQ154" s="400">
        <v>44562</v>
      </c>
      <c r="AR154" s="400">
        <v>44926</v>
      </c>
      <c r="AS154" s="396" t="s">
        <v>614</v>
      </c>
    </row>
    <row r="155" spans="1:58" s="401" customFormat="1" ht="71.25" x14ac:dyDescent="0.2">
      <c r="A155" s="110">
        <v>3</v>
      </c>
      <c r="B155" s="107" t="s">
        <v>381</v>
      </c>
      <c r="C155" s="106">
        <v>40</v>
      </c>
      <c r="D155" s="107" t="s">
        <v>446</v>
      </c>
      <c r="E155" s="106">
        <v>34</v>
      </c>
      <c r="F155" s="107" t="s">
        <v>914</v>
      </c>
      <c r="G155" s="106" t="s">
        <v>939</v>
      </c>
      <c r="H155" s="429" t="s">
        <v>940</v>
      </c>
      <c r="I155" s="106" t="s">
        <v>939</v>
      </c>
      <c r="J155" s="107" t="s">
        <v>940</v>
      </c>
      <c r="K155" s="106">
        <v>400302801</v>
      </c>
      <c r="L155" s="107" t="s">
        <v>941</v>
      </c>
      <c r="M155" s="106">
        <v>400302801</v>
      </c>
      <c r="N155" s="107" t="s">
        <v>941</v>
      </c>
      <c r="O155" s="108">
        <v>4</v>
      </c>
      <c r="P155" s="110">
        <v>2020003630014</v>
      </c>
      <c r="Q155" s="107" t="s">
        <v>918</v>
      </c>
      <c r="R155" s="395">
        <v>4.2670677541825644E-2</v>
      </c>
      <c r="S155" s="107" t="s">
        <v>919</v>
      </c>
      <c r="T155" s="107" t="s">
        <v>920</v>
      </c>
      <c r="U155" s="429" t="s">
        <v>940</v>
      </c>
      <c r="V155" s="397">
        <v>185000000</v>
      </c>
      <c r="W155" s="457" t="s">
        <v>942</v>
      </c>
      <c r="X155" s="417" t="s">
        <v>943</v>
      </c>
      <c r="Y155" s="110">
        <v>27</v>
      </c>
      <c r="Z155" s="106" t="s">
        <v>923</v>
      </c>
      <c r="AA155" s="430">
        <v>295972</v>
      </c>
      <c r="AB155" s="430">
        <v>294321</v>
      </c>
      <c r="AC155" s="430">
        <v>132302</v>
      </c>
      <c r="AD155" s="430">
        <v>43426</v>
      </c>
      <c r="AE155" s="430">
        <v>313940</v>
      </c>
      <c r="AF155" s="430">
        <v>100625</v>
      </c>
      <c r="AG155" s="430">
        <v>2145</v>
      </c>
      <c r="AH155" s="430">
        <v>12718</v>
      </c>
      <c r="AI155" s="430">
        <v>36</v>
      </c>
      <c r="AJ155" s="430">
        <v>0</v>
      </c>
      <c r="AK155" s="430">
        <v>0</v>
      </c>
      <c r="AL155" s="430">
        <v>0</v>
      </c>
      <c r="AM155" s="430">
        <v>70</v>
      </c>
      <c r="AN155" s="430">
        <v>21944</v>
      </c>
      <c r="AO155" s="430">
        <v>75687</v>
      </c>
      <c r="AP155" s="430">
        <v>581552</v>
      </c>
      <c r="AQ155" s="400">
        <v>44562</v>
      </c>
      <c r="AR155" s="400">
        <v>44926</v>
      </c>
      <c r="AS155" s="396" t="s">
        <v>614</v>
      </c>
    </row>
    <row r="156" spans="1:58" s="401" customFormat="1" ht="57" x14ac:dyDescent="0.2">
      <c r="A156" s="110">
        <v>3</v>
      </c>
      <c r="B156" s="107" t="s">
        <v>381</v>
      </c>
      <c r="C156" s="106">
        <v>40</v>
      </c>
      <c r="D156" s="107" t="s">
        <v>446</v>
      </c>
      <c r="E156" s="106">
        <v>34</v>
      </c>
      <c r="F156" s="107" t="s">
        <v>914</v>
      </c>
      <c r="G156" s="106">
        <v>4003042</v>
      </c>
      <c r="H156" s="429" t="s">
        <v>944</v>
      </c>
      <c r="I156" s="106">
        <v>4003042</v>
      </c>
      <c r="J156" s="107" t="s">
        <v>944</v>
      </c>
      <c r="K156" s="106">
        <v>400304200</v>
      </c>
      <c r="L156" s="107" t="s">
        <v>465</v>
      </c>
      <c r="M156" s="106">
        <v>400304200</v>
      </c>
      <c r="N156" s="107" t="s">
        <v>465</v>
      </c>
      <c r="O156" s="108">
        <v>2</v>
      </c>
      <c r="P156" s="110">
        <v>2020003630014</v>
      </c>
      <c r="Q156" s="107" t="s">
        <v>918</v>
      </c>
      <c r="R156" s="395">
        <v>0.149924002173982</v>
      </c>
      <c r="S156" s="107" t="s">
        <v>919</v>
      </c>
      <c r="T156" s="107" t="s">
        <v>920</v>
      </c>
      <c r="U156" s="429" t="s">
        <v>944</v>
      </c>
      <c r="V156" s="397">
        <v>650000000</v>
      </c>
      <c r="W156" s="457" t="s">
        <v>945</v>
      </c>
      <c r="X156" s="417" t="s">
        <v>922</v>
      </c>
      <c r="Y156" s="110">
        <v>27</v>
      </c>
      <c r="Z156" s="106" t="s">
        <v>923</v>
      </c>
      <c r="AA156" s="430">
        <v>295972</v>
      </c>
      <c r="AB156" s="430">
        <v>294321</v>
      </c>
      <c r="AC156" s="430">
        <v>132302</v>
      </c>
      <c r="AD156" s="430">
        <v>43426</v>
      </c>
      <c r="AE156" s="430">
        <v>313940</v>
      </c>
      <c r="AF156" s="430">
        <v>100625</v>
      </c>
      <c r="AG156" s="430">
        <v>2145</v>
      </c>
      <c r="AH156" s="430">
        <v>12718</v>
      </c>
      <c r="AI156" s="430">
        <v>36</v>
      </c>
      <c r="AJ156" s="430">
        <v>0</v>
      </c>
      <c r="AK156" s="430">
        <v>0</v>
      </c>
      <c r="AL156" s="430">
        <v>0</v>
      </c>
      <c r="AM156" s="430">
        <v>70</v>
      </c>
      <c r="AN156" s="430">
        <v>21944</v>
      </c>
      <c r="AO156" s="430">
        <v>75687</v>
      </c>
      <c r="AP156" s="430">
        <v>581552</v>
      </c>
      <c r="AQ156" s="400">
        <v>44562</v>
      </c>
      <c r="AR156" s="400">
        <v>44926</v>
      </c>
      <c r="AS156" s="396" t="s">
        <v>614</v>
      </c>
    </row>
    <row r="157" spans="1:58" s="401" customFormat="1" ht="71.25" x14ac:dyDescent="0.2">
      <c r="A157" s="110">
        <v>3</v>
      </c>
      <c r="B157" s="107" t="s">
        <v>381</v>
      </c>
      <c r="C157" s="106">
        <v>40</v>
      </c>
      <c r="D157" s="107" t="s">
        <v>446</v>
      </c>
      <c r="E157" s="106">
        <v>34</v>
      </c>
      <c r="F157" s="107" t="s">
        <v>914</v>
      </c>
      <c r="G157" s="106">
        <v>4003006</v>
      </c>
      <c r="H157" s="107" t="s">
        <v>946</v>
      </c>
      <c r="I157" s="106">
        <v>4003006</v>
      </c>
      <c r="J157" s="107" t="s">
        <v>947</v>
      </c>
      <c r="K157" s="106">
        <v>400300600</v>
      </c>
      <c r="L157" s="107" t="s">
        <v>948</v>
      </c>
      <c r="M157" s="106">
        <v>400300600</v>
      </c>
      <c r="N157" s="107" t="s">
        <v>949</v>
      </c>
      <c r="O157" s="108">
        <v>1</v>
      </c>
      <c r="P157" s="110">
        <v>2020003630014</v>
      </c>
      <c r="Q157" s="107" t="s">
        <v>918</v>
      </c>
      <c r="R157" s="395">
        <v>2.3065231103689538E-2</v>
      </c>
      <c r="S157" s="107" t="s">
        <v>919</v>
      </c>
      <c r="T157" s="107" t="s">
        <v>920</v>
      </c>
      <c r="U157" s="107" t="s">
        <v>946</v>
      </c>
      <c r="V157" s="397">
        <v>100000000</v>
      </c>
      <c r="W157" s="457" t="s">
        <v>950</v>
      </c>
      <c r="X157" s="417" t="s">
        <v>951</v>
      </c>
      <c r="Y157" s="110">
        <v>27</v>
      </c>
      <c r="Z157" s="106" t="s">
        <v>923</v>
      </c>
      <c r="AA157" s="430">
        <v>295972</v>
      </c>
      <c r="AB157" s="430">
        <v>294321</v>
      </c>
      <c r="AC157" s="430">
        <v>132302</v>
      </c>
      <c r="AD157" s="430">
        <v>43426</v>
      </c>
      <c r="AE157" s="430">
        <v>313940</v>
      </c>
      <c r="AF157" s="430">
        <v>100625</v>
      </c>
      <c r="AG157" s="430">
        <v>2145</v>
      </c>
      <c r="AH157" s="430">
        <v>12718</v>
      </c>
      <c r="AI157" s="430">
        <v>36</v>
      </c>
      <c r="AJ157" s="430">
        <v>0</v>
      </c>
      <c r="AK157" s="430">
        <v>0</v>
      </c>
      <c r="AL157" s="430">
        <v>0</v>
      </c>
      <c r="AM157" s="430">
        <v>70</v>
      </c>
      <c r="AN157" s="430">
        <v>21944</v>
      </c>
      <c r="AO157" s="430">
        <v>75687</v>
      </c>
      <c r="AP157" s="430">
        <v>581552</v>
      </c>
      <c r="AQ157" s="400">
        <v>44562</v>
      </c>
      <c r="AR157" s="400">
        <v>44926</v>
      </c>
      <c r="AS157" s="396" t="s">
        <v>614</v>
      </c>
    </row>
    <row r="158" spans="1:58" s="401" customFormat="1" x14ac:dyDescent="0.2">
      <c r="A158" s="431" t="s">
        <v>952</v>
      </c>
      <c r="B158" s="432"/>
      <c r="C158" s="433"/>
      <c r="D158" s="432"/>
      <c r="E158" s="433"/>
      <c r="F158" s="432"/>
      <c r="G158" s="433"/>
      <c r="H158" s="432"/>
      <c r="I158" s="433"/>
      <c r="J158" s="432"/>
      <c r="K158" s="433"/>
      <c r="L158" s="432"/>
      <c r="M158" s="433"/>
      <c r="N158" s="432"/>
      <c r="O158" s="433"/>
      <c r="P158" s="433"/>
      <c r="Q158" s="432"/>
      <c r="R158" s="433"/>
      <c r="S158" s="432"/>
      <c r="T158" s="432"/>
      <c r="U158" s="434" t="s">
        <v>114</v>
      </c>
      <c r="V158" s="435">
        <f>SUM(V9:V157)</f>
        <v>35892321640.400002</v>
      </c>
      <c r="W158" s="465"/>
      <c r="X158" s="436"/>
      <c r="Y158" s="433"/>
      <c r="Z158" s="433"/>
      <c r="AA158" s="433"/>
      <c r="AB158" s="433"/>
      <c r="AC158" s="433"/>
      <c r="AD158" s="433"/>
      <c r="AE158" s="433"/>
      <c r="AF158" s="433"/>
      <c r="AG158" s="433"/>
      <c r="AH158" s="433"/>
      <c r="AI158" s="433"/>
      <c r="AJ158" s="433"/>
      <c r="AK158" s="433"/>
      <c r="AL158" s="433"/>
      <c r="AM158" s="433"/>
      <c r="AN158" s="433"/>
      <c r="AO158" s="433"/>
      <c r="AP158" s="433"/>
      <c r="AQ158" s="437"/>
      <c r="AR158" s="437"/>
      <c r="AS158" s="433"/>
    </row>
    <row r="159" spans="1:58" x14ac:dyDescent="0.2">
      <c r="S159" s="439"/>
      <c r="T159" s="439"/>
      <c r="U159" s="439"/>
      <c r="V159" s="235"/>
      <c r="W159" s="466"/>
      <c r="X159" s="439"/>
      <c r="Y159" s="401"/>
    </row>
    <row r="160" spans="1:58" s="438" customFormat="1" x14ac:dyDescent="0.2">
      <c r="A160" s="3"/>
      <c r="C160" s="3"/>
      <c r="E160" s="3"/>
      <c r="G160" s="3"/>
      <c r="I160" s="3"/>
      <c r="K160" s="3"/>
      <c r="M160" s="3"/>
      <c r="O160" s="3"/>
      <c r="P160" s="3"/>
      <c r="R160" s="3"/>
      <c r="V160" s="128"/>
      <c r="W160" s="467"/>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row>
    <row r="161" spans="1:58" s="438" customFormat="1" x14ac:dyDescent="0.2">
      <c r="A161" s="3"/>
      <c r="C161" s="3"/>
      <c r="E161" s="3"/>
      <c r="G161" s="3"/>
      <c r="I161" s="3"/>
      <c r="K161" s="3"/>
      <c r="M161" s="3"/>
      <c r="O161" s="3"/>
      <c r="P161" s="3"/>
      <c r="R161" s="3"/>
      <c r="V161" s="440"/>
      <c r="W161" s="467"/>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row>
    <row r="163" spans="1:58" s="438" customFormat="1" ht="15" x14ac:dyDescent="0.25">
      <c r="A163" s="3"/>
      <c r="C163" s="3"/>
      <c r="E163" s="3"/>
      <c r="G163" s="3"/>
      <c r="I163" s="3"/>
      <c r="K163" s="3"/>
      <c r="M163" s="3"/>
      <c r="O163" s="86"/>
      <c r="P163" s="87"/>
      <c r="R163" s="3"/>
      <c r="V163" s="3"/>
      <c r="W163" s="467"/>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row>
    <row r="164" spans="1:58" s="438" customFormat="1" ht="15" x14ac:dyDescent="0.25">
      <c r="A164" s="3"/>
      <c r="C164" s="3"/>
      <c r="E164" s="3"/>
      <c r="G164" s="3"/>
      <c r="I164" s="3"/>
      <c r="K164" s="3"/>
      <c r="M164" s="3"/>
      <c r="O164" s="88" t="s">
        <v>115</v>
      </c>
      <c r="P164" s="3"/>
      <c r="R164" s="3"/>
      <c r="V164" s="3"/>
      <c r="W164" s="467"/>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row>
    <row r="170" spans="1:58" s="438" customFormat="1" ht="15" x14ac:dyDescent="0.2">
      <c r="A170" s="3"/>
      <c r="C170" s="3"/>
      <c r="E170" s="3"/>
      <c r="G170" s="3"/>
      <c r="I170" s="3"/>
      <c r="J170" s="445" t="s">
        <v>116</v>
      </c>
      <c r="K170" s="444" t="s">
        <v>117</v>
      </c>
      <c r="L170" s="448"/>
      <c r="M170" s="1104" t="s">
        <v>118</v>
      </c>
      <c r="N170" s="1127"/>
      <c r="O170" s="3"/>
      <c r="P170" s="3"/>
      <c r="R170" s="3"/>
      <c r="V170" s="3"/>
      <c r="W170" s="467"/>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row>
    <row r="171" spans="1:58" s="438" customFormat="1" ht="30" x14ac:dyDescent="0.2">
      <c r="A171" s="3"/>
      <c r="C171" s="3"/>
      <c r="E171" s="3"/>
      <c r="G171" s="3"/>
      <c r="I171" s="3"/>
      <c r="J171" s="445" t="s">
        <v>119</v>
      </c>
      <c r="K171" s="1106" t="s">
        <v>120</v>
      </c>
      <c r="L171" s="1127"/>
      <c r="M171" s="1108" t="s">
        <v>121</v>
      </c>
      <c r="N171" s="1108"/>
      <c r="O171" s="3"/>
      <c r="P171" s="3"/>
      <c r="R171" s="3"/>
      <c r="V171" s="3"/>
      <c r="W171" s="467"/>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row>
    <row r="172" spans="1:58" s="438" customFormat="1" ht="30" x14ac:dyDescent="0.2">
      <c r="A172" s="3"/>
      <c r="C172" s="3"/>
      <c r="E172" s="3"/>
      <c r="G172" s="3"/>
      <c r="I172" s="3"/>
      <c r="J172" s="445" t="s">
        <v>122</v>
      </c>
      <c r="K172" s="1106" t="s">
        <v>123</v>
      </c>
      <c r="L172" s="1127"/>
      <c r="M172" s="1108" t="s">
        <v>124</v>
      </c>
      <c r="N172" s="1108"/>
      <c r="O172" s="3"/>
      <c r="P172" s="3"/>
      <c r="R172" s="3"/>
      <c r="V172" s="3"/>
      <c r="W172" s="467"/>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row>
  </sheetData>
  <mergeCells count="26">
    <mergeCell ref="AR7:AR8"/>
    <mergeCell ref="AS7:AS8"/>
    <mergeCell ref="A7:B7"/>
    <mergeCell ref="C7:D7"/>
    <mergeCell ref="E7:F7"/>
    <mergeCell ref="G7:J7"/>
    <mergeCell ref="K7:N7"/>
    <mergeCell ref="AA7:AB7"/>
    <mergeCell ref="A1:A4"/>
    <mergeCell ref="B1:AQ1"/>
    <mergeCell ref="B2:AQ4"/>
    <mergeCell ref="A5:O6"/>
    <mergeCell ref="P5:AS5"/>
    <mergeCell ref="P6:Z6"/>
    <mergeCell ref="AQ6:AS6"/>
    <mergeCell ref="AQ7:AQ8"/>
    <mergeCell ref="AC7:AF7"/>
    <mergeCell ref="AG7:AL7"/>
    <mergeCell ref="O7:V7"/>
    <mergeCell ref="AM7:AO7"/>
    <mergeCell ref="AP7:AP8"/>
    <mergeCell ref="K172:L172"/>
    <mergeCell ref="M172:N172"/>
    <mergeCell ref="M170:N170"/>
    <mergeCell ref="K171:L171"/>
    <mergeCell ref="M171:N171"/>
  </mergeCells>
  <conditionalFormatting sqref="W117">
    <cfRule type="duplicateValues" dxfId="1" priority="2"/>
  </conditionalFormatting>
  <conditionalFormatting sqref="W118">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M1198"/>
  <sheetViews>
    <sheetView showGridLines="0" zoomScale="70" zoomScaleNormal="70" workbookViewId="0">
      <selection activeCell="A8" sqref="A8"/>
    </sheetView>
  </sheetViews>
  <sheetFormatPr baseColWidth="10" defaultColWidth="14.42578125" defaultRowHeight="15" customHeight="1" x14ac:dyDescent="0.2"/>
  <cols>
    <col min="1" max="1" width="14.42578125" style="601" customWidth="1"/>
    <col min="2" max="2" width="18.28515625" style="565" customWidth="1"/>
    <col min="3" max="3" width="18.42578125" style="601" customWidth="1"/>
    <col min="4" max="4" width="19.42578125" style="565" customWidth="1"/>
    <col min="5" max="5" width="13.140625" style="601" customWidth="1"/>
    <col min="6" max="6" width="28.28515625" style="565" customWidth="1"/>
    <col min="7" max="7" width="15.28515625" style="601" customWidth="1"/>
    <col min="8" max="8" width="31.85546875" style="565" customWidth="1"/>
    <col min="9" max="9" width="18.28515625" style="601" customWidth="1"/>
    <col min="10" max="10" width="28.28515625" style="565" customWidth="1"/>
    <col min="11" max="11" width="15.7109375" style="601" customWidth="1"/>
    <col min="12" max="12" width="29.140625" style="565" customWidth="1"/>
    <col min="13" max="13" width="18.7109375" style="601" customWidth="1"/>
    <col min="14" max="14" width="31.28515625" style="565" customWidth="1"/>
    <col min="15" max="15" width="16.7109375" style="601" customWidth="1"/>
    <col min="16" max="16" width="18.5703125" style="750" customWidth="1"/>
    <col min="17" max="17" width="35.28515625" style="565" customWidth="1"/>
    <col min="18" max="18" width="16.140625" style="601" customWidth="1"/>
    <col min="19" max="19" width="51.85546875" style="565" customWidth="1"/>
    <col min="20" max="20" width="43.85546875" style="565" customWidth="1"/>
    <col min="21" max="21" width="42" style="565" customWidth="1"/>
    <col min="22" max="22" width="24.42578125" style="507" customWidth="1"/>
    <col min="23" max="23" width="54" style="748" customWidth="1"/>
    <col min="24" max="24" width="45.85546875" style="749" customWidth="1"/>
    <col min="25" max="25" width="15.42578125" style="601" customWidth="1"/>
    <col min="26" max="26" width="22.42578125" style="601" customWidth="1"/>
    <col min="27" max="41" width="10.140625" style="601" customWidth="1"/>
    <col min="42" max="42" width="10" style="601" customWidth="1"/>
    <col min="43" max="44" width="15.85546875" style="601" customWidth="1"/>
    <col min="45" max="45" width="28.28515625" style="601" customWidth="1"/>
    <col min="46" max="16384" width="14.42578125" style="601"/>
  </cols>
  <sheetData>
    <row r="1" spans="1:65" s="3" customFormat="1" ht="27" customHeight="1" x14ac:dyDescent="0.2">
      <c r="A1" s="1151"/>
      <c r="B1" s="1154" t="s">
        <v>0</v>
      </c>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c r="AE1" s="1154"/>
      <c r="AF1" s="1154"/>
      <c r="AG1" s="1154"/>
      <c r="AH1" s="1154"/>
      <c r="AI1" s="1154"/>
      <c r="AJ1" s="1154"/>
      <c r="AK1" s="1154"/>
      <c r="AL1" s="1154"/>
      <c r="AM1" s="1154"/>
      <c r="AN1" s="1154"/>
      <c r="AO1" s="1154"/>
      <c r="AP1" s="1154"/>
      <c r="AQ1" s="1155"/>
      <c r="AR1" s="471" t="s">
        <v>1</v>
      </c>
      <c r="AS1" s="472" t="s">
        <v>2</v>
      </c>
      <c r="AT1" s="83"/>
      <c r="AU1" s="83"/>
      <c r="AV1" s="83"/>
      <c r="AW1" s="83"/>
      <c r="AX1" s="83"/>
      <c r="AY1" s="83"/>
      <c r="AZ1" s="83"/>
      <c r="BA1" s="83"/>
      <c r="BB1" s="83"/>
      <c r="BC1" s="83"/>
      <c r="BD1" s="83"/>
      <c r="BE1" s="83"/>
      <c r="BF1" s="83"/>
      <c r="BG1" s="83"/>
      <c r="BH1" s="83"/>
      <c r="BI1" s="83"/>
      <c r="BJ1" s="83"/>
      <c r="BK1" s="83"/>
      <c r="BL1" s="83"/>
      <c r="BM1" s="83"/>
    </row>
    <row r="2" spans="1:65" s="3" customFormat="1" ht="27" customHeight="1" x14ac:dyDescent="0.2">
      <c r="A2" s="1152"/>
      <c r="B2" s="1122" t="s">
        <v>1759</v>
      </c>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c r="AM2" s="1122"/>
      <c r="AN2" s="1122"/>
      <c r="AO2" s="1122"/>
      <c r="AP2" s="1122"/>
      <c r="AQ2" s="1082"/>
      <c r="AR2" s="473" t="s">
        <v>3</v>
      </c>
      <c r="AS2" s="474">
        <v>10</v>
      </c>
      <c r="AT2" s="83"/>
      <c r="AU2" s="83"/>
      <c r="AV2" s="83"/>
      <c r="AW2" s="83"/>
      <c r="AX2" s="83"/>
      <c r="AY2" s="83"/>
      <c r="AZ2" s="83"/>
      <c r="BA2" s="83"/>
      <c r="BB2" s="83"/>
      <c r="BC2" s="83"/>
      <c r="BD2" s="83"/>
      <c r="BE2" s="83"/>
      <c r="BF2" s="83"/>
      <c r="BG2" s="83"/>
      <c r="BH2" s="83"/>
      <c r="BI2" s="83"/>
      <c r="BJ2" s="83"/>
      <c r="BK2" s="83"/>
      <c r="BL2" s="83"/>
      <c r="BM2" s="83"/>
    </row>
    <row r="3" spans="1:65" s="3" customFormat="1" ht="27" customHeight="1" x14ac:dyDescent="0.2">
      <c r="A3" s="1152"/>
      <c r="B3" s="1122"/>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082"/>
      <c r="AR3" s="475" t="s">
        <v>4</v>
      </c>
      <c r="AS3" s="476">
        <v>44617</v>
      </c>
      <c r="AT3" s="83"/>
      <c r="AU3" s="83"/>
      <c r="AV3" s="83"/>
      <c r="AW3" s="83"/>
      <c r="AX3" s="83"/>
      <c r="AY3" s="83"/>
      <c r="AZ3" s="83"/>
      <c r="BA3" s="83"/>
      <c r="BB3" s="83"/>
      <c r="BC3" s="83"/>
      <c r="BD3" s="83"/>
      <c r="BE3" s="83"/>
      <c r="BF3" s="83"/>
      <c r="BG3" s="83"/>
      <c r="BH3" s="83"/>
      <c r="BI3" s="83"/>
      <c r="BJ3" s="83"/>
      <c r="BK3" s="83"/>
      <c r="BL3" s="83"/>
      <c r="BM3" s="83"/>
    </row>
    <row r="4" spans="1:65" s="3" customFormat="1" ht="27" customHeight="1" x14ac:dyDescent="0.2">
      <c r="A4" s="1153"/>
      <c r="B4" s="1084"/>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5"/>
      <c r="AR4" s="477" t="s">
        <v>5</v>
      </c>
      <c r="AS4" s="478" t="s">
        <v>6</v>
      </c>
      <c r="AT4" s="83"/>
      <c r="AU4" s="83"/>
      <c r="AV4" s="83"/>
      <c r="AW4" s="83"/>
      <c r="AX4" s="83"/>
      <c r="AY4" s="83"/>
      <c r="AZ4" s="83"/>
      <c r="BA4" s="83"/>
      <c r="BB4" s="83"/>
      <c r="BC4" s="83"/>
      <c r="BD4" s="83"/>
      <c r="BE4" s="83"/>
      <c r="BF4" s="83"/>
      <c r="BG4" s="83"/>
      <c r="BH4" s="83"/>
      <c r="BI4" s="83"/>
      <c r="BJ4" s="83"/>
      <c r="BK4" s="83"/>
      <c r="BL4" s="83"/>
      <c r="BM4" s="83"/>
    </row>
    <row r="5" spans="1:65" s="3" customFormat="1" ht="27" customHeight="1" x14ac:dyDescent="0.2">
      <c r="A5" s="1156" t="s">
        <v>955</v>
      </c>
      <c r="B5" s="1157"/>
      <c r="C5" s="1157"/>
      <c r="D5" s="1157"/>
      <c r="E5" s="1157"/>
      <c r="F5" s="1157"/>
      <c r="G5" s="1157"/>
      <c r="H5" s="1157"/>
      <c r="I5" s="1157"/>
      <c r="J5" s="1157"/>
      <c r="K5" s="1157"/>
      <c r="L5" s="1157"/>
      <c r="M5" s="1157"/>
      <c r="N5" s="1157"/>
      <c r="O5" s="1158"/>
      <c r="P5" s="1162"/>
      <c r="Q5" s="1153"/>
      <c r="R5" s="1153"/>
      <c r="S5" s="1153"/>
      <c r="T5" s="1153"/>
      <c r="U5" s="1153"/>
      <c r="V5" s="1153"/>
      <c r="W5" s="1153"/>
      <c r="X5" s="1153"/>
      <c r="Y5" s="1153"/>
      <c r="Z5" s="1153"/>
      <c r="AA5" s="1153"/>
      <c r="AB5" s="1153"/>
      <c r="AC5" s="1153"/>
      <c r="AD5" s="1153"/>
      <c r="AE5" s="1153"/>
      <c r="AF5" s="1153"/>
      <c r="AG5" s="1153"/>
      <c r="AH5" s="1153"/>
      <c r="AI5" s="1153"/>
      <c r="AJ5" s="1153"/>
      <c r="AK5" s="1153"/>
      <c r="AL5" s="1153"/>
      <c r="AM5" s="1153"/>
      <c r="AN5" s="1153"/>
      <c r="AO5" s="1153"/>
      <c r="AP5" s="1153"/>
      <c r="AQ5" s="1153"/>
      <c r="AR5" s="1163"/>
      <c r="AS5" s="1164"/>
      <c r="AT5" s="83"/>
      <c r="AU5" s="83"/>
      <c r="AV5" s="83"/>
      <c r="AW5" s="83"/>
      <c r="AX5" s="83"/>
      <c r="AY5" s="83"/>
      <c r="AZ5" s="83"/>
      <c r="BA5" s="83"/>
      <c r="BB5" s="83"/>
      <c r="BC5" s="83"/>
      <c r="BD5" s="83"/>
      <c r="BE5" s="83"/>
      <c r="BF5" s="83"/>
      <c r="BG5" s="83"/>
      <c r="BH5" s="83"/>
      <c r="BI5" s="83"/>
      <c r="BJ5" s="83"/>
      <c r="BK5" s="83"/>
      <c r="BL5" s="83"/>
      <c r="BM5" s="83"/>
    </row>
    <row r="6" spans="1:65" s="3" customFormat="1" ht="27" customHeight="1" x14ac:dyDescent="0.2">
      <c r="A6" s="1159"/>
      <c r="B6" s="1160"/>
      <c r="C6" s="1160"/>
      <c r="D6" s="1160"/>
      <c r="E6" s="1160"/>
      <c r="F6" s="1160"/>
      <c r="G6" s="1160"/>
      <c r="H6" s="1160"/>
      <c r="I6" s="1160"/>
      <c r="J6" s="1160"/>
      <c r="K6" s="1160"/>
      <c r="L6" s="1160"/>
      <c r="M6" s="1160"/>
      <c r="N6" s="1160"/>
      <c r="O6" s="1161"/>
      <c r="P6" s="608"/>
      <c r="Q6" s="480"/>
      <c r="R6" s="608"/>
      <c r="S6" s="480"/>
      <c r="T6" s="480"/>
      <c r="U6" s="480"/>
      <c r="V6" s="480"/>
      <c r="W6" s="480"/>
      <c r="X6" s="480"/>
      <c r="Y6" s="608"/>
      <c r="Z6" s="479"/>
      <c r="AA6" s="1165" t="s">
        <v>390</v>
      </c>
      <c r="AB6" s="1089"/>
      <c r="AC6" s="1089"/>
      <c r="AD6" s="1089"/>
      <c r="AE6" s="1089"/>
      <c r="AF6" s="1089"/>
      <c r="AG6" s="1089"/>
      <c r="AH6" s="1089"/>
      <c r="AI6" s="1089"/>
      <c r="AJ6" s="1089"/>
      <c r="AK6" s="1089"/>
      <c r="AL6" s="1089"/>
      <c r="AM6" s="1089"/>
      <c r="AN6" s="1089"/>
      <c r="AO6" s="1162"/>
      <c r="AP6" s="608"/>
      <c r="AQ6" s="480"/>
      <c r="AR6" s="480"/>
      <c r="AS6" s="481"/>
      <c r="AT6" s="83"/>
      <c r="AU6" s="83"/>
      <c r="AV6" s="83"/>
      <c r="AW6" s="83"/>
      <c r="AX6" s="83"/>
      <c r="AY6" s="83"/>
      <c r="AZ6" s="83"/>
      <c r="BA6" s="83"/>
      <c r="BB6" s="83"/>
      <c r="BC6" s="83"/>
      <c r="BD6" s="83"/>
      <c r="BE6" s="83"/>
      <c r="BF6" s="83"/>
      <c r="BG6" s="83"/>
      <c r="BH6" s="83"/>
      <c r="BI6" s="83"/>
      <c r="BJ6" s="83"/>
      <c r="BK6" s="83"/>
      <c r="BL6" s="83"/>
      <c r="BM6" s="83"/>
    </row>
    <row r="7" spans="1:65" s="483" customFormat="1" ht="41.25" customHeight="1" x14ac:dyDescent="0.25">
      <c r="A7" s="1150" t="s">
        <v>8</v>
      </c>
      <c r="B7" s="1149"/>
      <c r="C7" s="1148" t="s">
        <v>9</v>
      </c>
      <c r="D7" s="1149"/>
      <c r="E7" s="1148" t="s">
        <v>10</v>
      </c>
      <c r="F7" s="1149"/>
      <c r="G7" s="1148" t="s">
        <v>11</v>
      </c>
      <c r="H7" s="1148"/>
      <c r="I7" s="1148"/>
      <c r="J7" s="1149"/>
      <c r="K7" s="1148" t="s">
        <v>12</v>
      </c>
      <c r="L7" s="1148"/>
      <c r="M7" s="1148"/>
      <c r="N7" s="1149"/>
      <c r="O7" s="1123" t="s">
        <v>13</v>
      </c>
      <c r="P7" s="1124"/>
      <c r="Q7" s="1124"/>
      <c r="R7" s="1124"/>
      <c r="S7" s="1124"/>
      <c r="T7" s="1124"/>
      <c r="U7" s="1124"/>
      <c r="V7" s="1124"/>
      <c r="W7" s="1147" t="s">
        <v>392</v>
      </c>
      <c r="X7" s="1148"/>
      <c r="Y7" s="1148"/>
      <c r="Z7" s="1149"/>
      <c r="AA7" s="1112" t="s">
        <v>15</v>
      </c>
      <c r="AB7" s="1113"/>
      <c r="AC7" s="1115" t="s">
        <v>16</v>
      </c>
      <c r="AD7" s="1116"/>
      <c r="AE7" s="1116"/>
      <c r="AF7" s="1116"/>
      <c r="AG7" s="1117" t="s">
        <v>17</v>
      </c>
      <c r="AH7" s="1118"/>
      <c r="AI7" s="1118"/>
      <c r="AJ7" s="1118"/>
      <c r="AK7" s="1118"/>
      <c r="AL7" s="1118"/>
      <c r="AM7" s="1101" t="s">
        <v>18</v>
      </c>
      <c r="AN7" s="1101"/>
      <c r="AO7" s="1101"/>
      <c r="AP7" s="1144" t="s">
        <v>19</v>
      </c>
      <c r="AQ7" s="1138" t="s">
        <v>956</v>
      </c>
      <c r="AR7" s="1138" t="s">
        <v>1760</v>
      </c>
      <c r="AS7" s="1098" t="s">
        <v>22</v>
      </c>
    </row>
    <row r="8" spans="1:65" s="483" customFormat="1" ht="103.5" customHeight="1" x14ac:dyDescent="0.25">
      <c r="A8" s="680" t="s">
        <v>23</v>
      </c>
      <c r="B8" s="609" t="s">
        <v>25</v>
      </c>
      <c r="C8" s="609" t="s">
        <v>23</v>
      </c>
      <c r="D8" s="609" t="s">
        <v>25</v>
      </c>
      <c r="E8" s="609" t="s">
        <v>23</v>
      </c>
      <c r="F8" s="609" t="s">
        <v>25</v>
      </c>
      <c r="G8" s="609" t="s">
        <v>26</v>
      </c>
      <c r="H8" s="609" t="s">
        <v>27</v>
      </c>
      <c r="I8" s="609" t="s">
        <v>28</v>
      </c>
      <c r="J8" s="609" t="s">
        <v>29</v>
      </c>
      <c r="K8" s="609" t="s">
        <v>26</v>
      </c>
      <c r="L8" s="609" t="s">
        <v>30</v>
      </c>
      <c r="M8" s="609" t="s">
        <v>31</v>
      </c>
      <c r="N8" s="609" t="s">
        <v>32</v>
      </c>
      <c r="O8" s="609" t="s">
        <v>958</v>
      </c>
      <c r="P8" s="609" t="s">
        <v>34</v>
      </c>
      <c r="Q8" s="609" t="s">
        <v>35</v>
      </c>
      <c r="R8" s="681" t="s">
        <v>396</v>
      </c>
      <c r="S8" s="609" t="s">
        <v>37</v>
      </c>
      <c r="T8" s="609" t="s">
        <v>38</v>
      </c>
      <c r="U8" s="609" t="s">
        <v>39</v>
      </c>
      <c r="V8" s="682" t="s">
        <v>959</v>
      </c>
      <c r="W8" s="682" t="s">
        <v>41</v>
      </c>
      <c r="X8" s="683" t="s">
        <v>42</v>
      </c>
      <c r="Y8" s="684" t="s">
        <v>399</v>
      </c>
      <c r="Z8" s="685" t="s">
        <v>25</v>
      </c>
      <c r="AA8" s="486" t="s">
        <v>43</v>
      </c>
      <c r="AB8" s="487" t="s">
        <v>44</v>
      </c>
      <c r="AC8" s="486" t="s">
        <v>45</v>
      </c>
      <c r="AD8" s="486" t="s">
        <v>46</v>
      </c>
      <c r="AE8" s="486" t="s">
        <v>47</v>
      </c>
      <c r="AF8" s="486" t="s">
        <v>48</v>
      </c>
      <c r="AG8" s="486" t="s">
        <v>49</v>
      </c>
      <c r="AH8" s="486" t="s">
        <v>50</v>
      </c>
      <c r="AI8" s="486" t="s">
        <v>51</v>
      </c>
      <c r="AJ8" s="486" t="s">
        <v>52</v>
      </c>
      <c r="AK8" s="486" t="s">
        <v>53</v>
      </c>
      <c r="AL8" s="486" t="s">
        <v>54</v>
      </c>
      <c r="AM8" s="488" t="s">
        <v>55</v>
      </c>
      <c r="AN8" s="488" t="s">
        <v>56</v>
      </c>
      <c r="AO8" s="488" t="s">
        <v>57</v>
      </c>
      <c r="AP8" s="1145"/>
      <c r="AQ8" s="1139"/>
      <c r="AR8" s="1139"/>
      <c r="AS8" s="1098"/>
    </row>
    <row r="9" spans="1:65" ht="66" customHeight="1" x14ac:dyDescent="0.2">
      <c r="A9" s="686">
        <v>1</v>
      </c>
      <c r="B9" s="687" t="s">
        <v>1761</v>
      </c>
      <c r="C9" s="688">
        <v>12</v>
      </c>
      <c r="D9" s="687" t="s">
        <v>602</v>
      </c>
      <c r="E9" s="688">
        <v>1202</v>
      </c>
      <c r="F9" s="687" t="s">
        <v>1762</v>
      </c>
      <c r="G9" s="688">
        <v>1202004</v>
      </c>
      <c r="H9" s="687" t="s">
        <v>1763</v>
      </c>
      <c r="I9" s="688">
        <v>1202004</v>
      </c>
      <c r="J9" s="687" t="s">
        <v>1763</v>
      </c>
      <c r="K9" s="688">
        <v>120200400</v>
      </c>
      <c r="L9" s="687" t="s">
        <v>294</v>
      </c>
      <c r="M9" s="688">
        <v>120200400</v>
      </c>
      <c r="N9" s="687" t="s">
        <v>294</v>
      </c>
      <c r="O9" s="688">
        <v>12</v>
      </c>
      <c r="P9" s="535">
        <v>2020003630060</v>
      </c>
      <c r="Q9" s="687" t="s">
        <v>1764</v>
      </c>
      <c r="R9" s="689">
        <f t="shared" ref="R9:R16" si="0">SUM($V$9:$V$16)/SUM($V$9:$V$16)</f>
        <v>1</v>
      </c>
      <c r="S9" s="687" t="s">
        <v>1765</v>
      </c>
      <c r="T9" s="690" t="s">
        <v>1766</v>
      </c>
      <c r="U9" s="534" t="s">
        <v>1767</v>
      </c>
      <c r="V9" s="691">
        <v>14200000</v>
      </c>
      <c r="W9" s="692" t="s">
        <v>1768</v>
      </c>
      <c r="X9" s="693" t="s">
        <v>74</v>
      </c>
      <c r="Y9" s="694">
        <v>20</v>
      </c>
      <c r="Z9" s="490" t="s">
        <v>94</v>
      </c>
      <c r="AA9" s="695">
        <v>291786</v>
      </c>
      <c r="AB9" s="695">
        <v>270331</v>
      </c>
      <c r="AC9" s="695">
        <v>102045</v>
      </c>
      <c r="AD9" s="695">
        <v>39183</v>
      </c>
      <c r="AE9" s="695">
        <v>310195</v>
      </c>
      <c r="AF9" s="695">
        <v>110694</v>
      </c>
      <c r="AG9" s="695">
        <v>2145</v>
      </c>
      <c r="AH9" s="695">
        <v>12718</v>
      </c>
      <c r="AI9" s="695">
        <v>26</v>
      </c>
      <c r="AJ9" s="695">
        <v>37</v>
      </c>
      <c r="AK9" s="695">
        <v>0</v>
      </c>
      <c r="AL9" s="695">
        <v>0</v>
      </c>
      <c r="AM9" s="695">
        <v>44350</v>
      </c>
      <c r="AN9" s="695">
        <v>21944</v>
      </c>
      <c r="AO9" s="695">
        <v>75687</v>
      </c>
      <c r="AP9" s="695">
        <f t="shared" ref="AP9:AP19" si="1">AA9+AB9</f>
        <v>562117</v>
      </c>
      <c r="AQ9" s="696">
        <v>44563</v>
      </c>
      <c r="AR9" s="696">
        <v>44925</v>
      </c>
      <c r="AS9" s="686" t="s">
        <v>1769</v>
      </c>
    </row>
    <row r="10" spans="1:65" ht="98.25" customHeight="1" x14ac:dyDescent="0.2">
      <c r="A10" s="686">
        <v>1</v>
      </c>
      <c r="B10" s="687" t="s">
        <v>1761</v>
      </c>
      <c r="C10" s="688">
        <v>12</v>
      </c>
      <c r="D10" s="687" t="s">
        <v>602</v>
      </c>
      <c r="E10" s="688">
        <v>1202</v>
      </c>
      <c r="F10" s="687" t="s">
        <v>1762</v>
      </c>
      <c r="G10" s="688">
        <v>1202004</v>
      </c>
      <c r="H10" s="687" t="s">
        <v>1763</v>
      </c>
      <c r="I10" s="688">
        <v>1202004</v>
      </c>
      <c r="J10" s="687" t="s">
        <v>1763</v>
      </c>
      <c r="K10" s="688">
        <v>120200400</v>
      </c>
      <c r="L10" s="687" t="s">
        <v>294</v>
      </c>
      <c r="M10" s="688">
        <v>120200400</v>
      </c>
      <c r="N10" s="687" t="s">
        <v>294</v>
      </c>
      <c r="O10" s="688">
        <v>12</v>
      </c>
      <c r="P10" s="535">
        <v>2020003630060</v>
      </c>
      <c r="Q10" s="687" t="s">
        <v>1764</v>
      </c>
      <c r="R10" s="689">
        <f t="shared" si="0"/>
        <v>1</v>
      </c>
      <c r="S10" s="687" t="s">
        <v>1765</v>
      </c>
      <c r="T10" s="690" t="s">
        <v>1766</v>
      </c>
      <c r="U10" s="534" t="s">
        <v>1767</v>
      </c>
      <c r="V10" s="691">
        <v>10000000</v>
      </c>
      <c r="W10" s="692" t="s">
        <v>1770</v>
      </c>
      <c r="X10" s="693" t="s">
        <v>74</v>
      </c>
      <c r="Y10" s="694">
        <v>88</v>
      </c>
      <c r="Z10" s="490" t="s">
        <v>139</v>
      </c>
      <c r="AA10" s="695">
        <v>291786</v>
      </c>
      <c r="AB10" s="695">
        <v>270331</v>
      </c>
      <c r="AC10" s="695">
        <v>102045</v>
      </c>
      <c r="AD10" s="695">
        <v>39183</v>
      </c>
      <c r="AE10" s="695">
        <v>310195</v>
      </c>
      <c r="AF10" s="695">
        <v>110694</v>
      </c>
      <c r="AG10" s="695">
        <v>2145</v>
      </c>
      <c r="AH10" s="695">
        <v>12718</v>
      </c>
      <c r="AI10" s="695">
        <v>26</v>
      </c>
      <c r="AJ10" s="695">
        <v>37</v>
      </c>
      <c r="AK10" s="695">
        <v>0</v>
      </c>
      <c r="AL10" s="695">
        <v>0</v>
      </c>
      <c r="AM10" s="695">
        <v>44350</v>
      </c>
      <c r="AN10" s="695">
        <v>21944</v>
      </c>
      <c r="AO10" s="695">
        <v>75687</v>
      </c>
      <c r="AP10" s="695">
        <f t="shared" si="1"/>
        <v>562117</v>
      </c>
      <c r="AQ10" s="696">
        <v>44563</v>
      </c>
      <c r="AR10" s="696">
        <v>44925</v>
      </c>
      <c r="AS10" s="686" t="s">
        <v>1769</v>
      </c>
    </row>
    <row r="11" spans="1:65" ht="98.25" customHeight="1" x14ac:dyDescent="0.2">
      <c r="A11" s="495">
        <v>1</v>
      </c>
      <c r="B11" s="490" t="s">
        <v>1761</v>
      </c>
      <c r="C11" s="489">
        <v>12</v>
      </c>
      <c r="D11" s="490" t="s">
        <v>602</v>
      </c>
      <c r="E11" s="489">
        <v>1202</v>
      </c>
      <c r="F11" s="490" t="s">
        <v>1762</v>
      </c>
      <c r="G11" s="489">
        <v>1202004</v>
      </c>
      <c r="H11" s="490" t="s">
        <v>1763</v>
      </c>
      <c r="I11" s="489">
        <v>1202004</v>
      </c>
      <c r="J11" s="490" t="s">
        <v>1763</v>
      </c>
      <c r="K11" s="489">
        <v>120200400</v>
      </c>
      <c r="L11" s="490" t="s">
        <v>294</v>
      </c>
      <c r="M11" s="489">
        <v>120200400</v>
      </c>
      <c r="N11" s="490" t="s">
        <v>294</v>
      </c>
      <c r="O11" s="489">
        <v>12</v>
      </c>
      <c r="P11" s="501">
        <v>2020003630060</v>
      </c>
      <c r="Q11" s="490" t="s">
        <v>1764</v>
      </c>
      <c r="R11" s="532">
        <f t="shared" si="0"/>
        <v>1</v>
      </c>
      <c r="S11" s="490" t="s">
        <v>1765</v>
      </c>
      <c r="T11" s="697" t="s">
        <v>1766</v>
      </c>
      <c r="U11" s="499" t="s">
        <v>1771</v>
      </c>
      <c r="V11" s="691">
        <v>11000000</v>
      </c>
      <c r="W11" s="698" t="s">
        <v>1768</v>
      </c>
      <c r="X11" s="699" t="s">
        <v>74</v>
      </c>
      <c r="Y11" s="694">
        <v>20</v>
      </c>
      <c r="Z11" s="490" t="s">
        <v>94</v>
      </c>
      <c r="AA11" s="700">
        <v>291786</v>
      </c>
      <c r="AB11" s="700">
        <v>270331</v>
      </c>
      <c r="AC11" s="700">
        <v>102045</v>
      </c>
      <c r="AD11" s="700">
        <v>39183</v>
      </c>
      <c r="AE11" s="700">
        <v>310195</v>
      </c>
      <c r="AF11" s="700">
        <v>110694</v>
      </c>
      <c r="AG11" s="700">
        <v>2145</v>
      </c>
      <c r="AH11" s="700">
        <v>12718</v>
      </c>
      <c r="AI11" s="700">
        <v>26</v>
      </c>
      <c r="AJ11" s="700">
        <v>37</v>
      </c>
      <c r="AK11" s="700">
        <v>0</v>
      </c>
      <c r="AL11" s="700">
        <v>0</v>
      </c>
      <c r="AM11" s="700">
        <v>44350</v>
      </c>
      <c r="AN11" s="700">
        <v>21944</v>
      </c>
      <c r="AO11" s="700">
        <v>75687</v>
      </c>
      <c r="AP11" s="700">
        <f t="shared" si="1"/>
        <v>562117</v>
      </c>
      <c r="AQ11" s="701">
        <v>44563</v>
      </c>
      <c r="AR11" s="701">
        <v>44925</v>
      </c>
      <c r="AS11" s="495" t="s">
        <v>1769</v>
      </c>
    </row>
    <row r="12" spans="1:65" ht="98.25" customHeight="1" x14ac:dyDescent="0.2">
      <c r="A12" s="495">
        <v>1</v>
      </c>
      <c r="B12" s="490" t="s">
        <v>1761</v>
      </c>
      <c r="C12" s="489">
        <v>12</v>
      </c>
      <c r="D12" s="490" t="s">
        <v>602</v>
      </c>
      <c r="E12" s="489">
        <v>1202</v>
      </c>
      <c r="F12" s="490" t="s">
        <v>1762</v>
      </c>
      <c r="G12" s="489">
        <v>1202004</v>
      </c>
      <c r="H12" s="490" t="s">
        <v>1763</v>
      </c>
      <c r="I12" s="489">
        <v>1202004</v>
      </c>
      <c r="J12" s="490" t="s">
        <v>1763</v>
      </c>
      <c r="K12" s="489">
        <v>120200400</v>
      </c>
      <c r="L12" s="490" t="s">
        <v>294</v>
      </c>
      <c r="M12" s="489">
        <v>120200400</v>
      </c>
      <c r="N12" s="490" t="s">
        <v>294</v>
      </c>
      <c r="O12" s="489">
        <v>12</v>
      </c>
      <c r="P12" s="501">
        <v>2020003630060</v>
      </c>
      <c r="Q12" s="490" t="s">
        <v>1764</v>
      </c>
      <c r="R12" s="532">
        <f t="shared" si="0"/>
        <v>1</v>
      </c>
      <c r="S12" s="490" t="s">
        <v>1765</v>
      </c>
      <c r="T12" s="697" t="s">
        <v>1766</v>
      </c>
      <c r="U12" s="499" t="s">
        <v>1772</v>
      </c>
      <c r="V12" s="691">
        <v>11000000</v>
      </c>
      <c r="W12" s="698" t="s">
        <v>1768</v>
      </c>
      <c r="X12" s="699" t="s">
        <v>74</v>
      </c>
      <c r="Y12" s="694">
        <v>20</v>
      </c>
      <c r="Z12" s="490" t="s">
        <v>94</v>
      </c>
      <c r="AA12" s="700">
        <v>291786</v>
      </c>
      <c r="AB12" s="700">
        <v>270331</v>
      </c>
      <c r="AC12" s="700">
        <v>102045</v>
      </c>
      <c r="AD12" s="700">
        <v>39183</v>
      </c>
      <c r="AE12" s="700">
        <v>310195</v>
      </c>
      <c r="AF12" s="700">
        <v>110694</v>
      </c>
      <c r="AG12" s="700">
        <v>2145</v>
      </c>
      <c r="AH12" s="700">
        <v>12718</v>
      </c>
      <c r="AI12" s="700">
        <v>26</v>
      </c>
      <c r="AJ12" s="700">
        <v>37</v>
      </c>
      <c r="AK12" s="700">
        <v>0</v>
      </c>
      <c r="AL12" s="700">
        <v>0</v>
      </c>
      <c r="AM12" s="700">
        <v>44350</v>
      </c>
      <c r="AN12" s="700">
        <v>21944</v>
      </c>
      <c r="AO12" s="700">
        <v>75687</v>
      </c>
      <c r="AP12" s="700">
        <f t="shared" si="1"/>
        <v>562117</v>
      </c>
      <c r="AQ12" s="701">
        <v>44563</v>
      </c>
      <c r="AR12" s="701">
        <v>44925</v>
      </c>
      <c r="AS12" s="495" t="s">
        <v>1769</v>
      </c>
    </row>
    <row r="13" spans="1:65" ht="98.25" customHeight="1" x14ac:dyDescent="0.2">
      <c r="A13" s="495">
        <v>1</v>
      </c>
      <c r="B13" s="490" t="s">
        <v>1761</v>
      </c>
      <c r="C13" s="489">
        <v>12</v>
      </c>
      <c r="D13" s="490" t="s">
        <v>602</v>
      </c>
      <c r="E13" s="489">
        <v>1202</v>
      </c>
      <c r="F13" s="490" t="s">
        <v>1762</v>
      </c>
      <c r="G13" s="489">
        <v>1202004</v>
      </c>
      <c r="H13" s="490" t="s">
        <v>1763</v>
      </c>
      <c r="I13" s="489">
        <v>1202004</v>
      </c>
      <c r="J13" s="490" t="s">
        <v>1763</v>
      </c>
      <c r="K13" s="489">
        <v>120200400</v>
      </c>
      <c r="L13" s="490" t="s">
        <v>294</v>
      </c>
      <c r="M13" s="489">
        <v>120200400</v>
      </c>
      <c r="N13" s="490" t="s">
        <v>294</v>
      </c>
      <c r="O13" s="489">
        <v>12</v>
      </c>
      <c r="P13" s="501">
        <v>2020003630060</v>
      </c>
      <c r="Q13" s="490" t="s">
        <v>1764</v>
      </c>
      <c r="R13" s="532">
        <f t="shared" si="0"/>
        <v>1</v>
      </c>
      <c r="S13" s="490" t="s">
        <v>1765</v>
      </c>
      <c r="T13" s="697" t="s">
        <v>1766</v>
      </c>
      <c r="U13" s="499" t="s">
        <v>1773</v>
      </c>
      <c r="V13" s="691">
        <v>2000000</v>
      </c>
      <c r="W13" s="698" t="s">
        <v>1774</v>
      </c>
      <c r="X13" s="702" t="s">
        <v>199</v>
      </c>
      <c r="Y13" s="694">
        <v>20</v>
      </c>
      <c r="Z13" s="490" t="s">
        <v>94</v>
      </c>
      <c r="AA13" s="700">
        <v>291786</v>
      </c>
      <c r="AB13" s="700">
        <v>270331</v>
      </c>
      <c r="AC13" s="700">
        <v>102045</v>
      </c>
      <c r="AD13" s="700">
        <v>39183</v>
      </c>
      <c r="AE13" s="700">
        <v>310195</v>
      </c>
      <c r="AF13" s="700">
        <v>110694</v>
      </c>
      <c r="AG13" s="700">
        <v>2145</v>
      </c>
      <c r="AH13" s="700">
        <v>12718</v>
      </c>
      <c r="AI13" s="700">
        <v>26</v>
      </c>
      <c r="AJ13" s="700">
        <v>37</v>
      </c>
      <c r="AK13" s="700">
        <v>0</v>
      </c>
      <c r="AL13" s="700">
        <v>0</v>
      </c>
      <c r="AM13" s="700">
        <v>44350</v>
      </c>
      <c r="AN13" s="700">
        <v>21944</v>
      </c>
      <c r="AO13" s="700">
        <v>75687</v>
      </c>
      <c r="AP13" s="700">
        <f t="shared" si="1"/>
        <v>562117</v>
      </c>
      <c r="AQ13" s="701">
        <v>44563</v>
      </c>
      <c r="AR13" s="701">
        <v>44925</v>
      </c>
      <c r="AS13" s="495" t="s">
        <v>1769</v>
      </c>
    </row>
    <row r="14" spans="1:65" ht="126.75" customHeight="1" x14ac:dyDescent="0.2">
      <c r="A14" s="495">
        <v>1</v>
      </c>
      <c r="B14" s="490" t="s">
        <v>1761</v>
      </c>
      <c r="C14" s="489">
        <v>12</v>
      </c>
      <c r="D14" s="490" t="s">
        <v>602</v>
      </c>
      <c r="E14" s="489">
        <v>1202</v>
      </c>
      <c r="F14" s="490" t="s">
        <v>1762</v>
      </c>
      <c r="G14" s="489">
        <v>1202004</v>
      </c>
      <c r="H14" s="490" t="s">
        <v>1763</v>
      </c>
      <c r="I14" s="489">
        <v>1202004</v>
      </c>
      <c r="J14" s="490" t="s">
        <v>1763</v>
      </c>
      <c r="K14" s="489">
        <v>120200400</v>
      </c>
      <c r="L14" s="490" t="s">
        <v>294</v>
      </c>
      <c r="M14" s="489">
        <v>120200400</v>
      </c>
      <c r="N14" s="490" t="s">
        <v>294</v>
      </c>
      <c r="O14" s="489">
        <v>12</v>
      </c>
      <c r="P14" s="501">
        <v>2020003630060</v>
      </c>
      <c r="Q14" s="490" t="s">
        <v>1764</v>
      </c>
      <c r="R14" s="532">
        <f t="shared" si="0"/>
        <v>1</v>
      </c>
      <c r="S14" s="490" t="s">
        <v>1765</v>
      </c>
      <c r="T14" s="697" t="s">
        <v>1766</v>
      </c>
      <c r="U14" s="499" t="s">
        <v>1775</v>
      </c>
      <c r="V14" s="691">
        <v>3000000</v>
      </c>
      <c r="W14" s="698" t="s">
        <v>1776</v>
      </c>
      <c r="X14" s="702" t="s">
        <v>1243</v>
      </c>
      <c r="Y14" s="694">
        <v>20</v>
      </c>
      <c r="Z14" s="490" t="s">
        <v>94</v>
      </c>
      <c r="AA14" s="700">
        <v>291786</v>
      </c>
      <c r="AB14" s="700">
        <v>270331</v>
      </c>
      <c r="AC14" s="700">
        <v>102045</v>
      </c>
      <c r="AD14" s="700">
        <v>39183</v>
      </c>
      <c r="AE14" s="700">
        <v>310195</v>
      </c>
      <c r="AF14" s="700">
        <v>110694</v>
      </c>
      <c r="AG14" s="700">
        <v>2145</v>
      </c>
      <c r="AH14" s="700">
        <v>12718</v>
      </c>
      <c r="AI14" s="700">
        <v>26</v>
      </c>
      <c r="AJ14" s="700">
        <v>37</v>
      </c>
      <c r="AK14" s="700">
        <v>0</v>
      </c>
      <c r="AL14" s="700">
        <v>0</v>
      </c>
      <c r="AM14" s="700">
        <v>44350</v>
      </c>
      <c r="AN14" s="700">
        <v>21944</v>
      </c>
      <c r="AO14" s="700">
        <v>75687</v>
      </c>
      <c r="AP14" s="700">
        <f t="shared" si="1"/>
        <v>562117</v>
      </c>
      <c r="AQ14" s="701">
        <v>44563</v>
      </c>
      <c r="AR14" s="701">
        <v>44925</v>
      </c>
      <c r="AS14" s="495" t="s">
        <v>1769</v>
      </c>
    </row>
    <row r="15" spans="1:65" ht="98.25" customHeight="1" x14ac:dyDescent="0.2">
      <c r="A15" s="495">
        <v>1</v>
      </c>
      <c r="B15" s="490" t="s">
        <v>1761</v>
      </c>
      <c r="C15" s="489">
        <v>12</v>
      </c>
      <c r="D15" s="490" t="s">
        <v>602</v>
      </c>
      <c r="E15" s="489">
        <v>1202</v>
      </c>
      <c r="F15" s="490" t="s">
        <v>1762</v>
      </c>
      <c r="G15" s="489">
        <v>1202004</v>
      </c>
      <c r="H15" s="490" t="s">
        <v>1763</v>
      </c>
      <c r="I15" s="489">
        <v>1202004</v>
      </c>
      <c r="J15" s="490" t="s">
        <v>1763</v>
      </c>
      <c r="K15" s="489">
        <v>120200400</v>
      </c>
      <c r="L15" s="490" t="s">
        <v>294</v>
      </c>
      <c r="M15" s="489">
        <v>120200400</v>
      </c>
      <c r="N15" s="490" t="s">
        <v>294</v>
      </c>
      <c r="O15" s="489">
        <v>12</v>
      </c>
      <c r="P15" s="501">
        <v>2020003630060</v>
      </c>
      <c r="Q15" s="490" t="s">
        <v>1764</v>
      </c>
      <c r="R15" s="532">
        <f t="shared" si="0"/>
        <v>1</v>
      </c>
      <c r="S15" s="490" t="s">
        <v>1765</v>
      </c>
      <c r="T15" s="697" t="s">
        <v>1766</v>
      </c>
      <c r="U15" s="499" t="s">
        <v>1777</v>
      </c>
      <c r="V15" s="691">
        <v>2800000</v>
      </c>
      <c r="W15" s="698" t="s">
        <v>1768</v>
      </c>
      <c r="X15" s="699" t="s">
        <v>74</v>
      </c>
      <c r="Y15" s="694">
        <v>20</v>
      </c>
      <c r="Z15" s="490" t="s">
        <v>94</v>
      </c>
      <c r="AA15" s="700">
        <v>291786</v>
      </c>
      <c r="AB15" s="700">
        <v>270331</v>
      </c>
      <c r="AC15" s="700">
        <v>102045</v>
      </c>
      <c r="AD15" s="700">
        <v>39183</v>
      </c>
      <c r="AE15" s="700">
        <v>310195</v>
      </c>
      <c r="AF15" s="700">
        <v>110694</v>
      </c>
      <c r="AG15" s="700">
        <v>2145</v>
      </c>
      <c r="AH15" s="700">
        <v>12718</v>
      </c>
      <c r="AI15" s="700">
        <v>26</v>
      </c>
      <c r="AJ15" s="700">
        <v>37</v>
      </c>
      <c r="AK15" s="700">
        <v>0</v>
      </c>
      <c r="AL15" s="700">
        <v>0</v>
      </c>
      <c r="AM15" s="700">
        <v>44350</v>
      </c>
      <c r="AN15" s="700">
        <v>21944</v>
      </c>
      <c r="AO15" s="700">
        <v>75687</v>
      </c>
      <c r="AP15" s="700">
        <f t="shared" si="1"/>
        <v>562117</v>
      </c>
      <c r="AQ15" s="701">
        <v>44563</v>
      </c>
      <c r="AR15" s="701">
        <v>44925</v>
      </c>
      <c r="AS15" s="495" t="s">
        <v>1769</v>
      </c>
    </row>
    <row r="16" spans="1:65" ht="98.25" customHeight="1" x14ac:dyDescent="0.2">
      <c r="A16" s="495">
        <v>1</v>
      </c>
      <c r="B16" s="490" t="s">
        <v>1761</v>
      </c>
      <c r="C16" s="489">
        <v>12</v>
      </c>
      <c r="D16" s="490" t="s">
        <v>602</v>
      </c>
      <c r="E16" s="489">
        <v>1202</v>
      </c>
      <c r="F16" s="490" t="s">
        <v>1762</v>
      </c>
      <c r="G16" s="489">
        <v>1202004</v>
      </c>
      <c r="H16" s="490" t="s">
        <v>1763</v>
      </c>
      <c r="I16" s="489">
        <v>1202004</v>
      </c>
      <c r="J16" s="490" t="s">
        <v>1763</v>
      </c>
      <c r="K16" s="489">
        <v>120200400</v>
      </c>
      <c r="L16" s="490" t="s">
        <v>294</v>
      </c>
      <c r="M16" s="489">
        <v>120200400</v>
      </c>
      <c r="N16" s="490" t="s">
        <v>294</v>
      </c>
      <c r="O16" s="489">
        <v>12</v>
      </c>
      <c r="P16" s="501">
        <v>2020003630060</v>
      </c>
      <c r="Q16" s="490" t="s">
        <v>1764</v>
      </c>
      <c r="R16" s="532">
        <f t="shared" si="0"/>
        <v>1</v>
      </c>
      <c r="S16" s="490" t="s">
        <v>1765</v>
      </c>
      <c r="T16" s="697" t="s">
        <v>1766</v>
      </c>
      <c r="U16" s="703" t="s">
        <v>1778</v>
      </c>
      <c r="V16" s="691">
        <v>40000000</v>
      </c>
      <c r="W16" s="698" t="s">
        <v>1768</v>
      </c>
      <c r="X16" s="699" t="s">
        <v>74</v>
      </c>
      <c r="Y16" s="694">
        <v>20</v>
      </c>
      <c r="Z16" s="490" t="s">
        <v>94</v>
      </c>
      <c r="AA16" s="700">
        <v>291786</v>
      </c>
      <c r="AB16" s="700">
        <v>270331</v>
      </c>
      <c r="AC16" s="700">
        <v>102045</v>
      </c>
      <c r="AD16" s="700">
        <v>39183</v>
      </c>
      <c r="AE16" s="700">
        <v>310195</v>
      </c>
      <c r="AF16" s="700">
        <v>110694</v>
      </c>
      <c r="AG16" s="700">
        <v>2145</v>
      </c>
      <c r="AH16" s="700">
        <v>12718</v>
      </c>
      <c r="AI16" s="700">
        <v>26</v>
      </c>
      <c r="AJ16" s="700">
        <v>37</v>
      </c>
      <c r="AK16" s="700">
        <v>0</v>
      </c>
      <c r="AL16" s="700">
        <v>0</v>
      </c>
      <c r="AM16" s="700">
        <v>44350</v>
      </c>
      <c r="AN16" s="700">
        <v>21944</v>
      </c>
      <c r="AO16" s="700">
        <v>75687</v>
      </c>
      <c r="AP16" s="700">
        <f t="shared" si="1"/>
        <v>562117</v>
      </c>
      <c r="AQ16" s="701">
        <v>44563</v>
      </c>
      <c r="AR16" s="701">
        <v>44925</v>
      </c>
      <c r="AS16" s="495" t="s">
        <v>1769</v>
      </c>
    </row>
    <row r="17" spans="1:45" ht="71.25" customHeight="1" x14ac:dyDescent="0.2">
      <c r="A17" s="495">
        <v>1</v>
      </c>
      <c r="B17" s="490" t="s">
        <v>1761</v>
      </c>
      <c r="C17" s="489">
        <v>12</v>
      </c>
      <c r="D17" s="490" t="s">
        <v>602</v>
      </c>
      <c r="E17" s="489">
        <v>1203</v>
      </c>
      <c r="F17" s="490" t="s">
        <v>1779</v>
      </c>
      <c r="G17" s="489">
        <v>1203002</v>
      </c>
      <c r="H17" s="490" t="s">
        <v>1780</v>
      </c>
      <c r="I17" s="489">
        <v>1203002</v>
      </c>
      <c r="J17" s="490" t="s">
        <v>1780</v>
      </c>
      <c r="K17" s="489">
        <v>120300200</v>
      </c>
      <c r="L17" s="490" t="s">
        <v>1781</v>
      </c>
      <c r="M17" s="489">
        <v>120300200</v>
      </c>
      <c r="N17" s="490" t="s">
        <v>1781</v>
      </c>
      <c r="O17" s="489">
        <v>50</v>
      </c>
      <c r="P17" s="501">
        <v>2020003630061</v>
      </c>
      <c r="Q17" s="490" t="s">
        <v>1782</v>
      </c>
      <c r="R17" s="532">
        <f>SUM($V$17:$V$19)/SUM($V$17:$V$19)</f>
        <v>1</v>
      </c>
      <c r="S17" s="490" t="s">
        <v>1783</v>
      </c>
      <c r="T17" s="697" t="s">
        <v>1784</v>
      </c>
      <c r="U17" s="499" t="s">
        <v>1785</v>
      </c>
      <c r="V17" s="704">
        <v>18000000</v>
      </c>
      <c r="W17" s="698" t="s">
        <v>1786</v>
      </c>
      <c r="X17" s="705" t="s">
        <v>74</v>
      </c>
      <c r="Y17" s="694">
        <v>20</v>
      </c>
      <c r="Z17" s="489" t="s">
        <v>94</v>
      </c>
      <c r="AA17" s="700">
        <v>291786</v>
      </c>
      <c r="AB17" s="700">
        <v>270331</v>
      </c>
      <c r="AC17" s="700">
        <v>102045</v>
      </c>
      <c r="AD17" s="700">
        <v>39183</v>
      </c>
      <c r="AE17" s="700">
        <v>310195</v>
      </c>
      <c r="AF17" s="700">
        <v>110694</v>
      </c>
      <c r="AG17" s="700">
        <v>2145</v>
      </c>
      <c r="AH17" s="700">
        <v>12718</v>
      </c>
      <c r="AI17" s="700">
        <v>26</v>
      </c>
      <c r="AJ17" s="700">
        <v>37</v>
      </c>
      <c r="AK17" s="700">
        <v>0</v>
      </c>
      <c r="AL17" s="700">
        <v>0</v>
      </c>
      <c r="AM17" s="700">
        <v>44350</v>
      </c>
      <c r="AN17" s="700">
        <v>21944</v>
      </c>
      <c r="AO17" s="700">
        <v>75687</v>
      </c>
      <c r="AP17" s="700">
        <f t="shared" si="1"/>
        <v>562117</v>
      </c>
      <c r="AQ17" s="701">
        <v>44563</v>
      </c>
      <c r="AR17" s="701">
        <v>44926</v>
      </c>
      <c r="AS17" s="495" t="s">
        <v>1787</v>
      </c>
    </row>
    <row r="18" spans="1:45" ht="98.25" customHeight="1" x14ac:dyDescent="0.2">
      <c r="A18" s="495">
        <v>1</v>
      </c>
      <c r="B18" s="490" t="s">
        <v>1761</v>
      </c>
      <c r="C18" s="489">
        <v>12</v>
      </c>
      <c r="D18" s="490" t="s">
        <v>602</v>
      </c>
      <c r="E18" s="489">
        <v>1203</v>
      </c>
      <c r="F18" s="490" t="s">
        <v>1779</v>
      </c>
      <c r="G18" s="489">
        <v>1203002</v>
      </c>
      <c r="H18" s="490" t="s">
        <v>1780</v>
      </c>
      <c r="I18" s="489">
        <v>1203002</v>
      </c>
      <c r="J18" s="490" t="s">
        <v>1780</v>
      </c>
      <c r="K18" s="489">
        <v>120300200</v>
      </c>
      <c r="L18" s="490" t="s">
        <v>1781</v>
      </c>
      <c r="M18" s="489">
        <v>120300200</v>
      </c>
      <c r="N18" s="490" t="s">
        <v>1781</v>
      </c>
      <c r="O18" s="489">
        <v>50</v>
      </c>
      <c r="P18" s="501">
        <v>2020003630061</v>
      </c>
      <c r="Q18" s="490" t="s">
        <v>1782</v>
      </c>
      <c r="R18" s="532">
        <f>SUM($V$17:$V$19)/SUM($V$17:$V$19)</f>
        <v>1</v>
      </c>
      <c r="S18" s="490" t="s">
        <v>1783</v>
      </c>
      <c r="T18" s="697" t="s">
        <v>1784</v>
      </c>
      <c r="U18" s="499" t="s">
        <v>1785</v>
      </c>
      <c r="V18" s="704">
        <v>4875872</v>
      </c>
      <c r="W18" s="698" t="s">
        <v>1788</v>
      </c>
      <c r="X18" s="705" t="s">
        <v>74</v>
      </c>
      <c r="Y18" s="694">
        <v>88</v>
      </c>
      <c r="Z18" s="489" t="s">
        <v>139</v>
      </c>
      <c r="AA18" s="700">
        <v>291786</v>
      </c>
      <c r="AB18" s="700">
        <v>270331</v>
      </c>
      <c r="AC18" s="700">
        <v>102045</v>
      </c>
      <c r="AD18" s="700">
        <v>39183</v>
      </c>
      <c r="AE18" s="700">
        <v>310195</v>
      </c>
      <c r="AF18" s="700">
        <v>110694</v>
      </c>
      <c r="AG18" s="700">
        <v>2145</v>
      </c>
      <c r="AH18" s="700">
        <v>12718</v>
      </c>
      <c r="AI18" s="700">
        <v>26</v>
      </c>
      <c r="AJ18" s="700">
        <v>37</v>
      </c>
      <c r="AK18" s="700">
        <v>0</v>
      </c>
      <c r="AL18" s="700">
        <v>0</v>
      </c>
      <c r="AM18" s="700">
        <v>44350</v>
      </c>
      <c r="AN18" s="700">
        <v>21944</v>
      </c>
      <c r="AO18" s="700">
        <v>75687</v>
      </c>
      <c r="AP18" s="700">
        <f t="shared" si="1"/>
        <v>562117</v>
      </c>
      <c r="AQ18" s="701">
        <v>44563</v>
      </c>
      <c r="AR18" s="701">
        <v>44926</v>
      </c>
      <c r="AS18" s="495" t="s">
        <v>1787</v>
      </c>
    </row>
    <row r="19" spans="1:45" ht="98.25" customHeight="1" x14ac:dyDescent="0.2">
      <c r="A19" s="495">
        <v>1</v>
      </c>
      <c r="B19" s="490" t="s">
        <v>1761</v>
      </c>
      <c r="C19" s="489">
        <v>12</v>
      </c>
      <c r="D19" s="490" t="s">
        <v>602</v>
      </c>
      <c r="E19" s="489">
        <v>1203</v>
      </c>
      <c r="F19" s="490" t="s">
        <v>1779</v>
      </c>
      <c r="G19" s="489">
        <v>1203002</v>
      </c>
      <c r="H19" s="490" t="s">
        <v>1780</v>
      </c>
      <c r="I19" s="489">
        <v>1203002</v>
      </c>
      <c r="J19" s="490" t="s">
        <v>1780</v>
      </c>
      <c r="K19" s="489">
        <v>120300200</v>
      </c>
      <c r="L19" s="490" t="s">
        <v>1781</v>
      </c>
      <c r="M19" s="489">
        <v>120300200</v>
      </c>
      <c r="N19" s="490" t="s">
        <v>1781</v>
      </c>
      <c r="O19" s="489">
        <v>50</v>
      </c>
      <c r="P19" s="501">
        <v>2020003630061</v>
      </c>
      <c r="Q19" s="490" t="s">
        <v>1782</v>
      </c>
      <c r="R19" s="532">
        <f>SUM($V$17:$V$19)/SUM($V$17:$V$19)</f>
        <v>1</v>
      </c>
      <c r="S19" s="490" t="s">
        <v>1783</v>
      </c>
      <c r="T19" s="697" t="s">
        <v>1784</v>
      </c>
      <c r="U19" s="499" t="s">
        <v>1789</v>
      </c>
      <c r="V19" s="704">
        <v>18000000</v>
      </c>
      <c r="W19" s="698" t="s">
        <v>1786</v>
      </c>
      <c r="X19" s="705" t="s">
        <v>74</v>
      </c>
      <c r="Y19" s="694">
        <v>20</v>
      </c>
      <c r="Z19" s="489" t="s">
        <v>94</v>
      </c>
      <c r="AA19" s="700">
        <v>291786</v>
      </c>
      <c r="AB19" s="700">
        <v>270331</v>
      </c>
      <c r="AC19" s="700">
        <v>102045</v>
      </c>
      <c r="AD19" s="700">
        <v>39183</v>
      </c>
      <c r="AE19" s="700">
        <v>310195</v>
      </c>
      <c r="AF19" s="700">
        <v>110694</v>
      </c>
      <c r="AG19" s="700">
        <v>2145</v>
      </c>
      <c r="AH19" s="700">
        <v>12718</v>
      </c>
      <c r="AI19" s="700">
        <v>26</v>
      </c>
      <c r="AJ19" s="700">
        <v>37</v>
      </c>
      <c r="AK19" s="700">
        <v>0</v>
      </c>
      <c r="AL19" s="700">
        <v>0</v>
      </c>
      <c r="AM19" s="700">
        <v>44350</v>
      </c>
      <c r="AN19" s="700">
        <v>21944</v>
      </c>
      <c r="AO19" s="700">
        <v>75687</v>
      </c>
      <c r="AP19" s="700">
        <f t="shared" si="1"/>
        <v>562117</v>
      </c>
      <c r="AQ19" s="701">
        <v>44563</v>
      </c>
      <c r="AR19" s="701">
        <v>44926</v>
      </c>
      <c r="AS19" s="495" t="s">
        <v>1787</v>
      </c>
    </row>
    <row r="20" spans="1:45" ht="98.25" customHeight="1" x14ac:dyDescent="0.2">
      <c r="A20" s="495">
        <v>1</v>
      </c>
      <c r="B20" s="490" t="s">
        <v>1761</v>
      </c>
      <c r="C20" s="489">
        <v>12</v>
      </c>
      <c r="D20" s="490" t="s">
        <v>602</v>
      </c>
      <c r="E20" s="489">
        <v>1206</v>
      </c>
      <c r="F20" s="490" t="s">
        <v>1790</v>
      </c>
      <c r="G20" s="489">
        <v>1206005</v>
      </c>
      <c r="H20" s="490" t="s">
        <v>1791</v>
      </c>
      <c r="I20" s="489">
        <v>1206005</v>
      </c>
      <c r="J20" s="490" t="s">
        <v>1791</v>
      </c>
      <c r="K20" s="489">
        <v>120600500</v>
      </c>
      <c r="L20" s="490" t="s">
        <v>1792</v>
      </c>
      <c r="M20" s="489">
        <v>120600500</v>
      </c>
      <c r="N20" s="490" t="s">
        <v>1792</v>
      </c>
      <c r="O20" s="489">
        <v>30</v>
      </c>
      <c r="P20" s="501">
        <v>2020003630062</v>
      </c>
      <c r="Q20" s="490" t="s">
        <v>1793</v>
      </c>
      <c r="R20" s="532">
        <f>SUM($V$20:$V$23)/SUM($V$20:$V$23)</f>
        <v>1</v>
      </c>
      <c r="S20" s="490" t="s">
        <v>1794</v>
      </c>
      <c r="T20" s="697" t="s">
        <v>1795</v>
      </c>
      <c r="U20" s="499" t="s">
        <v>1796</v>
      </c>
      <c r="V20" s="704">
        <v>5900000</v>
      </c>
      <c r="W20" s="698" t="s">
        <v>1797</v>
      </c>
      <c r="X20" s="699" t="s">
        <v>74</v>
      </c>
      <c r="Y20" s="694">
        <v>20</v>
      </c>
      <c r="Z20" s="490" t="s">
        <v>94</v>
      </c>
      <c r="AA20" s="706">
        <v>290</v>
      </c>
      <c r="AB20" s="706">
        <v>1260</v>
      </c>
      <c r="AC20" s="706"/>
      <c r="AD20" s="706">
        <v>150</v>
      </c>
      <c r="AE20" s="706">
        <v>1350</v>
      </c>
      <c r="AF20" s="706">
        <v>50</v>
      </c>
      <c r="AG20" s="706"/>
      <c r="AH20" s="706"/>
      <c r="AI20" s="706"/>
      <c r="AJ20" s="706"/>
      <c r="AK20" s="706"/>
      <c r="AL20" s="706"/>
      <c r="AM20" s="706"/>
      <c r="AN20" s="706"/>
      <c r="AO20" s="706"/>
      <c r="AP20" s="700">
        <f>+AA20+AB20</f>
        <v>1550</v>
      </c>
      <c r="AQ20" s="701">
        <v>44563</v>
      </c>
      <c r="AR20" s="701">
        <v>44926</v>
      </c>
      <c r="AS20" s="495" t="s">
        <v>1787</v>
      </c>
    </row>
    <row r="21" spans="1:45" ht="98.25" customHeight="1" x14ac:dyDescent="0.2">
      <c r="A21" s="495">
        <v>1</v>
      </c>
      <c r="B21" s="490" t="s">
        <v>1761</v>
      </c>
      <c r="C21" s="489">
        <v>12</v>
      </c>
      <c r="D21" s="490" t="s">
        <v>602</v>
      </c>
      <c r="E21" s="489">
        <v>1206</v>
      </c>
      <c r="F21" s="490" t="s">
        <v>1790</v>
      </c>
      <c r="G21" s="489">
        <v>1206005</v>
      </c>
      <c r="H21" s="490" t="s">
        <v>1791</v>
      </c>
      <c r="I21" s="489">
        <v>1206005</v>
      </c>
      <c r="J21" s="490" t="s">
        <v>1791</v>
      </c>
      <c r="K21" s="489">
        <v>120600500</v>
      </c>
      <c r="L21" s="490" t="s">
        <v>1792</v>
      </c>
      <c r="M21" s="489">
        <v>120600500</v>
      </c>
      <c r="N21" s="490" t="s">
        <v>1792</v>
      </c>
      <c r="O21" s="489">
        <v>30</v>
      </c>
      <c r="P21" s="501">
        <v>2020003630062</v>
      </c>
      <c r="Q21" s="490" t="s">
        <v>1793</v>
      </c>
      <c r="R21" s="532">
        <f>SUM($V$20:$V$23)/SUM($V$20:$V$23)</f>
        <v>1</v>
      </c>
      <c r="S21" s="490" t="s">
        <v>1794</v>
      </c>
      <c r="T21" s="697" t="s">
        <v>1795</v>
      </c>
      <c r="U21" s="499" t="s">
        <v>1798</v>
      </c>
      <c r="V21" s="704">
        <v>30000000</v>
      </c>
      <c r="W21" s="698" t="s">
        <v>1797</v>
      </c>
      <c r="X21" s="699" t="s">
        <v>74</v>
      </c>
      <c r="Y21" s="694">
        <v>20</v>
      </c>
      <c r="Z21" s="490" t="s">
        <v>94</v>
      </c>
      <c r="AA21" s="706">
        <v>290</v>
      </c>
      <c r="AB21" s="706">
        <v>1260</v>
      </c>
      <c r="AC21" s="706"/>
      <c r="AD21" s="706">
        <v>150</v>
      </c>
      <c r="AE21" s="706">
        <v>1350</v>
      </c>
      <c r="AF21" s="706">
        <v>50</v>
      </c>
      <c r="AG21" s="706"/>
      <c r="AH21" s="706"/>
      <c r="AI21" s="706"/>
      <c r="AJ21" s="706"/>
      <c r="AK21" s="706"/>
      <c r="AL21" s="706"/>
      <c r="AM21" s="706"/>
      <c r="AN21" s="706"/>
      <c r="AO21" s="706"/>
      <c r="AP21" s="700">
        <f>+AA21+AB21</f>
        <v>1550</v>
      </c>
      <c r="AQ21" s="701">
        <v>44563</v>
      </c>
      <c r="AR21" s="701">
        <v>44926</v>
      </c>
      <c r="AS21" s="495" t="s">
        <v>1787</v>
      </c>
    </row>
    <row r="22" spans="1:45" ht="98.25" customHeight="1" x14ac:dyDescent="0.2">
      <c r="A22" s="495">
        <v>1</v>
      </c>
      <c r="B22" s="490" t="s">
        <v>1761</v>
      </c>
      <c r="C22" s="489">
        <v>12</v>
      </c>
      <c r="D22" s="490" t="s">
        <v>602</v>
      </c>
      <c r="E22" s="489">
        <v>1206</v>
      </c>
      <c r="F22" s="490" t="s">
        <v>1790</v>
      </c>
      <c r="G22" s="489">
        <v>1206005</v>
      </c>
      <c r="H22" s="490" t="s">
        <v>1791</v>
      </c>
      <c r="I22" s="489">
        <v>1206005</v>
      </c>
      <c r="J22" s="490" t="s">
        <v>1791</v>
      </c>
      <c r="K22" s="489">
        <v>120600500</v>
      </c>
      <c r="L22" s="490" t="s">
        <v>1792</v>
      </c>
      <c r="M22" s="489">
        <v>120600500</v>
      </c>
      <c r="N22" s="490" t="s">
        <v>1792</v>
      </c>
      <c r="O22" s="489">
        <v>30</v>
      </c>
      <c r="P22" s="501">
        <v>2020003630062</v>
      </c>
      <c r="Q22" s="490" t="s">
        <v>1793</v>
      </c>
      <c r="R22" s="532">
        <f>SUM($V$20:$V$23)/SUM($V$20:$V$23)</f>
        <v>1</v>
      </c>
      <c r="S22" s="490" t="s">
        <v>1794</v>
      </c>
      <c r="T22" s="697" t="s">
        <v>1795</v>
      </c>
      <c r="U22" s="499" t="s">
        <v>1798</v>
      </c>
      <c r="V22" s="704">
        <v>10000000</v>
      </c>
      <c r="W22" s="698" t="s">
        <v>1799</v>
      </c>
      <c r="X22" s="699" t="s">
        <v>74</v>
      </c>
      <c r="Y22" s="694">
        <v>88</v>
      </c>
      <c r="Z22" s="490" t="s">
        <v>139</v>
      </c>
      <c r="AA22" s="706">
        <v>290</v>
      </c>
      <c r="AB22" s="706">
        <v>1260</v>
      </c>
      <c r="AC22" s="706"/>
      <c r="AD22" s="706">
        <v>150</v>
      </c>
      <c r="AE22" s="706">
        <v>1350</v>
      </c>
      <c r="AF22" s="706">
        <v>50</v>
      </c>
      <c r="AG22" s="706"/>
      <c r="AH22" s="706"/>
      <c r="AI22" s="706"/>
      <c r="AJ22" s="706"/>
      <c r="AK22" s="706"/>
      <c r="AL22" s="706"/>
      <c r="AM22" s="706"/>
      <c r="AN22" s="706"/>
      <c r="AO22" s="706"/>
      <c r="AP22" s="700">
        <f>+AA22+AB22</f>
        <v>1550</v>
      </c>
      <c r="AQ22" s="701">
        <v>44563</v>
      </c>
      <c r="AR22" s="701">
        <v>44926</v>
      </c>
      <c r="AS22" s="495" t="s">
        <v>1787</v>
      </c>
    </row>
    <row r="23" spans="1:45" ht="98.25" customHeight="1" x14ac:dyDescent="0.2">
      <c r="A23" s="495">
        <v>1</v>
      </c>
      <c r="B23" s="490" t="s">
        <v>1761</v>
      </c>
      <c r="C23" s="489">
        <v>12</v>
      </c>
      <c r="D23" s="490" t="s">
        <v>602</v>
      </c>
      <c r="E23" s="489">
        <v>1206</v>
      </c>
      <c r="F23" s="490" t="s">
        <v>1790</v>
      </c>
      <c r="G23" s="489">
        <v>1206005</v>
      </c>
      <c r="H23" s="490" t="s">
        <v>1791</v>
      </c>
      <c r="I23" s="489">
        <v>1206005</v>
      </c>
      <c r="J23" s="490" t="s">
        <v>1791</v>
      </c>
      <c r="K23" s="489">
        <v>120600500</v>
      </c>
      <c r="L23" s="490" t="s">
        <v>1792</v>
      </c>
      <c r="M23" s="489">
        <v>120600500</v>
      </c>
      <c r="N23" s="490" t="s">
        <v>1792</v>
      </c>
      <c r="O23" s="489">
        <v>30</v>
      </c>
      <c r="P23" s="501">
        <v>2020003630062</v>
      </c>
      <c r="Q23" s="490" t="s">
        <v>1793</v>
      </c>
      <c r="R23" s="532">
        <f>SUM($V$20:$V$23)/SUM($V$20:$V$23)</f>
        <v>1</v>
      </c>
      <c r="S23" s="490" t="s">
        <v>1794</v>
      </c>
      <c r="T23" s="697" t="s">
        <v>1795</v>
      </c>
      <c r="U23" s="499" t="s">
        <v>1800</v>
      </c>
      <c r="V23" s="704">
        <v>100000</v>
      </c>
      <c r="W23" s="698" t="s">
        <v>1801</v>
      </c>
      <c r="X23" s="707" t="s">
        <v>199</v>
      </c>
      <c r="Y23" s="694">
        <v>20</v>
      </c>
      <c r="Z23" s="490" t="s">
        <v>94</v>
      </c>
      <c r="AA23" s="706">
        <v>290</v>
      </c>
      <c r="AB23" s="706">
        <v>1260</v>
      </c>
      <c r="AC23" s="706"/>
      <c r="AD23" s="706">
        <v>150</v>
      </c>
      <c r="AE23" s="706">
        <v>1350</v>
      </c>
      <c r="AF23" s="706">
        <v>50</v>
      </c>
      <c r="AG23" s="706"/>
      <c r="AH23" s="706"/>
      <c r="AI23" s="706"/>
      <c r="AJ23" s="706"/>
      <c r="AK23" s="706"/>
      <c r="AL23" s="706"/>
      <c r="AM23" s="706"/>
      <c r="AN23" s="706"/>
      <c r="AO23" s="706"/>
      <c r="AP23" s="700">
        <f>+AA23+AB23</f>
        <v>1550</v>
      </c>
      <c r="AQ23" s="701">
        <v>44563</v>
      </c>
      <c r="AR23" s="701">
        <v>44926</v>
      </c>
      <c r="AS23" s="495" t="s">
        <v>1787</v>
      </c>
    </row>
    <row r="24" spans="1:45" ht="61.5" customHeight="1" x14ac:dyDescent="0.2">
      <c r="A24" s="495">
        <v>1</v>
      </c>
      <c r="B24" s="490" t="s">
        <v>1761</v>
      </c>
      <c r="C24" s="489">
        <v>22</v>
      </c>
      <c r="D24" s="490" t="s">
        <v>417</v>
      </c>
      <c r="E24" s="489">
        <v>2201</v>
      </c>
      <c r="F24" s="490" t="s">
        <v>961</v>
      </c>
      <c r="G24" s="694">
        <v>2201068</v>
      </c>
      <c r="H24" s="490" t="s">
        <v>1087</v>
      </c>
      <c r="I24" s="694">
        <v>2201068</v>
      </c>
      <c r="J24" s="490" t="s">
        <v>1087</v>
      </c>
      <c r="K24" s="694">
        <v>220106800</v>
      </c>
      <c r="L24" s="490" t="s">
        <v>1088</v>
      </c>
      <c r="M24" s="694">
        <v>220106800</v>
      </c>
      <c r="N24" s="490" t="s">
        <v>1088</v>
      </c>
      <c r="O24" s="694">
        <v>76</v>
      </c>
      <c r="P24" s="545">
        <v>2020003630063</v>
      </c>
      <c r="Q24" s="490" t="s">
        <v>1802</v>
      </c>
      <c r="R24" s="532">
        <f t="shared" ref="R24:R29" si="2">SUM($V$24:$V$28)/SUM($V$24:$V$28)</f>
        <v>1</v>
      </c>
      <c r="S24" s="490" t="s">
        <v>1803</v>
      </c>
      <c r="T24" s="490" t="s">
        <v>1804</v>
      </c>
      <c r="U24" s="499" t="s">
        <v>1805</v>
      </c>
      <c r="V24" s="691">
        <v>10000000</v>
      </c>
      <c r="W24" s="698" t="s">
        <v>1806</v>
      </c>
      <c r="X24" s="705" t="s">
        <v>74</v>
      </c>
      <c r="Y24" s="694">
        <v>20</v>
      </c>
      <c r="Z24" s="489" t="s">
        <v>94</v>
      </c>
      <c r="AA24" s="706">
        <v>19507</v>
      </c>
      <c r="AB24" s="706">
        <v>19809</v>
      </c>
      <c r="AC24" s="706">
        <v>27714</v>
      </c>
      <c r="AD24" s="706">
        <v>10230</v>
      </c>
      <c r="AE24" s="706">
        <v>1292</v>
      </c>
      <c r="AF24" s="706">
        <v>80</v>
      </c>
      <c r="AG24" s="706">
        <v>291</v>
      </c>
      <c r="AH24" s="706">
        <v>334</v>
      </c>
      <c r="AI24" s="706">
        <v>0</v>
      </c>
      <c r="AJ24" s="706">
        <v>0</v>
      </c>
      <c r="AK24" s="706">
        <v>0</v>
      </c>
      <c r="AL24" s="706">
        <v>0</v>
      </c>
      <c r="AM24" s="706">
        <v>3158</v>
      </c>
      <c r="AN24" s="706">
        <v>2437</v>
      </c>
      <c r="AO24" s="706">
        <v>990</v>
      </c>
      <c r="AP24" s="700">
        <f t="shared" ref="AP24:AP29" si="3">AA24+AB24</f>
        <v>39316</v>
      </c>
      <c r="AQ24" s="701">
        <v>44563</v>
      </c>
      <c r="AR24" s="701">
        <v>44926</v>
      </c>
      <c r="AS24" s="495" t="s">
        <v>1787</v>
      </c>
    </row>
    <row r="25" spans="1:45" ht="98.25" customHeight="1" x14ac:dyDescent="0.2">
      <c r="A25" s="495">
        <v>1</v>
      </c>
      <c r="B25" s="490" t="s">
        <v>1761</v>
      </c>
      <c r="C25" s="489">
        <v>22</v>
      </c>
      <c r="D25" s="490" t="s">
        <v>417</v>
      </c>
      <c r="E25" s="489">
        <v>2201</v>
      </c>
      <c r="F25" s="490" t="s">
        <v>961</v>
      </c>
      <c r="G25" s="694">
        <v>2201068</v>
      </c>
      <c r="H25" s="490" t="s">
        <v>1087</v>
      </c>
      <c r="I25" s="694">
        <v>2201068</v>
      </c>
      <c r="J25" s="490" t="s">
        <v>1087</v>
      </c>
      <c r="K25" s="694">
        <v>220106800</v>
      </c>
      <c r="L25" s="490" t="s">
        <v>1088</v>
      </c>
      <c r="M25" s="694">
        <v>220106800</v>
      </c>
      <c r="N25" s="490" t="s">
        <v>1088</v>
      </c>
      <c r="O25" s="694">
        <v>76</v>
      </c>
      <c r="P25" s="545">
        <v>2020003630063</v>
      </c>
      <c r="Q25" s="490" t="s">
        <v>1802</v>
      </c>
      <c r="R25" s="532">
        <f t="shared" si="2"/>
        <v>1</v>
      </c>
      <c r="S25" s="490" t="s">
        <v>1803</v>
      </c>
      <c r="T25" s="490" t="s">
        <v>1804</v>
      </c>
      <c r="U25" s="499" t="s">
        <v>1805</v>
      </c>
      <c r="V25" s="691">
        <v>3894334</v>
      </c>
      <c r="W25" s="698" t="s">
        <v>1807</v>
      </c>
      <c r="X25" s="705" t="s">
        <v>74</v>
      </c>
      <c r="Y25" s="694">
        <v>88</v>
      </c>
      <c r="Z25" s="489" t="s">
        <v>139</v>
      </c>
      <c r="AA25" s="706">
        <v>19507</v>
      </c>
      <c r="AB25" s="706">
        <v>19809</v>
      </c>
      <c r="AC25" s="706">
        <v>27714</v>
      </c>
      <c r="AD25" s="706">
        <v>10230</v>
      </c>
      <c r="AE25" s="706">
        <v>1292</v>
      </c>
      <c r="AF25" s="706">
        <v>80</v>
      </c>
      <c r="AG25" s="706">
        <v>291</v>
      </c>
      <c r="AH25" s="706">
        <v>334</v>
      </c>
      <c r="AI25" s="706">
        <v>0</v>
      </c>
      <c r="AJ25" s="706">
        <v>0</v>
      </c>
      <c r="AK25" s="706">
        <v>0</v>
      </c>
      <c r="AL25" s="706">
        <v>0</v>
      </c>
      <c r="AM25" s="706">
        <v>3158</v>
      </c>
      <c r="AN25" s="706">
        <v>2437</v>
      </c>
      <c r="AO25" s="706">
        <v>990</v>
      </c>
      <c r="AP25" s="700">
        <f t="shared" si="3"/>
        <v>39316</v>
      </c>
      <c r="AQ25" s="701">
        <v>44563</v>
      </c>
      <c r="AR25" s="701">
        <v>44926</v>
      </c>
      <c r="AS25" s="495" t="s">
        <v>1787</v>
      </c>
    </row>
    <row r="26" spans="1:45" ht="98.25" customHeight="1" x14ac:dyDescent="0.2">
      <c r="A26" s="495">
        <v>1</v>
      </c>
      <c r="B26" s="490" t="s">
        <v>1761</v>
      </c>
      <c r="C26" s="489">
        <v>22</v>
      </c>
      <c r="D26" s="490" t="s">
        <v>417</v>
      </c>
      <c r="E26" s="489">
        <v>2201</v>
      </c>
      <c r="F26" s="490" t="s">
        <v>961</v>
      </c>
      <c r="G26" s="694">
        <v>2201068</v>
      </c>
      <c r="H26" s="490" t="s">
        <v>1087</v>
      </c>
      <c r="I26" s="694">
        <v>2201068</v>
      </c>
      <c r="J26" s="490" t="s">
        <v>1087</v>
      </c>
      <c r="K26" s="694">
        <v>220106800</v>
      </c>
      <c r="L26" s="490" t="s">
        <v>1088</v>
      </c>
      <c r="M26" s="694">
        <v>220106800</v>
      </c>
      <c r="N26" s="490" t="s">
        <v>1088</v>
      </c>
      <c r="O26" s="694">
        <v>76</v>
      </c>
      <c r="P26" s="545">
        <v>2020003630063</v>
      </c>
      <c r="Q26" s="490" t="s">
        <v>1802</v>
      </c>
      <c r="R26" s="532">
        <f t="shared" si="2"/>
        <v>1</v>
      </c>
      <c r="S26" s="490" t="s">
        <v>1803</v>
      </c>
      <c r="T26" s="490" t="s">
        <v>1804</v>
      </c>
      <c r="U26" s="499" t="s">
        <v>1808</v>
      </c>
      <c r="V26" s="691">
        <v>2000000</v>
      </c>
      <c r="W26" s="698" t="s">
        <v>1806</v>
      </c>
      <c r="X26" s="705" t="s">
        <v>74</v>
      </c>
      <c r="Y26" s="694">
        <v>20</v>
      </c>
      <c r="Z26" s="489" t="s">
        <v>94</v>
      </c>
      <c r="AA26" s="706">
        <v>19507</v>
      </c>
      <c r="AB26" s="706">
        <v>19809</v>
      </c>
      <c r="AC26" s="706">
        <v>27714</v>
      </c>
      <c r="AD26" s="706">
        <v>10230</v>
      </c>
      <c r="AE26" s="706">
        <v>1292</v>
      </c>
      <c r="AF26" s="706">
        <v>80</v>
      </c>
      <c r="AG26" s="706">
        <v>291</v>
      </c>
      <c r="AH26" s="706">
        <v>334</v>
      </c>
      <c r="AI26" s="706">
        <v>0</v>
      </c>
      <c r="AJ26" s="706">
        <v>0</v>
      </c>
      <c r="AK26" s="706">
        <v>0</v>
      </c>
      <c r="AL26" s="706">
        <v>0</v>
      </c>
      <c r="AM26" s="706">
        <v>3158</v>
      </c>
      <c r="AN26" s="706">
        <v>2437</v>
      </c>
      <c r="AO26" s="706">
        <v>990</v>
      </c>
      <c r="AP26" s="700">
        <f t="shared" si="3"/>
        <v>39316</v>
      </c>
      <c r="AQ26" s="701">
        <v>44563</v>
      </c>
      <c r="AR26" s="701">
        <v>44926</v>
      </c>
      <c r="AS26" s="495" t="s">
        <v>1787</v>
      </c>
    </row>
    <row r="27" spans="1:45" ht="98.25" customHeight="1" x14ac:dyDescent="0.2">
      <c r="A27" s="495">
        <v>1</v>
      </c>
      <c r="B27" s="490" t="s">
        <v>1761</v>
      </c>
      <c r="C27" s="489">
        <v>22</v>
      </c>
      <c r="D27" s="490" t="s">
        <v>417</v>
      </c>
      <c r="E27" s="489">
        <v>2201</v>
      </c>
      <c r="F27" s="490" t="s">
        <v>961</v>
      </c>
      <c r="G27" s="694">
        <v>2201068</v>
      </c>
      <c r="H27" s="490" t="s">
        <v>1087</v>
      </c>
      <c r="I27" s="694">
        <v>2201068</v>
      </c>
      <c r="J27" s="490" t="s">
        <v>1087</v>
      </c>
      <c r="K27" s="694">
        <v>220106800</v>
      </c>
      <c r="L27" s="490" t="s">
        <v>1088</v>
      </c>
      <c r="M27" s="694">
        <v>220106800</v>
      </c>
      <c r="N27" s="490" t="s">
        <v>1088</v>
      </c>
      <c r="O27" s="694">
        <v>76</v>
      </c>
      <c r="P27" s="545">
        <v>2020003630063</v>
      </c>
      <c r="Q27" s="490" t="s">
        <v>1802</v>
      </c>
      <c r="R27" s="532">
        <f t="shared" si="2"/>
        <v>1</v>
      </c>
      <c r="S27" s="490" t="s">
        <v>1803</v>
      </c>
      <c r="T27" s="490" t="s">
        <v>1804</v>
      </c>
      <c r="U27" s="499" t="s">
        <v>1808</v>
      </c>
      <c r="V27" s="691">
        <v>9894334</v>
      </c>
      <c r="W27" s="698" t="s">
        <v>1807</v>
      </c>
      <c r="X27" s="705" t="s">
        <v>74</v>
      </c>
      <c r="Y27" s="694">
        <v>88</v>
      </c>
      <c r="Z27" s="489" t="s">
        <v>139</v>
      </c>
      <c r="AA27" s="706">
        <v>19507</v>
      </c>
      <c r="AB27" s="706">
        <v>19809</v>
      </c>
      <c r="AC27" s="706">
        <v>27714</v>
      </c>
      <c r="AD27" s="706">
        <v>10230</v>
      </c>
      <c r="AE27" s="706">
        <v>1292</v>
      </c>
      <c r="AF27" s="706">
        <v>80</v>
      </c>
      <c r="AG27" s="706">
        <v>291</v>
      </c>
      <c r="AH27" s="706">
        <v>334</v>
      </c>
      <c r="AI27" s="706">
        <v>0</v>
      </c>
      <c r="AJ27" s="706">
        <v>0</v>
      </c>
      <c r="AK27" s="706">
        <v>0</v>
      </c>
      <c r="AL27" s="706">
        <v>0</v>
      </c>
      <c r="AM27" s="706">
        <v>3158</v>
      </c>
      <c r="AN27" s="706">
        <v>2437</v>
      </c>
      <c r="AO27" s="706">
        <v>990</v>
      </c>
      <c r="AP27" s="700">
        <f t="shared" si="3"/>
        <v>39316</v>
      </c>
      <c r="AQ27" s="701">
        <v>44563</v>
      </c>
      <c r="AR27" s="701">
        <v>44926</v>
      </c>
      <c r="AS27" s="495" t="s">
        <v>1787</v>
      </c>
    </row>
    <row r="28" spans="1:45" ht="98.25" customHeight="1" x14ac:dyDescent="0.2">
      <c r="A28" s="495">
        <v>1</v>
      </c>
      <c r="B28" s="490" t="s">
        <v>1761</v>
      </c>
      <c r="C28" s="489">
        <v>22</v>
      </c>
      <c r="D28" s="490" t="s">
        <v>417</v>
      </c>
      <c r="E28" s="489">
        <v>2201</v>
      </c>
      <c r="F28" s="490" t="s">
        <v>961</v>
      </c>
      <c r="G28" s="694">
        <v>2201068</v>
      </c>
      <c r="H28" s="490" t="s">
        <v>1087</v>
      </c>
      <c r="I28" s="694">
        <v>2201068</v>
      </c>
      <c r="J28" s="490" t="s">
        <v>1087</v>
      </c>
      <c r="K28" s="694">
        <v>220106800</v>
      </c>
      <c r="L28" s="490" t="s">
        <v>1088</v>
      </c>
      <c r="M28" s="694">
        <v>220106800</v>
      </c>
      <c r="N28" s="490" t="s">
        <v>1088</v>
      </c>
      <c r="O28" s="694">
        <v>76</v>
      </c>
      <c r="P28" s="545">
        <v>2020003630063</v>
      </c>
      <c r="Q28" s="490" t="s">
        <v>1802</v>
      </c>
      <c r="R28" s="532">
        <f t="shared" si="2"/>
        <v>1</v>
      </c>
      <c r="S28" s="490" t="s">
        <v>1803</v>
      </c>
      <c r="T28" s="490" t="s">
        <v>1804</v>
      </c>
      <c r="U28" s="499" t="s">
        <v>1809</v>
      </c>
      <c r="V28" s="691">
        <v>18000000</v>
      </c>
      <c r="W28" s="698" t="s">
        <v>1806</v>
      </c>
      <c r="X28" s="705" t="s">
        <v>74</v>
      </c>
      <c r="Y28" s="694">
        <v>20</v>
      </c>
      <c r="Z28" s="489" t="s">
        <v>94</v>
      </c>
      <c r="AA28" s="706">
        <v>19507</v>
      </c>
      <c r="AB28" s="706">
        <v>19809</v>
      </c>
      <c r="AC28" s="706">
        <v>27714</v>
      </c>
      <c r="AD28" s="706">
        <v>10230</v>
      </c>
      <c r="AE28" s="706">
        <v>1292</v>
      </c>
      <c r="AF28" s="706">
        <v>80</v>
      </c>
      <c r="AG28" s="706">
        <v>291</v>
      </c>
      <c r="AH28" s="706">
        <v>334</v>
      </c>
      <c r="AI28" s="706">
        <v>0</v>
      </c>
      <c r="AJ28" s="706">
        <v>0</v>
      </c>
      <c r="AK28" s="706">
        <v>0</v>
      </c>
      <c r="AL28" s="706">
        <v>0</v>
      </c>
      <c r="AM28" s="706">
        <v>3158</v>
      </c>
      <c r="AN28" s="706">
        <v>2437</v>
      </c>
      <c r="AO28" s="706">
        <v>990</v>
      </c>
      <c r="AP28" s="700">
        <f t="shared" si="3"/>
        <v>39316</v>
      </c>
      <c r="AQ28" s="701">
        <v>44563</v>
      </c>
      <c r="AR28" s="701">
        <v>44926</v>
      </c>
      <c r="AS28" s="495" t="s">
        <v>1787</v>
      </c>
    </row>
    <row r="29" spans="1:45" ht="98.25" customHeight="1" x14ac:dyDescent="0.2">
      <c r="A29" s="495">
        <v>1</v>
      </c>
      <c r="B29" s="490" t="s">
        <v>1761</v>
      </c>
      <c r="C29" s="489">
        <v>22</v>
      </c>
      <c r="D29" s="490" t="s">
        <v>417</v>
      </c>
      <c r="E29" s="489">
        <v>2201</v>
      </c>
      <c r="F29" s="490" t="s">
        <v>961</v>
      </c>
      <c r="G29" s="694">
        <v>2201068</v>
      </c>
      <c r="H29" s="490" t="s">
        <v>1087</v>
      </c>
      <c r="I29" s="694">
        <v>2201068</v>
      </c>
      <c r="J29" s="490" t="s">
        <v>1087</v>
      </c>
      <c r="K29" s="694">
        <v>220106800</v>
      </c>
      <c r="L29" s="490" t="s">
        <v>1088</v>
      </c>
      <c r="M29" s="694">
        <v>220106800</v>
      </c>
      <c r="N29" s="490" t="s">
        <v>1088</v>
      </c>
      <c r="O29" s="694">
        <v>76</v>
      </c>
      <c r="P29" s="545">
        <v>2020003630063</v>
      </c>
      <c r="Q29" s="490" t="s">
        <v>1802</v>
      </c>
      <c r="R29" s="532">
        <f t="shared" si="2"/>
        <v>1</v>
      </c>
      <c r="S29" s="490" t="s">
        <v>1803</v>
      </c>
      <c r="T29" s="490" t="s">
        <v>1804</v>
      </c>
      <c r="U29" s="499" t="s">
        <v>1809</v>
      </c>
      <c r="V29" s="691">
        <v>8154334</v>
      </c>
      <c r="W29" s="698" t="s">
        <v>1807</v>
      </c>
      <c r="X29" s="705" t="s">
        <v>74</v>
      </c>
      <c r="Y29" s="694">
        <v>88</v>
      </c>
      <c r="Z29" s="489" t="s">
        <v>139</v>
      </c>
      <c r="AA29" s="706">
        <v>19507</v>
      </c>
      <c r="AB29" s="706">
        <v>19809</v>
      </c>
      <c r="AC29" s="706">
        <v>27714</v>
      </c>
      <c r="AD29" s="706">
        <v>10230</v>
      </c>
      <c r="AE29" s="706">
        <v>1292</v>
      </c>
      <c r="AF29" s="706">
        <v>80</v>
      </c>
      <c r="AG29" s="706">
        <v>291</v>
      </c>
      <c r="AH29" s="706">
        <v>334</v>
      </c>
      <c r="AI29" s="706">
        <v>0</v>
      </c>
      <c r="AJ29" s="706">
        <v>0</v>
      </c>
      <c r="AK29" s="706">
        <v>0</v>
      </c>
      <c r="AL29" s="706">
        <v>0</v>
      </c>
      <c r="AM29" s="706">
        <v>3158</v>
      </c>
      <c r="AN29" s="706">
        <v>2437</v>
      </c>
      <c r="AO29" s="706">
        <v>990</v>
      </c>
      <c r="AP29" s="700">
        <f t="shared" si="3"/>
        <v>39316</v>
      </c>
      <c r="AQ29" s="701">
        <v>44563</v>
      </c>
      <c r="AR29" s="701">
        <v>44926</v>
      </c>
      <c r="AS29" s="495" t="s">
        <v>1787</v>
      </c>
    </row>
    <row r="30" spans="1:45" ht="98.25" customHeight="1" x14ac:dyDescent="0.2">
      <c r="A30" s="495">
        <v>1</v>
      </c>
      <c r="B30" s="490" t="s">
        <v>1761</v>
      </c>
      <c r="C30" s="489">
        <v>41</v>
      </c>
      <c r="D30" s="490" t="s">
        <v>1810</v>
      </c>
      <c r="E30" s="489">
        <v>4101</v>
      </c>
      <c r="F30" s="490" t="s">
        <v>1811</v>
      </c>
      <c r="G30" s="694">
        <v>4101023</v>
      </c>
      <c r="H30" s="490" t="s">
        <v>1812</v>
      </c>
      <c r="I30" s="694">
        <v>4101023</v>
      </c>
      <c r="J30" s="490" t="s">
        <v>1812</v>
      </c>
      <c r="K30" s="694">
        <v>410102300</v>
      </c>
      <c r="L30" s="490" t="s">
        <v>1813</v>
      </c>
      <c r="M30" s="694">
        <v>410102300</v>
      </c>
      <c r="N30" s="490" t="s">
        <v>1813</v>
      </c>
      <c r="O30" s="694">
        <v>900</v>
      </c>
      <c r="P30" s="545">
        <v>2020003630064</v>
      </c>
      <c r="Q30" s="490" t="s">
        <v>1814</v>
      </c>
      <c r="R30" s="708">
        <f t="shared" ref="R30:R50" si="4">SUM($V$30:$V$50)/SUM($V$30:$V$70)</f>
        <v>0.47501028917562316</v>
      </c>
      <c r="S30" s="490" t="s">
        <v>1815</v>
      </c>
      <c r="T30" s="490" t="s">
        <v>1816</v>
      </c>
      <c r="U30" s="499" t="s">
        <v>1817</v>
      </c>
      <c r="V30" s="691">
        <v>5000000</v>
      </c>
      <c r="W30" s="698" t="s">
        <v>1818</v>
      </c>
      <c r="X30" s="699" t="s">
        <v>74</v>
      </c>
      <c r="Y30" s="694">
        <v>20</v>
      </c>
      <c r="Z30" s="489" t="s">
        <v>94</v>
      </c>
      <c r="AA30" s="706">
        <v>23022</v>
      </c>
      <c r="AB30" s="706">
        <v>20392</v>
      </c>
      <c r="AC30" s="706">
        <v>6024</v>
      </c>
      <c r="AD30" s="706">
        <v>4684</v>
      </c>
      <c r="AE30" s="706">
        <v>27478</v>
      </c>
      <c r="AF30" s="706">
        <v>5228</v>
      </c>
      <c r="AG30" s="706">
        <v>1963</v>
      </c>
      <c r="AH30" s="706">
        <v>2207</v>
      </c>
      <c r="AI30" s="706">
        <v>96</v>
      </c>
      <c r="AJ30" s="706">
        <v>58</v>
      </c>
      <c r="AK30" s="706">
        <v>0</v>
      </c>
      <c r="AL30" s="706">
        <v>59</v>
      </c>
      <c r="AM30" s="706">
        <v>15466</v>
      </c>
      <c r="AN30" s="706">
        <v>2644</v>
      </c>
      <c r="AO30" s="706">
        <v>43414</v>
      </c>
      <c r="AP30" s="700">
        <f t="shared" ref="AP30:AP75" si="5">+AA30+AB30</f>
        <v>43414</v>
      </c>
      <c r="AQ30" s="701">
        <v>44563</v>
      </c>
      <c r="AR30" s="701">
        <v>44925</v>
      </c>
      <c r="AS30" s="495" t="s">
        <v>1819</v>
      </c>
    </row>
    <row r="31" spans="1:45" ht="98.25" customHeight="1" x14ac:dyDescent="0.2">
      <c r="A31" s="495">
        <v>1</v>
      </c>
      <c r="B31" s="490" t="s">
        <v>1761</v>
      </c>
      <c r="C31" s="489">
        <v>41</v>
      </c>
      <c r="D31" s="490" t="s">
        <v>1810</v>
      </c>
      <c r="E31" s="489">
        <v>4101</v>
      </c>
      <c r="F31" s="490" t="s">
        <v>1811</v>
      </c>
      <c r="G31" s="694">
        <v>4101023</v>
      </c>
      <c r="H31" s="490" t="s">
        <v>1812</v>
      </c>
      <c r="I31" s="694">
        <v>4101023</v>
      </c>
      <c r="J31" s="490" t="s">
        <v>1812</v>
      </c>
      <c r="K31" s="694">
        <v>410102300</v>
      </c>
      <c r="L31" s="490" t="s">
        <v>1813</v>
      </c>
      <c r="M31" s="694">
        <v>410102300</v>
      </c>
      <c r="N31" s="490" t="s">
        <v>1813</v>
      </c>
      <c r="O31" s="694">
        <v>900</v>
      </c>
      <c r="P31" s="545">
        <v>2020003630064</v>
      </c>
      <c r="Q31" s="490" t="s">
        <v>1814</v>
      </c>
      <c r="R31" s="708">
        <f t="shared" si="4"/>
        <v>0.47501028917562316</v>
      </c>
      <c r="S31" s="490" t="s">
        <v>1815</v>
      </c>
      <c r="T31" s="490" t="s">
        <v>1816</v>
      </c>
      <c r="U31" s="499" t="s">
        <v>1817</v>
      </c>
      <c r="V31" s="691">
        <v>5000000</v>
      </c>
      <c r="W31" s="698" t="s">
        <v>1820</v>
      </c>
      <c r="X31" s="699" t="s">
        <v>74</v>
      </c>
      <c r="Y31" s="694">
        <v>88</v>
      </c>
      <c r="Z31" s="489" t="s">
        <v>139</v>
      </c>
      <c r="AA31" s="706">
        <v>23022</v>
      </c>
      <c r="AB31" s="706">
        <v>20392</v>
      </c>
      <c r="AC31" s="706">
        <v>6024</v>
      </c>
      <c r="AD31" s="706">
        <v>4684</v>
      </c>
      <c r="AE31" s="706">
        <v>27478</v>
      </c>
      <c r="AF31" s="706">
        <v>5228</v>
      </c>
      <c r="AG31" s="706">
        <v>1963</v>
      </c>
      <c r="AH31" s="706">
        <v>2207</v>
      </c>
      <c r="AI31" s="706">
        <v>96</v>
      </c>
      <c r="AJ31" s="706">
        <v>58</v>
      </c>
      <c r="AK31" s="706">
        <v>0</v>
      </c>
      <c r="AL31" s="706">
        <v>59</v>
      </c>
      <c r="AM31" s="706">
        <v>15466</v>
      </c>
      <c r="AN31" s="706">
        <v>2644</v>
      </c>
      <c r="AO31" s="706">
        <v>43414</v>
      </c>
      <c r="AP31" s="700">
        <f t="shared" si="5"/>
        <v>43414</v>
      </c>
      <c r="AQ31" s="701">
        <v>44563</v>
      </c>
      <c r="AR31" s="701">
        <v>44925</v>
      </c>
      <c r="AS31" s="495" t="s">
        <v>1819</v>
      </c>
    </row>
    <row r="32" spans="1:45" ht="98.25" customHeight="1" x14ac:dyDescent="0.2">
      <c r="A32" s="495">
        <v>1</v>
      </c>
      <c r="B32" s="490" t="s">
        <v>1761</v>
      </c>
      <c r="C32" s="489">
        <v>41</v>
      </c>
      <c r="D32" s="490" t="s">
        <v>1810</v>
      </c>
      <c r="E32" s="489">
        <v>4101</v>
      </c>
      <c r="F32" s="490" t="s">
        <v>1811</v>
      </c>
      <c r="G32" s="694">
        <v>4101023</v>
      </c>
      <c r="H32" s="490" t="s">
        <v>1812</v>
      </c>
      <c r="I32" s="694">
        <v>4101023</v>
      </c>
      <c r="J32" s="490" t="s">
        <v>1812</v>
      </c>
      <c r="K32" s="694">
        <v>410102300</v>
      </c>
      <c r="L32" s="490" t="s">
        <v>1813</v>
      </c>
      <c r="M32" s="694">
        <v>410102300</v>
      </c>
      <c r="N32" s="490" t="s">
        <v>1813</v>
      </c>
      <c r="O32" s="694">
        <v>900</v>
      </c>
      <c r="P32" s="545">
        <v>2020003630064</v>
      </c>
      <c r="Q32" s="490" t="s">
        <v>1814</v>
      </c>
      <c r="R32" s="708">
        <f t="shared" si="4"/>
        <v>0.47501028917562316</v>
      </c>
      <c r="S32" s="490" t="s">
        <v>1815</v>
      </c>
      <c r="T32" s="490" t="s">
        <v>1816</v>
      </c>
      <c r="U32" s="499" t="s">
        <v>1821</v>
      </c>
      <c r="V32" s="691">
        <v>13713300</v>
      </c>
      <c r="W32" s="698" t="s">
        <v>1818</v>
      </c>
      <c r="X32" s="699" t="s">
        <v>74</v>
      </c>
      <c r="Y32" s="694">
        <v>20</v>
      </c>
      <c r="Z32" s="489" t="s">
        <v>94</v>
      </c>
      <c r="AA32" s="706">
        <v>23022</v>
      </c>
      <c r="AB32" s="706">
        <v>20392</v>
      </c>
      <c r="AC32" s="706">
        <v>6024</v>
      </c>
      <c r="AD32" s="706">
        <v>4684</v>
      </c>
      <c r="AE32" s="706">
        <v>27478</v>
      </c>
      <c r="AF32" s="706">
        <v>5228</v>
      </c>
      <c r="AG32" s="706">
        <v>1963</v>
      </c>
      <c r="AH32" s="706">
        <v>2207</v>
      </c>
      <c r="AI32" s="706">
        <v>96</v>
      </c>
      <c r="AJ32" s="706">
        <v>58</v>
      </c>
      <c r="AK32" s="706">
        <v>0</v>
      </c>
      <c r="AL32" s="706">
        <v>59</v>
      </c>
      <c r="AM32" s="706">
        <v>15466</v>
      </c>
      <c r="AN32" s="706">
        <v>2644</v>
      </c>
      <c r="AO32" s="706">
        <v>43414</v>
      </c>
      <c r="AP32" s="700">
        <f t="shared" si="5"/>
        <v>43414</v>
      </c>
      <c r="AQ32" s="701">
        <v>44563</v>
      </c>
      <c r="AR32" s="701">
        <v>44925</v>
      </c>
      <c r="AS32" s="495" t="s">
        <v>1819</v>
      </c>
    </row>
    <row r="33" spans="1:45" ht="98.25" customHeight="1" x14ac:dyDescent="0.2">
      <c r="A33" s="495">
        <v>1</v>
      </c>
      <c r="B33" s="490" t="s">
        <v>1761</v>
      </c>
      <c r="C33" s="489">
        <v>41</v>
      </c>
      <c r="D33" s="490" t="s">
        <v>1810</v>
      </c>
      <c r="E33" s="489">
        <v>4101</v>
      </c>
      <c r="F33" s="490" t="s">
        <v>1811</v>
      </c>
      <c r="G33" s="694">
        <v>4101023</v>
      </c>
      <c r="H33" s="490" t="s">
        <v>1812</v>
      </c>
      <c r="I33" s="694">
        <v>4101023</v>
      </c>
      <c r="J33" s="490" t="s">
        <v>1812</v>
      </c>
      <c r="K33" s="694">
        <v>410102300</v>
      </c>
      <c r="L33" s="490" t="s">
        <v>1813</v>
      </c>
      <c r="M33" s="694">
        <v>410102300</v>
      </c>
      <c r="N33" s="490" t="s">
        <v>1813</v>
      </c>
      <c r="O33" s="694">
        <v>900</v>
      </c>
      <c r="P33" s="545">
        <v>2020003630064</v>
      </c>
      <c r="Q33" s="490" t="s">
        <v>1814</v>
      </c>
      <c r="R33" s="708">
        <f t="shared" si="4"/>
        <v>0.47501028917562316</v>
      </c>
      <c r="S33" s="490" t="s">
        <v>1815</v>
      </c>
      <c r="T33" s="490" t="s">
        <v>1816</v>
      </c>
      <c r="U33" s="499" t="s">
        <v>1821</v>
      </c>
      <c r="V33" s="691">
        <v>10000000</v>
      </c>
      <c r="W33" s="698" t="s">
        <v>1820</v>
      </c>
      <c r="X33" s="699" t="s">
        <v>74</v>
      </c>
      <c r="Y33" s="694">
        <v>88</v>
      </c>
      <c r="Z33" s="489" t="s">
        <v>139</v>
      </c>
      <c r="AA33" s="706">
        <v>23022</v>
      </c>
      <c r="AB33" s="706">
        <v>20392</v>
      </c>
      <c r="AC33" s="706">
        <v>6024</v>
      </c>
      <c r="AD33" s="706">
        <v>4684</v>
      </c>
      <c r="AE33" s="706">
        <v>27478</v>
      </c>
      <c r="AF33" s="706">
        <v>5228</v>
      </c>
      <c r="AG33" s="706">
        <v>1963</v>
      </c>
      <c r="AH33" s="706">
        <v>2207</v>
      </c>
      <c r="AI33" s="706">
        <v>96</v>
      </c>
      <c r="AJ33" s="706">
        <v>58</v>
      </c>
      <c r="AK33" s="706">
        <v>0</v>
      </c>
      <c r="AL33" s="706">
        <v>59</v>
      </c>
      <c r="AM33" s="706">
        <v>15466</v>
      </c>
      <c r="AN33" s="706">
        <v>2644</v>
      </c>
      <c r="AO33" s="706">
        <v>43414</v>
      </c>
      <c r="AP33" s="700">
        <f t="shared" si="5"/>
        <v>43414</v>
      </c>
      <c r="AQ33" s="701">
        <v>44563</v>
      </c>
      <c r="AR33" s="701">
        <v>44925</v>
      </c>
      <c r="AS33" s="495" t="s">
        <v>1819</v>
      </c>
    </row>
    <row r="34" spans="1:45" ht="98.25" customHeight="1" x14ac:dyDescent="0.2">
      <c r="A34" s="495">
        <v>1</v>
      </c>
      <c r="B34" s="490" t="s">
        <v>1761</v>
      </c>
      <c r="C34" s="489">
        <v>41</v>
      </c>
      <c r="D34" s="490" t="s">
        <v>1810</v>
      </c>
      <c r="E34" s="489">
        <v>4101</v>
      </c>
      <c r="F34" s="490" t="s">
        <v>1811</v>
      </c>
      <c r="G34" s="694">
        <v>4101023</v>
      </c>
      <c r="H34" s="490" t="s">
        <v>1812</v>
      </c>
      <c r="I34" s="694">
        <v>4101023</v>
      </c>
      <c r="J34" s="490" t="s">
        <v>1812</v>
      </c>
      <c r="K34" s="694">
        <v>410102300</v>
      </c>
      <c r="L34" s="490" t="s">
        <v>1813</v>
      </c>
      <c r="M34" s="694">
        <v>410102300</v>
      </c>
      <c r="N34" s="490" t="s">
        <v>1813</v>
      </c>
      <c r="O34" s="694">
        <v>900</v>
      </c>
      <c r="P34" s="545">
        <v>2020003630064</v>
      </c>
      <c r="Q34" s="490" t="s">
        <v>1814</v>
      </c>
      <c r="R34" s="708">
        <f t="shared" si="4"/>
        <v>0.47501028917562316</v>
      </c>
      <c r="S34" s="490" t="s">
        <v>1815</v>
      </c>
      <c r="T34" s="490" t="s">
        <v>1816</v>
      </c>
      <c r="U34" s="499" t="s">
        <v>1822</v>
      </c>
      <c r="V34" s="691">
        <v>21253300</v>
      </c>
      <c r="W34" s="698" t="s">
        <v>1818</v>
      </c>
      <c r="X34" s="699" t="s">
        <v>74</v>
      </c>
      <c r="Y34" s="694">
        <v>20</v>
      </c>
      <c r="Z34" s="489" t="s">
        <v>94</v>
      </c>
      <c r="AA34" s="706">
        <v>23022</v>
      </c>
      <c r="AB34" s="706">
        <v>20392</v>
      </c>
      <c r="AC34" s="706">
        <v>6024</v>
      </c>
      <c r="AD34" s="706">
        <v>4684</v>
      </c>
      <c r="AE34" s="706">
        <v>27478</v>
      </c>
      <c r="AF34" s="706">
        <v>5228</v>
      </c>
      <c r="AG34" s="706">
        <v>1963</v>
      </c>
      <c r="AH34" s="706">
        <v>2207</v>
      </c>
      <c r="AI34" s="706">
        <v>96</v>
      </c>
      <c r="AJ34" s="706">
        <v>58</v>
      </c>
      <c r="AK34" s="706">
        <v>0</v>
      </c>
      <c r="AL34" s="706">
        <v>59</v>
      </c>
      <c r="AM34" s="706">
        <v>15466</v>
      </c>
      <c r="AN34" s="706">
        <v>2644</v>
      </c>
      <c r="AO34" s="706">
        <v>43414</v>
      </c>
      <c r="AP34" s="700">
        <f t="shared" si="5"/>
        <v>43414</v>
      </c>
      <c r="AQ34" s="701">
        <v>44563</v>
      </c>
      <c r="AR34" s="701">
        <v>44925</v>
      </c>
      <c r="AS34" s="495" t="s">
        <v>1819</v>
      </c>
    </row>
    <row r="35" spans="1:45" ht="98.25" customHeight="1" x14ac:dyDescent="0.2">
      <c r="A35" s="495">
        <v>1</v>
      </c>
      <c r="B35" s="490" t="s">
        <v>1761</v>
      </c>
      <c r="C35" s="489">
        <v>41</v>
      </c>
      <c r="D35" s="490" t="s">
        <v>1810</v>
      </c>
      <c r="E35" s="489">
        <v>4101</v>
      </c>
      <c r="F35" s="490" t="s">
        <v>1811</v>
      </c>
      <c r="G35" s="694">
        <v>4101023</v>
      </c>
      <c r="H35" s="490" t="s">
        <v>1812</v>
      </c>
      <c r="I35" s="694">
        <v>4101023</v>
      </c>
      <c r="J35" s="490" t="s">
        <v>1812</v>
      </c>
      <c r="K35" s="694">
        <v>410102300</v>
      </c>
      <c r="L35" s="490" t="s">
        <v>1813</v>
      </c>
      <c r="M35" s="694">
        <v>410102300</v>
      </c>
      <c r="N35" s="490" t="s">
        <v>1813</v>
      </c>
      <c r="O35" s="694">
        <v>900</v>
      </c>
      <c r="P35" s="545">
        <v>2020003630064</v>
      </c>
      <c r="Q35" s="490" t="s">
        <v>1814</v>
      </c>
      <c r="R35" s="708">
        <f t="shared" si="4"/>
        <v>0.47501028917562316</v>
      </c>
      <c r="S35" s="490" t="s">
        <v>1815</v>
      </c>
      <c r="T35" s="490" t="s">
        <v>1816</v>
      </c>
      <c r="U35" s="499" t="s">
        <v>1822</v>
      </c>
      <c r="V35" s="691">
        <v>20000000</v>
      </c>
      <c r="W35" s="698" t="s">
        <v>1820</v>
      </c>
      <c r="X35" s="699" t="s">
        <v>74</v>
      </c>
      <c r="Y35" s="694">
        <v>88</v>
      </c>
      <c r="Z35" s="489" t="s">
        <v>139</v>
      </c>
      <c r="AA35" s="706">
        <v>23022</v>
      </c>
      <c r="AB35" s="706">
        <v>20392</v>
      </c>
      <c r="AC35" s="706">
        <v>6024</v>
      </c>
      <c r="AD35" s="706">
        <v>4684</v>
      </c>
      <c r="AE35" s="706">
        <v>27478</v>
      </c>
      <c r="AF35" s="706">
        <v>5228</v>
      </c>
      <c r="AG35" s="706">
        <v>1963</v>
      </c>
      <c r="AH35" s="706">
        <v>2207</v>
      </c>
      <c r="AI35" s="706">
        <v>96</v>
      </c>
      <c r="AJ35" s="706">
        <v>58</v>
      </c>
      <c r="AK35" s="706">
        <v>0</v>
      </c>
      <c r="AL35" s="706">
        <v>59</v>
      </c>
      <c r="AM35" s="706">
        <v>15466</v>
      </c>
      <c r="AN35" s="706">
        <v>2644</v>
      </c>
      <c r="AO35" s="706">
        <v>43414</v>
      </c>
      <c r="AP35" s="700">
        <f t="shared" si="5"/>
        <v>43414</v>
      </c>
      <c r="AQ35" s="701">
        <v>44563</v>
      </c>
      <c r="AR35" s="701">
        <v>44925</v>
      </c>
      <c r="AS35" s="495" t="s">
        <v>1819</v>
      </c>
    </row>
    <row r="36" spans="1:45" ht="98.25" customHeight="1" x14ac:dyDescent="0.2">
      <c r="A36" s="495">
        <v>1</v>
      </c>
      <c r="B36" s="490" t="s">
        <v>1761</v>
      </c>
      <c r="C36" s="489">
        <v>41</v>
      </c>
      <c r="D36" s="490" t="s">
        <v>1810</v>
      </c>
      <c r="E36" s="489">
        <v>4101</v>
      </c>
      <c r="F36" s="490" t="s">
        <v>1811</v>
      </c>
      <c r="G36" s="694">
        <v>4101023</v>
      </c>
      <c r="H36" s="490" t="s">
        <v>1812</v>
      </c>
      <c r="I36" s="694">
        <v>4101023</v>
      </c>
      <c r="J36" s="490" t="s">
        <v>1812</v>
      </c>
      <c r="K36" s="694">
        <v>410102300</v>
      </c>
      <c r="L36" s="490" t="s">
        <v>1813</v>
      </c>
      <c r="M36" s="694">
        <v>410102300</v>
      </c>
      <c r="N36" s="490" t="s">
        <v>1813</v>
      </c>
      <c r="O36" s="694">
        <v>900</v>
      </c>
      <c r="P36" s="545">
        <v>2020003630064</v>
      </c>
      <c r="Q36" s="490" t="s">
        <v>1814</v>
      </c>
      <c r="R36" s="708">
        <f t="shared" si="4"/>
        <v>0.47501028917562316</v>
      </c>
      <c r="S36" s="490" t="s">
        <v>1815</v>
      </c>
      <c r="T36" s="490" t="s">
        <v>1816</v>
      </c>
      <c r="U36" s="499" t="s">
        <v>1823</v>
      </c>
      <c r="V36" s="691">
        <v>7000000</v>
      </c>
      <c r="W36" s="698" t="s">
        <v>1818</v>
      </c>
      <c r="X36" s="699" t="s">
        <v>74</v>
      </c>
      <c r="Y36" s="694">
        <v>20</v>
      </c>
      <c r="Z36" s="489" t="s">
        <v>94</v>
      </c>
      <c r="AA36" s="706">
        <v>23022</v>
      </c>
      <c r="AB36" s="706">
        <v>20392</v>
      </c>
      <c r="AC36" s="706">
        <v>6024</v>
      </c>
      <c r="AD36" s="706">
        <v>4684</v>
      </c>
      <c r="AE36" s="706">
        <v>27478</v>
      </c>
      <c r="AF36" s="706">
        <v>5228</v>
      </c>
      <c r="AG36" s="706">
        <v>1963</v>
      </c>
      <c r="AH36" s="706">
        <v>2207</v>
      </c>
      <c r="AI36" s="706">
        <v>96</v>
      </c>
      <c r="AJ36" s="706">
        <v>58</v>
      </c>
      <c r="AK36" s="706">
        <v>0</v>
      </c>
      <c r="AL36" s="706">
        <v>59</v>
      </c>
      <c r="AM36" s="706">
        <v>15466</v>
      </c>
      <c r="AN36" s="706">
        <v>2644</v>
      </c>
      <c r="AO36" s="706">
        <v>43414</v>
      </c>
      <c r="AP36" s="700">
        <f t="shared" si="5"/>
        <v>43414</v>
      </c>
      <c r="AQ36" s="701">
        <v>44563</v>
      </c>
      <c r="AR36" s="701">
        <v>44925</v>
      </c>
      <c r="AS36" s="495" t="s">
        <v>1819</v>
      </c>
    </row>
    <row r="37" spans="1:45" ht="98.25" customHeight="1" x14ac:dyDescent="0.2">
      <c r="A37" s="495">
        <v>1</v>
      </c>
      <c r="B37" s="490" t="s">
        <v>1761</v>
      </c>
      <c r="C37" s="489">
        <v>41</v>
      </c>
      <c r="D37" s="490" t="s">
        <v>1810</v>
      </c>
      <c r="E37" s="489">
        <v>4101</v>
      </c>
      <c r="F37" s="490" t="s">
        <v>1811</v>
      </c>
      <c r="G37" s="694">
        <v>4101023</v>
      </c>
      <c r="H37" s="490" t="s">
        <v>1812</v>
      </c>
      <c r="I37" s="694">
        <v>4101023</v>
      </c>
      <c r="J37" s="490" t="s">
        <v>1812</v>
      </c>
      <c r="K37" s="694">
        <v>410102300</v>
      </c>
      <c r="L37" s="490" t="s">
        <v>1813</v>
      </c>
      <c r="M37" s="694">
        <v>410102300</v>
      </c>
      <c r="N37" s="490" t="s">
        <v>1813</v>
      </c>
      <c r="O37" s="694">
        <v>900</v>
      </c>
      <c r="P37" s="545">
        <v>2020003630064</v>
      </c>
      <c r="Q37" s="490" t="s">
        <v>1814</v>
      </c>
      <c r="R37" s="708">
        <f t="shared" si="4"/>
        <v>0.47501028917562316</v>
      </c>
      <c r="S37" s="490" t="s">
        <v>1815</v>
      </c>
      <c r="T37" s="490" t="s">
        <v>1816</v>
      </c>
      <c r="U37" s="499" t="s">
        <v>1823</v>
      </c>
      <c r="V37" s="691">
        <v>7840398</v>
      </c>
      <c r="W37" s="698" t="s">
        <v>1820</v>
      </c>
      <c r="X37" s="699" t="s">
        <v>74</v>
      </c>
      <c r="Y37" s="694">
        <v>88</v>
      </c>
      <c r="Z37" s="489" t="s">
        <v>139</v>
      </c>
      <c r="AA37" s="706">
        <v>23022</v>
      </c>
      <c r="AB37" s="706">
        <v>20392</v>
      </c>
      <c r="AC37" s="706">
        <v>6024</v>
      </c>
      <c r="AD37" s="706">
        <v>4684</v>
      </c>
      <c r="AE37" s="706">
        <v>27478</v>
      </c>
      <c r="AF37" s="706">
        <v>5228</v>
      </c>
      <c r="AG37" s="706">
        <v>1963</v>
      </c>
      <c r="AH37" s="706">
        <v>2207</v>
      </c>
      <c r="AI37" s="706">
        <v>96</v>
      </c>
      <c r="AJ37" s="706">
        <v>58</v>
      </c>
      <c r="AK37" s="706">
        <v>0</v>
      </c>
      <c r="AL37" s="706">
        <v>59</v>
      </c>
      <c r="AM37" s="706">
        <v>15466</v>
      </c>
      <c r="AN37" s="706">
        <v>2644</v>
      </c>
      <c r="AO37" s="706">
        <v>43414</v>
      </c>
      <c r="AP37" s="700">
        <f t="shared" si="5"/>
        <v>43414</v>
      </c>
      <c r="AQ37" s="701">
        <v>44563</v>
      </c>
      <c r="AR37" s="701">
        <v>44925</v>
      </c>
      <c r="AS37" s="495" t="s">
        <v>1819</v>
      </c>
    </row>
    <row r="38" spans="1:45" ht="98.25" customHeight="1" x14ac:dyDescent="0.2">
      <c r="A38" s="495">
        <v>1</v>
      </c>
      <c r="B38" s="490" t="s">
        <v>1761</v>
      </c>
      <c r="C38" s="489">
        <v>41</v>
      </c>
      <c r="D38" s="490" t="s">
        <v>1810</v>
      </c>
      <c r="E38" s="489">
        <v>4101</v>
      </c>
      <c r="F38" s="490" t="s">
        <v>1811</v>
      </c>
      <c r="G38" s="694">
        <v>4101023</v>
      </c>
      <c r="H38" s="490" t="s">
        <v>1812</v>
      </c>
      <c r="I38" s="694">
        <v>4101023</v>
      </c>
      <c r="J38" s="490" t="s">
        <v>1812</v>
      </c>
      <c r="K38" s="694">
        <v>410102300</v>
      </c>
      <c r="L38" s="490" t="s">
        <v>1813</v>
      </c>
      <c r="M38" s="694">
        <v>410102300</v>
      </c>
      <c r="N38" s="490" t="s">
        <v>1813</v>
      </c>
      <c r="O38" s="694">
        <v>900</v>
      </c>
      <c r="P38" s="545">
        <v>2020003630064</v>
      </c>
      <c r="Q38" s="490" t="s">
        <v>1814</v>
      </c>
      <c r="R38" s="708">
        <f t="shared" si="4"/>
        <v>0.47501028917562316</v>
      </c>
      <c r="S38" s="490" t="s">
        <v>1815</v>
      </c>
      <c r="T38" s="490" t="s">
        <v>1816</v>
      </c>
      <c r="U38" s="499" t="s">
        <v>1824</v>
      </c>
      <c r="V38" s="691">
        <v>5000000</v>
      </c>
      <c r="W38" s="698" t="s">
        <v>1818</v>
      </c>
      <c r="X38" s="699" t="s">
        <v>74</v>
      </c>
      <c r="Y38" s="694">
        <v>20</v>
      </c>
      <c r="Z38" s="489" t="s">
        <v>94</v>
      </c>
      <c r="AA38" s="706">
        <v>23022</v>
      </c>
      <c r="AB38" s="706">
        <v>20392</v>
      </c>
      <c r="AC38" s="706">
        <v>6024</v>
      </c>
      <c r="AD38" s="706">
        <v>4684</v>
      </c>
      <c r="AE38" s="706">
        <v>27478</v>
      </c>
      <c r="AF38" s="706">
        <v>5228</v>
      </c>
      <c r="AG38" s="706">
        <v>1963</v>
      </c>
      <c r="AH38" s="706">
        <v>2207</v>
      </c>
      <c r="AI38" s="706">
        <v>96</v>
      </c>
      <c r="AJ38" s="706">
        <v>58</v>
      </c>
      <c r="AK38" s="706">
        <v>0</v>
      </c>
      <c r="AL38" s="706">
        <v>59</v>
      </c>
      <c r="AM38" s="706">
        <v>15466</v>
      </c>
      <c r="AN38" s="706">
        <v>2644</v>
      </c>
      <c r="AO38" s="706">
        <v>43414</v>
      </c>
      <c r="AP38" s="700">
        <f t="shared" si="5"/>
        <v>43414</v>
      </c>
      <c r="AQ38" s="701">
        <v>44563</v>
      </c>
      <c r="AR38" s="701">
        <v>44925</v>
      </c>
      <c r="AS38" s="495" t="s">
        <v>1819</v>
      </c>
    </row>
    <row r="39" spans="1:45" ht="98.25" customHeight="1" x14ac:dyDescent="0.2">
      <c r="A39" s="495">
        <v>1</v>
      </c>
      <c r="B39" s="490" t="s">
        <v>1761</v>
      </c>
      <c r="C39" s="489">
        <v>41</v>
      </c>
      <c r="D39" s="490" t="s">
        <v>1810</v>
      </c>
      <c r="E39" s="489">
        <v>4101</v>
      </c>
      <c r="F39" s="490" t="s">
        <v>1811</v>
      </c>
      <c r="G39" s="694">
        <v>4101023</v>
      </c>
      <c r="H39" s="490" t="s">
        <v>1812</v>
      </c>
      <c r="I39" s="694">
        <v>4101023</v>
      </c>
      <c r="J39" s="490" t="s">
        <v>1812</v>
      </c>
      <c r="K39" s="694">
        <v>410102300</v>
      </c>
      <c r="L39" s="490" t="s">
        <v>1813</v>
      </c>
      <c r="M39" s="694">
        <v>410102300</v>
      </c>
      <c r="N39" s="490" t="s">
        <v>1813</v>
      </c>
      <c r="O39" s="694">
        <v>900</v>
      </c>
      <c r="P39" s="545">
        <v>2020003630064</v>
      </c>
      <c r="Q39" s="490" t="s">
        <v>1814</v>
      </c>
      <c r="R39" s="708">
        <f t="shared" si="4"/>
        <v>0.47501028917562316</v>
      </c>
      <c r="S39" s="490" t="s">
        <v>1815</v>
      </c>
      <c r="T39" s="490" t="s">
        <v>1816</v>
      </c>
      <c r="U39" s="499" t="s">
        <v>1824</v>
      </c>
      <c r="V39" s="691">
        <v>5000000</v>
      </c>
      <c r="W39" s="698" t="s">
        <v>1820</v>
      </c>
      <c r="X39" s="699" t="s">
        <v>74</v>
      </c>
      <c r="Y39" s="694">
        <v>88</v>
      </c>
      <c r="Z39" s="489" t="s">
        <v>139</v>
      </c>
      <c r="AA39" s="706">
        <v>23022</v>
      </c>
      <c r="AB39" s="706">
        <v>20392</v>
      </c>
      <c r="AC39" s="706">
        <v>6024</v>
      </c>
      <c r="AD39" s="706">
        <v>4684</v>
      </c>
      <c r="AE39" s="706">
        <v>27478</v>
      </c>
      <c r="AF39" s="706">
        <v>5228</v>
      </c>
      <c r="AG39" s="706">
        <v>1963</v>
      </c>
      <c r="AH39" s="706">
        <v>2207</v>
      </c>
      <c r="AI39" s="706">
        <v>96</v>
      </c>
      <c r="AJ39" s="706">
        <v>58</v>
      </c>
      <c r="AK39" s="706">
        <v>0</v>
      </c>
      <c r="AL39" s="706">
        <v>59</v>
      </c>
      <c r="AM39" s="706">
        <v>15466</v>
      </c>
      <c r="AN39" s="706">
        <v>2644</v>
      </c>
      <c r="AO39" s="706">
        <v>43414</v>
      </c>
      <c r="AP39" s="700">
        <f t="shared" si="5"/>
        <v>43414</v>
      </c>
      <c r="AQ39" s="701">
        <v>44563</v>
      </c>
      <c r="AR39" s="701">
        <v>44925</v>
      </c>
      <c r="AS39" s="495" t="s">
        <v>1819</v>
      </c>
    </row>
    <row r="40" spans="1:45" ht="98.25" customHeight="1" x14ac:dyDescent="0.2">
      <c r="A40" s="495">
        <v>1</v>
      </c>
      <c r="B40" s="490" t="s">
        <v>1761</v>
      </c>
      <c r="C40" s="489">
        <v>41</v>
      </c>
      <c r="D40" s="490" t="s">
        <v>1810</v>
      </c>
      <c r="E40" s="489">
        <v>4101</v>
      </c>
      <c r="F40" s="490" t="s">
        <v>1811</v>
      </c>
      <c r="G40" s="694">
        <v>4101023</v>
      </c>
      <c r="H40" s="490" t="s">
        <v>1812</v>
      </c>
      <c r="I40" s="694">
        <v>4101023</v>
      </c>
      <c r="J40" s="490" t="s">
        <v>1812</v>
      </c>
      <c r="K40" s="694">
        <v>410102300</v>
      </c>
      <c r="L40" s="490" t="s">
        <v>1813</v>
      </c>
      <c r="M40" s="694">
        <v>410102300</v>
      </c>
      <c r="N40" s="490" t="s">
        <v>1813</v>
      </c>
      <c r="O40" s="694">
        <v>900</v>
      </c>
      <c r="P40" s="545">
        <v>2020003630064</v>
      </c>
      <c r="Q40" s="490" t="s">
        <v>1814</v>
      </c>
      <c r="R40" s="708">
        <f t="shared" si="4"/>
        <v>0.47501028917562316</v>
      </c>
      <c r="S40" s="490" t="s">
        <v>1815</v>
      </c>
      <c r="T40" s="490" t="s">
        <v>1816</v>
      </c>
      <c r="U40" s="499" t="s">
        <v>1825</v>
      </c>
      <c r="V40" s="691">
        <v>5000000</v>
      </c>
      <c r="W40" s="698" t="s">
        <v>1826</v>
      </c>
      <c r="X40" s="699" t="s">
        <v>1827</v>
      </c>
      <c r="Y40" s="694">
        <v>20</v>
      </c>
      <c r="Z40" s="489" t="s">
        <v>94</v>
      </c>
      <c r="AA40" s="706">
        <v>23022</v>
      </c>
      <c r="AB40" s="706">
        <v>20392</v>
      </c>
      <c r="AC40" s="706">
        <v>6024</v>
      </c>
      <c r="AD40" s="706">
        <v>4684</v>
      </c>
      <c r="AE40" s="706">
        <v>27478</v>
      </c>
      <c r="AF40" s="706">
        <v>5228</v>
      </c>
      <c r="AG40" s="706">
        <v>1963</v>
      </c>
      <c r="AH40" s="706">
        <v>2207</v>
      </c>
      <c r="AI40" s="706">
        <v>96</v>
      </c>
      <c r="AJ40" s="706">
        <v>58</v>
      </c>
      <c r="AK40" s="706">
        <v>0</v>
      </c>
      <c r="AL40" s="706">
        <v>59</v>
      </c>
      <c r="AM40" s="706">
        <v>15466</v>
      </c>
      <c r="AN40" s="706">
        <v>2644</v>
      </c>
      <c r="AO40" s="706">
        <v>43414</v>
      </c>
      <c r="AP40" s="700">
        <f t="shared" si="5"/>
        <v>43414</v>
      </c>
      <c r="AQ40" s="701">
        <v>44563</v>
      </c>
      <c r="AR40" s="701">
        <v>44925</v>
      </c>
      <c r="AS40" s="495" t="s">
        <v>1819</v>
      </c>
    </row>
    <row r="41" spans="1:45" ht="98.25" customHeight="1" x14ac:dyDescent="0.2">
      <c r="A41" s="495">
        <v>1</v>
      </c>
      <c r="B41" s="490" t="s">
        <v>1761</v>
      </c>
      <c r="C41" s="489">
        <v>41</v>
      </c>
      <c r="D41" s="490" t="s">
        <v>1810</v>
      </c>
      <c r="E41" s="489">
        <v>4101</v>
      </c>
      <c r="F41" s="490" t="s">
        <v>1811</v>
      </c>
      <c r="G41" s="694">
        <v>4101023</v>
      </c>
      <c r="H41" s="490" t="s">
        <v>1812</v>
      </c>
      <c r="I41" s="694">
        <v>4101023</v>
      </c>
      <c r="J41" s="490" t="s">
        <v>1812</v>
      </c>
      <c r="K41" s="694">
        <v>410102300</v>
      </c>
      <c r="L41" s="490" t="s">
        <v>1813</v>
      </c>
      <c r="M41" s="694">
        <v>410102300</v>
      </c>
      <c r="N41" s="490" t="s">
        <v>1813</v>
      </c>
      <c r="O41" s="694">
        <v>900</v>
      </c>
      <c r="P41" s="545">
        <v>2020003630064</v>
      </c>
      <c r="Q41" s="490" t="s">
        <v>1814</v>
      </c>
      <c r="R41" s="708">
        <f t="shared" si="4"/>
        <v>0.47501028917562316</v>
      </c>
      <c r="S41" s="490" t="s">
        <v>1815</v>
      </c>
      <c r="T41" s="490" t="s">
        <v>1816</v>
      </c>
      <c r="U41" s="499" t="s">
        <v>1825</v>
      </c>
      <c r="V41" s="691">
        <v>4000000</v>
      </c>
      <c r="W41" s="698" t="s">
        <v>1828</v>
      </c>
      <c r="X41" s="699" t="s">
        <v>1827</v>
      </c>
      <c r="Y41" s="694">
        <v>88</v>
      </c>
      <c r="Z41" s="489" t="s">
        <v>139</v>
      </c>
      <c r="AA41" s="706">
        <v>23022</v>
      </c>
      <c r="AB41" s="706">
        <v>20392</v>
      </c>
      <c r="AC41" s="706">
        <v>6024</v>
      </c>
      <c r="AD41" s="706">
        <v>4684</v>
      </c>
      <c r="AE41" s="706">
        <v>27478</v>
      </c>
      <c r="AF41" s="706">
        <v>5228</v>
      </c>
      <c r="AG41" s="706">
        <v>1963</v>
      </c>
      <c r="AH41" s="706">
        <v>2207</v>
      </c>
      <c r="AI41" s="706">
        <v>96</v>
      </c>
      <c r="AJ41" s="706">
        <v>58</v>
      </c>
      <c r="AK41" s="706">
        <v>0</v>
      </c>
      <c r="AL41" s="706">
        <v>59</v>
      </c>
      <c r="AM41" s="706">
        <v>15466</v>
      </c>
      <c r="AN41" s="706">
        <v>2644</v>
      </c>
      <c r="AO41" s="706">
        <v>43414</v>
      </c>
      <c r="AP41" s="700">
        <f t="shared" si="5"/>
        <v>43414</v>
      </c>
      <c r="AQ41" s="701">
        <v>44563</v>
      </c>
      <c r="AR41" s="701">
        <v>44925</v>
      </c>
      <c r="AS41" s="495" t="s">
        <v>1819</v>
      </c>
    </row>
    <row r="42" spans="1:45" ht="98.25" customHeight="1" x14ac:dyDescent="0.2">
      <c r="A42" s="495">
        <v>1</v>
      </c>
      <c r="B42" s="490" t="s">
        <v>1761</v>
      </c>
      <c r="C42" s="489">
        <v>41</v>
      </c>
      <c r="D42" s="490" t="s">
        <v>1810</v>
      </c>
      <c r="E42" s="489">
        <v>4101</v>
      </c>
      <c r="F42" s="490" t="s">
        <v>1811</v>
      </c>
      <c r="G42" s="694">
        <v>4101023</v>
      </c>
      <c r="H42" s="490" t="s">
        <v>1812</v>
      </c>
      <c r="I42" s="694">
        <v>4101023</v>
      </c>
      <c r="J42" s="490" t="s">
        <v>1812</v>
      </c>
      <c r="K42" s="694">
        <v>410102300</v>
      </c>
      <c r="L42" s="490" t="s">
        <v>1813</v>
      </c>
      <c r="M42" s="694">
        <v>410102300</v>
      </c>
      <c r="N42" s="490" t="s">
        <v>1813</v>
      </c>
      <c r="O42" s="694">
        <v>900</v>
      </c>
      <c r="P42" s="545">
        <v>2020003630064</v>
      </c>
      <c r="Q42" s="490" t="s">
        <v>1814</v>
      </c>
      <c r="R42" s="708">
        <f t="shared" si="4"/>
        <v>0.47501028917562316</v>
      </c>
      <c r="S42" s="490" t="s">
        <v>1815</v>
      </c>
      <c r="T42" s="490" t="s">
        <v>1816</v>
      </c>
      <c r="U42" s="499" t="s">
        <v>1829</v>
      </c>
      <c r="V42" s="691">
        <v>3000000</v>
      </c>
      <c r="W42" s="698" t="s">
        <v>1818</v>
      </c>
      <c r="X42" s="699" t="s">
        <v>74</v>
      </c>
      <c r="Y42" s="694">
        <v>20</v>
      </c>
      <c r="Z42" s="489" t="s">
        <v>94</v>
      </c>
      <c r="AA42" s="706">
        <v>23022</v>
      </c>
      <c r="AB42" s="706">
        <v>20392</v>
      </c>
      <c r="AC42" s="706">
        <v>6024</v>
      </c>
      <c r="AD42" s="706">
        <v>4684</v>
      </c>
      <c r="AE42" s="706">
        <v>27478</v>
      </c>
      <c r="AF42" s="706">
        <v>5228</v>
      </c>
      <c r="AG42" s="706">
        <v>1963</v>
      </c>
      <c r="AH42" s="706">
        <v>2207</v>
      </c>
      <c r="AI42" s="706">
        <v>96</v>
      </c>
      <c r="AJ42" s="706">
        <v>58</v>
      </c>
      <c r="AK42" s="706">
        <v>0</v>
      </c>
      <c r="AL42" s="706">
        <v>59</v>
      </c>
      <c r="AM42" s="706">
        <v>15466</v>
      </c>
      <c r="AN42" s="706">
        <v>2644</v>
      </c>
      <c r="AO42" s="706">
        <v>43414</v>
      </c>
      <c r="AP42" s="700">
        <f t="shared" si="5"/>
        <v>43414</v>
      </c>
      <c r="AQ42" s="701">
        <v>44563</v>
      </c>
      <c r="AR42" s="701">
        <v>44925</v>
      </c>
      <c r="AS42" s="495" t="s">
        <v>1819</v>
      </c>
    </row>
    <row r="43" spans="1:45" ht="98.25" customHeight="1" x14ac:dyDescent="0.2">
      <c r="A43" s="495">
        <v>1</v>
      </c>
      <c r="B43" s="490" t="s">
        <v>1761</v>
      </c>
      <c r="C43" s="489">
        <v>41</v>
      </c>
      <c r="D43" s="490" t="s">
        <v>1810</v>
      </c>
      <c r="E43" s="489">
        <v>4101</v>
      </c>
      <c r="F43" s="490" t="s">
        <v>1811</v>
      </c>
      <c r="G43" s="694">
        <v>4101023</v>
      </c>
      <c r="H43" s="490" t="s">
        <v>1812</v>
      </c>
      <c r="I43" s="694">
        <v>4101023</v>
      </c>
      <c r="J43" s="490" t="s">
        <v>1812</v>
      </c>
      <c r="K43" s="694">
        <v>410102300</v>
      </c>
      <c r="L43" s="490" t="s">
        <v>1813</v>
      </c>
      <c r="M43" s="694">
        <v>410102300</v>
      </c>
      <c r="N43" s="490" t="s">
        <v>1813</v>
      </c>
      <c r="O43" s="694">
        <v>900</v>
      </c>
      <c r="P43" s="545">
        <v>2020003630064</v>
      </c>
      <c r="Q43" s="490" t="s">
        <v>1814</v>
      </c>
      <c r="R43" s="708">
        <f t="shared" si="4"/>
        <v>0.47501028917562316</v>
      </c>
      <c r="S43" s="490" t="s">
        <v>1815</v>
      </c>
      <c r="T43" s="490" t="s">
        <v>1816</v>
      </c>
      <c r="U43" s="499" t="s">
        <v>1829</v>
      </c>
      <c r="V43" s="691">
        <v>3000000</v>
      </c>
      <c r="W43" s="698" t="s">
        <v>1820</v>
      </c>
      <c r="X43" s="699" t="s">
        <v>74</v>
      </c>
      <c r="Y43" s="694">
        <v>88</v>
      </c>
      <c r="Z43" s="489" t="s">
        <v>139</v>
      </c>
      <c r="AA43" s="706">
        <v>23022</v>
      </c>
      <c r="AB43" s="706">
        <v>20392</v>
      </c>
      <c r="AC43" s="706">
        <v>6024</v>
      </c>
      <c r="AD43" s="706">
        <v>4684</v>
      </c>
      <c r="AE43" s="706">
        <v>27478</v>
      </c>
      <c r="AF43" s="706">
        <v>5228</v>
      </c>
      <c r="AG43" s="706">
        <v>1963</v>
      </c>
      <c r="AH43" s="706">
        <v>2207</v>
      </c>
      <c r="AI43" s="706">
        <v>96</v>
      </c>
      <c r="AJ43" s="706">
        <v>58</v>
      </c>
      <c r="AK43" s="706">
        <v>0</v>
      </c>
      <c r="AL43" s="706">
        <v>59</v>
      </c>
      <c r="AM43" s="706">
        <v>15466</v>
      </c>
      <c r="AN43" s="706">
        <v>2644</v>
      </c>
      <c r="AO43" s="706">
        <v>43414</v>
      </c>
      <c r="AP43" s="700">
        <f t="shared" si="5"/>
        <v>43414</v>
      </c>
      <c r="AQ43" s="701">
        <v>44563</v>
      </c>
      <c r="AR43" s="701">
        <v>44925</v>
      </c>
      <c r="AS43" s="495" t="s">
        <v>1819</v>
      </c>
    </row>
    <row r="44" spans="1:45" ht="98.25" customHeight="1" x14ac:dyDescent="0.2">
      <c r="A44" s="495">
        <v>1</v>
      </c>
      <c r="B44" s="490" t="s">
        <v>1761</v>
      </c>
      <c r="C44" s="489">
        <v>41</v>
      </c>
      <c r="D44" s="490" t="s">
        <v>1810</v>
      </c>
      <c r="E44" s="489">
        <v>4101</v>
      </c>
      <c r="F44" s="490" t="s">
        <v>1811</v>
      </c>
      <c r="G44" s="694">
        <v>4101023</v>
      </c>
      <c r="H44" s="490" t="s">
        <v>1812</v>
      </c>
      <c r="I44" s="694">
        <v>4101023</v>
      </c>
      <c r="J44" s="490" t="s">
        <v>1812</v>
      </c>
      <c r="K44" s="694">
        <v>410102300</v>
      </c>
      <c r="L44" s="490" t="s">
        <v>1813</v>
      </c>
      <c r="M44" s="694">
        <v>410102300</v>
      </c>
      <c r="N44" s="490" t="s">
        <v>1813</v>
      </c>
      <c r="O44" s="694">
        <v>900</v>
      </c>
      <c r="P44" s="545">
        <v>2020003630064</v>
      </c>
      <c r="Q44" s="490" t="s">
        <v>1814</v>
      </c>
      <c r="R44" s="708">
        <f t="shared" si="4"/>
        <v>0.47501028917562316</v>
      </c>
      <c r="S44" s="490" t="s">
        <v>1815</v>
      </c>
      <c r="T44" s="490" t="s">
        <v>1816</v>
      </c>
      <c r="U44" s="499" t="s">
        <v>1830</v>
      </c>
      <c r="V44" s="691">
        <v>5000000</v>
      </c>
      <c r="W44" s="698" t="s">
        <v>1818</v>
      </c>
      <c r="X44" s="699" t="s">
        <v>74</v>
      </c>
      <c r="Y44" s="694">
        <v>20</v>
      </c>
      <c r="Z44" s="489" t="s">
        <v>94</v>
      </c>
      <c r="AA44" s="706">
        <v>23022</v>
      </c>
      <c r="AB44" s="706">
        <v>20392</v>
      </c>
      <c r="AC44" s="706">
        <v>6024</v>
      </c>
      <c r="AD44" s="706">
        <v>4684</v>
      </c>
      <c r="AE44" s="706">
        <v>27478</v>
      </c>
      <c r="AF44" s="706">
        <v>5228</v>
      </c>
      <c r="AG44" s="706">
        <v>1963</v>
      </c>
      <c r="AH44" s="706">
        <v>2207</v>
      </c>
      <c r="AI44" s="706">
        <v>96</v>
      </c>
      <c r="AJ44" s="706">
        <v>58</v>
      </c>
      <c r="AK44" s="706">
        <v>0</v>
      </c>
      <c r="AL44" s="706">
        <v>59</v>
      </c>
      <c r="AM44" s="706">
        <v>15466</v>
      </c>
      <c r="AN44" s="706">
        <v>2644</v>
      </c>
      <c r="AO44" s="706">
        <v>43414</v>
      </c>
      <c r="AP44" s="700">
        <f t="shared" si="5"/>
        <v>43414</v>
      </c>
      <c r="AQ44" s="701">
        <v>44563</v>
      </c>
      <c r="AR44" s="701">
        <v>44925</v>
      </c>
      <c r="AS44" s="495" t="s">
        <v>1819</v>
      </c>
    </row>
    <row r="45" spans="1:45" ht="98.25" customHeight="1" x14ac:dyDescent="0.2">
      <c r="A45" s="495">
        <v>1</v>
      </c>
      <c r="B45" s="490" t="s">
        <v>1761</v>
      </c>
      <c r="C45" s="489">
        <v>41</v>
      </c>
      <c r="D45" s="490" t="s">
        <v>1810</v>
      </c>
      <c r="E45" s="489">
        <v>4101</v>
      </c>
      <c r="F45" s="490" t="s">
        <v>1811</v>
      </c>
      <c r="G45" s="694">
        <v>4101023</v>
      </c>
      <c r="H45" s="490" t="s">
        <v>1812</v>
      </c>
      <c r="I45" s="694">
        <v>4101023</v>
      </c>
      <c r="J45" s="490" t="s">
        <v>1812</v>
      </c>
      <c r="K45" s="694">
        <v>410102300</v>
      </c>
      <c r="L45" s="490" t="s">
        <v>1813</v>
      </c>
      <c r="M45" s="694">
        <v>410102300</v>
      </c>
      <c r="N45" s="490" t="s">
        <v>1813</v>
      </c>
      <c r="O45" s="694">
        <v>900</v>
      </c>
      <c r="P45" s="545">
        <v>2020003630064</v>
      </c>
      <c r="Q45" s="490" t="s">
        <v>1814</v>
      </c>
      <c r="R45" s="708">
        <f t="shared" si="4"/>
        <v>0.47501028917562316</v>
      </c>
      <c r="S45" s="490" t="s">
        <v>1815</v>
      </c>
      <c r="T45" s="490" t="s">
        <v>1816</v>
      </c>
      <c r="U45" s="499" t="s">
        <v>1830</v>
      </c>
      <c r="V45" s="691">
        <v>5000000</v>
      </c>
      <c r="W45" s="698" t="s">
        <v>1820</v>
      </c>
      <c r="X45" s="693" t="s">
        <v>74</v>
      </c>
      <c r="Y45" s="694">
        <v>88</v>
      </c>
      <c r="Z45" s="489" t="s">
        <v>139</v>
      </c>
      <c r="AA45" s="706">
        <v>23022</v>
      </c>
      <c r="AB45" s="706">
        <v>20392</v>
      </c>
      <c r="AC45" s="706">
        <v>6024</v>
      </c>
      <c r="AD45" s="706">
        <v>4684</v>
      </c>
      <c r="AE45" s="706">
        <v>27478</v>
      </c>
      <c r="AF45" s="706">
        <v>5228</v>
      </c>
      <c r="AG45" s="706">
        <v>1963</v>
      </c>
      <c r="AH45" s="706">
        <v>2207</v>
      </c>
      <c r="AI45" s="706">
        <v>96</v>
      </c>
      <c r="AJ45" s="706">
        <v>58</v>
      </c>
      <c r="AK45" s="706">
        <v>0</v>
      </c>
      <c r="AL45" s="706">
        <v>59</v>
      </c>
      <c r="AM45" s="706">
        <v>15466</v>
      </c>
      <c r="AN45" s="706">
        <v>2644</v>
      </c>
      <c r="AO45" s="706">
        <v>43414</v>
      </c>
      <c r="AP45" s="700">
        <f t="shared" si="5"/>
        <v>43414</v>
      </c>
      <c r="AQ45" s="701">
        <v>44563</v>
      </c>
      <c r="AR45" s="701">
        <v>44925</v>
      </c>
      <c r="AS45" s="495" t="s">
        <v>1819</v>
      </c>
    </row>
    <row r="46" spans="1:45" ht="98.25" customHeight="1" x14ac:dyDescent="0.2">
      <c r="A46" s="495">
        <v>1</v>
      </c>
      <c r="B46" s="490" t="s">
        <v>1761</v>
      </c>
      <c r="C46" s="489">
        <v>41</v>
      </c>
      <c r="D46" s="490" t="s">
        <v>1810</v>
      </c>
      <c r="E46" s="489">
        <v>4101</v>
      </c>
      <c r="F46" s="490" t="s">
        <v>1811</v>
      </c>
      <c r="G46" s="694">
        <v>4101023</v>
      </c>
      <c r="H46" s="490" t="s">
        <v>1812</v>
      </c>
      <c r="I46" s="694">
        <v>4101023</v>
      </c>
      <c r="J46" s="490" t="s">
        <v>1812</v>
      </c>
      <c r="K46" s="694">
        <v>410102300</v>
      </c>
      <c r="L46" s="490" t="s">
        <v>1813</v>
      </c>
      <c r="M46" s="694">
        <v>410102300</v>
      </c>
      <c r="N46" s="490" t="s">
        <v>1813</v>
      </c>
      <c r="O46" s="694">
        <v>900</v>
      </c>
      <c r="P46" s="545">
        <v>2020003630064</v>
      </c>
      <c r="Q46" s="490" t="s">
        <v>1814</v>
      </c>
      <c r="R46" s="708">
        <f t="shared" si="4"/>
        <v>0.47501028917562316</v>
      </c>
      <c r="S46" s="490" t="s">
        <v>1815</v>
      </c>
      <c r="T46" s="490" t="s">
        <v>1816</v>
      </c>
      <c r="U46" s="499" t="s">
        <v>1831</v>
      </c>
      <c r="V46" s="691">
        <v>3000000</v>
      </c>
      <c r="W46" s="698" t="s">
        <v>1818</v>
      </c>
      <c r="X46" s="699" t="s">
        <v>74</v>
      </c>
      <c r="Y46" s="694">
        <v>20</v>
      </c>
      <c r="Z46" s="489" t="s">
        <v>94</v>
      </c>
      <c r="AA46" s="706">
        <v>23022</v>
      </c>
      <c r="AB46" s="706">
        <v>20392</v>
      </c>
      <c r="AC46" s="706">
        <v>6024</v>
      </c>
      <c r="AD46" s="706">
        <v>4684</v>
      </c>
      <c r="AE46" s="706">
        <v>27478</v>
      </c>
      <c r="AF46" s="706">
        <v>5228</v>
      </c>
      <c r="AG46" s="706">
        <v>1963</v>
      </c>
      <c r="AH46" s="706">
        <v>2207</v>
      </c>
      <c r="AI46" s="706">
        <v>96</v>
      </c>
      <c r="AJ46" s="706">
        <v>58</v>
      </c>
      <c r="AK46" s="706">
        <v>0</v>
      </c>
      <c r="AL46" s="706">
        <v>59</v>
      </c>
      <c r="AM46" s="706">
        <v>15466</v>
      </c>
      <c r="AN46" s="706">
        <v>2644</v>
      </c>
      <c r="AO46" s="706">
        <v>43414</v>
      </c>
      <c r="AP46" s="700">
        <f t="shared" si="5"/>
        <v>43414</v>
      </c>
      <c r="AQ46" s="701">
        <v>44563</v>
      </c>
      <c r="AR46" s="701">
        <v>44925</v>
      </c>
      <c r="AS46" s="495" t="s">
        <v>1819</v>
      </c>
    </row>
    <row r="47" spans="1:45" ht="98.25" customHeight="1" x14ac:dyDescent="0.2">
      <c r="A47" s="495">
        <v>1</v>
      </c>
      <c r="B47" s="490" t="s">
        <v>1761</v>
      </c>
      <c r="C47" s="489">
        <v>41</v>
      </c>
      <c r="D47" s="490" t="s">
        <v>1810</v>
      </c>
      <c r="E47" s="489">
        <v>4101</v>
      </c>
      <c r="F47" s="490" t="s">
        <v>1811</v>
      </c>
      <c r="G47" s="694">
        <v>4101023</v>
      </c>
      <c r="H47" s="490" t="s">
        <v>1812</v>
      </c>
      <c r="I47" s="694">
        <v>4101023</v>
      </c>
      <c r="J47" s="490" t="s">
        <v>1812</v>
      </c>
      <c r="K47" s="694">
        <v>410102300</v>
      </c>
      <c r="L47" s="490" t="s">
        <v>1813</v>
      </c>
      <c r="M47" s="694">
        <v>410102300</v>
      </c>
      <c r="N47" s="490" t="s">
        <v>1813</v>
      </c>
      <c r="O47" s="694">
        <v>900</v>
      </c>
      <c r="P47" s="545">
        <v>2020003630064</v>
      </c>
      <c r="Q47" s="490" t="s">
        <v>1814</v>
      </c>
      <c r="R47" s="708">
        <f t="shared" si="4"/>
        <v>0.47501028917562316</v>
      </c>
      <c r="S47" s="490" t="s">
        <v>1815</v>
      </c>
      <c r="T47" s="490" t="s">
        <v>1816</v>
      </c>
      <c r="U47" s="499" t="s">
        <v>1831</v>
      </c>
      <c r="V47" s="691">
        <v>3000000</v>
      </c>
      <c r="W47" s="698" t="s">
        <v>1820</v>
      </c>
      <c r="X47" s="699" t="s">
        <v>74</v>
      </c>
      <c r="Y47" s="694">
        <v>88</v>
      </c>
      <c r="Z47" s="489" t="s">
        <v>139</v>
      </c>
      <c r="AA47" s="706">
        <v>23022</v>
      </c>
      <c r="AB47" s="706">
        <v>20392</v>
      </c>
      <c r="AC47" s="706">
        <v>6024</v>
      </c>
      <c r="AD47" s="706">
        <v>4684</v>
      </c>
      <c r="AE47" s="706">
        <v>27478</v>
      </c>
      <c r="AF47" s="706">
        <v>5228</v>
      </c>
      <c r="AG47" s="706">
        <v>1963</v>
      </c>
      <c r="AH47" s="706">
        <v>2207</v>
      </c>
      <c r="AI47" s="706">
        <v>96</v>
      </c>
      <c r="AJ47" s="706">
        <v>58</v>
      </c>
      <c r="AK47" s="706">
        <v>0</v>
      </c>
      <c r="AL47" s="706">
        <v>59</v>
      </c>
      <c r="AM47" s="706">
        <v>15466</v>
      </c>
      <c r="AN47" s="706">
        <v>2644</v>
      </c>
      <c r="AO47" s="706">
        <v>43414</v>
      </c>
      <c r="AP47" s="700">
        <f t="shared" si="5"/>
        <v>43414</v>
      </c>
      <c r="AQ47" s="701">
        <v>44563</v>
      </c>
      <c r="AR47" s="701">
        <v>44925</v>
      </c>
      <c r="AS47" s="495" t="s">
        <v>1819</v>
      </c>
    </row>
    <row r="48" spans="1:45" ht="98.25" customHeight="1" x14ac:dyDescent="0.2">
      <c r="A48" s="495">
        <v>1</v>
      </c>
      <c r="B48" s="490" t="s">
        <v>1761</v>
      </c>
      <c r="C48" s="489">
        <v>41</v>
      </c>
      <c r="D48" s="490" t="s">
        <v>1810</v>
      </c>
      <c r="E48" s="489">
        <v>4101</v>
      </c>
      <c r="F48" s="490" t="s">
        <v>1811</v>
      </c>
      <c r="G48" s="694">
        <v>4101023</v>
      </c>
      <c r="H48" s="490" t="s">
        <v>1812</v>
      </c>
      <c r="I48" s="694">
        <v>4101023</v>
      </c>
      <c r="J48" s="490" t="s">
        <v>1812</v>
      </c>
      <c r="K48" s="694">
        <v>410102300</v>
      </c>
      <c r="L48" s="490" t="s">
        <v>1813</v>
      </c>
      <c r="M48" s="694">
        <v>410102300</v>
      </c>
      <c r="N48" s="490" t="s">
        <v>1813</v>
      </c>
      <c r="O48" s="694">
        <v>900</v>
      </c>
      <c r="P48" s="545">
        <v>2020003630064</v>
      </c>
      <c r="Q48" s="490" t="s">
        <v>1814</v>
      </c>
      <c r="R48" s="708">
        <f t="shared" si="4"/>
        <v>0.47501028917562316</v>
      </c>
      <c r="S48" s="490" t="s">
        <v>1815</v>
      </c>
      <c r="T48" s="490" t="s">
        <v>1816</v>
      </c>
      <c r="U48" s="499" t="s">
        <v>1832</v>
      </c>
      <c r="V48" s="691">
        <v>8540000</v>
      </c>
      <c r="W48" s="698" t="s">
        <v>1818</v>
      </c>
      <c r="X48" s="699" t="s">
        <v>74</v>
      </c>
      <c r="Y48" s="694">
        <v>20</v>
      </c>
      <c r="Z48" s="489" t="s">
        <v>94</v>
      </c>
      <c r="AA48" s="706">
        <v>23022</v>
      </c>
      <c r="AB48" s="706">
        <v>20392</v>
      </c>
      <c r="AC48" s="706">
        <v>6024</v>
      </c>
      <c r="AD48" s="706">
        <v>4684</v>
      </c>
      <c r="AE48" s="706">
        <v>27478</v>
      </c>
      <c r="AF48" s="706">
        <v>5228</v>
      </c>
      <c r="AG48" s="706">
        <v>1963</v>
      </c>
      <c r="AH48" s="706">
        <v>2207</v>
      </c>
      <c r="AI48" s="706">
        <v>96</v>
      </c>
      <c r="AJ48" s="706">
        <v>58</v>
      </c>
      <c r="AK48" s="706">
        <v>0</v>
      </c>
      <c r="AL48" s="706">
        <v>59</v>
      </c>
      <c r="AM48" s="706">
        <v>15466</v>
      </c>
      <c r="AN48" s="706">
        <v>2644</v>
      </c>
      <c r="AO48" s="706">
        <v>43414</v>
      </c>
      <c r="AP48" s="700">
        <f t="shared" si="5"/>
        <v>43414</v>
      </c>
      <c r="AQ48" s="701">
        <v>44563</v>
      </c>
      <c r="AR48" s="701">
        <v>44925</v>
      </c>
      <c r="AS48" s="495" t="s">
        <v>1819</v>
      </c>
    </row>
    <row r="49" spans="1:45" ht="98.25" customHeight="1" x14ac:dyDescent="0.2">
      <c r="A49" s="495">
        <v>1</v>
      </c>
      <c r="B49" s="490" t="s">
        <v>1761</v>
      </c>
      <c r="C49" s="489">
        <v>41</v>
      </c>
      <c r="D49" s="490" t="s">
        <v>1810</v>
      </c>
      <c r="E49" s="489">
        <v>4101</v>
      </c>
      <c r="F49" s="490" t="s">
        <v>1811</v>
      </c>
      <c r="G49" s="694">
        <v>4101023</v>
      </c>
      <c r="H49" s="490" t="s">
        <v>1812</v>
      </c>
      <c r="I49" s="694">
        <v>4101023</v>
      </c>
      <c r="J49" s="490" t="s">
        <v>1812</v>
      </c>
      <c r="K49" s="694">
        <v>410102300</v>
      </c>
      <c r="L49" s="490" t="s">
        <v>1813</v>
      </c>
      <c r="M49" s="694">
        <v>410102300</v>
      </c>
      <c r="N49" s="490" t="s">
        <v>1813</v>
      </c>
      <c r="O49" s="694">
        <v>900</v>
      </c>
      <c r="P49" s="545">
        <v>2020003630064</v>
      </c>
      <c r="Q49" s="490" t="s">
        <v>1814</v>
      </c>
      <c r="R49" s="708">
        <f t="shared" si="4"/>
        <v>0.47501028917562316</v>
      </c>
      <c r="S49" s="490" t="s">
        <v>1815</v>
      </c>
      <c r="T49" s="490" t="s">
        <v>1816</v>
      </c>
      <c r="U49" s="499" t="s">
        <v>1832</v>
      </c>
      <c r="V49" s="691">
        <v>15000000</v>
      </c>
      <c r="W49" s="698" t="s">
        <v>1820</v>
      </c>
      <c r="X49" s="699" t="s">
        <v>74</v>
      </c>
      <c r="Y49" s="694">
        <v>88</v>
      </c>
      <c r="Z49" s="489" t="s">
        <v>139</v>
      </c>
      <c r="AA49" s="706">
        <v>23022</v>
      </c>
      <c r="AB49" s="706">
        <v>20392</v>
      </c>
      <c r="AC49" s="706">
        <v>6024</v>
      </c>
      <c r="AD49" s="706">
        <v>4684</v>
      </c>
      <c r="AE49" s="706">
        <v>27478</v>
      </c>
      <c r="AF49" s="706">
        <v>5228</v>
      </c>
      <c r="AG49" s="706">
        <v>1963</v>
      </c>
      <c r="AH49" s="706">
        <v>2207</v>
      </c>
      <c r="AI49" s="706">
        <v>96</v>
      </c>
      <c r="AJ49" s="706">
        <v>58</v>
      </c>
      <c r="AK49" s="706">
        <v>0</v>
      </c>
      <c r="AL49" s="706">
        <v>59</v>
      </c>
      <c r="AM49" s="706">
        <v>15466</v>
      </c>
      <c r="AN49" s="706">
        <v>2644</v>
      </c>
      <c r="AO49" s="706">
        <v>43414</v>
      </c>
      <c r="AP49" s="700">
        <f t="shared" si="5"/>
        <v>43414</v>
      </c>
      <c r="AQ49" s="701">
        <v>44563</v>
      </c>
      <c r="AR49" s="701">
        <v>44925</v>
      </c>
      <c r="AS49" s="495" t="s">
        <v>1819</v>
      </c>
    </row>
    <row r="50" spans="1:45" ht="98.25" customHeight="1" x14ac:dyDescent="0.2">
      <c r="A50" s="495">
        <v>1</v>
      </c>
      <c r="B50" s="490" t="s">
        <v>1761</v>
      </c>
      <c r="C50" s="489">
        <v>41</v>
      </c>
      <c r="D50" s="490" t="s">
        <v>1810</v>
      </c>
      <c r="E50" s="489">
        <v>4101</v>
      </c>
      <c r="F50" s="490" t="s">
        <v>1811</v>
      </c>
      <c r="G50" s="694">
        <v>4101023</v>
      </c>
      <c r="H50" s="490" t="s">
        <v>1812</v>
      </c>
      <c r="I50" s="694">
        <v>4101023</v>
      </c>
      <c r="J50" s="490" t="s">
        <v>1812</v>
      </c>
      <c r="K50" s="694">
        <v>410102300</v>
      </c>
      <c r="L50" s="490" t="s">
        <v>1813</v>
      </c>
      <c r="M50" s="694">
        <v>410102300</v>
      </c>
      <c r="N50" s="490" t="s">
        <v>1813</v>
      </c>
      <c r="O50" s="694">
        <v>900</v>
      </c>
      <c r="P50" s="545">
        <v>2020003630064</v>
      </c>
      <c r="Q50" s="490" t="s">
        <v>1814</v>
      </c>
      <c r="R50" s="708">
        <f t="shared" si="4"/>
        <v>0.47501028917562316</v>
      </c>
      <c r="S50" s="490" t="s">
        <v>1815</v>
      </c>
      <c r="T50" s="490" t="s">
        <v>1816</v>
      </c>
      <c r="U50" s="499" t="s">
        <v>1833</v>
      </c>
      <c r="V50" s="691">
        <v>2000000</v>
      </c>
      <c r="W50" s="698" t="s">
        <v>1834</v>
      </c>
      <c r="X50" s="707" t="s">
        <v>199</v>
      </c>
      <c r="Y50" s="694">
        <v>20</v>
      </c>
      <c r="Z50" s="489" t="s">
        <v>94</v>
      </c>
      <c r="AA50" s="706">
        <v>23022</v>
      </c>
      <c r="AB50" s="706">
        <v>20392</v>
      </c>
      <c r="AC50" s="706">
        <v>6024</v>
      </c>
      <c r="AD50" s="706">
        <v>4684</v>
      </c>
      <c r="AE50" s="706">
        <v>27478</v>
      </c>
      <c r="AF50" s="706">
        <v>5228</v>
      </c>
      <c r="AG50" s="706">
        <v>1963</v>
      </c>
      <c r="AH50" s="706">
        <v>2207</v>
      </c>
      <c r="AI50" s="706">
        <v>96</v>
      </c>
      <c r="AJ50" s="706">
        <v>58</v>
      </c>
      <c r="AK50" s="706">
        <v>0</v>
      </c>
      <c r="AL50" s="706">
        <v>59</v>
      </c>
      <c r="AM50" s="706">
        <v>15466</v>
      </c>
      <c r="AN50" s="706">
        <v>2644</v>
      </c>
      <c r="AO50" s="706">
        <v>43414</v>
      </c>
      <c r="AP50" s="700">
        <f t="shared" si="5"/>
        <v>43414</v>
      </c>
      <c r="AQ50" s="701">
        <v>44563</v>
      </c>
      <c r="AR50" s="701">
        <v>44925</v>
      </c>
      <c r="AS50" s="495" t="s">
        <v>1819</v>
      </c>
    </row>
    <row r="51" spans="1:45" ht="98.25" customHeight="1" x14ac:dyDescent="0.2">
      <c r="A51" s="495">
        <v>1</v>
      </c>
      <c r="B51" s="490" t="s">
        <v>1761</v>
      </c>
      <c r="C51" s="489">
        <v>41</v>
      </c>
      <c r="D51" s="490" t="s">
        <v>1810</v>
      </c>
      <c r="E51" s="489">
        <v>4101</v>
      </c>
      <c r="F51" s="490" t="s">
        <v>1811</v>
      </c>
      <c r="G51" s="694">
        <v>4101025</v>
      </c>
      <c r="H51" s="490" t="s">
        <v>1835</v>
      </c>
      <c r="I51" s="694">
        <v>4101025</v>
      </c>
      <c r="J51" s="490" t="s">
        <v>1835</v>
      </c>
      <c r="K51" s="694">
        <v>410102511</v>
      </c>
      <c r="L51" s="490" t="s">
        <v>1836</v>
      </c>
      <c r="M51" s="694">
        <v>410102511</v>
      </c>
      <c r="N51" s="490" t="s">
        <v>1836</v>
      </c>
      <c r="O51" s="694">
        <v>100</v>
      </c>
      <c r="P51" s="545">
        <v>2020003630064</v>
      </c>
      <c r="Q51" s="490" t="s">
        <v>1814</v>
      </c>
      <c r="R51" s="708">
        <f>SUM($V$51:$V$55)/SUM($V$30:$V$70)</f>
        <v>0.13999735587213086</v>
      </c>
      <c r="S51" s="490" t="s">
        <v>1815</v>
      </c>
      <c r="T51" s="490" t="s">
        <v>1837</v>
      </c>
      <c r="U51" s="499" t="s">
        <v>1838</v>
      </c>
      <c r="V51" s="691">
        <v>22000000</v>
      </c>
      <c r="W51" s="698" t="s">
        <v>1839</v>
      </c>
      <c r="X51" s="705" t="s">
        <v>74</v>
      </c>
      <c r="Y51" s="694">
        <v>20</v>
      </c>
      <c r="Z51" s="489" t="s">
        <v>94</v>
      </c>
      <c r="AA51" s="706">
        <v>23022</v>
      </c>
      <c r="AB51" s="706">
        <v>20392</v>
      </c>
      <c r="AC51" s="706">
        <v>6024</v>
      </c>
      <c r="AD51" s="706">
        <v>4684</v>
      </c>
      <c r="AE51" s="706">
        <v>27478</v>
      </c>
      <c r="AF51" s="706">
        <v>5228</v>
      </c>
      <c r="AG51" s="706">
        <v>1963</v>
      </c>
      <c r="AH51" s="706">
        <v>2207</v>
      </c>
      <c r="AI51" s="706">
        <v>96</v>
      </c>
      <c r="AJ51" s="706">
        <v>58</v>
      </c>
      <c r="AK51" s="706">
        <v>0</v>
      </c>
      <c r="AL51" s="706">
        <v>59</v>
      </c>
      <c r="AM51" s="706">
        <v>15466</v>
      </c>
      <c r="AN51" s="706">
        <v>2644</v>
      </c>
      <c r="AO51" s="706">
        <v>43414</v>
      </c>
      <c r="AP51" s="700">
        <f t="shared" si="5"/>
        <v>43414</v>
      </c>
      <c r="AQ51" s="701">
        <v>44563</v>
      </c>
      <c r="AR51" s="701">
        <v>44925</v>
      </c>
      <c r="AS51" s="495" t="s">
        <v>1819</v>
      </c>
    </row>
    <row r="52" spans="1:45" ht="98.25" customHeight="1" x14ac:dyDescent="0.2">
      <c r="A52" s="495">
        <v>1</v>
      </c>
      <c r="B52" s="490" t="s">
        <v>1761</v>
      </c>
      <c r="C52" s="489">
        <v>41</v>
      </c>
      <c r="D52" s="490" t="s">
        <v>1810</v>
      </c>
      <c r="E52" s="489">
        <v>4101</v>
      </c>
      <c r="F52" s="490" t="s">
        <v>1811</v>
      </c>
      <c r="G52" s="694">
        <v>4101025</v>
      </c>
      <c r="H52" s="490" t="s">
        <v>1835</v>
      </c>
      <c r="I52" s="694">
        <v>4101025</v>
      </c>
      <c r="J52" s="490" t="s">
        <v>1835</v>
      </c>
      <c r="K52" s="694">
        <v>410102511</v>
      </c>
      <c r="L52" s="490" t="s">
        <v>1836</v>
      </c>
      <c r="M52" s="694">
        <v>410102511</v>
      </c>
      <c r="N52" s="490" t="s">
        <v>1836</v>
      </c>
      <c r="O52" s="694">
        <v>100</v>
      </c>
      <c r="P52" s="545">
        <v>2020003630064</v>
      </c>
      <c r="Q52" s="490" t="s">
        <v>1814</v>
      </c>
      <c r="R52" s="708">
        <f>SUM($V$51:$V$55)/SUM($V$30:$V$70)</f>
        <v>0.13999735587213086</v>
      </c>
      <c r="S52" s="490" t="s">
        <v>1815</v>
      </c>
      <c r="T52" s="490" t="s">
        <v>1837</v>
      </c>
      <c r="U52" s="499" t="s">
        <v>1840</v>
      </c>
      <c r="V52" s="691">
        <v>12000000</v>
      </c>
      <c r="W52" s="698" t="s">
        <v>1839</v>
      </c>
      <c r="X52" s="705" t="s">
        <v>74</v>
      </c>
      <c r="Y52" s="694">
        <v>20</v>
      </c>
      <c r="Z52" s="489" t="s">
        <v>94</v>
      </c>
      <c r="AA52" s="706">
        <v>23022</v>
      </c>
      <c r="AB52" s="706">
        <v>20392</v>
      </c>
      <c r="AC52" s="706">
        <v>6024</v>
      </c>
      <c r="AD52" s="706">
        <v>4684</v>
      </c>
      <c r="AE52" s="706">
        <v>27478</v>
      </c>
      <c r="AF52" s="706">
        <v>5228</v>
      </c>
      <c r="AG52" s="706">
        <v>1963</v>
      </c>
      <c r="AH52" s="706">
        <v>2207</v>
      </c>
      <c r="AI52" s="706">
        <v>96</v>
      </c>
      <c r="AJ52" s="706">
        <v>58</v>
      </c>
      <c r="AK52" s="706">
        <v>0</v>
      </c>
      <c r="AL52" s="706">
        <v>59</v>
      </c>
      <c r="AM52" s="706">
        <v>15466</v>
      </c>
      <c r="AN52" s="706">
        <v>2644</v>
      </c>
      <c r="AO52" s="706">
        <v>43414</v>
      </c>
      <c r="AP52" s="700">
        <f t="shared" si="5"/>
        <v>43414</v>
      </c>
      <c r="AQ52" s="701">
        <v>44563</v>
      </c>
      <c r="AR52" s="701">
        <v>44925</v>
      </c>
      <c r="AS52" s="495" t="s">
        <v>1819</v>
      </c>
    </row>
    <row r="53" spans="1:45" ht="98.25" customHeight="1" x14ac:dyDescent="0.2">
      <c r="A53" s="495">
        <v>1</v>
      </c>
      <c r="B53" s="490" t="s">
        <v>1761</v>
      </c>
      <c r="C53" s="489">
        <v>41</v>
      </c>
      <c r="D53" s="490" t="s">
        <v>1810</v>
      </c>
      <c r="E53" s="489">
        <v>4101</v>
      </c>
      <c r="F53" s="490" t="s">
        <v>1811</v>
      </c>
      <c r="G53" s="694">
        <v>4101025</v>
      </c>
      <c r="H53" s="490" t="s">
        <v>1835</v>
      </c>
      <c r="I53" s="694">
        <v>4101025</v>
      </c>
      <c r="J53" s="490" t="s">
        <v>1835</v>
      </c>
      <c r="K53" s="694">
        <v>410102511</v>
      </c>
      <c r="L53" s="490" t="s">
        <v>1836</v>
      </c>
      <c r="M53" s="694">
        <v>410102511</v>
      </c>
      <c r="N53" s="490" t="s">
        <v>1836</v>
      </c>
      <c r="O53" s="694">
        <v>100</v>
      </c>
      <c r="P53" s="545">
        <v>2020003630064</v>
      </c>
      <c r="Q53" s="490" t="s">
        <v>1814</v>
      </c>
      <c r="R53" s="708">
        <f>SUM($V$51:$V$55)/SUM($V$30:$V$70)</f>
        <v>0.13999735587213086</v>
      </c>
      <c r="S53" s="490" t="s">
        <v>1815</v>
      </c>
      <c r="T53" s="490" t="s">
        <v>1837</v>
      </c>
      <c r="U53" s="499" t="s">
        <v>1840</v>
      </c>
      <c r="V53" s="691">
        <v>6079352</v>
      </c>
      <c r="W53" s="698" t="s">
        <v>1841</v>
      </c>
      <c r="X53" s="705" t="s">
        <v>74</v>
      </c>
      <c r="Y53" s="694">
        <v>88</v>
      </c>
      <c r="Z53" s="489" t="s">
        <v>139</v>
      </c>
      <c r="AA53" s="706">
        <v>23022</v>
      </c>
      <c r="AB53" s="706">
        <v>20392</v>
      </c>
      <c r="AC53" s="706">
        <v>6024</v>
      </c>
      <c r="AD53" s="706">
        <v>4684</v>
      </c>
      <c r="AE53" s="706">
        <v>27478</v>
      </c>
      <c r="AF53" s="706">
        <v>5228</v>
      </c>
      <c r="AG53" s="706">
        <v>1963</v>
      </c>
      <c r="AH53" s="706">
        <v>2207</v>
      </c>
      <c r="AI53" s="706">
        <v>96</v>
      </c>
      <c r="AJ53" s="706">
        <v>58</v>
      </c>
      <c r="AK53" s="706">
        <v>0</v>
      </c>
      <c r="AL53" s="706">
        <v>59</v>
      </c>
      <c r="AM53" s="706">
        <v>15466</v>
      </c>
      <c r="AN53" s="706">
        <v>2644</v>
      </c>
      <c r="AO53" s="706">
        <v>43414</v>
      </c>
      <c r="AP53" s="700">
        <f t="shared" si="5"/>
        <v>43414</v>
      </c>
      <c r="AQ53" s="701">
        <v>44563</v>
      </c>
      <c r="AR53" s="701">
        <v>44925</v>
      </c>
      <c r="AS53" s="495" t="s">
        <v>1819</v>
      </c>
    </row>
    <row r="54" spans="1:45" ht="98.25" customHeight="1" x14ac:dyDescent="0.2">
      <c r="A54" s="495">
        <v>1</v>
      </c>
      <c r="B54" s="490" t="s">
        <v>1761</v>
      </c>
      <c r="C54" s="489">
        <v>41</v>
      </c>
      <c r="D54" s="490" t="s">
        <v>1810</v>
      </c>
      <c r="E54" s="489">
        <v>4101</v>
      </c>
      <c r="F54" s="490" t="s">
        <v>1811</v>
      </c>
      <c r="G54" s="694">
        <v>4101025</v>
      </c>
      <c r="H54" s="490" t="s">
        <v>1835</v>
      </c>
      <c r="I54" s="694">
        <v>4101025</v>
      </c>
      <c r="J54" s="490" t="s">
        <v>1835</v>
      </c>
      <c r="K54" s="694">
        <v>410102511</v>
      </c>
      <c r="L54" s="490" t="s">
        <v>1836</v>
      </c>
      <c r="M54" s="694">
        <v>410102511</v>
      </c>
      <c r="N54" s="490" t="s">
        <v>1836</v>
      </c>
      <c r="O54" s="694">
        <v>100</v>
      </c>
      <c r="P54" s="545">
        <v>2020003630064</v>
      </c>
      <c r="Q54" s="490" t="s">
        <v>1814</v>
      </c>
      <c r="R54" s="708">
        <f>SUM($V$51:$V$55)/SUM($V$30:$V$70)</f>
        <v>0.13999735587213086</v>
      </c>
      <c r="S54" s="490" t="s">
        <v>1815</v>
      </c>
      <c r="T54" s="490" t="s">
        <v>1837</v>
      </c>
      <c r="U54" s="499" t="s">
        <v>1842</v>
      </c>
      <c r="V54" s="691">
        <v>3000000</v>
      </c>
      <c r="W54" s="698" t="s">
        <v>1843</v>
      </c>
      <c r="X54" s="709" t="s">
        <v>199</v>
      </c>
      <c r="Y54" s="694">
        <v>20</v>
      </c>
      <c r="Z54" s="489" t="s">
        <v>94</v>
      </c>
      <c r="AA54" s="706">
        <v>23022</v>
      </c>
      <c r="AB54" s="706">
        <v>20392</v>
      </c>
      <c r="AC54" s="706">
        <v>6024</v>
      </c>
      <c r="AD54" s="706">
        <v>4684</v>
      </c>
      <c r="AE54" s="706">
        <v>27478</v>
      </c>
      <c r="AF54" s="706">
        <v>5228</v>
      </c>
      <c r="AG54" s="706">
        <v>1963</v>
      </c>
      <c r="AH54" s="706">
        <v>2207</v>
      </c>
      <c r="AI54" s="706">
        <v>96</v>
      </c>
      <c r="AJ54" s="706">
        <v>58</v>
      </c>
      <c r="AK54" s="706">
        <v>0</v>
      </c>
      <c r="AL54" s="706">
        <v>59</v>
      </c>
      <c r="AM54" s="706">
        <v>15466</v>
      </c>
      <c r="AN54" s="706">
        <v>2644</v>
      </c>
      <c r="AO54" s="706">
        <v>43414</v>
      </c>
      <c r="AP54" s="700">
        <f t="shared" si="5"/>
        <v>43414</v>
      </c>
      <c r="AQ54" s="701">
        <v>44563</v>
      </c>
      <c r="AR54" s="701">
        <v>44925</v>
      </c>
      <c r="AS54" s="495" t="s">
        <v>1819</v>
      </c>
    </row>
    <row r="55" spans="1:45" ht="98.25" customHeight="1" x14ac:dyDescent="0.2">
      <c r="A55" s="495">
        <v>1</v>
      </c>
      <c r="B55" s="490" t="s">
        <v>1761</v>
      </c>
      <c r="C55" s="489">
        <v>41</v>
      </c>
      <c r="D55" s="490" t="s">
        <v>1810</v>
      </c>
      <c r="E55" s="489">
        <v>4101</v>
      </c>
      <c r="F55" s="490" t="s">
        <v>1811</v>
      </c>
      <c r="G55" s="694">
        <v>4101025</v>
      </c>
      <c r="H55" s="490" t="s">
        <v>1835</v>
      </c>
      <c r="I55" s="694">
        <v>4101025</v>
      </c>
      <c r="J55" s="490" t="s">
        <v>1835</v>
      </c>
      <c r="K55" s="694">
        <v>410102511</v>
      </c>
      <c r="L55" s="490" t="s">
        <v>1836</v>
      </c>
      <c r="M55" s="694">
        <v>410102511</v>
      </c>
      <c r="N55" s="490" t="s">
        <v>1836</v>
      </c>
      <c r="O55" s="694">
        <v>100</v>
      </c>
      <c r="P55" s="545">
        <v>2020003630064</v>
      </c>
      <c r="Q55" s="490" t="s">
        <v>1814</v>
      </c>
      <c r="R55" s="708">
        <f>SUM($V$51:$V$55)/SUM($V$30:$V$70)</f>
        <v>0.13999735587213086</v>
      </c>
      <c r="S55" s="490" t="s">
        <v>1815</v>
      </c>
      <c r="T55" s="490" t="s">
        <v>1837</v>
      </c>
      <c r="U55" s="499" t="s">
        <v>1844</v>
      </c>
      <c r="V55" s="691">
        <v>3000000</v>
      </c>
      <c r="W55" s="698" t="s">
        <v>1839</v>
      </c>
      <c r="X55" s="705" t="s">
        <v>74</v>
      </c>
      <c r="Y55" s="694">
        <v>20</v>
      </c>
      <c r="Z55" s="489" t="s">
        <v>94</v>
      </c>
      <c r="AA55" s="706">
        <v>23022</v>
      </c>
      <c r="AB55" s="706">
        <v>20392</v>
      </c>
      <c r="AC55" s="706">
        <v>6024</v>
      </c>
      <c r="AD55" s="706">
        <v>4684</v>
      </c>
      <c r="AE55" s="706">
        <v>27478</v>
      </c>
      <c r="AF55" s="706">
        <v>5228</v>
      </c>
      <c r="AG55" s="706">
        <v>1963</v>
      </c>
      <c r="AH55" s="706">
        <v>2207</v>
      </c>
      <c r="AI55" s="706">
        <v>96</v>
      </c>
      <c r="AJ55" s="706">
        <v>58</v>
      </c>
      <c r="AK55" s="706">
        <v>0</v>
      </c>
      <c r="AL55" s="706">
        <v>59</v>
      </c>
      <c r="AM55" s="706">
        <v>15466</v>
      </c>
      <c r="AN55" s="706">
        <v>2644</v>
      </c>
      <c r="AO55" s="706">
        <v>43414</v>
      </c>
      <c r="AP55" s="700">
        <f t="shared" si="5"/>
        <v>43414</v>
      </c>
      <c r="AQ55" s="701">
        <v>44563</v>
      </c>
      <c r="AR55" s="701">
        <v>44925</v>
      </c>
      <c r="AS55" s="495" t="s">
        <v>1819</v>
      </c>
    </row>
    <row r="56" spans="1:45" ht="98.25" customHeight="1" x14ac:dyDescent="0.2">
      <c r="A56" s="495">
        <v>1</v>
      </c>
      <c r="B56" s="490" t="s">
        <v>1761</v>
      </c>
      <c r="C56" s="489">
        <v>41</v>
      </c>
      <c r="D56" s="490" t="s">
        <v>1810</v>
      </c>
      <c r="E56" s="489">
        <v>4101</v>
      </c>
      <c r="F56" s="490" t="s">
        <v>1811</v>
      </c>
      <c r="G56" s="694">
        <v>4101038</v>
      </c>
      <c r="H56" s="490" t="s">
        <v>1845</v>
      </c>
      <c r="I56" s="694">
        <v>4101038</v>
      </c>
      <c r="J56" s="490" t="s">
        <v>1845</v>
      </c>
      <c r="K56" s="694">
        <v>410103800</v>
      </c>
      <c r="L56" s="490" t="s">
        <v>1846</v>
      </c>
      <c r="M56" s="694">
        <v>410103800</v>
      </c>
      <c r="N56" s="490" t="s">
        <v>1846</v>
      </c>
      <c r="O56" s="694">
        <v>12</v>
      </c>
      <c r="P56" s="545">
        <v>2020003630064</v>
      </c>
      <c r="Q56" s="490" t="s">
        <v>1814</v>
      </c>
      <c r="R56" s="708">
        <f t="shared" ref="R56:R63" si="6">SUM($V$56:$V$63)/SUM($V$30:$V$70)</f>
        <v>0.14168884423979872</v>
      </c>
      <c r="S56" s="490" t="s">
        <v>1815</v>
      </c>
      <c r="T56" s="490" t="s">
        <v>1847</v>
      </c>
      <c r="U56" s="499" t="s">
        <v>1848</v>
      </c>
      <c r="V56" s="691">
        <v>6000000</v>
      </c>
      <c r="W56" s="698" t="s">
        <v>1849</v>
      </c>
      <c r="X56" s="699" t="s">
        <v>74</v>
      </c>
      <c r="Y56" s="694">
        <v>20</v>
      </c>
      <c r="Z56" s="489" t="s">
        <v>94</v>
      </c>
      <c r="AA56" s="706">
        <v>23022</v>
      </c>
      <c r="AB56" s="706">
        <v>20392</v>
      </c>
      <c r="AC56" s="706">
        <v>6024</v>
      </c>
      <c r="AD56" s="706">
        <v>4684</v>
      </c>
      <c r="AE56" s="706">
        <v>27478</v>
      </c>
      <c r="AF56" s="706">
        <v>5228</v>
      </c>
      <c r="AG56" s="706">
        <v>1963</v>
      </c>
      <c r="AH56" s="706">
        <v>2207</v>
      </c>
      <c r="AI56" s="706">
        <v>96</v>
      </c>
      <c r="AJ56" s="706">
        <v>58</v>
      </c>
      <c r="AK56" s="706">
        <v>0</v>
      </c>
      <c r="AL56" s="706">
        <v>59</v>
      </c>
      <c r="AM56" s="706">
        <v>15466</v>
      </c>
      <c r="AN56" s="706">
        <v>2644</v>
      </c>
      <c r="AO56" s="706">
        <v>43414</v>
      </c>
      <c r="AP56" s="700">
        <f t="shared" si="5"/>
        <v>43414</v>
      </c>
      <c r="AQ56" s="701">
        <v>44563</v>
      </c>
      <c r="AR56" s="701">
        <v>44925</v>
      </c>
      <c r="AS56" s="495" t="s">
        <v>1819</v>
      </c>
    </row>
    <row r="57" spans="1:45" ht="98.25" customHeight="1" x14ac:dyDescent="0.2">
      <c r="A57" s="495">
        <v>1</v>
      </c>
      <c r="B57" s="490" t="s">
        <v>1761</v>
      </c>
      <c r="C57" s="489">
        <v>41</v>
      </c>
      <c r="D57" s="490" t="s">
        <v>1810</v>
      </c>
      <c r="E57" s="489">
        <v>4101</v>
      </c>
      <c r="F57" s="490" t="s">
        <v>1811</v>
      </c>
      <c r="G57" s="694">
        <v>4101038</v>
      </c>
      <c r="H57" s="490" t="s">
        <v>1845</v>
      </c>
      <c r="I57" s="694">
        <v>4101038</v>
      </c>
      <c r="J57" s="490" t="s">
        <v>1845</v>
      </c>
      <c r="K57" s="694">
        <v>410103800</v>
      </c>
      <c r="L57" s="490" t="s">
        <v>1846</v>
      </c>
      <c r="M57" s="694">
        <v>410103800</v>
      </c>
      <c r="N57" s="490" t="s">
        <v>1846</v>
      </c>
      <c r="O57" s="694">
        <v>12</v>
      </c>
      <c r="P57" s="545">
        <v>2020003630064</v>
      </c>
      <c r="Q57" s="490" t="s">
        <v>1814</v>
      </c>
      <c r="R57" s="708">
        <f t="shared" si="6"/>
        <v>0.14168884423979872</v>
      </c>
      <c r="S57" s="490" t="s">
        <v>1815</v>
      </c>
      <c r="T57" s="490" t="s">
        <v>1847</v>
      </c>
      <c r="U57" s="499" t="s">
        <v>1850</v>
      </c>
      <c r="V57" s="691">
        <v>9500000</v>
      </c>
      <c r="W57" s="698" t="s">
        <v>1849</v>
      </c>
      <c r="X57" s="699" t="s">
        <v>74</v>
      </c>
      <c r="Y57" s="694">
        <v>20</v>
      </c>
      <c r="Z57" s="489" t="s">
        <v>94</v>
      </c>
      <c r="AA57" s="706">
        <v>23022</v>
      </c>
      <c r="AB57" s="706">
        <v>20392</v>
      </c>
      <c r="AC57" s="706">
        <v>6024</v>
      </c>
      <c r="AD57" s="706">
        <v>4684</v>
      </c>
      <c r="AE57" s="706">
        <v>27478</v>
      </c>
      <c r="AF57" s="706">
        <v>5228</v>
      </c>
      <c r="AG57" s="706">
        <v>1963</v>
      </c>
      <c r="AH57" s="706">
        <v>2207</v>
      </c>
      <c r="AI57" s="706">
        <v>96</v>
      </c>
      <c r="AJ57" s="706">
        <v>58</v>
      </c>
      <c r="AK57" s="706">
        <v>0</v>
      </c>
      <c r="AL57" s="706">
        <v>59</v>
      </c>
      <c r="AM57" s="706">
        <v>15466</v>
      </c>
      <c r="AN57" s="706">
        <v>2644</v>
      </c>
      <c r="AO57" s="706">
        <v>43414</v>
      </c>
      <c r="AP57" s="700">
        <f t="shared" si="5"/>
        <v>43414</v>
      </c>
      <c r="AQ57" s="701">
        <v>44563</v>
      </c>
      <c r="AR57" s="701">
        <v>44925</v>
      </c>
      <c r="AS57" s="495" t="s">
        <v>1819</v>
      </c>
    </row>
    <row r="58" spans="1:45" ht="98.25" customHeight="1" x14ac:dyDescent="0.2">
      <c r="A58" s="495">
        <v>1</v>
      </c>
      <c r="B58" s="490" t="s">
        <v>1761</v>
      </c>
      <c r="C58" s="489">
        <v>41</v>
      </c>
      <c r="D58" s="490" t="s">
        <v>1810</v>
      </c>
      <c r="E58" s="489">
        <v>4101</v>
      </c>
      <c r="F58" s="490" t="s">
        <v>1811</v>
      </c>
      <c r="G58" s="694">
        <v>4101038</v>
      </c>
      <c r="H58" s="490" t="s">
        <v>1845</v>
      </c>
      <c r="I58" s="694">
        <v>4101038</v>
      </c>
      <c r="J58" s="490" t="s">
        <v>1845</v>
      </c>
      <c r="K58" s="694">
        <v>410103800</v>
      </c>
      <c r="L58" s="490" t="s">
        <v>1846</v>
      </c>
      <c r="M58" s="694">
        <v>410103800</v>
      </c>
      <c r="N58" s="490" t="s">
        <v>1846</v>
      </c>
      <c r="O58" s="694">
        <v>12</v>
      </c>
      <c r="P58" s="545">
        <v>2020003630064</v>
      </c>
      <c r="Q58" s="490" t="s">
        <v>1814</v>
      </c>
      <c r="R58" s="708">
        <f t="shared" si="6"/>
        <v>0.14168884423979872</v>
      </c>
      <c r="S58" s="490" t="s">
        <v>1815</v>
      </c>
      <c r="T58" s="490" t="s">
        <v>1847</v>
      </c>
      <c r="U58" s="499" t="s">
        <v>1851</v>
      </c>
      <c r="V58" s="691">
        <v>5000000</v>
      </c>
      <c r="W58" s="698" t="s">
        <v>1852</v>
      </c>
      <c r="X58" s="702" t="s">
        <v>1243</v>
      </c>
      <c r="Y58" s="694">
        <v>20</v>
      </c>
      <c r="Z58" s="489" t="s">
        <v>94</v>
      </c>
      <c r="AA58" s="706">
        <v>23022</v>
      </c>
      <c r="AB58" s="706">
        <v>20392</v>
      </c>
      <c r="AC58" s="706">
        <v>6024</v>
      </c>
      <c r="AD58" s="706">
        <v>4684</v>
      </c>
      <c r="AE58" s="706">
        <v>27478</v>
      </c>
      <c r="AF58" s="706">
        <v>5228</v>
      </c>
      <c r="AG58" s="706">
        <v>1963</v>
      </c>
      <c r="AH58" s="706">
        <v>2207</v>
      </c>
      <c r="AI58" s="706">
        <v>96</v>
      </c>
      <c r="AJ58" s="706">
        <v>58</v>
      </c>
      <c r="AK58" s="706">
        <v>0</v>
      </c>
      <c r="AL58" s="706">
        <v>59</v>
      </c>
      <c r="AM58" s="706">
        <v>15466</v>
      </c>
      <c r="AN58" s="706">
        <v>2644</v>
      </c>
      <c r="AO58" s="706">
        <v>43414</v>
      </c>
      <c r="AP58" s="700">
        <f t="shared" si="5"/>
        <v>43414</v>
      </c>
      <c r="AQ58" s="701">
        <v>44563</v>
      </c>
      <c r="AR58" s="701">
        <v>44925</v>
      </c>
      <c r="AS58" s="495" t="s">
        <v>1819</v>
      </c>
    </row>
    <row r="59" spans="1:45" ht="98.25" customHeight="1" x14ac:dyDescent="0.2">
      <c r="A59" s="495">
        <v>1</v>
      </c>
      <c r="B59" s="490" t="s">
        <v>1761</v>
      </c>
      <c r="C59" s="489">
        <v>41</v>
      </c>
      <c r="D59" s="490" t="s">
        <v>1810</v>
      </c>
      <c r="E59" s="489">
        <v>4101</v>
      </c>
      <c r="F59" s="490" t="s">
        <v>1811</v>
      </c>
      <c r="G59" s="694">
        <v>4101038</v>
      </c>
      <c r="H59" s="490" t="s">
        <v>1845</v>
      </c>
      <c r="I59" s="694">
        <v>4101038</v>
      </c>
      <c r="J59" s="490" t="s">
        <v>1845</v>
      </c>
      <c r="K59" s="694">
        <v>410103800</v>
      </c>
      <c r="L59" s="490" t="s">
        <v>1846</v>
      </c>
      <c r="M59" s="694">
        <v>410103800</v>
      </c>
      <c r="N59" s="490" t="s">
        <v>1846</v>
      </c>
      <c r="O59" s="694">
        <v>12</v>
      </c>
      <c r="P59" s="545">
        <v>2020003630064</v>
      </c>
      <c r="Q59" s="490" t="s">
        <v>1814</v>
      </c>
      <c r="R59" s="708">
        <f t="shared" si="6"/>
        <v>0.14168884423979872</v>
      </c>
      <c r="S59" s="490" t="s">
        <v>1815</v>
      </c>
      <c r="T59" s="490" t="s">
        <v>1847</v>
      </c>
      <c r="U59" s="499" t="s">
        <v>1853</v>
      </c>
      <c r="V59" s="691">
        <v>7500000</v>
      </c>
      <c r="W59" s="698" t="s">
        <v>1849</v>
      </c>
      <c r="X59" s="699" t="s">
        <v>74</v>
      </c>
      <c r="Y59" s="694">
        <v>20</v>
      </c>
      <c r="Z59" s="489" t="s">
        <v>94</v>
      </c>
      <c r="AA59" s="706">
        <v>23022</v>
      </c>
      <c r="AB59" s="706">
        <v>20392</v>
      </c>
      <c r="AC59" s="706">
        <v>6024</v>
      </c>
      <c r="AD59" s="706">
        <v>4684</v>
      </c>
      <c r="AE59" s="706">
        <v>27478</v>
      </c>
      <c r="AF59" s="706">
        <v>5228</v>
      </c>
      <c r="AG59" s="706">
        <v>1963</v>
      </c>
      <c r="AH59" s="706">
        <v>2207</v>
      </c>
      <c r="AI59" s="706">
        <v>96</v>
      </c>
      <c r="AJ59" s="706">
        <v>58</v>
      </c>
      <c r="AK59" s="706">
        <v>0</v>
      </c>
      <c r="AL59" s="706">
        <v>59</v>
      </c>
      <c r="AM59" s="706">
        <v>15466</v>
      </c>
      <c r="AN59" s="706">
        <v>2644</v>
      </c>
      <c r="AO59" s="706">
        <v>43414</v>
      </c>
      <c r="AP59" s="700">
        <f t="shared" si="5"/>
        <v>43414</v>
      </c>
      <c r="AQ59" s="701">
        <v>44563</v>
      </c>
      <c r="AR59" s="701">
        <v>44925</v>
      </c>
      <c r="AS59" s="495" t="s">
        <v>1819</v>
      </c>
    </row>
    <row r="60" spans="1:45" ht="98.25" customHeight="1" x14ac:dyDescent="0.2">
      <c r="A60" s="495">
        <v>1</v>
      </c>
      <c r="B60" s="490" t="s">
        <v>1761</v>
      </c>
      <c r="C60" s="489">
        <v>41</v>
      </c>
      <c r="D60" s="490" t="s">
        <v>1810</v>
      </c>
      <c r="E60" s="489">
        <v>4101</v>
      </c>
      <c r="F60" s="490" t="s">
        <v>1811</v>
      </c>
      <c r="G60" s="694">
        <v>4101038</v>
      </c>
      <c r="H60" s="490" t="s">
        <v>1845</v>
      </c>
      <c r="I60" s="694">
        <v>4101038</v>
      </c>
      <c r="J60" s="490" t="s">
        <v>1845</v>
      </c>
      <c r="K60" s="694">
        <v>410103800</v>
      </c>
      <c r="L60" s="490" t="s">
        <v>1846</v>
      </c>
      <c r="M60" s="694">
        <v>410103800</v>
      </c>
      <c r="N60" s="490" t="s">
        <v>1846</v>
      </c>
      <c r="O60" s="694">
        <v>12</v>
      </c>
      <c r="P60" s="545">
        <v>2020003630064</v>
      </c>
      <c r="Q60" s="490" t="s">
        <v>1814</v>
      </c>
      <c r="R60" s="708">
        <f t="shared" si="6"/>
        <v>0.14168884423979872</v>
      </c>
      <c r="S60" s="490" t="s">
        <v>1815</v>
      </c>
      <c r="T60" s="490" t="s">
        <v>1847</v>
      </c>
      <c r="U60" s="499" t="s">
        <v>1842</v>
      </c>
      <c r="V60" s="691">
        <v>5000000</v>
      </c>
      <c r="W60" s="698" t="s">
        <v>1854</v>
      </c>
      <c r="X60" s="707" t="s">
        <v>199</v>
      </c>
      <c r="Y60" s="694">
        <v>20</v>
      </c>
      <c r="Z60" s="489" t="s">
        <v>94</v>
      </c>
      <c r="AA60" s="706">
        <v>23022</v>
      </c>
      <c r="AB60" s="706">
        <v>20392</v>
      </c>
      <c r="AC60" s="706">
        <v>6024</v>
      </c>
      <c r="AD60" s="706">
        <v>4684</v>
      </c>
      <c r="AE60" s="706">
        <v>27478</v>
      </c>
      <c r="AF60" s="706">
        <v>5228</v>
      </c>
      <c r="AG60" s="706">
        <v>1963</v>
      </c>
      <c r="AH60" s="706">
        <v>2207</v>
      </c>
      <c r="AI60" s="706">
        <v>96</v>
      </c>
      <c r="AJ60" s="706">
        <v>58</v>
      </c>
      <c r="AK60" s="706">
        <v>0</v>
      </c>
      <c r="AL60" s="706">
        <v>59</v>
      </c>
      <c r="AM60" s="706">
        <v>15466</v>
      </c>
      <c r="AN60" s="706">
        <v>2644</v>
      </c>
      <c r="AO60" s="706">
        <v>43414</v>
      </c>
      <c r="AP60" s="700">
        <f t="shared" si="5"/>
        <v>43414</v>
      </c>
      <c r="AQ60" s="701">
        <v>44563</v>
      </c>
      <c r="AR60" s="701">
        <v>44925</v>
      </c>
      <c r="AS60" s="495" t="s">
        <v>1819</v>
      </c>
    </row>
    <row r="61" spans="1:45" ht="98.25" customHeight="1" x14ac:dyDescent="0.2">
      <c r="A61" s="495">
        <v>1</v>
      </c>
      <c r="B61" s="490" t="s">
        <v>1761</v>
      </c>
      <c r="C61" s="489">
        <v>41</v>
      </c>
      <c r="D61" s="490" t="s">
        <v>1810</v>
      </c>
      <c r="E61" s="489">
        <v>4101</v>
      </c>
      <c r="F61" s="490" t="s">
        <v>1811</v>
      </c>
      <c r="G61" s="694">
        <v>4101038</v>
      </c>
      <c r="H61" s="490" t="s">
        <v>1845</v>
      </c>
      <c r="I61" s="694">
        <v>4101038</v>
      </c>
      <c r="J61" s="490" t="s">
        <v>1845</v>
      </c>
      <c r="K61" s="694">
        <v>410103800</v>
      </c>
      <c r="L61" s="490" t="s">
        <v>1846</v>
      </c>
      <c r="M61" s="694">
        <v>410103800</v>
      </c>
      <c r="N61" s="490" t="s">
        <v>1846</v>
      </c>
      <c r="O61" s="694">
        <v>12</v>
      </c>
      <c r="P61" s="545">
        <v>2020003630064</v>
      </c>
      <c r="Q61" s="490" t="s">
        <v>1814</v>
      </c>
      <c r="R61" s="708">
        <f t="shared" si="6"/>
        <v>0.14168884423979872</v>
      </c>
      <c r="S61" s="490" t="s">
        <v>1815</v>
      </c>
      <c r="T61" s="490" t="s">
        <v>1847</v>
      </c>
      <c r="U61" s="499" t="s">
        <v>1855</v>
      </c>
      <c r="V61" s="691">
        <v>5000000</v>
      </c>
      <c r="W61" s="698" t="s">
        <v>1849</v>
      </c>
      <c r="X61" s="699" t="s">
        <v>74</v>
      </c>
      <c r="Y61" s="694">
        <v>20</v>
      </c>
      <c r="Z61" s="489" t="s">
        <v>94</v>
      </c>
      <c r="AA61" s="706">
        <v>23022</v>
      </c>
      <c r="AB61" s="706">
        <v>20392</v>
      </c>
      <c r="AC61" s="706">
        <v>6024</v>
      </c>
      <c r="AD61" s="706">
        <v>4684</v>
      </c>
      <c r="AE61" s="706">
        <v>27478</v>
      </c>
      <c r="AF61" s="706">
        <v>5228</v>
      </c>
      <c r="AG61" s="706">
        <v>1963</v>
      </c>
      <c r="AH61" s="706">
        <v>2207</v>
      </c>
      <c r="AI61" s="706">
        <v>96</v>
      </c>
      <c r="AJ61" s="706">
        <v>58</v>
      </c>
      <c r="AK61" s="706">
        <v>0</v>
      </c>
      <c r="AL61" s="706">
        <v>59</v>
      </c>
      <c r="AM61" s="706">
        <v>15466</v>
      </c>
      <c r="AN61" s="706">
        <v>2644</v>
      </c>
      <c r="AO61" s="706">
        <v>43414</v>
      </c>
      <c r="AP61" s="700">
        <f t="shared" si="5"/>
        <v>43414</v>
      </c>
      <c r="AQ61" s="701">
        <v>44563</v>
      </c>
      <c r="AR61" s="701">
        <v>44925</v>
      </c>
      <c r="AS61" s="495" t="s">
        <v>1819</v>
      </c>
    </row>
    <row r="62" spans="1:45" ht="98.25" customHeight="1" x14ac:dyDescent="0.2">
      <c r="A62" s="495">
        <v>1</v>
      </c>
      <c r="B62" s="490" t="s">
        <v>1761</v>
      </c>
      <c r="C62" s="489">
        <v>41</v>
      </c>
      <c r="D62" s="490" t="s">
        <v>1810</v>
      </c>
      <c r="E62" s="489">
        <v>4101</v>
      </c>
      <c r="F62" s="490" t="s">
        <v>1811</v>
      </c>
      <c r="G62" s="694">
        <v>4101038</v>
      </c>
      <c r="H62" s="490" t="s">
        <v>1845</v>
      </c>
      <c r="I62" s="694">
        <v>4101038</v>
      </c>
      <c r="J62" s="490" t="s">
        <v>1845</v>
      </c>
      <c r="K62" s="694">
        <v>410103800</v>
      </c>
      <c r="L62" s="490" t="s">
        <v>1846</v>
      </c>
      <c r="M62" s="694">
        <v>410103800</v>
      </c>
      <c r="N62" s="490" t="s">
        <v>1846</v>
      </c>
      <c r="O62" s="694">
        <v>12</v>
      </c>
      <c r="P62" s="545">
        <v>2020003630064</v>
      </c>
      <c r="Q62" s="490" t="s">
        <v>1814</v>
      </c>
      <c r="R62" s="708">
        <f t="shared" si="6"/>
        <v>0.14168884423979872</v>
      </c>
      <c r="S62" s="490" t="s">
        <v>1815</v>
      </c>
      <c r="T62" s="490" t="s">
        <v>1847</v>
      </c>
      <c r="U62" s="499" t="s">
        <v>1855</v>
      </c>
      <c r="V62" s="691">
        <v>5636096</v>
      </c>
      <c r="W62" s="698" t="s">
        <v>1856</v>
      </c>
      <c r="X62" s="699" t="s">
        <v>74</v>
      </c>
      <c r="Y62" s="694">
        <v>88</v>
      </c>
      <c r="Z62" s="489" t="s">
        <v>139</v>
      </c>
      <c r="AA62" s="706">
        <v>23022</v>
      </c>
      <c r="AB62" s="706">
        <v>20392</v>
      </c>
      <c r="AC62" s="706">
        <v>6024</v>
      </c>
      <c r="AD62" s="706">
        <v>4684</v>
      </c>
      <c r="AE62" s="706">
        <v>27478</v>
      </c>
      <c r="AF62" s="706">
        <v>5228</v>
      </c>
      <c r="AG62" s="706">
        <v>1963</v>
      </c>
      <c r="AH62" s="706">
        <v>2207</v>
      </c>
      <c r="AI62" s="706">
        <v>96</v>
      </c>
      <c r="AJ62" s="706">
        <v>58</v>
      </c>
      <c r="AK62" s="706">
        <v>0</v>
      </c>
      <c r="AL62" s="706">
        <v>59</v>
      </c>
      <c r="AM62" s="706">
        <v>15466</v>
      </c>
      <c r="AN62" s="706">
        <v>2644</v>
      </c>
      <c r="AO62" s="706">
        <v>43414</v>
      </c>
      <c r="AP62" s="700">
        <f t="shared" si="5"/>
        <v>43414</v>
      </c>
      <c r="AQ62" s="701">
        <v>44563</v>
      </c>
      <c r="AR62" s="701">
        <v>44925</v>
      </c>
      <c r="AS62" s="495" t="s">
        <v>1819</v>
      </c>
    </row>
    <row r="63" spans="1:45" ht="98.25" customHeight="1" x14ac:dyDescent="0.2">
      <c r="A63" s="495">
        <v>1</v>
      </c>
      <c r="B63" s="490" t="s">
        <v>1761</v>
      </c>
      <c r="C63" s="489">
        <v>41</v>
      </c>
      <c r="D63" s="490" t="s">
        <v>1810</v>
      </c>
      <c r="E63" s="489">
        <v>4101</v>
      </c>
      <c r="F63" s="490" t="s">
        <v>1811</v>
      </c>
      <c r="G63" s="694">
        <v>4101038</v>
      </c>
      <c r="H63" s="490" t="s">
        <v>1845</v>
      </c>
      <c r="I63" s="694">
        <v>4101038</v>
      </c>
      <c r="J63" s="490" t="s">
        <v>1845</v>
      </c>
      <c r="K63" s="694">
        <v>410103800</v>
      </c>
      <c r="L63" s="490" t="s">
        <v>1846</v>
      </c>
      <c r="M63" s="694">
        <v>410103800</v>
      </c>
      <c r="N63" s="490" t="s">
        <v>1846</v>
      </c>
      <c r="O63" s="694">
        <v>12</v>
      </c>
      <c r="P63" s="545">
        <v>2020003630064</v>
      </c>
      <c r="Q63" s="490" t="s">
        <v>1814</v>
      </c>
      <c r="R63" s="708">
        <f t="shared" si="6"/>
        <v>0.14168884423979872</v>
      </c>
      <c r="S63" s="490" t="s">
        <v>1815</v>
      </c>
      <c r="T63" s="490" t="s">
        <v>1847</v>
      </c>
      <c r="U63" s="499" t="s">
        <v>1857</v>
      </c>
      <c r="V63" s="691">
        <v>3000000</v>
      </c>
      <c r="W63" s="698" t="s">
        <v>1849</v>
      </c>
      <c r="X63" s="699" t="s">
        <v>74</v>
      </c>
      <c r="Y63" s="694">
        <v>20</v>
      </c>
      <c r="Z63" s="489" t="s">
        <v>94</v>
      </c>
      <c r="AA63" s="706">
        <v>23022</v>
      </c>
      <c r="AB63" s="706">
        <v>20392</v>
      </c>
      <c r="AC63" s="706">
        <v>6024</v>
      </c>
      <c r="AD63" s="706">
        <v>4684</v>
      </c>
      <c r="AE63" s="706">
        <v>27478</v>
      </c>
      <c r="AF63" s="706">
        <v>5228</v>
      </c>
      <c r="AG63" s="706">
        <v>1963</v>
      </c>
      <c r="AH63" s="706">
        <v>2207</v>
      </c>
      <c r="AI63" s="706">
        <v>96</v>
      </c>
      <c r="AJ63" s="706">
        <v>58</v>
      </c>
      <c r="AK63" s="706">
        <v>0</v>
      </c>
      <c r="AL63" s="706">
        <v>59</v>
      </c>
      <c r="AM63" s="706">
        <v>15466</v>
      </c>
      <c r="AN63" s="706">
        <v>2644</v>
      </c>
      <c r="AO63" s="706">
        <v>43414</v>
      </c>
      <c r="AP63" s="700">
        <f t="shared" si="5"/>
        <v>43414</v>
      </c>
      <c r="AQ63" s="701">
        <v>44563</v>
      </c>
      <c r="AR63" s="701">
        <v>44925</v>
      </c>
      <c r="AS63" s="495" t="s">
        <v>1819</v>
      </c>
    </row>
    <row r="64" spans="1:45" ht="98.25" customHeight="1" x14ac:dyDescent="0.2">
      <c r="A64" s="495">
        <v>1</v>
      </c>
      <c r="B64" s="490" t="s">
        <v>1761</v>
      </c>
      <c r="C64" s="489">
        <v>41</v>
      </c>
      <c r="D64" s="490" t="s">
        <v>1810</v>
      </c>
      <c r="E64" s="489">
        <v>4101</v>
      </c>
      <c r="F64" s="490" t="s">
        <v>1811</v>
      </c>
      <c r="G64" s="694">
        <v>4101073</v>
      </c>
      <c r="H64" s="490" t="s">
        <v>1858</v>
      </c>
      <c r="I64" s="694">
        <v>4101073</v>
      </c>
      <c r="J64" s="490" t="s">
        <v>1858</v>
      </c>
      <c r="K64" s="694">
        <v>410107300</v>
      </c>
      <c r="L64" s="490" t="s">
        <v>1859</v>
      </c>
      <c r="M64" s="694">
        <v>410107300</v>
      </c>
      <c r="N64" s="490" t="s">
        <v>1859</v>
      </c>
      <c r="O64" s="694">
        <v>75</v>
      </c>
      <c r="P64" s="545">
        <v>2020003630064</v>
      </c>
      <c r="Q64" s="490" t="s">
        <v>1814</v>
      </c>
      <c r="R64" s="708">
        <f>SUM(V64)/SUM($V$30:$V$70)</f>
        <v>0.12152719150402189</v>
      </c>
      <c r="S64" s="490" t="s">
        <v>1815</v>
      </c>
      <c r="T64" s="490" t="s">
        <v>1860</v>
      </c>
      <c r="U64" s="499" t="s">
        <v>1861</v>
      </c>
      <c r="V64" s="691">
        <v>40000000</v>
      </c>
      <c r="W64" s="698" t="s">
        <v>1862</v>
      </c>
      <c r="X64" s="707" t="s">
        <v>1863</v>
      </c>
      <c r="Y64" s="694">
        <v>20</v>
      </c>
      <c r="Z64" s="490" t="s">
        <v>94</v>
      </c>
      <c r="AA64" s="706">
        <v>23022</v>
      </c>
      <c r="AB64" s="706">
        <v>20392</v>
      </c>
      <c r="AC64" s="706">
        <v>6024</v>
      </c>
      <c r="AD64" s="706">
        <v>4684</v>
      </c>
      <c r="AE64" s="706">
        <v>27478</v>
      </c>
      <c r="AF64" s="706">
        <v>5228</v>
      </c>
      <c r="AG64" s="706">
        <v>1963</v>
      </c>
      <c r="AH64" s="706">
        <v>2207</v>
      </c>
      <c r="AI64" s="706">
        <v>96</v>
      </c>
      <c r="AJ64" s="706">
        <v>58</v>
      </c>
      <c r="AK64" s="706">
        <v>0</v>
      </c>
      <c r="AL64" s="706">
        <v>59</v>
      </c>
      <c r="AM64" s="706">
        <v>15466</v>
      </c>
      <c r="AN64" s="706">
        <v>2644</v>
      </c>
      <c r="AO64" s="706">
        <v>43414</v>
      </c>
      <c r="AP64" s="700">
        <f t="shared" si="5"/>
        <v>43414</v>
      </c>
      <c r="AQ64" s="701">
        <v>44563</v>
      </c>
      <c r="AR64" s="701">
        <v>44925</v>
      </c>
      <c r="AS64" s="495" t="s">
        <v>1819</v>
      </c>
    </row>
    <row r="65" spans="1:45" ht="98.25" customHeight="1" x14ac:dyDescent="0.2">
      <c r="A65" s="495">
        <v>1</v>
      </c>
      <c r="B65" s="490" t="s">
        <v>1761</v>
      </c>
      <c r="C65" s="489">
        <v>41</v>
      </c>
      <c r="D65" s="490" t="s">
        <v>1810</v>
      </c>
      <c r="E65" s="489">
        <v>4101</v>
      </c>
      <c r="F65" s="490" t="s">
        <v>1811</v>
      </c>
      <c r="G65" s="694">
        <v>4101073</v>
      </c>
      <c r="H65" s="490" t="s">
        <v>1858</v>
      </c>
      <c r="I65" s="694">
        <v>4101073</v>
      </c>
      <c r="J65" s="490" t="s">
        <v>1858</v>
      </c>
      <c r="K65" s="694">
        <v>410107300</v>
      </c>
      <c r="L65" s="490" t="s">
        <v>1859</v>
      </c>
      <c r="M65" s="694">
        <v>410107300</v>
      </c>
      <c r="N65" s="490" t="s">
        <v>1859</v>
      </c>
      <c r="O65" s="694">
        <v>75</v>
      </c>
      <c r="P65" s="545">
        <v>2020003630064</v>
      </c>
      <c r="Q65" s="490" t="s">
        <v>1814</v>
      </c>
      <c r="R65" s="708">
        <f>SUM(V65)/SUM($V$30:$V$70)</f>
        <v>4.8801771514023276E-2</v>
      </c>
      <c r="S65" s="490" t="s">
        <v>1815</v>
      </c>
      <c r="T65" s="490" t="s">
        <v>1860</v>
      </c>
      <c r="U65" s="499" t="s">
        <v>1861</v>
      </c>
      <c r="V65" s="691">
        <v>16062832</v>
      </c>
      <c r="W65" s="698" t="s">
        <v>1864</v>
      </c>
      <c r="X65" s="707" t="s">
        <v>1863</v>
      </c>
      <c r="Y65" s="694">
        <v>88</v>
      </c>
      <c r="Z65" s="490" t="s">
        <v>139</v>
      </c>
      <c r="AA65" s="706">
        <v>23022</v>
      </c>
      <c r="AB65" s="706">
        <v>20392</v>
      </c>
      <c r="AC65" s="706">
        <v>6024</v>
      </c>
      <c r="AD65" s="706">
        <v>4684</v>
      </c>
      <c r="AE65" s="706">
        <v>27478</v>
      </c>
      <c r="AF65" s="706">
        <v>5228</v>
      </c>
      <c r="AG65" s="706">
        <v>1963</v>
      </c>
      <c r="AH65" s="706">
        <v>2207</v>
      </c>
      <c r="AI65" s="706">
        <v>96</v>
      </c>
      <c r="AJ65" s="706">
        <v>58</v>
      </c>
      <c r="AK65" s="706">
        <v>0</v>
      </c>
      <c r="AL65" s="706">
        <v>59</v>
      </c>
      <c r="AM65" s="706">
        <v>15466</v>
      </c>
      <c r="AN65" s="706">
        <v>2644</v>
      </c>
      <c r="AO65" s="706">
        <v>43414</v>
      </c>
      <c r="AP65" s="700">
        <f t="shared" si="5"/>
        <v>43414</v>
      </c>
      <c r="AQ65" s="701">
        <v>44563</v>
      </c>
      <c r="AR65" s="701">
        <v>44925</v>
      </c>
      <c r="AS65" s="495" t="s">
        <v>1819</v>
      </c>
    </row>
    <row r="66" spans="1:45" ht="98.25" customHeight="1" x14ac:dyDescent="0.2">
      <c r="A66" s="495">
        <v>1</v>
      </c>
      <c r="B66" s="490" t="s">
        <v>1761</v>
      </c>
      <c r="C66" s="489">
        <v>41</v>
      </c>
      <c r="D66" s="490" t="s">
        <v>1810</v>
      </c>
      <c r="E66" s="489">
        <v>4101</v>
      </c>
      <c r="F66" s="490" t="s">
        <v>1811</v>
      </c>
      <c r="G66" s="694">
        <v>4101011</v>
      </c>
      <c r="H66" s="490" t="s">
        <v>1865</v>
      </c>
      <c r="I66" s="694">
        <v>4101011</v>
      </c>
      <c r="J66" s="490" t="s">
        <v>1865</v>
      </c>
      <c r="K66" s="694">
        <v>410101100</v>
      </c>
      <c r="L66" s="490" t="s">
        <v>1866</v>
      </c>
      <c r="M66" s="694">
        <v>410101100</v>
      </c>
      <c r="N66" s="490" t="s">
        <v>1866</v>
      </c>
      <c r="O66" s="694">
        <v>3</v>
      </c>
      <c r="P66" s="545">
        <v>2020003630064</v>
      </c>
      <c r="Q66" s="490" t="s">
        <v>1814</v>
      </c>
      <c r="R66" s="708">
        <f>SUM($V$66:$V$70)/SUM($V$30:$V$70)</f>
        <v>7.2974547694402078E-2</v>
      </c>
      <c r="S66" s="490" t="s">
        <v>1815</v>
      </c>
      <c r="T66" s="490" t="s">
        <v>1867</v>
      </c>
      <c r="U66" s="499" t="s">
        <v>1868</v>
      </c>
      <c r="V66" s="691">
        <v>7000000</v>
      </c>
      <c r="W66" s="698" t="s">
        <v>1869</v>
      </c>
      <c r="X66" s="705" t="s">
        <v>74</v>
      </c>
      <c r="Y66" s="694">
        <v>20</v>
      </c>
      <c r="Z66" s="489" t="s">
        <v>94</v>
      </c>
      <c r="AA66" s="706">
        <v>23022</v>
      </c>
      <c r="AB66" s="706">
        <v>20392</v>
      </c>
      <c r="AC66" s="706">
        <v>6024</v>
      </c>
      <c r="AD66" s="706">
        <v>4684</v>
      </c>
      <c r="AE66" s="706">
        <v>27478</v>
      </c>
      <c r="AF66" s="706">
        <v>5228</v>
      </c>
      <c r="AG66" s="706">
        <v>1963</v>
      </c>
      <c r="AH66" s="706">
        <v>2207</v>
      </c>
      <c r="AI66" s="706">
        <v>96</v>
      </c>
      <c r="AJ66" s="706">
        <v>58</v>
      </c>
      <c r="AK66" s="706">
        <v>0</v>
      </c>
      <c r="AL66" s="706">
        <v>59</v>
      </c>
      <c r="AM66" s="706">
        <v>15466</v>
      </c>
      <c r="AN66" s="706">
        <v>2644</v>
      </c>
      <c r="AO66" s="706">
        <v>43414</v>
      </c>
      <c r="AP66" s="700">
        <f t="shared" si="5"/>
        <v>43414</v>
      </c>
      <c r="AQ66" s="701">
        <v>44563</v>
      </c>
      <c r="AR66" s="701">
        <v>44925</v>
      </c>
      <c r="AS66" s="495" t="s">
        <v>1819</v>
      </c>
    </row>
    <row r="67" spans="1:45" ht="98.25" customHeight="1" x14ac:dyDescent="0.2">
      <c r="A67" s="495">
        <v>1</v>
      </c>
      <c r="B67" s="490" t="s">
        <v>1761</v>
      </c>
      <c r="C67" s="489">
        <v>41</v>
      </c>
      <c r="D67" s="490" t="s">
        <v>1810</v>
      </c>
      <c r="E67" s="489">
        <v>4101</v>
      </c>
      <c r="F67" s="490" t="s">
        <v>1811</v>
      </c>
      <c r="G67" s="694">
        <v>4101011</v>
      </c>
      <c r="H67" s="490" t="s">
        <v>1865</v>
      </c>
      <c r="I67" s="694">
        <v>4101011</v>
      </c>
      <c r="J67" s="490" t="s">
        <v>1865</v>
      </c>
      <c r="K67" s="694">
        <v>410101100</v>
      </c>
      <c r="L67" s="490" t="s">
        <v>1866</v>
      </c>
      <c r="M67" s="694">
        <v>410101100</v>
      </c>
      <c r="N67" s="490" t="s">
        <v>1866</v>
      </c>
      <c r="O67" s="694">
        <v>3</v>
      </c>
      <c r="P67" s="545">
        <v>2020003630064</v>
      </c>
      <c r="Q67" s="490" t="s">
        <v>1814</v>
      </c>
      <c r="R67" s="708">
        <f>SUM($V$66:$V$70)/SUM($V$30:$V$70)</f>
        <v>7.2974547694402078E-2</v>
      </c>
      <c r="S67" s="490" t="s">
        <v>1815</v>
      </c>
      <c r="T67" s="490" t="s">
        <v>1867</v>
      </c>
      <c r="U67" s="499" t="s">
        <v>1868</v>
      </c>
      <c r="V67" s="691">
        <v>9019167</v>
      </c>
      <c r="W67" s="698" t="s">
        <v>1870</v>
      </c>
      <c r="X67" s="705" t="s">
        <v>74</v>
      </c>
      <c r="Y67" s="694">
        <v>88</v>
      </c>
      <c r="Z67" s="489" t="s">
        <v>139</v>
      </c>
      <c r="AA67" s="706">
        <v>23022</v>
      </c>
      <c r="AB67" s="706">
        <v>20392</v>
      </c>
      <c r="AC67" s="706">
        <v>6024</v>
      </c>
      <c r="AD67" s="706">
        <v>4684</v>
      </c>
      <c r="AE67" s="706">
        <v>27478</v>
      </c>
      <c r="AF67" s="706">
        <v>5228</v>
      </c>
      <c r="AG67" s="706">
        <v>1963</v>
      </c>
      <c r="AH67" s="706">
        <v>2207</v>
      </c>
      <c r="AI67" s="706">
        <v>96</v>
      </c>
      <c r="AJ67" s="706">
        <v>58</v>
      </c>
      <c r="AK67" s="706">
        <v>0</v>
      </c>
      <c r="AL67" s="706">
        <v>59</v>
      </c>
      <c r="AM67" s="706">
        <v>15466</v>
      </c>
      <c r="AN67" s="706">
        <v>2644</v>
      </c>
      <c r="AO67" s="706">
        <v>43414</v>
      </c>
      <c r="AP67" s="700">
        <f t="shared" si="5"/>
        <v>43414</v>
      </c>
      <c r="AQ67" s="701">
        <v>44563</v>
      </c>
      <c r="AR67" s="701">
        <v>44925</v>
      </c>
      <c r="AS67" s="495" t="s">
        <v>1819</v>
      </c>
    </row>
    <row r="68" spans="1:45" ht="98.25" customHeight="1" x14ac:dyDescent="0.2">
      <c r="A68" s="495">
        <v>1</v>
      </c>
      <c r="B68" s="490" t="s">
        <v>1761</v>
      </c>
      <c r="C68" s="489">
        <v>41</v>
      </c>
      <c r="D68" s="490" t="s">
        <v>1810</v>
      </c>
      <c r="E68" s="489">
        <v>4101</v>
      </c>
      <c r="F68" s="490" t="s">
        <v>1811</v>
      </c>
      <c r="G68" s="694">
        <v>4101011</v>
      </c>
      <c r="H68" s="490" t="s">
        <v>1865</v>
      </c>
      <c r="I68" s="694">
        <v>4101011</v>
      </c>
      <c r="J68" s="490" t="s">
        <v>1865</v>
      </c>
      <c r="K68" s="694">
        <v>410101100</v>
      </c>
      <c r="L68" s="490" t="s">
        <v>1866</v>
      </c>
      <c r="M68" s="694">
        <v>410101100</v>
      </c>
      <c r="N68" s="490" t="s">
        <v>1866</v>
      </c>
      <c r="O68" s="694">
        <v>3</v>
      </c>
      <c r="P68" s="545">
        <v>2020003630064</v>
      </c>
      <c r="Q68" s="490" t="s">
        <v>1814</v>
      </c>
      <c r="R68" s="708">
        <f>SUM($V$66:$V$70)/SUM($V$30:$V$70)</f>
        <v>7.2974547694402078E-2</v>
      </c>
      <c r="S68" s="490" t="s">
        <v>1815</v>
      </c>
      <c r="T68" s="490" t="s">
        <v>1867</v>
      </c>
      <c r="U68" s="499" t="s">
        <v>1842</v>
      </c>
      <c r="V68" s="691">
        <v>2000000</v>
      </c>
      <c r="W68" s="698" t="s">
        <v>1871</v>
      </c>
      <c r="X68" s="709" t="s">
        <v>199</v>
      </c>
      <c r="Y68" s="694">
        <v>20</v>
      </c>
      <c r="Z68" s="489" t="s">
        <v>94</v>
      </c>
      <c r="AA68" s="706">
        <v>23022</v>
      </c>
      <c r="AB68" s="706">
        <v>20392</v>
      </c>
      <c r="AC68" s="706">
        <v>6024</v>
      </c>
      <c r="AD68" s="706">
        <v>4684</v>
      </c>
      <c r="AE68" s="706">
        <v>27478</v>
      </c>
      <c r="AF68" s="706">
        <v>5228</v>
      </c>
      <c r="AG68" s="706">
        <v>1963</v>
      </c>
      <c r="AH68" s="706">
        <v>2207</v>
      </c>
      <c r="AI68" s="706">
        <v>96</v>
      </c>
      <c r="AJ68" s="706">
        <v>58</v>
      </c>
      <c r="AK68" s="706">
        <v>0</v>
      </c>
      <c r="AL68" s="706">
        <v>59</v>
      </c>
      <c r="AM68" s="706">
        <v>15466</v>
      </c>
      <c r="AN68" s="706">
        <v>2644</v>
      </c>
      <c r="AO68" s="706">
        <v>43414</v>
      </c>
      <c r="AP68" s="700">
        <f t="shared" si="5"/>
        <v>43414</v>
      </c>
      <c r="AQ68" s="701">
        <v>44563</v>
      </c>
      <c r="AR68" s="701">
        <v>44925</v>
      </c>
      <c r="AS68" s="495" t="s">
        <v>1819</v>
      </c>
    </row>
    <row r="69" spans="1:45" ht="98.25" customHeight="1" x14ac:dyDescent="0.2">
      <c r="A69" s="495">
        <v>1</v>
      </c>
      <c r="B69" s="490" t="s">
        <v>1761</v>
      </c>
      <c r="C69" s="489">
        <v>41</v>
      </c>
      <c r="D69" s="490" t="s">
        <v>1810</v>
      </c>
      <c r="E69" s="489">
        <v>4101</v>
      </c>
      <c r="F69" s="490" t="s">
        <v>1811</v>
      </c>
      <c r="G69" s="694">
        <v>4101011</v>
      </c>
      <c r="H69" s="490" t="s">
        <v>1865</v>
      </c>
      <c r="I69" s="694">
        <v>4101011</v>
      </c>
      <c r="J69" s="490" t="s">
        <v>1865</v>
      </c>
      <c r="K69" s="694">
        <v>410101100</v>
      </c>
      <c r="L69" s="490" t="s">
        <v>1866</v>
      </c>
      <c r="M69" s="694">
        <v>410101100</v>
      </c>
      <c r="N69" s="490" t="s">
        <v>1866</v>
      </c>
      <c r="O69" s="694">
        <v>3</v>
      </c>
      <c r="P69" s="545">
        <v>2020003630064</v>
      </c>
      <c r="Q69" s="490" t="s">
        <v>1814</v>
      </c>
      <c r="R69" s="708">
        <f>SUM($V$66:$V$70)/SUM($V$30:$V$70)</f>
        <v>7.2974547694402078E-2</v>
      </c>
      <c r="S69" s="490" t="s">
        <v>1815</v>
      </c>
      <c r="T69" s="490" t="s">
        <v>1867</v>
      </c>
      <c r="U69" s="499" t="s">
        <v>1872</v>
      </c>
      <c r="V69" s="691">
        <v>3000000</v>
      </c>
      <c r="W69" s="698" t="s">
        <v>1869</v>
      </c>
      <c r="X69" s="705" t="s">
        <v>74</v>
      </c>
      <c r="Y69" s="694">
        <v>20</v>
      </c>
      <c r="Z69" s="489" t="s">
        <v>94</v>
      </c>
      <c r="AA69" s="706">
        <v>23022</v>
      </c>
      <c r="AB69" s="706">
        <v>20392</v>
      </c>
      <c r="AC69" s="706">
        <v>6024</v>
      </c>
      <c r="AD69" s="706">
        <v>4684</v>
      </c>
      <c r="AE69" s="706">
        <v>27478</v>
      </c>
      <c r="AF69" s="706">
        <v>5228</v>
      </c>
      <c r="AG69" s="706">
        <v>1963</v>
      </c>
      <c r="AH69" s="706">
        <v>2207</v>
      </c>
      <c r="AI69" s="706">
        <v>96</v>
      </c>
      <c r="AJ69" s="706">
        <v>58</v>
      </c>
      <c r="AK69" s="706">
        <v>0</v>
      </c>
      <c r="AL69" s="706">
        <v>59</v>
      </c>
      <c r="AM69" s="706">
        <v>15466</v>
      </c>
      <c r="AN69" s="706">
        <v>2644</v>
      </c>
      <c r="AO69" s="706">
        <v>43414</v>
      </c>
      <c r="AP69" s="700">
        <f t="shared" si="5"/>
        <v>43414</v>
      </c>
      <c r="AQ69" s="701">
        <v>44563</v>
      </c>
      <c r="AR69" s="701">
        <v>44925</v>
      </c>
      <c r="AS69" s="495" t="s">
        <v>1819</v>
      </c>
    </row>
    <row r="70" spans="1:45" ht="98.25" customHeight="1" x14ac:dyDescent="0.2">
      <c r="A70" s="495">
        <v>1</v>
      </c>
      <c r="B70" s="490" t="s">
        <v>1761</v>
      </c>
      <c r="C70" s="489">
        <v>41</v>
      </c>
      <c r="D70" s="490" t="s">
        <v>1810</v>
      </c>
      <c r="E70" s="489">
        <v>4101</v>
      </c>
      <c r="F70" s="490" t="s">
        <v>1811</v>
      </c>
      <c r="G70" s="694">
        <v>4101011</v>
      </c>
      <c r="H70" s="490" t="s">
        <v>1865</v>
      </c>
      <c r="I70" s="694">
        <v>4101011</v>
      </c>
      <c r="J70" s="490" t="s">
        <v>1865</v>
      </c>
      <c r="K70" s="694">
        <v>410101100</v>
      </c>
      <c r="L70" s="490" t="s">
        <v>1866</v>
      </c>
      <c r="M70" s="694">
        <v>410101100</v>
      </c>
      <c r="N70" s="490" t="s">
        <v>1866</v>
      </c>
      <c r="O70" s="694">
        <v>3</v>
      </c>
      <c r="P70" s="545">
        <v>2020003630064</v>
      </c>
      <c r="Q70" s="490" t="s">
        <v>1814</v>
      </c>
      <c r="R70" s="708">
        <f>SUM($V$66:$V$70)/SUM($V$30:$V$70)</f>
        <v>7.2974547694402078E-2</v>
      </c>
      <c r="S70" s="490" t="s">
        <v>1815</v>
      </c>
      <c r="T70" s="490" t="s">
        <v>1867</v>
      </c>
      <c r="U70" s="499" t="s">
        <v>1873</v>
      </c>
      <c r="V70" s="691">
        <v>3000000</v>
      </c>
      <c r="W70" s="698" t="s">
        <v>1871</v>
      </c>
      <c r="X70" s="709" t="s">
        <v>199</v>
      </c>
      <c r="Y70" s="694">
        <v>20</v>
      </c>
      <c r="Z70" s="489" t="s">
        <v>94</v>
      </c>
      <c r="AA70" s="706">
        <v>23022</v>
      </c>
      <c r="AB70" s="706">
        <v>20392</v>
      </c>
      <c r="AC70" s="706">
        <v>6024</v>
      </c>
      <c r="AD70" s="706">
        <v>4684</v>
      </c>
      <c r="AE70" s="706">
        <v>27478</v>
      </c>
      <c r="AF70" s="706">
        <v>5228</v>
      </c>
      <c r="AG70" s="706">
        <v>1963</v>
      </c>
      <c r="AH70" s="706">
        <v>2207</v>
      </c>
      <c r="AI70" s="706">
        <v>96</v>
      </c>
      <c r="AJ70" s="706">
        <v>58</v>
      </c>
      <c r="AK70" s="706">
        <v>0</v>
      </c>
      <c r="AL70" s="706">
        <v>59</v>
      </c>
      <c r="AM70" s="706">
        <v>15466</v>
      </c>
      <c r="AN70" s="706">
        <v>2644</v>
      </c>
      <c r="AO70" s="706">
        <v>43414</v>
      </c>
      <c r="AP70" s="700">
        <f t="shared" si="5"/>
        <v>43414</v>
      </c>
      <c r="AQ70" s="701">
        <v>44563</v>
      </c>
      <c r="AR70" s="701">
        <v>44925</v>
      </c>
      <c r="AS70" s="495" t="s">
        <v>1819</v>
      </c>
    </row>
    <row r="71" spans="1:45" ht="141.75" customHeight="1" x14ac:dyDescent="0.2">
      <c r="A71" s="495">
        <v>1</v>
      </c>
      <c r="B71" s="490" t="s">
        <v>1761</v>
      </c>
      <c r="C71" s="489">
        <v>41</v>
      </c>
      <c r="D71" s="490" t="s">
        <v>1810</v>
      </c>
      <c r="E71" s="489">
        <v>4103</v>
      </c>
      <c r="F71" s="490" t="s">
        <v>1874</v>
      </c>
      <c r="G71" s="694" t="s">
        <v>64</v>
      </c>
      <c r="H71" s="490" t="s">
        <v>1875</v>
      </c>
      <c r="I71" s="694">
        <v>4103052</v>
      </c>
      <c r="J71" s="490" t="s">
        <v>1876</v>
      </c>
      <c r="K71" s="694" t="s">
        <v>64</v>
      </c>
      <c r="L71" s="490" t="s">
        <v>1877</v>
      </c>
      <c r="M71" s="694">
        <v>410305201</v>
      </c>
      <c r="N71" s="490" t="s">
        <v>1878</v>
      </c>
      <c r="O71" s="694">
        <v>25</v>
      </c>
      <c r="P71" s="545">
        <v>2020003630065</v>
      </c>
      <c r="Q71" s="490" t="s">
        <v>1879</v>
      </c>
      <c r="R71" s="708">
        <f>SUM($V$71:$V$74)/SUM($V$71:$V$74)</f>
        <v>1</v>
      </c>
      <c r="S71" s="490" t="s">
        <v>1880</v>
      </c>
      <c r="T71" s="490" t="s">
        <v>1881</v>
      </c>
      <c r="U71" s="499" t="s">
        <v>1882</v>
      </c>
      <c r="V71" s="691">
        <v>5000000</v>
      </c>
      <c r="W71" s="698" t="s">
        <v>1883</v>
      </c>
      <c r="X71" s="699" t="s">
        <v>74</v>
      </c>
      <c r="Y71" s="694">
        <v>20</v>
      </c>
      <c r="Z71" s="489" t="s">
        <v>94</v>
      </c>
      <c r="AA71" s="706">
        <v>91</v>
      </c>
      <c r="AB71" s="706">
        <v>237</v>
      </c>
      <c r="AC71" s="700">
        <v>0</v>
      </c>
      <c r="AD71" s="700">
        <v>0</v>
      </c>
      <c r="AE71" s="700">
        <v>0</v>
      </c>
      <c r="AF71" s="700">
        <v>0</v>
      </c>
      <c r="AG71" s="700">
        <v>0</v>
      </c>
      <c r="AH71" s="700">
        <v>0</v>
      </c>
      <c r="AI71" s="700">
        <v>0</v>
      </c>
      <c r="AJ71" s="700">
        <v>0</v>
      </c>
      <c r="AK71" s="700">
        <v>0</v>
      </c>
      <c r="AL71" s="700">
        <v>0</v>
      </c>
      <c r="AM71" s="700">
        <v>0</v>
      </c>
      <c r="AN71" s="700">
        <v>0</v>
      </c>
      <c r="AO71" s="700">
        <v>0</v>
      </c>
      <c r="AP71" s="700">
        <f t="shared" si="5"/>
        <v>328</v>
      </c>
      <c r="AQ71" s="701">
        <v>44563</v>
      </c>
      <c r="AR71" s="701">
        <v>44926</v>
      </c>
      <c r="AS71" s="495" t="s">
        <v>1769</v>
      </c>
    </row>
    <row r="72" spans="1:45" ht="141.75" customHeight="1" x14ac:dyDescent="0.2">
      <c r="A72" s="495">
        <v>1</v>
      </c>
      <c r="B72" s="490" t="s">
        <v>1761</v>
      </c>
      <c r="C72" s="489">
        <v>41</v>
      </c>
      <c r="D72" s="490" t="s">
        <v>1810</v>
      </c>
      <c r="E72" s="489">
        <v>4103</v>
      </c>
      <c r="F72" s="490" t="s">
        <v>1874</v>
      </c>
      <c r="G72" s="694" t="s">
        <v>64</v>
      </c>
      <c r="H72" s="490" t="s">
        <v>1875</v>
      </c>
      <c r="I72" s="694">
        <v>4103052</v>
      </c>
      <c r="J72" s="490" t="s">
        <v>1876</v>
      </c>
      <c r="K72" s="694" t="s">
        <v>64</v>
      </c>
      <c r="L72" s="490" t="s">
        <v>1877</v>
      </c>
      <c r="M72" s="694">
        <v>410305201</v>
      </c>
      <c r="N72" s="490" t="s">
        <v>1878</v>
      </c>
      <c r="O72" s="694">
        <v>25</v>
      </c>
      <c r="P72" s="545">
        <v>2020003630065</v>
      </c>
      <c r="Q72" s="490" t="s">
        <v>1879</v>
      </c>
      <c r="R72" s="708">
        <f>SUM($V$71:$V$74)/SUM($V$71:$V$74)</f>
        <v>1</v>
      </c>
      <c r="S72" s="490" t="s">
        <v>1880</v>
      </c>
      <c r="T72" s="490" t="s">
        <v>1881</v>
      </c>
      <c r="U72" s="499" t="s">
        <v>1882</v>
      </c>
      <c r="V72" s="691">
        <v>5000000</v>
      </c>
      <c r="W72" s="698" t="s">
        <v>1884</v>
      </c>
      <c r="X72" s="699" t="s">
        <v>74</v>
      </c>
      <c r="Y72" s="694">
        <v>88</v>
      </c>
      <c r="Z72" s="490" t="s">
        <v>139</v>
      </c>
      <c r="AA72" s="706">
        <v>91</v>
      </c>
      <c r="AB72" s="706">
        <v>237</v>
      </c>
      <c r="AC72" s="700">
        <v>0</v>
      </c>
      <c r="AD72" s="700">
        <v>0</v>
      </c>
      <c r="AE72" s="700">
        <v>0</v>
      </c>
      <c r="AF72" s="700">
        <v>0</v>
      </c>
      <c r="AG72" s="700">
        <v>0</v>
      </c>
      <c r="AH72" s="700">
        <v>0</v>
      </c>
      <c r="AI72" s="700">
        <v>0</v>
      </c>
      <c r="AJ72" s="700">
        <v>0</v>
      </c>
      <c r="AK72" s="700">
        <v>0</v>
      </c>
      <c r="AL72" s="700">
        <v>0</v>
      </c>
      <c r="AM72" s="700">
        <v>0</v>
      </c>
      <c r="AN72" s="700">
        <v>0</v>
      </c>
      <c r="AO72" s="700">
        <v>0</v>
      </c>
      <c r="AP72" s="700">
        <f t="shared" si="5"/>
        <v>328</v>
      </c>
      <c r="AQ72" s="701">
        <v>44563</v>
      </c>
      <c r="AR72" s="701">
        <v>44926</v>
      </c>
      <c r="AS72" s="495" t="s">
        <v>1769</v>
      </c>
    </row>
    <row r="73" spans="1:45" ht="117" customHeight="1" x14ac:dyDescent="0.2">
      <c r="A73" s="495">
        <v>1</v>
      </c>
      <c r="B73" s="490" t="s">
        <v>1761</v>
      </c>
      <c r="C73" s="489">
        <v>41</v>
      </c>
      <c r="D73" s="490" t="s">
        <v>1810</v>
      </c>
      <c r="E73" s="489">
        <v>4103</v>
      </c>
      <c r="F73" s="490" t="s">
        <v>1874</v>
      </c>
      <c r="G73" s="694" t="s">
        <v>64</v>
      </c>
      <c r="H73" s="490" t="s">
        <v>1875</v>
      </c>
      <c r="I73" s="694">
        <v>4103052</v>
      </c>
      <c r="J73" s="490" t="s">
        <v>1876</v>
      </c>
      <c r="K73" s="694" t="s">
        <v>64</v>
      </c>
      <c r="L73" s="490" t="s">
        <v>1877</v>
      </c>
      <c r="M73" s="694">
        <v>410305201</v>
      </c>
      <c r="N73" s="490" t="s">
        <v>1878</v>
      </c>
      <c r="O73" s="694">
        <v>25</v>
      </c>
      <c r="P73" s="545">
        <v>2020003630065</v>
      </c>
      <c r="Q73" s="490" t="s">
        <v>1879</v>
      </c>
      <c r="R73" s="708">
        <f>SUM($V$71:$V$74)/SUM($V$71:$V$74)</f>
        <v>1</v>
      </c>
      <c r="S73" s="490" t="s">
        <v>1880</v>
      </c>
      <c r="T73" s="490" t="s">
        <v>1881</v>
      </c>
      <c r="U73" s="499" t="s">
        <v>1885</v>
      </c>
      <c r="V73" s="691">
        <v>9000000</v>
      </c>
      <c r="W73" s="698" t="s">
        <v>1886</v>
      </c>
      <c r="X73" s="707" t="s">
        <v>1863</v>
      </c>
      <c r="Y73" s="694">
        <v>20</v>
      </c>
      <c r="Z73" s="489" t="s">
        <v>94</v>
      </c>
      <c r="AA73" s="706">
        <v>91</v>
      </c>
      <c r="AB73" s="706">
        <v>237</v>
      </c>
      <c r="AC73" s="700">
        <v>0</v>
      </c>
      <c r="AD73" s="700">
        <v>0</v>
      </c>
      <c r="AE73" s="700">
        <v>0</v>
      </c>
      <c r="AF73" s="700">
        <v>0</v>
      </c>
      <c r="AG73" s="700">
        <v>0</v>
      </c>
      <c r="AH73" s="700">
        <v>0</v>
      </c>
      <c r="AI73" s="700">
        <v>0</v>
      </c>
      <c r="AJ73" s="700">
        <v>0</v>
      </c>
      <c r="AK73" s="700">
        <v>0</v>
      </c>
      <c r="AL73" s="700">
        <v>0</v>
      </c>
      <c r="AM73" s="700">
        <v>0</v>
      </c>
      <c r="AN73" s="700">
        <v>0</v>
      </c>
      <c r="AO73" s="700">
        <v>0</v>
      </c>
      <c r="AP73" s="700">
        <f t="shared" si="5"/>
        <v>328</v>
      </c>
      <c r="AQ73" s="701">
        <v>44563</v>
      </c>
      <c r="AR73" s="701">
        <v>44926</v>
      </c>
      <c r="AS73" s="495" t="s">
        <v>1769</v>
      </c>
    </row>
    <row r="74" spans="1:45" ht="133.5" customHeight="1" x14ac:dyDescent="0.2">
      <c r="A74" s="495">
        <v>1</v>
      </c>
      <c r="B74" s="490" t="s">
        <v>1761</v>
      </c>
      <c r="C74" s="489">
        <v>41</v>
      </c>
      <c r="D74" s="490" t="s">
        <v>1810</v>
      </c>
      <c r="E74" s="489">
        <v>4103</v>
      </c>
      <c r="F74" s="490" t="s">
        <v>1874</v>
      </c>
      <c r="G74" s="694" t="s">
        <v>64</v>
      </c>
      <c r="H74" s="490" t="s">
        <v>1875</v>
      </c>
      <c r="I74" s="694">
        <v>4103052</v>
      </c>
      <c r="J74" s="490" t="s">
        <v>1876</v>
      </c>
      <c r="K74" s="694" t="s">
        <v>64</v>
      </c>
      <c r="L74" s="490" t="s">
        <v>1877</v>
      </c>
      <c r="M74" s="694">
        <v>410305201</v>
      </c>
      <c r="N74" s="490" t="s">
        <v>1878</v>
      </c>
      <c r="O74" s="694">
        <v>25</v>
      </c>
      <c r="P74" s="545">
        <v>2020003630065</v>
      </c>
      <c r="Q74" s="490" t="s">
        <v>1879</v>
      </c>
      <c r="R74" s="708">
        <f>SUM($V$71:$V$74)/SUM($V$71:$V$74)</f>
        <v>1</v>
      </c>
      <c r="S74" s="490" t="s">
        <v>1880</v>
      </c>
      <c r="T74" s="490" t="s">
        <v>1881</v>
      </c>
      <c r="U74" s="499" t="s">
        <v>1887</v>
      </c>
      <c r="V74" s="691">
        <v>4000000</v>
      </c>
      <c r="W74" s="698" t="s">
        <v>1888</v>
      </c>
      <c r="X74" s="707" t="s">
        <v>1889</v>
      </c>
      <c r="Y74" s="694">
        <v>20</v>
      </c>
      <c r="Z74" s="489" t="s">
        <v>94</v>
      </c>
      <c r="AA74" s="706">
        <v>91</v>
      </c>
      <c r="AB74" s="706">
        <v>237</v>
      </c>
      <c r="AC74" s="700">
        <v>0</v>
      </c>
      <c r="AD74" s="700">
        <v>0</v>
      </c>
      <c r="AE74" s="700">
        <v>0</v>
      </c>
      <c r="AF74" s="700">
        <v>0</v>
      </c>
      <c r="AG74" s="700">
        <v>0</v>
      </c>
      <c r="AH74" s="700">
        <v>0</v>
      </c>
      <c r="AI74" s="700">
        <v>0</v>
      </c>
      <c r="AJ74" s="700">
        <v>0</v>
      </c>
      <c r="AK74" s="700">
        <v>0</v>
      </c>
      <c r="AL74" s="700">
        <v>0</v>
      </c>
      <c r="AM74" s="700">
        <v>0</v>
      </c>
      <c r="AN74" s="700">
        <v>0</v>
      </c>
      <c r="AO74" s="700">
        <v>0</v>
      </c>
      <c r="AP74" s="700">
        <f t="shared" si="5"/>
        <v>328</v>
      </c>
      <c r="AQ74" s="701">
        <v>44563</v>
      </c>
      <c r="AR74" s="701">
        <v>44926</v>
      </c>
      <c r="AS74" s="495" t="s">
        <v>1769</v>
      </c>
    </row>
    <row r="75" spans="1:45" ht="133.5" customHeight="1" x14ac:dyDescent="0.2">
      <c r="A75" s="495">
        <v>1</v>
      </c>
      <c r="B75" s="490" t="s">
        <v>1761</v>
      </c>
      <c r="C75" s="489">
        <v>41</v>
      </c>
      <c r="D75" s="490" t="s">
        <v>1810</v>
      </c>
      <c r="E75" s="489">
        <v>4103</v>
      </c>
      <c r="F75" s="490" t="s">
        <v>1874</v>
      </c>
      <c r="G75" s="694" t="s">
        <v>64</v>
      </c>
      <c r="H75" s="490" t="s">
        <v>1875</v>
      </c>
      <c r="I75" s="694">
        <v>4103052</v>
      </c>
      <c r="J75" s="490" t="s">
        <v>1876</v>
      </c>
      <c r="K75" s="694" t="s">
        <v>64</v>
      </c>
      <c r="L75" s="490" t="s">
        <v>1877</v>
      </c>
      <c r="M75" s="694">
        <v>410305201</v>
      </c>
      <c r="N75" s="490" t="s">
        <v>1878</v>
      </c>
      <c r="O75" s="694">
        <v>25</v>
      </c>
      <c r="P75" s="545">
        <v>2020003630065</v>
      </c>
      <c r="Q75" s="490" t="s">
        <v>1879</v>
      </c>
      <c r="R75" s="708">
        <f>SUM($V$71:$V$74)/SUM($V$71:$V$74)</f>
        <v>1</v>
      </c>
      <c r="S75" s="490" t="s">
        <v>1880</v>
      </c>
      <c r="T75" s="490" t="s">
        <v>1881</v>
      </c>
      <c r="U75" s="499" t="s">
        <v>1887</v>
      </c>
      <c r="V75" s="691">
        <v>2735500</v>
      </c>
      <c r="W75" s="698" t="s">
        <v>1890</v>
      </c>
      <c r="X75" s="707" t="s">
        <v>1889</v>
      </c>
      <c r="Y75" s="694">
        <v>88</v>
      </c>
      <c r="Z75" s="490" t="s">
        <v>139</v>
      </c>
      <c r="AA75" s="706">
        <v>91</v>
      </c>
      <c r="AB75" s="706">
        <v>237</v>
      </c>
      <c r="AC75" s="700">
        <v>0</v>
      </c>
      <c r="AD75" s="700">
        <v>0</v>
      </c>
      <c r="AE75" s="700">
        <v>0</v>
      </c>
      <c r="AF75" s="700">
        <v>0</v>
      </c>
      <c r="AG75" s="700">
        <v>0</v>
      </c>
      <c r="AH75" s="700">
        <v>0</v>
      </c>
      <c r="AI75" s="700">
        <v>0</v>
      </c>
      <c r="AJ75" s="700">
        <v>0</v>
      </c>
      <c r="AK75" s="700">
        <v>0</v>
      </c>
      <c r="AL75" s="700">
        <v>0</v>
      </c>
      <c r="AM75" s="700">
        <v>0</v>
      </c>
      <c r="AN75" s="700">
        <v>0</v>
      </c>
      <c r="AO75" s="700">
        <v>0</v>
      </c>
      <c r="AP75" s="700">
        <f t="shared" si="5"/>
        <v>328</v>
      </c>
      <c r="AQ75" s="701">
        <v>44563</v>
      </c>
      <c r="AR75" s="701">
        <v>44926</v>
      </c>
      <c r="AS75" s="495" t="s">
        <v>1769</v>
      </c>
    </row>
    <row r="76" spans="1:45" ht="98.25" customHeight="1" x14ac:dyDescent="0.2">
      <c r="A76" s="495">
        <v>1</v>
      </c>
      <c r="B76" s="490" t="s">
        <v>1761</v>
      </c>
      <c r="C76" s="489">
        <v>45</v>
      </c>
      <c r="D76" s="490" t="s">
        <v>62</v>
      </c>
      <c r="E76" s="489">
        <v>4501</v>
      </c>
      <c r="F76" s="490" t="s">
        <v>1891</v>
      </c>
      <c r="G76" s="694" t="s">
        <v>64</v>
      </c>
      <c r="H76" s="490" t="s">
        <v>1892</v>
      </c>
      <c r="I76" s="694">
        <v>4501029</v>
      </c>
      <c r="J76" s="490" t="s">
        <v>1893</v>
      </c>
      <c r="K76" s="694" t="s">
        <v>64</v>
      </c>
      <c r="L76" s="490" t="s">
        <v>1894</v>
      </c>
      <c r="M76" s="694">
        <v>450102900</v>
      </c>
      <c r="N76" s="490" t="s">
        <v>1895</v>
      </c>
      <c r="O76" s="694">
        <v>5</v>
      </c>
      <c r="P76" s="545">
        <v>2020003630066</v>
      </c>
      <c r="Q76" s="490" t="s">
        <v>1896</v>
      </c>
      <c r="R76" s="708">
        <f>SUM($V$76:$V$96)/SUM($V$76:$V$96)</f>
        <v>1</v>
      </c>
      <c r="S76" s="490" t="s">
        <v>1897</v>
      </c>
      <c r="T76" s="490" t="s">
        <v>1898</v>
      </c>
      <c r="U76" s="499" t="s">
        <v>1899</v>
      </c>
      <c r="V76" s="691">
        <v>145000000</v>
      </c>
      <c r="W76" s="698" t="s">
        <v>1900</v>
      </c>
      <c r="X76" s="707" t="s">
        <v>1901</v>
      </c>
      <c r="Y76" s="694">
        <v>42</v>
      </c>
      <c r="Z76" s="489" t="s">
        <v>1902</v>
      </c>
      <c r="AA76" s="706">
        <v>291786</v>
      </c>
      <c r="AB76" s="706">
        <v>270331</v>
      </c>
      <c r="AC76" s="706">
        <v>102045</v>
      </c>
      <c r="AD76" s="706">
        <v>39183</v>
      </c>
      <c r="AE76" s="706">
        <v>310195</v>
      </c>
      <c r="AF76" s="706">
        <v>110694</v>
      </c>
      <c r="AG76" s="700">
        <v>2145</v>
      </c>
      <c r="AH76" s="700">
        <v>12718</v>
      </c>
      <c r="AI76" s="700">
        <v>26</v>
      </c>
      <c r="AJ76" s="700">
        <v>37</v>
      </c>
      <c r="AK76" s="700">
        <v>0</v>
      </c>
      <c r="AL76" s="700">
        <v>0</v>
      </c>
      <c r="AM76" s="700">
        <v>44350</v>
      </c>
      <c r="AN76" s="700">
        <v>21944</v>
      </c>
      <c r="AO76" s="700">
        <v>75687</v>
      </c>
      <c r="AP76" s="700">
        <f t="shared" ref="AP76:AP97" si="7">AA76+AB76</f>
        <v>562117</v>
      </c>
      <c r="AQ76" s="701">
        <v>44563</v>
      </c>
      <c r="AR76" s="701">
        <v>44926</v>
      </c>
      <c r="AS76" s="495" t="s">
        <v>1769</v>
      </c>
    </row>
    <row r="77" spans="1:45" ht="98.25" customHeight="1" x14ac:dyDescent="0.2">
      <c r="A77" s="495">
        <v>1</v>
      </c>
      <c r="B77" s="490" t="s">
        <v>1761</v>
      </c>
      <c r="C77" s="489">
        <v>45</v>
      </c>
      <c r="D77" s="490" t="s">
        <v>62</v>
      </c>
      <c r="E77" s="489">
        <v>4501</v>
      </c>
      <c r="F77" s="490" t="s">
        <v>1891</v>
      </c>
      <c r="G77" s="694" t="s">
        <v>64</v>
      </c>
      <c r="H77" s="490" t="s">
        <v>1892</v>
      </c>
      <c r="I77" s="694">
        <v>4501029</v>
      </c>
      <c r="J77" s="490" t="s">
        <v>1893</v>
      </c>
      <c r="K77" s="694" t="s">
        <v>64</v>
      </c>
      <c r="L77" s="490" t="s">
        <v>1894</v>
      </c>
      <c r="M77" s="694">
        <v>450102900</v>
      </c>
      <c r="N77" s="490" t="s">
        <v>1895</v>
      </c>
      <c r="O77" s="694">
        <v>5</v>
      </c>
      <c r="P77" s="545">
        <v>2020003630066</v>
      </c>
      <c r="Q77" s="490" t="s">
        <v>1896</v>
      </c>
      <c r="R77" s="708">
        <f t="shared" ref="R77:R96" si="8">SUM($V$76:$V$96)/SUM($V$76:$V$96)</f>
        <v>1</v>
      </c>
      <c r="S77" s="490" t="s">
        <v>1897</v>
      </c>
      <c r="T77" s="490" t="s">
        <v>1898</v>
      </c>
      <c r="U77" s="499" t="s">
        <v>1899</v>
      </c>
      <c r="V77" s="691">
        <v>1470000000</v>
      </c>
      <c r="W77" s="698" t="s">
        <v>1903</v>
      </c>
      <c r="X77" s="707" t="s">
        <v>1901</v>
      </c>
      <c r="Y77" s="489">
        <v>92</v>
      </c>
      <c r="Z77" s="490" t="s">
        <v>1904</v>
      </c>
      <c r="AA77" s="706">
        <v>291786</v>
      </c>
      <c r="AB77" s="706">
        <v>270331</v>
      </c>
      <c r="AC77" s="706">
        <v>102045</v>
      </c>
      <c r="AD77" s="706">
        <v>39183</v>
      </c>
      <c r="AE77" s="706">
        <v>310195</v>
      </c>
      <c r="AF77" s="706">
        <v>110694</v>
      </c>
      <c r="AG77" s="700">
        <v>2145</v>
      </c>
      <c r="AH77" s="700">
        <v>12718</v>
      </c>
      <c r="AI77" s="700">
        <v>26</v>
      </c>
      <c r="AJ77" s="700">
        <v>37</v>
      </c>
      <c r="AK77" s="700">
        <v>0</v>
      </c>
      <c r="AL77" s="700">
        <v>0</v>
      </c>
      <c r="AM77" s="700">
        <v>44350</v>
      </c>
      <c r="AN77" s="700">
        <v>21944</v>
      </c>
      <c r="AO77" s="700">
        <v>75687</v>
      </c>
      <c r="AP77" s="700">
        <f t="shared" si="7"/>
        <v>562117</v>
      </c>
      <c r="AQ77" s="701">
        <v>44563</v>
      </c>
      <c r="AR77" s="701">
        <v>44926</v>
      </c>
      <c r="AS77" s="495" t="s">
        <v>1769</v>
      </c>
    </row>
    <row r="78" spans="1:45" ht="98.25" customHeight="1" x14ac:dyDescent="0.2">
      <c r="A78" s="495">
        <v>1</v>
      </c>
      <c r="B78" s="490" t="s">
        <v>1761</v>
      </c>
      <c r="C78" s="489">
        <v>45</v>
      </c>
      <c r="D78" s="490" t="s">
        <v>62</v>
      </c>
      <c r="E78" s="489">
        <v>4501</v>
      </c>
      <c r="F78" s="490" t="s">
        <v>1891</v>
      </c>
      <c r="G78" s="694" t="s">
        <v>64</v>
      </c>
      <c r="H78" s="490" t="s">
        <v>1892</v>
      </c>
      <c r="I78" s="694">
        <v>4501029</v>
      </c>
      <c r="J78" s="490" t="s">
        <v>1893</v>
      </c>
      <c r="K78" s="694" t="s">
        <v>64</v>
      </c>
      <c r="L78" s="490" t="s">
        <v>1894</v>
      </c>
      <c r="M78" s="694">
        <v>450102900</v>
      </c>
      <c r="N78" s="490" t="s">
        <v>1895</v>
      </c>
      <c r="O78" s="694">
        <v>5</v>
      </c>
      <c r="P78" s="545">
        <v>2020003630066</v>
      </c>
      <c r="Q78" s="490" t="s">
        <v>1896</v>
      </c>
      <c r="R78" s="708">
        <f t="shared" si="8"/>
        <v>1</v>
      </c>
      <c r="S78" s="490" t="s">
        <v>1897</v>
      </c>
      <c r="T78" s="490" t="s">
        <v>1898</v>
      </c>
      <c r="U78" s="499" t="s">
        <v>1899</v>
      </c>
      <c r="V78" s="691">
        <v>100000000</v>
      </c>
      <c r="W78" s="698" t="s">
        <v>1905</v>
      </c>
      <c r="X78" s="707" t="s">
        <v>1901</v>
      </c>
      <c r="Y78" s="489">
        <v>92</v>
      </c>
      <c r="Z78" s="490" t="s">
        <v>1904</v>
      </c>
      <c r="AA78" s="706">
        <v>291786</v>
      </c>
      <c r="AB78" s="706">
        <v>270331</v>
      </c>
      <c r="AC78" s="706">
        <v>102045</v>
      </c>
      <c r="AD78" s="706">
        <v>39183</v>
      </c>
      <c r="AE78" s="706">
        <v>310195</v>
      </c>
      <c r="AF78" s="706">
        <v>110694</v>
      </c>
      <c r="AG78" s="700">
        <v>2145</v>
      </c>
      <c r="AH78" s="700">
        <v>12718</v>
      </c>
      <c r="AI78" s="700">
        <v>26</v>
      </c>
      <c r="AJ78" s="700">
        <v>37</v>
      </c>
      <c r="AK78" s="700">
        <v>0</v>
      </c>
      <c r="AL78" s="700">
        <v>0</v>
      </c>
      <c r="AM78" s="700">
        <v>44350</v>
      </c>
      <c r="AN78" s="700">
        <v>21944</v>
      </c>
      <c r="AO78" s="700">
        <v>75687</v>
      </c>
      <c r="AP78" s="700">
        <f t="shared" si="7"/>
        <v>562117</v>
      </c>
      <c r="AQ78" s="701">
        <v>44563</v>
      </c>
      <c r="AR78" s="701">
        <v>44926</v>
      </c>
      <c r="AS78" s="495" t="s">
        <v>1769</v>
      </c>
    </row>
    <row r="79" spans="1:45" ht="98.25" customHeight="1" x14ac:dyDescent="0.2">
      <c r="A79" s="495">
        <v>1</v>
      </c>
      <c r="B79" s="490" t="s">
        <v>1761</v>
      </c>
      <c r="C79" s="489">
        <v>45</v>
      </c>
      <c r="D79" s="490" t="s">
        <v>62</v>
      </c>
      <c r="E79" s="489">
        <v>4501</v>
      </c>
      <c r="F79" s="490" t="s">
        <v>1891</v>
      </c>
      <c r="G79" s="694" t="s">
        <v>64</v>
      </c>
      <c r="H79" s="490" t="s">
        <v>1892</v>
      </c>
      <c r="I79" s="694">
        <v>4501029</v>
      </c>
      <c r="J79" s="490" t="s">
        <v>1893</v>
      </c>
      <c r="K79" s="694" t="s">
        <v>64</v>
      </c>
      <c r="L79" s="490" t="s">
        <v>1894</v>
      </c>
      <c r="M79" s="694">
        <v>450102900</v>
      </c>
      <c r="N79" s="490" t="s">
        <v>1895</v>
      </c>
      <c r="O79" s="694">
        <v>5</v>
      </c>
      <c r="P79" s="545">
        <v>2020003630066</v>
      </c>
      <c r="Q79" s="490" t="s">
        <v>1896</v>
      </c>
      <c r="R79" s="708">
        <f t="shared" si="8"/>
        <v>1</v>
      </c>
      <c r="S79" s="490" t="s">
        <v>1897</v>
      </c>
      <c r="T79" s="490" t="s">
        <v>1898</v>
      </c>
      <c r="U79" s="499" t="s">
        <v>1899</v>
      </c>
      <c r="V79" s="691">
        <v>280000000</v>
      </c>
      <c r="W79" s="698" t="s">
        <v>1906</v>
      </c>
      <c r="X79" s="707" t="s">
        <v>161</v>
      </c>
      <c r="Y79" s="489">
        <v>92</v>
      </c>
      <c r="Z79" s="490" t="s">
        <v>1904</v>
      </c>
      <c r="AA79" s="706">
        <v>291786</v>
      </c>
      <c r="AB79" s="706">
        <v>270331</v>
      </c>
      <c r="AC79" s="706">
        <v>102045</v>
      </c>
      <c r="AD79" s="706">
        <v>39183</v>
      </c>
      <c r="AE79" s="706">
        <v>310195</v>
      </c>
      <c r="AF79" s="706">
        <v>110694</v>
      </c>
      <c r="AG79" s="700">
        <v>2145</v>
      </c>
      <c r="AH79" s="700">
        <v>12718</v>
      </c>
      <c r="AI79" s="700">
        <v>26</v>
      </c>
      <c r="AJ79" s="700">
        <v>37</v>
      </c>
      <c r="AK79" s="700">
        <v>0</v>
      </c>
      <c r="AL79" s="700">
        <v>0</v>
      </c>
      <c r="AM79" s="700">
        <v>44350</v>
      </c>
      <c r="AN79" s="700">
        <v>21944</v>
      </c>
      <c r="AO79" s="700">
        <v>75687</v>
      </c>
      <c r="AP79" s="700">
        <f t="shared" si="7"/>
        <v>562117</v>
      </c>
      <c r="AQ79" s="701">
        <v>44563</v>
      </c>
      <c r="AR79" s="701">
        <v>44926</v>
      </c>
      <c r="AS79" s="495" t="s">
        <v>1769</v>
      </c>
    </row>
    <row r="80" spans="1:45" ht="98.25" customHeight="1" x14ac:dyDescent="0.2">
      <c r="A80" s="495">
        <v>1</v>
      </c>
      <c r="B80" s="490" t="s">
        <v>1761</v>
      </c>
      <c r="C80" s="489">
        <v>45</v>
      </c>
      <c r="D80" s="490" t="s">
        <v>62</v>
      </c>
      <c r="E80" s="489">
        <v>4501</v>
      </c>
      <c r="F80" s="490" t="s">
        <v>1891</v>
      </c>
      <c r="G80" s="694" t="s">
        <v>64</v>
      </c>
      <c r="H80" s="490" t="s">
        <v>1892</v>
      </c>
      <c r="I80" s="694">
        <v>4501029</v>
      </c>
      <c r="J80" s="490" t="s">
        <v>1893</v>
      </c>
      <c r="K80" s="694" t="s">
        <v>64</v>
      </c>
      <c r="L80" s="490" t="s">
        <v>1894</v>
      </c>
      <c r="M80" s="694">
        <v>450102900</v>
      </c>
      <c r="N80" s="490" t="s">
        <v>1895</v>
      </c>
      <c r="O80" s="694">
        <v>5</v>
      </c>
      <c r="P80" s="545">
        <v>2020003630066</v>
      </c>
      <c r="Q80" s="490" t="s">
        <v>1896</v>
      </c>
      <c r="R80" s="708">
        <f t="shared" si="8"/>
        <v>1</v>
      </c>
      <c r="S80" s="490" t="s">
        <v>1897</v>
      </c>
      <c r="T80" s="490" t="s">
        <v>1898</v>
      </c>
      <c r="U80" s="499" t="s">
        <v>1907</v>
      </c>
      <c r="V80" s="691">
        <v>100000000</v>
      </c>
      <c r="W80" s="698" t="s">
        <v>1908</v>
      </c>
      <c r="X80" s="707" t="s">
        <v>144</v>
      </c>
      <c r="Y80" s="694">
        <v>42</v>
      </c>
      <c r="Z80" s="489" t="s">
        <v>1902</v>
      </c>
      <c r="AA80" s="706">
        <v>291786</v>
      </c>
      <c r="AB80" s="706">
        <v>270331</v>
      </c>
      <c r="AC80" s="706">
        <v>102045</v>
      </c>
      <c r="AD80" s="706">
        <v>39183</v>
      </c>
      <c r="AE80" s="706">
        <v>310195</v>
      </c>
      <c r="AF80" s="706">
        <v>110694</v>
      </c>
      <c r="AG80" s="700">
        <v>2145</v>
      </c>
      <c r="AH80" s="700">
        <v>12718</v>
      </c>
      <c r="AI80" s="700">
        <v>26</v>
      </c>
      <c r="AJ80" s="700">
        <v>37</v>
      </c>
      <c r="AK80" s="700">
        <v>0</v>
      </c>
      <c r="AL80" s="700">
        <v>0</v>
      </c>
      <c r="AM80" s="700">
        <v>44350</v>
      </c>
      <c r="AN80" s="700">
        <v>21944</v>
      </c>
      <c r="AO80" s="700">
        <v>75687</v>
      </c>
      <c r="AP80" s="700">
        <f t="shared" si="7"/>
        <v>562117</v>
      </c>
      <c r="AQ80" s="701">
        <v>44563</v>
      </c>
      <c r="AR80" s="701">
        <v>44926</v>
      </c>
      <c r="AS80" s="495" t="s">
        <v>1769</v>
      </c>
    </row>
    <row r="81" spans="1:45" ht="98.25" customHeight="1" x14ac:dyDescent="0.2">
      <c r="A81" s="495">
        <v>1</v>
      </c>
      <c r="B81" s="490" t="s">
        <v>1761</v>
      </c>
      <c r="C81" s="489">
        <v>45</v>
      </c>
      <c r="D81" s="490" t="s">
        <v>62</v>
      </c>
      <c r="E81" s="489">
        <v>4501</v>
      </c>
      <c r="F81" s="490" t="s">
        <v>1891</v>
      </c>
      <c r="G81" s="694" t="s">
        <v>64</v>
      </c>
      <c r="H81" s="490" t="s">
        <v>1892</v>
      </c>
      <c r="I81" s="694">
        <v>4501029</v>
      </c>
      <c r="J81" s="490" t="s">
        <v>1893</v>
      </c>
      <c r="K81" s="694" t="s">
        <v>64</v>
      </c>
      <c r="L81" s="490" t="s">
        <v>1894</v>
      </c>
      <c r="M81" s="694">
        <v>450102900</v>
      </c>
      <c r="N81" s="490" t="s">
        <v>1895</v>
      </c>
      <c r="O81" s="694">
        <v>5</v>
      </c>
      <c r="P81" s="545">
        <v>2020003630066</v>
      </c>
      <c r="Q81" s="490" t="s">
        <v>1896</v>
      </c>
      <c r="R81" s="708">
        <f t="shared" si="8"/>
        <v>1</v>
      </c>
      <c r="S81" s="490" t="s">
        <v>1897</v>
      </c>
      <c r="T81" s="490" t="s">
        <v>1898</v>
      </c>
      <c r="U81" s="499" t="s">
        <v>1909</v>
      </c>
      <c r="V81" s="691">
        <v>700000000</v>
      </c>
      <c r="W81" s="698" t="s">
        <v>1910</v>
      </c>
      <c r="X81" s="707" t="s">
        <v>212</v>
      </c>
      <c r="Y81" s="694">
        <v>42</v>
      </c>
      <c r="Z81" s="489" t="s">
        <v>1902</v>
      </c>
      <c r="AA81" s="706">
        <v>291786</v>
      </c>
      <c r="AB81" s="706">
        <v>270331</v>
      </c>
      <c r="AC81" s="706">
        <v>102045</v>
      </c>
      <c r="AD81" s="706">
        <v>39183</v>
      </c>
      <c r="AE81" s="706">
        <v>310195</v>
      </c>
      <c r="AF81" s="706">
        <v>110694</v>
      </c>
      <c r="AG81" s="700">
        <v>2145</v>
      </c>
      <c r="AH81" s="700">
        <v>12718</v>
      </c>
      <c r="AI81" s="700">
        <v>26</v>
      </c>
      <c r="AJ81" s="700">
        <v>37</v>
      </c>
      <c r="AK81" s="700">
        <v>0</v>
      </c>
      <c r="AL81" s="700">
        <v>0</v>
      </c>
      <c r="AM81" s="700">
        <v>44350</v>
      </c>
      <c r="AN81" s="700">
        <v>21944</v>
      </c>
      <c r="AO81" s="700">
        <v>75687</v>
      </c>
      <c r="AP81" s="700">
        <f t="shared" si="7"/>
        <v>562117</v>
      </c>
      <c r="AQ81" s="701">
        <v>44563</v>
      </c>
      <c r="AR81" s="701">
        <v>44926</v>
      </c>
      <c r="AS81" s="495" t="s">
        <v>1769</v>
      </c>
    </row>
    <row r="82" spans="1:45" ht="98.25" customHeight="1" x14ac:dyDescent="0.2">
      <c r="A82" s="495">
        <v>1</v>
      </c>
      <c r="B82" s="490" t="s">
        <v>1761</v>
      </c>
      <c r="C82" s="489">
        <v>45</v>
      </c>
      <c r="D82" s="490" t="s">
        <v>62</v>
      </c>
      <c r="E82" s="489">
        <v>4501</v>
      </c>
      <c r="F82" s="490" t="s">
        <v>1891</v>
      </c>
      <c r="G82" s="694" t="s">
        <v>64</v>
      </c>
      <c r="H82" s="490" t="s">
        <v>1892</v>
      </c>
      <c r="I82" s="694">
        <v>4501029</v>
      </c>
      <c r="J82" s="490" t="s">
        <v>1893</v>
      </c>
      <c r="K82" s="694" t="s">
        <v>64</v>
      </c>
      <c r="L82" s="490" t="s">
        <v>1894</v>
      </c>
      <c r="M82" s="694">
        <v>450102900</v>
      </c>
      <c r="N82" s="490" t="s">
        <v>1895</v>
      </c>
      <c r="O82" s="694">
        <v>5</v>
      </c>
      <c r="P82" s="545">
        <v>2020003630066</v>
      </c>
      <c r="Q82" s="490" t="s">
        <v>1896</v>
      </c>
      <c r="R82" s="708">
        <f t="shared" si="8"/>
        <v>1</v>
      </c>
      <c r="S82" s="490" t="s">
        <v>1897</v>
      </c>
      <c r="T82" s="490" t="s">
        <v>1898</v>
      </c>
      <c r="U82" s="499" t="s">
        <v>1909</v>
      </c>
      <c r="V82" s="691">
        <v>400000000</v>
      </c>
      <c r="W82" s="698" t="s">
        <v>1911</v>
      </c>
      <c r="X82" s="707" t="s">
        <v>212</v>
      </c>
      <c r="Y82" s="489">
        <v>92</v>
      </c>
      <c r="Z82" s="490" t="s">
        <v>1904</v>
      </c>
      <c r="AA82" s="706">
        <v>291786</v>
      </c>
      <c r="AB82" s="706">
        <v>270331</v>
      </c>
      <c r="AC82" s="706">
        <v>102045</v>
      </c>
      <c r="AD82" s="706">
        <v>39183</v>
      </c>
      <c r="AE82" s="706">
        <v>310195</v>
      </c>
      <c r="AF82" s="706">
        <v>110694</v>
      </c>
      <c r="AG82" s="700">
        <v>2145</v>
      </c>
      <c r="AH82" s="700">
        <v>12718</v>
      </c>
      <c r="AI82" s="700">
        <v>26</v>
      </c>
      <c r="AJ82" s="700">
        <v>37</v>
      </c>
      <c r="AK82" s="700">
        <v>0</v>
      </c>
      <c r="AL82" s="700">
        <v>0</v>
      </c>
      <c r="AM82" s="700">
        <v>44350</v>
      </c>
      <c r="AN82" s="700">
        <v>21944</v>
      </c>
      <c r="AO82" s="700">
        <v>75687</v>
      </c>
      <c r="AP82" s="700">
        <f t="shared" si="7"/>
        <v>562117</v>
      </c>
      <c r="AQ82" s="701">
        <v>44563</v>
      </c>
      <c r="AR82" s="701">
        <v>44926</v>
      </c>
      <c r="AS82" s="495" t="s">
        <v>1769</v>
      </c>
    </row>
    <row r="83" spans="1:45" ht="98.25" customHeight="1" x14ac:dyDescent="0.2">
      <c r="A83" s="495">
        <v>1</v>
      </c>
      <c r="B83" s="490" t="s">
        <v>1761</v>
      </c>
      <c r="C83" s="489">
        <v>45</v>
      </c>
      <c r="D83" s="490" t="s">
        <v>62</v>
      </c>
      <c r="E83" s="489">
        <v>4501</v>
      </c>
      <c r="F83" s="490" t="s">
        <v>1891</v>
      </c>
      <c r="G83" s="694" t="s">
        <v>64</v>
      </c>
      <c r="H83" s="490" t="s">
        <v>1892</v>
      </c>
      <c r="I83" s="694">
        <v>4501029</v>
      </c>
      <c r="J83" s="490" t="s">
        <v>1893</v>
      </c>
      <c r="K83" s="694" t="s">
        <v>64</v>
      </c>
      <c r="L83" s="490" t="s">
        <v>1894</v>
      </c>
      <c r="M83" s="694">
        <v>450102900</v>
      </c>
      <c r="N83" s="490" t="s">
        <v>1895</v>
      </c>
      <c r="O83" s="694">
        <v>5</v>
      </c>
      <c r="P83" s="545">
        <v>2020003630066</v>
      </c>
      <c r="Q83" s="490" t="s">
        <v>1896</v>
      </c>
      <c r="R83" s="708">
        <f t="shared" si="8"/>
        <v>1</v>
      </c>
      <c r="S83" s="490" t="s">
        <v>1897</v>
      </c>
      <c r="T83" s="490" t="s">
        <v>1898</v>
      </c>
      <c r="U83" s="499" t="s">
        <v>1912</v>
      </c>
      <c r="V83" s="691">
        <v>63517223</v>
      </c>
      <c r="W83" s="698" t="s">
        <v>1913</v>
      </c>
      <c r="X83" s="707" t="s">
        <v>74</v>
      </c>
      <c r="Y83" s="694">
        <v>42</v>
      </c>
      <c r="Z83" s="489" t="s">
        <v>1902</v>
      </c>
      <c r="AA83" s="706">
        <v>291786</v>
      </c>
      <c r="AB83" s="706">
        <v>270331</v>
      </c>
      <c r="AC83" s="706">
        <v>102045</v>
      </c>
      <c r="AD83" s="706">
        <v>39183</v>
      </c>
      <c r="AE83" s="706">
        <v>310195</v>
      </c>
      <c r="AF83" s="706">
        <v>110694</v>
      </c>
      <c r="AG83" s="700">
        <v>2145</v>
      </c>
      <c r="AH83" s="700">
        <v>12718</v>
      </c>
      <c r="AI83" s="700">
        <v>26</v>
      </c>
      <c r="AJ83" s="700">
        <v>37</v>
      </c>
      <c r="AK83" s="700">
        <v>0</v>
      </c>
      <c r="AL83" s="700">
        <v>0</v>
      </c>
      <c r="AM83" s="700">
        <v>44350</v>
      </c>
      <c r="AN83" s="700">
        <v>21944</v>
      </c>
      <c r="AO83" s="700">
        <v>75687</v>
      </c>
      <c r="AP83" s="700">
        <f t="shared" si="7"/>
        <v>562117</v>
      </c>
      <c r="AQ83" s="701">
        <v>44563</v>
      </c>
      <c r="AR83" s="701">
        <v>44926</v>
      </c>
      <c r="AS83" s="495" t="s">
        <v>1769</v>
      </c>
    </row>
    <row r="84" spans="1:45" ht="98.25" customHeight="1" x14ac:dyDescent="0.2">
      <c r="A84" s="495">
        <v>1</v>
      </c>
      <c r="B84" s="490" t="s">
        <v>1761</v>
      </c>
      <c r="C84" s="489">
        <v>45</v>
      </c>
      <c r="D84" s="490" t="s">
        <v>62</v>
      </c>
      <c r="E84" s="489">
        <v>4501</v>
      </c>
      <c r="F84" s="490" t="s">
        <v>1891</v>
      </c>
      <c r="G84" s="694" t="s">
        <v>64</v>
      </c>
      <c r="H84" s="490" t="s">
        <v>1892</v>
      </c>
      <c r="I84" s="694">
        <v>4501029</v>
      </c>
      <c r="J84" s="490" t="s">
        <v>1893</v>
      </c>
      <c r="K84" s="694" t="s">
        <v>64</v>
      </c>
      <c r="L84" s="490" t="s">
        <v>1894</v>
      </c>
      <c r="M84" s="694">
        <v>450102900</v>
      </c>
      <c r="N84" s="490" t="s">
        <v>1895</v>
      </c>
      <c r="O84" s="694">
        <v>5</v>
      </c>
      <c r="P84" s="545">
        <v>2020003630066</v>
      </c>
      <c r="Q84" s="490" t="s">
        <v>1896</v>
      </c>
      <c r="R84" s="708">
        <f t="shared" si="8"/>
        <v>1</v>
      </c>
      <c r="S84" s="490" t="s">
        <v>1897</v>
      </c>
      <c r="T84" s="490" t="s">
        <v>1898</v>
      </c>
      <c r="U84" s="499" t="s">
        <v>1912</v>
      </c>
      <c r="V84" s="691">
        <v>500000000</v>
      </c>
      <c r="W84" s="698" t="s">
        <v>1914</v>
      </c>
      <c r="X84" s="707" t="s">
        <v>74</v>
      </c>
      <c r="Y84" s="489">
        <v>92</v>
      </c>
      <c r="Z84" s="490" t="s">
        <v>1904</v>
      </c>
      <c r="AA84" s="706">
        <v>291786</v>
      </c>
      <c r="AB84" s="706">
        <v>270331</v>
      </c>
      <c r="AC84" s="706">
        <v>102045</v>
      </c>
      <c r="AD84" s="706">
        <v>39183</v>
      </c>
      <c r="AE84" s="706">
        <v>310195</v>
      </c>
      <c r="AF84" s="706">
        <v>110694</v>
      </c>
      <c r="AG84" s="700">
        <v>2145</v>
      </c>
      <c r="AH84" s="700">
        <v>12718</v>
      </c>
      <c r="AI84" s="700">
        <v>26</v>
      </c>
      <c r="AJ84" s="700">
        <v>37</v>
      </c>
      <c r="AK84" s="700">
        <v>0</v>
      </c>
      <c r="AL84" s="700">
        <v>0</v>
      </c>
      <c r="AM84" s="700">
        <v>44350</v>
      </c>
      <c r="AN84" s="700">
        <v>21944</v>
      </c>
      <c r="AO84" s="700">
        <v>75687</v>
      </c>
      <c r="AP84" s="700">
        <f t="shared" si="7"/>
        <v>562117</v>
      </c>
      <c r="AQ84" s="701">
        <v>44563</v>
      </c>
      <c r="AR84" s="701">
        <v>44926</v>
      </c>
      <c r="AS84" s="495" t="s">
        <v>1769</v>
      </c>
    </row>
    <row r="85" spans="1:45" ht="98.25" customHeight="1" x14ac:dyDescent="0.2">
      <c r="A85" s="495">
        <v>1</v>
      </c>
      <c r="B85" s="490" t="s">
        <v>1761</v>
      </c>
      <c r="C85" s="489">
        <v>45</v>
      </c>
      <c r="D85" s="490" t="s">
        <v>62</v>
      </c>
      <c r="E85" s="489">
        <v>4501</v>
      </c>
      <c r="F85" s="490" t="s">
        <v>1891</v>
      </c>
      <c r="G85" s="694" t="s">
        <v>64</v>
      </c>
      <c r="H85" s="490" t="s">
        <v>1892</v>
      </c>
      <c r="I85" s="694">
        <v>4501029</v>
      </c>
      <c r="J85" s="490" t="s">
        <v>1893</v>
      </c>
      <c r="K85" s="694" t="s">
        <v>64</v>
      </c>
      <c r="L85" s="490" t="s">
        <v>1894</v>
      </c>
      <c r="M85" s="694">
        <v>450102900</v>
      </c>
      <c r="N85" s="490" t="s">
        <v>1895</v>
      </c>
      <c r="O85" s="694">
        <v>5</v>
      </c>
      <c r="P85" s="545">
        <v>2020003630066</v>
      </c>
      <c r="Q85" s="490" t="s">
        <v>1896</v>
      </c>
      <c r="R85" s="708">
        <f t="shared" si="8"/>
        <v>1</v>
      </c>
      <c r="S85" s="490" t="s">
        <v>1897</v>
      </c>
      <c r="T85" s="490" t="s">
        <v>1898</v>
      </c>
      <c r="U85" s="499" t="s">
        <v>1912</v>
      </c>
      <c r="V85" s="691">
        <v>207347900.15000001</v>
      </c>
      <c r="W85" s="698" t="s">
        <v>1915</v>
      </c>
      <c r="X85" s="707" t="s">
        <v>1916</v>
      </c>
      <c r="Y85" s="489">
        <v>92</v>
      </c>
      <c r="Z85" s="490" t="s">
        <v>1904</v>
      </c>
      <c r="AA85" s="706">
        <v>291786</v>
      </c>
      <c r="AB85" s="706">
        <v>270331</v>
      </c>
      <c r="AC85" s="706">
        <v>102045</v>
      </c>
      <c r="AD85" s="706">
        <v>39183</v>
      </c>
      <c r="AE85" s="706">
        <v>310195</v>
      </c>
      <c r="AF85" s="706">
        <v>110694</v>
      </c>
      <c r="AG85" s="700">
        <v>2145</v>
      </c>
      <c r="AH85" s="700">
        <v>12718</v>
      </c>
      <c r="AI85" s="700">
        <v>26</v>
      </c>
      <c r="AJ85" s="700">
        <v>37</v>
      </c>
      <c r="AK85" s="700">
        <v>0</v>
      </c>
      <c r="AL85" s="700">
        <v>0</v>
      </c>
      <c r="AM85" s="700">
        <v>44350</v>
      </c>
      <c r="AN85" s="700">
        <v>21944</v>
      </c>
      <c r="AO85" s="700">
        <v>75687</v>
      </c>
      <c r="AP85" s="700">
        <f t="shared" si="7"/>
        <v>562117</v>
      </c>
      <c r="AQ85" s="701">
        <v>44563</v>
      </c>
      <c r="AR85" s="701">
        <v>44926</v>
      </c>
      <c r="AS85" s="495" t="s">
        <v>1769</v>
      </c>
    </row>
    <row r="86" spans="1:45" ht="98.25" customHeight="1" x14ac:dyDescent="0.2">
      <c r="A86" s="495">
        <v>1</v>
      </c>
      <c r="B86" s="490" t="s">
        <v>1761</v>
      </c>
      <c r="C86" s="489">
        <v>45</v>
      </c>
      <c r="D86" s="490" t="s">
        <v>62</v>
      </c>
      <c r="E86" s="489">
        <v>4501</v>
      </c>
      <c r="F86" s="490" t="s">
        <v>1891</v>
      </c>
      <c r="G86" s="694" t="s">
        <v>64</v>
      </c>
      <c r="H86" s="490" t="s">
        <v>1892</v>
      </c>
      <c r="I86" s="694">
        <v>4501029</v>
      </c>
      <c r="J86" s="490" t="s">
        <v>1893</v>
      </c>
      <c r="K86" s="694" t="s">
        <v>64</v>
      </c>
      <c r="L86" s="490" t="s">
        <v>1894</v>
      </c>
      <c r="M86" s="694">
        <v>450102900</v>
      </c>
      <c r="N86" s="490" t="s">
        <v>1895</v>
      </c>
      <c r="O86" s="694">
        <v>5</v>
      </c>
      <c r="P86" s="545">
        <v>2020003630066</v>
      </c>
      <c r="Q86" s="490" t="s">
        <v>1896</v>
      </c>
      <c r="R86" s="708">
        <f t="shared" si="8"/>
        <v>1</v>
      </c>
      <c r="S86" s="490" t="s">
        <v>1897</v>
      </c>
      <c r="T86" s="490" t="s">
        <v>1898</v>
      </c>
      <c r="U86" s="499" t="s">
        <v>1917</v>
      </c>
      <c r="V86" s="691">
        <v>12000000</v>
      </c>
      <c r="W86" s="698" t="s">
        <v>1913</v>
      </c>
      <c r="X86" s="699" t="s">
        <v>74</v>
      </c>
      <c r="Y86" s="694">
        <v>42</v>
      </c>
      <c r="Z86" s="489" t="s">
        <v>1918</v>
      </c>
      <c r="AA86" s="706">
        <v>291786</v>
      </c>
      <c r="AB86" s="706">
        <v>270331</v>
      </c>
      <c r="AC86" s="706">
        <v>102045</v>
      </c>
      <c r="AD86" s="706">
        <v>39183</v>
      </c>
      <c r="AE86" s="706">
        <v>310195</v>
      </c>
      <c r="AF86" s="706">
        <v>110694</v>
      </c>
      <c r="AG86" s="700">
        <v>2145</v>
      </c>
      <c r="AH86" s="700">
        <v>12718</v>
      </c>
      <c r="AI86" s="700">
        <v>26</v>
      </c>
      <c r="AJ86" s="700">
        <v>37</v>
      </c>
      <c r="AK86" s="700">
        <v>0</v>
      </c>
      <c r="AL86" s="700">
        <v>0</v>
      </c>
      <c r="AM86" s="700">
        <v>44350</v>
      </c>
      <c r="AN86" s="700">
        <v>21944</v>
      </c>
      <c r="AO86" s="700">
        <v>75687</v>
      </c>
      <c r="AP86" s="700">
        <f t="shared" si="7"/>
        <v>562117</v>
      </c>
      <c r="AQ86" s="701">
        <v>44563</v>
      </c>
      <c r="AR86" s="701">
        <v>44926</v>
      </c>
      <c r="AS86" s="495" t="s">
        <v>1769</v>
      </c>
    </row>
    <row r="87" spans="1:45" ht="98.25" customHeight="1" x14ac:dyDescent="0.2">
      <c r="A87" s="495">
        <v>1</v>
      </c>
      <c r="B87" s="490" t="s">
        <v>1761</v>
      </c>
      <c r="C87" s="489">
        <v>45</v>
      </c>
      <c r="D87" s="490" t="s">
        <v>62</v>
      </c>
      <c r="E87" s="489">
        <v>4501</v>
      </c>
      <c r="F87" s="490" t="s">
        <v>1891</v>
      </c>
      <c r="G87" s="694" t="s">
        <v>64</v>
      </c>
      <c r="H87" s="490" t="s">
        <v>1892</v>
      </c>
      <c r="I87" s="694">
        <v>4501029</v>
      </c>
      <c r="J87" s="490" t="s">
        <v>1893</v>
      </c>
      <c r="K87" s="694" t="s">
        <v>64</v>
      </c>
      <c r="L87" s="490" t="s">
        <v>1894</v>
      </c>
      <c r="M87" s="694">
        <v>450102900</v>
      </c>
      <c r="N87" s="490" t="s">
        <v>1895</v>
      </c>
      <c r="O87" s="694">
        <v>5</v>
      </c>
      <c r="P87" s="545">
        <v>2020003630066</v>
      </c>
      <c r="Q87" s="490" t="s">
        <v>1896</v>
      </c>
      <c r="R87" s="708">
        <f t="shared" si="8"/>
        <v>1</v>
      </c>
      <c r="S87" s="490" t="s">
        <v>1897</v>
      </c>
      <c r="T87" s="490" t="s">
        <v>1898</v>
      </c>
      <c r="U87" s="499" t="s">
        <v>1919</v>
      </c>
      <c r="V87" s="691">
        <v>88000000</v>
      </c>
      <c r="W87" s="698" t="s">
        <v>1913</v>
      </c>
      <c r="X87" s="699" t="s">
        <v>74</v>
      </c>
      <c r="Y87" s="694">
        <v>42</v>
      </c>
      <c r="Z87" s="489" t="s">
        <v>1918</v>
      </c>
      <c r="AA87" s="706">
        <v>291786</v>
      </c>
      <c r="AB87" s="706">
        <v>270331</v>
      </c>
      <c r="AC87" s="706">
        <v>102045</v>
      </c>
      <c r="AD87" s="706">
        <v>39183</v>
      </c>
      <c r="AE87" s="706">
        <v>310195</v>
      </c>
      <c r="AF87" s="706">
        <v>110694</v>
      </c>
      <c r="AG87" s="700">
        <v>2145</v>
      </c>
      <c r="AH87" s="700">
        <v>12718</v>
      </c>
      <c r="AI87" s="700">
        <v>26</v>
      </c>
      <c r="AJ87" s="700">
        <v>37</v>
      </c>
      <c r="AK87" s="700">
        <v>0</v>
      </c>
      <c r="AL87" s="700">
        <v>0</v>
      </c>
      <c r="AM87" s="700">
        <v>44350</v>
      </c>
      <c r="AN87" s="700">
        <v>21944</v>
      </c>
      <c r="AO87" s="700">
        <v>75687</v>
      </c>
      <c r="AP87" s="700">
        <f t="shared" si="7"/>
        <v>562117</v>
      </c>
      <c r="AQ87" s="701">
        <v>44563</v>
      </c>
      <c r="AR87" s="701">
        <v>44926</v>
      </c>
      <c r="AS87" s="495" t="s">
        <v>1769</v>
      </c>
    </row>
    <row r="88" spans="1:45" ht="98.25" customHeight="1" x14ac:dyDescent="0.2">
      <c r="A88" s="495">
        <v>1</v>
      </c>
      <c r="B88" s="490" t="s">
        <v>1761</v>
      </c>
      <c r="C88" s="489">
        <v>45</v>
      </c>
      <c r="D88" s="490" t="s">
        <v>62</v>
      </c>
      <c r="E88" s="489">
        <v>4501</v>
      </c>
      <c r="F88" s="490" t="s">
        <v>1891</v>
      </c>
      <c r="G88" s="694" t="s">
        <v>64</v>
      </c>
      <c r="H88" s="490" t="s">
        <v>1892</v>
      </c>
      <c r="I88" s="694">
        <v>4501029</v>
      </c>
      <c r="J88" s="490" t="s">
        <v>1893</v>
      </c>
      <c r="K88" s="694" t="s">
        <v>64</v>
      </c>
      <c r="L88" s="490" t="s">
        <v>1894</v>
      </c>
      <c r="M88" s="694">
        <v>450102900</v>
      </c>
      <c r="N88" s="490" t="s">
        <v>1895</v>
      </c>
      <c r="O88" s="694">
        <v>5</v>
      </c>
      <c r="P88" s="545">
        <v>2020003630066</v>
      </c>
      <c r="Q88" s="490" t="s">
        <v>1896</v>
      </c>
      <c r="R88" s="708">
        <f t="shared" si="8"/>
        <v>1</v>
      </c>
      <c r="S88" s="490" t="s">
        <v>1897</v>
      </c>
      <c r="T88" s="490" t="s">
        <v>1898</v>
      </c>
      <c r="U88" s="499" t="s">
        <v>1920</v>
      </c>
      <c r="V88" s="691">
        <v>30000000</v>
      </c>
      <c r="W88" s="698" t="s">
        <v>1913</v>
      </c>
      <c r="X88" s="699" t="s">
        <v>74</v>
      </c>
      <c r="Y88" s="694">
        <v>42</v>
      </c>
      <c r="Z88" s="489" t="s">
        <v>1918</v>
      </c>
      <c r="AA88" s="706">
        <v>291786</v>
      </c>
      <c r="AB88" s="706">
        <v>270331</v>
      </c>
      <c r="AC88" s="706">
        <v>102045</v>
      </c>
      <c r="AD88" s="706">
        <v>39183</v>
      </c>
      <c r="AE88" s="706">
        <v>310195</v>
      </c>
      <c r="AF88" s="706">
        <v>110694</v>
      </c>
      <c r="AG88" s="700">
        <v>2145</v>
      </c>
      <c r="AH88" s="700">
        <v>12718</v>
      </c>
      <c r="AI88" s="700">
        <v>26</v>
      </c>
      <c r="AJ88" s="700">
        <v>37</v>
      </c>
      <c r="AK88" s="700">
        <v>0</v>
      </c>
      <c r="AL88" s="700">
        <v>0</v>
      </c>
      <c r="AM88" s="700">
        <v>44350</v>
      </c>
      <c r="AN88" s="700">
        <v>21944</v>
      </c>
      <c r="AO88" s="700">
        <v>75687</v>
      </c>
      <c r="AP88" s="700">
        <f t="shared" si="7"/>
        <v>562117</v>
      </c>
      <c r="AQ88" s="701">
        <v>44563</v>
      </c>
      <c r="AR88" s="701">
        <v>44926</v>
      </c>
      <c r="AS88" s="495" t="s">
        <v>1769</v>
      </c>
    </row>
    <row r="89" spans="1:45" ht="98.25" customHeight="1" x14ac:dyDescent="0.2">
      <c r="A89" s="495">
        <v>1</v>
      </c>
      <c r="B89" s="490" t="s">
        <v>1761</v>
      </c>
      <c r="C89" s="489">
        <v>45</v>
      </c>
      <c r="D89" s="490" t="s">
        <v>62</v>
      </c>
      <c r="E89" s="489">
        <v>4501</v>
      </c>
      <c r="F89" s="490" t="s">
        <v>1891</v>
      </c>
      <c r="G89" s="694" t="s">
        <v>64</v>
      </c>
      <c r="H89" s="490" t="s">
        <v>1892</v>
      </c>
      <c r="I89" s="694">
        <v>4501029</v>
      </c>
      <c r="J89" s="490" t="s">
        <v>1893</v>
      </c>
      <c r="K89" s="694" t="s">
        <v>64</v>
      </c>
      <c r="L89" s="490" t="s">
        <v>1894</v>
      </c>
      <c r="M89" s="694">
        <v>450102900</v>
      </c>
      <c r="N89" s="490" t="s">
        <v>1895</v>
      </c>
      <c r="O89" s="694">
        <v>5</v>
      </c>
      <c r="P89" s="545">
        <v>2020003630066</v>
      </c>
      <c r="Q89" s="490" t="s">
        <v>1896</v>
      </c>
      <c r="R89" s="708">
        <f t="shared" si="8"/>
        <v>1</v>
      </c>
      <c r="S89" s="490" t="s">
        <v>1897</v>
      </c>
      <c r="T89" s="490" t="s">
        <v>1898</v>
      </c>
      <c r="U89" s="499" t="s">
        <v>1920</v>
      </c>
      <c r="V89" s="691">
        <v>10000000</v>
      </c>
      <c r="W89" s="698" t="s">
        <v>1921</v>
      </c>
      <c r="X89" s="699" t="s">
        <v>199</v>
      </c>
      <c r="Y89" s="694">
        <v>42</v>
      </c>
      <c r="Z89" s="489" t="s">
        <v>1918</v>
      </c>
      <c r="AA89" s="706">
        <v>291786</v>
      </c>
      <c r="AB89" s="706">
        <v>270331</v>
      </c>
      <c r="AC89" s="706">
        <v>102045</v>
      </c>
      <c r="AD89" s="706">
        <v>39183</v>
      </c>
      <c r="AE89" s="706">
        <v>310195</v>
      </c>
      <c r="AF89" s="706">
        <v>110694</v>
      </c>
      <c r="AG89" s="700">
        <v>2145</v>
      </c>
      <c r="AH89" s="700">
        <v>12718</v>
      </c>
      <c r="AI89" s="700">
        <v>26</v>
      </c>
      <c r="AJ89" s="700">
        <v>37</v>
      </c>
      <c r="AK89" s="700">
        <v>0</v>
      </c>
      <c r="AL89" s="700">
        <v>0</v>
      </c>
      <c r="AM89" s="700">
        <v>44350</v>
      </c>
      <c r="AN89" s="700">
        <v>21944</v>
      </c>
      <c r="AO89" s="700">
        <v>75687</v>
      </c>
      <c r="AP89" s="700">
        <f t="shared" si="7"/>
        <v>562117</v>
      </c>
      <c r="AQ89" s="701">
        <v>44563</v>
      </c>
      <c r="AR89" s="701">
        <v>44926</v>
      </c>
      <c r="AS89" s="495" t="s">
        <v>1769</v>
      </c>
    </row>
    <row r="90" spans="1:45" ht="98.25" customHeight="1" x14ac:dyDescent="0.2">
      <c r="A90" s="495">
        <v>1</v>
      </c>
      <c r="B90" s="490" t="s">
        <v>1761</v>
      </c>
      <c r="C90" s="489">
        <v>45</v>
      </c>
      <c r="D90" s="490" t="s">
        <v>62</v>
      </c>
      <c r="E90" s="489">
        <v>4501</v>
      </c>
      <c r="F90" s="490" t="s">
        <v>1891</v>
      </c>
      <c r="G90" s="694" t="s">
        <v>64</v>
      </c>
      <c r="H90" s="490" t="s">
        <v>1892</v>
      </c>
      <c r="I90" s="694">
        <v>4501029</v>
      </c>
      <c r="J90" s="490" t="s">
        <v>1893</v>
      </c>
      <c r="K90" s="694" t="s">
        <v>64</v>
      </c>
      <c r="L90" s="490" t="s">
        <v>1894</v>
      </c>
      <c r="M90" s="694">
        <v>450102900</v>
      </c>
      <c r="N90" s="490" t="s">
        <v>1895</v>
      </c>
      <c r="O90" s="694">
        <v>5</v>
      </c>
      <c r="P90" s="545">
        <v>2020003630066</v>
      </c>
      <c r="Q90" s="490" t="s">
        <v>1896</v>
      </c>
      <c r="R90" s="708">
        <f t="shared" si="8"/>
        <v>1</v>
      </c>
      <c r="S90" s="490" t="s">
        <v>1897</v>
      </c>
      <c r="T90" s="490" t="s">
        <v>1898</v>
      </c>
      <c r="U90" s="499" t="s">
        <v>1920</v>
      </c>
      <c r="V90" s="691">
        <v>10000000</v>
      </c>
      <c r="W90" s="698" t="s">
        <v>1922</v>
      </c>
      <c r="X90" s="707" t="s">
        <v>1923</v>
      </c>
      <c r="Y90" s="694">
        <v>42</v>
      </c>
      <c r="Z90" s="489" t="s">
        <v>1918</v>
      </c>
      <c r="AA90" s="706">
        <v>291786</v>
      </c>
      <c r="AB90" s="706">
        <v>270331</v>
      </c>
      <c r="AC90" s="706">
        <v>102045</v>
      </c>
      <c r="AD90" s="706">
        <v>39183</v>
      </c>
      <c r="AE90" s="706">
        <v>310195</v>
      </c>
      <c r="AF90" s="706">
        <v>110694</v>
      </c>
      <c r="AG90" s="700">
        <v>2145</v>
      </c>
      <c r="AH90" s="700">
        <v>12718</v>
      </c>
      <c r="AI90" s="700">
        <v>26</v>
      </c>
      <c r="AJ90" s="700">
        <v>37</v>
      </c>
      <c r="AK90" s="700">
        <v>0</v>
      </c>
      <c r="AL90" s="700">
        <v>0</v>
      </c>
      <c r="AM90" s="700">
        <v>44350</v>
      </c>
      <c r="AN90" s="700">
        <v>21944</v>
      </c>
      <c r="AO90" s="700">
        <v>75687</v>
      </c>
      <c r="AP90" s="700">
        <f t="shared" si="7"/>
        <v>562117</v>
      </c>
      <c r="AQ90" s="701">
        <v>44563</v>
      </c>
      <c r="AR90" s="701">
        <v>44926</v>
      </c>
      <c r="AS90" s="495" t="s">
        <v>1769</v>
      </c>
    </row>
    <row r="91" spans="1:45" ht="98.25" customHeight="1" x14ac:dyDescent="0.2">
      <c r="A91" s="495">
        <v>1</v>
      </c>
      <c r="B91" s="490" t="s">
        <v>1761</v>
      </c>
      <c r="C91" s="489">
        <v>45</v>
      </c>
      <c r="D91" s="490" t="s">
        <v>62</v>
      </c>
      <c r="E91" s="489">
        <v>4501</v>
      </c>
      <c r="F91" s="490" t="s">
        <v>1891</v>
      </c>
      <c r="G91" s="694" t="s">
        <v>64</v>
      </c>
      <c r="H91" s="490" t="s">
        <v>1892</v>
      </c>
      <c r="I91" s="694">
        <v>4501029</v>
      </c>
      <c r="J91" s="490" t="s">
        <v>1893</v>
      </c>
      <c r="K91" s="694" t="s">
        <v>64</v>
      </c>
      <c r="L91" s="490" t="s">
        <v>1894</v>
      </c>
      <c r="M91" s="694">
        <v>450102900</v>
      </c>
      <c r="N91" s="490" t="s">
        <v>1895</v>
      </c>
      <c r="O91" s="694">
        <v>5</v>
      </c>
      <c r="P91" s="545">
        <v>2020003630066</v>
      </c>
      <c r="Q91" s="490" t="s">
        <v>1896</v>
      </c>
      <c r="R91" s="708">
        <f t="shared" si="8"/>
        <v>1</v>
      </c>
      <c r="S91" s="490" t="s">
        <v>1897</v>
      </c>
      <c r="T91" s="490" t="s">
        <v>1898</v>
      </c>
      <c r="U91" s="499" t="s">
        <v>1924</v>
      </c>
      <c r="V91" s="691">
        <v>25000000</v>
      </c>
      <c r="W91" s="698" t="s">
        <v>1913</v>
      </c>
      <c r="X91" s="693" t="s">
        <v>74</v>
      </c>
      <c r="Y91" s="694">
        <v>42</v>
      </c>
      <c r="Z91" s="489" t="s">
        <v>1918</v>
      </c>
      <c r="AA91" s="706">
        <v>291786</v>
      </c>
      <c r="AB91" s="706">
        <v>270331</v>
      </c>
      <c r="AC91" s="706">
        <v>102045</v>
      </c>
      <c r="AD91" s="706">
        <v>39183</v>
      </c>
      <c r="AE91" s="706">
        <v>310195</v>
      </c>
      <c r="AF91" s="706">
        <v>110694</v>
      </c>
      <c r="AG91" s="700">
        <v>2145</v>
      </c>
      <c r="AH91" s="700">
        <v>12718</v>
      </c>
      <c r="AI91" s="700">
        <v>26</v>
      </c>
      <c r="AJ91" s="700">
        <v>37</v>
      </c>
      <c r="AK91" s="700">
        <v>0</v>
      </c>
      <c r="AL91" s="700">
        <v>0</v>
      </c>
      <c r="AM91" s="700">
        <v>44350</v>
      </c>
      <c r="AN91" s="700">
        <v>21944</v>
      </c>
      <c r="AO91" s="700">
        <v>75687</v>
      </c>
      <c r="AP91" s="700">
        <f t="shared" si="7"/>
        <v>562117</v>
      </c>
      <c r="AQ91" s="701">
        <v>44563</v>
      </c>
      <c r="AR91" s="701">
        <v>44926</v>
      </c>
      <c r="AS91" s="495" t="s">
        <v>1769</v>
      </c>
    </row>
    <row r="92" spans="1:45" ht="98.25" customHeight="1" x14ac:dyDescent="0.2">
      <c r="A92" s="495">
        <v>1</v>
      </c>
      <c r="B92" s="490" t="s">
        <v>1761</v>
      </c>
      <c r="C92" s="489">
        <v>45</v>
      </c>
      <c r="D92" s="490" t="s">
        <v>62</v>
      </c>
      <c r="E92" s="489">
        <v>4501</v>
      </c>
      <c r="F92" s="490" t="s">
        <v>1891</v>
      </c>
      <c r="G92" s="694" t="s">
        <v>64</v>
      </c>
      <c r="H92" s="490" t="s">
        <v>1892</v>
      </c>
      <c r="I92" s="694">
        <v>4501029</v>
      </c>
      <c r="J92" s="490" t="s">
        <v>1893</v>
      </c>
      <c r="K92" s="694" t="s">
        <v>64</v>
      </c>
      <c r="L92" s="490" t="s">
        <v>1894</v>
      </c>
      <c r="M92" s="694">
        <v>450102900</v>
      </c>
      <c r="N92" s="490" t="s">
        <v>1895</v>
      </c>
      <c r="O92" s="694">
        <v>5</v>
      </c>
      <c r="P92" s="545">
        <v>2020003630066</v>
      </c>
      <c r="Q92" s="490" t="s">
        <v>1896</v>
      </c>
      <c r="R92" s="708">
        <f t="shared" si="8"/>
        <v>1</v>
      </c>
      <c r="S92" s="490" t="s">
        <v>1897</v>
      </c>
      <c r="T92" s="490" t="s">
        <v>1898</v>
      </c>
      <c r="U92" s="499" t="s">
        <v>1925</v>
      </c>
      <c r="V92" s="691">
        <v>30000000</v>
      </c>
      <c r="W92" s="698" t="s">
        <v>1926</v>
      </c>
      <c r="X92" s="699" t="s">
        <v>163</v>
      </c>
      <c r="Y92" s="694">
        <v>42</v>
      </c>
      <c r="Z92" s="489" t="s">
        <v>1918</v>
      </c>
      <c r="AA92" s="706">
        <v>291786</v>
      </c>
      <c r="AB92" s="706">
        <v>270331</v>
      </c>
      <c r="AC92" s="706">
        <v>102045</v>
      </c>
      <c r="AD92" s="706">
        <v>39183</v>
      </c>
      <c r="AE92" s="706">
        <v>310195</v>
      </c>
      <c r="AF92" s="706">
        <v>110694</v>
      </c>
      <c r="AG92" s="700">
        <v>2145</v>
      </c>
      <c r="AH92" s="700">
        <v>12718</v>
      </c>
      <c r="AI92" s="700">
        <v>26</v>
      </c>
      <c r="AJ92" s="700">
        <v>37</v>
      </c>
      <c r="AK92" s="700">
        <v>0</v>
      </c>
      <c r="AL92" s="700">
        <v>0</v>
      </c>
      <c r="AM92" s="700">
        <v>44350</v>
      </c>
      <c r="AN92" s="700">
        <v>21944</v>
      </c>
      <c r="AO92" s="700">
        <v>75687</v>
      </c>
      <c r="AP92" s="700">
        <f t="shared" si="7"/>
        <v>562117</v>
      </c>
      <c r="AQ92" s="701">
        <v>44563</v>
      </c>
      <c r="AR92" s="701">
        <v>44926</v>
      </c>
      <c r="AS92" s="495" t="s">
        <v>1769</v>
      </c>
    </row>
    <row r="93" spans="1:45" ht="98.25" customHeight="1" x14ac:dyDescent="0.2">
      <c r="A93" s="495">
        <v>1</v>
      </c>
      <c r="B93" s="490" t="s">
        <v>1761</v>
      </c>
      <c r="C93" s="489">
        <v>45</v>
      </c>
      <c r="D93" s="490" t="s">
        <v>62</v>
      </c>
      <c r="E93" s="489">
        <v>4501</v>
      </c>
      <c r="F93" s="490" t="s">
        <v>1891</v>
      </c>
      <c r="G93" s="694" t="s">
        <v>64</v>
      </c>
      <c r="H93" s="490" t="s">
        <v>1892</v>
      </c>
      <c r="I93" s="694">
        <v>4501029</v>
      </c>
      <c r="J93" s="490" t="s">
        <v>1893</v>
      </c>
      <c r="K93" s="694" t="s">
        <v>64</v>
      </c>
      <c r="L93" s="490" t="s">
        <v>1894</v>
      </c>
      <c r="M93" s="694">
        <v>450102900</v>
      </c>
      <c r="N93" s="490" t="s">
        <v>1895</v>
      </c>
      <c r="O93" s="694">
        <v>5</v>
      </c>
      <c r="P93" s="545">
        <v>2020003630066</v>
      </c>
      <c r="Q93" s="490" t="s">
        <v>1896</v>
      </c>
      <c r="R93" s="708">
        <f t="shared" si="8"/>
        <v>1</v>
      </c>
      <c r="S93" s="490" t="s">
        <v>1897</v>
      </c>
      <c r="T93" s="490" t="s">
        <v>1898</v>
      </c>
      <c r="U93" s="499" t="s">
        <v>1927</v>
      </c>
      <c r="V93" s="691">
        <v>50000000</v>
      </c>
      <c r="W93" s="698" t="s">
        <v>1913</v>
      </c>
      <c r="X93" s="707" t="s">
        <v>74</v>
      </c>
      <c r="Y93" s="694">
        <v>42</v>
      </c>
      <c r="Z93" s="489" t="s">
        <v>1918</v>
      </c>
      <c r="AA93" s="706">
        <v>291786</v>
      </c>
      <c r="AB93" s="706">
        <v>270331</v>
      </c>
      <c r="AC93" s="706">
        <v>102045</v>
      </c>
      <c r="AD93" s="706">
        <v>39183</v>
      </c>
      <c r="AE93" s="706">
        <v>310195</v>
      </c>
      <c r="AF93" s="706">
        <v>110694</v>
      </c>
      <c r="AG93" s="700">
        <v>2145</v>
      </c>
      <c r="AH93" s="700">
        <v>12718</v>
      </c>
      <c r="AI93" s="700">
        <v>26</v>
      </c>
      <c r="AJ93" s="700">
        <v>37</v>
      </c>
      <c r="AK93" s="700">
        <v>0</v>
      </c>
      <c r="AL93" s="700">
        <v>0</v>
      </c>
      <c r="AM93" s="700">
        <v>44350</v>
      </c>
      <c r="AN93" s="700">
        <v>21944</v>
      </c>
      <c r="AO93" s="700">
        <v>75687</v>
      </c>
      <c r="AP93" s="700">
        <f t="shared" si="7"/>
        <v>562117</v>
      </c>
      <c r="AQ93" s="701">
        <v>44563</v>
      </c>
      <c r="AR93" s="701">
        <v>44926</v>
      </c>
      <c r="AS93" s="495" t="s">
        <v>1769</v>
      </c>
    </row>
    <row r="94" spans="1:45" ht="98.25" customHeight="1" x14ac:dyDescent="0.2">
      <c r="A94" s="495">
        <v>1</v>
      </c>
      <c r="B94" s="490" t="s">
        <v>1761</v>
      </c>
      <c r="C94" s="489">
        <v>45</v>
      </c>
      <c r="D94" s="490" t="s">
        <v>62</v>
      </c>
      <c r="E94" s="489">
        <v>4501</v>
      </c>
      <c r="F94" s="490" t="s">
        <v>1891</v>
      </c>
      <c r="G94" s="694" t="s">
        <v>64</v>
      </c>
      <c r="H94" s="490" t="s">
        <v>1892</v>
      </c>
      <c r="I94" s="694">
        <v>4501029</v>
      </c>
      <c r="J94" s="490" t="s">
        <v>1893</v>
      </c>
      <c r="K94" s="694" t="s">
        <v>64</v>
      </c>
      <c r="L94" s="490" t="s">
        <v>1894</v>
      </c>
      <c r="M94" s="694">
        <v>450102900</v>
      </c>
      <c r="N94" s="490" t="s">
        <v>1895</v>
      </c>
      <c r="O94" s="694">
        <v>5</v>
      </c>
      <c r="P94" s="545">
        <v>2020003630066</v>
      </c>
      <c r="Q94" s="490" t="s">
        <v>1896</v>
      </c>
      <c r="R94" s="708">
        <f t="shared" si="8"/>
        <v>1</v>
      </c>
      <c r="S94" s="490" t="s">
        <v>1897</v>
      </c>
      <c r="T94" s="490" t="s">
        <v>1898</v>
      </c>
      <c r="U94" s="499" t="s">
        <v>1928</v>
      </c>
      <c r="V94" s="691">
        <v>350000000</v>
      </c>
      <c r="W94" s="698" t="s">
        <v>1910</v>
      </c>
      <c r="X94" s="699" t="s">
        <v>212</v>
      </c>
      <c r="Y94" s="694">
        <v>42</v>
      </c>
      <c r="Z94" s="489" t="s">
        <v>1918</v>
      </c>
      <c r="AA94" s="706">
        <v>291786</v>
      </c>
      <c r="AB94" s="706">
        <v>270331</v>
      </c>
      <c r="AC94" s="706">
        <v>102045</v>
      </c>
      <c r="AD94" s="706">
        <v>39183</v>
      </c>
      <c r="AE94" s="706">
        <v>310195</v>
      </c>
      <c r="AF94" s="706">
        <v>110694</v>
      </c>
      <c r="AG94" s="700">
        <v>2145</v>
      </c>
      <c r="AH94" s="700">
        <v>12718</v>
      </c>
      <c r="AI94" s="700">
        <v>26</v>
      </c>
      <c r="AJ94" s="700">
        <v>37</v>
      </c>
      <c r="AK94" s="700">
        <v>0</v>
      </c>
      <c r="AL94" s="700">
        <v>0</v>
      </c>
      <c r="AM94" s="700">
        <v>44350</v>
      </c>
      <c r="AN94" s="700">
        <v>21944</v>
      </c>
      <c r="AO94" s="700">
        <v>75687</v>
      </c>
      <c r="AP94" s="700">
        <f t="shared" si="7"/>
        <v>562117</v>
      </c>
      <c r="AQ94" s="701">
        <v>44563</v>
      </c>
      <c r="AR94" s="701">
        <v>44926</v>
      </c>
      <c r="AS94" s="495" t="s">
        <v>1769</v>
      </c>
    </row>
    <row r="95" spans="1:45" ht="98.25" customHeight="1" x14ac:dyDescent="0.2">
      <c r="A95" s="495">
        <v>1</v>
      </c>
      <c r="B95" s="490" t="s">
        <v>1761</v>
      </c>
      <c r="C95" s="489">
        <v>45</v>
      </c>
      <c r="D95" s="490" t="s">
        <v>62</v>
      </c>
      <c r="E95" s="489">
        <v>4501</v>
      </c>
      <c r="F95" s="490" t="s">
        <v>1891</v>
      </c>
      <c r="G95" s="694" t="s">
        <v>64</v>
      </c>
      <c r="H95" s="490" t="s">
        <v>1892</v>
      </c>
      <c r="I95" s="694">
        <v>4501029</v>
      </c>
      <c r="J95" s="490" t="s">
        <v>1893</v>
      </c>
      <c r="K95" s="694" t="s">
        <v>64</v>
      </c>
      <c r="L95" s="490" t="s">
        <v>1894</v>
      </c>
      <c r="M95" s="694">
        <v>450102900</v>
      </c>
      <c r="N95" s="490" t="s">
        <v>1895</v>
      </c>
      <c r="O95" s="694">
        <v>5</v>
      </c>
      <c r="P95" s="545">
        <v>2020003630066</v>
      </c>
      <c r="Q95" s="490" t="s">
        <v>1896</v>
      </c>
      <c r="R95" s="708">
        <f t="shared" si="8"/>
        <v>1</v>
      </c>
      <c r="S95" s="490" t="s">
        <v>1897</v>
      </c>
      <c r="T95" s="490" t="s">
        <v>1898</v>
      </c>
      <c r="U95" s="499" t="s">
        <v>1928</v>
      </c>
      <c r="V95" s="691">
        <v>75000000</v>
      </c>
      <c r="W95" s="698" t="s">
        <v>1929</v>
      </c>
      <c r="X95" s="707" t="s">
        <v>212</v>
      </c>
      <c r="Y95" s="489">
        <v>92</v>
      </c>
      <c r="Z95" s="490" t="s">
        <v>1904</v>
      </c>
      <c r="AA95" s="706">
        <v>291786</v>
      </c>
      <c r="AB95" s="706">
        <v>270331</v>
      </c>
      <c r="AC95" s="706">
        <v>102045</v>
      </c>
      <c r="AD95" s="706">
        <v>39183</v>
      </c>
      <c r="AE95" s="706">
        <v>310195</v>
      </c>
      <c r="AF95" s="706">
        <v>110694</v>
      </c>
      <c r="AG95" s="700">
        <v>2145</v>
      </c>
      <c r="AH95" s="700">
        <v>12718</v>
      </c>
      <c r="AI95" s="700">
        <v>26</v>
      </c>
      <c r="AJ95" s="700">
        <v>37</v>
      </c>
      <c r="AK95" s="700">
        <v>0</v>
      </c>
      <c r="AL95" s="700">
        <v>0</v>
      </c>
      <c r="AM95" s="700">
        <v>44350</v>
      </c>
      <c r="AN95" s="700">
        <v>21944</v>
      </c>
      <c r="AO95" s="700">
        <v>75687</v>
      </c>
      <c r="AP95" s="700">
        <f t="shared" si="7"/>
        <v>562117</v>
      </c>
      <c r="AQ95" s="701">
        <v>44563</v>
      </c>
      <c r="AR95" s="701">
        <v>44926</v>
      </c>
      <c r="AS95" s="495" t="s">
        <v>1769</v>
      </c>
    </row>
    <row r="96" spans="1:45" ht="98.25" customHeight="1" x14ac:dyDescent="0.2">
      <c r="A96" s="495">
        <v>1</v>
      </c>
      <c r="B96" s="490" t="s">
        <v>1761</v>
      </c>
      <c r="C96" s="489">
        <v>45</v>
      </c>
      <c r="D96" s="490" t="s">
        <v>62</v>
      </c>
      <c r="E96" s="489">
        <v>4501</v>
      </c>
      <c r="F96" s="490" t="s">
        <v>1891</v>
      </c>
      <c r="G96" s="694" t="s">
        <v>64</v>
      </c>
      <c r="H96" s="490" t="s">
        <v>1892</v>
      </c>
      <c r="I96" s="694">
        <v>4501029</v>
      </c>
      <c r="J96" s="490" t="s">
        <v>1893</v>
      </c>
      <c r="K96" s="694" t="s">
        <v>64</v>
      </c>
      <c r="L96" s="490" t="s">
        <v>1894</v>
      </c>
      <c r="M96" s="694">
        <v>450102900</v>
      </c>
      <c r="N96" s="490" t="s">
        <v>1895</v>
      </c>
      <c r="O96" s="694">
        <v>5</v>
      </c>
      <c r="P96" s="545">
        <v>2020003630066</v>
      </c>
      <c r="Q96" s="490" t="s">
        <v>1896</v>
      </c>
      <c r="R96" s="708">
        <f t="shared" si="8"/>
        <v>1</v>
      </c>
      <c r="S96" s="490" t="s">
        <v>1897</v>
      </c>
      <c r="T96" s="490" t="s">
        <v>1898</v>
      </c>
      <c r="U96" s="499" t="s">
        <v>1930</v>
      </c>
      <c r="V96" s="691">
        <v>168740786</v>
      </c>
      <c r="W96" s="698" t="s">
        <v>1929</v>
      </c>
      <c r="X96" s="707" t="s">
        <v>212</v>
      </c>
      <c r="Y96" s="489">
        <v>92</v>
      </c>
      <c r="Z96" s="490" t="s">
        <v>1904</v>
      </c>
      <c r="AA96" s="706">
        <v>291786</v>
      </c>
      <c r="AB96" s="706">
        <v>270331</v>
      </c>
      <c r="AC96" s="706">
        <v>102045</v>
      </c>
      <c r="AD96" s="706">
        <v>39183</v>
      </c>
      <c r="AE96" s="706">
        <v>310195</v>
      </c>
      <c r="AF96" s="706">
        <v>110694</v>
      </c>
      <c r="AG96" s="700">
        <v>2145</v>
      </c>
      <c r="AH96" s="700">
        <v>12718</v>
      </c>
      <c r="AI96" s="700">
        <v>26</v>
      </c>
      <c r="AJ96" s="700">
        <v>37</v>
      </c>
      <c r="AK96" s="700">
        <v>0</v>
      </c>
      <c r="AL96" s="700">
        <v>0</v>
      </c>
      <c r="AM96" s="700">
        <v>44350</v>
      </c>
      <c r="AN96" s="700">
        <v>21944</v>
      </c>
      <c r="AO96" s="700">
        <v>75687</v>
      </c>
      <c r="AP96" s="700">
        <f t="shared" si="7"/>
        <v>562117</v>
      </c>
      <c r="AQ96" s="701">
        <v>44563</v>
      </c>
      <c r="AR96" s="701">
        <v>44926</v>
      </c>
      <c r="AS96" s="495" t="s">
        <v>1769</v>
      </c>
    </row>
    <row r="97" spans="1:45" ht="98.25" customHeight="1" x14ac:dyDescent="0.2">
      <c r="A97" s="495">
        <v>1</v>
      </c>
      <c r="B97" s="490" t="s">
        <v>1761</v>
      </c>
      <c r="C97" s="489">
        <v>45</v>
      </c>
      <c r="D97" s="490" t="s">
        <v>62</v>
      </c>
      <c r="E97" s="489">
        <v>4501</v>
      </c>
      <c r="F97" s="490" t="s">
        <v>1891</v>
      </c>
      <c r="G97" s="694">
        <v>4501001</v>
      </c>
      <c r="H97" s="490" t="s">
        <v>1931</v>
      </c>
      <c r="I97" s="694">
        <v>4501001</v>
      </c>
      <c r="J97" s="490" t="s">
        <v>1931</v>
      </c>
      <c r="K97" s="694">
        <v>450100100</v>
      </c>
      <c r="L97" s="490" t="s">
        <v>1932</v>
      </c>
      <c r="M97" s="694">
        <v>450100100</v>
      </c>
      <c r="N97" s="490" t="s">
        <v>1932</v>
      </c>
      <c r="O97" s="694">
        <v>12</v>
      </c>
      <c r="P97" s="545">
        <v>2020003630068</v>
      </c>
      <c r="Q97" s="490" t="s">
        <v>1933</v>
      </c>
      <c r="R97" s="708">
        <f>SUM($V$97:$V$98)/SUM($V$97:$V$98)</f>
        <v>1</v>
      </c>
      <c r="S97" s="490" t="s">
        <v>1794</v>
      </c>
      <c r="T97" s="490" t="s">
        <v>1934</v>
      </c>
      <c r="U97" s="499" t="s">
        <v>1935</v>
      </c>
      <c r="V97" s="691">
        <v>31000000</v>
      </c>
      <c r="W97" s="698" t="s">
        <v>1936</v>
      </c>
      <c r="X97" s="699" t="s">
        <v>74</v>
      </c>
      <c r="Y97" s="694">
        <v>20</v>
      </c>
      <c r="Z97" s="489" t="s">
        <v>94</v>
      </c>
      <c r="AA97" s="706">
        <v>291786</v>
      </c>
      <c r="AB97" s="706">
        <v>270331</v>
      </c>
      <c r="AC97" s="706">
        <v>102045</v>
      </c>
      <c r="AD97" s="706">
        <v>39183</v>
      </c>
      <c r="AE97" s="706">
        <v>310195</v>
      </c>
      <c r="AF97" s="706">
        <v>110694</v>
      </c>
      <c r="AG97" s="706">
        <v>2145</v>
      </c>
      <c r="AH97" s="706">
        <v>12718</v>
      </c>
      <c r="AI97" s="706">
        <v>26</v>
      </c>
      <c r="AJ97" s="706">
        <v>37</v>
      </c>
      <c r="AK97" s="706"/>
      <c r="AL97" s="706"/>
      <c r="AM97" s="706">
        <v>44350</v>
      </c>
      <c r="AN97" s="706">
        <v>21944</v>
      </c>
      <c r="AO97" s="706">
        <v>75687</v>
      </c>
      <c r="AP97" s="700">
        <f t="shared" si="7"/>
        <v>562117</v>
      </c>
      <c r="AQ97" s="701">
        <v>44563</v>
      </c>
      <c r="AR97" s="701">
        <v>44926</v>
      </c>
      <c r="AS97" s="495" t="s">
        <v>1769</v>
      </c>
    </row>
    <row r="98" spans="1:45" ht="98.25" customHeight="1" x14ac:dyDescent="0.2">
      <c r="A98" s="495">
        <v>1</v>
      </c>
      <c r="B98" s="490" t="s">
        <v>1761</v>
      </c>
      <c r="C98" s="489">
        <v>45</v>
      </c>
      <c r="D98" s="490" t="s">
        <v>62</v>
      </c>
      <c r="E98" s="489">
        <v>4501</v>
      </c>
      <c r="F98" s="490" t="s">
        <v>1891</v>
      </c>
      <c r="G98" s="694">
        <v>4501001</v>
      </c>
      <c r="H98" s="490" t="s">
        <v>1931</v>
      </c>
      <c r="I98" s="694">
        <v>4501001</v>
      </c>
      <c r="J98" s="490" t="s">
        <v>1931</v>
      </c>
      <c r="K98" s="694">
        <v>450100100</v>
      </c>
      <c r="L98" s="490" t="s">
        <v>1932</v>
      </c>
      <c r="M98" s="694">
        <v>450100100</v>
      </c>
      <c r="N98" s="490" t="s">
        <v>1932</v>
      </c>
      <c r="O98" s="694">
        <v>12</v>
      </c>
      <c r="P98" s="545">
        <v>2020003630068</v>
      </c>
      <c r="Q98" s="490" t="s">
        <v>1933</v>
      </c>
      <c r="R98" s="708">
        <f>SUM($V$97:$V$98)/SUM($V$97:$V$98)</f>
        <v>1</v>
      </c>
      <c r="S98" s="490" t="s">
        <v>1794</v>
      </c>
      <c r="T98" s="490" t="s">
        <v>1934</v>
      </c>
      <c r="U98" s="499" t="s">
        <v>1937</v>
      </c>
      <c r="V98" s="691">
        <v>5000000</v>
      </c>
      <c r="W98" s="698" t="s">
        <v>1938</v>
      </c>
      <c r="X98" s="702" t="s">
        <v>1243</v>
      </c>
      <c r="Y98" s="694">
        <v>20</v>
      </c>
      <c r="Z98" s="489" t="s">
        <v>94</v>
      </c>
      <c r="AA98" s="706">
        <v>291786</v>
      </c>
      <c r="AB98" s="706">
        <v>270331</v>
      </c>
      <c r="AC98" s="706">
        <v>102045</v>
      </c>
      <c r="AD98" s="706">
        <v>39183</v>
      </c>
      <c r="AE98" s="706">
        <v>310195</v>
      </c>
      <c r="AF98" s="706">
        <v>110694</v>
      </c>
      <c r="AG98" s="706">
        <v>2145</v>
      </c>
      <c r="AH98" s="706">
        <v>12718</v>
      </c>
      <c r="AI98" s="706">
        <v>26</v>
      </c>
      <c r="AJ98" s="706">
        <v>37</v>
      </c>
      <c r="AK98" s="706"/>
      <c r="AL98" s="706"/>
      <c r="AM98" s="706">
        <v>44350</v>
      </c>
      <c r="AN98" s="706">
        <v>21944</v>
      </c>
      <c r="AO98" s="706">
        <v>75687</v>
      </c>
      <c r="AP98" s="700">
        <f>SUM(AA98:AB98)</f>
        <v>562117</v>
      </c>
      <c r="AQ98" s="701">
        <v>44563</v>
      </c>
      <c r="AR98" s="701">
        <v>44926</v>
      </c>
      <c r="AS98" s="495" t="s">
        <v>1769</v>
      </c>
    </row>
    <row r="99" spans="1:45" ht="98.25" customHeight="1" x14ac:dyDescent="0.2">
      <c r="A99" s="489">
        <v>3</v>
      </c>
      <c r="B99" s="490" t="s">
        <v>1939</v>
      </c>
      <c r="C99" s="489">
        <v>32</v>
      </c>
      <c r="D99" s="490" t="s">
        <v>826</v>
      </c>
      <c r="E99" s="489">
        <v>3205</v>
      </c>
      <c r="F99" s="490" t="s">
        <v>827</v>
      </c>
      <c r="G99" s="694">
        <v>3205002</v>
      </c>
      <c r="H99" s="490" t="s">
        <v>1940</v>
      </c>
      <c r="I99" s="694">
        <v>3205002</v>
      </c>
      <c r="J99" s="490" t="s">
        <v>1940</v>
      </c>
      <c r="K99" s="489">
        <v>320500200</v>
      </c>
      <c r="L99" s="490" t="s">
        <v>1941</v>
      </c>
      <c r="M99" s="489">
        <v>320500200</v>
      </c>
      <c r="N99" s="490" t="s">
        <v>1941</v>
      </c>
      <c r="O99" s="489">
        <v>3</v>
      </c>
      <c r="P99" s="501">
        <v>2020003630069</v>
      </c>
      <c r="Q99" s="490" t="s">
        <v>1942</v>
      </c>
      <c r="R99" s="708">
        <f>SUM($V$99:$V$102)/SUM($V$99:$V$102)</f>
        <v>1</v>
      </c>
      <c r="S99" s="490" t="s">
        <v>1943</v>
      </c>
      <c r="T99" s="490" t="s">
        <v>1944</v>
      </c>
      <c r="U99" s="499" t="s">
        <v>1945</v>
      </c>
      <c r="V99" s="704">
        <v>10000000</v>
      </c>
      <c r="W99" s="698" t="s">
        <v>1946</v>
      </c>
      <c r="X99" s="699" t="s">
        <v>74</v>
      </c>
      <c r="Y99" s="694">
        <v>20</v>
      </c>
      <c r="Z99" s="489" t="s">
        <v>94</v>
      </c>
      <c r="AA99" s="706">
        <v>181571</v>
      </c>
      <c r="AB99" s="706">
        <v>173060</v>
      </c>
      <c r="AC99" s="706">
        <v>98942</v>
      </c>
      <c r="AD99" s="706">
        <v>114369</v>
      </c>
      <c r="AE99" s="706">
        <v>114368</v>
      </c>
      <c r="AF99" s="706">
        <v>26952</v>
      </c>
      <c r="AG99" s="706"/>
      <c r="AH99" s="706"/>
      <c r="AI99" s="706"/>
      <c r="AJ99" s="706"/>
      <c r="AK99" s="706"/>
      <c r="AL99" s="706"/>
      <c r="AM99" s="706"/>
      <c r="AN99" s="706"/>
      <c r="AO99" s="706"/>
      <c r="AP99" s="706">
        <f>+AA99+AB99</f>
        <v>354631</v>
      </c>
      <c r="AQ99" s="701">
        <v>44563</v>
      </c>
      <c r="AR99" s="701">
        <v>44926</v>
      </c>
      <c r="AS99" s="706" t="s">
        <v>1787</v>
      </c>
    </row>
    <row r="100" spans="1:45" ht="98.25" customHeight="1" x14ac:dyDescent="0.2">
      <c r="A100" s="489">
        <v>3</v>
      </c>
      <c r="B100" s="490" t="s">
        <v>1939</v>
      </c>
      <c r="C100" s="489">
        <v>32</v>
      </c>
      <c r="D100" s="490" t="s">
        <v>826</v>
      </c>
      <c r="E100" s="489">
        <v>3205</v>
      </c>
      <c r="F100" s="490" t="s">
        <v>827</v>
      </c>
      <c r="G100" s="694">
        <v>3205002</v>
      </c>
      <c r="H100" s="490" t="s">
        <v>1940</v>
      </c>
      <c r="I100" s="694">
        <v>3205002</v>
      </c>
      <c r="J100" s="490" t="s">
        <v>1940</v>
      </c>
      <c r="K100" s="489">
        <v>320500200</v>
      </c>
      <c r="L100" s="490" t="s">
        <v>1941</v>
      </c>
      <c r="M100" s="489">
        <v>320500200</v>
      </c>
      <c r="N100" s="490" t="s">
        <v>1941</v>
      </c>
      <c r="O100" s="489">
        <v>3</v>
      </c>
      <c r="P100" s="501">
        <v>2020003630069</v>
      </c>
      <c r="Q100" s="490" t="s">
        <v>1942</v>
      </c>
      <c r="R100" s="708">
        <f>SUM($V$99:$V$102)/SUM($V$99:$V$102)</f>
        <v>1</v>
      </c>
      <c r="S100" s="490" t="s">
        <v>1943</v>
      </c>
      <c r="T100" s="490" t="s">
        <v>1944</v>
      </c>
      <c r="U100" s="499" t="s">
        <v>1945</v>
      </c>
      <c r="V100" s="704">
        <v>135047500</v>
      </c>
      <c r="W100" s="698" t="s">
        <v>1947</v>
      </c>
      <c r="X100" s="699" t="s">
        <v>74</v>
      </c>
      <c r="Y100" s="694">
        <v>88</v>
      </c>
      <c r="Z100" s="489" t="s">
        <v>139</v>
      </c>
      <c r="AA100" s="706">
        <v>181571</v>
      </c>
      <c r="AB100" s="706">
        <v>173060</v>
      </c>
      <c r="AC100" s="706">
        <v>98942</v>
      </c>
      <c r="AD100" s="706">
        <v>114369</v>
      </c>
      <c r="AE100" s="706">
        <v>114368</v>
      </c>
      <c r="AF100" s="706">
        <v>26952</v>
      </c>
      <c r="AG100" s="706"/>
      <c r="AH100" s="706"/>
      <c r="AI100" s="706"/>
      <c r="AJ100" s="706"/>
      <c r="AK100" s="706"/>
      <c r="AL100" s="706"/>
      <c r="AM100" s="706"/>
      <c r="AN100" s="706"/>
      <c r="AO100" s="706"/>
      <c r="AP100" s="706">
        <f>+AA100+AB100</f>
        <v>354631</v>
      </c>
      <c r="AQ100" s="701">
        <v>44563</v>
      </c>
      <c r="AR100" s="701">
        <v>44926</v>
      </c>
      <c r="AS100" s="706" t="s">
        <v>1787</v>
      </c>
    </row>
    <row r="101" spans="1:45" ht="98.25" customHeight="1" x14ac:dyDescent="0.2">
      <c r="A101" s="489">
        <v>3</v>
      </c>
      <c r="B101" s="490" t="s">
        <v>1939</v>
      </c>
      <c r="C101" s="489">
        <v>32</v>
      </c>
      <c r="D101" s="490" t="s">
        <v>826</v>
      </c>
      <c r="E101" s="489">
        <v>3205</v>
      </c>
      <c r="F101" s="490" t="s">
        <v>827</v>
      </c>
      <c r="G101" s="694">
        <v>3205002</v>
      </c>
      <c r="H101" s="490" t="s">
        <v>1940</v>
      </c>
      <c r="I101" s="694">
        <v>3205002</v>
      </c>
      <c r="J101" s="490" t="s">
        <v>1940</v>
      </c>
      <c r="K101" s="489">
        <v>320500200</v>
      </c>
      <c r="L101" s="490" t="s">
        <v>1941</v>
      </c>
      <c r="M101" s="489">
        <v>320500200</v>
      </c>
      <c r="N101" s="490" t="s">
        <v>1941</v>
      </c>
      <c r="O101" s="489">
        <v>3</v>
      </c>
      <c r="P101" s="501">
        <v>2020003630069</v>
      </c>
      <c r="Q101" s="490" t="s">
        <v>1942</v>
      </c>
      <c r="R101" s="708">
        <f>SUM($V$99:$V$102)/SUM($V$99:$V$102)</f>
        <v>1</v>
      </c>
      <c r="S101" s="490" t="s">
        <v>1943</v>
      </c>
      <c r="T101" s="490" t="s">
        <v>1944</v>
      </c>
      <c r="U101" s="499" t="s">
        <v>1948</v>
      </c>
      <c r="V101" s="704">
        <v>35000000</v>
      </c>
      <c r="W101" s="698" t="s">
        <v>1946</v>
      </c>
      <c r="X101" s="699" t="s">
        <v>74</v>
      </c>
      <c r="Y101" s="694">
        <v>20</v>
      </c>
      <c r="Z101" s="489" t="s">
        <v>94</v>
      </c>
      <c r="AA101" s="706">
        <v>181571</v>
      </c>
      <c r="AB101" s="706">
        <v>173060</v>
      </c>
      <c r="AC101" s="706">
        <v>98942</v>
      </c>
      <c r="AD101" s="706">
        <v>114369</v>
      </c>
      <c r="AE101" s="706">
        <v>114368</v>
      </c>
      <c r="AF101" s="706">
        <v>26952</v>
      </c>
      <c r="AG101" s="706"/>
      <c r="AH101" s="706"/>
      <c r="AI101" s="706"/>
      <c r="AJ101" s="706"/>
      <c r="AK101" s="706"/>
      <c r="AL101" s="706"/>
      <c r="AM101" s="706"/>
      <c r="AN101" s="706"/>
      <c r="AO101" s="706"/>
      <c r="AP101" s="706">
        <f>+AA101+AB101</f>
        <v>354631</v>
      </c>
      <c r="AQ101" s="701">
        <v>44563</v>
      </c>
      <c r="AR101" s="701">
        <v>44926</v>
      </c>
      <c r="AS101" s="706" t="s">
        <v>1787</v>
      </c>
    </row>
    <row r="102" spans="1:45" ht="98.25" customHeight="1" x14ac:dyDescent="0.2">
      <c r="A102" s="489">
        <v>3</v>
      </c>
      <c r="B102" s="490" t="s">
        <v>1939</v>
      </c>
      <c r="C102" s="489">
        <v>32</v>
      </c>
      <c r="D102" s="490" t="s">
        <v>826</v>
      </c>
      <c r="E102" s="489">
        <v>3205</v>
      </c>
      <c r="F102" s="490" t="s">
        <v>827</v>
      </c>
      <c r="G102" s="694">
        <v>3205002</v>
      </c>
      <c r="H102" s="490" t="s">
        <v>1940</v>
      </c>
      <c r="I102" s="694">
        <v>3205002</v>
      </c>
      <c r="J102" s="490" t="s">
        <v>1940</v>
      </c>
      <c r="K102" s="489">
        <v>320500200</v>
      </c>
      <c r="L102" s="490" t="s">
        <v>1941</v>
      </c>
      <c r="M102" s="489">
        <v>320500200</v>
      </c>
      <c r="N102" s="490" t="s">
        <v>1941</v>
      </c>
      <c r="O102" s="489">
        <v>3</v>
      </c>
      <c r="P102" s="501">
        <v>2020003630069</v>
      </c>
      <c r="Q102" s="490" t="s">
        <v>1942</v>
      </c>
      <c r="R102" s="708">
        <f>SUM($V$99:$V$102)/SUM($V$99:$V$102)</f>
        <v>1</v>
      </c>
      <c r="S102" s="490" t="s">
        <v>1943</v>
      </c>
      <c r="T102" s="490" t="s">
        <v>1944</v>
      </c>
      <c r="U102" s="499" t="s">
        <v>1948</v>
      </c>
      <c r="V102" s="704">
        <v>51165000</v>
      </c>
      <c r="W102" s="698" t="s">
        <v>1947</v>
      </c>
      <c r="X102" s="699" t="s">
        <v>74</v>
      </c>
      <c r="Y102" s="694">
        <v>88</v>
      </c>
      <c r="Z102" s="489" t="s">
        <v>139</v>
      </c>
      <c r="AA102" s="706">
        <v>181571</v>
      </c>
      <c r="AB102" s="706">
        <v>173060</v>
      </c>
      <c r="AC102" s="706">
        <v>98942</v>
      </c>
      <c r="AD102" s="706">
        <v>114369</v>
      </c>
      <c r="AE102" s="706">
        <v>114368</v>
      </c>
      <c r="AF102" s="706">
        <v>26952</v>
      </c>
      <c r="AG102" s="706"/>
      <c r="AH102" s="706"/>
      <c r="AI102" s="706"/>
      <c r="AJ102" s="706"/>
      <c r="AK102" s="706"/>
      <c r="AL102" s="706"/>
      <c r="AM102" s="706"/>
      <c r="AN102" s="706"/>
      <c r="AO102" s="706"/>
      <c r="AP102" s="706">
        <f>+AA102+AB102</f>
        <v>354631</v>
      </c>
      <c r="AQ102" s="701">
        <v>44563</v>
      </c>
      <c r="AR102" s="701">
        <v>44926</v>
      </c>
      <c r="AS102" s="706" t="s">
        <v>1787</v>
      </c>
    </row>
    <row r="103" spans="1:45" ht="98.25" customHeight="1" x14ac:dyDescent="0.2">
      <c r="A103" s="489">
        <v>3</v>
      </c>
      <c r="B103" s="490" t="s">
        <v>1939</v>
      </c>
      <c r="C103" s="489">
        <v>45</v>
      </c>
      <c r="D103" s="490" t="s">
        <v>62</v>
      </c>
      <c r="E103" s="489">
        <v>4503</v>
      </c>
      <c r="F103" s="490" t="s">
        <v>1949</v>
      </c>
      <c r="G103" s="694">
        <v>4503002</v>
      </c>
      <c r="H103" s="490" t="s">
        <v>1950</v>
      </c>
      <c r="I103" s="694">
        <v>4503002</v>
      </c>
      <c r="J103" s="490" t="s">
        <v>1950</v>
      </c>
      <c r="K103" s="489">
        <v>450300200</v>
      </c>
      <c r="L103" s="490" t="s">
        <v>485</v>
      </c>
      <c r="M103" s="489">
        <v>450300200</v>
      </c>
      <c r="N103" s="490" t="s">
        <v>485</v>
      </c>
      <c r="O103" s="489">
        <v>5000</v>
      </c>
      <c r="P103" s="501">
        <v>2020003630070</v>
      </c>
      <c r="Q103" s="490" t="s">
        <v>1951</v>
      </c>
      <c r="R103" s="708">
        <f>SUM($V$103:$V$106)/SUM($V$103:$V$121)</f>
        <v>0.1349425812343224</v>
      </c>
      <c r="S103" s="490" t="s">
        <v>1952</v>
      </c>
      <c r="T103" s="490" t="s">
        <v>1953</v>
      </c>
      <c r="U103" s="499" t="s">
        <v>1954</v>
      </c>
      <c r="V103" s="704">
        <v>12000000</v>
      </c>
      <c r="W103" s="698" t="s">
        <v>1955</v>
      </c>
      <c r="X103" s="699" t="s">
        <v>74</v>
      </c>
      <c r="Y103" s="694">
        <v>20</v>
      </c>
      <c r="Z103" s="490" t="s">
        <v>94</v>
      </c>
      <c r="AA103" s="706">
        <v>296582</v>
      </c>
      <c r="AB103" s="706">
        <v>284952</v>
      </c>
      <c r="AC103" s="706">
        <v>135545</v>
      </c>
      <c r="AD103" s="706">
        <v>44254</v>
      </c>
      <c r="AE103" s="706">
        <v>309146</v>
      </c>
      <c r="AF103" s="706">
        <v>92589</v>
      </c>
      <c r="AG103" s="706">
        <v>2145</v>
      </c>
      <c r="AH103" s="706">
        <v>12718</v>
      </c>
      <c r="AI103" s="700">
        <v>0</v>
      </c>
      <c r="AJ103" s="700">
        <v>0</v>
      </c>
      <c r="AK103" s="700">
        <v>0</v>
      </c>
      <c r="AL103" s="700">
        <v>0</v>
      </c>
      <c r="AM103" s="700">
        <v>0</v>
      </c>
      <c r="AN103" s="700">
        <v>0</v>
      </c>
      <c r="AO103" s="700">
        <v>0</v>
      </c>
      <c r="AP103" s="700">
        <f t="shared" ref="AP103:AP117" si="9">AC103+AD103+AE103+AF103</f>
        <v>581534</v>
      </c>
      <c r="AQ103" s="701">
        <v>44563</v>
      </c>
      <c r="AR103" s="701">
        <v>44925</v>
      </c>
      <c r="AS103" s="489" t="s">
        <v>1787</v>
      </c>
    </row>
    <row r="104" spans="1:45" ht="98.25" customHeight="1" x14ac:dyDescent="0.2">
      <c r="A104" s="489">
        <v>3</v>
      </c>
      <c r="B104" s="490" t="s">
        <v>1939</v>
      </c>
      <c r="C104" s="489">
        <v>45</v>
      </c>
      <c r="D104" s="490" t="s">
        <v>62</v>
      </c>
      <c r="E104" s="489">
        <v>4503</v>
      </c>
      <c r="F104" s="490" t="s">
        <v>1949</v>
      </c>
      <c r="G104" s="694">
        <v>4503002</v>
      </c>
      <c r="H104" s="490" t="s">
        <v>1950</v>
      </c>
      <c r="I104" s="694">
        <v>4503002</v>
      </c>
      <c r="J104" s="490" t="s">
        <v>1950</v>
      </c>
      <c r="K104" s="489">
        <v>450300200</v>
      </c>
      <c r="L104" s="490" t="s">
        <v>485</v>
      </c>
      <c r="M104" s="489">
        <v>450300200</v>
      </c>
      <c r="N104" s="490" t="s">
        <v>485</v>
      </c>
      <c r="O104" s="489">
        <v>5000</v>
      </c>
      <c r="P104" s="501">
        <v>2020003630070</v>
      </c>
      <c r="Q104" s="490" t="s">
        <v>1951</v>
      </c>
      <c r="R104" s="708">
        <f>SUM($V$103:$V$106)/SUM($V$103:$V$121)</f>
        <v>0.1349425812343224</v>
      </c>
      <c r="S104" s="490" t="s">
        <v>1952</v>
      </c>
      <c r="T104" s="490" t="s">
        <v>1953</v>
      </c>
      <c r="U104" s="499" t="s">
        <v>1956</v>
      </c>
      <c r="V104" s="710">
        <v>2000000</v>
      </c>
      <c r="W104" s="698" t="s">
        <v>1957</v>
      </c>
      <c r="X104" s="596" t="s">
        <v>199</v>
      </c>
      <c r="Y104" s="694">
        <v>20</v>
      </c>
      <c r="Z104" s="490" t="s">
        <v>94</v>
      </c>
      <c r="AA104" s="706">
        <v>296582</v>
      </c>
      <c r="AB104" s="706">
        <v>284952</v>
      </c>
      <c r="AC104" s="706">
        <v>135545</v>
      </c>
      <c r="AD104" s="706">
        <v>44254</v>
      </c>
      <c r="AE104" s="706">
        <v>309146</v>
      </c>
      <c r="AF104" s="706">
        <v>92589</v>
      </c>
      <c r="AG104" s="706">
        <v>2145</v>
      </c>
      <c r="AH104" s="706">
        <v>12718</v>
      </c>
      <c r="AI104" s="700">
        <v>0</v>
      </c>
      <c r="AJ104" s="700">
        <v>0</v>
      </c>
      <c r="AK104" s="700">
        <v>0</v>
      </c>
      <c r="AL104" s="700">
        <v>0</v>
      </c>
      <c r="AM104" s="700">
        <v>0</v>
      </c>
      <c r="AN104" s="700">
        <v>0</v>
      </c>
      <c r="AO104" s="700">
        <v>0</v>
      </c>
      <c r="AP104" s="700">
        <f t="shared" si="9"/>
        <v>581534</v>
      </c>
      <c r="AQ104" s="701">
        <v>44563</v>
      </c>
      <c r="AR104" s="701">
        <v>44925</v>
      </c>
      <c r="AS104" s="489" t="s">
        <v>1787</v>
      </c>
    </row>
    <row r="105" spans="1:45" ht="98.25" customHeight="1" x14ac:dyDescent="0.2">
      <c r="A105" s="489">
        <v>3</v>
      </c>
      <c r="B105" s="490" t="s">
        <v>1939</v>
      </c>
      <c r="C105" s="489">
        <v>45</v>
      </c>
      <c r="D105" s="490" t="s">
        <v>62</v>
      </c>
      <c r="E105" s="489">
        <v>4503</v>
      </c>
      <c r="F105" s="490" t="s">
        <v>1949</v>
      </c>
      <c r="G105" s="694">
        <v>4503002</v>
      </c>
      <c r="H105" s="490" t="s">
        <v>1950</v>
      </c>
      <c r="I105" s="694">
        <v>4503002</v>
      </c>
      <c r="J105" s="490" t="s">
        <v>1950</v>
      </c>
      <c r="K105" s="489">
        <v>450300200</v>
      </c>
      <c r="L105" s="490" t="s">
        <v>485</v>
      </c>
      <c r="M105" s="489">
        <v>450300200</v>
      </c>
      <c r="N105" s="490" t="s">
        <v>485</v>
      </c>
      <c r="O105" s="489">
        <v>5000</v>
      </c>
      <c r="P105" s="501">
        <v>2020003630070</v>
      </c>
      <c r="Q105" s="490" t="s">
        <v>1951</v>
      </c>
      <c r="R105" s="708">
        <f>SUM($V$103:$V$106)/SUM($V$103:$V$121)</f>
        <v>0.1349425812343224</v>
      </c>
      <c r="S105" s="490" t="s">
        <v>1952</v>
      </c>
      <c r="T105" s="490" t="s">
        <v>1953</v>
      </c>
      <c r="U105" s="499" t="s">
        <v>1954</v>
      </c>
      <c r="V105" s="704">
        <v>32195000</v>
      </c>
      <c r="W105" s="698" t="s">
        <v>1958</v>
      </c>
      <c r="X105" s="702" t="s">
        <v>74</v>
      </c>
      <c r="Y105" s="694">
        <v>88</v>
      </c>
      <c r="Z105" s="490" t="s">
        <v>139</v>
      </c>
      <c r="AA105" s="706">
        <v>296582</v>
      </c>
      <c r="AB105" s="706">
        <v>284952</v>
      </c>
      <c r="AC105" s="706">
        <v>135545</v>
      </c>
      <c r="AD105" s="706">
        <v>44254</v>
      </c>
      <c r="AE105" s="706">
        <v>309146</v>
      </c>
      <c r="AF105" s="706">
        <v>92589</v>
      </c>
      <c r="AG105" s="706">
        <v>2145</v>
      </c>
      <c r="AH105" s="706">
        <v>12718</v>
      </c>
      <c r="AI105" s="700">
        <v>0</v>
      </c>
      <c r="AJ105" s="700">
        <v>0</v>
      </c>
      <c r="AK105" s="700">
        <v>0</v>
      </c>
      <c r="AL105" s="700">
        <v>0</v>
      </c>
      <c r="AM105" s="700">
        <v>0</v>
      </c>
      <c r="AN105" s="700">
        <v>0</v>
      </c>
      <c r="AO105" s="700">
        <v>0</v>
      </c>
      <c r="AP105" s="700">
        <f t="shared" si="9"/>
        <v>581534</v>
      </c>
      <c r="AQ105" s="701">
        <v>44563</v>
      </c>
      <c r="AR105" s="701">
        <v>44925</v>
      </c>
      <c r="AS105" s="489" t="s">
        <v>1787</v>
      </c>
    </row>
    <row r="106" spans="1:45" ht="98.25" customHeight="1" x14ac:dyDescent="0.2">
      <c r="A106" s="489">
        <v>3</v>
      </c>
      <c r="B106" s="490" t="s">
        <v>1939</v>
      </c>
      <c r="C106" s="489">
        <v>45</v>
      </c>
      <c r="D106" s="490" t="s">
        <v>62</v>
      </c>
      <c r="E106" s="489">
        <v>4503</v>
      </c>
      <c r="F106" s="490" t="s">
        <v>1949</v>
      </c>
      <c r="G106" s="694">
        <v>4503002</v>
      </c>
      <c r="H106" s="490" t="s">
        <v>1950</v>
      </c>
      <c r="I106" s="694">
        <v>4503002</v>
      </c>
      <c r="J106" s="490" t="s">
        <v>1950</v>
      </c>
      <c r="K106" s="489">
        <v>450300200</v>
      </c>
      <c r="L106" s="490" t="s">
        <v>485</v>
      </c>
      <c r="M106" s="489">
        <v>450300200</v>
      </c>
      <c r="N106" s="490" t="s">
        <v>485</v>
      </c>
      <c r="O106" s="489">
        <v>5000</v>
      </c>
      <c r="P106" s="501">
        <v>2020003630070</v>
      </c>
      <c r="Q106" s="490" t="s">
        <v>1951</v>
      </c>
      <c r="R106" s="708">
        <f>SUM($V$103:$V$106)/SUM($V$103:$V$121)</f>
        <v>0.1349425812343224</v>
      </c>
      <c r="S106" s="490" t="s">
        <v>1952</v>
      </c>
      <c r="T106" s="490" t="s">
        <v>1953</v>
      </c>
      <c r="U106" s="499" t="s">
        <v>1959</v>
      </c>
      <c r="V106" s="704">
        <v>4000000</v>
      </c>
      <c r="W106" s="698" t="s">
        <v>1960</v>
      </c>
      <c r="X106" s="707" t="s">
        <v>1243</v>
      </c>
      <c r="Y106" s="694">
        <v>20</v>
      </c>
      <c r="Z106" s="490" t="s">
        <v>94</v>
      </c>
      <c r="AA106" s="706">
        <v>296582</v>
      </c>
      <c r="AB106" s="706">
        <v>284952</v>
      </c>
      <c r="AC106" s="706">
        <v>135545</v>
      </c>
      <c r="AD106" s="706">
        <v>44254</v>
      </c>
      <c r="AE106" s="706">
        <v>309146</v>
      </c>
      <c r="AF106" s="706">
        <v>92589</v>
      </c>
      <c r="AG106" s="706">
        <v>2145</v>
      </c>
      <c r="AH106" s="706">
        <v>12718</v>
      </c>
      <c r="AI106" s="700">
        <v>0</v>
      </c>
      <c r="AJ106" s="700">
        <v>0</v>
      </c>
      <c r="AK106" s="700">
        <v>0</v>
      </c>
      <c r="AL106" s="700">
        <v>0</v>
      </c>
      <c r="AM106" s="700">
        <v>0</v>
      </c>
      <c r="AN106" s="700">
        <v>0</v>
      </c>
      <c r="AO106" s="700">
        <v>0</v>
      </c>
      <c r="AP106" s="700">
        <f t="shared" si="9"/>
        <v>581534</v>
      </c>
      <c r="AQ106" s="701">
        <v>44563</v>
      </c>
      <c r="AR106" s="701">
        <v>44925</v>
      </c>
      <c r="AS106" s="489" t="s">
        <v>1787</v>
      </c>
    </row>
    <row r="107" spans="1:45" ht="98.25" customHeight="1" x14ac:dyDescent="0.2">
      <c r="A107" s="489">
        <v>3</v>
      </c>
      <c r="B107" s="490" t="s">
        <v>1939</v>
      </c>
      <c r="C107" s="489">
        <v>45</v>
      </c>
      <c r="D107" s="490" t="s">
        <v>62</v>
      </c>
      <c r="E107" s="489">
        <v>4503</v>
      </c>
      <c r="F107" s="490" t="s">
        <v>1949</v>
      </c>
      <c r="G107" s="694">
        <v>4503003</v>
      </c>
      <c r="H107" s="490" t="s">
        <v>292</v>
      </c>
      <c r="I107" s="694">
        <v>4503003</v>
      </c>
      <c r="J107" s="490" t="s">
        <v>292</v>
      </c>
      <c r="K107" s="694">
        <v>450300300</v>
      </c>
      <c r="L107" s="490" t="s">
        <v>1961</v>
      </c>
      <c r="M107" s="694">
        <v>450300300</v>
      </c>
      <c r="N107" s="490" t="s">
        <v>1961</v>
      </c>
      <c r="O107" s="694">
        <v>12</v>
      </c>
      <c r="P107" s="501">
        <v>2020003630070</v>
      </c>
      <c r="Q107" s="490" t="s">
        <v>1951</v>
      </c>
      <c r="R107" s="708">
        <f t="shared" ref="R107:R117" si="10">SUM($V$107:$V$117)/SUM($V$103:$V$121)</f>
        <v>0.70321819907615957</v>
      </c>
      <c r="S107" s="490" t="s">
        <v>1952</v>
      </c>
      <c r="T107" s="490" t="s">
        <v>1962</v>
      </c>
      <c r="U107" s="499" t="s">
        <v>1963</v>
      </c>
      <c r="V107" s="704">
        <f>5000000-5000000</f>
        <v>0</v>
      </c>
      <c r="W107" s="711" t="s">
        <v>1964</v>
      </c>
      <c r="X107" s="712" t="s">
        <v>1965</v>
      </c>
      <c r="Y107" s="694">
        <v>20</v>
      </c>
      <c r="Z107" s="489" t="s">
        <v>94</v>
      </c>
      <c r="AA107" s="706">
        <v>296582</v>
      </c>
      <c r="AB107" s="706">
        <v>284952</v>
      </c>
      <c r="AC107" s="706">
        <v>135545</v>
      </c>
      <c r="AD107" s="706">
        <v>44254</v>
      </c>
      <c r="AE107" s="706">
        <v>309146</v>
      </c>
      <c r="AF107" s="706">
        <v>92589</v>
      </c>
      <c r="AG107" s="706">
        <v>2145</v>
      </c>
      <c r="AH107" s="706">
        <v>12718</v>
      </c>
      <c r="AI107" s="700">
        <v>0</v>
      </c>
      <c r="AJ107" s="700">
        <v>0</v>
      </c>
      <c r="AK107" s="700">
        <v>0</v>
      </c>
      <c r="AL107" s="700">
        <v>0</v>
      </c>
      <c r="AM107" s="700">
        <v>0</v>
      </c>
      <c r="AN107" s="700">
        <v>0</v>
      </c>
      <c r="AO107" s="700">
        <v>0</v>
      </c>
      <c r="AP107" s="700">
        <f t="shared" si="9"/>
        <v>581534</v>
      </c>
      <c r="AQ107" s="701">
        <v>44563</v>
      </c>
      <c r="AR107" s="701">
        <v>44925</v>
      </c>
      <c r="AS107" s="489" t="s">
        <v>1787</v>
      </c>
    </row>
    <row r="108" spans="1:45" ht="98.25" customHeight="1" x14ac:dyDescent="0.2">
      <c r="A108" s="489">
        <v>3</v>
      </c>
      <c r="B108" s="490" t="s">
        <v>1939</v>
      </c>
      <c r="C108" s="489">
        <v>45</v>
      </c>
      <c r="D108" s="490" t="s">
        <v>62</v>
      </c>
      <c r="E108" s="489">
        <v>4503</v>
      </c>
      <c r="F108" s="490" t="s">
        <v>1949</v>
      </c>
      <c r="G108" s="694">
        <v>4503003</v>
      </c>
      <c r="H108" s="490" t="s">
        <v>292</v>
      </c>
      <c r="I108" s="694">
        <v>4503003</v>
      </c>
      <c r="J108" s="490" t="s">
        <v>292</v>
      </c>
      <c r="K108" s="694">
        <v>450300300</v>
      </c>
      <c r="L108" s="490" t="s">
        <v>1961</v>
      </c>
      <c r="M108" s="694">
        <v>450300300</v>
      </c>
      <c r="N108" s="490" t="s">
        <v>1961</v>
      </c>
      <c r="O108" s="694">
        <v>12</v>
      </c>
      <c r="P108" s="501">
        <v>2020003630070</v>
      </c>
      <c r="Q108" s="490" t="s">
        <v>1951</v>
      </c>
      <c r="R108" s="708">
        <f t="shared" si="10"/>
        <v>0.70321819907615957</v>
      </c>
      <c r="S108" s="490" t="s">
        <v>1952</v>
      </c>
      <c r="T108" s="490" t="s">
        <v>1962</v>
      </c>
      <c r="U108" s="499" t="s">
        <v>1966</v>
      </c>
      <c r="V108" s="704">
        <v>10000000</v>
      </c>
      <c r="W108" s="499" t="s">
        <v>1967</v>
      </c>
      <c r="X108" s="699" t="s">
        <v>1968</v>
      </c>
      <c r="Y108" s="694">
        <v>20</v>
      </c>
      <c r="Z108" s="489" t="s">
        <v>94</v>
      </c>
      <c r="AA108" s="706">
        <v>296582</v>
      </c>
      <c r="AB108" s="706">
        <v>284952</v>
      </c>
      <c r="AC108" s="706">
        <v>135545</v>
      </c>
      <c r="AD108" s="706">
        <v>44254</v>
      </c>
      <c r="AE108" s="706">
        <v>309146</v>
      </c>
      <c r="AF108" s="706">
        <v>92589</v>
      </c>
      <c r="AG108" s="706">
        <v>2145</v>
      </c>
      <c r="AH108" s="706">
        <v>12718</v>
      </c>
      <c r="AI108" s="700">
        <v>0</v>
      </c>
      <c r="AJ108" s="700">
        <v>0</v>
      </c>
      <c r="AK108" s="700">
        <v>0</v>
      </c>
      <c r="AL108" s="700">
        <v>0</v>
      </c>
      <c r="AM108" s="700">
        <v>0</v>
      </c>
      <c r="AN108" s="700">
        <v>0</v>
      </c>
      <c r="AO108" s="700">
        <v>0</v>
      </c>
      <c r="AP108" s="700">
        <f t="shared" si="9"/>
        <v>581534</v>
      </c>
      <c r="AQ108" s="701">
        <v>44563</v>
      </c>
      <c r="AR108" s="701">
        <v>44925</v>
      </c>
      <c r="AS108" s="489" t="s">
        <v>1787</v>
      </c>
    </row>
    <row r="109" spans="1:45" ht="98.25" customHeight="1" x14ac:dyDescent="0.2">
      <c r="A109" s="489">
        <v>3</v>
      </c>
      <c r="B109" s="490" t="s">
        <v>1939</v>
      </c>
      <c r="C109" s="489">
        <v>45</v>
      </c>
      <c r="D109" s="490" t="s">
        <v>62</v>
      </c>
      <c r="E109" s="489">
        <v>4503</v>
      </c>
      <c r="F109" s="490" t="s">
        <v>1949</v>
      </c>
      <c r="G109" s="694">
        <v>4503003</v>
      </c>
      <c r="H109" s="490" t="s">
        <v>292</v>
      </c>
      <c r="I109" s="694">
        <v>4503003</v>
      </c>
      <c r="J109" s="490" t="s">
        <v>292</v>
      </c>
      <c r="K109" s="694">
        <v>450300300</v>
      </c>
      <c r="L109" s="490" t="s">
        <v>1961</v>
      </c>
      <c r="M109" s="694">
        <v>450300300</v>
      </c>
      <c r="N109" s="490" t="s">
        <v>1961</v>
      </c>
      <c r="O109" s="694">
        <v>12</v>
      </c>
      <c r="P109" s="501">
        <v>2020003630070</v>
      </c>
      <c r="Q109" s="490" t="s">
        <v>1951</v>
      </c>
      <c r="R109" s="708">
        <f t="shared" si="10"/>
        <v>0.70321819907615957</v>
      </c>
      <c r="S109" s="490" t="s">
        <v>1952</v>
      </c>
      <c r="T109" s="490" t="s">
        <v>1962</v>
      </c>
      <c r="U109" s="499" t="s">
        <v>1969</v>
      </c>
      <c r="V109" s="704">
        <v>64936600</v>
      </c>
      <c r="W109" s="499" t="s">
        <v>1970</v>
      </c>
      <c r="X109" s="699" t="s">
        <v>74</v>
      </c>
      <c r="Y109" s="694">
        <v>20</v>
      </c>
      <c r="Z109" s="489" t="s">
        <v>94</v>
      </c>
      <c r="AA109" s="706">
        <v>296582</v>
      </c>
      <c r="AB109" s="706">
        <v>284952</v>
      </c>
      <c r="AC109" s="706">
        <v>135545</v>
      </c>
      <c r="AD109" s="706">
        <v>44254</v>
      </c>
      <c r="AE109" s="706">
        <v>309146</v>
      </c>
      <c r="AF109" s="706">
        <v>92589</v>
      </c>
      <c r="AG109" s="706">
        <v>2145</v>
      </c>
      <c r="AH109" s="706">
        <v>12718</v>
      </c>
      <c r="AI109" s="700">
        <v>0</v>
      </c>
      <c r="AJ109" s="700">
        <v>0</v>
      </c>
      <c r="AK109" s="700">
        <v>0</v>
      </c>
      <c r="AL109" s="700">
        <v>0</v>
      </c>
      <c r="AM109" s="700">
        <v>0</v>
      </c>
      <c r="AN109" s="700">
        <v>0</v>
      </c>
      <c r="AO109" s="700">
        <v>0</v>
      </c>
      <c r="AP109" s="700">
        <f t="shared" si="9"/>
        <v>581534</v>
      </c>
      <c r="AQ109" s="701">
        <v>44563</v>
      </c>
      <c r="AR109" s="701">
        <v>44925</v>
      </c>
      <c r="AS109" s="489" t="s">
        <v>1787</v>
      </c>
    </row>
    <row r="110" spans="1:45" ht="98.25" customHeight="1" x14ac:dyDescent="0.2">
      <c r="A110" s="489">
        <v>3</v>
      </c>
      <c r="B110" s="490" t="s">
        <v>1939</v>
      </c>
      <c r="C110" s="489">
        <v>45</v>
      </c>
      <c r="D110" s="490" t="s">
        <v>62</v>
      </c>
      <c r="E110" s="489">
        <v>4503</v>
      </c>
      <c r="F110" s="490" t="s">
        <v>1949</v>
      </c>
      <c r="G110" s="694">
        <v>4503003</v>
      </c>
      <c r="H110" s="490" t="s">
        <v>292</v>
      </c>
      <c r="I110" s="694">
        <v>4503003</v>
      </c>
      <c r="J110" s="490" t="s">
        <v>292</v>
      </c>
      <c r="K110" s="694">
        <v>450300300</v>
      </c>
      <c r="L110" s="490" t="s">
        <v>1961</v>
      </c>
      <c r="M110" s="694">
        <v>450300300</v>
      </c>
      <c r="N110" s="490" t="s">
        <v>1961</v>
      </c>
      <c r="O110" s="694">
        <v>12</v>
      </c>
      <c r="P110" s="501">
        <v>2020003630070</v>
      </c>
      <c r="Q110" s="490" t="s">
        <v>1951</v>
      </c>
      <c r="R110" s="708">
        <f t="shared" si="10"/>
        <v>0.70321819907615957</v>
      </c>
      <c r="S110" s="490" t="s">
        <v>1952</v>
      </c>
      <c r="T110" s="490" t="s">
        <v>1962</v>
      </c>
      <c r="U110" s="499" t="s">
        <v>1969</v>
      </c>
      <c r="V110" s="704">
        <v>86505000</v>
      </c>
      <c r="W110" s="499" t="s">
        <v>1971</v>
      </c>
      <c r="X110" s="699" t="s">
        <v>74</v>
      </c>
      <c r="Y110" s="694">
        <v>88</v>
      </c>
      <c r="Z110" s="490" t="s">
        <v>139</v>
      </c>
      <c r="AA110" s="706">
        <v>296582</v>
      </c>
      <c r="AB110" s="706">
        <v>284952</v>
      </c>
      <c r="AC110" s="706">
        <v>135545</v>
      </c>
      <c r="AD110" s="706">
        <v>44254</v>
      </c>
      <c r="AE110" s="706">
        <v>309146</v>
      </c>
      <c r="AF110" s="706">
        <v>92589</v>
      </c>
      <c r="AG110" s="706">
        <v>2145</v>
      </c>
      <c r="AH110" s="706">
        <v>12718</v>
      </c>
      <c r="AI110" s="700">
        <v>0</v>
      </c>
      <c r="AJ110" s="700">
        <v>0</v>
      </c>
      <c r="AK110" s="700">
        <v>0</v>
      </c>
      <c r="AL110" s="700">
        <v>0</v>
      </c>
      <c r="AM110" s="700">
        <v>0</v>
      </c>
      <c r="AN110" s="700">
        <v>0</v>
      </c>
      <c r="AO110" s="700">
        <v>0</v>
      </c>
      <c r="AP110" s="700">
        <f t="shared" si="9"/>
        <v>581534</v>
      </c>
      <c r="AQ110" s="701">
        <v>44563</v>
      </c>
      <c r="AR110" s="701">
        <v>44925</v>
      </c>
      <c r="AS110" s="489" t="s">
        <v>1787</v>
      </c>
    </row>
    <row r="111" spans="1:45" ht="98.25" customHeight="1" x14ac:dyDescent="0.2">
      <c r="A111" s="489">
        <v>3</v>
      </c>
      <c r="B111" s="490" t="s">
        <v>1939</v>
      </c>
      <c r="C111" s="489">
        <v>45</v>
      </c>
      <c r="D111" s="490" t="s">
        <v>62</v>
      </c>
      <c r="E111" s="489">
        <v>4503</v>
      </c>
      <c r="F111" s="490" t="s">
        <v>1949</v>
      </c>
      <c r="G111" s="694">
        <v>4503003</v>
      </c>
      <c r="H111" s="490" t="s">
        <v>292</v>
      </c>
      <c r="I111" s="694">
        <v>4503003</v>
      </c>
      <c r="J111" s="490" t="s">
        <v>292</v>
      </c>
      <c r="K111" s="694">
        <v>450300300</v>
      </c>
      <c r="L111" s="490" t="s">
        <v>1961</v>
      </c>
      <c r="M111" s="694">
        <v>450300300</v>
      </c>
      <c r="N111" s="490" t="s">
        <v>1961</v>
      </c>
      <c r="O111" s="694">
        <v>12</v>
      </c>
      <c r="P111" s="501">
        <v>2020003630070</v>
      </c>
      <c r="Q111" s="490" t="s">
        <v>1951</v>
      </c>
      <c r="R111" s="708">
        <f t="shared" si="10"/>
        <v>0.70321819907615957</v>
      </c>
      <c r="S111" s="490" t="s">
        <v>1952</v>
      </c>
      <c r="T111" s="490" t="s">
        <v>1962</v>
      </c>
      <c r="U111" s="499" t="s">
        <v>1972</v>
      </c>
      <c r="V111" s="704">
        <v>39316600</v>
      </c>
      <c r="W111" s="499" t="s">
        <v>1970</v>
      </c>
      <c r="X111" s="707" t="s">
        <v>74</v>
      </c>
      <c r="Y111" s="694">
        <v>20</v>
      </c>
      <c r="Z111" s="489" t="s">
        <v>94</v>
      </c>
      <c r="AA111" s="706">
        <v>296582</v>
      </c>
      <c r="AB111" s="706">
        <v>284952</v>
      </c>
      <c r="AC111" s="706">
        <v>135545</v>
      </c>
      <c r="AD111" s="706">
        <v>44254</v>
      </c>
      <c r="AE111" s="706">
        <v>309146</v>
      </c>
      <c r="AF111" s="706">
        <v>92589</v>
      </c>
      <c r="AG111" s="706">
        <v>2145</v>
      </c>
      <c r="AH111" s="706">
        <v>12718</v>
      </c>
      <c r="AI111" s="700">
        <v>0</v>
      </c>
      <c r="AJ111" s="700">
        <v>0</v>
      </c>
      <c r="AK111" s="700">
        <v>0</v>
      </c>
      <c r="AL111" s="700">
        <v>0</v>
      </c>
      <c r="AM111" s="700">
        <v>0</v>
      </c>
      <c r="AN111" s="700">
        <v>0</v>
      </c>
      <c r="AO111" s="700">
        <v>0</v>
      </c>
      <c r="AP111" s="700">
        <f t="shared" si="9"/>
        <v>581534</v>
      </c>
      <c r="AQ111" s="701">
        <v>44563</v>
      </c>
      <c r="AR111" s="701">
        <v>44925</v>
      </c>
      <c r="AS111" s="489" t="s">
        <v>1787</v>
      </c>
    </row>
    <row r="112" spans="1:45" ht="98.25" customHeight="1" x14ac:dyDescent="0.2">
      <c r="A112" s="489">
        <v>3</v>
      </c>
      <c r="B112" s="490" t="s">
        <v>1939</v>
      </c>
      <c r="C112" s="489">
        <v>45</v>
      </c>
      <c r="D112" s="490" t="s">
        <v>62</v>
      </c>
      <c r="E112" s="489">
        <v>4503</v>
      </c>
      <c r="F112" s="490" t="s">
        <v>1949</v>
      </c>
      <c r="G112" s="694">
        <v>4503003</v>
      </c>
      <c r="H112" s="490" t="s">
        <v>292</v>
      </c>
      <c r="I112" s="694">
        <v>4503003</v>
      </c>
      <c r="J112" s="490" t="s">
        <v>292</v>
      </c>
      <c r="K112" s="694">
        <v>450300300</v>
      </c>
      <c r="L112" s="490" t="s">
        <v>1961</v>
      </c>
      <c r="M112" s="694">
        <v>450300300</v>
      </c>
      <c r="N112" s="490" t="s">
        <v>1961</v>
      </c>
      <c r="O112" s="694">
        <v>12</v>
      </c>
      <c r="P112" s="501">
        <v>2020003630070</v>
      </c>
      <c r="Q112" s="490" t="s">
        <v>1951</v>
      </c>
      <c r="R112" s="708">
        <f t="shared" si="10"/>
        <v>0.70321819907615957</v>
      </c>
      <c r="S112" s="490" t="s">
        <v>1952</v>
      </c>
      <c r="T112" s="490" t="s">
        <v>1962</v>
      </c>
      <c r="U112" s="499" t="s">
        <v>1972</v>
      </c>
      <c r="V112" s="713">
        <v>28060000</v>
      </c>
      <c r="W112" s="499" t="s">
        <v>1971</v>
      </c>
      <c r="X112" s="707" t="s">
        <v>74</v>
      </c>
      <c r="Y112" s="694">
        <v>88</v>
      </c>
      <c r="Z112" s="490" t="s">
        <v>139</v>
      </c>
      <c r="AA112" s="706">
        <v>296582</v>
      </c>
      <c r="AB112" s="706">
        <v>284952</v>
      </c>
      <c r="AC112" s="706">
        <v>135545</v>
      </c>
      <c r="AD112" s="706">
        <v>44254</v>
      </c>
      <c r="AE112" s="706">
        <v>309146</v>
      </c>
      <c r="AF112" s="706">
        <v>92589</v>
      </c>
      <c r="AG112" s="706">
        <v>2145</v>
      </c>
      <c r="AH112" s="706">
        <v>12718</v>
      </c>
      <c r="AI112" s="700">
        <v>0</v>
      </c>
      <c r="AJ112" s="700">
        <v>0</v>
      </c>
      <c r="AK112" s="700">
        <v>0</v>
      </c>
      <c r="AL112" s="700">
        <v>0</v>
      </c>
      <c r="AM112" s="700">
        <v>0</v>
      </c>
      <c r="AN112" s="700">
        <v>0</v>
      </c>
      <c r="AO112" s="700">
        <v>0</v>
      </c>
      <c r="AP112" s="700">
        <f t="shared" si="9"/>
        <v>581534</v>
      </c>
      <c r="AQ112" s="701">
        <v>44563</v>
      </c>
      <c r="AR112" s="701">
        <v>44925</v>
      </c>
      <c r="AS112" s="489" t="s">
        <v>1787</v>
      </c>
    </row>
    <row r="113" spans="1:45" ht="98.25" customHeight="1" x14ac:dyDescent="0.2">
      <c r="A113" s="489">
        <v>3</v>
      </c>
      <c r="B113" s="490" t="s">
        <v>1939</v>
      </c>
      <c r="C113" s="489">
        <v>45</v>
      </c>
      <c r="D113" s="490" t="s">
        <v>62</v>
      </c>
      <c r="E113" s="489">
        <v>4503</v>
      </c>
      <c r="F113" s="490" t="s">
        <v>1949</v>
      </c>
      <c r="G113" s="694">
        <v>4503003</v>
      </c>
      <c r="H113" s="490" t="s">
        <v>292</v>
      </c>
      <c r="I113" s="694">
        <v>4503003</v>
      </c>
      <c r="J113" s="490" t="s">
        <v>292</v>
      </c>
      <c r="K113" s="694">
        <v>450300300</v>
      </c>
      <c r="L113" s="490" t="s">
        <v>1961</v>
      </c>
      <c r="M113" s="694">
        <v>450300300</v>
      </c>
      <c r="N113" s="490" t="s">
        <v>1961</v>
      </c>
      <c r="O113" s="694">
        <v>12</v>
      </c>
      <c r="P113" s="501">
        <v>2020003630070</v>
      </c>
      <c r="Q113" s="490" t="s">
        <v>1951</v>
      </c>
      <c r="R113" s="708">
        <f t="shared" si="10"/>
        <v>0.70321819907615957</v>
      </c>
      <c r="S113" s="490" t="s">
        <v>1952</v>
      </c>
      <c r="T113" s="490" t="s">
        <v>1962</v>
      </c>
      <c r="U113" s="499" t="s">
        <v>1973</v>
      </c>
      <c r="V113" s="704">
        <v>10000000</v>
      </c>
      <c r="W113" s="499" t="s">
        <v>1970</v>
      </c>
      <c r="X113" s="714" t="s">
        <v>74</v>
      </c>
      <c r="Y113" s="694">
        <v>20</v>
      </c>
      <c r="Z113" s="489" t="s">
        <v>94</v>
      </c>
      <c r="AA113" s="706">
        <v>296582</v>
      </c>
      <c r="AB113" s="706">
        <v>284952</v>
      </c>
      <c r="AC113" s="706">
        <v>135545</v>
      </c>
      <c r="AD113" s="706">
        <v>44254</v>
      </c>
      <c r="AE113" s="706">
        <v>309146</v>
      </c>
      <c r="AF113" s="706">
        <v>92589</v>
      </c>
      <c r="AG113" s="706">
        <v>2145</v>
      </c>
      <c r="AH113" s="706">
        <v>12718</v>
      </c>
      <c r="AI113" s="700">
        <v>0</v>
      </c>
      <c r="AJ113" s="700">
        <v>0</v>
      </c>
      <c r="AK113" s="700">
        <v>0</v>
      </c>
      <c r="AL113" s="700">
        <v>0</v>
      </c>
      <c r="AM113" s="700">
        <v>0</v>
      </c>
      <c r="AN113" s="700">
        <v>0</v>
      </c>
      <c r="AO113" s="700">
        <v>0</v>
      </c>
      <c r="AP113" s="700">
        <f t="shared" si="9"/>
        <v>581534</v>
      </c>
      <c r="AQ113" s="701">
        <v>44563</v>
      </c>
      <c r="AR113" s="701">
        <v>44925</v>
      </c>
      <c r="AS113" s="489" t="s">
        <v>1787</v>
      </c>
    </row>
    <row r="114" spans="1:45" ht="98.25" customHeight="1" x14ac:dyDescent="0.2">
      <c r="A114" s="489">
        <v>3</v>
      </c>
      <c r="B114" s="490" t="s">
        <v>1939</v>
      </c>
      <c r="C114" s="489">
        <v>45</v>
      </c>
      <c r="D114" s="490" t="s">
        <v>62</v>
      </c>
      <c r="E114" s="489">
        <v>4503</v>
      </c>
      <c r="F114" s="490" t="s">
        <v>1949</v>
      </c>
      <c r="G114" s="694">
        <v>4503003</v>
      </c>
      <c r="H114" s="490" t="s">
        <v>292</v>
      </c>
      <c r="I114" s="694">
        <v>4503003</v>
      </c>
      <c r="J114" s="490" t="s">
        <v>292</v>
      </c>
      <c r="K114" s="694">
        <v>450300300</v>
      </c>
      <c r="L114" s="490" t="s">
        <v>1961</v>
      </c>
      <c r="M114" s="694">
        <v>450300300</v>
      </c>
      <c r="N114" s="490" t="s">
        <v>1961</v>
      </c>
      <c r="O114" s="694">
        <v>12</v>
      </c>
      <c r="P114" s="501">
        <v>2020003630070</v>
      </c>
      <c r="Q114" s="490" t="s">
        <v>1951</v>
      </c>
      <c r="R114" s="708">
        <f t="shared" si="10"/>
        <v>0.70321819907615957</v>
      </c>
      <c r="S114" s="490" t="s">
        <v>1952</v>
      </c>
      <c r="T114" s="490" t="s">
        <v>1962</v>
      </c>
      <c r="U114" s="715" t="s">
        <v>1974</v>
      </c>
      <c r="V114" s="704">
        <f>6000000+2655000</f>
        <v>8655000</v>
      </c>
      <c r="W114" s="711" t="s">
        <v>1970</v>
      </c>
      <c r="X114" s="716" t="s">
        <v>74</v>
      </c>
      <c r="Y114" s="694">
        <v>20</v>
      </c>
      <c r="Z114" s="489" t="s">
        <v>94</v>
      </c>
      <c r="AA114" s="706">
        <v>296582</v>
      </c>
      <c r="AB114" s="706">
        <v>284952</v>
      </c>
      <c r="AC114" s="706">
        <v>135545</v>
      </c>
      <c r="AD114" s="706">
        <v>44254</v>
      </c>
      <c r="AE114" s="706">
        <v>309146</v>
      </c>
      <c r="AF114" s="706">
        <v>92589</v>
      </c>
      <c r="AG114" s="706">
        <v>2145</v>
      </c>
      <c r="AH114" s="706">
        <v>12718</v>
      </c>
      <c r="AI114" s="700">
        <v>0</v>
      </c>
      <c r="AJ114" s="700">
        <v>0</v>
      </c>
      <c r="AK114" s="700">
        <v>0</v>
      </c>
      <c r="AL114" s="700">
        <v>0</v>
      </c>
      <c r="AM114" s="700">
        <v>0</v>
      </c>
      <c r="AN114" s="700">
        <v>0</v>
      </c>
      <c r="AO114" s="700">
        <v>0</v>
      </c>
      <c r="AP114" s="700">
        <f t="shared" si="9"/>
        <v>581534</v>
      </c>
      <c r="AQ114" s="701">
        <v>44563</v>
      </c>
      <c r="AR114" s="701">
        <v>44925</v>
      </c>
      <c r="AS114" s="489" t="s">
        <v>1787</v>
      </c>
    </row>
    <row r="115" spans="1:45" ht="98.25" customHeight="1" x14ac:dyDescent="0.2">
      <c r="A115" s="489">
        <v>3</v>
      </c>
      <c r="B115" s="490" t="s">
        <v>1939</v>
      </c>
      <c r="C115" s="489">
        <v>45</v>
      </c>
      <c r="D115" s="490" t="s">
        <v>62</v>
      </c>
      <c r="E115" s="489">
        <v>4503</v>
      </c>
      <c r="F115" s="490" t="s">
        <v>1949</v>
      </c>
      <c r="G115" s="694">
        <v>4503003</v>
      </c>
      <c r="H115" s="490" t="s">
        <v>292</v>
      </c>
      <c r="I115" s="694">
        <v>4503003</v>
      </c>
      <c r="J115" s="490" t="s">
        <v>292</v>
      </c>
      <c r="K115" s="694">
        <v>450300300</v>
      </c>
      <c r="L115" s="490" t="s">
        <v>1961</v>
      </c>
      <c r="M115" s="694">
        <v>450300300</v>
      </c>
      <c r="N115" s="490" t="s">
        <v>1961</v>
      </c>
      <c r="O115" s="694">
        <v>12</v>
      </c>
      <c r="P115" s="501">
        <v>2020003630070</v>
      </c>
      <c r="Q115" s="490" t="s">
        <v>1951</v>
      </c>
      <c r="R115" s="708">
        <f t="shared" si="10"/>
        <v>0.70321819907615957</v>
      </c>
      <c r="S115" s="490" t="s">
        <v>1952</v>
      </c>
      <c r="T115" s="490" t="s">
        <v>1962</v>
      </c>
      <c r="U115" s="715" t="s">
        <v>1975</v>
      </c>
      <c r="V115" s="704">
        <v>5000000</v>
      </c>
      <c r="W115" s="711" t="s">
        <v>1964</v>
      </c>
      <c r="X115" s="712" t="s">
        <v>1965</v>
      </c>
      <c r="Y115" s="694">
        <v>20</v>
      </c>
      <c r="Z115" s="489" t="s">
        <v>94</v>
      </c>
      <c r="AA115" s="706">
        <v>296582</v>
      </c>
      <c r="AB115" s="706">
        <v>284952</v>
      </c>
      <c r="AC115" s="706">
        <v>135545</v>
      </c>
      <c r="AD115" s="706">
        <v>44254</v>
      </c>
      <c r="AE115" s="706">
        <v>309146</v>
      </c>
      <c r="AF115" s="706">
        <v>92589</v>
      </c>
      <c r="AG115" s="706">
        <v>2145</v>
      </c>
      <c r="AH115" s="706">
        <v>12718</v>
      </c>
      <c r="AI115" s="700">
        <v>0</v>
      </c>
      <c r="AJ115" s="700">
        <v>0</v>
      </c>
      <c r="AK115" s="700">
        <v>0</v>
      </c>
      <c r="AL115" s="700">
        <v>0</v>
      </c>
      <c r="AM115" s="700">
        <v>0</v>
      </c>
      <c r="AN115" s="700">
        <v>0</v>
      </c>
      <c r="AO115" s="700">
        <v>0</v>
      </c>
      <c r="AP115" s="700">
        <f t="shared" si="9"/>
        <v>581534</v>
      </c>
      <c r="AQ115" s="701">
        <v>44563</v>
      </c>
      <c r="AR115" s="701">
        <v>44925</v>
      </c>
      <c r="AS115" s="489" t="s">
        <v>1787</v>
      </c>
    </row>
    <row r="116" spans="1:45" ht="98.25" customHeight="1" x14ac:dyDescent="0.2">
      <c r="A116" s="489">
        <v>3</v>
      </c>
      <c r="B116" s="490" t="s">
        <v>1939</v>
      </c>
      <c r="C116" s="489">
        <v>45</v>
      </c>
      <c r="D116" s="490" t="s">
        <v>62</v>
      </c>
      <c r="E116" s="489">
        <v>4503</v>
      </c>
      <c r="F116" s="490" t="s">
        <v>1949</v>
      </c>
      <c r="G116" s="694">
        <v>4503003</v>
      </c>
      <c r="H116" s="490" t="s">
        <v>292</v>
      </c>
      <c r="I116" s="694">
        <v>4503003</v>
      </c>
      <c r="J116" s="490" t="s">
        <v>292</v>
      </c>
      <c r="K116" s="694">
        <v>450300300</v>
      </c>
      <c r="L116" s="490" t="s">
        <v>1961</v>
      </c>
      <c r="M116" s="694">
        <v>450300300</v>
      </c>
      <c r="N116" s="490" t="s">
        <v>1961</v>
      </c>
      <c r="O116" s="694">
        <v>12</v>
      </c>
      <c r="P116" s="501">
        <v>2020003630070</v>
      </c>
      <c r="Q116" s="490" t="s">
        <v>1951</v>
      </c>
      <c r="R116" s="708">
        <f t="shared" si="10"/>
        <v>0.70321819907615957</v>
      </c>
      <c r="S116" s="490" t="s">
        <v>1952</v>
      </c>
      <c r="T116" s="490" t="s">
        <v>1962</v>
      </c>
      <c r="U116" s="499" t="s">
        <v>1973</v>
      </c>
      <c r="V116" s="704">
        <v>4105000</v>
      </c>
      <c r="W116" s="499" t="s">
        <v>1964</v>
      </c>
      <c r="X116" s="699" t="s">
        <v>1965</v>
      </c>
      <c r="Y116" s="694">
        <v>20</v>
      </c>
      <c r="Z116" s="489" t="s">
        <v>94</v>
      </c>
      <c r="AA116" s="706">
        <v>296582</v>
      </c>
      <c r="AB116" s="706">
        <v>284952</v>
      </c>
      <c r="AC116" s="706">
        <v>135545</v>
      </c>
      <c r="AD116" s="706">
        <v>44254</v>
      </c>
      <c r="AE116" s="706">
        <v>309146</v>
      </c>
      <c r="AF116" s="706">
        <v>92589</v>
      </c>
      <c r="AG116" s="706">
        <v>2145</v>
      </c>
      <c r="AH116" s="706">
        <v>12718</v>
      </c>
      <c r="AI116" s="700">
        <v>0</v>
      </c>
      <c r="AJ116" s="700">
        <v>0</v>
      </c>
      <c r="AK116" s="700">
        <v>0</v>
      </c>
      <c r="AL116" s="700">
        <v>0</v>
      </c>
      <c r="AM116" s="700">
        <v>0</v>
      </c>
      <c r="AN116" s="700">
        <v>0</v>
      </c>
      <c r="AO116" s="700">
        <v>0</v>
      </c>
      <c r="AP116" s="700">
        <f t="shared" si="9"/>
        <v>581534</v>
      </c>
      <c r="AQ116" s="701">
        <v>44563</v>
      </c>
      <c r="AR116" s="701">
        <v>44925</v>
      </c>
      <c r="AS116" s="489" t="s">
        <v>1787</v>
      </c>
    </row>
    <row r="117" spans="1:45" ht="98.25" customHeight="1" x14ac:dyDescent="0.2">
      <c r="A117" s="489">
        <v>3</v>
      </c>
      <c r="B117" s="490" t="s">
        <v>1939</v>
      </c>
      <c r="C117" s="489">
        <v>45</v>
      </c>
      <c r="D117" s="490" t="s">
        <v>62</v>
      </c>
      <c r="E117" s="489">
        <v>4503</v>
      </c>
      <c r="F117" s="490" t="s">
        <v>1949</v>
      </c>
      <c r="G117" s="694">
        <v>4503003</v>
      </c>
      <c r="H117" s="490" t="s">
        <v>292</v>
      </c>
      <c r="I117" s="694">
        <v>4503003</v>
      </c>
      <c r="J117" s="490" t="s">
        <v>292</v>
      </c>
      <c r="K117" s="694">
        <v>450300300</v>
      </c>
      <c r="L117" s="490" t="s">
        <v>1961</v>
      </c>
      <c r="M117" s="694">
        <v>450300300</v>
      </c>
      <c r="N117" s="490" t="s">
        <v>1961</v>
      </c>
      <c r="O117" s="694">
        <v>12</v>
      </c>
      <c r="P117" s="501">
        <v>2020003630070</v>
      </c>
      <c r="Q117" s="490" t="s">
        <v>1951</v>
      </c>
      <c r="R117" s="708">
        <f t="shared" si="10"/>
        <v>0.70321819907615957</v>
      </c>
      <c r="S117" s="490" t="s">
        <v>1952</v>
      </c>
      <c r="T117" s="490" t="s">
        <v>1962</v>
      </c>
      <c r="U117" s="499" t="s">
        <v>1976</v>
      </c>
      <c r="V117" s="704">
        <v>5000000</v>
      </c>
      <c r="W117" s="499" t="s">
        <v>1977</v>
      </c>
      <c r="X117" s="707" t="s">
        <v>382</v>
      </c>
      <c r="Y117" s="694">
        <v>20</v>
      </c>
      <c r="Z117" s="489" t="s">
        <v>94</v>
      </c>
      <c r="AA117" s="706">
        <v>296582</v>
      </c>
      <c r="AB117" s="706">
        <v>284952</v>
      </c>
      <c r="AC117" s="706">
        <v>135545</v>
      </c>
      <c r="AD117" s="706">
        <v>44254</v>
      </c>
      <c r="AE117" s="706">
        <v>309146</v>
      </c>
      <c r="AF117" s="706">
        <v>92589</v>
      </c>
      <c r="AG117" s="706">
        <v>2145</v>
      </c>
      <c r="AH117" s="706">
        <v>12718</v>
      </c>
      <c r="AI117" s="700">
        <v>0</v>
      </c>
      <c r="AJ117" s="700">
        <v>0</v>
      </c>
      <c r="AK117" s="700">
        <v>0</v>
      </c>
      <c r="AL117" s="700">
        <v>0</v>
      </c>
      <c r="AM117" s="700">
        <v>0</v>
      </c>
      <c r="AN117" s="700">
        <v>0</v>
      </c>
      <c r="AO117" s="700">
        <v>0</v>
      </c>
      <c r="AP117" s="700">
        <f t="shared" si="9"/>
        <v>581534</v>
      </c>
      <c r="AQ117" s="701">
        <v>44563</v>
      </c>
      <c r="AR117" s="701">
        <v>44925</v>
      </c>
      <c r="AS117" s="489" t="s">
        <v>1787</v>
      </c>
    </row>
    <row r="118" spans="1:45" ht="98.25" customHeight="1" x14ac:dyDescent="0.2">
      <c r="A118" s="489">
        <v>3</v>
      </c>
      <c r="B118" s="490" t="s">
        <v>1939</v>
      </c>
      <c r="C118" s="489">
        <v>45</v>
      </c>
      <c r="D118" s="490" t="s">
        <v>62</v>
      </c>
      <c r="E118" s="489">
        <v>4503</v>
      </c>
      <c r="F118" s="490" t="s">
        <v>1949</v>
      </c>
      <c r="G118" s="489" t="s">
        <v>64</v>
      </c>
      <c r="H118" s="490" t="s">
        <v>1978</v>
      </c>
      <c r="I118" s="489">
        <v>4503016</v>
      </c>
      <c r="J118" s="490" t="s">
        <v>1979</v>
      </c>
      <c r="K118" s="489" t="s">
        <v>64</v>
      </c>
      <c r="L118" s="490" t="s">
        <v>1980</v>
      </c>
      <c r="M118" s="489">
        <v>450301600</v>
      </c>
      <c r="N118" s="490" t="s">
        <v>1981</v>
      </c>
      <c r="O118" s="694">
        <v>1</v>
      </c>
      <c r="P118" s="501">
        <v>2020003630070</v>
      </c>
      <c r="Q118" s="490" t="s">
        <v>1951</v>
      </c>
      <c r="R118" s="708">
        <f>SUM($V$118:$V$121)/SUM($V$103:$V$121)</f>
        <v>0.161839219689518</v>
      </c>
      <c r="S118" s="490" t="s">
        <v>1952</v>
      </c>
      <c r="T118" s="490" t="s">
        <v>1982</v>
      </c>
      <c r="U118" s="499" t="s">
        <v>1983</v>
      </c>
      <c r="V118" s="691">
        <v>16080000</v>
      </c>
      <c r="W118" s="698" t="s">
        <v>1984</v>
      </c>
      <c r="X118" s="699" t="s">
        <v>74</v>
      </c>
      <c r="Y118" s="694">
        <v>20</v>
      </c>
      <c r="Z118" s="489" t="s">
        <v>94</v>
      </c>
      <c r="AA118" s="706">
        <v>296582</v>
      </c>
      <c r="AB118" s="706">
        <v>284952</v>
      </c>
      <c r="AC118" s="706">
        <v>135545</v>
      </c>
      <c r="AD118" s="706">
        <v>44254</v>
      </c>
      <c r="AE118" s="706">
        <v>309146</v>
      </c>
      <c r="AF118" s="706">
        <v>92589</v>
      </c>
      <c r="AG118" s="706">
        <v>2145</v>
      </c>
      <c r="AH118" s="706">
        <v>12718</v>
      </c>
      <c r="AI118" s="700">
        <v>0</v>
      </c>
      <c r="AJ118" s="700">
        <v>0</v>
      </c>
      <c r="AK118" s="700">
        <v>0</v>
      </c>
      <c r="AL118" s="700">
        <v>0</v>
      </c>
      <c r="AM118" s="700">
        <v>0</v>
      </c>
      <c r="AN118" s="700">
        <v>0</v>
      </c>
      <c r="AO118" s="700">
        <v>0</v>
      </c>
      <c r="AP118" s="700">
        <f>+AA118+AB118</f>
        <v>581534</v>
      </c>
      <c r="AQ118" s="701">
        <v>44563</v>
      </c>
      <c r="AR118" s="701">
        <v>44925</v>
      </c>
      <c r="AS118" s="489" t="s">
        <v>1787</v>
      </c>
    </row>
    <row r="119" spans="1:45" ht="98.25" customHeight="1" x14ac:dyDescent="0.2">
      <c r="A119" s="489">
        <v>3</v>
      </c>
      <c r="B119" s="490" t="s">
        <v>1939</v>
      </c>
      <c r="C119" s="489">
        <v>45</v>
      </c>
      <c r="D119" s="490" t="s">
        <v>62</v>
      </c>
      <c r="E119" s="489">
        <v>4503</v>
      </c>
      <c r="F119" s="490" t="s">
        <v>1949</v>
      </c>
      <c r="G119" s="489" t="s">
        <v>64</v>
      </c>
      <c r="H119" s="490" t="s">
        <v>1978</v>
      </c>
      <c r="I119" s="489">
        <v>4503016</v>
      </c>
      <c r="J119" s="490" t="s">
        <v>1979</v>
      </c>
      <c r="K119" s="489" t="s">
        <v>64</v>
      </c>
      <c r="L119" s="490" t="s">
        <v>1980</v>
      </c>
      <c r="M119" s="489">
        <v>450301600</v>
      </c>
      <c r="N119" s="490" t="s">
        <v>1981</v>
      </c>
      <c r="O119" s="694">
        <v>1</v>
      </c>
      <c r="P119" s="501">
        <v>2020003630070</v>
      </c>
      <c r="Q119" s="490" t="s">
        <v>1951</v>
      </c>
      <c r="R119" s="708">
        <f>SUM($V$118:$V$121)/SUM($V$103:$V$121)</f>
        <v>0.161839219689518</v>
      </c>
      <c r="S119" s="490" t="s">
        <v>1952</v>
      </c>
      <c r="T119" s="490" t="s">
        <v>1982</v>
      </c>
      <c r="U119" s="499" t="s">
        <v>1983</v>
      </c>
      <c r="V119" s="691">
        <v>15800000</v>
      </c>
      <c r="W119" s="698" t="s">
        <v>1985</v>
      </c>
      <c r="X119" s="699" t="s">
        <v>74</v>
      </c>
      <c r="Y119" s="694">
        <v>88</v>
      </c>
      <c r="Z119" s="489" t="s">
        <v>139</v>
      </c>
      <c r="AA119" s="706">
        <v>296582</v>
      </c>
      <c r="AB119" s="706">
        <v>284952</v>
      </c>
      <c r="AC119" s="706">
        <v>135545</v>
      </c>
      <c r="AD119" s="706">
        <v>44254</v>
      </c>
      <c r="AE119" s="706">
        <v>309146</v>
      </c>
      <c r="AF119" s="706">
        <v>92589</v>
      </c>
      <c r="AG119" s="706">
        <v>2145</v>
      </c>
      <c r="AH119" s="706">
        <v>12718</v>
      </c>
      <c r="AI119" s="700">
        <v>0</v>
      </c>
      <c r="AJ119" s="700">
        <v>0</v>
      </c>
      <c r="AK119" s="700">
        <v>0</v>
      </c>
      <c r="AL119" s="700">
        <v>0</v>
      </c>
      <c r="AM119" s="700">
        <v>0</v>
      </c>
      <c r="AN119" s="700">
        <v>0</v>
      </c>
      <c r="AO119" s="700">
        <v>0</v>
      </c>
      <c r="AP119" s="700">
        <f>+AA119+AB119</f>
        <v>581534</v>
      </c>
      <c r="AQ119" s="701">
        <v>44563</v>
      </c>
      <c r="AR119" s="701">
        <v>44925</v>
      </c>
      <c r="AS119" s="489" t="s">
        <v>1787</v>
      </c>
    </row>
    <row r="120" spans="1:45" ht="98.25" customHeight="1" x14ac:dyDescent="0.2">
      <c r="A120" s="489">
        <v>3</v>
      </c>
      <c r="B120" s="490" t="s">
        <v>1939</v>
      </c>
      <c r="C120" s="489">
        <v>45</v>
      </c>
      <c r="D120" s="490" t="s">
        <v>62</v>
      </c>
      <c r="E120" s="489">
        <v>4503</v>
      </c>
      <c r="F120" s="490" t="s">
        <v>1949</v>
      </c>
      <c r="G120" s="489" t="s">
        <v>64</v>
      </c>
      <c r="H120" s="490" t="s">
        <v>1978</v>
      </c>
      <c r="I120" s="489">
        <v>4503016</v>
      </c>
      <c r="J120" s="490" t="s">
        <v>1979</v>
      </c>
      <c r="K120" s="489" t="s">
        <v>64</v>
      </c>
      <c r="L120" s="490" t="s">
        <v>1980</v>
      </c>
      <c r="M120" s="489">
        <v>450301600</v>
      </c>
      <c r="N120" s="490" t="s">
        <v>1981</v>
      </c>
      <c r="O120" s="694">
        <v>1</v>
      </c>
      <c r="P120" s="501">
        <v>2020003630070</v>
      </c>
      <c r="Q120" s="490" t="s">
        <v>1951</v>
      </c>
      <c r="R120" s="708">
        <f>SUM($V$118:$V$121)/SUM($V$103:$V$121)</f>
        <v>0.161839219689518</v>
      </c>
      <c r="S120" s="490" t="s">
        <v>1952</v>
      </c>
      <c r="T120" s="490" t="s">
        <v>1982</v>
      </c>
      <c r="U120" s="499" t="s">
        <v>1986</v>
      </c>
      <c r="V120" s="691">
        <v>13920000</v>
      </c>
      <c r="W120" s="698" t="s">
        <v>1987</v>
      </c>
      <c r="X120" s="699" t="s">
        <v>1988</v>
      </c>
      <c r="Y120" s="694">
        <v>20</v>
      </c>
      <c r="Z120" s="489" t="s">
        <v>94</v>
      </c>
      <c r="AA120" s="706">
        <v>296582</v>
      </c>
      <c r="AB120" s="706">
        <v>284952</v>
      </c>
      <c r="AC120" s="706">
        <v>135545</v>
      </c>
      <c r="AD120" s="706">
        <v>44254</v>
      </c>
      <c r="AE120" s="706">
        <v>309146</v>
      </c>
      <c r="AF120" s="706">
        <v>92589</v>
      </c>
      <c r="AG120" s="706">
        <v>2145</v>
      </c>
      <c r="AH120" s="706">
        <v>12718</v>
      </c>
      <c r="AI120" s="700">
        <v>0</v>
      </c>
      <c r="AJ120" s="700">
        <v>0</v>
      </c>
      <c r="AK120" s="700">
        <v>0</v>
      </c>
      <c r="AL120" s="700">
        <v>0</v>
      </c>
      <c r="AM120" s="700">
        <v>0</v>
      </c>
      <c r="AN120" s="700">
        <v>0</v>
      </c>
      <c r="AO120" s="700">
        <v>0</v>
      </c>
      <c r="AP120" s="700">
        <f>+AA120+AB120</f>
        <v>581534</v>
      </c>
      <c r="AQ120" s="701">
        <v>44563</v>
      </c>
      <c r="AR120" s="701">
        <v>44925</v>
      </c>
      <c r="AS120" s="489" t="s">
        <v>1787</v>
      </c>
    </row>
    <row r="121" spans="1:45" ht="98.25" customHeight="1" x14ac:dyDescent="0.2">
      <c r="A121" s="489">
        <v>3</v>
      </c>
      <c r="B121" s="490" t="s">
        <v>1939</v>
      </c>
      <c r="C121" s="489">
        <v>45</v>
      </c>
      <c r="D121" s="490" t="s">
        <v>62</v>
      </c>
      <c r="E121" s="489">
        <v>4503</v>
      </c>
      <c r="F121" s="490" t="s">
        <v>1949</v>
      </c>
      <c r="G121" s="489" t="s">
        <v>64</v>
      </c>
      <c r="H121" s="490" t="s">
        <v>1978</v>
      </c>
      <c r="I121" s="489">
        <v>4503016</v>
      </c>
      <c r="J121" s="490" t="s">
        <v>1979</v>
      </c>
      <c r="K121" s="489" t="s">
        <v>64</v>
      </c>
      <c r="L121" s="490" t="s">
        <v>1980</v>
      </c>
      <c r="M121" s="489">
        <v>450301600</v>
      </c>
      <c r="N121" s="490" t="s">
        <v>1981</v>
      </c>
      <c r="O121" s="694">
        <v>1</v>
      </c>
      <c r="P121" s="501">
        <v>2020003630070</v>
      </c>
      <c r="Q121" s="490" t="s">
        <v>1951</v>
      </c>
      <c r="R121" s="708">
        <f>SUM($V$118:$V$121)/SUM($V$103:$V$121)</f>
        <v>0.161839219689518</v>
      </c>
      <c r="S121" s="490" t="s">
        <v>1952</v>
      </c>
      <c r="T121" s="490" t="s">
        <v>1982</v>
      </c>
      <c r="U121" s="499" t="s">
        <v>1986</v>
      </c>
      <c r="V121" s="691">
        <v>14399823.939999999</v>
      </c>
      <c r="W121" s="698" t="s">
        <v>1989</v>
      </c>
      <c r="X121" s="707" t="s">
        <v>1988</v>
      </c>
      <c r="Y121" s="694">
        <v>88</v>
      </c>
      <c r="Z121" s="489" t="s">
        <v>139</v>
      </c>
      <c r="AA121" s="706">
        <v>296582</v>
      </c>
      <c r="AB121" s="706">
        <v>284952</v>
      </c>
      <c r="AC121" s="706">
        <v>135545</v>
      </c>
      <c r="AD121" s="706">
        <v>44254</v>
      </c>
      <c r="AE121" s="706">
        <v>309146</v>
      </c>
      <c r="AF121" s="706">
        <v>92589</v>
      </c>
      <c r="AG121" s="706">
        <v>2145</v>
      </c>
      <c r="AH121" s="706">
        <v>12718</v>
      </c>
      <c r="AI121" s="700">
        <v>0</v>
      </c>
      <c r="AJ121" s="700">
        <v>0</v>
      </c>
      <c r="AK121" s="700">
        <v>0</v>
      </c>
      <c r="AL121" s="700">
        <v>0</v>
      </c>
      <c r="AM121" s="700">
        <v>0</v>
      </c>
      <c r="AN121" s="700">
        <v>0</v>
      </c>
      <c r="AO121" s="700">
        <v>0</v>
      </c>
      <c r="AP121" s="700">
        <f>+AA121+AB121</f>
        <v>581534</v>
      </c>
      <c r="AQ121" s="701">
        <v>44563</v>
      </c>
      <c r="AR121" s="701">
        <v>44925</v>
      </c>
      <c r="AS121" s="489" t="s">
        <v>1787</v>
      </c>
    </row>
    <row r="122" spans="1:45" ht="98.25" customHeight="1" x14ac:dyDescent="0.2">
      <c r="A122" s="489">
        <v>4</v>
      </c>
      <c r="B122" s="490" t="s">
        <v>1990</v>
      </c>
      <c r="C122" s="489">
        <v>45</v>
      </c>
      <c r="D122" s="490" t="s">
        <v>62</v>
      </c>
      <c r="E122" s="489">
        <v>4502</v>
      </c>
      <c r="F122" s="490" t="s">
        <v>907</v>
      </c>
      <c r="G122" s="694">
        <v>4502024</v>
      </c>
      <c r="H122" s="490" t="s">
        <v>1991</v>
      </c>
      <c r="I122" s="694">
        <v>4502024</v>
      </c>
      <c r="J122" s="490" t="s">
        <v>1991</v>
      </c>
      <c r="K122" s="694">
        <v>450202400</v>
      </c>
      <c r="L122" s="490" t="s">
        <v>1992</v>
      </c>
      <c r="M122" s="694">
        <v>450202400</v>
      </c>
      <c r="N122" s="490" t="s">
        <v>1992</v>
      </c>
      <c r="O122" s="694">
        <v>10</v>
      </c>
      <c r="P122" s="545">
        <v>2020003630067</v>
      </c>
      <c r="Q122" s="490" t="s">
        <v>1993</v>
      </c>
      <c r="R122" s="708">
        <f t="shared" ref="R122:R133" si="11">SUM($V$122:$V$134)/SUM($V$122:$V$134)</f>
        <v>1</v>
      </c>
      <c r="S122" s="490" t="s">
        <v>1994</v>
      </c>
      <c r="T122" s="490" t="s">
        <v>1995</v>
      </c>
      <c r="U122" s="499" t="s">
        <v>1851</v>
      </c>
      <c r="V122" s="704">
        <v>4000000</v>
      </c>
      <c r="W122" s="698" t="s">
        <v>1996</v>
      </c>
      <c r="X122" s="702" t="s">
        <v>1243</v>
      </c>
      <c r="Y122" s="694">
        <v>20</v>
      </c>
      <c r="Z122" s="489" t="s">
        <v>94</v>
      </c>
      <c r="AA122" s="706">
        <v>245646</v>
      </c>
      <c r="AB122" s="706">
        <v>263994</v>
      </c>
      <c r="AC122" s="706">
        <v>135592</v>
      </c>
      <c r="AD122" s="706">
        <v>44252</v>
      </c>
      <c r="AE122" s="706">
        <v>237257</v>
      </c>
      <c r="AF122" s="706">
        <v>92539</v>
      </c>
      <c r="AG122" s="706">
        <v>2883</v>
      </c>
      <c r="AH122" s="706">
        <v>6058</v>
      </c>
      <c r="AI122" s="706">
        <v>0</v>
      </c>
      <c r="AJ122" s="706">
        <v>0</v>
      </c>
      <c r="AK122" s="706">
        <v>0</v>
      </c>
      <c r="AL122" s="706">
        <v>0</v>
      </c>
      <c r="AM122" s="706">
        <v>0</v>
      </c>
      <c r="AN122" s="706">
        <v>42555</v>
      </c>
      <c r="AO122" s="706">
        <v>43342</v>
      </c>
      <c r="AP122" s="706">
        <f t="shared" ref="AP122:AP134" si="12">AA122+AB122</f>
        <v>509640</v>
      </c>
      <c r="AQ122" s="701">
        <v>44563</v>
      </c>
      <c r="AR122" s="701">
        <v>44926</v>
      </c>
      <c r="AS122" s="717" t="s">
        <v>1997</v>
      </c>
    </row>
    <row r="123" spans="1:45" ht="98.25" customHeight="1" x14ac:dyDescent="0.2">
      <c r="A123" s="489">
        <v>4</v>
      </c>
      <c r="B123" s="490" t="s">
        <v>1990</v>
      </c>
      <c r="C123" s="489">
        <v>45</v>
      </c>
      <c r="D123" s="490" t="s">
        <v>62</v>
      </c>
      <c r="E123" s="489">
        <v>4502</v>
      </c>
      <c r="F123" s="490" t="s">
        <v>907</v>
      </c>
      <c r="G123" s="694">
        <v>4502024</v>
      </c>
      <c r="H123" s="490" t="s">
        <v>1991</v>
      </c>
      <c r="I123" s="694">
        <v>4502024</v>
      </c>
      <c r="J123" s="490" t="s">
        <v>1991</v>
      </c>
      <c r="K123" s="694">
        <v>450202400</v>
      </c>
      <c r="L123" s="490" t="s">
        <v>1992</v>
      </c>
      <c r="M123" s="694">
        <v>450202400</v>
      </c>
      <c r="N123" s="490" t="s">
        <v>1992</v>
      </c>
      <c r="O123" s="694">
        <v>10</v>
      </c>
      <c r="P123" s="545">
        <v>2020003630067</v>
      </c>
      <c r="Q123" s="490" t="s">
        <v>1993</v>
      </c>
      <c r="R123" s="708">
        <f t="shared" si="11"/>
        <v>1</v>
      </c>
      <c r="S123" s="490" t="s">
        <v>1994</v>
      </c>
      <c r="T123" s="490" t="s">
        <v>1995</v>
      </c>
      <c r="U123" s="499" t="s">
        <v>1998</v>
      </c>
      <c r="V123" s="704">
        <v>1000000</v>
      </c>
      <c r="W123" s="698" t="s">
        <v>1999</v>
      </c>
      <c r="X123" s="707" t="s">
        <v>199</v>
      </c>
      <c r="Y123" s="694">
        <v>20</v>
      </c>
      <c r="Z123" s="489" t="s">
        <v>94</v>
      </c>
      <c r="AA123" s="706">
        <v>245646</v>
      </c>
      <c r="AB123" s="706">
        <v>263994</v>
      </c>
      <c r="AC123" s="706">
        <v>135592</v>
      </c>
      <c r="AD123" s="706">
        <v>44252</v>
      </c>
      <c r="AE123" s="706">
        <v>237257</v>
      </c>
      <c r="AF123" s="706">
        <v>92539</v>
      </c>
      <c r="AG123" s="706">
        <v>2883</v>
      </c>
      <c r="AH123" s="706">
        <v>6058</v>
      </c>
      <c r="AI123" s="706">
        <v>0</v>
      </c>
      <c r="AJ123" s="706">
        <v>0</v>
      </c>
      <c r="AK123" s="706">
        <v>0</v>
      </c>
      <c r="AL123" s="706">
        <v>0</v>
      </c>
      <c r="AM123" s="706">
        <v>0</v>
      </c>
      <c r="AN123" s="706">
        <v>42555</v>
      </c>
      <c r="AO123" s="706">
        <v>43342</v>
      </c>
      <c r="AP123" s="706">
        <f t="shared" si="12"/>
        <v>509640</v>
      </c>
      <c r="AQ123" s="701">
        <v>44563</v>
      </c>
      <c r="AR123" s="701">
        <v>44926</v>
      </c>
      <c r="AS123" s="717" t="s">
        <v>1997</v>
      </c>
    </row>
    <row r="124" spans="1:45" ht="98.25" customHeight="1" x14ac:dyDescent="0.2">
      <c r="A124" s="489">
        <v>4</v>
      </c>
      <c r="B124" s="490" t="s">
        <v>1990</v>
      </c>
      <c r="C124" s="489">
        <v>45</v>
      </c>
      <c r="D124" s="490" t="s">
        <v>62</v>
      </c>
      <c r="E124" s="489">
        <v>4502</v>
      </c>
      <c r="F124" s="490" t="s">
        <v>907</v>
      </c>
      <c r="G124" s="694">
        <v>4502024</v>
      </c>
      <c r="H124" s="490" t="s">
        <v>1991</v>
      </c>
      <c r="I124" s="694">
        <v>4502024</v>
      </c>
      <c r="J124" s="490" t="s">
        <v>1991</v>
      </c>
      <c r="K124" s="694">
        <v>450202400</v>
      </c>
      <c r="L124" s="490" t="s">
        <v>1992</v>
      </c>
      <c r="M124" s="694">
        <v>450202400</v>
      </c>
      <c r="N124" s="490" t="s">
        <v>1992</v>
      </c>
      <c r="O124" s="694">
        <v>10</v>
      </c>
      <c r="P124" s="545">
        <v>2020003630067</v>
      </c>
      <c r="Q124" s="490" t="s">
        <v>1993</v>
      </c>
      <c r="R124" s="708">
        <f t="shared" si="11"/>
        <v>1</v>
      </c>
      <c r="S124" s="490" t="s">
        <v>1994</v>
      </c>
      <c r="T124" s="490" t="s">
        <v>1995</v>
      </c>
      <c r="U124" s="499" t="s">
        <v>2000</v>
      </c>
      <c r="V124" s="704">
        <v>8000000</v>
      </c>
      <c r="W124" s="698" t="s">
        <v>2001</v>
      </c>
      <c r="X124" s="699" t="s">
        <v>74</v>
      </c>
      <c r="Y124" s="694">
        <v>20</v>
      </c>
      <c r="Z124" s="489" t="s">
        <v>94</v>
      </c>
      <c r="AA124" s="706">
        <v>245646</v>
      </c>
      <c r="AB124" s="706">
        <v>263994</v>
      </c>
      <c r="AC124" s="706">
        <v>135592</v>
      </c>
      <c r="AD124" s="706">
        <v>44252</v>
      </c>
      <c r="AE124" s="706">
        <v>237257</v>
      </c>
      <c r="AF124" s="706">
        <v>92539</v>
      </c>
      <c r="AG124" s="706">
        <v>2883</v>
      </c>
      <c r="AH124" s="706">
        <v>6058</v>
      </c>
      <c r="AI124" s="706">
        <v>0</v>
      </c>
      <c r="AJ124" s="706">
        <v>0</v>
      </c>
      <c r="AK124" s="706">
        <v>0</v>
      </c>
      <c r="AL124" s="706">
        <v>0</v>
      </c>
      <c r="AM124" s="706">
        <v>0</v>
      </c>
      <c r="AN124" s="706">
        <v>42555</v>
      </c>
      <c r="AO124" s="706">
        <v>43342</v>
      </c>
      <c r="AP124" s="706">
        <f t="shared" si="12"/>
        <v>509640</v>
      </c>
      <c r="AQ124" s="701">
        <v>44563</v>
      </c>
      <c r="AR124" s="701">
        <v>44926</v>
      </c>
      <c r="AS124" s="717" t="s">
        <v>1997</v>
      </c>
    </row>
    <row r="125" spans="1:45" ht="98.25" customHeight="1" x14ac:dyDescent="0.2">
      <c r="A125" s="489">
        <v>4</v>
      </c>
      <c r="B125" s="490" t="s">
        <v>1990</v>
      </c>
      <c r="C125" s="489">
        <v>45</v>
      </c>
      <c r="D125" s="490" t="s">
        <v>62</v>
      </c>
      <c r="E125" s="489">
        <v>4502</v>
      </c>
      <c r="F125" s="490" t="s">
        <v>907</v>
      </c>
      <c r="G125" s="694">
        <v>4502024</v>
      </c>
      <c r="H125" s="490" t="s">
        <v>1991</v>
      </c>
      <c r="I125" s="694">
        <v>4502024</v>
      </c>
      <c r="J125" s="490" t="s">
        <v>1991</v>
      </c>
      <c r="K125" s="694">
        <v>450202400</v>
      </c>
      <c r="L125" s="490" t="s">
        <v>1992</v>
      </c>
      <c r="M125" s="694">
        <v>450202400</v>
      </c>
      <c r="N125" s="490" t="s">
        <v>1992</v>
      </c>
      <c r="O125" s="694">
        <v>10</v>
      </c>
      <c r="P125" s="545">
        <v>2020003630067</v>
      </c>
      <c r="Q125" s="490" t="s">
        <v>1993</v>
      </c>
      <c r="R125" s="708">
        <f t="shared" si="11"/>
        <v>1</v>
      </c>
      <c r="S125" s="490" t="s">
        <v>1994</v>
      </c>
      <c r="T125" s="490" t="s">
        <v>1995</v>
      </c>
      <c r="U125" s="499" t="s">
        <v>2000</v>
      </c>
      <c r="V125" s="704">
        <v>10000000</v>
      </c>
      <c r="W125" s="698" t="s">
        <v>2002</v>
      </c>
      <c r="X125" s="707" t="s">
        <v>74</v>
      </c>
      <c r="Y125" s="694">
        <v>88</v>
      </c>
      <c r="Z125" s="489" t="s">
        <v>139</v>
      </c>
      <c r="AA125" s="706">
        <v>245646</v>
      </c>
      <c r="AB125" s="706">
        <v>263994</v>
      </c>
      <c r="AC125" s="706">
        <v>135592</v>
      </c>
      <c r="AD125" s="706">
        <v>44252</v>
      </c>
      <c r="AE125" s="706">
        <v>237257</v>
      </c>
      <c r="AF125" s="706">
        <v>92539</v>
      </c>
      <c r="AG125" s="706">
        <v>2883</v>
      </c>
      <c r="AH125" s="706">
        <v>6058</v>
      </c>
      <c r="AI125" s="706">
        <v>0</v>
      </c>
      <c r="AJ125" s="706">
        <v>0</v>
      </c>
      <c r="AK125" s="706">
        <v>0</v>
      </c>
      <c r="AL125" s="706">
        <v>0</v>
      </c>
      <c r="AM125" s="706">
        <v>0</v>
      </c>
      <c r="AN125" s="706">
        <v>42555</v>
      </c>
      <c r="AO125" s="706">
        <v>43342</v>
      </c>
      <c r="AP125" s="706">
        <f t="shared" si="12"/>
        <v>509640</v>
      </c>
      <c r="AQ125" s="701">
        <v>44563</v>
      </c>
      <c r="AR125" s="701">
        <v>44926</v>
      </c>
      <c r="AS125" s="717" t="s">
        <v>1997</v>
      </c>
    </row>
    <row r="126" spans="1:45" ht="98.25" customHeight="1" x14ac:dyDescent="0.2">
      <c r="A126" s="489">
        <v>4</v>
      </c>
      <c r="B126" s="490" t="s">
        <v>1990</v>
      </c>
      <c r="C126" s="489">
        <v>45</v>
      </c>
      <c r="D126" s="490" t="s">
        <v>62</v>
      </c>
      <c r="E126" s="489">
        <v>4502</v>
      </c>
      <c r="F126" s="490" t="s">
        <v>907</v>
      </c>
      <c r="G126" s="694">
        <v>4502024</v>
      </c>
      <c r="H126" s="490" t="s">
        <v>1991</v>
      </c>
      <c r="I126" s="694">
        <v>4502024</v>
      </c>
      <c r="J126" s="490" t="s">
        <v>1991</v>
      </c>
      <c r="K126" s="694">
        <v>450202400</v>
      </c>
      <c r="L126" s="490" t="s">
        <v>1992</v>
      </c>
      <c r="M126" s="694">
        <v>450202400</v>
      </c>
      <c r="N126" s="490" t="s">
        <v>1992</v>
      </c>
      <c r="O126" s="694">
        <v>10</v>
      </c>
      <c r="P126" s="545">
        <v>2020003630067</v>
      </c>
      <c r="Q126" s="490" t="s">
        <v>1993</v>
      </c>
      <c r="R126" s="708">
        <f t="shared" si="11"/>
        <v>1</v>
      </c>
      <c r="S126" s="490" t="s">
        <v>1994</v>
      </c>
      <c r="T126" s="490" t="s">
        <v>1995</v>
      </c>
      <c r="U126" s="499" t="s">
        <v>1842</v>
      </c>
      <c r="V126" s="704">
        <v>5000000</v>
      </c>
      <c r="W126" s="698" t="s">
        <v>2003</v>
      </c>
      <c r="X126" s="699" t="s">
        <v>199</v>
      </c>
      <c r="Y126" s="694">
        <v>20</v>
      </c>
      <c r="Z126" s="489" t="s">
        <v>94</v>
      </c>
      <c r="AA126" s="706">
        <v>245646</v>
      </c>
      <c r="AB126" s="706">
        <v>263994</v>
      </c>
      <c r="AC126" s="706">
        <v>135592</v>
      </c>
      <c r="AD126" s="706">
        <v>44252</v>
      </c>
      <c r="AE126" s="706">
        <v>237257</v>
      </c>
      <c r="AF126" s="706">
        <v>92539</v>
      </c>
      <c r="AG126" s="706">
        <v>2883</v>
      </c>
      <c r="AH126" s="706">
        <v>6058</v>
      </c>
      <c r="AI126" s="706">
        <v>0</v>
      </c>
      <c r="AJ126" s="706">
        <v>0</v>
      </c>
      <c r="AK126" s="706">
        <v>0</v>
      </c>
      <c r="AL126" s="706">
        <v>0</v>
      </c>
      <c r="AM126" s="706">
        <v>0</v>
      </c>
      <c r="AN126" s="706">
        <v>42555</v>
      </c>
      <c r="AO126" s="706">
        <v>43342</v>
      </c>
      <c r="AP126" s="706">
        <f t="shared" si="12"/>
        <v>509640</v>
      </c>
      <c r="AQ126" s="701">
        <v>44563</v>
      </c>
      <c r="AR126" s="701">
        <v>44926</v>
      </c>
      <c r="AS126" s="717" t="s">
        <v>1997</v>
      </c>
    </row>
    <row r="127" spans="1:45" ht="98.25" customHeight="1" x14ac:dyDescent="0.2">
      <c r="A127" s="489">
        <v>4</v>
      </c>
      <c r="B127" s="490" t="s">
        <v>1990</v>
      </c>
      <c r="C127" s="489">
        <v>45</v>
      </c>
      <c r="D127" s="490" t="s">
        <v>62</v>
      </c>
      <c r="E127" s="489">
        <v>4502</v>
      </c>
      <c r="F127" s="490" t="s">
        <v>907</v>
      </c>
      <c r="G127" s="694">
        <v>4502024</v>
      </c>
      <c r="H127" s="490" t="s">
        <v>1991</v>
      </c>
      <c r="I127" s="694">
        <v>4502024</v>
      </c>
      <c r="J127" s="490" t="s">
        <v>1991</v>
      </c>
      <c r="K127" s="694">
        <v>450202400</v>
      </c>
      <c r="L127" s="490" t="s">
        <v>1992</v>
      </c>
      <c r="M127" s="694">
        <v>450202400</v>
      </c>
      <c r="N127" s="490" t="s">
        <v>1992</v>
      </c>
      <c r="O127" s="694">
        <v>10</v>
      </c>
      <c r="P127" s="545">
        <v>2020003630067</v>
      </c>
      <c r="Q127" s="490" t="s">
        <v>1993</v>
      </c>
      <c r="R127" s="708">
        <f t="shared" si="11"/>
        <v>1</v>
      </c>
      <c r="S127" s="490" t="s">
        <v>1994</v>
      </c>
      <c r="T127" s="490" t="s">
        <v>1995</v>
      </c>
      <c r="U127" s="499" t="s">
        <v>2004</v>
      </c>
      <c r="V127" s="704">
        <v>13000000</v>
      </c>
      <c r="W127" s="698" t="s">
        <v>2001</v>
      </c>
      <c r="X127" s="699" t="s">
        <v>74</v>
      </c>
      <c r="Y127" s="694">
        <v>20</v>
      </c>
      <c r="Z127" s="489" t="s">
        <v>94</v>
      </c>
      <c r="AA127" s="706">
        <v>245646</v>
      </c>
      <c r="AB127" s="706">
        <v>263994</v>
      </c>
      <c r="AC127" s="706">
        <v>135592</v>
      </c>
      <c r="AD127" s="706">
        <v>44252</v>
      </c>
      <c r="AE127" s="706">
        <v>237257</v>
      </c>
      <c r="AF127" s="706">
        <v>92539</v>
      </c>
      <c r="AG127" s="706">
        <v>2883</v>
      </c>
      <c r="AH127" s="706">
        <v>6058</v>
      </c>
      <c r="AI127" s="706">
        <v>0</v>
      </c>
      <c r="AJ127" s="706">
        <v>0</v>
      </c>
      <c r="AK127" s="706">
        <v>0</v>
      </c>
      <c r="AL127" s="706">
        <v>0</v>
      </c>
      <c r="AM127" s="706">
        <v>0</v>
      </c>
      <c r="AN127" s="706">
        <v>42555</v>
      </c>
      <c r="AO127" s="706">
        <v>43342</v>
      </c>
      <c r="AP127" s="706">
        <f t="shared" si="12"/>
        <v>509640</v>
      </c>
      <c r="AQ127" s="701">
        <v>44563</v>
      </c>
      <c r="AR127" s="701">
        <v>44926</v>
      </c>
      <c r="AS127" s="717" t="s">
        <v>1997</v>
      </c>
    </row>
    <row r="128" spans="1:45" ht="98.25" customHeight="1" x14ac:dyDescent="0.2">
      <c r="A128" s="489">
        <v>4</v>
      </c>
      <c r="B128" s="490" t="s">
        <v>1990</v>
      </c>
      <c r="C128" s="489">
        <v>45</v>
      </c>
      <c r="D128" s="490" t="s">
        <v>62</v>
      </c>
      <c r="E128" s="489">
        <v>4502</v>
      </c>
      <c r="F128" s="490" t="s">
        <v>907</v>
      </c>
      <c r="G128" s="694">
        <v>4502024</v>
      </c>
      <c r="H128" s="490" t="s">
        <v>1991</v>
      </c>
      <c r="I128" s="694">
        <v>4502024</v>
      </c>
      <c r="J128" s="490" t="s">
        <v>1991</v>
      </c>
      <c r="K128" s="694">
        <v>450202400</v>
      </c>
      <c r="L128" s="490" t="s">
        <v>1992</v>
      </c>
      <c r="M128" s="694">
        <v>450202400</v>
      </c>
      <c r="N128" s="490" t="s">
        <v>1992</v>
      </c>
      <c r="O128" s="694">
        <v>10</v>
      </c>
      <c r="P128" s="545">
        <v>2020003630067</v>
      </c>
      <c r="Q128" s="490" t="s">
        <v>1993</v>
      </c>
      <c r="R128" s="708">
        <f t="shared" si="11"/>
        <v>1</v>
      </c>
      <c r="S128" s="490" t="s">
        <v>1994</v>
      </c>
      <c r="T128" s="490" t="s">
        <v>1995</v>
      </c>
      <c r="U128" s="499" t="s">
        <v>2004</v>
      </c>
      <c r="V128" s="704">
        <v>5000000</v>
      </c>
      <c r="W128" s="698" t="s">
        <v>2002</v>
      </c>
      <c r="X128" s="699" t="s">
        <v>74</v>
      </c>
      <c r="Y128" s="694">
        <v>88</v>
      </c>
      <c r="Z128" s="489" t="s">
        <v>139</v>
      </c>
      <c r="AA128" s="706">
        <v>245646</v>
      </c>
      <c r="AB128" s="706">
        <v>263994</v>
      </c>
      <c r="AC128" s="706">
        <v>135592</v>
      </c>
      <c r="AD128" s="706">
        <v>44252</v>
      </c>
      <c r="AE128" s="706">
        <v>237257</v>
      </c>
      <c r="AF128" s="706">
        <v>92539</v>
      </c>
      <c r="AG128" s="706">
        <v>2883</v>
      </c>
      <c r="AH128" s="706">
        <v>6058</v>
      </c>
      <c r="AI128" s="706">
        <v>0</v>
      </c>
      <c r="AJ128" s="706">
        <v>0</v>
      </c>
      <c r="AK128" s="706">
        <v>0</v>
      </c>
      <c r="AL128" s="706">
        <v>0</v>
      </c>
      <c r="AM128" s="706">
        <v>0</v>
      </c>
      <c r="AN128" s="706">
        <v>42555</v>
      </c>
      <c r="AO128" s="706">
        <v>43342</v>
      </c>
      <c r="AP128" s="706">
        <f t="shared" si="12"/>
        <v>509640</v>
      </c>
      <c r="AQ128" s="701">
        <v>44563</v>
      </c>
      <c r="AR128" s="701">
        <v>44926</v>
      </c>
      <c r="AS128" s="717" t="s">
        <v>1997</v>
      </c>
    </row>
    <row r="129" spans="1:45" ht="98.25" customHeight="1" x14ac:dyDescent="0.2">
      <c r="A129" s="489">
        <v>4</v>
      </c>
      <c r="B129" s="490" t="s">
        <v>1990</v>
      </c>
      <c r="C129" s="489">
        <v>45</v>
      </c>
      <c r="D129" s="490" t="s">
        <v>62</v>
      </c>
      <c r="E129" s="489">
        <v>4502</v>
      </c>
      <c r="F129" s="490" t="s">
        <v>907</v>
      </c>
      <c r="G129" s="694">
        <v>4502024</v>
      </c>
      <c r="H129" s="490" t="s">
        <v>1991</v>
      </c>
      <c r="I129" s="694">
        <v>4502024</v>
      </c>
      <c r="J129" s="490" t="s">
        <v>1991</v>
      </c>
      <c r="K129" s="694">
        <v>450202400</v>
      </c>
      <c r="L129" s="490" t="s">
        <v>1992</v>
      </c>
      <c r="M129" s="694">
        <v>450202400</v>
      </c>
      <c r="N129" s="490" t="s">
        <v>1992</v>
      </c>
      <c r="O129" s="694">
        <v>10</v>
      </c>
      <c r="P129" s="545">
        <v>2020003630067</v>
      </c>
      <c r="Q129" s="490" t="s">
        <v>1993</v>
      </c>
      <c r="R129" s="708">
        <f t="shared" si="11"/>
        <v>1</v>
      </c>
      <c r="S129" s="490" t="s">
        <v>1994</v>
      </c>
      <c r="T129" s="490" t="s">
        <v>1995</v>
      </c>
      <c r="U129" s="499" t="s">
        <v>2005</v>
      </c>
      <c r="V129" s="704">
        <v>9000000</v>
      </c>
      <c r="W129" s="698" t="s">
        <v>2001</v>
      </c>
      <c r="X129" s="699" t="s">
        <v>74</v>
      </c>
      <c r="Y129" s="694">
        <v>20</v>
      </c>
      <c r="Z129" s="489" t="s">
        <v>94</v>
      </c>
      <c r="AA129" s="706">
        <v>245646</v>
      </c>
      <c r="AB129" s="706">
        <v>263994</v>
      </c>
      <c r="AC129" s="706">
        <v>135592</v>
      </c>
      <c r="AD129" s="706">
        <v>44252</v>
      </c>
      <c r="AE129" s="706">
        <v>237257</v>
      </c>
      <c r="AF129" s="706">
        <v>92539</v>
      </c>
      <c r="AG129" s="706">
        <v>2883</v>
      </c>
      <c r="AH129" s="706">
        <v>6058</v>
      </c>
      <c r="AI129" s="706">
        <v>0</v>
      </c>
      <c r="AJ129" s="706">
        <v>0</v>
      </c>
      <c r="AK129" s="706">
        <v>0</v>
      </c>
      <c r="AL129" s="706">
        <v>0</v>
      </c>
      <c r="AM129" s="706">
        <v>0</v>
      </c>
      <c r="AN129" s="706">
        <v>42555</v>
      </c>
      <c r="AO129" s="706">
        <v>43342</v>
      </c>
      <c r="AP129" s="706">
        <f t="shared" si="12"/>
        <v>509640</v>
      </c>
      <c r="AQ129" s="701">
        <v>44563</v>
      </c>
      <c r="AR129" s="701">
        <v>44926</v>
      </c>
      <c r="AS129" s="717" t="s">
        <v>1997</v>
      </c>
    </row>
    <row r="130" spans="1:45" ht="98.25" customHeight="1" x14ac:dyDescent="0.2">
      <c r="A130" s="489">
        <v>4</v>
      </c>
      <c r="B130" s="490" t="s">
        <v>1990</v>
      </c>
      <c r="C130" s="489">
        <v>45</v>
      </c>
      <c r="D130" s="490" t="s">
        <v>62</v>
      </c>
      <c r="E130" s="489">
        <v>4502</v>
      </c>
      <c r="F130" s="490" t="s">
        <v>907</v>
      </c>
      <c r="G130" s="694">
        <v>4502024</v>
      </c>
      <c r="H130" s="490" t="s">
        <v>1991</v>
      </c>
      <c r="I130" s="694">
        <v>4502024</v>
      </c>
      <c r="J130" s="490" t="s">
        <v>1991</v>
      </c>
      <c r="K130" s="694">
        <v>450202400</v>
      </c>
      <c r="L130" s="490" t="s">
        <v>1992</v>
      </c>
      <c r="M130" s="694">
        <v>450202400</v>
      </c>
      <c r="N130" s="490" t="s">
        <v>1992</v>
      </c>
      <c r="O130" s="694">
        <v>10</v>
      </c>
      <c r="P130" s="545">
        <v>2020003630067</v>
      </c>
      <c r="Q130" s="490" t="s">
        <v>1993</v>
      </c>
      <c r="R130" s="708">
        <f t="shared" si="11"/>
        <v>1</v>
      </c>
      <c r="S130" s="490" t="s">
        <v>1994</v>
      </c>
      <c r="T130" s="490" t="s">
        <v>1995</v>
      </c>
      <c r="U130" s="499" t="s">
        <v>2006</v>
      </c>
      <c r="V130" s="704">
        <v>15000000</v>
      </c>
      <c r="W130" s="698" t="s">
        <v>2001</v>
      </c>
      <c r="X130" s="699" t="s">
        <v>74</v>
      </c>
      <c r="Y130" s="694">
        <v>20</v>
      </c>
      <c r="Z130" s="489" t="s">
        <v>94</v>
      </c>
      <c r="AA130" s="706">
        <v>245646</v>
      </c>
      <c r="AB130" s="706">
        <v>263994</v>
      </c>
      <c r="AC130" s="706">
        <v>135592</v>
      </c>
      <c r="AD130" s="706">
        <v>44252</v>
      </c>
      <c r="AE130" s="706">
        <v>237257</v>
      </c>
      <c r="AF130" s="706">
        <v>92539</v>
      </c>
      <c r="AG130" s="706">
        <v>2883</v>
      </c>
      <c r="AH130" s="706">
        <v>6058</v>
      </c>
      <c r="AI130" s="706">
        <v>0</v>
      </c>
      <c r="AJ130" s="706">
        <v>0</v>
      </c>
      <c r="AK130" s="706">
        <v>0</v>
      </c>
      <c r="AL130" s="706">
        <v>0</v>
      </c>
      <c r="AM130" s="706">
        <v>0</v>
      </c>
      <c r="AN130" s="706">
        <v>42555</v>
      </c>
      <c r="AO130" s="706">
        <v>43342</v>
      </c>
      <c r="AP130" s="706">
        <f t="shared" si="12"/>
        <v>509640</v>
      </c>
      <c r="AQ130" s="701">
        <v>44563</v>
      </c>
      <c r="AR130" s="701">
        <v>44926</v>
      </c>
      <c r="AS130" s="717" t="s">
        <v>1997</v>
      </c>
    </row>
    <row r="131" spans="1:45" ht="98.25" customHeight="1" x14ac:dyDescent="0.2">
      <c r="A131" s="489">
        <v>4</v>
      </c>
      <c r="B131" s="490" t="s">
        <v>1990</v>
      </c>
      <c r="C131" s="489">
        <v>45</v>
      </c>
      <c r="D131" s="490" t="s">
        <v>62</v>
      </c>
      <c r="E131" s="489">
        <v>4502</v>
      </c>
      <c r="F131" s="490" t="s">
        <v>907</v>
      </c>
      <c r="G131" s="694">
        <v>4502024</v>
      </c>
      <c r="H131" s="490" t="s">
        <v>1991</v>
      </c>
      <c r="I131" s="694">
        <v>4502024</v>
      </c>
      <c r="J131" s="490" t="s">
        <v>1991</v>
      </c>
      <c r="K131" s="694">
        <v>450202400</v>
      </c>
      <c r="L131" s="490" t="s">
        <v>1992</v>
      </c>
      <c r="M131" s="694">
        <v>450202400</v>
      </c>
      <c r="N131" s="490" t="s">
        <v>1992</v>
      </c>
      <c r="O131" s="694">
        <v>10</v>
      </c>
      <c r="P131" s="545">
        <v>2020003630067</v>
      </c>
      <c r="Q131" s="490" t="s">
        <v>1993</v>
      </c>
      <c r="R131" s="708">
        <f t="shared" si="11"/>
        <v>1</v>
      </c>
      <c r="S131" s="490" t="s">
        <v>1994</v>
      </c>
      <c r="T131" s="490" t="s">
        <v>1995</v>
      </c>
      <c r="U131" s="499" t="s">
        <v>2006</v>
      </c>
      <c r="V131" s="704">
        <v>3982716.05</v>
      </c>
      <c r="W131" s="698" t="s">
        <v>2002</v>
      </c>
      <c r="X131" s="699" t="s">
        <v>74</v>
      </c>
      <c r="Y131" s="694">
        <v>88</v>
      </c>
      <c r="Z131" s="489" t="s">
        <v>139</v>
      </c>
      <c r="AA131" s="706">
        <v>245646</v>
      </c>
      <c r="AB131" s="706">
        <v>263994</v>
      </c>
      <c r="AC131" s="706">
        <v>135592</v>
      </c>
      <c r="AD131" s="706">
        <v>44252</v>
      </c>
      <c r="AE131" s="706">
        <v>237257</v>
      </c>
      <c r="AF131" s="706">
        <v>92539</v>
      </c>
      <c r="AG131" s="706">
        <v>2883</v>
      </c>
      <c r="AH131" s="706">
        <v>6058</v>
      </c>
      <c r="AI131" s="706">
        <v>0</v>
      </c>
      <c r="AJ131" s="706">
        <v>0</v>
      </c>
      <c r="AK131" s="706">
        <v>0</v>
      </c>
      <c r="AL131" s="706">
        <v>0</v>
      </c>
      <c r="AM131" s="706">
        <v>0</v>
      </c>
      <c r="AN131" s="706">
        <v>42555</v>
      </c>
      <c r="AO131" s="706">
        <v>43342</v>
      </c>
      <c r="AP131" s="706">
        <f t="shared" si="12"/>
        <v>509640</v>
      </c>
      <c r="AQ131" s="701">
        <v>44563</v>
      </c>
      <c r="AR131" s="701">
        <v>44926</v>
      </c>
      <c r="AS131" s="717" t="s">
        <v>1997</v>
      </c>
    </row>
    <row r="132" spans="1:45" ht="98.25" customHeight="1" x14ac:dyDescent="0.2">
      <c r="A132" s="489">
        <v>4</v>
      </c>
      <c r="B132" s="490" t="s">
        <v>1990</v>
      </c>
      <c r="C132" s="489">
        <v>45</v>
      </c>
      <c r="D132" s="490" t="s">
        <v>62</v>
      </c>
      <c r="E132" s="489">
        <v>4502</v>
      </c>
      <c r="F132" s="490" t="s">
        <v>907</v>
      </c>
      <c r="G132" s="694">
        <v>4502024</v>
      </c>
      <c r="H132" s="490" t="s">
        <v>1991</v>
      </c>
      <c r="I132" s="694">
        <v>4502024</v>
      </c>
      <c r="J132" s="490" t="s">
        <v>1991</v>
      </c>
      <c r="K132" s="694">
        <v>450202400</v>
      </c>
      <c r="L132" s="490" t="s">
        <v>1992</v>
      </c>
      <c r="M132" s="694">
        <v>450202400</v>
      </c>
      <c r="N132" s="490" t="s">
        <v>1992</v>
      </c>
      <c r="O132" s="694">
        <v>10</v>
      </c>
      <c r="P132" s="545">
        <v>2020003630067</v>
      </c>
      <c r="Q132" s="490" t="s">
        <v>1993</v>
      </c>
      <c r="R132" s="708">
        <f t="shared" si="11"/>
        <v>1</v>
      </c>
      <c r="S132" s="490" t="s">
        <v>1994</v>
      </c>
      <c r="T132" s="490" t="s">
        <v>1995</v>
      </c>
      <c r="U132" s="499" t="s">
        <v>2007</v>
      </c>
      <c r="V132" s="704">
        <v>7000000</v>
      </c>
      <c r="W132" s="698" t="s">
        <v>2001</v>
      </c>
      <c r="X132" s="699" t="s">
        <v>74</v>
      </c>
      <c r="Y132" s="694">
        <v>20</v>
      </c>
      <c r="Z132" s="489" t="s">
        <v>94</v>
      </c>
      <c r="AA132" s="706">
        <v>245646</v>
      </c>
      <c r="AB132" s="706">
        <v>263994</v>
      </c>
      <c r="AC132" s="706">
        <v>135592</v>
      </c>
      <c r="AD132" s="706">
        <v>44252</v>
      </c>
      <c r="AE132" s="706">
        <v>237257</v>
      </c>
      <c r="AF132" s="706">
        <v>92539</v>
      </c>
      <c r="AG132" s="706">
        <v>2883</v>
      </c>
      <c r="AH132" s="706">
        <v>6058</v>
      </c>
      <c r="AI132" s="706">
        <v>0</v>
      </c>
      <c r="AJ132" s="706">
        <v>0</v>
      </c>
      <c r="AK132" s="706">
        <v>0</v>
      </c>
      <c r="AL132" s="706">
        <v>0</v>
      </c>
      <c r="AM132" s="706">
        <v>0</v>
      </c>
      <c r="AN132" s="706">
        <v>42555</v>
      </c>
      <c r="AO132" s="706">
        <v>43342</v>
      </c>
      <c r="AP132" s="706">
        <f t="shared" si="12"/>
        <v>509640</v>
      </c>
      <c r="AQ132" s="701">
        <v>44563</v>
      </c>
      <c r="AR132" s="701">
        <v>44926</v>
      </c>
      <c r="AS132" s="717" t="s">
        <v>1997</v>
      </c>
    </row>
    <row r="133" spans="1:45" ht="98.25" customHeight="1" x14ac:dyDescent="0.2">
      <c r="A133" s="489">
        <v>4</v>
      </c>
      <c r="B133" s="490" t="s">
        <v>1990</v>
      </c>
      <c r="C133" s="489">
        <v>45</v>
      </c>
      <c r="D133" s="490" t="s">
        <v>62</v>
      </c>
      <c r="E133" s="489">
        <v>4502</v>
      </c>
      <c r="F133" s="490" t="s">
        <v>907</v>
      </c>
      <c r="G133" s="694">
        <v>4502024</v>
      </c>
      <c r="H133" s="490" t="s">
        <v>1991</v>
      </c>
      <c r="I133" s="694">
        <v>4502024</v>
      </c>
      <c r="J133" s="490" t="s">
        <v>1991</v>
      </c>
      <c r="K133" s="694">
        <v>450202400</v>
      </c>
      <c r="L133" s="490" t="s">
        <v>1992</v>
      </c>
      <c r="M133" s="694">
        <v>450202400</v>
      </c>
      <c r="N133" s="490" t="s">
        <v>1992</v>
      </c>
      <c r="O133" s="694">
        <v>10</v>
      </c>
      <c r="P133" s="545">
        <v>2020003630067</v>
      </c>
      <c r="Q133" s="490" t="s">
        <v>1993</v>
      </c>
      <c r="R133" s="708">
        <f t="shared" si="11"/>
        <v>1</v>
      </c>
      <c r="S133" s="490" t="s">
        <v>1994</v>
      </c>
      <c r="T133" s="490" t="s">
        <v>1995</v>
      </c>
      <c r="U133" s="499" t="s">
        <v>2007</v>
      </c>
      <c r="V133" s="704">
        <v>7000000</v>
      </c>
      <c r="W133" s="698" t="s">
        <v>2002</v>
      </c>
      <c r="X133" s="699" t="s">
        <v>74</v>
      </c>
      <c r="Y133" s="694">
        <v>88</v>
      </c>
      <c r="Z133" s="489" t="s">
        <v>139</v>
      </c>
      <c r="AA133" s="706">
        <v>245646</v>
      </c>
      <c r="AB133" s="706">
        <v>263994</v>
      </c>
      <c r="AC133" s="706">
        <v>135592</v>
      </c>
      <c r="AD133" s="706">
        <v>44252</v>
      </c>
      <c r="AE133" s="706">
        <v>237257</v>
      </c>
      <c r="AF133" s="706">
        <v>92539</v>
      </c>
      <c r="AG133" s="706">
        <v>2883</v>
      </c>
      <c r="AH133" s="706">
        <v>6058</v>
      </c>
      <c r="AI133" s="706">
        <v>0</v>
      </c>
      <c r="AJ133" s="706">
        <v>0</v>
      </c>
      <c r="AK133" s="706">
        <v>0</v>
      </c>
      <c r="AL133" s="706">
        <v>0</v>
      </c>
      <c r="AM133" s="706">
        <v>0</v>
      </c>
      <c r="AN133" s="706">
        <v>42555</v>
      </c>
      <c r="AO133" s="706">
        <v>43342</v>
      </c>
      <c r="AP133" s="706">
        <f t="shared" si="12"/>
        <v>509640</v>
      </c>
      <c r="AQ133" s="701">
        <v>44563</v>
      </c>
      <c r="AR133" s="701">
        <v>44926</v>
      </c>
      <c r="AS133" s="717" t="s">
        <v>1997</v>
      </c>
    </row>
    <row r="134" spans="1:45" ht="98.25" customHeight="1" x14ac:dyDescent="0.2">
      <c r="A134" s="489">
        <v>4</v>
      </c>
      <c r="B134" s="490" t="s">
        <v>1990</v>
      </c>
      <c r="C134" s="489">
        <v>45</v>
      </c>
      <c r="D134" s="490" t="s">
        <v>62</v>
      </c>
      <c r="E134" s="489">
        <v>4502</v>
      </c>
      <c r="F134" s="490" t="s">
        <v>907</v>
      </c>
      <c r="G134" s="694">
        <v>4502024</v>
      </c>
      <c r="H134" s="490" t="s">
        <v>1991</v>
      </c>
      <c r="I134" s="694">
        <v>4502024</v>
      </c>
      <c r="J134" s="490" t="s">
        <v>1991</v>
      </c>
      <c r="K134" s="694">
        <v>450202400</v>
      </c>
      <c r="L134" s="490" t="s">
        <v>1992</v>
      </c>
      <c r="M134" s="694">
        <v>450202400</v>
      </c>
      <c r="N134" s="490" t="s">
        <v>1992</v>
      </c>
      <c r="O134" s="694">
        <v>10</v>
      </c>
      <c r="P134" s="545">
        <v>2020003630067</v>
      </c>
      <c r="Q134" s="490" t="s">
        <v>1993</v>
      </c>
      <c r="R134" s="708">
        <f>SUM($V$122:$V$134)/SUM($V$122:$V$134)</f>
        <v>1</v>
      </c>
      <c r="S134" s="490" t="s">
        <v>1994</v>
      </c>
      <c r="T134" s="490" t="s">
        <v>1995</v>
      </c>
      <c r="U134" s="499" t="s">
        <v>2008</v>
      </c>
      <c r="V134" s="704">
        <v>3000000</v>
      </c>
      <c r="W134" s="698" t="s">
        <v>2009</v>
      </c>
      <c r="X134" s="707" t="s">
        <v>2010</v>
      </c>
      <c r="Y134" s="694">
        <v>20</v>
      </c>
      <c r="Z134" s="489" t="s">
        <v>94</v>
      </c>
      <c r="AA134" s="706">
        <v>245646</v>
      </c>
      <c r="AB134" s="706">
        <v>263994</v>
      </c>
      <c r="AC134" s="706">
        <v>135592</v>
      </c>
      <c r="AD134" s="706">
        <v>44252</v>
      </c>
      <c r="AE134" s="706">
        <v>237257</v>
      </c>
      <c r="AF134" s="706">
        <v>92539</v>
      </c>
      <c r="AG134" s="706">
        <v>2883</v>
      </c>
      <c r="AH134" s="706">
        <v>6058</v>
      </c>
      <c r="AI134" s="706">
        <v>0</v>
      </c>
      <c r="AJ134" s="706">
        <v>0</v>
      </c>
      <c r="AK134" s="706">
        <v>0</v>
      </c>
      <c r="AL134" s="706">
        <v>0</v>
      </c>
      <c r="AM134" s="706">
        <v>0</v>
      </c>
      <c r="AN134" s="706">
        <v>42555</v>
      </c>
      <c r="AO134" s="706">
        <v>43342</v>
      </c>
      <c r="AP134" s="706">
        <f t="shared" si="12"/>
        <v>509640</v>
      </c>
      <c r="AQ134" s="701">
        <v>44563</v>
      </c>
      <c r="AR134" s="701">
        <v>44926</v>
      </c>
      <c r="AS134" s="717" t="s">
        <v>1997</v>
      </c>
    </row>
    <row r="135" spans="1:45" ht="98.25" customHeight="1" x14ac:dyDescent="0.2">
      <c r="A135" s="489">
        <v>4</v>
      </c>
      <c r="B135" s="490" t="s">
        <v>1990</v>
      </c>
      <c r="C135" s="489">
        <v>45</v>
      </c>
      <c r="D135" s="490" t="s">
        <v>62</v>
      </c>
      <c r="E135" s="489">
        <v>4502</v>
      </c>
      <c r="F135" s="490" t="s">
        <v>907</v>
      </c>
      <c r="G135" s="694">
        <v>4502001</v>
      </c>
      <c r="H135" s="490" t="s">
        <v>191</v>
      </c>
      <c r="I135" s="694">
        <v>4502001</v>
      </c>
      <c r="J135" s="490" t="s">
        <v>191</v>
      </c>
      <c r="K135" s="694">
        <v>450200100</v>
      </c>
      <c r="L135" s="490" t="s">
        <v>2011</v>
      </c>
      <c r="M135" s="694">
        <v>450200100</v>
      </c>
      <c r="N135" s="490" t="s">
        <v>193</v>
      </c>
      <c r="O135" s="489">
        <v>3</v>
      </c>
      <c r="P135" s="501">
        <v>2020003630071</v>
      </c>
      <c r="Q135" s="490" t="s">
        <v>2012</v>
      </c>
      <c r="R135" s="532">
        <f t="shared" ref="R135:R148" si="13">SUM($V$135:$V$148)/SUM($V$135:$V$163)</f>
        <v>0.49802356181684881</v>
      </c>
      <c r="S135" s="490" t="s">
        <v>2013</v>
      </c>
      <c r="T135" s="490" t="s">
        <v>2014</v>
      </c>
      <c r="U135" s="499" t="s">
        <v>2015</v>
      </c>
      <c r="V135" s="691">
        <v>39000000</v>
      </c>
      <c r="W135" s="698" t="s">
        <v>2016</v>
      </c>
      <c r="X135" s="699" t="s">
        <v>74</v>
      </c>
      <c r="Y135" s="694">
        <v>20</v>
      </c>
      <c r="Z135" s="489" t="s">
        <v>94</v>
      </c>
      <c r="AA135" s="706">
        <v>291786</v>
      </c>
      <c r="AB135" s="706">
        <v>270331</v>
      </c>
      <c r="AC135" s="706">
        <v>102045</v>
      </c>
      <c r="AD135" s="706">
        <v>39183</v>
      </c>
      <c r="AE135" s="706">
        <v>310195</v>
      </c>
      <c r="AF135" s="706">
        <v>110694</v>
      </c>
      <c r="AG135" s="706">
        <v>2145</v>
      </c>
      <c r="AH135" s="706">
        <v>12718</v>
      </c>
      <c r="AI135" s="706">
        <v>26</v>
      </c>
      <c r="AJ135" s="706">
        <v>37</v>
      </c>
      <c r="AK135" s="706">
        <v>0</v>
      </c>
      <c r="AL135" s="706">
        <v>0</v>
      </c>
      <c r="AM135" s="706">
        <v>44350</v>
      </c>
      <c r="AN135" s="706">
        <v>21944</v>
      </c>
      <c r="AO135" s="706">
        <v>75687</v>
      </c>
      <c r="AP135" s="706">
        <f t="shared" ref="AP135:AP163" si="14">SUM(AA135:AB135)</f>
        <v>562117</v>
      </c>
      <c r="AQ135" s="701">
        <v>44563</v>
      </c>
      <c r="AR135" s="701">
        <v>44926</v>
      </c>
      <c r="AS135" s="706" t="s">
        <v>1787</v>
      </c>
    </row>
    <row r="136" spans="1:45" ht="98.25" customHeight="1" x14ac:dyDescent="0.2">
      <c r="A136" s="489">
        <v>4</v>
      </c>
      <c r="B136" s="490" t="s">
        <v>1990</v>
      </c>
      <c r="C136" s="489">
        <v>45</v>
      </c>
      <c r="D136" s="490" t="s">
        <v>62</v>
      </c>
      <c r="E136" s="489">
        <v>4502</v>
      </c>
      <c r="F136" s="490" t="s">
        <v>907</v>
      </c>
      <c r="G136" s="694">
        <v>4502001</v>
      </c>
      <c r="H136" s="490" t="s">
        <v>191</v>
      </c>
      <c r="I136" s="694">
        <v>4502001</v>
      </c>
      <c r="J136" s="490" t="s">
        <v>191</v>
      </c>
      <c r="K136" s="694">
        <v>450200100</v>
      </c>
      <c r="L136" s="490" t="s">
        <v>2011</v>
      </c>
      <c r="M136" s="694">
        <v>450200100</v>
      </c>
      <c r="N136" s="490" t="s">
        <v>193</v>
      </c>
      <c r="O136" s="489">
        <v>3</v>
      </c>
      <c r="P136" s="501">
        <v>2020003630071</v>
      </c>
      <c r="Q136" s="490" t="s">
        <v>2012</v>
      </c>
      <c r="R136" s="532">
        <f t="shared" si="13"/>
        <v>0.49802356181684881</v>
      </c>
      <c r="S136" s="490" t="s">
        <v>2013</v>
      </c>
      <c r="T136" s="490" t="s">
        <v>2014</v>
      </c>
      <c r="U136" s="499" t="s">
        <v>2015</v>
      </c>
      <c r="V136" s="691">
        <v>10000000</v>
      </c>
      <c r="W136" s="698" t="s">
        <v>2017</v>
      </c>
      <c r="X136" s="699" t="s">
        <v>74</v>
      </c>
      <c r="Y136" s="694">
        <v>88</v>
      </c>
      <c r="Z136" s="489" t="s">
        <v>139</v>
      </c>
      <c r="AA136" s="706">
        <v>291786</v>
      </c>
      <c r="AB136" s="706">
        <v>270331</v>
      </c>
      <c r="AC136" s="706">
        <v>102045</v>
      </c>
      <c r="AD136" s="706">
        <v>39183</v>
      </c>
      <c r="AE136" s="706">
        <v>310195</v>
      </c>
      <c r="AF136" s="706">
        <v>110694</v>
      </c>
      <c r="AG136" s="706">
        <v>2145</v>
      </c>
      <c r="AH136" s="706">
        <v>12718</v>
      </c>
      <c r="AI136" s="706">
        <v>26</v>
      </c>
      <c r="AJ136" s="706">
        <v>37</v>
      </c>
      <c r="AK136" s="706">
        <v>0</v>
      </c>
      <c r="AL136" s="706">
        <v>0</v>
      </c>
      <c r="AM136" s="706">
        <v>44350</v>
      </c>
      <c r="AN136" s="706">
        <v>21944</v>
      </c>
      <c r="AO136" s="706">
        <v>75687</v>
      </c>
      <c r="AP136" s="706">
        <f t="shared" si="14"/>
        <v>562117</v>
      </c>
      <c r="AQ136" s="701">
        <v>44563</v>
      </c>
      <c r="AR136" s="701">
        <v>44926</v>
      </c>
      <c r="AS136" s="706" t="s">
        <v>1787</v>
      </c>
    </row>
    <row r="137" spans="1:45" ht="98.25" customHeight="1" x14ac:dyDescent="0.2">
      <c r="A137" s="489">
        <v>4</v>
      </c>
      <c r="B137" s="490" t="s">
        <v>1990</v>
      </c>
      <c r="C137" s="489">
        <v>45</v>
      </c>
      <c r="D137" s="490" t="s">
        <v>62</v>
      </c>
      <c r="E137" s="489">
        <v>4502</v>
      </c>
      <c r="F137" s="490" t="s">
        <v>907</v>
      </c>
      <c r="G137" s="694">
        <v>4502001</v>
      </c>
      <c r="H137" s="490" t="s">
        <v>191</v>
      </c>
      <c r="I137" s="694">
        <v>4502001</v>
      </c>
      <c r="J137" s="490" t="s">
        <v>191</v>
      </c>
      <c r="K137" s="694">
        <v>450200100</v>
      </c>
      <c r="L137" s="490" t="s">
        <v>2011</v>
      </c>
      <c r="M137" s="694">
        <v>450200100</v>
      </c>
      <c r="N137" s="490" t="s">
        <v>193</v>
      </c>
      <c r="O137" s="489">
        <v>3</v>
      </c>
      <c r="P137" s="501">
        <v>2020003630071</v>
      </c>
      <c r="Q137" s="490" t="s">
        <v>2012</v>
      </c>
      <c r="R137" s="532">
        <f t="shared" si="13"/>
        <v>0.49802356181684881</v>
      </c>
      <c r="S137" s="490" t="s">
        <v>2013</v>
      </c>
      <c r="T137" s="490" t="s">
        <v>2014</v>
      </c>
      <c r="U137" s="499" t="s">
        <v>2018</v>
      </c>
      <c r="V137" s="691">
        <v>20000000</v>
      </c>
      <c r="W137" s="698" t="s">
        <v>2019</v>
      </c>
      <c r="X137" s="699" t="s">
        <v>1240</v>
      </c>
      <c r="Y137" s="694">
        <v>20</v>
      </c>
      <c r="Z137" s="489" t="s">
        <v>94</v>
      </c>
      <c r="AA137" s="706">
        <v>291786</v>
      </c>
      <c r="AB137" s="706">
        <v>270331</v>
      </c>
      <c r="AC137" s="706">
        <v>102045</v>
      </c>
      <c r="AD137" s="706">
        <v>39183</v>
      </c>
      <c r="AE137" s="706">
        <v>310195</v>
      </c>
      <c r="AF137" s="706">
        <v>110694</v>
      </c>
      <c r="AG137" s="706">
        <v>2145</v>
      </c>
      <c r="AH137" s="706">
        <v>12718</v>
      </c>
      <c r="AI137" s="706">
        <v>26</v>
      </c>
      <c r="AJ137" s="706">
        <v>37</v>
      </c>
      <c r="AK137" s="706">
        <v>0</v>
      </c>
      <c r="AL137" s="706">
        <v>0</v>
      </c>
      <c r="AM137" s="706">
        <v>44350</v>
      </c>
      <c r="AN137" s="706">
        <v>21944</v>
      </c>
      <c r="AO137" s="706">
        <v>75687</v>
      </c>
      <c r="AP137" s="706">
        <f t="shared" si="14"/>
        <v>562117</v>
      </c>
      <c r="AQ137" s="701">
        <v>44563</v>
      </c>
      <c r="AR137" s="701">
        <v>44926</v>
      </c>
      <c r="AS137" s="706" t="s">
        <v>1787</v>
      </c>
    </row>
    <row r="138" spans="1:45" ht="98.25" customHeight="1" x14ac:dyDescent="0.2">
      <c r="A138" s="489">
        <v>4</v>
      </c>
      <c r="B138" s="490" t="s">
        <v>1990</v>
      </c>
      <c r="C138" s="489">
        <v>45</v>
      </c>
      <c r="D138" s="490" t="s">
        <v>62</v>
      </c>
      <c r="E138" s="489">
        <v>4502</v>
      </c>
      <c r="F138" s="490" t="s">
        <v>907</v>
      </c>
      <c r="G138" s="694">
        <v>4502001</v>
      </c>
      <c r="H138" s="490" t="s">
        <v>191</v>
      </c>
      <c r="I138" s="694">
        <v>4502001</v>
      </c>
      <c r="J138" s="490" t="s">
        <v>191</v>
      </c>
      <c r="K138" s="694">
        <v>450200100</v>
      </c>
      <c r="L138" s="490" t="s">
        <v>2011</v>
      </c>
      <c r="M138" s="694">
        <v>450200100</v>
      </c>
      <c r="N138" s="490" t="s">
        <v>193</v>
      </c>
      <c r="O138" s="489">
        <v>3</v>
      </c>
      <c r="P138" s="501">
        <v>2020003630071</v>
      </c>
      <c r="Q138" s="490" t="s">
        <v>2012</v>
      </c>
      <c r="R138" s="532">
        <f t="shared" si="13"/>
        <v>0.49802356181684881</v>
      </c>
      <c r="S138" s="490" t="s">
        <v>2013</v>
      </c>
      <c r="T138" s="490" t="s">
        <v>2014</v>
      </c>
      <c r="U138" s="499" t="s">
        <v>2020</v>
      </c>
      <c r="V138" s="691">
        <v>8000000</v>
      </c>
      <c r="W138" s="698" t="s">
        <v>2021</v>
      </c>
      <c r="X138" s="707" t="s">
        <v>2022</v>
      </c>
      <c r="Y138" s="694">
        <v>20</v>
      </c>
      <c r="Z138" s="489" t="s">
        <v>94</v>
      </c>
      <c r="AA138" s="706">
        <v>291786</v>
      </c>
      <c r="AB138" s="706">
        <v>270331</v>
      </c>
      <c r="AC138" s="706">
        <v>102045</v>
      </c>
      <c r="AD138" s="706">
        <v>39183</v>
      </c>
      <c r="AE138" s="706">
        <v>310195</v>
      </c>
      <c r="AF138" s="706">
        <v>110694</v>
      </c>
      <c r="AG138" s="706">
        <v>2145</v>
      </c>
      <c r="AH138" s="706">
        <v>12718</v>
      </c>
      <c r="AI138" s="706">
        <v>26</v>
      </c>
      <c r="AJ138" s="706">
        <v>37</v>
      </c>
      <c r="AK138" s="706">
        <v>0</v>
      </c>
      <c r="AL138" s="706">
        <v>0</v>
      </c>
      <c r="AM138" s="706">
        <v>44350</v>
      </c>
      <c r="AN138" s="706">
        <v>21944</v>
      </c>
      <c r="AO138" s="706">
        <v>75687</v>
      </c>
      <c r="AP138" s="706">
        <f t="shared" si="14"/>
        <v>562117</v>
      </c>
      <c r="AQ138" s="701">
        <v>44563</v>
      </c>
      <c r="AR138" s="701">
        <v>44926</v>
      </c>
      <c r="AS138" s="706" t="s">
        <v>1787</v>
      </c>
    </row>
    <row r="139" spans="1:45" ht="98.25" customHeight="1" x14ac:dyDescent="0.2">
      <c r="A139" s="489">
        <v>4</v>
      </c>
      <c r="B139" s="490" t="s">
        <v>1990</v>
      </c>
      <c r="C139" s="489">
        <v>45</v>
      </c>
      <c r="D139" s="490" t="s">
        <v>62</v>
      </c>
      <c r="E139" s="489">
        <v>4502</v>
      </c>
      <c r="F139" s="490" t="s">
        <v>907</v>
      </c>
      <c r="G139" s="694">
        <v>4502001</v>
      </c>
      <c r="H139" s="490" t="s">
        <v>191</v>
      </c>
      <c r="I139" s="694">
        <v>4502001</v>
      </c>
      <c r="J139" s="490" t="s">
        <v>191</v>
      </c>
      <c r="K139" s="694">
        <v>450200100</v>
      </c>
      <c r="L139" s="490" t="s">
        <v>2011</v>
      </c>
      <c r="M139" s="694">
        <v>450200100</v>
      </c>
      <c r="N139" s="490" t="s">
        <v>193</v>
      </c>
      <c r="O139" s="489">
        <v>3</v>
      </c>
      <c r="P139" s="501">
        <v>2020003630071</v>
      </c>
      <c r="Q139" s="490" t="s">
        <v>2012</v>
      </c>
      <c r="R139" s="532">
        <f t="shared" si="13"/>
        <v>0.49802356181684881</v>
      </c>
      <c r="S139" s="490" t="s">
        <v>2013</v>
      </c>
      <c r="T139" s="490" t="s">
        <v>2014</v>
      </c>
      <c r="U139" s="499" t="s">
        <v>2023</v>
      </c>
      <c r="V139" s="691">
        <v>10000000</v>
      </c>
      <c r="W139" s="698" t="s">
        <v>2016</v>
      </c>
      <c r="X139" s="707" t="s">
        <v>74</v>
      </c>
      <c r="Y139" s="694">
        <v>20</v>
      </c>
      <c r="Z139" s="489" t="s">
        <v>94</v>
      </c>
      <c r="AA139" s="706">
        <v>291786</v>
      </c>
      <c r="AB139" s="706">
        <v>270331</v>
      </c>
      <c r="AC139" s="706">
        <v>102045</v>
      </c>
      <c r="AD139" s="706">
        <v>39183</v>
      </c>
      <c r="AE139" s="706">
        <v>310195</v>
      </c>
      <c r="AF139" s="706">
        <v>110694</v>
      </c>
      <c r="AG139" s="706">
        <v>2145</v>
      </c>
      <c r="AH139" s="706">
        <v>12718</v>
      </c>
      <c r="AI139" s="706">
        <v>26</v>
      </c>
      <c r="AJ139" s="706">
        <v>37</v>
      </c>
      <c r="AK139" s="706">
        <v>0</v>
      </c>
      <c r="AL139" s="706">
        <v>0</v>
      </c>
      <c r="AM139" s="706">
        <v>44350</v>
      </c>
      <c r="AN139" s="706">
        <v>21944</v>
      </c>
      <c r="AO139" s="706">
        <v>75687</v>
      </c>
      <c r="AP139" s="706">
        <f t="shared" si="14"/>
        <v>562117</v>
      </c>
      <c r="AQ139" s="701">
        <v>44563</v>
      </c>
      <c r="AR139" s="701">
        <v>44926</v>
      </c>
      <c r="AS139" s="706" t="s">
        <v>1787</v>
      </c>
    </row>
    <row r="140" spans="1:45" ht="98.25" customHeight="1" x14ac:dyDescent="0.2">
      <c r="A140" s="489">
        <v>4</v>
      </c>
      <c r="B140" s="490" t="s">
        <v>1990</v>
      </c>
      <c r="C140" s="489">
        <v>45</v>
      </c>
      <c r="D140" s="490" t="s">
        <v>62</v>
      </c>
      <c r="E140" s="489">
        <v>4502</v>
      </c>
      <c r="F140" s="490" t="s">
        <v>907</v>
      </c>
      <c r="G140" s="694">
        <v>4502001</v>
      </c>
      <c r="H140" s="490" t="s">
        <v>191</v>
      </c>
      <c r="I140" s="694">
        <v>4502001</v>
      </c>
      <c r="J140" s="490" t="s">
        <v>191</v>
      </c>
      <c r="K140" s="694">
        <v>450200100</v>
      </c>
      <c r="L140" s="490" t="s">
        <v>2011</v>
      </c>
      <c r="M140" s="694">
        <v>450200100</v>
      </c>
      <c r="N140" s="490" t="s">
        <v>193</v>
      </c>
      <c r="O140" s="489">
        <v>3</v>
      </c>
      <c r="P140" s="501">
        <v>2020003630071</v>
      </c>
      <c r="Q140" s="490" t="s">
        <v>2012</v>
      </c>
      <c r="R140" s="532">
        <f t="shared" si="13"/>
        <v>0.49802356181684881</v>
      </c>
      <c r="S140" s="490" t="s">
        <v>2013</v>
      </c>
      <c r="T140" s="490" t="s">
        <v>2014</v>
      </c>
      <c r="U140" s="499" t="s">
        <v>2023</v>
      </c>
      <c r="V140" s="691">
        <v>5000000</v>
      </c>
      <c r="W140" s="698" t="s">
        <v>2017</v>
      </c>
      <c r="X140" s="699" t="s">
        <v>74</v>
      </c>
      <c r="Y140" s="694">
        <v>88</v>
      </c>
      <c r="Z140" s="489" t="s">
        <v>139</v>
      </c>
      <c r="AA140" s="706">
        <v>291786</v>
      </c>
      <c r="AB140" s="706">
        <v>270331</v>
      </c>
      <c r="AC140" s="706">
        <v>102045</v>
      </c>
      <c r="AD140" s="706">
        <v>39183</v>
      </c>
      <c r="AE140" s="706">
        <v>310195</v>
      </c>
      <c r="AF140" s="706">
        <v>110694</v>
      </c>
      <c r="AG140" s="706">
        <v>2145</v>
      </c>
      <c r="AH140" s="706">
        <v>12718</v>
      </c>
      <c r="AI140" s="706">
        <v>26</v>
      </c>
      <c r="AJ140" s="706">
        <v>37</v>
      </c>
      <c r="AK140" s="706">
        <v>0</v>
      </c>
      <c r="AL140" s="706">
        <v>0</v>
      </c>
      <c r="AM140" s="706">
        <v>44350</v>
      </c>
      <c r="AN140" s="706">
        <v>21944</v>
      </c>
      <c r="AO140" s="706">
        <v>75687</v>
      </c>
      <c r="AP140" s="706">
        <f t="shared" si="14"/>
        <v>562117</v>
      </c>
      <c r="AQ140" s="701">
        <v>44563</v>
      </c>
      <c r="AR140" s="701">
        <v>44926</v>
      </c>
      <c r="AS140" s="706" t="s">
        <v>1787</v>
      </c>
    </row>
    <row r="141" spans="1:45" ht="98.25" customHeight="1" x14ac:dyDescent="0.2">
      <c r="A141" s="489">
        <v>4</v>
      </c>
      <c r="B141" s="490" t="s">
        <v>1990</v>
      </c>
      <c r="C141" s="489">
        <v>45</v>
      </c>
      <c r="D141" s="490" t="s">
        <v>62</v>
      </c>
      <c r="E141" s="489">
        <v>4502</v>
      </c>
      <c r="F141" s="490" t="s">
        <v>907</v>
      </c>
      <c r="G141" s="694">
        <v>4502001</v>
      </c>
      <c r="H141" s="490" t="s">
        <v>191</v>
      </c>
      <c r="I141" s="694">
        <v>4502001</v>
      </c>
      <c r="J141" s="490" t="s">
        <v>191</v>
      </c>
      <c r="K141" s="694">
        <v>450200100</v>
      </c>
      <c r="L141" s="490" t="s">
        <v>2011</v>
      </c>
      <c r="M141" s="694">
        <v>450200100</v>
      </c>
      <c r="N141" s="490" t="s">
        <v>193</v>
      </c>
      <c r="O141" s="489">
        <v>3</v>
      </c>
      <c r="P141" s="501">
        <v>2020003630071</v>
      </c>
      <c r="Q141" s="490" t="s">
        <v>2012</v>
      </c>
      <c r="R141" s="532">
        <f t="shared" si="13"/>
        <v>0.49802356181684881</v>
      </c>
      <c r="S141" s="490" t="s">
        <v>2013</v>
      </c>
      <c r="T141" s="490" t="s">
        <v>2014</v>
      </c>
      <c r="U141" s="499" t="s">
        <v>2024</v>
      </c>
      <c r="V141" s="691">
        <v>5000000</v>
      </c>
      <c r="W141" s="698" t="s">
        <v>2016</v>
      </c>
      <c r="X141" s="699" t="s">
        <v>74</v>
      </c>
      <c r="Y141" s="694">
        <v>20</v>
      </c>
      <c r="Z141" s="489" t="s">
        <v>94</v>
      </c>
      <c r="AA141" s="706">
        <v>291786</v>
      </c>
      <c r="AB141" s="706">
        <v>270331</v>
      </c>
      <c r="AC141" s="706">
        <v>102045</v>
      </c>
      <c r="AD141" s="706">
        <v>39183</v>
      </c>
      <c r="AE141" s="706">
        <v>310195</v>
      </c>
      <c r="AF141" s="706">
        <v>110694</v>
      </c>
      <c r="AG141" s="706">
        <v>2145</v>
      </c>
      <c r="AH141" s="706">
        <v>12718</v>
      </c>
      <c r="AI141" s="706">
        <v>26</v>
      </c>
      <c r="AJ141" s="706">
        <v>37</v>
      </c>
      <c r="AK141" s="706">
        <v>0</v>
      </c>
      <c r="AL141" s="706">
        <v>0</v>
      </c>
      <c r="AM141" s="706">
        <v>44350</v>
      </c>
      <c r="AN141" s="706">
        <v>21944</v>
      </c>
      <c r="AO141" s="706">
        <v>75687</v>
      </c>
      <c r="AP141" s="706">
        <f t="shared" si="14"/>
        <v>562117</v>
      </c>
      <c r="AQ141" s="701">
        <v>44563</v>
      </c>
      <c r="AR141" s="701">
        <v>44926</v>
      </c>
      <c r="AS141" s="706" t="s">
        <v>1787</v>
      </c>
    </row>
    <row r="142" spans="1:45" ht="98.25" customHeight="1" x14ac:dyDescent="0.2">
      <c r="A142" s="489">
        <v>4</v>
      </c>
      <c r="B142" s="490" t="s">
        <v>1990</v>
      </c>
      <c r="C142" s="489">
        <v>45</v>
      </c>
      <c r="D142" s="490" t="s">
        <v>62</v>
      </c>
      <c r="E142" s="489">
        <v>4502</v>
      </c>
      <c r="F142" s="490" t="s">
        <v>907</v>
      </c>
      <c r="G142" s="694">
        <v>4502001</v>
      </c>
      <c r="H142" s="490" t="s">
        <v>191</v>
      </c>
      <c r="I142" s="694">
        <v>4502001</v>
      </c>
      <c r="J142" s="490" t="s">
        <v>191</v>
      </c>
      <c r="K142" s="694">
        <v>450200100</v>
      </c>
      <c r="L142" s="490" t="s">
        <v>2011</v>
      </c>
      <c r="M142" s="694">
        <v>450200100</v>
      </c>
      <c r="N142" s="490" t="s">
        <v>193</v>
      </c>
      <c r="O142" s="489">
        <v>3</v>
      </c>
      <c r="P142" s="501">
        <v>2020003630071</v>
      </c>
      <c r="Q142" s="490" t="s">
        <v>2012</v>
      </c>
      <c r="R142" s="532">
        <f t="shared" si="13"/>
        <v>0.49802356181684881</v>
      </c>
      <c r="S142" s="490" t="s">
        <v>2013</v>
      </c>
      <c r="T142" s="490" t="s">
        <v>2014</v>
      </c>
      <c r="U142" s="499" t="s">
        <v>2025</v>
      </c>
      <c r="V142" s="691">
        <v>2000000</v>
      </c>
      <c r="W142" s="698" t="s">
        <v>2026</v>
      </c>
      <c r="X142" s="702" t="s">
        <v>1243</v>
      </c>
      <c r="Y142" s="694">
        <v>20</v>
      </c>
      <c r="Z142" s="489" t="s">
        <v>94</v>
      </c>
      <c r="AA142" s="706">
        <v>291786</v>
      </c>
      <c r="AB142" s="706">
        <v>270331</v>
      </c>
      <c r="AC142" s="706">
        <v>102045</v>
      </c>
      <c r="AD142" s="706">
        <v>39183</v>
      </c>
      <c r="AE142" s="706">
        <v>310195</v>
      </c>
      <c r="AF142" s="706">
        <v>110694</v>
      </c>
      <c r="AG142" s="706">
        <v>2145</v>
      </c>
      <c r="AH142" s="706">
        <v>12718</v>
      </c>
      <c r="AI142" s="706">
        <v>26</v>
      </c>
      <c r="AJ142" s="706">
        <v>37</v>
      </c>
      <c r="AK142" s="706">
        <v>0</v>
      </c>
      <c r="AL142" s="706">
        <v>0</v>
      </c>
      <c r="AM142" s="706">
        <v>44350</v>
      </c>
      <c r="AN142" s="706">
        <v>21944</v>
      </c>
      <c r="AO142" s="706">
        <v>75687</v>
      </c>
      <c r="AP142" s="706">
        <f t="shared" si="14"/>
        <v>562117</v>
      </c>
      <c r="AQ142" s="701">
        <v>44563</v>
      </c>
      <c r="AR142" s="701">
        <v>44926</v>
      </c>
      <c r="AS142" s="706" t="s">
        <v>1787</v>
      </c>
    </row>
    <row r="143" spans="1:45" ht="98.25" customHeight="1" x14ac:dyDescent="0.2">
      <c r="A143" s="489">
        <v>4</v>
      </c>
      <c r="B143" s="490" t="s">
        <v>1990</v>
      </c>
      <c r="C143" s="489">
        <v>45</v>
      </c>
      <c r="D143" s="490" t="s">
        <v>62</v>
      </c>
      <c r="E143" s="489">
        <v>4502</v>
      </c>
      <c r="F143" s="490" t="s">
        <v>907</v>
      </c>
      <c r="G143" s="694">
        <v>4502001</v>
      </c>
      <c r="H143" s="490" t="s">
        <v>191</v>
      </c>
      <c r="I143" s="694">
        <v>4502001</v>
      </c>
      <c r="J143" s="490" t="s">
        <v>191</v>
      </c>
      <c r="K143" s="694">
        <v>450200100</v>
      </c>
      <c r="L143" s="490" t="s">
        <v>2011</v>
      </c>
      <c r="M143" s="694">
        <v>450200100</v>
      </c>
      <c r="N143" s="490" t="s">
        <v>193</v>
      </c>
      <c r="O143" s="489">
        <v>3</v>
      </c>
      <c r="P143" s="501">
        <v>2020003630071</v>
      </c>
      <c r="Q143" s="490" t="s">
        <v>2012</v>
      </c>
      <c r="R143" s="532">
        <f t="shared" si="13"/>
        <v>0.49802356181684881</v>
      </c>
      <c r="S143" s="490" t="s">
        <v>2013</v>
      </c>
      <c r="T143" s="490" t="s">
        <v>2014</v>
      </c>
      <c r="U143" s="499" t="s">
        <v>2025</v>
      </c>
      <c r="V143" s="691">
        <v>3000000</v>
      </c>
      <c r="W143" s="698" t="s">
        <v>2027</v>
      </c>
      <c r="X143" s="707" t="s">
        <v>199</v>
      </c>
      <c r="Y143" s="694">
        <v>20</v>
      </c>
      <c r="Z143" s="489" t="s">
        <v>94</v>
      </c>
      <c r="AA143" s="706">
        <v>291786</v>
      </c>
      <c r="AB143" s="706">
        <v>270331</v>
      </c>
      <c r="AC143" s="706">
        <v>102045</v>
      </c>
      <c r="AD143" s="706">
        <v>39183</v>
      </c>
      <c r="AE143" s="706">
        <v>310195</v>
      </c>
      <c r="AF143" s="706">
        <v>110694</v>
      </c>
      <c r="AG143" s="706">
        <v>2145</v>
      </c>
      <c r="AH143" s="706">
        <v>12718</v>
      </c>
      <c r="AI143" s="706">
        <v>26</v>
      </c>
      <c r="AJ143" s="706">
        <v>37</v>
      </c>
      <c r="AK143" s="706">
        <v>0</v>
      </c>
      <c r="AL143" s="706">
        <v>0</v>
      </c>
      <c r="AM143" s="706">
        <v>44350</v>
      </c>
      <c r="AN143" s="706">
        <v>21944</v>
      </c>
      <c r="AO143" s="706">
        <v>75687</v>
      </c>
      <c r="AP143" s="706">
        <f t="shared" si="14"/>
        <v>562117</v>
      </c>
      <c r="AQ143" s="701">
        <v>44563</v>
      </c>
      <c r="AR143" s="701">
        <v>44926</v>
      </c>
      <c r="AS143" s="706" t="s">
        <v>1787</v>
      </c>
    </row>
    <row r="144" spans="1:45" ht="98.25" customHeight="1" x14ac:dyDescent="0.2">
      <c r="A144" s="489">
        <v>4</v>
      </c>
      <c r="B144" s="490" t="s">
        <v>1990</v>
      </c>
      <c r="C144" s="489">
        <v>45</v>
      </c>
      <c r="D144" s="490" t="s">
        <v>62</v>
      </c>
      <c r="E144" s="489">
        <v>4502</v>
      </c>
      <c r="F144" s="490" t="s">
        <v>907</v>
      </c>
      <c r="G144" s="694">
        <v>4502001</v>
      </c>
      <c r="H144" s="490" t="s">
        <v>191</v>
      </c>
      <c r="I144" s="694">
        <v>4502001</v>
      </c>
      <c r="J144" s="490" t="s">
        <v>191</v>
      </c>
      <c r="K144" s="694">
        <v>450200100</v>
      </c>
      <c r="L144" s="490" t="s">
        <v>2011</v>
      </c>
      <c r="M144" s="694">
        <v>450200100</v>
      </c>
      <c r="N144" s="490" t="s">
        <v>193</v>
      </c>
      <c r="O144" s="489">
        <v>3</v>
      </c>
      <c r="P144" s="501">
        <v>2020003630071</v>
      </c>
      <c r="Q144" s="490" t="s">
        <v>2012</v>
      </c>
      <c r="R144" s="532">
        <f t="shared" si="13"/>
        <v>0.49802356181684881</v>
      </c>
      <c r="S144" s="490" t="s">
        <v>2013</v>
      </c>
      <c r="T144" s="490" t="s">
        <v>2014</v>
      </c>
      <c r="U144" s="499" t="s">
        <v>2028</v>
      </c>
      <c r="V144" s="691">
        <v>10000000</v>
      </c>
      <c r="W144" s="698" t="s">
        <v>2016</v>
      </c>
      <c r="X144" s="699" t="s">
        <v>74</v>
      </c>
      <c r="Y144" s="694">
        <v>20</v>
      </c>
      <c r="Z144" s="489" t="s">
        <v>94</v>
      </c>
      <c r="AA144" s="706">
        <v>291786</v>
      </c>
      <c r="AB144" s="706">
        <v>270331</v>
      </c>
      <c r="AC144" s="706">
        <v>102045</v>
      </c>
      <c r="AD144" s="706">
        <v>39183</v>
      </c>
      <c r="AE144" s="706">
        <v>310195</v>
      </c>
      <c r="AF144" s="706">
        <v>110694</v>
      </c>
      <c r="AG144" s="706">
        <v>2145</v>
      </c>
      <c r="AH144" s="706">
        <v>12718</v>
      </c>
      <c r="AI144" s="706">
        <v>26</v>
      </c>
      <c r="AJ144" s="706">
        <v>37</v>
      </c>
      <c r="AK144" s="706">
        <v>0</v>
      </c>
      <c r="AL144" s="706">
        <v>0</v>
      </c>
      <c r="AM144" s="706">
        <v>44350</v>
      </c>
      <c r="AN144" s="706">
        <v>21944</v>
      </c>
      <c r="AO144" s="706">
        <v>75687</v>
      </c>
      <c r="AP144" s="706">
        <f t="shared" si="14"/>
        <v>562117</v>
      </c>
      <c r="AQ144" s="701">
        <v>44563</v>
      </c>
      <c r="AR144" s="701">
        <v>44926</v>
      </c>
      <c r="AS144" s="706" t="s">
        <v>1787</v>
      </c>
    </row>
    <row r="145" spans="1:45" ht="98.25" customHeight="1" x14ac:dyDescent="0.2">
      <c r="A145" s="489">
        <v>4</v>
      </c>
      <c r="B145" s="490" t="s">
        <v>1990</v>
      </c>
      <c r="C145" s="489">
        <v>45</v>
      </c>
      <c r="D145" s="490" t="s">
        <v>62</v>
      </c>
      <c r="E145" s="489">
        <v>4502</v>
      </c>
      <c r="F145" s="490" t="s">
        <v>907</v>
      </c>
      <c r="G145" s="694">
        <v>4502001</v>
      </c>
      <c r="H145" s="490" t="s">
        <v>191</v>
      </c>
      <c r="I145" s="694">
        <v>4502001</v>
      </c>
      <c r="J145" s="490" t="s">
        <v>191</v>
      </c>
      <c r="K145" s="694">
        <v>450200100</v>
      </c>
      <c r="L145" s="490" t="s">
        <v>2011</v>
      </c>
      <c r="M145" s="694">
        <v>450200100</v>
      </c>
      <c r="N145" s="490" t="s">
        <v>193</v>
      </c>
      <c r="O145" s="489">
        <v>3</v>
      </c>
      <c r="P145" s="501">
        <v>2020003630071</v>
      </c>
      <c r="Q145" s="490" t="s">
        <v>2012</v>
      </c>
      <c r="R145" s="532">
        <f t="shared" si="13"/>
        <v>0.49802356181684881</v>
      </c>
      <c r="S145" s="490" t="s">
        <v>2013</v>
      </c>
      <c r="T145" s="490" t="s">
        <v>2014</v>
      </c>
      <c r="U145" s="499" t="s">
        <v>2029</v>
      </c>
      <c r="V145" s="691">
        <v>4000000</v>
      </c>
      <c r="W145" s="698" t="s">
        <v>2016</v>
      </c>
      <c r="X145" s="699" t="s">
        <v>74</v>
      </c>
      <c r="Y145" s="694">
        <v>20</v>
      </c>
      <c r="Z145" s="489" t="s">
        <v>94</v>
      </c>
      <c r="AA145" s="706">
        <v>291786</v>
      </c>
      <c r="AB145" s="706">
        <v>270331</v>
      </c>
      <c r="AC145" s="706">
        <v>102045</v>
      </c>
      <c r="AD145" s="706">
        <v>39183</v>
      </c>
      <c r="AE145" s="706">
        <v>310195</v>
      </c>
      <c r="AF145" s="706">
        <v>110694</v>
      </c>
      <c r="AG145" s="706">
        <v>2145</v>
      </c>
      <c r="AH145" s="706">
        <v>12718</v>
      </c>
      <c r="AI145" s="706">
        <v>26</v>
      </c>
      <c r="AJ145" s="706">
        <v>37</v>
      </c>
      <c r="AK145" s="706">
        <v>0</v>
      </c>
      <c r="AL145" s="706">
        <v>0</v>
      </c>
      <c r="AM145" s="706">
        <v>44350</v>
      </c>
      <c r="AN145" s="706">
        <v>21944</v>
      </c>
      <c r="AO145" s="706">
        <v>75687</v>
      </c>
      <c r="AP145" s="706">
        <f t="shared" si="14"/>
        <v>562117</v>
      </c>
      <c r="AQ145" s="701">
        <v>44563</v>
      </c>
      <c r="AR145" s="701">
        <v>44926</v>
      </c>
      <c r="AS145" s="706" t="s">
        <v>1787</v>
      </c>
    </row>
    <row r="146" spans="1:45" ht="98.25" customHeight="1" x14ac:dyDescent="0.2">
      <c r="A146" s="489">
        <v>4</v>
      </c>
      <c r="B146" s="490" t="s">
        <v>1990</v>
      </c>
      <c r="C146" s="489">
        <v>45</v>
      </c>
      <c r="D146" s="490" t="s">
        <v>62</v>
      </c>
      <c r="E146" s="489">
        <v>4502</v>
      </c>
      <c r="F146" s="490" t="s">
        <v>907</v>
      </c>
      <c r="G146" s="694">
        <v>4502001</v>
      </c>
      <c r="H146" s="490" t="s">
        <v>191</v>
      </c>
      <c r="I146" s="694">
        <v>4502001</v>
      </c>
      <c r="J146" s="490" t="s">
        <v>191</v>
      </c>
      <c r="K146" s="694">
        <v>450200100</v>
      </c>
      <c r="L146" s="490" t="s">
        <v>2011</v>
      </c>
      <c r="M146" s="694">
        <v>450200100</v>
      </c>
      <c r="N146" s="490" t="s">
        <v>193</v>
      </c>
      <c r="O146" s="489">
        <v>3</v>
      </c>
      <c r="P146" s="501">
        <v>2020003630071</v>
      </c>
      <c r="Q146" s="490" t="s">
        <v>2012</v>
      </c>
      <c r="R146" s="532">
        <f t="shared" si="13"/>
        <v>0.49802356181684881</v>
      </c>
      <c r="S146" s="490" t="s">
        <v>2013</v>
      </c>
      <c r="T146" s="490" t="s">
        <v>2014</v>
      </c>
      <c r="U146" s="499" t="s">
        <v>2030</v>
      </c>
      <c r="V146" s="691">
        <v>17000000</v>
      </c>
      <c r="W146" s="698" t="s">
        <v>2016</v>
      </c>
      <c r="X146" s="699" t="s">
        <v>74</v>
      </c>
      <c r="Y146" s="694">
        <v>20</v>
      </c>
      <c r="Z146" s="489" t="s">
        <v>94</v>
      </c>
      <c r="AA146" s="706">
        <v>291786</v>
      </c>
      <c r="AB146" s="706">
        <v>270331</v>
      </c>
      <c r="AC146" s="706">
        <v>102045</v>
      </c>
      <c r="AD146" s="706">
        <v>39183</v>
      </c>
      <c r="AE146" s="706">
        <v>310195</v>
      </c>
      <c r="AF146" s="706">
        <v>110694</v>
      </c>
      <c r="AG146" s="706">
        <v>2145</v>
      </c>
      <c r="AH146" s="706">
        <v>12718</v>
      </c>
      <c r="AI146" s="706">
        <v>26</v>
      </c>
      <c r="AJ146" s="706">
        <v>37</v>
      </c>
      <c r="AK146" s="706">
        <v>0</v>
      </c>
      <c r="AL146" s="706">
        <v>0</v>
      </c>
      <c r="AM146" s="706">
        <v>44350</v>
      </c>
      <c r="AN146" s="706">
        <v>21944</v>
      </c>
      <c r="AO146" s="706">
        <v>75687</v>
      </c>
      <c r="AP146" s="706">
        <f t="shared" si="14"/>
        <v>562117</v>
      </c>
      <c r="AQ146" s="701">
        <v>44563</v>
      </c>
      <c r="AR146" s="701">
        <v>44926</v>
      </c>
      <c r="AS146" s="706" t="s">
        <v>1787</v>
      </c>
    </row>
    <row r="147" spans="1:45" ht="98.25" customHeight="1" x14ac:dyDescent="0.2">
      <c r="A147" s="489">
        <v>4</v>
      </c>
      <c r="B147" s="490" t="s">
        <v>1990</v>
      </c>
      <c r="C147" s="489">
        <v>45</v>
      </c>
      <c r="D147" s="490" t="s">
        <v>62</v>
      </c>
      <c r="E147" s="489">
        <v>4502</v>
      </c>
      <c r="F147" s="490" t="s">
        <v>907</v>
      </c>
      <c r="G147" s="694">
        <v>4502001</v>
      </c>
      <c r="H147" s="490" t="s">
        <v>191</v>
      </c>
      <c r="I147" s="694">
        <v>4502001</v>
      </c>
      <c r="J147" s="490" t="s">
        <v>191</v>
      </c>
      <c r="K147" s="694">
        <v>450200100</v>
      </c>
      <c r="L147" s="490" t="s">
        <v>2011</v>
      </c>
      <c r="M147" s="694">
        <v>450200100</v>
      </c>
      <c r="N147" s="490" t="s">
        <v>193</v>
      </c>
      <c r="O147" s="489">
        <v>3</v>
      </c>
      <c r="P147" s="501">
        <v>2020003630071</v>
      </c>
      <c r="Q147" s="490" t="s">
        <v>2012</v>
      </c>
      <c r="R147" s="532">
        <f t="shared" si="13"/>
        <v>0.49802356181684881</v>
      </c>
      <c r="S147" s="490" t="s">
        <v>2013</v>
      </c>
      <c r="T147" s="490" t="s">
        <v>2014</v>
      </c>
      <c r="U147" s="499" t="s">
        <v>2031</v>
      </c>
      <c r="V147" s="691">
        <v>15000000</v>
      </c>
      <c r="W147" s="698" t="s">
        <v>2019</v>
      </c>
      <c r="X147" s="707" t="s">
        <v>1240</v>
      </c>
      <c r="Y147" s="694">
        <v>20</v>
      </c>
      <c r="Z147" s="489" t="s">
        <v>94</v>
      </c>
      <c r="AA147" s="706">
        <v>291786</v>
      </c>
      <c r="AB147" s="706">
        <v>270331</v>
      </c>
      <c r="AC147" s="706">
        <v>102045</v>
      </c>
      <c r="AD147" s="706">
        <v>39183</v>
      </c>
      <c r="AE147" s="706">
        <v>310195</v>
      </c>
      <c r="AF147" s="706">
        <v>110694</v>
      </c>
      <c r="AG147" s="706">
        <v>2145</v>
      </c>
      <c r="AH147" s="706">
        <v>12718</v>
      </c>
      <c r="AI147" s="706">
        <v>26</v>
      </c>
      <c r="AJ147" s="706">
        <v>37</v>
      </c>
      <c r="AK147" s="706">
        <v>0</v>
      </c>
      <c r="AL147" s="706">
        <v>0</v>
      </c>
      <c r="AM147" s="706">
        <v>44350</v>
      </c>
      <c r="AN147" s="706">
        <v>21944</v>
      </c>
      <c r="AO147" s="706">
        <v>75687</v>
      </c>
      <c r="AP147" s="706">
        <f t="shared" si="14"/>
        <v>562117</v>
      </c>
      <c r="AQ147" s="701">
        <v>44563</v>
      </c>
      <c r="AR147" s="701">
        <v>44926</v>
      </c>
      <c r="AS147" s="706" t="s">
        <v>1787</v>
      </c>
    </row>
    <row r="148" spans="1:45" ht="98.25" customHeight="1" x14ac:dyDescent="0.2">
      <c r="A148" s="489">
        <v>4</v>
      </c>
      <c r="B148" s="490" t="s">
        <v>1990</v>
      </c>
      <c r="C148" s="489">
        <v>45</v>
      </c>
      <c r="D148" s="490" t="s">
        <v>62</v>
      </c>
      <c r="E148" s="489">
        <v>4502</v>
      </c>
      <c r="F148" s="490" t="s">
        <v>907</v>
      </c>
      <c r="G148" s="694">
        <v>4502001</v>
      </c>
      <c r="H148" s="490" t="s">
        <v>191</v>
      </c>
      <c r="I148" s="694">
        <v>4502001</v>
      </c>
      <c r="J148" s="490" t="s">
        <v>191</v>
      </c>
      <c r="K148" s="694">
        <v>450200100</v>
      </c>
      <c r="L148" s="490" t="s">
        <v>2011</v>
      </c>
      <c r="M148" s="694">
        <v>450200100</v>
      </c>
      <c r="N148" s="490" t="s">
        <v>193</v>
      </c>
      <c r="O148" s="489">
        <v>3</v>
      </c>
      <c r="P148" s="501">
        <v>2020003630071</v>
      </c>
      <c r="Q148" s="490" t="s">
        <v>2012</v>
      </c>
      <c r="R148" s="532">
        <f t="shared" si="13"/>
        <v>0.49802356181684881</v>
      </c>
      <c r="S148" s="490" t="s">
        <v>2013</v>
      </c>
      <c r="T148" s="490" t="s">
        <v>2014</v>
      </c>
      <c r="U148" s="499" t="s">
        <v>2032</v>
      </c>
      <c r="V148" s="691">
        <v>10000000</v>
      </c>
      <c r="W148" s="698" t="s">
        <v>2016</v>
      </c>
      <c r="X148" s="699" t="s">
        <v>74</v>
      </c>
      <c r="Y148" s="694">
        <v>20</v>
      </c>
      <c r="Z148" s="489" t="s">
        <v>94</v>
      </c>
      <c r="AA148" s="706">
        <v>291786</v>
      </c>
      <c r="AB148" s="706">
        <v>270331</v>
      </c>
      <c r="AC148" s="706">
        <v>102045</v>
      </c>
      <c r="AD148" s="706">
        <v>39183</v>
      </c>
      <c r="AE148" s="706">
        <v>310195</v>
      </c>
      <c r="AF148" s="706">
        <v>110694</v>
      </c>
      <c r="AG148" s="706">
        <v>2145</v>
      </c>
      <c r="AH148" s="706">
        <v>12718</v>
      </c>
      <c r="AI148" s="706">
        <v>26</v>
      </c>
      <c r="AJ148" s="706">
        <v>37</v>
      </c>
      <c r="AK148" s="706">
        <v>0</v>
      </c>
      <c r="AL148" s="706">
        <v>0</v>
      </c>
      <c r="AM148" s="706">
        <v>44350</v>
      </c>
      <c r="AN148" s="706">
        <v>21944</v>
      </c>
      <c r="AO148" s="706">
        <v>75687</v>
      </c>
      <c r="AP148" s="706">
        <f t="shared" si="14"/>
        <v>562117</v>
      </c>
      <c r="AQ148" s="701">
        <v>44563</v>
      </c>
      <c r="AR148" s="701">
        <v>44926</v>
      </c>
      <c r="AS148" s="706" t="s">
        <v>1787</v>
      </c>
    </row>
    <row r="149" spans="1:45" ht="98.25" customHeight="1" x14ac:dyDescent="0.2">
      <c r="A149" s="489">
        <v>4</v>
      </c>
      <c r="B149" s="490" t="s">
        <v>1990</v>
      </c>
      <c r="C149" s="489">
        <v>45</v>
      </c>
      <c r="D149" s="490" t="s">
        <v>62</v>
      </c>
      <c r="E149" s="489">
        <v>4502</v>
      </c>
      <c r="F149" s="490" t="s">
        <v>907</v>
      </c>
      <c r="G149" s="489" t="s">
        <v>64</v>
      </c>
      <c r="H149" s="490" t="s">
        <v>2033</v>
      </c>
      <c r="I149" s="489">
        <v>4502001</v>
      </c>
      <c r="J149" s="490" t="s">
        <v>191</v>
      </c>
      <c r="K149" s="489" t="s">
        <v>64</v>
      </c>
      <c r="L149" s="490" t="s">
        <v>2034</v>
      </c>
      <c r="M149" s="489">
        <v>450200111</v>
      </c>
      <c r="N149" s="490" t="s">
        <v>2035</v>
      </c>
      <c r="O149" s="489">
        <v>1</v>
      </c>
      <c r="P149" s="501">
        <v>2020003630071</v>
      </c>
      <c r="Q149" s="490" t="s">
        <v>2012</v>
      </c>
      <c r="R149" s="532">
        <f t="shared" ref="R149:R154" si="15">SUM($V$149:$V$154)/SUM($V$135:$V$163)</f>
        <v>0.26161997234682566</v>
      </c>
      <c r="S149" s="490" t="s">
        <v>2013</v>
      </c>
      <c r="T149" s="490" t="s">
        <v>2014</v>
      </c>
      <c r="U149" s="499" t="s">
        <v>2036</v>
      </c>
      <c r="V149" s="691">
        <v>32000000</v>
      </c>
      <c r="W149" s="698" t="s">
        <v>2016</v>
      </c>
      <c r="X149" s="699" t="s">
        <v>74</v>
      </c>
      <c r="Y149" s="694">
        <v>20</v>
      </c>
      <c r="Z149" s="489" t="s">
        <v>94</v>
      </c>
      <c r="AA149" s="706">
        <v>291786</v>
      </c>
      <c r="AB149" s="706">
        <v>270331</v>
      </c>
      <c r="AC149" s="706">
        <v>102045</v>
      </c>
      <c r="AD149" s="706">
        <v>39183</v>
      </c>
      <c r="AE149" s="706">
        <v>310195</v>
      </c>
      <c r="AF149" s="706">
        <v>110694</v>
      </c>
      <c r="AG149" s="706">
        <v>2145</v>
      </c>
      <c r="AH149" s="706">
        <v>12718</v>
      </c>
      <c r="AI149" s="706">
        <v>26</v>
      </c>
      <c r="AJ149" s="706">
        <v>37</v>
      </c>
      <c r="AK149" s="706">
        <v>0</v>
      </c>
      <c r="AL149" s="706">
        <v>0</v>
      </c>
      <c r="AM149" s="706">
        <v>44350</v>
      </c>
      <c r="AN149" s="706">
        <v>21944</v>
      </c>
      <c r="AO149" s="706">
        <v>75687</v>
      </c>
      <c r="AP149" s="706">
        <f t="shared" si="14"/>
        <v>562117</v>
      </c>
      <c r="AQ149" s="701">
        <v>44563</v>
      </c>
      <c r="AR149" s="701">
        <v>44926</v>
      </c>
      <c r="AS149" s="706" t="s">
        <v>1787</v>
      </c>
    </row>
    <row r="150" spans="1:45" ht="98.25" customHeight="1" x14ac:dyDescent="0.2">
      <c r="A150" s="489">
        <v>4</v>
      </c>
      <c r="B150" s="490" t="s">
        <v>1990</v>
      </c>
      <c r="C150" s="489">
        <v>45</v>
      </c>
      <c r="D150" s="490" t="s">
        <v>62</v>
      </c>
      <c r="E150" s="489">
        <v>4502</v>
      </c>
      <c r="F150" s="490" t="s">
        <v>907</v>
      </c>
      <c r="G150" s="489" t="s">
        <v>64</v>
      </c>
      <c r="H150" s="490" t="s">
        <v>2033</v>
      </c>
      <c r="I150" s="489">
        <v>4502001</v>
      </c>
      <c r="J150" s="490" t="s">
        <v>191</v>
      </c>
      <c r="K150" s="489" t="s">
        <v>64</v>
      </c>
      <c r="L150" s="490" t="s">
        <v>2034</v>
      </c>
      <c r="M150" s="489">
        <v>450200111</v>
      </c>
      <c r="N150" s="490" t="s">
        <v>2035</v>
      </c>
      <c r="O150" s="489">
        <v>1</v>
      </c>
      <c r="P150" s="501">
        <v>2020003630071</v>
      </c>
      <c r="Q150" s="490" t="s">
        <v>2012</v>
      </c>
      <c r="R150" s="532">
        <f t="shared" si="15"/>
        <v>0.26161997234682566</v>
      </c>
      <c r="S150" s="490" t="s">
        <v>2013</v>
      </c>
      <c r="T150" s="490" t="s">
        <v>2014</v>
      </c>
      <c r="U150" s="499" t="s">
        <v>2037</v>
      </c>
      <c r="V150" s="691">
        <v>20000000</v>
      </c>
      <c r="W150" s="698" t="s">
        <v>2016</v>
      </c>
      <c r="X150" s="699" t="s">
        <v>74</v>
      </c>
      <c r="Y150" s="694">
        <v>20</v>
      </c>
      <c r="Z150" s="489" t="s">
        <v>94</v>
      </c>
      <c r="AA150" s="706">
        <v>291786</v>
      </c>
      <c r="AB150" s="706">
        <v>270331</v>
      </c>
      <c r="AC150" s="706">
        <v>102045</v>
      </c>
      <c r="AD150" s="706">
        <v>39183</v>
      </c>
      <c r="AE150" s="706">
        <v>310195</v>
      </c>
      <c r="AF150" s="706">
        <v>110694</v>
      </c>
      <c r="AG150" s="706">
        <v>2145</v>
      </c>
      <c r="AH150" s="706">
        <v>12718</v>
      </c>
      <c r="AI150" s="706">
        <v>26</v>
      </c>
      <c r="AJ150" s="706">
        <v>37</v>
      </c>
      <c r="AK150" s="706">
        <v>0</v>
      </c>
      <c r="AL150" s="706">
        <v>0</v>
      </c>
      <c r="AM150" s="706">
        <v>44350</v>
      </c>
      <c r="AN150" s="706">
        <v>21944</v>
      </c>
      <c r="AO150" s="706">
        <v>75687</v>
      </c>
      <c r="AP150" s="706">
        <f t="shared" si="14"/>
        <v>562117</v>
      </c>
      <c r="AQ150" s="701">
        <v>44563</v>
      </c>
      <c r="AR150" s="701">
        <v>44926</v>
      </c>
      <c r="AS150" s="706" t="s">
        <v>1787</v>
      </c>
    </row>
    <row r="151" spans="1:45" ht="98.25" customHeight="1" x14ac:dyDescent="0.2">
      <c r="A151" s="489">
        <v>4</v>
      </c>
      <c r="B151" s="490" t="s">
        <v>1990</v>
      </c>
      <c r="C151" s="489">
        <v>45</v>
      </c>
      <c r="D151" s="490" t="s">
        <v>62</v>
      </c>
      <c r="E151" s="489">
        <v>4502</v>
      </c>
      <c r="F151" s="490" t="s">
        <v>907</v>
      </c>
      <c r="G151" s="489" t="s">
        <v>64</v>
      </c>
      <c r="H151" s="490" t="s">
        <v>2033</v>
      </c>
      <c r="I151" s="489">
        <v>4502001</v>
      </c>
      <c r="J151" s="490" t="s">
        <v>191</v>
      </c>
      <c r="K151" s="489" t="s">
        <v>64</v>
      </c>
      <c r="L151" s="490" t="s">
        <v>2034</v>
      </c>
      <c r="M151" s="489">
        <v>450200111</v>
      </c>
      <c r="N151" s="490" t="s">
        <v>2035</v>
      </c>
      <c r="O151" s="489">
        <v>1</v>
      </c>
      <c r="P151" s="501">
        <v>2020003630071</v>
      </c>
      <c r="Q151" s="490" t="s">
        <v>2012</v>
      </c>
      <c r="R151" s="532">
        <f t="shared" si="15"/>
        <v>0.26161997234682566</v>
      </c>
      <c r="S151" s="490" t="s">
        <v>2013</v>
      </c>
      <c r="T151" s="490" t="s">
        <v>2014</v>
      </c>
      <c r="U151" s="499" t="s">
        <v>2037</v>
      </c>
      <c r="V151" s="691">
        <v>10000000</v>
      </c>
      <c r="W151" s="698" t="s">
        <v>2019</v>
      </c>
      <c r="X151" s="707" t="s">
        <v>1240</v>
      </c>
      <c r="Y151" s="694">
        <v>20</v>
      </c>
      <c r="Z151" s="489" t="s">
        <v>94</v>
      </c>
      <c r="AA151" s="706">
        <v>291786</v>
      </c>
      <c r="AB151" s="706">
        <v>270331</v>
      </c>
      <c r="AC151" s="706">
        <v>102045</v>
      </c>
      <c r="AD151" s="706">
        <v>39183</v>
      </c>
      <c r="AE151" s="706">
        <v>310195</v>
      </c>
      <c r="AF151" s="706">
        <v>110694</v>
      </c>
      <c r="AG151" s="706">
        <v>2145</v>
      </c>
      <c r="AH151" s="706">
        <v>12718</v>
      </c>
      <c r="AI151" s="706">
        <v>26</v>
      </c>
      <c r="AJ151" s="706">
        <v>37</v>
      </c>
      <c r="AK151" s="706">
        <v>0</v>
      </c>
      <c r="AL151" s="706">
        <v>0</v>
      </c>
      <c r="AM151" s="706">
        <v>44350</v>
      </c>
      <c r="AN151" s="706">
        <v>21944</v>
      </c>
      <c r="AO151" s="706">
        <v>75687</v>
      </c>
      <c r="AP151" s="706">
        <f t="shared" si="14"/>
        <v>562117</v>
      </c>
      <c r="AQ151" s="701">
        <v>44563</v>
      </c>
      <c r="AR151" s="701">
        <v>44926</v>
      </c>
      <c r="AS151" s="706" t="s">
        <v>1787</v>
      </c>
    </row>
    <row r="152" spans="1:45" ht="98.25" customHeight="1" x14ac:dyDescent="0.2">
      <c r="A152" s="489">
        <v>4</v>
      </c>
      <c r="B152" s="490" t="s">
        <v>1990</v>
      </c>
      <c r="C152" s="489">
        <v>45</v>
      </c>
      <c r="D152" s="490" t="s">
        <v>62</v>
      </c>
      <c r="E152" s="489">
        <v>4502</v>
      </c>
      <c r="F152" s="490" t="s">
        <v>907</v>
      </c>
      <c r="G152" s="489" t="s">
        <v>64</v>
      </c>
      <c r="H152" s="490" t="s">
        <v>2033</v>
      </c>
      <c r="I152" s="489">
        <v>4502001</v>
      </c>
      <c r="J152" s="490" t="s">
        <v>191</v>
      </c>
      <c r="K152" s="489" t="s">
        <v>64</v>
      </c>
      <c r="L152" s="490" t="s">
        <v>2034</v>
      </c>
      <c r="M152" s="489">
        <v>450200111</v>
      </c>
      <c r="N152" s="490" t="s">
        <v>2035</v>
      </c>
      <c r="O152" s="489">
        <v>1</v>
      </c>
      <c r="P152" s="501">
        <v>2020003630071</v>
      </c>
      <c r="Q152" s="490" t="s">
        <v>2012</v>
      </c>
      <c r="R152" s="532">
        <f t="shared" si="15"/>
        <v>0.26161997234682566</v>
      </c>
      <c r="S152" s="490" t="s">
        <v>2013</v>
      </c>
      <c r="T152" s="490" t="s">
        <v>2014</v>
      </c>
      <c r="U152" s="499" t="s">
        <v>2037</v>
      </c>
      <c r="V152" s="691">
        <v>10000000</v>
      </c>
      <c r="W152" s="698" t="s">
        <v>2017</v>
      </c>
      <c r="X152" s="702" t="s">
        <v>74</v>
      </c>
      <c r="Y152" s="694">
        <v>88</v>
      </c>
      <c r="Z152" s="489" t="s">
        <v>139</v>
      </c>
      <c r="AA152" s="706">
        <v>291786</v>
      </c>
      <c r="AB152" s="706">
        <v>270331</v>
      </c>
      <c r="AC152" s="706">
        <v>102045</v>
      </c>
      <c r="AD152" s="706">
        <v>39183</v>
      </c>
      <c r="AE152" s="706">
        <v>310195</v>
      </c>
      <c r="AF152" s="706">
        <v>110694</v>
      </c>
      <c r="AG152" s="706">
        <v>2145</v>
      </c>
      <c r="AH152" s="706">
        <v>12718</v>
      </c>
      <c r="AI152" s="706">
        <v>26</v>
      </c>
      <c r="AJ152" s="706">
        <v>37</v>
      </c>
      <c r="AK152" s="706">
        <v>0</v>
      </c>
      <c r="AL152" s="706">
        <v>0</v>
      </c>
      <c r="AM152" s="706">
        <v>44350</v>
      </c>
      <c r="AN152" s="706">
        <v>21944</v>
      </c>
      <c r="AO152" s="706">
        <v>75687</v>
      </c>
      <c r="AP152" s="706">
        <f t="shared" si="14"/>
        <v>562117</v>
      </c>
      <c r="AQ152" s="701">
        <v>44563</v>
      </c>
      <c r="AR152" s="701">
        <v>44926</v>
      </c>
      <c r="AS152" s="706" t="s">
        <v>1787</v>
      </c>
    </row>
    <row r="153" spans="1:45" ht="98.25" customHeight="1" x14ac:dyDescent="0.2">
      <c r="A153" s="489">
        <v>4</v>
      </c>
      <c r="B153" s="490" t="s">
        <v>1990</v>
      </c>
      <c r="C153" s="489">
        <v>45</v>
      </c>
      <c r="D153" s="490" t="s">
        <v>62</v>
      </c>
      <c r="E153" s="489">
        <v>4502</v>
      </c>
      <c r="F153" s="490" t="s">
        <v>907</v>
      </c>
      <c r="G153" s="489" t="s">
        <v>64</v>
      </c>
      <c r="H153" s="490" t="s">
        <v>2033</v>
      </c>
      <c r="I153" s="489">
        <v>4502001</v>
      </c>
      <c r="J153" s="490" t="s">
        <v>191</v>
      </c>
      <c r="K153" s="489" t="s">
        <v>64</v>
      </c>
      <c r="L153" s="490" t="s">
        <v>2034</v>
      </c>
      <c r="M153" s="489">
        <v>450200111</v>
      </c>
      <c r="N153" s="490" t="s">
        <v>2035</v>
      </c>
      <c r="O153" s="489">
        <v>1</v>
      </c>
      <c r="P153" s="501">
        <v>2020003630071</v>
      </c>
      <c r="Q153" s="490" t="s">
        <v>2012</v>
      </c>
      <c r="R153" s="532">
        <f t="shared" si="15"/>
        <v>0.26161997234682566</v>
      </c>
      <c r="S153" s="490" t="s">
        <v>2013</v>
      </c>
      <c r="T153" s="490" t="s">
        <v>2014</v>
      </c>
      <c r="U153" s="499" t="s">
        <v>2038</v>
      </c>
      <c r="V153" s="691">
        <v>2000000</v>
      </c>
      <c r="W153" s="698" t="s">
        <v>2026</v>
      </c>
      <c r="X153" s="702" t="s">
        <v>1243</v>
      </c>
      <c r="Y153" s="694">
        <v>20</v>
      </c>
      <c r="Z153" s="489" t="s">
        <v>94</v>
      </c>
      <c r="AA153" s="706">
        <v>291786</v>
      </c>
      <c r="AB153" s="706">
        <v>270331</v>
      </c>
      <c r="AC153" s="706">
        <v>102045</v>
      </c>
      <c r="AD153" s="706">
        <v>39183</v>
      </c>
      <c r="AE153" s="706">
        <v>310195</v>
      </c>
      <c r="AF153" s="706">
        <v>110694</v>
      </c>
      <c r="AG153" s="706">
        <v>2145</v>
      </c>
      <c r="AH153" s="706">
        <v>12718</v>
      </c>
      <c r="AI153" s="706">
        <v>26</v>
      </c>
      <c r="AJ153" s="706">
        <v>37</v>
      </c>
      <c r="AK153" s="706">
        <v>0</v>
      </c>
      <c r="AL153" s="706">
        <v>0</v>
      </c>
      <c r="AM153" s="706">
        <v>44350</v>
      </c>
      <c r="AN153" s="706">
        <v>21944</v>
      </c>
      <c r="AO153" s="706">
        <v>75687</v>
      </c>
      <c r="AP153" s="706">
        <f t="shared" si="14"/>
        <v>562117</v>
      </c>
      <c r="AQ153" s="701">
        <v>44563</v>
      </c>
      <c r="AR153" s="701">
        <v>44926</v>
      </c>
      <c r="AS153" s="706" t="s">
        <v>1787</v>
      </c>
    </row>
    <row r="154" spans="1:45" ht="98.25" customHeight="1" x14ac:dyDescent="0.2">
      <c r="A154" s="489">
        <v>4</v>
      </c>
      <c r="B154" s="490" t="s">
        <v>1990</v>
      </c>
      <c r="C154" s="489">
        <v>45</v>
      </c>
      <c r="D154" s="490" t="s">
        <v>62</v>
      </c>
      <c r="E154" s="489">
        <v>4502</v>
      </c>
      <c r="F154" s="490" t="s">
        <v>907</v>
      </c>
      <c r="G154" s="489" t="s">
        <v>64</v>
      </c>
      <c r="H154" s="490" t="s">
        <v>2033</v>
      </c>
      <c r="I154" s="489">
        <v>4502001</v>
      </c>
      <c r="J154" s="490" t="s">
        <v>191</v>
      </c>
      <c r="K154" s="489" t="s">
        <v>64</v>
      </c>
      <c r="L154" s="490" t="s">
        <v>2034</v>
      </c>
      <c r="M154" s="489">
        <v>450200111</v>
      </c>
      <c r="N154" s="490" t="s">
        <v>2035</v>
      </c>
      <c r="O154" s="489">
        <v>1</v>
      </c>
      <c r="P154" s="501">
        <v>2020003630071</v>
      </c>
      <c r="Q154" s="490" t="s">
        <v>2012</v>
      </c>
      <c r="R154" s="532">
        <f t="shared" si="15"/>
        <v>0.26161997234682566</v>
      </c>
      <c r="S154" s="490" t="s">
        <v>2013</v>
      </c>
      <c r="T154" s="490" t="s">
        <v>2014</v>
      </c>
      <c r="U154" s="499" t="s">
        <v>2038</v>
      </c>
      <c r="V154" s="691">
        <v>9000000</v>
      </c>
      <c r="W154" s="698" t="s">
        <v>2027</v>
      </c>
      <c r="X154" s="707" t="s">
        <v>199</v>
      </c>
      <c r="Y154" s="694">
        <v>20</v>
      </c>
      <c r="Z154" s="489" t="s">
        <v>94</v>
      </c>
      <c r="AA154" s="706">
        <v>291786</v>
      </c>
      <c r="AB154" s="706">
        <v>270331</v>
      </c>
      <c r="AC154" s="706">
        <v>102045</v>
      </c>
      <c r="AD154" s="706">
        <v>39183</v>
      </c>
      <c r="AE154" s="706">
        <v>310195</v>
      </c>
      <c r="AF154" s="706">
        <v>110694</v>
      </c>
      <c r="AG154" s="706">
        <v>2145</v>
      </c>
      <c r="AH154" s="706">
        <v>12718</v>
      </c>
      <c r="AI154" s="706">
        <v>26</v>
      </c>
      <c r="AJ154" s="706">
        <v>37</v>
      </c>
      <c r="AK154" s="706">
        <v>0</v>
      </c>
      <c r="AL154" s="706">
        <v>0</v>
      </c>
      <c r="AM154" s="706">
        <v>44350</v>
      </c>
      <c r="AN154" s="706">
        <v>21944</v>
      </c>
      <c r="AO154" s="706">
        <v>75687</v>
      </c>
      <c r="AP154" s="706">
        <f t="shared" si="14"/>
        <v>562117</v>
      </c>
      <c r="AQ154" s="701">
        <v>44563</v>
      </c>
      <c r="AR154" s="701">
        <v>44926</v>
      </c>
      <c r="AS154" s="706" t="s">
        <v>1787</v>
      </c>
    </row>
    <row r="155" spans="1:45" ht="98.25" customHeight="1" x14ac:dyDescent="0.2">
      <c r="A155" s="489">
        <v>4</v>
      </c>
      <c r="B155" s="490" t="s">
        <v>1990</v>
      </c>
      <c r="C155" s="489">
        <v>45</v>
      </c>
      <c r="D155" s="490" t="s">
        <v>62</v>
      </c>
      <c r="E155" s="489">
        <v>4502</v>
      </c>
      <c r="F155" s="490" t="s">
        <v>907</v>
      </c>
      <c r="G155" s="489" t="s">
        <v>64</v>
      </c>
      <c r="H155" s="490" t="s">
        <v>2039</v>
      </c>
      <c r="I155" s="489">
        <v>452001</v>
      </c>
      <c r="J155" s="490" t="s">
        <v>2040</v>
      </c>
      <c r="K155" s="489" t="s">
        <v>64</v>
      </c>
      <c r="L155" s="490" t="s">
        <v>2041</v>
      </c>
      <c r="M155" s="489">
        <v>45200109</v>
      </c>
      <c r="N155" s="490" t="s">
        <v>2042</v>
      </c>
      <c r="O155" s="489">
        <v>12</v>
      </c>
      <c r="P155" s="501">
        <v>2020003630071</v>
      </c>
      <c r="Q155" s="490" t="s">
        <v>2012</v>
      </c>
      <c r="R155" s="532">
        <f>SUM($V$155:$V$159)/SUM($V$135:$V$163)</f>
        <v>0.11032167508601082</v>
      </c>
      <c r="S155" s="490" t="s">
        <v>2013</v>
      </c>
      <c r="T155" s="490" t="s">
        <v>2014</v>
      </c>
      <c r="U155" s="718" t="s">
        <v>2043</v>
      </c>
      <c r="V155" s="704">
        <v>15000000</v>
      </c>
      <c r="W155" s="698" t="s">
        <v>2016</v>
      </c>
      <c r="X155" s="699" t="s">
        <v>74</v>
      </c>
      <c r="Y155" s="694">
        <v>20</v>
      </c>
      <c r="Z155" s="489" t="s">
        <v>94</v>
      </c>
      <c r="AA155" s="706">
        <v>291786</v>
      </c>
      <c r="AB155" s="706">
        <v>270331</v>
      </c>
      <c r="AC155" s="706">
        <v>102045</v>
      </c>
      <c r="AD155" s="706">
        <v>39183</v>
      </c>
      <c r="AE155" s="706">
        <v>310195</v>
      </c>
      <c r="AF155" s="706">
        <v>110694</v>
      </c>
      <c r="AG155" s="706">
        <v>2145</v>
      </c>
      <c r="AH155" s="706">
        <v>12718</v>
      </c>
      <c r="AI155" s="706">
        <v>26</v>
      </c>
      <c r="AJ155" s="706">
        <v>37</v>
      </c>
      <c r="AK155" s="706">
        <v>0</v>
      </c>
      <c r="AL155" s="706">
        <v>0</v>
      </c>
      <c r="AM155" s="706">
        <v>44350</v>
      </c>
      <c r="AN155" s="706">
        <v>21944</v>
      </c>
      <c r="AO155" s="706">
        <v>75687</v>
      </c>
      <c r="AP155" s="706">
        <f t="shared" si="14"/>
        <v>562117</v>
      </c>
      <c r="AQ155" s="701">
        <v>44563</v>
      </c>
      <c r="AR155" s="701">
        <v>44926</v>
      </c>
      <c r="AS155" s="706" t="s">
        <v>1787</v>
      </c>
    </row>
    <row r="156" spans="1:45" ht="98.25" customHeight="1" x14ac:dyDescent="0.2">
      <c r="A156" s="489">
        <v>4</v>
      </c>
      <c r="B156" s="490" t="s">
        <v>1990</v>
      </c>
      <c r="C156" s="489">
        <v>45</v>
      </c>
      <c r="D156" s="490" t="s">
        <v>62</v>
      </c>
      <c r="E156" s="489">
        <v>4502</v>
      </c>
      <c r="F156" s="490" t="s">
        <v>907</v>
      </c>
      <c r="G156" s="489" t="s">
        <v>64</v>
      </c>
      <c r="H156" s="490" t="s">
        <v>2039</v>
      </c>
      <c r="I156" s="489">
        <v>452001</v>
      </c>
      <c r="J156" s="490" t="s">
        <v>2040</v>
      </c>
      <c r="K156" s="489" t="s">
        <v>64</v>
      </c>
      <c r="L156" s="490" t="s">
        <v>2041</v>
      </c>
      <c r="M156" s="489">
        <v>45200109</v>
      </c>
      <c r="N156" s="490" t="s">
        <v>2042</v>
      </c>
      <c r="O156" s="489">
        <v>12</v>
      </c>
      <c r="P156" s="501">
        <v>2020003630071</v>
      </c>
      <c r="Q156" s="490" t="s">
        <v>2012</v>
      </c>
      <c r="R156" s="532">
        <f>SUM($V$155:$V$159)/SUM($V$135:$V$163)</f>
        <v>0.11032167508601082</v>
      </c>
      <c r="S156" s="490" t="s">
        <v>2013</v>
      </c>
      <c r="T156" s="490" t="s">
        <v>2014</v>
      </c>
      <c r="U156" s="718" t="s">
        <v>2044</v>
      </c>
      <c r="V156" s="704">
        <v>2000000</v>
      </c>
      <c r="W156" s="698" t="s">
        <v>2016</v>
      </c>
      <c r="X156" s="699" t="s">
        <v>74</v>
      </c>
      <c r="Y156" s="694">
        <v>20</v>
      </c>
      <c r="Z156" s="489" t="s">
        <v>94</v>
      </c>
      <c r="AA156" s="706">
        <v>291786</v>
      </c>
      <c r="AB156" s="706">
        <v>270331</v>
      </c>
      <c r="AC156" s="706">
        <v>102045</v>
      </c>
      <c r="AD156" s="706">
        <v>39183</v>
      </c>
      <c r="AE156" s="706">
        <v>310195</v>
      </c>
      <c r="AF156" s="706">
        <v>110694</v>
      </c>
      <c r="AG156" s="706">
        <v>2145</v>
      </c>
      <c r="AH156" s="706">
        <v>12718</v>
      </c>
      <c r="AI156" s="706">
        <v>26</v>
      </c>
      <c r="AJ156" s="706">
        <v>37</v>
      </c>
      <c r="AK156" s="706">
        <v>0</v>
      </c>
      <c r="AL156" s="706">
        <v>0</v>
      </c>
      <c r="AM156" s="706">
        <v>44350</v>
      </c>
      <c r="AN156" s="706">
        <v>21944</v>
      </c>
      <c r="AO156" s="706">
        <v>75687</v>
      </c>
      <c r="AP156" s="706">
        <f t="shared" si="14"/>
        <v>562117</v>
      </c>
      <c r="AQ156" s="701">
        <v>44563</v>
      </c>
      <c r="AR156" s="701">
        <v>44926</v>
      </c>
      <c r="AS156" s="706" t="s">
        <v>1787</v>
      </c>
    </row>
    <row r="157" spans="1:45" ht="98.25" customHeight="1" x14ac:dyDescent="0.2">
      <c r="A157" s="489">
        <v>4</v>
      </c>
      <c r="B157" s="490" t="s">
        <v>1990</v>
      </c>
      <c r="C157" s="489">
        <v>45</v>
      </c>
      <c r="D157" s="490" t="s">
        <v>62</v>
      </c>
      <c r="E157" s="489">
        <v>4502</v>
      </c>
      <c r="F157" s="490" t="s">
        <v>907</v>
      </c>
      <c r="G157" s="489" t="s">
        <v>64</v>
      </c>
      <c r="H157" s="490" t="s">
        <v>2039</v>
      </c>
      <c r="I157" s="489">
        <v>452001</v>
      </c>
      <c r="J157" s="490" t="s">
        <v>2040</v>
      </c>
      <c r="K157" s="489" t="s">
        <v>64</v>
      </c>
      <c r="L157" s="490" t="s">
        <v>2041</v>
      </c>
      <c r="M157" s="489">
        <v>45200109</v>
      </c>
      <c r="N157" s="490" t="s">
        <v>2042</v>
      </c>
      <c r="O157" s="489">
        <v>12</v>
      </c>
      <c r="P157" s="501">
        <v>2020003630071</v>
      </c>
      <c r="Q157" s="490" t="s">
        <v>2012</v>
      </c>
      <c r="R157" s="532">
        <f>SUM($V$155:$V$159)/SUM($V$135:$V$163)</f>
        <v>0.11032167508601082</v>
      </c>
      <c r="S157" s="490" t="s">
        <v>2013</v>
      </c>
      <c r="T157" s="490" t="s">
        <v>2014</v>
      </c>
      <c r="U157" s="718" t="s">
        <v>2045</v>
      </c>
      <c r="V157" s="704">
        <v>7500000</v>
      </c>
      <c r="W157" s="698" t="s">
        <v>2016</v>
      </c>
      <c r="X157" s="699" t="s">
        <v>74</v>
      </c>
      <c r="Y157" s="694">
        <v>20</v>
      </c>
      <c r="Z157" s="489" t="s">
        <v>94</v>
      </c>
      <c r="AA157" s="706">
        <v>291786</v>
      </c>
      <c r="AB157" s="706">
        <v>270331</v>
      </c>
      <c r="AC157" s="706">
        <v>102045</v>
      </c>
      <c r="AD157" s="706">
        <v>39183</v>
      </c>
      <c r="AE157" s="706">
        <v>310195</v>
      </c>
      <c r="AF157" s="706">
        <v>110694</v>
      </c>
      <c r="AG157" s="706">
        <v>2145</v>
      </c>
      <c r="AH157" s="706">
        <v>12718</v>
      </c>
      <c r="AI157" s="706">
        <v>26</v>
      </c>
      <c r="AJ157" s="706">
        <v>37</v>
      </c>
      <c r="AK157" s="706">
        <v>0</v>
      </c>
      <c r="AL157" s="706">
        <v>0</v>
      </c>
      <c r="AM157" s="706">
        <v>44350</v>
      </c>
      <c r="AN157" s="706">
        <v>21944</v>
      </c>
      <c r="AO157" s="706">
        <v>75687</v>
      </c>
      <c r="AP157" s="706">
        <f t="shared" si="14"/>
        <v>562117</v>
      </c>
      <c r="AQ157" s="701">
        <v>44563</v>
      </c>
      <c r="AR157" s="701">
        <v>44926</v>
      </c>
      <c r="AS157" s="706" t="s">
        <v>1787</v>
      </c>
    </row>
    <row r="158" spans="1:45" ht="98.25" customHeight="1" x14ac:dyDescent="0.2">
      <c r="A158" s="489">
        <v>4</v>
      </c>
      <c r="B158" s="490" t="s">
        <v>1990</v>
      </c>
      <c r="C158" s="489">
        <v>45</v>
      </c>
      <c r="D158" s="490" t="s">
        <v>62</v>
      </c>
      <c r="E158" s="489">
        <v>4502</v>
      </c>
      <c r="F158" s="490" t="s">
        <v>907</v>
      </c>
      <c r="G158" s="489" t="s">
        <v>64</v>
      </c>
      <c r="H158" s="490" t="s">
        <v>2039</v>
      </c>
      <c r="I158" s="489">
        <v>452001</v>
      </c>
      <c r="J158" s="490" t="s">
        <v>2040</v>
      </c>
      <c r="K158" s="489" t="s">
        <v>64</v>
      </c>
      <c r="L158" s="490" t="s">
        <v>2041</v>
      </c>
      <c r="M158" s="489">
        <v>45200109</v>
      </c>
      <c r="N158" s="490" t="s">
        <v>2042</v>
      </c>
      <c r="O158" s="489">
        <v>12</v>
      </c>
      <c r="P158" s="501">
        <v>2020003630071</v>
      </c>
      <c r="Q158" s="490" t="s">
        <v>2012</v>
      </c>
      <c r="R158" s="532">
        <f>SUM($V$155:$V$159)/SUM($V$135:$V$163)</f>
        <v>0.11032167508601082</v>
      </c>
      <c r="S158" s="490" t="s">
        <v>2013</v>
      </c>
      <c r="T158" s="490" t="s">
        <v>2014</v>
      </c>
      <c r="U158" s="718" t="s">
        <v>2046</v>
      </c>
      <c r="V158" s="704">
        <v>500000</v>
      </c>
      <c r="W158" s="698" t="s">
        <v>2026</v>
      </c>
      <c r="X158" s="702" t="s">
        <v>1243</v>
      </c>
      <c r="Y158" s="694">
        <v>20</v>
      </c>
      <c r="Z158" s="489" t="s">
        <v>94</v>
      </c>
      <c r="AA158" s="706">
        <v>291786</v>
      </c>
      <c r="AB158" s="706">
        <v>270331</v>
      </c>
      <c r="AC158" s="706">
        <v>102045</v>
      </c>
      <c r="AD158" s="706">
        <v>39183</v>
      </c>
      <c r="AE158" s="706">
        <v>310195</v>
      </c>
      <c r="AF158" s="706">
        <v>110694</v>
      </c>
      <c r="AG158" s="706">
        <v>2145</v>
      </c>
      <c r="AH158" s="706">
        <v>12718</v>
      </c>
      <c r="AI158" s="706">
        <v>26</v>
      </c>
      <c r="AJ158" s="706">
        <v>37</v>
      </c>
      <c r="AK158" s="706">
        <v>0</v>
      </c>
      <c r="AL158" s="706">
        <v>0</v>
      </c>
      <c r="AM158" s="706">
        <v>44350</v>
      </c>
      <c r="AN158" s="706">
        <v>21944</v>
      </c>
      <c r="AO158" s="706">
        <v>75687</v>
      </c>
      <c r="AP158" s="706">
        <f t="shared" si="14"/>
        <v>562117</v>
      </c>
      <c r="AQ158" s="701">
        <v>44563</v>
      </c>
      <c r="AR158" s="701">
        <v>44926</v>
      </c>
      <c r="AS158" s="706" t="s">
        <v>1787</v>
      </c>
    </row>
    <row r="159" spans="1:45" ht="98.25" customHeight="1" x14ac:dyDescent="0.2">
      <c r="A159" s="489">
        <v>4</v>
      </c>
      <c r="B159" s="490" t="s">
        <v>1990</v>
      </c>
      <c r="C159" s="489">
        <v>45</v>
      </c>
      <c r="D159" s="490" t="s">
        <v>62</v>
      </c>
      <c r="E159" s="489">
        <v>4502</v>
      </c>
      <c r="F159" s="490" t="s">
        <v>907</v>
      </c>
      <c r="G159" s="489" t="s">
        <v>64</v>
      </c>
      <c r="H159" s="490" t="s">
        <v>2039</v>
      </c>
      <c r="I159" s="489">
        <v>452001</v>
      </c>
      <c r="J159" s="490" t="s">
        <v>2040</v>
      </c>
      <c r="K159" s="489" t="s">
        <v>64</v>
      </c>
      <c r="L159" s="490" t="s">
        <v>2041</v>
      </c>
      <c r="M159" s="489">
        <v>45200109</v>
      </c>
      <c r="N159" s="490" t="s">
        <v>2042</v>
      </c>
      <c r="O159" s="489">
        <v>12</v>
      </c>
      <c r="P159" s="501">
        <v>2020003630071</v>
      </c>
      <c r="Q159" s="490" t="s">
        <v>2012</v>
      </c>
      <c r="R159" s="532">
        <f>SUM($V$155:$V$159)/SUM($V$135:$V$163)</f>
        <v>0.11032167508601082</v>
      </c>
      <c r="S159" s="490" t="s">
        <v>2013</v>
      </c>
      <c r="T159" s="490" t="s">
        <v>2014</v>
      </c>
      <c r="U159" s="499" t="s">
        <v>2047</v>
      </c>
      <c r="V159" s="704">
        <v>10000000</v>
      </c>
      <c r="W159" s="698" t="s">
        <v>2016</v>
      </c>
      <c r="X159" s="699" t="s">
        <v>74</v>
      </c>
      <c r="Y159" s="694">
        <v>20</v>
      </c>
      <c r="Z159" s="489" t="s">
        <v>94</v>
      </c>
      <c r="AA159" s="706">
        <v>291786</v>
      </c>
      <c r="AB159" s="706">
        <v>270331</v>
      </c>
      <c r="AC159" s="706">
        <v>102045</v>
      </c>
      <c r="AD159" s="706">
        <v>39183</v>
      </c>
      <c r="AE159" s="706">
        <v>310195</v>
      </c>
      <c r="AF159" s="706">
        <v>110694</v>
      </c>
      <c r="AG159" s="706">
        <v>2145</v>
      </c>
      <c r="AH159" s="706">
        <v>12718</v>
      </c>
      <c r="AI159" s="706">
        <v>26</v>
      </c>
      <c r="AJ159" s="706">
        <v>37</v>
      </c>
      <c r="AK159" s="706">
        <v>0</v>
      </c>
      <c r="AL159" s="706">
        <v>0</v>
      </c>
      <c r="AM159" s="706">
        <v>44350</v>
      </c>
      <c r="AN159" s="706">
        <v>21944</v>
      </c>
      <c r="AO159" s="706">
        <v>75687</v>
      </c>
      <c r="AP159" s="706">
        <f t="shared" si="14"/>
        <v>562117</v>
      </c>
      <c r="AQ159" s="701">
        <v>44563</v>
      </c>
      <c r="AR159" s="701">
        <v>44926</v>
      </c>
      <c r="AS159" s="706" t="s">
        <v>1787</v>
      </c>
    </row>
    <row r="160" spans="1:45" ht="98.25" customHeight="1" x14ac:dyDescent="0.2">
      <c r="A160" s="489">
        <v>4</v>
      </c>
      <c r="B160" s="490" t="s">
        <v>1990</v>
      </c>
      <c r="C160" s="489">
        <v>45</v>
      </c>
      <c r="D160" s="490" t="s">
        <v>62</v>
      </c>
      <c r="E160" s="489">
        <v>4502</v>
      </c>
      <c r="F160" s="490" t="s">
        <v>907</v>
      </c>
      <c r="G160" s="489" t="s">
        <v>64</v>
      </c>
      <c r="H160" s="490" t="s">
        <v>2048</v>
      </c>
      <c r="I160" s="489">
        <v>4502035</v>
      </c>
      <c r="J160" s="490" t="s">
        <v>2049</v>
      </c>
      <c r="K160" s="489" t="s">
        <v>64</v>
      </c>
      <c r="L160" s="490" t="s">
        <v>2050</v>
      </c>
      <c r="M160" s="489">
        <v>450203501</v>
      </c>
      <c r="N160" s="490" t="s">
        <v>2051</v>
      </c>
      <c r="O160" s="719">
        <v>0.2</v>
      </c>
      <c r="P160" s="501">
        <v>2020003630071</v>
      </c>
      <c r="Q160" s="490" t="s">
        <v>2012</v>
      </c>
      <c r="R160" s="532">
        <f>SUM($V$160:$V$163)/SUM($V$135:$V$163)</f>
        <v>0.13003479075031465</v>
      </c>
      <c r="S160" s="490" t="s">
        <v>2013</v>
      </c>
      <c r="T160" s="490" t="s">
        <v>2052</v>
      </c>
      <c r="U160" s="499" t="s">
        <v>2053</v>
      </c>
      <c r="V160" s="691">
        <v>19000000</v>
      </c>
      <c r="W160" s="698" t="s">
        <v>2054</v>
      </c>
      <c r="X160" s="699" t="s">
        <v>74</v>
      </c>
      <c r="Y160" s="694">
        <v>20</v>
      </c>
      <c r="Z160" s="489" t="s">
        <v>94</v>
      </c>
      <c r="AA160" s="706">
        <v>291786</v>
      </c>
      <c r="AB160" s="706">
        <v>270331</v>
      </c>
      <c r="AC160" s="706">
        <v>102045</v>
      </c>
      <c r="AD160" s="706">
        <v>39183</v>
      </c>
      <c r="AE160" s="706">
        <v>310195</v>
      </c>
      <c r="AF160" s="706">
        <v>110694</v>
      </c>
      <c r="AG160" s="706">
        <v>2145</v>
      </c>
      <c r="AH160" s="706">
        <v>12718</v>
      </c>
      <c r="AI160" s="706">
        <v>26</v>
      </c>
      <c r="AJ160" s="706">
        <v>37</v>
      </c>
      <c r="AK160" s="706">
        <v>0</v>
      </c>
      <c r="AL160" s="706">
        <v>0</v>
      </c>
      <c r="AM160" s="706">
        <v>44350</v>
      </c>
      <c r="AN160" s="706">
        <v>21944</v>
      </c>
      <c r="AO160" s="706">
        <v>75687</v>
      </c>
      <c r="AP160" s="706">
        <f t="shared" si="14"/>
        <v>562117</v>
      </c>
      <c r="AQ160" s="701">
        <v>44563</v>
      </c>
      <c r="AR160" s="701">
        <v>44926</v>
      </c>
      <c r="AS160" s="706" t="s">
        <v>1787</v>
      </c>
    </row>
    <row r="161" spans="1:45" ht="98.25" customHeight="1" x14ac:dyDescent="0.2">
      <c r="A161" s="489">
        <v>4</v>
      </c>
      <c r="B161" s="490" t="s">
        <v>1990</v>
      </c>
      <c r="C161" s="489">
        <v>45</v>
      </c>
      <c r="D161" s="490" t="s">
        <v>62</v>
      </c>
      <c r="E161" s="489">
        <v>4502</v>
      </c>
      <c r="F161" s="490" t="s">
        <v>907</v>
      </c>
      <c r="G161" s="489" t="s">
        <v>64</v>
      </c>
      <c r="H161" s="490" t="s">
        <v>2048</v>
      </c>
      <c r="I161" s="489">
        <v>4502035</v>
      </c>
      <c r="J161" s="490" t="s">
        <v>2049</v>
      </c>
      <c r="K161" s="489" t="s">
        <v>64</v>
      </c>
      <c r="L161" s="490" t="s">
        <v>2050</v>
      </c>
      <c r="M161" s="489">
        <v>450203501</v>
      </c>
      <c r="N161" s="490" t="s">
        <v>2051</v>
      </c>
      <c r="O161" s="719">
        <v>0.2</v>
      </c>
      <c r="P161" s="501">
        <v>2020003630071</v>
      </c>
      <c r="Q161" s="490" t="s">
        <v>2012</v>
      </c>
      <c r="R161" s="532">
        <f>SUM($V$160:$V$163)/SUM($V$135:$V$163)</f>
        <v>0.13003479075031465</v>
      </c>
      <c r="S161" s="490" t="s">
        <v>2013</v>
      </c>
      <c r="T161" s="490" t="s">
        <v>2052</v>
      </c>
      <c r="U161" s="499" t="s">
        <v>2046</v>
      </c>
      <c r="V161" s="691">
        <v>2000000</v>
      </c>
      <c r="W161" s="698" t="s">
        <v>2055</v>
      </c>
      <c r="X161" s="702" t="s">
        <v>1243</v>
      </c>
      <c r="Y161" s="694">
        <v>20</v>
      </c>
      <c r="Z161" s="489" t="s">
        <v>94</v>
      </c>
      <c r="AA161" s="706">
        <v>291786</v>
      </c>
      <c r="AB161" s="706">
        <v>270331</v>
      </c>
      <c r="AC161" s="706">
        <v>102045</v>
      </c>
      <c r="AD161" s="706">
        <v>39183</v>
      </c>
      <c r="AE161" s="706">
        <v>310195</v>
      </c>
      <c r="AF161" s="706">
        <v>110694</v>
      </c>
      <c r="AG161" s="706">
        <v>2145</v>
      </c>
      <c r="AH161" s="706">
        <v>12718</v>
      </c>
      <c r="AI161" s="706">
        <v>26</v>
      </c>
      <c r="AJ161" s="706">
        <v>37</v>
      </c>
      <c r="AK161" s="706">
        <v>0</v>
      </c>
      <c r="AL161" s="706">
        <v>0</v>
      </c>
      <c r="AM161" s="706">
        <v>44350</v>
      </c>
      <c r="AN161" s="706">
        <v>21944</v>
      </c>
      <c r="AO161" s="706">
        <v>75687</v>
      </c>
      <c r="AP161" s="706">
        <f t="shared" si="14"/>
        <v>562117</v>
      </c>
      <c r="AQ161" s="701">
        <v>44563</v>
      </c>
      <c r="AR161" s="701">
        <v>44926</v>
      </c>
      <c r="AS161" s="706" t="s">
        <v>1787</v>
      </c>
    </row>
    <row r="162" spans="1:45" ht="98.25" customHeight="1" x14ac:dyDescent="0.2">
      <c r="A162" s="489">
        <v>4</v>
      </c>
      <c r="B162" s="490" t="s">
        <v>1990</v>
      </c>
      <c r="C162" s="489">
        <v>45</v>
      </c>
      <c r="D162" s="490" t="s">
        <v>62</v>
      </c>
      <c r="E162" s="489">
        <v>4502</v>
      </c>
      <c r="F162" s="490" t="s">
        <v>907</v>
      </c>
      <c r="G162" s="489" t="s">
        <v>64</v>
      </c>
      <c r="H162" s="490" t="s">
        <v>2048</v>
      </c>
      <c r="I162" s="489">
        <v>4502035</v>
      </c>
      <c r="J162" s="490" t="s">
        <v>2049</v>
      </c>
      <c r="K162" s="489" t="s">
        <v>64</v>
      </c>
      <c r="L162" s="490" t="s">
        <v>2050</v>
      </c>
      <c r="M162" s="489">
        <v>450203501</v>
      </c>
      <c r="N162" s="490" t="s">
        <v>2051</v>
      </c>
      <c r="O162" s="719">
        <v>0.2</v>
      </c>
      <c r="P162" s="501">
        <v>2020003630071</v>
      </c>
      <c r="Q162" s="490" t="s">
        <v>2012</v>
      </c>
      <c r="R162" s="532">
        <f>SUM($V$160:$V$163)/SUM($V$135:$V$163)</f>
        <v>0.13003479075031465</v>
      </c>
      <c r="S162" s="490" t="s">
        <v>2013</v>
      </c>
      <c r="T162" s="490" t="s">
        <v>2052</v>
      </c>
      <c r="U162" s="499" t="s">
        <v>2056</v>
      </c>
      <c r="V162" s="691">
        <v>14506600</v>
      </c>
      <c r="W162" s="698" t="s">
        <v>2054</v>
      </c>
      <c r="X162" s="702" t="s">
        <v>74</v>
      </c>
      <c r="Y162" s="694">
        <v>20</v>
      </c>
      <c r="Z162" s="489" t="s">
        <v>94</v>
      </c>
      <c r="AA162" s="706">
        <v>291786</v>
      </c>
      <c r="AB162" s="706">
        <v>270331</v>
      </c>
      <c r="AC162" s="706">
        <v>102045</v>
      </c>
      <c r="AD162" s="706">
        <v>39183</v>
      </c>
      <c r="AE162" s="706">
        <v>310195</v>
      </c>
      <c r="AF162" s="706">
        <v>110694</v>
      </c>
      <c r="AG162" s="706">
        <v>2145</v>
      </c>
      <c r="AH162" s="706">
        <v>12718</v>
      </c>
      <c r="AI162" s="706">
        <v>26</v>
      </c>
      <c r="AJ162" s="706">
        <v>37</v>
      </c>
      <c r="AK162" s="706">
        <v>0</v>
      </c>
      <c r="AL162" s="706">
        <v>0</v>
      </c>
      <c r="AM162" s="706">
        <v>44350</v>
      </c>
      <c r="AN162" s="706">
        <v>21944</v>
      </c>
      <c r="AO162" s="706">
        <v>75687</v>
      </c>
      <c r="AP162" s="706">
        <f t="shared" si="14"/>
        <v>562117</v>
      </c>
      <c r="AQ162" s="701">
        <v>44563</v>
      </c>
      <c r="AR162" s="701">
        <v>44926</v>
      </c>
      <c r="AS162" s="706" t="s">
        <v>1787</v>
      </c>
    </row>
    <row r="163" spans="1:45" ht="98.25" customHeight="1" thickBot="1" x14ac:dyDescent="0.25">
      <c r="A163" s="489">
        <v>4</v>
      </c>
      <c r="B163" s="490" t="s">
        <v>1990</v>
      </c>
      <c r="C163" s="489">
        <v>45</v>
      </c>
      <c r="D163" s="490" t="s">
        <v>62</v>
      </c>
      <c r="E163" s="489">
        <v>4502</v>
      </c>
      <c r="F163" s="490" t="s">
        <v>907</v>
      </c>
      <c r="G163" s="489" t="s">
        <v>64</v>
      </c>
      <c r="H163" s="490" t="s">
        <v>2048</v>
      </c>
      <c r="I163" s="489">
        <v>4502035</v>
      </c>
      <c r="J163" s="490" t="s">
        <v>2049</v>
      </c>
      <c r="K163" s="489" t="s">
        <v>64</v>
      </c>
      <c r="L163" s="490" t="s">
        <v>2050</v>
      </c>
      <c r="M163" s="489">
        <v>450203501</v>
      </c>
      <c r="N163" s="490" t="s">
        <v>2051</v>
      </c>
      <c r="O163" s="719">
        <v>0.2</v>
      </c>
      <c r="P163" s="501">
        <v>2020003630071</v>
      </c>
      <c r="Q163" s="490" t="s">
        <v>2012</v>
      </c>
      <c r="R163" s="532">
        <f>SUM($V$160:$V$163)/SUM($V$135:$V$163)</f>
        <v>0.13003479075031465</v>
      </c>
      <c r="S163" s="490" t="s">
        <v>2013</v>
      </c>
      <c r="T163" s="490" t="s">
        <v>2052</v>
      </c>
      <c r="U163" s="499" t="s">
        <v>2056</v>
      </c>
      <c r="V163" s="691">
        <v>5747466.0999999996</v>
      </c>
      <c r="W163" s="698" t="s">
        <v>2057</v>
      </c>
      <c r="X163" s="699" t="s">
        <v>74</v>
      </c>
      <c r="Y163" s="694">
        <v>88</v>
      </c>
      <c r="Z163" s="489" t="s">
        <v>139</v>
      </c>
      <c r="AA163" s="706">
        <v>291786</v>
      </c>
      <c r="AB163" s="706">
        <v>270331</v>
      </c>
      <c r="AC163" s="706">
        <v>102045</v>
      </c>
      <c r="AD163" s="706">
        <v>39183</v>
      </c>
      <c r="AE163" s="706">
        <v>310195</v>
      </c>
      <c r="AF163" s="706">
        <v>110694</v>
      </c>
      <c r="AG163" s="706">
        <v>2145</v>
      </c>
      <c r="AH163" s="706">
        <v>12718</v>
      </c>
      <c r="AI163" s="706">
        <v>26</v>
      </c>
      <c r="AJ163" s="706">
        <v>37</v>
      </c>
      <c r="AK163" s="706">
        <v>0</v>
      </c>
      <c r="AL163" s="706">
        <v>0</v>
      </c>
      <c r="AM163" s="706">
        <v>44350</v>
      </c>
      <c r="AN163" s="706">
        <v>21944</v>
      </c>
      <c r="AO163" s="706">
        <v>75687</v>
      </c>
      <c r="AP163" s="706">
        <f t="shared" si="14"/>
        <v>562117</v>
      </c>
      <c r="AQ163" s="701">
        <v>44563</v>
      </c>
      <c r="AR163" s="701">
        <v>44926</v>
      </c>
      <c r="AS163" s="706" t="s">
        <v>1787</v>
      </c>
    </row>
    <row r="164" spans="1:45" s="3" customFormat="1" ht="27" customHeight="1" thickBot="1" x14ac:dyDescent="0.25">
      <c r="A164" s="1140" t="s">
        <v>344</v>
      </c>
      <c r="B164" s="1141"/>
      <c r="C164" s="1141"/>
      <c r="D164" s="1141"/>
      <c r="E164" s="1141"/>
      <c r="F164" s="1141"/>
      <c r="G164" s="1141"/>
      <c r="H164" s="1141"/>
      <c r="I164" s="1141"/>
      <c r="J164" s="1141"/>
      <c r="K164" s="1141"/>
      <c r="L164" s="1141"/>
      <c r="M164" s="1141"/>
      <c r="N164" s="1141"/>
      <c r="O164" s="1141"/>
      <c r="P164" s="1141"/>
      <c r="Q164" s="1141"/>
      <c r="R164" s="1142"/>
      <c r="S164" s="720"/>
      <c r="T164" s="720"/>
      <c r="U164" s="720"/>
      <c r="V164" s="721">
        <f>SUM(V9:V163)</f>
        <v>6449727034.2399998</v>
      </c>
      <c r="W164" s="722"/>
      <c r="X164" s="723"/>
      <c r="Y164" s="724"/>
      <c r="Z164" s="725"/>
      <c r="AA164" s="725"/>
      <c r="AB164" s="725"/>
      <c r="AC164" s="725"/>
      <c r="AD164" s="725"/>
      <c r="AE164" s="725"/>
      <c r="AF164" s="725"/>
      <c r="AG164" s="725"/>
      <c r="AH164" s="725"/>
      <c r="AI164" s="725"/>
      <c r="AJ164" s="725"/>
      <c r="AK164" s="725"/>
      <c r="AL164" s="725"/>
      <c r="AM164" s="725"/>
      <c r="AN164" s="725"/>
      <c r="AO164" s="725"/>
      <c r="AP164" s="725"/>
      <c r="AQ164" s="726"/>
      <c r="AR164" s="726"/>
      <c r="AS164" s="727"/>
    </row>
    <row r="165" spans="1:45" s="3" customFormat="1" ht="27" customHeight="1" x14ac:dyDescent="0.2">
      <c r="A165" s="728"/>
      <c r="J165" s="729"/>
      <c r="K165" s="729"/>
      <c r="L165" s="729"/>
      <c r="M165" s="729"/>
      <c r="N165" s="83"/>
      <c r="O165" s="83"/>
      <c r="P165" s="730"/>
      <c r="Q165" s="729"/>
      <c r="R165" s="731"/>
      <c r="S165" s="729"/>
      <c r="T165" s="729"/>
      <c r="U165" s="729"/>
      <c r="V165" s="732"/>
      <c r="W165" s="733"/>
      <c r="X165" s="734"/>
      <c r="Y165" s="735"/>
      <c r="Z165" s="736"/>
      <c r="AA165" s="178"/>
      <c r="AB165" s="178"/>
      <c r="AC165" s="178"/>
      <c r="AD165" s="178"/>
      <c r="AE165" s="178"/>
      <c r="AF165" s="178"/>
      <c r="AG165" s="178"/>
      <c r="AH165" s="178"/>
      <c r="AI165" s="178"/>
      <c r="AJ165" s="178"/>
      <c r="AK165" s="178"/>
      <c r="AL165" s="178"/>
      <c r="AM165" s="178"/>
      <c r="AN165" s="178"/>
      <c r="AO165" s="178"/>
      <c r="AP165" s="178"/>
      <c r="AQ165" s="737"/>
      <c r="AR165" s="738"/>
      <c r="AS165" s="438"/>
    </row>
    <row r="166" spans="1:45" s="3" customFormat="1" ht="27" customHeight="1" x14ac:dyDescent="0.2">
      <c r="A166" s="728"/>
      <c r="J166" s="729"/>
      <c r="K166" s="729"/>
      <c r="L166" s="729"/>
      <c r="M166" s="729"/>
      <c r="N166" s="83"/>
      <c r="O166" s="83"/>
      <c r="P166" s="730"/>
      <c r="Q166" s="729"/>
      <c r="R166" s="731"/>
      <c r="S166" s="729"/>
      <c r="T166" s="729"/>
      <c r="U166" s="729"/>
      <c r="V166" s="733"/>
      <c r="W166" s="733"/>
      <c r="X166" s="734"/>
      <c r="Y166" s="735"/>
      <c r="Z166" s="736"/>
      <c r="AA166" s="178"/>
      <c r="AB166" s="178"/>
      <c r="AC166" s="178"/>
      <c r="AD166" s="178"/>
      <c r="AE166" s="178"/>
      <c r="AF166" s="178"/>
      <c r="AG166" s="178"/>
      <c r="AH166" s="178"/>
      <c r="AI166" s="178"/>
      <c r="AJ166" s="178"/>
      <c r="AK166" s="178"/>
      <c r="AL166" s="178"/>
      <c r="AM166" s="178"/>
      <c r="AN166" s="178"/>
      <c r="AO166" s="178"/>
      <c r="AP166" s="178"/>
      <c r="AQ166" s="737"/>
      <c r="AR166" s="738"/>
      <c r="AS166" s="438"/>
    </row>
    <row r="167" spans="1:45" s="3" customFormat="1" ht="27" customHeight="1" x14ac:dyDescent="0.2">
      <c r="A167" s="728"/>
      <c r="J167" s="729"/>
      <c r="K167" s="729"/>
      <c r="L167" s="729"/>
      <c r="M167" s="729"/>
      <c r="N167" s="83"/>
      <c r="O167" s="83"/>
      <c r="P167" s="730"/>
      <c r="Q167" s="729"/>
      <c r="R167" s="731"/>
      <c r="S167" s="729"/>
      <c r="T167" s="729"/>
      <c r="U167" s="729"/>
      <c r="V167" s="733"/>
      <c r="W167" s="733"/>
      <c r="X167" s="734"/>
      <c r="Y167" s="735"/>
      <c r="Z167" s="736"/>
      <c r="AA167" s="178"/>
      <c r="AB167" s="178"/>
      <c r="AC167" s="178"/>
      <c r="AD167" s="178"/>
      <c r="AE167" s="178"/>
      <c r="AF167" s="178"/>
      <c r="AG167" s="178"/>
      <c r="AH167" s="178"/>
      <c r="AI167" s="178"/>
      <c r="AJ167" s="178"/>
      <c r="AK167" s="178"/>
      <c r="AL167" s="178"/>
      <c r="AM167" s="178"/>
      <c r="AN167" s="178"/>
      <c r="AO167" s="178"/>
      <c r="AP167" s="178"/>
      <c r="AQ167" s="737"/>
      <c r="AR167" s="738"/>
      <c r="AS167" s="438"/>
    </row>
    <row r="168" spans="1:45" s="3" customFormat="1" ht="27" customHeight="1" x14ac:dyDescent="0.2">
      <c r="A168" s="728"/>
      <c r="J168" s="729"/>
      <c r="K168" s="729"/>
      <c r="L168" s="729"/>
      <c r="M168" s="729"/>
      <c r="N168" s="83"/>
      <c r="O168" s="83"/>
      <c r="P168" s="730"/>
      <c r="Q168" s="729"/>
      <c r="R168" s="731"/>
      <c r="S168" s="729"/>
      <c r="T168" s="729"/>
      <c r="U168" s="729"/>
      <c r="V168" s="733"/>
      <c r="W168" s="733"/>
      <c r="X168" s="734"/>
      <c r="Y168" s="735"/>
      <c r="Z168" s="736"/>
      <c r="AA168" s="178"/>
      <c r="AB168" s="178"/>
      <c r="AC168" s="178"/>
      <c r="AD168" s="178"/>
      <c r="AE168" s="178"/>
      <c r="AF168" s="178"/>
      <c r="AG168" s="178"/>
      <c r="AH168" s="178"/>
      <c r="AI168" s="178"/>
      <c r="AJ168" s="178"/>
      <c r="AK168" s="178"/>
      <c r="AL168" s="178"/>
      <c r="AM168" s="178"/>
      <c r="AN168" s="178"/>
      <c r="AO168" s="178"/>
      <c r="AP168" s="178"/>
      <c r="AQ168" s="737"/>
      <c r="AR168" s="738"/>
      <c r="AS168" s="438"/>
    </row>
    <row r="169" spans="1:45" s="3" customFormat="1" ht="27" customHeight="1" x14ac:dyDescent="0.25">
      <c r="A169" s="1143" t="s">
        <v>2058</v>
      </c>
      <c r="B169" s="1143"/>
      <c r="C169" s="1143"/>
      <c r="D169" s="1143"/>
      <c r="E169" s="1143"/>
      <c r="J169" s="729"/>
      <c r="K169" s="729"/>
      <c r="L169" s="729"/>
      <c r="M169" s="729"/>
      <c r="N169" s="83"/>
      <c r="O169" s="83"/>
      <c r="P169" s="730"/>
      <c r="Q169" s="729"/>
      <c r="R169" s="731"/>
      <c r="S169" s="729"/>
      <c r="T169" s="729"/>
      <c r="U169" s="729"/>
      <c r="V169" s="733"/>
      <c r="W169" s="733"/>
      <c r="X169" s="734"/>
      <c r="Y169" s="735"/>
      <c r="Z169" s="736"/>
      <c r="AA169" s="178"/>
      <c r="AB169" s="178"/>
      <c r="AC169" s="178"/>
      <c r="AD169" s="178"/>
      <c r="AE169" s="178"/>
      <c r="AF169" s="178"/>
      <c r="AG169" s="178"/>
      <c r="AH169" s="178"/>
      <c r="AI169" s="178"/>
      <c r="AJ169" s="178"/>
      <c r="AK169" s="178"/>
      <c r="AL169" s="178"/>
      <c r="AM169" s="178"/>
      <c r="AN169" s="178"/>
      <c r="AO169" s="178"/>
      <c r="AP169" s="178"/>
      <c r="AQ169" s="737"/>
      <c r="AR169" s="738"/>
      <c r="AS169" s="438"/>
    </row>
    <row r="170" spans="1:45" s="3" customFormat="1" ht="27" customHeight="1" x14ac:dyDescent="0.2">
      <c r="A170" s="1146" t="s">
        <v>2059</v>
      </c>
      <c r="B170" s="1146"/>
      <c r="C170" s="1146"/>
      <c r="D170" s="1146"/>
      <c r="E170" s="1146"/>
      <c r="J170" s="729"/>
      <c r="K170" s="729"/>
      <c r="L170" s="729"/>
      <c r="M170" s="729"/>
      <c r="N170" s="83"/>
      <c r="O170" s="83"/>
      <c r="P170" s="730"/>
      <c r="Q170" s="729"/>
      <c r="R170" s="731"/>
      <c r="S170" s="729"/>
      <c r="T170" s="729"/>
      <c r="U170" s="729"/>
      <c r="V170" s="733"/>
      <c r="W170" s="733"/>
      <c r="X170" s="734"/>
      <c r="Y170" s="735"/>
      <c r="Z170" s="736"/>
      <c r="AA170" s="178"/>
      <c r="AB170" s="178"/>
      <c r="AC170" s="178"/>
      <c r="AD170" s="178"/>
      <c r="AE170" s="178"/>
      <c r="AF170" s="178"/>
      <c r="AG170" s="178"/>
      <c r="AH170" s="178"/>
      <c r="AI170" s="178"/>
      <c r="AJ170" s="178"/>
      <c r="AK170" s="178"/>
      <c r="AL170" s="178"/>
      <c r="AM170" s="178"/>
      <c r="AN170" s="178"/>
      <c r="AO170" s="178"/>
      <c r="AP170" s="178"/>
      <c r="AQ170" s="737"/>
      <c r="AR170" s="738"/>
      <c r="AS170" s="438"/>
    </row>
    <row r="171" spans="1:45" s="3" customFormat="1" ht="27" customHeight="1" x14ac:dyDescent="0.2">
      <c r="A171" s="728"/>
      <c r="J171" s="729"/>
      <c r="K171" s="729"/>
      <c r="L171" s="729"/>
      <c r="M171" s="729"/>
      <c r="N171" s="83"/>
      <c r="O171" s="83"/>
      <c r="P171" s="730"/>
      <c r="Q171" s="729"/>
      <c r="R171" s="731"/>
      <c r="S171" s="729"/>
      <c r="T171" s="729"/>
      <c r="U171" s="729"/>
      <c r="V171" s="733"/>
      <c r="W171" s="733"/>
      <c r="X171" s="734"/>
      <c r="Y171" s="735"/>
      <c r="Z171" s="736"/>
      <c r="AA171" s="178"/>
      <c r="AB171" s="178"/>
      <c r="AC171" s="178"/>
      <c r="AD171" s="178"/>
      <c r="AE171" s="178"/>
      <c r="AF171" s="178"/>
      <c r="AG171" s="178"/>
      <c r="AH171" s="178"/>
      <c r="AI171" s="178"/>
      <c r="AJ171" s="178"/>
      <c r="AK171" s="178"/>
      <c r="AL171" s="178"/>
      <c r="AM171" s="178"/>
      <c r="AN171" s="178"/>
      <c r="AO171" s="178"/>
      <c r="AP171" s="178"/>
      <c r="AQ171" s="737"/>
      <c r="AR171" s="738"/>
      <c r="AS171" s="438"/>
    </row>
    <row r="172" spans="1:45" s="3" customFormat="1" ht="27" customHeight="1" x14ac:dyDescent="0.2">
      <c r="A172" s="728"/>
      <c r="J172" s="729"/>
      <c r="K172" s="729"/>
      <c r="L172" s="729"/>
      <c r="M172" s="729"/>
      <c r="N172" s="83"/>
      <c r="O172" s="83"/>
      <c r="P172" s="730"/>
      <c r="Q172" s="729"/>
      <c r="R172" s="731"/>
      <c r="S172" s="729"/>
      <c r="T172" s="729"/>
      <c r="U172" s="729"/>
      <c r="V172" s="733"/>
      <c r="W172" s="733"/>
      <c r="X172" s="734"/>
      <c r="Y172" s="735"/>
      <c r="Z172" s="736"/>
      <c r="AA172" s="178"/>
      <c r="AB172" s="178"/>
      <c r="AC172" s="178"/>
      <c r="AD172" s="178"/>
      <c r="AE172" s="178"/>
      <c r="AF172" s="178"/>
      <c r="AG172" s="178"/>
      <c r="AH172" s="178"/>
      <c r="AI172" s="178"/>
      <c r="AJ172" s="178"/>
      <c r="AK172" s="178"/>
      <c r="AL172" s="178"/>
      <c r="AM172" s="178"/>
      <c r="AN172" s="178"/>
      <c r="AO172" s="178"/>
      <c r="AP172" s="178"/>
      <c r="AQ172" s="737"/>
      <c r="AR172" s="738"/>
      <c r="AS172" s="438"/>
    </row>
    <row r="173" spans="1:45" s="3" customFormat="1" ht="27" customHeight="1" x14ac:dyDescent="0.2">
      <c r="A173" s="728"/>
      <c r="J173" s="729"/>
      <c r="K173" s="729"/>
      <c r="L173" s="729"/>
      <c r="M173" s="729"/>
      <c r="N173" s="83"/>
      <c r="O173" s="83"/>
      <c r="P173" s="730"/>
      <c r="Q173" s="729"/>
      <c r="R173" s="731"/>
      <c r="S173" s="729"/>
      <c r="T173" s="729"/>
      <c r="U173" s="729"/>
      <c r="V173" s="733"/>
      <c r="W173" s="733"/>
      <c r="X173" s="734"/>
      <c r="Y173" s="735"/>
      <c r="Z173" s="736"/>
      <c r="AA173" s="178"/>
      <c r="AB173" s="178"/>
      <c r="AC173" s="178"/>
      <c r="AD173" s="178"/>
      <c r="AE173" s="178"/>
      <c r="AF173" s="178"/>
      <c r="AG173" s="178"/>
      <c r="AH173" s="178"/>
      <c r="AI173" s="178"/>
      <c r="AJ173" s="178"/>
      <c r="AK173" s="178"/>
      <c r="AL173" s="178"/>
      <c r="AM173" s="178"/>
      <c r="AN173" s="178"/>
      <c r="AO173" s="178"/>
      <c r="AP173" s="178"/>
      <c r="AQ173" s="737"/>
      <c r="AR173" s="738"/>
      <c r="AS173" s="438"/>
    </row>
    <row r="174" spans="1:45" s="3" customFormat="1" ht="27" customHeight="1" x14ac:dyDescent="0.2">
      <c r="A174" s="728"/>
      <c r="J174" s="729"/>
      <c r="K174" s="729"/>
      <c r="L174" s="729"/>
      <c r="M174" s="729"/>
      <c r="N174" s="83"/>
      <c r="O174" s="83"/>
      <c r="P174" s="730"/>
      <c r="Q174" s="729"/>
      <c r="R174" s="731"/>
      <c r="S174" s="729"/>
      <c r="T174" s="729"/>
      <c r="U174" s="729"/>
      <c r="V174" s="733"/>
      <c r="W174" s="733"/>
      <c r="X174" s="734"/>
      <c r="Y174" s="735"/>
      <c r="Z174" s="736"/>
      <c r="AA174" s="178"/>
      <c r="AB174" s="178"/>
      <c r="AC174" s="178"/>
      <c r="AD174" s="178"/>
      <c r="AE174" s="178"/>
      <c r="AF174" s="178"/>
      <c r="AG174" s="178"/>
      <c r="AH174" s="178"/>
      <c r="AI174" s="178"/>
      <c r="AJ174" s="178"/>
      <c r="AK174" s="178"/>
      <c r="AL174" s="178"/>
      <c r="AM174" s="178"/>
      <c r="AN174" s="178"/>
      <c r="AO174" s="178"/>
      <c r="AP174" s="178"/>
      <c r="AQ174" s="737"/>
      <c r="AR174" s="738"/>
      <c r="AS174" s="438"/>
    </row>
    <row r="175" spans="1:45" s="3" customFormat="1" ht="150" customHeight="1" x14ac:dyDescent="0.2">
      <c r="A175" s="728"/>
      <c r="J175" s="729"/>
      <c r="K175" s="729"/>
      <c r="L175" s="729"/>
      <c r="M175" s="729"/>
      <c r="N175" s="83"/>
      <c r="O175" s="83"/>
      <c r="P175" s="730"/>
      <c r="Q175" s="729"/>
      <c r="R175" s="731"/>
      <c r="S175" s="729"/>
      <c r="T175" s="729"/>
      <c r="U175" s="729"/>
      <c r="V175" s="733"/>
      <c r="W175" s="733"/>
      <c r="X175" s="734"/>
      <c r="Y175" s="735"/>
      <c r="Z175" s="736"/>
      <c r="AA175" s="178"/>
      <c r="AB175" s="178"/>
      <c r="AC175" s="178"/>
      <c r="AD175" s="178"/>
      <c r="AE175" s="178"/>
      <c r="AF175" s="178"/>
      <c r="AG175" s="178"/>
      <c r="AH175" s="178"/>
      <c r="AI175" s="178"/>
      <c r="AJ175" s="178"/>
      <c r="AK175" s="178"/>
      <c r="AL175" s="178"/>
      <c r="AM175" s="178"/>
      <c r="AN175" s="178"/>
      <c r="AO175" s="178"/>
      <c r="AP175" s="178"/>
      <c r="AQ175" s="737"/>
      <c r="AR175" s="738"/>
      <c r="AS175" s="438"/>
    </row>
    <row r="176" spans="1:45" s="3" customFormat="1" ht="64.5" customHeight="1" x14ac:dyDescent="0.2">
      <c r="A176" s="728"/>
      <c r="C176" s="610" t="s">
        <v>116</v>
      </c>
      <c r="D176" s="739" t="s">
        <v>117</v>
      </c>
      <c r="E176" s="611"/>
      <c r="F176" s="1137" t="s">
        <v>118</v>
      </c>
      <c r="G176" s="1127"/>
      <c r="H176" s="740"/>
      <c r="I176" s="740"/>
      <c r="J176" s="729"/>
      <c r="K176" s="729"/>
      <c r="L176" s="729"/>
      <c r="M176" s="729"/>
      <c r="N176" s="83"/>
      <c r="O176" s="83"/>
      <c r="P176" s="730"/>
      <c r="Q176" s="729"/>
      <c r="R176" s="731"/>
      <c r="S176" s="729"/>
      <c r="T176" s="729"/>
      <c r="U176" s="729"/>
      <c r="V176" s="733"/>
      <c r="W176" s="733"/>
      <c r="X176" s="734"/>
      <c r="Y176" s="735"/>
      <c r="Z176" s="736"/>
      <c r="AA176" s="178"/>
      <c r="AB176" s="178"/>
      <c r="AC176" s="178"/>
      <c r="AD176" s="178"/>
      <c r="AE176" s="178"/>
      <c r="AF176" s="178"/>
      <c r="AG176" s="178"/>
      <c r="AH176" s="178"/>
      <c r="AI176" s="178"/>
      <c r="AJ176" s="178"/>
      <c r="AK176" s="178"/>
      <c r="AL176" s="178"/>
      <c r="AM176" s="178"/>
      <c r="AN176" s="178"/>
      <c r="AO176" s="178"/>
      <c r="AP176" s="178"/>
      <c r="AQ176" s="737"/>
      <c r="AR176" s="738"/>
      <c r="AS176" s="438"/>
    </row>
    <row r="177" spans="1:45" s="3" customFormat="1" ht="39.75" customHeight="1" x14ac:dyDescent="0.2">
      <c r="A177" s="728"/>
      <c r="C177" s="610" t="s">
        <v>2060</v>
      </c>
      <c r="D177" s="1106" t="s">
        <v>2061</v>
      </c>
      <c r="E177" s="1107"/>
      <c r="F177" s="1108" t="s">
        <v>2062</v>
      </c>
      <c r="G177" s="1108"/>
      <c r="H177" s="740"/>
      <c r="I177" s="740"/>
      <c r="J177" s="729"/>
      <c r="K177" s="729"/>
      <c r="L177" s="729"/>
      <c r="M177" s="729"/>
      <c r="N177" s="83"/>
      <c r="O177" s="83"/>
      <c r="P177" s="730"/>
      <c r="Q177" s="729"/>
      <c r="R177" s="731"/>
      <c r="S177" s="729"/>
      <c r="T177" s="729"/>
      <c r="U177" s="729"/>
      <c r="V177" s="733"/>
      <c r="W177" s="733"/>
      <c r="X177" s="734"/>
      <c r="Y177" s="735"/>
      <c r="Z177" s="736"/>
      <c r="AA177" s="178"/>
      <c r="AB177" s="178"/>
      <c r="AC177" s="178"/>
      <c r="AD177" s="178"/>
      <c r="AE177" s="178"/>
      <c r="AF177" s="178"/>
      <c r="AG177" s="178"/>
      <c r="AH177" s="178"/>
      <c r="AI177" s="178"/>
      <c r="AJ177" s="178"/>
      <c r="AK177" s="178"/>
      <c r="AL177" s="178"/>
      <c r="AM177" s="178"/>
      <c r="AN177" s="178"/>
      <c r="AO177" s="178"/>
      <c r="AP177" s="178"/>
      <c r="AQ177" s="737"/>
      <c r="AR177" s="738"/>
      <c r="AS177" s="438"/>
    </row>
    <row r="178" spans="1:45" s="3" customFormat="1" ht="27" customHeight="1" x14ac:dyDescent="0.2">
      <c r="A178" s="728"/>
      <c r="C178" s="610" t="s">
        <v>122</v>
      </c>
      <c r="D178" s="1106" t="s">
        <v>2063</v>
      </c>
      <c r="E178" s="1107"/>
      <c r="F178" s="1108" t="s">
        <v>124</v>
      </c>
      <c r="G178" s="1108"/>
      <c r="H178" s="740"/>
      <c r="I178" s="740"/>
      <c r="J178" s="729"/>
      <c r="K178" s="729"/>
      <c r="L178" s="729"/>
      <c r="M178" s="729"/>
      <c r="N178" s="83"/>
      <c r="O178" s="83"/>
      <c r="P178" s="730"/>
      <c r="Q178" s="729"/>
      <c r="R178" s="731"/>
      <c r="S178" s="729"/>
      <c r="T178" s="729"/>
      <c r="U178" s="729"/>
      <c r="V178" s="733"/>
      <c r="W178" s="733"/>
      <c r="X178" s="734"/>
      <c r="Y178" s="735"/>
      <c r="Z178" s="736"/>
      <c r="AA178" s="178"/>
      <c r="AB178" s="178"/>
      <c r="AC178" s="178"/>
      <c r="AD178" s="178"/>
      <c r="AE178" s="178"/>
      <c r="AF178" s="178"/>
      <c r="AG178" s="178"/>
      <c r="AH178" s="178"/>
      <c r="AI178" s="178"/>
      <c r="AJ178" s="178"/>
      <c r="AK178" s="178"/>
      <c r="AL178" s="178"/>
      <c r="AM178" s="178"/>
      <c r="AN178" s="178"/>
      <c r="AO178" s="178"/>
      <c r="AP178" s="178"/>
      <c r="AQ178" s="737"/>
      <c r="AR178" s="738"/>
      <c r="AS178" s="438"/>
    </row>
    <row r="179" spans="1:45" s="3" customFormat="1" ht="27" customHeight="1" x14ac:dyDescent="0.2">
      <c r="A179" s="728"/>
      <c r="J179" s="729"/>
      <c r="K179" s="729"/>
      <c r="L179" s="729"/>
      <c r="M179" s="729"/>
      <c r="N179" s="83"/>
      <c r="O179" s="83"/>
      <c r="P179" s="730"/>
      <c r="Q179" s="729"/>
      <c r="R179" s="731"/>
      <c r="S179" s="729"/>
      <c r="T179" s="729"/>
      <c r="U179" s="729"/>
      <c r="V179" s="733"/>
      <c r="W179" s="733"/>
      <c r="X179" s="734"/>
      <c r="Y179" s="735"/>
      <c r="Z179" s="736"/>
      <c r="AA179" s="178"/>
      <c r="AB179" s="178"/>
      <c r="AC179" s="178"/>
      <c r="AD179" s="178"/>
      <c r="AE179" s="178"/>
      <c r="AF179" s="178"/>
      <c r="AG179" s="178"/>
      <c r="AH179" s="178"/>
      <c r="AI179" s="178"/>
      <c r="AJ179" s="178"/>
      <c r="AK179" s="178"/>
      <c r="AL179" s="178"/>
      <c r="AM179" s="178"/>
      <c r="AN179" s="178"/>
      <c r="AO179" s="178"/>
      <c r="AP179" s="178"/>
      <c r="AQ179" s="737"/>
      <c r="AR179" s="738"/>
      <c r="AS179" s="438"/>
    </row>
    <row r="180" spans="1:45" s="3" customFormat="1" ht="27" customHeight="1" x14ac:dyDescent="0.2">
      <c r="A180" s="728"/>
      <c r="J180" s="729"/>
      <c r="K180" s="729"/>
      <c r="L180" s="729"/>
      <c r="M180" s="729"/>
      <c r="N180" s="83"/>
      <c r="O180" s="83"/>
      <c r="P180" s="730"/>
      <c r="Q180" s="729"/>
      <c r="R180" s="731"/>
      <c r="S180" s="729"/>
      <c r="T180" s="729"/>
      <c r="U180" s="729"/>
      <c r="V180" s="733"/>
      <c r="W180" s="733"/>
      <c r="X180" s="734"/>
      <c r="Y180" s="735"/>
      <c r="Z180" s="736"/>
      <c r="AA180" s="178"/>
      <c r="AB180" s="178"/>
      <c r="AC180" s="178"/>
      <c r="AD180" s="178"/>
      <c r="AE180" s="178"/>
      <c r="AF180" s="178"/>
      <c r="AG180" s="178"/>
      <c r="AH180" s="178"/>
      <c r="AI180" s="178"/>
      <c r="AJ180" s="178"/>
      <c r="AK180" s="178"/>
      <c r="AL180" s="178"/>
      <c r="AM180" s="178"/>
      <c r="AN180" s="178"/>
      <c r="AO180" s="178"/>
      <c r="AP180" s="178"/>
      <c r="AQ180" s="737"/>
      <c r="AR180" s="738"/>
      <c r="AS180" s="438"/>
    </row>
    <row r="181" spans="1:45" s="3" customFormat="1" ht="27" customHeight="1" x14ac:dyDescent="0.2">
      <c r="A181" s="728"/>
      <c r="J181" s="729"/>
      <c r="K181" s="729"/>
      <c r="L181" s="729"/>
      <c r="M181" s="729"/>
      <c r="N181" s="83"/>
      <c r="O181" s="83"/>
      <c r="P181" s="730"/>
      <c r="Q181" s="729"/>
      <c r="R181" s="731"/>
      <c r="S181" s="729"/>
      <c r="T181" s="729"/>
      <c r="U181" s="729"/>
      <c r="V181" s="733"/>
      <c r="W181" s="733"/>
      <c r="X181" s="734"/>
      <c r="Y181" s="735"/>
      <c r="Z181" s="736"/>
      <c r="AA181" s="178"/>
      <c r="AB181" s="178"/>
      <c r="AC181" s="178"/>
      <c r="AD181" s="178"/>
      <c r="AE181" s="178"/>
      <c r="AF181" s="178"/>
      <c r="AG181" s="178"/>
      <c r="AH181" s="178"/>
      <c r="AI181" s="178"/>
      <c r="AJ181" s="178"/>
      <c r="AK181" s="178"/>
      <c r="AL181" s="178"/>
      <c r="AM181" s="178"/>
      <c r="AN181" s="178"/>
      <c r="AO181" s="178"/>
      <c r="AP181" s="178"/>
      <c r="AQ181" s="737"/>
      <c r="AR181" s="738"/>
      <c r="AS181" s="438"/>
    </row>
    <row r="182" spans="1:45" s="3" customFormat="1" ht="27" customHeight="1" x14ac:dyDescent="0.2">
      <c r="A182" s="728"/>
      <c r="J182" s="729"/>
      <c r="K182" s="729"/>
      <c r="L182" s="729"/>
      <c r="M182" s="729"/>
      <c r="N182" s="83"/>
      <c r="O182" s="83"/>
      <c r="P182" s="730"/>
      <c r="Q182" s="729"/>
      <c r="R182" s="731"/>
      <c r="S182" s="729"/>
      <c r="T182" s="729"/>
      <c r="U182" s="729"/>
      <c r="V182" s="733"/>
      <c r="W182" s="733"/>
      <c r="X182" s="734"/>
      <c r="Y182" s="735"/>
      <c r="Z182" s="736"/>
      <c r="AA182" s="178"/>
      <c r="AB182" s="178"/>
      <c r="AC182" s="178"/>
      <c r="AD182" s="178"/>
      <c r="AE182" s="178"/>
      <c r="AF182" s="178"/>
      <c r="AG182" s="178"/>
      <c r="AH182" s="178"/>
      <c r="AI182" s="178"/>
      <c r="AJ182" s="178"/>
      <c r="AK182" s="178"/>
      <c r="AL182" s="178"/>
      <c r="AM182" s="178"/>
      <c r="AN182" s="178"/>
      <c r="AO182" s="178"/>
      <c r="AP182" s="178"/>
      <c r="AQ182" s="737"/>
      <c r="AR182" s="738"/>
      <c r="AS182" s="438"/>
    </row>
    <row r="183" spans="1:45" s="3" customFormat="1" ht="27" customHeight="1" x14ac:dyDescent="0.2">
      <c r="A183" s="728"/>
      <c r="J183" s="729"/>
      <c r="K183" s="729"/>
      <c r="L183" s="729"/>
      <c r="M183" s="729"/>
      <c r="N183" s="83"/>
      <c r="O183" s="83"/>
      <c r="P183" s="730"/>
      <c r="Q183" s="729"/>
      <c r="R183" s="731"/>
      <c r="S183" s="729"/>
      <c r="T183" s="729"/>
      <c r="U183" s="729"/>
      <c r="V183" s="733"/>
      <c r="W183" s="733"/>
      <c r="X183" s="734"/>
      <c r="Y183" s="735"/>
      <c r="Z183" s="736"/>
      <c r="AA183" s="178"/>
      <c r="AB183" s="178"/>
      <c r="AC183" s="178"/>
      <c r="AD183" s="178"/>
      <c r="AE183" s="178"/>
      <c r="AF183" s="178"/>
      <c r="AG183" s="178"/>
      <c r="AH183" s="178"/>
      <c r="AI183" s="178"/>
      <c r="AJ183" s="178"/>
      <c r="AK183" s="178"/>
      <c r="AL183" s="178"/>
      <c r="AM183" s="178"/>
      <c r="AN183" s="178"/>
      <c r="AO183" s="178"/>
      <c r="AP183" s="178"/>
      <c r="AQ183" s="737"/>
      <c r="AR183" s="738"/>
      <c r="AS183" s="438"/>
    </row>
    <row r="184" spans="1:45" s="3" customFormat="1" ht="27" customHeight="1" x14ac:dyDescent="0.2">
      <c r="A184" s="728"/>
      <c r="J184" s="729"/>
      <c r="K184" s="729"/>
      <c r="L184" s="729"/>
      <c r="M184" s="729"/>
      <c r="N184" s="83"/>
      <c r="O184" s="83"/>
      <c r="P184" s="730"/>
      <c r="Q184" s="729"/>
      <c r="R184" s="731"/>
      <c r="S184" s="729"/>
      <c r="T184" s="729"/>
      <c r="U184" s="729"/>
      <c r="V184" s="733"/>
      <c r="W184" s="733"/>
      <c r="X184" s="734"/>
      <c r="Y184" s="735"/>
      <c r="Z184" s="736"/>
      <c r="AA184" s="178"/>
      <c r="AB184" s="178"/>
      <c r="AC184" s="178"/>
      <c r="AD184" s="178"/>
      <c r="AE184" s="178"/>
      <c r="AF184" s="178"/>
      <c r="AG184" s="178"/>
      <c r="AH184" s="178"/>
      <c r="AI184" s="178"/>
      <c r="AJ184" s="178"/>
      <c r="AK184" s="178"/>
      <c r="AL184" s="178"/>
      <c r="AM184" s="178"/>
      <c r="AN184" s="178"/>
      <c r="AO184" s="178"/>
      <c r="AP184" s="178"/>
      <c r="AQ184" s="737"/>
      <c r="AR184" s="738"/>
      <c r="AS184" s="438"/>
    </row>
    <row r="185" spans="1:45" ht="27" customHeight="1" x14ac:dyDescent="0.2">
      <c r="A185" s="728"/>
      <c r="B185" s="3"/>
      <c r="C185" s="3"/>
      <c r="D185" s="3"/>
      <c r="E185" s="3"/>
      <c r="F185" s="3"/>
      <c r="G185" s="3"/>
      <c r="H185" s="3"/>
      <c r="I185" s="3"/>
      <c r="J185" s="729"/>
      <c r="K185" s="729"/>
      <c r="L185" s="729"/>
      <c r="M185" s="729"/>
      <c r="N185" s="83"/>
      <c r="O185" s="83"/>
      <c r="P185" s="730"/>
      <c r="Q185" s="729"/>
      <c r="R185" s="731"/>
      <c r="S185" s="729"/>
      <c r="T185" s="729"/>
      <c r="U185" s="729"/>
      <c r="V185" s="733"/>
      <c r="W185" s="733"/>
      <c r="X185" s="734"/>
      <c r="Y185" s="735"/>
      <c r="Z185" s="736"/>
      <c r="AA185" s="178"/>
      <c r="AB185" s="178"/>
      <c r="AC185" s="178"/>
      <c r="AD185" s="178"/>
      <c r="AE185" s="178"/>
      <c r="AF185" s="178"/>
      <c r="AG185" s="178"/>
      <c r="AH185" s="178"/>
      <c r="AI185" s="178"/>
      <c r="AJ185" s="178"/>
      <c r="AK185" s="178"/>
      <c r="AL185" s="178"/>
      <c r="AM185" s="178"/>
      <c r="AN185" s="178"/>
      <c r="AO185" s="178"/>
      <c r="AP185" s="178"/>
      <c r="AQ185" s="737"/>
      <c r="AR185" s="738"/>
      <c r="AS185" s="438"/>
    </row>
    <row r="186" spans="1:45" ht="27" customHeight="1" x14ac:dyDescent="0.2">
      <c r="A186" s="728"/>
      <c r="B186" s="3"/>
      <c r="C186" s="3"/>
      <c r="D186" s="3"/>
      <c r="E186" s="3"/>
      <c r="F186" s="3"/>
      <c r="G186" s="3"/>
      <c r="H186" s="3"/>
      <c r="I186" s="3"/>
      <c r="J186" s="729"/>
      <c r="K186" s="729"/>
      <c r="L186" s="729"/>
      <c r="M186" s="729"/>
      <c r="N186" s="83"/>
      <c r="O186" s="83"/>
      <c r="P186" s="730"/>
      <c r="Q186" s="729"/>
      <c r="R186" s="731"/>
      <c r="S186" s="729"/>
      <c r="T186" s="729"/>
      <c r="U186" s="729"/>
      <c r="V186" s="733"/>
      <c r="W186" s="733"/>
      <c r="X186" s="734"/>
      <c r="Y186" s="735"/>
      <c r="Z186" s="736"/>
      <c r="AA186" s="178"/>
      <c r="AB186" s="178"/>
      <c r="AC186" s="178"/>
      <c r="AD186" s="178"/>
      <c r="AE186" s="178"/>
      <c r="AF186" s="178"/>
      <c r="AG186" s="178"/>
      <c r="AH186" s="178"/>
      <c r="AI186" s="178"/>
      <c r="AJ186" s="178"/>
      <c r="AK186" s="178"/>
      <c r="AL186" s="178"/>
      <c r="AM186" s="178"/>
      <c r="AN186" s="178"/>
      <c r="AO186" s="178"/>
      <c r="AP186" s="178"/>
      <c r="AQ186" s="737"/>
      <c r="AR186" s="738"/>
      <c r="AS186" s="438"/>
    </row>
    <row r="187" spans="1:45" ht="27" customHeight="1" x14ac:dyDescent="0.2">
      <c r="A187" s="554"/>
      <c r="B187" s="521"/>
      <c r="C187" s="521"/>
      <c r="D187" s="521"/>
      <c r="E187" s="521"/>
      <c r="F187" s="521"/>
      <c r="G187" s="521"/>
      <c r="H187" s="506"/>
      <c r="I187" s="506"/>
      <c r="J187" s="506"/>
      <c r="K187" s="506"/>
      <c r="L187" s="506"/>
      <c r="M187" s="506"/>
      <c r="N187" s="506"/>
      <c r="O187" s="506"/>
      <c r="P187" s="557"/>
      <c r="Q187" s="506"/>
      <c r="R187" s="741"/>
      <c r="S187" s="506"/>
      <c r="T187" s="742"/>
      <c r="U187" s="506"/>
      <c r="V187" s="743"/>
      <c r="W187" s="506"/>
      <c r="X187" s="744"/>
      <c r="Y187" s="557"/>
      <c r="Z187" s="556"/>
      <c r="AA187" s="521"/>
      <c r="AB187" s="521"/>
      <c r="AC187" s="521"/>
      <c r="AD187" s="521"/>
      <c r="AE187" s="521"/>
      <c r="AF187" s="521"/>
      <c r="AG187" s="521"/>
      <c r="AH187" s="521"/>
      <c r="AI187" s="521"/>
      <c r="AJ187" s="521"/>
      <c r="AK187" s="521"/>
      <c r="AL187" s="521"/>
      <c r="AM187" s="521"/>
      <c r="AN187" s="521"/>
      <c r="AO187" s="521"/>
      <c r="AP187" s="521"/>
      <c r="AQ187" s="603"/>
      <c r="AR187" s="603"/>
      <c r="AS187" s="521"/>
    </row>
    <row r="188" spans="1:45" ht="27" customHeight="1" x14ac:dyDescent="0.2">
      <c r="A188" s="564"/>
      <c r="B188" s="507"/>
      <c r="C188" s="507"/>
      <c r="D188" s="507"/>
      <c r="E188" s="507"/>
      <c r="F188" s="507"/>
      <c r="G188" s="507"/>
      <c r="H188" s="506"/>
      <c r="I188" s="506"/>
      <c r="J188" s="506"/>
      <c r="K188" s="506"/>
      <c r="L188" s="506"/>
      <c r="M188" s="506"/>
      <c r="N188" s="506"/>
      <c r="O188" s="506"/>
      <c r="P188" s="557"/>
      <c r="Q188" s="506"/>
      <c r="R188" s="741"/>
      <c r="S188" s="506"/>
      <c r="T188" s="742"/>
      <c r="U188" s="506"/>
      <c r="V188" s="743"/>
      <c r="W188" s="506"/>
      <c r="X188" s="744"/>
      <c r="Y188" s="557"/>
      <c r="Z188" s="556"/>
      <c r="AA188" s="507"/>
      <c r="AB188" s="507"/>
      <c r="AC188" s="507"/>
      <c r="AD188" s="507"/>
      <c r="AE188" s="507"/>
      <c r="AF188" s="507"/>
      <c r="AG188" s="507"/>
      <c r="AH188" s="507"/>
      <c r="AI188" s="507"/>
      <c r="AJ188" s="507"/>
      <c r="AK188" s="507"/>
      <c r="AL188" s="507"/>
      <c r="AM188" s="507"/>
      <c r="AN188" s="507"/>
      <c r="AO188" s="507"/>
      <c r="AP188" s="507"/>
      <c r="AQ188" s="563"/>
      <c r="AR188" s="563"/>
      <c r="AS188" s="507"/>
    </row>
    <row r="189" spans="1:45" ht="27" customHeight="1" x14ac:dyDescent="0.2">
      <c r="A189" s="564"/>
      <c r="B189" s="507"/>
      <c r="C189" s="507"/>
      <c r="D189" s="507"/>
      <c r="E189" s="507"/>
      <c r="F189" s="507"/>
      <c r="G189" s="507"/>
      <c r="H189" s="506"/>
      <c r="I189" s="506"/>
      <c r="J189" s="506"/>
      <c r="K189" s="506"/>
      <c r="L189" s="506"/>
      <c r="M189" s="506"/>
      <c r="N189" s="506"/>
      <c r="O189" s="506"/>
      <c r="P189" s="557"/>
      <c r="Q189" s="506"/>
      <c r="R189" s="741"/>
      <c r="S189" s="506"/>
      <c r="T189" s="742"/>
      <c r="U189" s="506"/>
      <c r="V189" s="743"/>
      <c r="W189" s="506"/>
      <c r="X189" s="744"/>
      <c r="Y189" s="557"/>
      <c r="Z189" s="556"/>
      <c r="AA189" s="507"/>
      <c r="AB189" s="507"/>
      <c r="AC189" s="507"/>
      <c r="AD189" s="507"/>
      <c r="AE189" s="507"/>
      <c r="AF189" s="507"/>
      <c r="AG189" s="507"/>
      <c r="AH189" s="507"/>
      <c r="AI189" s="507"/>
      <c r="AJ189" s="507"/>
      <c r="AK189" s="507"/>
      <c r="AL189" s="507"/>
      <c r="AM189" s="507"/>
      <c r="AN189" s="507"/>
      <c r="AO189" s="507"/>
      <c r="AP189" s="507"/>
      <c r="AQ189" s="563"/>
      <c r="AR189" s="563"/>
      <c r="AS189" s="507"/>
    </row>
    <row r="190" spans="1:45" ht="27" customHeight="1" x14ac:dyDescent="0.2">
      <c r="A190" s="564"/>
      <c r="B190" s="507"/>
      <c r="C190" s="507"/>
      <c r="D190" s="507"/>
      <c r="E190" s="507"/>
      <c r="F190" s="507"/>
      <c r="G190" s="507"/>
      <c r="H190" s="506"/>
      <c r="I190" s="506"/>
      <c r="J190" s="506"/>
      <c r="K190" s="506"/>
      <c r="L190" s="506"/>
      <c r="M190" s="506"/>
      <c r="N190" s="506"/>
      <c r="O190" s="506"/>
      <c r="P190" s="557"/>
      <c r="Q190" s="506"/>
      <c r="R190" s="741"/>
      <c r="S190" s="506"/>
      <c r="T190" s="742"/>
      <c r="U190" s="506"/>
      <c r="V190" s="743"/>
      <c r="W190" s="506"/>
      <c r="X190" s="744"/>
      <c r="Y190" s="557"/>
      <c r="Z190" s="556"/>
      <c r="AA190" s="507"/>
      <c r="AB190" s="507"/>
      <c r="AC190" s="507"/>
      <c r="AD190" s="507"/>
      <c r="AE190" s="507"/>
      <c r="AF190" s="507"/>
      <c r="AG190" s="507"/>
      <c r="AH190" s="507"/>
      <c r="AI190" s="507"/>
      <c r="AJ190" s="507"/>
      <c r="AK190" s="507"/>
      <c r="AL190" s="507"/>
      <c r="AM190" s="507"/>
      <c r="AN190" s="507"/>
      <c r="AO190" s="507"/>
      <c r="AP190" s="507"/>
      <c r="AQ190" s="563"/>
      <c r="AR190" s="563"/>
      <c r="AS190" s="507"/>
    </row>
    <row r="191" spans="1:45" ht="27" customHeight="1" x14ac:dyDescent="0.2">
      <c r="A191" s="564"/>
      <c r="B191" s="507"/>
      <c r="C191" s="507"/>
      <c r="D191" s="507"/>
      <c r="E191" s="507"/>
      <c r="F191" s="507"/>
      <c r="G191" s="507"/>
      <c r="H191" s="506"/>
      <c r="I191" s="506"/>
      <c r="J191" s="506"/>
      <c r="K191" s="506"/>
      <c r="L191" s="506"/>
      <c r="M191" s="506"/>
      <c r="N191" s="506"/>
      <c r="O191" s="506"/>
      <c r="P191" s="557"/>
      <c r="Q191" s="506"/>
      <c r="R191" s="741"/>
      <c r="S191" s="506"/>
      <c r="T191" s="742"/>
      <c r="U191" s="506"/>
      <c r="V191" s="743"/>
      <c r="W191" s="506"/>
      <c r="X191" s="744"/>
      <c r="Y191" s="557"/>
      <c r="Z191" s="556"/>
      <c r="AA191" s="507"/>
      <c r="AB191" s="507"/>
      <c r="AC191" s="507"/>
      <c r="AD191" s="507"/>
      <c r="AE191" s="507"/>
      <c r="AF191" s="507"/>
      <c r="AG191" s="507"/>
      <c r="AH191" s="507"/>
      <c r="AI191" s="507"/>
      <c r="AJ191" s="507"/>
      <c r="AK191" s="507"/>
      <c r="AL191" s="507"/>
      <c r="AM191" s="507"/>
      <c r="AN191" s="507"/>
      <c r="AO191" s="507"/>
      <c r="AP191" s="507"/>
      <c r="AQ191" s="563"/>
      <c r="AR191" s="563"/>
      <c r="AS191" s="507"/>
    </row>
    <row r="192" spans="1:45" ht="27" customHeight="1" x14ac:dyDescent="0.2">
      <c r="A192" s="564"/>
      <c r="B192" s="507"/>
      <c r="C192" s="507"/>
      <c r="D192" s="507"/>
      <c r="E192" s="507"/>
      <c r="F192" s="507"/>
      <c r="G192" s="507"/>
      <c r="H192" s="506"/>
      <c r="I192" s="506"/>
      <c r="J192" s="506"/>
      <c r="K192" s="506"/>
      <c r="L192" s="506"/>
      <c r="M192" s="506"/>
      <c r="N192" s="506"/>
      <c r="O192" s="506"/>
      <c r="P192" s="557"/>
      <c r="Q192" s="506"/>
      <c r="R192" s="741"/>
      <c r="S192" s="506"/>
      <c r="T192" s="742"/>
      <c r="U192" s="506"/>
      <c r="V192" s="743"/>
      <c r="W192" s="506"/>
      <c r="X192" s="744"/>
      <c r="Y192" s="557"/>
      <c r="Z192" s="556"/>
      <c r="AA192" s="507"/>
      <c r="AB192" s="507"/>
      <c r="AC192" s="507"/>
      <c r="AD192" s="507"/>
      <c r="AE192" s="507"/>
      <c r="AF192" s="507"/>
      <c r="AG192" s="507"/>
      <c r="AH192" s="507"/>
      <c r="AI192" s="507"/>
      <c r="AJ192" s="507"/>
      <c r="AK192" s="507"/>
      <c r="AL192" s="507"/>
      <c r="AM192" s="507"/>
      <c r="AN192" s="507"/>
      <c r="AO192" s="507"/>
      <c r="AP192" s="507"/>
      <c r="AQ192" s="563"/>
      <c r="AR192" s="563"/>
      <c r="AS192" s="507"/>
    </row>
    <row r="193" spans="1:45" ht="27" customHeight="1" x14ac:dyDescent="0.2">
      <c r="A193" s="564"/>
      <c r="B193" s="507"/>
      <c r="C193" s="507"/>
      <c r="D193" s="507"/>
      <c r="E193" s="507"/>
      <c r="F193" s="507"/>
      <c r="G193" s="507"/>
      <c r="H193" s="506"/>
      <c r="I193" s="506"/>
      <c r="J193" s="506"/>
      <c r="K193" s="506"/>
      <c r="L193" s="506"/>
      <c r="M193" s="506"/>
      <c r="N193" s="506"/>
      <c r="O193" s="506"/>
      <c r="P193" s="557"/>
      <c r="Q193" s="506"/>
      <c r="R193" s="741"/>
      <c r="S193" s="506"/>
      <c r="T193" s="742"/>
      <c r="U193" s="506"/>
      <c r="V193" s="743"/>
      <c r="W193" s="506"/>
      <c r="X193" s="744"/>
      <c r="Y193" s="557"/>
      <c r="Z193" s="556"/>
      <c r="AA193" s="507"/>
      <c r="AB193" s="507"/>
      <c r="AC193" s="507"/>
      <c r="AD193" s="507"/>
      <c r="AE193" s="507"/>
      <c r="AF193" s="507"/>
      <c r="AG193" s="507"/>
      <c r="AH193" s="507"/>
      <c r="AI193" s="507"/>
      <c r="AJ193" s="507"/>
      <c r="AK193" s="507"/>
      <c r="AL193" s="507"/>
      <c r="AM193" s="507"/>
      <c r="AN193" s="507"/>
      <c r="AO193" s="507"/>
      <c r="AP193" s="507"/>
      <c r="AQ193" s="563"/>
      <c r="AR193" s="563"/>
      <c r="AS193" s="507"/>
    </row>
    <row r="194" spans="1:45" ht="27" customHeight="1" x14ac:dyDescent="0.2">
      <c r="A194" s="564"/>
      <c r="B194" s="507"/>
      <c r="C194" s="507"/>
      <c r="D194" s="507"/>
      <c r="E194" s="507"/>
      <c r="F194" s="507"/>
      <c r="G194" s="507"/>
      <c r="H194" s="506"/>
      <c r="I194" s="506"/>
      <c r="J194" s="506"/>
      <c r="K194" s="506"/>
      <c r="L194" s="506"/>
      <c r="M194" s="506"/>
      <c r="N194" s="506"/>
      <c r="O194" s="506"/>
      <c r="P194" s="557"/>
      <c r="Q194" s="506"/>
      <c r="R194" s="741"/>
      <c r="S194" s="506"/>
      <c r="T194" s="742"/>
      <c r="U194" s="506"/>
      <c r="V194" s="743"/>
      <c r="W194" s="506"/>
      <c r="X194" s="744"/>
      <c r="Y194" s="557"/>
      <c r="Z194" s="556"/>
      <c r="AA194" s="507"/>
      <c r="AB194" s="507"/>
      <c r="AC194" s="507"/>
      <c r="AD194" s="507"/>
      <c r="AE194" s="507"/>
      <c r="AF194" s="507"/>
      <c r="AG194" s="507"/>
      <c r="AH194" s="507"/>
      <c r="AI194" s="507"/>
      <c r="AJ194" s="507"/>
      <c r="AK194" s="507"/>
      <c r="AL194" s="507"/>
      <c r="AM194" s="507"/>
      <c r="AN194" s="507"/>
      <c r="AO194" s="507"/>
      <c r="AP194" s="507"/>
      <c r="AQ194" s="563"/>
      <c r="AR194" s="563"/>
      <c r="AS194" s="507"/>
    </row>
    <row r="195" spans="1:45" ht="27" customHeight="1" x14ac:dyDescent="0.2">
      <c r="A195" s="564"/>
      <c r="B195" s="507"/>
      <c r="C195" s="507"/>
      <c r="D195" s="507"/>
      <c r="E195" s="507"/>
      <c r="F195" s="507"/>
      <c r="G195" s="507"/>
      <c r="H195" s="506"/>
      <c r="I195" s="506"/>
      <c r="J195" s="506"/>
      <c r="K195" s="506"/>
      <c r="L195" s="506"/>
      <c r="M195" s="506"/>
      <c r="N195" s="506"/>
      <c r="O195" s="506"/>
      <c r="P195" s="557"/>
      <c r="Q195" s="506"/>
      <c r="R195" s="741"/>
      <c r="S195" s="506"/>
      <c r="T195" s="742"/>
      <c r="U195" s="506"/>
      <c r="V195" s="743"/>
      <c r="W195" s="506"/>
      <c r="X195" s="744"/>
      <c r="Y195" s="557"/>
      <c r="Z195" s="556"/>
      <c r="AA195" s="507"/>
      <c r="AB195" s="507"/>
      <c r="AC195" s="507"/>
      <c r="AD195" s="507"/>
      <c r="AE195" s="507"/>
      <c r="AF195" s="507"/>
      <c r="AG195" s="507"/>
      <c r="AH195" s="507"/>
      <c r="AI195" s="507"/>
      <c r="AJ195" s="507"/>
      <c r="AK195" s="507"/>
      <c r="AL195" s="507"/>
      <c r="AM195" s="507"/>
      <c r="AN195" s="507"/>
      <c r="AO195" s="507"/>
      <c r="AP195" s="507"/>
      <c r="AQ195" s="563"/>
      <c r="AR195" s="563"/>
      <c r="AS195" s="507"/>
    </row>
    <row r="196" spans="1:45" ht="27" customHeight="1" x14ac:dyDescent="0.2">
      <c r="A196" s="564"/>
      <c r="B196" s="507"/>
      <c r="C196" s="507"/>
      <c r="D196" s="507"/>
      <c r="E196" s="507"/>
      <c r="F196" s="507"/>
      <c r="G196" s="507"/>
      <c r="H196" s="506"/>
      <c r="I196" s="506"/>
      <c r="J196" s="506"/>
      <c r="K196" s="506"/>
      <c r="L196" s="506"/>
      <c r="M196" s="506"/>
      <c r="N196" s="506"/>
      <c r="O196" s="506"/>
      <c r="P196" s="557"/>
      <c r="Q196" s="506"/>
      <c r="R196" s="741"/>
      <c r="S196" s="506"/>
      <c r="T196" s="742"/>
      <c r="U196" s="506"/>
      <c r="V196" s="743"/>
      <c r="W196" s="506"/>
      <c r="X196" s="744"/>
      <c r="Y196" s="557"/>
      <c r="Z196" s="556"/>
      <c r="AA196" s="507"/>
      <c r="AB196" s="507"/>
      <c r="AC196" s="507"/>
      <c r="AD196" s="507"/>
      <c r="AE196" s="507"/>
      <c r="AF196" s="507"/>
      <c r="AG196" s="507"/>
      <c r="AH196" s="507"/>
      <c r="AI196" s="507"/>
      <c r="AJ196" s="507"/>
      <c r="AK196" s="507"/>
      <c r="AL196" s="507"/>
      <c r="AM196" s="507"/>
      <c r="AN196" s="507"/>
      <c r="AO196" s="507"/>
      <c r="AP196" s="507"/>
      <c r="AQ196" s="563"/>
      <c r="AR196" s="563"/>
      <c r="AS196" s="507"/>
    </row>
    <row r="197" spans="1:45" ht="27" customHeight="1" x14ac:dyDescent="0.2">
      <c r="A197" s="564"/>
      <c r="B197" s="507"/>
      <c r="C197" s="507"/>
      <c r="D197" s="507"/>
      <c r="E197" s="507"/>
      <c r="F197" s="507"/>
      <c r="G197" s="507"/>
      <c r="H197" s="506"/>
      <c r="I197" s="506"/>
      <c r="J197" s="506"/>
      <c r="K197" s="506"/>
      <c r="L197" s="506"/>
      <c r="M197" s="506"/>
      <c r="N197" s="506"/>
      <c r="O197" s="506"/>
      <c r="P197" s="557"/>
      <c r="Q197" s="506"/>
      <c r="R197" s="741"/>
      <c r="S197" s="506"/>
      <c r="T197" s="742"/>
      <c r="U197" s="506"/>
      <c r="V197" s="743"/>
      <c r="W197" s="506"/>
      <c r="X197" s="744"/>
      <c r="Y197" s="557"/>
      <c r="Z197" s="556"/>
      <c r="AA197" s="507"/>
      <c r="AB197" s="507"/>
      <c r="AC197" s="507"/>
      <c r="AD197" s="507"/>
      <c r="AE197" s="507"/>
      <c r="AF197" s="507"/>
      <c r="AG197" s="507"/>
      <c r="AH197" s="507"/>
      <c r="AI197" s="507"/>
      <c r="AJ197" s="507"/>
      <c r="AK197" s="507"/>
      <c r="AL197" s="507"/>
      <c r="AM197" s="507"/>
      <c r="AN197" s="507"/>
      <c r="AO197" s="507"/>
      <c r="AP197" s="507"/>
      <c r="AQ197" s="563"/>
      <c r="AR197" s="563"/>
      <c r="AS197" s="507"/>
    </row>
    <row r="198" spans="1:45" ht="27" customHeight="1" x14ac:dyDescent="0.2">
      <c r="A198" s="564"/>
      <c r="B198" s="507"/>
      <c r="C198" s="507"/>
      <c r="D198" s="507"/>
      <c r="E198" s="507"/>
      <c r="F198" s="507"/>
      <c r="G198" s="507"/>
      <c r="H198" s="506"/>
      <c r="I198" s="506"/>
      <c r="J198" s="506"/>
      <c r="K198" s="506"/>
      <c r="L198" s="506"/>
      <c r="M198" s="506"/>
      <c r="N198" s="506"/>
      <c r="O198" s="506"/>
      <c r="P198" s="557"/>
      <c r="Q198" s="506"/>
      <c r="R198" s="741"/>
      <c r="S198" s="506"/>
      <c r="T198" s="742"/>
      <c r="U198" s="506"/>
      <c r="V198" s="743"/>
      <c r="W198" s="506"/>
      <c r="X198" s="744"/>
      <c r="Y198" s="557"/>
      <c r="Z198" s="556"/>
      <c r="AA198" s="507"/>
      <c r="AB198" s="507"/>
      <c r="AC198" s="507"/>
      <c r="AD198" s="507"/>
      <c r="AE198" s="507"/>
      <c r="AF198" s="507"/>
      <c r="AG198" s="507"/>
      <c r="AH198" s="507"/>
      <c r="AI198" s="507"/>
      <c r="AJ198" s="507"/>
      <c r="AK198" s="507"/>
      <c r="AL198" s="507"/>
      <c r="AM198" s="507"/>
      <c r="AN198" s="507"/>
      <c r="AO198" s="507"/>
      <c r="AP198" s="507"/>
      <c r="AQ198" s="563"/>
      <c r="AR198" s="563"/>
      <c r="AS198" s="507"/>
    </row>
    <row r="199" spans="1:45" ht="27" customHeight="1" x14ac:dyDescent="0.2">
      <c r="A199" s="564"/>
      <c r="B199" s="507"/>
      <c r="C199" s="507"/>
      <c r="D199" s="507"/>
      <c r="E199" s="507"/>
      <c r="F199" s="507"/>
      <c r="G199" s="507"/>
      <c r="H199" s="506"/>
      <c r="I199" s="506"/>
      <c r="J199" s="506"/>
      <c r="K199" s="506"/>
      <c r="L199" s="506"/>
      <c r="M199" s="506"/>
      <c r="N199" s="506"/>
      <c r="O199" s="506"/>
      <c r="P199" s="557"/>
      <c r="Q199" s="506"/>
      <c r="R199" s="741"/>
      <c r="S199" s="506"/>
      <c r="T199" s="742"/>
      <c r="U199" s="506"/>
      <c r="V199" s="743"/>
      <c r="W199" s="506"/>
      <c r="X199" s="744"/>
      <c r="Y199" s="557"/>
      <c r="Z199" s="556"/>
      <c r="AA199" s="507"/>
      <c r="AB199" s="507"/>
      <c r="AC199" s="507"/>
      <c r="AD199" s="507"/>
      <c r="AE199" s="507"/>
      <c r="AF199" s="507"/>
      <c r="AG199" s="507"/>
      <c r="AH199" s="507"/>
      <c r="AI199" s="507"/>
      <c r="AJ199" s="507"/>
      <c r="AK199" s="507"/>
      <c r="AL199" s="507"/>
      <c r="AM199" s="507"/>
      <c r="AN199" s="507"/>
      <c r="AO199" s="507"/>
      <c r="AP199" s="507"/>
      <c r="AQ199" s="563"/>
      <c r="AR199" s="563"/>
      <c r="AS199" s="507"/>
    </row>
    <row r="200" spans="1:45" ht="27" customHeight="1" x14ac:dyDescent="0.2">
      <c r="A200" s="564"/>
      <c r="B200" s="507"/>
      <c r="C200" s="507"/>
      <c r="D200" s="507"/>
      <c r="E200" s="507"/>
      <c r="F200" s="507"/>
      <c r="G200" s="507"/>
      <c r="H200" s="506"/>
      <c r="I200" s="506"/>
      <c r="J200" s="506"/>
      <c r="K200" s="506"/>
      <c r="L200" s="506"/>
      <c r="M200" s="506"/>
      <c r="N200" s="506"/>
      <c r="O200" s="506"/>
      <c r="P200" s="557"/>
      <c r="Q200" s="506"/>
      <c r="R200" s="741"/>
      <c r="S200" s="506"/>
      <c r="T200" s="742"/>
      <c r="U200" s="506"/>
      <c r="V200" s="743"/>
      <c r="W200" s="506"/>
      <c r="X200" s="744"/>
      <c r="Y200" s="557"/>
      <c r="Z200" s="556"/>
      <c r="AA200" s="507"/>
      <c r="AB200" s="507"/>
      <c r="AC200" s="507"/>
      <c r="AD200" s="507"/>
      <c r="AE200" s="507"/>
      <c r="AF200" s="507"/>
      <c r="AG200" s="507"/>
      <c r="AH200" s="507"/>
      <c r="AI200" s="507"/>
      <c r="AJ200" s="507"/>
      <c r="AK200" s="507"/>
      <c r="AL200" s="507"/>
      <c r="AM200" s="507"/>
      <c r="AN200" s="507"/>
      <c r="AO200" s="507"/>
      <c r="AP200" s="507"/>
      <c r="AQ200" s="563"/>
      <c r="AR200" s="563"/>
      <c r="AS200" s="507"/>
    </row>
    <row r="201" spans="1:45" ht="27" customHeight="1" x14ac:dyDescent="0.2">
      <c r="A201" s="564"/>
      <c r="B201" s="507"/>
      <c r="C201" s="507"/>
      <c r="D201" s="507"/>
      <c r="E201" s="507"/>
      <c r="F201" s="507"/>
      <c r="G201" s="507"/>
      <c r="H201" s="506"/>
      <c r="I201" s="506"/>
      <c r="J201" s="506"/>
      <c r="K201" s="506"/>
      <c r="L201" s="506"/>
      <c r="M201" s="506"/>
      <c r="N201" s="506"/>
      <c r="O201" s="506"/>
      <c r="P201" s="557"/>
      <c r="Q201" s="506"/>
      <c r="R201" s="741"/>
      <c r="S201" s="506"/>
      <c r="T201" s="742"/>
      <c r="U201" s="506"/>
      <c r="V201" s="743"/>
      <c r="W201" s="506"/>
      <c r="X201" s="744"/>
      <c r="Y201" s="557"/>
      <c r="Z201" s="556"/>
      <c r="AA201" s="507"/>
      <c r="AB201" s="507"/>
      <c r="AC201" s="507"/>
      <c r="AD201" s="507"/>
      <c r="AE201" s="507"/>
      <c r="AF201" s="507"/>
      <c r="AG201" s="507"/>
      <c r="AH201" s="507"/>
      <c r="AI201" s="507"/>
      <c r="AJ201" s="507"/>
      <c r="AK201" s="507"/>
      <c r="AL201" s="507"/>
      <c r="AM201" s="507"/>
      <c r="AN201" s="507"/>
      <c r="AO201" s="507"/>
      <c r="AP201" s="507"/>
      <c r="AQ201" s="563"/>
      <c r="AR201" s="563"/>
      <c r="AS201" s="507"/>
    </row>
    <row r="202" spans="1:45" ht="27" customHeight="1" x14ac:dyDescent="0.2">
      <c r="A202" s="564"/>
      <c r="B202" s="507"/>
      <c r="C202" s="507"/>
      <c r="D202" s="507"/>
      <c r="E202" s="507"/>
      <c r="F202" s="507"/>
      <c r="G202" s="507"/>
      <c r="H202" s="506"/>
      <c r="I202" s="506"/>
      <c r="J202" s="506"/>
      <c r="K202" s="506"/>
      <c r="L202" s="506"/>
      <c r="M202" s="506"/>
      <c r="N202" s="506"/>
      <c r="O202" s="506"/>
      <c r="P202" s="557"/>
      <c r="Q202" s="506"/>
      <c r="R202" s="741"/>
      <c r="S202" s="506"/>
      <c r="T202" s="742"/>
      <c r="U202" s="506"/>
      <c r="V202" s="743"/>
      <c r="W202" s="506"/>
      <c r="X202" s="744"/>
      <c r="Y202" s="557"/>
      <c r="Z202" s="556"/>
      <c r="AA202" s="507"/>
      <c r="AB202" s="507"/>
      <c r="AC202" s="507"/>
      <c r="AD202" s="507"/>
      <c r="AE202" s="507"/>
      <c r="AF202" s="507"/>
      <c r="AG202" s="507"/>
      <c r="AH202" s="507"/>
      <c r="AI202" s="507"/>
      <c r="AJ202" s="507"/>
      <c r="AK202" s="507"/>
      <c r="AL202" s="507"/>
      <c r="AM202" s="507"/>
      <c r="AN202" s="507"/>
      <c r="AO202" s="507"/>
      <c r="AP202" s="507"/>
      <c r="AQ202" s="563"/>
      <c r="AR202" s="563"/>
      <c r="AS202" s="507"/>
    </row>
    <row r="203" spans="1:45" ht="27" customHeight="1" x14ac:dyDescent="0.2">
      <c r="A203" s="564"/>
      <c r="B203" s="507"/>
      <c r="C203" s="507"/>
      <c r="D203" s="507"/>
      <c r="E203" s="507"/>
      <c r="F203" s="507"/>
      <c r="G203" s="507"/>
      <c r="H203" s="506"/>
      <c r="I203" s="506"/>
      <c r="J203" s="506"/>
      <c r="K203" s="506"/>
      <c r="L203" s="506"/>
      <c r="M203" s="506"/>
      <c r="N203" s="506"/>
      <c r="O203" s="506"/>
      <c r="P203" s="557"/>
      <c r="Q203" s="506"/>
      <c r="R203" s="741"/>
      <c r="S203" s="506"/>
      <c r="T203" s="742"/>
      <c r="U203" s="506"/>
      <c r="V203" s="743"/>
      <c r="W203" s="506"/>
      <c r="X203" s="744"/>
      <c r="Y203" s="557"/>
      <c r="Z203" s="556"/>
      <c r="AA203" s="507"/>
      <c r="AB203" s="507"/>
      <c r="AC203" s="507"/>
      <c r="AD203" s="507"/>
      <c r="AE203" s="507"/>
      <c r="AF203" s="507"/>
      <c r="AG203" s="507"/>
      <c r="AH203" s="507"/>
      <c r="AI203" s="507"/>
      <c r="AJ203" s="507"/>
      <c r="AK203" s="507"/>
      <c r="AL203" s="507"/>
      <c r="AM203" s="507"/>
      <c r="AN203" s="507"/>
      <c r="AO203" s="507"/>
      <c r="AP203" s="507"/>
      <c r="AQ203" s="563"/>
      <c r="AR203" s="563"/>
      <c r="AS203" s="507"/>
    </row>
    <row r="204" spans="1:45" ht="27" customHeight="1" x14ac:dyDescent="0.2">
      <c r="A204" s="564"/>
      <c r="B204" s="507"/>
      <c r="C204" s="507"/>
      <c r="D204" s="507"/>
      <c r="E204" s="507"/>
      <c r="F204" s="507"/>
      <c r="G204" s="507"/>
      <c r="H204" s="506"/>
      <c r="I204" s="506"/>
      <c r="J204" s="506"/>
      <c r="K204" s="506"/>
      <c r="L204" s="506"/>
      <c r="M204" s="506"/>
      <c r="N204" s="506"/>
      <c r="O204" s="506"/>
      <c r="P204" s="557"/>
      <c r="Q204" s="506"/>
      <c r="R204" s="741"/>
      <c r="S204" s="506"/>
      <c r="T204" s="742"/>
      <c r="U204" s="506"/>
      <c r="V204" s="743"/>
      <c r="W204" s="506"/>
      <c r="X204" s="744"/>
      <c r="Y204" s="557"/>
      <c r="Z204" s="556"/>
      <c r="AA204" s="507"/>
      <c r="AB204" s="507"/>
      <c r="AC204" s="507"/>
      <c r="AD204" s="507"/>
      <c r="AE204" s="507"/>
      <c r="AF204" s="507"/>
      <c r="AG204" s="507"/>
      <c r="AH204" s="507"/>
      <c r="AI204" s="507"/>
      <c r="AJ204" s="507"/>
      <c r="AK204" s="507"/>
      <c r="AL204" s="507"/>
      <c r="AM204" s="507"/>
      <c r="AN204" s="507"/>
      <c r="AO204" s="507"/>
      <c r="AP204" s="507"/>
      <c r="AQ204" s="563"/>
      <c r="AR204" s="563"/>
      <c r="AS204" s="507"/>
    </row>
    <row r="205" spans="1:45" ht="27" customHeight="1" x14ac:dyDescent="0.2">
      <c r="A205" s="564"/>
      <c r="B205" s="507"/>
      <c r="C205" s="507"/>
      <c r="D205" s="507"/>
      <c r="E205" s="507"/>
      <c r="F205" s="507"/>
      <c r="G205" s="507"/>
      <c r="H205" s="506"/>
      <c r="I205" s="506"/>
      <c r="J205" s="506"/>
      <c r="K205" s="506"/>
      <c r="L205" s="506"/>
      <c r="M205" s="506"/>
      <c r="N205" s="506"/>
      <c r="O205" s="506"/>
      <c r="P205" s="557"/>
      <c r="Q205" s="506"/>
      <c r="R205" s="741"/>
      <c r="S205" s="506"/>
      <c r="T205" s="742"/>
      <c r="U205" s="506"/>
      <c r="V205" s="743"/>
      <c r="W205" s="506"/>
      <c r="X205" s="744"/>
      <c r="Y205" s="557"/>
      <c r="Z205" s="556"/>
      <c r="AA205" s="507"/>
      <c r="AB205" s="507"/>
      <c r="AC205" s="507"/>
      <c r="AD205" s="507"/>
      <c r="AE205" s="507"/>
      <c r="AF205" s="507"/>
      <c r="AG205" s="507"/>
      <c r="AH205" s="507"/>
      <c r="AI205" s="507"/>
      <c r="AJ205" s="507"/>
      <c r="AK205" s="507"/>
      <c r="AL205" s="507"/>
      <c r="AM205" s="507"/>
      <c r="AN205" s="507"/>
      <c r="AO205" s="507"/>
      <c r="AP205" s="507"/>
      <c r="AQ205" s="563"/>
      <c r="AR205" s="563"/>
      <c r="AS205" s="507"/>
    </row>
    <row r="206" spans="1:45" ht="27" customHeight="1" x14ac:dyDescent="0.2">
      <c r="A206" s="564"/>
      <c r="B206" s="507"/>
      <c r="C206" s="507"/>
      <c r="D206" s="507"/>
      <c r="E206" s="507"/>
      <c r="F206" s="507"/>
      <c r="G206" s="507"/>
      <c r="H206" s="506"/>
      <c r="I206" s="506"/>
      <c r="J206" s="506"/>
      <c r="K206" s="506"/>
      <c r="L206" s="506"/>
      <c r="M206" s="506"/>
      <c r="N206" s="506"/>
      <c r="O206" s="506"/>
      <c r="P206" s="557"/>
      <c r="Q206" s="506"/>
      <c r="R206" s="741"/>
      <c r="S206" s="506"/>
      <c r="T206" s="742"/>
      <c r="U206" s="506"/>
      <c r="V206" s="743"/>
      <c r="W206" s="506"/>
      <c r="X206" s="744"/>
      <c r="Y206" s="557"/>
      <c r="Z206" s="556"/>
      <c r="AA206" s="507"/>
      <c r="AB206" s="507"/>
      <c r="AC206" s="507"/>
      <c r="AD206" s="507"/>
      <c r="AE206" s="507"/>
      <c r="AF206" s="507"/>
      <c r="AG206" s="507"/>
      <c r="AH206" s="507"/>
      <c r="AI206" s="507"/>
      <c r="AJ206" s="507"/>
      <c r="AK206" s="507"/>
      <c r="AL206" s="507"/>
      <c r="AM206" s="507"/>
      <c r="AN206" s="507"/>
      <c r="AO206" s="507"/>
      <c r="AP206" s="507"/>
      <c r="AQ206" s="563"/>
      <c r="AR206" s="563"/>
      <c r="AS206" s="507"/>
    </row>
    <row r="207" spans="1:45" ht="27" customHeight="1" x14ac:dyDescent="0.2">
      <c r="A207" s="564"/>
      <c r="B207" s="507"/>
      <c r="C207" s="507"/>
      <c r="D207" s="507"/>
      <c r="E207" s="507"/>
      <c r="F207" s="507"/>
      <c r="G207" s="507"/>
      <c r="H207" s="506"/>
      <c r="I207" s="506"/>
      <c r="J207" s="506"/>
      <c r="K207" s="506"/>
      <c r="L207" s="506"/>
      <c r="M207" s="506"/>
      <c r="N207" s="506"/>
      <c r="O207" s="506"/>
      <c r="P207" s="557"/>
      <c r="Q207" s="506"/>
      <c r="R207" s="741"/>
      <c r="S207" s="506"/>
      <c r="T207" s="742"/>
      <c r="U207" s="506"/>
      <c r="V207" s="743"/>
      <c r="W207" s="506"/>
      <c r="X207" s="744"/>
      <c r="Y207" s="557"/>
      <c r="Z207" s="556"/>
      <c r="AA207" s="507"/>
      <c r="AB207" s="507"/>
      <c r="AC207" s="507"/>
      <c r="AD207" s="507"/>
      <c r="AE207" s="507"/>
      <c r="AF207" s="507"/>
      <c r="AG207" s="507"/>
      <c r="AH207" s="507"/>
      <c r="AI207" s="507"/>
      <c r="AJ207" s="507"/>
      <c r="AK207" s="507"/>
      <c r="AL207" s="507"/>
      <c r="AM207" s="507"/>
      <c r="AN207" s="507"/>
      <c r="AO207" s="507"/>
      <c r="AP207" s="507"/>
      <c r="AQ207" s="563"/>
      <c r="AR207" s="563"/>
      <c r="AS207" s="507"/>
    </row>
    <row r="208" spans="1:45" ht="27" customHeight="1" x14ac:dyDescent="0.2">
      <c r="A208" s="564"/>
      <c r="B208" s="507"/>
      <c r="C208" s="507"/>
      <c r="D208" s="507"/>
      <c r="E208" s="507"/>
      <c r="F208" s="507"/>
      <c r="G208" s="507"/>
      <c r="H208" s="506"/>
      <c r="I208" s="506"/>
      <c r="J208" s="506"/>
      <c r="K208" s="506"/>
      <c r="L208" s="506"/>
      <c r="M208" s="506"/>
      <c r="N208" s="506"/>
      <c r="O208" s="506"/>
      <c r="P208" s="557"/>
      <c r="Q208" s="506"/>
      <c r="R208" s="741"/>
      <c r="S208" s="506"/>
      <c r="T208" s="742"/>
      <c r="U208" s="506"/>
      <c r="V208" s="743"/>
      <c r="W208" s="506"/>
      <c r="X208" s="744"/>
      <c r="Y208" s="557"/>
      <c r="Z208" s="556"/>
      <c r="AA208" s="507"/>
      <c r="AB208" s="507"/>
      <c r="AC208" s="507"/>
      <c r="AD208" s="507"/>
      <c r="AE208" s="507"/>
      <c r="AF208" s="507"/>
      <c r="AG208" s="507"/>
      <c r="AH208" s="507"/>
      <c r="AI208" s="507"/>
      <c r="AJ208" s="507"/>
      <c r="AK208" s="507"/>
      <c r="AL208" s="507"/>
      <c r="AM208" s="507"/>
      <c r="AN208" s="507"/>
      <c r="AO208" s="507"/>
      <c r="AP208" s="507"/>
      <c r="AQ208" s="563"/>
      <c r="AR208" s="563"/>
      <c r="AS208" s="507"/>
    </row>
    <row r="209" spans="1:45" ht="27" customHeight="1" x14ac:dyDescent="0.2">
      <c r="A209" s="564"/>
      <c r="B209" s="507"/>
      <c r="C209" s="507"/>
      <c r="D209" s="507"/>
      <c r="E209" s="507"/>
      <c r="F209" s="507"/>
      <c r="G209" s="507"/>
      <c r="H209" s="506"/>
      <c r="I209" s="506"/>
      <c r="J209" s="506"/>
      <c r="K209" s="506"/>
      <c r="L209" s="506"/>
      <c r="M209" s="506"/>
      <c r="N209" s="506"/>
      <c r="O209" s="506"/>
      <c r="P209" s="557"/>
      <c r="Q209" s="506"/>
      <c r="R209" s="741"/>
      <c r="S209" s="506"/>
      <c r="T209" s="742"/>
      <c r="U209" s="506"/>
      <c r="V209" s="743"/>
      <c r="W209" s="506"/>
      <c r="X209" s="744"/>
      <c r="Y209" s="557"/>
      <c r="Z209" s="556"/>
      <c r="AA209" s="507"/>
      <c r="AB209" s="507"/>
      <c r="AC209" s="507"/>
      <c r="AD209" s="507"/>
      <c r="AE209" s="507"/>
      <c r="AF209" s="507"/>
      <c r="AG209" s="507"/>
      <c r="AH209" s="507"/>
      <c r="AI209" s="507"/>
      <c r="AJ209" s="507"/>
      <c r="AK209" s="507"/>
      <c r="AL209" s="507"/>
      <c r="AM209" s="507"/>
      <c r="AN209" s="507"/>
      <c r="AO209" s="507"/>
      <c r="AP209" s="507"/>
      <c r="AQ209" s="563"/>
      <c r="AR209" s="563"/>
      <c r="AS209" s="507"/>
    </row>
    <row r="210" spans="1:45" ht="27" customHeight="1" x14ac:dyDescent="0.2">
      <c r="A210" s="564"/>
      <c r="B210" s="507"/>
      <c r="C210" s="507"/>
      <c r="D210" s="507"/>
      <c r="E210" s="507"/>
      <c r="F210" s="507"/>
      <c r="G210" s="507"/>
      <c r="H210" s="506"/>
      <c r="I210" s="506"/>
      <c r="J210" s="506"/>
      <c r="K210" s="506"/>
      <c r="L210" s="506"/>
      <c r="M210" s="506"/>
      <c r="N210" s="506"/>
      <c r="O210" s="506"/>
      <c r="P210" s="557"/>
      <c r="Q210" s="506"/>
      <c r="R210" s="741"/>
      <c r="S210" s="506"/>
      <c r="T210" s="742"/>
      <c r="U210" s="506"/>
      <c r="V210" s="743"/>
      <c r="W210" s="506"/>
      <c r="X210" s="744"/>
      <c r="Y210" s="557"/>
      <c r="Z210" s="556"/>
      <c r="AA210" s="507"/>
      <c r="AB210" s="507"/>
      <c r="AC210" s="507"/>
      <c r="AD210" s="507"/>
      <c r="AE210" s="507"/>
      <c r="AF210" s="507"/>
      <c r="AG210" s="507"/>
      <c r="AH210" s="507"/>
      <c r="AI210" s="507"/>
      <c r="AJ210" s="507"/>
      <c r="AK210" s="507"/>
      <c r="AL210" s="507"/>
      <c r="AM210" s="507"/>
      <c r="AN210" s="507"/>
      <c r="AO210" s="507"/>
      <c r="AP210" s="507"/>
      <c r="AQ210" s="563"/>
      <c r="AR210" s="563"/>
      <c r="AS210" s="507"/>
    </row>
    <row r="211" spans="1:45" ht="27" customHeight="1" x14ac:dyDescent="0.2">
      <c r="A211" s="564"/>
      <c r="B211" s="507"/>
      <c r="C211" s="507"/>
      <c r="D211" s="507"/>
      <c r="E211" s="507"/>
      <c r="F211" s="507"/>
      <c r="G211" s="507"/>
      <c r="H211" s="506"/>
      <c r="I211" s="506"/>
      <c r="J211" s="506"/>
      <c r="K211" s="506"/>
      <c r="L211" s="506"/>
      <c r="M211" s="506"/>
      <c r="N211" s="506"/>
      <c r="O211" s="506"/>
      <c r="P211" s="557"/>
      <c r="Q211" s="506"/>
      <c r="R211" s="741"/>
      <c r="S211" s="506"/>
      <c r="T211" s="742"/>
      <c r="U211" s="506"/>
      <c r="V211" s="743"/>
      <c r="W211" s="506"/>
      <c r="X211" s="744"/>
      <c r="Y211" s="557"/>
      <c r="Z211" s="556"/>
      <c r="AA211" s="507"/>
      <c r="AB211" s="507"/>
      <c r="AC211" s="507"/>
      <c r="AD211" s="507"/>
      <c r="AE211" s="507"/>
      <c r="AF211" s="507"/>
      <c r="AG211" s="507"/>
      <c r="AH211" s="507"/>
      <c r="AI211" s="507"/>
      <c r="AJ211" s="507"/>
      <c r="AK211" s="507"/>
      <c r="AL211" s="507"/>
      <c r="AM211" s="507"/>
      <c r="AN211" s="507"/>
      <c r="AO211" s="507"/>
      <c r="AP211" s="507"/>
      <c r="AQ211" s="563"/>
      <c r="AR211" s="563"/>
      <c r="AS211" s="507"/>
    </row>
    <row r="212" spans="1:45" ht="27" customHeight="1" x14ac:dyDescent="0.2">
      <c r="A212" s="564"/>
      <c r="B212" s="507"/>
      <c r="C212" s="507"/>
      <c r="D212" s="507"/>
      <c r="E212" s="507"/>
      <c r="F212" s="507"/>
      <c r="G212" s="507"/>
      <c r="H212" s="506"/>
      <c r="I212" s="506"/>
      <c r="J212" s="506"/>
      <c r="K212" s="506"/>
      <c r="L212" s="506"/>
      <c r="M212" s="506"/>
      <c r="N212" s="506"/>
      <c r="O212" s="506"/>
      <c r="P212" s="557"/>
      <c r="Q212" s="506"/>
      <c r="R212" s="741"/>
      <c r="S212" s="506"/>
      <c r="T212" s="742"/>
      <c r="U212" s="506"/>
      <c r="V212" s="743"/>
      <c r="W212" s="506"/>
      <c r="X212" s="744"/>
      <c r="Y212" s="557"/>
      <c r="Z212" s="556"/>
      <c r="AA212" s="507"/>
      <c r="AB212" s="507"/>
      <c r="AC212" s="507"/>
      <c r="AD212" s="507"/>
      <c r="AE212" s="507"/>
      <c r="AF212" s="507"/>
      <c r="AG212" s="507"/>
      <c r="AH212" s="507"/>
      <c r="AI212" s="507"/>
      <c r="AJ212" s="507"/>
      <c r="AK212" s="507"/>
      <c r="AL212" s="507"/>
      <c r="AM212" s="507"/>
      <c r="AN212" s="507"/>
      <c r="AO212" s="507"/>
      <c r="AP212" s="507"/>
      <c r="AQ212" s="563"/>
      <c r="AR212" s="563"/>
      <c r="AS212" s="507"/>
    </row>
    <row r="213" spans="1:45" ht="27" customHeight="1" x14ac:dyDescent="0.2">
      <c r="A213" s="564"/>
      <c r="B213" s="507"/>
      <c r="C213" s="507"/>
      <c r="D213" s="507"/>
      <c r="E213" s="507"/>
      <c r="F213" s="507"/>
      <c r="G213" s="507"/>
      <c r="H213" s="506"/>
      <c r="I213" s="506"/>
      <c r="J213" s="506"/>
      <c r="K213" s="506"/>
      <c r="L213" s="506"/>
      <c r="M213" s="506"/>
      <c r="N213" s="506"/>
      <c r="O213" s="506"/>
      <c r="P213" s="557"/>
      <c r="Q213" s="506"/>
      <c r="R213" s="741"/>
      <c r="S213" s="506"/>
      <c r="T213" s="742"/>
      <c r="U213" s="506"/>
      <c r="V213" s="743"/>
      <c r="W213" s="506"/>
      <c r="X213" s="744"/>
      <c r="Y213" s="557"/>
      <c r="Z213" s="556"/>
      <c r="AA213" s="507"/>
      <c r="AB213" s="507"/>
      <c r="AC213" s="507"/>
      <c r="AD213" s="507"/>
      <c r="AE213" s="507"/>
      <c r="AF213" s="507"/>
      <c r="AG213" s="507"/>
      <c r="AH213" s="507"/>
      <c r="AI213" s="507"/>
      <c r="AJ213" s="507"/>
      <c r="AK213" s="507"/>
      <c r="AL213" s="507"/>
      <c r="AM213" s="507"/>
      <c r="AN213" s="507"/>
      <c r="AO213" s="507"/>
      <c r="AP213" s="507"/>
      <c r="AQ213" s="563"/>
      <c r="AR213" s="563"/>
      <c r="AS213" s="507"/>
    </row>
    <row r="214" spans="1:45" ht="27" customHeight="1" x14ac:dyDescent="0.2">
      <c r="A214" s="564"/>
      <c r="B214" s="507"/>
      <c r="C214" s="507"/>
      <c r="D214" s="507"/>
      <c r="E214" s="507"/>
      <c r="F214" s="507"/>
      <c r="G214" s="507"/>
      <c r="H214" s="506"/>
      <c r="I214" s="506"/>
      <c r="J214" s="506"/>
      <c r="K214" s="506"/>
      <c r="L214" s="506"/>
      <c r="M214" s="506"/>
      <c r="N214" s="506"/>
      <c r="O214" s="506"/>
      <c r="P214" s="557"/>
      <c r="Q214" s="506"/>
      <c r="R214" s="741"/>
      <c r="S214" s="506"/>
      <c r="T214" s="742"/>
      <c r="U214" s="506"/>
      <c r="V214" s="743"/>
      <c r="W214" s="506"/>
      <c r="X214" s="744"/>
      <c r="Y214" s="557"/>
      <c r="Z214" s="556"/>
      <c r="AA214" s="507"/>
      <c r="AB214" s="507"/>
      <c r="AC214" s="507"/>
      <c r="AD214" s="507"/>
      <c r="AE214" s="507"/>
      <c r="AF214" s="507"/>
      <c r="AG214" s="507"/>
      <c r="AH214" s="507"/>
      <c r="AI214" s="507"/>
      <c r="AJ214" s="507"/>
      <c r="AK214" s="507"/>
      <c r="AL214" s="507"/>
      <c r="AM214" s="507"/>
      <c r="AN214" s="507"/>
      <c r="AO214" s="507"/>
      <c r="AP214" s="507"/>
      <c r="AQ214" s="563"/>
      <c r="AR214" s="563"/>
      <c r="AS214" s="507"/>
    </row>
    <row r="215" spans="1:45" ht="27" customHeight="1" x14ac:dyDescent="0.2">
      <c r="A215" s="564"/>
      <c r="B215" s="507"/>
      <c r="C215" s="507"/>
      <c r="D215" s="507"/>
      <c r="E215" s="507"/>
      <c r="F215" s="507"/>
      <c r="G215" s="507"/>
      <c r="H215" s="506"/>
      <c r="I215" s="506"/>
      <c r="J215" s="506"/>
      <c r="K215" s="506"/>
      <c r="L215" s="506"/>
      <c r="M215" s="506"/>
      <c r="N215" s="506"/>
      <c r="O215" s="506"/>
      <c r="P215" s="557"/>
      <c r="Q215" s="506"/>
      <c r="R215" s="741"/>
      <c r="S215" s="506"/>
      <c r="T215" s="742"/>
      <c r="U215" s="506"/>
      <c r="V215" s="743"/>
      <c r="W215" s="506"/>
      <c r="X215" s="744"/>
      <c r="Y215" s="557"/>
      <c r="Z215" s="556"/>
      <c r="AA215" s="507"/>
      <c r="AB215" s="507"/>
      <c r="AC215" s="507"/>
      <c r="AD215" s="507"/>
      <c r="AE215" s="507"/>
      <c r="AF215" s="507"/>
      <c r="AG215" s="507"/>
      <c r="AH215" s="507"/>
      <c r="AI215" s="507"/>
      <c r="AJ215" s="507"/>
      <c r="AK215" s="507"/>
      <c r="AL215" s="507"/>
      <c r="AM215" s="507"/>
      <c r="AN215" s="507"/>
      <c r="AO215" s="507"/>
      <c r="AP215" s="507"/>
      <c r="AQ215" s="563"/>
      <c r="AR215" s="563"/>
      <c r="AS215" s="507"/>
    </row>
    <row r="216" spans="1:45" ht="27" customHeight="1" x14ac:dyDescent="0.2">
      <c r="A216" s="564"/>
      <c r="B216" s="507"/>
      <c r="C216" s="507"/>
      <c r="D216" s="507"/>
      <c r="E216" s="507"/>
      <c r="F216" s="507"/>
      <c r="G216" s="507"/>
      <c r="H216" s="506"/>
      <c r="I216" s="506"/>
      <c r="J216" s="506"/>
      <c r="K216" s="506"/>
      <c r="L216" s="506"/>
      <c r="M216" s="506"/>
      <c r="N216" s="506"/>
      <c r="O216" s="506"/>
      <c r="P216" s="557"/>
      <c r="Q216" s="506"/>
      <c r="R216" s="741"/>
      <c r="S216" s="506"/>
      <c r="T216" s="742"/>
      <c r="U216" s="506"/>
      <c r="V216" s="743"/>
      <c r="W216" s="506"/>
      <c r="X216" s="744"/>
      <c r="Y216" s="557"/>
      <c r="Z216" s="556"/>
      <c r="AA216" s="507"/>
      <c r="AB216" s="507"/>
      <c r="AC216" s="507"/>
      <c r="AD216" s="507"/>
      <c r="AE216" s="507"/>
      <c r="AF216" s="507"/>
      <c r="AG216" s="507"/>
      <c r="AH216" s="507"/>
      <c r="AI216" s="507"/>
      <c r="AJ216" s="507"/>
      <c r="AK216" s="507"/>
      <c r="AL216" s="507"/>
      <c r="AM216" s="507"/>
      <c r="AN216" s="507"/>
      <c r="AO216" s="507"/>
      <c r="AP216" s="507"/>
      <c r="AQ216" s="563"/>
      <c r="AR216" s="563"/>
      <c r="AS216" s="507"/>
    </row>
    <row r="217" spans="1:45" ht="27" customHeight="1" x14ac:dyDescent="0.2">
      <c r="A217" s="564"/>
      <c r="B217" s="507"/>
      <c r="C217" s="507"/>
      <c r="D217" s="507"/>
      <c r="E217" s="507"/>
      <c r="F217" s="507"/>
      <c r="G217" s="507"/>
      <c r="H217" s="506"/>
      <c r="I217" s="506"/>
      <c r="J217" s="506"/>
      <c r="K217" s="506"/>
      <c r="L217" s="506"/>
      <c r="M217" s="506"/>
      <c r="N217" s="506"/>
      <c r="O217" s="506"/>
      <c r="P217" s="557"/>
      <c r="Q217" s="506"/>
      <c r="R217" s="741"/>
      <c r="S217" s="506"/>
      <c r="T217" s="742"/>
      <c r="U217" s="506"/>
      <c r="V217" s="743"/>
      <c r="W217" s="506"/>
      <c r="X217" s="744"/>
      <c r="Y217" s="557"/>
      <c r="Z217" s="556"/>
      <c r="AA217" s="507"/>
      <c r="AB217" s="507"/>
      <c r="AC217" s="507"/>
      <c r="AD217" s="507"/>
      <c r="AE217" s="507"/>
      <c r="AF217" s="507"/>
      <c r="AG217" s="507"/>
      <c r="AH217" s="507"/>
      <c r="AI217" s="507"/>
      <c r="AJ217" s="507"/>
      <c r="AK217" s="507"/>
      <c r="AL217" s="507"/>
      <c r="AM217" s="507"/>
      <c r="AN217" s="507"/>
      <c r="AO217" s="507"/>
      <c r="AP217" s="507"/>
      <c r="AQ217" s="563"/>
      <c r="AR217" s="563"/>
      <c r="AS217" s="507"/>
    </row>
    <row r="218" spans="1:45" ht="27" customHeight="1" x14ac:dyDescent="0.2">
      <c r="A218" s="564"/>
      <c r="B218" s="507"/>
      <c r="C218" s="507"/>
      <c r="D218" s="507"/>
      <c r="E218" s="507"/>
      <c r="F218" s="507"/>
      <c r="G218" s="507"/>
      <c r="H218" s="506"/>
      <c r="I218" s="506"/>
      <c r="J218" s="506"/>
      <c r="K218" s="506"/>
      <c r="L218" s="506"/>
      <c r="M218" s="506"/>
      <c r="N218" s="506"/>
      <c r="O218" s="506"/>
      <c r="P218" s="557"/>
      <c r="Q218" s="506"/>
      <c r="R218" s="741"/>
      <c r="S218" s="506"/>
      <c r="T218" s="742"/>
      <c r="U218" s="506"/>
      <c r="V218" s="743"/>
      <c r="W218" s="506"/>
      <c r="X218" s="744"/>
      <c r="Y218" s="557"/>
      <c r="Z218" s="556"/>
      <c r="AA218" s="507"/>
      <c r="AB218" s="507"/>
      <c r="AC218" s="507"/>
      <c r="AD218" s="507"/>
      <c r="AE218" s="507"/>
      <c r="AF218" s="507"/>
      <c r="AG218" s="507"/>
      <c r="AH218" s="507"/>
      <c r="AI218" s="507"/>
      <c r="AJ218" s="507"/>
      <c r="AK218" s="507"/>
      <c r="AL218" s="507"/>
      <c r="AM218" s="507"/>
      <c r="AN218" s="507"/>
      <c r="AO218" s="507"/>
      <c r="AP218" s="507"/>
      <c r="AQ218" s="563"/>
      <c r="AR218" s="563"/>
      <c r="AS218" s="507"/>
    </row>
    <row r="219" spans="1:45" ht="27" customHeight="1" x14ac:dyDescent="0.2">
      <c r="A219" s="564"/>
      <c r="B219" s="507"/>
      <c r="C219" s="507"/>
      <c r="D219" s="507"/>
      <c r="E219" s="507"/>
      <c r="F219" s="507"/>
      <c r="G219" s="507"/>
      <c r="H219" s="506"/>
      <c r="I219" s="506"/>
      <c r="J219" s="506"/>
      <c r="K219" s="506"/>
      <c r="L219" s="506"/>
      <c r="M219" s="506"/>
      <c r="N219" s="506"/>
      <c r="O219" s="506"/>
      <c r="P219" s="557"/>
      <c r="Q219" s="506"/>
      <c r="R219" s="741"/>
      <c r="S219" s="506"/>
      <c r="T219" s="742"/>
      <c r="U219" s="506"/>
      <c r="V219" s="743"/>
      <c r="W219" s="506"/>
      <c r="X219" s="744"/>
      <c r="Y219" s="557"/>
      <c r="Z219" s="556"/>
      <c r="AA219" s="507"/>
      <c r="AB219" s="507"/>
      <c r="AC219" s="507"/>
      <c r="AD219" s="507"/>
      <c r="AE219" s="507"/>
      <c r="AF219" s="507"/>
      <c r="AG219" s="507"/>
      <c r="AH219" s="507"/>
      <c r="AI219" s="507"/>
      <c r="AJ219" s="507"/>
      <c r="AK219" s="507"/>
      <c r="AL219" s="507"/>
      <c r="AM219" s="507"/>
      <c r="AN219" s="507"/>
      <c r="AO219" s="507"/>
      <c r="AP219" s="507"/>
      <c r="AQ219" s="563"/>
      <c r="AR219" s="563"/>
      <c r="AS219" s="507"/>
    </row>
    <row r="220" spans="1:45" ht="27" customHeight="1" x14ac:dyDescent="0.2">
      <c r="A220" s="564"/>
      <c r="B220" s="507"/>
      <c r="C220" s="507"/>
      <c r="D220" s="507"/>
      <c r="E220" s="507"/>
      <c r="F220" s="507"/>
      <c r="G220" s="507"/>
      <c r="H220" s="506"/>
      <c r="I220" s="506"/>
      <c r="J220" s="506"/>
      <c r="K220" s="506"/>
      <c r="L220" s="506"/>
      <c r="M220" s="506"/>
      <c r="N220" s="506"/>
      <c r="O220" s="506"/>
      <c r="P220" s="557"/>
      <c r="Q220" s="506"/>
      <c r="R220" s="741"/>
      <c r="S220" s="506"/>
      <c r="T220" s="742"/>
      <c r="U220" s="506"/>
      <c r="V220" s="743"/>
      <c r="W220" s="506"/>
      <c r="X220" s="744"/>
      <c r="Y220" s="557"/>
      <c r="Z220" s="556"/>
      <c r="AA220" s="507"/>
      <c r="AB220" s="507"/>
      <c r="AC220" s="507"/>
      <c r="AD220" s="507"/>
      <c r="AE220" s="507"/>
      <c r="AF220" s="507"/>
      <c r="AG220" s="507"/>
      <c r="AH220" s="507"/>
      <c r="AI220" s="507"/>
      <c r="AJ220" s="507"/>
      <c r="AK220" s="507"/>
      <c r="AL220" s="507"/>
      <c r="AM220" s="507"/>
      <c r="AN220" s="507"/>
      <c r="AO220" s="507"/>
      <c r="AP220" s="507"/>
      <c r="AQ220" s="563"/>
      <c r="AR220" s="563"/>
      <c r="AS220" s="507"/>
    </row>
    <row r="221" spans="1:45" ht="27" customHeight="1" x14ac:dyDescent="0.2">
      <c r="A221" s="564"/>
      <c r="B221" s="507"/>
      <c r="C221" s="507"/>
      <c r="D221" s="507"/>
      <c r="E221" s="507"/>
      <c r="F221" s="507"/>
      <c r="G221" s="507"/>
      <c r="H221" s="506"/>
      <c r="I221" s="506"/>
      <c r="J221" s="506"/>
      <c r="K221" s="506"/>
      <c r="L221" s="506"/>
      <c r="M221" s="506"/>
      <c r="N221" s="506"/>
      <c r="O221" s="506"/>
      <c r="P221" s="557"/>
      <c r="Q221" s="506"/>
      <c r="R221" s="741"/>
      <c r="S221" s="506"/>
      <c r="T221" s="742"/>
      <c r="U221" s="506"/>
      <c r="V221" s="743"/>
      <c r="W221" s="506"/>
      <c r="X221" s="744"/>
      <c r="Y221" s="557"/>
      <c r="Z221" s="556"/>
      <c r="AA221" s="507"/>
      <c r="AB221" s="507"/>
      <c r="AC221" s="507"/>
      <c r="AD221" s="507"/>
      <c r="AE221" s="507"/>
      <c r="AF221" s="507"/>
      <c r="AG221" s="507"/>
      <c r="AH221" s="507"/>
      <c r="AI221" s="507"/>
      <c r="AJ221" s="507"/>
      <c r="AK221" s="507"/>
      <c r="AL221" s="507"/>
      <c r="AM221" s="507"/>
      <c r="AN221" s="507"/>
      <c r="AO221" s="507"/>
      <c r="AP221" s="507"/>
      <c r="AQ221" s="563"/>
      <c r="AR221" s="563"/>
      <c r="AS221" s="507"/>
    </row>
    <row r="222" spans="1:45" ht="27" customHeight="1" x14ac:dyDescent="0.2">
      <c r="A222" s="564"/>
      <c r="B222" s="507"/>
      <c r="C222" s="507"/>
      <c r="D222" s="507"/>
      <c r="E222" s="507"/>
      <c r="F222" s="507"/>
      <c r="G222" s="507"/>
      <c r="H222" s="506"/>
      <c r="I222" s="506"/>
      <c r="J222" s="506"/>
      <c r="K222" s="506"/>
      <c r="L222" s="506"/>
      <c r="M222" s="506"/>
      <c r="N222" s="506"/>
      <c r="O222" s="506"/>
      <c r="P222" s="557"/>
      <c r="Q222" s="506"/>
      <c r="R222" s="741"/>
      <c r="S222" s="506"/>
      <c r="T222" s="742"/>
      <c r="U222" s="506"/>
      <c r="V222" s="743"/>
      <c r="W222" s="506"/>
      <c r="X222" s="744"/>
      <c r="Y222" s="557"/>
      <c r="Z222" s="556"/>
      <c r="AA222" s="507"/>
      <c r="AB222" s="507"/>
      <c r="AC222" s="507"/>
      <c r="AD222" s="507"/>
      <c r="AE222" s="507"/>
      <c r="AF222" s="507"/>
      <c r="AG222" s="507"/>
      <c r="AH222" s="507"/>
      <c r="AI222" s="507"/>
      <c r="AJ222" s="507"/>
      <c r="AK222" s="507"/>
      <c r="AL222" s="507"/>
      <c r="AM222" s="507"/>
      <c r="AN222" s="507"/>
      <c r="AO222" s="507"/>
      <c r="AP222" s="507"/>
      <c r="AQ222" s="563"/>
      <c r="AR222" s="563"/>
      <c r="AS222" s="507"/>
    </row>
    <row r="223" spans="1:45" ht="27" customHeight="1" x14ac:dyDescent="0.2">
      <c r="A223" s="564"/>
      <c r="B223" s="507"/>
      <c r="C223" s="507"/>
      <c r="D223" s="507"/>
      <c r="E223" s="507"/>
      <c r="F223" s="507"/>
      <c r="G223" s="507"/>
      <c r="H223" s="506"/>
      <c r="I223" s="506"/>
      <c r="J223" s="506"/>
      <c r="K223" s="506"/>
      <c r="L223" s="506"/>
      <c r="M223" s="506"/>
      <c r="N223" s="506"/>
      <c r="O223" s="506"/>
      <c r="P223" s="557"/>
      <c r="Q223" s="506"/>
      <c r="R223" s="741"/>
      <c r="S223" s="506"/>
      <c r="T223" s="742"/>
      <c r="U223" s="506"/>
      <c r="V223" s="743"/>
      <c r="W223" s="506"/>
      <c r="X223" s="744"/>
      <c r="Y223" s="557"/>
      <c r="Z223" s="556"/>
      <c r="AA223" s="507"/>
      <c r="AB223" s="507"/>
      <c r="AC223" s="507"/>
      <c r="AD223" s="507"/>
      <c r="AE223" s="507"/>
      <c r="AF223" s="507"/>
      <c r="AG223" s="507"/>
      <c r="AH223" s="507"/>
      <c r="AI223" s="507"/>
      <c r="AJ223" s="507"/>
      <c r="AK223" s="507"/>
      <c r="AL223" s="507"/>
      <c r="AM223" s="507"/>
      <c r="AN223" s="507"/>
      <c r="AO223" s="507"/>
      <c r="AP223" s="507"/>
      <c r="AQ223" s="563"/>
      <c r="AR223" s="563"/>
      <c r="AS223" s="507"/>
    </row>
    <row r="224" spans="1:45" ht="27" customHeight="1" x14ac:dyDescent="0.2">
      <c r="A224" s="564"/>
      <c r="B224" s="507"/>
      <c r="C224" s="507"/>
      <c r="D224" s="507"/>
      <c r="E224" s="507"/>
      <c r="F224" s="507"/>
      <c r="G224" s="507"/>
      <c r="H224" s="506"/>
      <c r="I224" s="506"/>
      <c r="J224" s="506"/>
      <c r="K224" s="506"/>
      <c r="L224" s="506"/>
      <c r="M224" s="506"/>
      <c r="N224" s="506"/>
      <c r="O224" s="506"/>
      <c r="P224" s="557"/>
      <c r="Q224" s="506"/>
      <c r="R224" s="741"/>
      <c r="S224" s="506"/>
      <c r="T224" s="742"/>
      <c r="U224" s="506"/>
      <c r="V224" s="743"/>
      <c r="W224" s="506"/>
      <c r="X224" s="744"/>
      <c r="Y224" s="557"/>
      <c r="Z224" s="556"/>
      <c r="AA224" s="507"/>
      <c r="AB224" s="507"/>
      <c r="AC224" s="507"/>
      <c r="AD224" s="507"/>
      <c r="AE224" s="507"/>
      <c r="AF224" s="507"/>
      <c r="AG224" s="507"/>
      <c r="AH224" s="507"/>
      <c r="AI224" s="507"/>
      <c r="AJ224" s="507"/>
      <c r="AK224" s="507"/>
      <c r="AL224" s="507"/>
      <c r="AM224" s="507"/>
      <c r="AN224" s="507"/>
      <c r="AO224" s="507"/>
      <c r="AP224" s="507"/>
      <c r="AQ224" s="563"/>
      <c r="AR224" s="563"/>
      <c r="AS224" s="507"/>
    </row>
    <row r="225" spans="1:45" ht="27" customHeight="1" x14ac:dyDescent="0.2">
      <c r="A225" s="564"/>
      <c r="B225" s="507"/>
      <c r="C225" s="507"/>
      <c r="D225" s="507"/>
      <c r="E225" s="507"/>
      <c r="F225" s="507"/>
      <c r="G225" s="507"/>
      <c r="H225" s="506"/>
      <c r="I225" s="506"/>
      <c r="J225" s="506"/>
      <c r="K225" s="506"/>
      <c r="L225" s="506"/>
      <c r="M225" s="506"/>
      <c r="N225" s="506"/>
      <c r="O225" s="506"/>
      <c r="P225" s="557"/>
      <c r="Q225" s="506"/>
      <c r="R225" s="741"/>
      <c r="S225" s="506"/>
      <c r="T225" s="742"/>
      <c r="U225" s="506"/>
      <c r="V225" s="743"/>
      <c r="W225" s="506"/>
      <c r="X225" s="744"/>
      <c r="Y225" s="557"/>
      <c r="Z225" s="556"/>
      <c r="AA225" s="507"/>
      <c r="AB225" s="507"/>
      <c r="AC225" s="507"/>
      <c r="AD225" s="507"/>
      <c r="AE225" s="507"/>
      <c r="AF225" s="507"/>
      <c r="AG225" s="507"/>
      <c r="AH225" s="507"/>
      <c r="AI225" s="507"/>
      <c r="AJ225" s="507"/>
      <c r="AK225" s="507"/>
      <c r="AL225" s="507"/>
      <c r="AM225" s="507"/>
      <c r="AN225" s="507"/>
      <c r="AO225" s="507"/>
      <c r="AP225" s="507"/>
      <c r="AQ225" s="563"/>
      <c r="AR225" s="563"/>
      <c r="AS225" s="507"/>
    </row>
    <row r="226" spans="1:45" ht="27" customHeight="1" x14ac:dyDescent="0.2">
      <c r="A226" s="564"/>
      <c r="B226" s="507"/>
      <c r="C226" s="507"/>
      <c r="D226" s="507"/>
      <c r="E226" s="507"/>
      <c r="F226" s="507"/>
      <c r="G226" s="507"/>
      <c r="H226" s="506"/>
      <c r="I226" s="506"/>
      <c r="J226" s="506"/>
      <c r="K226" s="506"/>
      <c r="L226" s="506"/>
      <c r="M226" s="506"/>
      <c r="N226" s="506"/>
      <c r="O226" s="506"/>
      <c r="P226" s="557"/>
      <c r="Q226" s="506"/>
      <c r="R226" s="741"/>
      <c r="S226" s="506"/>
      <c r="T226" s="742"/>
      <c r="U226" s="506"/>
      <c r="V226" s="743"/>
      <c r="W226" s="506"/>
      <c r="X226" s="744"/>
      <c r="Y226" s="557"/>
      <c r="Z226" s="556"/>
      <c r="AA226" s="507"/>
      <c r="AB226" s="507"/>
      <c r="AC226" s="507"/>
      <c r="AD226" s="507"/>
      <c r="AE226" s="507"/>
      <c r="AF226" s="507"/>
      <c r="AG226" s="507"/>
      <c r="AH226" s="507"/>
      <c r="AI226" s="507"/>
      <c r="AJ226" s="507"/>
      <c r="AK226" s="507"/>
      <c r="AL226" s="507"/>
      <c r="AM226" s="507"/>
      <c r="AN226" s="507"/>
      <c r="AO226" s="507"/>
      <c r="AP226" s="507"/>
      <c r="AQ226" s="563"/>
      <c r="AR226" s="563"/>
      <c r="AS226" s="507"/>
    </row>
    <row r="227" spans="1:45" ht="27" customHeight="1" x14ac:dyDescent="0.2">
      <c r="A227" s="564"/>
      <c r="B227" s="507"/>
      <c r="C227" s="507"/>
      <c r="D227" s="507"/>
      <c r="E227" s="507"/>
      <c r="F227" s="507"/>
      <c r="G227" s="507"/>
      <c r="H227" s="506"/>
      <c r="I227" s="506"/>
      <c r="J227" s="506"/>
      <c r="K227" s="506"/>
      <c r="L227" s="506"/>
      <c r="M227" s="506"/>
      <c r="N227" s="506"/>
      <c r="O227" s="506"/>
      <c r="P227" s="557"/>
      <c r="Q227" s="506"/>
      <c r="R227" s="741"/>
      <c r="S227" s="506"/>
      <c r="T227" s="742"/>
      <c r="U227" s="506"/>
      <c r="V227" s="743"/>
      <c r="W227" s="506"/>
      <c r="X227" s="744"/>
      <c r="Y227" s="557"/>
      <c r="Z227" s="556"/>
      <c r="AA227" s="507"/>
      <c r="AB227" s="507"/>
      <c r="AC227" s="507"/>
      <c r="AD227" s="507"/>
      <c r="AE227" s="507"/>
      <c r="AF227" s="507"/>
      <c r="AG227" s="507"/>
      <c r="AH227" s="507"/>
      <c r="AI227" s="507"/>
      <c r="AJ227" s="507"/>
      <c r="AK227" s="507"/>
      <c r="AL227" s="507"/>
      <c r="AM227" s="507"/>
      <c r="AN227" s="507"/>
      <c r="AO227" s="507"/>
      <c r="AP227" s="507"/>
      <c r="AQ227" s="563"/>
      <c r="AR227" s="563"/>
      <c r="AS227" s="507"/>
    </row>
    <row r="228" spans="1:45" ht="27" customHeight="1" x14ac:dyDescent="0.2">
      <c r="A228" s="564"/>
      <c r="B228" s="507"/>
      <c r="C228" s="507"/>
      <c r="D228" s="507"/>
      <c r="E228" s="507"/>
      <c r="F228" s="507"/>
      <c r="G228" s="507"/>
      <c r="H228" s="506"/>
      <c r="I228" s="506"/>
      <c r="J228" s="506"/>
      <c r="K228" s="506"/>
      <c r="L228" s="506"/>
      <c r="M228" s="506"/>
      <c r="N228" s="506"/>
      <c r="O228" s="506"/>
      <c r="P228" s="557"/>
      <c r="Q228" s="506"/>
      <c r="R228" s="741"/>
      <c r="S228" s="506"/>
      <c r="T228" s="742"/>
      <c r="U228" s="506"/>
      <c r="V228" s="743"/>
      <c r="W228" s="506"/>
      <c r="X228" s="744"/>
      <c r="Y228" s="557"/>
      <c r="Z228" s="556"/>
      <c r="AA228" s="507"/>
      <c r="AB228" s="507"/>
      <c r="AC228" s="507"/>
      <c r="AD228" s="507"/>
      <c r="AE228" s="507"/>
      <c r="AF228" s="507"/>
      <c r="AG228" s="507"/>
      <c r="AH228" s="507"/>
      <c r="AI228" s="507"/>
      <c r="AJ228" s="507"/>
      <c r="AK228" s="507"/>
      <c r="AL228" s="507"/>
      <c r="AM228" s="507"/>
      <c r="AN228" s="507"/>
      <c r="AO228" s="507"/>
      <c r="AP228" s="507"/>
      <c r="AQ228" s="563"/>
      <c r="AR228" s="563"/>
      <c r="AS228" s="507"/>
    </row>
    <row r="229" spans="1:45" ht="27" customHeight="1" x14ac:dyDescent="0.2">
      <c r="A229" s="564"/>
      <c r="B229" s="507"/>
      <c r="C229" s="507"/>
      <c r="D229" s="507"/>
      <c r="E229" s="507"/>
      <c r="F229" s="507"/>
      <c r="G229" s="507"/>
      <c r="H229" s="506"/>
      <c r="I229" s="506"/>
      <c r="J229" s="506"/>
      <c r="K229" s="506"/>
      <c r="L229" s="506"/>
      <c r="M229" s="506"/>
      <c r="N229" s="506"/>
      <c r="O229" s="506"/>
      <c r="P229" s="557"/>
      <c r="Q229" s="506"/>
      <c r="R229" s="741"/>
      <c r="S229" s="506"/>
      <c r="T229" s="742"/>
      <c r="U229" s="506"/>
      <c r="V229" s="743"/>
      <c r="W229" s="506"/>
      <c r="X229" s="744"/>
      <c r="Y229" s="557"/>
      <c r="Z229" s="556"/>
      <c r="AA229" s="507"/>
      <c r="AB229" s="507"/>
      <c r="AC229" s="507"/>
      <c r="AD229" s="507"/>
      <c r="AE229" s="507"/>
      <c r="AF229" s="507"/>
      <c r="AG229" s="507"/>
      <c r="AH229" s="507"/>
      <c r="AI229" s="507"/>
      <c r="AJ229" s="507"/>
      <c r="AK229" s="507"/>
      <c r="AL229" s="507"/>
      <c r="AM229" s="507"/>
      <c r="AN229" s="507"/>
      <c r="AO229" s="507"/>
      <c r="AP229" s="507"/>
      <c r="AQ229" s="563"/>
      <c r="AR229" s="563"/>
      <c r="AS229" s="507"/>
    </row>
    <row r="230" spans="1:45" ht="27" customHeight="1" x14ac:dyDescent="0.2">
      <c r="A230" s="564"/>
      <c r="B230" s="507"/>
      <c r="C230" s="507"/>
      <c r="D230" s="507"/>
      <c r="E230" s="507"/>
      <c r="F230" s="507"/>
      <c r="G230" s="507"/>
      <c r="H230" s="506"/>
      <c r="I230" s="506"/>
      <c r="J230" s="506"/>
      <c r="K230" s="506"/>
      <c r="L230" s="506"/>
      <c r="M230" s="506"/>
      <c r="N230" s="506"/>
      <c r="O230" s="506"/>
      <c r="P230" s="557"/>
      <c r="Q230" s="506"/>
      <c r="R230" s="741"/>
      <c r="S230" s="506"/>
      <c r="T230" s="742"/>
      <c r="U230" s="506"/>
      <c r="V230" s="743"/>
      <c r="W230" s="506"/>
      <c r="X230" s="744"/>
      <c r="Y230" s="557"/>
      <c r="Z230" s="556"/>
      <c r="AA230" s="507"/>
      <c r="AB230" s="507"/>
      <c r="AC230" s="507"/>
      <c r="AD230" s="507"/>
      <c r="AE230" s="507"/>
      <c r="AF230" s="507"/>
      <c r="AG230" s="507"/>
      <c r="AH230" s="507"/>
      <c r="AI230" s="507"/>
      <c r="AJ230" s="507"/>
      <c r="AK230" s="507"/>
      <c r="AL230" s="507"/>
      <c r="AM230" s="507"/>
      <c r="AN230" s="507"/>
      <c r="AO230" s="507"/>
      <c r="AP230" s="507"/>
      <c r="AQ230" s="563"/>
      <c r="AR230" s="563"/>
      <c r="AS230" s="507"/>
    </row>
    <row r="231" spans="1:45" ht="27" customHeight="1" x14ac:dyDescent="0.2">
      <c r="A231" s="564"/>
      <c r="B231" s="507"/>
      <c r="C231" s="507"/>
      <c r="D231" s="507"/>
      <c r="E231" s="507"/>
      <c r="F231" s="507"/>
      <c r="G231" s="507"/>
      <c r="H231" s="506"/>
      <c r="I231" s="506"/>
      <c r="J231" s="506"/>
      <c r="K231" s="506"/>
      <c r="L231" s="506"/>
      <c r="M231" s="506"/>
      <c r="N231" s="506"/>
      <c r="O231" s="506"/>
      <c r="P231" s="557"/>
      <c r="Q231" s="506"/>
      <c r="R231" s="741"/>
      <c r="S231" s="506"/>
      <c r="T231" s="742"/>
      <c r="U231" s="506"/>
      <c r="V231" s="743"/>
      <c r="W231" s="506"/>
      <c r="X231" s="744"/>
      <c r="Y231" s="557"/>
      <c r="Z231" s="556"/>
      <c r="AA231" s="507"/>
      <c r="AB231" s="507"/>
      <c r="AC231" s="507"/>
      <c r="AD231" s="507"/>
      <c r="AE231" s="507"/>
      <c r="AF231" s="507"/>
      <c r="AG231" s="507"/>
      <c r="AH231" s="507"/>
      <c r="AI231" s="507"/>
      <c r="AJ231" s="507"/>
      <c r="AK231" s="507"/>
      <c r="AL231" s="507"/>
      <c r="AM231" s="507"/>
      <c r="AN231" s="507"/>
      <c r="AO231" s="507"/>
      <c r="AP231" s="507"/>
      <c r="AQ231" s="563"/>
      <c r="AR231" s="563"/>
      <c r="AS231" s="507"/>
    </row>
    <row r="232" spans="1:45" ht="27" customHeight="1" x14ac:dyDescent="0.2">
      <c r="A232" s="564"/>
      <c r="B232" s="507"/>
      <c r="C232" s="507"/>
      <c r="D232" s="507"/>
      <c r="E232" s="507"/>
      <c r="F232" s="507"/>
      <c r="G232" s="507"/>
      <c r="H232" s="506"/>
      <c r="I232" s="506"/>
      <c r="J232" s="506"/>
      <c r="K232" s="506"/>
      <c r="L232" s="506"/>
      <c r="M232" s="506"/>
      <c r="N232" s="506"/>
      <c r="O232" s="506"/>
      <c r="P232" s="557"/>
      <c r="Q232" s="506"/>
      <c r="R232" s="741"/>
      <c r="S232" s="506"/>
      <c r="T232" s="742"/>
      <c r="U232" s="506"/>
      <c r="V232" s="743"/>
      <c r="W232" s="506"/>
      <c r="X232" s="744"/>
      <c r="Y232" s="557"/>
      <c r="Z232" s="556"/>
      <c r="AA232" s="507"/>
      <c r="AB232" s="507"/>
      <c r="AC232" s="507"/>
      <c r="AD232" s="507"/>
      <c r="AE232" s="507"/>
      <c r="AF232" s="507"/>
      <c r="AG232" s="507"/>
      <c r="AH232" s="507"/>
      <c r="AI232" s="507"/>
      <c r="AJ232" s="507"/>
      <c r="AK232" s="507"/>
      <c r="AL232" s="507"/>
      <c r="AM232" s="507"/>
      <c r="AN232" s="507"/>
      <c r="AO232" s="507"/>
      <c r="AP232" s="507"/>
      <c r="AQ232" s="563"/>
      <c r="AR232" s="563"/>
      <c r="AS232" s="507"/>
    </row>
    <row r="233" spans="1:45" ht="27" customHeight="1" x14ac:dyDescent="0.2">
      <c r="A233" s="564"/>
      <c r="B233" s="507"/>
      <c r="C233" s="507"/>
      <c r="D233" s="507"/>
      <c r="E233" s="507"/>
      <c r="F233" s="507"/>
      <c r="G233" s="507"/>
      <c r="H233" s="506"/>
      <c r="I233" s="506"/>
      <c r="J233" s="506"/>
      <c r="K233" s="506"/>
      <c r="L233" s="506"/>
      <c r="M233" s="506"/>
      <c r="N233" s="506"/>
      <c r="O233" s="506"/>
      <c r="P233" s="557"/>
      <c r="Q233" s="506"/>
      <c r="R233" s="741"/>
      <c r="S233" s="506"/>
      <c r="T233" s="742"/>
      <c r="U233" s="506"/>
      <c r="V233" s="743"/>
      <c r="W233" s="506"/>
      <c r="X233" s="744"/>
      <c r="Y233" s="557"/>
      <c r="Z233" s="556"/>
      <c r="AA233" s="507"/>
      <c r="AB233" s="507"/>
      <c r="AC233" s="507"/>
      <c r="AD233" s="507"/>
      <c r="AE233" s="507"/>
      <c r="AF233" s="507"/>
      <c r="AG233" s="507"/>
      <c r="AH233" s="507"/>
      <c r="AI233" s="507"/>
      <c r="AJ233" s="507"/>
      <c r="AK233" s="507"/>
      <c r="AL233" s="507"/>
      <c r="AM233" s="507"/>
      <c r="AN233" s="507"/>
      <c r="AO233" s="507"/>
      <c r="AP233" s="507"/>
      <c r="AQ233" s="563"/>
      <c r="AR233" s="563"/>
      <c r="AS233" s="507"/>
    </row>
    <row r="234" spans="1:45" ht="27" customHeight="1" x14ac:dyDescent="0.2">
      <c r="A234" s="564"/>
      <c r="B234" s="507"/>
      <c r="C234" s="507"/>
      <c r="D234" s="507"/>
      <c r="E234" s="507"/>
      <c r="F234" s="507"/>
      <c r="G234" s="507"/>
      <c r="H234" s="506"/>
      <c r="I234" s="506"/>
      <c r="J234" s="506"/>
      <c r="K234" s="506"/>
      <c r="L234" s="506"/>
      <c r="M234" s="506"/>
      <c r="N234" s="506"/>
      <c r="O234" s="506"/>
      <c r="P234" s="557"/>
      <c r="Q234" s="506"/>
      <c r="R234" s="741"/>
      <c r="S234" s="506"/>
      <c r="T234" s="742"/>
      <c r="U234" s="506"/>
      <c r="V234" s="743"/>
      <c r="W234" s="506"/>
      <c r="X234" s="744"/>
      <c r="Y234" s="557"/>
      <c r="Z234" s="556"/>
      <c r="AA234" s="507"/>
      <c r="AB234" s="507"/>
      <c r="AC234" s="507"/>
      <c r="AD234" s="507"/>
      <c r="AE234" s="507"/>
      <c r="AF234" s="507"/>
      <c r="AG234" s="507"/>
      <c r="AH234" s="507"/>
      <c r="AI234" s="507"/>
      <c r="AJ234" s="507"/>
      <c r="AK234" s="507"/>
      <c r="AL234" s="507"/>
      <c r="AM234" s="507"/>
      <c r="AN234" s="507"/>
      <c r="AO234" s="507"/>
      <c r="AP234" s="507"/>
      <c r="AQ234" s="563"/>
      <c r="AR234" s="563"/>
      <c r="AS234" s="507"/>
    </row>
    <row r="235" spans="1:45" ht="27" customHeight="1" x14ac:dyDescent="0.2">
      <c r="A235" s="564"/>
      <c r="B235" s="507"/>
      <c r="C235" s="507"/>
      <c r="D235" s="507"/>
      <c r="E235" s="507"/>
      <c r="F235" s="507"/>
      <c r="G235" s="507"/>
      <c r="H235" s="506"/>
      <c r="I235" s="506"/>
      <c r="J235" s="506"/>
      <c r="K235" s="506"/>
      <c r="L235" s="506"/>
      <c r="M235" s="506"/>
      <c r="N235" s="506"/>
      <c r="O235" s="506"/>
      <c r="P235" s="557"/>
      <c r="Q235" s="506"/>
      <c r="R235" s="741"/>
      <c r="S235" s="506"/>
      <c r="T235" s="742"/>
      <c r="U235" s="506"/>
      <c r="V235" s="743"/>
      <c r="W235" s="506"/>
      <c r="X235" s="744"/>
      <c r="Y235" s="557"/>
      <c r="Z235" s="556"/>
      <c r="AA235" s="507"/>
      <c r="AB235" s="507"/>
      <c r="AC235" s="507"/>
      <c r="AD235" s="507"/>
      <c r="AE235" s="507"/>
      <c r="AF235" s="507"/>
      <c r="AG235" s="507"/>
      <c r="AH235" s="507"/>
      <c r="AI235" s="507"/>
      <c r="AJ235" s="507"/>
      <c r="AK235" s="507"/>
      <c r="AL235" s="507"/>
      <c r="AM235" s="507"/>
      <c r="AN235" s="507"/>
      <c r="AO235" s="507"/>
      <c r="AP235" s="507"/>
      <c r="AQ235" s="563"/>
      <c r="AR235" s="563"/>
      <c r="AS235" s="507"/>
    </row>
    <row r="236" spans="1:45" ht="27" customHeight="1" x14ac:dyDescent="0.2">
      <c r="A236" s="564"/>
      <c r="B236" s="507"/>
      <c r="C236" s="507"/>
      <c r="D236" s="507"/>
      <c r="E236" s="507"/>
      <c r="F236" s="507"/>
      <c r="G236" s="507"/>
      <c r="H236" s="506"/>
      <c r="I236" s="506"/>
      <c r="J236" s="506"/>
      <c r="K236" s="506"/>
      <c r="L236" s="506"/>
      <c r="M236" s="506"/>
      <c r="N236" s="506"/>
      <c r="O236" s="506"/>
      <c r="P236" s="557"/>
      <c r="Q236" s="506"/>
      <c r="R236" s="741"/>
      <c r="S236" s="506"/>
      <c r="T236" s="742"/>
      <c r="U236" s="506"/>
      <c r="V236" s="743"/>
      <c r="W236" s="506"/>
      <c r="X236" s="744"/>
      <c r="Y236" s="557"/>
      <c r="Z236" s="556"/>
      <c r="AA236" s="507"/>
      <c r="AB236" s="507"/>
      <c r="AC236" s="507"/>
      <c r="AD236" s="507"/>
      <c r="AE236" s="507"/>
      <c r="AF236" s="507"/>
      <c r="AG236" s="507"/>
      <c r="AH236" s="507"/>
      <c r="AI236" s="507"/>
      <c r="AJ236" s="507"/>
      <c r="AK236" s="507"/>
      <c r="AL236" s="507"/>
      <c r="AM236" s="507"/>
      <c r="AN236" s="507"/>
      <c r="AO236" s="507"/>
      <c r="AP236" s="507"/>
      <c r="AQ236" s="563"/>
      <c r="AR236" s="563"/>
      <c r="AS236" s="507"/>
    </row>
    <row r="237" spans="1:45" ht="27" customHeight="1" x14ac:dyDescent="0.2">
      <c r="A237" s="564"/>
      <c r="B237" s="507"/>
      <c r="C237" s="507"/>
      <c r="D237" s="507"/>
      <c r="E237" s="507"/>
      <c r="F237" s="507"/>
      <c r="G237" s="507"/>
      <c r="H237" s="506"/>
      <c r="I237" s="506"/>
      <c r="J237" s="506"/>
      <c r="K237" s="506"/>
      <c r="L237" s="506"/>
      <c r="M237" s="506"/>
      <c r="N237" s="506"/>
      <c r="O237" s="506"/>
      <c r="P237" s="557"/>
      <c r="Q237" s="506"/>
      <c r="R237" s="741"/>
      <c r="S237" s="506"/>
      <c r="T237" s="742"/>
      <c r="U237" s="506"/>
      <c r="V237" s="743"/>
      <c r="W237" s="506"/>
      <c r="X237" s="744"/>
      <c r="Y237" s="557"/>
      <c r="Z237" s="556"/>
      <c r="AA237" s="507"/>
      <c r="AB237" s="507"/>
      <c r="AC237" s="507"/>
      <c r="AD237" s="507"/>
      <c r="AE237" s="507"/>
      <c r="AF237" s="507"/>
      <c r="AG237" s="507"/>
      <c r="AH237" s="507"/>
      <c r="AI237" s="507"/>
      <c r="AJ237" s="507"/>
      <c r="AK237" s="507"/>
      <c r="AL237" s="507"/>
      <c r="AM237" s="507"/>
      <c r="AN237" s="507"/>
      <c r="AO237" s="507"/>
      <c r="AP237" s="507"/>
      <c r="AQ237" s="563"/>
      <c r="AR237" s="563"/>
      <c r="AS237" s="507"/>
    </row>
    <row r="238" spans="1:45" ht="27" customHeight="1" x14ac:dyDescent="0.2">
      <c r="A238" s="564"/>
      <c r="B238" s="507"/>
      <c r="C238" s="507"/>
      <c r="D238" s="507"/>
      <c r="E238" s="507"/>
      <c r="F238" s="507"/>
      <c r="G238" s="507"/>
      <c r="H238" s="506"/>
      <c r="I238" s="506"/>
      <c r="J238" s="506"/>
      <c r="K238" s="506"/>
      <c r="L238" s="506"/>
      <c r="M238" s="506"/>
      <c r="N238" s="506"/>
      <c r="O238" s="506"/>
      <c r="P238" s="557"/>
      <c r="Q238" s="506"/>
      <c r="R238" s="741"/>
      <c r="S238" s="506"/>
      <c r="T238" s="742"/>
      <c r="U238" s="506"/>
      <c r="V238" s="743"/>
      <c r="W238" s="506"/>
      <c r="X238" s="744"/>
      <c r="Y238" s="557"/>
      <c r="Z238" s="556"/>
      <c r="AA238" s="507"/>
      <c r="AB238" s="507"/>
      <c r="AC238" s="507"/>
      <c r="AD238" s="507"/>
      <c r="AE238" s="507"/>
      <c r="AF238" s="507"/>
      <c r="AG238" s="507"/>
      <c r="AH238" s="507"/>
      <c r="AI238" s="507"/>
      <c r="AJ238" s="507"/>
      <c r="AK238" s="507"/>
      <c r="AL238" s="507"/>
      <c r="AM238" s="507"/>
      <c r="AN238" s="507"/>
      <c r="AO238" s="507"/>
      <c r="AP238" s="507"/>
      <c r="AQ238" s="563"/>
      <c r="AR238" s="563"/>
      <c r="AS238" s="507"/>
    </row>
    <row r="239" spans="1:45" ht="27" customHeight="1" x14ac:dyDescent="0.2">
      <c r="A239" s="564"/>
      <c r="B239" s="507"/>
      <c r="C239" s="507"/>
      <c r="D239" s="507"/>
      <c r="E239" s="507"/>
      <c r="F239" s="507"/>
      <c r="G239" s="507"/>
      <c r="H239" s="506"/>
      <c r="I239" s="506"/>
      <c r="J239" s="506"/>
      <c r="K239" s="506"/>
      <c r="L239" s="506"/>
      <c r="M239" s="506"/>
      <c r="N239" s="506"/>
      <c r="O239" s="506"/>
      <c r="P239" s="557"/>
      <c r="Q239" s="506"/>
      <c r="R239" s="741"/>
      <c r="S239" s="506"/>
      <c r="T239" s="742"/>
      <c r="U239" s="506"/>
      <c r="V239" s="743"/>
      <c r="W239" s="506"/>
      <c r="X239" s="744"/>
      <c r="Y239" s="557"/>
      <c r="Z239" s="556"/>
      <c r="AA239" s="507"/>
      <c r="AB239" s="507"/>
      <c r="AC239" s="507"/>
      <c r="AD239" s="507"/>
      <c r="AE239" s="507"/>
      <c r="AF239" s="507"/>
      <c r="AG239" s="507"/>
      <c r="AH239" s="507"/>
      <c r="AI239" s="507"/>
      <c r="AJ239" s="507"/>
      <c r="AK239" s="507"/>
      <c r="AL239" s="507"/>
      <c r="AM239" s="507"/>
      <c r="AN239" s="507"/>
      <c r="AO239" s="507"/>
      <c r="AP239" s="507"/>
      <c r="AQ239" s="563"/>
      <c r="AR239" s="563"/>
      <c r="AS239" s="507"/>
    </row>
    <row r="240" spans="1:45" ht="27" customHeight="1" x14ac:dyDescent="0.2">
      <c r="A240" s="564"/>
      <c r="B240" s="507"/>
      <c r="C240" s="507"/>
      <c r="D240" s="507"/>
      <c r="E240" s="507"/>
      <c r="F240" s="507"/>
      <c r="G240" s="507"/>
      <c r="H240" s="506"/>
      <c r="I240" s="506"/>
      <c r="J240" s="506"/>
      <c r="K240" s="506"/>
      <c r="L240" s="506"/>
      <c r="M240" s="506"/>
      <c r="N240" s="506"/>
      <c r="O240" s="506"/>
      <c r="P240" s="557"/>
      <c r="Q240" s="506"/>
      <c r="R240" s="741"/>
      <c r="S240" s="506"/>
      <c r="T240" s="742"/>
      <c r="U240" s="506"/>
      <c r="V240" s="743"/>
      <c r="W240" s="506"/>
      <c r="X240" s="744"/>
      <c r="Y240" s="557"/>
      <c r="Z240" s="556"/>
      <c r="AA240" s="507"/>
      <c r="AB240" s="507"/>
      <c r="AC240" s="507"/>
      <c r="AD240" s="507"/>
      <c r="AE240" s="507"/>
      <c r="AF240" s="507"/>
      <c r="AG240" s="507"/>
      <c r="AH240" s="507"/>
      <c r="AI240" s="507"/>
      <c r="AJ240" s="507"/>
      <c r="AK240" s="507"/>
      <c r="AL240" s="507"/>
      <c r="AM240" s="507"/>
      <c r="AN240" s="507"/>
      <c r="AO240" s="507"/>
      <c r="AP240" s="507"/>
      <c r="AQ240" s="563"/>
      <c r="AR240" s="563"/>
      <c r="AS240" s="507"/>
    </row>
    <row r="241" spans="1:45" ht="27" customHeight="1" x14ac:dyDescent="0.2">
      <c r="A241" s="564"/>
      <c r="B241" s="507"/>
      <c r="C241" s="507"/>
      <c r="D241" s="507"/>
      <c r="E241" s="507"/>
      <c r="F241" s="507"/>
      <c r="G241" s="507"/>
      <c r="H241" s="506"/>
      <c r="I241" s="506"/>
      <c r="J241" s="506"/>
      <c r="K241" s="506"/>
      <c r="L241" s="506"/>
      <c r="M241" s="506"/>
      <c r="N241" s="506"/>
      <c r="O241" s="506"/>
      <c r="P241" s="557"/>
      <c r="Q241" s="506"/>
      <c r="R241" s="741"/>
      <c r="S241" s="506"/>
      <c r="T241" s="742"/>
      <c r="U241" s="506"/>
      <c r="V241" s="743"/>
      <c r="W241" s="506"/>
      <c r="X241" s="744"/>
      <c r="Y241" s="557"/>
      <c r="Z241" s="556"/>
      <c r="AA241" s="507"/>
      <c r="AB241" s="507"/>
      <c r="AC241" s="507"/>
      <c r="AD241" s="507"/>
      <c r="AE241" s="507"/>
      <c r="AF241" s="507"/>
      <c r="AG241" s="507"/>
      <c r="AH241" s="507"/>
      <c r="AI241" s="507"/>
      <c r="AJ241" s="507"/>
      <c r="AK241" s="507"/>
      <c r="AL241" s="507"/>
      <c r="AM241" s="507"/>
      <c r="AN241" s="507"/>
      <c r="AO241" s="507"/>
      <c r="AP241" s="507"/>
      <c r="AQ241" s="563"/>
      <c r="AR241" s="563"/>
      <c r="AS241" s="507"/>
    </row>
    <row r="242" spans="1:45" ht="27" customHeight="1" x14ac:dyDescent="0.2">
      <c r="A242" s="564"/>
      <c r="B242" s="507"/>
      <c r="C242" s="507"/>
      <c r="D242" s="507"/>
      <c r="E242" s="507"/>
      <c r="F242" s="507"/>
      <c r="G242" s="507"/>
      <c r="H242" s="506"/>
      <c r="I242" s="506"/>
      <c r="J242" s="506"/>
      <c r="K242" s="506"/>
      <c r="L242" s="506"/>
      <c r="M242" s="506"/>
      <c r="N242" s="506"/>
      <c r="O242" s="506"/>
      <c r="P242" s="557"/>
      <c r="Q242" s="506"/>
      <c r="R242" s="741"/>
      <c r="S242" s="506"/>
      <c r="T242" s="742"/>
      <c r="U242" s="506"/>
      <c r="V242" s="743"/>
      <c r="W242" s="506"/>
      <c r="X242" s="744"/>
      <c r="Y242" s="557"/>
      <c r="Z242" s="556"/>
      <c r="AA242" s="507"/>
      <c r="AB242" s="507"/>
      <c r="AC242" s="507"/>
      <c r="AD242" s="507"/>
      <c r="AE242" s="507"/>
      <c r="AF242" s="507"/>
      <c r="AG242" s="507"/>
      <c r="AH242" s="507"/>
      <c r="AI242" s="507"/>
      <c r="AJ242" s="507"/>
      <c r="AK242" s="507"/>
      <c r="AL242" s="507"/>
      <c r="AM242" s="507"/>
      <c r="AN242" s="507"/>
      <c r="AO242" s="507"/>
      <c r="AP242" s="507"/>
      <c r="AQ242" s="563"/>
      <c r="AR242" s="563"/>
      <c r="AS242" s="507"/>
    </row>
    <row r="243" spans="1:45" ht="27" customHeight="1" x14ac:dyDescent="0.2">
      <c r="A243" s="564"/>
      <c r="B243" s="507"/>
      <c r="C243" s="507"/>
      <c r="D243" s="507"/>
      <c r="E243" s="507"/>
      <c r="F243" s="507"/>
      <c r="G243" s="507"/>
      <c r="H243" s="506"/>
      <c r="I243" s="506"/>
      <c r="J243" s="506"/>
      <c r="K243" s="506"/>
      <c r="L243" s="506"/>
      <c r="M243" s="506"/>
      <c r="N243" s="506"/>
      <c r="O243" s="506"/>
      <c r="P243" s="557"/>
      <c r="Q243" s="506"/>
      <c r="R243" s="741"/>
      <c r="S243" s="506"/>
      <c r="T243" s="742"/>
      <c r="U243" s="506"/>
      <c r="V243" s="743"/>
      <c r="W243" s="506"/>
      <c r="X243" s="744"/>
      <c r="Y243" s="557"/>
      <c r="Z243" s="556"/>
      <c r="AA243" s="507"/>
      <c r="AB243" s="507"/>
      <c r="AC243" s="507"/>
      <c r="AD243" s="507"/>
      <c r="AE243" s="507"/>
      <c r="AF243" s="507"/>
      <c r="AG243" s="507"/>
      <c r="AH243" s="507"/>
      <c r="AI243" s="507"/>
      <c r="AJ243" s="507"/>
      <c r="AK243" s="507"/>
      <c r="AL243" s="507"/>
      <c r="AM243" s="507"/>
      <c r="AN243" s="507"/>
      <c r="AO243" s="507"/>
      <c r="AP243" s="507"/>
      <c r="AQ243" s="563"/>
      <c r="AR243" s="563"/>
      <c r="AS243" s="507"/>
    </row>
    <row r="244" spans="1:45" ht="27" customHeight="1" x14ac:dyDescent="0.2">
      <c r="A244" s="564"/>
      <c r="B244" s="507"/>
      <c r="C244" s="507"/>
      <c r="D244" s="507"/>
      <c r="E244" s="507"/>
      <c r="F244" s="507"/>
      <c r="G244" s="507"/>
      <c r="H244" s="506"/>
      <c r="I244" s="506"/>
      <c r="J244" s="506"/>
      <c r="K244" s="506"/>
      <c r="L244" s="506"/>
      <c r="M244" s="506"/>
      <c r="N244" s="506"/>
      <c r="O244" s="506"/>
      <c r="P244" s="557"/>
      <c r="Q244" s="506"/>
      <c r="R244" s="741"/>
      <c r="S244" s="506"/>
      <c r="T244" s="742"/>
      <c r="U244" s="506"/>
      <c r="V244" s="743"/>
      <c r="W244" s="506"/>
      <c r="X244" s="744"/>
      <c r="Y244" s="557"/>
      <c r="Z244" s="556"/>
      <c r="AA244" s="507"/>
      <c r="AB244" s="507"/>
      <c r="AC244" s="507"/>
      <c r="AD244" s="507"/>
      <c r="AE244" s="507"/>
      <c r="AF244" s="507"/>
      <c r="AG244" s="507"/>
      <c r="AH244" s="507"/>
      <c r="AI244" s="507"/>
      <c r="AJ244" s="507"/>
      <c r="AK244" s="507"/>
      <c r="AL244" s="507"/>
      <c r="AM244" s="507"/>
      <c r="AN244" s="507"/>
      <c r="AO244" s="507"/>
      <c r="AP244" s="507"/>
      <c r="AQ244" s="563"/>
      <c r="AR244" s="563"/>
      <c r="AS244" s="507"/>
    </row>
    <row r="245" spans="1:45" ht="27" customHeight="1" x14ac:dyDescent="0.2">
      <c r="A245" s="564"/>
      <c r="B245" s="507"/>
      <c r="C245" s="507"/>
      <c r="D245" s="507"/>
      <c r="E245" s="507"/>
      <c r="F245" s="507"/>
      <c r="G245" s="507"/>
      <c r="H245" s="506"/>
      <c r="I245" s="506"/>
      <c r="J245" s="506"/>
      <c r="K245" s="506"/>
      <c r="L245" s="506"/>
      <c r="M245" s="506"/>
      <c r="N245" s="506"/>
      <c r="O245" s="506"/>
      <c r="P245" s="557"/>
      <c r="Q245" s="506"/>
      <c r="R245" s="741"/>
      <c r="S245" s="506"/>
      <c r="T245" s="742"/>
      <c r="U245" s="506"/>
      <c r="V245" s="743"/>
      <c r="W245" s="506"/>
      <c r="X245" s="744"/>
      <c r="Y245" s="557"/>
      <c r="Z245" s="556"/>
      <c r="AA245" s="507"/>
      <c r="AB245" s="507"/>
      <c r="AC245" s="507"/>
      <c r="AD245" s="507"/>
      <c r="AE245" s="507"/>
      <c r="AF245" s="507"/>
      <c r="AG245" s="507"/>
      <c r="AH245" s="507"/>
      <c r="AI245" s="507"/>
      <c r="AJ245" s="507"/>
      <c r="AK245" s="507"/>
      <c r="AL245" s="507"/>
      <c r="AM245" s="507"/>
      <c r="AN245" s="507"/>
      <c r="AO245" s="507"/>
      <c r="AP245" s="507"/>
      <c r="AQ245" s="563"/>
      <c r="AR245" s="563"/>
      <c r="AS245" s="507"/>
    </row>
    <row r="246" spans="1:45" ht="27" customHeight="1" x14ac:dyDescent="0.2">
      <c r="A246" s="564"/>
      <c r="B246" s="507"/>
      <c r="C246" s="507"/>
      <c r="D246" s="507"/>
      <c r="E246" s="507"/>
      <c r="F246" s="507"/>
      <c r="G246" s="507"/>
      <c r="H246" s="506"/>
      <c r="I246" s="506"/>
      <c r="J246" s="506"/>
      <c r="K246" s="506"/>
      <c r="L246" s="506"/>
      <c r="M246" s="506"/>
      <c r="N246" s="506"/>
      <c r="O246" s="506"/>
      <c r="P246" s="557"/>
      <c r="Q246" s="506"/>
      <c r="R246" s="741"/>
      <c r="S246" s="506"/>
      <c r="T246" s="742"/>
      <c r="U246" s="506"/>
      <c r="V246" s="743"/>
      <c r="W246" s="506"/>
      <c r="X246" s="744"/>
      <c r="Y246" s="557"/>
      <c r="Z246" s="556"/>
      <c r="AA246" s="507"/>
      <c r="AB246" s="507"/>
      <c r="AC246" s="507"/>
      <c r="AD246" s="507"/>
      <c r="AE246" s="507"/>
      <c r="AF246" s="507"/>
      <c r="AG246" s="507"/>
      <c r="AH246" s="507"/>
      <c r="AI246" s="507"/>
      <c r="AJ246" s="507"/>
      <c r="AK246" s="507"/>
      <c r="AL246" s="507"/>
      <c r="AM246" s="507"/>
      <c r="AN246" s="507"/>
      <c r="AO246" s="507"/>
      <c r="AP246" s="507"/>
      <c r="AQ246" s="563"/>
      <c r="AR246" s="563"/>
      <c r="AS246" s="507"/>
    </row>
    <row r="247" spans="1:45" ht="27" customHeight="1" x14ac:dyDescent="0.2">
      <c r="A247" s="564"/>
      <c r="B247" s="507"/>
      <c r="C247" s="507"/>
      <c r="D247" s="507"/>
      <c r="E247" s="507"/>
      <c r="F247" s="507"/>
      <c r="G247" s="507"/>
      <c r="H247" s="506"/>
      <c r="I247" s="506"/>
      <c r="J247" s="506"/>
      <c r="K247" s="506"/>
      <c r="L247" s="506"/>
      <c r="M247" s="506"/>
      <c r="N247" s="506"/>
      <c r="O247" s="506"/>
      <c r="P247" s="557"/>
      <c r="Q247" s="506"/>
      <c r="R247" s="741"/>
      <c r="S247" s="506"/>
      <c r="T247" s="742"/>
      <c r="U247" s="506"/>
      <c r="V247" s="743"/>
      <c r="W247" s="506"/>
      <c r="X247" s="744"/>
      <c r="Y247" s="557"/>
      <c r="Z247" s="556"/>
      <c r="AA247" s="507"/>
      <c r="AB247" s="507"/>
      <c r="AC247" s="507"/>
      <c r="AD247" s="507"/>
      <c r="AE247" s="507"/>
      <c r="AF247" s="507"/>
      <c r="AG247" s="507"/>
      <c r="AH247" s="507"/>
      <c r="AI247" s="507"/>
      <c r="AJ247" s="507"/>
      <c r="AK247" s="507"/>
      <c r="AL247" s="507"/>
      <c r="AM247" s="507"/>
      <c r="AN247" s="507"/>
      <c r="AO247" s="507"/>
      <c r="AP247" s="507"/>
      <c r="AQ247" s="563"/>
      <c r="AR247" s="563"/>
      <c r="AS247" s="507"/>
    </row>
    <row r="248" spans="1:45" ht="27" customHeight="1" x14ac:dyDescent="0.2">
      <c r="A248" s="564"/>
      <c r="B248" s="507"/>
      <c r="C248" s="507"/>
      <c r="D248" s="507"/>
      <c r="E248" s="507"/>
      <c r="F248" s="507"/>
      <c r="G248" s="507"/>
      <c r="H248" s="506"/>
      <c r="I248" s="506"/>
      <c r="J248" s="506"/>
      <c r="K248" s="506"/>
      <c r="L248" s="506"/>
      <c r="M248" s="506"/>
      <c r="N248" s="506"/>
      <c r="O248" s="506"/>
      <c r="P248" s="557"/>
      <c r="Q248" s="506"/>
      <c r="R248" s="741"/>
      <c r="S248" s="506"/>
      <c r="T248" s="742"/>
      <c r="U248" s="506"/>
      <c r="V248" s="743"/>
      <c r="W248" s="506"/>
      <c r="X248" s="744"/>
      <c r="Y248" s="557"/>
      <c r="Z248" s="556"/>
      <c r="AA248" s="507"/>
      <c r="AB248" s="507"/>
      <c r="AC248" s="507"/>
      <c r="AD248" s="507"/>
      <c r="AE248" s="507"/>
      <c r="AF248" s="507"/>
      <c r="AG248" s="507"/>
      <c r="AH248" s="507"/>
      <c r="AI248" s="507"/>
      <c r="AJ248" s="507"/>
      <c r="AK248" s="507"/>
      <c r="AL248" s="507"/>
      <c r="AM248" s="507"/>
      <c r="AN248" s="507"/>
      <c r="AO248" s="507"/>
      <c r="AP248" s="507"/>
      <c r="AQ248" s="563"/>
      <c r="AR248" s="563"/>
      <c r="AS248" s="507"/>
    </row>
    <row r="249" spans="1:45" ht="27" customHeight="1" x14ac:dyDescent="0.2">
      <c r="A249" s="564"/>
      <c r="B249" s="507"/>
      <c r="C249" s="507"/>
      <c r="D249" s="507"/>
      <c r="E249" s="507"/>
      <c r="F249" s="507"/>
      <c r="G249" s="507"/>
      <c r="H249" s="506"/>
      <c r="I249" s="506"/>
      <c r="J249" s="506"/>
      <c r="K249" s="506"/>
      <c r="L249" s="506"/>
      <c r="M249" s="506"/>
      <c r="N249" s="506"/>
      <c r="O249" s="506"/>
      <c r="P249" s="557"/>
      <c r="Q249" s="506"/>
      <c r="R249" s="741"/>
      <c r="S249" s="506"/>
      <c r="T249" s="742"/>
      <c r="U249" s="506"/>
      <c r="V249" s="743"/>
      <c r="W249" s="506"/>
      <c r="X249" s="744"/>
      <c r="Y249" s="557"/>
      <c r="Z249" s="556"/>
      <c r="AA249" s="507"/>
      <c r="AB249" s="507"/>
      <c r="AC249" s="507"/>
      <c r="AD249" s="507"/>
      <c r="AE249" s="507"/>
      <c r="AF249" s="507"/>
      <c r="AG249" s="507"/>
      <c r="AH249" s="507"/>
      <c r="AI249" s="507"/>
      <c r="AJ249" s="507"/>
      <c r="AK249" s="507"/>
      <c r="AL249" s="507"/>
      <c r="AM249" s="507"/>
      <c r="AN249" s="507"/>
      <c r="AO249" s="507"/>
      <c r="AP249" s="507"/>
      <c r="AQ249" s="563"/>
      <c r="AR249" s="563"/>
      <c r="AS249" s="507"/>
    </row>
    <row r="250" spans="1:45" ht="27" customHeight="1" x14ac:dyDescent="0.2">
      <c r="A250" s="564"/>
      <c r="B250" s="507"/>
      <c r="C250" s="507"/>
      <c r="D250" s="507"/>
      <c r="E250" s="507"/>
      <c r="F250" s="507"/>
      <c r="G250" s="507"/>
      <c r="H250" s="506"/>
      <c r="I250" s="506"/>
      <c r="J250" s="506"/>
      <c r="K250" s="506"/>
      <c r="L250" s="506"/>
      <c r="M250" s="506"/>
      <c r="N250" s="506"/>
      <c r="O250" s="506"/>
      <c r="P250" s="557"/>
      <c r="Q250" s="506"/>
      <c r="R250" s="741"/>
      <c r="S250" s="506"/>
      <c r="T250" s="742"/>
      <c r="U250" s="506"/>
      <c r="V250" s="743"/>
      <c r="W250" s="506"/>
      <c r="X250" s="744"/>
      <c r="Y250" s="557"/>
      <c r="Z250" s="556"/>
      <c r="AA250" s="507"/>
      <c r="AB250" s="507"/>
      <c r="AC250" s="507"/>
      <c r="AD250" s="507"/>
      <c r="AE250" s="507"/>
      <c r="AF250" s="507"/>
      <c r="AG250" s="507"/>
      <c r="AH250" s="507"/>
      <c r="AI250" s="507"/>
      <c r="AJ250" s="507"/>
      <c r="AK250" s="507"/>
      <c r="AL250" s="507"/>
      <c r="AM250" s="507"/>
      <c r="AN250" s="507"/>
      <c r="AO250" s="507"/>
      <c r="AP250" s="507"/>
      <c r="AQ250" s="563"/>
      <c r="AR250" s="563"/>
      <c r="AS250" s="507"/>
    </row>
    <row r="251" spans="1:45" ht="27" customHeight="1" x14ac:dyDescent="0.2">
      <c r="A251" s="564"/>
      <c r="B251" s="507"/>
      <c r="C251" s="507"/>
      <c r="D251" s="507"/>
      <c r="E251" s="507"/>
      <c r="F251" s="507"/>
      <c r="G251" s="507"/>
      <c r="H251" s="506"/>
      <c r="I251" s="506"/>
      <c r="J251" s="506"/>
      <c r="K251" s="506"/>
      <c r="L251" s="506"/>
      <c r="M251" s="506"/>
      <c r="N251" s="506"/>
      <c r="O251" s="506"/>
      <c r="P251" s="557"/>
      <c r="Q251" s="506"/>
      <c r="R251" s="741"/>
      <c r="S251" s="506"/>
      <c r="T251" s="742"/>
      <c r="U251" s="506"/>
      <c r="V251" s="743"/>
      <c r="W251" s="506"/>
      <c r="X251" s="744"/>
      <c r="Y251" s="557"/>
      <c r="Z251" s="556"/>
      <c r="AA251" s="507"/>
      <c r="AB251" s="507"/>
      <c r="AC251" s="507"/>
      <c r="AD251" s="507"/>
      <c r="AE251" s="507"/>
      <c r="AF251" s="507"/>
      <c r="AG251" s="507"/>
      <c r="AH251" s="507"/>
      <c r="AI251" s="507"/>
      <c r="AJ251" s="507"/>
      <c r="AK251" s="507"/>
      <c r="AL251" s="507"/>
      <c r="AM251" s="507"/>
      <c r="AN251" s="507"/>
      <c r="AO251" s="507"/>
      <c r="AP251" s="507"/>
      <c r="AQ251" s="563"/>
      <c r="AR251" s="563"/>
      <c r="AS251" s="507"/>
    </row>
    <row r="252" spans="1:45" ht="27" customHeight="1" x14ac:dyDescent="0.2">
      <c r="A252" s="564"/>
      <c r="B252" s="507"/>
      <c r="C252" s="507"/>
      <c r="D252" s="507"/>
      <c r="E252" s="507"/>
      <c r="F252" s="507"/>
      <c r="G252" s="507"/>
      <c r="H252" s="506"/>
      <c r="I252" s="506"/>
      <c r="J252" s="506"/>
      <c r="K252" s="506"/>
      <c r="L252" s="506"/>
      <c r="M252" s="506"/>
      <c r="N252" s="506"/>
      <c r="O252" s="506"/>
      <c r="P252" s="557"/>
      <c r="Q252" s="506"/>
      <c r="R252" s="741"/>
      <c r="S252" s="506"/>
      <c r="T252" s="742"/>
      <c r="U252" s="506"/>
      <c r="V252" s="743"/>
      <c r="W252" s="506"/>
      <c r="X252" s="744"/>
      <c r="Y252" s="557"/>
      <c r="Z252" s="556"/>
      <c r="AA252" s="507"/>
      <c r="AB252" s="507"/>
      <c r="AC252" s="507"/>
      <c r="AD252" s="507"/>
      <c r="AE252" s="507"/>
      <c r="AF252" s="507"/>
      <c r="AG252" s="507"/>
      <c r="AH252" s="507"/>
      <c r="AI252" s="507"/>
      <c r="AJ252" s="507"/>
      <c r="AK252" s="507"/>
      <c r="AL252" s="507"/>
      <c r="AM252" s="507"/>
      <c r="AN252" s="507"/>
      <c r="AO252" s="507"/>
      <c r="AP252" s="507"/>
      <c r="AQ252" s="563"/>
      <c r="AR252" s="563"/>
      <c r="AS252" s="507"/>
    </row>
    <row r="253" spans="1:45" ht="27" customHeight="1" x14ac:dyDescent="0.2">
      <c r="A253" s="564"/>
      <c r="B253" s="507"/>
      <c r="C253" s="507"/>
      <c r="D253" s="507"/>
      <c r="E253" s="507"/>
      <c r="F253" s="507"/>
      <c r="G253" s="507"/>
      <c r="H253" s="506"/>
      <c r="I253" s="506"/>
      <c r="J253" s="506"/>
      <c r="K253" s="506"/>
      <c r="L253" s="506"/>
      <c r="M253" s="506"/>
      <c r="N253" s="506"/>
      <c r="O253" s="506"/>
      <c r="P253" s="557"/>
      <c r="Q253" s="506"/>
      <c r="R253" s="741"/>
      <c r="S253" s="506"/>
      <c r="T253" s="742"/>
      <c r="U253" s="506"/>
      <c r="V253" s="743"/>
      <c r="W253" s="506"/>
      <c r="X253" s="744"/>
      <c r="Y253" s="557"/>
      <c r="Z253" s="556"/>
      <c r="AA253" s="507"/>
      <c r="AB253" s="507"/>
      <c r="AC253" s="507"/>
      <c r="AD253" s="507"/>
      <c r="AE253" s="507"/>
      <c r="AF253" s="507"/>
      <c r="AG253" s="507"/>
      <c r="AH253" s="507"/>
      <c r="AI253" s="507"/>
      <c r="AJ253" s="507"/>
      <c r="AK253" s="507"/>
      <c r="AL253" s="507"/>
      <c r="AM253" s="507"/>
      <c r="AN253" s="507"/>
      <c r="AO253" s="507"/>
      <c r="AP253" s="507"/>
      <c r="AQ253" s="563"/>
      <c r="AR253" s="563"/>
      <c r="AS253" s="507"/>
    </row>
    <row r="254" spans="1:45" ht="27" customHeight="1" x14ac:dyDescent="0.2">
      <c r="A254" s="564"/>
      <c r="B254" s="507"/>
      <c r="C254" s="507"/>
      <c r="D254" s="507"/>
      <c r="E254" s="507"/>
      <c r="F254" s="507"/>
      <c r="G254" s="507"/>
      <c r="H254" s="506"/>
      <c r="I254" s="506"/>
      <c r="J254" s="506"/>
      <c r="K254" s="506"/>
      <c r="L254" s="506"/>
      <c r="M254" s="506"/>
      <c r="N254" s="506"/>
      <c r="O254" s="506"/>
      <c r="P254" s="557"/>
      <c r="Q254" s="506"/>
      <c r="R254" s="741"/>
      <c r="S254" s="506"/>
      <c r="T254" s="742"/>
      <c r="U254" s="506"/>
      <c r="V254" s="743"/>
      <c r="W254" s="506"/>
      <c r="X254" s="744"/>
      <c r="Y254" s="557"/>
      <c r="Z254" s="556"/>
      <c r="AA254" s="507"/>
      <c r="AB254" s="507"/>
      <c r="AC254" s="507"/>
      <c r="AD254" s="507"/>
      <c r="AE254" s="507"/>
      <c r="AF254" s="507"/>
      <c r="AG254" s="507"/>
      <c r="AH254" s="507"/>
      <c r="AI254" s="507"/>
      <c r="AJ254" s="507"/>
      <c r="AK254" s="507"/>
      <c r="AL254" s="507"/>
      <c r="AM254" s="507"/>
      <c r="AN254" s="507"/>
      <c r="AO254" s="507"/>
      <c r="AP254" s="507"/>
      <c r="AQ254" s="563"/>
      <c r="AR254" s="563"/>
      <c r="AS254" s="507"/>
    </row>
    <row r="255" spans="1:45" ht="27" customHeight="1" x14ac:dyDescent="0.2">
      <c r="A255" s="564"/>
      <c r="B255" s="507"/>
      <c r="C255" s="507"/>
      <c r="D255" s="507"/>
      <c r="E255" s="507"/>
      <c r="F255" s="507"/>
      <c r="G255" s="507"/>
      <c r="H255" s="506"/>
      <c r="I255" s="506"/>
      <c r="J255" s="506"/>
      <c r="K255" s="506"/>
      <c r="L255" s="506"/>
      <c r="M255" s="506"/>
      <c r="N255" s="506"/>
      <c r="O255" s="506"/>
      <c r="P255" s="557"/>
      <c r="Q255" s="506"/>
      <c r="R255" s="741"/>
      <c r="S255" s="506"/>
      <c r="T255" s="742"/>
      <c r="U255" s="506"/>
      <c r="V255" s="743"/>
      <c r="W255" s="506"/>
      <c r="X255" s="744"/>
      <c r="Y255" s="557"/>
      <c r="Z255" s="556"/>
      <c r="AA255" s="507"/>
      <c r="AB255" s="507"/>
      <c r="AC255" s="507"/>
      <c r="AD255" s="507"/>
      <c r="AE255" s="507"/>
      <c r="AF255" s="507"/>
      <c r="AG255" s="507"/>
      <c r="AH255" s="507"/>
      <c r="AI255" s="507"/>
      <c r="AJ255" s="507"/>
      <c r="AK255" s="507"/>
      <c r="AL255" s="507"/>
      <c r="AM255" s="507"/>
      <c r="AN255" s="507"/>
      <c r="AO255" s="507"/>
      <c r="AP255" s="507"/>
      <c r="AQ255" s="563"/>
      <c r="AR255" s="563"/>
      <c r="AS255" s="507"/>
    </row>
    <row r="256" spans="1:45" ht="27" customHeight="1" x14ac:dyDescent="0.2">
      <c r="A256" s="564"/>
      <c r="B256" s="507"/>
      <c r="C256" s="507"/>
      <c r="D256" s="507"/>
      <c r="E256" s="507"/>
      <c r="F256" s="507"/>
      <c r="G256" s="507"/>
      <c r="H256" s="506"/>
      <c r="I256" s="506"/>
      <c r="J256" s="506"/>
      <c r="K256" s="506"/>
      <c r="L256" s="506"/>
      <c r="M256" s="506"/>
      <c r="N256" s="506"/>
      <c r="O256" s="506"/>
      <c r="P256" s="557"/>
      <c r="Q256" s="506"/>
      <c r="R256" s="741"/>
      <c r="S256" s="506"/>
      <c r="T256" s="742"/>
      <c r="U256" s="506"/>
      <c r="V256" s="743"/>
      <c r="W256" s="506"/>
      <c r="X256" s="744"/>
      <c r="Y256" s="557"/>
      <c r="Z256" s="556"/>
      <c r="AA256" s="507"/>
      <c r="AB256" s="507"/>
      <c r="AC256" s="507"/>
      <c r="AD256" s="507"/>
      <c r="AE256" s="507"/>
      <c r="AF256" s="507"/>
      <c r="AG256" s="507"/>
      <c r="AH256" s="507"/>
      <c r="AI256" s="507"/>
      <c r="AJ256" s="507"/>
      <c r="AK256" s="507"/>
      <c r="AL256" s="507"/>
      <c r="AM256" s="507"/>
      <c r="AN256" s="507"/>
      <c r="AO256" s="507"/>
      <c r="AP256" s="507"/>
      <c r="AQ256" s="563"/>
      <c r="AR256" s="563"/>
      <c r="AS256" s="507"/>
    </row>
    <row r="257" spans="1:45" ht="27" customHeight="1" x14ac:dyDescent="0.2">
      <c r="A257" s="564"/>
      <c r="B257" s="507"/>
      <c r="C257" s="507"/>
      <c r="D257" s="507"/>
      <c r="E257" s="507"/>
      <c r="F257" s="507"/>
      <c r="G257" s="507"/>
      <c r="H257" s="506"/>
      <c r="I257" s="506"/>
      <c r="J257" s="506"/>
      <c r="K257" s="506"/>
      <c r="L257" s="506"/>
      <c r="M257" s="506"/>
      <c r="N257" s="506"/>
      <c r="O257" s="506"/>
      <c r="P257" s="557"/>
      <c r="Q257" s="506"/>
      <c r="R257" s="741"/>
      <c r="S257" s="506"/>
      <c r="T257" s="742"/>
      <c r="U257" s="506"/>
      <c r="V257" s="743"/>
      <c r="W257" s="506"/>
      <c r="X257" s="744"/>
      <c r="Y257" s="557"/>
      <c r="Z257" s="556"/>
      <c r="AA257" s="507"/>
      <c r="AB257" s="507"/>
      <c r="AC257" s="507"/>
      <c r="AD257" s="507"/>
      <c r="AE257" s="507"/>
      <c r="AF257" s="507"/>
      <c r="AG257" s="507"/>
      <c r="AH257" s="507"/>
      <c r="AI257" s="507"/>
      <c r="AJ257" s="507"/>
      <c r="AK257" s="507"/>
      <c r="AL257" s="507"/>
      <c r="AM257" s="507"/>
      <c r="AN257" s="507"/>
      <c r="AO257" s="507"/>
      <c r="AP257" s="507"/>
      <c r="AQ257" s="563"/>
      <c r="AR257" s="563"/>
      <c r="AS257" s="507"/>
    </row>
    <row r="258" spans="1:45" ht="27" customHeight="1" x14ac:dyDescent="0.2">
      <c r="A258" s="564"/>
      <c r="B258" s="507"/>
      <c r="C258" s="507"/>
      <c r="D258" s="507"/>
      <c r="E258" s="507"/>
      <c r="F258" s="507"/>
      <c r="G258" s="507"/>
      <c r="H258" s="506"/>
      <c r="I258" s="506"/>
      <c r="J258" s="506"/>
      <c r="K258" s="506"/>
      <c r="L258" s="506"/>
      <c r="M258" s="506"/>
      <c r="N258" s="506"/>
      <c r="O258" s="506"/>
      <c r="P258" s="557"/>
      <c r="Q258" s="506"/>
      <c r="R258" s="741"/>
      <c r="S258" s="506"/>
      <c r="T258" s="742"/>
      <c r="U258" s="506"/>
      <c r="V258" s="743"/>
      <c r="W258" s="506"/>
      <c r="X258" s="744"/>
      <c r="Y258" s="557"/>
      <c r="Z258" s="556"/>
      <c r="AA258" s="507"/>
      <c r="AB258" s="507"/>
      <c r="AC258" s="507"/>
      <c r="AD258" s="507"/>
      <c r="AE258" s="507"/>
      <c r="AF258" s="507"/>
      <c r="AG258" s="507"/>
      <c r="AH258" s="507"/>
      <c r="AI258" s="507"/>
      <c r="AJ258" s="507"/>
      <c r="AK258" s="507"/>
      <c r="AL258" s="507"/>
      <c r="AM258" s="507"/>
      <c r="AN258" s="507"/>
      <c r="AO258" s="507"/>
      <c r="AP258" s="507"/>
      <c r="AQ258" s="563"/>
      <c r="AR258" s="563"/>
      <c r="AS258" s="507"/>
    </row>
    <row r="259" spans="1:45" ht="27" customHeight="1" x14ac:dyDescent="0.2">
      <c r="A259" s="564"/>
      <c r="B259" s="507"/>
      <c r="C259" s="507"/>
      <c r="D259" s="507"/>
      <c r="E259" s="507"/>
      <c r="F259" s="507"/>
      <c r="G259" s="507"/>
      <c r="H259" s="506"/>
      <c r="I259" s="506"/>
      <c r="J259" s="506"/>
      <c r="K259" s="506"/>
      <c r="L259" s="506"/>
      <c r="M259" s="506"/>
      <c r="N259" s="506"/>
      <c r="O259" s="506"/>
      <c r="P259" s="557"/>
      <c r="Q259" s="506"/>
      <c r="R259" s="741"/>
      <c r="S259" s="506"/>
      <c r="T259" s="742"/>
      <c r="U259" s="506"/>
      <c r="V259" s="743"/>
      <c r="W259" s="506"/>
      <c r="X259" s="744"/>
      <c r="Y259" s="557"/>
      <c r="Z259" s="556"/>
      <c r="AA259" s="507"/>
      <c r="AB259" s="507"/>
      <c r="AC259" s="507"/>
      <c r="AD259" s="507"/>
      <c r="AE259" s="507"/>
      <c r="AF259" s="507"/>
      <c r="AG259" s="507"/>
      <c r="AH259" s="507"/>
      <c r="AI259" s="507"/>
      <c r="AJ259" s="507"/>
      <c r="AK259" s="507"/>
      <c r="AL259" s="507"/>
      <c r="AM259" s="507"/>
      <c r="AN259" s="507"/>
      <c r="AO259" s="507"/>
      <c r="AP259" s="507"/>
      <c r="AQ259" s="563"/>
      <c r="AR259" s="563"/>
      <c r="AS259" s="507"/>
    </row>
    <row r="260" spans="1:45" ht="27" customHeight="1" x14ac:dyDescent="0.2">
      <c r="A260" s="564"/>
      <c r="B260" s="507"/>
      <c r="C260" s="507"/>
      <c r="D260" s="507"/>
      <c r="E260" s="507"/>
      <c r="F260" s="507"/>
      <c r="G260" s="507"/>
      <c r="H260" s="506"/>
      <c r="I260" s="506"/>
      <c r="J260" s="506"/>
      <c r="K260" s="506"/>
      <c r="L260" s="506"/>
      <c r="M260" s="506"/>
      <c r="N260" s="506"/>
      <c r="O260" s="506"/>
      <c r="P260" s="557"/>
      <c r="Q260" s="506"/>
      <c r="R260" s="741"/>
      <c r="S260" s="506"/>
      <c r="T260" s="742"/>
      <c r="U260" s="506"/>
      <c r="V260" s="743"/>
      <c r="W260" s="506"/>
      <c r="X260" s="744"/>
      <c r="Y260" s="557"/>
      <c r="Z260" s="556"/>
      <c r="AA260" s="507"/>
      <c r="AB260" s="507"/>
      <c r="AC260" s="507"/>
      <c r="AD260" s="507"/>
      <c r="AE260" s="507"/>
      <c r="AF260" s="507"/>
      <c r="AG260" s="507"/>
      <c r="AH260" s="507"/>
      <c r="AI260" s="507"/>
      <c r="AJ260" s="507"/>
      <c r="AK260" s="507"/>
      <c r="AL260" s="507"/>
      <c r="AM260" s="507"/>
      <c r="AN260" s="507"/>
      <c r="AO260" s="507"/>
      <c r="AP260" s="507"/>
      <c r="AQ260" s="563"/>
      <c r="AR260" s="563"/>
      <c r="AS260" s="507"/>
    </row>
    <row r="261" spans="1:45" ht="27" customHeight="1" x14ac:dyDescent="0.2">
      <c r="A261" s="564"/>
      <c r="B261" s="507"/>
      <c r="C261" s="507"/>
      <c r="D261" s="507"/>
      <c r="E261" s="507"/>
      <c r="F261" s="507"/>
      <c r="G261" s="507"/>
      <c r="H261" s="506"/>
      <c r="I261" s="506"/>
      <c r="J261" s="506"/>
      <c r="K261" s="506"/>
      <c r="L261" s="506"/>
      <c r="M261" s="506"/>
      <c r="N261" s="506"/>
      <c r="O261" s="506"/>
      <c r="P261" s="557"/>
      <c r="Q261" s="506"/>
      <c r="R261" s="741"/>
      <c r="S261" s="506"/>
      <c r="T261" s="742"/>
      <c r="U261" s="506"/>
      <c r="V261" s="743"/>
      <c r="W261" s="506"/>
      <c r="X261" s="744"/>
      <c r="Y261" s="557"/>
      <c r="Z261" s="556"/>
      <c r="AA261" s="507"/>
      <c r="AB261" s="507"/>
      <c r="AC261" s="507"/>
      <c r="AD261" s="507"/>
      <c r="AE261" s="507"/>
      <c r="AF261" s="507"/>
      <c r="AG261" s="507"/>
      <c r="AH261" s="507"/>
      <c r="AI261" s="507"/>
      <c r="AJ261" s="507"/>
      <c r="AK261" s="507"/>
      <c r="AL261" s="507"/>
      <c r="AM261" s="507"/>
      <c r="AN261" s="507"/>
      <c r="AO261" s="507"/>
      <c r="AP261" s="507"/>
      <c r="AQ261" s="563"/>
      <c r="AR261" s="563"/>
      <c r="AS261" s="507"/>
    </row>
    <row r="262" spans="1:45" ht="27" customHeight="1" x14ac:dyDescent="0.2">
      <c r="A262" s="564"/>
      <c r="B262" s="507"/>
      <c r="C262" s="507"/>
      <c r="D262" s="507"/>
      <c r="E262" s="507"/>
      <c r="F262" s="507"/>
      <c r="G262" s="507"/>
      <c r="H262" s="506"/>
      <c r="I262" s="506"/>
      <c r="J262" s="506"/>
      <c r="K262" s="506"/>
      <c r="L262" s="506"/>
      <c r="M262" s="506"/>
      <c r="N262" s="506"/>
      <c r="O262" s="506"/>
      <c r="P262" s="557"/>
      <c r="Q262" s="506"/>
      <c r="R262" s="741"/>
      <c r="S262" s="506"/>
      <c r="T262" s="742"/>
      <c r="U262" s="506"/>
      <c r="V262" s="743"/>
      <c r="W262" s="506"/>
      <c r="X262" s="744"/>
      <c r="Y262" s="557"/>
      <c r="Z262" s="556"/>
      <c r="AA262" s="507"/>
      <c r="AB262" s="507"/>
      <c r="AC262" s="507"/>
      <c r="AD262" s="507"/>
      <c r="AE262" s="507"/>
      <c r="AF262" s="507"/>
      <c r="AG262" s="507"/>
      <c r="AH262" s="507"/>
      <c r="AI262" s="507"/>
      <c r="AJ262" s="507"/>
      <c r="AK262" s="507"/>
      <c r="AL262" s="507"/>
      <c r="AM262" s="507"/>
      <c r="AN262" s="507"/>
      <c r="AO262" s="507"/>
      <c r="AP262" s="507"/>
      <c r="AQ262" s="563"/>
      <c r="AR262" s="563"/>
      <c r="AS262" s="507"/>
    </row>
    <row r="263" spans="1:45" ht="27" customHeight="1" x14ac:dyDescent="0.2">
      <c r="A263" s="564"/>
      <c r="B263" s="507"/>
      <c r="C263" s="507"/>
      <c r="D263" s="507"/>
      <c r="E263" s="507"/>
      <c r="F263" s="507"/>
      <c r="G263" s="507"/>
      <c r="H263" s="506"/>
      <c r="I263" s="506"/>
      <c r="J263" s="506"/>
      <c r="K263" s="506"/>
      <c r="L263" s="506"/>
      <c r="M263" s="506"/>
      <c r="N263" s="506"/>
      <c r="O263" s="506"/>
      <c r="P263" s="557"/>
      <c r="Q263" s="506"/>
      <c r="R263" s="741"/>
      <c r="S263" s="506"/>
      <c r="T263" s="742"/>
      <c r="U263" s="506"/>
      <c r="V263" s="743"/>
      <c r="W263" s="506"/>
      <c r="X263" s="744"/>
      <c r="Y263" s="557"/>
      <c r="Z263" s="556"/>
      <c r="AA263" s="507"/>
      <c r="AB263" s="507"/>
      <c r="AC263" s="507"/>
      <c r="AD263" s="507"/>
      <c r="AE263" s="507"/>
      <c r="AF263" s="507"/>
      <c r="AG263" s="507"/>
      <c r="AH263" s="507"/>
      <c r="AI263" s="507"/>
      <c r="AJ263" s="507"/>
      <c r="AK263" s="507"/>
      <c r="AL263" s="507"/>
      <c r="AM263" s="507"/>
      <c r="AN263" s="507"/>
      <c r="AO263" s="507"/>
      <c r="AP263" s="507"/>
      <c r="AQ263" s="563"/>
      <c r="AR263" s="563"/>
      <c r="AS263" s="507"/>
    </row>
    <row r="264" spans="1:45" ht="27" customHeight="1" x14ac:dyDescent="0.2">
      <c r="A264" s="564"/>
      <c r="B264" s="507"/>
      <c r="C264" s="507"/>
      <c r="D264" s="507"/>
      <c r="E264" s="507"/>
      <c r="F264" s="507"/>
      <c r="G264" s="507"/>
      <c r="H264" s="506"/>
      <c r="I264" s="506"/>
      <c r="J264" s="506"/>
      <c r="K264" s="506"/>
      <c r="L264" s="506"/>
      <c r="M264" s="506"/>
      <c r="N264" s="506"/>
      <c r="O264" s="506"/>
      <c r="P264" s="557"/>
      <c r="Q264" s="506"/>
      <c r="R264" s="741"/>
      <c r="S264" s="506"/>
      <c r="T264" s="742"/>
      <c r="U264" s="506"/>
      <c r="V264" s="743"/>
      <c r="W264" s="506"/>
      <c r="X264" s="744"/>
      <c r="Y264" s="557"/>
      <c r="Z264" s="556"/>
      <c r="AA264" s="507"/>
      <c r="AB264" s="507"/>
      <c r="AC264" s="507"/>
      <c r="AD264" s="507"/>
      <c r="AE264" s="507"/>
      <c r="AF264" s="507"/>
      <c r="AG264" s="507"/>
      <c r="AH264" s="507"/>
      <c r="AI264" s="507"/>
      <c r="AJ264" s="507"/>
      <c r="AK264" s="507"/>
      <c r="AL264" s="507"/>
      <c r="AM264" s="507"/>
      <c r="AN264" s="507"/>
      <c r="AO264" s="507"/>
      <c r="AP264" s="507"/>
      <c r="AQ264" s="563"/>
      <c r="AR264" s="563"/>
      <c r="AS264" s="507"/>
    </row>
    <row r="265" spans="1:45" ht="27" customHeight="1" x14ac:dyDescent="0.2">
      <c r="A265" s="564"/>
      <c r="B265" s="507"/>
      <c r="C265" s="507"/>
      <c r="D265" s="507"/>
      <c r="E265" s="507"/>
      <c r="F265" s="507"/>
      <c r="G265" s="507"/>
      <c r="H265" s="506"/>
      <c r="I265" s="506"/>
      <c r="J265" s="506"/>
      <c r="K265" s="506"/>
      <c r="L265" s="506"/>
      <c r="M265" s="506"/>
      <c r="N265" s="506"/>
      <c r="O265" s="506"/>
      <c r="P265" s="557"/>
      <c r="Q265" s="506"/>
      <c r="R265" s="741"/>
      <c r="S265" s="506"/>
      <c r="T265" s="742"/>
      <c r="U265" s="506"/>
      <c r="V265" s="743"/>
      <c r="W265" s="506"/>
      <c r="X265" s="744"/>
      <c r="Y265" s="557"/>
      <c r="Z265" s="556"/>
      <c r="AA265" s="507"/>
      <c r="AB265" s="507"/>
      <c r="AC265" s="507"/>
      <c r="AD265" s="507"/>
      <c r="AE265" s="507"/>
      <c r="AF265" s="507"/>
      <c r="AG265" s="507"/>
      <c r="AH265" s="507"/>
      <c r="AI265" s="507"/>
      <c r="AJ265" s="507"/>
      <c r="AK265" s="507"/>
      <c r="AL265" s="507"/>
      <c r="AM265" s="507"/>
      <c r="AN265" s="507"/>
      <c r="AO265" s="507"/>
      <c r="AP265" s="507"/>
      <c r="AQ265" s="563"/>
      <c r="AR265" s="563"/>
      <c r="AS265" s="507"/>
    </row>
    <row r="266" spans="1:45" ht="27" customHeight="1" x14ac:dyDescent="0.2">
      <c r="A266" s="564"/>
      <c r="B266" s="507"/>
      <c r="C266" s="507"/>
      <c r="D266" s="507"/>
      <c r="E266" s="507"/>
      <c r="F266" s="507"/>
      <c r="G266" s="507"/>
      <c r="H266" s="506"/>
      <c r="I266" s="506"/>
      <c r="J266" s="506"/>
      <c r="K266" s="506"/>
      <c r="L266" s="506"/>
      <c r="M266" s="506"/>
      <c r="N266" s="506"/>
      <c r="O266" s="506"/>
      <c r="P266" s="557"/>
      <c r="Q266" s="506"/>
      <c r="R266" s="741"/>
      <c r="S266" s="506"/>
      <c r="T266" s="742"/>
      <c r="U266" s="506"/>
      <c r="V266" s="743"/>
      <c r="W266" s="506"/>
      <c r="X266" s="744"/>
      <c r="Y266" s="557"/>
      <c r="Z266" s="556"/>
      <c r="AA266" s="507"/>
      <c r="AB266" s="507"/>
      <c r="AC266" s="507"/>
      <c r="AD266" s="507"/>
      <c r="AE266" s="507"/>
      <c r="AF266" s="507"/>
      <c r="AG266" s="507"/>
      <c r="AH266" s="507"/>
      <c r="AI266" s="507"/>
      <c r="AJ266" s="507"/>
      <c r="AK266" s="507"/>
      <c r="AL266" s="507"/>
      <c r="AM266" s="507"/>
      <c r="AN266" s="507"/>
      <c r="AO266" s="507"/>
      <c r="AP266" s="507"/>
      <c r="AQ266" s="563"/>
      <c r="AR266" s="563"/>
      <c r="AS266" s="507"/>
    </row>
    <row r="267" spans="1:45" ht="27" customHeight="1" x14ac:dyDescent="0.2">
      <c r="A267" s="564"/>
      <c r="B267" s="507"/>
      <c r="C267" s="507"/>
      <c r="D267" s="507"/>
      <c r="E267" s="507"/>
      <c r="F267" s="507"/>
      <c r="G267" s="507"/>
      <c r="H267" s="506"/>
      <c r="I267" s="506"/>
      <c r="J267" s="506"/>
      <c r="K267" s="506"/>
      <c r="L267" s="506"/>
      <c r="M267" s="506"/>
      <c r="N267" s="506"/>
      <c r="O267" s="506"/>
      <c r="P267" s="557"/>
      <c r="Q267" s="506"/>
      <c r="R267" s="741"/>
      <c r="S267" s="506"/>
      <c r="T267" s="742"/>
      <c r="U267" s="506"/>
      <c r="V267" s="743"/>
      <c r="W267" s="506"/>
      <c r="X267" s="744"/>
      <c r="Y267" s="557"/>
      <c r="Z267" s="556"/>
      <c r="AA267" s="507"/>
      <c r="AB267" s="507"/>
      <c r="AC267" s="507"/>
      <c r="AD267" s="507"/>
      <c r="AE267" s="507"/>
      <c r="AF267" s="507"/>
      <c r="AG267" s="507"/>
      <c r="AH267" s="507"/>
      <c r="AI267" s="507"/>
      <c r="AJ267" s="507"/>
      <c r="AK267" s="507"/>
      <c r="AL267" s="507"/>
      <c r="AM267" s="507"/>
      <c r="AN267" s="507"/>
      <c r="AO267" s="507"/>
      <c r="AP267" s="507"/>
      <c r="AQ267" s="563"/>
      <c r="AR267" s="563"/>
      <c r="AS267" s="507"/>
    </row>
    <row r="268" spans="1:45" ht="27" customHeight="1" x14ac:dyDescent="0.2">
      <c r="A268" s="564"/>
      <c r="B268" s="507"/>
      <c r="C268" s="507"/>
      <c r="D268" s="507"/>
      <c r="E268" s="507"/>
      <c r="F268" s="507"/>
      <c r="G268" s="507"/>
      <c r="H268" s="506"/>
      <c r="I268" s="506"/>
      <c r="J268" s="506"/>
      <c r="K268" s="506"/>
      <c r="L268" s="506"/>
      <c r="M268" s="506"/>
      <c r="N268" s="506"/>
      <c r="O268" s="506"/>
      <c r="P268" s="557"/>
      <c r="Q268" s="506"/>
      <c r="R268" s="741"/>
      <c r="S268" s="506"/>
      <c r="T268" s="742"/>
      <c r="U268" s="506"/>
      <c r="V268" s="743"/>
      <c r="W268" s="506"/>
      <c r="X268" s="744"/>
      <c r="Y268" s="557"/>
      <c r="Z268" s="556"/>
      <c r="AA268" s="507"/>
      <c r="AB268" s="507"/>
      <c r="AC268" s="507"/>
      <c r="AD268" s="507"/>
      <c r="AE268" s="507"/>
      <c r="AF268" s="507"/>
      <c r="AG268" s="507"/>
      <c r="AH268" s="507"/>
      <c r="AI268" s="507"/>
      <c r="AJ268" s="507"/>
      <c r="AK268" s="507"/>
      <c r="AL268" s="507"/>
      <c r="AM268" s="507"/>
      <c r="AN268" s="507"/>
      <c r="AO268" s="507"/>
      <c r="AP268" s="507"/>
      <c r="AQ268" s="563"/>
      <c r="AR268" s="563"/>
      <c r="AS268" s="507"/>
    </row>
    <row r="269" spans="1:45" ht="27" customHeight="1" x14ac:dyDescent="0.2">
      <c r="A269" s="564"/>
      <c r="B269" s="507"/>
      <c r="C269" s="507"/>
      <c r="D269" s="507"/>
      <c r="E269" s="507"/>
      <c r="F269" s="507"/>
      <c r="G269" s="507"/>
      <c r="H269" s="506"/>
      <c r="I269" s="506"/>
      <c r="J269" s="506"/>
      <c r="K269" s="506"/>
      <c r="L269" s="506"/>
      <c r="M269" s="506"/>
      <c r="N269" s="506"/>
      <c r="O269" s="506"/>
      <c r="P269" s="557"/>
      <c r="Q269" s="506"/>
      <c r="R269" s="741"/>
      <c r="S269" s="506"/>
      <c r="T269" s="742"/>
      <c r="U269" s="506"/>
      <c r="V269" s="743"/>
      <c r="W269" s="506"/>
      <c r="X269" s="744"/>
      <c r="Y269" s="557"/>
      <c r="Z269" s="556"/>
      <c r="AA269" s="507"/>
      <c r="AB269" s="507"/>
      <c r="AC269" s="507"/>
      <c r="AD269" s="507"/>
      <c r="AE269" s="507"/>
      <c r="AF269" s="507"/>
      <c r="AG269" s="507"/>
      <c r="AH269" s="507"/>
      <c r="AI269" s="507"/>
      <c r="AJ269" s="507"/>
      <c r="AK269" s="507"/>
      <c r="AL269" s="507"/>
      <c r="AM269" s="507"/>
      <c r="AN269" s="507"/>
      <c r="AO269" s="507"/>
      <c r="AP269" s="507"/>
      <c r="AQ269" s="563"/>
      <c r="AR269" s="563"/>
      <c r="AS269" s="507"/>
    </row>
    <row r="270" spans="1:45" ht="27" customHeight="1" x14ac:dyDescent="0.2">
      <c r="A270" s="564"/>
      <c r="B270" s="507"/>
      <c r="C270" s="507"/>
      <c r="D270" s="507"/>
      <c r="E270" s="507"/>
      <c r="F270" s="507"/>
      <c r="G270" s="507"/>
      <c r="H270" s="506"/>
      <c r="I270" s="506"/>
      <c r="J270" s="506"/>
      <c r="K270" s="506"/>
      <c r="L270" s="506"/>
      <c r="M270" s="506"/>
      <c r="N270" s="506"/>
      <c r="O270" s="506"/>
      <c r="P270" s="557"/>
      <c r="Q270" s="506"/>
      <c r="R270" s="741"/>
      <c r="S270" s="506"/>
      <c r="T270" s="742"/>
      <c r="U270" s="506"/>
      <c r="V270" s="743"/>
      <c r="W270" s="506"/>
      <c r="X270" s="744"/>
      <c r="Y270" s="557"/>
      <c r="Z270" s="556"/>
      <c r="AA270" s="507"/>
      <c r="AB270" s="507"/>
      <c r="AC270" s="507"/>
      <c r="AD270" s="507"/>
      <c r="AE270" s="507"/>
      <c r="AF270" s="507"/>
      <c r="AG270" s="507"/>
      <c r="AH270" s="507"/>
      <c r="AI270" s="507"/>
      <c r="AJ270" s="507"/>
      <c r="AK270" s="507"/>
      <c r="AL270" s="507"/>
      <c r="AM270" s="507"/>
      <c r="AN270" s="507"/>
      <c r="AO270" s="507"/>
      <c r="AP270" s="507"/>
      <c r="AQ270" s="563"/>
      <c r="AR270" s="563"/>
      <c r="AS270" s="507"/>
    </row>
    <row r="271" spans="1:45" ht="27" customHeight="1" x14ac:dyDescent="0.2">
      <c r="A271" s="564"/>
      <c r="B271" s="507"/>
      <c r="C271" s="507"/>
      <c r="D271" s="507"/>
      <c r="E271" s="507"/>
      <c r="F271" s="507"/>
      <c r="G271" s="507"/>
      <c r="H271" s="506"/>
      <c r="I271" s="506"/>
      <c r="J271" s="506"/>
      <c r="K271" s="506"/>
      <c r="L271" s="506"/>
      <c r="M271" s="506"/>
      <c r="N271" s="506"/>
      <c r="O271" s="506"/>
      <c r="P271" s="557"/>
      <c r="Q271" s="506"/>
      <c r="R271" s="741"/>
      <c r="S271" s="506"/>
      <c r="T271" s="742"/>
      <c r="U271" s="506"/>
      <c r="V271" s="743"/>
      <c r="W271" s="506"/>
      <c r="X271" s="744"/>
      <c r="Y271" s="557"/>
      <c r="Z271" s="556"/>
      <c r="AA271" s="507"/>
      <c r="AB271" s="507"/>
      <c r="AC271" s="507"/>
      <c r="AD271" s="507"/>
      <c r="AE271" s="507"/>
      <c r="AF271" s="507"/>
      <c r="AG271" s="507"/>
      <c r="AH271" s="507"/>
      <c r="AI271" s="507"/>
      <c r="AJ271" s="507"/>
      <c r="AK271" s="507"/>
      <c r="AL271" s="507"/>
      <c r="AM271" s="507"/>
      <c r="AN271" s="507"/>
      <c r="AO271" s="507"/>
      <c r="AP271" s="507"/>
      <c r="AQ271" s="563"/>
      <c r="AR271" s="563"/>
      <c r="AS271" s="507"/>
    </row>
    <row r="272" spans="1:45" ht="27" customHeight="1" x14ac:dyDescent="0.2">
      <c r="A272" s="564"/>
      <c r="B272" s="507"/>
      <c r="C272" s="507"/>
      <c r="D272" s="507"/>
      <c r="E272" s="507"/>
      <c r="F272" s="507"/>
      <c r="G272" s="507"/>
      <c r="H272" s="506"/>
      <c r="I272" s="506"/>
      <c r="J272" s="506"/>
      <c r="K272" s="506"/>
      <c r="L272" s="506"/>
      <c r="M272" s="506"/>
      <c r="N272" s="506"/>
      <c r="O272" s="506"/>
      <c r="P272" s="557"/>
      <c r="Q272" s="506"/>
      <c r="R272" s="741"/>
      <c r="S272" s="506"/>
      <c r="T272" s="742"/>
      <c r="U272" s="506"/>
      <c r="V272" s="743"/>
      <c r="W272" s="506"/>
      <c r="X272" s="744"/>
      <c r="Y272" s="557"/>
      <c r="Z272" s="556"/>
      <c r="AA272" s="507"/>
      <c r="AB272" s="507"/>
      <c r="AC272" s="507"/>
      <c r="AD272" s="507"/>
      <c r="AE272" s="507"/>
      <c r="AF272" s="507"/>
      <c r="AG272" s="507"/>
      <c r="AH272" s="507"/>
      <c r="AI272" s="507"/>
      <c r="AJ272" s="507"/>
      <c r="AK272" s="507"/>
      <c r="AL272" s="507"/>
      <c r="AM272" s="507"/>
      <c r="AN272" s="507"/>
      <c r="AO272" s="507"/>
      <c r="AP272" s="507"/>
      <c r="AQ272" s="563"/>
      <c r="AR272" s="563"/>
      <c r="AS272" s="507"/>
    </row>
    <row r="273" spans="1:45" ht="27" customHeight="1" x14ac:dyDescent="0.2">
      <c r="A273" s="564"/>
      <c r="B273" s="507"/>
      <c r="C273" s="507"/>
      <c r="D273" s="507"/>
      <c r="E273" s="507"/>
      <c r="F273" s="507"/>
      <c r="G273" s="507"/>
      <c r="H273" s="506"/>
      <c r="I273" s="506"/>
      <c r="J273" s="506"/>
      <c r="K273" s="506"/>
      <c r="L273" s="506"/>
      <c r="M273" s="506"/>
      <c r="N273" s="506"/>
      <c r="O273" s="506"/>
      <c r="P273" s="557"/>
      <c r="Q273" s="506"/>
      <c r="R273" s="741"/>
      <c r="S273" s="506"/>
      <c r="T273" s="742"/>
      <c r="U273" s="506"/>
      <c r="V273" s="743"/>
      <c r="W273" s="506"/>
      <c r="X273" s="744"/>
      <c r="Y273" s="557"/>
      <c r="Z273" s="556"/>
      <c r="AA273" s="507"/>
      <c r="AB273" s="507"/>
      <c r="AC273" s="507"/>
      <c r="AD273" s="507"/>
      <c r="AE273" s="507"/>
      <c r="AF273" s="507"/>
      <c r="AG273" s="507"/>
      <c r="AH273" s="507"/>
      <c r="AI273" s="507"/>
      <c r="AJ273" s="507"/>
      <c r="AK273" s="507"/>
      <c r="AL273" s="507"/>
      <c r="AM273" s="507"/>
      <c r="AN273" s="507"/>
      <c r="AO273" s="507"/>
      <c r="AP273" s="507"/>
      <c r="AQ273" s="563"/>
      <c r="AR273" s="563"/>
      <c r="AS273" s="507"/>
    </row>
    <row r="274" spans="1:45" ht="27" customHeight="1" x14ac:dyDescent="0.2">
      <c r="A274" s="564"/>
      <c r="B274" s="507"/>
      <c r="C274" s="507"/>
      <c r="D274" s="507"/>
      <c r="E274" s="507"/>
      <c r="F274" s="507"/>
      <c r="G274" s="507"/>
      <c r="H274" s="506"/>
      <c r="I274" s="506"/>
      <c r="J274" s="506"/>
      <c r="K274" s="506"/>
      <c r="L274" s="506"/>
      <c r="M274" s="506"/>
      <c r="N274" s="506"/>
      <c r="O274" s="506"/>
      <c r="P274" s="557"/>
      <c r="Q274" s="506"/>
      <c r="R274" s="741"/>
      <c r="S274" s="506"/>
      <c r="T274" s="742"/>
      <c r="U274" s="506"/>
      <c r="V274" s="743"/>
      <c r="W274" s="506"/>
      <c r="X274" s="744"/>
      <c r="Y274" s="557"/>
      <c r="Z274" s="556"/>
      <c r="AA274" s="507"/>
      <c r="AB274" s="507"/>
      <c r="AC274" s="507"/>
      <c r="AD274" s="507"/>
      <c r="AE274" s="507"/>
      <c r="AF274" s="507"/>
      <c r="AG274" s="507"/>
      <c r="AH274" s="507"/>
      <c r="AI274" s="507"/>
      <c r="AJ274" s="507"/>
      <c r="AK274" s="507"/>
      <c r="AL274" s="507"/>
      <c r="AM274" s="507"/>
      <c r="AN274" s="507"/>
      <c r="AO274" s="507"/>
      <c r="AP274" s="507"/>
      <c r="AQ274" s="563"/>
      <c r="AR274" s="563"/>
      <c r="AS274" s="507"/>
    </row>
    <row r="275" spans="1:45" ht="27" customHeight="1" x14ac:dyDescent="0.2">
      <c r="A275" s="564"/>
      <c r="B275" s="507"/>
      <c r="C275" s="507"/>
      <c r="D275" s="507"/>
      <c r="E275" s="507"/>
      <c r="F275" s="507"/>
      <c r="G275" s="507"/>
      <c r="H275" s="506"/>
      <c r="I275" s="506"/>
      <c r="J275" s="506"/>
      <c r="K275" s="506"/>
      <c r="L275" s="506"/>
      <c r="M275" s="506"/>
      <c r="N275" s="506"/>
      <c r="O275" s="506"/>
      <c r="P275" s="557"/>
      <c r="Q275" s="506"/>
      <c r="R275" s="741"/>
      <c r="S275" s="506"/>
      <c r="T275" s="742"/>
      <c r="U275" s="506"/>
      <c r="V275" s="743"/>
      <c r="W275" s="506"/>
      <c r="X275" s="744"/>
      <c r="Y275" s="557"/>
      <c r="Z275" s="556"/>
      <c r="AA275" s="507"/>
      <c r="AB275" s="507"/>
      <c r="AC275" s="507"/>
      <c r="AD275" s="507"/>
      <c r="AE275" s="507"/>
      <c r="AF275" s="507"/>
      <c r="AG275" s="507"/>
      <c r="AH275" s="507"/>
      <c r="AI275" s="507"/>
      <c r="AJ275" s="507"/>
      <c r="AK275" s="507"/>
      <c r="AL275" s="507"/>
      <c r="AM275" s="507"/>
      <c r="AN275" s="507"/>
      <c r="AO275" s="507"/>
      <c r="AP275" s="507"/>
      <c r="AQ275" s="563"/>
      <c r="AR275" s="563"/>
      <c r="AS275" s="507"/>
    </row>
    <row r="276" spans="1:45" ht="27" customHeight="1" x14ac:dyDescent="0.2">
      <c r="A276" s="564"/>
      <c r="B276" s="507"/>
      <c r="C276" s="507"/>
      <c r="D276" s="507"/>
      <c r="E276" s="507"/>
      <c r="F276" s="507"/>
      <c r="G276" s="507"/>
      <c r="H276" s="506"/>
      <c r="I276" s="506"/>
      <c r="J276" s="506"/>
      <c r="K276" s="506"/>
      <c r="L276" s="506"/>
      <c r="M276" s="506"/>
      <c r="N276" s="506"/>
      <c r="O276" s="506"/>
      <c r="P276" s="557"/>
      <c r="Q276" s="506"/>
      <c r="R276" s="741"/>
      <c r="S276" s="506"/>
      <c r="T276" s="742"/>
      <c r="U276" s="506"/>
      <c r="V276" s="743"/>
      <c r="W276" s="506"/>
      <c r="X276" s="744"/>
      <c r="Y276" s="557"/>
      <c r="Z276" s="556"/>
      <c r="AA276" s="507"/>
      <c r="AB276" s="507"/>
      <c r="AC276" s="507"/>
      <c r="AD276" s="507"/>
      <c r="AE276" s="507"/>
      <c r="AF276" s="507"/>
      <c r="AG276" s="507"/>
      <c r="AH276" s="507"/>
      <c r="AI276" s="507"/>
      <c r="AJ276" s="507"/>
      <c r="AK276" s="507"/>
      <c r="AL276" s="507"/>
      <c r="AM276" s="507"/>
      <c r="AN276" s="507"/>
      <c r="AO276" s="507"/>
      <c r="AP276" s="507"/>
      <c r="AQ276" s="563"/>
      <c r="AR276" s="563"/>
      <c r="AS276" s="507"/>
    </row>
    <row r="277" spans="1:45" ht="27" customHeight="1" x14ac:dyDescent="0.2">
      <c r="A277" s="564"/>
      <c r="B277" s="507"/>
      <c r="C277" s="507"/>
      <c r="D277" s="507"/>
      <c r="E277" s="507"/>
      <c r="F277" s="507"/>
      <c r="G277" s="507"/>
      <c r="H277" s="506"/>
      <c r="I277" s="506"/>
      <c r="J277" s="506"/>
      <c r="K277" s="506"/>
      <c r="L277" s="506"/>
      <c r="M277" s="506"/>
      <c r="N277" s="506"/>
      <c r="O277" s="506"/>
      <c r="P277" s="557"/>
      <c r="Q277" s="506"/>
      <c r="R277" s="741"/>
      <c r="S277" s="506"/>
      <c r="T277" s="742"/>
      <c r="U277" s="506"/>
      <c r="V277" s="743"/>
      <c r="W277" s="506"/>
      <c r="X277" s="744"/>
      <c r="Y277" s="557"/>
      <c r="Z277" s="556"/>
      <c r="AA277" s="507"/>
      <c r="AB277" s="507"/>
      <c r="AC277" s="507"/>
      <c r="AD277" s="507"/>
      <c r="AE277" s="507"/>
      <c r="AF277" s="507"/>
      <c r="AG277" s="507"/>
      <c r="AH277" s="507"/>
      <c r="AI277" s="507"/>
      <c r="AJ277" s="507"/>
      <c r="AK277" s="507"/>
      <c r="AL277" s="507"/>
      <c r="AM277" s="507"/>
      <c r="AN277" s="507"/>
      <c r="AO277" s="507"/>
      <c r="AP277" s="507"/>
      <c r="AQ277" s="563"/>
      <c r="AR277" s="563"/>
      <c r="AS277" s="507"/>
    </row>
    <row r="278" spans="1:45" ht="27" customHeight="1" x14ac:dyDescent="0.2">
      <c r="A278" s="564"/>
      <c r="B278" s="507"/>
      <c r="C278" s="507"/>
      <c r="D278" s="507"/>
      <c r="E278" s="507"/>
      <c r="F278" s="507"/>
      <c r="G278" s="507"/>
      <c r="H278" s="506"/>
      <c r="I278" s="506"/>
      <c r="J278" s="506"/>
      <c r="K278" s="506"/>
      <c r="L278" s="506"/>
      <c r="M278" s="506"/>
      <c r="N278" s="506"/>
      <c r="O278" s="506"/>
      <c r="P278" s="557"/>
      <c r="Q278" s="506"/>
      <c r="R278" s="741"/>
      <c r="S278" s="506"/>
      <c r="T278" s="742"/>
      <c r="U278" s="506"/>
      <c r="V278" s="743"/>
      <c r="W278" s="506"/>
      <c r="X278" s="744"/>
      <c r="Y278" s="557"/>
      <c r="Z278" s="556"/>
      <c r="AA278" s="507"/>
      <c r="AB278" s="507"/>
      <c r="AC278" s="507"/>
      <c r="AD278" s="507"/>
      <c r="AE278" s="507"/>
      <c r="AF278" s="507"/>
      <c r="AG278" s="507"/>
      <c r="AH278" s="507"/>
      <c r="AI278" s="507"/>
      <c r="AJ278" s="507"/>
      <c r="AK278" s="507"/>
      <c r="AL278" s="507"/>
      <c r="AM278" s="507"/>
      <c r="AN278" s="507"/>
      <c r="AO278" s="507"/>
      <c r="AP278" s="507"/>
      <c r="AQ278" s="563"/>
      <c r="AR278" s="563"/>
      <c r="AS278" s="507"/>
    </row>
    <row r="279" spans="1:45" ht="27" customHeight="1" x14ac:dyDescent="0.2">
      <c r="A279" s="564"/>
      <c r="B279" s="507"/>
      <c r="C279" s="507"/>
      <c r="D279" s="507"/>
      <c r="E279" s="507"/>
      <c r="F279" s="507"/>
      <c r="G279" s="507"/>
      <c r="H279" s="506"/>
      <c r="I279" s="506"/>
      <c r="J279" s="506"/>
      <c r="K279" s="506"/>
      <c r="L279" s="506"/>
      <c r="M279" s="506"/>
      <c r="N279" s="506"/>
      <c r="O279" s="506"/>
      <c r="P279" s="557"/>
      <c r="Q279" s="506"/>
      <c r="R279" s="741"/>
      <c r="S279" s="506"/>
      <c r="T279" s="742"/>
      <c r="U279" s="506"/>
      <c r="V279" s="743"/>
      <c r="W279" s="506"/>
      <c r="X279" s="744"/>
      <c r="Y279" s="557"/>
      <c r="Z279" s="556"/>
      <c r="AA279" s="507"/>
      <c r="AB279" s="507"/>
      <c r="AC279" s="507"/>
      <c r="AD279" s="507"/>
      <c r="AE279" s="507"/>
      <c r="AF279" s="507"/>
      <c r="AG279" s="507"/>
      <c r="AH279" s="507"/>
      <c r="AI279" s="507"/>
      <c r="AJ279" s="507"/>
      <c r="AK279" s="507"/>
      <c r="AL279" s="507"/>
      <c r="AM279" s="507"/>
      <c r="AN279" s="507"/>
      <c r="AO279" s="507"/>
      <c r="AP279" s="507"/>
      <c r="AQ279" s="563"/>
      <c r="AR279" s="563"/>
      <c r="AS279" s="507"/>
    </row>
    <row r="280" spans="1:45" ht="27" customHeight="1" x14ac:dyDescent="0.2">
      <c r="A280" s="564"/>
      <c r="B280" s="507"/>
      <c r="C280" s="507"/>
      <c r="D280" s="507"/>
      <c r="E280" s="507"/>
      <c r="F280" s="507"/>
      <c r="G280" s="507"/>
      <c r="H280" s="506"/>
      <c r="I280" s="506"/>
      <c r="J280" s="506"/>
      <c r="K280" s="506"/>
      <c r="L280" s="506"/>
      <c r="M280" s="506"/>
      <c r="N280" s="506"/>
      <c r="O280" s="506"/>
      <c r="P280" s="557"/>
      <c r="Q280" s="506"/>
      <c r="R280" s="741"/>
      <c r="S280" s="506"/>
      <c r="T280" s="742"/>
      <c r="U280" s="506"/>
      <c r="V280" s="743"/>
      <c r="W280" s="506"/>
      <c r="X280" s="744"/>
      <c r="Y280" s="557"/>
      <c r="Z280" s="556"/>
      <c r="AA280" s="507"/>
      <c r="AB280" s="507"/>
      <c r="AC280" s="507"/>
      <c r="AD280" s="507"/>
      <c r="AE280" s="507"/>
      <c r="AF280" s="507"/>
      <c r="AG280" s="507"/>
      <c r="AH280" s="507"/>
      <c r="AI280" s="507"/>
      <c r="AJ280" s="507"/>
      <c r="AK280" s="507"/>
      <c r="AL280" s="507"/>
      <c r="AM280" s="507"/>
      <c r="AN280" s="507"/>
      <c r="AO280" s="507"/>
      <c r="AP280" s="507"/>
      <c r="AQ280" s="563"/>
      <c r="AR280" s="563"/>
      <c r="AS280" s="507"/>
    </row>
    <row r="281" spans="1:45" ht="27" customHeight="1" x14ac:dyDescent="0.2">
      <c r="A281" s="564"/>
      <c r="B281" s="507"/>
      <c r="C281" s="507"/>
      <c r="D281" s="507"/>
      <c r="E281" s="507"/>
      <c r="F281" s="507"/>
      <c r="G281" s="507"/>
      <c r="H281" s="506"/>
      <c r="I281" s="506"/>
      <c r="J281" s="506"/>
      <c r="K281" s="506"/>
      <c r="L281" s="506"/>
      <c r="M281" s="506"/>
      <c r="N281" s="506"/>
      <c r="O281" s="506"/>
      <c r="P281" s="557"/>
      <c r="Q281" s="506"/>
      <c r="R281" s="741"/>
      <c r="S281" s="506"/>
      <c r="T281" s="742"/>
      <c r="U281" s="506"/>
      <c r="V281" s="743"/>
      <c r="W281" s="506"/>
      <c r="X281" s="744"/>
      <c r="Y281" s="557"/>
      <c r="Z281" s="556"/>
      <c r="AA281" s="507"/>
      <c r="AB281" s="507"/>
      <c r="AC281" s="507"/>
      <c r="AD281" s="507"/>
      <c r="AE281" s="507"/>
      <c r="AF281" s="507"/>
      <c r="AG281" s="507"/>
      <c r="AH281" s="507"/>
      <c r="AI281" s="507"/>
      <c r="AJ281" s="507"/>
      <c r="AK281" s="507"/>
      <c r="AL281" s="507"/>
      <c r="AM281" s="507"/>
      <c r="AN281" s="507"/>
      <c r="AO281" s="507"/>
      <c r="AP281" s="507"/>
      <c r="AQ281" s="563"/>
      <c r="AR281" s="563"/>
      <c r="AS281" s="507"/>
    </row>
    <row r="282" spans="1:45" ht="27" customHeight="1" x14ac:dyDescent="0.2">
      <c r="A282" s="564"/>
      <c r="B282" s="507"/>
      <c r="C282" s="507"/>
      <c r="D282" s="507"/>
      <c r="E282" s="507"/>
      <c r="F282" s="507"/>
      <c r="G282" s="507"/>
      <c r="H282" s="506"/>
      <c r="I282" s="506"/>
      <c r="J282" s="506"/>
      <c r="K282" s="506"/>
      <c r="L282" s="506"/>
      <c r="M282" s="506"/>
      <c r="N282" s="506"/>
      <c r="O282" s="506"/>
      <c r="P282" s="557"/>
      <c r="Q282" s="506"/>
      <c r="R282" s="741"/>
      <c r="S282" s="506"/>
      <c r="T282" s="742"/>
      <c r="U282" s="506"/>
      <c r="V282" s="743"/>
      <c r="W282" s="506"/>
      <c r="X282" s="744"/>
      <c r="Y282" s="557"/>
      <c r="Z282" s="556"/>
      <c r="AA282" s="507"/>
      <c r="AB282" s="507"/>
      <c r="AC282" s="507"/>
      <c r="AD282" s="507"/>
      <c r="AE282" s="507"/>
      <c r="AF282" s="507"/>
      <c r="AG282" s="507"/>
      <c r="AH282" s="507"/>
      <c r="AI282" s="507"/>
      <c r="AJ282" s="507"/>
      <c r="AK282" s="507"/>
      <c r="AL282" s="507"/>
      <c r="AM282" s="507"/>
      <c r="AN282" s="507"/>
      <c r="AO282" s="507"/>
      <c r="AP282" s="507"/>
      <c r="AQ282" s="563"/>
      <c r="AR282" s="563"/>
      <c r="AS282" s="507"/>
    </row>
    <row r="283" spans="1:45" ht="27" customHeight="1" x14ac:dyDescent="0.2">
      <c r="A283" s="564"/>
      <c r="B283" s="507"/>
      <c r="C283" s="507"/>
      <c r="D283" s="507"/>
      <c r="E283" s="507"/>
      <c r="F283" s="507"/>
      <c r="G283" s="507"/>
      <c r="H283" s="506"/>
      <c r="I283" s="506"/>
      <c r="J283" s="506"/>
      <c r="K283" s="506"/>
      <c r="L283" s="506"/>
      <c r="M283" s="506"/>
      <c r="N283" s="506"/>
      <c r="O283" s="506"/>
      <c r="P283" s="557"/>
      <c r="Q283" s="506"/>
      <c r="R283" s="741"/>
      <c r="S283" s="506"/>
      <c r="T283" s="742"/>
      <c r="U283" s="506"/>
      <c r="V283" s="743"/>
      <c r="W283" s="506"/>
      <c r="X283" s="744"/>
      <c r="Y283" s="557"/>
      <c r="Z283" s="556"/>
      <c r="AA283" s="507"/>
      <c r="AB283" s="507"/>
      <c r="AC283" s="507"/>
      <c r="AD283" s="507"/>
      <c r="AE283" s="507"/>
      <c r="AF283" s="507"/>
      <c r="AG283" s="507"/>
      <c r="AH283" s="507"/>
      <c r="AI283" s="507"/>
      <c r="AJ283" s="507"/>
      <c r="AK283" s="507"/>
      <c r="AL283" s="507"/>
      <c r="AM283" s="507"/>
      <c r="AN283" s="507"/>
      <c r="AO283" s="507"/>
      <c r="AP283" s="507"/>
      <c r="AQ283" s="563"/>
      <c r="AR283" s="563"/>
      <c r="AS283" s="507"/>
    </row>
    <row r="284" spans="1:45" ht="27" customHeight="1" x14ac:dyDescent="0.2">
      <c r="A284" s="564"/>
      <c r="B284" s="507"/>
      <c r="C284" s="507"/>
      <c r="D284" s="507"/>
      <c r="E284" s="507"/>
      <c r="F284" s="507"/>
      <c r="G284" s="507"/>
      <c r="H284" s="506"/>
      <c r="I284" s="506"/>
      <c r="J284" s="506"/>
      <c r="K284" s="506"/>
      <c r="L284" s="506"/>
      <c r="M284" s="506"/>
      <c r="N284" s="506"/>
      <c r="O284" s="506"/>
      <c r="P284" s="557"/>
      <c r="Q284" s="506"/>
      <c r="R284" s="741"/>
      <c r="S284" s="506"/>
      <c r="T284" s="742"/>
      <c r="U284" s="506"/>
      <c r="V284" s="743"/>
      <c r="W284" s="506"/>
      <c r="X284" s="744"/>
      <c r="Y284" s="557"/>
      <c r="Z284" s="556"/>
      <c r="AA284" s="507"/>
      <c r="AB284" s="507"/>
      <c r="AC284" s="507"/>
      <c r="AD284" s="507"/>
      <c r="AE284" s="507"/>
      <c r="AF284" s="507"/>
      <c r="AG284" s="507"/>
      <c r="AH284" s="507"/>
      <c r="AI284" s="507"/>
      <c r="AJ284" s="507"/>
      <c r="AK284" s="507"/>
      <c r="AL284" s="507"/>
      <c r="AM284" s="507"/>
      <c r="AN284" s="507"/>
      <c r="AO284" s="507"/>
      <c r="AP284" s="507"/>
      <c r="AQ284" s="563"/>
      <c r="AR284" s="563"/>
      <c r="AS284" s="507"/>
    </row>
    <row r="285" spans="1:45" ht="27" customHeight="1" x14ac:dyDescent="0.2">
      <c r="A285" s="564"/>
      <c r="B285" s="507"/>
      <c r="C285" s="507"/>
      <c r="D285" s="507"/>
      <c r="E285" s="507"/>
      <c r="F285" s="507"/>
      <c r="G285" s="507"/>
      <c r="H285" s="506"/>
      <c r="I285" s="506"/>
      <c r="J285" s="506"/>
      <c r="K285" s="506"/>
      <c r="L285" s="506"/>
      <c r="M285" s="506"/>
      <c r="N285" s="506"/>
      <c r="O285" s="506"/>
      <c r="P285" s="557"/>
      <c r="Q285" s="506"/>
      <c r="R285" s="741"/>
      <c r="S285" s="506"/>
      <c r="T285" s="742"/>
      <c r="U285" s="506"/>
      <c r="V285" s="743"/>
      <c r="W285" s="506"/>
      <c r="X285" s="744"/>
      <c r="Y285" s="557"/>
      <c r="Z285" s="556"/>
      <c r="AA285" s="507"/>
      <c r="AB285" s="507"/>
      <c r="AC285" s="507"/>
      <c r="AD285" s="507"/>
      <c r="AE285" s="507"/>
      <c r="AF285" s="507"/>
      <c r="AG285" s="507"/>
      <c r="AH285" s="507"/>
      <c r="AI285" s="507"/>
      <c r="AJ285" s="507"/>
      <c r="AK285" s="507"/>
      <c r="AL285" s="507"/>
      <c r="AM285" s="507"/>
      <c r="AN285" s="507"/>
      <c r="AO285" s="507"/>
      <c r="AP285" s="507"/>
      <c r="AQ285" s="563"/>
      <c r="AR285" s="563"/>
      <c r="AS285" s="507"/>
    </row>
    <row r="286" spans="1:45" ht="27" customHeight="1" x14ac:dyDescent="0.2">
      <c r="A286" s="564"/>
      <c r="B286" s="507"/>
      <c r="C286" s="507"/>
      <c r="D286" s="507"/>
      <c r="E286" s="507"/>
      <c r="F286" s="507"/>
      <c r="G286" s="507"/>
      <c r="H286" s="506"/>
      <c r="I286" s="506"/>
      <c r="J286" s="506"/>
      <c r="K286" s="506"/>
      <c r="L286" s="506"/>
      <c r="M286" s="506"/>
      <c r="N286" s="506"/>
      <c r="O286" s="506"/>
      <c r="P286" s="557"/>
      <c r="Q286" s="506"/>
      <c r="R286" s="741"/>
      <c r="S286" s="506"/>
      <c r="T286" s="742"/>
      <c r="U286" s="506"/>
      <c r="V286" s="743"/>
      <c r="W286" s="506"/>
      <c r="X286" s="744"/>
      <c r="Y286" s="557"/>
      <c r="Z286" s="556"/>
      <c r="AA286" s="507"/>
      <c r="AB286" s="507"/>
      <c r="AC286" s="507"/>
      <c r="AD286" s="507"/>
      <c r="AE286" s="507"/>
      <c r="AF286" s="507"/>
      <c r="AG286" s="507"/>
      <c r="AH286" s="507"/>
      <c r="AI286" s="507"/>
      <c r="AJ286" s="507"/>
      <c r="AK286" s="507"/>
      <c r="AL286" s="507"/>
      <c r="AM286" s="507"/>
      <c r="AN286" s="507"/>
      <c r="AO286" s="507"/>
      <c r="AP286" s="507"/>
      <c r="AQ286" s="563"/>
      <c r="AR286" s="563"/>
      <c r="AS286" s="507"/>
    </row>
    <row r="287" spans="1:45" ht="27" customHeight="1" x14ac:dyDescent="0.2">
      <c r="A287" s="564"/>
      <c r="B287" s="507"/>
      <c r="C287" s="507"/>
      <c r="D287" s="507"/>
      <c r="E287" s="507"/>
      <c r="F287" s="507"/>
      <c r="G287" s="507"/>
      <c r="H287" s="506"/>
      <c r="I287" s="506"/>
      <c r="J287" s="506"/>
      <c r="K287" s="506"/>
      <c r="L287" s="506"/>
      <c r="M287" s="506"/>
      <c r="N287" s="506"/>
      <c r="O287" s="506"/>
      <c r="P287" s="557"/>
      <c r="Q287" s="506"/>
      <c r="R287" s="741"/>
      <c r="S287" s="506"/>
      <c r="T287" s="742"/>
      <c r="U287" s="506"/>
      <c r="V287" s="743"/>
      <c r="W287" s="506"/>
      <c r="X287" s="744"/>
      <c r="Y287" s="557"/>
      <c r="Z287" s="556"/>
      <c r="AA287" s="507"/>
      <c r="AB287" s="507"/>
      <c r="AC287" s="507"/>
      <c r="AD287" s="507"/>
      <c r="AE287" s="507"/>
      <c r="AF287" s="507"/>
      <c r="AG287" s="507"/>
      <c r="AH287" s="507"/>
      <c r="AI287" s="507"/>
      <c r="AJ287" s="507"/>
      <c r="AK287" s="507"/>
      <c r="AL287" s="507"/>
      <c r="AM287" s="507"/>
      <c r="AN287" s="507"/>
      <c r="AO287" s="507"/>
      <c r="AP287" s="507"/>
      <c r="AQ287" s="563"/>
      <c r="AR287" s="563"/>
      <c r="AS287" s="507"/>
    </row>
    <row r="288" spans="1:45" ht="27" customHeight="1" x14ac:dyDescent="0.2">
      <c r="A288" s="564"/>
      <c r="B288" s="507"/>
      <c r="C288" s="507"/>
      <c r="D288" s="507"/>
      <c r="E288" s="507"/>
      <c r="F288" s="507"/>
      <c r="G288" s="507"/>
      <c r="H288" s="506"/>
      <c r="I288" s="506"/>
      <c r="J288" s="506"/>
      <c r="K288" s="506"/>
      <c r="L288" s="506"/>
      <c r="M288" s="506"/>
      <c r="N288" s="506"/>
      <c r="O288" s="506"/>
      <c r="P288" s="557"/>
      <c r="Q288" s="506"/>
      <c r="R288" s="741"/>
      <c r="S288" s="506"/>
      <c r="T288" s="742"/>
      <c r="U288" s="506"/>
      <c r="V288" s="743"/>
      <c r="W288" s="506"/>
      <c r="X288" s="744"/>
      <c r="Y288" s="557"/>
      <c r="Z288" s="556"/>
      <c r="AA288" s="507"/>
      <c r="AB288" s="507"/>
      <c r="AC288" s="507"/>
      <c r="AD288" s="507"/>
      <c r="AE288" s="507"/>
      <c r="AF288" s="507"/>
      <c r="AG288" s="507"/>
      <c r="AH288" s="507"/>
      <c r="AI288" s="507"/>
      <c r="AJ288" s="507"/>
      <c r="AK288" s="507"/>
      <c r="AL288" s="507"/>
      <c r="AM288" s="507"/>
      <c r="AN288" s="507"/>
      <c r="AO288" s="507"/>
      <c r="AP288" s="507"/>
      <c r="AQ288" s="563"/>
      <c r="AR288" s="563"/>
      <c r="AS288" s="507"/>
    </row>
    <row r="289" spans="1:45" ht="27" customHeight="1" x14ac:dyDescent="0.2">
      <c r="A289" s="564"/>
      <c r="B289" s="507"/>
      <c r="C289" s="507"/>
      <c r="D289" s="507"/>
      <c r="E289" s="507"/>
      <c r="F289" s="507"/>
      <c r="G289" s="507"/>
      <c r="H289" s="506"/>
      <c r="I289" s="506"/>
      <c r="J289" s="506"/>
      <c r="K289" s="506"/>
      <c r="L289" s="506"/>
      <c r="M289" s="506"/>
      <c r="N289" s="506"/>
      <c r="O289" s="506"/>
      <c r="P289" s="557"/>
      <c r="Q289" s="506"/>
      <c r="R289" s="741"/>
      <c r="S289" s="506"/>
      <c r="T289" s="742"/>
      <c r="U289" s="506"/>
      <c r="V289" s="743"/>
      <c r="W289" s="506"/>
      <c r="X289" s="744"/>
      <c r="Y289" s="557"/>
      <c r="Z289" s="556"/>
      <c r="AA289" s="507"/>
      <c r="AB289" s="507"/>
      <c r="AC289" s="507"/>
      <c r="AD289" s="507"/>
      <c r="AE289" s="507"/>
      <c r="AF289" s="507"/>
      <c r="AG289" s="507"/>
      <c r="AH289" s="507"/>
      <c r="AI289" s="507"/>
      <c r="AJ289" s="507"/>
      <c r="AK289" s="507"/>
      <c r="AL289" s="507"/>
      <c r="AM289" s="507"/>
      <c r="AN289" s="507"/>
      <c r="AO289" s="507"/>
      <c r="AP289" s="507"/>
      <c r="AQ289" s="563"/>
      <c r="AR289" s="563"/>
      <c r="AS289" s="507"/>
    </row>
    <row r="290" spans="1:45" ht="27" customHeight="1" x14ac:dyDescent="0.2">
      <c r="A290" s="564"/>
      <c r="B290" s="507"/>
      <c r="C290" s="507"/>
      <c r="D290" s="507"/>
      <c r="E290" s="507"/>
      <c r="F290" s="507"/>
      <c r="G290" s="507"/>
      <c r="H290" s="506"/>
      <c r="I290" s="506"/>
      <c r="J290" s="506"/>
      <c r="K290" s="506"/>
      <c r="L290" s="506"/>
      <c r="M290" s="506"/>
      <c r="N290" s="506"/>
      <c r="O290" s="506"/>
      <c r="P290" s="557"/>
      <c r="Q290" s="506"/>
      <c r="R290" s="741"/>
      <c r="S290" s="506"/>
      <c r="T290" s="742"/>
      <c r="U290" s="506"/>
      <c r="V290" s="743"/>
      <c r="W290" s="506"/>
      <c r="X290" s="744"/>
      <c r="Y290" s="557"/>
      <c r="Z290" s="556"/>
      <c r="AA290" s="507"/>
      <c r="AB290" s="507"/>
      <c r="AC290" s="507"/>
      <c r="AD290" s="507"/>
      <c r="AE290" s="507"/>
      <c r="AF290" s="507"/>
      <c r="AG290" s="507"/>
      <c r="AH290" s="507"/>
      <c r="AI290" s="507"/>
      <c r="AJ290" s="507"/>
      <c r="AK290" s="507"/>
      <c r="AL290" s="507"/>
      <c r="AM290" s="507"/>
      <c r="AN290" s="507"/>
      <c r="AO290" s="507"/>
      <c r="AP290" s="507"/>
      <c r="AQ290" s="563"/>
      <c r="AR290" s="563"/>
      <c r="AS290" s="507"/>
    </row>
    <row r="291" spans="1:45" ht="27" customHeight="1" x14ac:dyDescent="0.2">
      <c r="A291" s="564"/>
      <c r="B291" s="507"/>
      <c r="C291" s="507"/>
      <c r="D291" s="507"/>
      <c r="E291" s="507"/>
      <c r="F291" s="507"/>
      <c r="G291" s="507"/>
      <c r="H291" s="506"/>
      <c r="I291" s="506"/>
      <c r="J291" s="506"/>
      <c r="K291" s="506"/>
      <c r="L291" s="506"/>
      <c r="M291" s="506"/>
      <c r="N291" s="506"/>
      <c r="O291" s="506"/>
      <c r="P291" s="557"/>
      <c r="Q291" s="506"/>
      <c r="R291" s="741"/>
      <c r="S291" s="506"/>
      <c r="T291" s="742"/>
      <c r="U291" s="506"/>
      <c r="V291" s="743"/>
      <c r="W291" s="506"/>
      <c r="X291" s="744"/>
      <c r="Y291" s="557"/>
      <c r="Z291" s="556"/>
      <c r="AA291" s="507"/>
      <c r="AB291" s="507"/>
      <c r="AC291" s="507"/>
      <c r="AD291" s="507"/>
      <c r="AE291" s="507"/>
      <c r="AF291" s="507"/>
      <c r="AG291" s="507"/>
      <c r="AH291" s="507"/>
      <c r="AI291" s="507"/>
      <c r="AJ291" s="507"/>
      <c r="AK291" s="507"/>
      <c r="AL291" s="507"/>
      <c r="AM291" s="507"/>
      <c r="AN291" s="507"/>
      <c r="AO291" s="507"/>
      <c r="AP291" s="507"/>
      <c r="AQ291" s="563"/>
      <c r="AR291" s="563"/>
      <c r="AS291" s="507"/>
    </row>
    <row r="292" spans="1:45" ht="27" customHeight="1" x14ac:dyDescent="0.2">
      <c r="A292" s="564"/>
      <c r="B292" s="507"/>
      <c r="C292" s="507"/>
      <c r="D292" s="507"/>
      <c r="E292" s="507"/>
      <c r="F292" s="507"/>
      <c r="G292" s="507"/>
      <c r="H292" s="506"/>
      <c r="I292" s="506"/>
      <c r="J292" s="506"/>
      <c r="K292" s="506"/>
      <c r="L292" s="506"/>
      <c r="M292" s="506"/>
      <c r="N292" s="506"/>
      <c r="O292" s="506"/>
      <c r="P292" s="557"/>
      <c r="Q292" s="506"/>
      <c r="R292" s="741"/>
      <c r="S292" s="506"/>
      <c r="T292" s="742"/>
      <c r="U292" s="506"/>
      <c r="V292" s="743"/>
      <c r="W292" s="506"/>
      <c r="X292" s="744"/>
      <c r="Y292" s="557"/>
      <c r="Z292" s="556"/>
      <c r="AA292" s="507"/>
      <c r="AB292" s="507"/>
      <c r="AC292" s="507"/>
      <c r="AD292" s="507"/>
      <c r="AE292" s="507"/>
      <c r="AF292" s="507"/>
      <c r="AG292" s="507"/>
      <c r="AH292" s="507"/>
      <c r="AI292" s="507"/>
      <c r="AJ292" s="507"/>
      <c r="AK292" s="507"/>
      <c r="AL292" s="507"/>
      <c r="AM292" s="507"/>
      <c r="AN292" s="507"/>
      <c r="AO292" s="507"/>
      <c r="AP292" s="507"/>
      <c r="AQ292" s="563"/>
      <c r="AR292" s="563"/>
      <c r="AS292" s="507"/>
    </row>
    <row r="293" spans="1:45" ht="27" customHeight="1" x14ac:dyDescent="0.2">
      <c r="A293" s="564"/>
      <c r="B293" s="507"/>
      <c r="C293" s="507"/>
      <c r="D293" s="507"/>
      <c r="E293" s="507"/>
      <c r="F293" s="507"/>
      <c r="G293" s="507"/>
      <c r="H293" s="506"/>
      <c r="I293" s="506"/>
      <c r="J293" s="506"/>
      <c r="K293" s="506"/>
      <c r="L293" s="506"/>
      <c r="M293" s="506"/>
      <c r="N293" s="506"/>
      <c r="O293" s="506"/>
      <c r="P293" s="557"/>
      <c r="Q293" s="506"/>
      <c r="R293" s="741"/>
      <c r="S293" s="506"/>
      <c r="T293" s="742"/>
      <c r="U293" s="506"/>
      <c r="V293" s="743"/>
      <c r="W293" s="506"/>
      <c r="X293" s="744"/>
      <c r="Y293" s="557"/>
      <c r="Z293" s="556"/>
      <c r="AA293" s="507"/>
      <c r="AB293" s="507"/>
      <c r="AC293" s="507"/>
      <c r="AD293" s="507"/>
      <c r="AE293" s="507"/>
      <c r="AF293" s="507"/>
      <c r="AG293" s="507"/>
      <c r="AH293" s="507"/>
      <c r="AI293" s="507"/>
      <c r="AJ293" s="507"/>
      <c r="AK293" s="507"/>
      <c r="AL293" s="507"/>
      <c r="AM293" s="507"/>
      <c r="AN293" s="507"/>
      <c r="AO293" s="507"/>
      <c r="AP293" s="507"/>
      <c r="AQ293" s="563"/>
      <c r="AR293" s="563"/>
      <c r="AS293" s="507"/>
    </row>
    <row r="294" spans="1:45" ht="27" customHeight="1" x14ac:dyDescent="0.2">
      <c r="A294" s="564"/>
      <c r="B294" s="507"/>
      <c r="C294" s="507"/>
      <c r="D294" s="507"/>
      <c r="E294" s="507"/>
      <c r="F294" s="507"/>
      <c r="G294" s="507"/>
      <c r="H294" s="506"/>
      <c r="I294" s="506"/>
      <c r="J294" s="506"/>
      <c r="K294" s="506"/>
      <c r="L294" s="506"/>
      <c r="M294" s="506"/>
      <c r="N294" s="506"/>
      <c r="O294" s="506"/>
      <c r="P294" s="557"/>
      <c r="Q294" s="506"/>
      <c r="R294" s="741"/>
      <c r="S294" s="506"/>
      <c r="T294" s="742"/>
      <c r="U294" s="506"/>
      <c r="V294" s="743"/>
      <c r="W294" s="506"/>
      <c r="X294" s="744"/>
      <c r="Y294" s="557"/>
      <c r="Z294" s="556"/>
      <c r="AA294" s="507"/>
      <c r="AB294" s="507"/>
      <c r="AC294" s="507"/>
      <c r="AD294" s="507"/>
      <c r="AE294" s="507"/>
      <c r="AF294" s="507"/>
      <c r="AG294" s="507"/>
      <c r="AH294" s="507"/>
      <c r="AI294" s="507"/>
      <c r="AJ294" s="507"/>
      <c r="AK294" s="507"/>
      <c r="AL294" s="507"/>
      <c r="AM294" s="507"/>
      <c r="AN294" s="507"/>
      <c r="AO294" s="507"/>
      <c r="AP294" s="507"/>
      <c r="AQ294" s="563"/>
      <c r="AR294" s="563"/>
      <c r="AS294" s="507"/>
    </row>
    <row r="295" spans="1:45" ht="27" customHeight="1" x14ac:dyDescent="0.2">
      <c r="A295" s="564"/>
      <c r="B295" s="507"/>
      <c r="C295" s="507"/>
      <c r="D295" s="507"/>
      <c r="E295" s="507"/>
      <c r="F295" s="507"/>
      <c r="G295" s="507"/>
      <c r="H295" s="506"/>
      <c r="I295" s="506"/>
      <c r="J295" s="506"/>
      <c r="K295" s="506"/>
      <c r="L295" s="506"/>
      <c r="M295" s="506"/>
      <c r="N295" s="506"/>
      <c r="O295" s="506"/>
      <c r="P295" s="557"/>
      <c r="Q295" s="506"/>
      <c r="R295" s="741"/>
      <c r="S295" s="506"/>
      <c r="T295" s="742"/>
      <c r="U295" s="506"/>
      <c r="V295" s="743"/>
      <c r="W295" s="506"/>
      <c r="X295" s="744"/>
      <c r="Y295" s="557"/>
      <c r="Z295" s="556"/>
      <c r="AA295" s="507"/>
      <c r="AB295" s="507"/>
      <c r="AC295" s="507"/>
      <c r="AD295" s="507"/>
      <c r="AE295" s="507"/>
      <c r="AF295" s="507"/>
      <c r="AG295" s="507"/>
      <c r="AH295" s="507"/>
      <c r="AI295" s="507"/>
      <c r="AJ295" s="507"/>
      <c r="AK295" s="507"/>
      <c r="AL295" s="507"/>
      <c r="AM295" s="507"/>
      <c r="AN295" s="507"/>
      <c r="AO295" s="507"/>
      <c r="AP295" s="507"/>
      <c r="AQ295" s="563"/>
      <c r="AR295" s="563"/>
      <c r="AS295" s="507"/>
    </row>
    <row r="296" spans="1:45" ht="27" customHeight="1" x14ac:dyDescent="0.2">
      <c r="A296" s="564"/>
      <c r="B296" s="507"/>
      <c r="C296" s="507"/>
      <c r="D296" s="507"/>
      <c r="E296" s="507"/>
      <c r="F296" s="507"/>
      <c r="G296" s="507"/>
      <c r="H296" s="506"/>
      <c r="I296" s="506"/>
      <c r="J296" s="506"/>
      <c r="K296" s="506"/>
      <c r="L296" s="506"/>
      <c r="M296" s="506"/>
      <c r="N296" s="506"/>
      <c r="O296" s="506"/>
      <c r="P296" s="557"/>
      <c r="Q296" s="506"/>
      <c r="R296" s="741"/>
      <c r="S296" s="506"/>
      <c r="T296" s="742"/>
      <c r="U296" s="506"/>
      <c r="V296" s="743"/>
      <c r="W296" s="506"/>
      <c r="X296" s="744"/>
      <c r="Y296" s="557"/>
      <c r="Z296" s="556"/>
      <c r="AA296" s="507"/>
      <c r="AB296" s="507"/>
      <c r="AC296" s="507"/>
      <c r="AD296" s="507"/>
      <c r="AE296" s="507"/>
      <c r="AF296" s="507"/>
      <c r="AG296" s="507"/>
      <c r="AH296" s="507"/>
      <c r="AI296" s="507"/>
      <c r="AJ296" s="507"/>
      <c r="AK296" s="507"/>
      <c r="AL296" s="507"/>
      <c r="AM296" s="507"/>
      <c r="AN296" s="507"/>
      <c r="AO296" s="507"/>
      <c r="AP296" s="507"/>
      <c r="AQ296" s="563"/>
      <c r="AR296" s="563"/>
      <c r="AS296" s="507"/>
    </row>
    <row r="297" spans="1:45" ht="27" customHeight="1" x14ac:dyDescent="0.2">
      <c r="A297" s="564"/>
      <c r="B297" s="507"/>
      <c r="C297" s="507"/>
      <c r="D297" s="507"/>
      <c r="E297" s="507"/>
      <c r="F297" s="507"/>
      <c r="G297" s="507"/>
      <c r="H297" s="506"/>
      <c r="I297" s="506"/>
      <c r="J297" s="506"/>
      <c r="K297" s="506"/>
      <c r="L297" s="506"/>
      <c r="M297" s="506"/>
      <c r="N297" s="506"/>
      <c r="O297" s="506"/>
      <c r="P297" s="557"/>
      <c r="Q297" s="506"/>
      <c r="R297" s="741"/>
      <c r="S297" s="506"/>
      <c r="T297" s="742"/>
      <c r="U297" s="506"/>
      <c r="V297" s="743"/>
      <c r="W297" s="506"/>
      <c r="X297" s="744"/>
      <c r="Y297" s="557"/>
      <c r="Z297" s="556"/>
      <c r="AA297" s="507"/>
      <c r="AB297" s="507"/>
      <c r="AC297" s="507"/>
      <c r="AD297" s="507"/>
      <c r="AE297" s="507"/>
      <c r="AF297" s="507"/>
      <c r="AG297" s="507"/>
      <c r="AH297" s="507"/>
      <c r="AI297" s="507"/>
      <c r="AJ297" s="507"/>
      <c r="AK297" s="507"/>
      <c r="AL297" s="507"/>
      <c r="AM297" s="507"/>
      <c r="AN297" s="507"/>
      <c r="AO297" s="507"/>
      <c r="AP297" s="507"/>
      <c r="AQ297" s="563"/>
      <c r="AR297" s="563"/>
      <c r="AS297" s="507"/>
    </row>
    <row r="298" spans="1:45" ht="27" customHeight="1" x14ac:dyDescent="0.2">
      <c r="A298" s="564"/>
      <c r="B298" s="507"/>
      <c r="C298" s="507"/>
      <c r="D298" s="507"/>
      <c r="E298" s="507"/>
      <c r="F298" s="507"/>
      <c r="G298" s="507"/>
      <c r="H298" s="506"/>
      <c r="I298" s="506"/>
      <c r="J298" s="506"/>
      <c r="K298" s="506"/>
      <c r="L298" s="506"/>
      <c r="M298" s="506"/>
      <c r="N298" s="506"/>
      <c r="O298" s="506"/>
      <c r="P298" s="557"/>
      <c r="Q298" s="506"/>
      <c r="R298" s="741"/>
      <c r="S298" s="506"/>
      <c r="T298" s="742"/>
      <c r="U298" s="506"/>
      <c r="V298" s="743"/>
      <c r="W298" s="506"/>
      <c r="X298" s="744"/>
      <c r="Y298" s="557"/>
      <c r="Z298" s="556"/>
      <c r="AA298" s="507"/>
      <c r="AB298" s="507"/>
      <c r="AC298" s="507"/>
      <c r="AD298" s="507"/>
      <c r="AE298" s="507"/>
      <c r="AF298" s="507"/>
      <c r="AG298" s="507"/>
      <c r="AH298" s="507"/>
      <c r="AI298" s="507"/>
      <c r="AJ298" s="507"/>
      <c r="AK298" s="507"/>
      <c r="AL298" s="507"/>
      <c r="AM298" s="507"/>
      <c r="AN298" s="507"/>
      <c r="AO298" s="507"/>
      <c r="AP298" s="507"/>
      <c r="AQ298" s="563"/>
      <c r="AR298" s="563"/>
      <c r="AS298" s="507"/>
    </row>
    <row r="299" spans="1:45" ht="27" customHeight="1" x14ac:dyDescent="0.2">
      <c r="A299" s="564"/>
      <c r="B299" s="507"/>
      <c r="C299" s="507"/>
      <c r="D299" s="507"/>
      <c r="E299" s="507"/>
      <c r="F299" s="507"/>
      <c r="G299" s="507"/>
      <c r="H299" s="506"/>
      <c r="I299" s="506"/>
      <c r="J299" s="506"/>
      <c r="K299" s="506"/>
      <c r="L299" s="506"/>
      <c r="M299" s="506"/>
      <c r="N299" s="506"/>
      <c r="O299" s="506"/>
      <c r="P299" s="557"/>
      <c r="Q299" s="506"/>
      <c r="R299" s="741"/>
      <c r="S299" s="506"/>
      <c r="T299" s="742"/>
      <c r="U299" s="506"/>
      <c r="V299" s="743"/>
      <c r="W299" s="506"/>
      <c r="X299" s="744"/>
      <c r="Y299" s="557"/>
      <c r="Z299" s="556"/>
      <c r="AA299" s="507"/>
      <c r="AB299" s="507"/>
      <c r="AC299" s="507"/>
      <c r="AD299" s="507"/>
      <c r="AE299" s="507"/>
      <c r="AF299" s="507"/>
      <c r="AG299" s="507"/>
      <c r="AH299" s="507"/>
      <c r="AI299" s="507"/>
      <c r="AJ299" s="507"/>
      <c r="AK299" s="507"/>
      <c r="AL299" s="507"/>
      <c r="AM299" s="507"/>
      <c r="AN299" s="507"/>
      <c r="AO299" s="507"/>
      <c r="AP299" s="507"/>
      <c r="AQ299" s="563"/>
      <c r="AR299" s="563"/>
      <c r="AS299" s="507"/>
    </row>
    <row r="300" spans="1:45" ht="27" customHeight="1" x14ac:dyDescent="0.2">
      <c r="A300" s="564"/>
      <c r="B300" s="507"/>
      <c r="C300" s="507"/>
      <c r="D300" s="507"/>
      <c r="E300" s="507"/>
      <c r="F300" s="507"/>
      <c r="G300" s="507"/>
      <c r="H300" s="506"/>
      <c r="I300" s="506"/>
      <c r="J300" s="506"/>
      <c r="K300" s="506"/>
      <c r="L300" s="506"/>
      <c r="M300" s="506"/>
      <c r="N300" s="506"/>
      <c r="O300" s="506"/>
      <c r="P300" s="557"/>
      <c r="Q300" s="506"/>
      <c r="R300" s="741"/>
      <c r="S300" s="506"/>
      <c r="T300" s="742"/>
      <c r="U300" s="506"/>
      <c r="V300" s="743"/>
      <c r="W300" s="506"/>
      <c r="X300" s="744"/>
      <c r="Y300" s="557"/>
      <c r="Z300" s="556"/>
      <c r="AA300" s="507"/>
      <c r="AB300" s="507"/>
      <c r="AC300" s="507"/>
      <c r="AD300" s="507"/>
      <c r="AE300" s="507"/>
      <c r="AF300" s="507"/>
      <c r="AG300" s="507"/>
      <c r="AH300" s="507"/>
      <c r="AI300" s="507"/>
      <c r="AJ300" s="507"/>
      <c r="AK300" s="507"/>
      <c r="AL300" s="507"/>
      <c r="AM300" s="507"/>
      <c r="AN300" s="507"/>
      <c r="AO300" s="507"/>
      <c r="AP300" s="507"/>
      <c r="AQ300" s="563"/>
      <c r="AR300" s="563"/>
      <c r="AS300" s="507"/>
    </row>
    <row r="301" spans="1:45" ht="27" customHeight="1" x14ac:dyDescent="0.2">
      <c r="A301" s="564"/>
      <c r="B301" s="507"/>
      <c r="C301" s="507"/>
      <c r="D301" s="507"/>
      <c r="E301" s="507"/>
      <c r="F301" s="507"/>
      <c r="G301" s="507"/>
      <c r="H301" s="506"/>
      <c r="I301" s="506"/>
      <c r="J301" s="506"/>
      <c r="K301" s="506"/>
      <c r="L301" s="506"/>
      <c r="M301" s="506"/>
      <c r="N301" s="506"/>
      <c r="O301" s="506"/>
      <c r="P301" s="557"/>
      <c r="Q301" s="506"/>
      <c r="R301" s="741"/>
      <c r="S301" s="506"/>
      <c r="T301" s="742"/>
      <c r="U301" s="506"/>
      <c r="V301" s="743"/>
      <c r="W301" s="506"/>
      <c r="X301" s="744"/>
      <c r="Y301" s="557"/>
      <c r="Z301" s="556"/>
      <c r="AA301" s="507"/>
      <c r="AB301" s="507"/>
      <c r="AC301" s="507"/>
      <c r="AD301" s="507"/>
      <c r="AE301" s="507"/>
      <c r="AF301" s="507"/>
      <c r="AG301" s="507"/>
      <c r="AH301" s="507"/>
      <c r="AI301" s="507"/>
      <c r="AJ301" s="507"/>
      <c r="AK301" s="507"/>
      <c r="AL301" s="507"/>
      <c r="AM301" s="507"/>
      <c r="AN301" s="507"/>
      <c r="AO301" s="507"/>
      <c r="AP301" s="507"/>
      <c r="AQ301" s="563"/>
      <c r="AR301" s="563"/>
      <c r="AS301" s="507"/>
    </row>
    <row r="302" spans="1:45" ht="27" customHeight="1" x14ac:dyDescent="0.2">
      <c r="A302" s="564"/>
      <c r="B302" s="507"/>
      <c r="C302" s="507"/>
      <c r="D302" s="507"/>
      <c r="E302" s="507"/>
      <c r="F302" s="507"/>
      <c r="G302" s="507"/>
      <c r="H302" s="506"/>
      <c r="I302" s="506"/>
      <c r="J302" s="506"/>
      <c r="K302" s="506"/>
      <c r="L302" s="506"/>
      <c r="M302" s="506"/>
      <c r="N302" s="506"/>
      <c r="O302" s="506"/>
      <c r="P302" s="557"/>
      <c r="Q302" s="506"/>
      <c r="R302" s="741"/>
      <c r="S302" s="506"/>
      <c r="T302" s="742"/>
      <c r="U302" s="506"/>
      <c r="V302" s="743"/>
      <c r="W302" s="506"/>
      <c r="X302" s="744"/>
      <c r="Y302" s="557"/>
      <c r="Z302" s="556"/>
      <c r="AA302" s="507"/>
      <c r="AB302" s="507"/>
      <c r="AC302" s="507"/>
      <c r="AD302" s="507"/>
      <c r="AE302" s="507"/>
      <c r="AF302" s="507"/>
      <c r="AG302" s="507"/>
      <c r="AH302" s="507"/>
      <c r="AI302" s="507"/>
      <c r="AJ302" s="507"/>
      <c r="AK302" s="507"/>
      <c r="AL302" s="507"/>
      <c r="AM302" s="507"/>
      <c r="AN302" s="507"/>
      <c r="AO302" s="507"/>
      <c r="AP302" s="507"/>
      <c r="AQ302" s="563"/>
      <c r="AR302" s="563"/>
      <c r="AS302" s="507"/>
    </row>
    <row r="303" spans="1:45" ht="27" customHeight="1" x14ac:dyDescent="0.2">
      <c r="A303" s="564"/>
      <c r="B303" s="507"/>
      <c r="C303" s="507"/>
      <c r="D303" s="507"/>
      <c r="E303" s="507"/>
      <c r="F303" s="507"/>
      <c r="G303" s="507"/>
      <c r="H303" s="506"/>
      <c r="I303" s="506"/>
      <c r="J303" s="506"/>
      <c r="K303" s="506"/>
      <c r="L303" s="506"/>
      <c r="M303" s="506"/>
      <c r="N303" s="506"/>
      <c r="O303" s="506"/>
      <c r="P303" s="557"/>
      <c r="Q303" s="506"/>
      <c r="R303" s="741"/>
      <c r="S303" s="506"/>
      <c r="T303" s="742"/>
      <c r="U303" s="506"/>
      <c r="V303" s="743"/>
      <c r="W303" s="506"/>
      <c r="X303" s="744"/>
      <c r="Y303" s="557"/>
      <c r="Z303" s="556"/>
      <c r="AA303" s="507"/>
      <c r="AB303" s="507"/>
      <c r="AC303" s="507"/>
      <c r="AD303" s="507"/>
      <c r="AE303" s="507"/>
      <c r="AF303" s="507"/>
      <c r="AG303" s="507"/>
      <c r="AH303" s="507"/>
      <c r="AI303" s="507"/>
      <c r="AJ303" s="507"/>
      <c r="AK303" s="507"/>
      <c r="AL303" s="507"/>
      <c r="AM303" s="507"/>
      <c r="AN303" s="507"/>
      <c r="AO303" s="507"/>
      <c r="AP303" s="507"/>
      <c r="AQ303" s="563"/>
      <c r="AR303" s="563"/>
      <c r="AS303" s="507"/>
    </row>
    <row r="304" spans="1:45" ht="27" customHeight="1" x14ac:dyDescent="0.2">
      <c r="A304" s="564"/>
      <c r="B304" s="507"/>
      <c r="C304" s="507"/>
      <c r="D304" s="507"/>
      <c r="E304" s="507"/>
      <c r="F304" s="507"/>
      <c r="G304" s="507"/>
      <c r="H304" s="506"/>
      <c r="I304" s="506"/>
      <c r="J304" s="506"/>
      <c r="K304" s="506"/>
      <c r="L304" s="506"/>
      <c r="M304" s="506"/>
      <c r="N304" s="506"/>
      <c r="O304" s="506"/>
      <c r="P304" s="557"/>
      <c r="Q304" s="506"/>
      <c r="R304" s="741"/>
      <c r="S304" s="506"/>
      <c r="T304" s="742"/>
      <c r="U304" s="506"/>
      <c r="V304" s="743"/>
      <c r="W304" s="506"/>
      <c r="X304" s="744"/>
      <c r="Y304" s="557"/>
      <c r="Z304" s="556"/>
      <c r="AA304" s="507"/>
      <c r="AB304" s="507"/>
      <c r="AC304" s="507"/>
      <c r="AD304" s="507"/>
      <c r="AE304" s="507"/>
      <c r="AF304" s="507"/>
      <c r="AG304" s="507"/>
      <c r="AH304" s="507"/>
      <c r="AI304" s="507"/>
      <c r="AJ304" s="507"/>
      <c r="AK304" s="507"/>
      <c r="AL304" s="507"/>
      <c r="AM304" s="507"/>
      <c r="AN304" s="507"/>
      <c r="AO304" s="507"/>
      <c r="AP304" s="507"/>
      <c r="AQ304" s="563"/>
      <c r="AR304" s="563"/>
      <c r="AS304" s="507"/>
    </row>
    <row r="305" spans="1:45" ht="27" customHeight="1" x14ac:dyDescent="0.2">
      <c r="A305" s="564"/>
      <c r="B305" s="507"/>
      <c r="C305" s="507"/>
      <c r="D305" s="507"/>
      <c r="E305" s="507"/>
      <c r="F305" s="507"/>
      <c r="G305" s="507"/>
      <c r="H305" s="506"/>
      <c r="I305" s="506"/>
      <c r="J305" s="506"/>
      <c r="K305" s="506"/>
      <c r="L305" s="506"/>
      <c r="M305" s="506"/>
      <c r="N305" s="506"/>
      <c r="O305" s="506"/>
      <c r="P305" s="557"/>
      <c r="Q305" s="506"/>
      <c r="R305" s="741"/>
      <c r="S305" s="506"/>
      <c r="T305" s="742"/>
      <c r="U305" s="506"/>
      <c r="V305" s="743"/>
      <c r="W305" s="506"/>
      <c r="X305" s="744"/>
      <c r="Y305" s="557"/>
      <c r="Z305" s="556"/>
      <c r="AA305" s="507"/>
      <c r="AB305" s="507"/>
      <c r="AC305" s="507"/>
      <c r="AD305" s="507"/>
      <c r="AE305" s="507"/>
      <c r="AF305" s="507"/>
      <c r="AG305" s="507"/>
      <c r="AH305" s="507"/>
      <c r="AI305" s="507"/>
      <c r="AJ305" s="507"/>
      <c r="AK305" s="507"/>
      <c r="AL305" s="507"/>
      <c r="AM305" s="507"/>
      <c r="AN305" s="507"/>
      <c r="AO305" s="507"/>
      <c r="AP305" s="507"/>
      <c r="AQ305" s="563"/>
      <c r="AR305" s="563"/>
      <c r="AS305" s="507"/>
    </row>
    <row r="306" spans="1:45" ht="27" customHeight="1" x14ac:dyDescent="0.2">
      <c r="A306" s="564"/>
      <c r="B306" s="507"/>
      <c r="C306" s="507"/>
      <c r="D306" s="507"/>
      <c r="E306" s="507"/>
      <c r="F306" s="507"/>
      <c r="G306" s="507"/>
      <c r="H306" s="506"/>
      <c r="I306" s="506"/>
      <c r="J306" s="506"/>
      <c r="K306" s="506"/>
      <c r="L306" s="506"/>
      <c r="M306" s="506"/>
      <c r="N306" s="506"/>
      <c r="O306" s="506"/>
      <c r="P306" s="557"/>
      <c r="Q306" s="506"/>
      <c r="R306" s="741"/>
      <c r="S306" s="506"/>
      <c r="T306" s="742"/>
      <c r="U306" s="506"/>
      <c r="V306" s="743"/>
      <c r="W306" s="506"/>
      <c r="X306" s="744"/>
      <c r="Y306" s="557"/>
      <c r="Z306" s="556"/>
      <c r="AA306" s="507"/>
      <c r="AB306" s="507"/>
      <c r="AC306" s="507"/>
      <c r="AD306" s="507"/>
      <c r="AE306" s="507"/>
      <c r="AF306" s="507"/>
      <c r="AG306" s="507"/>
      <c r="AH306" s="507"/>
      <c r="AI306" s="507"/>
      <c r="AJ306" s="507"/>
      <c r="AK306" s="507"/>
      <c r="AL306" s="507"/>
      <c r="AM306" s="507"/>
      <c r="AN306" s="507"/>
      <c r="AO306" s="507"/>
      <c r="AP306" s="507"/>
      <c r="AQ306" s="563"/>
      <c r="AR306" s="563"/>
      <c r="AS306" s="507"/>
    </row>
    <row r="307" spans="1:45" ht="27" customHeight="1" x14ac:dyDescent="0.2">
      <c r="A307" s="564"/>
      <c r="B307" s="507"/>
      <c r="C307" s="507"/>
      <c r="D307" s="507"/>
      <c r="E307" s="507"/>
      <c r="F307" s="507"/>
      <c r="G307" s="507"/>
      <c r="H307" s="506"/>
      <c r="I307" s="506"/>
      <c r="J307" s="506"/>
      <c r="K307" s="506"/>
      <c r="L307" s="506"/>
      <c r="M307" s="506"/>
      <c r="N307" s="506"/>
      <c r="O307" s="506"/>
      <c r="P307" s="557"/>
      <c r="Q307" s="506"/>
      <c r="R307" s="741"/>
      <c r="S307" s="506"/>
      <c r="T307" s="742"/>
      <c r="U307" s="506"/>
      <c r="V307" s="743"/>
      <c r="W307" s="506"/>
      <c r="X307" s="744"/>
      <c r="Y307" s="557"/>
      <c r="Z307" s="556"/>
      <c r="AA307" s="507"/>
      <c r="AB307" s="507"/>
      <c r="AC307" s="507"/>
      <c r="AD307" s="507"/>
      <c r="AE307" s="507"/>
      <c r="AF307" s="507"/>
      <c r="AG307" s="507"/>
      <c r="AH307" s="507"/>
      <c r="AI307" s="507"/>
      <c r="AJ307" s="507"/>
      <c r="AK307" s="507"/>
      <c r="AL307" s="507"/>
      <c r="AM307" s="507"/>
      <c r="AN307" s="507"/>
      <c r="AO307" s="507"/>
      <c r="AP307" s="507"/>
      <c r="AQ307" s="563"/>
      <c r="AR307" s="563"/>
      <c r="AS307" s="507"/>
    </row>
    <row r="308" spans="1:45" ht="27" customHeight="1" x14ac:dyDescent="0.2">
      <c r="A308" s="564"/>
      <c r="B308" s="507"/>
      <c r="C308" s="507"/>
      <c r="D308" s="507"/>
      <c r="E308" s="507"/>
      <c r="F308" s="507"/>
      <c r="G308" s="507"/>
      <c r="H308" s="506"/>
      <c r="I308" s="506"/>
      <c r="J308" s="506"/>
      <c r="K308" s="506"/>
      <c r="L308" s="506"/>
      <c r="M308" s="506"/>
      <c r="N308" s="506"/>
      <c r="O308" s="506"/>
      <c r="P308" s="557"/>
      <c r="Q308" s="506"/>
      <c r="R308" s="741"/>
      <c r="S308" s="506"/>
      <c r="T308" s="742"/>
      <c r="U308" s="506"/>
      <c r="V308" s="743"/>
      <c r="W308" s="506"/>
      <c r="X308" s="744"/>
      <c r="Y308" s="557"/>
      <c r="Z308" s="556"/>
      <c r="AA308" s="507"/>
      <c r="AB308" s="507"/>
      <c r="AC308" s="507"/>
      <c r="AD308" s="507"/>
      <c r="AE308" s="507"/>
      <c r="AF308" s="507"/>
      <c r="AG308" s="507"/>
      <c r="AH308" s="507"/>
      <c r="AI308" s="507"/>
      <c r="AJ308" s="507"/>
      <c r="AK308" s="507"/>
      <c r="AL308" s="507"/>
      <c r="AM308" s="507"/>
      <c r="AN308" s="507"/>
      <c r="AO308" s="507"/>
      <c r="AP308" s="507"/>
      <c r="AQ308" s="563"/>
      <c r="AR308" s="563"/>
      <c r="AS308" s="507"/>
    </row>
    <row r="309" spans="1:45" ht="27" customHeight="1" x14ac:dyDescent="0.2">
      <c r="A309" s="554"/>
      <c r="B309" s="555"/>
      <c r="C309" s="521"/>
      <c r="D309" s="555"/>
      <c r="E309" s="521"/>
      <c r="F309" s="555"/>
      <c r="G309" s="521"/>
      <c r="H309" s="556"/>
      <c r="I309" s="521"/>
      <c r="J309" s="556"/>
      <c r="K309" s="506"/>
      <c r="L309" s="556"/>
      <c r="M309" s="506"/>
      <c r="N309" s="556"/>
      <c r="O309" s="506"/>
      <c r="P309" s="557"/>
      <c r="Q309" s="556"/>
      <c r="R309" s="558"/>
      <c r="S309" s="556"/>
      <c r="T309" s="556"/>
      <c r="U309" s="556"/>
      <c r="V309" s="506"/>
      <c r="W309" s="745"/>
      <c r="X309" s="746"/>
      <c r="Y309" s="557"/>
      <c r="Z309" s="506"/>
      <c r="AA309" s="521"/>
      <c r="AB309" s="521"/>
      <c r="AC309" s="521"/>
      <c r="AD309" s="521"/>
      <c r="AE309" s="521"/>
      <c r="AF309" s="521"/>
      <c r="AG309" s="521"/>
      <c r="AH309" s="521"/>
      <c r="AI309" s="521"/>
      <c r="AJ309" s="521"/>
      <c r="AK309" s="521"/>
      <c r="AL309" s="521"/>
      <c r="AM309" s="521"/>
      <c r="AN309" s="521"/>
      <c r="AO309" s="521"/>
      <c r="AP309" s="521"/>
      <c r="AQ309" s="603"/>
      <c r="AR309" s="603"/>
      <c r="AS309" s="521"/>
    </row>
    <row r="310" spans="1:45" ht="27" customHeight="1" x14ac:dyDescent="0.2">
      <c r="A310" s="564"/>
      <c r="C310" s="507"/>
      <c r="E310" s="507"/>
      <c r="G310" s="507"/>
      <c r="H310" s="556"/>
      <c r="I310" s="507"/>
      <c r="J310" s="556"/>
      <c r="K310" s="506"/>
      <c r="L310" s="556"/>
      <c r="M310" s="506"/>
      <c r="N310" s="556"/>
      <c r="O310" s="506"/>
      <c r="P310" s="557"/>
      <c r="Q310" s="556"/>
      <c r="R310" s="558"/>
      <c r="S310" s="556"/>
      <c r="T310" s="556"/>
      <c r="U310" s="556"/>
      <c r="V310" s="506"/>
      <c r="W310" s="745"/>
      <c r="X310" s="746"/>
      <c r="Y310" s="557"/>
      <c r="Z310" s="506"/>
      <c r="AA310" s="507"/>
      <c r="AB310" s="507"/>
      <c r="AC310" s="507"/>
      <c r="AD310" s="507"/>
      <c r="AE310" s="507"/>
      <c r="AF310" s="507"/>
      <c r="AG310" s="507"/>
      <c r="AH310" s="507"/>
      <c r="AI310" s="507"/>
      <c r="AJ310" s="507"/>
      <c r="AK310" s="507"/>
      <c r="AL310" s="507"/>
      <c r="AM310" s="507"/>
      <c r="AN310" s="507"/>
      <c r="AO310" s="507"/>
      <c r="AP310" s="507"/>
      <c r="AQ310" s="563"/>
      <c r="AR310" s="563"/>
      <c r="AS310" s="507"/>
    </row>
    <row r="311" spans="1:45" ht="27" customHeight="1" x14ac:dyDescent="0.2">
      <c r="A311" s="564"/>
      <c r="C311" s="507"/>
      <c r="E311" s="507"/>
      <c r="G311" s="507"/>
      <c r="H311" s="556"/>
      <c r="I311" s="507"/>
      <c r="J311" s="556"/>
      <c r="K311" s="506"/>
      <c r="L311" s="556"/>
      <c r="M311" s="506"/>
      <c r="N311" s="556"/>
      <c r="O311" s="506"/>
      <c r="P311" s="557"/>
      <c r="Q311" s="556"/>
      <c r="R311" s="558"/>
      <c r="S311" s="556"/>
      <c r="T311" s="556"/>
      <c r="U311" s="556"/>
      <c r="V311" s="747"/>
      <c r="W311" s="745"/>
      <c r="X311" s="746"/>
      <c r="Y311" s="557"/>
      <c r="Z311" s="506"/>
      <c r="AA311" s="507"/>
      <c r="AB311" s="507"/>
      <c r="AC311" s="507"/>
      <c r="AD311" s="507"/>
      <c r="AE311" s="507"/>
      <c r="AF311" s="507"/>
      <c r="AG311" s="507"/>
      <c r="AH311" s="507"/>
      <c r="AI311" s="507"/>
      <c r="AJ311" s="507"/>
      <c r="AK311" s="507"/>
      <c r="AL311" s="507"/>
      <c r="AM311" s="507"/>
      <c r="AN311" s="507"/>
      <c r="AO311" s="507"/>
      <c r="AP311" s="507"/>
      <c r="AQ311" s="563"/>
      <c r="AR311" s="563"/>
      <c r="AS311" s="507"/>
    </row>
    <row r="312" spans="1:45" ht="27" customHeight="1" x14ac:dyDescent="0.2">
      <c r="A312" s="564"/>
      <c r="C312" s="507"/>
      <c r="E312" s="507"/>
      <c r="G312" s="507"/>
      <c r="H312" s="556"/>
      <c r="I312" s="507"/>
      <c r="J312" s="556"/>
      <c r="K312" s="506"/>
      <c r="L312" s="556"/>
      <c r="M312" s="506"/>
      <c r="N312" s="556"/>
      <c r="O312" s="506"/>
      <c r="P312" s="557"/>
      <c r="Q312" s="556"/>
      <c r="R312" s="558"/>
      <c r="S312" s="556"/>
      <c r="T312" s="556"/>
      <c r="U312" s="556"/>
      <c r="V312" s="743"/>
      <c r="W312" s="745"/>
      <c r="X312" s="746"/>
      <c r="Y312" s="557"/>
      <c r="Z312" s="506"/>
      <c r="AA312" s="507"/>
      <c r="AB312" s="507"/>
      <c r="AC312" s="507"/>
      <c r="AD312" s="507"/>
      <c r="AE312" s="507"/>
      <c r="AF312" s="507"/>
      <c r="AG312" s="507"/>
      <c r="AH312" s="507"/>
      <c r="AI312" s="507"/>
      <c r="AJ312" s="507"/>
      <c r="AK312" s="507"/>
      <c r="AL312" s="507"/>
      <c r="AM312" s="507"/>
      <c r="AN312" s="507"/>
      <c r="AO312" s="507"/>
      <c r="AP312" s="507"/>
      <c r="AQ312" s="563"/>
      <c r="AR312" s="563"/>
      <c r="AS312" s="507"/>
    </row>
    <row r="313" spans="1:45" ht="27" customHeight="1" x14ac:dyDescent="0.2">
      <c r="A313" s="564"/>
      <c r="C313" s="507"/>
      <c r="E313" s="507"/>
      <c r="G313" s="507"/>
      <c r="H313" s="556"/>
      <c r="I313" s="507"/>
      <c r="J313" s="556"/>
      <c r="K313" s="506"/>
      <c r="L313" s="556"/>
      <c r="M313" s="506"/>
      <c r="N313" s="556"/>
      <c r="O313" s="506"/>
      <c r="P313" s="557"/>
      <c r="Q313" s="556"/>
      <c r="R313" s="558"/>
      <c r="S313" s="556"/>
      <c r="T313" s="556"/>
      <c r="U313" s="556"/>
      <c r="V313" s="743"/>
      <c r="W313" s="745"/>
      <c r="X313" s="746"/>
      <c r="Y313" s="557"/>
      <c r="Z313" s="506"/>
      <c r="AA313" s="507"/>
      <c r="AB313" s="507"/>
      <c r="AC313" s="507"/>
      <c r="AD313" s="507"/>
      <c r="AE313" s="507"/>
      <c r="AF313" s="507"/>
      <c r="AG313" s="507"/>
      <c r="AH313" s="507"/>
      <c r="AI313" s="507"/>
      <c r="AJ313" s="507"/>
      <c r="AK313" s="507"/>
      <c r="AL313" s="507"/>
      <c r="AM313" s="507"/>
      <c r="AN313" s="507"/>
      <c r="AO313" s="507"/>
      <c r="AP313" s="507"/>
      <c r="AQ313" s="563"/>
      <c r="AR313" s="563"/>
      <c r="AS313" s="507"/>
    </row>
    <row r="314" spans="1:45" ht="27" customHeight="1" x14ac:dyDescent="0.2">
      <c r="A314" s="564"/>
      <c r="C314" s="507"/>
      <c r="E314" s="507"/>
      <c r="G314" s="507"/>
      <c r="H314" s="556"/>
      <c r="I314" s="507"/>
      <c r="J314" s="556"/>
      <c r="K314" s="506"/>
      <c r="L314" s="556"/>
      <c r="M314" s="506"/>
      <c r="N314" s="556"/>
      <c r="O314" s="506"/>
      <c r="P314" s="557"/>
      <c r="Q314" s="556"/>
      <c r="R314" s="558"/>
      <c r="S314" s="556"/>
      <c r="T314" s="556"/>
      <c r="U314" s="556"/>
      <c r="V314" s="743"/>
      <c r="W314" s="745"/>
      <c r="X314" s="746"/>
      <c r="Y314" s="557"/>
      <c r="Z314" s="506"/>
      <c r="AA314" s="507"/>
      <c r="AB314" s="507"/>
      <c r="AC314" s="507"/>
      <c r="AD314" s="507"/>
      <c r="AE314" s="507"/>
      <c r="AF314" s="507"/>
      <c r="AG314" s="507"/>
      <c r="AH314" s="507"/>
      <c r="AI314" s="507"/>
      <c r="AJ314" s="507"/>
      <c r="AK314" s="507"/>
      <c r="AL314" s="507"/>
      <c r="AM314" s="507"/>
      <c r="AN314" s="507"/>
      <c r="AO314" s="507"/>
      <c r="AP314" s="507"/>
      <c r="AQ314" s="563"/>
      <c r="AR314" s="563"/>
      <c r="AS314" s="507"/>
    </row>
    <row r="315" spans="1:45" ht="27" customHeight="1" x14ac:dyDescent="0.2">
      <c r="A315" s="564"/>
      <c r="C315" s="507"/>
      <c r="E315" s="507"/>
      <c r="G315" s="507"/>
      <c r="H315" s="556"/>
      <c r="I315" s="507"/>
      <c r="J315" s="556"/>
      <c r="K315" s="506"/>
      <c r="L315" s="556"/>
      <c r="M315" s="506"/>
      <c r="N315" s="556"/>
      <c r="O315" s="506"/>
      <c r="P315" s="557"/>
      <c r="Q315" s="556"/>
      <c r="R315" s="558"/>
      <c r="S315" s="556"/>
      <c r="T315" s="556"/>
      <c r="U315" s="556"/>
      <c r="V315" s="743"/>
      <c r="W315" s="745"/>
      <c r="X315" s="746"/>
      <c r="Y315" s="557"/>
      <c r="Z315" s="506"/>
      <c r="AA315" s="507"/>
      <c r="AB315" s="507"/>
      <c r="AC315" s="507"/>
      <c r="AD315" s="507"/>
      <c r="AE315" s="507"/>
      <c r="AF315" s="507"/>
      <c r="AG315" s="507"/>
      <c r="AH315" s="507"/>
      <c r="AI315" s="507"/>
      <c r="AJ315" s="507"/>
      <c r="AK315" s="507"/>
      <c r="AL315" s="507"/>
      <c r="AM315" s="507"/>
      <c r="AN315" s="507"/>
      <c r="AO315" s="507"/>
      <c r="AP315" s="507"/>
      <c r="AQ315" s="563"/>
      <c r="AR315" s="563"/>
      <c r="AS315" s="507"/>
    </row>
    <row r="316" spans="1:45" ht="27" customHeight="1" x14ac:dyDescent="0.2">
      <c r="A316" s="564"/>
      <c r="C316" s="507"/>
      <c r="E316" s="507"/>
      <c r="G316" s="507"/>
      <c r="H316" s="556"/>
      <c r="I316" s="507"/>
      <c r="J316" s="556"/>
      <c r="K316" s="506"/>
      <c r="L316" s="556"/>
      <c r="M316" s="506"/>
      <c r="N316" s="556"/>
      <c r="O316" s="506"/>
      <c r="P316" s="557"/>
      <c r="Q316" s="556"/>
      <c r="R316" s="558"/>
      <c r="S316" s="556"/>
      <c r="T316" s="556"/>
      <c r="U316" s="556"/>
      <c r="V316" s="743"/>
      <c r="W316" s="745"/>
      <c r="X316" s="746"/>
      <c r="Y316" s="557"/>
      <c r="Z316" s="506"/>
      <c r="AA316" s="507"/>
      <c r="AB316" s="507"/>
      <c r="AC316" s="507"/>
      <c r="AD316" s="507"/>
      <c r="AE316" s="507"/>
      <c r="AF316" s="507"/>
      <c r="AG316" s="507"/>
      <c r="AH316" s="507"/>
      <c r="AI316" s="507"/>
      <c r="AJ316" s="507"/>
      <c r="AK316" s="507"/>
      <c r="AL316" s="507"/>
      <c r="AM316" s="507"/>
      <c r="AN316" s="507"/>
      <c r="AO316" s="507"/>
      <c r="AP316" s="507"/>
      <c r="AQ316" s="563"/>
      <c r="AR316" s="563"/>
      <c r="AS316" s="507"/>
    </row>
    <row r="317" spans="1:45" ht="27" customHeight="1" x14ac:dyDescent="0.2">
      <c r="A317" s="564"/>
      <c r="C317" s="507"/>
      <c r="E317" s="507"/>
      <c r="G317" s="507"/>
      <c r="H317" s="556"/>
      <c r="I317" s="507"/>
      <c r="J317" s="556"/>
      <c r="K317" s="506"/>
      <c r="L317" s="556"/>
      <c r="M317" s="506"/>
      <c r="N317" s="556"/>
      <c r="O317" s="506"/>
      <c r="P317" s="557"/>
      <c r="Q317" s="556"/>
      <c r="R317" s="558"/>
      <c r="S317" s="556"/>
      <c r="T317" s="556"/>
      <c r="U317" s="556"/>
      <c r="V317" s="743"/>
      <c r="W317" s="745"/>
      <c r="X317" s="746"/>
      <c r="Y317" s="557"/>
      <c r="Z317" s="506"/>
      <c r="AA317" s="507"/>
      <c r="AB317" s="507"/>
      <c r="AC317" s="507"/>
      <c r="AD317" s="507"/>
      <c r="AE317" s="507"/>
      <c r="AF317" s="507"/>
      <c r="AG317" s="507"/>
      <c r="AH317" s="507"/>
      <c r="AI317" s="507"/>
      <c r="AJ317" s="507"/>
      <c r="AK317" s="507"/>
      <c r="AL317" s="507"/>
      <c r="AM317" s="507"/>
      <c r="AN317" s="507"/>
      <c r="AO317" s="507"/>
      <c r="AP317" s="507"/>
      <c r="AQ317" s="563"/>
      <c r="AR317" s="563"/>
      <c r="AS317" s="507"/>
    </row>
    <row r="318" spans="1:45" ht="27" customHeight="1" x14ac:dyDescent="0.2">
      <c r="A318" s="564"/>
      <c r="C318" s="507"/>
      <c r="E318" s="507"/>
      <c r="G318" s="507"/>
      <c r="H318" s="556"/>
      <c r="I318" s="507"/>
      <c r="J318" s="556"/>
      <c r="K318" s="506"/>
      <c r="L318" s="556"/>
      <c r="M318" s="506"/>
      <c r="N318" s="556"/>
      <c r="O318" s="506"/>
      <c r="P318" s="557"/>
      <c r="Q318" s="556"/>
      <c r="R318" s="558"/>
      <c r="S318" s="556"/>
      <c r="T318" s="556"/>
      <c r="U318" s="556"/>
      <c r="V318" s="743"/>
      <c r="W318" s="745"/>
      <c r="X318" s="746"/>
      <c r="Y318" s="557"/>
      <c r="Z318" s="506"/>
      <c r="AA318" s="507"/>
      <c r="AB318" s="507"/>
      <c r="AC318" s="507"/>
      <c r="AD318" s="507"/>
      <c r="AE318" s="507"/>
      <c r="AF318" s="507"/>
      <c r="AG318" s="507"/>
      <c r="AH318" s="507"/>
      <c r="AI318" s="507"/>
      <c r="AJ318" s="507"/>
      <c r="AK318" s="507"/>
      <c r="AL318" s="507"/>
      <c r="AM318" s="507"/>
      <c r="AN318" s="507"/>
      <c r="AO318" s="507"/>
      <c r="AP318" s="507"/>
      <c r="AQ318" s="563"/>
      <c r="AR318" s="563"/>
      <c r="AS318" s="507"/>
    </row>
    <row r="319" spans="1:45" ht="27" customHeight="1" x14ac:dyDescent="0.2">
      <c r="A319" s="564"/>
      <c r="C319" s="507"/>
      <c r="E319" s="507"/>
      <c r="G319" s="507"/>
      <c r="H319" s="556"/>
      <c r="I319" s="507"/>
      <c r="J319" s="556"/>
      <c r="K319" s="506"/>
      <c r="L319" s="556"/>
      <c r="M319" s="506"/>
      <c r="N319" s="556"/>
      <c r="O319" s="506"/>
      <c r="P319" s="557"/>
      <c r="Q319" s="556"/>
      <c r="R319" s="558"/>
      <c r="S319" s="556"/>
      <c r="T319" s="556"/>
      <c r="U319" s="556"/>
      <c r="V319" s="743"/>
      <c r="W319" s="745"/>
      <c r="X319" s="746"/>
      <c r="Y319" s="557"/>
      <c r="Z319" s="506"/>
      <c r="AA319" s="507"/>
      <c r="AB319" s="507"/>
      <c r="AC319" s="507"/>
      <c r="AD319" s="507"/>
      <c r="AE319" s="507"/>
      <c r="AF319" s="507"/>
      <c r="AG319" s="507"/>
      <c r="AH319" s="507"/>
      <c r="AI319" s="507"/>
      <c r="AJ319" s="507"/>
      <c r="AK319" s="507"/>
      <c r="AL319" s="507"/>
      <c r="AM319" s="507"/>
      <c r="AN319" s="507"/>
      <c r="AO319" s="507"/>
      <c r="AP319" s="507"/>
      <c r="AQ319" s="563"/>
      <c r="AR319" s="563"/>
      <c r="AS319" s="507"/>
    </row>
    <row r="320" spans="1:45" ht="27" customHeight="1" x14ac:dyDescent="0.2">
      <c r="A320" s="564"/>
      <c r="C320" s="507"/>
      <c r="E320" s="507"/>
      <c r="G320" s="507"/>
      <c r="H320" s="556"/>
      <c r="I320" s="507"/>
      <c r="J320" s="556"/>
      <c r="K320" s="506"/>
      <c r="L320" s="556"/>
      <c r="M320" s="506"/>
      <c r="N320" s="556"/>
      <c r="O320" s="506"/>
      <c r="P320" s="557"/>
      <c r="Q320" s="556"/>
      <c r="R320" s="558"/>
      <c r="S320" s="556"/>
      <c r="T320" s="556"/>
      <c r="U320" s="556"/>
      <c r="V320" s="743"/>
      <c r="W320" s="745"/>
      <c r="X320" s="746"/>
      <c r="Y320" s="557"/>
      <c r="Z320" s="506"/>
      <c r="AA320" s="507"/>
      <c r="AB320" s="507"/>
      <c r="AC320" s="507"/>
      <c r="AD320" s="507"/>
      <c r="AE320" s="507"/>
      <c r="AF320" s="507"/>
      <c r="AG320" s="507"/>
      <c r="AH320" s="507"/>
      <c r="AI320" s="507"/>
      <c r="AJ320" s="507"/>
      <c r="AK320" s="507"/>
      <c r="AL320" s="507"/>
      <c r="AM320" s="507"/>
      <c r="AN320" s="507"/>
      <c r="AO320" s="507"/>
      <c r="AP320" s="507"/>
      <c r="AQ320" s="563"/>
      <c r="AR320" s="563"/>
      <c r="AS320" s="507"/>
    </row>
    <row r="321" spans="1:45" ht="27" customHeight="1" x14ac:dyDescent="0.2">
      <c r="A321" s="564"/>
      <c r="C321" s="507"/>
      <c r="E321" s="507"/>
      <c r="G321" s="507"/>
      <c r="H321" s="556"/>
      <c r="I321" s="507"/>
      <c r="J321" s="556"/>
      <c r="K321" s="506"/>
      <c r="L321" s="556"/>
      <c r="M321" s="506"/>
      <c r="N321" s="556"/>
      <c r="O321" s="506"/>
      <c r="P321" s="557"/>
      <c r="Q321" s="556"/>
      <c r="R321" s="558"/>
      <c r="S321" s="556"/>
      <c r="T321" s="556"/>
      <c r="U321" s="556"/>
      <c r="V321" s="743"/>
      <c r="W321" s="745"/>
      <c r="X321" s="746"/>
      <c r="Y321" s="557"/>
      <c r="Z321" s="506"/>
      <c r="AA321" s="507"/>
      <c r="AB321" s="507"/>
      <c r="AC321" s="507"/>
      <c r="AD321" s="507"/>
      <c r="AE321" s="507"/>
      <c r="AF321" s="507"/>
      <c r="AG321" s="507"/>
      <c r="AH321" s="507"/>
      <c r="AI321" s="507"/>
      <c r="AJ321" s="507"/>
      <c r="AK321" s="507"/>
      <c r="AL321" s="507"/>
      <c r="AM321" s="507"/>
      <c r="AN321" s="507"/>
      <c r="AO321" s="507"/>
      <c r="AP321" s="507"/>
      <c r="AQ321" s="563"/>
      <c r="AR321" s="563"/>
      <c r="AS321" s="507"/>
    </row>
    <row r="322" spans="1:45" ht="27" customHeight="1" x14ac:dyDescent="0.2">
      <c r="A322" s="564"/>
      <c r="C322" s="507"/>
      <c r="E322" s="507"/>
      <c r="G322" s="507"/>
      <c r="H322" s="556"/>
      <c r="I322" s="507"/>
      <c r="J322" s="556"/>
      <c r="K322" s="506"/>
      <c r="L322" s="556"/>
      <c r="M322" s="506"/>
      <c r="N322" s="556"/>
      <c r="O322" s="506"/>
      <c r="P322" s="557"/>
      <c r="Q322" s="556"/>
      <c r="R322" s="558"/>
      <c r="S322" s="556"/>
      <c r="T322" s="556"/>
      <c r="U322" s="556"/>
      <c r="V322" s="743"/>
      <c r="W322" s="745"/>
      <c r="X322" s="746"/>
      <c r="Y322" s="557"/>
      <c r="Z322" s="506"/>
      <c r="AA322" s="507"/>
      <c r="AB322" s="507"/>
      <c r="AC322" s="507"/>
      <c r="AD322" s="507"/>
      <c r="AE322" s="507"/>
      <c r="AF322" s="507"/>
      <c r="AG322" s="507"/>
      <c r="AH322" s="507"/>
      <c r="AI322" s="507"/>
      <c r="AJ322" s="507"/>
      <c r="AK322" s="507"/>
      <c r="AL322" s="507"/>
      <c r="AM322" s="507"/>
      <c r="AN322" s="507"/>
      <c r="AO322" s="507"/>
      <c r="AP322" s="507"/>
      <c r="AQ322" s="563"/>
      <c r="AR322" s="563"/>
      <c r="AS322" s="507"/>
    </row>
    <row r="323" spans="1:45" ht="27" customHeight="1" x14ac:dyDescent="0.2">
      <c r="A323" s="564"/>
      <c r="C323" s="507"/>
      <c r="E323" s="507"/>
      <c r="G323" s="507"/>
      <c r="H323" s="556"/>
      <c r="I323" s="507"/>
      <c r="J323" s="556"/>
      <c r="K323" s="506"/>
      <c r="L323" s="556"/>
      <c r="M323" s="506"/>
      <c r="N323" s="556"/>
      <c r="O323" s="506"/>
      <c r="P323" s="557"/>
      <c r="Q323" s="556"/>
      <c r="R323" s="558"/>
      <c r="S323" s="556"/>
      <c r="T323" s="556"/>
      <c r="U323" s="556"/>
      <c r="V323" s="743"/>
      <c r="W323" s="745"/>
      <c r="X323" s="746"/>
      <c r="Y323" s="557"/>
      <c r="Z323" s="506"/>
      <c r="AA323" s="507"/>
      <c r="AB323" s="507"/>
      <c r="AC323" s="507"/>
      <c r="AD323" s="507"/>
      <c r="AE323" s="507"/>
      <c r="AF323" s="507"/>
      <c r="AG323" s="507"/>
      <c r="AH323" s="507"/>
      <c r="AI323" s="507"/>
      <c r="AJ323" s="507"/>
      <c r="AK323" s="507"/>
      <c r="AL323" s="507"/>
      <c r="AM323" s="507"/>
      <c r="AN323" s="507"/>
      <c r="AO323" s="507"/>
      <c r="AP323" s="507"/>
      <c r="AQ323" s="563"/>
      <c r="AR323" s="563"/>
      <c r="AS323" s="507"/>
    </row>
    <row r="324" spans="1:45" ht="27" customHeight="1" x14ac:dyDescent="0.2">
      <c r="A324" s="564"/>
      <c r="C324" s="507"/>
      <c r="E324" s="507"/>
      <c r="G324" s="507"/>
      <c r="H324" s="556"/>
      <c r="I324" s="507"/>
      <c r="J324" s="556"/>
      <c r="K324" s="506"/>
      <c r="L324" s="556"/>
      <c r="M324" s="506"/>
      <c r="N324" s="556"/>
      <c r="O324" s="506"/>
      <c r="P324" s="557"/>
      <c r="Q324" s="556"/>
      <c r="R324" s="558"/>
      <c r="S324" s="556"/>
      <c r="T324" s="556"/>
      <c r="U324" s="556"/>
      <c r="V324" s="743"/>
      <c r="W324" s="745"/>
      <c r="X324" s="746"/>
      <c r="Y324" s="557"/>
      <c r="Z324" s="506"/>
      <c r="AA324" s="507"/>
      <c r="AB324" s="507"/>
      <c r="AC324" s="507"/>
      <c r="AD324" s="507"/>
      <c r="AE324" s="507"/>
      <c r="AF324" s="507"/>
      <c r="AG324" s="507"/>
      <c r="AH324" s="507"/>
      <c r="AI324" s="507"/>
      <c r="AJ324" s="507"/>
      <c r="AK324" s="507"/>
      <c r="AL324" s="507"/>
      <c r="AM324" s="507"/>
      <c r="AN324" s="507"/>
      <c r="AO324" s="507"/>
      <c r="AP324" s="507"/>
      <c r="AQ324" s="563"/>
      <c r="AR324" s="563"/>
      <c r="AS324" s="507"/>
    </row>
    <row r="325" spans="1:45" ht="27" customHeight="1" x14ac:dyDescent="0.2">
      <c r="A325" s="564"/>
      <c r="C325" s="507"/>
      <c r="E325" s="507"/>
      <c r="G325" s="507"/>
      <c r="H325" s="556"/>
      <c r="I325" s="507"/>
      <c r="J325" s="556"/>
      <c r="K325" s="506"/>
      <c r="L325" s="556"/>
      <c r="M325" s="506"/>
      <c r="N325" s="556"/>
      <c r="O325" s="506"/>
      <c r="P325" s="557"/>
      <c r="Q325" s="556"/>
      <c r="R325" s="558"/>
      <c r="S325" s="556"/>
      <c r="T325" s="556"/>
      <c r="U325" s="556"/>
      <c r="V325" s="743"/>
      <c r="W325" s="745"/>
      <c r="X325" s="746"/>
      <c r="Y325" s="557"/>
      <c r="Z325" s="506"/>
      <c r="AA325" s="507"/>
      <c r="AB325" s="507"/>
      <c r="AC325" s="507"/>
      <c r="AD325" s="507"/>
      <c r="AE325" s="507"/>
      <c r="AF325" s="507"/>
      <c r="AG325" s="507"/>
      <c r="AH325" s="507"/>
      <c r="AI325" s="507"/>
      <c r="AJ325" s="507"/>
      <c r="AK325" s="507"/>
      <c r="AL325" s="507"/>
      <c r="AM325" s="507"/>
      <c r="AN325" s="507"/>
      <c r="AO325" s="507"/>
      <c r="AP325" s="507"/>
      <c r="AQ325" s="563"/>
      <c r="AR325" s="563"/>
      <c r="AS325" s="507"/>
    </row>
    <row r="326" spans="1:45" ht="27" customHeight="1" x14ac:dyDescent="0.2">
      <c r="A326" s="564"/>
      <c r="C326" s="507"/>
      <c r="E326" s="507"/>
      <c r="G326" s="507"/>
      <c r="H326" s="556"/>
      <c r="I326" s="507"/>
      <c r="J326" s="556"/>
      <c r="K326" s="506"/>
      <c r="L326" s="556"/>
      <c r="M326" s="506"/>
      <c r="N326" s="556"/>
      <c r="O326" s="506"/>
      <c r="P326" s="557"/>
      <c r="Q326" s="556"/>
      <c r="R326" s="558"/>
      <c r="S326" s="556"/>
      <c r="T326" s="556"/>
      <c r="U326" s="556"/>
      <c r="V326" s="743"/>
      <c r="W326" s="745"/>
      <c r="X326" s="746"/>
      <c r="Y326" s="557"/>
      <c r="Z326" s="506"/>
      <c r="AA326" s="507"/>
      <c r="AB326" s="507"/>
      <c r="AC326" s="507"/>
      <c r="AD326" s="507"/>
      <c r="AE326" s="507"/>
      <c r="AF326" s="507"/>
      <c r="AG326" s="507"/>
      <c r="AH326" s="507"/>
      <c r="AI326" s="507"/>
      <c r="AJ326" s="507"/>
      <c r="AK326" s="507"/>
      <c r="AL326" s="507"/>
      <c r="AM326" s="507"/>
      <c r="AN326" s="507"/>
      <c r="AO326" s="507"/>
      <c r="AP326" s="507"/>
      <c r="AQ326" s="563"/>
      <c r="AR326" s="563"/>
      <c r="AS326" s="507"/>
    </row>
    <row r="327" spans="1:45" ht="27" customHeight="1" x14ac:dyDescent="0.2">
      <c r="A327" s="564"/>
      <c r="C327" s="507"/>
      <c r="E327" s="507"/>
      <c r="G327" s="507"/>
      <c r="H327" s="556"/>
      <c r="I327" s="507"/>
      <c r="J327" s="556"/>
      <c r="K327" s="506"/>
      <c r="L327" s="556"/>
      <c r="M327" s="506"/>
      <c r="N327" s="556"/>
      <c r="O327" s="506"/>
      <c r="P327" s="557"/>
      <c r="Q327" s="556"/>
      <c r="R327" s="558"/>
      <c r="S327" s="556"/>
      <c r="T327" s="556"/>
      <c r="U327" s="556"/>
      <c r="V327" s="743"/>
      <c r="W327" s="745"/>
      <c r="X327" s="746"/>
      <c r="Y327" s="557"/>
      <c r="Z327" s="506"/>
      <c r="AA327" s="507"/>
      <c r="AB327" s="507"/>
      <c r="AC327" s="507"/>
      <c r="AD327" s="507"/>
      <c r="AE327" s="507"/>
      <c r="AF327" s="507"/>
      <c r="AG327" s="507"/>
      <c r="AH327" s="507"/>
      <c r="AI327" s="507"/>
      <c r="AJ327" s="507"/>
      <c r="AK327" s="507"/>
      <c r="AL327" s="507"/>
      <c r="AM327" s="507"/>
      <c r="AN327" s="507"/>
      <c r="AO327" s="507"/>
      <c r="AP327" s="507"/>
      <c r="AQ327" s="563"/>
      <c r="AR327" s="563"/>
      <c r="AS327" s="507"/>
    </row>
    <row r="328" spans="1:45" ht="27" customHeight="1" x14ac:dyDescent="0.2">
      <c r="A328" s="564"/>
      <c r="C328" s="507"/>
      <c r="E328" s="507"/>
      <c r="G328" s="507"/>
      <c r="H328" s="556"/>
      <c r="I328" s="507"/>
      <c r="J328" s="556"/>
      <c r="K328" s="506"/>
      <c r="L328" s="556"/>
      <c r="M328" s="506"/>
      <c r="N328" s="556"/>
      <c r="O328" s="506"/>
      <c r="P328" s="557"/>
      <c r="Q328" s="556"/>
      <c r="R328" s="558"/>
      <c r="S328" s="556"/>
      <c r="T328" s="556"/>
      <c r="U328" s="556"/>
      <c r="V328" s="743"/>
      <c r="W328" s="745"/>
      <c r="X328" s="746"/>
      <c r="Y328" s="557"/>
      <c r="Z328" s="506"/>
      <c r="AA328" s="507"/>
      <c r="AB328" s="507"/>
      <c r="AC328" s="507"/>
      <c r="AD328" s="507"/>
      <c r="AE328" s="507"/>
      <c r="AF328" s="507"/>
      <c r="AG328" s="507"/>
      <c r="AH328" s="507"/>
      <c r="AI328" s="507"/>
      <c r="AJ328" s="507"/>
      <c r="AK328" s="507"/>
      <c r="AL328" s="507"/>
      <c r="AM328" s="507"/>
      <c r="AN328" s="507"/>
      <c r="AO328" s="507"/>
      <c r="AP328" s="507"/>
      <c r="AQ328" s="563"/>
      <c r="AR328" s="563"/>
      <c r="AS328" s="507"/>
    </row>
    <row r="329" spans="1:45" ht="27" customHeight="1" x14ac:dyDescent="0.2">
      <c r="A329" s="564"/>
      <c r="C329" s="507"/>
      <c r="E329" s="507"/>
      <c r="G329" s="507"/>
      <c r="H329" s="556"/>
      <c r="I329" s="507"/>
      <c r="J329" s="556"/>
      <c r="K329" s="506"/>
      <c r="L329" s="556"/>
      <c r="M329" s="506"/>
      <c r="N329" s="556"/>
      <c r="O329" s="506"/>
      <c r="P329" s="557"/>
      <c r="Q329" s="556"/>
      <c r="R329" s="558"/>
      <c r="S329" s="556"/>
      <c r="T329" s="556"/>
      <c r="U329" s="556"/>
      <c r="V329" s="743"/>
      <c r="W329" s="745"/>
      <c r="X329" s="746"/>
      <c r="Y329" s="557"/>
      <c r="Z329" s="506"/>
      <c r="AA329" s="507"/>
      <c r="AB329" s="507"/>
      <c r="AC329" s="507"/>
      <c r="AD329" s="507"/>
      <c r="AE329" s="507"/>
      <c r="AF329" s="507"/>
      <c r="AG329" s="507"/>
      <c r="AH329" s="507"/>
      <c r="AI329" s="507"/>
      <c r="AJ329" s="507"/>
      <c r="AK329" s="507"/>
      <c r="AL329" s="507"/>
      <c r="AM329" s="507"/>
      <c r="AN329" s="507"/>
      <c r="AO329" s="507"/>
      <c r="AP329" s="507"/>
      <c r="AQ329" s="563"/>
      <c r="AR329" s="563"/>
      <c r="AS329" s="507"/>
    </row>
    <row r="330" spans="1:45" ht="27" customHeight="1" x14ac:dyDescent="0.2">
      <c r="A330" s="564"/>
      <c r="C330" s="507"/>
      <c r="E330" s="507"/>
      <c r="G330" s="507"/>
      <c r="H330" s="556"/>
      <c r="I330" s="507"/>
      <c r="J330" s="556"/>
      <c r="K330" s="506"/>
      <c r="L330" s="556"/>
      <c r="M330" s="506"/>
      <c r="N330" s="556"/>
      <c r="O330" s="506"/>
      <c r="P330" s="557"/>
      <c r="Q330" s="556"/>
      <c r="R330" s="558"/>
      <c r="S330" s="556"/>
      <c r="T330" s="556"/>
      <c r="U330" s="556"/>
      <c r="V330" s="743"/>
      <c r="W330" s="745"/>
      <c r="X330" s="746"/>
      <c r="Y330" s="557"/>
      <c r="Z330" s="506"/>
      <c r="AA330" s="507"/>
      <c r="AB330" s="507"/>
      <c r="AC330" s="507"/>
      <c r="AD330" s="507"/>
      <c r="AE330" s="507"/>
      <c r="AF330" s="507"/>
      <c r="AG330" s="507"/>
      <c r="AH330" s="507"/>
      <c r="AI330" s="507"/>
      <c r="AJ330" s="507"/>
      <c r="AK330" s="507"/>
      <c r="AL330" s="507"/>
      <c r="AM330" s="507"/>
      <c r="AN330" s="507"/>
      <c r="AO330" s="507"/>
      <c r="AP330" s="507"/>
      <c r="AQ330" s="563"/>
      <c r="AR330" s="563"/>
      <c r="AS330" s="507"/>
    </row>
    <row r="331" spans="1:45" ht="27" customHeight="1" x14ac:dyDescent="0.2">
      <c r="A331" s="564"/>
      <c r="C331" s="507"/>
      <c r="E331" s="507"/>
      <c r="G331" s="507"/>
      <c r="H331" s="556"/>
      <c r="I331" s="507"/>
      <c r="J331" s="556"/>
      <c r="K331" s="506"/>
      <c r="L331" s="556"/>
      <c r="M331" s="506"/>
      <c r="N331" s="556"/>
      <c r="O331" s="506"/>
      <c r="P331" s="557"/>
      <c r="Q331" s="556"/>
      <c r="R331" s="558"/>
      <c r="S331" s="556"/>
      <c r="T331" s="556"/>
      <c r="U331" s="556"/>
      <c r="V331" s="743"/>
      <c r="W331" s="745"/>
      <c r="X331" s="746"/>
      <c r="Y331" s="557"/>
      <c r="Z331" s="506"/>
      <c r="AA331" s="507"/>
      <c r="AB331" s="507"/>
      <c r="AC331" s="507"/>
      <c r="AD331" s="507"/>
      <c r="AE331" s="507"/>
      <c r="AF331" s="507"/>
      <c r="AG331" s="507"/>
      <c r="AH331" s="507"/>
      <c r="AI331" s="507"/>
      <c r="AJ331" s="507"/>
      <c r="AK331" s="507"/>
      <c r="AL331" s="507"/>
      <c r="AM331" s="507"/>
      <c r="AN331" s="507"/>
      <c r="AO331" s="507"/>
      <c r="AP331" s="507"/>
      <c r="AQ331" s="563"/>
      <c r="AR331" s="563"/>
      <c r="AS331" s="507"/>
    </row>
    <row r="332" spans="1:45" ht="27" customHeight="1" x14ac:dyDescent="0.2">
      <c r="A332" s="564"/>
      <c r="C332" s="507"/>
      <c r="E332" s="507"/>
      <c r="G332" s="507"/>
      <c r="H332" s="556"/>
      <c r="I332" s="507"/>
      <c r="J332" s="556"/>
      <c r="K332" s="506"/>
      <c r="L332" s="556"/>
      <c r="M332" s="506"/>
      <c r="N332" s="556"/>
      <c r="O332" s="506"/>
      <c r="P332" s="557"/>
      <c r="Q332" s="556"/>
      <c r="R332" s="558"/>
      <c r="S332" s="556"/>
      <c r="T332" s="556"/>
      <c r="U332" s="556"/>
      <c r="V332" s="743"/>
      <c r="W332" s="745"/>
      <c r="X332" s="746"/>
      <c r="Y332" s="557"/>
      <c r="Z332" s="506"/>
      <c r="AA332" s="507"/>
      <c r="AB332" s="507"/>
      <c r="AC332" s="507"/>
      <c r="AD332" s="507"/>
      <c r="AE332" s="507"/>
      <c r="AF332" s="507"/>
      <c r="AG332" s="507"/>
      <c r="AH332" s="507"/>
      <c r="AI332" s="507"/>
      <c r="AJ332" s="507"/>
      <c r="AK332" s="507"/>
      <c r="AL332" s="507"/>
      <c r="AM332" s="507"/>
      <c r="AN332" s="507"/>
      <c r="AO332" s="507"/>
      <c r="AP332" s="507"/>
      <c r="AQ332" s="563"/>
      <c r="AR332" s="563"/>
      <c r="AS332" s="507"/>
    </row>
    <row r="333" spans="1:45" ht="27" customHeight="1" x14ac:dyDescent="0.2">
      <c r="A333" s="564"/>
      <c r="C333" s="507"/>
      <c r="E333" s="507"/>
      <c r="G333" s="507"/>
      <c r="H333" s="556"/>
      <c r="I333" s="507"/>
      <c r="J333" s="556"/>
      <c r="K333" s="506"/>
      <c r="L333" s="556"/>
      <c r="M333" s="506"/>
      <c r="N333" s="556"/>
      <c r="O333" s="506"/>
      <c r="P333" s="557"/>
      <c r="Q333" s="556"/>
      <c r="R333" s="558"/>
      <c r="S333" s="556"/>
      <c r="T333" s="556"/>
      <c r="U333" s="556"/>
      <c r="V333" s="743"/>
      <c r="W333" s="745"/>
      <c r="X333" s="746"/>
      <c r="Y333" s="557"/>
      <c r="Z333" s="506"/>
      <c r="AA333" s="507"/>
      <c r="AB333" s="507"/>
      <c r="AC333" s="507"/>
      <c r="AD333" s="507"/>
      <c r="AE333" s="507"/>
      <c r="AF333" s="507"/>
      <c r="AG333" s="507"/>
      <c r="AH333" s="507"/>
      <c r="AI333" s="507"/>
      <c r="AJ333" s="507"/>
      <c r="AK333" s="507"/>
      <c r="AL333" s="507"/>
      <c r="AM333" s="507"/>
      <c r="AN333" s="507"/>
      <c r="AO333" s="507"/>
      <c r="AP333" s="507"/>
      <c r="AQ333" s="563"/>
      <c r="AR333" s="563"/>
      <c r="AS333" s="507"/>
    </row>
    <row r="334" spans="1:45" ht="27" customHeight="1" x14ac:dyDescent="0.2">
      <c r="A334" s="564"/>
      <c r="C334" s="507"/>
      <c r="E334" s="507"/>
      <c r="G334" s="507"/>
      <c r="H334" s="556"/>
      <c r="I334" s="507"/>
      <c r="J334" s="556"/>
      <c r="K334" s="506"/>
      <c r="L334" s="556"/>
      <c r="M334" s="506"/>
      <c r="N334" s="556"/>
      <c r="O334" s="506"/>
      <c r="P334" s="557"/>
      <c r="Q334" s="556"/>
      <c r="R334" s="558"/>
      <c r="S334" s="556"/>
      <c r="T334" s="556"/>
      <c r="U334" s="556"/>
      <c r="V334" s="743"/>
      <c r="W334" s="745"/>
      <c r="X334" s="746"/>
      <c r="Y334" s="557"/>
      <c r="Z334" s="506"/>
      <c r="AA334" s="507"/>
      <c r="AB334" s="507"/>
      <c r="AC334" s="507"/>
      <c r="AD334" s="507"/>
      <c r="AE334" s="507"/>
      <c r="AF334" s="507"/>
      <c r="AG334" s="507"/>
      <c r="AH334" s="507"/>
      <c r="AI334" s="507"/>
      <c r="AJ334" s="507"/>
      <c r="AK334" s="507"/>
      <c r="AL334" s="507"/>
      <c r="AM334" s="507"/>
      <c r="AN334" s="507"/>
      <c r="AO334" s="507"/>
      <c r="AP334" s="507"/>
      <c r="AQ334" s="563"/>
      <c r="AR334" s="563"/>
      <c r="AS334" s="507"/>
    </row>
    <row r="335" spans="1:45" ht="27" customHeight="1" x14ac:dyDescent="0.2">
      <c r="A335" s="564"/>
      <c r="C335" s="507"/>
      <c r="E335" s="507"/>
      <c r="G335" s="507"/>
      <c r="H335" s="556"/>
      <c r="I335" s="507"/>
      <c r="J335" s="556"/>
      <c r="K335" s="506"/>
      <c r="L335" s="556"/>
      <c r="M335" s="506"/>
      <c r="N335" s="556"/>
      <c r="O335" s="506"/>
      <c r="P335" s="557"/>
      <c r="Q335" s="556"/>
      <c r="R335" s="558"/>
      <c r="S335" s="556"/>
      <c r="T335" s="556"/>
      <c r="U335" s="556"/>
      <c r="V335" s="743"/>
      <c r="W335" s="745"/>
      <c r="X335" s="746"/>
      <c r="Y335" s="557"/>
      <c r="Z335" s="506"/>
      <c r="AA335" s="507"/>
      <c r="AB335" s="507"/>
      <c r="AC335" s="507"/>
      <c r="AD335" s="507"/>
      <c r="AE335" s="507"/>
      <c r="AF335" s="507"/>
      <c r="AG335" s="507"/>
      <c r="AH335" s="507"/>
      <c r="AI335" s="507"/>
      <c r="AJ335" s="507"/>
      <c r="AK335" s="507"/>
      <c r="AL335" s="507"/>
      <c r="AM335" s="507"/>
      <c r="AN335" s="507"/>
      <c r="AO335" s="507"/>
      <c r="AP335" s="507"/>
      <c r="AQ335" s="563"/>
      <c r="AR335" s="563"/>
      <c r="AS335" s="507"/>
    </row>
    <row r="336" spans="1:45" ht="27" customHeight="1" x14ac:dyDescent="0.2">
      <c r="A336" s="564"/>
      <c r="C336" s="507"/>
      <c r="E336" s="507"/>
      <c r="G336" s="507"/>
      <c r="H336" s="556"/>
      <c r="I336" s="507"/>
      <c r="J336" s="556"/>
      <c r="K336" s="506"/>
      <c r="L336" s="556"/>
      <c r="M336" s="506"/>
      <c r="N336" s="556"/>
      <c r="O336" s="506"/>
      <c r="P336" s="557"/>
      <c r="Q336" s="556"/>
      <c r="R336" s="558"/>
      <c r="S336" s="556"/>
      <c r="T336" s="556"/>
      <c r="U336" s="556"/>
      <c r="V336" s="743"/>
      <c r="W336" s="745"/>
      <c r="X336" s="746"/>
      <c r="Y336" s="557"/>
      <c r="Z336" s="506"/>
      <c r="AA336" s="507"/>
      <c r="AB336" s="507"/>
      <c r="AC336" s="507"/>
      <c r="AD336" s="507"/>
      <c r="AE336" s="507"/>
      <c r="AF336" s="507"/>
      <c r="AG336" s="507"/>
      <c r="AH336" s="507"/>
      <c r="AI336" s="507"/>
      <c r="AJ336" s="507"/>
      <c r="AK336" s="507"/>
      <c r="AL336" s="507"/>
      <c r="AM336" s="507"/>
      <c r="AN336" s="507"/>
      <c r="AO336" s="507"/>
      <c r="AP336" s="507"/>
      <c r="AQ336" s="563"/>
      <c r="AR336" s="563"/>
      <c r="AS336" s="507"/>
    </row>
    <row r="337" spans="1:45" ht="27" customHeight="1" x14ac:dyDescent="0.2">
      <c r="A337" s="564"/>
      <c r="C337" s="507"/>
      <c r="E337" s="507"/>
      <c r="G337" s="507"/>
      <c r="H337" s="556"/>
      <c r="I337" s="507"/>
      <c r="J337" s="556"/>
      <c r="K337" s="506"/>
      <c r="L337" s="556"/>
      <c r="M337" s="506"/>
      <c r="N337" s="556"/>
      <c r="O337" s="506"/>
      <c r="P337" s="557"/>
      <c r="Q337" s="556"/>
      <c r="R337" s="558"/>
      <c r="S337" s="556"/>
      <c r="T337" s="556"/>
      <c r="U337" s="556"/>
      <c r="V337" s="743"/>
      <c r="W337" s="745"/>
      <c r="X337" s="746"/>
      <c r="Y337" s="557"/>
      <c r="Z337" s="506"/>
      <c r="AA337" s="507"/>
      <c r="AB337" s="507"/>
      <c r="AC337" s="507"/>
      <c r="AD337" s="507"/>
      <c r="AE337" s="507"/>
      <c r="AF337" s="507"/>
      <c r="AG337" s="507"/>
      <c r="AH337" s="507"/>
      <c r="AI337" s="507"/>
      <c r="AJ337" s="507"/>
      <c r="AK337" s="507"/>
      <c r="AL337" s="507"/>
      <c r="AM337" s="507"/>
      <c r="AN337" s="507"/>
      <c r="AO337" s="507"/>
      <c r="AP337" s="507"/>
      <c r="AQ337" s="563"/>
      <c r="AR337" s="563"/>
      <c r="AS337" s="507"/>
    </row>
    <row r="338" spans="1:45" ht="27" customHeight="1" x14ac:dyDescent="0.2">
      <c r="A338" s="564"/>
      <c r="C338" s="507"/>
      <c r="E338" s="507"/>
      <c r="G338" s="507"/>
      <c r="H338" s="556"/>
      <c r="I338" s="507"/>
      <c r="J338" s="556"/>
      <c r="K338" s="506"/>
      <c r="L338" s="556"/>
      <c r="M338" s="506"/>
      <c r="N338" s="556"/>
      <c r="O338" s="506"/>
      <c r="P338" s="557"/>
      <c r="Q338" s="556"/>
      <c r="R338" s="558"/>
      <c r="S338" s="556"/>
      <c r="T338" s="556"/>
      <c r="U338" s="556"/>
      <c r="V338" s="743"/>
      <c r="W338" s="745"/>
      <c r="X338" s="746"/>
      <c r="Y338" s="557"/>
      <c r="Z338" s="506"/>
      <c r="AA338" s="507"/>
      <c r="AB338" s="507"/>
      <c r="AC338" s="507"/>
      <c r="AD338" s="507"/>
      <c r="AE338" s="507"/>
      <c r="AF338" s="507"/>
      <c r="AG338" s="507"/>
      <c r="AH338" s="507"/>
      <c r="AI338" s="507"/>
      <c r="AJ338" s="507"/>
      <c r="AK338" s="507"/>
      <c r="AL338" s="507"/>
      <c r="AM338" s="507"/>
      <c r="AN338" s="507"/>
      <c r="AO338" s="507"/>
      <c r="AP338" s="507"/>
      <c r="AQ338" s="563"/>
      <c r="AR338" s="563"/>
      <c r="AS338" s="507"/>
    </row>
    <row r="339" spans="1:45" ht="27" customHeight="1" x14ac:dyDescent="0.2">
      <c r="A339" s="564"/>
      <c r="C339" s="507"/>
      <c r="E339" s="507"/>
      <c r="G339" s="507"/>
      <c r="H339" s="556"/>
      <c r="I339" s="507"/>
      <c r="J339" s="556"/>
      <c r="K339" s="506"/>
      <c r="L339" s="556"/>
      <c r="M339" s="506"/>
      <c r="N339" s="556"/>
      <c r="O339" s="506"/>
      <c r="P339" s="557"/>
      <c r="Q339" s="556"/>
      <c r="R339" s="558"/>
      <c r="S339" s="556"/>
      <c r="T339" s="556"/>
      <c r="U339" s="556"/>
      <c r="V339" s="743"/>
      <c r="W339" s="745"/>
      <c r="X339" s="746"/>
      <c r="Y339" s="557"/>
      <c r="Z339" s="506"/>
      <c r="AA339" s="507"/>
      <c r="AB339" s="507"/>
      <c r="AC339" s="507"/>
      <c r="AD339" s="507"/>
      <c r="AE339" s="507"/>
      <c r="AF339" s="507"/>
      <c r="AG339" s="507"/>
      <c r="AH339" s="507"/>
      <c r="AI339" s="507"/>
      <c r="AJ339" s="507"/>
      <c r="AK339" s="507"/>
      <c r="AL339" s="507"/>
      <c r="AM339" s="507"/>
      <c r="AN339" s="507"/>
      <c r="AO339" s="507"/>
      <c r="AP339" s="507"/>
      <c r="AQ339" s="563"/>
      <c r="AR339" s="563"/>
      <c r="AS339" s="507"/>
    </row>
    <row r="340" spans="1:45" ht="27" customHeight="1" x14ac:dyDescent="0.2">
      <c r="A340" s="564"/>
      <c r="C340" s="507"/>
      <c r="E340" s="507"/>
      <c r="G340" s="507"/>
      <c r="H340" s="556"/>
      <c r="I340" s="507"/>
      <c r="J340" s="556"/>
      <c r="K340" s="506"/>
      <c r="L340" s="556"/>
      <c r="M340" s="506"/>
      <c r="N340" s="556"/>
      <c r="O340" s="506"/>
      <c r="P340" s="557"/>
      <c r="Q340" s="556"/>
      <c r="R340" s="558"/>
      <c r="S340" s="556"/>
      <c r="T340" s="556"/>
      <c r="U340" s="556"/>
      <c r="V340" s="743"/>
      <c r="W340" s="745"/>
      <c r="X340" s="746"/>
      <c r="Y340" s="557"/>
      <c r="Z340" s="506"/>
      <c r="AA340" s="507"/>
      <c r="AB340" s="507"/>
      <c r="AC340" s="507"/>
      <c r="AD340" s="507"/>
      <c r="AE340" s="507"/>
      <c r="AF340" s="507"/>
      <c r="AG340" s="507"/>
      <c r="AH340" s="507"/>
      <c r="AI340" s="507"/>
      <c r="AJ340" s="507"/>
      <c r="AK340" s="507"/>
      <c r="AL340" s="507"/>
      <c r="AM340" s="507"/>
      <c r="AN340" s="507"/>
      <c r="AO340" s="507"/>
      <c r="AP340" s="507"/>
      <c r="AQ340" s="563"/>
      <c r="AR340" s="563"/>
      <c r="AS340" s="507"/>
    </row>
    <row r="341" spans="1:45" ht="27" customHeight="1" x14ac:dyDescent="0.2">
      <c r="A341" s="564"/>
      <c r="C341" s="507"/>
      <c r="E341" s="507"/>
      <c r="G341" s="507"/>
      <c r="H341" s="556"/>
      <c r="I341" s="507"/>
      <c r="J341" s="556"/>
      <c r="K341" s="506"/>
      <c r="L341" s="556"/>
      <c r="M341" s="506"/>
      <c r="N341" s="556"/>
      <c r="O341" s="506"/>
      <c r="P341" s="557"/>
      <c r="Q341" s="556"/>
      <c r="R341" s="558"/>
      <c r="S341" s="556"/>
      <c r="T341" s="556"/>
      <c r="U341" s="556"/>
      <c r="V341" s="743"/>
      <c r="W341" s="745"/>
      <c r="X341" s="746"/>
      <c r="Y341" s="557"/>
      <c r="Z341" s="506"/>
      <c r="AA341" s="507"/>
      <c r="AB341" s="507"/>
      <c r="AC341" s="507"/>
      <c r="AD341" s="507"/>
      <c r="AE341" s="507"/>
      <c r="AF341" s="507"/>
      <c r="AG341" s="507"/>
      <c r="AH341" s="507"/>
      <c r="AI341" s="507"/>
      <c r="AJ341" s="507"/>
      <c r="AK341" s="507"/>
      <c r="AL341" s="507"/>
      <c r="AM341" s="507"/>
      <c r="AN341" s="507"/>
      <c r="AO341" s="507"/>
      <c r="AP341" s="507"/>
      <c r="AQ341" s="563"/>
      <c r="AR341" s="563"/>
      <c r="AS341" s="507"/>
    </row>
    <row r="342" spans="1:45" ht="27" customHeight="1" x14ac:dyDescent="0.2">
      <c r="A342" s="564"/>
      <c r="C342" s="507"/>
      <c r="E342" s="507"/>
      <c r="G342" s="507"/>
      <c r="H342" s="556"/>
      <c r="I342" s="507"/>
      <c r="J342" s="556"/>
      <c r="K342" s="506"/>
      <c r="L342" s="556"/>
      <c r="M342" s="506"/>
      <c r="N342" s="556"/>
      <c r="O342" s="506"/>
      <c r="P342" s="557"/>
      <c r="Q342" s="556"/>
      <c r="R342" s="558"/>
      <c r="S342" s="556"/>
      <c r="T342" s="556"/>
      <c r="U342" s="556"/>
      <c r="V342" s="743"/>
      <c r="W342" s="745"/>
      <c r="X342" s="746"/>
      <c r="Y342" s="557"/>
      <c r="Z342" s="506"/>
      <c r="AA342" s="507"/>
      <c r="AB342" s="507"/>
      <c r="AC342" s="507"/>
      <c r="AD342" s="507"/>
      <c r="AE342" s="507"/>
      <c r="AF342" s="507"/>
      <c r="AG342" s="507"/>
      <c r="AH342" s="507"/>
      <c r="AI342" s="507"/>
      <c r="AJ342" s="507"/>
      <c r="AK342" s="507"/>
      <c r="AL342" s="507"/>
      <c r="AM342" s="507"/>
      <c r="AN342" s="507"/>
      <c r="AO342" s="507"/>
      <c r="AP342" s="507"/>
      <c r="AQ342" s="563"/>
      <c r="AR342" s="563"/>
      <c r="AS342" s="507"/>
    </row>
    <row r="343" spans="1:45" ht="27" customHeight="1" x14ac:dyDescent="0.2">
      <c r="A343" s="564"/>
      <c r="C343" s="507"/>
      <c r="E343" s="507"/>
      <c r="G343" s="507"/>
      <c r="H343" s="556"/>
      <c r="I343" s="507"/>
      <c r="J343" s="556"/>
      <c r="K343" s="506"/>
      <c r="L343" s="556"/>
      <c r="M343" s="506"/>
      <c r="N343" s="556"/>
      <c r="O343" s="506"/>
      <c r="P343" s="557"/>
      <c r="Q343" s="556"/>
      <c r="R343" s="558"/>
      <c r="S343" s="556"/>
      <c r="T343" s="556"/>
      <c r="U343" s="556"/>
      <c r="V343" s="743"/>
      <c r="W343" s="745"/>
      <c r="X343" s="746"/>
      <c r="Y343" s="557"/>
      <c r="Z343" s="506"/>
      <c r="AA343" s="507"/>
      <c r="AB343" s="507"/>
      <c r="AC343" s="507"/>
      <c r="AD343" s="507"/>
      <c r="AE343" s="507"/>
      <c r="AF343" s="507"/>
      <c r="AG343" s="507"/>
      <c r="AH343" s="507"/>
      <c r="AI343" s="507"/>
      <c r="AJ343" s="507"/>
      <c r="AK343" s="507"/>
      <c r="AL343" s="507"/>
      <c r="AM343" s="507"/>
      <c r="AN343" s="507"/>
      <c r="AO343" s="507"/>
      <c r="AP343" s="507"/>
      <c r="AQ343" s="563"/>
      <c r="AR343" s="563"/>
      <c r="AS343" s="507"/>
    </row>
    <row r="344" spans="1:45" ht="27" customHeight="1" x14ac:dyDescent="0.2">
      <c r="A344" s="564"/>
      <c r="C344" s="507"/>
      <c r="E344" s="507"/>
      <c r="G344" s="507"/>
      <c r="H344" s="556"/>
      <c r="I344" s="507"/>
      <c r="J344" s="556"/>
      <c r="K344" s="506"/>
      <c r="L344" s="556"/>
      <c r="M344" s="506"/>
      <c r="N344" s="556"/>
      <c r="O344" s="506"/>
      <c r="P344" s="557"/>
      <c r="Q344" s="556"/>
      <c r="R344" s="558"/>
      <c r="S344" s="556"/>
      <c r="T344" s="556"/>
      <c r="U344" s="556"/>
      <c r="V344" s="743"/>
      <c r="W344" s="745"/>
      <c r="X344" s="746"/>
      <c r="Y344" s="557"/>
      <c r="Z344" s="506"/>
      <c r="AA344" s="507"/>
      <c r="AB344" s="507"/>
      <c r="AC344" s="507"/>
      <c r="AD344" s="507"/>
      <c r="AE344" s="507"/>
      <c r="AF344" s="507"/>
      <c r="AG344" s="507"/>
      <c r="AH344" s="507"/>
      <c r="AI344" s="507"/>
      <c r="AJ344" s="507"/>
      <c r="AK344" s="507"/>
      <c r="AL344" s="507"/>
      <c r="AM344" s="507"/>
      <c r="AN344" s="507"/>
      <c r="AO344" s="507"/>
      <c r="AP344" s="507"/>
      <c r="AQ344" s="563"/>
      <c r="AR344" s="563"/>
      <c r="AS344" s="507"/>
    </row>
    <row r="345" spans="1:45" ht="27" customHeight="1" x14ac:dyDescent="0.2">
      <c r="A345" s="564"/>
      <c r="C345" s="507"/>
      <c r="E345" s="507"/>
      <c r="G345" s="507"/>
      <c r="H345" s="556"/>
      <c r="I345" s="507"/>
      <c r="J345" s="556"/>
      <c r="K345" s="506"/>
      <c r="L345" s="556"/>
      <c r="M345" s="506"/>
      <c r="N345" s="556"/>
      <c r="O345" s="506"/>
      <c r="P345" s="557"/>
      <c r="Q345" s="556"/>
      <c r="R345" s="558"/>
      <c r="S345" s="556"/>
      <c r="T345" s="556"/>
      <c r="U345" s="556"/>
      <c r="V345" s="743"/>
      <c r="W345" s="745"/>
      <c r="X345" s="746"/>
      <c r="Y345" s="557"/>
      <c r="Z345" s="506"/>
      <c r="AA345" s="507"/>
      <c r="AB345" s="507"/>
      <c r="AC345" s="507"/>
      <c r="AD345" s="507"/>
      <c r="AE345" s="507"/>
      <c r="AF345" s="507"/>
      <c r="AG345" s="507"/>
      <c r="AH345" s="507"/>
      <c r="AI345" s="507"/>
      <c r="AJ345" s="507"/>
      <c r="AK345" s="507"/>
      <c r="AL345" s="507"/>
      <c r="AM345" s="507"/>
      <c r="AN345" s="507"/>
      <c r="AO345" s="507"/>
      <c r="AP345" s="507"/>
      <c r="AQ345" s="563"/>
      <c r="AR345" s="563"/>
      <c r="AS345" s="507"/>
    </row>
    <row r="346" spans="1:45" ht="27" customHeight="1" x14ac:dyDescent="0.2">
      <c r="A346" s="564"/>
      <c r="C346" s="507"/>
      <c r="E346" s="507"/>
      <c r="G346" s="507"/>
      <c r="H346" s="556"/>
      <c r="I346" s="507"/>
      <c r="J346" s="556"/>
      <c r="K346" s="506"/>
      <c r="L346" s="556"/>
      <c r="M346" s="506"/>
      <c r="N346" s="556"/>
      <c r="O346" s="506"/>
      <c r="P346" s="557"/>
      <c r="Q346" s="556"/>
      <c r="R346" s="558"/>
      <c r="S346" s="556"/>
      <c r="T346" s="556"/>
      <c r="U346" s="556"/>
      <c r="V346" s="743"/>
      <c r="W346" s="745"/>
      <c r="X346" s="746"/>
      <c r="Y346" s="557"/>
      <c r="Z346" s="506"/>
      <c r="AA346" s="507"/>
      <c r="AB346" s="507"/>
      <c r="AC346" s="507"/>
      <c r="AD346" s="507"/>
      <c r="AE346" s="507"/>
      <c r="AF346" s="507"/>
      <c r="AG346" s="507"/>
      <c r="AH346" s="507"/>
      <c r="AI346" s="507"/>
      <c r="AJ346" s="507"/>
      <c r="AK346" s="507"/>
      <c r="AL346" s="507"/>
      <c r="AM346" s="507"/>
      <c r="AN346" s="507"/>
      <c r="AO346" s="507"/>
      <c r="AP346" s="507"/>
      <c r="AQ346" s="563"/>
      <c r="AR346" s="563"/>
      <c r="AS346" s="507"/>
    </row>
    <row r="347" spans="1:45" ht="27" customHeight="1" x14ac:dyDescent="0.2">
      <c r="A347" s="564"/>
      <c r="C347" s="507"/>
      <c r="E347" s="507"/>
      <c r="G347" s="507"/>
      <c r="H347" s="556"/>
      <c r="I347" s="507"/>
      <c r="J347" s="556"/>
      <c r="K347" s="506"/>
      <c r="L347" s="556"/>
      <c r="M347" s="506"/>
      <c r="N347" s="556"/>
      <c r="O347" s="506"/>
      <c r="P347" s="557"/>
      <c r="Q347" s="556"/>
      <c r="R347" s="558"/>
      <c r="S347" s="556"/>
      <c r="T347" s="556"/>
      <c r="U347" s="556"/>
      <c r="V347" s="743"/>
      <c r="W347" s="745"/>
      <c r="X347" s="746"/>
      <c r="Y347" s="557"/>
      <c r="Z347" s="506"/>
      <c r="AA347" s="507"/>
      <c r="AB347" s="507"/>
      <c r="AC347" s="507"/>
      <c r="AD347" s="507"/>
      <c r="AE347" s="507"/>
      <c r="AF347" s="507"/>
      <c r="AG347" s="507"/>
      <c r="AH347" s="507"/>
      <c r="AI347" s="507"/>
      <c r="AJ347" s="507"/>
      <c r="AK347" s="507"/>
      <c r="AL347" s="507"/>
      <c r="AM347" s="507"/>
      <c r="AN347" s="507"/>
      <c r="AO347" s="507"/>
      <c r="AP347" s="507"/>
      <c r="AQ347" s="563"/>
      <c r="AR347" s="563"/>
      <c r="AS347" s="507"/>
    </row>
    <row r="348" spans="1:45" ht="27" customHeight="1" x14ac:dyDescent="0.2">
      <c r="A348" s="564"/>
      <c r="C348" s="507"/>
      <c r="E348" s="507"/>
      <c r="G348" s="507"/>
      <c r="H348" s="556"/>
      <c r="I348" s="507"/>
      <c r="J348" s="556"/>
      <c r="K348" s="506"/>
      <c r="L348" s="556"/>
      <c r="M348" s="506"/>
      <c r="N348" s="556"/>
      <c r="O348" s="506"/>
      <c r="P348" s="557"/>
      <c r="Q348" s="556"/>
      <c r="R348" s="558"/>
      <c r="S348" s="556"/>
      <c r="T348" s="556"/>
      <c r="U348" s="556"/>
      <c r="V348" s="743"/>
      <c r="W348" s="745"/>
      <c r="X348" s="746"/>
      <c r="Y348" s="557"/>
      <c r="Z348" s="506"/>
      <c r="AA348" s="507"/>
      <c r="AB348" s="507"/>
      <c r="AC348" s="507"/>
      <c r="AD348" s="507"/>
      <c r="AE348" s="507"/>
      <c r="AF348" s="507"/>
      <c r="AG348" s="507"/>
      <c r="AH348" s="507"/>
      <c r="AI348" s="507"/>
      <c r="AJ348" s="507"/>
      <c r="AK348" s="507"/>
      <c r="AL348" s="507"/>
      <c r="AM348" s="507"/>
      <c r="AN348" s="507"/>
      <c r="AO348" s="507"/>
      <c r="AP348" s="507"/>
      <c r="AQ348" s="563"/>
      <c r="AR348" s="563"/>
      <c r="AS348" s="507"/>
    </row>
    <row r="349" spans="1:45" ht="27" customHeight="1" x14ac:dyDescent="0.2">
      <c r="A349" s="564"/>
      <c r="C349" s="507"/>
      <c r="E349" s="507"/>
      <c r="G349" s="507"/>
      <c r="H349" s="556"/>
      <c r="I349" s="507"/>
      <c r="J349" s="556"/>
      <c r="K349" s="506"/>
      <c r="L349" s="556"/>
      <c r="M349" s="506"/>
      <c r="N349" s="556"/>
      <c r="O349" s="506"/>
      <c r="P349" s="557"/>
      <c r="Q349" s="556"/>
      <c r="R349" s="558"/>
      <c r="S349" s="556"/>
      <c r="T349" s="556"/>
      <c r="U349" s="556"/>
      <c r="V349" s="743"/>
      <c r="W349" s="745"/>
      <c r="X349" s="746"/>
      <c r="Y349" s="557"/>
      <c r="Z349" s="506"/>
      <c r="AA349" s="507"/>
      <c r="AB349" s="507"/>
      <c r="AC349" s="507"/>
      <c r="AD349" s="507"/>
      <c r="AE349" s="507"/>
      <c r="AF349" s="507"/>
      <c r="AG349" s="507"/>
      <c r="AH349" s="507"/>
      <c r="AI349" s="507"/>
      <c r="AJ349" s="507"/>
      <c r="AK349" s="507"/>
      <c r="AL349" s="507"/>
      <c r="AM349" s="507"/>
      <c r="AN349" s="507"/>
      <c r="AO349" s="507"/>
      <c r="AP349" s="507"/>
      <c r="AQ349" s="563"/>
      <c r="AR349" s="563"/>
      <c r="AS349" s="507"/>
    </row>
    <row r="350" spans="1:45" ht="27" customHeight="1" x14ac:dyDescent="0.2">
      <c r="A350" s="564"/>
      <c r="C350" s="507"/>
      <c r="E350" s="507"/>
      <c r="G350" s="507"/>
      <c r="H350" s="556"/>
      <c r="I350" s="507"/>
      <c r="J350" s="556"/>
      <c r="K350" s="506"/>
      <c r="L350" s="556"/>
      <c r="M350" s="506"/>
      <c r="N350" s="556"/>
      <c r="O350" s="506"/>
      <c r="P350" s="557"/>
      <c r="Q350" s="556"/>
      <c r="R350" s="558"/>
      <c r="S350" s="556"/>
      <c r="T350" s="556"/>
      <c r="U350" s="556"/>
      <c r="V350" s="743"/>
      <c r="W350" s="745"/>
      <c r="X350" s="746"/>
      <c r="Y350" s="557"/>
      <c r="Z350" s="506"/>
      <c r="AA350" s="507"/>
      <c r="AB350" s="507"/>
      <c r="AC350" s="507"/>
      <c r="AD350" s="507"/>
      <c r="AE350" s="507"/>
      <c r="AF350" s="507"/>
      <c r="AG350" s="507"/>
      <c r="AH350" s="507"/>
      <c r="AI350" s="507"/>
      <c r="AJ350" s="507"/>
      <c r="AK350" s="507"/>
      <c r="AL350" s="507"/>
      <c r="AM350" s="507"/>
      <c r="AN350" s="507"/>
      <c r="AO350" s="507"/>
      <c r="AP350" s="507"/>
      <c r="AQ350" s="563"/>
      <c r="AR350" s="563"/>
      <c r="AS350" s="507"/>
    </row>
    <row r="351" spans="1:45" ht="27" customHeight="1" x14ac:dyDescent="0.2">
      <c r="A351" s="564"/>
      <c r="C351" s="507"/>
      <c r="E351" s="507"/>
      <c r="G351" s="507"/>
      <c r="H351" s="556"/>
      <c r="I351" s="507"/>
      <c r="J351" s="556"/>
      <c r="K351" s="506"/>
      <c r="L351" s="556"/>
      <c r="M351" s="506"/>
      <c r="N351" s="556"/>
      <c r="O351" s="506"/>
      <c r="P351" s="557"/>
      <c r="Q351" s="556"/>
      <c r="R351" s="558"/>
      <c r="S351" s="556"/>
      <c r="T351" s="556"/>
      <c r="U351" s="556"/>
      <c r="V351" s="743"/>
      <c r="W351" s="745"/>
      <c r="X351" s="746"/>
      <c r="Y351" s="557"/>
      <c r="Z351" s="506"/>
      <c r="AA351" s="507"/>
      <c r="AB351" s="507"/>
      <c r="AC351" s="507"/>
      <c r="AD351" s="507"/>
      <c r="AE351" s="507"/>
      <c r="AF351" s="507"/>
      <c r="AG351" s="507"/>
      <c r="AH351" s="507"/>
      <c r="AI351" s="507"/>
      <c r="AJ351" s="507"/>
      <c r="AK351" s="507"/>
      <c r="AL351" s="507"/>
      <c r="AM351" s="507"/>
      <c r="AN351" s="507"/>
      <c r="AO351" s="507"/>
      <c r="AP351" s="507"/>
      <c r="AQ351" s="563"/>
      <c r="AR351" s="563"/>
      <c r="AS351" s="507"/>
    </row>
    <row r="352" spans="1:45" ht="27" customHeight="1" x14ac:dyDescent="0.2">
      <c r="A352" s="564"/>
      <c r="C352" s="507"/>
      <c r="E352" s="507"/>
      <c r="G352" s="507"/>
      <c r="H352" s="556"/>
      <c r="I352" s="507"/>
      <c r="J352" s="556"/>
      <c r="K352" s="506"/>
      <c r="L352" s="556"/>
      <c r="M352" s="506"/>
      <c r="N352" s="556"/>
      <c r="O352" s="506"/>
      <c r="P352" s="557"/>
      <c r="Q352" s="556"/>
      <c r="R352" s="558"/>
      <c r="S352" s="556"/>
      <c r="T352" s="556"/>
      <c r="U352" s="556"/>
      <c r="V352" s="743"/>
      <c r="W352" s="745"/>
      <c r="X352" s="746"/>
      <c r="Y352" s="557"/>
      <c r="Z352" s="506"/>
      <c r="AA352" s="507"/>
      <c r="AB352" s="507"/>
      <c r="AC352" s="507"/>
      <c r="AD352" s="507"/>
      <c r="AE352" s="507"/>
      <c r="AF352" s="507"/>
      <c r="AG352" s="507"/>
      <c r="AH352" s="507"/>
      <c r="AI352" s="507"/>
      <c r="AJ352" s="507"/>
      <c r="AK352" s="507"/>
      <c r="AL352" s="507"/>
      <c r="AM352" s="507"/>
      <c r="AN352" s="507"/>
      <c r="AO352" s="507"/>
      <c r="AP352" s="507"/>
      <c r="AQ352" s="563"/>
      <c r="AR352" s="563"/>
      <c r="AS352" s="507"/>
    </row>
    <row r="353" spans="1:45" ht="27" customHeight="1" x14ac:dyDescent="0.2">
      <c r="A353" s="564"/>
      <c r="C353" s="507"/>
      <c r="E353" s="507"/>
      <c r="G353" s="507"/>
      <c r="H353" s="556"/>
      <c r="I353" s="507"/>
      <c r="J353" s="556"/>
      <c r="K353" s="506"/>
      <c r="L353" s="556"/>
      <c r="M353" s="506"/>
      <c r="N353" s="556"/>
      <c r="O353" s="506"/>
      <c r="P353" s="557"/>
      <c r="Q353" s="556"/>
      <c r="R353" s="558"/>
      <c r="S353" s="556"/>
      <c r="T353" s="556"/>
      <c r="U353" s="556"/>
      <c r="V353" s="743"/>
      <c r="W353" s="745"/>
      <c r="X353" s="746"/>
      <c r="Y353" s="557"/>
      <c r="Z353" s="506"/>
      <c r="AA353" s="507"/>
      <c r="AB353" s="507"/>
      <c r="AC353" s="507"/>
      <c r="AD353" s="507"/>
      <c r="AE353" s="507"/>
      <c r="AF353" s="507"/>
      <c r="AG353" s="507"/>
      <c r="AH353" s="507"/>
      <c r="AI353" s="507"/>
      <c r="AJ353" s="507"/>
      <c r="AK353" s="507"/>
      <c r="AL353" s="507"/>
      <c r="AM353" s="507"/>
      <c r="AN353" s="507"/>
      <c r="AO353" s="507"/>
      <c r="AP353" s="507"/>
      <c r="AQ353" s="563"/>
      <c r="AR353" s="563"/>
      <c r="AS353" s="507"/>
    </row>
    <row r="354" spans="1:45" ht="27" customHeight="1" x14ac:dyDescent="0.2">
      <c r="A354" s="564"/>
      <c r="C354" s="507"/>
      <c r="E354" s="507"/>
      <c r="G354" s="507"/>
      <c r="H354" s="556"/>
      <c r="I354" s="507"/>
      <c r="J354" s="556"/>
      <c r="K354" s="506"/>
      <c r="L354" s="556"/>
      <c r="M354" s="506"/>
      <c r="N354" s="556"/>
      <c r="O354" s="506"/>
      <c r="P354" s="557"/>
      <c r="Q354" s="556"/>
      <c r="R354" s="558"/>
      <c r="S354" s="556"/>
      <c r="T354" s="556"/>
      <c r="U354" s="556"/>
      <c r="V354" s="743"/>
      <c r="W354" s="745"/>
      <c r="X354" s="746"/>
      <c r="Y354" s="557"/>
      <c r="Z354" s="506"/>
      <c r="AA354" s="507"/>
      <c r="AB354" s="507"/>
      <c r="AC354" s="507"/>
      <c r="AD354" s="507"/>
      <c r="AE354" s="507"/>
      <c r="AF354" s="507"/>
      <c r="AG354" s="507"/>
      <c r="AH354" s="507"/>
      <c r="AI354" s="507"/>
      <c r="AJ354" s="507"/>
      <c r="AK354" s="507"/>
      <c r="AL354" s="507"/>
      <c r="AM354" s="507"/>
      <c r="AN354" s="507"/>
      <c r="AO354" s="507"/>
      <c r="AP354" s="507"/>
      <c r="AQ354" s="563"/>
      <c r="AR354" s="563"/>
      <c r="AS354" s="507"/>
    </row>
    <row r="355" spans="1:45" ht="27" customHeight="1" x14ac:dyDescent="0.2">
      <c r="A355" s="564"/>
      <c r="C355" s="507"/>
      <c r="E355" s="507"/>
      <c r="G355" s="507"/>
      <c r="H355" s="556"/>
      <c r="I355" s="507"/>
      <c r="J355" s="556"/>
      <c r="K355" s="506"/>
      <c r="L355" s="556"/>
      <c r="M355" s="506"/>
      <c r="N355" s="556"/>
      <c r="O355" s="506"/>
      <c r="P355" s="557"/>
      <c r="Q355" s="556"/>
      <c r="R355" s="558"/>
      <c r="S355" s="556"/>
      <c r="T355" s="556"/>
      <c r="U355" s="556"/>
      <c r="V355" s="743"/>
      <c r="W355" s="745"/>
      <c r="X355" s="746"/>
      <c r="Y355" s="557"/>
      <c r="Z355" s="506"/>
      <c r="AA355" s="507"/>
      <c r="AB355" s="507"/>
      <c r="AC355" s="507"/>
      <c r="AD355" s="507"/>
      <c r="AE355" s="507"/>
      <c r="AF355" s="507"/>
      <c r="AG355" s="507"/>
      <c r="AH355" s="507"/>
      <c r="AI355" s="507"/>
      <c r="AJ355" s="507"/>
      <c r="AK355" s="507"/>
      <c r="AL355" s="507"/>
      <c r="AM355" s="507"/>
      <c r="AN355" s="507"/>
      <c r="AO355" s="507"/>
      <c r="AP355" s="507"/>
      <c r="AQ355" s="563"/>
      <c r="AR355" s="563"/>
      <c r="AS355" s="507"/>
    </row>
    <row r="356" spans="1:45" ht="27" customHeight="1" x14ac:dyDescent="0.2">
      <c r="A356" s="564"/>
      <c r="C356" s="507"/>
      <c r="E356" s="507"/>
      <c r="G356" s="507"/>
      <c r="H356" s="556"/>
      <c r="I356" s="507"/>
      <c r="J356" s="556"/>
      <c r="K356" s="506"/>
      <c r="L356" s="556"/>
      <c r="M356" s="506"/>
      <c r="N356" s="556"/>
      <c r="O356" s="506"/>
      <c r="P356" s="557"/>
      <c r="Q356" s="556"/>
      <c r="R356" s="558"/>
      <c r="S356" s="556"/>
      <c r="T356" s="556"/>
      <c r="U356" s="556"/>
      <c r="V356" s="743"/>
      <c r="W356" s="745"/>
      <c r="X356" s="746"/>
      <c r="Y356" s="557"/>
      <c r="Z356" s="506"/>
      <c r="AA356" s="507"/>
      <c r="AB356" s="507"/>
      <c r="AC356" s="507"/>
      <c r="AD356" s="507"/>
      <c r="AE356" s="507"/>
      <c r="AF356" s="507"/>
      <c r="AG356" s="507"/>
      <c r="AH356" s="507"/>
      <c r="AI356" s="507"/>
      <c r="AJ356" s="507"/>
      <c r="AK356" s="507"/>
      <c r="AL356" s="507"/>
      <c r="AM356" s="507"/>
      <c r="AN356" s="507"/>
      <c r="AO356" s="507"/>
      <c r="AP356" s="507"/>
      <c r="AQ356" s="563"/>
      <c r="AR356" s="563"/>
      <c r="AS356" s="507"/>
    </row>
    <row r="357" spans="1:45" ht="27" customHeight="1" x14ac:dyDescent="0.2">
      <c r="A357" s="564"/>
      <c r="C357" s="507"/>
      <c r="E357" s="507"/>
      <c r="G357" s="507"/>
      <c r="H357" s="556"/>
      <c r="I357" s="507"/>
      <c r="J357" s="556"/>
      <c r="K357" s="506"/>
      <c r="L357" s="556"/>
      <c r="M357" s="506"/>
      <c r="N357" s="556"/>
      <c r="O357" s="506"/>
      <c r="P357" s="557"/>
      <c r="Q357" s="556"/>
      <c r="R357" s="558"/>
      <c r="S357" s="556"/>
      <c r="T357" s="556"/>
      <c r="U357" s="556"/>
      <c r="V357" s="743"/>
      <c r="W357" s="745"/>
      <c r="X357" s="746"/>
      <c r="Y357" s="557"/>
      <c r="Z357" s="506"/>
      <c r="AA357" s="507"/>
      <c r="AB357" s="507"/>
      <c r="AC357" s="507"/>
      <c r="AD357" s="507"/>
      <c r="AE357" s="507"/>
      <c r="AF357" s="507"/>
      <c r="AG357" s="507"/>
      <c r="AH357" s="507"/>
      <c r="AI357" s="507"/>
      <c r="AJ357" s="507"/>
      <c r="AK357" s="507"/>
      <c r="AL357" s="507"/>
      <c r="AM357" s="507"/>
      <c r="AN357" s="507"/>
      <c r="AO357" s="507"/>
      <c r="AP357" s="507"/>
      <c r="AQ357" s="563"/>
      <c r="AR357" s="563"/>
      <c r="AS357" s="507"/>
    </row>
    <row r="358" spans="1:45" ht="27" customHeight="1" x14ac:dyDescent="0.2">
      <c r="A358" s="564"/>
      <c r="C358" s="507"/>
      <c r="E358" s="507"/>
      <c r="G358" s="507"/>
      <c r="H358" s="556"/>
      <c r="I358" s="507"/>
      <c r="J358" s="556"/>
      <c r="K358" s="506"/>
      <c r="L358" s="556"/>
      <c r="M358" s="506"/>
      <c r="N358" s="556"/>
      <c r="O358" s="506"/>
      <c r="P358" s="557"/>
      <c r="Q358" s="556"/>
      <c r="R358" s="558"/>
      <c r="S358" s="556"/>
      <c r="T358" s="556"/>
      <c r="U358" s="556"/>
      <c r="V358" s="743"/>
      <c r="W358" s="745"/>
      <c r="X358" s="746"/>
      <c r="Y358" s="557"/>
      <c r="Z358" s="506"/>
      <c r="AA358" s="507"/>
      <c r="AB358" s="507"/>
      <c r="AC358" s="507"/>
      <c r="AD358" s="507"/>
      <c r="AE358" s="507"/>
      <c r="AF358" s="507"/>
      <c r="AG358" s="507"/>
      <c r="AH358" s="507"/>
      <c r="AI358" s="507"/>
      <c r="AJ358" s="507"/>
      <c r="AK358" s="507"/>
      <c r="AL358" s="507"/>
      <c r="AM358" s="507"/>
      <c r="AN358" s="507"/>
      <c r="AO358" s="507"/>
      <c r="AP358" s="507"/>
      <c r="AQ358" s="563"/>
      <c r="AR358" s="563"/>
      <c r="AS358" s="507"/>
    </row>
    <row r="359" spans="1:45" ht="27" customHeight="1" x14ac:dyDescent="0.2">
      <c r="A359" s="564"/>
      <c r="C359" s="507"/>
      <c r="E359" s="507"/>
      <c r="G359" s="507"/>
      <c r="H359" s="556"/>
      <c r="I359" s="507"/>
      <c r="J359" s="556"/>
      <c r="K359" s="506"/>
      <c r="L359" s="556"/>
      <c r="M359" s="506"/>
      <c r="N359" s="556"/>
      <c r="O359" s="506"/>
      <c r="P359" s="557"/>
      <c r="Q359" s="556"/>
      <c r="R359" s="558"/>
      <c r="S359" s="556"/>
      <c r="T359" s="556"/>
      <c r="U359" s="556"/>
      <c r="V359" s="743"/>
      <c r="W359" s="745"/>
      <c r="X359" s="746"/>
      <c r="Y359" s="557"/>
      <c r="Z359" s="506"/>
      <c r="AA359" s="507"/>
      <c r="AB359" s="507"/>
      <c r="AC359" s="507"/>
      <c r="AD359" s="507"/>
      <c r="AE359" s="507"/>
      <c r="AF359" s="507"/>
      <c r="AG359" s="507"/>
      <c r="AH359" s="507"/>
      <c r="AI359" s="507"/>
      <c r="AJ359" s="507"/>
      <c r="AK359" s="507"/>
      <c r="AL359" s="507"/>
      <c r="AM359" s="507"/>
      <c r="AN359" s="507"/>
      <c r="AO359" s="507"/>
      <c r="AP359" s="507"/>
      <c r="AQ359" s="563"/>
      <c r="AR359" s="563"/>
      <c r="AS359" s="507"/>
    </row>
    <row r="360" spans="1:45" ht="27" customHeight="1" x14ac:dyDescent="0.2">
      <c r="A360" s="564"/>
      <c r="C360" s="507"/>
      <c r="E360" s="507"/>
      <c r="G360" s="507"/>
      <c r="H360" s="556"/>
      <c r="I360" s="507"/>
      <c r="J360" s="556"/>
      <c r="K360" s="506"/>
      <c r="L360" s="556"/>
      <c r="M360" s="506"/>
      <c r="N360" s="556"/>
      <c r="O360" s="506"/>
      <c r="P360" s="557"/>
      <c r="Q360" s="556"/>
      <c r="R360" s="558"/>
      <c r="S360" s="556"/>
      <c r="T360" s="556"/>
      <c r="U360" s="556"/>
      <c r="V360" s="743"/>
      <c r="W360" s="745"/>
      <c r="X360" s="746"/>
      <c r="Y360" s="557"/>
      <c r="Z360" s="506"/>
      <c r="AA360" s="507"/>
      <c r="AB360" s="507"/>
      <c r="AC360" s="507"/>
      <c r="AD360" s="507"/>
      <c r="AE360" s="507"/>
      <c r="AF360" s="507"/>
      <c r="AG360" s="507"/>
      <c r="AH360" s="507"/>
      <c r="AI360" s="507"/>
      <c r="AJ360" s="507"/>
      <c r="AK360" s="507"/>
      <c r="AL360" s="507"/>
      <c r="AM360" s="507"/>
      <c r="AN360" s="507"/>
      <c r="AO360" s="507"/>
      <c r="AP360" s="507"/>
      <c r="AQ360" s="563"/>
      <c r="AR360" s="563"/>
      <c r="AS360" s="507"/>
    </row>
    <row r="361" spans="1:45" ht="27" customHeight="1" x14ac:dyDescent="0.2">
      <c r="A361" s="564"/>
      <c r="C361" s="507"/>
      <c r="E361" s="507"/>
      <c r="G361" s="507"/>
      <c r="H361" s="556"/>
      <c r="I361" s="507"/>
      <c r="J361" s="556"/>
      <c r="K361" s="506"/>
      <c r="L361" s="556"/>
      <c r="M361" s="506"/>
      <c r="N361" s="556"/>
      <c r="O361" s="506"/>
      <c r="P361" s="557"/>
      <c r="Q361" s="556"/>
      <c r="R361" s="558"/>
      <c r="S361" s="556"/>
      <c r="T361" s="556"/>
      <c r="U361" s="556"/>
      <c r="V361" s="743"/>
      <c r="W361" s="745"/>
      <c r="X361" s="746"/>
      <c r="Y361" s="557"/>
      <c r="Z361" s="506"/>
      <c r="AA361" s="507"/>
      <c r="AB361" s="507"/>
      <c r="AC361" s="507"/>
      <c r="AD361" s="507"/>
      <c r="AE361" s="507"/>
      <c r="AF361" s="507"/>
      <c r="AG361" s="507"/>
      <c r="AH361" s="507"/>
      <c r="AI361" s="507"/>
      <c r="AJ361" s="507"/>
      <c r="AK361" s="507"/>
      <c r="AL361" s="507"/>
      <c r="AM361" s="507"/>
      <c r="AN361" s="507"/>
      <c r="AO361" s="507"/>
      <c r="AP361" s="507"/>
      <c r="AQ361" s="563"/>
      <c r="AR361" s="563"/>
      <c r="AS361" s="507"/>
    </row>
    <row r="362" spans="1:45" ht="27" customHeight="1" x14ac:dyDescent="0.2">
      <c r="A362" s="564"/>
      <c r="C362" s="507"/>
      <c r="E362" s="507"/>
      <c r="G362" s="507"/>
      <c r="H362" s="556"/>
      <c r="I362" s="507"/>
      <c r="J362" s="556"/>
      <c r="K362" s="506"/>
      <c r="L362" s="556"/>
      <c r="M362" s="506"/>
      <c r="N362" s="556"/>
      <c r="O362" s="506"/>
      <c r="P362" s="557"/>
      <c r="Q362" s="556"/>
      <c r="R362" s="558"/>
      <c r="S362" s="556"/>
      <c r="T362" s="556"/>
      <c r="U362" s="556"/>
      <c r="V362" s="743"/>
      <c r="W362" s="745"/>
      <c r="X362" s="746"/>
      <c r="Y362" s="557"/>
      <c r="Z362" s="506"/>
      <c r="AA362" s="507"/>
      <c r="AB362" s="507"/>
      <c r="AC362" s="507"/>
      <c r="AD362" s="507"/>
      <c r="AE362" s="507"/>
      <c r="AF362" s="507"/>
      <c r="AG362" s="507"/>
      <c r="AH362" s="507"/>
      <c r="AI362" s="507"/>
      <c r="AJ362" s="507"/>
      <c r="AK362" s="507"/>
      <c r="AL362" s="507"/>
      <c r="AM362" s="507"/>
      <c r="AN362" s="507"/>
      <c r="AO362" s="507"/>
      <c r="AP362" s="507"/>
      <c r="AQ362" s="563"/>
      <c r="AR362" s="563"/>
      <c r="AS362" s="507"/>
    </row>
    <row r="363" spans="1:45" ht="27" customHeight="1" x14ac:dyDescent="0.2">
      <c r="A363" s="564"/>
      <c r="C363" s="507"/>
      <c r="E363" s="507"/>
      <c r="G363" s="507"/>
      <c r="H363" s="556"/>
      <c r="I363" s="507"/>
      <c r="J363" s="556"/>
      <c r="K363" s="506"/>
      <c r="L363" s="556"/>
      <c r="M363" s="506"/>
      <c r="N363" s="556"/>
      <c r="O363" s="506"/>
      <c r="P363" s="557"/>
      <c r="Q363" s="556"/>
      <c r="R363" s="558"/>
      <c r="S363" s="556"/>
      <c r="T363" s="556"/>
      <c r="U363" s="556"/>
      <c r="V363" s="743"/>
      <c r="W363" s="745"/>
      <c r="X363" s="746"/>
      <c r="Y363" s="557"/>
      <c r="Z363" s="506"/>
      <c r="AA363" s="507"/>
      <c r="AB363" s="507"/>
      <c r="AC363" s="507"/>
      <c r="AD363" s="507"/>
      <c r="AE363" s="507"/>
      <c r="AF363" s="507"/>
      <c r="AG363" s="507"/>
      <c r="AH363" s="507"/>
      <c r="AI363" s="507"/>
      <c r="AJ363" s="507"/>
      <c r="AK363" s="507"/>
      <c r="AL363" s="507"/>
      <c r="AM363" s="507"/>
      <c r="AN363" s="507"/>
      <c r="AO363" s="507"/>
      <c r="AP363" s="507"/>
      <c r="AQ363" s="563"/>
      <c r="AR363" s="563"/>
      <c r="AS363" s="507"/>
    </row>
    <row r="364" spans="1:45" ht="27" customHeight="1" x14ac:dyDescent="0.2">
      <c r="A364" s="564"/>
      <c r="C364" s="507"/>
      <c r="E364" s="507"/>
      <c r="G364" s="507"/>
      <c r="H364" s="556"/>
      <c r="I364" s="507"/>
      <c r="J364" s="556"/>
      <c r="K364" s="506"/>
      <c r="L364" s="556"/>
      <c r="M364" s="506"/>
      <c r="N364" s="556"/>
      <c r="O364" s="506"/>
      <c r="P364" s="557"/>
      <c r="Q364" s="556"/>
      <c r="R364" s="558"/>
      <c r="S364" s="556"/>
      <c r="T364" s="556"/>
      <c r="U364" s="556"/>
      <c r="V364" s="743"/>
      <c r="W364" s="745"/>
      <c r="X364" s="746"/>
      <c r="Y364" s="557"/>
      <c r="Z364" s="506"/>
      <c r="AA364" s="507"/>
      <c r="AB364" s="507"/>
      <c r="AC364" s="507"/>
      <c r="AD364" s="507"/>
      <c r="AE364" s="507"/>
      <c r="AF364" s="507"/>
      <c r="AG364" s="507"/>
      <c r="AH364" s="507"/>
      <c r="AI364" s="507"/>
      <c r="AJ364" s="507"/>
      <c r="AK364" s="507"/>
      <c r="AL364" s="507"/>
      <c r="AM364" s="507"/>
      <c r="AN364" s="507"/>
      <c r="AO364" s="507"/>
      <c r="AP364" s="507"/>
      <c r="AQ364" s="563"/>
      <c r="AR364" s="563"/>
      <c r="AS364" s="507"/>
    </row>
    <row r="365" spans="1:45" ht="27" customHeight="1" x14ac:dyDescent="0.2">
      <c r="A365" s="564"/>
      <c r="C365" s="507"/>
      <c r="E365" s="507"/>
      <c r="G365" s="507"/>
      <c r="H365" s="556"/>
      <c r="I365" s="507"/>
      <c r="J365" s="556"/>
      <c r="K365" s="506"/>
      <c r="L365" s="556"/>
      <c r="M365" s="506"/>
      <c r="N365" s="556"/>
      <c r="O365" s="506"/>
      <c r="P365" s="557"/>
      <c r="Q365" s="556"/>
      <c r="R365" s="558"/>
      <c r="S365" s="556"/>
      <c r="T365" s="556"/>
      <c r="U365" s="556"/>
      <c r="V365" s="743"/>
      <c r="W365" s="745"/>
      <c r="X365" s="746"/>
      <c r="Y365" s="557"/>
      <c r="Z365" s="506"/>
      <c r="AA365" s="507"/>
      <c r="AB365" s="507"/>
      <c r="AC365" s="507"/>
      <c r="AD365" s="507"/>
      <c r="AE365" s="507"/>
      <c r="AF365" s="507"/>
      <c r="AG365" s="507"/>
      <c r="AH365" s="507"/>
      <c r="AI365" s="507"/>
      <c r="AJ365" s="507"/>
      <c r="AK365" s="507"/>
      <c r="AL365" s="507"/>
      <c r="AM365" s="507"/>
      <c r="AN365" s="507"/>
      <c r="AO365" s="507"/>
      <c r="AP365" s="507"/>
      <c r="AQ365" s="563"/>
      <c r="AR365" s="563"/>
      <c r="AS365" s="507"/>
    </row>
    <row r="366" spans="1:45" ht="27" customHeight="1" x14ac:dyDescent="0.2">
      <c r="A366" s="564"/>
      <c r="C366" s="507"/>
      <c r="E366" s="507"/>
      <c r="G366" s="507"/>
      <c r="H366" s="556"/>
      <c r="I366" s="507"/>
      <c r="J366" s="556"/>
      <c r="K366" s="506"/>
      <c r="L366" s="556"/>
      <c r="M366" s="506"/>
      <c r="N366" s="556"/>
      <c r="O366" s="506"/>
      <c r="P366" s="557"/>
      <c r="Q366" s="556"/>
      <c r="R366" s="558"/>
      <c r="S366" s="556"/>
      <c r="T366" s="556"/>
      <c r="U366" s="556"/>
      <c r="V366" s="743"/>
      <c r="W366" s="745"/>
      <c r="X366" s="746"/>
      <c r="Y366" s="557"/>
      <c r="Z366" s="506"/>
      <c r="AA366" s="507"/>
      <c r="AB366" s="507"/>
      <c r="AC366" s="507"/>
      <c r="AD366" s="507"/>
      <c r="AE366" s="507"/>
      <c r="AF366" s="507"/>
      <c r="AG366" s="507"/>
      <c r="AH366" s="507"/>
      <c r="AI366" s="507"/>
      <c r="AJ366" s="507"/>
      <c r="AK366" s="507"/>
      <c r="AL366" s="507"/>
      <c r="AM366" s="507"/>
      <c r="AN366" s="507"/>
      <c r="AO366" s="507"/>
      <c r="AP366" s="507"/>
      <c r="AQ366" s="563"/>
      <c r="AR366" s="563"/>
      <c r="AS366" s="507"/>
    </row>
    <row r="367" spans="1:45" ht="27" customHeight="1" x14ac:dyDescent="0.2">
      <c r="A367" s="564"/>
      <c r="C367" s="507"/>
      <c r="E367" s="507"/>
      <c r="G367" s="507"/>
      <c r="H367" s="556"/>
      <c r="I367" s="507"/>
      <c r="J367" s="556"/>
      <c r="K367" s="506"/>
      <c r="L367" s="556"/>
      <c r="M367" s="506"/>
      <c r="N367" s="556"/>
      <c r="O367" s="506"/>
      <c r="P367" s="557"/>
      <c r="Q367" s="556"/>
      <c r="R367" s="558"/>
      <c r="S367" s="556"/>
      <c r="T367" s="556"/>
      <c r="U367" s="556"/>
      <c r="V367" s="743"/>
      <c r="W367" s="745"/>
      <c r="X367" s="746"/>
      <c r="Y367" s="557"/>
      <c r="Z367" s="506"/>
      <c r="AA367" s="507"/>
      <c r="AB367" s="507"/>
      <c r="AC367" s="507"/>
      <c r="AD367" s="507"/>
      <c r="AE367" s="507"/>
      <c r="AF367" s="507"/>
      <c r="AG367" s="507"/>
      <c r="AH367" s="507"/>
      <c r="AI367" s="507"/>
      <c r="AJ367" s="507"/>
      <c r="AK367" s="507"/>
      <c r="AL367" s="507"/>
      <c r="AM367" s="507"/>
      <c r="AN367" s="507"/>
      <c r="AO367" s="507"/>
      <c r="AP367" s="507"/>
      <c r="AQ367" s="563"/>
      <c r="AR367" s="563"/>
      <c r="AS367" s="507"/>
    </row>
    <row r="368" spans="1:45" ht="27" customHeight="1" x14ac:dyDescent="0.2">
      <c r="A368" s="564"/>
      <c r="C368" s="507"/>
      <c r="E368" s="507"/>
      <c r="G368" s="507"/>
      <c r="H368" s="556"/>
      <c r="I368" s="507"/>
      <c r="J368" s="556"/>
      <c r="K368" s="506"/>
      <c r="L368" s="556"/>
      <c r="M368" s="506"/>
      <c r="N368" s="556"/>
      <c r="O368" s="506"/>
      <c r="P368" s="557"/>
      <c r="Q368" s="556"/>
      <c r="R368" s="558"/>
      <c r="S368" s="556"/>
      <c r="T368" s="556"/>
      <c r="U368" s="556"/>
      <c r="V368" s="743"/>
      <c r="W368" s="745"/>
      <c r="X368" s="746"/>
      <c r="Y368" s="557"/>
      <c r="Z368" s="506"/>
      <c r="AA368" s="507"/>
      <c r="AB368" s="507"/>
      <c r="AC368" s="507"/>
      <c r="AD368" s="507"/>
      <c r="AE368" s="507"/>
      <c r="AF368" s="507"/>
      <c r="AG368" s="507"/>
      <c r="AH368" s="507"/>
      <c r="AI368" s="507"/>
      <c r="AJ368" s="507"/>
      <c r="AK368" s="507"/>
      <c r="AL368" s="507"/>
      <c r="AM368" s="507"/>
      <c r="AN368" s="507"/>
      <c r="AO368" s="507"/>
      <c r="AP368" s="507"/>
      <c r="AQ368" s="563"/>
      <c r="AR368" s="563"/>
      <c r="AS368" s="507"/>
    </row>
    <row r="369" spans="1:45" ht="27" customHeight="1" x14ac:dyDescent="0.2">
      <c r="A369" s="564"/>
      <c r="C369" s="507"/>
      <c r="E369" s="507"/>
      <c r="G369" s="507"/>
      <c r="H369" s="556"/>
      <c r="I369" s="507"/>
      <c r="J369" s="556"/>
      <c r="K369" s="506"/>
      <c r="L369" s="556"/>
      <c r="M369" s="506"/>
      <c r="N369" s="556"/>
      <c r="O369" s="506"/>
      <c r="P369" s="557"/>
      <c r="Q369" s="556"/>
      <c r="R369" s="558"/>
      <c r="S369" s="556"/>
      <c r="T369" s="556"/>
      <c r="U369" s="556"/>
      <c r="V369" s="743"/>
      <c r="W369" s="745"/>
      <c r="X369" s="746"/>
      <c r="Y369" s="557"/>
      <c r="Z369" s="506"/>
      <c r="AA369" s="507"/>
      <c r="AB369" s="507"/>
      <c r="AC369" s="507"/>
      <c r="AD369" s="507"/>
      <c r="AE369" s="507"/>
      <c r="AF369" s="507"/>
      <c r="AG369" s="507"/>
      <c r="AH369" s="507"/>
      <c r="AI369" s="507"/>
      <c r="AJ369" s="507"/>
      <c r="AK369" s="507"/>
      <c r="AL369" s="507"/>
      <c r="AM369" s="507"/>
      <c r="AN369" s="507"/>
      <c r="AO369" s="507"/>
      <c r="AP369" s="507"/>
      <c r="AQ369" s="563"/>
      <c r="AR369" s="563"/>
      <c r="AS369" s="507"/>
    </row>
    <row r="370" spans="1:45" ht="27" customHeight="1" x14ac:dyDescent="0.2">
      <c r="A370" s="564"/>
      <c r="C370" s="507"/>
      <c r="E370" s="507"/>
      <c r="G370" s="507"/>
      <c r="H370" s="556"/>
      <c r="I370" s="507"/>
      <c r="J370" s="556"/>
      <c r="K370" s="506"/>
      <c r="L370" s="556"/>
      <c r="M370" s="506"/>
      <c r="N370" s="556"/>
      <c r="O370" s="506"/>
      <c r="P370" s="557"/>
      <c r="Q370" s="556"/>
      <c r="R370" s="558"/>
      <c r="S370" s="556"/>
      <c r="T370" s="556"/>
      <c r="U370" s="556"/>
      <c r="V370" s="743"/>
      <c r="W370" s="745"/>
      <c r="X370" s="746"/>
      <c r="Y370" s="557"/>
      <c r="Z370" s="506"/>
      <c r="AA370" s="507"/>
      <c r="AB370" s="507"/>
      <c r="AC370" s="507"/>
      <c r="AD370" s="507"/>
      <c r="AE370" s="507"/>
      <c r="AF370" s="507"/>
      <c r="AG370" s="507"/>
      <c r="AH370" s="507"/>
      <c r="AI370" s="507"/>
      <c r="AJ370" s="507"/>
      <c r="AK370" s="507"/>
      <c r="AL370" s="507"/>
      <c r="AM370" s="507"/>
      <c r="AN370" s="507"/>
      <c r="AO370" s="507"/>
      <c r="AP370" s="507"/>
      <c r="AQ370" s="563"/>
      <c r="AR370" s="563"/>
      <c r="AS370" s="507"/>
    </row>
    <row r="371" spans="1:45" ht="27" customHeight="1" x14ac:dyDescent="0.2">
      <c r="A371" s="564"/>
      <c r="C371" s="507"/>
      <c r="E371" s="507"/>
      <c r="G371" s="507"/>
      <c r="H371" s="556"/>
      <c r="I371" s="507"/>
      <c r="J371" s="556"/>
      <c r="K371" s="506"/>
      <c r="L371" s="556"/>
      <c r="M371" s="506"/>
      <c r="N371" s="556"/>
      <c r="O371" s="506"/>
      <c r="P371" s="557"/>
      <c r="Q371" s="556"/>
      <c r="R371" s="558"/>
      <c r="S371" s="556"/>
      <c r="T371" s="556"/>
      <c r="U371" s="556"/>
      <c r="V371" s="743"/>
      <c r="W371" s="745"/>
      <c r="X371" s="746"/>
      <c r="Y371" s="557"/>
      <c r="Z371" s="506"/>
      <c r="AA371" s="507"/>
      <c r="AB371" s="507"/>
      <c r="AC371" s="507"/>
      <c r="AD371" s="507"/>
      <c r="AE371" s="507"/>
      <c r="AF371" s="507"/>
      <c r="AG371" s="507"/>
      <c r="AH371" s="507"/>
      <c r="AI371" s="507"/>
      <c r="AJ371" s="507"/>
      <c r="AK371" s="507"/>
      <c r="AL371" s="507"/>
      <c r="AM371" s="507"/>
      <c r="AN371" s="507"/>
      <c r="AO371" s="507"/>
      <c r="AP371" s="507"/>
      <c r="AQ371" s="563"/>
      <c r="AR371" s="563"/>
      <c r="AS371" s="507"/>
    </row>
    <row r="372" spans="1:45" ht="27" customHeight="1" x14ac:dyDescent="0.2">
      <c r="A372" s="564"/>
      <c r="C372" s="507"/>
      <c r="E372" s="507"/>
      <c r="G372" s="507"/>
      <c r="H372" s="556"/>
      <c r="I372" s="507"/>
      <c r="J372" s="556"/>
      <c r="K372" s="506"/>
      <c r="L372" s="556"/>
      <c r="M372" s="506"/>
      <c r="N372" s="556"/>
      <c r="O372" s="506"/>
      <c r="P372" s="557"/>
      <c r="Q372" s="556"/>
      <c r="R372" s="558"/>
      <c r="S372" s="556"/>
      <c r="T372" s="556"/>
      <c r="U372" s="556"/>
      <c r="V372" s="743"/>
      <c r="W372" s="745"/>
      <c r="X372" s="746"/>
      <c r="Y372" s="557"/>
      <c r="Z372" s="506"/>
      <c r="AA372" s="507"/>
      <c r="AB372" s="507"/>
      <c r="AC372" s="507"/>
      <c r="AD372" s="507"/>
      <c r="AE372" s="507"/>
      <c r="AF372" s="507"/>
      <c r="AG372" s="507"/>
      <c r="AH372" s="507"/>
      <c r="AI372" s="507"/>
      <c r="AJ372" s="507"/>
      <c r="AK372" s="507"/>
      <c r="AL372" s="507"/>
      <c r="AM372" s="507"/>
      <c r="AN372" s="507"/>
      <c r="AO372" s="507"/>
      <c r="AP372" s="507"/>
      <c r="AQ372" s="563"/>
      <c r="AR372" s="563"/>
      <c r="AS372" s="507"/>
    </row>
    <row r="373" spans="1:45" ht="27" customHeight="1" x14ac:dyDescent="0.2">
      <c r="A373" s="564"/>
      <c r="C373" s="507"/>
      <c r="E373" s="507"/>
      <c r="G373" s="507"/>
      <c r="H373" s="556"/>
      <c r="I373" s="507"/>
      <c r="J373" s="556"/>
      <c r="K373" s="506"/>
      <c r="L373" s="556"/>
      <c r="M373" s="506"/>
      <c r="N373" s="556"/>
      <c r="O373" s="506"/>
      <c r="P373" s="557"/>
      <c r="Q373" s="556"/>
      <c r="R373" s="558"/>
      <c r="S373" s="556"/>
      <c r="T373" s="556"/>
      <c r="U373" s="556"/>
      <c r="V373" s="743"/>
      <c r="W373" s="745"/>
      <c r="X373" s="746"/>
      <c r="Y373" s="557"/>
      <c r="Z373" s="506"/>
      <c r="AA373" s="507"/>
      <c r="AB373" s="507"/>
      <c r="AC373" s="507"/>
      <c r="AD373" s="507"/>
      <c r="AE373" s="507"/>
      <c r="AF373" s="507"/>
      <c r="AG373" s="507"/>
      <c r="AH373" s="507"/>
      <c r="AI373" s="507"/>
      <c r="AJ373" s="507"/>
      <c r="AK373" s="507"/>
      <c r="AL373" s="507"/>
      <c r="AM373" s="507"/>
      <c r="AN373" s="507"/>
      <c r="AO373" s="507"/>
      <c r="AP373" s="507"/>
      <c r="AQ373" s="563"/>
      <c r="AR373" s="563"/>
      <c r="AS373" s="507"/>
    </row>
    <row r="374" spans="1:45" ht="27" customHeight="1" x14ac:dyDescent="0.2">
      <c r="A374" s="564"/>
      <c r="C374" s="507"/>
      <c r="E374" s="507"/>
      <c r="G374" s="507"/>
      <c r="H374" s="556"/>
      <c r="I374" s="507"/>
      <c r="J374" s="556"/>
      <c r="K374" s="506"/>
      <c r="L374" s="556"/>
      <c r="M374" s="506"/>
      <c r="N374" s="556"/>
      <c r="O374" s="506"/>
      <c r="P374" s="557"/>
      <c r="Q374" s="556"/>
      <c r="R374" s="558"/>
      <c r="S374" s="556"/>
      <c r="T374" s="556"/>
      <c r="U374" s="556"/>
      <c r="V374" s="743"/>
      <c r="W374" s="745"/>
      <c r="X374" s="746"/>
      <c r="Y374" s="557"/>
      <c r="Z374" s="506"/>
      <c r="AA374" s="507"/>
      <c r="AB374" s="507"/>
      <c r="AC374" s="507"/>
      <c r="AD374" s="507"/>
      <c r="AE374" s="507"/>
      <c r="AF374" s="507"/>
      <c r="AG374" s="507"/>
      <c r="AH374" s="507"/>
      <c r="AI374" s="507"/>
      <c r="AJ374" s="507"/>
      <c r="AK374" s="507"/>
      <c r="AL374" s="507"/>
      <c r="AM374" s="507"/>
      <c r="AN374" s="507"/>
      <c r="AO374" s="507"/>
      <c r="AP374" s="507"/>
      <c r="AQ374" s="563"/>
      <c r="AR374" s="563"/>
      <c r="AS374" s="507"/>
    </row>
    <row r="375" spans="1:45" ht="27" customHeight="1" x14ac:dyDescent="0.2">
      <c r="A375" s="564"/>
      <c r="C375" s="507"/>
      <c r="E375" s="507"/>
      <c r="G375" s="507"/>
      <c r="H375" s="556"/>
      <c r="I375" s="507"/>
      <c r="J375" s="556"/>
      <c r="K375" s="506"/>
      <c r="L375" s="556"/>
      <c r="M375" s="506"/>
      <c r="N375" s="556"/>
      <c r="O375" s="506"/>
      <c r="P375" s="557"/>
      <c r="Q375" s="556"/>
      <c r="R375" s="558"/>
      <c r="S375" s="556"/>
      <c r="T375" s="556"/>
      <c r="U375" s="556"/>
      <c r="V375" s="743"/>
      <c r="W375" s="745"/>
      <c r="X375" s="746"/>
      <c r="Y375" s="557"/>
      <c r="Z375" s="506"/>
      <c r="AA375" s="507"/>
      <c r="AB375" s="507"/>
      <c r="AC375" s="507"/>
      <c r="AD375" s="507"/>
      <c r="AE375" s="507"/>
      <c r="AF375" s="507"/>
      <c r="AG375" s="507"/>
      <c r="AH375" s="507"/>
      <c r="AI375" s="507"/>
      <c r="AJ375" s="507"/>
      <c r="AK375" s="507"/>
      <c r="AL375" s="507"/>
      <c r="AM375" s="507"/>
      <c r="AN375" s="507"/>
      <c r="AO375" s="507"/>
      <c r="AP375" s="507"/>
      <c r="AQ375" s="563"/>
      <c r="AR375" s="563"/>
      <c r="AS375" s="507"/>
    </row>
    <row r="376" spans="1:45" ht="27" customHeight="1" x14ac:dyDescent="0.2">
      <c r="A376" s="564"/>
      <c r="C376" s="507"/>
      <c r="E376" s="507"/>
      <c r="G376" s="507"/>
      <c r="H376" s="556"/>
      <c r="I376" s="507"/>
      <c r="J376" s="556"/>
      <c r="K376" s="506"/>
      <c r="L376" s="556"/>
      <c r="M376" s="506"/>
      <c r="N376" s="556"/>
      <c r="O376" s="506"/>
      <c r="P376" s="557"/>
      <c r="Q376" s="556"/>
      <c r="R376" s="558"/>
      <c r="S376" s="556"/>
      <c r="T376" s="556"/>
      <c r="U376" s="556"/>
      <c r="V376" s="743"/>
      <c r="W376" s="745"/>
      <c r="X376" s="746"/>
      <c r="Y376" s="557"/>
      <c r="Z376" s="506"/>
      <c r="AA376" s="507"/>
      <c r="AB376" s="507"/>
      <c r="AC376" s="507"/>
      <c r="AD376" s="507"/>
      <c r="AE376" s="507"/>
      <c r="AF376" s="507"/>
      <c r="AG376" s="507"/>
      <c r="AH376" s="507"/>
      <c r="AI376" s="507"/>
      <c r="AJ376" s="507"/>
      <c r="AK376" s="507"/>
      <c r="AL376" s="507"/>
      <c r="AM376" s="507"/>
      <c r="AN376" s="507"/>
      <c r="AO376" s="507"/>
      <c r="AP376" s="507"/>
      <c r="AQ376" s="563"/>
      <c r="AR376" s="563"/>
      <c r="AS376" s="507"/>
    </row>
    <row r="377" spans="1:45" ht="27" customHeight="1" x14ac:dyDescent="0.2">
      <c r="A377" s="564"/>
      <c r="C377" s="507"/>
      <c r="E377" s="507"/>
      <c r="G377" s="507"/>
      <c r="H377" s="556"/>
      <c r="I377" s="507"/>
      <c r="J377" s="556"/>
      <c r="K377" s="506"/>
      <c r="L377" s="556"/>
      <c r="M377" s="506"/>
      <c r="N377" s="556"/>
      <c r="O377" s="506"/>
      <c r="P377" s="557"/>
      <c r="Q377" s="556"/>
      <c r="R377" s="558"/>
      <c r="S377" s="556"/>
      <c r="T377" s="556"/>
      <c r="U377" s="556"/>
      <c r="V377" s="743"/>
      <c r="W377" s="745"/>
      <c r="X377" s="746"/>
      <c r="Y377" s="557"/>
      <c r="Z377" s="506"/>
      <c r="AA377" s="507"/>
      <c r="AB377" s="507"/>
      <c r="AC377" s="507"/>
      <c r="AD377" s="507"/>
      <c r="AE377" s="507"/>
      <c r="AF377" s="507"/>
      <c r="AG377" s="507"/>
      <c r="AH377" s="507"/>
      <c r="AI377" s="507"/>
      <c r="AJ377" s="507"/>
      <c r="AK377" s="507"/>
      <c r="AL377" s="507"/>
      <c r="AM377" s="507"/>
      <c r="AN377" s="507"/>
      <c r="AO377" s="507"/>
      <c r="AP377" s="507"/>
      <c r="AQ377" s="563"/>
      <c r="AR377" s="563"/>
      <c r="AS377" s="507"/>
    </row>
    <row r="378" spans="1:45" ht="27" customHeight="1" x14ac:dyDescent="0.2">
      <c r="A378" s="564"/>
      <c r="C378" s="507"/>
      <c r="E378" s="507"/>
      <c r="G378" s="507"/>
      <c r="H378" s="556"/>
      <c r="I378" s="507"/>
      <c r="J378" s="556"/>
      <c r="K378" s="506"/>
      <c r="L378" s="556"/>
      <c r="M378" s="506"/>
      <c r="N378" s="556"/>
      <c r="O378" s="506"/>
      <c r="P378" s="557"/>
      <c r="Q378" s="556"/>
      <c r="R378" s="558"/>
      <c r="S378" s="556"/>
      <c r="T378" s="556"/>
      <c r="U378" s="556"/>
      <c r="V378" s="743"/>
      <c r="W378" s="745"/>
      <c r="X378" s="746"/>
      <c r="Y378" s="557"/>
      <c r="Z378" s="506"/>
      <c r="AA378" s="507"/>
      <c r="AB378" s="507"/>
      <c r="AC378" s="507"/>
      <c r="AD378" s="507"/>
      <c r="AE378" s="507"/>
      <c r="AF378" s="507"/>
      <c r="AG378" s="507"/>
      <c r="AH378" s="507"/>
      <c r="AI378" s="507"/>
      <c r="AJ378" s="507"/>
      <c r="AK378" s="507"/>
      <c r="AL378" s="507"/>
      <c r="AM378" s="507"/>
      <c r="AN378" s="507"/>
      <c r="AO378" s="507"/>
      <c r="AP378" s="507"/>
      <c r="AQ378" s="563"/>
      <c r="AR378" s="563"/>
      <c r="AS378" s="507"/>
    </row>
    <row r="379" spans="1:45" ht="27" customHeight="1" x14ac:dyDescent="0.2">
      <c r="A379" s="564"/>
      <c r="C379" s="507"/>
      <c r="E379" s="507"/>
      <c r="G379" s="507"/>
      <c r="H379" s="556"/>
      <c r="I379" s="507"/>
      <c r="J379" s="556"/>
      <c r="K379" s="506"/>
      <c r="L379" s="556"/>
      <c r="M379" s="506"/>
      <c r="N379" s="556"/>
      <c r="O379" s="506"/>
      <c r="P379" s="557"/>
      <c r="Q379" s="556"/>
      <c r="R379" s="558"/>
      <c r="S379" s="556"/>
      <c r="T379" s="556"/>
      <c r="U379" s="556"/>
      <c r="V379" s="743"/>
      <c r="W379" s="745"/>
      <c r="X379" s="746"/>
      <c r="Y379" s="557"/>
      <c r="Z379" s="506"/>
      <c r="AA379" s="507"/>
      <c r="AB379" s="507"/>
      <c r="AC379" s="507"/>
      <c r="AD379" s="507"/>
      <c r="AE379" s="507"/>
      <c r="AF379" s="507"/>
      <c r="AG379" s="507"/>
      <c r="AH379" s="507"/>
      <c r="AI379" s="507"/>
      <c r="AJ379" s="507"/>
      <c r="AK379" s="507"/>
      <c r="AL379" s="507"/>
      <c r="AM379" s="507"/>
      <c r="AN379" s="507"/>
      <c r="AO379" s="507"/>
      <c r="AP379" s="507"/>
      <c r="AQ379" s="563"/>
      <c r="AR379" s="563"/>
      <c r="AS379" s="507"/>
    </row>
    <row r="380" spans="1:45" ht="27" customHeight="1" x14ac:dyDescent="0.2">
      <c r="A380" s="564"/>
      <c r="C380" s="507"/>
      <c r="E380" s="507"/>
      <c r="G380" s="507"/>
      <c r="H380" s="556"/>
      <c r="I380" s="507"/>
      <c r="J380" s="556"/>
      <c r="K380" s="506"/>
      <c r="L380" s="556"/>
      <c r="M380" s="506"/>
      <c r="N380" s="556"/>
      <c r="O380" s="506"/>
      <c r="P380" s="557"/>
      <c r="Q380" s="556"/>
      <c r="R380" s="558"/>
      <c r="S380" s="556"/>
      <c r="T380" s="556"/>
      <c r="U380" s="556"/>
      <c r="V380" s="743"/>
      <c r="W380" s="745"/>
      <c r="X380" s="746"/>
      <c r="Y380" s="557"/>
      <c r="Z380" s="506"/>
      <c r="AA380" s="507"/>
      <c r="AB380" s="507"/>
      <c r="AC380" s="507"/>
      <c r="AD380" s="507"/>
      <c r="AE380" s="507"/>
      <c r="AF380" s="507"/>
      <c r="AG380" s="507"/>
      <c r="AH380" s="507"/>
      <c r="AI380" s="507"/>
      <c r="AJ380" s="507"/>
      <c r="AK380" s="507"/>
      <c r="AL380" s="507"/>
      <c r="AM380" s="507"/>
      <c r="AN380" s="507"/>
      <c r="AO380" s="507"/>
      <c r="AP380" s="507"/>
      <c r="AQ380" s="563"/>
      <c r="AR380" s="563"/>
      <c r="AS380" s="507"/>
    </row>
    <row r="381" spans="1:45" ht="27" customHeight="1" x14ac:dyDescent="0.2">
      <c r="A381" s="564"/>
      <c r="C381" s="507"/>
      <c r="E381" s="507"/>
      <c r="G381" s="507"/>
      <c r="H381" s="556"/>
      <c r="I381" s="507"/>
      <c r="J381" s="556"/>
      <c r="K381" s="506"/>
      <c r="L381" s="556"/>
      <c r="M381" s="506"/>
      <c r="N381" s="556"/>
      <c r="O381" s="506"/>
      <c r="P381" s="557"/>
      <c r="Q381" s="556"/>
      <c r="R381" s="558"/>
      <c r="S381" s="556"/>
      <c r="T381" s="556"/>
      <c r="U381" s="556"/>
      <c r="V381" s="743"/>
      <c r="W381" s="745"/>
      <c r="X381" s="746"/>
      <c r="Y381" s="557"/>
      <c r="Z381" s="506"/>
      <c r="AA381" s="507"/>
      <c r="AB381" s="507"/>
      <c r="AC381" s="507"/>
      <c r="AD381" s="507"/>
      <c r="AE381" s="507"/>
      <c r="AF381" s="507"/>
      <c r="AG381" s="507"/>
      <c r="AH381" s="507"/>
      <c r="AI381" s="507"/>
      <c r="AJ381" s="507"/>
      <c r="AK381" s="507"/>
      <c r="AL381" s="507"/>
      <c r="AM381" s="507"/>
      <c r="AN381" s="507"/>
      <c r="AO381" s="507"/>
      <c r="AP381" s="507"/>
      <c r="AQ381" s="563"/>
      <c r="AR381" s="563"/>
      <c r="AS381" s="507"/>
    </row>
    <row r="382" spans="1:45" ht="27" customHeight="1" x14ac:dyDescent="0.2">
      <c r="A382" s="564"/>
      <c r="C382" s="507"/>
      <c r="E382" s="507"/>
      <c r="G382" s="507"/>
      <c r="H382" s="556"/>
      <c r="I382" s="507"/>
      <c r="J382" s="556"/>
      <c r="K382" s="506"/>
      <c r="L382" s="556"/>
      <c r="M382" s="506"/>
      <c r="N382" s="556"/>
      <c r="O382" s="506"/>
      <c r="P382" s="557"/>
      <c r="Q382" s="556"/>
      <c r="R382" s="558"/>
      <c r="S382" s="556"/>
      <c r="T382" s="556"/>
      <c r="U382" s="556"/>
      <c r="V382" s="743"/>
      <c r="W382" s="745"/>
      <c r="X382" s="746"/>
      <c r="Y382" s="557"/>
      <c r="Z382" s="506"/>
      <c r="AA382" s="507"/>
      <c r="AB382" s="507"/>
      <c r="AC382" s="507"/>
      <c r="AD382" s="507"/>
      <c r="AE382" s="507"/>
      <c r="AF382" s="507"/>
      <c r="AG382" s="507"/>
      <c r="AH382" s="507"/>
      <c r="AI382" s="507"/>
      <c r="AJ382" s="507"/>
      <c r="AK382" s="507"/>
      <c r="AL382" s="507"/>
      <c r="AM382" s="507"/>
      <c r="AN382" s="507"/>
      <c r="AO382" s="507"/>
      <c r="AP382" s="507"/>
      <c r="AQ382" s="563"/>
      <c r="AR382" s="563"/>
      <c r="AS382" s="507"/>
    </row>
    <row r="383" spans="1:45" ht="27" customHeight="1" x14ac:dyDescent="0.2">
      <c r="A383" s="564"/>
      <c r="C383" s="507"/>
      <c r="E383" s="507"/>
      <c r="G383" s="507"/>
      <c r="H383" s="556"/>
      <c r="I383" s="507"/>
      <c r="J383" s="556"/>
      <c r="K383" s="506"/>
      <c r="L383" s="556"/>
      <c r="M383" s="506"/>
      <c r="N383" s="556"/>
      <c r="O383" s="506"/>
      <c r="P383" s="557"/>
      <c r="Q383" s="556"/>
      <c r="R383" s="558"/>
      <c r="S383" s="556"/>
      <c r="T383" s="556"/>
      <c r="U383" s="556"/>
      <c r="V383" s="743"/>
      <c r="W383" s="745"/>
      <c r="X383" s="746"/>
      <c r="Y383" s="557"/>
      <c r="Z383" s="506"/>
      <c r="AA383" s="507"/>
      <c r="AB383" s="507"/>
      <c r="AC383" s="507"/>
      <c r="AD383" s="507"/>
      <c r="AE383" s="507"/>
      <c r="AF383" s="507"/>
      <c r="AG383" s="507"/>
      <c r="AH383" s="507"/>
      <c r="AI383" s="507"/>
      <c r="AJ383" s="507"/>
      <c r="AK383" s="507"/>
      <c r="AL383" s="507"/>
      <c r="AM383" s="507"/>
      <c r="AN383" s="507"/>
      <c r="AO383" s="507"/>
      <c r="AP383" s="507"/>
      <c r="AQ383" s="563"/>
      <c r="AR383" s="563"/>
      <c r="AS383" s="507"/>
    </row>
    <row r="384" spans="1:45" ht="27" customHeight="1" x14ac:dyDescent="0.2">
      <c r="A384" s="564"/>
      <c r="C384" s="507"/>
      <c r="E384" s="507"/>
      <c r="G384" s="507"/>
      <c r="H384" s="556"/>
      <c r="I384" s="507"/>
      <c r="J384" s="556"/>
      <c r="K384" s="506"/>
      <c r="L384" s="556"/>
      <c r="M384" s="506"/>
      <c r="N384" s="556"/>
      <c r="O384" s="506"/>
      <c r="P384" s="557"/>
      <c r="Q384" s="556"/>
      <c r="R384" s="558"/>
      <c r="S384" s="556"/>
      <c r="T384" s="556"/>
      <c r="U384" s="556"/>
      <c r="V384" s="743"/>
      <c r="W384" s="745"/>
      <c r="X384" s="746"/>
      <c r="Y384" s="557"/>
      <c r="Z384" s="506"/>
      <c r="AA384" s="507"/>
      <c r="AB384" s="507"/>
      <c r="AC384" s="507"/>
      <c r="AD384" s="507"/>
      <c r="AE384" s="507"/>
      <c r="AF384" s="507"/>
      <c r="AG384" s="507"/>
      <c r="AH384" s="507"/>
      <c r="AI384" s="507"/>
      <c r="AJ384" s="507"/>
      <c r="AK384" s="507"/>
      <c r="AL384" s="507"/>
      <c r="AM384" s="507"/>
      <c r="AN384" s="507"/>
      <c r="AO384" s="507"/>
      <c r="AP384" s="507"/>
      <c r="AQ384" s="563"/>
      <c r="AR384" s="563"/>
      <c r="AS384" s="507"/>
    </row>
    <row r="385" spans="1:45" ht="27" customHeight="1" x14ac:dyDescent="0.2">
      <c r="A385" s="564"/>
      <c r="C385" s="507"/>
      <c r="E385" s="507"/>
      <c r="G385" s="507"/>
      <c r="H385" s="556"/>
      <c r="I385" s="507"/>
      <c r="J385" s="556"/>
      <c r="K385" s="506"/>
      <c r="L385" s="556"/>
      <c r="M385" s="506"/>
      <c r="N385" s="556"/>
      <c r="O385" s="506"/>
      <c r="P385" s="557"/>
      <c r="Q385" s="556"/>
      <c r="R385" s="558"/>
      <c r="S385" s="556"/>
      <c r="T385" s="556"/>
      <c r="U385" s="556"/>
      <c r="V385" s="743"/>
      <c r="W385" s="745"/>
      <c r="X385" s="746"/>
      <c r="Y385" s="557"/>
      <c r="Z385" s="506"/>
      <c r="AA385" s="507"/>
      <c r="AB385" s="507"/>
      <c r="AC385" s="507"/>
      <c r="AD385" s="507"/>
      <c r="AE385" s="507"/>
      <c r="AF385" s="507"/>
      <c r="AG385" s="507"/>
      <c r="AH385" s="507"/>
      <c r="AI385" s="507"/>
      <c r="AJ385" s="507"/>
      <c r="AK385" s="507"/>
      <c r="AL385" s="507"/>
      <c r="AM385" s="507"/>
      <c r="AN385" s="507"/>
      <c r="AO385" s="507"/>
      <c r="AP385" s="507"/>
      <c r="AQ385" s="563"/>
      <c r="AR385" s="563"/>
      <c r="AS385" s="507"/>
    </row>
    <row r="386" spans="1:45" ht="27" customHeight="1" x14ac:dyDescent="0.2">
      <c r="A386" s="564"/>
      <c r="C386" s="507"/>
      <c r="E386" s="507"/>
      <c r="G386" s="507"/>
      <c r="H386" s="556"/>
      <c r="I386" s="507"/>
      <c r="J386" s="556"/>
      <c r="K386" s="506"/>
      <c r="L386" s="556"/>
      <c r="M386" s="506"/>
      <c r="N386" s="556"/>
      <c r="O386" s="506"/>
      <c r="P386" s="557"/>
      <c r="Q386" s="556"/>
      <c r="R386" s="558"/>
      <c r="S386" s="556"/>
      <c r="T386" s="556"/>
      <c r="U386" s="556"/>
      <c r="V386" s="743"/>
      <c r="W386" s="745"/>
      <c r="X386" s="746"/>
      <c r="Y386" s="557"/>
      <c r="Z386" s="506"/>
      <c r="AA386" s="507"/>
      <c r="AB386" s="507"/>
      <c r="AC386" s="507"/>
      <c r="AD386" s="507"/>
      <c r="AE386" s="507"/>
      <c r="AF386" s="507"/>
      <c r="AG386" s="507"/>
      <c r="AH386" s="507"/>
      <c r="AI386" s="507"/>
      <c r="AJ386" s="507"/>
      <c r="AK386" s="507"/>
      <c r="AL386" s="507"/>
      <c r="AM386" s="507"/>
      <c r="AN386" s="507"/>
      <c r="AO386" s="507"/>
      <c r="AP386" s="507"/>
      <c r="AQ386" s="563"/>
      <c r="AR386" s="563"/>
      <c r="AS386" s="507"/>
    </row>
    <row r="387" spans="1:45" ht="27" customHeight="1" x14ac:dyDescent="0.2">
      <c r="A387" s="564"/>
      <c r="C387" s="507"/>
      <c r="E387" s="507"/>
      <c r="G387" s="507"/>
      <c r="H387" s="556"/>
      <c r="I387" s="507"/>
      <c r="J387" s="556"/>
      <c r="K387" s="506"/>
      <c r="L387" s="556"/>
      <c r="M387" s="506"/>
      <c r="N387" s="556"/>
      <c r="O387" s="506"/>
      <c r="P387" s="557"/>
      <c r="Q387" s="556"/>
      <c r="R387" s="558"/>
      <c r="S387" s="556"/>
      <c r="T387" s="556"/>
      <c r="U387" s="556"/>
      <c r="V387" s="743"/>
      <c r="W387" s="745"/>
      <c r="X387" s="746"/>
      <c r="Y387" s="557"/>
      <c r="Z387" s="506"/>
      <c r="AA387" s="507"/>
      <c r="AB387" s="507"/>
      <c r="AC387" s="507"/>
      <c r="AD387" s="507"/>
      <c r="AE387" s="507"/>
      <c r="AF387" s="507"/>
      <c r="AG387" s="507"/>
      <c r="AH387" s="507"/>
      <c r="AI387" s="507"/>
      <c r="AJ387" s="507"/>
      <c r="AK387" s="507"/>
      <c r="AL387" s="507"/>
      <c r="AM387" s="507"/>
      <c r="AN387" s="507"/>
      <c r="AO387" s="507"/>
      <c r="AP387" s="507"/>
      <c r="AQ387" s="563"/>
      <c r="AR387" s="563"/>
      <c r="AS387" s="507"/>
    </row>
    <row r="388" spans="1:45" ht="27" customHeight="1" x14ac:dyDescent="0.2">
      <c r="A388" s="564"/>
      <c r="C388" s="507"/>
      <c r="E388" s="507"/>
      <c r="G388" s="507"/>
      <c r="H388" s="556"/>
      <c r="I388" s="507"/>
      <c r="J388" s="556"/>
      <c r="K388" s="506"/>
      <c r="L388" s="556"/>
      <c r="M388" s="506"/>
      <c r="N388" s="556"/>
      <c r="O388" s="506"/>
      <c r="P388" s="557"/>
      <c r="Q388" s="556"/>
      <c r="R388" s="558"/>
      <c r="S388" s="556"/>
      <c r="T388" s="556"/>
      <c r="U388" s="556"/>
      <c r="V388" s="743"/>
      <c r="W388" s="745"/>
      <c r="X388" s="746"/>
      <c r="Y388" s="557"/>
      <c r="Z388" s="506"/>
      <c r="AA388" s="507"/>
      <c r="AB388" s="507"/>
      <c r="AC388" s="507"/>
      <c r="AD388" s="507"/>
      <c r="AE388" s="507"/>
      <c r="AF388" s="507"/>
      <c r="AG388" s="507"/>
      <c r="AH388" s="507"/>
      <c r="AI388" s="507"/>
      <c r="AJ388" s="507"/>
      <c r="AK388" s="507"/>
      <c r="AL388" s="507"/>
      <c r="AM388" s="507"/>
      <c r="AN388" s="507"/>
      <c r="AO388" s="507"/>
      <c r="AP388" s="507"/>
      <c r="AQ388" s="563"/>
      <c r="AR388" s="563"/>
      <c r="AS388" s="507"/>
    </row>
    <row r="389" spans="1:45" ht="27" customHeight="1" x14ac:dyDescent="0.2">
      <c r="A389" s="564"/>
      <c r="C389" s="507"/>
      <c r="E389" s="507"/>
      <c r="G389" s="507"/>
      <c r="H389" s="556"/>
      <c r="I389" s="507"/>
      <c r="J389" s="556"/>
      <c r="K389" s="506"/>
      <c r="L389" s="556"/>
      <c r="M389" s="506"/>
      <c r="N389" s="556"/>
      <c r="O389" s="506"/>
      <c r="P389" s="557"/>
      <c r="Q389" s="556"/>
      <c r="R389" s="558"/>
      <c r="S389" s="556"/>
      <c r="T389" s="556"/>
      <c r="U389" s="556"/>
      <c r="V389" s="743"/>
      <c r="W389" s="745"/>
      <c r="X389" s="746"/>
      <c r="Y389" s="557"/>
      <c r="Z389" s="506"/>
      <c r="AA389" s="507"/>
      <c r="AB389" s="507"/>
      <c r="AC389" s="507"/>
      <c r="AD389" s="507"/>
      <c r="AE389" s="507"/>
      <c r="AF389" s="507"/>
      <c r="AG389" s="507"/>
      <c r="AH389" s="507"/>
      <c r="AI389" s="507"/>
      <c r="AJ389" s="507"/>
      <c r="AK389" s="507"/>
      <c r="AL389" s="507"/>
      <c r="AM389" s="507"/>
      <c r="AN389" s="507"/>
      <c r="AO389" s="507"/>
      <c r="AP389" s="507"/>
      <c r="AQ389" s="563"/>
      <c r="AR389" s="563"/>
      <c r="AS389" s="507"/>
    </row>
    <row r="390" spans="1:45" ht="27" customHeight="1" x14ac:dyDescent="0.2">
      <c r="A390" s="564"/>
      <c r="C390" s="507"/>
      <c r="E390" s="507"/>
      <c r="G390" s="507"/>
      <c r="H390" s="556"/>
      <c r="I390" s="507"/>
      <c r="J390" s="556"/>
      <c r="K390" s="506"/>
      <c r="L390" s="556"/>
      <c r="M390" s="506"/>
      <c r="N390" s="556"/>
      <c r="O390" s="506"/>
      <c r="P390" s="557"/>
      <c r="Q390" s="556"/>
      <c r="R390" s="558"/>
      <c r="S390" s="556"/>
      <c r="T390" s="556"/>
      <c r="U390" s="556"/>
      <c r="V390" s="743"/>
      <c r="W390" s="745"/>
      <c r="X390" s="746"/>
      <c r="Y390" s="557"/>
      <c r="Z390" s="506"/>
      <c r="AA390" s="507"/>
      <c r="AB390" s="507"/>
      <c r="AC390" s="507"/>
      <c r="AD390" s="507"/>
      <c r="AE390" s="507"/>
      <c r="AF390" s="507"/>
      <c r="AG390" s="507"/>
      <c r="AH390" s="507"/>
      <c r="AI390" s="507"/>
      <c r="AJ390" s="507"/>
      <c r="AK390" s="507"/>
      <c r="AL390" s="507"/>
      <c r="AM390" s="507"/>
      <c r="AN390" s="507"/>
      <c r="AO390" s="507"/>
      <c r="AP390" s="507"/>
      <c r="AQ390" s="563"/>
      <c r="AR390" s="563"/>
      <c r="AS390" s="507"/>
    </row>
    <row r="391" spans="1:45" ht="27" customHeight="1" x14ac:dyDescent="0.2">
      <c r="A391" s="564"/>
      <c r="C391" s="507"/>
      <c r="E391" s="507"/>
      <c r="G391" s="507"/>
      <c r="H391" s="556"/>
      <c r="I391" s="507"/>
      <c r="J391" s="556"/>
      <c r="K391" s="506"/>
      <c r="L391" s="556"/>
      <c r="M391" s="506"/>
      <c r="N391" s="556"/>
      <c r="O391" s="506"/>
      <c r="P391" s="557"/>
      <c r="Q391" s="556"/>
      <c r="R391" s="558"/>
      <c r="S391" s="556"/>
      <c r="T391" s="556"/>
      <c r="U391" s="556"/>
      <c r="V391" s="743"/>
      <c r="W391" s="745"/>
      <c r="X391" s="746"/>
      <c r="Y391" s="557"/>
      <c r="Z391" s="506"/>
      <c r="AA391" s="507"/>
      <c r="AB391" s="507"/>
      <c r="AC391" s="507"/>
      <c r="AD391" s="507"/>
      <c r="AE391" s="507"/>
      <c r="AF391" s="507"/>
      <c r="AG391" s="507"/>
      <c r="AH391" s="507"/>
      <c r="AI391" s="507"/>
      <c r="AJ391" s="507"/>
      <c r="AK391" s="507"/>
      <c r="AL391" s="507"/>
      <c r="AM391" s="507"/>
      <c r="AN391" s="507"/>
      <c r="AO391" s="507"/>
      <c r="AP391" s="507"/>
      <c r="AQ391" s="563"/>
      <c r="AR391" s="563"/>
      <c r="AS391" s="507"/>
    </row>
    <row r="392" spans="1:45" ht="27" customHeight="1" x14ac:dyDescent="0.2">
      <c r="A392" s="564"/>
      <c r="C392" s="507"/>
      <c r="E392" s="507"/>
      <c r="G392" s="507"/>
      <c r="H392" s="556"/>
      <c r="I392" s="507"/>
      <c r="J392" s="556"/>
      <c r="K392" s="506"/>
      <c r="L392" s="556"/>
      <c r="M392" s="506"/>
      <c r="N392" s="556"/>
      <c r="O392" s="506"/>
      <c r="P392" s="557"/>
      <c r="Q392" s="556"/>
      <c r="R392" s="558"/>
      <c r="S392" s="556"/>
      <c r="T392" s="556"/>
      <c r="U392" s="556"/>
      <c r="V392" s="743"/>
      <c r="W392" s="745"/>
      <c r="X392" s="746"/>
      <c r="Y392" s="557"/>
      <c r="Z392" s="506"/>
      <c r="AA392" s="507"/>
      <c r="AB392" s="507"/>
      <c r="AC392" s="507"/>
      <c r="AD392" s="507"/>
      <c r="AE392" s="507"/>
      <c r="AF392" s="507"/>
      <c r="AG392" s="507"/>
      <c r="AH392" s="507"/>
      <c r="AI392" s="507"/>
      <c r="AJ392" s="507"/>
      <c r="AK392" s="507"/>
      <c r="AL392" s="507"/>
      <c r="AM392" s="507"/>
      <c r="AN392" s="507"/>
      <c r="AO392" s="507"/>
      <c r="AP392" s="507"/>
      <c r="AQ392" s="563"/>
      <c r="AR392" s="563"/>
      <c r="AS392" s="507"/>
    </row>
    <row r="393" spans="1:45" ht="27" customHeight="1" x14ac:dyDescent="0.2">
      <c r="A393" s="564"/>
      <c r="C393" s="507"/>
      <c r="E393" s="507"/>
      <c r="G393" s="507"/>
      <c r="H393" s="556"/>
      <c r="I393" s="507"/>
      <c r="J393" s="556"/>
      <c r="K393" s="506"/>
      <c r="L393" s="556"/>
      <c r="M393" s="506"/>
      <c r="N393" s="556"/>
      <c r="O393" s="506"/>
      <c r="P393" s="557"/>
      <c r="Q393" s="556"/>
      <c r="R393" s="558"/>
      <c r="S393" s="556"/>
      <c r="T393" s="556"/>
      <c r="U393" s="556"/>
      <c r="V393" s="743"/>
      <c r="W393" s="745"/>
      <c r="X393" s="746"/>
      <c r="Y393" s="557"/>
      <c r="Z393" s="506"/>
      <c r="AA393" s="507"/>
      <c r="AB393" s="507"/>
      <c r="AC393" s="507"/>
      <c r="AD393" s="507"/>
      <c r="AE393" s="507"/>
      <c r="AF393" s="507"/>
      <c r="AG393" s="507"/>
      <c r="AH393" s="507"/>
      <c r="AI393" s="507"/>
      <c r="AJ393" s="507"/>
      <c r="AK393" s="507"/>
      <c r="AL393" s="507"/>
      <c r="AM393" s="507"/>
      <c r="AN393" s="507"/>
      <c r="AO393" s="507"/>
      <c r="AP393" s="507"/>
      <c r="AQ393" s="563"/>
      <c r="AR393" s="563"/>
      <c r="AS393" s="507"/>
    </row>
    <row r="394" spans="1:45" ht="27" customHeight="1" x14ac:dyDescent="0.2">
      <c r="A394" s="564"/>
      <c r="C394" s="507"/>
      <c r="E394" s="507"/>
      <c r="G394" s="507"/>
      <c r="H394" s="556"/>
      <c r="I394" s="507"/>
      <c r="J394" s="556"/>
      <c r="K394" s="506"/>
      <c r="L394" s="556"/>
      <c r="M394" s="506"/>
      <c r="N394" s="556"/>
      <c r="O394" s="506"/>
      <c r="P394" s="557"/>
      <c r="Q394" s="556"/>
      <c r="R394" s="558"/>
      <c r="S394" s="556"/>
      <c r="T394" s="556"/>
      <c r="U394" s="556"/>
      <c r="V394" s="743"/>
      <c r="W394" s="745"/>
      <c r="X394" s="746"/>
      <c r="Y394" s="557"/>
      <c r="Z394" s="506"/>
      <c r="AA394" s="507"/>
      <c r="AB394" s="507"/>
      <c r="AC394" s="507"/>
      <c r="AD394" s="507"/>
      <c r="AE394" s="507"/>
      <c r="AF394" s="507"/>
      <c r="AG394" s="507"/>
      <c r="AH394" s="507"/>
      <c r="AI394" s="507"/>
      <c r="AJ394" s="507"/>
      <c r="AK394" s="507"/>
      <c r="AL394" s="507"/>
      <c r="AM394" s="507"/>
      <c r="AN394" s="507"/>
      <c r="AO394" s="507"/>
      <c r="AP394" s="507"/>
      <c r="AQ394" s="563"/>
      <c r="AR394" s="563"/>
      <c r="AS394" s="507"/>
    </row>
    <row r="395" spans="1:45" ht="27" customHeight="1" x14ac:dyDescent="0.2">
      <c r="A395" s="564"/>
      <c r="C395" s="507"/>
      <c r="E395" s="507"/>
      <c r="G395" s="507"/>
      <c r="H395" s="556"/>
      <c r="I395" s="507"/>
      <c r="J395" s="556"/>
      <c r="K395" s="506"/>
      <c r="L395" s="556"/>
      <c r="M395" s="506"/>
      <c r="N395" s="556"/>
      <c r="O395" s="506"/>
      <c r="P395" s="557"/>
      <c r="Q395" s="556"/>
      <c r="R395" s="558"/>
      <c r="S395" s="556"/>
      <c r="T395" s="556"/>
      <c r="U395" s="556"/>
      <c r="V395" s="743"/>
      <c r="W395" s="745"/>
      <c r="X395" s="746"/>
      <c r="Y395" s="557"/>
      <c r="Z395" s="506"/>
      <c r="AA395" s="507"/>
      <c r="AB395" s="507"/>
      <c r="AC395" s="507"/>
      <c r="AD395" s="507"/>
      <c r="AE395" s="507"/>
      <c r="AF395" s="507"/>
      <c r="AG395" s="507"/>
      <c r="AH395" s="507"/>
      <c r="AI395" s="507"/>
      <c r="AJ395" s="507"/>
      <c r="AK395" s="507"/>
      <c r="AL395" s="507"/>
      <c r="AM395" s="507"/>
      <c r="AN395" s="507"/>
      <c r="AO395" s="507"/>
      <c r="AP395" s="507"/>
      <c r="AQ395" s="563"/>
      <c r="AR395" s="563"/>
      <c r="AS395" s="507"/>
    </row>
    <row r="396" spans="1:45" ht="27" customHeight="1" x14ac:dyDescent="0.2">
      <c r="A396" s="564"/>
      <c r="C396" s="507"/>
      <c r="E396" s="507"/>
      <c r="G396" s="507"/>
      <c r="H396" s="556"/>
      <c r="I396" s="507"/>
      <c r="J396" s="556"/>
      <c r="K396" s="506"/>
      <c r="L396" s="556"/>
      <c r="M396" s="506"/>
      <c r="N396" s="556"/>
      <c r="O396" s="506"/>
      <c r="P396" s="557"/>
      <c r="Q396" s="556"/>
      <c r="R396" s="558"/>
      <c r="S396" s="556"/>
      <c r="T396" s="556"/>
      <c r="U396" s="556"/>
      <c r="V396" s="743"/>
      <c r="W396" s="745"/>
      <c r="X396" s="746"/>
      <c r="Y396" s="557"/>
      <c r="Z396" s="506"/>
      <c r="AA396" s="507"/>
      <c r="AB396" s="507"/>
      <c r="AC396" s="507"/>
      <c r="AD396" s="507"/>
      <c r="AE396" s="507"/>
      <c r="AF396" s="507"/>
      <c r="AG396" s="507"/>
      <c r="AH396" s="507"/>
      <c r="AI396" s="507"/>
      <c r="AJ396" s="507"/>
      <c r="AK396" s="507"/>
      <c r="AL396" s="507"/>
      <c r="AM396" s="507"/>
      <c r="AN396" s="507"/>
      <c r="AO396" s="507"/>
      <c r="AP396" s="507"/>
      <c r="AQ396" s="563"/>
      <c r="AR396" s="563"/>
      <c r="AS396" s="507"/>
    </row>
    <row r="397" spans="1:45" ht="27" customHeight="1" x14ac:dyDescent="0.2">
      <c r="A397" s="564"/>
      <c r="C397" s="507"/>
      <c r="E397" s="507"/>
      <c r="G397" s="507"/>
      <c r="H397" s="556"/>
      <c r="I397" s="507"/>
      <c r="J397" s="556"/>
      <c r="K397" s="506"/>
      <c r="L397" s="556"/>
      <c r="M397" s="506"/>
      <c r="N397" s="556"/>
      <c r="O397" s="506"/>
      <c r="P397" s="557"/>
      <c r="Q397" s="556"/>
      <c r="R397" s="558"/>
      <c r="S397" s="556"/>
      <c r="T397" s="556"/>
      <c r="U397" s="556"/>
      <c r="V397" s="743"/>
      <c r="W397" s="745"/>
      <c r="X397" s="746"/>
      <c r="Y397" s="557"/>
      <c r="Z397" s="506"/>
      <c r="AA397" s="507"/>
      <c r="AB397" s="507"/>
      <c r="AC397" s="507"/>
      <c r="AD397" s="507"/>
      <c r="AE397" s="507"/>
      <c r="AF397" s="507"/>
      <c r="AG397" s="507"/>
      <c r="AH397" s="507"/>
      <c r="AI397" s="507"/>
      <c r="AJ397" s="507"/>
      <c r="AK397" s="507"/>
      <c r="AL397" s="507"/>
      <c r="AM397" s="507"/>
      <c r="AN397" s="507"/>
      <c r="AO397" s="507"/>
      <c r="AP397" s="507"/>
      <c r="AQ397" s="563"/>
      <c r="AR397" s="563"/>
      <c r="AS397" s="507"/>
    </row>
    <row r="398" spans="1:45" ht="27" customHeight="1" x14ac:dyDescent="0.2">
      <c r="A398" s="564"/>
      <c r="C398" s="507"/>
      <c r="E398" s="507"/>
      <c r="G398" s="507"/>
      <c r="H398" s="556"/>
      <c r="I398" s="507"/>
      <c r="J398" s="556"/>
      <c r="K398" s="506"/>
      <c r="L398" s="556"/>
      <c r="M398" s="506"/>
      <c r="N398" s="556"/>
      <c r="O398" s="506"/>
      <c r="P398" s="557"/>
      <c r="Q398" s="556"/>
      <c r="R398" s="558"/>
      <c r="S398" s="556"/>
      <c r="T398" s="556"/>
      <c r="U398" s="556"/>
      <c r="V398" s="743"/>
      <c r="W398" s="745"/>
      <c r="X398" s="746"/>
      <c r="Y398" s="557"/>
      <c r="Z398" s="506"/>
      <c r="AA398" s="507"/>
      <c r="AB398" s="507"/>
      <c r="AC398" s="507"/>
      <c r="AD398" s="507"/>
      <c r="AE398" s="507"/>
      <c r="AF398" s="507"/>
      <c r="AG398" s="507"/>
      <c r="AH398" s="507"/>
      <c r="AI398" s="507"/>
      <c r="AJ398" s="507"/>
      <c r="AK398" s="507"/>
      <c r="AL398" s="507"/>
      <c r="AM398" s="507"/>
      <c r="AN398" s="507"/>
      <c r="AO398" s="507"/>
      <c r="AP398" s="507"/>
      <c r="AQ398" s="563"/>
      <c r="AR398" s="563"/>
      <c r="AS398" s="507"/>
    </row>
    <row r="399" spans="1:45" ht="27" customHeight="1" x14ac:dyDescent="0.2">
      <c r="A399" s="564"/>
      <c r="C399" s="507"/>
      <c r="E399" s="507"/>
      <c r="G399" s="507"/>
      <c r="H399" s="556"/>
      <c r="I399" s="507"/>
      <c r="J399" s="556"/>
      <c r="K399" s="506"/>
      <c r="L399" s="556"/>
      <c r="M399" s="506"/>
      <c r="N399" s="556"/>
      <c r="O399" s="506"/>
      <c r="P399" s="557"/>
      <c r="Q399" s="556"/>
      <c r="R399" s="558"/>
      <c r="S399" s="556"/>
      <c r="T399" s="556"/>
      <c r="U399" s="556"/>
      <c r="V399" s="743"/>
      <c r="W399" s="745"/>
      <c r="X399" s="746"/>
      <c r="Y399" s="557"/>
      <c r="Z399" s="506"/>
      <c r="AA399" s="507"/>
      <c r="AB399" s="507"/>
      <c r="AC399" s="507"/>
      <c r="AD399" s="507"/>
      <c r="AE399" s="507"/>
      <c r="AF399" s="507"/>
      <c r="AG399" s="507"/>
      <c r="AH399" s="507"/>
      <c r="AI399" s="507"/>
      <c r="AJ399" s="507"/>
      <c r="AK399" s="507"/>
      <c r="AL399" s="507"/>
      <c r="AM399" s="507"/>
      <c r="AN399" s="507"/>
      <c r="AO399" s="507"/>
      <c r="AP399" s="507"/>
      <c r="AQ399" s="563"/>
      <c r="AR399" s="563"/>
      <c r="AS399" s="507"/>
    </row>
    <row r="400" spans="1:45" ht="27" customHeight="1" x14ac:dyDescent="0.2">
      <c r="A400" s="564"/>
      <c r="C400" s="507"/>
      <c r="E400" s="507"/>
      <c r="G400" s="507"/>
      <c r="H400" s="556"/>
      <c r="I400" s="507"/>
      <c r="J400" s="556"/>
      <c r="K400" s="506"/>
      <c r="L400" s="556"/>
      <c r="M400" s="506"/>
      <c r="N400" s="556"/>
      <c r="O400" s="506"/>
      <c r="P400" s="557"/>
      <c r="Q400" s="556"/>
      <c r="R400" s="558"/>
      <c r="S400" s="556"/>
      <c r="T400" s="556"/>
      <c r="U400" s="556"/>
      <c r="V400" s="743"/>
      <c r="W400" s="745"/>
      <c r="X400" s="746"/>
      <c r="Y400" s="557"/>
      <c r="Z400" s="506"/>
      <c r="AA400" s="507"/>
      <c r="AB400" s="507"/>
      <c r="AC400" s="507"/>
      <c r="AD400" s="507"/>
      <c r="AE400" s="507"/>
      <c r="AF400" s="507"/>
      <c r="AG400" s="507"/>
      <c r="AH400" s="507"/>
      <c r="AI400" s="507"/>
      <c r="AJ400" s="507"/>
      <c r="AK400" s="507"/>
      <c r="AL400" s="507"/>
      <c r="AM400" s="507"/>
      <c r="AN400" s="507"/>
      <c r="AO400" s="507"/>
      <c r="AP400" s="507"/>
      <c r="AQ400" s="563"/>
      <c r="AR400" s="563"/>
      <c r="AS400" s="507"/>
    </row>
    <row r="401" spans="1:45" ht="27" customHeight="1" x14ac:dyDescent="0.2">
      <c r="A401" s="564"/>
      <c r="C401" s="507"/>
      <c r="E401" s="507"/>
      <c r="G401" s="507"/>
      <c r="H401" s="556"/>
      <c r="I401" s="507"/>
      <c r="J401" s="556"/>
      <c r="K401" s="506"/>
      <c r="L401" s="556"/>
      <c r="M401" s="506"/>
      <c r="N401" s="556"/>
      <c r="O401" s="506"/>
      <c r="P401" s="557"/>
      <c r="Q401" s="556"/>
      <c r="R401" s="558"/>
      <c r="S401" s="556"/>
      <c r="T401" s="556"/>
      <c r="U401" s="556"/>
      <c r="V401" s="743"/>
      <c r="W401" s="745"/>
      <c r="X401" s="746"/>
      <c r="Y401" s="557"/>
      <c r="Z401" s="506"/>
      <c r="AA401" s="507"/>
      <c r="AB401" s="507"/>
      <c r="AC401" s="507"/>
      <c r="AD401" s="507"/>
      <c r="AE401" s="507"/>
      <c r="AF401" s="507"/>
      <c r="AG401" s="507"/>
      <c r="AH401" s="507"/>
      <c r="AI401" s="507"/>
      <c r="AJ401" s="507"/>
      <c r="AK401" s="507"/>
      <c r="AL401" s="507"/>
      <c r="AM401" s="507"/>
      <c r="AN401" s="507"/>
      <c r="AO401" s="507"/>
      <c r="AP401" s="507"/>
      <c r="AQ401" s="563"/>
      <c r="AR401" s="563"/>
      <c r="AS401" s="507"/>
    </row>
    <row r="402" spans="1:45" ht="27" customHeight="1" x14ac:dyDescent="0.2">
      <c r="A402" s="564"/>
      <c r="C402" s="507"/>
      <c r="E402" s="507"/>
      <c r="G402" s="507"/>
      <c r="H402" s="556"/>
      <c r="I402" s="507"/>
      <c r="J402" s="556"/>
      <c r="K402" s="506"/>
      <c r="L402" s="556"/>
      <c r="M402" s="506"/>
      <c r="N402" s="556"/>
      <c r="O402" s="506"/>
      <c r="P402" s="557"/>
      <c r="Q402" s="556"/>
      <c r="R402" s="558"/>
      <c r="S402" s="556"/>
      <c r="T402" s="556"/>
      <c r="U402" s="556"/>
      <c r="V402" s="743"/>
      <c r="W402" s="745"/>
      <c r="X402" s="746"/>
      <c r="Y402" s="557"/>
      <c r="Z402" s="506"/>
      <c r="AA402" s="507"/>
      <c r="AB402" s="507"/>
      <c r="AC402" s="507"/>
      <c r="AD402" s="507"/>
      <c r="AE402" s="507"/>
      <c r="AF402" s="507"/>
      <c r="AG402" s="507"/>
      <c r="AH402" s="507"/>
      <c r="AI402" s="507"/>
      <c r="AJ402" s="507"/>
      <c r="AK402" s="507"/>
      <c r="AL402" s="507"/>
      <c r="AM402" s="507"/>
      <c r="AN402" s="507"/>
      <c r="AO402" s="507"/>
      <c r="AP402" s="507"/>
      <c r="AQ402" s="563"/>
      <c r="AR402" s="563"/>
      <c r="AS402" s="507"/>
    </row>
    <row r="403" spans="1:45" ht="27" customHeight="1" x14ac:dyDescent="0.2">
      <c r="A403" s="564"/>
      <c r="C403" s="507"/>
      <c r="E403" s="507"/>
      <c r="G403" s="507"/>
      <c r="H403" s="556"/>
      <c r="I403" s="507"/>
      <c r="J403" s="556"/>
      <c r="K403" s="506"/>
      <c r="L403" s="556"/>
      <c r="M403" s="506"/>
      <c r="N403" s="556"/>
      <c r="O403" s="506"/>
      <c r="P403" s="557"/>
      <c r="Q403" s="556"/>
      <c r="R403" s="558"/>
      <c r="S403" s="556"/>
      <c r="T403" s="556"/>
      <c r="U403" s="556"/>
      <c r="V403" s="743"/>
      <c r="W403" s="745"/>
      <c r="X403" s="746"/>
      <c r="Y403" s="557"/>
      <c r="Z403" s="506"/>
      <c r="AA403" s="507"/>
      <c r="AB403" s="507"/>
      <c r="AC403" s="507"/>
      <c r="AD403" s="507"/>
      <c r="AE403" s="507"/>
      <c r="AF403" s="507"/>
      <c r="AG403" s="507"/>
      <c r="AH403" s="507"/>
      <c r="AI403" s="507"/>
      <c r="AJ403" s="507"/>
      <c r="AK403" s="507"/>
      <c r="AL403" s="507"/>
      <c r="AM403" s="507"/>
      <c r="AN403" s="507"/>
      <c r="AO403" s="507"/>
      <c r="AP403" s="507"/>
      <c r="AQ403" s="563"/>
      <c r="AR403" s="563"/>
      <c r="AS403" s="507"/>
    </row>
    <row r="404" spans="1:45" ht="27" customHeight="1" x14ac:dyDescent="0.2">
      <c r="A404" s="564"/>
      <c r="C404" s="507"/>
      <c r="E404" s="507"/>
      <c r="G404" s="507"/>
      <c r="H404" s="556"/>
      <c r="I404" s="507"/>
      <c r="J404" s="556"/>
      <c r="K404" s="506"/>
      <c r="L404" s="556"/>
      <c r="M404" s="506"/>
      <c r="N404" s="556"/>
      <c r="O404" s="506"/>
      <c r="P404" s="557"/>
      <c r="Q404" s="556"/>
      <c r="R404" s="558"/>
      <c r="S404" s="556"/>
      <c r="T404" s="556"/>
      <c r="U404" s="556"/>
      <c r="V404" s="743"/>
      <c r="W404" s="745"/>
      <c r="X404" s="746"/>
      <c r="Y404" s="557"/>
      <c r="Z404" s="506"/>
      <c r="AA404" s="507"/>
      <c r="AB404" s="507"/>
      <c r="AC404" s="507"/>
      <c r="AD404" s="507"/>
      <c r="AE404" s="507"/>
      <c r="AF404" s="507"/>
      <c r="AG404" s="507"/>
      <c r="AH404" s="507"/>
      <c r="AI404" s="507"/>
      <c r="AJ404" s="507"/>
      <c r="AK404" s="507"/>
      <c r="AL404" s="507"/>
      <c r="AM404" s="507"/>
      <c r="AN404" s="507"/>
      <c r="AO404" s="507"/>
      <c r="AP404" s="507"/>
      <c r="AQ404" s="563"/>
      <c r="AR404" s="563"/>
      <c r="AS404" s="507"/>
    </row>
    <row r="405" spans="1:45" ht="27" customHeight="1" x14ac:dyDescent="0.2">
      <c r="A405" s="564"/>
      <c r="C405" s="507"/>
      <c r="E405" s="507"/>
      <c r="G405" s="507"/>
      <c r="H405" s="556"/>
      <c r="I405" s="507"/>
      <c r="J405" s="556"/>
      <c r="K405" s="506"/>
      <c r="L405" s="556"/>
      <c r="M405" s="506"/>
      <c r="N405" s="556"/>
      <c r="O405" s="506"/>
      <c r="P405" s="557"/>
      <c r="Q405" s="556"/>
      <c r="R405" s="558"/>
      <c r="S405" s="556"/>
      <c r="T405" s="556"/>
      <c r="U405" s="556"/>
      <c r="V405" s="743"/>
      <c r="W405" s="745"/>
      <c r="X405" s="746"/>
      <c r="Y405" s="557"/>
      <c r="Z405" s="506"/>
      <c r="AA405" s="507"/>
      <c r="AB405" s="507"/>
      <c r="AC405" s="507"/>
      <c r="AD405" s="507"/>
      <c r="AE405" s="507"/>
      <c r="AF405" s="507"/>
      <c r="AG405" s="507"/>
      <c r="AH405" s="507"/>
      <c r="AI405" s="507"/>
      <c r="AJ405" s="507"/>
      <c r="AK405" s="507"/>
      <c r="AL405" s="507"/>
      <c r="AM405" s="507"/>
      <c r="AN405" s="507"/>
      <c r="AO405" s="507"/>
      <c r="AP405" s="507"/>
      <c r="AQ405" s="563"/>
      <c r="AR405" s="563"/>
      <c r="AS405" s="507"/>
    </row>
    <row r="406" spans="1:45" ht="27" customHeight="1" x14ac:dyDescent="0.2">
      <c r="A406" s="564"/>
      <c r="C406" s="507"/>
      <c r="E406" s="507"/>
      <c r="G406" s="507"/>
      <c r="H406" s="556"/>
      <c r="I406" s="507"/>
      <c r="J406" s="556"/>
      <c r="K406" s="506"/>
      <c r="L406" s="556"/>
      <c r="M406" s="506"/>
      <c r="N406" s="556"/>
      <c r="O406" s="506"/>
      <c r="P406" s="557"/>
      <c r="Q406" s="556"/>
      <c r="R406" s="558"/>
      <c r="S406" s="556"/>
      <c r="T406" s="556"/>
      <c r="U406" s="556"/>
      <c r="V406" s="743"/>
      <c r="W406" s="745"/>
      <c r="X406" s="746"/>
      <c r="Y406" s="557"/>
      <c r="Z406" s="506"/>
      <c r="AA406" s="507"/>
      <c r="AB406" s="507"/>
      <c r="AC406" s="507"/>
      <c r="AD406" s="507"/>
      <c r="AE406" s="507"/>
      <c r="AF406" s="507"/>
      <c r="AG406" s="507"/>
      <c r="AH406" s="507"/>
      <c r="AI406" s="507"/>
      <c r="AJ406" s="507"/>
      <c r="AK406" s="507"/>
      <c r="AL406" s="507"/>
      <c r="AM406" s="507"/>
      <c r="AN406" s="507"/>
      <c r="AO406" s="507"/>
      <c r="AP406" s="507"/>
      <c r="AQ406" s="563"/>
      <c r="AR406" s="563"/>
      <c r="AS406" s="507"/>
    </row>
    <row r="407" spans="1:45" ht="27" customHeight="1" x14ac:dyDescent="0.2">
      <c r="A407" s="564"/>
      <c r="C407" s="507"/>
      <c r="E407" s="507"/>
      <c r="G407" s="507"/>
      <c r="H407" s="556"/>
      <c r="I407" s="507"/>
      <c r="J407" s="556"/>
      <c r="K407" s="506"/>
      <c r="L407" s="556"/>
      <c r="M407" s="506"/>
      <c r="N407" s="556"/>
      <c r="O407" s="506"/>
      <c r="P407" s="557"/>
      <c r="Q407" s="556"/>
      <c r="R407" s="558"/>
      <c r="S407" s="556"/>
      <c r="T407" s="556"/>
      <c r="U407" s="556"/>
      <c r="V407" s="743"/>
      <c r="W407" s="745"/>
      <c r="X407" s="746"/>
      <c r="Y407" s="557"/>
      <c r="Z407" s="506"/>
      <c r="AA407" s="507"/>
      <c r="AB407" s="507"/>
      <c r="AC407" s="507"/>
      <c r="AD407" s="507"/>
      <c r="AE407" s="507"/>
      <c r="AF407" s="507"/>
      <c r="AG407" s="507"/>
      <c r="AH407" s="507"/>
      <c r="AI407" s="507"/>
      <c r="AJ407" s="507"/>
      <c r="AK407" s="507"/>
      <c r="AL407" s="507"/>
      <c r="AM407" s="507"/>
      <c r="AN407" s="507"/>
      <c r="AO407" s="507"/>
      <c r="AP407" s="507"/>
      <c r="AQ407" s="563"/>
      <c r="AR407" s="563"/>
      <c r="AS407" s="507"/>
    </row>
    <row r="408" spans="1:45" ht="27" customHeight="1" x14ac:dyDescent="0.2">
      <c r="A408" s="564"/>
      <c r="C408" s="507"/>
      <c r="E408" s="507"/>
      <c r="G408" s="507"/>
      <c r="H408" s="556"/>
      <c r="I408" s="507"/>
      <c r="J408" s="556"/>
      <c r="K408" s="506"/>
      <c r="L408" s="556"/>
      <c r="M408" s="506"/>
      <c r="N408" s="556"/>
      <c r="O408" s="506"/>
      <c r="P408" s="557"/>
      <c r="Q408" s="556"/>
      <c r="R408" s="558"/>
      <c r="S408" s="556"/>
      <c r="T408" s="556"/>
      <c r="U408" s="556"/>
      <c r="V408" s="743"/>
      <c r="W408" s="745"/>
      <c r="X408" s="746"/>
      <c r="Y408" s="557"/>
      <c r="Z408" s="506"/>
      <c r="AA408" s="507"/>
      <c r="AB408" s="507"/>
      <c r="AC408" s="507"/>
      <c r="AD408" s="507"/>
      <c r="AE408" s="507"/>
      <c r="AF408" s="507"/>
      <c r="AG408" s="507"/>
      <c r="AH408" s="507"/>
      <c r="AI408" s="507"/>
      <c r="AJ408" s="507"/>
      <c r="AK408" s="507"/>
      <c r="AL408" s="507"/>
      <c r="AM408" s="507"/>
      <c r="AN408" s="507"/>
      <c r="AO408" s="507"/>
      <c r="AP408" s="507"/>
      <c r="AQ408" s="563"/>
      <c r="AR408" s="563"/>
      <c r="AS408" s="507"/>
    </row>
    <row r="409" spans="1:45" ht="27" customHeight="1" x14ac:dyDescent="0.2">
      <c r="A409" s="564"/>
      <c r="C409" s="507"/>
      <c r="E409" s="507"/>
      <c r="G409" s="507"/>
      <c r="H409" s="556"/>
      <c r="I409" s="507"/>
      <c r="J409" s="556"/>
      <c r="K409" s="506"/>
      <c r="L409" s="556"/>
      <c r="M409" s="506"/>
      <c r="N409" s="556"/>
      <c r="O409" s="506"/>
      <c r="P409" s="557"/>
      <c r="Q409" s="556"/>
      <c r="R409" s="558"/>
      <c r="S409" s="556"/>
      <c r="T409" s="556"/>
      <c r="U409" s="556"/>
      <c r="V409" s="743"/>
      <c r="W409" s="745"/>
      <c r="X409" s="746"/>
      <c r="Y409" s="557"/>
      <c r="Z409" s="506"/>
      <c r="AA409" s="507"/>
      <c r="AB409" s="507"/>
      <c r="AC409" s="507"/>
      <c r="AD409" s="507"/>
      <c r="AE409" s="507"/>
      <c r="AF409" s="507"/>
      <c r="AG409" s="507"/>
      <c r="AH409" s="507"/>
      <c r="AI409" s="507"/>
      <c r="AJ409" s="507"/>
      <c r="AK409" s="507"/>
      <c r="AL409" s="507"/>
      <c r="AM409" s="507"/>
      <c r="AN409" s="507"/>
      <c r="AO409" s="507"/>
      <c r="AP409" s="507"/>
      <c r="AQ409" s="563"/>
      <c r="AR409" s="563"/>
      <c r="AS409" s="507"/>
    </row>
    <row r="410" spans="1:45" ht="27" customHeight="1" x14ac:dyDescent="0.2">
      <c r="A410" s="564"/>
      <c r="C410" s="507"/>
      <c r="E410" s="507"/>
      <c r="G410" s="507"/>
      <c r="H410" s="556"/>
      <c r="I410" s="507"/>
      <c r="J410" s="556"/>
      <c r="K410" s="506"/>
      <c r="L410" s="556"/>
      <c r="M410" s="506"/>
      <c r="N410" s="556"/>
      <c r="O410" s="506"/>
      <c r="P410" s="557"/>
      <c r="Q410" s="556"/>
      <c r="R410" s="558"/>
      <c r="S410" s="556"/>
      <c r="T410" s="556"/>
      <c r="U410" s="556"/>
      <c r="V410" s="743"/>
      <c r="W410" s="745"/>
      <c r="X410" s="746"/>
      <c r="Y410" s="557"/>
      <c r="Z410" s="506"/>
      <c r="AA410" s="507"/>
      <c r="AB410" s="507"/>
      <c r="AC410" s="507"/>
      <c r="AD410" s="507"/>
      <c r="AE410" s="507"/>
      <c r="AF410" s="507"/>
      <c r="AG410" s="507"/>
      <c r="AH410" s="507"/>
      <c r="AI410" s="507"/>
      <c r="AJ410" s="507"/>
      <c r="AK410" s="507"/>
      <c r="AL410" s="507"/>
      <c r="AM410" s="507"/>
      <c r="AN410" s="507"/>
      <c r="AO410" s="507"/>
      <c r="AP410" s="507"/>
      <c r="AQ410" s="563"/>
      <c r="AR410" s="563"/>
      <c r="AS410" s="507"/>
    </row>
    <row r="411" spans="1:45" ht="27" customHeight="1" x14ac:dyDescent="0.2">
      <c r="A411" s="564"/>
      <c r="C411" s="507"/>
      <c r="E411" s="507"/>
      <c r="G411" s="507"/>
      <c r="H411" s="556"/>
      <c r="I411" s="507"/>
      <c r="J411" s="556"/>
      <c r="K411" s="506"/>
      <c r="L411" s="556"/>
      <c r="M411" s="506"/>
      <c r="N411" s="556"/>
      <c r="O411" s="506"/>
      <c r="P411" s="557"/>
      <c r="Q411" s="556"/>
      <c r="R411" s="558"/>
      <c r="S411" s="556"/>
      <c r="T411" s="556"/>
      <c r="U411" s="556"/>
      <c r="V411" s="743"/>
      <c r="W411" s="745"/>
      <c r="X411" s="746"/>
      <c r="Y411" s="557"/>
      <c r="Z411" s="506"/>
      <c r="AA411" s="507"/>
      <c r="AB411" s="507"/>
      <c r="AC411" s="507"/>
      <c r="AD411" s="507"/>
      <c r="AE411" s="507"/>
      <c r="AF411" s="507"/>
      <c r="AG411" s="507"/>
      <c r="AH411" s="507"/>
      <c r="AI411" s="507"/>
      <c r="AJ411" s="507"/>
      <c r="AK411" s="507"/>
      <c r="AL411" s="507"/>
      <c r="AM411" s="507"/>
      <c r="AN411" s="507"/>
      <c r="AO411" s="507"/>
      <c r="AP411" s="507"/>
      <c r="AQ411" s="563"/>
      <c r="AR411" s="563"/>
      <c r="AS411" s="507"/>
    </row>
    <row r="412" spans="1:45" ht="27" customHeight="1" x14ac:dyDescent="0.2">
      <c r="A412" s="564"/>
      <c r="C412" s="507"/>
      <c r="E412" s="507"/>
      <c r="G412" s="507"/>
      <c r="H412" s="556"/>
      <c r="I412" s="507"/>
      <c r="J412" s="556"/>
      <c r="K412" s="506"/>
      <c r="L412" s="556"/>
      <c r="M412" s="506"/>
      <c r="N412" s="556"/>
      <c r="O412" s="506"/>
      <c r="P412" s="557"/>
      <c r="Q412" s="556"/>
      <c r="R412" s="558"/>
      <c r="S412" s="556"/>
      <c r="T412" s="556"/>
      <c r="U412" s="556"/>
      <c r="V412" s="743"/>
      <c r="W412" s="745"/>
      <c r="X412" s="746"/>
      <c r="Y412" s="557"/>
      <c r="Z412" s="506"/>
      <c r="AA412" s="507"/>
      <c r="AB412" s="507"/>
      <c r="AC412" s="507"/>
      <c r="AD412" s="507"/>
      <c r="AE412" s="507"/>
      <c r="AF412" s="507"/>
      <c r="AG412" s="507"/>
      <c r="AH412" s="507"/>
      <c r="AI412" s="507"/>
      <c r="AJ412" s="507"/>
      <c r="AK412" s="507"/>
      <c r="AL412" s="507"/>
      <c r="AM412" s="507"/>
      <c r="AN412" s="507"/>
      <c r="AO412" s="507"/>
      <c r="AP412" s="507"/>
      <c r="AQ412" s="563"/>
      <c r="AR412" s="563"/>
      <c r="AS412" s="507"/>
    </row>
    <row r="413" spans="1:45" ht="27" customHeight="1" x14ac:dyDescent="0.2">
      <c r="A413" s="564"/>
      <c r="C413" s="507"/>
      <c r="E413" s="507"/>
      <c r="G413" s="507"/>
      <c r="H413" s="556"/>
      <c r="I413" s="507"/>
      <c r="J413" s="556"/>
      <c r="K413" s="506"/>
      <c r="L413" s="556"/>
      <c r="M413" s="506"/>
      <c r="N413" s="556"/>
      <c r="O413" s="506"/>
      <c r="P413" s="557"/>
      <c r="Q413" s="556"/>
      <c r="R413" s="558"/>
      <c r="S413" s="556"/>
      <c r="T413" s="556"/>
      <c r="U413" s="556"/>
      <c r="V413" s="743"/>
      <c r="W413" s="745"/>
      <c r="X413" s="746"/>
      <c r="Y413" s="557"/>
      <c r="Z413" s="506"/>
      <c r="AA413" s="507"/>
      <c r="AB413" s="507"/>
      <c r="AC413" s="507"/>
      <c r="AD413" s="507"/>
      <c r="AE413" s="507"/>
      <c r="AF413" s="507"/>
      <c r="AG413" s="507"/>
      <c r="AH413" s="507"/>
      <c r="AI413" s="507"/>
      <c r="AJ413" s="507"/>
      <c r="AK413" s="507"/>
      <c r="AL413" s="507"/>
      <c r="AM413" s="507"/>
      <c r="AN413" s="507"/>
      <c r="AO413" s="507"/>
      <c r="AP413" s="507"/>
      <c r="AQ413" s="563"/>
      <c r="AR413" s="563"/>
      <c r="AS413" s="507"/>
    </row>
    <row r="414" spans="1:45" ht="27" customHeight="1" x14ac:dyDescent="0.2">
      <c r="A414" s="564"/>
      <c r="C414" s="507"/>
      <c r="E414" s="507"/>
      <c r="G414" s="507"/>
      <c r="H414" s="556"/>
      <c r="I414" s="507"/>
      <c r="J414" s="556"/>
      <c r="K414" s="506"/>
      <c r="L414" s="556"/>
      <c r="M414" s="506"/>
      <c r="N414" s="556"/>
      <c r="O414" s="506"/>
      <c r="P414" s="557"/>
      <c r="Q414" s="556"/>
      <c r="R414" s="558"/>
      <c r="S414" s="556"/>
      <c r="T414" s="556"/>
      <c r="U414" s="556"/>
      <c r="V414" s="743"/>
      <c r="W414" s="745"/>
      <c r="X414" s="746"/>
      <c r="Y414" s="557"/>
      <c r="Z414" s="506"/>
      <c r="AA414" s="507"/>
      <c r="AB414" s="507"/>
      <c r="AC414" s="507"/>
      <c r="AD414" s="507"/>
      <c r="AE414" s="507"/>
      <c r="AF414" s="507"/>
      <c r="AG414" s="507"/>
      <c r="AH414" s="507"/>
      <c r="AI414" s="507"/>
      <c r="AJ414" s="507"/>
      <c r="AK414" s="507"/>
      <c r="AL414" s="507"/>
      <c r="AM414" s="507"/>
      <c r="AN414" s="507"/>
      <c r="AO414" s="507"/>
      <c r="AP414" s="507"/>
      <c r="AQ414" s="563"/>
      <c r="AR414" s="563"/>
      <c r="AS414" s="507"/>
    </row>
    <row r="415" spans="1:45" ht="27" customHeight="1" x14ac:dyDescent="0.2">
      <c r="A415" s="564"/>
      <c r="C415" s="507"/>
      <c r="E415" s="507"/>
      <c r="G415" s="507"/>
      <c r="H415" s="556"/>
      <c r="I415" s="507"/>
      <c r="J415" s="556"/>
      <c r="K415" s="506"/>
      <c r="L415" s="556"/>
      <c r="M415" s="506"/>
      <c r="N415" s="556"/>
      <c r="O415" s="506"/>
      <c r="P415" s="557"/>
      <c r="Q415" s="556"/>
      <c r="R415" s="558"/>
      <c r="S415" s="556"/>
      <c r="T415" s="556"/>
      <c r="U415" s="556"/>
      <c r="V415" s="743"/>
      <c r="W415" s="745"/>
      <c r="X415" s="746"/>
      <c r="Y415" s="557"/>
      <c r="Z415" s="506"/>
      <c r="AA415" s="507"/>
      <c r="AB415" s="507"/>
      <c r="AC415" s="507"/>
      <c r="AD415" s="507"/>
      <c r="AE415" s="507"/>
      <c r="AF415" s="507"/>
      <c r="AG415" s="507"/>
      <c r="AH415" s="507"/>
      <c r="AI415" s="507"/>
      <c r="AJ415" s="507"/>
      <c r="AK415" s="507"/>
      <c r="AL415" s="507"/>
      <c r="AM415" s="507"/>
      <c r="AN415" s="507"/>
      <c r="AO415" s="507"/>
      <c r="AP415" s="507"/>
      <c r="AQ415" s="563"/>
      <c r="AR415" s="563"/>
      <c r="AS415" s="507"/>
    </row>
    <row r="416" spans="1:45" ht="27" customHeight="1" x14ac:dyDescent="0.2">
      <c r="A416" s="564"/>
      <c r="C416" s="507"/>
      <c r="E416" s="507"/>
      <c r="G416" s="507"/>
      <c r="H416" s="556"/>
      <c r="I416" s="507"/>
      <c r="J416" s="556"/>
      <c r="K416" s="506"/>
      <c r="L416" s="556"/>
      <c r="M416" s="506"/>
      <c r="N416" s="556"/>
      <c r="O416" s="506"/>
      <c r="P416" s="557"/>
      <c r="Q416" s="556"/>
      <c r="R416" s="558"/>
      <c r="S416" s="556"/>
      <c r="T416" s="556"/>
      <c r="U416" s="556"/>
      <c r="V416" s="743"/>
      <c r="W416" s="745"/>
      <c r="X416" s="746"/>
      <c r="Y416" s="557"/>
      <c r="Z416" s="506"/>
      <c r="AA416" s="507"/>
      <c r="AB416" s="507"/>
      <c r="AC416" s="507"/>
      <c r="AD416" s="507"/>
      <c r="AE416" s="507"/>
      <c r="AF416" s="507"/>
      <c r="AG416" s="507"/>
      <c r="AH416" s="507"/>
      <c r="AI416" s="507"/>
      <c r="AJ416" s="507"/>
      <c r="AK416" s="507"/>
      <c r="AL416" s="507"/>
      <c r="AM416" s="507"/>
      <c r="AN416" s="507"/>
      <c r="AO416" s="507"/>
      <c r="AP416" s="507"/>
      <c r="AQ416" s="563"/>
      <c r="AR416" s="563"/>
      <c r="AS416" s="507"/>
    </row>
    <row r="417" spans="1:45" ht="27" customHeight="1" x14ac:dyDescent="0.2">
      <c r="A417" s="564"/>
      <c r="C417" s="507"/>
      <c r="E417" s="507"/>
      <c r="G417" s="507"/>
      <c r="H417" s="556"/>
      <c r="I417" s="507"/>
      <c r="J417" s="556"/>
      <c r="K417" s="506"/>
      <c r="L417" s="556"/>
      <c r="M417" s="506"/>
      <c r="N417" s="556"/>
      <c r="O417" s="506"/>
      <c r="P417" s="557"/>
      <c r="Q417" s="556"/>
      <c r="R417" s="558"/>
      <c r="S417" s="556"/>
      <c r="T417" s="556"/>
      <c r="U417" s="556"/>
      <c r="V417" s="743"/>
      <c r="W417" s="745"/>
      <c r="X417" s="746"/>
      <c r="Y417" s="557"/>
      <c r="Z417" s="506"/>
      <c r="AA417" s="507"/>
      <c r="AB417" s="507"/>
      <c r="AC417" s="507"/>
      <c r="AD417" s="507"/>
      <c r="AE417" s="507"/>
      <c r="AF417" s="507"/>
      <c r="AG417" s="507"/>
      <c r="AH417" s="507"/>
      <c r="AI417" s="507"/>
      <c r="AJ417" s="507"/>
      <c r="AK417" s="507"/>
      <c r="AL417" s="507"/>
      <c r="AM417" s="507"/>
      <c r="AN417" s="507"/>
      <c r="AO417" s="507"/>
      <c r="AP417" s="507"/>
      <c r="AQ417" s="563"/>
      <c r="AR417" s="563"/>
      <c r="AS417" s="507"/>
    </row>
    <row r="418" spans="1:45" ht="27" customHeight="1" x14ac:dyDescent="0.2">
      <c r="A418" s="564"/>
      <c r="C418" s="507"/>
      <c r="E418" s="507"/>
      <c r="G418" s="507"/>
      <c r="H418" s="556"/>
      <c r="I418" s="507"/>
      <c r="J418" s="556"/>
      <c r="K418" s="506"/>
      <c r="L418" s="556"/>
      <c r="M418" s="506"/>
      <c r="N418" s="556"/>
      <c r="O418" s="506"/>
      <c r="P418" s="557"/>
      <c r="Q418" s="556"/>
      <c r="R418" s="558"/>
      <c r="S418" s="556"/>
      <c r="T418" s="556"/>
      <c r="U418" s="556"/>
      <c r="V418" s="743"/>
      <c r="W418" s="745"/>
      <c r="X418" s="746"/>
      <c r="Y418" s="557"/>
      <c r="Z418" s="506"/>
      <c r="AA418" s="507"/>
      <c r="AB418" s="507"/>
      <c r="AC418" s="507"/>
      <c r="AD418" s="507"/>
      <c r="AE418" s="507"/>
      <c r="AF418" s="507"/>
      <c r="AG418" s="507"/>
      <c r="AH418" s="507"/>
      <c r="AI418" s="507"/>
      <c r="AJ418" s="507"/>
      <c r="AK418" s="507"/>
      <c r="AL418" s="507"/>
      <c r="AM418" s="507"/>
      <c r="AN418" s="507"/>
      <c r="AO418" s="507"/>
      <c r="AP418" s="507"/>
      <c r="AQ418" s="563"/>
      <c r="AR418" s="563"/>
      <c r="AS418" s="507"/>
    </row>
    <row r="419" spans="1:45" ht="27" customHeight="1" x14ac:dyDescent="0.2">
      <c r="A419" s="564"/>
      <c r="C419" s="507"/>
      <c r="E419" s="507"/>
      <c r="G419" s="507"/>
      <c r="H419" s="556"/>
      <c r="I419" s="507"/>
      <c r="J419" s="556"/>
      <c r="K419" s="506"/>
      <c r="L419" s="556"/>
      <c r="M419" s="506"/>
      <c r="N419" s="556"/>
      <c r="O419" s="506"/>
      <c r="P419" s="557"/>
      <c r="Q419" s="556"/>
      <c r="R419" s="558"/>
      <c r="S419" s="556"/>
      <c r="T419" s="556"/>
      <c r="U419" s="556"/>
      <c r="V419" s="743"/>
      <c r="W419" s="745"/>
      <c r="X419" s="746"/>
      <c r="Y419" s="557"/>
      <c r="Z419" s="506"/>
      <c r="AA419" s="507"/>
      <c r="AB419" s="507"/>
      <c r="AC419" s="507"/>
      <c r="AD419" s="507"/>
      <c r="AE419" s="507"/>
      <c r="AF419" s="507"/>
      <c r="AG419" s="507"/>
      <c r="AH419" s="507"/>
      <c r="AI419" s="507"/>
      <c r="AJ419" s="507"/>
      <c r="AK419" s="507"/>
      <c r="AL419" s="507"/>
      <c r="AM419" s="507"/>
      <c r="AN419" s="507"/>
      <c r="AO419" s="507"/>
      <c r="AP419" s="507"/>
      <c r="AQ419" s="563"/>
      <c r="AR419" s="563"/>
      <c r="AS419" s="507"/>
    </row>
    <row r="420" spans="1:45" ht="27" customHeight="1" x14ac:dyDescent="0.2">
      <c r="A420" s="564"/>
      <c r="C420" s="507"/>
      <c r="E420" s="507"/>
      <c r="G420" s="507"/>
      <c r="H420" s="556"/>
      <c r="I420" s="507"/>
      <c r="J420" s="556"/>
      <c r="K420" s="506"/>
      <c r="L420" s="556"/>
      <c r="M420" s="506"/>
      <c r="N420" s="556"/>
      <c r="O420" s="506"/>
      <c r="P420" s="557"/>
      <c r="Q420" s="556"/>
      <c r="R420" s="558"/>
      <c r="S420" s="556"/>
      <c r="T420" s="556"/>
      <c r="U420" s="556"/>
      <c r="V420" s="743"/>
      <c r="W420" s="745"/>
      <c r="X420" s="746"/>
      <c r="Y420" s="557"/>
      <c r="Z420" s="506"/>
      <c r="AA420" s="507"/>
      <c r="AB420" s="507"/>
      <c r="AC420" s="507"/>
      <c r="AD420" s="507"/>
      <c r="AE420" s="507"/>
      <c r="AF420" s="507"/>
      <c r="AG420" s="507"/>
      <c r="AH420" s="507"/>
      <c r="AI420" s="507"/>
      <c r="AJ420" s="507"/>
      <c r="AK420" s="507"/>
      <c r="AL420" s="507"/>
      <c r="AM420" s="507"/>
      <c r="AN420" s="507"/>
      <c r="AO420" s="507"/>
      <c r="AP420" s="507"/>
      <c r="AQ420" s="563"/>
      <c r="AR420" s="563"/>
      <c r="AS420" s="507"/>
    </row>
    <row r="421" spans="1:45" ht="27" customHeight="1" x14ac:dyDescent="0.2">
      <c r="A421" s="564"/>
      <c r="C421" s="507"/>
      <c r="E421" s="507"/>
      <c r="G421" s="507"/>
      <c r="H421" s="556"/>
      <c r="I421" s="507"/>
      <c r="J421" s="556"/>
      <c r="K421" s="506"/>
      <c r="L421" s="556"/>
      <c r="M421" s="506"/>
      <c r="N421" s="556"/>
      <c r="O421" s="506"/>
      <c r="P421" s="557"/>
      <c r="Q421" s="556"/>
      <c r="R421" s="558"/>
      <c r="S421" s="556"/>
      <c r="T421" s="556"/>
      <c r="U421" s="556"/>
      <c r="V421" s="743"/>
      <c r="W421" s="745"/>
      <c r="X421" s="746"/>
      <c r="Y421" s="557"/>
      <c r="Z421" s="506"/>
      <c r="AA421" s="507"/>
      <c r="AB421" s="507"/>
      <c r="AC421" s="507"/>
      <c r="AD421" s="507"/>
      <c r="AE421" s="507"/>
      <c r="AF421" s="507"/>
      <c r="AG421" s="507"/>
      <c r="AH421" s="507"/>
      <c r="AI421" s="507"/>
      <c r="AJ421" s="507"/>
      <c r="AK421" s="507"/>
      <c r="AL421" s="507"/>
      <c r="AM421" s="507"/>
      <c r="AN421" s="507"/>
      <c r="AO421" s="507"/>
      <c r="AP421" s="507"/>
      <c r="AQ421" s="563"/>
      <c r="AR421" s="563"/>
      <c r="AS421" s="507"/>
    </row>
    <row r="422" spans="1:45" ht="27" customHeight="1" x14ac:dyDescent="0.2">
      <c r="A422" s="564"/>
      <c r="C422" s="507"/>
      <c r="E422" s="507"/>
      <c r="G422" s="507"/>
      <c r="H422" s="556"/>
      <c r="I422" s="507"/>
      <c r="J422" s="556"/>
      <c r="K422" s="506"/>
      <c r="L422" s="556"/>
      <c r="M422" s="506"/>
      <c r="N422" s="556"/>
      <c r="O422" s="506"/>
      <c r="P422" s="557"/>
      <c r="Q422" s="556"/>
      <c r="R422" s="558"/>
      <c r="S422" s="556"/>
      <c r="T422" s="556"/>
      <c r="U422" s="556"/>
      <c r="V422" s="743"/>
      <c r="W422" s="745"/>
      <c r="X422" s="746"/>
      <c r="Y422" s="557"/>
      <c r="Z422" s="506"/>
      <c r="AA422" s="507"/>
      <c r="AB422" s="507"/>
      <c r="AC422" s="507"/>
      <c r="AD422" s="507"/>
      <c r="AE422" s="507"/>
      <c r="AF422" s="507"/>
      <c r="AG422" s="507"/>
      <c r="AH422" s="507"/>
      <c r="AI422" s="507"/>
      <c r="AJ422" s="507"/>
      <c r="AK422" s="507"/>
      <c r="AL422" s="507"/>
      <c r="AM422" s="507"/>
      <c r="AN422" s="507"/>
      <c r="AO422" s="507"/>
      <c r="AP422" s="507"/>
      <c r="AQ422" s="563"/>
      <c r="AR422" s="563"/>
      <c r="AS422" s="507"/>
    </row>
    <row r="423" spans="1:45" ht="27" customHeight="1" x14ac:dyDescent="0.2">
      <c r="A423" s="564"/>
      <c r="C423" s="507"/>
      <c r="E423" s="507"/>
      <c r="G423" s="507"/>
      <c r="H423" s="556"/>
      <c r="I423" s="507"/>
      <c r="J423" s="556"/>
      <c r="K423" s="506"/>
      <c r="L423" s="556"/>
      <c r="M423" s="506"/>
      <c r="N423" s="556"/>
      <c r="O423" s="506"/>
      <c r="P423" s="557"/>
      <c r="Q423" s="556"/>
      <c r="R423" s="558"/>
      <c r="S423" s="556"/>
      <c r="T423" s="556"/>
      <c r="U423" s="556"/>
      <c r="V423" s="743"/>
      <c r="W423" s="745"/>
      <c r="X423" s="746"/>
      <c r="Y423" s="557"/>
      <c r="Z423" s="506"/>
      <c r="AA423" s="507"/>
      <c r="AB423" s="507"/>
      <c r="AC423" s="507"/>
      <c r="AD423" s="507"/>
      <c r="AE423" s="507"/>
      <c r="AF423" s="507"/>
      <c r="AG423" s="507"/>
      <c r="AH423" s="507"/>
      <c r="AI423" s="507"/>
      <c r="AJ423" s="507"/>
      <c r="AK423" s="507"/>
      <c r="AL423" s="507"/>
      <c r="AM423" s="507"/>
      <c r="AN423" s="507"/>
      <c r="AO423" s="507"/>
      <c r="AP423" s="507"/>
      <c r="AQ423" s="563"/>
      <c r="AR423" s="563"/>
      <c r="AS423" s="507"/>
    </row>
    <row r="424" spans="1:45" ht="27" customHeight="1" x14ac:dyDescent="0.2">
      <c r="A424" s="564"/>
      <c r="C424" s="507"/>
      <c r="E424" s="507"/>
      <c r="G424" s="507"/>
      <c r="H424" s="556"/>
      <c r="I424" s="507"/>
      <c r="J424" s="556"/>
      <c r="K424" s="506"/>
      <c r="L424" s="556"/>
      <c r="M424" s="506"/>
      <c r="N424" s="556"/>
      <c r="O424" s="506"/>
      <c r="P424" s="557"/>
      <c r="Q424" s="556"/>
      <c r="R424" s="558"/>
      <c r="S424" s="556"/>
      <c r="T424" s="556"/>
      <c r="U424" s="556"/>
      <c r="V424" s="743"/>
      <c r="W424" s="745"/>
      <c r="X424" s="746"/>
      <c r="Y424" s="557"/>
      <c r="Z424" s="506"/>
      <c r="AA424" s="507"/>
      <c r="AB424" s="507"/>
      <c r="AC424" s="507"/>
      <c r="AD424" s="507"/>
      <c r="AE424" s="507"/>
      <c r="AF424" s="507"/>
      <c r="AG424" s="507"/>
      <c r="AH424" s="507"/>
      <c r="AI424" s="507"/>
      <c r="AJ424" s="507"/>
      <c r="AK424" s="507"/>
      <c r="AL424" s="507"/>
      <c r="AM424" s="507"/>
      <c r="AN424" s="507"/>
      <c r="AO424" s="507"/>
      <c r="AP424" s="507"/>
      <c r="AQ424" s="563"/>
      <c r="AR424" s="563"/>
      <c r="AS424" s="507"/>
    </row>
    <row r="425" spans="1:45" ht="27" customHeight="1" x14ac:dyDescent="0.2">
      <c r="A425" s="564"/>
      <c r="C425" s="507"/>
      <c r="E425" s="507"/>
      <c r="G425" s="507"/>
      <c r="H425" s="556"/>
      <c r="I425" s="507"/>
      <c r="J425" s="556"/>
      <c r="K425" s="506"/>
      <c r="L425" s="556"/>
      <c r="M425" s="506"/>
      <c r="N425" s="556"/>
      <c r="O425" s="506"/>
      <c r="P425" s="557"/>
      <c r="Q425" s="556"/>
      <c r="R425" s="558"/>
      <c r="S425" s="556"/>
      <c r="T425" s="556"/>
      <c r="U425" s="556"/>
      <c r="V425" s="743"/>
      <c r="W425" s="745"/>
      <c r="X425" s="746"/>
      <c r="Y425" s="557"/>
      <c r="Z425" s="506"/>
      <c r="AA425" s="507"/>
      <c r="AB425" s="507"/>
      <c r="AC425" s="507"/>
      <c r="AD425" s="507"/>
      <c r="AE425" s="507"/>
      <c r="AF425" s="507"/>
      <c r="AG425" s="507"/>
      <c r="AH425" s="507"/>
      <c r="AI425" s="507"/>
      <c r="AJ425" s="507"/>
      <c r="AK425" s="507"/>
      <c r="AL425" s="507"/>
      <c r="AM425" s="507"/>
      <c r="AN425" s="507"/>
      <c r="AO425" s="507"/>
      <c r="AP425" s="507"/>
      <c r="AQ425" s="563"/>
      <c r="AR425" s="563"/>
      <c r="AS425" s="507"/>
    </row>
    <row r="426" spans="1:45" ht="27" customHeight="1" x14ac:dyDescent="0.2">
      <c r="A426" s="564"/>
      <c r="C426" s="507"/>
      <c r="E426" s="507"/>
      <c r="G426" s="507"/>
      <c r="H426" s="556"/>
      <c r="I426" s="507"/>
      <c r="J426" s="556"/>
      <c r="K426" s="506"/>
      <c r="L426" s="556"/>
      <c r="M426" s="506"/>
      <c r="N426" s="556"/>
      <c r="O426" s="506"/>
      <c r="P426" s="557"/>
      <c r="Q426" s="556"/>
      <c r="R426" s="558"/>
      <c r="S426" s="556"/>
      <c r="T426" s="556"/>
      <c r="U426" s="556"/>
      <c r="V426" s="743"/>
      <c r="W426" s="745"/>
      <c r="X426" s="746"/>
      <c r="Y426" s="557"/>
      <c r="Z426" s="506"/>
      <c r="AA426" s="507"/>
      <c r="AB426" s="507"/>
      <c r="AC426" s="507"/>
      <c r="AD426" s="507"/>
      <c r="AE426" s="507"/>
      <c r="AF426" s="507"/>
      <c r="AG426" s="507"/>
      <c r="AH426" s="507"/>
      <c r="AI426" s="507"/>
      <c r="AJ426" s="507"/>
      <c r="AK426" s="507"/>
      <c r="AL426" s="507"/>
      <c r="AM426" s="507"/>
      <c r="AN426" s="507"/>
      <c r="AO426" s="507"/>
      <c r="AP426" s="507"/>
      <c r="AQ426" s="563"/>
      <c r="AR426" s="563"/>
      <c r="AS426" s="507"/>
    </row>
    <row r="427" spans="1:45" ht="27" customHeight="1" x14ac:dyDescent="0.2">
      <c r="A427" s="564"/>
      <c r="C427" s="507"/>
      <c r="E427" s="507"/>
      <c r="G427" s="507"/>
      <c r="H427" s="556"/>
      <c r="I427" s="507"/>
      <c r="J427" s="556"/>
      <c r="K427" s="506"/>
      <c r="L427" s="556"/>
      <c r="M427" s="506"/>
      <c r="N427" s="556"/>
      <c r="O427" s="506"/>
      <c r="P427" s="557"/>
      <c r="Q427" s="556"/>
      <c r="R427" s="558"/>
      <c r="S427" s="556"/>
      <c r="T427" s="556"/>
      <c r="U427" s="556"/>
      <c r="V427" s="743"/>
      <c r="W427" s="745"/>
      <c r="X427" s="746"/>
      <c r="Y427" s="557"/>
      <c r="Z427" s="506"/>
      <c r="AA427" s="507"/>
      <c r="AB427" s="507"/>
      <c r="AC427" s="507"/>
      <c r="AD427" s="507"/>
      <c r="AE427" s="507"/>
      <c r="AF427" s="507"/>
      <c r="AG427" s="507"/>
      <c r="AH427" s="507"/>
      <c r="AI427" s="507"/>
      <c r="AJ427" s="507"/>
      <c r="AK427" s="507"/>
      <c r="AL427" s="507"/>
      <c r="AM427" s="507"/>
      <c r="AN427" s="507"/>
      <c r="AO427" s="507"/>
      <c r="AP427" s="507"/>
      <c r="AQ427" s="563"/>
      <c r="AR427" s="563"/>
      <c r="AS427" s="507"/>
    </row>
    <row r="428" spans="1:45" ht="27" customHeight="1" x14ac:dyDescent="0.2">
      <c r="A428" s="564"/>
      <c r="C428" s="507"/>
      <c r="E428" s="507"/>
      <c r="G428" s="507"/>
      <c r="H428" s="556"/>
      <c r="I428" s="507"/>
      <c r="J428" s="556"/>
      <c r="K428" s="506"/>
      <c r="L428" s="556"/>
      <c r="M428" s="506"/>
      <c r="N428" s="556"/>
      <c r="O428" s="506"/>
      <c r="P428" s="557"/>
      <c r="Q428" s="556"/>
      <c r="R428" s="558"/>
      <c r="S428" s="556"/>
      <c r="T428" s="556"/>
      <c r="U428" s="556"/>
      <c r="V428" s="743"/>
      <c r="W428" s="745"/>
      <c r="X428" s="746"/>
      <c r="Y428" s="557"/>
      <c r="Z428" s="506"/>
      <c r="AA428" s="507"/>
      <c r="AB428" s="507"/>
      <c r="AC428" s="507"/>
      <c r="AD428" s="507"/>
      <c r="AE428" s="507"/>
      <c r="AF428" s="507"/>
      <c r="AG428" s="507"/>
      <c r="AH428" s="507"/>
      <c r="AI428" s="507"/>
      <c r="AJ428" s="507"/>
      <c r="AK428" s="507"/>
      <c r="AL428" s="507"/>
      <c r="AM428" s="507"/>
      <c r="AN428" s="507"/>
      <c r="AO428" s="507"/>
      <c r="AP428" s="507"/>
      <c r="AQ428" s="563"/>
      <c r="AR428" s="563"/>
      <c r="AS428" s="507"/>
    </row>
    <row r="429" spans="1:45" ht="27" customHeight="1" x14ac:dyDescent="0.2">
      <c r="A429" s="564"/>
      <c r="C429" s="507"/>
      <c r="E429" s="507"/>
      <c r="G429" s="507"/>
      <c r="H429" s="556"/>
      <c r="I429" s="507"/>
      <c r="J429" s="556"/>
      <c r="K429" s="506"/>
      <c r="L429" s="556"/>
      <c r="M429" s="506"/>
      <c r="N429" s="556"/>
      <c r="O429" s="506"/>
      <c r="P429" s="557"/>
      <c r="Q429" s="556"/>
      <c r="R429" s="558"/>
      <c r="S429" s="556"/>
      <c r="T429" s="556"/>
      <c r="U429" s="556"/>
      <c r="V429" s="743"/>
      <c r="W429" s="745"/>
      <c r="X429" s="746"/>
      <c r="Y429" s="557"/>
      <c r="Z429" s="506"/>
      <c r="AA429" s="507"/>
      <c r="AB429" s="507"/>
      <c r="AC429" s="507"/>
      <c r="AD429" s="507"/>
      <c r="AE429" s="507"/>
      <c r="AF429" s="507"/>
      <c r="AG429" s="507"/>
      <c r="AH429" s="507"/>
      <c r="AI429" s="507"/>
      <c r="AJ429" s="507"/>
      <c r="AK429" s="507"/>
      <c r="AL429" s="507"/>
      <c r="AM429" s="507"/>
      <c r="AN429" s="507"/>
      <c r="AO429" s="507"/>
      <c r="AP429" s="507"/>
      <c r="AQ429" s="563"/>
      <c r="AR429" s="563"/>
      <c r="AS429" s="507"/>
    </row>
    <row r="430" spans="1:45" ht="27" customHeight="1" x14ac:dyDescent="0.2">
      <c r="A430" s="564"/>
      <c r="C430" s="507"/>
      <c r="E430" s="507"/>
      <c r="G430" s="507"/>
      <c r="H430" s="556"/>
      <c r="I430" s="507"/>
      <c r="J430" s="556"/>
      <c r="K430" s="506"/>
      <c r="L430" s="556"/>
      <c r="M430" s="506"/>
      <c r="N430" s="556"/>
      <c r="O430" s="506"/>
      <c r="P430" s="557"/>
      <c r="Q430" s="556"/>
      <c r="R430" s="558"/>
      <c r="S430" s="556"/>
      <c r="T430" s="556"/>
      <c r="U430" s="556"/>
      <c r="V430" s="743"/>
      <c r="W430" s="745"/>
      <c r="X430" s="746"/>
      <c r="Y430" s="557"/>
      <c r="Z430" s="506"/>
      <c r="AA430" s="507"/>
      <c r="AB430" s="507"/>
      <c r="AC430" s="507"/>
      <c r="AD430" s="507"/>
      <c r="AE430" s="507"/>
      <c r="AF430" s="507"/>
      <c r="AG430" s="507"/>
      <c r="AH430" s="507"/>
      <c r="AI430" s="507"/>
      <c r="AJ430" s="507"/>
      <c r="AK430" s="507"/>
      <c r="AL430" s="507"/>
      <c r="AM430" s="507"/>
      <c r="AN430" s="507"/>
      <c r="AO430" s="507"/>
      <c r="AP430" s="507"/>
      <c r="AQ430" s="563"/>
      <c r="AR430" s="563"/>
      <c r="AS430" s="507"/>
    </row>
    <row r="431" spans="1:45" ht="27" customHeight="1" x14ac:dyDescent="0.2">
      <c r="A431" s="564"/>
      <c r="C431" s="507"/>
      <c r="E431" s="507"/>
      <c r="G431" s="507"/>
      <c r="H431" s="556"/>
      <c r="I431" s="507"/>
      <c r="J431" s="556"/>
      <c r="K431" s="506"/>
      <c r="L431" s="556"/>
      <c r="M431" s="506"/>
      <c r="N431" s="556"/>
      <c r="O431" s="506"/>
      <c r="P431" s="557"/>
      <c r="Q431" s="556"/>
      <c r="R431" s="558"/>
      <c r="S431" s="556"/>
      <c r="T431" s="556"/>
      <c r="U431" s="556"/>
      <c r="V431" s="743"/>
      <c r="W431" s="745"/>
      <c r="X431" s="746"/>
      <c r="Y431" s="557"/>
      <c r="Z431" s="506"/>
      <c r="AA431" s="507"/>
      <c r="AB431" s="507"/>
      <c r="AC431" s="507"/>
      <c r="AD431" s="507"/>
      <c r="AE431" s="507"/>
      <c r="AF431" s="507"/>
      <c r="AG431" s="507"/>
      <c r="AH431" s="507"/>
      <c r="AI431" s="507"/>
      <c r="AJ431" s="507"/>
      <c r="AK431" s="507"/>
      <c r="AL431" s="507"/>
      <c r="AM431" s="507"/>
      <c r="AN431" s="507"/>
      <c r="AO431" s="507"/>
      <c r="AP431" s="507"/>
      <c r="AQ431" s="563"/>
      <c r="AR431" s="563"/>
      <c r="AS431" s="507"/>
    </row>
    <row r="432" spans="1:45" ht="27" customHeight="1" x14ac:dyDescent="0.2">
      <c r="A432" s="564"/>
      <c r="C432" s="507"/>
      <c r="E432" s="507"/>
      <c r="G432" s="507"/>
      <c r="H432" s="556"/>
      <c r="I432" s="507"/>
      <c r="J432" s="556"/>
      <c r="K432" s="506"/>
      <c r="L432" s="556"/>
      <c r="M432" s="506"/>
      <c r="N432" s="556"/>
      <c r="O432" s="506"/>
      <c r="P432" s="557"/>
      <c r="Q432" s="556"/>
      <c r="R432" s="558"/>
      <c r="S432" s="556"/>
      <c r="T432" s="556"/>
      <c r="U432" s="556"/>
      <c r="V432" s="743"/>
      <c r="W432" s="745"/>
      <c r="X432" s="746"/>
      <c r="Y432" s="557"/>
      <c r="Z432" s="506"/>
      <c r="AA432" s="507"/>
      <c r="AB432" s="507"/>
      <c r="AC432" s="507"/>
      <c r="AD432" s="507"/>
      <c r="AE432" s="507"/>
      <c r="AF432" s="507"/>
      <c r="AG432" s="507"/>
      <c r="AH432" s="507"/>
      <c r="AI432" s="507"/>
      <c r="AJ432" s="507"/>
      <c r="AK432" s="507"/>
      <c r="AL432" s="507"/>
      <c r="AM432" s="507"/>
      <c r="AN432" s="507"/>
      <c r="AO432" s="507"/>
      <c r="AP432" s="507"/>
      <c r="AQ432" s="563"/>
      <c r="AR432" s="563"/>
      <c r="AS432" s="507"/>
    </row>
    <row r="433" spans="1:45" ht="27" customHeight="1" x14ac:dyDescent="0.2">
      <c r="A433" s="564"/>
      <c r="C433" s="507"/>
      <c r="E433" s="507"/>
      <c r="G433" s="507"/>
      <c r="H433" s="556"/>
      <c r="I433" s="507"/>
      <c r="J433" s="556"/>
      <c r="K433" s="506"/>
      <c r="L433" s="556"/>
      <c r="M433" s="506"/>
      <c r="N433" s="556"/>
      <c r="O433" s="506"/>
      <c r="P433" s="557"/>
      <c r="Q433" s="556"/>
      <c r="R433" s="558"/>
      <c r="S433" s="556"/>
      <c r="T433" s="556"/>
      <c r="U433" s="556"/>
      <c r="V433" s="743"/>
      <c r="W433" s="745"/>
      <c r="X433" s="746"/>
      <c r="Y433" s="557"/>
      <c r="Z433" s="506"/>
      <c r="AA433" s="507"/>
      <c r="AB433" s="507"/>
      <c r="AC433" s="507"/>
      <c r="AD433" s="507"/>
      <c r="AE433" s="507"/>
      <c r="AF433" s="507"/>
      <c r="AG433" s="507"/>
      <c r="AH433" s="507"/>
      <c r="AI433" s="507"/>
      <c r="AJ433" s="507"/>
      <c r="AK433" s="507"/>
      <c r="AL433" s="507"/>
      <c r="AM433" s="507"/>
      <c r="AN433" s="507"/>
      <c r="AO433" s="507"/>
      <c r="AP433" s="507"/>
      <c r="AQ433" s="563"/>
      <c r="AR433" s="563"/>
      <c r="AS433" s="507"/>
    </row>
    <row r="434" spans="1:45" ht="27" customHeight="1" x14ac:dyDescent="0.2">
      <c r="A434" s="564"/>
      <c r="C434" s="507"/>
      <c r="E434" s="507"/>
      <c r="G434" s="507"/>
      <c r="H434" s="556"/>
      <c r="I434" s="507"/>
      <c r="J434" s="556"/>
      <c r="K434" s="506"/>
      <c r="L434" s="556"/>
      <c r="M434" s="506"/>
      <c r="N434" s="556"/>
      <c r="O434" s="506"/>
      <c r="P434" s="557"/>
      <c r="Q434" s="556"/>
      <c r="R434" s="558"/>
      <c r="S434" s="556"/>
      <c r="T434" s="556"/>
      <c r="U434" s="556"/>
      <c r="V434" s="743"/>
      <c r="W434" s="745"/>
      <c r="X434" s="746"/>
      <c r="Y434" s="557"/>
      <c r="Z434" s="506"/>
      <c r="AA434" s="507"/>
      <c r="AB434" s="507"/>
      <c r="AC434" s="507"/>
      <c r="AD434" s="507"/>
      <c r="AE434" s="507"/>
      <c r="AF434" s="507"/>
      <c r="AG434" s="507"/>
      <c r="AH434" s="507"/>
      <c r="AI434" s="507"/>
      <c r="AJ434" s="507"/>
      <c r="AK434" s="507"/>
      <c r="AL434" s="507"/>
      <c r="AM434" s="507"/>
      <c r="AN434" s="507"/>
      <c r="AO434" s="507"/>
      <c r="AP434" s="507"/>
      <c r="AQ434" s="563"/>
      <c r="AR434" s="563"/>
      <c r="AS434" s="507"/>
    </row>
    <row r="435" spans="1:45" ht="27" customHeight="1" x14ac:dyDescent="0.2">
      <c r="A435" s="564"/>
      <c r="C435" s="507"/>
      <c r="E435" s="507"/>
      <c r="G435" s="507"/>
      <c r="H435" s="556"/>
      <c r="I435" s="507"/>
      <c r="J435" s="556"/>
      <c r="K435" s="506"/>
      <c r="L435" s="556"/>
      <c r="M435" s="506"/>
      <c r="N435" s="556"/>
      <c r="O435" s="506"/>
      <c r="P435" s="557"/>
      <c r="Q435" s="556"/>
      <c r="R435" s="558"/>
      <c r="S435" s="556"/>
      <c r="T435" s="556"/>
      <c r="U435" s="556"/>
      <c r="V435" s="743"/>
      <c r="W435" s="745"/>
      <c r="X435" s="746"/>
      <c r="Y435" s="557"/>
      <c r="Z435" s="506"/>
      <c r="AA435" s="507"/>
      <c r="AB435" s="507"/>
      <c r="AC435" s="507"/>
      <c r="AD435" s="507"/>
      <c r="AE435" s="507"/>
      <c r="AF435" s="507"/>
      <c r="AG435" s="507"/>
      <c r="AH435" s="507"/>
      <c r="AI435" s="507"/>
      <c r="AJ435" s="507"/>
      <c r="AK435" s="507"/>
      <c r="AL435" s="507"/>
      <c r="AM435" s="507"/>
      <c r="AN435" s="507"/>
      <c r="AO435" s="507"/>
      <c r="AP435" s="507"/>
      <c r="AQ435" s="563"/>
      <c r="AR435" s="563"/>
      <c r="AS435" s="507"/>
    </row>
    <row r="436" spans="1:45" ht="27" customHeight="1" x14ac:dyDescent="0.2">
      <c r="A436" s="564"/>
      <c r="C436" s="507"/>
      <c r="E436" s="507"/>
      <c r="G436" s="507"/>
      <c r="H436" s="556"/>
      <c r="I436" s="507"/>
      <c r="J436" s="556"/>
      <c r="K436" s="506"/>
      <c r="L436" s="556"/>
      <c r="M436" s="506"/>
      <c r="N436" s="556"/>
      <c r="O436" s="506"/>
      <c r="P436" s="557"/>
      <c r="Q436" s="556"/>
      <c r="R436" s="558"/>
      <c r="S436" s="556"/>
      <c r="T436" s="556"/>
      <c r="U436" s="556"/>
      <c r="V436" s="743"/>
      <c r="W436" s="745"/>
      <c r="X436" s="746"/>
      <c r="Y436" s="557"/>
      <c r="Z436" s="506"/>
      <c r="AA436" s="507"/>
      <c r="AB436" s="507"/>
      <c r="AC436" s="507"/>
      <c r="AD436" s="507"/>
      <c r="AE436" s="507"/>
      <c r="AF436" s="507"/>
      <c r="AG436" s="507"/>
      <c r="AH436" s="507"/>
      <c r="AI436" s="507"/>
      <c r="AJ436" s="507"/>
      <c r="AK436" s="507"/>
      <c r="AL436" s="507"/>
      <c r="AM436" s="507"/>
      <c r="AN436" s="507"/>
      <c r="AO436" s="507"/>
      <c r="AP436" s="507"/>
      <c r="AQ436" s="563"/>
      <c r="AR436" s="563"/>
      <c r="AS436" s="507"/>
    </row>
    <row r="437" spans="1:45" ht="27" customHeight="1" x14ac:dyDescent="0.2">
      <c r="A437" s="564"/>
      <c r="C437" s="507"/>
      <c r="E437" s="507"/>
      <c r="G437" s="507"/>
      <c r="H437" s="556"/>
      <c r="I437" s="507"/>
      <c r="J437" s="556"/>
      <c r="K437" s="506"/>
      <c r="L437" s="556"/>
      <c r="M437" s="506"/>
      <c r="N437" s="556"/>
      <c r="O437" s="506"/>
      <c r="P437" s="557"/>
      <c r="Q437" s="556"/>
      <c r="R437" s="558"/>
      <c r="S437" s="556"/>
      <c r="T437" s="556"/>
      <c r="U437" s="556"/>
      <c r="V437" s="743"/>
      <c r="W437" s="745"/>
      <c r="X437" s="746"/>
      <c r="Y437" s="557"/>
      <c r="Z437" s="506"/>
      <c r="AA437" s="507"/>
      <c r="AB437" s="507"/>
      <c r="AC437" s="507"/>
      <c r="AD437" s="507"/>
      <c r="AE437" s="507"/>
      <c r="AF437" s="507"/>
      <c r="AG437" s="507"/>
      <c r="AH437" s="507"/>
      <c r="AI437" s="507"/>
      <c r="AJ437" s="507"/>
      <c r="AK437" s="507"/>
      <c r="AL437" s="507"/>
      <c r="AM437" s="507"/>
      <c r="AN437" s="507"/>
      <c r="AO437" s="507"/>
      <c r="AP437" s="507"/>
      <c r="AQ437" s="563"/>
      <c r="AR437" s="563"/>
      <c r="AS437" s="507"/>
    </row>
    <row r="438" spans="1:45" ht="27" customHeight="1" x14ac:dyDescent="0.2">
      <c r="A438" s="564"/>
      <c r="C438" s="507"/>
      <c r="E438" s="507"/>
      <c r="G438" s="507"/>
      <c r="H438" s="556"/>
      <c r="I438" s="507"/>
      <c r="J438" s="556"/>
      <c r="K438" s="506"/>
      <c r="L438" s="556"/>
      <c r="M438" s="506"/>
      <c r="N438" s="556"/>
      <c r="O438" s="506"/>
      <c r="P438" s="557"/>
      <c r="Q438" s="556"/>
      <c r="R438" s="558"/>
      <c r="S438" s="556"/>
      <c r="T438" s="556"/>
      <c r="U438" s="556"/>
      <c r="V438" s="743"/>
      <c r="W438" s="745"/>
      <c r="X438" s="746"/>
      <c r="Y438" s="557"/>
      <c r="Z438" s="506"/>
      <c r="AA438" s="507"/>
      <c r="AB438" s="507"/>
      <c r="AC438" s="507"/>
      <c r="AD438" s="507"/>
      <c r="AE438" s="507"/>
      <c r="AF438" s="507"/>
      <c r="AG438" s="507"/>
      <c r="AH438" s="507"/>
      <c r="AI438" s="507"/>
      <c r="AJ438" s="507"/>
      <c r="AK438" s="507"/>
      <c r="AL438" s="507"/>
      <c r="AM438" s="507"/>
      <c r="AN438" s="507"/>
      <c r="AO438" s="507"/>
      <c r="AP438" s="507"/>
      <c r="AQ438" s="563"/>
      <c r="AR438" s="563"/>
      <c r="AS438" s="507"/>
    </row>
    <row r="439" spans="1:45" ht="27" customHeight="1" x14ac:dyDescent="0.2">
      <c r="A439" s="564"/>
      <c r="C439" s="507"/>
      <c r="E439" s="507"/>
      <c r="G439" s="507"/>
      <c r="H439" s="556"/>
      <c r="I439" s="507"/>
      <c r="J439" s="556"/>
      <c r="K439" s="506"/>
      <c r="L439" s="556"/>
      <c r="M439" s="506"/>
      <c r="N439" s="556"/>
      <c r="O439" s="506"/>
      <c r="P439" s="557"/>
      <c r="Q439" s="556"/>
      <c r="R439" s="558"/>
      <c r="S439" s="556"/>
      <c r="T439" s="556"/>
      <c r="U439" s="556"/>
      <c r="V439" s="743"/>
      <c r="W439" s="745"/>
      <c r="X439" s="746"/>
      <c r="Y439" s="557"/>
      <c r="Z439" s="506"/>
      <c r="AA439" s="507"/>
      <c r="AB439" s="507"/>
      <c r="AC439" s="507"/>
      <c r="AD439" s="507"/>
      <c r="AE439" s="507"/>
      <c r="AF439" s="507"/>
      <c r="AG439" s="507"/>
      <c r="AH439" s="507"/>
      <c r="AI439" s="507"/>
      <c r="AJ439" s="507"/>
      <c r="AK439" s="507"/>
      <c r="AL439" s="507"/>
      <c r="AM439" s="507"/>
      <c r="AN439" s="507"/>
      <c r="AO439" s="507"/>
      <c r="AP439" s="507"/>
      <c r="AQ439" s="563"/>
      <c r="AR439" s="563"/>
      <c r="AS439" s="507"/>
    </row>
    <row r="440" spans="1:45" ht="27" customHeight="1" x14ac:dyDescent="0.2">
      <c r="A440" s="564"/>
      <c r="C440" s="507"/>
      <c r="E440" s="507"/>
      <c r="G440" s="507"/>
      <c r="H440" s="556"/>
      <c r="I440" s="507"/>
      <c r="J440" s="556"/>
      <c r="K440" s="506"/>
      <c r="L440" s="556"/>
      <c r="M440" s="506"/>
      <c r="N440" s="556"/>
      <c r="O440" s="506"/>
      <c r="P440" s="557"/>
      <c r="Q440" s="556"/>
      <c r="R440" s="558"/>
      <c r="S440" s="556"/>
      <c r="T440" s="556"/>
      <c r="U440" s="556"/>
      <c r="V440" s="743"/>
      <c r="W440" s="745"/>
      <c r="X440" s="746"/>
      <c r="Y440" s="557"/>
      <c r="Z440" s="506"/>
      <c r="AA440" s="507"/>
      <c r="AB440" s="507"/>
      <c r="AC440" s="507"/>
      <c r="AD440" s="507"/>
      <c r="AE440" s="507"/>
      <c r="AF440" s="507"/>
      <c r="AG440" s="507"/>
      <c r="AH440" s="507"/>
      <c r="AI440" s="507"/>
      <c r="AJ440" s="507"/>
      <c r="AK440" s="507"/>
      <c r="AL440" s="507"/>
      <c r="AM440" s="507"/>
      <c r="AN440" s="507"/>
      <c r="AO440" s="507"/>
      <c r="AP440" s="507"/>
      <c r="AQ440" s="563"/>
      <c r="AR440" s="563"/>
      <c r="AS440" s="507"/>
    </row>
    <row r="441" spans="1:45" ht="27" customHeight="1" x14ac:dyDescent="0.2">
      <c r="A441" s="564"/>
      <c r="C441" s="507"/>
      <c r="E441" s="507"/>
      <c r="G441" s="507"/>
      <c r="H441" s="556"/>
      <c r="I441" s="507"/>
      <c r="J441" s="556"/>
      <c r="K441" s="506"/>
      <c r="L441" s="556"/>
      <c r="M441" s="506"/>
      <c r="N441" s="556"/>
      <c r="O441" s="506"/>
      <c r="P441" s="557"/>
      <c r="Q441" s="556"/>
      <c r="R441" s="558"/>
      <c r="S441" s="556"/>
      <c r="T441" s="556"/>
      <c r="U441" s="556"/>
      <c r="V441" s="743"/>
      <c r="W441" s="745"/>
      <c r="X441" s="746"/>
      <c r="Y441" s="557"/>
      <c r="Z441" s="506"/>
      <c r="AA441" s="507"/>
      <c r="AB441" s="507"/>
      <c r="AC441" s="507"/>
      <c r="AD441" s="507"/>
      <c r="AE441" s="507"/>
      <c r="AF441" s="507"/>
      <c r="AG441" s="507"/>
      <c r="AH441" s="507"/>
      <c r="AI441" s="507"/>
      <c r="AJ441" s="507"/>
      <c r="AK441" s="507"/>
      <c r="AL441" s="507"/>
      <c r="AM441" s="507"/>
      <c r="AN441" s="507"/>
      <c r="AO441" s="507"/>
      <c r="AP441" s="507"/>
      <c r="AQ441" s="563"/>
      <c r="AR441" s="563"/>
      <c r="AS441" s="507"/>
    </row>
    <row r="442" spans="1:45" ht="27" customHeight="1" x14ac:dyDescent="0.2">
      <c r="A442" s="564"/>
      <c r="C442" s="507"/>
      <c r="E442" s="507"/>
      <c r="G442" s="507"/>
      <c r="H442" s="556"/>
      <c r="I442" s="507"/>
      <c r="J442" s="556"/>
      <c r="K442" s="506"/>
      <c r="L442" s="556"/>
      <c r="M442" s="506"/>
      <c r="N442" s="556"/>
      <c r="O442" s="506"/>
      <c r="P442" s="557"/>
      <c r="Q442" s="556"/>
      <c r="R442" s="558"/>
      <c r="S442" s="556"/>
      <c r="T442" s="556"/>
      <c r="U442" s="556"/>
      <c r="V442" s="743"/>
      <c r="W442" s="745"/>
      <c r="X442" s="746"/>
      <c r="Y442" s="557"/>
      <c r="Z442" s="506"/>
      <c r="AA442" s="507"/>
      <c r="AB442" s="507"/>
      <c r="AC442" s="507"/>
      <c r="AD442" s="507"/>
      <c r="AE442" s="507"/>
      <c r="AF442" s="507"/>
      <c r="AG442" s="507"/>
      <c r="AH442" s="507"/>
      <c r="AI442" s="507"/>
      <c r="AJ442" s="507"/>
      <c r="AK442" s="507"/>
      <c r="AL442" s="507"/>
      <c r="AM442" s="507"/>
      <c r="AN442" s="507"/>
      <c r="AO442" s="507"/>
      <c r="AP442" s="507"/>
      <c r="AQ442" s="563"/>
      <c r="AR442" s="563"/>
      <c r="AS442" s="507"/>
    </row>
    <row r="443" spans="1:45" ht="27" customHeight="1" x14ac:dyDescent="0.2">
      <c r="A443" s="564"/>
      <c r="C443" s="507"/>
      <c r="E443" s="507"/>
      <c r="G443" s="507"/>
      <c r="H443" s="556"/>
      <c r="I443" s="507"/>
      <c r="J443" s="556"/>
      <c r="K443" s="506"/>
      <c r="L443" s="556"/>
      <c r="M443" s="506"/>
      <c r="N443" s="556"/>
      <c r="O443" s="506"/>
      <c r="P443" s="557"/>
      <c r="Q443" s="556"/>
      <c r="R443" s="558"/>
      <c r="S443" s="556"/>
      <c r="T443" s="556"/>
      <c r="U443" s="556"/>
      <c r="V443" s="743"/>
      <c r="W443" s="745"/>
      <c r="X443" s="746"/>
      <c r="Y443" s="557"/>
      <c r="Z443" s="506"/>
      <c r="AA443" s="507"/>
      <c r="AB443" s="507"/>
      <c r="AC443" s="507"/>
      <c r="AD443" s="507"/>
      <c r="AE443" s="507"/>
      <c r="AF443" s="507"/>
      <c r="AG443" s="507"/>
      <c r="AH443" s="507"/>
      <c r="AI443" s="507"/>
      <c r="AJ443" s="507"/>
      <c r="AK443" s="507"/>
      <c r="AL443" s="507"/>
      <c r="AM443" s="507"/>
      <c r="AN443" s="507"/>
      <c r="AO443" s="507"/>
      <c r="AP443" s="507"/>
      <c r="AQ443" s="563"/>
      <c r="AR443" s="563"/>
      <c r="AS443" s="507"/>
    </row>
    <row r="444" spans="1:45" ht="27" customHeight="1" x14ac:dyDescent="0.2">
      <c r="A444" s="564"/>
      <c r="C444" s="507"/>
      <c r="E444" s="507"/>
      <c r="G444" s="507"/>
      <c r="H444" s="556"/>
      <c r="I444" s="507"/>
      <c r="J444" s="556"/>
      <c r="K444" s="506"/>
      <c r="L444" s="556"/>
      <c r="M444" s="506"/>
      <c r="N444" s="556"/>
      <c r="O444" s="506"/>
      <c r="P444" s="557"/>
      <c r="Q444" s="556"/>
      <c r="R444" s="558"/>
      <c r="S444" s="556"/>
      <c r="T444" s="556"/>
      <c r="U444" s="556"/>
      <c r="V444" s="743"/>
      <c r="W444" s="745"/>
      <c r="X444" s="746"/>
      <c r="Y444" s="557"/>
      <c r="Z444" s="506"/>
      <c r="AA444" s="507"/>
      <c r="AB444" s="507"/>
      <c r="AC444" s="507"/>
      <c r="AD444" s="507"/>
      <c r="AE444" s="507"/>
      <c r="AF444" s="507"/>
      <c r="AG444" s="507"/>
      <c r="AH444" s="507"/>
      <c r="AI444" s="507"/>
      <c r="AJ444" s="507"/>
      <c r="AK444" s="507"/>
      <c r="AL444" s="507"/>
      <c r="AM444" s="507"/>
      <c r="AN444" s="507"/>
      <c r="AO444" s="507"/>
      <c r="AP444" s="507"/>
      <c r="AQ444" s="563"/>
      <c r="AR444" s="563"/>
      <c r="AS444" s="507"/>
    </row>
    <row r="445" spans="1:45" ht="27" customHeight="1" x14ac:dyDescent="0.2">
      <c r="A445" s="564"/>
      <c r="C445" s="507"/>
      <c r="E445" s="507"/>
      <c r="G445" s="507"/>
      <c r="H445" s="556"/>
      <c r="I445" s="507"/>
      <c r="J445" s="556"/>
      <c r="K445" s="506"/>
      <c r="L445" s="556"/>
      <c r="M445" s="506"/>
      <c r="N445" s="556"/>
      <c r="O445" s="506"/>
      <c r="P445" s="557"/>
      <c r="Q445" s="556"/>
      <c r="R445" s="558"/>
      <c r="S445" s="556"/>
      <c r="T445" s="556"/>
      <c r="U445" s="556"/>
      <c r="V445" s="743"/>
      <c r="W445" s="745"/>
      <c r="X445" s="746"/>
      <c r="Y445" s="557"/>
      <c r="Z445" s="506"/>
      <c r="AA445" s="507"/>
      <c r="AB445" s="507"/>
      <c r="AC445" s="507"/>
      <c r="AD445" s="507"/>
      <c r="AE445" s="507"/>
      <c r="AF445" s="507"/>
      <c r="AG445" s="507"/>
      <c r="AH445" s="507"/>
      <c r="AI445" s="507"/>
      <c r="AJ445" s="507"/>
      <c r="AK445" s="507"/>
      <c r="AL445" s="507"/>
      <c r="AM445" s="507"/>
      <c r="AN445" s="507"/>
      <c r="AO445" s="507"/>
      <c r="AP445" s="507"/>
      <c r="AQ445" s="563"/>
      <c r="AR445" s="563"/>
      <c r="AS445" s="507"/>
    </row>
    <row r="446" spans="1:45" ht="27" customHeight="1" x14ac:dyDescent="0.2">
      <c r="A446" s="564"/>
      <c r="C446" s="507"/>
      <c r="E446" s="507"/>
      <c r="G446" s="507"/>
      <c r="H446" s="556"/>
      <c r="I446" s="507"/>
      <c r="J446" s="556"/>
      <c r="K446" s="506"/>
      <c r="L446" s="556"/>
      <c r="M446" s="506"/>
      <c r="N446" s="556"/>
      <c r="O446" s="506"/>
      <c r="P446" s="557"/>
      <c r="Q446" s="556"/>
      <c r="R446" s="558"/>
      <c r="S446" s="556"/>
      <c r="T446" s="556"/>
      <c r="U446" s="556"/>
      <c r="V446" s="743"/>
      <c r="W446" s="745"/>
      <c r="X446" s="746"/>
      <c r="Y446" s="557"/>
      <c r="Z446" s="506"/>
      <c r="AA446" s="507"/>
      <c r="AB446" s="507"/>
      <c r="AC446" s="507"/>
      <c r="AD446" s="507"/>
      <c r="AE446" s="507"/>
      <c r="AF446" s="507"/>
      <c r="AG446" s="507"/>
      <c r="AH446" s="507"/>
      <c r="AI446" s="507"/>
      <c r="AJ446" s="507"/>
      <c r="AK446" s="507"/>
      <c r="AL446" s="507"/>
      <c r="AM446" s="507"/>
      <c r="AN446" s="507"/>
      <c r="AO446" s="507"/>
      <c r="AP446" s="507"/>
      <c r="AQ446" s="563"/>
      <c r="AR446" s="563"/>
      <c r="AS446" s="507"/>
    </row>
    <row r="447" spans="1:45" ht="27" customHeight="1" x14ac:dyDescent="0.2">
      <c r="A447" s="564"/>
      <c r="C447" s="507"/>
      <c r="E447" s="507"/>
      <c r="G447" s="507"/>
      <c r="H447" s="556"/>
      <c r="I447" s="507"/>
      <c r="J447" s="556"/>
      <c r="K447" s="506"/>
      <c r="L447" s="556"/>
      <c r="M447" s="506"/>
      <c r="N447" s="556"/>
      <c r="O447" s="506"/>
      <c r="P447" s="557"/>
      <c r="Q447" s="556"/>
      <c r="R447" s="558"/>
      <c r="S447" s="556"/>
      <c r="T447" s="556"/>
      <c r="U447" s="556"/>
      <c r="V447" s="743"/>
      <c r="W447" s="745"/>
      <c r="X447" s="746"/>
      <c r="Y447" s="557"/>
      <c r="Z447" s="506"/>
      <c r="AA447" s="507"/>
      <c r="AB447" s="507"/>
      <c r="AC447" s="507"/>
      <c r="AD447" s="507"/>
      <c r="AE447" s="507"/>
      <c r="AF447" s="507"/>
      <c r="AG447" s="507"/>
      <c r="AH447" s="507"/>
      <c r="AI447" s="507"/>
      <c r="AJ447" s="507"/>
      <c r="AK447" s="507"/>
      <c r="AL447" s="507"/>
      <c r="AM447" s="507"/>
      <c r="AN447" s="507"/>
      <c r="AO447" s="507"/>
      <c r="AP447" s="507"/>
      <c r="AQ447" s="563"/>
      <c r="AR447" s="563"/>
      <c r="AS447" s="507"/>
    </row>
    <row r="448" spans="1:45" ht="27" customHeight="1" x14ac:dyDescent="0.2">
      <c r="A448" s="564"/>
      <c r="C448" s="507"/>
      <c r="E448" s="507"/>
      <c r="G448" s="507"/>
      <c r="H448" s="556"/>
      <c r="I448" s="507"/>
      <c r="J448" s="556"/>
      <c r="K448" s="506"/>
      <c r="L448" s="556"/>
      <c r="M448" s="506"/>
      <c r="N448" s="556"/>
      <c r="O448" s="506"/>
      <c r="P448" s="557"/>
      <c r="Q448" s="556"/>
      <c r="R448" s="558"/>
      <c r="S448" s="556"/>
      <c r="T448" s="556"/>
      <c r="U448" s="556"/>
      <c r="V448" s="743"/>
      <c r="W448" s="745"/>
      <c r="X448" s="746"/>
      <c r="Y448" s="557"/>
      <c r="Z448" s="506"/>
      <c r="AA448" s="507"/>
      <c r="AB448" s="507"/>
      <c r="AC448" s="507"/>
      <c r="AD448" s="507"/>
      <c r="AE448" s="507"/>
      <c r="AF448" s="507"/>
      <c r="AG448" s="507"/>
      <c r="AH448" s="507"/>
      <c r="AI448" s="507"/>
      <c r="AJ448" s="507"/>
      <c r="AK448" s="507"/>
      <c r="AL448" s="507"/>
      <c r="AM448" s="507"/>
      <c r="AN448" s="507"/>
      <c r="AO448" s="507"/>
      <c r="AP448" s="507"/>
      <c r="AQ448" s="563"/>
      <c r="AR448" s="563"/>
      <c r="AS448" s="507"/>
    </row>
    <row r="449" spans="1:45" ht="27" customHeight="1" x14ac:dyDescent="0.2">
      <c r="A449" s="564"/>
      <c r="C449" s="507"/>
      <c r="E449" s="507"/>
      <c r="G449" s="507"/>
      <c r="H449" s="556"/>
      <c r="I449" s="507"/>
      <c r="J449" s="556"/>
      <c r="K449" s="506"/>
      <c r="L449" s="556"/>
      <c r="M449" s="506"/>
      <c r="N449" s="556"/>
      <c r="O449" s="506"/>
      <c r="P449" s="557"/>
      <c r="Q449" s="556"/>
      <c r="R449" s="558"/>
      <c r="S449" s="556"/>
      <c r="T449" s="556"/>
      <c r="U449" s="556"/>
      <c r="V449" s="743"/>
      <c r="W449" s="745"/>
      <c r="X449" s="746"/>
      <c r="Y449" s="557"/>
      <c r="Z449" s="506"/>
      <c r="AA449" s="507"/>
      <c r="AB449" s="507"/>
      <c r="AC449" s="507"/>
      <c r="AD449" s="507"/>
      <c r="AE449" s="507"/>
      <c r="AF449" s="507"/>
      <c r="AG449" s="507"/>
      <c r="AH449" s="507"/>
      <c r="AI449" s="507"/>
      <c r="AJ449" s="507"/>
      <c r="AK449" s="507"/>
      <c r="AL449" s="507"/>
      <c r="AM449" s="507"/>
      <c r="AN449" s="507"/>
      <c r="AO449" s="507"/>
      <c r="AP449" s="507"/>
      <c r="AQ449" s="563"/>
      <c r="AR449" s="563"/>
      <c r="AS449" s="507"/>
    </row>
    <row r="450" spans="1:45" ht="27" customHeight="1" x14ac:dyDescent="0.2">
      <c r="A450" s="564"/>
      <c r="C450" s="507"/>
      <c r="E450" s="507"/>
      <c r="G450" s="507"/>
      <c r="H450" s="556"/>
      <c r="I450" s="507"/>
      <c r="J450" s="556"/>
      <c r="K450" s="506"/>
      <c r="L450" s="556"/>
      <c r="M450" s="506"/>
      <c r="N450" s="556"/>
      <c r="O450" s="506"/>
      <c r="P450" s="557"/>
      <c r="Q450" s="556"/>
      <c r="R450" s="558"/>
      <c r="S450" s="556"/>
      <c r="T450" s="556"/>
      <c r="U450" s="556"/>
      <c r="V450" s="743"/>
      <c r="W450" s="745"/>
      <c r="X450" s="746"/>
      <c r="Y450" s="557"/>
      <c r="Z450" s="506"/>
      <c r="AA450" s="507"/>
      <c r="AB450" s="507"/>
      <c r="AC450" s="507"/>
      <c r="AD450" s="507"/>
      <c r="AE450" s="507"/>
      <c r="AF450" s="507"/>
      <c r="AG450" s="507"/>
      <c r="AH450" s="507"/>
      <c r="AI450" s="507"/>
      <c r="AJ450" s="507"/>
      <c r="AK450" s="507"/>
      <c r="AL450" s="507"/>
      <c r="AM450" s="507"/>
      <c r="AN450" s="507"/>
      <c r="AO450" s="507"/>
      <c r="AP450" s="507"/>
      <c r="AQ450" s="563"/>
      <c r="AR450" s="563"/>
      <c r="AS450" s="507"/>
    </row>
    <row r="451" spans="1:45" ht="27" customHeight="1" x14ac:dyDescent="0.2">
      <c r="A451" s="564"/>
      <c r="C451" s="507"/>
      <c r="E451" s="507"/>
      <c r="G451" s="507"/>
      <c r="H451" s="556"/>
      <c r="I451" s="507"/>
      <c r="J451" s="556"/>
      <c r="K451" s="506"/>
      <c r="L451" s="556"/>
      <c r="M451" s="506"/>
      <c r="N451" s="556"/>
      <c r="O451" s="506"/>
      <c r="P451" s="557"/>
      <c r="Q451" s="556"/>
      <c r="R451" s="558"/>
      <c r="S451" s="556"/>
      <c r="T451" s="556"/>
      <c r="U451" s="556"/>
      <c r="V451" s="743"/>
      <c r="W451" s="745"/>
      <c r="X451" s="746"/>
      <c r="Y451" s="557"/>
      <c r="Z451" s="506"/>
      <c r="AA451" s="507"/>
      <c r="AB451" s="507"/>
      <c r="AC451" s="507"/>
      <c r="AD451" s="507"/>
      <c r="AE451" s="507"/>
      <c r="AF451" s="507"/>
      <c r="AG451" s="507"/>
      <c r="AH451" s="507"/>
      <c r="AI451" s="507"/>
      <c r="AJ451" s="507"/>
      <c r="AK451" s="507"/>
      <c r="AL451" s="507"/>
      <c r="AM451" s="507"/>
      <c r="AN451" s="507"/>
      <c r="AO451" s="507"/>
      <c r="AP451" s="507"/>
      <c r="AQ451" s="563"/>
      <c r="AR451" s="563"/>
      <c r="AS451" s="507"/>
    </row>
    <row r="452" spans="1:45" ht="27" customHeight="1" x14ac:dyDescent="0.2">
      <c r="A452" s="564"/>
      <c r="C452" s="507"/>
      <c r="E452" s="507"/>
      <c r="G452" s="507"/>
      <c r="H452" s="556"/>
      <c r="I452" s="507"/>
      <c r="J452" s="556"/>
      <c r="K452" s="506"/>
      <c r="L452" s="556"/>
      <c r="M452" s="506"/>
      <c r="N452" s="556"/>
      <c r="O452" s="506"/>
      <c r="P452" s="557"/>
      <c r="Q452" s="556"/>
      <c r="R452" s="558"/>
      <c r="S452" s="556"/>
      <c r="T452" s="556"/>
      <c r="U452" s="556"/>
      <c r="V452" s="743"/>
      <c r="W452" s="745"/>
      <c r="X452" s="746"/>
      <c r="Y452" s="557"/>
      <c r="Z452" s="506"/>
      <c r="AA452" s="507"/>
      <c r="AB452" s="507"/>
      <c r="AC452" s="507"/>
      <c r="AD452" s="507"/>
      <c r="AE452" s="507"/>
      <c r="AF452" s="507"/>
      <c r="AG452" s="507"/>
      <c r="AH452" s="507"/>
      <c r="AI452" s="507"/>
      <c r="AJ452" s="507"/>
      <c r="AK452" s="507"/>
      <c r="AL452" s="507"/>
      <c r="AM452" s="507"/>
      <c r="AN452" s="507"/>
      <c r="AO452" s="507"/>
      <c r="AP452" s="507"/>
      <c r="AQ452" s="563"/>
      <c r="AR452" s="563"/>
      <c r="AS452" s="507"/>
    </row>
    <row r="453" spans="1:45" ht="27" customHeight="1" x14ac:dyDescent="0.2">
      <c r="A453" s="564"/>
      <c r="C453" s="507"/>
      <c r="E453" s="507"/>
      <c r="G453" s="507"/>
      <c r="H453" s="556"/>
      <c r="I453" s="507"/>
      <c r="J453" s="556"/>
      <c r="K453" s="506"/>
      <c r="L453" s="556"/>
      <c r="M453" s="506"/>
      <c r="N453" s="556"/>
      <c r="O453" s="506"/>
      <c r="P453" s="557"/>
      <c r="Q453" s="556"/>
      <c r="R453" s="558"/>
      <c r="S453" s="556"/>
      <c r="T453" s="556"/>
      <c r="U453" s="556"/>
      <c r="V453" s="743"/>
      <c r="W453" s="745"/>
      <c r="X453" s="746"/>
      <c r="Y453" s="557"/>
      <c r="Z453" s="506"/>
      <c r="AA453" s="507"/>
      <c r="AB453" s="507"/>
      <c r="AC453" s="507"/>
      <c r="AD453" s="507"/>
      <c r="AE453" s="507"/>
      <c r="AF453" s="507"/>
      <c r="AG453" s="507"/>
      <c r="AH453" s="507"/>
      <c r="AI453" s="507"/>
      <c r="AJ453" s="507"/>
      <c r="AK453" s="507"/>
      <c r="AL453" s="507"/>
      <c r="AM453" s="507"/>
      <c r="AN453" s="507"/>
      <c r="AO453" s="507"/>
      <c r="AP453" s="507"/>
      <c r="AQ453" s="563"/>
      <c r="AR453" s="563"/>
      <c r="AS453" s="507"/>
    </row>
    <row r="454" spans="1:45" ht="27" customHeight="1" x14ac:dyDescent="0.2">
      <c r="A454" s="564"/>
      <c r="C454" s="507"/>
      <c r="E454" s="507"/>
      <c r="G454" s="507"/>
      <c r="H454" s="556"/>
      <c r="I454" s="507"/>
      <c r="J454" s="556"/>
      <c r="K454" s="506"/>
      <c r="L454" s="556"/>
      <c r="M454" s="506"/>
      <c r="N454" s="556"/>
      <c r="O454" s="506"/>
      <c r="P454" s="557"/>
      <c r="Q454" s="556"/>
      <c r="R454" s="558"/>
      <c r="S454" s="556"/>
      <c r="T454" s="556"/>
      <c r="U454" s="556"/>
      <c r="V454" s="743"/>
      <c r="W454" s="745"/>
      <c r="X454" s="746"/>
      <c r="Y454" s="557"/>
      <c r="Z454" s="506"/>
      <c r="AA454" s="507"/>
      <c r="AB454" s="507"/>
      <c r="AC454" s="507"/>
      <c r="AD454" s="507"/>
      <c r="AE454" s="507"/>
      <c r="AF454" s="507"/>
      <c r="AG454" s="507"/>
      <c r="AH454" s="507"/>
      <c r="AI454" s="507"/>
      <c r="AJ454" s="507"/>
      <c r="AK454" s="507"/>
      <c r="AL454" s="507"/>
      <c r="AM454" s="507"/>
      <c r="AN454" s="507"/>
      <c r="AO454" s="507"/>
      <c r="AP454" s="507"/>
      <c r="AQ454" s="563"/>
      <c r="AR454" s="563"/>
      <c r="AS454" s="507"/>
    </row>
    <row r="455" spans="1:45" ht="27" customHeight="1" x14ac:dyDescent="0.2">
      <c r="A455" s="564"/>
      <c r="C455" s="507"/>
      <c r="E455" s="507"/>
      <c r="G455" s="507"/>
      <c r="H455" s="556"/>
      <c r="I455" s="507"/>
      <c r="J455" s="556"/>
      <c r="K455" s="506"/>
      <c r="L455" s="556"/>
      <c r="M455" s="506"/>
      <c r="N455" s="556"/>
      <c r="O455" s="506"/>
      <c r="P455" s="557"/>
      <c r="Q455" s="556"/>
      <c r="R455" s="558"/>
      <c r="S455" s="556"/>
      <c r="T455" s="556"/>
      <c r="U455" s="556"/>
      <c r="V455" s="743"/>
      <c r="W455" s="745"/>
      <c r="X455" s="746"/>
      <c r="Y455" s="557"/>
      <c r="Z455" s="506"/>
      <c r="AA455" s="507"/>
      <c r="AB455" s="507"/>
      <c r="AC455" s="507"/>
      <c r="AD455" s="507"/>
      <c r="AE455" s="507"/>
      <c r="AF455" s="507"/>
      <c r="AG455" s="507"/>
      <c r="AH455" s="507"/>
      <c r="AI455" s="507"/>
      <c r="AJ455" s="507"/>
      <c r="AK455" s="507"/>
      <c r="AL455" s="507"/>
      <c r="AM455" s="507"/>
      <c r="AN455" s="507"/>
      <c r="AO455" s="507"/>
      <c r="AP455" s="507"/>
      <c r="AQ455" s="563"/>
      <c r="AR455" s="563"/>
      <c r="AS455" s="507"/>
    </row>
    <row r="456" spans="1:45" ht="27" customHeight="1" x14ac:dyDescent="0.2">
      <c r="A456" s="564"/>
      <c r="C456" s="507"/>
      <c r="E456" s="507"/>
      <c r="G456" s="507"/>
      <c r="H456" s="556"/>
      <c r="I456" s="507"/>
      <c r="J456" s="556"/>
      <c r="K456" s="506"/>
      <c r="L456" s="556"/>
      <c r="M456" s="506"/>
      <c r="N456" s="556"/>
      <c r="O456" s="506"/>
      <c r="P456" s="557"/>
      <c r="Q456" s="556"/>
      <c r="R456" s="558"/>
      <c r="S456" s="556"/>
      <c r="T456" s="556"/>
      <c r="U456" s="556"/>
      <c r="V456" s="743"/>
      <c r="W456" s="745"/>
      <c r="X456" s="746"/>
      <c r="Y456" s="557"/>
      <c r="Z456" s="506"/>
      <c r="AA456" s="507"/>
      <c r="AB456" s="507"/>
      <c r="AC456" s="507"/>
      <c r="AD456" s="507"/>
      <c r="AE456" s="507"/>
      <c r="AF456" s="507"/>
      <c r="AG456" s="507"/>
      <c r="AH456" s="507"/>
      <c r="AI456" s="507"/>
      <c r="AJ456" s="507"/>
      <c r="AK456" s="507"/>
      <c r="AL456" s="507"/>
      <c r="AM456" s="507"/>
      <c r="AN456" s="507"/>
      <c r="AO456" s="507"/>
      <c r="AP456" s="507"/>
      <c r="AQ456" s="563"/>
      <c r="AR456" s="563"/>
      <c r="AS456" s="507"/>
    </row>
    <row r="457" spans="1:45" ht="27" customHeight="1" x14ac:dyDescent="0.2">
      <c r="A457" s="564"/>
      <c r="C457" s="507"/>
      <c r="E457" s="507"/>
      <c r="G457" s="507"/>
      <c r="H457" s="556"/>
      <c r="I457" s="507"/>
      <c r="J457" s="556"/>
      <c r="K457" s="506"/>
      <c r="L457" s="556"/>
      <c r="M457" s="506"/>
      <c r="N457" s="556"/>
      <c r="O457" s="506"/>
      <c r="P457" s="557"/>
      <c r="Q457" s="556"/>
      <c r="R457" s="558"/>
      <c r="S457" s="556"/>
      <c r="T457" s="556"/>
      <c r="U457" s="556"/>
      <c r="V457" s="743"/>
      <c r="W457" s="745"/>
      <c r="X457" s="746"/>
      <c r="Y457" s="557"/>
      <c r="Z457" s="506"/>
      <c r="AA457" s="507"/>
      <c r="AB457" s="507"/>
      <c r="AC457" s="507"/>
      <c r="AD457" s="507"/>
      <c r="AE457" s="507"/>
      <c r="AF457" s="507"/>
      <c r="AG457" s="507"/>
      <c r="AH457" s="507"/>
      <c r="AI457" s="507"/>
      <c r="AJ457" s="507"/>
      <c r="AK457" s="507"/>
      <c r="AL457" s="507"/>
      <c r="AM457" s="507"/>
      <c r="AN457" s="507"/>
      <c r="AO457" s="507"/>
      <c r="AP457" s="507"/>
      <c r="AQ457" s="563"/>
      <c r="AR457" s="563"/>
      <c r="AS457" s="507"/>
    </row>
    <row r="458" spans="1:45" ht="27" customHeight="1" x14ac:dyDescent="0.2">
      <c r="A458" s="564"/>
      <c r="C458" s="507"/>
      <c r="E458" s="507"/>
      <c r="G458" s="507"/>
      <c r="H458" s="556"/>
      <c r="I458" s="507"/>
      <c r="J458" s="556"/>
      <c r="K458" s="506"/>
      <c r="L458" s="556"/>
      <c r="M458" s="506"/>
      <c r="N458" s="556"/>
      <c r="O458" s="506"/>
      <c r="P458" s="557"/>
      <c r="Q458" s="556"/>
      <c r="R458" s="558"/>
      <c r="S458" s="556"/>
      <c r="T458" s="556"/>
      <c r="U458" s="556"/>
      <c r="V458" s="743"/>
      <c r="W458" s="745"/>
      <c r="X458" s="746"/>
      <c r="Y458" s="557"/>
      <c r="Z458" s="506"/>
      <c r="AA458" s="507"/>
      <c r="AB458" s="507"/>
      <c r="AC458" s="507"/>
      <c r="AD458" s="507"/>
      <c r="AE458" s="507"/>
      <c r="AF458" s="507"/>
      <c r="AG458" s="507"/>
      <c r="AH458" s="507"/>
      <c r="AI458" s="507"/>
      <c r="AJ458" s="507"/>
      <c r="AK458" s="507"/>
      <c r="AL458" s="507"/>
      <c r="AM458" s="507"/>
      <c r="AN458" s="507"/>
      <c r="AO458" s="507"/>
      <c r="AP458" s="507"/>
      <c r="AQ458" s="563"/>
      <c r="AR458" s="563"/>
      <c r="AS458" s="507"/>
    </row>
    <row r="459" spans="1:45" ht="27" customHeight="1" x14ac:dyDescent="0.2">
      <c r="A459" s="564"/>
      <c r="C459" s="507"/>
      <c r="E459" s="507"/>
      <c r="G459" s="507"/>
      <c r="H459" s="556"/>
      <c r="I459" s="507"/>
      <c r="J459" s="556"/>
      <c r="K459" s="506"/>
      <c r="L459" s="556"/>
      <c r="M459" s="506"/>
      <c r="N459" s="556"/>
      <c r="O459" s="506"/>
      <c r="P459" s="557"/>
      <c r="Q459" s="556"/>
      <c r="R459" s="558"/>
      <c r="S459" s="556"/>
      <c r="T459" s="556"/>
      <c r="U459" s="556"/>
      <c r="V459" s="743"/>
      <c r="W459" s="745"/>
      <c r="X459" s="746"/>
      <c r="Y459" s="557"/>
      <c r="Z459" s="506"/>
      <c r="AA459" s="507"/>
      <c r="AB459" s="507"/>
      <c r="AC459" s="507"/>
      <c r="AD459" s="507"/>
      <c r="AE459" s="507"/>
      <c r="AF459" s="507"/>
      <c r="AG459" s="507"/>
      <c r="AH459" s="507"/>
      <c r="AI459" s="507"/>
      <c r="AJ459" s="507"/>
      <c r="AK459" s="507"/>
      <c r="AL459" s="507"/>
      <c r="AM459" s="507"/>
      <c r="AN459" s="507"/>
      <c r="AO459" s="507"/>
      <c r="AP459" s="507"/>
      <c r="AQ459" s="563"/>
      <c r="AR459" s="563"/>
      <c r="AS459" s="507"/>
    </row>
    <row r="460" spans="1:45" ht="27" customHeight="1" x14ac:dyDescent="0.2">
      <c r="A460" s="564"/>
      <c r="C460" s="507"/>
      <c r="E460" s="507"/>
      <c r="G460" s="507"/>
      <c r="H460" s="556"/>
      <c r="I460" s="507"/>
      <c r="J460" s="556"/>
      <c r="K460" s="506"/>
      <c r="L460" s="556"/>
      <c r="M460" s="506"/>
      <c r="N460" s="556"/>
      <c r="O460" s="506"/>
      <c r="P460" s="557"/>
      <c r="Q460" s="556"/>
      <c r="R460" s="558"/>
      <c r="S460" s="556"/>
      <c r="T460" s="556"/>
      <c r="U460" s="556"/>
      <c r="V460" s="743"/>
      <c r="W460" s="745"/>
      <c r="X460" s="746"/>
      <c r="Y460" s="557"/>
      <c r="Z460" s="506"/>
      <c r="AA460" s="507"/>
      <c r="AB460" s="507"/>
      <c r="AC460" s="507"/>
      <c r="AD460" s="507"/>
      <c r="AE460" s="507"/>
      <c r="AF460" s="507"/>
      <c r="AG460" s="507"/>
      <c r="AH460" s="507"/>
      <c r="AI460" s="507"/>
      <c r="AJ460" s="507"/>
      <c r="AK460" s="507"/>
      <c r="AL460" s="507"/>
      <c r="AM460" s="507"/>
      <c r="AN460" s="507"/>
      <c r="AO460" s="507"/>
      <c r="AP460" s="507"/>
      <c r="AQ460" s="563"/>
      <c r="AR460" s="563"/>
      <c r="AS460" s="507"/>
    </row>
    <row r="461" spans="1:45" ht="27" customHeight="1" x14ac:dyDescent="0.2">
      <c r="A461" s="564"/>
      <c r="C461" s="507"/>
      <c r="E461" s="507"/>
      <c r="G461" s="507"/>
      <c r="H461" s="556"/>
      <c r="I461" s="507"/>
      <c r="J461" s="556"/>
      <c r="K461" s="506"/>
      <c r="L461" s="556"/>
      <c r="M461" s="506"/>
      <c r="N461" s="556"/>
      <c r="O461" s="506"/>
      <c r="P461" s="557"/>
      <c r="Q461" s="556"/>
      <c r="R461" s="558"/>
      <c r="S461" s="556"/>
      <c r="T461" s="556"/>
      <c r="U461" s="556"/>
      <c r="V461" s="743"/>
      <c r="W461" s="745"/>
      <c r="X461" s="746"/>
      <c r="Y461" s="557"/>
      <c r="Z461" s="506"/>
      <c r="AA461" s="507"/>
      <c r="AB461" s="507"/>
      <c r="AC461" s="507"/>
      <c r="AD461" s="507"/>
      <c r="AE461" s="507"/>
      <c r="AF461" s="507"/>
      <c r="AG461" s="507"/>
      <c r="AH461" s="507"/>
      <c r="AI461" s="507"/>
      <c r="AJ461" s="507"/>
      <c r="AK461" s="507"/>
      <c r="AL461" s="507"/>
      <c r="AM461" s="507"/>
      <c r="AN461" s="507"/>
      <c r="AO461" s="507"/>
      <c r="AP461" s="507"/>
      <c r="AQ461" s="563"/>
      <c r="AR461" s="563"/>
      <c r="AS461" s="507"/>
    </row>
    <row r="462" spans="1:45" ht="27" customHeight="1" x14ac:dyDescent="0.2">
      <c r="A462" s="564"/>
      <c r="C462" s="507"/>
      <c r="E462" s="507"/>
      <c r="G462" s="507"/>
      <c r="H462" s="556"/>
      <c r="I462" s="507"/>
      <c r="J462" s="556"/>
      <c r="K462" s="506"/>
      <c r="L462" s="556"/>
      <c r="M462" s="506"/>
      <c r="N462" s="556"/>
      <c r="O462" s="506"/>
      <c r="P462" s="557"/>
      <c r="Q462" s="556"/>
      <c r="R462" s="558"/>
      <c r="S462" s="556"/>
      <c r="T462" s="556"/>
      <c r="U462" s="556"/>
      <c r="V462" s="743"/>
      <c r="W462" s="745"/>
      <c r="X462" s="746"/>
      <c r="Y462" s="557"/>
      <c r="Z462" s="506"/>
      <c r="AA462" s="507"/>
      <c r="AB462" s="507"/>
      <c r="AC462" s="507"/>
      <c r="AD462" s="507"/>
      <c r="AE462" s="507"/>
      <c r="AF462" s="507"/>
      <c r="AG462" s="507"/>
      <c r="AH462" s="507"/>
      <c r="AI462" s="507"/>
      <c r="AJ462" s="507"/>
      <c r="AK462" s="507"/>
      <c r="AL462" s="507"/>
      <c r="AM462" s="507"/>
      <c r="AN462" s="507"/>
      <c r="AO462" s="507"/>
      <c r="AP462" s="507"/>
      <c r="AQ462" s="563"/>
      <c r="AR462" s="563"/>
      <c r="AS462" s="507"/>
    </row>
    <row r="463" spans="1:45" ht="27" customHeight="1" x14ac:dyDescent="0.2">
      <c r="A463" s="564"/>
      <c r="C463" s="507"/>
      <c r="E463" s="507"/>
      <c r="G463" s="507"/>
      <c r="H463" s="556"/>
      <c r="I463" s="507"/>
      <c r="J463" s="556"/>
      <c r="K463" s="506"/>
      <c r="L463" s="556"/>
      <c r="M463" s="506"/>
      <c r="N463" s="556"/>
      <c r="O463" s="506"/>
      <c r="P463" s="557"/>
      <c r="Q463" s="556"/>
      <c r="R463" s="558"/>
      <c r="S463" s="556"/>
      <c r="T463" s="556"/>
      <c r="U463" s="556"/>
      <c r="V463" s="743"/>
      <c r="W463" s="745"/>
      <c r="X463" s="746"/>
      <c r="Y463" s="557"/>
      <c r="Z463" s="506"/>
      <c r="AA463" s="507"/>
      <c r="AB463" s="507"/>
      <c r="AC463" s="507"/>
      <c r="AD463" s="507"/>
      <c r="AE463" s="507"/>
      <c r="AF463" s="507"/>
      <c r="AG463" s="507"/>
      <c r="AH463" s="507"/>
      <c r="AI463" s="507"/>
      <c r="AJ463" s="507"/>
      <c r="AK463" s="507"/>
      <c r="AL463" s="507"/>
      <c r="AM463" s="507"/>
      <c r="AN463" s="507"/>
      <c r="AO463" s="507"/>
      <c r="AP463" s="507"/>
      <c r="AQ463" s="563"/>
      <c r="AR463" s="563"/>
      <c r="AS463" s="507"/>
    </row>
    <row r="464" spans="1:45" ht="27" customHeight="1" x14ac:dyDescent="0.2">
      <c r="A464" s="564"/>
      <c r="C464" s="507"/>
      <c r="E464" s="507"/>
      <c r="G464" s="507"/>
      <c r="H464" s="556"/>
      <c r="I464" s="507"/>
      <c r="J464" s="556"/>
      <c r="K464" s="506"/>
      <c r="L464" s="556"/>
      <c r="M464" s="506"/>
      <c r="N464" s="556"/>
      <c r="O464" s="506"/>
      <c r="P464" s="557"/>
      <c r="Q464" s="556"/>
      <c r="R464" s="558"/>
      <c r="S464" s="556"/>
      <c r="T464" s="556"/>
      <c r="U464" s="556"/>
      <c r="V464" s="743"/>
      <c r="W464" s="745"/>
      <c r="X464" s="746"/>
      <c r="Y464" s="557"/>
      <c r="Z464" s="506"/>
      <c r="AA464" s="507"/>
      <c r="AB464" s="507"/>
      <c r="AC464" s="507"/>
      <c r="AD464" s="507"/>
      <c r="AE464" s="507"/>
      <c r="AF464" s="507"/>
      <c r="AG464" s="507"/>
      <c r="AH464" s="507"/>
      <c r="AI464" s="507"/>
      <c r="AJ464" s="507"/>
      <c r="AK464" s="507"/>
      <c r="AL464" s="507"/>
      <c r="AM464" s="507"/>
      <c r="AN464" s="507"/>
      <c r="AO464" s="507"/>
      <c r="AP464" s="507"/>
      <c r="AQ464" s="563"/>
      <c r="AR464" s="563"/>
      <c r="AS464" s="507"/>
    </row>
    <row r="465" spans="1:45" ht="27" customHeight="1" x14ac:dyDescent="0.2">
      <c r="A465" s="564"/>
      <c r="C465" s="507"/>
      <c r="E465" s="507"/>
      <c r="G465" s="507"/>
      <c r="H465" s="556"/>
      <c r="I465" s="507"/>
      <c r="J465" s="556"/>
      <c r="K465" s="506"/>
      <c r="L465" s="556"/>
      <c r="M465" s="506"/>
      <c r="N465" s="556"/>
      <c r="O465" s="506"/>
      <c r="P465" s="557"/>
      <c r="Q465" s="556"/>
      <c r="R465" s="558"/>
      <c r="S465" s="556"/>
      <c r="T465" s="556"/>
      <c r="U465" s="556"/>
      <c r="V465" s="743"/>
      <c r="W465" s="745"/>
      <c r="X465" s="746"/>
      <c r="Y465" s="557"/>
      <c r="Z465" s="506"/>
      <c r="AA465" s="507"/>
      <c r="AB465" s="507"/>
      <c r="AC465" s="507"/>
      <c r="AD465" s="507"/>
      <c r="AE465" s="507"/>
      <c r="AF465" s="507"/>
      <c r="AG465" s="507"/>
      <c r="AH465" s="507"/>
      <c r="AI465" s="507"/>
      <c r="AJ465" s="507"/>
      <c r="AK465" s="507"/>
      <c r="AL465" s="507"/>
      <c r="AM465" s="507"/>
      <c r="AN465" s="507"/>
      <c r="AO465" s="507"/>
      <c r="AP465" s="507"/>
      <c r="AQ465" s="563"/>
      <c r="AR465" s="563"/>
      <c r="AS465" s="507"/>
    </row>
    <row r="466" spans="1:45" ht="27" customHeight="1" x14ac:dyDescent="0.2">
      <c r="A466" s="564"/>
      <c r="C466" s="507"/>
      <c r="E466" s="507"/>
      <c r="G466" s="507"/>
      <c r="H466" s="556"/>
      <c r="I466" s="507"/>
      <c r="J466" s="556"/>
      <c r="K466" s="506"/>
      <c r="L466" s="556"/>
      <c r="M466" s="506"/>
      <c r="N466" s="556"/>
      <c r="O466" s="506"/>
      <c r="P466" s="557"/>
      <c r="Q466" s="556"/>
      <c r="R466" s="558"/>
      <c r="S466" s="556"/>
      <c r="T466" s="556"/>
      <c r="U466" s="556"/>
      <c r="V466" s="743"/>
      <c r="W466" s="745"/>
      <c r="X466" s="746"/>
      <c r="Y466" s="557"/>
      <c r="Z466" s="506"/>
      <c r="AA466" s="507"/>
      <c r="AB466" s="507"/>
      <c r="AC466" s="507"/>
      <c r="AD466" s="507"/>
      <c r="AE466" s="507"/>
      <c r="AF466" s="507"/>
      <c r="AG466" s="507"/>
      <c r="AH466" s="507"/>
      <c r="AI466" s="507"/>
      <c r="AJ466" s="507"/>
      <c r="AK466" s="507"/>
      <c r="AL466" s="507"/>
      <c r="AM466" s="507"/>
      <c r="AN466" s="507"/>
      <c r="AO466" s="507"/>
      <c r="AP466" s="507"/>
      <c r="AQ466" s="563"/>
      <c r="AR466" s="563"/>
      <c r="AS466" s="507"/>
    </row>
    <row r="467" spans="1:45" ht="27" customHeight="1" x14ac:dyDescent="0.2">
      <c r="A467" s="564"/>
      <c r="C467" s="507"/>
      <c r="E467" s="507"/>
      <c r="G467" s="507"/>
      <c r="H467" s="556"/>
      <c r="I467" s="507"/>
      <c r="J467" s="556"/>
      <c r="K467" s="506"/>
      <c r="L467" s="556"/>
      <c r="M467" s="506"/>
      <c r="N467" s="556"/>
      <c r="O467" s="506"/>
      <c r="P467" s="557"/>
      <c r="Q467" s="556"/>
      <c r="R467" s="558"/>
      <c r="S467" s="556"/>
      <c r="T467" s="556"/>
      <c r="U467" s="556"/>
      <c r="V467" s="743"/>
      <c r="W467" s="745"/>
      <c r="X467" s="746"/>
      <c r="Y467" s="557"/>
      <c r="Z467" s="506"/>
      <c r="AA467" s="507"/>
      <c r="AB467" s="507"/>
      <c r="AC467" s="507"/>
      <c r="AD467" s="507"/>
      <c r="AE467" s="507"/>
      <c r="AF467" s="507"/>
      <c r="AG467" s="507"/>
      <c r="AH467" s="507"/>
      <c r="AI467" s="507"/>
      <c r="AJ467" s="507"/>
      <c r="AK467" s="507"/>
      <c r="AL467" s="507"/>
      <c r="AM467" s="507"/>
      <c r="AN467" s="507"/>
      <c r="AO467" s="507"/>
      <c r="AP467" s="507"/>
      <c r="AQ467" s="563"/>
      <c r="AR467" s="563"/>
      <c r="AS467" s="507"/>
    </row>
    <row r="468" spans="1:45" ht="27" customHeight="1" x14ac:dyDescent="0.2">
      <c r="A468" s="564"/>
      <c r="C468" s="507"/>
      <c r="E468" s="507"/>
      <c r="G468" s="507"/>
      <c r="H468" s="556"/>
      <c r="I468" s="507"/>
      <c r="J468" s="556"/>
      <c r="K468" s="506"/>
      <c r="L468" s="556"/>
      <c r="M468" s="506"/>
      <c r="N468" s="556"/>
      <c r="O468" s="506"/>
      <c r="P468" s="557"/>
      <c r="Q468" s="556"/>
      <c r="R468" s="558"/>
      <c r="S468" s="556"/>
      <c r="T468" s="556"/>
      <c r="U468" s="556"/>
      <c r="V468" s="743"/>
      <c r="W468" s="745"/>
      <c r="X468" s="746"/>
      <c r="Y468" s="557"/>
      <c r="Z468" s="506"/>
      <c r="AA468" s="507"/>
      <c r="AB468" s="507"/>
      <c r="AC468" s="507"/>
      <c r="AD468" s="507"/>
      <c r="AE468" s="507"/>
      <c r="AF468" s="507"/>
      <c r="AG468" s="507"/>
      <c r="AH468" s="507"/>
      <c r="AI468" s="507"/>
      <c r="AJ468" s="507"/>
      <c r="AK468" s="507"/>
      <c r="AL468" s="507"/>
      <c r="AM468" s="507"/>
      <c r="AN468" s="507"/>
      <c r="AO468" s="507"/>
      <c r="AP468" s="507"/>
      <c r="AQ468" s="563"/>
      <c r="AR468" s="563"/>
      <c r="AS468" s="507"/>
    </row>
    <row r="469" spans="1:45" ht="27" customHeight="1" x14ac:dyDescent="0.2">
      <c r="A469" s="564"/>
      <c r="C469" s="507"/>
      <c r="E469" s="507"/>
      <c r="G469" s="507"/>
      <c r="H469" s="556"/>
      <c r="I469" s="507"/>
      <c r="J469" s="556"/>
      <c r="K469" s="506"/>
      <c r="L469" s="556"/>
      <c r="M469" s="506"/>
      <c r="N469" s="556"/>
      <c r="O469" s="506"/>
      <c r="P469" s="557"/>
      <c r="Q469" s="556"/>
      <c r="R469" s="558"/>
      <c r="S469" s="556"/>
      <c r="T469" s="556"/>
      <c r="U469" s="556"/>
      <c r="V469" s="743"/>
      <c r="W469" s="745"/>
      <c r="X469" s="746"/>
      <c r="Y469" s="557"/>
      <c r="Z469" s="506"/>
      <c r="AA469" s="507"/>
      <c r="AB469" s="507"/>
      <c r="AC469" s="507"/>
      <c r="AD469" s="507"/>
      <c r="AE469" s="507"/>
      <c r="AF469" s="507"/>
      <c r="AG469" s="507"/>
      <c r="AH469" s="507"/>
      <c r="AI469" s="507"/>
      <c r="AJ469" s="507"/>
      <c r="AK469" s="507"/>
      <c r="AL469" s="507"/>
      <c r="AM469" s="507"/>
      <c r="AN469" s="507"/>
      <c r="AO469" s="507"/>
      <c r="AP469" s="507"/>
      <c r="AQ469" s="563"/>
      <c r="AR469" s="563"/>
      <c r="AS469" s="507"/>
    </row>
    <row r="470" spans="1:45" ht="27" customHeight="1" x14ac:dyDescent="0.2">
      <c r="A470" s="564"/>
      <c r="C470" s="507"/>
      <c r="E470" s="507"/>
      <c r="G470" s="507"/>
      <c r="H470" s="556"/>
      <c r="I470" s="507"/>
      <c r="J470" s="556"/>
      <c r="K470" s="506"/>
      <c r="L470" s="556"/>
      <c r="M470" s="506"/>
      <c r="N470" s="556"/>
      <c r="O470" s="506"/>
      <c r="P470" s="557"/>
      <c r="Q470" s="556"/>
      <c r="R470" s="558"/>
      <c r="S470" s="556"/>
      <c r="T470" s="556"/>
      <c r="U470" s="556"/>
      <c r="V470" s="743"/>
      <c r="W470" s="745"/>
      <c r="X470" s="746"/>
      <c r="Y470" s="557"/>
      <c r="Z470" s="506"/>
      <c r="AA470" s="507"/>
      <c r="AB470" s="507"/>
      <c r="AC470" s="507"/>
      <c r="AD470" s="507"/>
      <c r="AE470" s="507"/>
      <c r="AF470" s="507"/>
      <c r="AG470" s="507"/>
      <c r="AH470" s="507"/>
      <c r="AI470" s="507"/>
      <c r="AJ470" s="507"/>
      <c r="AK470" s="507"/>
      <c r="AL470" s="507"/>
      <c r="AM470" s="507"/>
      <c r="AN470" s="507"/>
      <c r="AO470" s="507"/>
      <c r="AP470" s="507"/>
      <c r="AQ470" s="563"/>
      <c r="AR470" s="563"/>
      <c r="AS470" s="507"/>
    </row>
    <row r="471" spans="1:45" ht="27" customHeight="1" x14ac:dyDescent="0.2">
      <c r="A471" s="564"/>
      <c r="C471" s="507"/>
      <c r="E471" s="507"/>
      <c r="G471" s="507"/>
      <c r="H471" s="556"/>
      <c r="I471" s="507"/>
      <c r="J471" s="556"/>
      <c r="K471" s="506"/>
      <c r="L471" s="556"/>
      <c r="M471" s="506"/>
      <c r="N471" s="556"/>
      <c r="O471" s="506"/>
      <c r="P471" s="557"/>
      <c r="Q471" s="556"/>
      <c r="R471" s="558"/>
      <c r="S471" s="556"/>
      <c r="T471" s="556"/>
      <c r="U471" s="556"/>
      <c r="V471" s="743"/>
      <c r="W471" s="745"/>
      <c r="X471" s="746"/>
      <c r="Y471" s="557"/>
      <c r="Z471" s="506"/>
      <c r="AA471" s="507"/>
      <c r="AB471" s="507"/>
      <c r="AC471" s="507"/>
      <c r="AD471" s="507"/>
      <c r="AE471" s="507"/>
      <c r="AF471" s="507"/>
      <c r="AG471" s="507"/>
      <c r="AH471" s="507"/>
      <c r="AI471" s="507"/>
      <c r="AJ471" s="507"/>
      <c r="AK471" s="507"/>
      <c r="AL471" s="507"/>
      <c r="AM471" s="507"/>
      <c r="AN471" s="507"/>
      <c r="AO471" s="507"/>
      <c r="AP471" s="507"/>
      <c r="AQ471" s="563"/>
      <c r="AR471" s="563"/>
      <c r="AS471" s="507"/>
    </row>
    <row r="472" spans="1:45" ht="27" customHeight="1" x14ac:dyDescent="0.2">
      <c r="A472" s="564"/>
      <c r="C472" s="507"/>
      <c r="E472" s="507"/>
      <c r="G472" s="507"/>
      <c r="H472" s="556"/>
      <c r="I472" s="507"/>
      <c r="J472" s="556"/>
      <c r="K472" s="506"/>
      <c r="L472" s="556"/>
      <c r="M472" s="506"/>
      <c r="N472" s="556"/>
      <c r="O472" s="506"/>
      <c r="P472" s="557"/>
      <c r="Q472" s="556"/>
      <c r="R472" s="558"/>
      <c r="S472" s="556"/>
      <c r="T472" s="556"/>
      <c r="U472" s="556"/>
      <c r="V472" s="743"/>
      <c r="W472" s="745"/>
      <c r="X472" s="746"/>
      <c r="Y472" s="557"/>
      <c r="Z472" s="506"/>
      <c r="AA472" s="507"/>
      <c r="AB472" s="507"/>
      <c r="AC472" s="507"/>
      <c r="AD472" s="507"/>
      <c r="AE472" s="507"/>
      <c r="AF472" s="507"/>
      <c r="AG472" s="507"/>
      <c r="AH472" s="507"/>
      <c r="AI472" s="507"/>
      <c r="AJ472" s="507"/>
      <c r="AK472" s="507"/>
      <c r="AL472" s="507"/>
      <c r="AM472" s="507"/>
      <c r="AN472" s="507"/>
      <c r="AO472" s="507"/>
      <c r="AP472" s="507"/>
      <c r="AQ472" s="563"/>
      <c r="AR472" s="563"/>
      <c r="AS472" s="507"/>
    </row>
    <row r="473" spans="1:45" ht="27" customHeight="1" x14ac:dyDescent="0.2">
      <c r="A473" s="564"/>
      <c r="C473" s="507"/>
      <c r="E473" s="507"/>
      <c r="G473" s="507"/>
      <c r="H473" s="556"/>
      <c r="I473" s="507"/>
      <c r="J473" s="556"/>
      <c r="K473" s="506"/>
      <c r="L473" s="556"/>
      <c r="M473" s="506"/>
      <c r="N473" s="556"/>
      <c r="O473" s="506"/>
      <c r="P473" s="557"/>
      <c r="Q473" s="556"/>
      <c r="R473" s="558"/>
      <c r="S473" s="556"/>
      <c r="T473" s="556"/>
      <c r="U473" s="556"/>
      <c r="V473" s="743"/>
      <c r="W473" s="745"/>
      <c r="X473" s="746"/>
      <c r="Y473" s="557"/>
      <c r="Z473" s="506"/>
      <c r="AA473" s="507"/>
      <c r="AB473" s="507"/>
      <c r="AC473" s="507"/>
      <c r="AD473" s="507"/>
      <c r="AE473" s="507"/>
      <c r="AF473" s="507"/>
      <c r="AG473" s="507"/>
      <c r="AH473" s="507"/>
      <c r="AI473" s="507"/>
      <c r="AJ473" s="507"/>
      <c r="AK473" s="507"/>
      <c r="AL473" s="507"/>
      <c r="AM473" s="507"/>
      <c r="AN473" s="507"/>
      <c r="AO473" s="507"/>
      <c r="AP473" s="507"/>
      <c r="AQ473" s="563"/>
      <c r="AR473" s="563"/>
      <c r="AS473" s="507"/>
    </row>
    <row r="474" spans="1:45" ht="27" customHeight="1" x14ac:dyDescent="0.2">
      <c r="A474" s="564"/>
      <c r="C474" s="507"/>
      <c r="E474" s="507"/>
      <c r="G474" s="507"/>
      <c r="H474" s="556"/>
      <c r="I474" s="507"/>
      <c r="J474" s="556"/>
      <c r="K474" s="506"/>
      <c r="L474" s="556"/>
      <c r="M474" s="506"/>
      <c r="N474" s="556"/>
      <c r="O474" s="506"/>
      <c r="P474" s="557"/>
      <c r="Q474" s="556"/>
      <c r="R474" s="558"/>
      <c r="S474" s="556"/>
      <c r="T474" s="556"/>
      <c r="U474" s="556"/>
      <c r="V474" s="743"/>
      <c r="W474" s="745"/>
      <c r="X474" s="746"/>
      <c r="Y474" s="557"/>
      <c r="Z474" s="506"/>
      <c r="AA474" s="507"/>
      <c r="AB474" s="507"/>
      <c r="AC474" s="507"/>
      <c r="AD474" s="507"/>
      <c r="AE474" s="507"/>
      <c r="AF474" s="507"/>
      <c r="AG474" s="507"/>
      <c r="AH474" s="507"/>
      <c r="AI474" s="507"/>
      <c r="AJ474" s="507"/>
      <c r="AK474" s="507"/>
      <c r="AL474" s="507"/>
      <c r="AM474" s="507"/>
      <c r="AN474" s="507"/>
      <c r="AO474" s="507"/>
      <c r="AP474" s="507"/>
      <c r="AQ474" s="563"/>
      <c r="AR474" s="563"/>
      <c r="AS474" s="507"/>
    </row>
    <row r="475" spans="1:45" ht="27" customHeight="1" x14ac:dyDescent="0.2">
      <c r="A475" s="564"/>
      <c r="C475" s="507"/>
      <c r="E475" s="507"/>
      <c r="G475" s="507"/>
      <c r="H475" s="556"/>
      <c r="I475" s="507"/>
      <c r="J475" s="556"/>
      <c r="K475" s="506"/>
      <c r="L475" s="556"/>
      <c r="M475" s="506"/>
      <c r="N475" s="556"/>
      <c r="O475" s="506"/>
      <c r="P475" s="557"/>
      <c r="Q475" s="556"/>
      <c r="R475" s="558"/>
      <c r="S475" s="556"/>
      <c r="T475" s="556"/>
      <c r="U475" s="556"/>
      <c r="V475" s="743"/>
      <c r="W475" s="745"/>
      <c r="X475" s="746"/>
      <c r="Y475" s="557"/>
      <c r="Z475" s="506"/>
      <c r="AA475" s="507"/>
      <c r="AB475" s="507"/>
      <c r="AC475" s="507"/>
      <c r="AD475" s="507"/>
      <c r="AE475" s="507"/>
      <c r="AF475" s="507"/>
      <c r="AG475" s="507"/>
      <c r="AH475" s="507"/>
      <c r="AI475" s="507"/>
      <c r="AJ475" s="507"/>
      <c r="AK475" s="507"/>
      <c r="AL475" s="507"/>
      <c r="AM475" s="507"/>
      <c r="AN475" s="507"/>
      <c r="AO475" s="507"/>
      <c r="AP475" s="507"/>
      <c r="AQ475" s="563"/>
      <c r="AR475" s="563"/>
      <c r="AS475" s="507"/>
    </row>
    <row r="476" spans="1:45" ht="27" customHeight="1" x14ac:dyDescent="0.2">
      <c r="A476" s="564"/>
      <c r="C476" s="507"/>
      <c r="E476" s="507"/>
      <c r="G476" s="507"/>
      <c r="H476" s="556"/>
      <c r="I476" s="507"/>
      <c r="J476" s="556"/>
      <c r="K476" s="506"/>
      <c r="L476" s="556"/>
      <c r="M476" s="506"/>
      <c r="N476" s="556"/>
      <c r="O476" s="506"/>
      <c r="P476" s="557"/>
      <c r="Q476" s="556"/>
      <c r="R476" s="558"/>
      <c r="S476" s="556"/>
      <c r="T476" s="556"/>
      <c r="U476" s="556"/>
      <c r="V476" s="743"/>
      <c r="W476" s="745"/>
      <c r="X476" s="746"/>
      <c r="Y476" s="557"/>
      <c r="Z476" s="506"/>
      <c r="AA476" s="507"/>
      <c r="AB476" s="507"/>
      <c r="AC476" s="507"/>
      <c r="AD476" s="507"/>
      <c r="AE476" s="507"/>
      <c r="AF476" s="507"/>
      <c r="AG476" s="507"/>
      <c r="AH476" s="507"/>
      <c r="AI476" s="507"/>
      <c r="AJ476" s="507"/>
      <c r="AK476" s="507"/>
      <c r="AL476" s="507"/>
      <c r="AM476" s="507"/>
      <c r="AN476" s="507"/>
      <c r="AO476" s="507"/>
      <c r="AP476" s="507"/>
      <c r="AQ476" s="563"/>
      <c r="AR476" s="563"/>
      <c r="AS476" s="507"/>
    </row>
    <row r="477" spans="1:45" ht="27" customHeight="1" x14ac:dyDescent="0.2">
      <c r="A477" s="564"/>
      <c r="C477" s="507"/>
      <c r="E477" s="507"/>
      <c r="G477" s="507"/>
      <c r="H477" s="556"/>
      <c r="I477" s="507"/>
      <c r="J477" s="556"/>
      <c r="K477" s="506"/>
      <c r="L477" s="556"/>
      <c r="M477" s="506"/>
      <c r="N477" s="556"/>
      <c r="O477" s="506"/>
      <c r="P477" s="557"/>
      <c r="Q477" s="556"/>
      <c r="R477" s="558"/>
      <c r="S477" s="556"/>
      <c r="T477" s="556"/>
      <c r="U477" s="556"/>
      <c r="V477" s="743"/>
      <c r="W477" s="745"/>
      <c r="X477" s="746"/>
      <c r="Y477" s="557"/>
      <c r="Z477" s="506"/>
      <c r="AA477" s="507"/>
      <c r="AB477" s="507"/>
      <c r="AC477" s="507"/>
      <c r="AD477" s="507"/>
      <c r="AE477" s="507"/>
      <c r="AF477" s="507"/>
      <c r="AG477" s="507"/>
      <c r="AH477" s="507"/>
      <c r="AI477" s="507"/>
      <c r="AJ477" s="507"/>
      <c r="AK477" s="507"/>
      <c r="AL477" s="507"/>
      <c r="AM477" s="507"/>
      <c r="AN477" s="507"/>
      <c r="AO477" s="507"/>
      <c r="AP477" s="507"/>
      <c r="AQ477" s="563"/>
      <c r="AR477" s="563"/>
      <c r="AS477" s="507"/>
    </row>
    <row r="478" spans="1:45" ht="27" customHeight="1" x14ac:dyDescent="0.2">
      <c r="A478" s="564"/>
      <c r="C478" s="507"/>
      <c r="E478" s="507"/>
      <c r="G478" s="507"/>
      <c r="H478" s="556"/>
      <c r="I478" s="507"/>
      <c r="J478" s="556"/>
      <c r="K478" s="506"/>
      <c r="L478" s="556"/>
      <c r="M478" s="506"/>
      <c r="N478" s="556"/>
      <c r="O478" s="506"/>
      <c r="P478" s="557"/>
      <c r="Q478" s="556"/>
      <c r="R478" s="558"/>
      <c r="S478" s="556"/>
      <c r="T478" s="556"/>
      <c r="U478" s="556"/>
      <c r="V478" s="743"/>
      <c r="W478" s="745"/>
      <c r="X478" s="746"/>
      <c r="Y478" s="557"/>
      <c r="Z478" s="506"/>
      <c r="AA478" s="507"/>
      <c r="AB478" s="507"/>
      <c r="AC478" s="507"/>
      <c r="AD478" s="507"/>
      <c r="AE478" s="507"/>
      <c r="AF478" s="507"/>
      <c r="AG478" s="507"/>
      <c r="AH478" s="507"/>
      <c r="AI478" s="507"/>
      <c r="AJ478" s="507"/>
      <c r="AK478" s="507"/>
      <c r="AL478" s="507"/>
      <c r="AM478" s="507"/>
      <c r="AN478" s="507"/>
      <c r="AO478" s="507"/>
      <c r="AP478" s="507"/>
      <c r="AQ478" s="563"/>
      <c r="AR478" s="563"/>
      <c r="AS478" s="507"/>
    </row>
    <row r="479" spans="1:45" ht="27" customHeight="1" x14ac:dyDescent="0.2">
      <c r="A479" s="564"/>
      <c r="C479" s="507"/>
      <c r="E479" s="507"/>
      <c r="G479" s="507"/>
      <c r="H479" s="556"/>
      <c r="I479" s="507"/>
      <c r="J479" s="556"/>
      <c r="K479" s="506"/>
      <c r="L479" s="556"/>
      <c r="M479" s="506"/>
      <c r="N479" s="556"/>
      <c r="O479" s="506"/>
      <c r="P479" s="557"/>
      <c r="Q479" s="556"/>
      <c r="R479" s="558"/>
      <c r="S479" s="556"/>
      <c r="T479" s="556"/>
      <c r="U479" s="556"/>
      <c r="V479" s="743"/>
      <c r="W479" s="745"/>
      <c r="X479" s="746"/>
      <c r="Y479" s="557"/>
      <c r="Z479" s="506"/>
      <c r="AA479" s="507"/>
      <c r="AB479" s="507"/>
      <c r="AC479" s="507"/>
      <c r="AD479" s="507"/>
      <c r="AE479" s="507"/>
      <c r="AF479" s="507"/>
      <c r="AG479" s="507"/>
      <c r="AH479" s="507"/>
      <c r="AI479" s="507"/>
      <c r="AJ479" s="507"/>
      <c r="AK479" s="507"/>
      <c r="AL479" s="507"/>
      <c r="AM479" s="507"/>
      <c r="AN479" s="507"/>
      <c r="AO479" s="507"/>
      <c r="AP479" s="507"/>
      <c r="AQ479" s="563"/>
      <c r="AR479" s="563"/>
      <c r="AS479" s="507"/>
    </row>
    <row r="480" spans="1:45" ht="27" customHeight="1" x14ac:dyDescent="0.2">
      <c r="A480" s="564"/>
      <c r="C480" s="507"/>
      <c r="E480" s="507"/>
      <c r="G480" s="507"/>
      <c r="H480" s="556"/>
      <c r="I480" s="507"/>
      <c r="J480" s="556"/>
      <c r="K480" s="506"/>
      <c r="L480" s="556"/>
      <c r="M480" s="506"/>
      <c r="N480" s="556"/>
      <c r="O480" s="506"/>
      <c r="P480" s="557"/>
      <c r="Q480" s="556"/>
      <c r="R480" s="558"/>
      <c r="S480" s="556"/>
      <c r="T480" s="556"/>
      <c r="U480" s="556"/>
      <c r="V480" s="743"/>
      <c r="W480" s="745"/>
      <c r="X480" s="746"/>
      <c r="Y480" s="557"/>
      <c r="Z480" s="506"/>
      <c r="AA480" s="507"/>
      <c r="AB480" s="507"/>
      <c r="AC480" s="507"/>
      <c r="AD480" s="507"/>
      <c r="AE480" s="507"/>
      <c r="AF480" s="507"/>
      <c r="AG480" s="507"/>
      <c r="AH480" s="507"/>
      <c r="AI480" s="507"/>
      <c r="AJ480" s="507"/>
      <c r="AK480" s="507"/>
      <c r="AL480" s="507"/>
      <c r="AM480" s="507"/>
      <c r="AN480" s="507"/>
      <c r="AO480" s="507"/>
      <c r="AP480" s="507"/>
      <c r="AQ480" s="563"/>
      <c r="AR480" s="563"/>
      <c r="AS480" s="507"/>
    </row>
    <row r="481" spans="1:45" ht="27" customHeight="1" x14ac:dyDescent="0.2">
      <c r="A481" s="564"/>
      <c r="C481" s="507"/>
      <c r="E481" s="507"/>
      <c r="G481" s="507"/>
      <c r="H481" s="556"/>
      <c r="I481" s="507"/>
      <c r="J481" s="556"/>
      <c r="K481" s="506"/>
      <c r="L481" s="556"/>
      <c r="M481" s="506"/>
      <c r="N481" s="556"/>
      <c r="O481" s="506"/>
      <c r="P481" s="557"/>
      <c r="Q481" s="556"/>
      <c r="R481" s="558"/>
      <c r="S481" s="556"/>
      <c r="T481" s="556"/>
      <c r="U481" s="556"/>
      <c r="V481" s="743"/>
      <c r="W481" s="745"/>
      <c r="X481" s="746"/>
      <c r="Y481" s="557"/>
      <c r="Z481" s="506"/>
      <c r="AA481" s="507"/>
      <c r="AB481" s="507"/>
      <c r="AC481" s="507"/>
      <c r="AD481" s="507"/>
      <c r="AE481" s="507"/>
      <c r="AF481" s="507"/>
      <c r="AG481" s="507"/>
      <c r="AH481" s="507"/>
      <c r="AI481" s="507"/>
      <c r="AJ481" s="507"/>
      <c r="AK481" s="507"/>
      <c r="AL481" s="507"/>
      <c r="AM481" s="507"/>
      <c r="AN481" s="507"/>
      <c r="AO481" s="507"/>
      <c r="AP481" s="507"/>
      <c r="AQ481" s="563"/>
      <c r="AR481" s="563"/>
      <c r="AS481" s="507"/>
    </row>
    <row r="482" spans="1:45" ht="27" customHeight="1" x14ac:dyDescent="0.2">
      <c r="A482" s="564"/>
      <c r="C482" s="507"/>
      <c r="E482" s="507"/>
      <c r="G482" s="507"/>
      <c r="H482" s="556"/>
      <c r="I482" s="507"/>
      <c r="J482" s="556"/>
      <c r="K482" s="506"/>
      <c r="L482" s="556"/>
      <c r="M482" s="506"/>
      <c r="N482" s="556"/>
      <c r="O482" s="506"/>
      <c r="P482" s="557"/>
      <c r="Q482" s="556"/>
      <c r="R482" s="558"/>
      <c r="S482" s="556"/>
      <c r="T482" s="556"/>
      <c r="U482" s="556"/>
      <c r="V482" s="743"/>
      <c r="W482" s="745"/>
      <c r="X482" s="746"/>
      <c r="Y482" s="557"/>
      <c r="Z482" s="506"/>
      <c r="AA482" s="507"/>
      <c r="AB482" s="507"/>
      <c r="AC482" s="507"/>
      <c r="AD482" s="507"/>
      <c r="AE482" s="507"/>
      <c r="AF482" s="507"/>
      <c r="AG482" s="507"/>
      <c r="AH482" s="507"/>
      <c r="AI482" s="507"/>
      <c r="AJ482" s="507"/>
      <c r="AK482" s="507"/>
      <c r="AL482" s="507"/>
      <c r="AM482" s="507"/>
      <c r="AN482" s="507"/>
      <c r="AO482" s="507"/>
      <c r="AP482" s="507"/>
      <c r="AQ482" s="563"/>
      <c r="AR482" s="563"/>
      <c r="AS482" s="507"/>
    </row>
    <row r="483" spans="1:45" ht="27" customHeight="1" x14ac:dyDescent="0.2">
      <c r="A483" s="564"/>
      <c r="C483" s="507"/>
      <c r="E483" s="507"/>
      <c r="G483" s="507"/>
      <c r="H483" s="556"/>
      <c r="I483" s="507"/>
      <c r="J483" s="556"/>
      <c r="K483" s="506"/>
      <c r="L483" s="556"/>
      <c r="M483" s="506"/>
      <c r="N483" s="556"/>
      <c r="O483" s="506"/>
      <c r="P483" s="557"/>
      <c r="Q483" s="556"/>
      <c r="R483" s="558"/>
      <c r="S483" s="556"/>
      <c r="T483" s="556"/>
      <c r="U483" s="556"/>
      <c r="V483" s="743"/>
      <c r="W483" s="745"/>
      <c r="X483" s="746"/>
      <c r="Y483" s="557"/>
      <c r="Z483" s="506"/>
      <c r="AA483" s="507"/>
      <c r="AB483" s="507"/>
      <c r="AC483" s="507"/>
      <c r="AD483" s="507"/>
      <c r="AE483" s="507"/>
      <c r="AF483" s="507"/>
      <c r="AG483" s="507"/>
      <c r="AH483" s="507"/>
      <c r="AI483" s="507"/>
      <c r="AJ483" s="507"/>
      <c r="AK483" s="507"/>
      <c r="AL483" s="507"/>
      <c r="AM483" s="507"/>
      <c r="AN483" s="507"/>
      <c r="AO483" s="507"/>
      <c r="AP483" s="507"/>
      <c r="AQ483" s="563"/>
      <c r="AR483" s="563"/>
      <c r="AS483" s="507"/>
    </row>
    <row r="484" spans="1:45" ht="27" customHeight="1" x14ac:dyDescent="0.2">
      <c r="A484" s="564"/>
      <c r="C484" s="507"/>
      <c r="E484" s="507"/>
      <c r="G484" s="507"/>
      <c r="H484" s="556"/>
      <c r="I484" s="507"/>
      <c r="J484" s="556"/>
      <c r="K484" s="506"/>
      <c r="L484" s="556"/>
      <c r="M484" s="506"/>
      <c r="N484" s="556"/>
      <c r="O484" s="506"/>
      <c r="P484" s="557"/>
      <c r="Q484" s="556"/>
      <c r="R484" s="558"/>
      <c r="S484" s="556"/>
      <c r="T484" s="556"/>
      <c r="U484" s="556"/>
      <c r="V484" s="743"/>
      <c r="W484" s="745"/>
      <c r="X484" s="746"/>
      <c r="Y484" s="557"/>
      <c r="Z484" s="506"/>
      <c r="AA484" s="507"/>
      <c r="AB484" s="507"/>
      <c r="AC484" s="507"/>
      <c r="AD484" s="507"/>
      <c r="AE484" s="507"/>
      <c r="AF484" s="507"/>
      <c r="AG484" s="507"/>
      <c r="AH484" s="507"/>
      <c r="AI484" s="507"/>
      <c r="AJ484" s="507"/>
      <c r="AK484" s="507"/>
      <c r="AL484" s="507"/>
      <c r="AM484" s="507"/>
      <c r="AN484" s="507"/>
      <c r="AO484" s="507"/>
      <c r="AP484" s="507"/>
      <c r="AQ484" s="563"/>
      <c r="AR484" s="563"/>
      <c r="AS484" s="507"/>
    </row>
    <row r="485" spans="1:45" ht="27" customHeight="1" x14ac:dyDescent="0.2">
      <c r="A485" s="564"/>
      <c r="C485" s="507"/>
      <c r="E485" s="507"/>
      <c r="G485" s="507"/>
      <c r="H485" s="556"/>
      <c r="I485" s="507"/>
      <c r="J485" s="556"/>
      <c r="K485" s="506"/>
      <c r="L485" s="556"/>
      <c r="M485" s="506"/>
      <c r="N485" s="556"/>
      <c r="O485" s="506"/>
      <c r="P485" s="557"/>
      <c r="Q485" s="556"/>
      <c r="R485" s="558"/>
      <c r="S485" s="556"/>
      <c r="T485" s="556"/>
      <c r="U485" s="556"/>
      <c r="V485" s="743"/>
      <c r="W485" s="745"/>
      <c r="X485" s="746"/>
      <c r="Y485" s="557"/>
      <c r="Z485" s="506"/>
      <c r="AA485" s="507"/>
      <c r="AB485" s="507"/>
      <c r="AC485" s="507"/>
      <c r="AD485" s="507"/>
      <c r="AE485" s="507"/>
      <c r="AF485" s="507"/>
      <c r="AG485" s="507"/>
      <c r="AH485" s="507"/>
      <c r="AI485" s="507"/>
      <c r="AJ485" s="507"/>
      <c r="AK485" s="507"/>
      <c r="AL485" s="507"/>
      <c r="AM485" s="507"/>
      <c r="AN485" s="507"/>
      <c r="AO485" s="507"/>
      <c r="AP485" s="507"/>
      <c r="AQ485" s="563"/>
      <c r="AR485" s="563"/>
      <c r="AS485" s="507"/>
    </row>
    <row r="486" spans="1:45" ht="27" customHeight="1" x14ac:dyDescent="0.2">
      <c r="A486" s="564"/>
      <c r="C486" s="507"/>
      <c r="E486" s="507"/>
      <c r="G486" s="507"/>
      <c r="H486" s="556"/>
      <c r="I486" s="507"/>
      <c r="J486" s="556"/>
      <c r="K486" s="506"/>
      <c r="L486" s="556"/>
      <c r="M486" s="506"/>
      <c r="N486" s="556"/>
      <c r="O486" s="506"/>
      <c r="P486" s="557"/>
      <c r="Q486" s="556"/>
      <c r="R486" s="558"/>
      <c r="S486" s="556"/>
      <c r="T486" s="556"/>
      <c r="U486" s="556"/>
      <c r="V486" s="743"/>
      <c r="W486" s="745"/>
      <c r="X486" s="746"/>
      <c r="Y486" s="557"/>
      <c r="Z486" s="506"/>
      <c r="AA486" s="507"/>
      <c r="AB486" s="507"/>
      <c r="AC486" s="507"/>
      <c r="AD486" s="507"/>
      <c r="AE486" s="507"/>
      <c r="AF486" s="507"/>
      <c r="AG486" s="507"/>
      <c r="AH486" s="507"/>
      <c r="AI486" s="507"/>
      <c r="AJ486" s="507"/>
      <c r="AK486" s="507"/>
      <c r="AL486" s="507"/>
      <c r="AM486" s="507"/>
      <c r="AN486" s="507"/>
      <c r="AO486" s="507"/>
      <c r="AP486" s="507"/>
      <c r="AQ486" s="563"/>
      <c r="AR486" s="563"/>
      <c r="AS486" s="507"/>
    </row>
    <row r="487" spans="1:45" ht="27" customHeight="1" x14ac:dyDescent="0.2">
      <c r="A487" s="564"/>
      <c r="C487" s="507"/>
      <c r="E487" s="507"/>
      <c r="G487" s="507"/>
      <c r="H487" s="556"/>
      <c r="I487" s="507"/>
      <c r="J487" s="556"/>
      <c r="K487" s="506"/>
      <c r="L487" s="556"/>
      <c r="M487" s="506"/>
      <c r="N487" s="556"/>
      <c r="O487" s="506"/>
      <c r="P487" s="557"/>
      <c r="Q487" s="556"/>
      <c r="R487" s="558"/>
      <c r="S487" s="556"/>
      <c r="T487" s="556"/>
      <c r="U487" s="556"/>
      <c r="V487" s="743"/>
      <c r="W487" s="745"/>
      <c r="X487" s="746"/>
      <c r="Y487" s="557"/>
      <c r="Z487" s="506"/>
      <c r="AA487" s="507"/>
      <c r="AB487" s="507"/>
      <c r="AC487" s="507"/>
      <c r="AD487" s="507"/>
      <c r="AE487" s="507"/>
      <c r="AF487" s="507"/>
      <c r="AG487" s="507"/>
      <c r="AH487" s="507"/>
      <c r="AI487" s="507"/>
      <c r="AJ487" s="507"/>
      <c r="AK487" s="507"/>
      <c r="AL487" s="507"/>
      <c r="AM487" s="507"/>
      <c r="AN487" s="507"/>
      <c r="AO487" s="507"/>
      <c r="AP487" s="507"/>
      <c r="AQ487" s="563"/>
      <c r="AR487" s="563"/>
      <c r="AS487" s="507"/>
    </row>
    <row r="488" spans="1:45" ht="27" customHeight="1" x14ac:dyDescent="0.2">
      <c r="A488" s="564"/>
      <c r="C488" s="507"/>
      <c r="E488" s="507"/>
      <c r="G488" s="507"/>
      <c r="H488" s="556"/>
      <c r="I488" s="507"/>
      <c r="J488" s="556"/>
      <c r="K488" s="506"/>
      <c r="L488" s="556"/>
      <c r="M488" s="506"/>
      <c r="N488" s="556"/>
      <c r="O488" s="506"/>
      <c r="P488" s="557"/>
      <c r="Q488" s="556"/>
      <c r="R488" s="558"/>
      <c r="S488" s="556"/>
      <c r="T488" s="556"/>
      <c r="U488" s="556"/>
      <c r="V488" s="743"/>
      <c r="W488" s="745"/>
      <c r="X488" s="746"/>
      <c r="Y488" s="557"/>
      <c r="Z488" s="506"/>
      <c r="AA488" s="507"/>
      <c r="AB488" s="507"/>
      <c r="AC488" s="507"/>
      <c r="AD488" s="507"/>
      <c r="AE488" s="507"/>
      <c r="AF488" s="507"/>
      <c r="AG488" s="507"/>
      <c r="AH488" s="507"/>
      <c r="AI488" s="507"/>
      <c r="AJ488" s="507"/>
      <c r="AK488" s="507"/>
      <c r="AL488" s="507"/>
      <c r="AM488" s="507"/>
      <c r="AN488" s="507"/>
      <c r="AO488" s="507"/>
      <c r="AP488" s="507"/>
      <c r="AQ488" s="563"/>
      <c r="AR488" s="563"/>
      <c r="AS488" s="507"/>
    </row>
    <row r="489" spans="1:45" ht="27" customHeight="1" x14ac:dyDescent="0.2">
      <c r="A489" s="564"/>
      <c r="C489" s="507"/>
      <c r="E489" s="507"/>
      <c r="G489" s="507"/>
      <c r="H489" s="556"/>
      <c r="I489" s="507"/>
      <c r="J489" s="556"/>
      <c r="K489" s="506"/>
      <c r="L489" s="556"/>
      <c r="M489" s="506"/>
      <c r="N489" s="556"/>
      <c r="O489" s="506"/>
      <c r="P489" s="557"/>
      <c r="Q489" s="556"/>
      <c r="R489" s="558"/>
      <c r="S489" s="556"/>
      <c r="T489" s="556"/>
      <c r="U489" s="556"/>
      <c r="V489" s="743"/>
      <c r="W489" s="745"/>
      <c r="X489" s="746"/>
      <c r="Y489" s="557"/>
      <c r="Z489" s="506"/>
      <c r="AA489" s="507"/>
      <c r="AB489" s="507"/>
      <c r="AC489" s="507"/>
      <c r="AD489" s="507"/>
      <c r="AE489" s="507"/>
      <c r="AF489" s="507"/>
      <c r="AG489" s="507"/>
      <c r="AH489" s="507"/>
      <c r="AI489" s="507"/>
      <c r="AJ489" s="507"/>
      <c r="AK489" s="507"/>
      <c r="AL489" s="507"/>
      <c r="AM489" s="507"/>
      <c r="AN489" s="507"/>
      <c r="AO489" s="507"/>
      <c r="AP489" s="507"/>
      <c r="AQ489" s="563"/>
      <c r="AR489" s="563"/>
      <c r="AS489" s="507"/>
    </row>
    <row r="490" spans="1:45" ht="27" customHeight="1" x14ac:dyDescent="0.2">
      <c r="A490" s="564"/>
      <c r="C490" s="507"/>
      <c r="E490" s="507"/>
      <c r="G490" s="507"/>
      <c r="H490" s="556"/>
      <c r="I490" s="507"/>
      <c r="J490" s="556"/>
      <c r="K490" s="506"/>
      <c r="L490" s="556"/>
      <c r="M490" s="506"/>
      <c r="N490" s="556"/>
      <c r="O490" s="506"/>
      <c r="P490" s="557"/>
      <c r="Q490" s="556"/>
      <c r="R490" s="558"/>
      <c r="S490" s="556"/>
      <c r="T490" s="556"/>
      <c r="U490" s="556"/>
      <c r="V490" s="743"/>
      <c r="W490" s="745"/>
      <c r="X490" s="746"/>
      <c r="Y490" s="557"/>
      <c r="Z490" s="506"/>
      <c r="AA490" s="507"/>
      <c r="AB490" s="507"/>
      <c r="AC490" s="507"/>
      <c r="AD490" s="507"/>
      <c r="AE490" s="507"/>
      <c r="AF490" s="507"/>
      <c r="AG490" s="507"/>
      <c r="AH490" s="507"/>
      <c r="AI490" s="507"/>
      <c r="AJ490" s="507"/>
      <c r="AK490" s="507"/>
      <c r="AL490" s="507"/>
      <c r="AM490" s="507"/>
      <c r="AN490" s="507"/>
      <c r="AO490" s="507"/>
      <c r="AP490" s="507"/>
      <c r="AQ490" s="563"/>
      <c r="AR490" s="563"/>
      <c r="AS490" s="507"/>
    </row>
    <row r="491" spans="1:45" ht="27" customHeight="1" x14ac:dyDescent="0.2">
      <c r="A491" s="564"/>
      <c r="C491" s="507"/>
      <c r="E491" s="507"/>
      <c r="G491" s="507"/>
      <c r="H491" s="556"/>
      <c r="I491" s="507"/>
      <c r="J491" s="556"/>
      <c r="K491" s="506"/>
      <c r="L491" s="556"/>
      <c r="M491" s="506"/>
      <c r="N491" s="556"/>
      <c r="O491" s="506"/>
      <c r="P491" s="557"/>
      <c r="Q491" s="556"/>
      <c r="R491" s="558"/>
      <c r="S491" s="556"/>
      <c r="T491" s="556"/>
      <c r="U491" s="556"/>
      <c r="V491" s="743"/>
      <c r="W491" s="745"/>
      <c r="X491" s="746"/>
      <c r="Y491" s="557"/>
      <c r="Z491" s="506"/>
      <c r="AA491" s="507"/>
      <c r="AB491" s="507"/>
      <c r="AC491" s="507"/>
      <c r="AD491" s="507"/>
      <c r="AE491" s="507"/>
      <c r="AF491" s="507"/>
      <c r="AG491" s="507"/>
      <c r="AH491" s="507"/>
      <c r="AI491" s="507"/>
      <c r="AJ491" s="507"/>
      <c r="AK491" s="507"/>
      <c r="AL491" s="507"/>
      <c r="AM491" s="507"/>
      <c r="AN491" s="507"/>
      <c r="AO491" s="507"/>
      <c r="AP491" s="507"/>
      <c r="AQ491" s="563"/>
      <c r="AR491" s="563"/>
      <c r="AS491" s="507"/>
    </row>
    <row r="492" spans="1:45" ht="27" customHeight="1" x14ac:dyDescent="0.2">
      <c r="A492" s="564"/>
      <c r="C492" s="507"/>
      <c r="E492" s="507"/>
      <c r="G492" s="507"/>
      <c r="H492" s="556"/>
      <c r="I492" s="507"/>
      <c r="J492" s="556"/>
      <c r="K492" s="506"/>
      <c r="L492" s="556"/>
      <c r="M492" s="506"/>
      <c r="N492" s="556"/>
      <c r="O492" s="506"/>
      <c r="P492" s="557"/>
      <c r="Q492" s="556"/>
      <c r="R492" s="558"/>
      <c r="S492" s="556"/>
      <c r="T492" s="556"/>
      <c r="U492" s="556"/>
      <c r="V492" s="743"/>
      <c r="W492" s="745"/>
      <c r="X492" s="746"/>
      <c r="Y492" s="557"/>
      <c r="Z492" s="506"/>
      <c r="AA492" s="507"/>
      <c r="AB492" s="507"/>
      <c r="AC492" s="507"/>
      <c r="AD492" s="507"/>
      <c r="AE492" s="507"/>
      <c r="AF492" s="507"/>
      <c r="AG492" s="507"/>
      <c r="AH492" s="507"/>
      <c r="AI492" s="507"/>
      <c r="AJ492" s="507"/>
      <c r="AK492" s="507"/>
      <c r="AL492" s="507"/>
      <c r="AM492" s="507"/>
      <c r="AN492" s="507"/>
      <c r="AO492" s="507"/>
      <c r="AP492" s="507"/>
      <c r="AQ492" s="563"/>
      <c r="AR492" s="563"/>
      <c r="AS492" s="507"/>
    </row>
    <row r="493" spans="1:45" ht="27" customHeight="1" x14ac:dyDescent="0.2">
      <c r="A493" s="564"/>
      <c r="C493" s="507"/>
      <c r="E493" s="507"/>
      <c r="G493" s="507"/>
      <c r="H493" s="556"/>
      <c r="I493" s="507"/>
      <c r="J493" s="556"/>
      <c r="K493" s="506"/>
      <c r="L493" s="556"/>
      <c r="M493" s="506"/>
      <c r="N493" s="556"/>
      <c r="O493" s="506"/>
      <c r="P493" s="557"/>
      <c r="Q493" s="556"/>
      <c r="R493" s="558"/>
      <c r="S493" s="556"/>
      <c r="T493" s="556"/>
      <c r="U493" s="556"/>
      <c r="V493" s="743"/>
      <c r="W493" s="745"/>
      <c r="X493" s="746"/>
      <c r="Y493" s="557"/>
      <c r="Z493" s="506"/>
      <c r="AA493" s="507"/>
      <c r="AB493" s="507"/>
      <c r="AC493" s="507"/>
      <c r="AD493" s="507"/>
      <c r="AE493" s="507"/>
      <c r="AF493" s="507"/>
      <c r="AG493" s="507"/>
      <c r="AH493" s="507"/>
      <c r="AI493" s="507"/>
      <c r="AJ493" s="507"/>
      <c r="AK493" s="507"/>
      <c r="AL493" s="507"/>
      <c r="AM493" s="507"/>
      <c r="AN493" s="507"/>
      <c r="AO493" s="507"/>
      <c r="AP493" s="507"/>
      <c r="AQ493" s="563"/>
      <c r="AR493" s="563"/>
      <c r="AS493" s="507"/>
    </row>
    <row r="494" spans="1:45" ht="27" customHeight="1" x14ac:dyDescent="0.2">
      <c r="A494" s="564"/>
      <c r="C494" s="507"/>
      <c r="E494" s="507"/>
      <c r="G494" s="507"/>
      <c r="H494" s="556"/>
      <c r="I494" s="507"/>
      <c r="J494" s="556"/>
      <c r="K494" s="506"/>
      <c r="L494" s="556"/>
      <c r="M494" s="506"/>
      <c r="N494" s="556"/>
      <c r="O494" s="506"/>
      <c r="P494" s="557"/>
      <c r="Q494" s="556"/>
      <c r="R494" s="558"/>
      <c r="S494" s="556"/>
      <c r="T494" s="556"/>
      <c r="U494" s="556"/>
      <c r="V494" s="743"/>
      <c r="W494" s="745"/>
      <c r="X494" s="746"/>
      <c r="Y494" s="557"/>
      <c r="Z494" s="506"/>
      <c r="AA494" s="507"/>
      <c r="AB494" s="507"/>
      <c r="AC494" s="507"/>
      <c r="AD494" s="507"/>
      <c r="AE494" s="507"/>
      <c r="AF494" s="507"/>
      <c r="AG494" s="507"/>
      <c r="AH494" s="507"/>
      <c r="AI494" s="507"/>
      <c r="AJ494" s="507"/>
      <c r="AK494" s="507"/>
      <c r="AL494" s="507"/>
      <c r="AM494" s="507"/>
      <c r="AN494" s="507"/>
      <c r="AO494" s="507"/>
      <c r="AP494" s="507"/>
      <c r="AQ494" s="563"/>
      <c r="AR494" s="563"/>
      <c r="AS494" s="507"/>
    </row>
    <row r="495" spans="1:45" ht="27" customHeight="1" x14ac:dyDescent="0.2">
      <c r="A495" s="564"/>
      <c r="C495" s="507"/>
      <c r="E495" s="507"/>
      <c r="G495" s="507"/>
      <c r="H495" s="556"/>
      <c r="I495" s="507"/>
      <c r="J495" s="556"/>
      <c r="K495" s="506"/>
      <c r="L495" s="556"/>
      <c r="M495" s="506"/>
      <c r="N495" s="556"/>
      <c r="O495" s="506"/>
      <c r="P495" s="557"/>
      <c r="Q495" s="556"/>
      <c r="R495" s="558"/>
      <c r="S495" s="556"/>
      <c r="T495" s="556"/>
      <c r="U495" s="556"/>
      <c r="V495" s="743"/>
      <c r="W495" s="745"/>
      <c r="X495" s="746"/>
      <c r="Y495" s="557"/>
      <c r="Z495" s="506"/>
      <c r="AA495" s="507"/>
      <c r="AB495" s="507"/>
      <c r="AC495" s="507"/>
      <c r="AD495" s="507"/>
      <c r="AE495" s="507"/>
      <c r="AF495" s="507"/>
      <c r="AG495" s="507"/>
      <c r="AH495" s="507"/>
      <c r="AI495" s="507"/>
      <c r="AJ495" s="507"/>
      <c r="AK495" s="507"/>
      <c r="AL495" s="507"/>
      <c r="AM495" s="507"/>
      <c r="AN495" s="507"/>
      <c r="AO495" s="507"/>
      <c r="AP495" s="507"/>
      <c r="AQ495" s="563"/>
      <c r="AR495" s="563"/>
      <c r="AS495" s="507"/>
    </row>
    <row r="496" spans="1:45" ht="27" customHeight="1" x14ac:dyDescent="0.2">
      <c r="A496" s="564"/>
      <c r="C496" s="507"/>
      <c r="E496" s="507"/>
      <c r="G496" s="507"/>
      <c r="H496" s="556"/>
      <c r="I496" s="507"/>
      <c r="J496" s="556"/>
      <c r="K496" s="506"/>
      <c r="L496" s="556"/>
      <c r="M496" s="506"/>
      <c r="N496" s="556"/>
      <c r="O496" s="506"/>
      <c r="P496" s="557"/>
      <c r="Q496" s="556"/>
      <c r="R496" s="558"/>
      <c r="S496" s="556"/>
      <c r="T496" s="556"/>
      <c r="U496" s="556"/>
      <c r="V496" s="743"/>
      <c r="W496" s="745"/>
      <c r="X496" s="746"/>
      <c r="Y496" s="557"/>
      <c r="Z496" s="506"/>
      <c r="AA496" s="507"/>
      <c r="AB496" s="507"/>
      <c r="AC496" s="507"/>
      <c r="AD496" s="507"/>
      <c r="AE496" s="507"/>
      <c r="AF496" s="507"/>
      <c r="AG496" s="507"/>
      <c r="AH496" s="507"/>
      <c r="AI496" s="507"/>
      <c r="AJ496" s="507"/>
      <c r="AK496" s="507"/>
      <c r="AL496" s="507"/>
      <c r="AM496" s="507"/>
      <c r="AN496" s="507"/>
      <c r="AO496" s="507"/>
      <c r="AP496" s="507"/>
      <c r="AQ496" s="563"/>
      <c r="AR496" s="563"/>
      <c r="AS496" s="507"/>
    </row>
    <row r="497" spans="1:45" ht="27" customHeight="1" x14ac:dyDescent="0.2">
      <c r="A497" s="564"/>
      <c r="C497" s="507"/>
      <c r="E497" s="507"/>
      <c r="G497" s="507"/>
      <c r="H497" s="556"/>
      <c r="I497" s="507"/>
      <c r="J497" s="556"/>
      <c r="K497" s="506"/>
      <c r="L497" s="556"/>
      <c r="M497" s="506"/>
      <c r="N497" s="556"/>
      <c r="O497" s="506"/>
      <c r="P497" s="557"/>
      <c r="Q497" s="556"/>
      <c r="R497" s="558"/>
      <c r="S497" s="556"/>
      <c r="T497" s="556"/>
      <c r="U497" s="556"/>
      <c r="V497" s="743"/>
      <c r="W497" s="745"/>
      <c r="X497" s="746"/>
      <c r="Y497" s="557"/>
      <c r="Z497" s="506"/>
      <c r="AA497" s="507"/>
      <c r="AB497" s="507"/>
      <c r="AC497" s="507"/>
      <c r="AD497" s="507"/>
      <c r="AE497" s="507"/>
      <c r="AF497" s="507"/>
      <c r="AG497" s="507"/>
      <c r="AH497" s="507"/>
      <c r="AI497" s="507"/>
      <c r="AJ497" s="507"/>
      <c r="AK497" s="507"/>
      <c r="AL497" s="507"/>
      <c r="AM497" s="507"/>
      <c r="AN497" s="507"/>
      <c r="AO497" s="507"/>
      <c r="AP497" s="507"/>
      <c r="AQ497" s="563"/>
      <c r="AR497" s="563"/>
      <c r="AS497" s="507"/>
    </row>
    <row r="498" spans="1:45" ht="27" customHeight="1" x14ac:dyDescent="0.2">
      <c r="A498" s="564"/>
      <c r="C498" s="507"/>
      <c r="E498" s="507"/>
      <c r="G498" s="507"/>
      <c r="H498" s="556"/>
      <c r="I498" s="507"/>
      <c r="J498" s="556"/>
      <c r="K498" s="506"/>
      <c r="L498" s="556"/>
      <c r="M498" s="506"/>
      <c r="N498" s="556"/>
      <c r="O498" s="506"/>
      <c r="P498" s="557"/>
      <c r="Q498" s="556"/>
      <c r="R498" s="558"/>
      <c r="S498" s="556"/>
      <c r="T498" s="556"/>
      <c r="U498" s="556"/>
      <c r="V498" s="743"/>
      <c r="W498" s="745"/>
      <c r="X498" s="746"/>
      <c r="Y498" s="557"/>
      <c r="Z498" s="506"/>
      <c r="AA498" s="507"/>
      <c r="AB498" s="507"/>
      <c r="AC498" s="507"/>
      <c r="AD498" s="507"/>
      <c r="AE498" s="507"/>
      <c r="AF498" s="507"/>
      <c r="AG498" s="507"/>
      <c r="AH498" s="507"/>
      <c r="AI498" s="507"/>
      <c r="AJ498" s="507"/>
      <c r="AK498" s="507"/>
      <c r="AL498" s="507"/>
      <c r="AM498" s="507"/>
      <c r="AN498" s="507"/>
      <c r="AO498" s="507"/>
      <c r="AP498" s="507"/>
      <c r="AQ498" s="563"/>
      <c r="AR498" s="563"/>
      <c r="AS498" s="507"/>
    </row>
    <row r="499" spans="1:45" ht="27" customHeight="1" x14ac:dyDescent="0.2">
      <c r="A499" s="564"/>
      <c r="C499" s="507"/>
      <c r="E499" s="507"/>
      <c r="G499" s="507"/>
      <c r="H499" s="556"/>
      <c r="I499" s="507"/>
      <c r="J499" s="556"/>
      <c r="K499" s="506"/>
      <c r="L499" s="556"/>
      <c r="M499" s="506"/>
      <c r="N499" s="556"/>
      <c r="O499" s="506"/>
      <c r="P499" s="557"/>
      <c r="Q499" s="556"/>
      <c r="R499" s="558"/>
      <c r="S499" s="556"/>
      <c r="T499" s="556"/>
      <c r="U499" s="556"/>
      <c r="V499" s="743"/>
      <c r="W499" s="745"/>
      <c r="X499" s="746"/>
      <c r="Y499" s="557"/>
      <c r="Z499" s="506"/>
      <c r="AA499" s="507"/>
      <c r="AB499" s="507"/>
      <c r="AC499" s="507"/>
      <c r="AD499" s="507"/>
      <c r="AE499" s="507"/>
      <c r="AF499" s="507"/>
      <c r="AG499" s="507"/>
      <c r="AH499" s="507"/>
      <c r="AI499" s="507"/>
      <c r="AJ499" s="507"/>
      <c r="AK499" s="507"/>
      <c r="AL499" s="507"/>
      <c r="AM499" s="507"/>
      <c r="AN499" s="507"/>
      <c r="AO499" s="507"/>
      <c r="AP499" s="507"/>
      <c r="AQ499" s="563"/>
      <c r="AR499" s="563"/>
      <c r="AS499" s="507"/>
    </row>
    <row r="500" spans="1:45" ht="27" customHeight="1" x14ac:dyDescent="0.2">
      <c r="A500" s="564"/>
      <c r="C500" s="507"/>
      <c r="E500" s="507"/>
      <c r="G500" s="507"/>
      <c r="H500" s="556"/>
      <c r="I500" s="507"/>
      <c r="J500" s="556"/>
      <c r="K500" s="506"/>
      <c r="L500" s="556"/>
      <c r="M500" s="506"/>
      <c r="N500" s="556"/>
      <c r="O500" s="506"/>
      <c r="P500" s="557"/>
      <c r="Q500" s="556"/>
      <c r="R500" s="558"/>
      <c r="S500" s="556"/>
      <c r="T500" s="556"/>
      <c r="U500" s="556"/>
      <c r="V500" s="743"/>
      <c r="W500" s="745"/>
      <c r="X500" s="746"/>
      <c r="Y500" s="557"/>
      <c r="Z500" s="506"/>
      <c r="AA500" s="507"/>
      <c r="AB500" s="507"/>
      <c r="AC500" s="507"/>
      <c r="AD500" s="507"/>
      <c r="AE500" s="507"/>
      <c r="AF500" s="507"/>
      <c r="AG500" s="507"/>
      <c r="AH500" s="507"/>
      <c r="AI500" s="507"/>
      <c r="AJ500" s="507"/>
      <c r="AK500" s="507"/>
      <c r="AL500" s="507"/>
      <c r="AM500" s="507"/>
      <c r="AN500" s="507"/>
      <c r="AO500" s="507"/>
      <c r="AP500" s="507"/>
      <c r="AQ500" s="563"/>
      <c r="AR500" s="563"/>
      <c r="AS500" s="507"/>
    </row>
    <row r="501" spans="1:45" ht="27" customHeight="1" x14ac:dyDescent="0.2">
      <c r="A501" s="564"/>
      <c r="C501" s="507"/>
      <c r="E501" s="507"/>
      <c r="G501" s="507"/>
      <c r="H501" s="556"/>
      <c r="I501" s="507"/>
      <c r="J501" s="556"/>
      <c r="K501" s="506"/>
      <c r="L501" s="556"/>
      <c r="M501" s="506"/>
      <c r="N501" s="556"/>
      <c r="O501" s="506"/>
      <c r="P501" s="557"/>
      <c r="Q501" s="556"/>
      <c r="R501" s="558"/>
      <c r="S501" s="556"/>
      <c r="T501" s="556"/>
      <c r="U501" s="556"/>
      <c r="V501" s="743"/>
      <c r="W501" s="745"/>
      <c r="X501" s="746"/>
      <c r="Y501" s="557"/>
      <c r="Z501" s="506"/>
      <c r="AA501" s="507"/>
      <c r="AB501" s="507"/>
      <c r="AC501" s="507"/>
      <c r="AD501" s="507"/>
      <c r="AE501" s="507"/>
      <c r="AF501" s="507"/>
      <c r="AG501" s="507"/>
      <c r="AH501" s="507"/>
      <c r="AI501" s="507"/>
      <c r="AJ501" s="507"/>
      <c r="AK501" s="507"/>
      <c r="AL501" s="507"/>
      <c r="AM501" s="507"/>
      <c r="AN501" s="507"/>
      <c r="AO501" s="507"/>
      <c r="AP501" s="507"/>
      <c r="AQ501" s="563"/>
      <c r="AR501" s="563"/>
      <c r="AS501" s="507"/>
    </row>
    <row r="502" spans="1:45" ht="27" customHeight="1" x14ac:dyDescent="0.2">
      <c r="A502" s="564"/>
      <c r="C502" s="507"/>
      <c r="E502" s="507"/>
      <c r="G502" s="507"/>
      <c r="H502" s="556"/>
      <c r="I502" s="507"/>
      <c r="J502" s="556"/>
      <c r="K502" s="506"/>
      <c r="L502" s="556"/>
      <c r="M502" s="506"/>
      <c r="N502" s="556"/>
      <c r="O502" s="506"/>
      <c r="P502" s="557"/>
      <c r="Q502" s="556"/>
      <c r="R502" s="558"/>
      <c r="S502" s="556"/>
      <c r="T502" s="556"/>
      <c r="U502" s="556"/>
      <c r="V502" s="743"/>
      <c r="W502" s="745"/>
      <c r="X502" s="746"/>
      <c r="Y502" s="557"/>
      <c r="Z502" s="506"/>
      <c r="AA502" s="507"/>
      <c r="AB502" s="507"/>
      <c r="AC502" s="507"/>
      <c r="AD502" s="507"/>
      <c r="AE502" s="507"/>
      <c r="AF502" s="507"/>
      <c r="AG502" s="507"/>
      <c r="AH502" s="507"/>
      <c r="AI502" s="507"/>
      <c r="AJ502" s="507"/>
      <c r="AK502" s="507"/>
      <c r="AL502" s="507"/>
      <c r="AM502" s="507"/>
      <c r="AN502" s="507"/>
      <c r="AO502" s="507"/>
      <c r="AP502" s="507"/>
      <c r="AQ502" s="563"/>
      <c r="AR502" s="563"/>
      <c r="AS502" s="507"/>
    </row>
    <row r="503" spans="1:45" ht="27" customHeight="1" x14ac:dyDescent="0.2">
      <c r="A503" s="564"/>
      <c r="C503" s="507"/>
      <c r="E503" s="507"/>
      <c r="G503" s="507"/>
      <c r="H503" s="556"/>
      <c r="I503" s="507"/>
      <c r="J503" s="556"/>
      <c r="K503" s="506"/>
      <c r="L503" s="556"/>
      <c r="M503" s="506"/>
      <c r="N503" s="556"/>
      <c r="O503" s="506"/>
      <c r="P503" s="557"/>
      <c r="Q503" s="556"/>
      <c r="R503" s="558"/>
      <c r="S503" s="556"/>
      <c r="T503" s="556"/>
      <c r="U503" s="556"/>
      <c r="V503" s="743"/>
      <c r="W503" s="745"/>
      <c r="X503" s="746"/>
      <c r="Y503" s="557"/>
      <c r="Z503" s="506"/>
      <c r="AA503" s="507"/>
      <c r="AB503" s="507"/>
      <c r="AC503" s="507"/>
      <c r="AD503" s="507"/>
      <c r="AE503" s="507"/>
      <c r="AF503" s="507"/>
      <c r="AG503" s="507"/>
      <c r="AH503" s="507"/>
      <c r="AI503" s="507"/>
      <c r="AJ503" s="507"/>
      <c r="AK503" s="507"/>
      <c r="AL503" s="507"/>
      <c r="AM503" s="507"/>
      <c r="AN503" s="507"/>
      <c r="AO503" s="507"/>
      <c r="AP503" s="507"/>
      <c r="AQ503" s="563"/>
      <c r="AR503" s="563"/>
      <c r="AS503" s="507"/>
    </row>
    <row r="504" spans="1:45" ht="27" customHeight="1" x14ac:dyDescent="0.2">
      <c r="A504" s="564"/>
      <c r="C504" s="507"/>
      <c r="E504" s="507"/>
      <c r="G504" s="507"/>
      <c r="H504" s="556"/>
      <c r="I504" s="507"/>
      <c r="J504" s="556"/>
      <c r="K504" s="506"/>
      <c r="L504" s="556"/>
      <c r="M504" s="506"/>
      <c r="N504" s="556"/>
      <c r="O504" s="506"/>
      <c r="P504" s="557"/>
      <c r="Q504" s="556"/>
      <c r="R504" s="558"/>
      <c r="S504" s="556"/>
      <c r="T504" s="556"/>
      <c r="U504" s="556"/>
      <c r="V504" s="743"/>
      <c r="W504" s="745"/>
      <c r="X504" s="746"/>
      <c r="Y504" s="557"/>
      <c r="Z504" s="506"/>
      <c r="AA504" s="507"/>
      <c r="AB504" s="507"/>
      <c r="AC504" s="507"/>
      <c r="AD504" s="507"/>
      <c r="AE504" s="507"/>
      <c r="AF504" s="507"/>
      <c r="AG504" s="507"/>
      <c r="AH504" s="507"/>
      <c r="AI504" s="507"/>
      <c r="AJ504" s="507"/>
      <c r="AK504" s="507"/>
      <c r="AL504" s="507"/>
      <c r="AM504" s="507"/>
      <c r="AN504" s="507"/>
      <c r="AO504" s="507"/>
      <c r="AP504" s="507"/>
      <c r="AQ504" s="563"/>
      <c r="AR504" s="563"/>
      <c r="AS504" s="507"/>
    </row>
    <row r="505" spans="1:45" ht="27" customHeight="1" x14ac:dyDescent="0.2">
      <c r="A505" s="564"/>
      <c r="C505" s="507"/>
      <c r="E505" s="507"/>
      <c r="G505" s="507"/>
      <c r="H505" s="556"/>
      <c r="I505" s="507"/>
      <c r="J505" s="556"/>
      <c r="K505" s="506"/>
      <c r="L505" s="556"/>
      <c r="M505" s="506"/>
      <c r="N505" s="556"/>
      <c r="O505" s="506"/>
      <c r="P505" s="557"/>
      <c r="Q505" s="556"/>
      <c r="R505" s="558"/>
      <c r="S505" s="556"/>
      <c r="T505" s="556"/>
      <c r="U505" s="556"/>
      <c r="V505" s="743"/>
      <c r="W505" s="745"/>
      <c r="X505" s="746"/>
      <c r="Y505" s="557"/>
      <c r="Z505" s="506"/>
      <c r="AA505" s="507"/>
      <c r="AB505" s="507"/>
      <c r="AC505" s="507"/>
      <c r="AD505" s="507"/>
      <c r="AE505" s="507"/>
      <c r="AF505" s="507"/>
      <c r="AG505" s="507"/>
      <c r="AH505" s="507"/>
      <c r="AI505" s="507"/>
      <c r="AJ505" s="507"/>
      <c r="AK505" s="507"/>
      <c r="AL505" s="507"/>
      <c r="AM505" s="507"/>
      <c r="AN505" s="507"/>
      <c r="AO505" s="507"/>
      <c r="AP505" s="507"/>
      <c r="AQ505" s="563"/>
      <c r="AR505" s="563"/>
      <c r="AS505" s="507"/>
    </row>
    <row r="506" spans="1:45" ht="27" customHeight="1" x14ac:dyDescent="0.2">
      <c r="A506" s="564"/>
      <c r="C506" s="507"/>
      <c r="E506" s="507"/>
      <c r="G506" s="507"/>
      <c r="H506" s="556"/>
      <c r="I506" s="507"/>
      <c r="J506" s="556"/>
      <c r="K506" s="506"/>
      <c r="L506" s="556"/>
      <c r="M506" s="506"/>
      <c r="N506" s="556"/>
      <c r="O506" s="506"/>
      <c r="P506" s="557"/>
      <c r="Q506" s="556"/>
      <c r="R506" s="558"/>
      <c r="S506" s="556"/>
      <c r="T506" s="556"/>
      <c r="U506" s="556"/>
      <c r="V506" s="743"/>
      <c r="W506" s="745"/>
      <c r="X506" s="746"/>
      <c r="Y506" s="557"/>
      <c r="Z506" s="506"/>
      <c r="AA506" s="507"/>
      <c r="AB506" s="507"/>
      <c r="AC506" s="507"/>
      <c r="AD506" s="507"/>
      <c r="AE506" s="507"/>
      <c r="AF506" s="507"/>
      <c r="AG506" s="507"/>
      <c r="AH506" s="507"/>
      <c r="AI506" s="507"/>
      <c r="AJ506" s="507"/>
      <c r="AK506" s="507"/>
      <c r="AL506" s="507"/>
      <c r="AM506" s="507"/>
      <c r="AN506" s="507"/>
      <c r="AO506" s="507"/>
      <c r="AP506" s="507"/>
      <c r="AQ506" s="563"/>
      <c r="AR506" s="563"/>
      <c r="AS506" s="507"/>
    </row>
    <row r="507" spans="1:45" ht="27" customHeight="1" x14ac:dyDescent="0.2">
      <c r="A507" s="564"/>
      <c r="C507" s="507"/>
      <c r="E507" s="507"/>
      <c r="G507" s="507"/>
      <c r="H507" s="556"/>
      <c r="I507" s="507"/>
      <c r="J507" s="556"/>
      <c r="K507" s="506"/>
      <c r="L507" s="556"/>
      <c r="M507" s="506"/>
      <c r="N507" s="556"/>
      <c r="O507" s="506"/>
      <c r="P507" s="557"/>
      <c r="Q507" s="556"/>
      <c r="R507" s="558"/>
      <c r="S507" s="556"/>
      <c r="T507" s="556"/>
      <c r="U507" s="556"/>
      <c r="V507" s="743"/>
      <c r="W507" s="745"/>
      <c r="X507" s="746"/>
      <c r="Y507" s="557"/>
      <c r="Z507" s="506"/>
      <c r="AA507" s="507"/>
      <c r="AB507" s="507"/>
      <c r="AC507" s="507"/>
      <c r="AD507" s="507"/>
      <c r="AE507" s="507"/>
      <c r="AF507" s="507"/>
      <c r="AG507" s="507"/>
      <c r="AH507" s="507"/>
      <c r="AI507" s="507"/>
      <c r="AJ507" s="507"/>
      <c r="AK507" s="507"/>
      <c r="AL507" s="507"/>
      <c r="AM507" s="507"/>
      <c r="AN507" s="507"/>
      <c r="AO507" s="507"/>
      <c r="AP507" s="507"/>
      <c r="AQ507" s="563"/>
      <c r="AR507" s="563"/>
      <c r="AS507" s="507"/>
    </row>
    <row r="508" spans="1:45" ht="27" customHeight="1" x14ac:dyDescent="0.2">
      <c r="A508" s="564"/>
      <c r="C508" s="507"/>
      <c r="E508" s="507"/>
      <c r="G508" s="507"/>
      <c r="H508" s="556"/>
      <c r="I508" s="507"/>
      <c r="J508" s="556"/>
      <c r="K508" s="506"/>
      <c r="L508" s="556"/>
      <c r="M508" s="506"/>
      <c r="N508" s="556"/>
      <c r="O508" s="506"/>
      <c r="P508" s="557"/>
      <c r="Q508" s="556"/>
      <c r="R508" s="558"/>
      <c r="S508" s="556"/>
      <c r="T508" s="556"/>
      <c r="U508" s="556"/>
      <c r="V508" s="743"/>
      <c r="W508" s="745"/>
      <c r="X508" s="746"/>
      <c r="Y508" s="557"/>
      <c r="Z508" s="506"/>
      <c r="AA508" s="507"/>
      <c r="AB508" s="507"/>
      <c r="AC508" s="507"/>
      <c r="AD508" s="507"/>
      <c r="AE508" s="507"/>
      <c r="AF508" s="507"/>
      <c r="AG508" s="507"/>
      <c r="AH508" s="507"/>
      <c r="AI508" s="507"/>
      <c r="AJ508" s="507"/>
      <c r="AK508" s="507"/>
      <c r="AL508" s="507"/>
      <c r="AM508" s="507"/>
      <c r="AN508" s="507"/>
      <c r="AO508" s="507"/>
      <c r="AP508" s="507"/>
      <c r="AQ508" s="563"/>
      <c r="AR508" s="563"/>
      <c r="AS508" s="507"/>
    </row>
    <row r="509" spans="1:45" ht="27" customHeight="1" x14ac:dyDescent="0.2">
      <c r="A509" s="564"/>
      <c r="C509" s="507"/>
      <c r="E509" s="507"/>
      <c r="G509" s="507"/>
      <c r="H509" s="556"/>
      <c r="I509" s="507"/>
      <c r="J509" s="556"/>
      <c r="K509" s="506"/>
      <c r="L509" s="556"/>
      <c r="M509" s="506"/>
      <c r="N509" s="556"/>
      <c r="O509" s="506"/>
      <c r="P509" s="557"/>
      <c r="Q509" s="556"/>
      <c r="R509" s="558"/>
      <c r="S509" s="556"/>
      <c r="T509" s="556"/>
      <c r="U509" s="556"/>
      <c r="V509" s="743"/>
      <c r="W509" s="745"/>
      <c r="X509" s="746"/>
      <c r="Y509" s="557"/>
      <c r="Z509" s="506"/>
      <c r="AA509" s="507"/>
      <c r="AB509" s="507"/>
      <c r="AC509" s="507"/>
      <c r="AD509" s="507"/>
      <c r="AE509" s="507"/>
      <c r="AF509" s="507"/>
      <c r="AG509" s="507"/>
      <c r="AH509" s="507"/>
      <c r="AI509" s="507"/>
      <c r="AJ509" s="507"/>
      <c r="AK509" s="507"/>
      <c r="AL509" s="507"/>
      <c r="AM509" s="507"/>
      <c r="AN509" s="507"/>
      <c r="AO509" s="507"/>
      <c r="AP509" s="507"/>
      <c r="AQ509" s="563"/>
      <c r="AR509" s="563"/>
      <c r="AS509" s="507"/>
    </row>
    <row r="510" spans="1:45" ht="27" customHeight="1" x14ac:dyDescent="0.2">
      <c r="A510" s="564"/>
      <c r="C510" s="507"/>
      <c r="E510" s="507"/>
      <c r="G510" s="507"/>
      <c r="H510" s="556"/>
      <c r="I510" s="507"/>
      <c r="J510" s="556"/>
      <c r="K510" s="506"/>
      <c r="L510" s="556"/>
      <c r="M510" s="506"/>
      <c r="N510" s="556"/>
      <c r="O510" s="506"/>
      <c r="P510" s="557"/>
      <c r="Q510" s="556"/>
      <c r="R510" s="558"/>
      <c r="S510" s="556"/>
      <c r="T510" s="556"/>
      <c r="U510" s="556"/>
      <c r="V510" s="743"/>
      <c r="W510" s="745"/>
      <c r="X510" s="746"/>
      <c r="Y510" s="557"/>
      <c r="Z510" s="506"/>
      <c r="AA510" s="507"/>
      <c r="AB510" s="507"/>
      <c r="AC510" s="507"/>
      <c r="AD510" s="507"/>
      <c r="AE510" s="507"/>
      <c r="AF510" s="507"/>
      <c r="AG510" s="507"/>
      <c r="AH510" s="507"/>
      <c r="AI510" s="507"/>
      <c r="AJ510" s="507"/>
      <c r="AK510" s="507"/>
      <c r="AL510" s="507"/>
      <c r="AM510" s="507"/>
      <c r="AN510" s="507"/>
      <c r="AO510" s="507"/>
      <c r="AP510" s="507"/>
      <c r="AQ510" s="563"/>
      <c r="AR510" s="563"/>
      <c r="AS510" s="507"/>
    </row>
    <row r="511" spans="1:45" ht="27" customHeight="1" x14ac:dyDescent="0.2">
      <c r="A511" s="564"/>
      <c r="C511" s="507"/>
      <c r="E511" s="507"/>
      <c r="G511" s="507"/>
      <c r="H511" s="556"/>
      <c r="I511" s="507"/>
      <c r="J511" s="556"/>
      <c r="K511" s="506"/>
      <c r="L511" s="556"/>
      <c r="M511" s="506"/>
      <c r="N511" s="556"/>
      <c r="O511" s="506"/>
      <c r="P511" s="557"/>
      <c r="Q511" s="556"/>
      <c r="R511" s="558"/>
      <c r="S511" s="556"/>
      <c r="T511" s="556"/>
      <c r="U511" s="556"/>
      <c r="V511" s="743"/>
      <c r="W511" s="745"/>
      <c r="X511" s="746"/>
      <c r="Y511" s="557"/>
      <c r="Z511" s="506"/>
      <c r="AA511" s="507"/>
      <c r="AB511" s="507"/>
      <c r="AC511" s="507"/>
      <c r="AD511" s="507"/>
      <c r="AE511" s="507"/>
      <c r="AF511" s="507"/>
      <c r="AG511" s="507"/>
      <c r="AH511" s="507"/>
      <c r="AI511" s="507"/>
      <c r="AJ511" s="507"/>
      <c r="AK511" s="507"/>
      <c r="AL511" s="507"/>
      <c r="AM511" s="507"/>
      <c r="AN511" s="507"/>
      <c r="AO511" s="507"/>
      <c r="AP511" s="507"/>
      <c r="AQ511" s="563"/>
      <c r="AR511" s="563"/>
      <c r="AS511" s="507"/>
    </row>
    <row r="512" spans="1:45" ht="27" customHeight="1" x14ac:dyDescent="0.2">
      <c r="A512" s="564"/>
      <c r="C512" s="507"/>
      <c r="E512" s="507"/>
      <c r="G512" s="507"/>
      <c r="H512" s="556"/>
      <c r="I512" s="507"/>
      <c r="J512" s="556"/>
      <c r="K512" s="506"/>
      <c r="L512" s="556"/>
      <c r="M512" s="506"/>
      <c r="N512" s="556"/>
      <c r="O512" s="506"/>
      <c r="P512" s="557"/>
      <c r="Q512" s="556"/>
      <c r="R512" s="558"/>
      <c r="S512" s="556"/>
      <c r="T512" s="556"/>
      <c r="U512" s="556"/>
      <c r="V512" s="743"/>
      <c r="W512" s="745"/>
      <c r="X512" s="746"/>
      <c r="Y512" s="557"/>
      <c r="Z512" s="506"/>
      <c r="AA512" s="507"/>
      <c r="AB512" s="507"/>
      <c r="AC512" s="507"/>
      <c r="AD512" s="507"/>
      <c r="AE512" s="507"/>
      <c r="AF512" s="507"/>
      <c r="AG512" s="507"/>
      <c r="AH512" s="507"/>
      <c r="AI512" s="507"/>
      <c r="AJ512" s="507"/>
      <c r="AK512" s="507"/>
      <c r="AL512" s="507"/>
      <c r="AM512" s="507"/>
      <c r="AN512" s="507"/>
      <c r="AO512" s="507"/>
      <c r="AP512" s="507"/>
      <c r="AQ512" s="563"/>
      <c r="AR512" s="563"/>
      <c r="AS512" s="507"/>
    </row>
    <row r="513" spans="1:45" ht="27" customHeight="1" x14ac:dyDescent="0.2">
      <c r="A513" s="564"/>
      <c r="C513" s="507"/>
      <c r="E513" s="507"/>
      <c r="G513" s="507"/>
      <c r="H513" s="556"/>
      <c r="I513" s="507"/>
      <c r="J513" s="556"/>
      <c r="K513" s="506"/>
      <c r="L513" s="556"/>
      <c r="M513" s="506"/>
      <c r="N513" s="556"/>
      <c r="O513" s="506"/>
      <c r="P513" s="557"/>
      <c r="Q513" s="556"/>
      <c r="R513" s="558"/>
      <c r="S513" s="556"/>
      <c r="T513" s="556"/>
      <c r="U513" s="556"/>
      <c r="V513" s="743"/>
      <c r="W513" s="745"/>
      <c r="X513" s="746"/>
      <c r="Y513" s="557"/>
      <c r="Z513" s="506"/>
      <c r="AA513" s="507"/>
      <c r="AB513" s="507"/>
      <c r="AC513" s="507"/>
      <c r="AD513" s="507"/>
      <c r="AE513" s="507"/>
      <c r="AF513" s="507"/>
      <c r="AG513" s="507"/>
      <c r="AH513" s="507"/>
      <c r="AI513" s="507"/>
      <c r="AJ513" s="507"/>
      <c r="AK513" s="507"/>
      <c r="AL513" s="507"/>
      <c r="AM513" s="507"/>
      <c r="AN513" s="507"/>
      <c r="AO513" s="507"/>
      <c r="AP513" s="507"/>
      <c r="AQ513" s="563"/>
      <c r="AR513" s="563"/>
      <c r="AS513" s="507"/>
    </row>
    <row r="514" spans="1:45" ht="27" customHeight="1" x14ac:dyDescent="0.2">
      <c r="A514" s="564"/>
      <c r="C514" s="507"/>
      <c r="E514" s="507"/>
      <c r="G514" s="507"/>
      <c r="H514" s="556"/>
      <c r="I514" s="507"/>
      <c r="J514" s="556"/>
      <c r="K514" s="506"/>
      <c r="L514" s="556"/>
      <c r="M514" s="506"/>
      <c r="N514" s="556"/>
      <c r="O514" s="506"/>
      <c r="P514" s="557"/>
      <c r="Q514" s="556"/>
      <c r="R514" s="558"/>
      <c r="S514" s="556"/>
      <c r="T514" s="556"/>
      <c r="U514" s="556"/>
      <c r="V514" s="743"/>
      <c r="W514" s="745"/>
      <c r="X514" s="746"/>
      <c r="Y514" s="557"/>
      <c r="Z514" s="506"/>
      <c r="AA514" s="507"/>
      <c r="AB514" s="507"/>
      <c r="AC514" s="507"/>
      <c r="AD514" s="507"/>
      <c r="AE514" s="507"/>
      <c r="AF514" s="507"/>
      <c r="AG514" s="507"/>
      <c r="AH514" s="507"/>
      <c r="AI514" s="507"/>
      <c r="AJ514" s="507"/>
      <c r="AK514" s="507"/>
      <c r="AL514" s="507"/>
      <c r="AM514" s="507"/>
      <c r="AN514" s="507"/>
      <c r="AO514" s="507"/>
      <c r="AP514" s="507"/>
      <c r="AQ514" s="563"/>
      <c r="AR514" s="563"/>
      <c r="AS514" s="507"/>
    </row>
    <row r="515" spans="1:45" ht="27" customHeight="1" x14ac:dyDescent="0.2">
      <c r="A515" s="564"/>
      <c r="C515" s="507"/>
      <c r="E515" s="507"/>
      <c r="G515" s="507"/>
      <c r="H515" s="556"/>
      <c r="I515" s="507"/>
      <c r="J515" s="556"/>
      <c r="K515" s="506"/>
      <c r="L515" s="556"/>
      <c r="M515" s="506"/>
      <c r="N515" s="556"/>
      <c r="O515" s="506"/>
      <c r="P515" s="557"/>
      <c r="Q515" s="556"/>
      <c r="R515" s="558"/>
      <c r="S515" s="556"/>
      <c r="T515" s="556"/>
      <c r="U515" s="556"/>
      <c r="V515" s="743"/>
      <c r="W515" s="745"/>
      <c r="X515" s="746"/>
      <c r="Y515" s="557"/>
      <c r="Z515" s="506"/>
      <c r="AA515" s="507"/>
      <c r="AB515" s="507"/>
      <c r="AC515" s="507"/>
      <c r="AD515" s="507"/>
      <c r="AE515" s="507"/>
      <c r="AF515" s="507"/>
      <c r="AG515" s="507"/>
      <c r="AH515" s="507"/>
      <c r="AI515" s="507"/>
      <c r="AJ515" s="507"/>
      <c r="AK515" s="507"/>
      <c r="AL515" s="507"/>
      <c r="AM515" s="507"/>
      <c r="AN515" s="507"/>
      <c r="AO515" s="507"/>
      <c r="AP515" s="507"/>
      <c r="AQ515" s="563"/>
      <c r="AR515" s="563"/>
      <c r="AS515" s="507"/>
    </row>
    <row r="516" spans="1:45" ht="27" customHeight="1" x14ac:dyDescent="0.2">
      <c r="A516" s="564"/>
      <c r="C516" s="507"/>
      <c r="E516" s="507"/>
      <c r="G516" s="507"/>
      <c r="H516" s="556"/>
      <c r="I516" s="507"/>
      <c r="J516" s="556"/>
      <c r="K516" s="506"/>
      <c r="L516" s="556"/>
      <c r="M516" s="506"/>
      <c r="N516" s="556"/>
      <c r="O516" s="506"/>
      <c r="P516" s="557"/>
      <c r="Q516" s="556"/>
      <c r="R516" s="558"/>
      <c r="S516" s="556"/>
      <c r="T516" s="556"/>
      <c r="U516" s="556"/>
      <c r="V516" s="743"/>
      <c r="W516" s="745"/>
      <c r="X516" s="746"/>
      <c r="Y516" s="557"/>
      <c r="Z516" s="506"/>
      <c r="AA516" s="507"/>
      <c r="AB516" s="507"/>
      <c r="AC516" s="507"/>
      <c r="AD516" s="507"/>
      <c r="AE516" s="507"/>
      <c r="AF516" s="507"/>
      <c r="AG516" s="507"/>
      <c r="AH516" s="507"/>
      <c r="AI516" s="507"/>
      <c r="AJ516" s="507"/>
      <c r="AK516" s="507"/>
      <c r="AL516" s="507"/>
      <c r="AM516" s="507"/>
      <c r="AN516" s="507"/>
      <c r="AO516" s="507"/>
      <c r="AP516" s="507"/>
      <c r="AQ516" s="563"/>
      <c r="AR516" s="563"/>
      <c r="AS516" s="507"/>
    </row>
    <row r="517" spans="1:45" ht="27" customHeight="1" x14ac:dyDescent="0.2">
      <c r="A517" s="564"/>
      <c r="C517" s="507"/>
      <c r="E517" s="507"/>
      <c r="G517" s="507"/>
      <c r="H517" s="556"/>
      <c r="I517" s="507"/>
      <c r="J517" s="556"/>
      <c r="K517" s="506"/>
      <c r="L517" s="556"/>
      <c r="M517" s="506"/>
      <c r="N517" s="556"/>
      <c r="O517" s="506"/>
      <c r="P517" s="557"/>
      <c r="Q517" s="556"/>
      <c r="R517" s="558"/>
      <c r="S517" s="556"/>
      <c r="T517" s="556"/>
      <c r="U517" s="556"/>
      <c r="V517" s="743"/>
      <c r="W517" s="745"/>
      <c r="X517" s="746"/>
      <c r="Y517" s="557"/>
      <c r="Z517" s="506"/>
      <c r="AA517" s="507"/>
      <c r="AB517" s="507"/>
      <c r="AC517" s="507"/>
      <c r="AD517" s="507"/>
      <c r="AE517" s="507"/>
      <c r="AF517" s="507"/>
      <c r="AG517" s="507"/>
      <c r="AH517" s="507"/>
      <c r="AI517" s="507"/>
      <c r="AJ517" s="507"/>
      <c r="AK517" s="507"/>
      <c r="AL517" s="507"/>
      <c r="AM517" s="507"/>
      <c r="AN517" s="507"/>
      <c r="AO517" s="507"/>
      <c r="AP517" s="507"/>
      <c r="AQ517" s="563"/>
      <c r="AR517" s="563"/>
      <c r="AS517" s="507"/>
    </row>
    <row r="518" spans="1:45" ht="27" customHeight="1" x14ac:dyDescent="0.2">
      <c r="A518" s="564"/>
      <c r="C518" s="507"/>
      <c r="E518" s="507"/>
      <c r="G518" s="507"/>
      <c r="H518" s="556"/>
      <c r="I518" s="507"/>
      <c r="J518" s="556"/>
      <c r="K518" s="506"/>
      <c r="L518" s="556"/>
      <c r="M518" s="506"/>
      <c r="N518" s="556"/>
      <c r="O518" s="506"/>
      <c r="P518" s="557"/>
      <c r="Q518" s="556"/>
      <c r="R518" s="558"/>
      <c r="S518" s="556"/>
      <c r="T518" s="556"/>
      <c r="U518" s="556"/>
      <c r="V518" s="743"/>
      <c r="W518" s="745"/>
      <c r="X518" s="746"/>
      <c r="Y518" s="557"/>
      <c r="Z518" s="506"/>
      <c r="AA518" s="507"/>
      <c r="AB518" s="507"/>
      <c r="AC518" s="507"/>
      <c r="AD518" s="507"/>
      <c r="AE518" s="507"/>
      <c r="AF518" s="507"/>
      <c r="AG518" s="507"/>
      <c r="AH518" s="507"/>
      <c r="AI518" s="507"/>
      <c r="AJ518" s="507"/>
      <c r="AK518" s="507"/>
      <c r="AL518" s="507"/>
      <c r="AM518" s="507"/>
      <c r="AN518" s="507"/>
      <c r="AO518" s="507"/>
      <c r="AP518" s="507"/>
      <c r="AQ518" s="563"/>
      <c r="AR518" s="563"/>
      <c r="AS518" s="507"/>
    </row>
    <row r="519" spans="1:45" ht="27" customHeight="1" x14ac:dyDescent="0.2">
      <c r="A519" s="564"/>
      <c r="C519" s="507"/>
      <c r="E519" s="507"/>
      <c r="G519" s="507"/>
      <c r="H519" s="556"/>
      <c r="I519" s="507"/>
      <c r="J519" s="556"/>
      <c r="K519" s="506"/>
      <c r="L519" s="556"/>
      <c r="M519" s="506"/>
      <c r="N519" s="556"/>
      <c r="O519" s="506"/>
      <c r="P519" s="557"/>
      <c r="Q519" s="556"/>
      <c r="R519" s="558"/>
      <c r="S519" s="556"/>
      <c r="T519" s="556"/>
      <c r="U519" s="556"/>
      <c r="V519" s="743"/>
      <c r="W519" s="745"/>
      <c r="X519" s="746"/>
      <c r="Y519" s="557"/>
      <c r="Z519" s="506"/>
      <c r="AA519" s="507"/>
      <c r="AB519" s="507"/>
      <c r="AC519" s="507"/>
      <c r="AD519" s="507"/>
      <c r="AE519" s="507"/>
      <c r="AF519" s="507"/>
      <c r="AG519" s="507"/>
      <c r="AH519" s="507"/>
      <c r="AI519" s="507"/>
      <c r="AJ519" s="507"/>
      <c r="AK519" s="507"/>
      <c r="AL519" s="507"/>
      <c r="AM519" s="507"/>
      <c r="AN519" s="507"/>
      <c r="AO519" s="507"/>
      <c r="AP519" s="507"/>
      <c r="AQ519" s="563"/>
      <c r="AR519" s="563"/>
      <c r="AS519" s="507"/>
    </row>
    <row r="520" spans="1:45" ht="27" customHeight="1" x14ac:dyDescent="0.2">
      <c r="A520" s="564"/>
      <c r="C520" s="507"/>
      <c r="E520" s="507"/>
      <c r="G520" s="507"/>
      <c r="H520" s="556"/>
      <c r="I520" s="507"/>
      <c r="J520" s="556"/>
      <c r="K520" s="506"/>
      <c r="L520" s="556"/>
      <c r="M520" s="506"/>
      <c r="N520" s="556"/>
      <c r="O520" s="506"/>
      <c r="P520" s="557"/>
      <c r="Q520" s="556"/>
      <c r="R520" s="558"/>
      <c r="S520" s="556"/>
      <c r="T520" s="556"/>
      <c r="U520" s="556"/>
      <c r="V520" s="743"/>
      <c r="W520" s="745"/>
      <c r="X520" s="746"/>
      <c r="Y520" s="557"/>
      <c r="Z520" s="506"/>
      <c r="AA520" s="507"/>
      <c r="AB520" s="507"/>
      <c r="AC520" s="507"/>
      <c r="AD520" s="507"/>
      <c r="AE520" s="507"/>
      <c r="AF520" s="507"/>
      <c r="AG520" s="507"/>
      <c r="AH520" s="507"/>
      <c r="AI520" s="507"/>
      <c r="AJ520" s="507"/>
      <c r="AK520" s="507"/>
      <c r="AL520" s="507"/>
      <c r="AM520" s="507"/>
      <c r="AN520" s="507"/>
      <c r="AO520" s="507"/>
      <c r="AP520" s="507"/>
      <c r="AQ520" s="563"/>
      <c r="AR520" s="563"/>
      <c r="AS520" s="507"/>
    </row>
    <row r="521" spans="1:45" ht="27" customHeight="1" x14ac:dyDescent="0.2">
      <c r="A521" s="564"/>
      <c r="C521" s="507"/>
      <c r="E521" s="507"/>
      <c r="G521" s="507"/>
      <c r="H521" s="556"/>
      <c r="I521" s="507"/>
      <c r="J521" s="556"/>
      <c r="K521" s="506"/>
      <c r="L521" s="556"/>
      <c r="M521" s="506"/>
      <c r="N521" s="556"/>
      <c r="O521" s="506"/>
      <c r="P521" s="557"/>
      <c r="Q521" s="556"/>
      <c r="R521" s="558"/>
      <c r="S521" s="556"/>
      <c r="T521" s="556"/>
      <c r="U521" s="556"/>
      <c r="V521" s="743"/>
      <c r="W521" s="745"/>
      <c r="X521" s="746"/>
      <c r="Y521" s="557"/>
      <c r="Z521" s="506"/>
      <c r="AA521" s="507"/>
      <c r="AB521" s="507"/>
      <c r="AC521" s="507"/>
      <c r="AD521" s="507"/>
      <c r="AE521" s="507"/>
      <c r="AF521" s="507"/>
      <c r="AG521" s="507"/>
      <c r="AH521" s="507"/>
      <c r="AI521" s="507"/>
      <c r="AJ521" s="507"/>
      <c r="AK521" s="507"/>
      <c r="AL521" s="507"/>
      <c r="AM521" s="507"/>
      <c r="AN521" s="507"/>
      <c r="AO521" s="507"/>
      <c r="AP521" s="507"/>
      <c r="AQ521" s="563"/>
      <c r="AR521" s="563"/>
      <c r="AS521" s="507"/>
    </row>
    <row r="522" spans="1:45" ht="27" customHeight="1" x14ac:dyDescent="0.2">
      <c r="A522" s="564"/>
      <c r="C522" s="507"/>
      <c r="E522" s="507"/>
      <c r="G522" s="507"/>
      <c r="H522" s="556"/>
      <c r="I522" s="507"/>
      <c r="J522" s="556"/>
      <c r="K522" s="506"/>
      <c r="L522" s="556"/>
      <c r="M522" s="506"/>
      <c r="N522" s="556"/>
      <c r="O522" s="506"/>
      <c r="P522" s="557"/>
      <c r="Q522" s="556"/>
      <c r="R522" s="558"/>
      <c r="S522" s="556"/>
      <c r="T522" s="556"/>
      <c r="U522" s="556"/>
      <c r="V522" s="743"/>
      <c r="W522" s="745"/>
      <c r="X522" s="746"/>
      <c r="Y522" s="557"/>
      <c r="Z522" s="506"/>
      <c r="AA522" s="507"/>
      <c r="AB522" s="507"/>
      <c r="AC522" s="507"/>
      <c r="AD522" s="507"/>
      <c r="AE522" s="507"/>
      <c r="AF522" s="507"/>
      <c r="AG522" s="507"/>
      <c r="AH522" s="507"/>
      <c r="AI522" s="507"/>
      <c r="AJ522" s="507"/>
      <c r="AK522" s="507"/>
      <c r="AL522" s="507"/>
      <c r="AM522" s="507"/>
      <c r="AN522" s="507"/>
      <c r="AO522" s="507"/>
      <c r="AP522" s="507"/>
      <c r="AQ522" s="563"/>
      <c r="AR522" s="563"/>
      <c r="AS522" s="507"/>
    </row>
    <row r="523" spans="1:45" ht="27" customHeight="1" x14ac:dyDescent="0.2">
      <c r="A523" s="564"/>
      <c r="C523" s="507"/>
      <c r="E523" s="507"/>
      <c r="G523" s="507"/>
      <c r="H523" s="556"/>
      <c r="I523" s="507"/>
      <c r="J523" s="556"/>
      <c r="K523" s="506"/>
      <c r="L523" s="556"/>
      <c r="M523" s="506"/>
      <c r="N523" s="556"/>
      <c r="O523" s="506"/>
      <c r="P523" s="557"/>
      <c r="Q523" s="556"/>
      <c r="R523" s="558"/>
      <c r="S523" s="556"/>
      <c r="T523" s="556"/>
      <c r="U523" s="556"/>
      <c r="V523" s="743"/>
      <c r="W523" s="745"/>
      <c r="X523" s="746"/>
      <c r="Y523" s="557"/>
      <c r="Z523" s="506"/>
      <c r="AA523" s="507"/>
      <c r="AB523" s="507"/>
      <c r="AC523" s="507"/>
      <c r="AD523" s="507"/>
      <c r="AE523" s="507"/>
      <c r="AF523" s="507"/>
      <c r="AG523" s="507"/>
      <c r="AH523" s="507"/>
      <c r="AI523" s="507"/>
      <c r="AJ523" s="507"/>
      <c r="AK523" s="507"/>
      <c r="AL523" s="507"/>
      <c r="AM523" s="507"/>
      <c r="AN523" s="507"/>
      <c r="AO523" s="507"/>
      <c r="AP523" s="507"/>
      <c r="AQ523" s="563"/>
      <c r="AR523" s="563"/>
      <c r="AS523" s="507"/>
    </row>
    <row r="524" spans="1:45" ht="27" customHeight="1" x14ac:dyDescent="0.2">
      <c r="A524" s="564"/>
      <c r="C524" s="507"/>
      <c r="E524" s="507"/>
      <c r="G524" s="507"/>
      <c r="H524" s="556"/>
      <c r="I524" s="507"/>
      <c r="J524" s="556"/>
      <c r="K524" s="506"/>
      <c r="L524" s="556"/>
      <c r="M524" s="506"/>
      <c r="N524" s="556"/>
      <c r="O524" s="506"/>
      <c r="P524" s="557"/>
      <c r="Q524" s="556"/>
      <c r="R524" s="558"/>
      <c r="S524" s="556"/>
      <c r="T524" s="556"/>
      <c r="U524" s="556"/>
      <c r="V524" s="743"/>
      <c r="W524" s="745"/>
      <c r="X524" s="746"/>
      <c r="Y524" s="557"/>
      <c r="Z524" s="506"/>
      <c r="AA524" s="507"/>
      <c r="AB524" s="507"/>
      <c r="AC524" s="507"/>
      <c r="AD524" s="507"/>
      <c r="AE524" s="507"/>
      <c r="AF524" s="507"/>
      <c r="AG524" s="507"/>
      <c r="AH524" s="507"/>
      <c r="AI524" s="507"/>
      <c r="AJ524" s="507"/>
      <c r="AK524" s="507"/>
      <c r="AL524" s="507"/>
      <c r="AM524" s="507"/>
      <c r="AN524" s="507"/>
      <c r="AO524" s="507"/>
      <c r="AP524" s="507"/>
      <c r="AQ524" s="563"/>
      <c r="AR524" s="563"/>
      <c r="AS524" s="507"/>
    </row>
    <row r="525" spans="1:45" ht="27" customHeight="1" x14ac:dyDescent="0.2">
      <c r="A525" s="564"/>
      <c r="C525" s="507"/>
      <c r="E525" s="507"/>
      <c r="G525" s="507"/>
      <c r="H525" s="556"/>
      <c r="I525" s="507"/>
      <c r="J525" s="556"/>
      <c r="K525" s="506"/>
      <c r="L525" s="556"/>
      <c r="M525" s="506"/>
      <c r="N525" s="556"/>
      <c r="O525" s="506"/>
      <c r="P525" s="557"/>
      <c r="Q525" s="556"/>
      <c r="R525" s="558"/>
      <c r="S525" s="556"/>
      <c r="T525" s="556"/>
      <c r="U525" s="556"/>
      <c r="V525" s="743"/>
      <c r="W525" s="745"/>
      <c r="X525" s="746"/>
      <c r="Y525" s="557"/>
      <c r="Z525" s="506"/>
      <c r="AA525" s="507"/>
      <c r="AB525" s="507"/>
      <c r="AC525" s="507"/>
      <c r="AD525" s="507"/>
      <c r="AE525" s="507"/>
      <c r="AF525" s="507"/>
      <c r="AG525" s="507"/>
      <c r="AH525" s="507"/>
      <c r="AI525" s="507"/>
      <c r="AJ525" s="507"/>
      <c r="AK525" s="507"/>
      <c r="AL525" s="507"/>
      <c r="AM525" s="507"/>
      <c r="AN525" s="507"/>
      <c r="AO525" s="507"/>
      <c r="AP525" s="507"/>
      <c r="AQ525" s="563"/>
      <c r="AR525" s="563"/>
      <c r="AS525" s="507"/>
    </row>
    <row r="526" spans="1:45" ht="27" customHeight="1" x14ac:dyDescent="0.2">
      <c r="A526" s="564"/>
      <c r="C526" s="507"/>
      <c r="E526" s="507"/>
      <c r="G526" s="507"/>
      <c r="H526" s="556"/>
      <c r="I526" s="507"/>
      <c r="J526" s="556"/>
      <c r="K526" s="506"/>
      <c r="L526" s="556"/>
      <c r="M526" s="506"/>
      <c r="N526" s="556"/>
      <c r="O526" s="506"/>
      <c r="P526" s="557"/>
      <c r="Q526" s="556"/>
      <c r="R526" s="558"/>
      <c r="S526" s="556"/>
      <c r="T526" s="556"/>
      <c r="U526" s="556"/>
      <c r="V526" s="743"/>
      <c r="W526" s="745"/>
      <c r="X526" s="746"/>
      <c r="Y526" s="557"/>
      <c r="Z526" s="506"/>
      <c r="AA526" s="507"/>
      <c r="AB526" s="507"/>
      <c r="AC526" s="507"/>
      <c r="AD526" s="507"/>
      <c r="AE526" s="507"/>
      <c r="AF526" s="507"/>
      <c r="AG526" s="507"/>
      <c r="AH526" s="507"/>
      <c r="AI526" s="507"/>
      <c r="AJ526" s="507"/>
      <c r="AK526" s="507"/>
      <c r="AL526" s="507"/>
      <c r="AM526" s="507"/>
      <c r="AN526" s="507"/>
      <c r="AO526" s="507"/>
      <c r="AP526" s="507"/>
      <c r="AQ526" s="563"/>
      <c r="AR526" s="563"/>
      <c r="AS526" s="507"/>
    </row>
    <row r="527" spans="1:45" ht="27" customHeight="1" x14ac:dyDescent="0.2">
      <c r="A527" s="564"/>
      <c r="C527" s="507"/>
      <c r="E527" s="507"/>
      <c r="G527" s="507"/>
      <c r="H527" s="556"/>
      <c r="I527" s="507"/>
      <c r="J527" s="556"/>
      <c r="K527" s="506"/>
      <c r="L527" s="556"/>
      <c r="M527" s="506"/>
      <c r="N527" s="556"/>
      <c r="O527" s="506"/>
      <c r="P527" s="557"/>
      <c r="Q527" s="556"/>
      <c r="R527" s="558"/>
      <c r="S527" s="556"/>
      <c r="T527" s="556"/>
      <c r="U527" s="556"/>
      <c r="V527" s="743"/>
      <c r="W527" s="745"/>
      <c r="X527" s="746"/>
      <c r="Y527" s="557"/>
      <c r="Z527" s="506"/>
      <c r="AA527" s="507"/>
      <c r="AB527" s="507"/>
      <c r="AC527" s="507"/>
      <c r="AD527" s="507"/>
      <c r="AE527" s="507"/>
      <c r="AF527" s="507"/>
      <c r="AG527" s="507"/>
      <c r="AH527" s="507"/>
      <c r="AI527" s="507"/>
      <c r="AJ527" s="507"/>
      <c r="AK527" s="507"/>
      <c r="AL527" s="507"/>
      <c r="AM527" s="507"/>
      <c r="AN527" s="507"/>
      <c r="AO527" s="507"/>
      <c r="AP527" s="507"/>
      <c r="AQ527" s="563"/>
      <c r="AR527" s="563"/>
      <c r="AS527" s="507"/>
    </row>
    <row r="528" spans="1:45" ht="27" customHeight="1" x14ac:dyDescent="0.2">
      <c r="A528" s="564"/>
      <c r="C528" s="507"/>
      <c r="E528" s="507"/>
      <c r="G528" s="507"/>
      <c r="H528" s="556"/>
      <c r="I528" s="507"/>
      <c r="J528" s="556"/>
      <c r="K528" s="506"/>
      <c r="L528" s="556"/>
      <c r="M528" s="506"/>
      <c r="N528" s="556"/>
      <c r="O528" s="506"/>
      <c r="P528" s="557"/>
      <c r="Q528" s="556"/>
      <c r="R528" s="558"/>
      <c r="S528" s="556"/>
      <c r="T528" s="556"/>
      <c r="U528" s="556"/>
      <c r="V528" s="743"/>
      <c r="W528" s="745"/>
      <c r="X528" s="746"/>
      <c r="Y528" s="557"/>
      <c r="Z528" s="506"/>
      <c r="AA528" s="507"/>
      <c r="AB528" s="507"/>
      <c r="AC528" s="507"/>
      <c r="AD528" s="507"/>
      <c r="AE528" s="507"/>
      <c r="AF528" s="507"/>
      <c r="AG528" s="507"/>
      <c r="AH528" s="507"/>
      <c r="AI528" s="507"/>
      <c r="AJ528" s="507"/>
      <c r="AK528" s="507"/>
      <c r="AL528" s="507"/>
      <c r="AM528" s="507"/>
      <c r="AN528" s="507"/>
      <c r="AO528" s="507"/>
      <c r="AP528" s="507"/>
      <c r="AQ528" s="563"/>
      <c r="AR528" s="563"/>
      <c r="AS528" s="507"/>
    </row>
    <row r="529" spans="1:45" ht="27" customHeight="1" x14ac:dyDescent="0.2">
      <c r="A529" s="564"/>
      <c r="C529" s="507"/>
      <c r="E529" s="507"/>
      <c r="G529" s="507"/>
      <c r="H529" s="556"/>
      <c r="I529" s="507"/>
      <c r="J529" s="556"/>
      <c r="K529" s="506"/>
      <c r="L529" s="556"/>
      <c r="M529" s="506"/>
      <c r="N529" s="556"/>
      <c r="O529" s="506"/>
      <c r="P529" s="557"/>
      <c r="Q529" s="556"/>
      <c r="R529" s="558"/>
      <c r="S529" s="556"/>
      <c r="T529" s="556"/>
      <c r="U529" s="556"/>
      <c r="V529" s="743"/>
      <c r="W529" s="745"/>
      <c r="X529" s="746"/>
      <c r="Y529" s="557"/>
      <c r="Z529" s="506"/>
      <c r="AA529" s="507"/>
      <c r="AB529" s="507"/>
      <c r="AC529" s="507"/>
      <c r="AD529" s="507"/>
      <c r="AE529" s="507"/>
      <c r="AF529" s="507"/>
      <c r="AG529" s="507"/>
      <c r="AH529" s="507"/>
      <c r="AI529" s="507"/>
      <c r="AJ529" s="507"/>
      <c r="AK529" s="507"/>
      <c r="AL529" s="507"/>
      <c r="AM529" s="507"/>
      <c r="AN529" s="507"/>
      <c r="AO529" s="507"/>
      <c r="AP529" s="507"/>
      <c r="AQ529" s="563"/>
      <c r="AR529" s="563"/>
      <c r="AS529" s="507"/>
    </row>
    <row r="530" spans="1:45" ht="27" customHeight="1" x14ac:dyDescent="0.2">
      <c r="A530" s="564"/>
      <c r="C530" s="507"/>
      <c r="E530" s="507"/>
      <c r="G530" s="507"/>
      <c r="H530" s="556"/>
      <c r="I530" s="507"/>
      <c r="J530" s="556"/>
      <c r="K530" s="506"/>
      <c r="L530" s="556"/>
      <c r="M530" s="506"/>
      <c r="N530" s="556"/>
      <c r="O530" s="506"/>
      <c r="P530" s="557"/>
      <c r="Q530" s="556"/>
      <c r="R530" s="558"/>
      <c r="S530" s="556"/>
      <c r="T530" s="556"/>
      <c r="U530" s="556"/>
      <c r="V530" s="743"/>
      <c r="W530" s="745"/>
      <c r="X530" s="746"/>
      <c r="Y530" s="557"/>
      <c r="Z530" s="506"/>
      <c r="AA530" s="507"/>
      <c r="AB530" s="507"/>
      <c r="AC530" s="507"/>
      <c r="AD530" s="507"/>
      <c r="AE530" s="507"/>
      <c r="AF530" s="507"/>
      <c r="AG530" s="507"/>
      <c r="AH530" s="507"/>
      <c r="AI530" s="507"/>
      <c r="AJ530" s="507"/>
      <c r="AK530" s="507"/>
      <c r="AL530" s="507"/>
      <c r="AM530" s="507"/>
      <c r="AN530" s="507"/>
      <c r="AO530" s="507"/>
      <c r="AP530" s="507"/>
      <c r="AQ530" s="563"/>
      <c r="AR530" s="563"/>
      <c r="AS530" s="507"/>
    </row>
    <row r="531" spans="1:45" ht="27" customHeight="1" x14ac:dyDescent="0.2">
      <c r="A531" s="564"/>
      <c r="C531" s="507"/>
      <c r="E531" s="507"/>
      <c r="G531" s="507"/>
      <c r="H531" s="556"/>
      <c r="I531" s="507"/>
      <c r="J531" s="556"/>
      <c r="K531" s="506"/>
      <c r="L531" s="556"/>
      <c r="M531" s="506"/>
      <c r="N531" s="556"/>
      <c r="O531" s="506"/>
      <c r="P531" s="557"/>
      <c r="Q531" s="556"/>
      <c r="R531" s="558"/>
      <c r="S531" s="556"/>
      <c r="T531" s="556"/>
      <c r="U531" s="556"/>
      <c r="V531" s="743"/>
      <c r="W531" s="745"/>
      <c r="X531" s="746"/>
      <c r="Y531" s="557"/>
      <c r="Z531" s="506"/>
      <c r="AA531" s="507"/>
      <c r="AB531" s="507"/>
      <c r="AC531" s="507"/>
      <c r="AD531" s="507"/>
      <c r="AE531" s="507"/>
      <c r="AF531" s="507"/>
      <c r="AG531" s="507"/>
      <c r="AH531" s="507"/>
      <c r="AI531" s="507"/>
      <c r="AJ531" s="507"/>
      <c r="AK531" s="507"/>
      <c r="AL531" s="507"/>
      <c r="AM531" s="507"/>
      <c r="AN531" s="507"/>
      <c r="AO531" s="507"/>
      <c r="AP531" s="507"/>
      <c r="AQ531" s="563"/>
      <c r="AR531" s="563"/>
      <c r="AS531" s="507"/>
    </row>
    <row r="532" spans="1:45" ht="27" customHeight="1" x14ac:dyDescent="0.2">
      <c r="A532" s="564"/>
      <c r="C532" s="507"/>
      <c r="E532" s="507"/>
      <c r="G532" s="507"/>
      <c r="H532" s="556"/>
      <c r="I532" s="507"/>
      <c r="J532" s="556"/>
      <c r="K532" s="506"/>
      <c r="L532" s="556"/>
      <c r="M532" s="506"/>
      <c r="N532" s="556"/>
      <c r="O532" s="506"/>
      <c r="P532" s="557"/>
      <c r="Q532" s="556"/>
      <c r="R532" s="558"/>
      <c r="S532" s="556"/>
      <c r="T532" s="556"/>
      <c r="U532" s="556"/>
      <c r="V532" s="743"/>
      <c r="W532" s="745"/>
      <c r="X532" s="746"/>
      <c r="Y532" s="557"/>
      <c r="Z532" s="506"/>
      <c r="AA532" s="507"/>
      <c r="AB532" s="507"/>
      <c r="AC532" s="507"/>
      <c r="AD532" s="507"/>
      <c r="AE532" s="507"/>
      <c r="AF532" s="507"/>
      <c r="AG532" s="507"/>
      <c r="AH532" s="507"/>
      <c r="AI532" s="507"/>
      <c r="AJ532" s="507"/>
      <c r="AK532" s="507"/>
      <c r="AL532" s="507"/>
      <c r="AM532" s="507"/>
      <c r="AN532" s="507"/>
      <c r="AO532" s="507"/>
      <c r="AP532" s="507"/>
      <c r="AQ532" s="563"/>
      <c r="AR532" s="563"/>
      <c r="AS532" s="507"/>
    </row>
    <row r="533" spans="1:45" ht="27" customHeight="1" x14ac:dyDescent="0.2">
      <c r="A533" s="564"/>
      <c r="C533" s="507"/>
      <c r="E533" s="507"/>
      <c r="G533" s="507"/>
      <c r="H533" s="556"/>
      <c r="I533" s="507"/>
      <c r="J533" s="556"/>
      <c r="K533" s="506"/>
      <c r="L533" s="556"/>
      <c r="M533" s="506"/>
      <c r="N533" s="556"/>
      <c r="O533" s="506"/>
      <c r="P533" s="557"/>
      <c r="Q533" s="556"/>
      <c r="R533" s="558"/>
      <c r="S533" s="556"/>
      <c r="T533" s="556"/>
      <c r="U533" s="556"/>
      <c r="V533" s="743"/>
      <c r="W533" s="745"/>
      <c r="X533" s="746"/>
      <c r="Y533" s="557"/>
      <c r="Z533" s="506"/>
      <c r="AA533" s="507"/>
      <c r="AB533" s="507"/>
      <c r="AC533" s="507"/>
      <c r="AD533" s="507"/>
      <c r="AE533" s="507"/>
      <c r="AF533" s="507"/>
      <c r="AG533" s="507"/>
      <c r="AH533" s="507"/>
      <c r="AI533" s="507"/>
      <c r="AJ533" s="507"/>
      <c r="AK533" s="507"/>
      <c r="AL533" s="507"/>
      <c r="AM533" s="507"/>
      <c r="AN533" s="507"/>
      <c r="AO533" s="507"/>
      <c r="AP533" s="507"/>
      <c r="AQ533" s="563"/>
      <c r="AR533" s="563"/>
      <c r="AS533" s="507"/>
    </row>
    <row r="534" spans="1:45" ht="27" customHeight="1" x14ac:dyDescent="0.2">
      <c r="A534" s="564"/>
      <c r="C534" s="507"/>
      <c r="E534" s="507"/>
      <c r="G534" s="507"/>
      <c r="H534" s="556"/>
      <c r="I534" s="507"/>
      <c r="J534" s="556"/>
      <c r="K534" s="506"/>
      <c r="L534" s="556"/>
      <c r="M534" s="506"/>
      <c r="N534" s="556"/>
      <c r="O534" s="506"/>
      <c r="P534" s="557"/>
      <c r="Q534" s="556"/>
      <c r="R534" s="558"/>
      <c r="S534" s="556"/>
      <c r="T534" s="556"/>
      <c r="U534" s="556"/>
      <c r="V534" s="743"/>
      <c r="W534" s="745"/>
      <c r="X534" s="746"/>
      <c r="Y534" s="557"/>
      <c r="Z534" s="506"/>
      <c r="AA534" s="507"/>
      <c r="AB534" s="507"/>
      <c r="AC534" s="507"/>
      <c r="AD534" s="507"/>
      <c r="AE534" s="507"/>
      <c r="AF534" s="507"/>
      <c r="AG534" s="507"/>
      <c r="AH534" s="507"/>
      <c r="AI534" s="507"/>
      <c r="AJ534" s="507"/>
      <c r="AK534" s="507"/>
      <c r="AL534" s="507"/>
      <c r="AM534" s="507"/>
      <c r="AN534" s="507"/>
      <c r="AO534" s="507"/>
      <c r="AP534" s="507"/>
      <c r="AQ534" s="563"/>
      <c r="AR534" s="563"/>
      <c r="AS534" s="507"/>
    </row>
    <row r="535" spans="1:45" ht="27" customHeight="1" x14ac:dyDescent="0.2">
      <c r="A535" s="564"/>
      <c r="C535" s="507"/>
      <c r="E535" s="507"/>
      <c r="G535" s="507"/>
      <c r="H535" s="556"/>
      <c r="I535" s="507"/>
      <c r="J535" s="556"/>
      <c r="K535" s="506"/>
      <c r="L535" s="556"/>
      <c r="M535" s="506"/>
      <c r="N535" s="556"/>
      <c r="O535" s="506"/>
      <c r="P535" s="557"/>
      <c r="Q535" s="556"/>
      <c r="R535" s="558"/>
      <c r="S535" s="556"/>
      <c r="T535" s="556"/>
      <c r="U535" s="556"/>
      <c r="V535" s="743"/>
      <c r="W535" s="745"/>
      <c r="X535" s="746"/>
      <c r="Y535" s="557"/>
      <c r="Z535" s="506"/>
      <c r="AA535" s="507"/>
      <c r="AB535" s="507"/>
      <c r="AC535" s="507"/>
      <c r="AD535" s="507"/>
      <c r="AE535" s="507"/>
      <c r="AF535" s="507"/>
      <c r="AG535" s="507"/>
      <c r="AH535" s="507"/>
      <c r="AI535" s="507"/>
      <c r="AJ535" s="507"/>
      <c r="AK535" s="507"/>
      <c r="AL535" s="507"/>
      <c r="AM535" s="507"/>
      <c r="AN535" s="507"/>
      <c r="AO535" s="507"/>
      <c r="AP535" s="507"/>
      <c r="AQ535" s="563"/>
      <c r="AR535" s="563"/>
      <c r="AS535" s="507"/>
    </row>
    <row r="536" spans="1:45" ht="27" customHeight="1" x14ac:dyDescent="0.2">
      <c r="A536" s="564"/>
      <c r="C536" s="507"/>
      <c r="E536" s="507"/>
      <c r="G536" s="507"/>
      <c r="H536" s="556"/>
      <c r="I536" s="507"/>
      <c r="J536" s="556"/>
      <c r="K536" s="506"/>
      <c r="L536" s="556"/>
      <c r="M536" s="506"/>
      <c r="N536" s="556"/>
      <c r="O536" s="506"/>
      <c r="P536" s="557"/>
      <c r="Q536" s="556"/>
      <c r="R536" s="558"/>
      <c r="S536" s="556"/>
      <c r="T536" s="556"/>
      <c r="U536" s="556"/>
      <c r="V536" s="743"/>
      <c r="W536" s="745"/>
      <c r="X536" s="746"/>
      <c r="Y536" s="557"/>
      <c r="Z536" s="506"/>
      <c r="AA536" s="507"/>
      <c r="AB536" s="507"/>
      <c r="AC536" s="507"/>
      <c r="AD536" s="507"/>
      <c r="AE536" s="507"/>
      <c r="AF536" s="507"/>
      <c r="AG536" s="507"/>
      <c r="AH536" s="507"/>
      <c r="AI536" s="507"/>
      <c r="AJ536" s="507"/>
      <c r="AK536" s="507"/>
      <c r="AL536" s="507"/>
      <c r="AM536" s="507"/>
      <c r="AN536" s="507"/>
      <c r="AO536" s="507"/>
      <c r="AP536" s="507"/>
      <c r="AQ536" s="563"/>
      <c r="AR536" s="563"/>
      <c r="AS536" s="507"/>
    </row>
    <row r="537" spans="1:45" ht="27" customHeight="1" x14ac:dyDescent="0.2">
      <c r="A537" s="564"/>
      <c r="C537" s="507"/>
      <c r="E537" s="507"/>
      <c r="G537" s="507"/>
      <c r="H537" s="556"/>
      <c r="I537" s="507"/>
      <c r="J537" s="556"/>
      <c r="K537" s="506"/>
      <c r="L537" s="556"/>
      <c r="M537" s="506"/>
      <c r="N537" s="556"/>
      <c r="O537" s="506"/>
      <c r="P537" s="557"/>
      <c r="Q537" s="556"/>
      <c r="R537" s="558"/>
      <c r="S537" s="556"/>
      <c r="T537" s="556"/>
      <c r="U537" s="556"/>
      <c r="V537" s="743"/>
      <c r="W537" s="745"/>
      <c r="X537" s="746"/>
      <c r="Y537" s="557"/>
      <c r="Z537" s="506"/>
      <c r="AA537" s="507"/>
      <c r="AB537" s="507"/>
      <c r="AC537" s="507"/>
      <c r="AD537" s="507"/>
      <c r="AE537" s="507"/>
      <c r="AF537" s="507"/>
      <c r="AG537" s="507"/>
      <c r="AH537" s="507"/>
      <c r="AI537" s="507"/>
      <c r="AJ537" s="507"/>
      <c r="AK537" s="507"/>
      <c r="AL537" s="507"/>
      <c r="AM537" s="507"/>
      <c r="AN537" s="507"/>
      <c r="AO537" s="507"/>
      <c r="AP537" s="507"/>
      <c r="AQ537" s="563"/>
      <c r="AR537" s="563"/>
      <c r="AS537" s="507"/>
    </row>
    <row r="538" spans="1:45" ht="27" customHeight="1" x14ac:dyDescent="0.2">
      <c r="A538" s="564"/>
      <c r="C538" s="507"/>
      <c r="E538" s="507"/>
      <c r="G538" s="507"/>
      <c r="H538" s="556"/>
      <c r="I538" s="507"/>
      <c r="J538" s="556"/>
      <c r="K538" s="506"/>
      <c r="L538" s="556"/>
      <c r="M538" s="506"/>
      <c r="N538" s="556"/>
      <c r="O538" s="506"/>
      <c r="P538" s="557"/>
      <c r="Q538" s="556"/>
      <c r="R538" s="558"/>
      <c r="S538" s="556"/>
      <c r="T538" s="556"/>
      <c r="U538" s="556"/>
      <c r="V538" s="743"/>
      <c r="W538" s="745"/>
      <c r="X538" s="746"/>
      <c r="Y538" s="557"/>
      <c r="Z538" s="506"/>
      <c r="AA538" s="507"/>
      <c r="AB538" s="507"/>
      <c r="AC538" s="507"/>
      <c r="AD538" s="507"/>
      <c r="AE538" s="507"/>
      <c r="AF538" s="507"/>
      <c r="AG538" s="507"/>
      <c r="AH538" s="507"/>
      <c r="AI538" s="507"/>
      <c r="AJ538" s="507"/>
      <c r="AK538" s="507"/>
      <c r="AL538" s="507"/>
      <c r="AM538" s="507"/>
      <c r="AN538" s="507"/>
      <c r="AO538" s="507"/>
      <c r="AP538" s="507"/>
      <c r="AQ538" s="563"/>
      <c r="AR538" s="563"/>
      <c r="AS538" s="507"/>
    </row>
    <row r="539" spans="1:45" ht="27" customHeight="1" x14ac:dyDescent="0.2">
      <c r="A539" s="564"/>
      <c r="C539" s="507"/>
      <c r="E539" s="507"/>
      <c r="G539" s="507"/>
      <c r="H539" s="556"/>
      <c r="I539" s="507"/>
      <c r="J539" s="556"/>
      <c r="K539" s="506"/>
      <c r="L539" s="556"/>
      <c r="M539" s="506"/>
      <c r="N539" s="556"/>
      <c r="O539" s="506"/>
      <c r="P539" s="557"/>
      <c r="Q539" s="556"/>
      <c r="R539" s="558"/>
      <c r="S539" s="556"/>
      <c r="T539" s="556"/>
      <c r="U539" s="556"/>
      <c r="V539" s="743"/>
      <c r="W539" s="745"/>
      <c r="X539" s="746"/>
      <c r="Y539" s="557"/>
      <c r="Z539" s="506"/>
      <c r="AA539" s="507"/>
      <c r="AB539" s="507"/>
      <c r="AC539" s="507"/>
      <c r="AD539" s="507"/>
      <c r="AE539" s="507"/>
      <c r="AF539" s="507"/>
      <c r="AG539" s="507"/>
      <c r="AH539" s="507"/>
      <c r="AI539" s="507"/>
      <c r="AJ539" s="507"/>
      <c r="AK539" s="507"/>
      <c r="AL539" s="507"/>
      <c r="AM539" s="507"/>
      <c r="AN539" s="507"/>
      <c r="AO539" s="507"/>
      <c r="AP539" s="507"/>
      <c r="AQ539" s="563"/>
      <c r="AR539" s="563"/>
      <c r="AS539" s="507"/>
    </row>
    <row r="540" spans="1:45" ht="27" customHeight="1" x14ac:dyDescent="0.2">
      <c r="A540" s="564"/>
      <c r="C540" s="507"/>
      <c r="E540" s="507"/>
      <c r="G540" s="507"/>
      <c r="H540" s="556"/>
      <c r="I540" s="507"/>
      <c r="J540" s="556"/>
      <c r="K540" s="506"/>
      <c r="L540" s="556"/>
      <c r="M540" s="506"/>
      <c r="N540" s="556"/>
      <c r="O540" s="506"/>
      <c r="P540" s="557"/>
      <c r="Q540" s="556"/>
      <c r="R540" s="558"/>
      <c r="S540" s="556"/>
      <c r="T540" s="556"/>
      <c r="U540" s="556"/>
      <c r="V540" s="743"/>
      <c r="W540" s="745"/>
      <c r="X540" s="746"/>
      <c r="Y540" s="557"/>
      <c r="Z540" s="506"/>
      <c r="AA540" s="507"/>
      <c r="AB540" s="507"/>
      <c r="AC540" s="507"/>
      <c r="AD540" s="507"/>
      <c r="AE540" s="507"/>
      <c r="AF540" s="507"/>
      <c r="AG540" s="507"/>
      <c r="AH540" s="507"/>
      <c r="AI540" s="507"/>
      <c r="AJ540" s="507"/>
      <c r="AK540" s="507"/>
      <c r="AL540" s="507"/>
      <c r="AM540" s="507"/>
      <c r="AN540" s="507"/>
      <c r="AO540" s="507"/>
      <c r="AP540" s="507"/>
      <c r="AQ540" s="563"/>
      <c r="AR540" s="563"/>
      <c r="AS540" s="507"/>
    </row>
    <row r="541" spans="1:45" ht="27" customHeight="1" x14ac:dyDescent="0.2">
      <c r="A541" s="564"/>
      <c r="C541" s="507"/>
      <c r="E541" s="507"/>
      <c r="G541" s="507"/>
      <c r="H541" s="556"/>
      <c r="I541" s="507"/>
      <c r="J541" s="556"/>
      <c r="K541" s="506"/>
      <c r="L541" s="556"/>
      <c r="M541" s="506"/>
      <c r="N541" s="556"/>
      <c r="O541" s="506"/>
      <c r="P541" s="557"/>
      <c r="Q541" s="556"/>
      <c r="R541" s="558"/>
      <c r="S541" s="556"/>
      <c r="T541" s="556"/>
      <c r="U541" s="556"/>
      <c r="V541" s="743"/>
      <c r="W541" s="745"/>
      <c r="X541" s="746"/>
      <c r="Y541" s="557"/>
      <c r="Z541" s="506"/>
      <c r="AA541" s="507"/>
      <c r="AB541" s="507"/>
      <c r="AC541" s="507"/>
      <c r="AD541" s="507"/>
      <c r="AE541" s="507"/>
      <c r="AF541" s="507"/>
      <c r="AG541" s="507"/>
      <c r="AH541" s="507"/>
      <c r="AI541" s="507"/>
      <c r="AJ541" s="507"/>
      <c r="AK541" s="507"/>
      <c r="AL541" s="507"/>
      <c r="AM541" s="507"/>
      <c r="AN541" s="507"/>
      <c r="AO541" s="507"/>
      <c r="AP541" s="507"/>
      <c r="AQ541" s="563"/>
      <c r="AR541" s="563"/>
      <c r="AS541" s="507"/>
    </row>
    <row r="542" spans="1:45" ht="27" customHeight="1" x14ac:dyDescent="0.2">
      <c r="A542" s="564"/>
      <c r="C542" s="507"/>
      <c r="E542" s="507"/>
      <c r="G542" s="507"/>
      <c r="H542" s="556"/>
      <c r="I542" s="507"/>
      <c r="J542" s="556"/>
      <c r="K542" s="506"/>
      <c r="L542" s="556"/>
      <c r="M542" s="506"/>
      <c r="N542" s="556"/>
      <c r="O542" s="506"/>
      <c r="P542" s="557"/>
      <c r="Q542" s="556"/>
      <c r="R542" s="558"/>
      <c r="S542" s="556"/>
      <c r="T542" s="556"/>
      <c r="U542" s="556"/>
      <c r="V542" s="743"/>
      <c r="W542" s="745"/>
      <c r="X542" s="746"/>
      <c r="Y542" s="557"/>
      <c r="Z542" s="506"/>
      <c r="AA542" s="507"/>
      <c r="AB542" s="507"/>
      <c r="AC542" s="507"/>
      <c r="AD542" s="507"/>
      <c r="AE542" s="507"/>
      <c r="AF542" s="507"/>
      <c r="AG542" s="507"/>
      <c r="AH542" s="507"/>
      <c r="AI542" s="507"/>
      <c r="AJ542" s="507"/>
      <c r="AK542" s="507"/>
      <c r="AL542" s="507"/>
      <c r="AM542" s="507"/>
      <c r="AN542" s="507"/>
      <c r="AO542" s="507"/>
      <c r="AP542" s="507"/>
      <c r="AQ542" s="563"/>
      <c r="AR542" s="563"/>
      <c r="AS542" s="507"/>
    </row>
    <row r="543" spans="1:45" ht="27" customHeight="1" x14ac:dyDescent="0.2">
      <c r="A543" s="564"/>
      <c r="C543" s="507"/>
      <c r="E543" s="507"/>
      <c r="G543" s="507"/>
      <c r="H543" s="556"/>
      <c r="I543" s="507"/>
      <c r="J543" s="556"/>
      <c r="K543" s="506"/>
      <c r="L543" s="556"/>
      <c r="M543" s="506"/>
      <c r="N543" s="556"/>
      <c r="O543" s="506"/>
      <c r="P543" s="557"/>
      <c r="Q543" s="556"/>
      <c r="R543" s="558"/>
      <c r="S543" s="556"/>
      <c r="T543" s="556"/>
      <c r="U543" s="556"/>
      <c r="V543" s="743"/>
      <c r="W543" s="745"/>
      <c r="X543" s="746"/>
      <c r="Y543" s="557"/>
      <c r="Z543" s="506"/>
      <c r="AA543" s="507"/>
      <c r="AB543" s="507"/>
      <c r="AC543" s="507"/>
      <c r="AD543" s="507"/>
      <c r="AE543" s="507"/>
      <c r="AF543" s="507"/>
      <c r="AG543" s="507"/>
      <c r="AH543" s="507"/>
      <c r="AI543" s="507"/>
      <c r="AJ543" s="507"/>
      <c r="AK543" s="507"/>
      <c r="AL543" s="507"/>
      <c r="AM543" s="507"/>
      <c r="AN543" s="507"/>
      <c r="AO543" s="507"/>
      <c r="AP543" s="507"/>
      <c r="AQ543" s="563"/>
      <c r="AR543" s="563"/>
      <c r="AS543" s="507"/>
    </row>
    <row r="544" spans="1:45" ht="27" customHeight="1" x14ac:dyDescent="0.2">
      <c r="A544" s="564"/>
      <c r="C544" s="507"/>
      <c r="E544" s="507"/>
      <c r="G544" s="507"/>
      <c r="H544" s="556"/>
      <c r="I544" s="507"/>
      <c r="J544" s="556"/>
      <c r="K544" s="506"/>
      <c r="L544" s="556"/>
      <c r="M544" s="506"/>
      <c r="N544" s="556"/>
      <c r="O544" s="506"/>
      <c r="P544" s="557"/>
      <c r="Q544" s="556"/>
      <c r="R544" s="558"/>
      <c r="S544" s="556"/>
      <c r="T544" s="556"/>
      <c r="U544" s="556"/>
      <c r="V544" s="743"/>
      <c r="W544" s="745"/>
      <c r="X544" s="746"/>
      <c r="Y544" s="557"/>
      <c r="Z544" s="506"/>
      <c r="AA544" s="507"/>
      <c r="AB544" s="507"/>
      <c r="AC544" s="507"/>
      <c r="AD544" s="507"/>
      <c r="AE544" s="507"/>
      <c r="AF544" s="507"/>
      <c r="AG544" s="507"/>
      <c r="AH544" s="507"/>
      <c r="AI544" s="507"/>
      <c r="AJ544" s="507"/>
      <c r="AK544" s="507"/>
      <c r="AL544" s="507"/>
      <c r="AM544" s="507"/>
      <c r="AN544" s="507"/>
      <c r="AO544" s="507"/>
      <c r="AP544" s="507"/>
      <c r="AQ544" s="563"/>
      <c r="AR544" s="563"/>
      <c r="AS544" s="507"/>
    </row>
    <row r="545" spans="1:45" ht="27" customHeight="1" x14ac:dyDescent="0.2">
      <c r="A545" s="564"/>
      <c r="C545" s="507"/>
      <c r="E545" s="507"/>
      <c r="G545" s="507"/>
      <c r="H545" s="556"/>
      <c r="I545" s="507"/>
      <c r="J545" s="556"/>
      <c r="K545" s="506"/>
      <c r="L545" s="556"/>
      <c r="M545" s="506"/>
      <c r="N545" s="556"/>
      <c r="O545" s="506"/>
      <c r="P545" s="557"/>
      <c r="Q545" s="556"/>
      <c r="R545" s="558"/>
      <c r="S545" s="556"/>
      <c r="T545" s="556"/>
      <c r="U545" s="556"/>
      <c r="V545" s="743"/>
      <c r="W545" s="745"/>
      <c r="X545" s="746"/>
      <c r="Y545" s="557"/>
      <c r="Z545" s="506"/>
      <c r="AA545" s="507"/>
      <c r="AB545" s="507"/>
      <c r="AC545" s="507"/>
      <c r="AD545" s="507"/>
      <c r="AE545" s="507"/>
      <c r="AF545" s="507"/>
      <c r="AG545" s="507"/>
      <c r="AH545" s="507"/>
      <c r="AI545" s="507"/>
      <c r="AJ545" s="507"/>
      <c r="AK545" s="507"/>
      <c r="AL545" s="507"/>
      <c r="AM545" s="507"/>
      <c r="AN545" s="507"/>
      <c r="AO545" s="507"/>
      <c r="AP545" s="507"/>
      <c r="AQ545" s="563"/>
      <c r="AR545" s="563"/>
      <c r="AS545" s="507"/>
    </row>
    <row r="546" spans="1:45" ht="27" customHeight="1" x14ac:dyDescent="0.2">
      <c r="A546" s="564"/>
      <c r="C546" s="507"/>
      <c r="E546" s="507"/>
      <c r="G546" s="507"/>
      <c r="H546" s="556"/>
      <c r="I546" s="507"/>
      <c r="J546" s="556"/>
      <c r="K546" s="506"/>
      <c r="L546" s="556"/>
      <c r="M546" s="506"/>
      <c r="N546" s="556"/>
      <c r="O546" s="506"/>
      <c r="P546" s="557"/>
      <c r="Q546" s="556"/>
      <c r="R546" s="558"/>
      <c r="S546" s="556"/>
      <c r="T546" s="556"/>
      <c r="U546" s="556"/>
      <c r="V546" s="743"/>
      <c r="W546" s="745"/>
      <c r="X546" s="746"/>
      <c r="Y546" s="557"/>
      <c r="Z546" s="506"/>
      <c r="AA546" s="507"/>
      <c r="AB546" s="507"/>
      <c r="AC546" s="507"/>
      <c r="AD546" s="507"/>
      <c r="AE546" s="507"/>
      <c r="AF546" s="507"/>
      <c r="AG546" s="507"/>
      <c r="AH546" s="507"/>
      <c r="AI546" s="507"/>
      <c r="AJ546" s="507"/>
      <c r="AK546" s="507"/>
      <c r="AL546" s="507"/>
      <c r="AM546" s="507"/>
      <c r="AN546" s="507"/>
      <c r="AO546" s="507"/>
      <c r="AP546" s="507"/>
      <c r="AQ546" s="563"/>
      <c r="AR546" s="563"/>
      <c r="AS546" s="507"/>
    </row>
    <row r="547" spans="1:45" ht="27" customHeight="1" x14ac:dyDescent="0.2">
      <c r="A547" s="564"/>
      <c r="C547" s="507"/>
      <c r="E547" s="507"/>
      <c r="G547" s="507"/>
      <c r="H547" s="556"/>
      <c r="I547" s="507"/>
      <c r="J547" s="556"/>
      <c r="K547" s="506"/>
      <c r="L547" s="556"/>
      <c r="M547" s="506"/>
      <c r="N547" s="556"/>
      <c r="O547" s="506"/>
      <c r="P547" s="557"/>
      <c r="Q547" s="556"/>
      <c r="R547" s="558"/>
      <c r="S547" s="556"/>
      <c r="T547" s="556"/>
      <c r="U547" s="556"/>
      <c r="V547" s="743"/>
      <c r="W547" s="745"/>
      <c r="X547" s="746"/>
      <c r="Y547" s="557"/>
      <c r="Z547" s="506"/>
      <c r="AA547" s="507"/>
      <c r="AB547" s="507"/>
      <c r="AC547" s="507"/>
      <c r="AD547" s="507"/>
      <c r="AE547" s="507"/>
      <c r="AF547" s="507"/>
      <c r="AG547" s="507"/>
      <c r="AH547" s="507"/>
      <c r="AI547" s="507"/>
      <c r="AJ547" s="507"/>
      <c r="AK547" s="507"/>
      <c r="AL547" s="507"/>
      <c r="AM547" s="507"/>
      <c r="AN547" s="507"/>
      <c r="AO547" s="507"/>
      <c r="AP547" s="507"/>
      <c r="AQ547" s="563"/>
      <c r="AR547" s="563"/>
      <c r="AS547" s="507"/>
    </row>
    <row r="548" spans="1:45" ht="27" customHeight="1" x14ac:dyDescent="0.2">
      <c r="A548" s="564"/>
      <c r="C548" s="507"/>
      <c r="E548" s="507"/>
      <c r="G548" s="507"/>
      <c r="H548" s="556"/>
      <c r="I548" s="507"/>
      <c r="J548" s="556"/>
      <c r="K548" s="506"/>
      <c r="L548" s="556"/>
      <c r="M548" s="506"/>
      <c r="N548" s="556"/>
      <c r="O548" s="506"/>
      <c r="P548" s="557"/>
      <c r="Q548" s="556"/>
      <c r="R548" s="558"/>
      <c r="S548" s="556"/>
      <c r="T548" s="556"/>
      <c r="U548" s="556"/>
      <c r="V548" s="743"/>
      <c r="W548" s="745"/>
      <c r="X548" s="746"/>
      <c r="Y548" s="557"/>
      <c r="Z548" s="506"/>
      <c r="AA548" s="507"/>
      <c r="AB548" s="507"/>
      <c r="AC548" s="507"/>
      <c r="AD548" s="507"/>
      <c r="AE548" s="507"/>
      <c r="AF548" s="507"/>
      <c r="AG548" s="507"/>
      <c r="AH548" s="507"/>
      <c r="AI548" s="507"/>
      <c r="AJ548" s="507"/>
      <c r="AK548" s="507"/>
      <c r="AL548" s="507"/>
      <c r="AM548" s="507"/>
      <c r="AN548" s="507"/>
      <c r="AO548" s="507"/>
      <c r="AP548" s="507"/>
      <c r="AQ548" s="563"/>
      <c r="AR548" s="563"/>
      <c r="AS548" s="507"/>
    </row>
    <row r="549" spans="1:45" ht="27" customHeight="1" x14ac:dyDescent="0.2">
      <c r="A549" s="564"/>
      <c r="C549" s="507"/>
      <c r="E549" s="507"/>
      <c r="G549" s="507"/>
      <c r="H549" s="556"/>
      <c r="I549" s="507"/>
      <c r="J549" s="556"/>
      <c r="K549" s="506"/>
      <c r="L549" s="556"/>
      <c r="M549" s="506"/>
      <c r="N549" s="556"/>
      <c r="O549" s="506"/>
      <c r="P549" s="557"/>
      <c r="Q549" s="556"/>
      <c r="R549" s="558"/>
      <c r="S549" s="556"/>
      <c r="T549" s="556"/>
      <c r="U549" s="556"/>
      <c r="V549" s="743"/>
      <c r="W549" s="745"/>
      <c r="X549" s="746"/>
      <c r="Y549" s="557"/>
      <c r="Z549" s="506"/>
      <c r="AA549" s="507"/>
      <c r="AB549" s="507"/>
      <c r="AC549" s="507"/>
      <c r="AD549" s="507"/>
      <c r="AE549" s="507"/>
      <c r="AF549" s="507"/>
      <c r="AG549" s="507"/>
      <c r="AH549" s="507"/>
      <c r="AI549" s="507"/>
      <c r="AJ549" s="507"/>
      <c r="AK549" s="507"/>
      <c r="AL549" s="507"/>
      <c r="AM549" s="507"/>
      <c r="AN549" s="507"/>
      <c r="AO549" s="507"/>
      <c r="AP549" s="507"/>
      <c r="AQ549" s="563"/>
      <c r="AR549" s="563"/>
      <c r="AS549" s="507"/>
    </row>
    <row r="550" spans="1:45" ht="27" customHeight="1" x14ac:dyDescent="0.2">
      <c r="A550" s="564"/>
      <c r="C550" s="507"/>
      <c r="E550" s="507"/>
      <c r="G550" s="507"/>
      <c r="H550" s="556"/>
      <c r="I550" s="507"/>
      <c r="J550" s="556"/>
      <c r="K550" s="506"/>
      <c r="L550" s="556"/>
      <c r="M550" s="506"/>
      <c r="N550" s="556"/>
      <c r="O550" s="506"/>
      <c r="P550" s="557"/>
      <c r="Q550" s="556"/>
      <c r="R550" s="558"/>
      <c r="S550" s="556"/>
      <c r="T550" s="556"/>
      <c r="U550" s="556"/>
      <c r="V550" s="743"/>
      <c r="W550" s="745"/>
      <c r="X550" s="746"/>
      <c r="Y550" s="557"/>
      <c r="Z550" s="506"/>
      <c r="AA550" s="507"/>
      <c r="AB550" s="507"/>
      <c r="AC550" s="507"/>
      <c r="AD550" s="507"/>
      <c r="AE550" s="507"/>
      <c r="AF550" s="507"/>
      <c r="AG550" s="507"/>
      <c r="AH550" s="507"/>
      <c r="AI550" s="507"/>
      <c r="AJ550" s="507"/>
      <c r="AK550" s="507"/>
      <c r="AL550" s="507"/>
      <c r="AM550" s="507"/>
      <c r="AN550" s="507"/>
      <c r="AO550" s="507"/>
      <c r="AP550" s="507"/>
      <c r="AQ550" s="563"/>
      <c r="AR550" s="563"/>
      <c r="AS550" s="507"/>
    </row>
    <row r="551" spans="1:45" ht="27" customHeight="1" x14ac:dyDescent="0.2">
      <c r="A551" s="564"/>
      <c r="C551" s="507"/>
      <c r="E551" s="507"/>
      <c r="G551" s="507"/>
      <c r="H551" s="556"/>
      <c r="I551" s="507"/>
      <c r="J551" s="556"/>
      <c r="K551" s="506"/>
      <c r="L551" s="556"/>
      <c r="M551" s="506"/>
      <c r="N551" s="556"/>
      <c r="O551" s="506"/>
      <c r="P551" s="557"/>
      <c r="Q551" s="556"/>
      <c r="R551" s="558"/>
      <c r="S551" s="556"/>
      <c r="T551" s="556"/>
      <c r="U551" s="556"/>
      <c r="V551" s="743"/>
      <c r="W551" s="745"/>
      <c r="X551" s="746"/>
      <c r="Y551" s="557"/>
      <c r="Z551" s="506"/>
      <c r="AA551" s="507"/>
      <c r="AB551" s="507"/>
      <c r="AC551" s="507"/>
      <c r="AD551" s="507"/>
      <c r="AE551" s="507"/>
      <c r="AF551" s="507"/>
      <c r="AG551" s="507"/>
      <c r="AH551" s="507"/>
      <c r="AI551" s="507"/>
      <c r="AJ551" s="507"/>
      <c r="AK551" s="507"/>
      <c r="AL551" s="507"/>
      <c r="AM551" s="507"/>
      <c r="AN551" s="507"/>
      <c r="AO551" s="507"/>
      <c r="AP551" s="507"/>
      <c r="AQ551" s="563"/>
      <c r="AR551" s="563"/>
      <c r="AS551" s="507"/>
    </row>
    <row r="552" spans="1:45" ht="27" customHeight="1" x14ac:dyDescent="0.2">
      <c r="A552" s="564"/>
      <c r="C552" s="507"/>
      <c r="E552" s="507"/>
      <c r="G552" s="507"/>
      <c r="H552" s="556"/>
      <c r="I552" s="507"/>
      <c r="J552" s="556"/>
      <c r="K552" s="506"/>
      <c r="L552" s="556"/>
      <c r="M552" s="506"/>
      <c r="N552" s="556"/>
      <c r="O552" s="506"/>
      <c r="P552" s="557"/>
      <c r="Q552" s="556"/>
      <c r="R552" s="558"/>
      <c r="S552" s="556"/>
      <c r="T552" s="556"/>
      <c r="U552" s="556"/>
      <c r="V552" s="743"/>
      <c r="W552" s="745"/>
      <c r="X552" s="746"/>
      <c r="Y552" s="557"/>
      <c r="Z552" s="506"/>
      <c r="AA552" s="507"/>
      <c r="AB552" s="507"/>
      <c r="AC552" s="507"/>
      <c r="AD552" s="507"/>
      <c r="AE552" s="507"/>
      <c r="AF552" s="507"/>
      <c r="AG552" s="507"/>
      <c r="AH552" s="507"/>
      <c r="AI552" s="507"/>
      <c r="AJ552" s="507"/>
      <c r="AK552" s="507"/>
      <c r="AL552" s="507"/>
      <c r="AM552" s="507"/>
      <c r="AN552" s="507"/>
      <c r="AO552" s="507"/>
      <c r="AP552" s="507"/>
      <c r="AQ552" s="563"/>
      <c r="AR552" s="563"/>
      <c r="AS552" s="507"/>
    </row>
    <row r="553" spans="1:45" ht="27" customHeight="1" x14ac:dyDescent="0.2">
      <c r="A553" s="564"/>
      <c r="C553" s="507"/>
      <c r="E553" s="507"/>
      <c r="G553" s="507"/>
      <c r="H553" s="556"/>
      <c r="I553" s="507"/>
      <c r="J553" s="556"/>
      <c r="K553" s="506"/>
      <c r="L553" s="556"/>
      <c r="M553" s="506"/>
      <c r="N553" s="556"/>
      <c r="O553" s="506"/>
      <c r="P553" s="557"/>
      <c r="Q553" s="556"/>
      <c r="R553" s="558"/>
      <c r="S553" s="556"/>
      <c r="T553" s="556"/>
      <c r="U553" s="556"/>
      <c r="V553" s="743"/>
      <c r="W553" s="745"/>
      <c r="X553" s="746"/>
      <c r="Y553" s="557"/>
      <c r="Z553" s="506"/>
      <c r="AA553" s="507"/>
      <c r="AB553" s="507"/>
      <c r="AC553" s="507"/>
      <c r="AD553" s="507"/>
      <c r="AE553" s="507"/>
      <c r="AF553" s="507"/>
      <c r="AG553" s="507"/>
      <c r="AH553" s="507"/>
      <c r="AI553" s="507"/>
      <c r="AJ553" s="507"/>
      <c r="AK553" s="507"/>
      <c r="AL553" s="507"/>
      <c r="AM553" s="507"/>
      <c r="AN553" s="507"/>
      <c r="AO553" s="507"/>
      <c r="AP553" s="507"/>
      <c r="AQ553" s="563"/>
      <c r="AR553" s="563"/>
      <c r="AS553" s="507"/>
    </row>
    <row r="554" spans="1:45" ht="27" customHeight="1" x14ac:dyDescent="0.2">
      <c r="A554" s="564"/>
      <c r="C554" s="507"/>
      <c r="E554" s="507"/>
      <c r="G554" s="507"/>
      <c r="H554" s="556"/>
      <c r="I554" s="507"/>
      <c r="J554" s="556"/>
      <c r="K554" s="506"/>
      <c r="L554" s="556"/>
      <c r="M554" s="506"/>
      <c r="N554" s="556"/>
      <c r="O554" s="506"/>
      <c r="P554" s="557"/>
      <c r="Q554" s="556"/>
      <c r="R554" s="558"/>
      <c r="S554" s="556"/>
      <c r="T554" s="556"/>
      <c r="U554" s="556"/>
      <c r="V554" s="743"/>
      <c r="W554" s="745"/>
      <c r="X554" s="746"/>
      <c r="Y554" s="557"/>
      <c r="Z554" s="506"/>
      <c r="AA554" s="507"/>
      <c r="AB554" s="507"/>
      <c r="AC554" s="507"/>
      <c r="AD554" s="507"/>
      <c r="AE554" s="507"/>
      <c r="AF554" s="507"/>
      <c r="AG554" s="507"/>
      <c r="AH554" s="507"/>
      <c r="AI554" s="507"/>
      <c r="AJ554" s="507"/>
      <c r="AK554" s="507"/>
      <c r="AL554" s="507"/>
      <c r="AM554" s="507"/>
      <c r="AN554" s="507"/>
      <c r="AO554" s="507"/>
      <c r="AP554" s="507"/>
      <c r="AQ554" s="563"/>
      <c r="AR554" s="563"/>
      <c r="AS554" s="507"/>
    </row>
    <row r="555" spans="1:45" ht="27" customHeight="1" x14ac:dyDescent="0.2">
      <c r="A555" s="564"/>
      <c r="C555" s="507"/>
      <c r="E555" s="507"/>
      <c r="G555" s="507"/>
      <c r="H555" s="556"/>
      <c r="I555" s="507"/>
      <c r="J555" s="556"/>
      <c r="K555" s="506"/>
      <c r="L555" s="556"/>
      <c r="M555" s="506"/>
      <c r="N555" s="556"/>
      <c r="O555" s="506"/>
      <c r="P555" s="557"/>
      <c r="Q555" s="556"/>
      <c r="R555" s="558"/>
      <c r="S555" s="556"/>
      <c r="T555" s="556"/>
      <c r="U555" s="556"/>
      <c r="V555" s="743"/>
      <c r="W555" s="745"/>
      <c r="X555" s="746"/>
      <c r="Y555" s="557"/>
      <c r="Z555" s="506"/>
      <c r="AA555" s="507"/>
      <c r="AB555" s="507"/>
      <c r="AC555" s="507"/>
      <c r="AD555" s="507"/>
      <c r="AE555" s="507"/>
      <c r="AF555" s="507"/>
      <c r="AG555" s="507"/>
      <c r="AH555" s="507"/>
      <c r="AI555" s="507"/>
      <c r="AJ555" s="507"/>
      <c r="AK555" s="507"/>
      <c r="AL555" s="507"/>
      <c r="AM555" s="507"/>
      <c r="AN555" s="507"/>
      <c r="AO555" s="507"/>
      <c r="AP555" s="507"/>
      <c r="AQ555" s="563"/>
      <c r="AR555" s="563"/>
      <c r="AS555" s="507"/>
    </row>
    <row r="556" spans="1:45" ht="27" customHeight="1" x14ac:dyDescent="0.2">
      <c r="A556" s="564"/>
      <c r="C556" s="507"/>
      <c r="E556" s="507"/>
      <c r="G556" s="507"/>
      <c r="H556" s="556"/>
      <c r="I556" s="507"/>
      <c r="J556" s="556"/>
      <c r="K556" s="506"/>
      <c r="L556" s="556"/>
      <c r="M556" s="506"/>
      <c r="N556" s="556"/>
      <c r="O556" s="506"/>
      <c r="P556" s="557"/>
      <c r="Q556" s="556"/>
      <c r="R556" s="558"/>
      <c r="S556" s="556"/>
      <c r="T556" s="556"/>
      <c r="U556" s="556"/>
      <c r="V556" s="743"/>
      <c r="W556" s="745"/>
      <c r="X556" s="746"/>
      <c r="Y556" s="557"/>
      <c r="Z556" s="506"/>
      <c r="AA556" s="507"/>
      <c r="AB556" s="507"/>
      <c r="AC556" s="507"/>
      <c r="AD556" s="507"/>
      <c r="AE556" s="507"/>
      <c r="AF556" s="507"/>
      <c r="AG556" s="507"/>
      <c r="AH556" s="507"/>
      <c r="AI556" s="507"/>
      <c r="AJ556" s="507"/>
      <c r="AK556" s="507"/>
      <c r="AL556" s="507"/>
      <c r="AM556" s="507"/>
      <c r="AN556" s="507"/>
      <c r="AO556" s="507"/>
      <c r="AP556" s="507"/>
      <c r="AQ556" s="563"/>
      <c r="AR556" s="563"/>
      <c r="AS556" s="507"/>
    </row>
    <row r="557" spans="1:45" ht="27" customHeight="1" x14ac:dyDescent="0.2">
      <c r="A557" s="564"/>
      <c r="C557" s="507"/>
      <c r="E557" s="507"/>
      <c r="G557" s="507"/>
      <c r="H557" s="556"/>
      <c r="I557" s="507"/>
      <c r="J557" s="556"/>
      <c r="K557" s="506"/>
      <c r="L557" s="556"/>
      <c r="M557" s="506"/>
      <c r="N557" s="556"/>
      <c r="O557" s="506"/>
      <c r="P557" s="557"/>
      <c r="Q557" s="556"/>
      <c r="R557" s="558"/>
      <c r="S557" s="556"/>
      <c r="T557" s="556"/>
      <c r="U557" s="556"/>
      <c r="V557" s="743"/>
      <c r="W557" s="745"/>
      <c r="X557" s="746"/>
      <c r="Y557" s="557"/>
      <c r="Z557" s="506"/>
      <c r="AA557" s="507"/>
      <c r="AB557" s="507"/>
      <c r="AC557" s="507"/>
      <c r="AD557" s="507"/>
      <c r="AE557" s="507"/>
      <c r="AF557" s="507"/>
      <c r="AG557" s="507"/>
      <c r="AH557" s="507"/>
      <c r="AI557" s="507"/>
      <c r="AJ557" s="507"/>
      <c r="AK557" s="507"/>
      <c r="AL557" s="507"/>
      <c r="AM557" s="507"/>
      <c r="AN557" s="507"/>
      <c r="AO557" s="507"/>
      <c r="AP557" s="507"/>
      <c r="AQ557" s="563"/>
      <c r="AR557" s="563"/>
      <c r="AS557" s="507"/>
    </row>
    <row r="558" spans="1:45" ht="27" customHeight="1" x14ac:dyDescent="0.2">
      <c r="A558" s="564"/>
      <c r="C558" s="507"/>
      <c r="E558" s="507"/>
      <c r="G558" s="507"/>
      <c r="H558" s="556"/>
      <c r="I558" s="507"/>
      <c r="J558" s="556"/>
      <c r="K558" s="506"/>
      <c r="L558" s="556"/>
      <c r="M558" s="506"/>
      <c r="N558" s="556"/>
      <c r="O558" s="506"/>
      <c r="P558" s="557"/>
      <c r="Q558" s="556"/>
      <c r="R558" s="558"/>
      <c r="S558" s="556"/>
      <c r="T558" s="556"/>
      <c r="U558" s="556"/>
      <c r="V558" s="743"/>
      <c r="W558" s="745"/>
      <c r="X558" s="746"/>
      <c r="Y558" s="557"/>
      <c r="Z558" s="506"/>
      <c r="AA558" s="507"/>
      <c r="AB558" s="507"/>
      <c r="AC558" s="507"/>
      <c r="AD558" s="507"/>
      <c r="AE558" s="507"/>
      <c r="AF558" s="507"/>
      <c r="AG558" s="507"/>
      <c r="AH558" s="507"/>
      <c r="AI558" s="507"/>
      <c r="AJ558" s="507"/>
      <c r="AK558" s="507"/>
      <c r="AL558" s="507"/>
      <c r="AM558" s="507"/>
      <c r="AN558" s="507"/>
      <c r="AO558" s="507"/>
      <c r="AP558" s="507"/>
      <c r="AQ558" s="563"/>
      <c r="AR558" s="563"/>
      <c r="AS558" s="507"/>
    </row>
    <row r="559" spans="1:45" ht="27" customHeight="1" x14ac:dyDescent="0.2">
      <c r="A559" s="564"/>
      <c r="C559" s="507"/>
      <c r="E559" s="507"/>
      <c r="G559" s="507"/>
      <c r="H559" s="556"/>
      <c r="I559" s="507"/>
      <c r="J559" s="556"/>
      <c r="K559" s="506"/>
      <c r="L559" s="556"/>
      <c r="M559" s="506"/>
      <c r="N559" s="556"/>
      <c r="O559" s="506"/>
      <c r="P559" s="557"/>
      <c r="Q559" s="556"/>
      <c r="R559" s="558"/>
      <c r="S559" s="556"/>
      <c r="T559" s="556"/>
      <c r="U559" s="556"/>
      <c r="V559" s="743"/>
      <c r="W559" s="745"/>
      <c r="X559" s="746"/>
      <c r="Y559" s="557"/>
      <c r="Z559" s="506"/>
      <c r="AA559" s="507"/>
      <c r="AB559" s="507"/>
      <c r="AC559" s="507"/>
      <c r="AD559" s="507"/>
      <c r="AE559" s="507"/>
      <c r="AF559" s="507"/>
      <c r="AG559" s="507"/>
      <c r="AH559" s="507"/>
      <c r="AI559" s="507"/>
      <c r="AJ559" s="507"/>
      <c r="AK559" s="507"/>
      <c r="AL559" s="507"/>
      <c r="AM559" s="507"/>
      <c r="AN559" s="507"/>
      <c r="AO559" s="507"/>
      <c r="AP559" s="507"/>
      <c r="AQ559" s="563"/>
      <c r="AR559" s="563"/>
      <c r="AS559" s="507"/>
    </row>
    <row r="560" spans="1:45" ht="27" customHeight="1" x14ac:dyDescent="0.2">
      <c r="A560" s="564"/>
      <c r="C560" s="507"/>
      <c r="E560" s="507"/>
      <c r="G560" s="507"/>
      <c r="H560" s="556"/>
      <c r="I560" s="507"/>
      <c r="J560" s="556"/>
      <c r="K560" s="506"/>
      <c r="L560" s="556"/>
      <c r="M560" s="506"/>
      <c r="N560" s="556"/>
      <c r="O560" s="506"/>
      <c r="P560" s="557"/>
      <c r="Q560" s="556"/>
      <c r="R560" s="558"/>
      <c r="S560" s="556"/>
      <c r="T560" s="556"/>
      <c r="U560" s="556"/>
      <c r="V560" s="743"/>
      <c r="W560" s="745"/>
      <c r="X560" s="746"/>
      <c r="Y560" s="557"/>
      <c r="Z560" s="506"/>
      <c r="AA560" s="507"/>
      <c r="AB560" s="507"/>
      <c r="AC560" s="507"/>
      <c r="AD560" s="507"/>
      <c r="AE560" s="507"/>
      <c r="AF560" s="507"/>
      <c r="AG560" s="507"/>
      <c r="AH560" s="507"/>
      <c r="AI560" s="507"/>
      <c r="AJ560" s="507"/>
      <c r="AK560" s="507"/>
      <c r="AL560" s="507"/>
      <c r="AM560" s="507"/>
      <c r="AN560" s="507"/>
      <c r="AO560" s="507"/>
      <c r="AP560" s="507"/>
      <c r="AQ560" s="563"/>
      <c r="AR560" s="563"/>
      <c r="AS560" s="507"/>
    </row>
    <row r="561" spans="1:45" ht="27" customHeight="1" x14ac:dyDescent="0.2">
      <c r="A561" s="564"/>
      <c r="C561" s="507"/>
      <c r="E561" s="507"/>
      <c r="G561" s="507"/>
      <c r="H561" s="556"/>
      <c r="I561" s="507"/>
      <c r="J561" s="556"/>
      <c r="K561" s="506"/>
      <c r="L561" s="556"/>
      <c r="M561" s="506"/>
      <c r="N561" s="556"/>
      <c r="O561" s="506"/>
      <c r="P561" s="557"/>
      <c r="Q561" s="556"/>
      <c r="R561" s="558"/>
      <c r="S561" s="556"/>
      <c r="T561" s="556"/>
      <c r="U561" s="556"/>
      <c r="V561" s="743"/>
      <c r="W561" s="745"/>
      <c r="X561" s="746"/>
      <c r="Y561" s="557"/>
      <c r="Z561" s="506"/>
      <c r="AA561" s="507"/>
      <c r="AB561" s="507"/>
      <c r="AC561" s="507"/>
      <c r="AD561" s="507"/>
      <c r="AE561" s="507"/>
      <c r="AF561" s="507"/>
      <c r="AG561" s="507"/>
      <c r="AH561" s="507"/>
      <c r="AI561" s="507"/>
      <c r="AJ561" s="507"/>
      <c r="AK561" s="507"/>
      <c r="AL561" s="507"/>
      <c r="AM561" s="507"/>
      <c r="AN561" s="507"/>
      <c r="AO561" s="507"/>
      <c r="AP561" s="507"/>
      <c r="AQ561" s="563"/>
      <c r="AR561" s="563"/>
      <c r="AS561" s="507"/>
    </row>
    <row r="562" spans="1:45" ht="27" customHeight="1" x14ac:dyDescent="0.2">
      <c r="A562" s="564"/>
      <c r="C562" s="507"/>
      <c r="E562" s="507"/>
      <c r="G562" s="507"/>
      <c r="H562" s="556"/>
      <c r="I562" s="507"/>
      <c r="J562" s="556"/>
      <c r="K562" s="506"/>
      <c r="L562" s="556"/>
      <c r="M562" s="506"/>
      <c r="N562" s="556"/>
      <c r="O562" s="506"/>
      <c r="P562" s="557"/>
      <c r="Q562" s="556"/>
      <c r="R562" s="558"/>
      <c r="S562" s="556"/>
      <c r="T562" s="556"/>
      <c r="U562" s="556"/>
      <c r="V562" s="743"/>
      <c r="W562" s="745"/>
      <c r="X562" s="746"/>
      <c r="Y562" s="557"/>
      <c r="Z562" s="506"/>
      <c r="AA562" s="507"/>
      <c r="AB562" s="507"/>
      <c r="AC562" s="507"/>
      <c r="AD562" s="507"/>
      <c r="AE562" s="507"/>
      <c r="AF562" s="507"/>
      <c r="AG562" s="507"/>
      <c r="AH562" s="507"/>
      <c r="AI562" s="507"/>
      <c r="AJ562" s="507"/>
      <c r="AK562" s="507"/>
      <c r="AL562" s="507"/>
      <c r="AM562" s="507"/>
      <c r="AN562" s="507"/>
      <c r="AO562" s="507"/>
      <c r="AP562" s="507"/>
      <c r="AQ562" s="563"/>
      <c r="AR562" s="563"/>
      <c r="AS562" s="507"/>
    </row>
    <row r="563" spans="1:45" ht="27" customHeight="1" x14ac:dyDescent="0.2">
      <c r="A563" s="564"/>
      <c r="C563" s="507"/>
      <c r="E563" s="507"/>
      <c r="G563" s="507"/>
      <c r="H563" s="556"/>
      <c r="I563" s="507"/>
      <c r="J563" s="556"/>
      <c r="K563" s="506"/>
      <c r="L563" s="556"/>
      <c r="M563" s="506"/>
      <c r="N563" s="556"/>
      <c r="O563" s="506"/>
      <c r="P563" s="557"/>
      <c r="Q563" s="556"/>
      <c r="R563" s="558"/>
      <c r="S563" s="556"/>
      <c r="T563" s="556"/>
      <c r="U563" s="556"/>
      <c r="V563" s="743"/>
      <c r="W563" s="745"/>
      <c r="X563" s="746"/>
      <c r="Y563" s="557"/>
      <c r="Z563" s="506"/>
      <c r="AA563" s="507"/>
      <c r="AB563" s="507"/>
      <c r="AC563" s="507"/>
      <c r="AD563" s="507"/>
      <c r="AE563" s="507"/>
      <c r="AF563" s="507"/>
      <c r="AG563" s="507"/>
      <c r="AH563" s="507"/>
      <c r="AI563" s="507"/>
      <c r="AJ563" s="507"/>
      <c r="AK563" s="507"/>
      <c r="AL563" s="507"/>
      <c r="AM563" s="507"/>
      <c r="AN563" s="507"/>
      <c r="AO563" s="507"/>
      <c r="AP563" s="507"/>
      <c r="AQ563" s="563"/>
      <c r="AR563" s="563"/>
      <c r="AS563" s="507"/>
    </row>
    <row r="564" spans="1:45" ht="27" customHeight="1" x14ac:dyDescent="0.2">
      <c r="A564" s="564"/>
      <c r="C564" s="507"/>
      <c r="E564" s="507"/>
      <c r="G564" s="507"/>
      <c r="H564" s="556"/>
      <c r="I564" s="507"/>
      <c r="J564" s="556"/>
      <c r="K564" s="506"/>
      <c r="L564" s="556"/>
      <c r="M564" s="506"/>
      <c r="N564" s="556"/>
      <c r="O564" s="506"/>
      <c r="P564" s="557"/>
      <c r="Q564" s="556"/>
      <c r="R564" s="558"/>
      <c r="S564" s="556"/>
      <c r="T564" s="556"/>
      <c r="U564" s="556"/>
      <c r="V564" s="743"/>
      <c r="W564" s="745"/>
      <c r="X564" s="746"/>
      <c r="Y564" s="557"/>
      <c r="Z564" s="506"/>
      <c r="AA564" s="507"/>
      <c r="AB564" s="507"/>
      <c r="AC564" s="507"/>
      <c r="AD564" s="507"/>
      <c r="AE564" s="507"/>
      <c r="AF564" s="507"/>
      <c r="AG564" s="507"/>
      <c r="AH564" s="507"/>
      <c r="AI564" s="507"/>
      <c r="AJ564" s="507"/>
      <c r="AK564" s="507"/>
      <c r="AL564" s="507"/>
      <c r="AM564" s="507"/>
      <c r="AN564" s="507"/>
      <c r="AO564" s="507"/>
      <c r="AP564" s="507"/>
      <c r="AQ564" s="563"/>
      <c r="AR564" s="563"/>
      <c r="AS564" s="507"/>
    </row>
    <row r="565" spans="1:45" ht="27" customHeight="1" x14ac:dyDescent="0.2">
      <c r="A565" s="564"/>
      <c r="C565" s="507"/>
      <c r="E565" s="507"/>
      <c r="G565" s="507"/>
      <c r="H565" s="556"/>
      <c r="I565" s="507"/>
      <c r="J565" s="556"/>
      <c r="K565" s="506"/>
      <c r="L565" s="556"/>
      <c r="M565" s="506"/>
      <c r="N565" s="556"/>
      <c r="O565" s="506"/>
      <c r="P565" s="557"/>
      <c r="Q565" s="556"/>
      <c r="R565" s="558"/>
      <c r="S565" s="556"/>
      <c r="T565" s="556"/>
      <c r="U565" s="556"/>
      <c r="V565" s="743"/>
      <c r="W565" s="745"/>
      <c r="X565" s="746"/>
      <c r="Y565" s="557"/>
      <c r="Z565" s="506"/>
      <c r="AA565" s="507"/>
      <c r="AB565" s="507"/>
      <c r="AC565" s="507"/>
      <c r="AD565" s="507"/>
      <c r="AE565" s="507"/>
      <c r="AF565" s="507"/>
      <c r="AG565" s="507"/>
      <c r="AH565" s="507"/>
      <c r="AI565" s="507"/>
      <c r="AJ565" s="507"/>
      <c r="AK565" s="507"/>
      <c r="AL565" s="507"/>
      <c r="AM565" s="507"/>
      <c r="AN565" s="507"/>
      <c r="AO565" s="507"/>
      <c r="AP565" s="507"/>
      <c r="AQ565" s="563"/>
      <c r="AR565" s="563"/>
      <c r="AS565" s="507"/>
    </row>
    <row r="566" spans="1:45" ht="27" customHeight="1" x14ac:dyDescent="0.2">
      <c r="A566" s="564"/>
      <c r="C566" s="507"/>
      <c r="E566" s="507"/>
      <c r="G566" s="507"/>
      <c r="H566" s="556"/>
      <c r="I566" s="507"/>
      <c r="J566" s="556"/>
      <c r="K566" s="506"/>
      <c r="L566" s="556"/>
      <c r="M566" s="506"/>
      <c r="N566" s="556"/>
      <c r="O566" s="506"/>
      <c r="P566" s="557"/>
      <c r="Q566" s="556"/>
      <c r="R566" s="558"/>
      <c r="S566" s="556"/>
      <c r="T566" s="556"/>
      <c r="U566" s="556"/>
      <c r="V566" s="743"/>
      <c r="W566" s="745"/>
      <c r="X566" s="746"/>
      <c r="Y566" s="557"/>
      <c r="Z566" s="506"/>
      <c r="AA566" s="507"/>
      <c r="AB566" s="507"/>
      <c r="AC566" s="507"/>
      <c r="AD566" s="507"/>
      <c r="AE566" s="507"/>
      <c r="AF566" s="507"/>
      <c r="AG566" s="507"/>
      <c r="AH566" s="507"/>
      <c r="AI566" s="507"/>
      <c r="AJ566" s="507"/>
      <c r="AK566" s="507"/>
      <c r="AL566" s="507"/>
      <c r="AM566" s="507"/>
      <c r="AN566" s="507"/>
      <c r="AO566" s="507"/>
      <c r="AP566" s="507"/>
      <c r="AQ566" s="563"/>
      <c r="AR566" s="563"/>
      <c r="AS566" s="507"/>
    </row>
    <row r="567" spans="1:45" ht="27" customHeight="1" x14ac:dyDescent="0.2">
      <c r="A567" s="564"/>
      <c r="C567" s="507"/>
      <c r="E567" s="507"/>
      <c r="G567" s="507"/>
      <c r="H567" s="556"/>
      <c r="I567" s="507"/>
      <c r="J567" s="556"/>
      <c r="K567" s="506"/>
      <c r="L567" s="556"/>
      <c r="M567" s="506"/>
      <c r="N567" s="556"/>
      <c r="O567" s="506"/>
      <c r="P567" s="557"/>
      <c r="Q567" s="556"/>
      <c r="R567" s="558"/>
      <c r="S567" s="556"/>
      <c r="T567" s="556"/>
      <c r="U567" s="556"/>
      <c r="V567" s="743"/>
      <c r="W567" s="745"/>
      <c r="X567" s="746"/>
      <c r="Y567" s="557"/>
      <c r="Z567" s="506"/>
      <c r="AA567" s="507"/>
      <c r="AB567" s="507"/>
      <c r="AC567" s="507"/>
      <c r="AD567" s="507"/>
      <c r="AE567" s="507"/>
      <c r="AF567" s="507"/>
      <c r="AG567" s="507"/>
      <c r="AH567" s="507"/>
      <c r="AI567" s="507"/>
      <c r="AJ567" s="507"/>
      <c r="AK567" s="507"/>
      <c r="AL567" s="507"/>
      <c r="AM567" s="507"/>
      <c r="AN567" s="507"/>
      <c r="AO567" s="507"/>
      <c r="AP567" s="507"/>
      <c r="AQ567" s="563"/>
      <c r="AR567" s="563"/>
      <c r="AS567" s="507"/>
    </row>
    <row r="568" spans="1:45" ht="27" customHeight="1" x14ac:dyDescent="0.2">
      <c r="A568" s="564"/>
      <c r="C568" s="507"/>
      <c r="E568" s="507"/>
      <c r="G568" s="507"/>
      <c r="H568" s="556"/>
      <c r="I568" s="507"/>
      <c r="J568" s="556"/>
      <c r="K568" s="506"/>
      <c r="L568" s="556"/>
      <c r="M568" s="506"/>
      <c r="N568" s="556"/>
      <c r="O568" s="506"/>
      <c r="P568" s="557"/>
      <c r="Q568" s="556"/>
      <c r="R568" s="558"/>
      <c r="S568" s="556"/>
      <c r="T568" s="556"/>
      <c r="U568" s="556"/>
      <c r="V568" s="743"/>
      <c r="W568" s="745"/>
      <c r="X568" s="746"/>
      <c r="Y568" s="557"/>
      <c r="Z568" s="506"/>
      <c r="AA568" s="507"/>
      <c r="AB568" s="507"/>
      <c r="AC568" s="507"/>
      <c r="AD568" s="507"/>
      <c r="AE568" s="507"/>
      <c r="AF568" s="507"/>
      <c r="AG568" s="507"/>
      <c r="AH568" s="507"/>
      <c r="AI568" s="507"/>
      <c r="AJ568" s="507"/>
      <c r="AK568" s="507"/>
      <c r="AL568" s="507"/>
      <c r="AM568" s="507"/>
      <c r="AN568" s="507"/>
      <c r="AO568" s="507"/>
      <c r="AP568" s="507"/>
      <c r="AQ568" s="563"/>
      <c r="AR568" s="563"/>
      <c r="AS568" s="507"/>
    </row>
    <row r="569" spans="1:45" ht="27" customHeight="1" x14ac:dyDescent="0.2">
      <c r="A569" s="564"/>
      <c r="C569" s="507"/>
      <c r="E569" s="507"/>
      <c r="G569" s="507"/>
      <c r="H569" s="556"/>
      <c r="I569" s="507"/>
      <c r="J569" s="556"/>
      <c r="K569" s="506"/>
      <c r="L569" s="556"/>
      <c r="M569" s="506"/>
      <c r="N569" s="556"/>
      <c r="O569" s="506"/>
      <c r="P569" s="557"/>
      <c r="Q569" s="556"/>
      <c r="R569" s="558"/>
      <c r="S569" s="556"/>
      <c r="T569" s="556"/>
      <c r="U569" s="556"/>
      <c r="V569" s="743"/>
      <c r="W569" s="745"/>
      <c r="X569" s="746"/>
      <c r="Y569" s="557"/>
      <c r="Z569" s="506"/>
      <c r="AA569" s="507"/>
      <c r="AB569" s="507"/>
      <c r="AC569" s="507"/>
      <c r="AD569" s="507"/>
      <c r="AE569" s="507"/>
      <c r="AF569" s="507"/>
      <c r="AG569" s="507"/>
      <c r="AH569" s="507"/>
      <c r="AI569" s="507"/>
      <c r="AJ569" s="507"/>
      <c r="AK569" s="507"/>
      <c r="AL569" s="507"/>
      <c r="AM569" s="507"/>
      <c r="AN569" s="507"/>
      <c r="AO569" s="507"/>
      <c r="AP569" s="507"/>
      <c r="AQ569" s="563"/>
      <c r="AR569" s="563"/>
      <c r="AS569" s="507"/>
    </row>
    <row r="570" spans="1:45" ht="27" customHeight="1" x14ac:dyDescent="0.2">
      <c r="A570" s="564"/>
      <c r="C570" s="507"/>
      <c r="E570" s="507"/>
      <c r="G570" s="507"/>
      <c r="H570" s="556"/>
      <c r="I570" s="507"/>
      <c r="J570" s="556"/>
      <c r="K570" s="506"/>
      <c r="L570" s="556"/>
      <c r="M570" s="506"/>
      <c r="N570" s="556"/>
      <c r="O570" s="506"/>
      <c r="P570" s="557"/>
      <c r="Q570" s="556"/>
      <c r="R570" s="558"/>
      <c r="S570" s="556"/>
      <c r="T570" s="556"/>
      <c r="U570" s="556"/>
      <c r="V570" s="743"/>
      <c r="W570" s="745"/>
      <c r="X570" s="746"/>
      <c r="Y570" s="557"/>
      <c r="Z570" s="506"/>
      <c r="AA570" s="507"/>
      <c r="AB570" s="507"/>
      <c r="AC570" s="507"/>
      <c r="AD570" s="507"/>
      <c r="AE570" s="507"/>
      <c r="AF570" s="507"/>
      <c r="AG570" s="507"/>
      <c r="AH570" s="507"/>
      <c r="AI570" s="507"/>
      <c r="AJ570" s="507"/>
      <c r="AK570" s="507"/>
      <c r="AL570" s="507"/>
      <c r="AM570" s="507"/>
      <c r="AN570" s="507"/>
      <c r="AO570" s="507"/>
      <c r="AP570" s="507"/>
      <c r="AQ570" s="563"/>
      <c r="AR570" s="563"/>
      <c r="AS570" s="507"/>
    </row>
    <row r="571" spans="1:45" ht="27" customHeight="1" x14ac:dyDescent="0.2">
      <c r="A571" s="564"/>
      <c r="C571" s="507"/>
      <c r="E571" s="507"/>
      <c r="G571" s="507"/>
      <c r="H571" s="556"/>
      <c r="I571" s="507"/>
      <c r="J571" s="556"/>
      <c r="K571" s="506"/>
      <c r="L571" s="556"/>
      <c r="M571" s="506"/>
      <c r="N571" s="556"/>
      <c r="O571" s="506"/>
      <c r="P571" s="557"/>
      <c r="Q571" s="556"/>
      <c r="R571" s="558"/>
      <c r="S571" s="556"/>
      <c r="T571" s="556"/>
      <c r="U571" s="556"/>
      <c r="V571" s="743"/>
      <c r="W571" s="745"/>
      <c r="X571" s="746"/>
      <c r="Y571" s="557"/>
      <c r="Z571" s="506"/>
      <c r="AA571" s="507"/>
      <c r="AB571" s="507"/>
      <c r="AC571" s="507"/>
      <c r="AD571" s="507"/>
      <c r="AE571" s="507"/>
      <c r="AF571" s="507"/>
      <c r="AG571" s="507"/>
      <c r="AH571" s="507"/>
      <c r="AI571" s="507"/>
      <c r="AJ571" s="507"/>
      <c r="AK571" s="507"/>
      <c r="AL571" s="507"/>
      <c r="AM571" s="507"/>
      <c r="AN571" s="507"/>
      <c r="AO571" s="507"/>
      <c r="AP571" s="507"/>
      <c r="AQ571" s="563"/>
      <c r="AR571" s="563"/>
      <c r="AS571" s="507"/>
    </row>
    <row r="572" spans="1:45" ht="27" customHeight="1" x14ac:dyDescent="0.2">
      <c r="A572" s="564"/>
      <c r="C572" s="507"/>
      <c r="E572" s="507"/>
      <c r="G572" s="507"/>
      <c r="H572" s="556"/>
      <c r="I572" s="507"/>
      <c r="J572" s="556"/>
      <c r="K572" s="506"/>
      <c r="L572" s="556"/>
      <c r="M572" s="506"/>
      <c r="N572" s="556"/>
      <c r="O572" s="506"/>
      <c r="P572" s="557"/>
      <c r="Q572" s="556"/>
      <c r="R572" s="558"/>
      <c r="S572" s="556"/>
      <c r="T572" s="556"/>
      <c r="U572" s="556"/>
      <c r="V572" s="743"/>
      <c r="W572" s="745"/>
      <c r="X572" s="746"/>
      <c r="Y572" s="557"/>
      <c r="Z572" s="506"/>
      <c r="AA572" s="507"/>
      <c r="AB572" s="507"/>
      <c r="AC572" s="507"/>
      <c r="AD572" s="507"/>
      <c r="AE572" s="507"/>
      <c r="AF572" s="507"/>
      <c r="AG572" s="507"/>
      <c r="AH572" s="507"/>
      <c r="AI572" s="507"/>
      <c r="AJ572" s="507"/>
      <c r="AK572" s="507"/>
      <c r="AL572" s="507"/>
      <c r="AM572" s="507"/>
      <c r="AN572" s="507"/>
      <c r="AO572" s="507"/>
      <c r="AP572" s="507"/>
      <c r="AQ572" s="563"/>
      <c r="AR572" s="563"/>
      <c r="AS572" s="507"/>
    </row>
    <row r="573" spans="1:45" ht="27" customHeight="1" x14ac:dyDescent="0.2">
      <c r="A573" s="564"/>
      <c r="C573" s="507"/>
      <c r="E573" s="507"/>
      <c r="G573" s="507"/>
      <c r="H573" s="556"/>
      <c r="I573" s="507"/>
      <c r="J573" s="556"/>
      <c r="K573" s="506"/>
      <c r="L573" s="556"/>
      <c r="M573" s="506"/>
      <c r="N573" s="556"/>
      <c r="O573" s="506"/>
      <c r="P573" s="557"/>
      <c r="Q573" s="556"/>
      <c r="R573" s="558"/>
      <c r="S573" s="556"/>
      <c r="T573" s="556"/>
      <c r="U573" s="556"/>
      <c r="V573" s="743"/>
      <c r="W573" s="745"/>
      <c r="X573" s="746"/>
      <c r="Y573" s="557"/>
      <c r="Z573" s="506"/>
      <c r="AA573" s="507"/>
      <c r="AB573" s="507"/>
      <c r="AC573" s="507"/>
      <c r="AD573" s="507"/>
      <c r="AE573" s="507"/>
      <c r="AF573" s="507"/>
      <c r="AG573" s="507"/>
      <c r="AH573" s="507"/>
      <c r="AI573" s="507"/>
      <c r="AJ573" s="507"/>
      <c r="AK573" s="507"/>
      <c r="AL573" s="507"/>
      <c r="AM573" s="507"/>
      <c r="AN573" s="507"/>
      <c r="AO573" s="507"/>
      <c r="AP573" s="507"/>
      <c r="AQ573" s="563"/>
      <c r="AR573" s="563"/>
      <c r="AS573" s="507"/>
    </row>
    <row r="574" spans="1:45" ht="27" customHeight="1" x14ac:dyDescent="0.2">
      <c r="A574" s="564"/>
      <c r="C574" s="507"/>
      <c r="E574" s="507"/>
      <c r="G574" s="507"/>
      <c r="H574" s="556"/>
      <c r="I574" s="507"/>
      <c r="J574" s="556"/>
      <c r="K574" s="506"/>
      <c r="L574" s="556"/>
      <c r="M574" s="506"/>
      <c r="N574" s="556"/>
      <c r="O574" s="506"/>
      <c r="P574" s="557"/>
      <c r="Q574" s="556"/>
      <c r="R574" s="558"/>
      <c r="S574" s="556"/>
      <c r="T574" s="556"/>
      <c r="U574" s="556"/>
      <c r="V574" s="743"/>
      <c r="W574" s="745"/>
      <c r="X574" s="746"/>
      <c r="Y574" s="557"/>
      <c r="Z574" s="506"/>
      <c r="AA574" s="507"/>
      <c r="AB574" s="507"/>
      <c r="AC574" s="507"/>
      <c r="AD574" s="507"/>
      <c r="AE574" s="507"/>
      <c r="AF574" s="507"/>
      <c r="AG574" s="507"/>
      <c r="AH574" s="507"/>
      <c r="AI574" s="507"/>
      <c r="AJ574" s="507"/>
      <c r="AK574" s="507"/>
      <c r="AL574" s="507"/>
      <c r="AM574" s="507"/>
      <c r="AN574" s="507"/>
      <c r="AO574" s="507"/>
      <c r="AP574" s="507"/>
      <c r="AQ574" s="563"/>
      <c r="AR574" s="563"/>
      <c r="AS574" s="507"/>
    </row>
    <row r="575" spans="1:45" ht="27" customHeight="1" x14ac:dyDescent="0.2">
      <c r="A575" s="564"/>
      <c r="C575" s="507"/>
      <c r="E575" s="507"/>
      <c r="G575" s="507"/>
      <c r="H575" s="556"/>
      <c r="I575" s="507"/>
      <c r="J575" s="556"/>
      <c r="K575" s="506"/>
      <c r="L575" s="556"/>
      <c r="M575" s="506"/>
      <c r="N575" s="556"/>
      <c r="O575" s="506"/>
      <c r="P575" s="557"/>
      <c r="Q575" s="556"/>
      <c r="R575" s="558"/>
      <c r="S575" s="556"/>
      <c r="T575" s="556"/>
      <c r="U575" s="556"/>
      <c r="V575" s="743"/>
      <c r="W575" s="745"/>
      <c r="X575" s="746"/>
      <c r="Y575" s="557"/>
      <c r="Z575" s="506"/>
      <c r="AA575" s="507"/>
      <c r="AB575" s="507"/>
      <c r="AC575" s="507"/>
      <c r="AD575" s="507"/>
      <c r="AE575" s="507"/>
      <c r="AF575" s="507"/>
      <c r="AG575" s="507"/>
      <c r="AH575" s="507"/>
      <c r="AI575" s="507"/>
      <c r="AJ575" s="507"/>
      <c r="AK575" s="507"/>
      <c r="AL575" s="507"/>
      <c r="AM575" s="507"/>
      <c r="AN575" s="507"/>
      <c r="AO575" s="507"/>
      <c r="AP575" s="507"/>
      <c r="AQ575" s="563"/>
      <c r="AR575" s="563"/>
      <c r="AS575" s="507"/>
    </row>
    <row r="576" spans="1:45" ht="27" customHeight="1" x14ac:dyDescent="0.2">
      <c r="A576" s="564"/>
      <c r="C576" s="507"/>
      <c r="E576" s="507"/>
      <c r="G576" s="507"/>
      <c r="H576" s="556"/>
      <c r="I576" s="507"/>
      <c r="J576" s="556"/>
      <c r="K576" s="506"/>
      <c r="L576" s="556"/>
      <c r="M576" s="506"/>
      <c r="N576" s="556"/>
      <c r="O576" s="506"/>
      <c r="P576" s="557"/>
      <c r="Q576" s="556"/>
      <c r="R576" s="558"/>
      <c r="S576" s="556"/>
      <c r="T576" s="556"/>
      <c r="U576" s="556"/>
      <c r="V576" s="743"/>
      <c r="W576" s="745"/>
      <c r="X576" s="746"/>
      <c r="Y576" s="557"/>
      <c r="Z576" s="506"/>
      <c r="AA576" s="507"/>
      <c r="AB576" s="507"/>
      <c r="AC576" s="507"/>
      <c r="AD576" s="507"/>
      <c r="AE576" s="507"/>
      <c r="AF576" s="507"/>
      <c r="AG576" s="507"/>
      <c r="AH576" s="507"/>
      <c r="AI576" s="507"/>
      <c r="AJ576" s="507"/>
      <c r="AK576" s="507"/>
      <c r="AL576" s="507"/>
      <c r="AM576" s="507"/>
      <c r="AN576" s="507"/>
      <c r="AO576" s="507"/>
      <c r="AP576" s="507"/>
      <c r="AQ576" s="563"/>
      <c r="AR576" s="563"/>
      <c r="AS576" s="507"/>
    </row>
    <row r="577" spans="1:45" ht="27" customHeight="1" x14ac:dyDescent="0.2">
      <c r="A577" s="564"/>
      <c r="C577" s="507"/>
      <c r="E577" s="507"/>
      <c r="G577" s="507"/>
      <c r="H577" s="556"/>
      <c r="I577" s="507"/>
      <c r="J577" s="556"/>
      <c r="K577" s="506"/>
      <c r="L577" s="556"/>
      <c r="M577" s="506"/>
      <c r="N577" s="556"/>
      <c r="O577" s="506"/>
      <c r="P577" s="557"/>
      <c r="Q577" s="556"/>
      <c r="R577" s="558"/>
      <c r="S577" s="556"/>
      <c r="T577" s="556"/>
      <c r="U577" s="556"/>
      <c r="V577" s="743"/>
      <c r="W577" s="745"/>
      <c r="X577" s="746"/>
      <c r="Y577" s="557"/>
      <c r="Z577" s="506"/>
      <c r="AA577" s="507"/>
      <c r="AB577" s="507"/>
      <c r="AC577" s="507"/>
      <c r="AD577" s="507"/>
      <c r="AE577" s="507"/>
      <c r="AF577" s="507"/>
      <c r="AG577" s="507"/>
      <c r="AH577" s="507"/>
      <c r="AI577" s="507"/>
      <c r="AJ577" s="507"/>
      <c r="AK577" s="507"/>
      <c r="AL577" s="507"/>
      <c r="AM577" s="507"/>
      <c r="AN577" s="507"/>
      <c r="AO577" s="507"/>
      <c r="AP577" s="507"/>
      <c r="AQ577" s="563"/>
      <c r="AR577" s="563"/>
      <c r="AS577" s="507"/>
    </row>
    <row r="578" spans="1:45" ht="27" customHeight="1" x14ac:dyDescent="0.2">
      <c r="A578" s="564"/>
      <c r="C578" s="507"/>
      <c r="E578" s="507"/>
      <c r="G578" s="507"/>
      <c r="H578" s="556"/>
      <c r="I578" s="507"/>
      <c r="J578" s="556"/>
      <c r="K578" s="506"/>
      <c r="L578" s="556"/>
      <c r="M578" s="506"/>
      <c r="N578" s="556"/>
      <c r="O578" s="506"/>
      <c r="P578" s="557"/>
      <c r="Q578" s="556"/>
      <c r="R578" s="558"/>
      <c r="S578" s="556"/>
      <c r="T578" s="556"/>
      <c r="U578" s="556"/>
      <c r="V578" s="743"/>
      <c r="W578" s="745"/>
      <c r="X578" s="746"/>
      <c r="Y578" s="557"/>
      <c r="Z578" s="506"/>
      <c r="AA578" s="507"/>
      <c r="AB578" s="507"/>
      <c r="AC578" s="507"/>
      <c r="AD578" s="507"/>
      <c r="AE578" s="507"/>
      <c r="AF578" s="507"/>
      <c r="AG578" s="507"/>
      <c r="AH578" s="507"/>
      <c r="AI578" s="507"/>
      <c r="AJ578" s="507"/>
      <c r="AK578" s="507"/>
      <c r="AL578" s="507"/>
      <c r="AM578" s="507"/>
      <c r="AN578" s="507"/>
      <c r="AO578" s="507"/>
      <c r="AP578" s="507"/>
      <c r="AQ578" s="563"/>
      <c r="AR578" s="563"/>
      <c r="AS578" s="507"/>
    </row>
    <row r="579" spans="1:45" ht="27" customHeight="1" x14ac:dyDescent="0.2">
      <c r="A579" s="564"/>
      <c r="C579" s="507"/>
      <c r="E579" s="507"/>
      <c r="G579" s="507"/>
      <c r="H579" s="556"/>
      <c r="I579" s="507"/>
      <c r="J579" s="556"/>
      <c r="K579" s="506"/>
      <c r="L579" s="556"/>
      <c r="M579" s="506"/>
      <c r="N579" s="556"/>
      <c r="O579" s="506"/>
      <c r="P579" s="557"/>
      <c r="Q579" s="556"/>
      <c r="R579" s="558"/>
      <c r="S579" s="556"/>
      <c r="T579" s="556"/>
      <c r="U579" s="556"/>
      <c r="V579" s="743"/>
      <c r="W579" s="745"/>
      <c r="X579" s="746"/>
      <c r="Y579" s="557"/>
      <c r="Z579" s="506"/>
      <c r="AA579" s="507"/>
      <c r="AB579" s="507"/>
      <c r="AC579" s="507"/>
      <c r="AD579" s="507"/>
      <c r="AE579" s="507"/>
      <c r="AF579" s="507"/>
      <c r="AG579" s="507"/>
      <c r="AH579" s="507"/>
      <c r="AI579" s="507"/>
      <c r="AJ579" s="507"/>
      <c r="AK579" s="507"/>
      <c r="AL579" s="507"/>
      <c r="AM579" s="507"/>
      <c r="AN579" s="507"/>
      <c r="AO579" s="507"/>
      <c r="AP579" s="507"/>
      <c r="AQ579" s="563"/>
      <c r="AR579" s="563"/>
      <c r="AS579" s="507"/>
    </row>
    <row r="580" spans="1:45" ht="27" customHeight="1" x14ac:dyDescent="0.2">
      <c r="A580" s="564"/>
      <c r="C580" s="507"/>
      <c r="E580" s="507"/>
      <c r="G580" s="507"/>
      <c r="H580" s="556"/>
      <c r="I580" s="507"/>
      <c r="J580" s="556"/>
      <c r="K580" s="506"/>
      <c r="L580" s="556"/>
      <c r="M580" s="506"/>
      <c r="N580" s="556"/>
      <c r="O580" s="506"/>
      <c r="P580" s="557"/>
      <c r="Q580" s="556"/>
      <c r="R580" s="558"/>
      <c r="S580" s="556"/>
      <c r="T580" s="556"/>
      <c r="U580" s="556"/>
      <c r="V580" s="743"/>
      <c r="W580" s="745"/>
      <c r="X580" s="746"/>
      <c r="Y580" s="557"/>
      <c r="Z580" s="506"/>
      <c r="AA580" s="507"/>
      <c r="AB580" s="507"/>
      <c r="AC580" s="507"/>
      <c r="AD580" s="507"/>
      <c r="AE580" s="507"/>
      <c r="AF580" s="507"/>
      <c r="AG580" s="507"/>
      <c r="AH580" s="507"/>
      <c r="AI580" s="507"/>
      <c r="AJ580" s="507"/>
      <c r="AK580" s="507"/>
      <c r="AL580" s="507"/>
      <c r="AM580" s="507"/>
      <c r="AN580" s="507"/>
      <c r="AO580" s="507"/>
      <c r="AP580" s="507"/>
      <c r="AQ580" s="563"/>
      <c r="AR580" s="563"/>
      <c r="AS580" s="507"/>
    </row>
    <row r="581" spans="1:45" ht="27" customHeight="1" x14ac:dyDescent="0.2">
      <c r="A581" s="564"/>
      <c r="C581" s="507"/>
      <c r="E581" s="507"/>
      <c r="G581" s="507"/>
      <c r="H581" s="556"/>
      <c r="I581" s="507"/>
      <c r="J581" s="556"/>
      <c r="K581" s="506"/>
      <c r="L581" s="556"/>
      <c r="M581" s="506"/>
      <c r="N581" s="556"/>
      <c r="O581" s="506"/>
      <c r="P581" s="557"/>
      <c r="Q581" s="556"/>
      <c r="R581" s="558"/>
      <c r="S581" s="556"/>
      <c r="T581" s="556"/>
      <c r="U581" s="556"/>
      <c r="V581" s="743"/>
      <c r="W581" s="745"/>
      <c r="X581" s="746"/>
      <c r="Y581" s="557"/>
      <c r="Z581" s="506"/>
      <c r="AA581" s="507"/>
      <c r="AB581" s="507"/>
      <c r="AC581" s="507"/>
      <c r="AD581" s="507"/>
      <c r="AE581" s="507"/>
      <c r="AF581" s="507"/>
      <c r="AG581" s="507"/>
      <c r="AH581" s="507"/>
      <c r="AI581" s="507"/>
      <c r="AJ581" s="507"/>
      <c r="AK581" s="507"/>
      <c r="AL581" s="507"/>
      <c r="AM581" s="507"/>
      <c r="AN581" s="507"/>
      <c r="AO581" s="507"/>
      <c r="AP581" s="507"/>
      <c r="AQ581" s="563"/>
      <c r="AR581" s="563"/>
      <c r="AS581" s="507"/>
    </row>
    <row r="582" spans="1:45" ht="27" customHeight="1" x14ac:dyDescent="0.2">
      <c r="A582" s="564"/>
      <c r="C582" s="507"/>
      <c r="E582" s="507"/>
      <c r="G582" s="507"/>
      <c r="H582" s="556"/>
      <c r="I582" s="507"/>
      <c r="J582" s="556"/>
      <c r="K582" s="506"/>
      <c r="L582" s="556"/>
      <c r="M582" s="506"/>
      <c r="N582" s="556"/>
      <c r="O582" s="506"/>
      <c r="P582" s="557"/>
      <c r="Q582" s="556"/>
      <c r="R582" s="558"/>
      <c r="S582" s="556"/>
      <c r="T582" s="556"/>
      <c r="U582" s="556"/>
      <c r="V582" s="743"/>
      <c r="W582" s="745"/>
      <c r="X582" s="746"/>
      <c r="Y582" s="557"/>
      <c r="Z582" s="506"/>
      <c r="AA582" s="507"/>
      <c r="AB582" s="507"/>
      <c r="AC582" s="507"/>
      <c r="AD582" s="507"/>
      <c r="AE582" s="507"/>
      <c r="AF582" s="507"/>
      <c r="AG582" s="507"/>
      <c r="AH582" s="507"/>
      <c r="AI582" s="507"/>
      <c r="AJ582" s="507"/>
      <c r="AK582" s="507"/>
      <c r="AL582" s="507"/>
      <c r="AM582" s="507"/>
      <c r="AN582" s="507"/>
      <c r="AO582" s="507"/>
      <c r="AP582" s="507"/>
      <c r="AQ582" s="563"/>
      <c r="AR582" s="563"/>
      <c r="AS582" s="507"/>
    </row>
    <row r="583" spans="1:45" ht="27" customHeight="1" x14ac:dyDescent="0.2">
      <c r="A583" s="564"/>
      <c r="C583" s="507"/>
      <c r="E583" s="507"/>
      <c r="G583" s="507"/>
      <c r="H583" s="556"/>
      <c r="I583" s="507"/>
      <c r="J583" s="556"/>
      <c r="K583" s="506"/>
      <c r="L583" s="556"/>
      <c r="M583" s="506"/>
      <c r="N583" s="556"/>
      <c r="O583" s="506"/>
      <c r="P583" s="557"/>
      <c r="Q583" s="556"/>
      <c r="R583" s="558"/>
      <c r="S583" s="556"/>
      <c r="T583" s="556"/>
      <c r="U583" s="556"/>
      <c r="V583" s="743"/>
      <c r="W583" s="745"/>
      <c r="X583" s="746"/>
      <c r="Y583" s="557"/>
      <c r="Z583" s="506"/>
      <c r="AA583" s="507"/>
      <c r="AB583" s="507"/>
      <c r="AC583" s="507"/>
      <c r="AD583" s="507"/>
      <c r="AE583" s="507"/>
      <c r="AF583" s="507"/>
      <c r="AG583" s="507"/>
      <c r="AH583" s="507"/>
      <c r="AI583" s="507"/>
      <c r="AJ583" s="507"/>
      <c r="AK583" s="507"/>
      <c r="AL583" s="507"/>
      <c r="AM583" s="507"/>
      <c r="AN583" s="507"/>
      <c r="AO583" s="507"/>
      <c r="AP583" s="507"/>
      <c r="AQ583" s="563"/>
      <c r="AR583" s="563"/>
      <c r="AS583" s="507"/>
    </row>
    <row r="584" spans="1:45" ht="27" customHeight="1" x14ac:dyDescent="0.2">
      <c r="A584" s="564"/>
      <c r="C584" s="507"/>
      <c r="E584" s="507"/>
      <c r="G584" s="507"/>
      <c r="H584" s="556"/>
      <c r="I584" s="507"/>
      <c r="J584" s="556"/>
      <c r="K584" s="506"/>
      <c r="L584" s="556"/>
      <c r="M584" s="506"/>
      <c r="N584" s="556"/>
      <c r="O584" s="506"/>
      <c r="P584" s="557"/>
      <c r="Q584" s="556"/>
      <c r="R584" s="558"/>
      <c r="S584" s="556"/>
      <c r="T584" s="556"/>
      <c r="U584" s="556"/>
      <c r="V584" s="743"/>
      <c r="W584" s="745"/>
      <c r="X584" s="746"/>
      <c r="Y584" s="557"/>
      <c r="Z584" s="506"/>
      <c r="AA584" s="507"/>
      <c r="AB584" s="507"/>
      <c r="AC584" s="507"/>
      <c r="AD584" s="507"/>
      <c r="AE584" s="507"/>
      <c r="AF584" s="507"/>
      <c r="AG584" s="507"/>
      <c r="AH584" s="507"/>
      <c r="AI584" s="507"/>
      <c r="AJ584" s="507"/>
      <c r="AK584" s="507"/>
      <c r="AL584" s="507"/>
      <c r="AM584" s="507"/>
      <c r="AN584" s="507"/>
      <c r="AO584" s="507"/>
      <c r="AP584" s="507"/>
      <c r="AQ584" s="563"/>
      <c r="AR584" s="563"/>
      <c r="AS584" s="507"/>
    </row>
    <row r="585" spans="1:45" ht="27" customHeight="1" x14ac:dyDescent="0.2">
      <c r="A585" s="564"/>
      <c r="C585" s="507"/>
      <c r="E585" s="507"/>
      <c r="G585" s="507"/>
      <c r="H585" s="556"/>
      <c r="I585" s="507"/>
      <c r="J585" s="556"/>
      <c r="K585" s="506"/>
      <c r="L585" s="556"/>
      <c r="M585" s="506"/>
      <c r="N585" s="556"/>
      <c r="O585" s="506"/>
      <c r="P585" s="557"/>
      <c r="Q585" s="556"/>
      <c r="R585" s="558"/>
      <c r="S585" s="556"/>
      <c r="T585" s="556"/>
      <c r="U585" s="556"/>
      <c r="V585" s="743"/>
      <c r="W585" s="745"/>
      <c r="X585" s="746"/>
      <c r="Y585" s="557"/>
      <c r="Z585" s="506"/>
      <c r="AA585" s="507"/>
      <c r="AB585" s="507"/>
      <c r="AC585" s="507"/>
      <c r="AD585" s="507"/>
      <c r="AE585" s="507"/>
      <c r="AF585" s="507"/>
      <c r="AG585" s="507"/>
      <c r="AH585" s="507"/>
      <c r="AI585" s="507"/>
      <c r="AJ585" s="507"/>
      <c r="AK585" s="507"/>
      <c r="AL585" s="507"/>
      <c r="AM585" s="507"/>
      <c r="AN585" s="507"/>
      <c r="AO585" s="507"/>
      <c r="AP585" s="507"/>
      <c r="AQ585" s="563"/>
      <c r="AR585" s="563"/>
      <c r="AS585" s="507"/>
    </row>
    <row r="586" spans="1:45" ht="27" customHeight="1" x14ac:dyDescent="0.2">
      <c r="A586" s="564"/>
      <c r="C586" s="507"/>
      <c r="E586" s="507"/>
      <c r="G586" s="507"/>
      <c r="H586" s="556"/>
      <c r="I586" s="507"/>
      <c r="J586" s="556"/>
      <c r="K586" s="506"/>
      <c r="L586" s="556"/>
      <c r="M586" s="506"/>
      <c r="N586" s="556"/>
      <c r="O586" s="506"/>
      <c r="P586" s="557"/>
      <c r="Q586" s="556"/>
      <c r="R586" s="558"/>
      <c r="S586" s="556"/>
      <c r="T586" s="556"/>
      <c r="U586" s="556"/>
      <c r="V586" s="743"/>
      <c r="W586" s="745"/>
      <c r="X586" s="746"/>
      <c r="Y586" s="557"/>
      <c r="Z586" s="506"/>
      <c r="AA586" s="507"/>
      <c r="AB586" s="507"/>
      <c r="AC586" s="507"/>
      <c r="AD586" s="507"/>
      <c r="AE586" s="507"/>
      <c r="AF586" s="507"/>
      <c r="AG586" s="507"/>
      <c r="AH586" s="507"/>
      <c r="AI586" s="507"/>
      <c r="AJ586" s="507"/>
      <c r="AK586" s="507"/>
      <c r="AL586" s="507"/>
      <c r="AM586" s="507"/>
      <c r="AN586" s="507"/>
      <c r="AO586" s="507"/>
      <c r="AP586" s="507"/>
      <c r="AQ586" s="563"/>
      <c r="AR586" s="563"/>
      <c r="AS586" s="507"/>
    </row>
    <row r="587" spans="1:45" ht="27" customHeight="1" x14ac:dyDescent="0.2">
      <c r="A587" s="564"/>
      <c r="C587" s="507"/>
      <c r="E587" s="507"/>
      <c r="G587" s="507"/>
      <c r="H587" s="556"/>
      <c r="I587" s="507"/>
      <c r="J587" s="556"/>
      <c r="K587" s="506"/>
      <c r="L587" s="556"/>
      <c r="M587" s="506"/>
      <c r="N587" s="556"/>
      <c r="O587" s="506"/>
      <c r="P587" s="557"/>
      <c r="Q587" s="556"/>
      <c r="R587" s="558"/>
      <c r="S587" s="556"/>
      <c r="T587" s="556"/>
      <c r="U587" s="556"/>
      <c r="V587" s="743"/>
      <c r="W587" s="745"/>
      <c r="X587" s="746"/>
      <c r="Y587" s="557"/>
      <c r="Z587" s="506"/>
      <c r="AA587" s="507"/>
      <c r="AB587" s="507"/>
      <c r="AC587" s="507"/>
      <c r="AD587" s="507"/>
      <c r="AE587" s="507"/>
      <c r="AF587" s="507"/>
      <c r="AG587" s="507"/>
      <c r="AH587" s="507"/>
      <c r="AI587" s="507"/>
      <c r="AJ587" s="507"/>
      <c r="AK587" s="507"/>
      <c r="AL587" s="507"/>
      <c r="AM587" s="507"/>
      <c r="AN587" s="507"/>
      <c r="AO587" s="507"/>
      <c r="AP587" s="507"/>
      <c r="AQ587" s="563"/>
      <c r="AR587" s="563"/>
      <c r="AS587" s="507"/>
    </row>
    <row r="588" spans="1:45" ht="27" customHeight="1" x14ac:dyDescent="0.2">
      <c r="A588" s="564"/>
      <c r="C588" s="507"/>
      <c r="E588" s="507"/>
      <c r="G588" s="507"/>
      <c r="H588" s="556"/>
      <c r="I588" s="507"/>
      <c r="J588" s="556"/>
      <c r="K588" s="506"/>
      <c r="L588" s="556"/>
      <c r="M588" s="506"/>
      <c r="N588" s="556"/>
      <c r="O588" s="506"/>
      <c r="P588" s="557"/>
      <c r="Q588" s="556"/>
      <c r="R588" s="558"/>
      <c r="S588" s="556"/>
      <c r="T588" s="556"/>
      <c r="U588" s="556"/>
      <c r="V588" s="743"/>
      <c r="W588" s="745"/>
      <c r="X588" s="746"/>
      <c r="Y588" s="557"/>
      <c r="Z588" s="506"/>
      <c r="AA588" s="507"/>
      <c r="AB588" s="507"/>
      <c r="AC588" s="507"/>
      <c r="AD588" s="507"/>
      <c r="AE588" s="507"/>
      <c r="AF588" s="507"/>
      <c r="AG588" s="507"/>
      <c r="AH588" s="507"/>
      <c r="AI588" s="507"/>
      <c r="AJ588" s="507"/>
      <c r="AK588" s="507"/>
      <c r="AL588" s="507"/>
      <c r="AM588" s="507"/>
      <c r="AN588" s="507"/>
      <c r="AO588" s="507"/>
      <c r="AP588" s="507"/>
      <c r="AQ588" s="563"/>
      <c r="AR588" s="563"/>
      <c r="AS588" s="507"/>
    </row>
    <row r="589" spans="1:45" ht="27" customHeight="1" x14ac:dyDescent="0.2">
      <c r="A589" s="564"/>
      <c r="C589" s="507"/>
      <c r="E589" s="507"/>
      <c r="G589" s="507"/>
      <c r="H589" s="556"/>
      <c r="I589" s="507"/>
      <c r="J589" s="556"/>
      <c r="K589" s="506"/>
      <c r="L589" s="556"/>
      <c r="M589" s="506"/>
      <c r="N589" s="556"/>
      <c r="O589" s="506"/>
      <c r="P589" s="557"/>
      <c r="Q589" s="556"/>
      <c r="R589" s="558"/>
      <c r="S589" s="556"/>
      <c r="T589" s="556"/>
      <c r="U589" s="556"/>
      <c r="V589" s="743"/>
      <c r="W589" s="745"/>
      <c r="X589" s="746"/>
      <c r="Y589" s="557"/>
      <c r="Z589" s="506"/>
      <c r="AA589" s="507"/>
      <c r="AB589" s="507"/>
      <c r="AC589" s="507"/>
      <c r="AD589" s="507"/>
      <c r="AE589" s="507"/>
      <c r="AF589" s="507"/>
      <c r="AG589" s="507"/>
      <c r="AH589" s="507"/>
      <c r="AI589" s="507"/>
      <c r="AJ589" s="507"/>
      <c r="AK589" s="507"/>
      <c r="AL589" s="507"/>
      <c r="AM589" s="507"/>
      <c r="AN589" s="507"/>
      <c r="AO589" s="507"/>
      <c r="AP589" s="507"/>
      <c r="AQ589" s="563"/>
      <c r="AR589" s="563"/>
      <c r="AS589" s="507"/>
    </row>
    <row r="590" spans="1:45" ht="27" customHeight="1" x14ac:dyDescent="0.2">
      <c r="A590" s="564"/>
      <c r="C590" s="507"/>
      <c r="E590" s="507"/>
      <c r="G590" s="507"/>
      <c r="H590" s="556"/>
      <c r="I590" s="507"/>
      <c r="J590" s="556"/>
      <c r="K590" s="506"/>
      <c r="L590" s="556"/>
      <c r="M590" s="506"/>
      <c r="N590" s="556"/>
      <c r="O590" s="506"/>
      <c r="P590" s="557"/>
      <c r="Q590" s="556"/>
      <c r="R590" s="558"/>
      <c r="S590" s="556"/>
      <c r="T590" s="556"/>
      <c r="U590" s="556"/>
      <c r="V590" s="743"/>
      <c r="W590" s="745"/>
      <c r="X590" s="746"/>
      <c r="Y590" s="557"/>
      <c r="Z590" s="506"/>
      <c r="AA590" s="507"/>
      <c r="AB590" s="507"/>
      <c r="AC590" s="507"/>
      <c r="AD590" s="507"/>
      <c r="AE590" s="507"/>
      <c r="AF590" s="507"/>
      <c r="AG590" s="507"/>
      <c r="AH590" s="507"/>
      <c r="AI590" s="507"/>
      <c r="AJ590" s="507"/>
      <c r="AK590" s="507"/>
      <c r="AL590" s="507"/>
      <c r="AM590" s="507"/>
      <c r="AN590" s="507"/>
      <c r="AO590" s="507"/>
      <c r="AP590" s="507"/>
      <c r="AQ590" s="563"/>
      <c r="AR590" s="563"/>
      <c r="AS590" s="507"/>
    </row>
    <row r="591" spans="1:45" ht="27" customHeight="1" x14ac:dyDescent="0.2">
      <c r="A591" s="564"/>
      <c r="C591" s="507"/>
      <c r="E591" s="507"/>
      <c r="G591" s="507"/>
      <c r="H591" s="556"/>
      <c r="I591" s="507"/>
      <c r="J591" s="556"/>
      <c r="K591" s="506"/>
      <c r="L591" s="556"/>
      <c r="M591" s="506"/>
      <c r="N591" s="556"/>
      <c r="O591" s="506"/>
      <c r="P591" s="557"/>
      <c r="Q591" s="556"/>
      <c r="R591" s="558"/>
      <c r="S591" s="556"/>
      <c r="T591" s="556"/>
      <c r="U591" s="556"/>
      <c r="V591" s="743"/>
      <c r="W591" s="745"/>
      <c r="X591" s="746"/>
      <c r="Y591" s="557"/>
      <c r="Z591" s="506"/>
      <c r="AA591" s="507"/>
      <c r="AB591" s="507"/>
      <c r="AC591" s="507"/>
      <c r="AD591" s="507"/>
      <c r="AE591" s="507"/>
      <c r="AF591" s="507"/>
      <c r="AG591" s="507"/>
      <c r="AH591" s="507"/>
      <c r="AI591" s="507"/>
      <c r="AJ591" s="507"/>
      <c r="AK591" s="507"/>
      <c r="AL591" s="507"/>
      <c r="AM591" s="507"/>
      <c r="AN591" s="507"/>
      <c r="AO591" s="507"/>
      <c r="AP591" s="507"/>
      <c r="AQ591" s="563"/>
      <c r="AR591" s="563"/>
      <c r="AS591" s="507"/>
    </row>
    <row r="592" spans="1:45" ht="27" customHeight="1" x14ac:dyDescent="0.2">
      <c r="A592" s="564"/>
      <c r="C592" s="507"/>
      <c r="E592" s="507"/>
      <c r="G592" s="507"/>
      <c r="H592" s="556"/>
      <c r="I592" s="507"/>
      <c r="J592" s="556"/>
      <c r="K592" s="506"/>
      <c r="L592" s="556"/>
      <c r="M592" s="506"/>
      <c r="N592" s="556"/>
      <c r="O592" s="506"/>
      <c r="P592" s="557"/>
      <c r="Q592" s="556"/>
      <c r="R592" s="558"/>
      <c r="S592" s="556"/>
      <c r="T592" s="556"/>
      <c r="U592" s="556"/>
      <c r="V592" s="743"/>
      <c r="W592" s="745"/>
      <c r="X592" s="746"/>
      <c r="Y592" s="557"/>
      <c r="Z592" s="506"/>
      <c r="AA592" s="507"/>
      <c r="AB592" s="507"/>
      <c r="AC592" s="507"/>
      <c r="AD592" s="507"/>
      <c r="AE592" s="507"/>
      <c r="AF592" s="507"/>
      <c r="AG592" s="507"/>
      <c r="AH592" s="507"/>
      <c r="AI592" s="507"/>
      <c r="AJ592" s="507"/>
      <c r="AK592" s="507"/>
      <c r="AL592" s="507"/>
      <c r="AM592" s="507"/>
      <c r="AN592" s="507"/>
      <c r="AO592" s="507"/>
      <c r="AP592" s="507"/>
      <c r="AQ592" s="563"/>
      <c r="AR592" s="563"/>
      <c r="AS592" s="507"/>
    </row>
    <row r="593" spans="1:45" ht="27" customHeight="1" x14ac:dyDescent="0.2">
      <c r="A593" s="564"/>
      <c r="C593" s="507"/>
      <c r="E593" s="507"/>
      <c r="G593" s="507"/>
      <c r="H593" s="556"/>
      <c r="I593" s="507"/>
      <c r="J593" s="556"/>
      <c r="K593" s="506"/>
      <c r="L593" s="556"/>
      <c r="M593" s="506"/>
      <c r="N593" s="556"/>
      <c r="O593" s="506"/>
      <c r="P593" s="557"/>
      <c r="Q593" s="556"/>
      <c r="R593" s="558"/>
      <c r="S593" s="556"/>
      <c r="T593" s="556"/>
      <c r="U593" s="556"/>
      <c r="V593" s="743"/>
      <c r="W593" s="745"/>
      <c r="X593" s="746"/>
      <c r="Y593" s="557"/>
      <c r="Z593" s="506"/>
      <c r="AA593" s="507"/>
      <c r="AB593" s="507"/>
      <c r="AC593" s="507"/>
      <c r="AD593" s="507"/>
      <c r="AE593" s="507"/>
      <c r="AF593" s="507"/>
      <c r="AG593" s="507"/>
      <c r="AH593" s="507"/>
      <c r="AI593" s="507"/>
      <c r="AJ593" s="507"/>
      <c r="AK593" s="507"/>
      <c r="AL593" s="507"/>
      <c r="AM593" s="507"/>
      <c r="AN593" s="507"/>
      <c r="AO593" s="507"/>
      <c r="AP593" s="507"/>
      <c r="AQ593" s="563"/>
      <c r="AR593" s="563"/>
      <c r="AS593" s="507"/>
    </row>
    <row r="594" spans="1:45" ht="27" customHeight="1" x14ac:dyDescent="0.2">
      <c r="A594" s="564"/>
      <c r="C594" s="507"/>
      <c r="E594" s="507"/>
      <c r="G594" s="507"/>
      <c r="H594" s="556"/>
      <c r="I594" s="507"/>
      <c r="J594" s="556"/>
      <c r="K594" s="506"/>
      <c r="L594" s="556"/>
      <c r="M594" s="506"/>
      <c r="N594" s="556"/>
      <c r="O594" s="506"/>
      <c r="P594" s="557"/>
      <c r="Q594" s="556"/>
      <c r="R594" s="558"/>
      <c r="S594" s="556"/>
      <c r="T594" s="556"/>
      <c r="U594" s="556"/>
      <c r="V594" s="743"/>
      <c r="W594" s="745"/>
      <c r="X594" s="746"/>
      <c r="Y594" s="557"/>
      <c r="Z594" s="506"/>
      <c r="AA594" s="507"/>
      <c r="AB594" s="507"/>
      <c r="AC594" s="507"/>
      <c r="AD594" s="507"/>
      <c r="AE594" s="507"/>
      <c r="AF594" s="507"/>
      <c r="AG594" s="507"/>
      <c r="AH594" s="507"/>
      <c r="AI594" s="507"/>
      <c r="AJ594" s="507"/>
      <c r="AK594" s="507"/>
      <c r="AL594" s="507"/>
      <c r="AM594" s="507"/>
      <c r="AN594" s="507"/>
      <c r="AO594" s="507"/>
      <c r="AP594" s="507"/>
      <c r="AQ594" s="563"/>
      <c r="AR594" s="563"/>
      <c r="AS594" s="507"/>
    </row>
    <row r="595" spans="1:45" ht="27" customHeight="1" x14ac:dyDescent="0.2">
      <c r="A595" s="564"/>
      <c r="C595" s="507"/>
      <c r="E595" s="507"/>
      <c r="G595" s="507"/>
      <c r="H595" s="556"/>
      <c r="I595" s="507"/>
      <c r="J595" s="556"/>
      <c r="K595" s="506"/>
      <c r="L595" s="556"/>
      <c r="M595" s="506"/>
      <c r="N595" s="556"/>
      <c r="O595" s="506"/>
      <c r="P595" s="557"/>
      <c r="Q595" s="556"/>
      <c r="R595" s="558"/>
      <c r="S595" s="556"/>
      <c r="T595" s="556"/>
      <c r="U595" s="556"/>
      <c r="V595" s="743"/>
      <c r="W595" s="745"/>
      <c r="X595" s="746"/>
      <c r="Y595" s="557"/>
      <c r="Z595" s="506"/>
      <c r="AA595" s="507"/>
      <c r="AB595" s="507"/>
      <c r="AC595" s="507"/>
      <c r="AD595" s="507"/>
      <c r="AE595" s="507"/>
      <c r="AF595" s="507"/>
      <c r="AG595" s="507"/>
      <c r="AH595" s="507"/>
      <c r="AI595" s="507"/>
      <c r="AJ595" s="507"/>
      <c r="AK595" s="507"/>
      <c r="AL595" s="507"/>
      <c r="AM595" s="507"/>
      <c r="AN595" s="507"/>
      <c r="AO595" s="507"/>
      <c r="AP595" s="507"/>
      <c r="AQ595" s="563"/>
      <c r="AR595" s="563"/>
      <c r="AS595" s="507"/>
    </row>
    <row r="596" spans="1:45" ht="27" customHeight="1" x14ac:dyDescent="0.2">
      <c r="A596" s="564"/>
      <c r="C596" s="507"/>
      <c r="E596" s="507"/>
      <c r="G596" s="507"/>
      <c r="H596" s="556"/>
      <c r="I596" s="507"/>
      <c r="J596" s="556"/>
      <c r="K596" s="506"/>
      <c r="L596" s="556"/>
      <c r="M596" s="506"/>
      <c r="N596" s="556"/>
      <c r="O596" s="506"/>
      <c r="P596" s="557"/>
      <c r="Q596" s="556"/>
      <c r="R596" s="558"/>
      <c r="S596" s="556"/>
      <c r="T596" s="556"/>
      <c r="U596" s="556"/>
      <c r="V596" s="743"/>
      <c r="W596" s="745"/>
      <c r="X596" s="746"/>
      <c r="Y596" s="557"/>
      <c r="Z596" s="506"/>
      <c r="AA596" s="507"/>
      <c r="AB596" s="507"/>
      <c r="AC596" s="507"/>
      <c r="AD596" s="507"/>
      <c r="AE596" s="507"/>
      <c r="AF596" s="507"/>
      <c r="AG596" s="507"/>
      <c r="AH596" s="507"/>
      <c r="AI596" s="507"/>
      <c r="AJ596" s="507"/>
      <c r="AK596" s="507"/>
      <c r="AL596" s="507"/>
      <c r="AM596" s="507"/>
      <c r="AN596" s="507"/>
      <c r="AO596" s="507"/>
      <c r="AP596" s="507"/>
      <c r="AQ596" s="563"/>
      <c r="AR596" s="563"/>
      <c r="AS596" s="507"/>
    </row>
    <row r="597" spans="1:45" ht="27" customHeight="1" x14ac:dyDescent="0.2">
      <c r="A597" s="564"/>
      <c r="C597" s="507"/>
      <c r="E597" s="507"/>
      <c r="G597" s="507"/>
      <c r="H597" s="556"/>
      <c r="I597" s="507"/>
      <c r="J597" s="556"/>
      <c r="K597" s="506"/>
      <c r="L597" s="556"/>
      <c r="M597" s="506"/>
      <c r="N597" s="556"/>
      <c r="O597" s="506"/>
      <c r="P597" s="557"/>
      <c r="Q597" s="556"/>
      <c r="R597" s="558"/>
      <c r="S597" s="556"/>
      <c r="T597" s="556"/>
      <c r="U597" s="556"/>
      <c r="V597" s="743"/>
      <c r="W597" s="745"/>
      <c r="X597" s="746"/>
      <c r="Y597" s="557"/>
      <c r="Z597" s="506"/>
      <c r="AA597" s="507"/>
      <c r="AB597" s="507"/>
      <c r="AC597" s="507"/>
      <c r="AD597" s="507"/>
      <c r="AE597" s="507"/>
      <c r="AF597" s="507"/>
      <c r="AG597" s="507"/>
      <c r="AH597" s="507"/>
      <c r="AI597" s="507"/>
      <c r="AJ597" s="507"/>
      <c r="AK597" s="507"/>
      <c r="AL597" s="507"/>
      <c r="AM597" s="507"/>
      <c r="AN597" s="507"/>
      <c r="AO597" s="507"/>
      <c r="AP597" s="507"/>
      <c r="AQ597" s="563"/>
      <c r="AR597" s="563"/>
      <c r="AS597" s="507"/>
    </row>
    <row r="598" spans="1:45" ht="27" customHeight="1" x14ac:dyDescent="0.2">
      <c r="A598" s="564"/>
      <c r="C598" s="507"/>
      <c r="E598" s="507"/>
      <c r="G598" s="507"/>
      <c r="H598" s="556"/>
      <c r="I598" s="507"/>
      <c r="J598" s="556"/>
      <c r="K598" s="506"/>
      <c r="L598" s="556"/>
      <c r="M598" s="506"/>
      <c r="N598" s="556"/>
      <c r="O598" s="506"/>
      <c r="P598" s="557"/>
      <c r="Q598" s="556"/>
      <c r="R598" s="558"/>
      <c r="S598" s="556"/>
      <c r="T598" s="556"/>
      <c r="U598" s="556"/>
      <c r="V598" s="743"/>
      <c r="W598" s="745"/>
      <c r="X598" s="746"/>
      <c r="Y598" s="557"/>
      <c r="Z598" s="506"/>
      <c r="AA598" s="507"/>
      <c r="AB598" s="507"/>
      <c r="AC598" s="507"/>
      <c r="AD598" s="507"/>
      <c r="AE598" s="507"/>
      <c r="AF598" s="507"/>
      <c r="AG598" s="507"/>
      <c r="AH598" s="507"/>
      <c r="AI598" s="507"/>
      <c r="AJ598" s="507"/>
      <c r="AK598" s="507"/>
      <c r="AL598" s="507"/>
      <c r="AM598" s="507"/>
      <c r="AN598" s="507"/>
      <c r="AO598" s="507"/>
      <c r="AP598" s="507"/>
      <c r="AQ598" s="563"/>
      <c r="AR598" s="563"/>
      <c r="AS598" s="507"/>
    </row>
    <row r="599" spans="1:45" ht="27" customHeight="1" x14ac:dyDescent="0.2">
      <c r="A599" s="564"/>
      <c r="C599" s="507"/>
      <c r="E599" s="507"/>
      <c r="G599" s="507"/>
      <c r="H599" s="556"/>
      <c r="I599" s="507"/>
      <c r="J599" s="556"/>
      <c r="K599" s="506"/>
      <c r="L599" s="556"/>
      <c r="M599" s="506"/>
      <c r="N599" s="556"/>
      <c r="O599" s="506"/>
      <c r="P599" s="557"/>
      <c r="Q599" s="556"/>
      <c r="R599" s="558"/>
      <c r="S599" s="556"/>
      <c r="T599" s="556"/>
      <c r="U599" s="556"/>
      <c r="V599" s="743"/>
      <c r="W599" s="745"/>
      <c r="X599" s="746"/>
      <c r="Y599" s="557"/>
      <c r="Z599" s="506"/>
      <c r="AA599" s="507"/>
      <c r="AB599" s="507"/>
      <c r="AC599" s="507"/>
      <c r="AD599" s="507"/>
      <c r="AE599" s="507"/>
      <c r="AF599" s="507"/>
      <c r="AG599" s="507"/>
      <c r="AH599" s="507"/>
      <c r="AI599" s="507"/>
      <c r="AJ599" s="507"/>
      <c r="AK599" s="507"/>
      <c r="AL599" s="507"/>
      <c r="AM599" s="507"/>
      <c r="AN599" s="507"/>
      <c r="AO599" s="507"/>
      <c r="AP599" s="507"/>
      <c r="AQ599" s="563"/>
      <c r="AR599" s="563"/>
      <c r="AS599" s="507"/>
    </row>
    <row r="600" spans="1:45" ht="27" customHeight="1" x14ac:dyDescent="0.2">
      <c r="A600" s="564"/>
      <c r="C600" s="507"/>
      <c r="E600" s="507"/>
      <c r="G600" s="507"/>
      <c r="H600" s="556"/>
      <c r="I600" s="507"/>
      <c r="J600" s="556"/>
      <c r="K600" s="506"/>
      <c r="L600" s="556"/>
      <c r="M600" s="506"/>
      <c r="N600" s="556"/>
      <c r="O600" s="506"/>
      <c r="P600" s="557"/>
      <c r="Q600" s="556"/>
      <c r="R600" s="558"/>
      <c r="S600" s="556"/>
      <c r="T600" s="556"/>
      <c r="U600" s="556"/>
      <c r="V600" s="743"/>
      <c r="W600" s="745"/>
      <c r="X600" s="746"/>
      <c r="Y600" s="557"/>
      <c r="Z600" s="506"/>
      <c r="AA600" s="507"/>
      <c r="AB600" s="507"/>
      <c r="AC600" s="507"/>
      <c r="AD600" s="507"/>
      <c r="AE600" s="507"/>
      <c r="AF600" s="507"/>
      <c r="AG600" s="507"/>
      <c r="AH600" s="507"/>
      <c r="AI600" s="507"/>
      <c r="AJ600" s="507"/>
      <c r="AK600" s="507"/>
      <c r="AL600" s="507"/>
      <c r="AM600" s="507"/>
      <c r="AN600" s="507"/>
      <c r="AO600" s="507"/>
      <c r="AP600" s="507"/>
      <c r="AQ600" s="563"/>
      <c r="AR600" s="563"/>
      <c r="AS600" s="507"/>
    </row>
    <row r="601" spans="1:45" ht="27" customHeight="1" x14ac:dyDescent="0.2">
      <c r="A601" s="564"/>
      <c r="C601" s="507"/>
      <c r="E601" s="507"/>
      <c r="G601" s="507"/>
      <c r="H601" s="556"/>
      <c r="I601" s="507"/>
      <c r="J601" s="556"/>
      <c r="K601" s="506"/>
      <c r="L601" s="556"/>
      <c r="M601" s="506"/>
      <c r="N601" s="556"/>
      <c r="O601" s="506"/>
      <c r="P601" s="557"/>
      <c r="Q601" s="556"/>
      <c r="R601" s="558"/>
      <c r="S601" s="556"/>
      <c r="T601" s="556"/>
      <c r="U601" s="556"/>
      <c r="V601" s="743"/>
      <c r="W601" s="745"/>
      <c r="X601" s="746"/>
      <c r="Y601" s="557"/>
      <c r="Z601" s="506"/>
      <c r="AA601" s="507"/>
      <c r="AB601" s="507"/>
      <c r="AC601" s="507"/>
      <c r="AD601" s="507"/>
      <c r="AE601" s="507"/>
      <c r="AF601" s="507"/>
      <c r="AG601" s="507"/>
      <c r="AH601" s="507"/>
      <c r="AI601" s="507"/>
      <c r="AJ601" s="507"/>
      <c r="AK601" s="507"/>
      <c r="AL601" s="507"/>
      <c r="AM601" s="507"/>
      <c r="AN601" s="507"/>
      <c r="AO601" s="507"/>
      <c r="AP601" s="507"/>
      <c r="AQ601" s="563"/>
      <c r="AR601" s="563"/>
      <c r="AS601" s="507"/>
    </row>
    <row r="602" spans="1:45" ht="27" customHeight="1" x14ac:dyDescent="0.2">
      <c r="A602" s="564"/>
      <c r="C602" s="507"/>
      <c r="E602" s="507"/>
      <c r="G602" s="507"/>
      <c r="H602" s="556"/>
      <c r="I602" s="507"/>
      <c r="J602" s="556"/>
      <c r="K602" s="506"/>
      <c r="L602" s="556"/>
      <c r="M602" s="506"/>
      <c r="N602" s="556"/>
      <c r="O602" s="506"/>
      <c r="P602" s="557"/>
      <c r="Q602" s="556"/>
      <c r="R602" s="558"/>
      <c r="S602" s="556"/>
      <c r="T602" s="556"/>
      <c r="U602" s="556"/>
      <c r="V602" s="743"/>
      <c r="W602" s="745"/>
      <c r="X602" s="746"/>
      <c r="Y602" s="557"/>
      <c r="Z602" s="506"/>
      <c r="AA602" s="507"/>
      <c r="AB602" s="507"/>
      <c r="AC602" s="507"/>
      <c r="AD602" s="507"/>
      <c r="AE602" s="507"/>
      <c r="AF602" s="507"/>
      <c r="AG602" s="507"/>
      <c r="AH602" s="507"/>
      <c r="AI602" s="507"/>
      <c r="AJ602" s="507"/>
      <c r="AK602" s="507"/>
      <c r="AL602" s="507"/>
      <c r="AM602" s="507"/>
      <c r="AN602" s="507"/>
      <c r="AO602" s="507"/>
      <c r="AP602" s="507"/>
      <c r="AQ602" s="563"/>
      <c r="AR602" s="563"/>
      <c r="AS602" s="507"/>
    </row>
    <row r="603" spans="1:45" ht="27" customHeight="1" x14ac:dyDescent="0.2">
      <c r="A603" s="564"/>
      <c r="C603" s="507"/>
      <c r="E603" s="507"/>
      <c r="G603" s="507"/>
      <c r="H603" s="556"/>
      <c r="I603" s="507"/>
      <c r="J603" s="556"/>
      <c r="K603" s="506"/>
      <c r="L603" s="556"/>
      <c r="M603" s="506"/>
      <c r="N603" s="556"/>
      <c r="O603" s="506"/>
      <c r="P603" s="557"/>
      <c r="Q603" s="556"/>
      <c r="R603" s="558"/>
      <c r="S603" s="556"/>
      <c r="T603" s="556"/>
      <c r="U603" s="556"/>
      <c r="V603" s="743"/>
      <c r="W603" s="745"/>
      <c r="X603" s="746"/>
      <c r="Y603" s="557"/>
      <c r="Z603" s="506"/>
      <c r="AA603" s="507"/>
      <c r="AB603" s="507"/>
      <c r="AC603" s="507"/>
      <c r="AD603" s="507"/>
      <c r="AE603" s="507"/>
      <c r="AF603" s="507"/>
      <c r="AG603" s="507"/>
      <c r="AH603" s="507"/>
      <c r="AI603" s="507"/>
      <c r="AJ603" s="507"/>
      <c r="AK603" s="507"/>
      <c r="AL603" s="507"/>
      <c r="AM603" s="507"/>
      <c r="AN603" s="507"/>
      <c r="AO603" s="507"/>
      <c r="AP603" s="507"/>
      <c r="AQ603" s="563"/>
      <c r="AR603" s="563"/>
      <c r="AS603" s="507"/>
    </row>
    <row r="604" spans="1:45" ht="27" customHeight="1" x14ac:dyDescent="0.2">
      <c r="A604" s="564"/>
      <c r="C604" s="507"/>
      <c r="E604" s="507"/>
      <c r="G604" s="507"/>
      <c r="H604" s="556"/>
      <c r="I604" s="507"/>
      <c r="J604" s="556"/>
      <c r="K604" s="506"/>
      <c r="L604" s="556"/>
      <c r="M604" s="506"/>
      <c r="N604" s="556"/>
      <c r="O604" s="506"/>
      <c r="P604" s="557"/>
      <c r="Q604" s="556"/>
      <c r="R604" s="558"/>
      <c r="S604" s="556"/>
      <c r="T604" s="556"/>
      <c r="U604" s="556"/>
      <c r="V604" s="743"/>
      <c r="W604" s="745"/>
      <c r="X604" s="746"/>
      <c r="Y604" s="557"/>
      <c r="Z604" s="506"/>
      <c r="AA604" s="507"/>
      <c r="AB604" s="507"/>
      <c r="AC604" s="507"/>
      <c r="AD604" s="507"/>
      <c r="AE604" s="507"/>
      <c r="AF604" s="507"/>
      <c r="AG604" s="507"/>
      <c r="AH604" s="507"/>
      <c r="AI604" s="507"/>
      <c r="AJ604" s="507"/>
      <c r="AK604" s="507"/>
      <c r="AL604" s="507"/>
      <c r="AM604" s="507"/>
      <c r="AN604" s="507"/>
      <c r="AO604" s="507"/>
      <c r="AP604" s="507"/>
      <c r="AQ604" s="563"/>
      <c r="AR604" s="563"/>
      <c r="AS604" s="507"/>
    </row>
    <row r="605" spans="1:45" ht="27" customHeight="1" x14ac:dyDescent="0.2">
      <c r="A605" s="564"/>
      <c r="C605" s="507"/>
      <c r="E605" s="507"/>
      <c r="G605" s="507"/>
      <c r="H605" s="556"/>
      <c r="I605" s="507"/>
      <c r="J605" s="556"/>
      <c r="K605" s="506"/>
      <c r="L605" s="556"/>
      <c r="M605" s="506"/>
      <c r="N605" s="556"/>
      <c r="O605" s="506"/>
      <c r="P605" s="557"/>
      <c r="Q605" s="556"/>
      <c r="R605" s="558"/>
      <c r="S605" s="556"/>
      <c r="T605" s="556"/>
      <c r="U605" s="556"/>
      <c r="V605" s="743"/>
      <c r="W605" s="745"/>
      <c r="X605" s="746"/>
      <c r="Y605" s="557"/>
      <c r="Z605" s="506"/>
      <c r="AA605" s="507"/>
      <c r="AB605" s="507"/>
      <c r="AC605" s="507"/>
      <c r="AD605" s="507"/>
      <c r="AE605" s="507"/>
      <c r="AF605" s="507"/>
      <c r="AG605" s="507"/>
      <c r="AH605" s="507"/>
      <c r="AI605" s="507"/>
      <c r="AJ605" s="507"/>
      <c r="AK605" s="507"/>
      <c r="AL605" s="507"/>
      <c r="AM605" s="507"/>
      <c r="AN605" s="507"/>
      <c r="AO605" s="507"/>
      <c r="AP605" s="507"/>
      <c r="AQ605" s="563"/>
      <c r="AR605" s="563"/>
      <c r="AS605" s="507"/>
    </row>
    <row r="606" spans="1:45" ht="27" customHeight="1" x14ac:dyDescent="0.2">
      <c r="A606" s="564"/>
      <c r="C606" s="507"/>
      <c r="E606" s="507"/>
      <c r="G606" s="507"/>
      <c r="H606" s="556"/>
      <c r="I606" s="507"/>
      <c r="J606" s="556"/>
      <c r="K606" s="506"/>
      <c r="L606" s="556"/>
      <c r="M606" s="506"/>
      <c r="N606" s="556"/>
      <c r="O606" s="506"/>
      <c r="P606" s="557"/>
      <c r="Q606" s="556"/>
      <c r="R606" s="558"/>
      <c r="S606" s="556"/>
      <c r="T606" s="556"/>
      <c r="U606" s="556"/>
      <c r="V606" s="743"/>
      <c r="W606" s="745"/>
      <c r="X606" s="746"/>
      <c r="Y606" s="557"/>
      <c r="Z606" s="506"/>
      <c r="AA606" s="507"/>
      <c r="AB606" s="507"/>
      <c r="AC606" s="507"/>
      <c r="AD606" s="507"/>
      <c r="AE606" s="507"/>
      <c r="AF606" s="507"/>
      <c r="AG606" s="507"/>
      <c r="AH606" s="507"/>
      <c r="AI606" s="507"/>
      <c r="AJ606" s="507"/>
      <c r="AK606" s="507"/>
      <c r="AL606" s="507"/>
      <c r="AM606" s="507"/>
      <c r="AN606" s="507"/>
      <c r="AO606" s="507"/>
      <c r="AP606" s="507"/>
      <c r="AQ606" s="563"/>
      <c r="AR606" s="563"/>
      <c r="AS606" s="507"/>
    </row>
    <row r="607" spans="1:45" ht="27" customHeight="1" x14ac:dyDescent="0.2">
      <c r="A607" s="564"/>
      <c r="C607" s="507"/>
      <c r="E607" s="507"/>
      <c r="G607" s="507"/>
      <c r="H607" s="556"/>
      <c r="I607" s="507"/>
      <c r="J607" s="556"/>
      <c r="K607" s="506"/>
      <c r="L607" s="556"/>
      <c r="M607" s="506"/>
      <c r="N607" s="556"/>
      <c r="O607" s="506"/>
      <c r="P607" s="557"/>
      <c r="Q607" s="556"/>
      <c r="R607" s="558"/>
      <c r="S607" s="556"/>
      <c r="T607" s="556"/>
      <c r="U607" s="556"/>
      <c r="V607" s="743"/>
      <c r="W607" s="745"/>
      <c r="X607" s="746"/>
      <c r="Y607" s="557"/>
      <c r="Z607" s="506"/>
      <c r="AA607" s="507"/>
      <c r="AB607" s="507"/>
      <c r="AC607" s="507"/>
      <c r="AD607" s="507"/>
      <c r="AE607" s="507"/>
      <c r="AF607" s="507"/>
      <c r="AG607" s="507"/>
      <c r="AH607" s="507"/>
      <c r="AI607" s="507"/>
      <c r="AJ607" s="507"/>
      <c r="AK607" s="507"/>
      <c r="AL607" s="507"/>
      <c r="AM607" s="507"/>
      <c r="AN607" s="507"/>
      <c r="AO607" s="507"/>
      <c r="AP607" s="507"/>
      <c r="AQ607" s="563"/>
      <c r="AR607" s="563"/>
      <c r="AS607" s="507"/>
    </row>
    <row r="608" spans="1:45" ht="27" customHeight="1" x14ac:dyDescent="0.2">
      <c r="A608" s="564"/>
      <c r="C608" s="507"/>
      <c r="E608" s="507"/>
      <c r="G608" s="507"/>
      <c r="H608" s="556"/>
      <c r="I608" s="507"/>
      <c r="J608" s="556"/>
      <c r="K608" s="506"/>
      <c r="L608" s="556"/>
      <c r="M608" s="506"/>
      <c r="N608" s="556"/>
      <c r="O608" s="506"/>
      <c r="P608" s="557"/>
      <c r="Q608" s="556"/>
      <c r="R608" s="558"/>
      <c r="S608" s="556"/>
      <c r="T608" s="556"/>
      <c r="U608" s="556"/>
      <c r="V608" s="743"/>
      <c r="W608" s="745"/>
      <c r="X608" s="746"/>
      <c r="Y608" s="557"/>
      <c r="Z608" s="506"/>
      <c r="AA608" s="507"/>
      <c r="AB608" s="507"/>
      <c r="AC608" s="507"/>
      <c r="AD608" s="507"/>
      <c r="AE608" s="507"/>
      <c r="AF608" s="507"/>
      <c r="AG608" s="507"/>
      <c r="AH608" s="507"/>
      <c r="AI608" s="507"/>
      <c r="AJ608" s="507"/>
      <c r="AK608" s="507"/>
      <c r="AL608" s="507"/>
      <c r="AM608" s="507"/>
      <c r="AN608" s="507"/>
      <c r="AO608" s="507"/>
      <c r="AP608" s="507"/>
      <c r="AQ608" s="563"/>
      <c r="AR608" s="563"/>
      <c r="AS608" s="507"/>
    </row>
    <row r="609" spans="1:45" ht="27" customHeight="1" x14ac:dyDescent="0.2">
      <c r="A609" s="564"/>
      <c r="C609" s="507"/>
      <c r="E609" s="507"/>
      <c r="G609" s="507"/>
      <c r="H609" s="556"/>
      <c r="I609" s="507"/>
      <c r="J609" s="556"/>
      <c r="K609" s="506"/>
      <c r="L609" s="556"/>
      <c r="M609" s="506"/>
      <c r="N609" s="556"/>
      <c r="O609" s="506"/>
      <c r="P609" s="557"/>
      <c r="Q609" s="556"/>
      <c r="R609" s="558"/>
      <c r="S609" s="556"/>
      <c r="T609" s="556"/>
      <c r="U609" s="556"/>
      <c r="V609" s="743"/>
      <c r="W609" s="745"/>
      <c r="X609" s="746"/>
      <c r="Y609" s="557"/>
      <c r="Z609" s="506"/>
      <c r="AA609" s="507"/>
      <c r="AB609" s="507"/>
      <c r="AC609" s="507"/>
      <c r="AD609" s="507"/>
      <c r="AE609" s="507"/>
      <c r="AF609" s="507"/>
      <c r="AG609" s="507"/>
      <c r="AH609" s="507"/>
      <c r="AI609" s="507"/>
      <c r="AJ609" s="507"/>
      <c r="AK609" s="507"/>
      <c r="AL609" s="507"/>
      <c r="AM609" s="507"/>
      <c r="AN609" s="507"/>
      <c r="AO609" s="507"/>
      <c r="AP609" s="507"/>
      <c r="AQ609" s="563"/>
      <c r="AR609" s="563"/>
      <c r="AS609" s="507"/>
    </row>
    <row r="610" spans="1:45" ht="27" customHeight="1" x14ac:dyDescent="0.2">
      <c r="A610" s="564"/>
      <c r="C610" s="507"/>
      <c r="E610" s="507"/>
      <c r="G610" s="507"/>
      <c r="H610" s="556"/>
      <c r="I610" s="507"/>
      <c r="J610" s="556"/>
      <c r="K610" s="506"/>
      <c r="L610" s="556"/>
      <c r="M610" s="506"/>
      <c r="N610" s="556"/>
      <c r="O610" s="506"/>
      <c r="P610" s="557"/>
      <c r="Q610" s="556"/>
      <c r="R610" s="558"/>
      <c r="S610" s="556"/>
      <c r="T610" s="556"/>
      <c r="U610" s="556"/>
      <c r="V610" s="743"/>
      <c r="W610" s="745"/>
      <c r="X610" s="746"/>
      <c r="Y610" s="557"/>
      <c r="Z610" s="506"/>
      <c r="AA610" s="507"/>
      <c r="AB610" s="507"/>
      <c r="AC610" s="507"/>
      <c r="AD610" s="507"/>
      <c r="AE610" s="507"/>
      <c r="AF610" s="507"/>
      <c r="AG610" s="507"/>
      <c r="AH610" s="507"/>
      <c r="AI610" s="507"/>
      <c r="AJ610" s="507"/>
      <c r="AK610" s="507"/>
      <c r="AL610" s="507"/>
      <c r="AM610" s="507"/>
      <c r="AN610" s="507"/>
      <c r="AO610" s="507"/>
      <c r="AP610" s="507"/>
      <c r="AQ610" s="563"/>
      <c r="AR610" s="563"/>
      <c r="AS610" s="507"/>
    </row>
    <row r="611" spans="1:45" ht="27" customHeight="1" x14ac:dyDescent="0.2">
      <c r="A611" s="564"/>
      <c r="C611" s="507"/>
      <c r="E611" s="507"/>
      <c r="G611" s="507"/>
      <c r="H611" s="556"/>
      <c r="I611" s="507"/>
      <c r="J611" s="556"/>
      <c r="K611" s="506"/>
      <c r="L611" s="556"/>
      <c r="M611" s="506"/>
      <c r="N611" s="556"/>
      <c r="O611" s="506"/>
      <c r="P611" s="557"/>
      <c r="Q611" s="556"/>
      <c r="R611" s="558"/>
      <c r="S611" s="556"/>
      <c r="T611" s="556"/>
      <c r="U611" s="556"/>
      <c r="V611" s="743"/>
      <c r="W611" s="745"/>
      <c r="X611" s="746"/>
      <c r="Y611" s="557"/>
      <c r="Z611" s="506"/>
      <c r="AA611" s="507"/>
      <c r="AB611" s="507"/>
      <c r="AC611" s="507"/>
      <c r="AD611" s="507"/>
      <c r="AE611" s="507"/>
      <c r="AF611" s="507"/>
      <c r="AG611" s="507"/>
      <c r="AH611" s="507"/>
      <c r="AI611" s="507"/>
      <c r="AJ611" s="507"/>
      <c r="AK611" s="507"/>
      <c r="AL611" s="507"/>
      <c r="AM611" s="507"/>
      <c r="AN611" s="507"/>
      <c r="AO611" s="507"/>
      <c r="AP611" s="507"/>
      <c r="AQ611" s="563"/>
      <c r="AR611" s="563"/>
      <c r="AS611" s="507"/>
    </row>
    <row r="612" spans="1:45" ht="27" customHeight="1" x14ac:dyDescent="0.2">
      <c r="A612" s="564"/>
      <c r="C612" s="507"/>
      <c r="E612" s="507"/>
      <c r="G612" s="507"/>
      <c r="H612" s="556"/>
      <c r="I612" s="507"/>
      <c r="J612" s="556"/>
      <c r="K612" s="506"/>
      <c r="L612" s="556"/>
      <c r="M612" s="506"/>
      <c r="N612" s="556"/>
      <c r="O612" s="506"/>
      <c r="P612" s="557"/>
      <c r="Q612" s="556"/>
      <c r="R612" s="558"/>
      <c r="S612" s="556"/>
      <c r="T612" s="556"/>
      <c r="U612" s="556"/>
      <c r="V612" s="743"/>
      <c r="W612" s="745"/>
      <c r="X612" s="746"/>
      <c r="Y612" s="557"/>
      <c r="Z612" s="506"/>
      <c r="AA612" s="507"/>
      <c r="AB612" s="507"/>
      <c r="AC612" s="507"/>
      <c r="AD612" s="507"/>
      <c r="AE612" s="507"/>
      <c r="AF612" s="507"/>
      <c r="AG612" s="507"/>
      <c r="AH612" s="507"/>
      <c r="AI612" s="507"/>
      <c r="AJ612" s="507"/>
      <c r="AK612" s="507"/>
      <c r="AL612" s="507"/>
      <c r="AM612" s="507"/>
      <c r="AN612" s="507"/>
      <c r="AO612" s="507"/>
      <c r="AP612" s="507"/>
      <c r="AQ612" s="563"/>
      <c r="AR612" s="563"/>
      <c r="AS612" s="507"/>
    </row>
    <row r="613" spans="1:45" ht="27" customHeight="1" x14ac:dyDescent="0.2">
      <c r="A613" s="564"/>
      <c r="C613" s="507"/>
      <c r="E613" s="507"/>
      <c r="G613" s="507"/>
      <c r="H613" s="556"/>
      <c r="I613" s="507"/>
      <c r="J613" s="556"/>
      <c r="K613" s="506"/>
      <c r="L613" s="556"/>
      <c r="M613" s="506"/>
      <c r="N613" s="556"/>
      <c r="O613" s="506"/>
      <c r="P613" s="557"/>
      <c r="Q613" s="556"/>
      <c r="R613" s="558"/>
      <c r="S613" s="556"/>
      <c r="T613" s="556"/>
      <c r="U613" s="556"/>
      <c r="V613" s="743"/>
      <c r="W613" s="745"/>
      <c r="X613" s="746"/>
      <c r="Y613" s="557"/>
      <c r="Z613" s="506"/>
      <c r="AA613" s="507"/>
      <c r="AB613" s="507"/>
      <c r="AC613" s="507"/>
      <c r="AD613" s="507"/>
      <c r="AE613" s="507"/>
      <c r="AF613" s="507"/>
      <c r="AG613" s="507"/>
      <c r="AH613" s="507"/>
      <c r="AI613" s="507"/>
      <c r="AJ613" s="507"/>
      <c r="AK613" s="507"/>
      <c r="AL613" s="507"/>
      <c r="AM613" s="507"/>
      <c r="AN613" s="507"/>
      <c r="AO613" s="507"/>
      <c r="AP613" s="507"/>
      <c r="AQ613" s="563"/>
      <c r="AR613" s="563"/>
      <c r="AS613" s="507"/>
    </row>
    <row r="614" spans="1:45" ht="27" customHeight="1" x14ac:dyDescent="0.2">
      <c r="A614" s="564"/>
      <c r="C614" s="507"/>
      <c r="E614" s="507"/>
      <c r="G614" s="507"/>
      <c r="H614" s="556"/>
      <c r="I614" s="507"/>
      <c r="J614" s="556"/>
      <c r="K614" s="506"/>
      <c r="L614" s="556"/>
      <c r="M614" s="506"/>
      <c r="N614" s="556"/>
      <c r="O614" s="506"/>
      <c r="P614" s="557"/>
      <c r="Q614" s="556"/>
      <c r="R614" s="558"/>
      <c r="S614" s="556"/>
      <c r="T614" s="556"/>
      <c r="U614" s="556"/>
      <c r="V614" s="743"/>
      <c r="W614" s="745"/>
      <c r="X614" s="746"/>
      <c r="Y614" s="557"/>
      <c r="Z614" s="506"/>
      <c r="AA614" s="507"/>
      <c r="AB614" s="507"/>
      <c r="AC614" s="507"/>
      <c r="AD614" s="507"/>
      <c r="AE614" s="507"/>
      <c r="AF614" s="507"/>
      <c r="AG614" s="507"/>
      <c r="AH614" s="507"/>
      <c r="AI614" s="507"/>
      <c r="AJ614" s="507"/>
      <c r="AK614" s="507"/>
      <c r="AL614" s="507"/>
      <c r="AM614" s="507"/>
      <c r="AN614" s="507"/>
      <c r="AO614" s="507"/>
      <c r="AP614" s="507"/>
      <c r="AQ614" s="563"/>
      <c r="AR614" s="563"/>
      <c r="AS614" s="507"/>
    </row>
    <row r="615" spans="1:45" ht="27" customHeight="1" x14ac:dyDescent="0.2">
      <c r="A615" s="564"/>
      <c r="C615" s="507"/>
      <c r="E615" s="507"/>
      <c r="G615" s="507"/>
      <c r="H615" s="556"/>
      <c r="I615" s="507"/>
      <c r="J615" s="556"/>
      <c r="K615" s="506"/>
      <c r="L615" s="556"/>
      <c r="M615" s="506"/>
      <c r="N615" s="556"/>
      <c r="O615" s="506"/>
      <c r="P615" s="557"/>
      <c r="Q615" s="556"/>
      <c r="R615" s="558"/>
      <c r="S615" s="556"/>
      <c r="T615" s="556"/>
      <c r="U615" s="556"/>
      <c r="V615" s="743"/>
      <c r="W615" s="745"/>
      <c r="X615" s="746"/>
      <c r="Y615" s="557"/>
      <c r="Z615" s="506"/>
      <c r="AA615" s="507"/>
      <c r="AB615" s="507"/>
      <c r="AC615" s="507"/>
      <c r="AD615" s="507"/>
      <c r="AE615" s="507"/>
      <c r="AF615" s="507"/>
      <c r="AG615" s="507"/>
      <c r="AH615" s="507"/>
      <c r="AI615" s="507"/>
      <c r="AJ615" s="507"/>
      <c r="AK615" s="507"/>
      <c r="AL615" s="507"/>
      <c r="AM615" s="507"/>
      <c r="AN615" s="507"/>
      <c r="AO615" s="507"/>
      <c r="AP615" s="507"/>
      <c r="AQ615" s="563"/>
      <c r="AR615" s="563"/>
      <c r="AS615" s="507"/>
    </row>
    <row r="616" spans="1:45" ht="27" customHeight="1" x14ac:dyDescent="0.2">
      <c r="A616" s="564"/>
      <c r="C616" s="507"/>
      <c r="E616" s="507"/>
      <c r="G616" s="507"/>
      <c r="H616" s="556"/>
      <c r="I616" s="507"/>
      <c r="J616" s="556"/>
      <c r="K616" s="506"/>
      <c r="L616" s="556"/>
      <c r="M616" s="506"/>
      <c r="N616" s="556"/>
      <c r="O616" s="506"/>
      <c r="P616" s="557"/>
      <c r="Q616" s="556"/>
      <c r="R616" s="558"/>
      <c r="S616" s="556"/>
      <c r="T616" s="556"/>
      <c r="U616" s="556"/>
      <c r="V616" s="743"/>
      <c r="W616" s="745"/>
      <c r="X616" s="746"/>
      <c r="Y616" s="557"/>
      <c r="Z616" s="506"/>
      <c r="AA616" s="507"/>
      <c r="AB616" s="507"/>
      <c r="AC616" s="507"/>
      <c r="AD616" s="507"/>
      <c r="AE616" s="507"/>
      <c r="AF616" s="507"/>
      <c r="AG616" s="507"/>
      <c r="AH616" s="507"/>
      <c r="AI616" s="507"/>
      <c r="AJ616" s="507"/>
      <c r="AK616" s="507"/>
      <c r="AL616" s="507"/>
      <c r="AM616" s="507"/>
      <c r="AN616" s="507"/>
      <c r="AO616" s="507"/>
      <c r="AP616" s="507"/>
      <c r="AQ616" s="563"/>
      <c r="AR616" s="563"/>
      <c r="AS616" s="507"/>
    </row>
    <row r="617" spans="1:45" ht="27" customHeight="1" x14ac:dyDescent="0.2">
      <c r="A617" s="564"/>
      <c r="C617" s="507"/>
      <c r="E617" s="507"/>
      <c r="G617" s="507"/>
      <c r="H617" s="556"/>
      <c r="I617" s="507"/>
      <c r="J617" s="556"/>
      <c r="K617" s="506"/>
      <c r="L617" s="556"/>
      <c r="M617" s="506"/>
      <c r="N617" s="556"/>
      <c r="O617" s="506"/>
      <c r="P617" s="557"/>
      <c r="Q617" s="556"/>
      <c r="R617" s="558"/>
      <c r="S617" s="556"/>
      <c r="T617" s="556"/>
      <c r="U617" s="556"/>
      <c r="V617" s="743"/>
      <c r="W617" s="745"/>
      <c r="X617" s="746"/>
      <c r="Y617" s="557"/>
      <c r="Z617" s="506"/>
      <c r="AA617" s="507"/>
      <c r="AB617" s="507"/>
      <c r="AC617" s="507"/>
      <c r="AD617" s="507"/>
      <c r="AE617" s="507"/>
      <c r="AF617" s="507"/>
      <c r="AG617" s="507"/>
      <c r="AH617" s="507"/>
      <c r="AI617" s="507"/>
      <c r="AJ617" s="507"/>
      <c r="AK617" s="507"/>
      <c r="AL617" s="507"/>
      <c r="AM617" s="507"/>
      <c r="AN617" s="507"/>
      <c r="AO617" s="507"/>
      <c r="AP617" s="507"/>
      <c r="AQ617" s="563"/>
      <c r="AR617" s="563"/>
      <c r="AS617" s="507"/>
    </row>
    <row r="618" spans="1:45" ht="27" customHeight="1" x14ac:dyDescent="0.2">
      <c r="A618" s="564"/>
      <c r="C618" s="507"/>
      <c r="E618" s="507"/>
      <c r="G618" s="507"/>
      <c r="H618" s="556"/>
      <c r="I618" s="507"/>
      <c r="J618" s="556"/>
      <c r="K618" s="506"/>
      <c r="L618" s="556"/>
      <c r="M618" s="506"/>
      <c r="N618" s="556"/>
      <c r="O618" s="506"/>
      <c r="P618" s="557"/>
      <c r="Q618" s="556"/>
      <c r="R618" s="558"/>
      <c r="S618" s="556"/>
      <c r="T618" s="556"/>
      <c r="U618" s="556"/>
      <c r="V618" s="743"/>
      <c r="W618" s="745"/>
      <c r="X618" s="746"/>
      <c r="Y618" s="557"/>
      <c r="Z618" s="506"/>
      <c r="AA618" s="507"/>
      <c r="AB618" s="507"/>
      <c r="AC618" s="507"/>
      <c r="AD618" s="507"/>
      <c r="AE618" s="507"/>
      <c r="AF618" s="507"/>
      <c r="AG618" s="507"/>
      <c r="AH618" s="507"/>
      <c r="AI618" s="507"/>
      <c r="AJ618" s="507"/>
      <c r="AK618" s="507"/>
      <c r="AL618" s="507"/>
      <c r="AM618" s="507"/>
      <c r="AN618" s="507"/>
      <c r="AO618" s="507"/>
      <c r="AP618" s="507"/>
      <c r="AQ618" s="563"/>
      <c r="AR618" s="563"/>
      <c r="AS618" s="507"/>
    </row>
    <row r="619" spans="1:45" ht="27" customHeight="1" x14ac:dyDescent="0.2">
      <c r="A619" s="564"/>
      <c r="C619" s="507"/>
      <c r="E619" s="507"/>
      <c r="G619" s="507"/>
      <c r="H619" s="556"/>
      <c r="I619" s="507"/>
      <c r="J619" s="556"/>
      <c r="K619" s="506"/>
      <c r="L619" s="556"/>
      <c r="M619" s="506"/>
      <c r="N619" s="556"/>
      <c r="O619" s="506"/>
      <c r="P619" s="557"/>
      <c r="Q619" s="556"/>
      <c r="R619" s="558"/>
      <c r="S619" s="556"/>
      <c r="T619" s="556"/>
      <c r="U619" s="556"/>
      <c r="V619" s="743"/>
      <c r="W619" s="745"/>
      <c r="X619" s="746"/>
      <c r="Y619" s="557"/>
      <c r="Z619" s="506"/>
      <c r="AA619" s="507"/>
      <c r="AB619" s="507"/>
      <c r="AC619" s="507"/>
      <c r="AD619" s="507"/>
      <c r="AE619" s="507"/>
      <c r="AF619" s="507"/>
      <c r="AG619" s="507"/>
      <c r="AH619" s="507"/>
      <c r="AI619" s="507"/>
      <c r="AJ619" s="507"/>
      <c r="AK619" s="507"/>
      <c r="AL619" s="507"/>
      <c r="AM619" s="507"/>
      <c r="AN619" s="507"/>
      <c r="AO619" s="507"/>
      <c r="AP619" s="507"/>
      <c r="AQ619" s="563"/>
      <c r="AR619" s="563"/>
      <c r="AS619" s="507"/>
    </row>
    <row r="620" spans="1:45" ht="27" customHeight="1" x14ac:dyDescent="0.2">
      <c r="A620" s="564"/>
      <c r="C620" s="507"/>
      <c r="E620" s="507"/>
      <c r="G620" s="507"/>
      <c r="H620" s="556"/>
      <c r="I620" s="507"/>
      <c r="J620" s="556"/>
      <c r="K620" s="506"/>
      <c r="L620" s="556"/>
      <c r="M620" s="506"/>
      <c r="N620" s="556"/>
      <c r="O620" s="506"/>
      <c r="P620" s="557"/>
      <c r="Q620" s="556"/>
      <c r="R620" s="558"/>
      <c r="S620" s="556"/>
      <c r="T620" s="556"/>
      <c r="U620" s="556"/>
      <c r="V620" s="743"/>
      <c r="W620" s="745"/>
      <c r="X620" s="746"/>
      <c r="Y620" s="557"/>
      <c r="Z620" s="506"/>
      <c r="AA620" s="507"/>
      <c r="AB620" s="507"/>
      <c r="AC620" s="507"/>
      <c r="AD620" s="507"/>
      <c r="AE620" s="507"/>
      <c r="AF620" s="507"/>
      <c r="AG620" s="507"/>
      <c r="AH620" s="507"/>
      <c r="AI620" s="507"/>
      <c r="AJ620" s="507"/>
      <c r="AK620" s="507"/>
      <c r="AL620" s="507"/>
      <c r="AM620" s="507"/>
      <c r="AN620" s="507"/>
      <c r="AO620" s="507"/>
      <c r="AP620" s="507"/>
      <c r="AQ620" s="563"/>
      <c r="AR620" s="563"/>
      <c r="AS620" s="507"/>
    </row>
    <row r="621" spans="1:45" ht="27" customHeight="1" x14ac:dyDescent="0.2">
      <c r="A621" s="564"/>
      <c r="C621" s="507"/>
      <c r="E621" s="507"/>
      <c r="G621" s="507"/>
      <c r="H621" s="556"/>
      <c r="I621" s="507"/>
      <c r="J621" s="556"/>
      <c r="K621" s="506"/>
      <c r="L621" s="556"/>
      <c r="M621" s="506"/>
      <c r="N621" s="556"/>
      <c r="O621" s="506"/>
      <c r="P621" s="557"/>
      <c r="Q621" s="556"/>
      <c r="R621" s="558"/>
      <c r="S621" s="556"/>
      <c r="T621" s="556"/>
      <c r="U621" s="556"/>
      <c r="V621" s="743"/>
      <c r="W621" s="745"/>
      <c r="X621" s="746"/>
      <c r="Y621" s="557"/>
      <c r="Z621" s="506"/>
      <c r="AA621" s="507"/>
      <c r="AB621" s="507"/>
      <c r="AC621" s="507"/>
      <c r="AD621" s="507"/>
      <c r="AE621" s="507"/>
      <c r="AF621" s="507"/>
      <c r="AG621" s="507"/>
      <c r="AH621" s="507"/>
      <c r="AI621" s="507"/>
      <c r="AJ621" s="507"/>
      <c r="AK621" s="507"/>
      <c r="AL621" s="507"/>
      <c r="AM621" s="507"/>
      <c r="AN621" s="507"/>
      <c r="AO621" s="507"/>
      <c r="AP621" s="507"/>
      <c r="AQ621" s="563"/>
      <c r="AR621" s="563"/>
      <c r="AS621" s="507"/>
    </row>
    <row r="622" spans="1:45" ht="27" customHeight="1" x14ac:dyDescent="0.2">
      <c r="A622" s="564"/>
      <c r="C622" s="507"/>
      <c r="E622" s="507"/>
      <c r="G622" s="507"/>
      <c r="H622" s="556"/>
      <c r="I622" s="507"/>
      <c r="J622" s="556"/>
      <c r="K622" s="506"/>
      <c r="L622" s="556"/>
      <c r="M622" s="506"/>
      <c r="N622" s="556"/>
      <c r="O622" s="506"/>
      <c r="P622" s="557"/>
      <c r="Q622" s="556"/>
      <c r="R622" s="558"/>
      <c r="S622" s="556"/>
      <c r="T622" s="556"/>
      <c r="U622" s="556"/>
      <c r="V622" s="743"/>
      <c r="W622" s="745"/>
      <c r="X622" s="746"/>
      <c r="Y622" s="557"/>
      <c r="Z622" s="506"/>
      <c r="AA622" s="507"/>
      <c r="AB622" s="507"/>
      <c r="AC622" s="507"/>
      <c r="AD622" s="507"/>
      <c r="AE622" s="507"/>
      <c r="AF622" s="507"/>
      <c r="AG622" s="507"/>
      <c r="AH622" s="507"/>
      <c r="AI622" s="507"/>
      <c r="AJ622" s="507"/>
      <c r="AK622" s="507"/>
      <c r="AL622" s="507"/>
      <c r="AM622" s="507"/>
      <c r="AN622" s="507"/>
      <c r="AO622" s="507"/>
      <c r="AP622" s="507"/>
      <c r="AQ622" s="563"/>
      <c r="AR622" s="563"/>
      <c r="AS622" s="507"/>
    </row>
    <row r="623" spans="1:45" ht="27" customHeight="1" x14ac:dyDescent="0.2">
      <c r="A623" s="564"/>
      <c r="C623" s="507"/>
      <c r="E623" s="507"/>
      <c r="G623" s="507"/>
      <c r="H623" s="556"/>
      <c r="I623" s="507"/>
      <c r="J623" s="556"/>
      <c r="K623" s="506"/>
      <c r="L623" s="556"/>
      <c r="M623" s="506"/>
      <c r="N623" s="556"/>
      <c r="O623" s="506"/>
      <c r="P623" s="557"/>
      <c r="Q623" s="556"/>
      <c r="R623" s="558"/>
      <c r="S623" s="556"/>
      <c r="T623" s="556"/>
      <c r="U623" s="556"/>
      <c r="V623" s="743"/>
      <c r="W623" s="745"/>
      <c r="X623" s="746"/>
      <c r="Y623" s="557"/>
      <c r="Z623" s="506"/>
      <c r="AA623" s="507"/>
      <c r="AB623" s="507"/>
      <c r="AC623" s="507"/>
      <c r="AD623" s="507"/>
      <c r="AE623" s="507"/>
      <c r="AF623" s="507"/>
      <c r="AG623" s="507"/>
      <c r="AH623" s="507"/>
      <c r="AI623" s="507"/>
      <c r="AJ623" s="507"/>
      <c r="AK623" s="507"/>
      <c r="AL623" s="507"/>
      <c r="AM623" s="507"/>
      <c r="AN623" s="507"/>
      <c r="AO623" s="507"/>
      <c r="AP623" s="507"/>
      <c r="AQ623" s="563"/>
      <c r="AR623" s="563"/>
      <c r="AS623" s="507"/>
    </row>
    <row r="624" spans="1:45" ht="27" customHeight="1" x14ac:dyDescent="0.2">
      <c r="A624" s="564"/>
      <c r="C624" s="507"/>
      <c r="E624" s="507"/>
      <c r="G624" s="507"/>
      <c r="H624" s="556"/>
      <c r="I624" s="507"/>
      <c r="J624" s="556"/>
      <c r="K624" s="506"/>
      <c r="L624" s="556"/>
      <c r="M624" s="506"/>
      <c r="N624" s="556"/>
      <c r="O624" s="506"/>
      <c r="P624" s="557"/>
      <c r="Q624" s="556"/>
      <c r="R624" s="558"/>
      <c r="S624" s="556"/>
      <c r="T624" s="556"/>
      <c r="U624" s="556"/>
      <c r="V624" s="743"/>
      <c r="W624" s="745"/>
      <c r="X624" s="746"/>
      <c r="Y624" s="557"/>
      <c r="Z624" s="506"/>
      <c r="AA624" s="507"/>
      <c r="AB624" s="507"/>
      <c r="AC624" s="507"/>
      <c r="AD624" s="507"/>
      <c r="AE624" s="507"/>
      <c r="AF624" s="507"/>
      <c r="AG624" s="507"/>
      <c r="AH624" s="507"/>
      <c r="AI624" s="507"/>
      <c r="AJ624" s="507"/>
      <c r="AK624" s="507"/>
      <c r="AL624" s="507"/>
      <c r="AM624" s="507"/>
      <c r="AN624" s="507"/>
      <c r="AO624" s="507"/>
      <c r="AP624" s="507"/>
      <c r="AQ624" s="563"/>
      <c r="AR624" s="563"/>
      <c r="AS624" s="507"/>
    </row>
    <row r="625" spans="1:45" ht="27" customHeight="1" x14ac:dyDescent="0.2">
      <c r="A625" s="564"/>
      <c r="C625" s="507"/>
      <c r="E625" s="507"/>
      <c r="G625" s="507"/>
      <c r="H625" s="556"/>
      <c r="I625" s="507"/>
      <c r="J625" s="556"/>
      <c r="K625" s="506"/>
      <c r="L625" s="556"/>
      <c r="M625" s="506"/>
      <c r="N625" s="556"/>
      <c r="O625" s="506"/>
      <c r="P625" s="557"/>
      <c r="Q625" s="556"/>
      <c r="R625" s="558"/>
      <c r="S625" s="556"/>
      <c r="T625" s="556"/>
      <c r="U625" s="556"/>
      <c r="V625" s="743"/>
      <c r="W625" s="745"/>
      <c r="X625" s="746"/>
      <c r="Y625" s="557"/>
      <c r="Z625" s="506"/>
      <c r="AA625" s="507"/>
      <c r="AB625" s="507"/>
      <c r="AC625" s="507"/>
      <c r="AD625" s="507"/>
      <c r="AE625" s="507"/>
      <c r="AF625" s="507"/>
      <c r="AG625" s="507"/>
      <c r="AH625" s="507"/>
      <c r="AI625" s="507"/>
      <c r="AJ625" s="507"/>
      <c r="AK625" s="507"/>
      <c r="AL625" s="507"/>
      <c r="AM625" s="507"/>
      <c r="AN625" s="507"/>
      <c r="AO625" s="507"/>
      <c r="AP625" s="507"/>
      <c r="AQ625" s="563"/>
      <c r="AR625" s="563"/>
      <c r="AS625" s="507"/>
    </row>
    <row r="626" spans="1:45" ht="27" customHeight="1" x14ac:dyDescent="0.2">
      <c r="A626" s="564"/>
      <c r="C626" s="507"/>
      <c r="E626" s="507"/>
      <c r="G626" s="507"/>
      <c r="H626" s="556"/>
      <c r="I626" s="507"/>
      <c r="J626" s="556"/>
      <c r="K626" s="506"/>
      <c r="L626" s="556"/>
      <c r="M626" s="506"/>
      <c r="N626" s="556"/>
      <c r="O626" s="506"/>
      <c r="P626" s="557"/>
      <c r="Q626" s="556"/>
      <c r="R626" s="558"/>
      <c r="S626" s="556"/>
      <c r="T626" s="556"/>
      <c r="U626" s="556"/>
      <c r="V626" s="743"/>
      <c r="W626" s="745"/>
      <c r="X626" s="746"/>
      <c r="Y626" s="557"/>
      <c r="Z626" s="506"/>
      <c r="AA626" s="507"/>
      <c r="AB626" s="507"/>
      <c r="AC626" s="507"/>
      <c r="AD626" s="507"/>
      <c r="AE626" s="507"/>
      <c r="AF626" s="507"/>
      <c r="AG626" s="507"/>
      <c r="AH626" s="507"/>
      <c r="AI626" s="507"/>
      <c r="AJ626" s="507"/>
      <c r="AK626" s="507"/>
      <c r="AL626" s="507"/>
      <c r="AM626" s="507"/>
      <c r="AN626" s="507"/>
      <c r="AO626" s="507"/>
      <c r="AP626" s="507"/>
      <c r="AQ626" s="563"/>
      <c r="AR626" s="563"/>
      <c r="AS626" s="507"/>
    </row>
    <row r="627" spans="1:45" ht="27" customHeight="1" x14ac:dyDescent="0.2">
      <c r="A627" s="564"/>
      <c r="C627" s="507"/>
      <c r="E627" s="507"/>
      <c r="G627" s="507"/>
      <c r="H627" s="556"/>
      <c r="I627" s="507"/>
      <c r="J627" s="556"/>
      <c r="K627" s="506"/>
      <c r="L627" s="556"/>
      <c r="M627" s="506"/>
      <c r="N627" s="556"/>
      <c r="O627" s="506"/>
      <c r="P627" s="557"/>
      <c r="Q627" s="556"/>
      <c r="R627" s="558"/>
      <c r="S627" s="556"/>
      <c r="T627" s="556"/>
      <c r="U627" s="556"/>
      <c r="V627" s="743"/>
      <c r="W627" s="745"/>
      <c r="X627" s="746"/>
      <c r="Y627" s="557"/>
      <c r="Z627" s="506"/>
      <c r="AA627" s="507"/>
      <c r="AB627" s="507"/>
      <c r="AC627" s="507"/>
      <c r="AD627" s="507"/>
      <c r="AE627" s="507"/>
      <c r="AF627" s="507"/>
      <c r="AG627" s="507"/>
      <c r="AH627" s="507"/>
      <c r="AI627" s="507"/>
      <c r="AJ627" s="507"/>
      <c r="AK627" s="507"/>
      <c r="AL627" s="507"/>
      <c r="AM627" s="507"/>
      <c r="AN627" s="507"/>
      <c r="AO627" s="507"/>
      <c r="AP627" s="507"/>
      <c r="AQ627" s="563"/>
      <c r="AR627" s="563"/>
      <c r="AS627" s="507"/>
    </row>
    <row r="628" spans="1:45" ht="27" customHeight="1" x14ac:dyDescent="0.2">
      <c r="A628" s="564"/>
      <c r="C628" s="507"/>
      <c r="E628" s="507"/>
      <c r="G628" s="507"/>
      <c r="H628" s="556"/>
      <c r="I628" s="507"/>
      <c r="J628" s="556"/>
      <c r="K628" s="506"/>
      <c r="L628" s="556"/>
      <c r="M628" s="506"/>
      <c r="N628" s="556"/>
      <c r="O628" s="506"/>
      <c r="P628" s="557"/>
      <c r="Q628" s="556"/>
      <c r="R628" s="558"/>
      <c r="S628" s="556"/>
      <c r="T628" s="556"/>
      <c r="U628" s="556"/>
      <c r="V628" s="743"/>
      <c r="W628" s="745"/>
      <c r="X628" s="746"/>
      <c r="Y628" s="557"/>
      <c r="Z628" s="506"/>
      <c r="AA628" s="507"/>
      <c r="AB628" s="507"/>
      <c r="AC628" s="507"/>
      <c r="AD628" s="507"/>
      <c r="AE628" s="507"/>
      <c r="AF628" s="507"/>
      <c r="AG628" s="507"/>
      <c r="AH628" s="507"/>
      <c r="AI628" s="507"/>
      <c r="AJ628" s="507"/>
      <c r="AK628" s="507"/>
      <c r="AL628" s="507"/>
      <c r="AM628" s="507"/>
      <c r="AN628" s="507"/>
      <c r="AO628" s="507"/>
      <c r="AP628" s="507"/>
      <c r="AQ628" s="563"/>
      <c r="AR628" s="563"/>
      <c r="AS628" s="507"/>
    </row>
    <row r="629" spans="1:45" ht="27" customHeight="1" x14ac:dyDescent="0.2">
      <c r="A629" s="564"/>
      <c r="C629" s="507"/>
      <c r="E629" s="507"/>
      <c r="G629" s="507"/>
      <c r="H629" s="556"/>
      <c r="I629" s="507"/>
      <c r="J629" s="556"/>
      <c r="K629" s="506"/>
      <c r="L629" s="556"/>
      <c r="M629" s="506"/>
      <c r="N629" s="556"/>
      <c r="O629" s="506"/>
      <c r="P629" s="557"/>
      <c r="Q629" s="556"/>
      <c r="R629" s="558"/>
      <c r="S629" s="556"/>
      <c r="T629" s="556"/>
      <c r="U629" s="556"/>
      <c r="V629" s="743"/>
      <c r="W629" s="745"/>
      <c r="X629" s="746"/>
      <c r="Y629" s="557"/>
      <c r="Z629" s="506"/>
      <c r="AA629" s="507"/>
      <c r="AB629" s="507"/>
      <c r="AC629" s="507"/>
      <c r="AD629" s="507"/>
      <c r="AE629" s="507"/>
      <c r="AF629" s="507"/>
      <c r="AG629" s="507"/>
      <c r="AH629" s="507"/>
      <c r="AI629" s="507"/>
      <c r="AJ629" s="507"/>
      <c r="AK629" s="507"/>
      <c r="AL629" s="507"/>
      <c r="AM629" s="507"/>
      <c r="AN629" s="507"/>
      <c r="AO629" s="507"/>
      <c r="AP629" s="507"/>
      <c r="AQ629" s="563"/>
      <c r="AR629" s="563"/>
      <c r="AS629" s="507"/>
    </row>
    <row r="630" spans="1:45" ht="27" customHeight="1" x14ac:dyDescent="0.2">
      <c r="A630" s="564"/>
      <c r="C630" s="507"/>
      <c r="E630" s="507"/>
      <c r="G630" s="507"/>
      <c r="H630" s="556"/>
      <c r="I630" s="507"/>
      <c r="J630" s="556"/>
      <c r="K630" s="506"/>
      <c r="L630" s="556"/>
      <c r="M630" s="506"/>
      <c r="N630" s="556"/>
      <c r="O630" s="506"/>
      <c r="P630" s="557"/>
      <c r="Q630" s="556"/>
      <c r="R630" s="558"/>
      <c r="S630" s="556"/>
      <c r="T630" s="556"/>
      <c r="U630" s="556"/>
      <c r="V630" s="743"/>
      <c r="W630" s="745"/>
      <c r="X630" s="746"/>
      <c r="Y630" s="557"/>
      <c r="Z630" s="506"/>
      <c r="AA630" s="507"/>
      <c r="AB630" s="507"/>
      <c r="AC630" s="507"/>
      <c r="AD630" s="507"/>
      <c r="AE630" s="507"/>
      <c r="AF630" s="507"/>
      <c r="AG630" s="507"/>
      <c r="AH630" s="507"/>
      <c r="AI630" s="507"/>
      <c r="AJ630" s="507"/>
      <c r="AK630" s="507"/>
      <c r="AL630" s="507"/>
      <c r="AM630" s="507"/>
      <c r="AN630" s="507"/>
      <c r="AO630" s="507"/>
      <c r="AP630" s="507"/>
      <c r="AQ630" s="563"/>
      <c r="AR630" s="563"/>
      <c r="AS630" s="507"/>
    </row>
    <row r="631" spans="1:45" ht="27" customHeight="1" x14ac:dyDescent="0.2">
      <c r="A631" s="564"/>
      <c r="C631" s="507"/>
      <c r="E631" s="507"/>
      <c r="G631" s="507"/>
      <c r="H631" s="556"/>
      <c r="I631" s="507"/>
      <c r="J631" s="556"/>
      <c r="K631" s="506"/>
      <c r="L631" s="556"/>
      <c r="M631" s="506"/>
      <c r="N631" s="556"/>
      <c r="O631" s="506"/>
      <c r="P631" s="557"/>
      <c r="Q631" s="556"/>
      <c r="R631" s="558"/>
      <c r="S631" s="556"/>
      <c r="T631" s="556"/>
      <c r="U631" s="556"/>
      <c r="V631" s="743"/>
      <c r="W631" s="745"/>
      <c r="X631" s="746"/>
      <c r="Y631" s="557"/>
      <c r="Z631" s="506"/>
      <c r="AA631" s="507"/>
      <c r="AB631" s="507"/>
      <c r="AC631" s="507"/>
      <c r="AD631" s="507"/>
      <c r="AE631" s="507"/>
      <c r="AF631" s="507"/>
      <c r="AG631" s="507"/>
      <c r="AH631" s="507"/>
      <c r="AI631" s="507"/>
      <c r="AJ631" s="507"/>
      <c r="AK631" s="507"/>
      <c r="AL631" s="507"/>
      <c r="AM631" s="507"/>
      <c r="AN631" s="507"/>
      <c r="AO631" s="507"/>
      <c r="AP631" s="507"/>
      <c r="AQ631" s="563"/>
      <c r="AR631" s="563"/>
      <c r="AS631" s="507"/>
    </row>
    <row r="632" spans="1:45" ht="27" customHeight="1" x14ac:dyDescent="0.2">
      <c r="A632" s="564"/>
      <c r="C632" s="507"/>
      <c r="E632" s="507"/>
      <c r="G632" s="507"/>
      <c r="H632" s="556"/>
      <c r="I632" s="507"/>
      <c r="J632" s="556"/>
      <c r="K632" s="506"/>
      <c r="L632" s="556"/>
      <c r="M632" s="506"/>
      <c r="N632" s="556"/>
      <c r="O632" s="506"/>
      <c r="P632" s="557"/>
      <c r="Q632" s="556"/>
      <c r="R632" s="558"/>
      <c r="S632" s="556"/>
      <c r="T632" s="556"/>
      <c r="U632" s="556"/>
      <c r="V632" s="743"/>
      <c r="W632" s="745"/>
      <c r="X632" s="746"/>
      <c r="Y632" s="557"/>
      <c r="Z632" s="506"/>
      <c r="AA632" s="507"/>
      <c r="AB632" s="507"/>
      <c r="AC632" s="507"/>
      <c r="AD632" s="507"/>
      <c r="AE632" s="507"/>
      <c r="AF632" s="507"/>
      <c r="AG632" s="507"/>
      <c r="AH632" s="507"/>
      <c r="AI632" s="507"/>
      <c r="AJ632" s="507"/>
      <c r="AK632" s="507"/>
      <c r="AL632" s="507"/>
      <c r="AM632" s="507"/>
      <c r="AN632" s="507"/>
      <c r="AO632" s="507"/>
      <c r="AP632" s="507"/>
      <c r="AQ632" s="563"/>
      <c r="AR632" s="563"/>
      <c r="AS632" s="507"/>
    </row>
    <row r="633" spans="1:45" ht="27" customHeight="1" x14ac:dyDescent="0.2">
      <c r="A633" s="564"/>
      <c r="C633" s="507"/>
      <c r="E633" s="507"/>
      <c r="G633" s="507"/>
      <c r="H633" s="556"/>
      <c r="I633" s="507"/>
      <c r="J633" s="556"/>
      <c r="K633" s="506"/>
      <c r="L633" s="556"/>
      <c r="M633" s="506"/>
      <c r="N633" s="556"/>
      <c r="O633" s="506"/>
      <c r="P633" s="557"/>
      <c r="Q633" s="556"/>
      <c r="R633" s="558"/>
      <c r="S633" s="556"/>
      <c r="T633" s="556"/>
      <c r="U633" s="556"/>
      <c r="V633" s="743"/>
      <c r="W633" s="745"/>
      <c r="X633" s="746"/>
      <c r="Y633" s="557"/>
      <c r="Z633" s="506"/>
      <c r="AA633" s="507"/>
      <c r="AB633" s="507"/>
      <c r="AC633" s="507"/>
      <c r="AD633" s="507"/>
      <c r="AE633" s="507"/>
      <c r="AF633" s="507"/>
      <c r="AG633" s="507"/>
      <c r="AH633" s="507"/>
      <c r="AI633" s="507"/>
      <c r="AJ633" s="507"/>
      <c r="AK633" s="507"/>
      <c r="AL633" s="507"/>
      <c r="AM633" s="507"/>
      <c r="AN633" s="507"/>
      <c r="AO633" s="507"/>
      <c r="AP633" s="507"/>
      <c r="AQ633" s="563"/>
      <c r="AR633" s="563"/>
      <c r="AS633" s="507"/>
    </row>
    <row r="634" spans="1:45" ht="27" customHeight="1" x14ac:dyDescent="0.2">
      <c r="A634" s="564"/>
      <c r="C634" s="507"/>
      <c r="E634" s="507"/>
      <c r="G634" s="507"/>
      <c r="H634" s="556"/>
      <c r="I634" s="507"/>
      <c r="J634" s="556"/>
      <c r="K634" s="506"/>
      <c r="L634" s="556"/>
      <c r="M634" s="506"/>
      <c r="N634" s="556"/>
      <c r="O634" s="506"/>
      <c r="P634" s="557"/>
      <c r="Q634" s="556"/>
      <c r="R634" s="558"/>
      <c r="S634" s="556"/>
      <c r="T634" s="556"/>
      <c r="U634" s="556"/>
      <c r="V634" s="743"/>
      <c r="W634" s="745"/>
      <c r="X634" s="746"/>
      <c r="Y634" s="557"/>
      <c r="Z634" s="506"/>
      <c r="AA634" s="507"/>
      <c r="AB634" s="507"/>
      <c r="AC634" s="507"/>
      <c r="AD634" s="507"/>
      <c r="AE634" s="507"/>
      <c r="AF634" s="507"/>
      <c r="AG634" s="507"/>
      <c r="AH634" s="507"/>
      <c r="AI634" s="507"/>
      <c r="AJ634" s="507"/>
      <c r="AK634" s="507"/>
      <c r="AL634" s="507"/>
      <c r="AM634" s="507"/>
      <c r="AN634" s="507"/>
      <c r="AO634" s="507"/>
      <c r="AP634" s="507"/>
      <c r="AQ634" s="563"/>
      <c r="AR634" s="563"/>
      <c r="AS634" s="507"/>
    </row>
    <row r="635" spans="1:45" ht="27" customHeight="1" x14ac:dyDescent="0.2">
      <c r="A635" s="564"/>
      <c r="C635" s="507"/>
      <c r="E635" s="507"/>
      <c r="G635" s="507"/>
      <c r="H635" s="556"/>
      <c r="I635" s="507"/>
      <c r="J635" s="556"/>
      <c r="K635" s="506"/>
      <c r="L635" s="556"/>
      <c r="M635" s="506"/>
      <c r="N635" s="556"/>
      <c r="O635" s="506"/>
      <c r="P635" s="557"/>
      <c r="Q635" s="556"/>
      <c r="R635" s="558"/>
      <c r="S635" s="556"/>
      <c r="T635" s="556"/>
      <c r="U635" s="556"/>
      <c r="V635" s="743"/>
      <c r="W635" s="745"/>
      <c r="X635" s="746"/>
      <c r="Y635" s="557"/>
      <c r="Z635" s="506"/>
      <c r="AA635" s="507"/>
      <c r="AB635" s="507"/>
      <c r="AC635" s="507"/>
      <c r="AD635" s="507"/>
      <c r="AE635" s="507"/>
      <c r="AF635" s="507"/>
      <c r="AG635" s="507"/>
      <c r="AH635" s="507"/>
      <c r="AI635" s="507"/>
      <c r="AJ635" s="507"/>
      <c r="AK635" s="507"/>
      <c r="AL635" s="507"/>
      <c r="AM635" s="507"/>
      <c r="AN635" s="507"/>
      <c r="AO635" s="507"/>
      <c r="AP635" s="507"/>
      <c r="AQ635" s="563"/>
      <c r="AR635" s="563"/>
      <c r="AS635" s="507"/>
    </row>
    <row r="636" spans="1:45" ht="27" customHeight="1" x14ac:dyDescent="0.2">
      <c r="A636" s="564"/>
      <c r="C636" s="507"/>
      <c r="E636" s="507"/>
      <c r="G636" s="507"/>
      <c r="H636" s="556"/>
      <c r="I636" s="507"/>
      <c r="J636" s="556"/>
      <c r="K636" s="506"/>
      <c r="L636" s="556"/>
      <c r="M636" s="506"/>
      <c r="N636" s="556"/>
      <c r="O636" s="506"/>
      <c r="P636" s="557"/>
      <c r="Q636" s="556"/>
      <c r="R636" s="558"/>
      <c r="S636" s="556"/>
      <c r="T636" s="556"/>
      <c r="U636" s="556"/>
      <c r="V636" s="743"/>
      <c r="W636" s="745"/>
      <c r="X636" s="746"/>
      <c r="Y636" s="557"/>
      <c r="Z636" s="506"/>
      <c r="AA636" s="507"/>
      <c r="AB636" s="507"/>
      <c r="AC636" s="507"/>
      <c r="AD636" s="507"/>
      <c r="AE636" s="507"/>
      <c r="AF636" s="507"/>
      <c r="AG636" s="507"/>
      <c r="AH636" s="507"/>
      <c r="AI636" s="507"/>
      <c r="AJ636" s="507"/>
      <c r="AK636" s="507"/>
      <c r="AL636" s="507"/>
      <c r="AM636" s="507"/>
      <c r="AN636" s="507"/>
      <c r="AO636" s="507"/>
      <c r="AP636" s="507"/>
      <c r="AQ636" s="563"/>
      <c r="AR636" s="563"/>
      <c r="AS636" s="507"/>
    </row>
    <row r="637" spans="1:45" ht="27" customHeight="1" x14ac:dyDescent="0.2">
      <c r="A637" s="564"/>
      <c r="C637" s="507"/>
      <c r="E637" s="507"/>
      <c r="G637" s="507"/>
      <c r="H637" s="556"/>
      <c r="I637" s="507"/>
      <c r="J637" s="556"/>
      <c r="K637" s="506"/>
      <c r="L637" s="556"/>
      <c r="M637" s="506"/>
      <c r="N637" s="556"/>
      <c r="O637" s="506"/>
      <c r="P637" s="557"/>
      <c r="Q637" s="556"/>
      <c r="R637" s="558"/>
      <c r="S637" s="556"/>
      <c r="T637" s="556"/>
      <c r="U637" s="556"/>
      <c r="V637" s="743"/>
      <c r="W637" s="745"/>
      <c r="X637" s="746"/>
      <c r="Y637" s="557"/>
      <c r="Z637" s="506"/>
      <c r="AA637" s="507"/>
      <c r="AB637" s="507"/>
      <c r="AC637" s="507"/>
      <c r="AD637" s="507"/>
      <c r="AE637" s="507"/>
      <c r="AF637" s="507"/>
      <c r="AG637" s="507"/>
      <c r="AH637" s="507"/>
      <c r="AI637" s="507"/>
      <c r="AJ637" s="507"/>
      <c r="AK637" s="507"/>
      <c r="AL637" s="507"/>
      <c r="AM637" s="507"/>
      <c r="AN637" s="507"/>
      <c r="AO637" s="507"/>
      <c r="AP637" s="507"/>
      <c r="AQ637" s="563"/>
      <c r="AR637" s="563"/>
      <c r="AS637" s="507"/>
    </row>
    <row r="638" spans="1:45" ht="27" customHeight="1" x14ac:dyDescent="0.2">
      <c r="A638" s="564"/>
      <c r="C638" s="507"/>
      <c r="E638" s="507"/>
      <c r="G638" s="507"/>
      <c r="H638" s="556"/>
      <c r="I638" s="507"/>
      <c r="J638" s="556"/>
      <c r="K638" s="506"/>
      <c r="L638" s="556"/>
      <c r="M638" s="506"/>
      <c r="N638" s="556"/>
      <c r="O638" s="506"/>
      <c r="P638" s="557"/>
      <c r="Q638" s="556"/>
      <c r="R638" s="558"/>
      <c r="S638" s="556"/>
      <c r="T638" s="556"/>
      <c r="U638" s="556"/>
      <c r="V638" s="743"/>
      <c r="W638" s="745"/>
      <c r="X638" s="746"/>
      <c r="Y638" s="557"/>
      <c r="Z638" s="506"/>
      <c r="AA638" s="507"/>
      <c r="AB638" s="507"/>
      <c r="AC638" s="507"/>
      <c r="AD638" s="507"/>
      <c r="AE638" s="507"/>
      <c r="AF638" s="507"/>
      <c r="AG638" s="507"/>
      <c r="AH638" s="507"/>
      <c r="AI638" s="507"/>
      <c r="AJ638" s="507"/>
      <c r="AK638" s="507"/>
      <c r="AL638" s="507"/>
      <c r="AM638" s="507"/>
      <c r="AN638" s="507"/>
      <c r="AO638" s="507"/>
      <c r="AP638" s="507"/>
      <c r="AQ638" s="563"/>
      <c r="AR638" s="563"/>
      <c r="AS638" s="507"/>
    </row>
    <row r="639" spans="1:45" ht="27" customHeight="1" x14ac:dyDescent="0.2">
      <c r="A639" s="564"/>
      <c r="C639" s="507"/>
      <c r="E639" s="507"/>
      <c r="G639" s="507"/>
      <c r="H639" s="556"/>
      <c r="I639" s="507"/>
      <c r="J639" s="556"/>
      <c r="K639" s="506"/>
      <c r="L639" s="556"/>
      <c r="M639" s="506"/>
      <c r="N639" s="556"/>
      <c r="O639" s="506"/>
      <c r="P639" s="557"/>
      <c r="Q639" s="556"/>
      <c r="R639" s="558"/>
      <c r="S639" s="556"/>
      <c r="T639" s="556"/>
      <c r="U639" s="556"/>
      <c r="V639" s="743"/>
      <c r="W639" s="745"/>
      <c r="X639" s="746"/>
      <c r="Y639" s="557"/>
      <c r="Z639" s="506"/>
      <c r="AA639" s="507"/>
      <c r="AB639" s="507"/>
      <c r="AC639" s="507"/>
      <c r="AD639" s="507"/>
      <c r="AE639" s="507"/>
      <c r="AF639" s="507"/>
      <c r="AG639" s="507"/>
      <c r="AH639" s="507"/>
      <c r="AI639" s="507"/>
      <c r="AJ639" s="507"/>
      <c r="AK639" s="507"/>
      <c r="AL639" s="507"/>
      <c r="AM639" s="507"/>
      <c r="AN639" s="507"/>
      <c r="AO639" s="507"/>
      <c r="AP639" s="507"/>
      <c r="AQ639" s="563"/>
      <c r="AR639" s="563"/>
      <c r="AS639" s="507"/>
    </row>
    <row r="640" spans="1:45" ht="27" customHeight="1" x14ac:dyDescent="0.2">
      <c r="A640" s="564"/>
      <c r="C640" s="507"/>
      <c r="E640" s="507"/>
      <c r="G640" s="507"/>
      <c r="H640" s="556"/>
      <c r="I640" s="507"/>
      <c r="J640" s="556"/>
      <c r="K640" s="506"/>
      <c r="L640" s="556"/>
      <c r="M640" s="506"/>
      <c r="N640" s="556"/>
      <c r="O640" s="506"/>
      <c r="P640" s="557"/>
      <c r="Q640" s="556"/>
      <c r="R640" s="558"/>
      <c r="S640" s="556"/>
      <c r="T640" s="556"/>
      <c r="U640" s="556"/>
      <c r="V640" s="743"/>
      <c r="W640" s="745"/>
      <c r="X640" s="746"/>
      <c r="Y640" s="557"/>
      <c r="Z640" s="506"/>
      <c r="AA640" s="507"/>
      <c r="AB640" s="507"/>
      <c r="AC640" s="507"/>
      <c r="AD640" s="507"/>
      <c r="AE640" s="507"/>
      <c r="AF640" s="507"/>
      <c r="AG640" s="507"/>
      <c r="AH640" s="507"/>
      <c r="AI640" s="507"/>
      <c r="AJ640" s="507"/>
      <c r="AK640" s="507"/>
      <c r="AL640" s="507"/>
      <c r="AM640" s="507"/>
      <c r="AN640" s="507"/>
      <c r="AO640" s="507"/>
      <c r="AP640" s="507"/>
      <c r="AQ640" s="563"/>
      <c r="AR640" s="563"/>
      <c r="AS640" s="507"/>
    </row>
    <row r="641" spans="1:45" ht="27" customHeight="1" x14ac:dyDescent="0.2">
      <c r="A641" s="564"/>
      <c r="C641" s="507"/>
      <c r="E641" s="507"/>
      <c r="G641" s="507"/>
      <c r="H641" s="556"/>
      <c r="I641" s="507"/>
      <c r="J641" s="556"/>
      <c r="K641" s="506"/>
      <c r="L641" s="556"/>
      <c r="M641" s="506"/>
      <c r="N641" s="556"/>
      <c r="O641" s="506"/>
      <c r="P641" s="557"/>
      <c r="Q641" s="556"/>
      <c r="R641" s="558"/>
      <c r="S641" s="556"/>
      <c r="T641" s="556"/>
      <c r="U641" s="556"/>
      <c r="V641" s="743"/>
      <c r="W641" s="745"/>
      <c r="X641" s="746"/>
      <c r="Y641" s="557"/>
      <c r="Z641" s="506"/>
      <c r="AA641" s="507"/>
      <c r="AB641" s="507"/>
      <c r="AC641" s="507"/>
      <c r="AD641" s="507"/>
      <c r="AE641" s="507"/>
      <c r="AF641" s="507"/>
      <c r="AG641" s="507"/>
      <c r="AH641" s="507"/>
      <c r="AI641" s="507"/>
      <c r="AJ641" s="507"/>
      <c r="AK641" s="507"/>
      <c r="AL641" s="507"/>
      <c r="AM641" s="507"/>
      <c r="AN641" s="507"/>
      <c r="AO641" s="507"/>
      <c r="AP641" s="507"/>
      <c r="AQ641" s="563"/>
      <c r="AR641" s="563"/>
      <c r="AS641" s="507"/>
    </row>
    <row r="642" spans="1:45" ht="27" customHeight="1" x14ac:dyDescent="0.2">
      <c r="A642" s="564"/>
      <c r="C642" s="507"/>
      <c r="E642" s="507"/>
      <c r="G642" s="507"/>
      <c r="H642" s="556"/>
      <c r="I642" s="507"/>
      <c r="J642" s="556"/>
      <c r="K642" s="506"/>
      <c r="L642" s="556"/>
      <c r="M642" s="506"/>
      <c r="N642" s="556"/>
      <c r="O642" s="506"/>
      <c r="P642" s="557"/>
      <c r="Q642" s="556"/>
      <c r="R642" s="558"/>
      <c r="S642" s="556"/>
      <c r="T642" s="556"/>
      <c r="U642" s="556"/>
      <c r="V642" s="743"/>
      <c r="W642" s="745"/>
      <c r="X642" s="746"/>
      <c r="Y642" s="557"/>
      <c r="Z642" s="506"/>
      <c r="AA642" s="507"/>
      <c r="AB642" s="507"/>
      <c r="AC642" s="507"/>
      <c r="AD642" s="507"/>
      <c r="AE642" s="507"/>
      <c r="AF642" s="507"/>
      <c r="AG642" s="507"/>
      <c r="AH642" s="507"/>
      <c r="AI642" s="507"/>
      <c r="AJ642" s="507"/>
      <c r="AK642" s="507"/>
      <c r="AL642" s="507"/>
      <c r="AM642" s="507"/>
      <c r="AN642" s="507"/>
      <c r="AO642" s="507"/>
      <c r="AP642" s="507"/>
      <c r="AQ642" s="563"/>
      <c r="AR642" s="563"/>
      <c r="AS642" s="507"/>
    </row>
    <row r="643" spans="1:45" ht="27" customHeight="1" x14ac:dyDescent="0.2">
      <c r="A643" s="564"/>
      <c r="C643" s="507"/>
      <c r="E643" s="507"/>
      <c r="G643" s="507"/>
      <c r="H643" s="556"/>
      <c r="I643" s="507"/>
      <c r="J643" s="556"/>
      <c r="K643" s="506"/>
      <c r="L643" s="556"/>
      <c r="M643" s="506"/>
      <c r="N643" s="556"/>
      <c r="O643" s="506"/>
      <c r="P643" s="557"/>
      <c r="Q643" s="556"/>
      <c r="R643" s="558"/>
      <c r="S643" s="556"/>
      <c r="T643" s="556"/>
      <c r="U643" s="556"/>
      <c r="V643" s="743"/>
      <c r="W643" s="745"/>
      <c r="X643" s="746"/>
      <c r="Y643" s="557"/>
      <c r="Z643" s="506"/>
      <c r="AA643" s="507"/>
      <c r="AB643" s="507"/>
      <c r="AC643" s="507"/>
      <c r="AD643" s="507"/>
      <c r="AE643" s="507"/>
      <c r="AF643" s="507"/>
      <c r="AG643" s="507"/>
      <c r="AH643" s="507"/>
      <c r="AI643" s="507"/>
      <c r="AJ643" s="507"/>
      <c r="AK643" s="507"/>
      <c r="AL643" s="507"/>
      <c r="AM643" s="507"/>
      <c r="AN643" s="507"/>
      <c r="AO643" s="507"/>
      <c r="AP643" s="507"/>
      <c r="AQ643" s="563"/>
      <c r="AR643" s="563"/>
      <c r="AS643" s="507"/>
    </row>
    <row r="644" spans="1:45" ht="27" customHeight="1" x14ac:dyDescent="0.2">
      <c r="A644" s="564"/>
      <c r="C644" s="507"/>
      <c r="E644" s="507"/>
      <c r="G644" s="507"/>
      <c r="H644" s="556"/>
      <c r="I644" s="507"/>
      <c r="J644" s="556"/>
      <c r="K644" s="506"/>
      <c r="L644" s="556"/>
      <c r="M644" s="506"/>
      <c r="N644" s="556"/>
      <c r="O644" s="506"/>
      <c r="P644" s="557"/>
      <c r="Q644" s="556"/>
      <c r="R644" s="558"/>
      <c r="S644" s="556"/>
      <c r="T644" s="556"/>
      <c r="U644" s="556"/>
      <c r="V644" s="743"/>
      <c r="W644" s="745"/>
      <c r="X644" s="746"/>
      <c r="Y644" s="557"/>
      <c r="Z644" s="506"/>
      <c r="AA644" s="507"/>
      <c r="AB644" s="507"/>
      <c r="AC644" s="507"/>
      <c r="AD644" s="507"/>
      <c r="AE644" s="507"/>
      <c r="AF644" s="507"/>
      <c r="AG644" s="507"/>
      <c r="AH644" s="507"/>
      <c r="AI644" s="507"/>
      <c r="AJ644" s="507"/>
      <c r="AK644" s="507"/>
      <c r="AL644" s="507"/>
      <c r="AM644" s="507"/>
      <c r="AN644" s="507"/>
      <c r="AO644" s="507"/>
      <c r="AP644" s="507"/>
      <c r="AQ644" s="563"/>
      <c r="AR644" s="563"/>
      <c r="AS644" s="507"/>
    </row>
    <row r="645" spans="1:45" ht="27" customHeight="1" x14ac:dyDescent="0.2">
      <c r="A645" s="564"/>
      <c r="C645" s="507"/>
      <c r="E645" s="507"/>
      <c r="G645" s="507"/>
      <c r="H645" s="556"/>
      <c r="I645" s="507"/>
      <c r="J645" s="556"/>
      <c r="K645" s="506"/>
      <c r="L645" s="556"/>
      <c r="M645" s="506"/>
      <c r="N645" s="556"/>
      <c r="O645" s="506"/>
      <c r="P645" s="557"/>
      <c r="Q645" s="556"/>
      <c r="R645" s="558"/>
      <c r="S645" s="556"/>
      <c r="T645" s="556"/>
      <c r="U645" s="556"/>
      <c r="V645" s="743"/>
      <c r="W645" s="745"/>
      <c r="X645" s="746"/>
      <c r="Y645" s="557"/>
      <c r="Z645" s="506"/>
      <c r="AA645" s="507"/>
      <c r="AB645" s="507"/>
      <c r="AC645" s="507"/>
      <c r="AD645" s="507"/>
      <c r="AE645" s="507"/>
      <c r="AF645" s="507"/>
      <c r="AG645" s="507"/>
      <c r="AH645" s="507"/>
      <c r="AI645" s="507"/>
      <c r="AJ645" s="507"/>
      <c r="AK645" s="507"/>
      <c r="AL645" s="507"/>
      <c r="AM645" s="507"/>
      <c r="AN645" s="507"/>
      <c r="AO645" s="507"/>
      <c r="AP645" s="507"/>
      <c r="AQ645" s="563"/>
      <c r="AR645" s="563"/>
      <c r="AS645" s="507"/>
    </row>
    <row r="646" spans="1:45" ht="27" customHeight="1" x14ac:dyDescent="0.2">
      <c r="A646" s="564"/>
      <c r="C646" s="507"/>
      <c r="E646" s="507"/>
      <c r="G646" s="507"/>
      <c r="H646" s="556"/>
      <c r="I646" s="507"/>
      <c r="J646" s="556"/>
      <c r="K646" s="506"/>
      <c r="L646" s="556"/>
      <c r="M646" s="506"/>
      <c r="N646" s="556"/>
      <c r="O646" s="506"/>
      <c r="P646" s="557"/>
      <c r="Q646" s="556"/>
      <c r="R646" s="558"/>
      <c r="S646" s="556"/>
      <c r="T646" s="556"/>
      <c r="U646" s="556"/>
      <c r="V646" s="743"/>
      <c r="W646" s="745"/>
      <c r="X646" s="746"/>
      <c r="Y646" s="557"/>
      <c r="Z646" s="506"/>
      <c r="AA646" s="507"/>
      <c r="AB646" s="507"/>
      <c r="AC646" s="507"/>
      <c r="AD646" s="507"/>
      <c r="AE646" s="507"/>
      <c r="AF646" s="507"/>
      <c r="AG646" s="507"/>
      <c r="AH646" s="507"/>
      <c r="AI646" s="507"/>
      <c r="AJ646" s="507"/>
      <c r="AK646" s="507"/>
      <c r="AL646" s="507"/>
      <c r="AM646" s="507"/>
      <c r="AN646" s="507"/>
      <c r="AO646" s="507"/>
      <c r="AP646" s="507"/>
      <c r="AQ646" s="563"/>
      <c r="AR646" s="563"/>
      <c r="AS646" s="507"/>
    </row>
    <row r="647" spans="1:45" ht="27" customHeight="1" x14ac:dyDescent="0.2">
      <c r="A647" s="564"/>
      <c r="C647" s="507"/>
      <c r="E647" s="507"/>
      <c r="G647" s="507"/>
      <c r="H647" s="556"/>
      <c r="I647" s="507"/>
      <c r="J647" s="556"/>
      <c r="K647" s="506"/>
      <c r="L647" s="556"/>
      <c r="M647" s="506"/>
      <c r="N647" s="556"/>
      <c r="O647" s="506"/>
      <c r="P647" s="557"/>
      <c r="Q647" s="556"/>
      <c r="R647" s="558"/>
      <c r="S647" s="556"/>
      <c r="T647" s="556"/>
      <c r="U647" s="556"/>
      <c r="V647" s="743"/>
      <c r="W647" s="745"/>
      <c r="X647" s="746"/>
      <c r="Y647" s="557"/>
      <c r="Z647" s="506"/>
      <c r="AA647" s="507"/>
      <c r="AB647" s="507"/>
      <c r="AC647" s="507"/>
      <c r="AD647" s="507"/>
      <c r="AE647" s="507"/>
      <c r="AF647" s="507"/>
      <c r="AG647" s="507"/>
      <c r="AH647" s="507"/>
      <c r="AI647" s="507"/>
      <c r="AJ647" s="507"/>
      <c r="AK647" s="507"/>
      <c r="AL647" s="507"/>
      <c r="AM647" s="507"/>
      <c r="AN647" s="507"/>
      <c r="AO647" s="507"/>
      <c r="AP647" s="507"/>
      <c r="AQ647" s="563"/>
      <c r="AR647" s="563"/>
      <c r="AS647" s="507"/>
    </row>
    <row r="648" spans="1:45" ht="27" customHeight="1" x14ac:dyDescent="0.2">
      <c r="A648" s="564"/>
      <c r="C648" s="507"/>
      <c r="E648" s="507"/>
      <c r="G648" s="507"/>
      <c r="H648" s="556"/>
      <c r="I648" s="507"/>
      <c r="J648" s="556"/>
      <c r="K648" s="506"/>
      <c r="L648" s="556"/>
      <c r="M648" s="506"/>
      <c r="N648" s="556"/>
      <c r="O648" s="506"/>
      <c r="P648" s="557"/>
      <c r="Q648" s="556"/>
      <c r="R648" s="558"/>
      <c r="S648" s="556"/>
      <c r="T648" s="556"/>
      <c r="U648" s="556"/>
      <c r="V648" s="743"/>
      <c r="W648" s="745"/>
      <c r="X648" s="746"/>
      <c r="Y648" s="557"/>
      <c r="Z648" s="506"/>
      <c r="AA648" s="507"/>
      <c r="AB648" s="507"/>
      <c r="AC648" s="507"/>
      <c r="AD648" s="507"/>
      <c r="AE648" s="507"/>
      <c r="AF648" s="507"/>
      <c r="AG648" s="507"/>
      <c r="AH648" s="507"/>
      <c r="AI648" s="507"/>
      <c r="AJ648" s="507"/>
      <c r="AK648" s="507"/>
      <c r="AL648" s="507"/>
      <c r="AM648" s="507"/>
      <c r="AN648" s="507"/>
      <c r="AO648" s="507"/>
      <c r="AP648" s="507"/>
      <c r="AQ648" s="563"/>
      <c r="AR648" s="563"/>
      <c r="AS648" s="507"/>
    </row>
    <row r="649" spans="1:45" ht="27" customHeight="1" x14ac:dyDescent="0.2">
      <c r="A649" s="564"/>
      <c r="C649" s="507"/>
      <c r="E649" s="507"/>
      <c r="G649" s="507"/>
      <c r="H649" s="556"/>
      <c r="I649" s="507"/>
      <c r="J649" s="556"/>
      <c r="K649" s="506"/>
      <c r="L649" s="556"/>
      <c r="M649" s="506"/>
      <c r="N649" s="556"/>
      <c r="O649" s="506"/>
      <c r="P649" s="557"/>
      <c r="Q649" s="556"/>
      <c r="R649" s="558"/>
      <c r="S649" s="556"/>
      <c r="T649" s="556"/>
      <c r="U649" s="556"/>
      <c r="V649" s="743"/>
      <c r="W649" s="745"/>
      <c r="X649" s="746"/>
      <c r="Y649" s="557"/>
      <c r="Z649" s="506"/>
      <c r="AA649" s="507"/>
      <c r="AB649" s="507"/>
      <c r="AC649" s="507"/>
      <c r="AD649" s="507"/>
      <c r="AE649" s="507"/>
      <c r="AF649" s="507"/>
      <c r="AG649" s="507"/>
      <c r="AH649" s="507"/>
      <c r="AI649" s="507"/>
      <c r="AJ649" s="507"/>
      <c r="AK649" s="507"/>
      <c r="AL649" s="507"/>
      <c r="AM649" s="507"/>
      <c r="AN649" s="507"/>
      <c r="AO649" s="507"/>
      <c r="AP649" s="507"/>
      <c r="AQ649" s="563"/>
      <c r="AR649" s="563"/>
      <c r="AS649" s="507"/>
    </row>
    <row r="650" spans="1:45" ht="27" customHeight="1" x14ac:dyDescent="0.2">
      <c r="A650" s="564"/>
      <c r="C650" s="507"/>
      <c r="E650" s="507"/>
      <c r="G650" s="507"/>
      <c r="H650" s="556"/>
      <c r="I650" s="507"/>
      <c r="J650" s="556"/>
      <c r="K650" s="506"/>
      <c r="L650" s="556"/>
      <c r="M650" s="506"/>
      <c r="N650" s="556"/>
      <c r="O650" s="506"/>
      <c r="P650" s="557"/>
      <c r="Q650" s="556"/>
      <c r="R650" s="558"/>
      <c r="S650" s="556"/>
      <c r="T650" s="556"/>
      <c r="U650" s="556"/>
      <c r="V650" s="743"/>
      <c r="W650" s="745"/>
      <c r="X650" s="746"/>
      <c r="Y650" s="557"/>
      <c r="Z650" s="506"/>
      <c r="AA650" s="507"/>
      <c r="AB650" s="507"/>
      <c r="AC650" s="507"/>
      <c r="AD650" s="507"/>
      <c r="AE650" s="507"/>
      <c r="AF650" s="507"/>
      <c r="AG650" s="507"/>
      <c r="AH650" s="507"/>
      <c r="AI650" s="507"/>
      <c r="AJ650" s="507"/>
      <c r="AK650" s="507"/>
      <c r="AL650" s="507"/>
      <c r="AM650" s="507"/>
      <c r="AN650" s="507"/>
      <c r="AO650" s="507"/>
      <c r="AP650" s="507"/>
      <c r="AQ650" s="563"/>
      <c r="AR650" s="563"/>
      <c r="AS650" s="507"/>
    </row>
    <row r="651" spans="1:45" ht="27" customHeight="1" x14ac:dyDescent="0.2">
      <c r="A651" s="564"/>
      <c r="C651" s="507"/>
      <c r="E651" s="507"/>
      <c r="G651" s="507"/>
      <c r="H651" s="556"/>
      <c r="I651" s="507"/>
      <c r="J651" s="556"/>
      <c r="K651" s="506"/>
      <c r="L651" s="556"/>
      <c r="M651" s="506"/>
      <c r="N651" s="556"/>
      <c r="O651" s="506"/>
      <c r="P651" s="557"/>
      <c r="Q651" s="556"/>
      <c r="R651" s="558"/>
      <c r="S651" s="556"/>
      <c r="T651" s="556"/>
      <c r="U651" s="556"/>
      <c r="V651" s="743"/>
      <c r="W651" s="745"/>
      <c r="X651" s="746"/>
      <c r="Y651" s="557"/>
      <c r="Z651" s="506"/>
      <c r="AA651" s="507"/>
      <c r="AB651" s="507"/>
      <c r="AC651" s="507"/>
      <c r="AD651" s="507"/>
      <c r="AE651" s="507"/>
      <c r="AF651" s="507"/>
      <c r="AG651" s="507"/>
      <c r="AH651" s="507"/>
      <c r="AI651" s="507"/>
      <c r="AJ651" s="507"/>
      <c r="AK651" s="507"/>
      <c r="AL651" s="507"/>
      <c r="AM651" s="507"/>
      <c r="AN651" s="507"/>
      <c r="AO651" s="507"/>
      <c r="AP651" s="507"/>
      <c r="AQ651" s="563"/>
      <c r="AR651" s="563"/>
      <c r="AS651" s="507"/>
    </row>
    <row r="652" spans="1:45" ht="27" customHeight="1" x14ac:dyDescent="0.2">
      <c r="A652" s="564"/>
      <c r="C652" s="507"/>
      <c r="E652" s="507"/>
      <c r="G652" s="507"/>
      <c r="H652" s="556"/>
      <c r="I652" s="507"/>
      <c r="J652" s="556"/>
      <c r="K652" s="506"/>
      <c r="L652" s="556"/>
      <c r="M652" s="506"/>
      <c r="N652" s="556"/>
      <c r="O652" s="506"/>
      <c r="P652" s="557"/>
      <c r="Q652" s="556"/>
      <c r="R652" s="558"/>
      <c r="S652" s="556"/>
      <c r="T652" s="556"/>
      <c r="U652" s="556"/>
      <c r="V652" s="743"/>
      <c r="W652" s="745"/>
      <c r="X652" s="746"/>
      <c r="Y652" s="557"/>
      <c r="Z652" s="506"/>
      <c r="AA652" s="507"/>
      <c r="AB652" s="507"/>
      <c r="AC652" s="507"/>
      <c r="AD652" s="507"/>
      <c r="AE652" s="507"/>
      <c r="AF652" s="507"/>
      <c r="AG652" s="507"/>
      <c r="AH652" s="507"/>
      <c r="AI652" s="507"/>
      <c r="AJ652" s="507"/>
      <c r="AK652" s="507"/>
      <c r="AL652" s="507"/>
      <c r="AM652" s="507"/>
      <c r="AN652" s="507"/>
      <c r="AO652" s="507"/>
      <c r="AP652" s="507"/>
      <c r="AQ652" s="563"/>
      <c r="AR652" s="563"/>
      <c r="AS652" s="507"/>
    </row>
    <row r="653" spans="1:45" ht="27" customHeight="1" x14ac:dyDescent="0.2">
      <c r="A653" s="564"/>
      <c r="C653" s="507"/>
      <c r="E653" s="507"/>
      <c r="G653" s="507"/>
      <c r="H653" s="556"/>
      <c r="I653" s="507"/>
      <c r="J653" s="556"/>
      <c r="K653" s="506"/>
      <c r="L653" s="556"/>
      <c r="M653" s="506"/>
      <c r="N653" s="556"/>
      <c r="O653" s="506"/>
      <c r="P653" s="557"/>
      <c r="Q653" s="556"/>
      <c r="R653" s="558"/>
      <c r="S653" s="556"/>
      <c r="T653" s="556"/>
      <c r="U653" s="556"/>
      <c r="V653" s="743"/>
      <c r="W653" s="745"/>
      <c r="X653" s="746"/>
      <c r="Y653" s="557"/>
      <c r="Z653" s="506"/>
      <c r="AA653" s="507"/>
      <c r="AB653" s="507"/>
      <c r="AC653" s="507"/>
      <c r="AD653" s="507"/>
      <c r="AE653" s="507"/>
      <c r="AF653" s="507"/>
      <c r="AG653" s="507"/>
      <c r="AH653" s="507"/>
      <c r="AI653" s="507"/>
      <c r="AJ653" s="507"/>
      <c r="AK653" s="507"/>
      <c r="AL653" s="507"/>
      <c r="AM653" s="507"/>
      <c r="AN653" s="507"/>
      <c r="AO653" s="507"/>
      <c r="AP653" s="507"/>
      <c r="AQ653" s="563"/>
      <c r="AR653" s="563"/>
      <c r="AS653" s="507"/>
    </row>
    <row r="654" spans="1:45" ht="27" customHeight="1" x14ac:dyDescent="0.2">
      <c r="A654" s="564"/>
      <c r="C654" s="507"/>
      <c r="E654" s="507"/>
      <c r="G654" s="507"/>
      <c r="H654" s="556"/>
      <c r="I654" s="507"/>
      <c r="J654" s="556"/>
      <c r="K654" s="506"/>
      <c r="L654" s="556"/>
      <c r="M654" s="506"/>
      <c r="N654" s="556"/>
      <c r="O654" s="506"/>
      <c r="P654" s="557"/>
      <c r="Q654" s="556"/>
      <c r="R654" s="558"/>
      <c r="S654" s="556"/>
      <c r="T654" s="556"/>
      <c r="U654" s="556"/>
      <c r="V654" s="743"/>
      <c r="W654" s="745"/>
      <c r="X654" s="746"/>
      <c r="Y654" s="557"/>
      <c r="Z654" s="506"/>
      <c r="AA654" s="507"/>
      <c r="AB654" s="507"/>
      <c r="AC654" s="507"/>
      <c r="AD654" s="507"/>
      <c r="AE654" s="507"/>
      <c r="AF654" s="507"/>
      <c r="AG654" s="507"/>
      <c r="AH654" s="507"/>
      <c r="AI654" s="507"/>
      <c r="AJ654" s="507"/>
      <c r="AK654" s="507"/>
      <c r="AL654" s="507"/>
      <c r="AM654" s="507"/>
      <c r="AN654" s="507"/>
      <c r="AO654" s="507"/>
      <c r="AP654" s="507"/>
      <c r="AQ654" s="563"/>
      <c r="AR654" s="563"/>
      <c r="AS654" s="507"/>
    </row>
    <row r="655" spans="1:45" ht="27" customHeight="1" x14ac:dyDescent="0.2">
      <c r="A655" s="564"/>
      <c r="C655" s="507"/>
      <c r="E655" s="507"/>
      <c r="G655" s="507"/>
      <c r="H655" s="556"/>
      <c r="I655" s="507"/>
      <c r="J655" s="556"/>
      <c r="K655" s="506"/>
      <c r="L655" s="556"/>
      <c r="M655" s="506"/>
      <c r="N655" s="556"/>
      <c r="O655" s="506"/>
      <c r="P655" s="557"/>
      <c r="Q655" s="556"/>
      <c r="R655" s="558"/>
      <c r="S655" s="556"/>
      <c r="T655" s="556"/>
      <c r="U655" s="556"/>
      <c r="V655" s="743"/>
      <c r="W655" s="745"/>
      <c r="X655" s="746"/>
      <c r="Y655" s="557"/>
      <c r="Z655" s="506"/>
      <c r="AA655" s="507"/>
      <c r="AB655" s="507"/>
      <c r="AC655" s="507"/>
      <c r="AD655" s="507"/>
      <c r="AE655" s="507"/>
      <c r="AF655" s="507"/>
      <c r="AG655" s="507"/>
      <c r="AH655" s="507"/>
      <c r="AI655" s="507"/>
      <c r="AJ655" s="507"/>
      <c r="AK655" s="507"/>
      <c r="AL655" s="507"/>
      <c r="AM655" s="507"/>
      <c r="AN655" s="507"/>
      <c r="AO655" s="507"/>
      <c r="AP655" s="507"/>
      <c r="AQ655" s="563"/>
      <c r="AR655" s="563"/>
      <c r="AS655" s="507"/>
    </row>
    <row r="656" spans="1:45" ht="27" customHeight="1" x14ac:dyDescent="0.2">
      <c r="A656" s="564"/>
      <c r="C656" s="507"/>
      <c r="E656" s="507"/>
      <c r="G656" s="507"/>
      <c r="H656" s="556"/>
      <c r="I656" s="507"/>
      <c r="J656" s="556"/>
      <c r="K656" s="506"/>
      <c r="L656" s="556"/>
      <c r="M656" s="506"/>
      <c r="N656" s="556"/>
      <c r="O656" s="506"/>
      <c r="P656" s="557"/>
      <c r="Q656" s="556"/>
      <c r="R656" s="558"/>
      <c r="S656" s="556"/>
      <c r="T656" s="556"/>
      <c r="U656" s="556"/>
      <c r="V656" s="743"/>
      <c r="W656" s="745"/>
      <c r="X656" s="746"/>
      <c r="Y656" s="557"/>
      <c r="Z656" s="506"/>
      <c r="AA656" s="507"/>
      <c r="AB656" s="507"/>
      <c r="AC656" s="507"/>
      <c r="AD656" s="507"/>
      <c r="AE656" s="507"/>
      <c r="AF656" s="507"/>
      <c r="AG656" s="507"/>
      <c r="AH656" s="507"/>
      <c r="AI656" s="507"/>
      <c r="AJ656" s="507"/>
      <c r="AK656" s="507"/>
      <c r="AL656" s="507"/>
      <c r="AM656" s="507"/>
      <c r="AN656" s="507"/>
      <c r="AO656" s="507"/>
      <c r="AP656" s="507"/>
      <c r="AQ656" s="563"/>
      <c r="AR656" s="563"/>
      <c r="AS656" s="507"/>
    </row>
    <row r="657" spans="1:45" ht="27" customHeight="1" x14ac:dyDescent="0.2">
      <c r="A657" s="564"/>
      <c r="C657" s="507"/>
      <c r="E657" s="507"/>
      <c r="G657" s="507"/>
      <c r="H657" s="556"/>
      <c r="I657" s="507"/>
      <c r="J657" s="556"/>
      <c r="K657" s="506"/>
      <c r="L657" s="556"/>
      <c r="M657" s="506"/>
      <c r="N657" s="556"/>
      <c r="O657" s="506"/>
      <c r="P657" s="557"/>
      <c r="Q657" s="556"/>
      <c r="R657" s="558"/>
      <c r="S657" s="556"/>
      <c r="T657" s="556"/>
      <c r="U657" s="556"/>
      <c r="V657" s="743"/>
      <c r="W657" s="745"/>
      <c r="X657" s="746"/>
      <c r="Y657" s="557"/>
      <c r="Z657" s="506"/>
      <c r="AA657" s="507"/>
      <c r="AB657" s="507"/>
      <c r="AC657" s="507"/>
      <c r="AD657" s="507"/>
      <c r="AE657" s="507"/>
      <c r="AF657" s="507"/>
      <c r="AG657" s="507"/>
      <c r="AH657" s="507"/>
      <c r="AI657" s="507"/>
      <c r="AJ657" s="507"/>
      <c r="AK657" s="507"/>
      <c r="AL657" s="507"/>
      <c r="AM657" s="507"/>
      <c r="AN657" s="507"/>
      <c r="AO657" s="507"/>
      <c r="AP657" s="507"/>
      <c r="AQ657" s="563"/>
      <c r="AR657" s="563"/>
      <c r="AS657" s="507"/>
    </row>
    <row r="658" spans="1:45" ht="27" customHeight="1" x14ac:dyDescent="0.2">
      <c r="A658" s="564"/>
      <c r="C658" s="507"/>
      <c r="E658" s="507"/>
      <c r="G658" s="507"/>
      <c r="H658" s="556"/>
      <c r="I658" s="507"/>
      <c r="J658" s="556"/>
      <c r="K658" s="506"/>
      <c r="L658" s="556"/>
      <c r="M658" s="506"/>
      <c r="N658" s="556"/>
      <c r="O658" s="506"/>
      <c r="P658" s="557"/>
      <c r="Q658" s="556"/>
      <c r="R658" s="558"/>
      <c r="S658" s="556"/>
      <c r="T658" s="556"/>
      <c r="U658" s="556"/>
      <c r="V658" s="743"/>
      <c r="W658" s="745"/>
      <c r="X658" s="746"/>
      <c r="Y658" s="557"/>
      <c r="Z658" s="506"/>
      <c r="AA658" s="507"/>
      <c r="AB658" s="507"/>
      <c r="AC658" s="507"/>
      <c r="AD658" s="507"/>
      <c r="AE658" s="507"/>
      <c r="AF658" s="507"/>
      <c r="AG658" s="507"/>
      <c r="AH658" s="507"/>
      <c r="AI658" s="507"/>
      <c r="AJ658" s="507"/>
      <c r="AK658" s="507"/>
      <c r="AL658" s="507"/>
      <c r="AM658" s="507"/>
      <c r="AN658" s="507"/>
      <c r="AO658" s="507"/>
      <c r="AP658" s="507"/>
      <c r="AQ658" s="563"/>
      <c r="AR658" s="563"/>
      <c r="AS658" s="507"/>
    </row>
    <row r="659" spans="1:45" ht="27" customHeight="1" x14ac:dyDescent="0.2">
      <c r="A659" s="564"/>
      <c r="C659" s="507"/>
      <c r="E659" s="507"/>
      <c r="G659" s="507"/>
      <c r="H659" s="556"/>
      <c r="I659" s="507"/>
      <c r="J659" s="556"/>
      <c r="K659" s="506"/>
      <c r="L659" s="556"/>
      <c r="M659" s="506"/>
      <c r="N659" s="556"/>
      <c r="O659" s="506"/>
      <c r="P659" s="557"/>
      <c r="Q659" s="556"/>
      <c r="R659" s="558"/>
      <c r="S659" s="556"/>
      <c r="T659" s="556"/>
      <c r="U659" s="556"/>
      <c r="V659" s="743"/>
      <c r="W659" s="745"/>
      <c r="X659" s="746"/>
      <c r="Y659" s="557"/>
      <c r="Z659" s="506"/>
      <c r="AA659" s="507"/>
      <c r="AB659" s="507"/>
      <c r="AC659" s="507"/>
      <c r="AD659" s="507"/>
      <c r="AE659" s="507"/>
      <c r="AF659" s="507"/>
      <c r="AG659" s="507"/>
      <c r="AH659" s="507"/>
      <c r="AI659" s="507"/>
      <c r="AJ659" s="507"/>
      <c r="AK659" s="507"/>
      <c r="AL659" s="507"/>
      <c r="AM659" s="507"/>
      <c r="AN659" s="507"/>
      <c r="AO659" s="507"/>
      <c r="AP659" s="507"/>
      <c r="AQ659" s="563"/>
      <c r="AR659" s="563"/>
      <c r="AS659" s="507"/>
    </row>
    <row r="660" spans="1:45" ht="27" customHeight="1" x14ac:dyDescent="0.2">
      <c r="A660" s="564"/>
      <c r="C660" s="507"/>
      <c r="E660" s="507"/>
      <c r="G660" s="507"/>
      <c r="H660" s="556"/>
      <c r="I660" s="507"/>
      <c r="J660" s="556"/>
      <c r="K660" s="506"/>
      <c r="L660" s="556"/>
      <c r="M660" s="506"/>
      <c r="N660" s="556"/>
      <c r="O660" s="506"/>
      <c r="P660" s="557"/>
      <c r="Q660" s="556"/>
      <c r="R660" s="558"/>
      <c r="S660" s="556"/>
      <c r="T660" s="556"/>
      <c r="U660" s="556"/>
      <c r="V660" s="743"/>
      <c r="W660" s="745"/>
      <c r="X660" s="746"/>
      <c r="Y660" s="557"/>
      <c r="Z660" s="506"/>
      <c r="AA660" s="507"/>
      <c r="AB660" s="507"/>
      <c r="AC660" s="507"/>
      <c r="AD660" s="507"/>
      <c r="AE660" s="507"/>
      <c r="AF660" s="507"/>
      <c r="AG660" s="507"/>
      <c r="AH660" s="507"/>
      <c r="AI660" s="507"/>
      <c r="AJ660" s="507"/>
      <c r="AK660" s="507"/>
      <c r="AL660" s="507"/>
      <c r="AM660" s="507"/>
      <c r="AN660" s="507"/>
      <c r="AO660" s="507"/>
      <c r="AP660" s="507"/>
      <c r="AQ660" s="563"/>
      <c r="AR660" s="563"/>
      <c r="AS660" s="507"/>
    </row>
    <row r="661" spans="1:45" ht="27" customHeight="1" x14ac:dyDescent="0.2">
      <c r="A661" s="564"/>
      <c r="C661" s="507"/>
      <c r="E661" s="507"/>
      <c r="G661" s="507"/>
      <c r="H661" s="556"/>
      <c r="I661" s="507"/>
      <c r="J661" s="556"/>
      <c r="K661" s="506"/>
      <c r="L661" s="556"/>
      <c r="M661" s="506"/>
      <c r="N661" s="556"/>
      <c r="O661" s="506"/>
      <c r="P661" s="557"/>
      <c r="Q661" s="556"/>
      <c r="R661" s="558"/>
      <c r="S661" s="556"/>
      <c r="T661" s="556"/>
      <c r="U661" s="556"/>
      <c r="V661" s="743"/>
      <c r="W661" s="745"/>
      <c r="X661" s="746"/>
      <c r="Y661" s="557"/>
      <c r="Z661" s="506"/>
      <c r="AA661" s="507"/>
      <c r="AB661" s="507"/>
      <c r="AC661" s="507"/>
      <c r="AD661" s="507"/>
      <c r="AE661" s="507"/>
      <c r="AF661" s="507"/>
      <c r="AG661" s="507"/>
      <c r="AH661" s="507"/>
      <c r="AI661" s="507"/>
      <c r="AJ661" s="507"/>
      <c r="AK661" s="507"/>
      <c r="AL661" s="507"/>
      <c r="AM661" s="507"/>
      <c r="AN661" s="507"/>
      <c r="AO661" s="507"/>
      <c r="AP661" s="507"/>
      <c r="AQ661" s="563"/>
      <c r="AR661" s="563"/>
      <c r="AS661" s="507"/>
    </row>
    <row r="662" spans="1:45" ht="27" customHeight="1" x14ac:dyDescent="0.2">
      <c r="A662" s="564"/>
      <c r="C662" s="507"/>
      <c r="E662" s="507"/>
      <c r="G662" s="507"/>
      <c r="H662" s="556"/>
      <c r="I662" s="507"/>
      <c r="J662" s="556"/>
      <c r="K662" s="506"/>
      <c r="L662" s="556"/>
      <c r="M662" s="506"/>
      <c r="N662" s="556"/>
      <c r="O662" s="506"/>
      <c r="P662" s="557"/>
      <c r="Q662" s="556"/>
      <c r="R662" s="558"/>
      <c r="S662" s="556"/>
      <c r="T662" s="556"/>
      <c r="U662" s="556"/>
      <c r="V662" s="743"/>
      <c r="W662" s="745"/>
      <c r="X662" s="746"/>
      <c r="Y662" s="557"/>
      <c r="Z662" s="506"/>
      <c r="AA662" s="507"/>
      <c r="AB662" s="507"/>
      <c r="AC662" s="507"/>
      <c r="AD662" s="507"/>
      <c r="AE662" s="507"/>
      <c r="AF662" s="507"/>
      <c r="AG662" s="507"/>
      <c r="AH662" s="507"/>
      <c r="AI662" s="507"/>
      <c r="AJ662" s="507"/>
      <c r="AK662" s="507"/>
      <c r="AL662" s="507"/>
      <c r="AM662" s="507"/>
      <c r="AN662" s="507"/>
      <c r="AO662" s="507"/>
      <c r="AP662" s="507"/>
      <c r="AQ662" s="563"/>
      <c r="AR662" s="563"/>
      <c r="AS662" s="507"/>
    </row>
    <row r="663" spans="1:45" ht="27" customHeight="1" x14ac:dyDescent="0.2">
      <c r="A663" s="564"/>
      <c r="C663" s="507"/>
      <c r="E663" s="507"/>
      <c r="G663" s="507"/>
      <c r="H663" s="556"/>
      <c r="I663" s="507"/>
      <c r="J663" s="556"/>
      <c r="K663" s="506"/>
      <c r="L663" s="556"/>
      <c r="M663" s="506"/>
      <c r="N663" s="556"/>
      <c r="O663" s="506"/>
      <c r="P663" s="557"/>
      <c r="Q663" s="556"/>
      <c r="R663" s="558"/>
      <c r="S663" s="556"/>
      <c r="T663" s="556"/>
      <c r="U663" s="556"/>
      <c r="V663" s="743"/>
      <c r="W663" s="745"/>
      <c r="X663" s="746"/>
      <c r="Y663" s="557"/>
      <c r="Z663" s="506"/>
      <c r="AA663" s="507"/>
      <c r="AB663" s="507"/>
      <c r="AC663" s="507"/>
      <c r="AD663" s="507"/>
      <c r="AE663" s="507"/>
      <c r="AF663" s="507"/>
      <c r="AG663" s="507"/>
      <c r="AH663" s="507"/>
      <c r="AI663" s="507"/>
      <c r="AJ663" s="507"/>
      <c r="AK663" s="507"/>
      <c r="AL663" s="507"/>
      <c r="AM663" s="507"/>
      <c r="AN663" s="507"/>
      <c r="AO663" s="507"/>
      <c r="AP663" s="507"/>
      <c r="AQ663" s="563"/>
      <c r="AR663" s="563"/>
      <c r="AS663" s="507"/>
    </row>
    <row r="664" spans="1:45" ht="27" customHeight="1" x14ac:dyDescent="0.2">
      <c r="A664" s="564"/>
      <c r="C664" s="507"/>
      <c r="E664" s="507"/>
      <c r="G664" s="507"/>
      <c r="H664" s="556"/>
      <c r="I664" s="507"/>
      <c r="J664" s="556"/>
      <c r="K664" s="506"/>
      <c r="L664" s="556"/>
      <c r="M664" s="506"/>
      <c r="N664" s="556"/>
      <c r="O664" s="506"/>
      <c r="P664" s="557"/>
      <c r="Q664" s="556"/>
      <c r="R664" s="558"/>
      <c r="S664" s="556"/>
      <c r="T664" s="556"/>
      <c r="U664" s="556"/>
      <c r="V664" s="743"/>
      <c r="W664" s="745"/>
      <c r="X664" s="746"/>
      <c r="Y664" s="557"/>
      <c r="Z664" s="506"/>
      <c r="AA664" s="507"/>
      <c r="AB664" s="507"/>
      <c r="AC664" s="507"/>
      <c r="AD664" s="507"/>
      <c r="AE664" s="507"/>
      <c r="AF664" s="507"/>
      <c r="AG664" s="507"/>
      <c r="AH664" s="507"/>
      <c r="AI664" s="507"/>
      <c r="AJ664" s="507"/>
      <c r="AK664" s="507"/>
      <c r="AL664" s="507"/>
      <c r="AM664" s="507"/>
      <c r="AN664" s="507"/>
      <c r="AO664" s="507"/>
      <c r="AP664" s="507"/>
      <c r="AQ664" s="563"/>
      <c r="AR664" s="563"/>
      <c r="AS664" s="507"/>
    </row>
    <row r="665" spans="1:45" ht="27" customHeight="1" x14ac:dyDescent="0.2">
      <c r="A665" s="564"/>
      <c r="C665" s="507"/>
      <c r="E665" s="507"/>
      <c r="G665" s="507"/>
      <c r="H665" s="556"/>
      <c r="I665" s="507"/>
      <c r="J665" s="556"/>
      <c r="K665" s="506"/>
      <c r="L665" s="556"/>
      <c r="M665" s="506"/>
      <c r="N665" s="556"/>
      <c r="O665" s="506"/>
      <c r="P665" s="557"/>
      <c r="Q665" s="556"/>
      <c r="R665" s="558"/>
      <c r="S665" s="556"/>
      <c r="T665" s="556"/>
      <c r="U665" s="556"/>
      <c r="V665" s="743"/>
      <c r="W665" s="745"/>
      <c r="X665" s="746"/>
      <c r="Y665" s="557"/>
      <c r="Z665" s="506"/>
      <c r="AA665" s="507"/>
      <c r="AB665" s="507"/>
      <c r="AC665" s="507"/>
      <c r="AD665" s="507"/>
      <c r="AE665" s="507"/>
      <c r="AF665" s="507"/>
      <c r="AG665" s="507"/>
      <c r="AH665" s="507"/>
      <c r="AI665" s="507"/>
      <c r="AJ665" s="507"/>
      <c r="AK665" s="507"/>
      <c r="AL665" s="507"/>
      <c r="AM665" s="507"/>
      <c r="AN665" s="507"/>
      <c r="AO665" s="507"/>
      <c r="AP665" s="507"/>
      <c r="AQ665" s="563"/>
      <c r="AR665" s="563"/>
      <c r="AS665" s="507"/>
    </row>
    <row r="666" spans="1:45" ht="27" customHeight="1" x14ac:dyDescent="0.2">
      <c r="A666" s="564"/>
      <c r="C666" s="507"/>
      <c r="E666" s="507"/>
      <c r="G666" s="507"/>
      <c r="H666" s="556"/>
      <c r="I666" s="507"/>
      <c r="J666" s="556"/>
      <c r="K666" s="506"/>
      <c r="L666" s="556"/>
      <c r="M666" s="506"/>
      <c r="N666" s="556"/>
      <c r="O666" s="506"/>
      <c r="P666" s="557"/>
      <c r="Q666" s="556"/>
      <c r="R666" s="558"/>
      <c r="S666" s="556"/>
      <c r="T666" s="556"/>
      <c r="U666" s="556"/>
      <c r="V666" s="743"/>
      <c r="W666" s="745"/>
      <c r="X666" s="746"/>
      <c r="Y666" s="557"/>
      <c r="Z666" s="506"/>
      <c r="AA666" s="507"/>
      <c r="AB666" s="507"/>
      <c r="AC666" s="507"/>
      <c r="AD666" s="507"/>
      <c r="AE666" s="507"/>
      <c r="AF666" s="507"/>
      <c r="AG666" s="507"/>
      <c r="AH666" s="507"/>
      <c r="AI666" s="507"/>
      <c r="AJ666" s="507"/>
      <c r="AK666" s="507"/>
      <c r="AL666" s="507"/>
      <c r="AM666" s="507"/>
      <c r="AN666" s="507"/>
      <c r="AO666" s="507"/>
      <c r="AP666" s="507"/>
      <c r="AQ666" s="563"/>
      <c r="AR666" s="563"/>
      <c r="AS666" s="507"/>
    </row>
    <row r="667" spans="1:45" ht="27" customHeight="1" x14ac:dyDescent="0.2">
      <c r="A667" s="564"/>
      <c r="C667" s="507"/>
      <c r="E667" s="507"/>
      <c r="G667" s="507"/>
      <c r="H667" s="556"/>
      <c r="I667" s="507"/>
      <c r="J667" s="556"/>
      <c r="K667" s="506"/>
      <c r="L667" s="556"/>
      <c r="M667" s="506"/>
      <c r="N667" s="556"/>
      <c r="O667" s="506"/>
      <c r="P667" s="557"/>
      <c r="Q667" s="556"/>
      <c r="R667" s="558"/>
      <c r="S667" s="556"/>
      <c r="T667" s="556"/>
      <c r="U667" s="556"/>
      <c r="V667" s="743"/>
      <c r="W667" s="745"/>
      <c r="X667" s="746"/>
      <c r="Y667" s="557"/>
      <c r="Z667" s="506"/>
      <c r="AA667" s="507"/>
      <c r="AB667" s="507"/>
      <c r="AC667" s="507"/>
      <c r="AD667" s="507"/>
      <c r="AE667" s="507"/>
      <c r="AF667" s="507"/>
      <c r="AG667" s="507"/>
      <c r="AH667" s="507"/>
      <c r="AI667" s="507"/>
      <c r="AJ667" s="507"/>
      <c r="AK667" s="507"/>
      <c r="AL667" s="507"/>
      <c r="AM667" s="507"/>
      <c r="AN667" s="507"/>
      <c r="AO667" s="507"/>
      <c r="AP667" s="507"/>
      <c r="AQ667" s="563"/>
      <c r="AR667" s="563"/>
      <c r="AS667" s="507"/>
    </row>
    <row r="668" spans="1:45" ht="27" customHeight="1" x14ac:dyDescent="0.2">
      <c r="A668" s="564"/>
      <c r="C668" s="507"/>
      <c r="E668" s="507"/>
      <c r="G668" s="507"/>
      <c r="H668" s="556"/>
      <c r="I668" s="507"/>
      <c r="J668" s="556"/>
      <c r="K668" s="506"/>
      <c r="L668" s="556"/>
      <c r="M668" s="506"/>
      <c r="N668" s="556"/>
      <c r="O668" s="506"/>
      <c r="P668" s="557"/>
      <c r="Q668" s="556"/>
      <c r="R668" s="558"/>
      <c r="S668" s="556"/>
      <c r="T668" s="556"/>
      <c r="U668" s="556"/>
      <c r="V668" s="743"/>
      <c r="W668" s="745"/>
      <c r="X668" s="746"/>
      <c r="Y668" s="557"/>
      <c r="Z668" s="506"/>
      <c r="AA668" s="507"/>
      <c r="AB668" s="507"/>
      <c r="AC668" s="507"/>
      <c r="AD668" s="507"/>
      <c r="AE668" s="507"/>
      <c r="AF668" s="507"/>
      <c r="AG668" s="507"/>
      <c r="AH668" s="507"/>
      <c r="AI668" s="507"/>
      <c r="AJ668" s="507"/>
      <c r="AK668" s="507"/>
      <c r="AL668" s="507"/>
      <c r="AM668" s="507"/>
      <c r="AN668" s="507"/>
      <c r="AO668" s="507"/>
      <c r="AP668" s="507"/>
      <c r="AQ668" s="563"/>
      <c r="AR668" s="563"/>
      <c r="AS668" s="507"/>
    </row>
    <row r="669" spans="1:45" ht="27" customHeight="1" x14ac:dyDescent="0.2">
      <c r="A669" s="564"/>
      <c r="C669" s="507"/>
      <c r="E669" s="507"/>
      <c r="G669" s="507"/>
      <c r="H669" s="556"/>
      <c r="I669" s="507"/>
      <c r="J669" s="556"/>
      <c r="K669" s="506"/>
      <c r="L669" s="556"/>
      <c r="M669" s="506"/>
      <c r="N669" s="556"/>
      <c r="O669" s="506"/>
      <c r="P669" s="557"/>
      <c r="Q669" s="556"/>
      <c r="R669" s="558"/>
      <c r="S669" s="556"/>
      <c r="T669" s="556"/>
      <c r="U669" s="556"/>
      <c r="V669" s="743"/>
      <c r="W669" s="745"/>
      <c r="X669" s="746"/>
      <c r="Y669" s="557"/>
      <c r="Z669" s="506"/>
      <c r="AA669" s="507"/>
      <c r="AB669" s="507"/>
      <c r="AC669" s="507"/>
      <c r="AD669" s="507"/>
      <c r="AE669" s="507"/>
      <c r="AF669" s="507"/>
      <c r="AG669" s="507"/>
      <c r="AH669" s="507"/>
      <c r="AI669" s="507"/>
      <c r="AJ669" s="507"/>
      <c r="AK669" s="507"/>
      <c r="AL669" s="507"/>
      <c r="AM669" s="507"/>
      <c r="AN669" s="507"/>
      <c r="AO669" s="507"/>
      <c r="AP669" s="507"/>
      <c r="AQ669" s="563"/>
      <c r="AR669" s="563"/>
      <c r="AS669" s="507"/>
    </row>
    <row r="670" spans="1:45" ht="27" customHeight="1" x14ac:dyDescent="0.2">
      <c r="A670" s="564"/>
      <c r="C670" s="507"/>
      <c r="E670" s="507"/>
      <c r="G670" s="507"/>
      <c r="H670" s="556"/>
      <c r="I670" s="507"/>
      <c r="J670" s="556"/>
      <c r="K670" s="506"/>
      <c r="L670" s="556"/>
      <c r="M670" s="506"/>
      <c r="N670" s="556"/>
      <c r="O670" s="506"/>
      <c r="P670" s="557"/>
      <c r="Q670" s="556"/>
      <c r="R670" s="558"/>
      <c r="S670" s="556"/>
      <c r="T670" s="556"/>
      <c r="U670" s="556"/>
      <c r="V670" s="743"/>
      <c r="W670" s="745"/>
      <c r="X670" s="746"/>
      <c r="Y670" s="557"/>
      <c r="Z670" s="506"/>
      <c r="AA670" s="507"/>
      <c r="AB670" s="507"/>
      <c r="AC670" s="507"/>
      <c r="AD670" s="507"/>
      <c r="AE670" s="507"/>
      <c r="AF670" s="507"/>
      <c r="AG670" s="507"/>
      <c r="AH670" s="507"/>
      <c r="AI670" s="507"/>
      <c r="AJ670" s="507"/>
      <c r="AK670" s="507"/>
      <c r="AL670" s="507"/>
      <c r="AM670" s="507"/>
      <c r="AN670" s="507"/>
      <c r="AO670" s="507"/>
      <c r="AP670" s="507"/>
      <c r="AQ670" s="563"/>
      <c r="AR670" s="563"/>
      <c r="AS670" s="507"/>
    </row>
    <row r="671" spans="1:45" ht="27" customHeight="1" x14ac:dyDescent="0.2">
      <c r="A671" s="564"/>
      <c r="C671" s="507"/>
      <c r="E671" s="507"/>
      <c r="G671" s="507"/>
      <c r="H671" s="556"/>
      <c r="I671" s="507"/>
      <c r="J671" s="556"/>
      <c r="K671" s="506"/>
      <c r="L671" s="556"/>
      <c r="M671" s="506"/>
      <c r="N671" s="556"/>
      <c r="O671" s="506"/>
      <c r="P671" s="557"/>
      <c r="Q671" s="556"/>
      <c r="R671" s="558"/>
      <c r="S671" s="556"/>
      <c r="T671" s="556"/>
      <c r="U671" s="556"/>
      <c r="V671" s="743"/>
      <c r="W671" s="745"/>
      <c r="X671" s="746"/>
      <c r="Y671" s="557"/>
      <c r="Z671" s="506"/>
      <c r="AA671" s="507"/>
      <c r="AB671" s="507"/>
      <c r="AC671" s="507"/>
      <c r="AD671" s="507"/>
      <c r="AE671" s="507"/>
      <c r="AF671" s="507"/>
      <c r="AG671" s="507"/>
      <c r="AH671" s="507"/>
      <c r="AI671" s="507"/>
      <c r="AJ671" s="507"/>
      <c r="AK671" s="507"/>
      <c r="AL671" s="507"/>
      <c r="AM671" s="507"/>
      <c r="AN671" s="507"/>
      <c r="AO671" s="507"/>
      <c r="AP671" s="507"/>
      <c r="AQ671" s="563"/>
      <c r="AR671" s="563"/>
      <c r="AS671" s="507"/>
    </row>
    <row r="672" spans="1:45" ht="27" customHeight="1" x14ac:dyDescent="0.2">
      <c r="A672" s="564"/>
      <c r="C672" s="507"/>
      <c r="E672" s="507"/>
      <c r="G672" s="507"/>
      <c r="H672" s="556"/>
      <c r="I672" s="507"/>
      <c r="J672" s="556"/>
      <c r="K672" s="506"/>
      <c r="L672" s="556"/>
      <c r="M672" s="506"/>
      <c r="N672" s="556"/>
      <c r="O672" s="506"/>
      <c r="P672" s="557"/>
      <c r="Q672" s="556"/>
      <c r="R672" s="558"/>
      <c r="S672" s="556"/>
      <c r="T672" s="556"/>
      <c r="U672" s="556"/>
      <c r="V672" s="743"/>
      <c r="W672" s="745"/>
      <c r="X672" s="746"/>
      <c r="Y672" s="557"/>
      <c r="Z672" s="506"/>
      <c r="AA672" s="507"/>
      <c r="AB672" s="507"/>
      <c r="AC672" s="507"/>
      <c r="AD672" s="507"/>
      <c r="AE672" s="507"/>
      <c r="AF672" s="507"/>
      <c r="AG672" s="507"/>
      <c r="AH672" s="507"/>
      <c r="AI672" s="507"/>
      <c r="AJ672" s="507"/>
      <c r="AK672" s="507"/>
      <c r="AL672" s="507"/>
      <c r="AM672" s="507"/>
      <c r="AN672" s="507"/>
      <c r="AO672" s="507"/>
      <c r="AP672" s="507"/>
      <c r="AQ672" s="563"/>
      <c r="AR672" s="563"/>
      <c r="AS672" s="507"/>
    </row>
    <row r="673" spans="1:45" ht="27" customHeight="1" x14ac:dyDescent="0.2">
      <c r="A673" s="564"/>
      <c r="C673" s="507"/>
      <c r="E673" s="507"/>
      <c r="G673" s="507"/>
      <c r="H673" s="556"/>
      <c r="I673" s="507"/>
      <c r="J673" s="556"/>
      <c r="K673" s="506"/>
      <c r="L673" s="556"/>
      <c r="M673" s="506"/>
      <c r="N673" s="556"/>
      <c r="O673" s="506"/>
      <c r="P673" s="557"/>
      <c r="Q673" s="556"/>
      <c r="R673" s="558"/>
      <c r="S673" s="556"/>
      <c r="T673" s="556"/>
      <c r="U673" s="556"/>
      <c r="V673" s="743"/>
      <c r="W673" s="745"/>
      <c r="X673" s="746"/>
      <c r="Y673" s="557"/>
      <c r="Z673" s="506"/>
      <c r="AA673" s="507"/>
      <c r="AB673" s="507"/>
      <c r="AC673" s="507"/>
      <c r="AD673" s="507"/>
      <c r="AE673" s="507"/>
      <c r="AF673" s="507"/>
      <c r="AG673" s="507"/>
      <c r="AH673" s="507"/>
      <c r="AI673" s="507"/>
      <c r="AJ673" s="507"/>
      <c r="AK673" s="507"/>
      <c r="AL673" s="507"/>
      <c r="AM673" s="507"/>
      <c r="AN673" s="507"/>
      <c r="AO673" s="507"/>
      <c r="AP673" s="507"/>
      <c r="AQ673" s="563"/>
      <c r="AR673" s="563"/>
      <c r="AS673" s="507"/>
    </row>
    <row r="674" spans="1:45" ht="27" customHeight="1" x14ac:dyDescent="0.2">
      <c r="A674" s="564"/>
      <c r="C674" s="507"/>
      <c r="E674" s="507"/>
      <c r="G674" s="507"/>
      <c r="H674" s="556"/>
      <c r="I674" s="507"/>
      <c r="J674" s="556"/>
      <c r="K674" s="506"/>
      <c r="L674" s="556"/>
      <c r="M674" s="506"/>
      <c r="N674" s="556"/>
      <c r="O674" s="506"/>
      <c r="P674" s="557"/>
      <c r="Q674" s="556"/>
      <c r="R674" s="558"/>
      <c r="S674" s="556"/>
      <c r="T674" s="556"/>
      <c r="U674" s="556"/>
      <c r="V674" s="743"/>
      <c r="W674" s="745"/>
      <c r="X674" s="746"/>
      <c r="Y674" s="557"/>
      <c r="Z674" s="506"/>
      <c r="AA674" s="507"/>
      <c r="AB674" s="507"/>
      <c r="AC674" s="507"/>
      <c r="AD674" s="507"/>
      <c r="AE674" s="507"/>
      <c r="AF674" s="507"/>
      <c r="AG674" s="507"/>
      <c r="AH674" s="507"/>
      <c r="AI674" s="507"/>
      <c r="AJ674" s="507"/>
      <c r="AK674" s="507"/>
      <c r="AL674" s="507"/>
      <c r="AM674" s="507"/>
      <c r="AN674" s="507"/>
      <c r="AO674" s="507"/>
      <c r="AP674" s="507"/>
      <c r="AQ674" s="563"/>
      <c r="AR674" s="563"/>
      <c r="AS674" s="507"/>
    </row>
    <row r="675" spans="1:45" ht="27" customHeight="1" x14ac:dyDescent="0.2">
      <c r="A675" s="564"/>
      <c r="C675" s="507"/>
      <c r="E675" s="507"/>
      <c r="G675" s="507"/>
      <c r="H675" s="556"/>
      <c r="I675" s="507"/>
      <c r="J675" s="556"/>
      <c r="K675" s="506"/>
      <c r="L675" s="556"/>
      <c r="M675" s="506"/>
      <c r="N675" s="556"/>
      <c r="O675" s="506"/>
      <c r="P675" s="557"/>
      <c r="Q675" s="556"/>
      <c r="R675" s="558"/>
      <c r="S675" s="556"/>
      <c r="T675" s="556"/>
      <c r="U675" s="556"/>
      <c r="V675" s="743"/>
      <c r="W675" s="745"/>
      <c r="X675" s="746"/>
      <c r="Y675" s="557"/>
      <c r="Z675" s="506"/>
      <c r="AA675" s="507"/>
      <c r="AB675" s="507"/>
      <c r="AC675" s="507"/>
      <c r="AD675" s="507"/>
      <c r="AE675" s="507"/>
      <c r="AF675" s="507"/>
      <c r="AG675" s="507"/>
      <c r="AH675" s="507"/>
      <c r="AI675" s="507"/>
      <c r="AJ675" s="507"/>
      <c r="AK675" s="507"/>
      <c r="AL675" s="507"/>
      <c r="AM675" s="507"/>
      <c r="AN675" s="507"/>
      <c r="AO675" s="507"/>
      <c r="AP675" s="507"/>
      <c r="AQ675" s="563"/>
      <c r="AR675" s="563"/>
      <c r="AS675" s="507"/>
    </row>
    <row r="676" spans="1:45" ht="27" customHeight="1" x14ac:dyDescent="0.2">
      <c r="A676" s="564"/>
      <c r="C676" s="507"/>
      <c r="E676" s="507"/>
      <c r="G676" s="507"/>
      <c r="H676" s="556"/>
      <c r="I676" s="507"/>
      <c r="J676" s="556"/>
      <c r="K676" s="506"/>
      <c r="L676" s="556"/>
      <c r="M676" s="506"/>
      <c r="N676" s="556"/>
      <c r="O676" s="506"/>
      <c r="P676" s="557"/>
      <c r="Q676" s="556"/>
      <c r="R676" s="558"/>
      <c r="S676" s="556"/>
      <c r="T676" s="556"/>
      <c r="U676" s="556"/>
      <c r="V676" s="743"/>
      <c r="W676" s="745"/>
      <c r="X676" s="746"/>
      <c r="Y676" s="557"/>
      <c r="Z676" s="506"/>
      <c r="AA676" s="507"/>
      <c r="AB676" s="507"/>
      <c r="AC676" s="507"/>
      <c r="AD676" s="507"/>
      <c r="AE676" s="507"/>
      <c r="AF676" s="507"/>
      <c r="AG676" s="507"/>
      <c r="AH676" s="507"/>
      <c r="AI676" s="507"/>
      <c r="AJ676" s="507"/>
      <c r="AK676" s="507"/>
      <c r="AL676" s="507"/>
      <c r="AM676" s="507"/>
      <c r="AN676" s="507"/>
      <c r="AO676" s="507"/>
      <c r="AP676" s="507"/>
      <c r="AQ676" s="563"/>
      <c r="AR676" s="563"/>
      <c r="AS676" s="507"/>
    </row>
    <row r="677" spans="1:45" ht="27" customHeight="1" x14ac:dyDescent="0.2">
      <c r="A677" s="564"/>
      <c r="C677" s="507"/>
      <c r="E677" s="507"/>
      <c r="G677" s="507"/>
      <c r="H677" s="556"/>
      <c r="I677" s="507"/>
      <c r="J677" s="556"/>
      <c r="K677" s="506"/>
      <c r="L677" s="556"/>
      <c r="M677" s="506"/>
      <c r="N677" s="556"/>
      <c r="O677" s="506"/>
      <c r="P677" s="557"/>
      <c r="Q677" s="556"/>
      <c r="R677" s="558"/>
      <c r="S677" s="556"/>
      <c r="T677" s="556"/>
      <c r="U677" s="556"/>
      <c r="V677" s="743"/>
      <c r="W677" s="745"/>
      <c r="X677" s="746"/>
      <c r="Y677" s="557"/>
      <c r="Z677" s="506"/>
      <c r="AA677" s="507"/>
      <c r="AB677" s="507"/>
      <c r="AC677" s="507"/>
      <c r="AD677" s="507"/>
      <c r="AE677" s="507"/>
      <c r="AF677" s="507"/>
      <c r="AG677" s="507"/>
      <c r="AH677" s="507"/>
      <c r="AI677" s="507"/>
      <c r="AJ677" s="507"/>
      <c r="AK677" s="507"/>
      <c r="AL677" s="507"/>
      <c r="AM677" s="507"/>
      <c r="AN677" s="507"/>
      <c r="AO677" s="507"/>
      <c r="AP677" s="507"/>
      <c r="AQ677" s="563"/>
      <c r="AR677" s="563"/>
      <c r="AS677" s="507"/>
    </row>
    <row r="678" spans="1:45" ht="27" customHeight="1" x14ac:dyDescent="0.2">
      <c r="A678" s="564"/>
      <c r="C678" s="507"/>
      <c r="E678" s="507"/>
      <c r="G678" s="507"/>
      <c r="H678" s="556"/>
      <c r="I678" s="507"/>
      <c r="J678" s="556"/>
      <c r="K678" s="506"/>
      <c r="L678" s="556"/>
      <c r="M678" s="506"/>
      <c r="N678" s="556"/>
      <c r="O678" s="506"/>
      <c r="P678" s="557"/>
      <c r="Q678" s="556"/>
      <c r="R678" s="558"/>
      <c r="S678" s="556"/>
      <c r="T678" s="556"/>
      <c r="U678" s="556"/>
      <c r="V678" s="743"/>
      <c r="W678" s="745"/>
      <c r="X678" s="746"/>
      <c r="Y678" s="557"/>
      <c r="Z678" s="506"/>
      <c r="AA678" s="507"/>
      <c r="AB678" s="507"/>
      <c r="AC678" s="507"/>
      <c r="AD678" s="507"/>
      <c r="AE678" s="507"/>
      <c r="AF678" s="507"/>
      <c r="AG678" s="507"/>
      <c r="AH678" s="507"/>
      <c r="AI678" s="507"/>
      <c r="AJ678" s="507"/>
      <c r="AK678" s="507"/>
      <c r="AL678" s="507"/>
      <c r="AM678" s="507"/>
      <c r="AN678" s="507"/>
      <c r="AO678" s="507"/>
      <c r="AP678" s="507"/>
      <c r="AQ678" s="563"/>
      <c r="AR678" s="563"/>
      <c r="AS678" s="507"/>
    </row>
    <row r="679" spans="1:45" ht="27" customHeight="1" x14ac:dyDescent="0.2">
      <c r="A679" s="564"/>
      <c r="C679" s="507"/>
      <c r="E679" s="507"/>
      <c r="G679" s="507"/>
      <c r="H679" s="556"/>
      <c r="I679" s="507"/>
      <c r="J679" s="556"/>
      <c r="K679" s="506"/>
      <c r="L679" s="556"/>
      <c r="M679" s="506"/>
      <c r="N679" s="556"/>
      <c r="O679" s="506"/>
      <c r="P679" s="557"/>
      <c r="Q679" s="556"/>
      <c r="R679" s="558"/>
      <c r="S679" s="556"/>
      <c r="T679" s="556"/>
      <c r="U679" s="556"/>
      <c r="V679" s="743"/>
      <c r="W679" s="745"/>
      <c r="X679" s="746"/>
      <c r="Y679" s="557"/>
      <c r="Z679" s="506"/>
      <c r="AA679" s="507"/>
      <c r="AB679" s="507"/>
      <c r="AC679" s="507"/>
      <c r="AD679" s="507"/>
      <c r="AE679" s="507"/>
      <c r="AF679" s="507"/>
      <c r="AG679" s="507"/>
      <c r="AH679" s="507"/>
      <c r="AI679" s="507"/>
      <c r="AJ679" s="507"/>
      <c r="AK679" s="507"/>
      <c r="AL679" s="507"/>
      <c r="AM679" s="507"/>
      <c r="AN679" s="507"/>
      <c r="AO679" s="507"/>
      <c r="AP679" s="507"/>
      <c r="AQ679" s="563"/>
      <c r="AR679" s="563"/>
      <c r="AS679" s="507"/>
    </row>
    <row r="680" spans="1:45" ht="27" customHeight="1" x14ac:dyDescent="0.2">
      <c r="A680" s="564"/>
      <c r="C680" s="507"/>
      <c r="E680" s="507"/>
      <c r="G680" s="507"/>
      <c r="H680" s="556"/>
      <c r="I680" s="507"/>
      <c r="J680" s="556"/>
      <c r="K680" s="506"/>
      <c r="L680" s="556"/>
      <c r="M680" s="506"/>
      <c r="N680" s="556"/>
      <c r="O680" s="506"/>
      <c r="P680" s="557"/>
      <c r="Q680" s="556"/>
      <c r="R680" s="558"/>
      <c r="S680" s="556"/>
      <c r="T680" s="556"/>
      <c r="U680" s="556"/>
      <c r="V680" s="743"/>
      <c r="W680" s="745"/>
      <c r="X680" s="746"/>
      <c r="Y680" s="557"/>
      <c r="Z680" s="506"/>
      <c r="AA680" s="507"/>
      <c r="AB680" s="507"/>
      <c r="AC680" s="507"/>
      <c r="AD680" s="507"/>
      <c r="AE680" s="507"/>
      <c r="AF680" s="507"/>
      <c r="AG680" s="507"/>
      <c r="AH680" s="507"/>
      <c r="AI680" s="507"/>
      <c r="AJ680" s="507"/>
      <c r="AK680" s="507"/>
      <c r="AL680" s="507"/>
      <c r="AM680" s="507"/>
      <c r="AN680" s="507"/>
      <c r="AO680" s="507"/>
      <c r="AP680" s="507"/>
      <c r="AQ680" s="563"/>
      <c r="AR680" s="563"/>
      <c r="AS680" s="507"/>
    </row>
    <row r="681" spans="1:45" ht="27" customHeight="1" x14ac:dyDescent="0.2">
      <c r="A681" s="564"/>
      <c r="C681" s="507"/>
      <c r="E681" s="507"/>
      <c r="G681" s="507"/>
      <c r="H681" s="556"/>
      <c r="I681" s="507"/>
      <c r="J681" s="556"/>
      <c r="K681" s="506"/>
      <c r="L681" s="556"/>
      <c r="M681" s="506"/>
      <c r="N681" s="556"/>
      <c r="O681" s="506"/>
      <c r="P681" s="557"/>
      <c r="Q681" s="556"/>
      <c r="R681" s="558"/>
      <c r="S681" s="556"/>
      <c r="T681" s="556"/>
      <c r="U681" s="556"/>
      <c r="V681" s="743"/>
      <c r="W681" s="745"/>
      <c r="X681" s="746"/>
      <c r="Y681" s="557"/>
      <c r="Z681" s="506"/>
      <c r="AA681" s="507"/>
      <c r="AB681" s="507"/>
      <c r="AC681" s="507"/>
      <c r="AD681" s="507"/>
      <c r="AE681" s="507"/>
      <c r="AF681" s="507"/>
      <c r="AG681" s="507"/>
      <c r="AH681" s="507"/>
      <c r="AI681" s="507"/>
      <c r="AJ681" s="507"/>
      <c r="AK681" s="507"/>
      <c r="AL681" s="507"/>
      <c r="AM681" s="507"/>
      <c r="AN681" s="507"/>
      <c r="AO681" s="507"/>
      <c r="AP681" s="507"/>
      <c r="AQ681" s="563"/>
      <c r="AR681" s="563"/>
      <c r="AS681" s="507"/>
    </row>
    <row r="682" spans="1:45" ht="27" customHeight="1" x14ac:dyDescent="0.2">
      <c r="A682" s="564"/>
      <c r="C682" s="507"/>
      <c r="E682" s="507"/>
      <c r="G682" s="507"/>
      <c r="H682" s="556"/>
      <c r="I682" s="507"/>
      <c r="J682" s="556"/>
      <c r="K682" s="506"/>
      <c r="L682" s="556"/>
      <c r="M682" s="506"/>
      <c r="N682" s="556"/>
      <c r="O682" s="506"/>
      <c r="P682" s="557"/>
      <c r="Q682" s="556"/>
      <c r="R682" s="558"/>
      <c r="S682" s="556"/>
      <c r="T682" s="556"/>
      <c r="U682" s="556"/>
      <c r="V682" s="743"/>
      <c r="W682" s="745"/>
      <c r="X682" s="746"/>
      <c r="Y682" s="557"/>
      <c r="Z682" s="506"/>
      <c r="AA682" s="507"/>
      <c r="AB682" s="507"/>
      <c r="AC682" s="507"/>
      <c r="AD682" s="507"/>
      <c r="AE682" s="507"/>
      <c r="AF682" s="507"/>
      <c r="AG682" s="507"/>
      <c r="AH682" s="507"/>
      <c r="AI682" s="507"/>
      <c r="AJ682" s="507"/>
      <c r="AK682" s="507"/>
      <c r="AL682" s="507"/>
      <c r="AM682" s="507"/>
      <c r="AN682" s="507"/>
      <c r="AO682" s="507"/>
      <c r="AP682" s="507"/>
      <c r="AQ682" s="563"/>
      <c r="AR682" s="563"/>
      <c r="AS682" s="507"/>
    </row>
    <row r="683" spans="1:45" ht="27" customHeight="1" x14ac:dyDescent="0.2">
      <c r="A683" s="564"/>
      <c r="C683" s="507"/>
      <c r="E683" s="507"/>
      <c r="G683" s="507"/>
      <c r="H683" s="556"/>
      <c r="I683" s="507"/>
      <c r="J683" s="556"/>
      <c r="K683" s="506"/>
      <c r="L683" s="556"/>
      <c r="M683" s="506"/>
      <c r="N683" s="556"/>
      <c r="O683" s="506"/>
      <c r="P683" s="557"/>
      <c r="Q683" s="556"/>
      <c r="R683" s="558"/>
      <c r="S683" s="556"/>
      <c r="T683" s="556"/>
      <c r="U683" s="556"/>
      <c r="V683" s="743"/>
      <c r="W683" s="745"/>
      <c r="X683" s="746"/>
      <c r="Y683" s="557"/>
      <c r="Z683" s="506"/>
      <c r="AA683" s="507"/>
      <c r="AB683" s="507"/>
      <c r="AC683" s="507"/>
      <c r="AD683" s="507"/>
      <c r="AE683" s="507"/>
      <c r="AF683" s="507"/>
      <c r="AG683" s="507"/>
      <c r="AH683" s="507"/>
      <c r="AI683" s="507"/>
      <c r="AJ683" s="507"/>
      <c r="AK683" s="507"/>
      <c r="AL683" s="507"/>
      <c r="AM683" s="507"/>
      <c r="AN683" s="507"/>
      <c r="AO683" s="507"/>
      <c r="AP683" s="507"/>
      <c r="AQ683" s="563"/>
      <c r="AR683" s="563"/>
      <c r="AS683" s="507"/>
    </row>
    <row r="684" spans="1:45" ht="27" customHeight="1" x14ac:dyDescent="0.2">
      <c r="A684" s="564"/>
      <c r="C684" s="507"/>
      <c r="E684" s="507"/>
      <c r="G684" s="507"/>
      <c r="H684" s="556"/>
      <c r="I684" s="507"/>
      <c r="J684" s="556"/>
      <c r="K684" s="506"/>
      <c r="L684" s="556"/>
      <c r="M684" s="506"/>
      <c r="N684" s="556"/>
      <c r="O684" s="506"/>
      <c r="P684" s="557"/>
      <c r="Q684" s="556"/>
      <c r="R684" s="558"/>
      <c r="S684" s="556"/>
      <c r="T684" s="556"/>
      <c r="U684" s="556"/>
      <c r="V684" s="743"/>
      <c r="W684" s="745"/>
      <c r="X684" s="746"/>
      <c r="Y684" s="557"/>
      <c r="Z684" s="506"/>
      <c r="AA684" s="507"/>
      <c r="AB684" s="507"/>
      <c r="AC684" s="507"/>
      <c r="AD684" s="507"/>
      <c r="AE684" s="507"/>
      <c r="AF684" s="507"/>
      <c r="AG684" s="507"/>
      <c r="AH684" s="507"/>
      <c r="AI684" s="507"/>
      <c r="AJ684" s="507"/>
      <c r="AK684" s="507"/>
      <c r="AL684" s="507"/>
      <c r="AM684" s="507"/>
      <c r="AN684" s="507"/>
      <c r="AO684" s="507"/>
      <c r="AP684" s="507"/>
      <c r="AQ684" s="563"/>
      <c r="AR684" s="563"/>
      <c r="AS684" s="507"/>
    </row>
    <row r="685" spans="1:45" ht="27" customHeight="1" x14ac:dyDescent="0.2">
      <c r="A685" s="564"/>
      <c r="C685" s="507"/>
      <c r="E685" s="507"/>
      <c r="G685" s="507"/>
      <c r="H685" s="556"/>
      <c r="I685" s="507"/>
      <c r="J685" s="556"/>
      <c r="K685" s="506"/>
      <c r="L685" s="556"/>
      <c r="M685" s="506"/>
      <c r="N685" s="556"/>
      <c r="O685" s="506"/>
      <c r="P685" s="557"/>
      <c r="Q685" s="556"/>
      <c r="R685" s="558"/>
      <c r="S685" s="556"/>
      <c r="T685" s="556"/>
      <c r="U685" s="556"/>
      <c r="V685" s="743"/>
      <c r="W685" s="745"/>
      <c r="X685" s="746"/>
      <c r="Y685" s="557"/>
      <c r="Z685" s="506"/>
      <c r="AA685" s="507"/>
      <c r="AB685" s="507"/>
      <c r="AC685" s="507"/>
      <c r="AD685" s="507"/>
      <c r="AE685" s="507"/>
      <c r="AF685" s="507"/>
      <c r="AG685" s="507"/>
      <c r="AH685" s="507"/>
      <c r="AI685" s="507"/>
      <c r="AJ685" s="507"/>
      <c r="AK685" s="507"/>
      <c r="AL685" s="507"/>
      <c r="AM685" s="507"/>
      <c r="AN685" s="507"/>
      <c r="AO685" s="507"/>
      <c r="AP685" s="507"/>
      <c r="AQ685" s="563"/>
      <c r="AR685" s="563"/>
      <c r="AS685" s="507"/>
    </row>
    <row r="686" spans="1:45" ht="27" customHeight="1" x14ac:dyDescent="0.2">
      <c r="A686" s="564"/>
      <c r="C686" s="507"/>
      <c r="E686" s="507"/>
      <c r="G686" s="507"/>
      <c r="H686" s="556"/>
      <c r="I686" s="507"/>
      <c r="J686" s="556"/>
      <c r="K686" s="506"/>
      <c r="L686" s="556"/>
      <c r="M686" s="506"/>
      <c r="N686" s="556"/>
      <c r="O686" s="506"/>
      <c r="P686" s="557"/>
      <c r="Q686" s="556"/>
      <c r="R686" s="558"/>
      <c r="S686" s="556"/>
      <c r="T686" s="556"/>
      <c r="U686" s="556"/>
      <c r="V686" s="743"/>
      <c r="W686" s="745"/>
      <c r="X686" s="746"/>
      <c r="Y686" s="557"/>
      <c r="Z686" s="506"/>
      <c r="AA686" s="507"/>
      <c r="AB686" s="507"/>
      <c r="AC686" s="507"/>
      <c r="AD686" s="507"/>
      <c r="AE686" s="507"/>
      <c r="AF686" s="507"/>
      <c r="AG686" s="507"/>
      <c r="AH686" s="507"/>
      <c r="AI686" s="507"/>
      <c r="AJ686" s="507"/>
      <c r="AK686" s="507"/>
      <c r="AL686" s="507"/>
      <c r="AM686" s="507"/>
      <c r="AN686" s="507"/>
      <c r="AO686" s="507"/>
      <c r="AP686" s="507"/>
      <c r="AQ686" s="563"/>
      <c r="AR686" s="563"/>
      <c r="AS686" s="507"/>
    </row>
    <row r="687" spans="1:45" ht="27" customHeight="1" x14ac:dyDescent="0.2">
      <c r="A687" s="564"/>
      <c r="C687" s="507"/>
      <c r="E687" s="507"/>
      <c r="G687" s="507"/>
      <c r="H687" s="556"/>
      <c r="I687" s="507"/>
      <c r="J687" s="556"/>
      <c r="K687" s="506"/>
      <c r="L687" s="556"/>
      <c r="M687" s="506"/>
      <c r="N687" s="556"/>
      <c r="O687" s="506"/>
      <c r="P687" s="557"/>
      <c r="Q687" s="556"/>
      <c r="R687" s="558"/>
      <c r="S687" s="556"/>
      <c r="T687" s="556"/>
      <c r="U687" s="556"/>
      <c r="V687" s="743"/>
      <c r="W687" s="745"/>
      <c r="X687" s="746"/>
      <c r="Y687" s="557"/>
      <c r="Z687" s="506"/>
      <c r="AA687" s="507"/>
      <c r="AB687" s="507"/>
      <c r="AC687" s="507"/>
      <c r="AD687" s="507"/>
      <c r="AE687" s="507"/>
      <c r="AF687" s="507"/>
      <c r="AG687" s="507"/>
      <c r="AH687" s="507"/>
      <c r="AI687" s="507"/>
      <c r="AJ687" s="507"/>
      <c r="AK687" s="507"/>
      <c r="AL687" s="507"/>
      <c r="AM687" s="507"/>
      <c r="AN687" s="507"/>
      <c r="AO687" s="507"/>
      <c r="AP687" s="507"/>
      <c r="AQ687" s="563"/>
      <c r="AR687" s="563"/>
      <c r="AS687" s="507"/>
    </row>
    <row r="688" spans="1:45" ht="27" customHeight="1" x14ac:dyDescent="0.2">
      <c r="A688" s="564"/>
      <c r="C688" s="507"/>
      <c r="E688" s="507"/>
      <c r="G688" s="507"/>
      <c r="H688" s="556"/>
      <c r="I688" s="507"/>
      <c r="J688" s="556"/>
      <c r="K688" s="506"/>
      <c r="L688" s="556"/>
      <c r="M688" s="506"/>
      <c r="N688" s="556"/>
      <c r="O688" s="506"/>
      <c r="P688" s="557"/>
      <c r="Q688" s="556"/>
      <c r="R688" s="558"/>
      <c r="S688" s="556"/>
      <c r="T688" s="556"/>
      <c r="U688" s="556"/>
      <c r="V688" s="743"/>
      <c r="W688" s="745"/>
      <c r="X688" s="746"/>
      <c r="Y688" s="557"/>
      <c r="Z688" s="506"/>
      <c r="AA688" s="507"/>
      <c r="AB688" s="507"/>
      <c r="AC688" s="507"/>
      <c r="AD688" s="507"/>
      <c r="AE688" s="507"/>
      <c r="AF688" s="507"/>
      <c r="AG688" s="507"/>
      <c r="AH688" s="507"/>
      <c r="AI688" s="507"/>
      <c r="AJ688" s="507"/>
      <c r="AK688" s="507"/>
      <c r="AL688" s="507"/>
      <c r="AM688" s="507"/>
      <c r="AN688" s="507"/>
      <c r="AO688" s="507"/>
      <c r="AP688" s="507"/>
      <c r="AQ688" s="563"/>
      <c r="AR688" s="563"/>
      <c r="AS688" s="507"/>
    </row>
    <row r="689" spans="1:45" ht="27" customHeight="1" x14ac:dyDescent="0.2">
      <c r="A689" s="564"/>
      <c r="C689" s="507"/>
      <c r="E689" s="507"/>
      <c r="G689" s="507"/>
      <c r="H689" s="556"/>
      <c r="I689" s="507"/>
      <c r="J689" s="556"/>
      <c r="K689" s="506"/>
      <c r="L689" s="556"/>
      <c r="M689" s="506"/>
      <c r="N689" s="556"/>
      <c r="O689" s="506"/>
      <c r="P689" s="557"/>
      <c r="Q689" s="556"/>
      <c r="R689" s="558"/>
      <c r="S689" s="556"/>
      <c r="T689" s="556"/>
      <c r="U689" s="556"/>
      <c r="V689" s="743"/>
      <c r="W689" s="745"/>
      <c r="X689" s="746"/>
      <c r="Y689" s="557"/>
      <c r="Z689" s="506"/>
      <c r="AA689" s="507"/>
      <c r="AB689" s="507"/>
      <c r="AC689" s="507"/>
      <c r="AD689" s="507"/>
      <c r="AE689" s="507"/>
      <c r="AF689" s="507"/>
      <c r="AG689" s="507"/>
      <c r="AH689" s="507"/>
      <c r="AI689" s="507"/>
      <c r="AJ689" s="507"/>
      <c r="AK689" s="507"/>
      <c r="AL689" s="507"/>
      <c r="AM689" s="507"/>
      <c r="AN689" s="507"/>
      <c r="AO689" s="507"/>
      <c r="AP689" s="507"/>
      <c r="AQ689" s="563"/>
      <c r="AR689" s="563"/>
      <c r="AS689" s="507"/>
    </row>
    <row r="690" spans="1:45" ht="27" customHeight="1" x14ac:dyDescent="0.2">
      <c r="A690" s="564"/>
      <c r="C690" s="507"/>
      <c r="E690" s="507"/>
      <c r="G690" s="507"/>
      <c r="H690" s="556"/>
      <c r="I690" s="507"/>
      <c r="J690" s="556"/>
      <c r="K690" s="506"/>
      <c r="L690" s="556"/>
      <c r="M690" s="506"/>
      <c r="N690" s="556"/>
      <c r="O690" s="506"/>
      <c r="P690" s="557"/>
      <c r="Q690" s="556"/>
      <c r="R690" s="558"/>
      <c r="S690" s="556"/>
      <c r="T690" s="556"/>
      <c r="U690" s="556"/>
      <c r="V690" s="743"/>
      <c r="W690" s="745"/>
      <c r="X690" s="746"/>
      <c r="Y690" s="557"/>
      <c r="Z690" s="506"/>
      <c r="AA690" s="507"/>
      <c r="AB690" s="507"/>
      <c r="AC690" s="507"/>
      <c r="AD690" s="507"/>
      <c r="AE690" s="507"/>
      <c r="AF690" s="507"/>
      <c r="AG690" s="507"/>
      <c r="AH690" s="507"/>
      <c r="AI690" s="507"/>
      <c r="AJ690" s="507"/>
      <c r="AK690" s="507"/>
      <c r="AL690" s="507"/>
      <c r="AM690" s="507"/>
      <c r="AN690" s="507"/>
      <c r="AO690" s="507"/>
      <c r="AP690" s="507"/>
      <c r="AQ690" s="563"/>
      <c r="AR690" s="563"/>
      <c r="AS690" s="507"/>
    </row>
    <row r="691" spans="1:45" ht="27" customHeight="1" x14ac:dyDescent="0.2">
      <c r="A691" s="564"/>
      <c r="C691" s="507"/>
      <c r="E691" s="507"/>
      <c r="G691" s="507"/>
      <c r="H691" s="556"/>
      <c r="I691" s="507"/>
      <c r="J691" s="556"/>
      <c r="K691" s="506"/>
      <c r="L691" s="556"/>
      <c r="M691" s="506"/>
      <c r="N691" s="556"/>
      <c r="O691" s="506"/>
      <c r="P691" s="557"/>
      <c r="Q691" s="556"/>
      <c r="R691" s="558"/>
      <c r="S691" s="556"/>
      <c r="T691" s="556"/>
      <c r="U691" s="556"/>
      <c r="V691" s="743"/>
      <c r="W691" s="745"/>
      <c r="X691" s="746"/>
      <c r="Y691" s="557"/>
      <c r="Z691" s="506"/>
      <c r="AA691" s="507"/>
      <c r="AB691" s="507"/>
      <c r="AC691" s="507"/>
      <c r="AD691" s="507"/>
      <c r="AE691" s="507"/>
      <c r="AF691" s="507"/>
      <c r="AG691" s="507"/>
      <c r="AH691" s="507"/>
      <c r="AI691" s="507"/>
      <c r="AJ691" s="507"/>
      <c r="AK691" s="507"/>
      <c r="AL691" s="507"/>
      <c r="AM691" s="507"/>
      <c r="AN691" s="507"/>
      <c r="AO691" s="507"/>
      <c r="AP691" s="507"/>
      <c r="AQ691" s="563"/>
      <c r="AR691" s="563"/>
      <c r="AS691" s="507"/>
    </row>
    <row r="692" spans="1:45" ht="27" customHeight="1" x14ac:dyDescent="0.2">
      <c r="A692" s="564"/>
      <c r="C692" s="507"/>
      <c r="E692" s="507"/>
      <c r="G692" s="507"/>
      <c r="H692" s="556"/>
      <c r="I692" s="507"/>
      <c r="J692" s="556"/>
      <c r="K692" s="506"/>
      <c r="L692" s="556"/>
      <c r="M692" s="506"/>
      <c r="N692" s="556"/>
      <c r="O692" s="506"/>
      <c r="P692" s="557"/>
      <c r="Q692" s="556"/>
      <c r="R692" s="558"/>
      <c r="S692" s="556"/>
      <c r="T692" s="556"/>
      <c r="U692" s="556"/>
      <c r="V692" s="743"/>
      <c r="W692" s="745"/>
      <c r="X692" s="746"/>
      <c r="Y692" s="557"/>
      <c r="Z692" s="506"/>
      <c r="AA692" s="507"/>
      <c r="AB692" s="507"/>
      <c r="AC692" s="507"/>
      <c r="AD692" s="507"/>
      <c r="AE692" s="507"/>
      <c r="AF692" s="507"/>
      <c r="AG692" s="507"/>
      <c r="AH692" s="507"/>
      <c r="AI692" s="507"/>
      <c r="AJ692" s="507"/>
      <c r="AK692" s="507"/>
      <c r="AL692" s="507"/>
      <c r="AM692" s="507"/>
      <c r="AN692" s="507"/>
      <c r="AO692" s="507"/>
      <c r="AP692" s="507"/>
      <c r="AQ692" s="563"/>
      <c r="AR692" s="563"/>
      <c r="AS692" s="507"/>
    </row>
    <row r="693" spans="1:45" ht="27" customHeight="1" x14ac:dyDescent="0.2">
      <c r="A693" s="564"/>
      <c r="C693" s="507"/>
      <c r="E693" s="507"/>
      <c r="G693" s="507"/>
      <c r="H693" s="556"/>
      <c r="I693" s="507"/>
      <c r="J693" s="556"/>
      <c r="K693" s="506"/>
      <c r="L693" s="556"/>
      <c r="M693" s="506"/>
      <c r="N693" s="556"/>
      <c r="O693" s="506"/>
      <c r="P693" s="557"/>
      <c r="Q693" s="556"/>
      <c r="R693" s="558"/>
      <c r="S693" s="556"/>
      <c r="T693" s="556"/>
      <c r="U693" s="556"/>
      <c r="V693" s="743"/>
      <c r="W693" s="745"/>
      <c r="X693" s="746"/>
      <c r="Y693" s="557"/>
      <c r="Z693" s="506"/>
      <c r="AA693" s="507"/>
      <c r="AB693" s="507"/>
      <c r="AC693" s="507"/>
      <c r="AD693" s="507"/>
      <c r="AE693" s="507"/>
      <c r="AF693" s="507"/>
      <c r="AG693" s="507"/>
      <c r="AH693" s="507"/>
      <c r="AI693" s="507"/>
      <c r="AJ693" s="507"/>
      <c r="AK693" s="507"/>
      <c r="AL693" s="507"/>
      <c r="AM693" s="507"/>
      <c r="AN693" s="507"/>
      <c r="AO693" s="507"/>
      <c r="AP693" s="507"/>
      <c r="AQ693" s="563"/>
      <c r="AR693" s="563"/>
      <c r="AS693" s="507"/>
    </row>
    <row r="694" spans="1:45" ht="27" customHeight="1" x14ac:dyDescent="0.2">
      <c r="A694" s="564"/>
      <c r="C694" s="507"/>
      <c r="E694" s="507"/>
      <c r="G694" s="507"/>
      <c r="H694" s="556"/>
      <c r="I694" s="507"/>
      <c r="J694" s="556"/>
      <c r="K694" s="506"/>
      <c r="L694" s="556"/>
      <c r="M694" s="506"/>
      <c r="N694" s="556"/>
      <c r="O694" s="506"/>
      <c r="P694" s="557"/>
      <c r="Q694" s="556"/>
      <c r="R694" s="558"/>
      <c r="S694" s="556"/>
      <c r="T694" s="556"/>
      <c r="U694" s="556"/>
      <c r="V694" s="743"/>
      <c r="W694" s="745"/>
      <c r="X694" s="746"/>
      <c r="Y694" s="557"/>
      <c r="Z694" s="506"/>
      <c r="AA694" s="507"/>
      <c r="AB694" s="507"/>
      <c r="AC694" s="507"/>
      <c r="AD694" s="507"/>
      <c r="AE694" s="507"/>
      <c r="AF694" s="507"/>
      <c r="AG694" s="507"/>
      <c r="AH694" s="507"/>
      <c r="AI694" s="507"/>
      <c r="AJ694" s="507"/>
      <c r="AK694" s="507"/>
      <c r="AL694" s="507"/>
      <c r="AM694" s="507"/>
      <c r="AN694" s="507"/>
      <c r="AO694" s="507"/>
      <c r="AP694" s="507"/>
      <c r="AQ694" s="563"/>
      <c r="AR694" s="563"/>
      <c r="AS694" s="507"/>
    </row>
    <row r="695" spans="1:45" ht="27" customHeight="1" x14ac:dyDescent="0.2">
      <c r="A695" s="564"/>
      <c r="C695" s="507"/>
      <c r="E695" s="507"/>
      <c r="G695" s="507"/>
      <c r="H695" s="556"/>
      <c r="I695" s="507"/>
      <c r="J695" s="556"/>
      <c r="K695" s="506"/>
      <c r="L695" s="556"/>
      <c r="M695" s="506"/>
      <c r="N695" s="556"/>
      <c r="O695" s="506"/>
      <c r="P695" s="557"/>
      <c r="Q695" s="556"/>
      <c r="R695" s="558"/>
      <c r="S695" s="556"/>
      <c r="T695" s="556"/>
      <c r="U695" s="556"/>
      <c r="V695" s="743"/>
      <c r="W695" s="745"/>
      <c r="X695" s="746"/>
      <c r="Y695" s="557"/>
      <c r="Z695" s="506"/>
      <c r="AA695" s="507"/>
      <c r="AB695" s="507"/>
      <c r="AC695" s="507"/>
      <c r="AD695" s="507"/>
      <c r="AE695" s="507"/>
      <c r="AF695" s="507"/>
      <c r="AG695" s="507"/>
      <c r="AH695" s="507"/>
      <c r="AI695" s="507"/>
      <c r="AJ695" s="507"/>
      <c r="AK695" s="507"/>
      <c r="AL695" s="507"/>
      <c r="AM695" s="507"/>
      <c r="AN695" s="507"/>
      <c r="AO695" s="507"/>
      <c r="AP695" s="507"/>
      <c r="AQ695" s="563"/>
      <c r="AR695" s="563"/>
      <c r="AS695" s="507"/>
    </row>
    <row r="696" spans="1:45" ht="27" customHeight="1" x14ac:dyDescent="0.2">
      <c r="A696" s="564"/>
      <c r="C696" s="507"/>
      <c r="E696" s="507"/>
      <c r="G696" s="507"/>
      <c r="H696" s="556"/>
      <c r="I696" s="507"/>
      <c r="J696" s="556"/>
      <c r="K696" s="506"/>
      <c r="L696" s="556"/>
      <c r="M696" s="506"/>
      <c r="N696" s="556"/>
      <c r="O696" s="506"/>
      <c r="P696" s="557"/>
      <c r="Q696" s="556"/>
      <c r="R696" s="558"/>
      <c r="S696" s="556"/>
      <c r="T696" s="556"/>
      <c r="U696" s="556"/>
      <c r="V696" s="743"/>
      <c r="W696" s="745"/>
      <c r="X696" s="746"/>
      <c r="Y696" s="557"/>
      <c r="Z696" s="506"/>
      <c r="AA696" s="507"/>
      <c r="AB696" s="507"/>
      <c r="AC696" s="507"/>
      <c r="AD696" s="507"/>
      <c r="AE696" s="507"/>
      <c r="AF696" s="507"/>
      <c r="AG696" s="507"/>
      <c r="AH696" s="507"/>
      <c r="AI696" s="507"/>
      <c r="AJ696" s="507"/>
      <c r="AK696" s="507"/>
      <c r="AL696" s="507"/>
      <c r="AM696" s="507"/>
      <c r="AN696" s="507"/>
      <c r="AO696" s="507"/>
      <c r="AP696" s="507"/>
      <c r="AQ696" s="563"/>
      <c r="AR696" s="563"/>
      <c r="AS696" s="507"/>
    </row>
    <row r="697" spans="1:45" ht="27" customHeight="1" x14ac:dyDescent="0.2">
      <c r="A697" s="564"/>
      <c r="C697" s="507"/>
      <c r="E697" s="507"/>
      <c r="G697" s="507"/>
      <c r="H697" s="556"/>
      <c r="I697" s="507"/>
      <c r="J697" s="556"/>
      <c r="K697" s="506"/>
      <c r="L697" s="556"/>
      <c r="M697" s="506"/>
      <c r="N697" s="556"/>
      <c r="O697" s="506"/>
      <c r="P697" s="557"/>
      <c r="Q697" s="556"/>
      <c r="R697" s="558"/>
      <c r="S697" s="556"/>
      <c r="T697" s="556"/>
      <c r="U697" s="556"/>
      <c r="V697" s="743"/>
      <c r="W697" s="745"/>
      <c r="X697" s="746"/>
      <c r="Y697" s="557"/>
      <c r="Z697" s="506"/>
      <c r="AA697" s="507"/>
      <c r="AB697" s="507"/>
      <c r="AC697" s="507"/>
      <c r="AD697" s="507"/>
      <c r="AE697" s="507"/>
      <c r="AF697" s="507"/>
      <c r="AG697" s="507"/>
      <c r="AH697" s="507"/>
      <c r="AI697" s="507"/>
      <c r="AJ697" s="507"/>
      <c r="AK697" s="507"/>
      <c r="AL697" s="507"/>
      <c r="AM697" s="507"/>
      <c r="AN697" s="507"/>
      <c r="AO697" s="507"/>
      <c r="AP697" s="507"/>
      <c r="AQ697" s="563"/>
      <c r="AR697" s="563"/>
      <c r="AS697" s="507"/>
    </row>
    <row r="698" spans="1:45" ht="27" customHeight="1" x14ac:dyDescent="0.2">
      <c r="A698" s="564"/>
      <c r="C698" s="507"/>
      <c r="E698" s="507"/>
      <c r="G698" s="507"/>
      <c r="H698" s="556"/>
      <c r="I698" s="507"/>
      <c r="J698" s="556"/>
      <c r="K698" s="506"/>
      <c r="L698" s="556"/>
      <c r="M698" s="506"/>
      <c r="N698" s="556"/>
      <c r="O698" s="506"/>
      <c r="P698" s="557"/>
      <c r="Q698" s="556"/>
      <c r="R698" s="558"/>
      <c r="S698" s="556"/>
      <c r="T698" s="556"/>
      <c r="U698" s="556"/>
      <c r="V698" s="743"/>
      <c r="W698" s="745"/>
      <c r="X698" s="746"/>
      <c r="Y698" s="557"/>
      <c r="Z698" s="506"/>
      <c r="AA698" s="507"/>
      <c r="AB698" s="507"/>
      <c r="AC698" s="507"/>
      <c r="AD698" s="507"/>
      <c r="AE698" s="507"/>
      <c r="AF698" s="507"/>
      <c r="AG698" s="507"/>
      <c r="AH698" s="507"/>
      <c r="AI698" s="507"/>
      <c r="AJ698" s="507"/>
      <c r="AK698" s="507"/>
      <c r="AL698" s="507"/>
      <c r="AM698" s="507"/>
      <c r="AN698" s="507"/>
      <c r="AO698" s="507"/>
      <c r="AP698" s="507"/>
      <c r="AQ698" s="563"/>
      <c r="AR698" s="563"/>
      <c r="AS698" s="507"/>
    </row>
    <row r="699" spans="1:45" ht="27" customHeight="1" x14ac:dyDescent="0.2">
      <c r="A699" s="564"/>
      <c r="C699" s="507"/>
      <c r="E699" s="507"/>
      <c r="G699" s="507"/>
      <c r="H699" s="556"/>
      <c r="I699" s="507"/>
      <c r="J699" s="556"/>
      <c r="K699" s="506"/>
      <c r="L699" s="556"/>
      <c r="M699" s="506"/>
      <c r="N699" s="556"/>
      <c r="O699" s="506"/>
      <c r="P699" s="557"/>
      <c r="Q699" s="556"/>
      <c r="R699" s="558"/>
      <c r="S699" s="556"/>
      <c r="T699" s="556"/>
      <c r="U699" s="556"/>
      <c r="V699" s="743"/>
      <c r="W699" s="745"/>
      <c r="X699" s="746"/>
      <c r="Y699" s="557"/>
      <c r="Z699" s="506"/>
      <c r="AA699" s="507"/>
      <c r="AB699" s="507"/>
      <c r="AC699" s="507"/>
      <c r="AD699" s="507"/>
      <c r="AE699" s="507"/>
      <c r="AF699" s="507"/>
      <c r="AG699" s="507"/>
      <c r="AH699" s="507"/>
      <c r="AI699" s="507"/>
      <c r="AJ699" s="507"/>
      <c r="AK699" s="507"/>
      <c r="AL699" s="507"/>
      <c r="AM699" s="507"/>
      <c r="AN699" s="507"/>
      <c r="AO699" s="507"/>
      <c r="AP699" s="507"/>
      <c r="AQ699" s="563"/>
      <c r="AR699" s="563"/>
      <c r="AS699" s="507"/>
    </row>
    <row r="700" spans="1:45" ht="27" customHeight="1" x14ac:dyDescent="0.2">
      <c r="A700" s="564"/>
      <c r="C700" s="507"/>
      <c r="E700" s="507"/>
      <c r="G700" s="507"/>
      <c r="H700" s="556"/>
      <c r="I700" s="507"/>
      <c r="J700" s="556"/>
      <c r="K700" s="506"/>
      <c r="L700" s="556"/>
      <c r="M700" s="506"/>
      <c r="N700" s="556"/>
      <c r="O700" s="506"/>
      <c r="P700" s="557"/>
      <c r="Q700" s="556"/>
      <c r="R700" s="558"/>
      <c r="S700" s="556"/>
      <c r="T700" s="556"/>
      <c r="U700" s="556"/>
      <c r="V700" s="743"/>
      <c r="W700" s="745"/>
      <c r="X700" s="746"/>
      <c r="Y700" s="557"/>
      <c r="Z700" s="506"/>
      <c r="AA700" s="507"/>
      <c r="AB700" s="507"/>
      <c r="AC700" s="507"/>
      <c r="AD700" s="507"/>
      <c r="AE700" s="507"/>
      <c r="AF700" s="507"/>
      <c r="AG700" s="507"/>
      <c r="AH700" s="507"/>
      <c r="AI700" s="507"/>
      <c r="AJ700" s="507"/>
      <c r="AK700" s="507"/>
      <c r="AL700" s="507"/>
      <c r="AM700" s="507"/>
      <c r="AN700" s="507"/>
      <c r="AO700" s="507"/>
      <c r="AP700" s="507"/>
      <c r="AQ700" s="563"/>
      <c r="AR700" s="563"/>
      <c r="AS700" s="507"/>
    </row>
    <row r="701" spans="1:45" ht="27" customHeight="1" x14ac:dyDescent="0.2">
      <c r="A701" s="564"/>
      <c r="C701" s="507"/>
      <c r="E701" s="507"/>
      <c r="G701" s="507"/>
      <c r="H701" s="556"/>
      <c r="I701" s="507"/>
      <c r="J701" s="556"/>
      <c r="K701" s="506"/>
      <c r="L701" s="556"/>
      <c r="M701" s="506"/>
      <c r="N701" s="556"/>
      <c r="O701" s="506"/>
      <c r="P701" s="557"/>
      <c r="Q701" s="556"/>
      <c r="R701" s="558"/>
      <c r="S701" s="556"/>
      <c r="T701" s="556"/>
      <c r="U701" s="556"/>
      <c r="V701" s="743"/>
      <c r="W701" s="745"/>
      <c r="X701" s="746"/>
      <c r="Y701" s="557"/>
      <c r="Z701" s="506"/>
      <c r="AA701" s="507"/>
      <c r="AB701" s="507"/>
      <c r="AC701" s="507"/>
      <c r="AD701" s="507"/>
      <c r="AE701" s="507"/>
      <c r="AF701" s="507"/>
      <c r="AG701" s="507"/>
      <c r="AH701" s="507"/>
      <c r="AI701" s="507"/>
      <c r="AJ701" s="507"/>
      <c r="AK701" s="507"/>
      <c r="AL701" s="507"/>
      <c r="AM701" s="507"/>
      <c r="AN701" s="507"/>
      <c r="AO701" s="507"/>
      <c r="AP701" s="507"/>
      <c r="AQ701" s="563"/>
      <c r="AR701" s="563"/>
      <c r="AS701" s="507"/>
    </row>
    <row r="702" spans="1:45" ht="27" customHeight="1" x14ac:dyDescent="0.2">
      <c r="A702" s="564"/>
      <c r="C702" s="507"/>
      <c r="E702" s="507"/>
      <c r="G702" s="507"/>
      <c r="H702" s="556"/>
      <c r="I702" s="507"/>
      <c r="J702" s="556"/>
      <c r="K702" s="506"/>
      <c r="L702" s="556"/>
      <c r="M702" s="506"/>
      <c r="N702" s="556"/>
      <c r="O702" s="506"/>
      <c r="P702" s="557"/>
      <c r="Q702" s="556"/>
      <c r="R702" s="558"/>
      <c r="S702" s="556"/>
      <c r="T702" s="556"/>
      <c r="U702" s="556"/>
      <c r="V702" s="743"/>
      <c r="W702" s="745"/>
      <c r="X702" s="746"/>
      <c r="Y702" s="557"/>
      <c r="Z702" s="506"/>
      <c r="AA702" s="507"/>
      <c r="AB702" s="507"/>
      <c r="AC702" s="507"/>
      <c r="AD702" s="507"/>
      <c r="AE702" s="507"/>
      <c r="AF702" s="507"/>
      <c r="AG702" s="507"/>
      <c r="AH702" s="507"/>
      <c r="AI702" s="507"/>
      <c r="AJ702" s="507"/>
      <c r="AK702" s="507"/>
      <c r="AL702" s="507"/>
      <c r="AM702" s="507"/>
      <c r="AN702" s="507"/>
      <c r="AO702" s="507"/>
      <c r="AP702" s="507"/>
      <c r="AQ702" s="563"/>
      <c r="AR702" s="563"/>
      <c r="AS702" s="507"/>
    </row>
    <row r="703" spans="1:45" ht="27" customHeight="1" x14ac:dyDescent="0.2">
      <c r="A703" s="564"/>
      <c r="C703" s="507"/>
      <c r="E703" s="507"/>
      <c r="G703" s="507"/>
      <c r="H703" s="556"/>
      <c r="I703" s="507"/>
      <c r="J703" s="556"/>
      <c r="K703" s="506"/>
      <c r="L703" s="556"/>
      <c r="M703" s="506"/>
      <c r="N703" s="556"/>
      <c r="O703" s="506"/>
      <c r="P703" s="557"/>
      <c r="Q703" s="556"/>
      <c r="R703" s="558"/>
      <c r="S703" s="556"/>
      <c r="T703" s="556"/>
      <c r="U703" s="556"/>
      <c r="V703" s="743"/>
      <c r="W703" s="745"/>
      <c r="X703" s="746"/>
      <c r="Y703" s="557"/>
      <c r="Z703" s="506"/>
      <c r="AA703" s="507"/>
      <c r="AB703" s="507"/>
      <c r="AC703" s="507"/>
      <c r="AD703" s="507"/>
      <c r="AE703" s="507"/>
      <c r="AF703" s="507"/>
      <c r="AG703" s="507"/>
      <c r="AH703" s="507"/>
      <c r="AI703" s="507"/>
      <c r="AJ703" s="507"/>
      <c r="AK703" s="507"/>
      <c r="AL703" s="507"/>
      <c r="AM703" s="507"/>
      <c r="AN703" s="507"/>
      <c r="AO703" s="507"/>
      <c r="AP703" s="507"/>
      <c r="AQ703" s="563"/>
      <c r="AR703" s="563"/>
      <c r="AS703" s="507"/>
    </row>
    <row r="704" spans="1:45" ht="27" customHeight="1" x14ac:dyDescent="0.2">
      <c r="A704" s="564"/>
      <c r="C704" s="507"/>
      <c r="E704" s="507"/>
      <c r="G704" s="507"/>
      <c r="H704" s="556"/>
      <c r="I704" s="507"/>
      <c r="J704" s="556"/>
      <c r="K704" s="506"/>
      <c r="L704" s="556"/>
      <c r="M704" s="506"/>
      <c r="N704" s="556"/>
      <c r="O704" s="506"/>
      <c r="P704" s="557"/>
      <c r="Q704" s="556"/>
      <c r="R704" s="558"/>
      <c r="S704" s="556"/>
      <c r="T704" s="556"/>
      <c r="U704" s="556"/>
      <c r="V704" s="743"/>
      <c r="W704" s="745"/>
      <c r="X704" s="746"/>
      <c r="Y704" s="557"/>
      <c r="Z704" s="506"/>
      <c r="AA704" s="507"/>
      <c r="AB704" s="507"/>
      <c r="AC704" s="507"/>
      <c r="AD704" s="507"/>
      <c r="AE704" s="507"/>
      <c r="AF704" s="507"/>
      <c r="AG704" s="507"/>
      <c r="AH704" s="507"/>
      <c r="AI704" s="507"/>
      <c r="AJ704" s="507"/>
      <c r="AK704" s="507"/>
      <c r="AL704" s="507"/>
      <c r="AM704" s="507"/>
      <c r="AN704" s="507"/>
      <c r="AO704" s="507"/>
      <c r="AP704" s="507"/>
      <c r="AQ704" s="563"/>
      <c r="AR704" s="563"/>
      <c r="AS704" s="507"/>
    </row>
    <row r="705" spans="1:45" ht="27" customHeight="1" x14ac:dyDescent="0.2">
      <c r="A705" s="564"/>
      <c r="C705" s="507"/>
      <c r="E705" s="507"/>
      <c r="G705" s="507"/>
      <c r="H705" s="556"/>
      <c r="I705" s="507"/>
      <c r="J705" s="556"/>
      <c r="K705" s="506"/>
      <c r="L705" s="556"/>
      <c r="M705" s="506"/>
      <c r="N705" s="556"/>
      <c r="O705" s="506"/>
      <c r="P705" s="557"/>
      <c r="Q705" s="556"/>
      <c r="R705" s="558"/>
      <c r="S705" s="556"/>
      <c r="T705" s="556"/>
      <c r="U705" s="556"/>
      <c r="V705" s="743"/>
      <c r="W705" s="745"/>
      <c r="X705" s="746"/>
      <c r="Y705" s="557"/>
      <c r="Z705" s="506"/>
      <c r="AA705" s="507"/>
      <c r="AB705" s="507"/>
      <c r="AC705" s="507"/>
      <c r="AD705" s="507"/>
      <c r="AE705" s="507"/>
      <c r="AF705" s="507"/>
      <c r="AG705" s="507"/>
      <c r="AH705" s="507"/>
      <c r="AI705" s="507"/>
      <c r="AJ705" s="507"/>
      <c r="AK705" s="507"/>
      <c r="AL705" s="507"/>
      <c r="AM705" s="507"/>
      <c r="AN705" s="507"/>
      <c r="AO705" s="507"/>
      <c r="AP705" s="507"/>
      <c r="AQ705" s="563"/>
      <c r="AR705" s="563"/>
      <c r="AS705" s="507"/>
    </row>
    <row r="706" spans="1:45" ht="27" customHeight="1" x14ac:dyDescent="0.2">
      <c r="A706" s="564"/>
      <c r="C706" s="507"/>
      <c r="E706" s="507"/>
      <c r="G706" s="507"/>
      <c r="H706" s="556"/>
      <c r="I706" s="507"/>
      <c r="J706" s="556"/>
      <c r="K706" s="506"/>
      <c r="L706" s="556"/>
      <c r="M706" s="506"/>
      <c r="N706" s="556"/>
      <c r="O706" s="506"/>
      <c r="P706" s="557"/>
      <c r="Q706" s="556"/>
      <c r="R706" s="558"/>
      <c r="S706" s="556"/>
      <c r="T706" s="556"/>
      <c r="U706" s="556"/>
      <c r="V706" s="743"/>
      <c r="W706" s="745"/>
      <c r="X706" s="746"/>
      <c r="Y706" s="557"/>
      <c r="Z706" s="506"/>
      <c r="AA706" s="507"/>
      <c r="AB706" s="507"/>
      <c r="AC706" s="507"/>
      <c r="AD706" s="507"/>
      <c r="AE706" s="507"/>
      <c r="AF706" s="507"/>
      <c r="AG706" s="507"/>
      <c r="AH706" s="507"/>
      <c r="AI706" s="507"/>
      <c r="AJ706" s="507"/>
      <c r="AK706" s="507"/>
      <c r="AL706" s="507"/>
      <c r="AM706" s="507"/>
      <c r="AN706" s="507"/>
      <c r="AO706" s="507"/>
      <c r="AP706" s="507"/>
      <c r="AQ706" s="563"/>
      <c r="AR706" s="563"/>
      <c r="AS706" s="507"/>
    </row>
    <row r="707" spans="1:45" ht="27" customHeight="1" x14ac:dyDescent="0.2">
      <c r="A707" s="564"/>
      <c r="C707" s="507"/>
      <c r="E707" s="507"/>
      <c r="G707" s="507"/>
      <c r="H707" s="556"/>
      <c r="I707" s="507"/>
      <c r="J707" s="556"/>
      <c r="K707" s="506"/>
      <c r="L707" s="556"/>
      <c r="M707" s="506"/>
      <c r="N707" s="556"/>
      <c r="O707" s="506"/>
      <c r="P707" s="557"/>
      <c r="Q707" s="556"/>
      <c r="R707" s="558"/>
      <c r="S707" s="556"/>
      <c r="T707" s="556"/>
      <c r="U707" s="556"/>
      <c r="V707" s="743"/>
      <c r="W707" s="745"/>
      <c r="X707" s="746"/>
      <c r="Y707" s="557"/>
      <c r="Z707" s="506"/>
      <c r="AA707" s="507"/>
      <c r="AB707" s="507"/>
      <c r="AC707" s="507"/>
      <c r="AD707" s="507"/>
      <c r="AE707" s="507"/>
      <c r="AF707" s="507"/>
      <c r="AG707" s="507"/>
      <c r="AH707" s="507"/>
      <c r="AI707" s="507"/>
      <c r="AJ707" s="507"/>
      <c r="AK707" s="507"/>
      <c r="AL707" s="507"/>
      <c r="AM707" s="507"/>
      <c r="AN707" s="507"/>
      <c r="AO707" s="507"/>
      <c r="AP707" s="507"/>
      <c r="AQ707" s="563"/>
      <c r="AR707" s="563"/>
      <c r="AS707" s="507"/>
    </row>
    <row r="708" spans="1:45" ht="27" customHeight="1" x14ac:dyDescent="0.2">
      <c r="A708" s="564"/>
      <c r="C708" s="507"/>
      <c r="E708" s="507"/>
      <c r="G708" s="507"/>
      <c r="H708" s="556"/>
      <c r="I708" s="507"/>
      <c r="J708" s="556"/>
      <c r="K708" s="506"/>
      <c r="L708" s="556"/>
      <c r="M708" s="506"/>
      <c r="N708" s="556"/>
      <c r="O708" s="506"/>
      <c r="P708" s="557"/>
      <c r="Q708" s="556"/>
      <c r="R708" s="558"/>
      <c r="S708" s="556"/>
      <c r="T708" s="556"/>
      <c r="U708" s="556"/>
      <c r="V708" s="743"/>
      <c r="W708" s="745"/>
      <c r="X708" s="746"/>
      <c r="Y708" s="557"/>
      <c r="Z708" s="506"/>
      <c r="AA708" s="507"/>
      <c r="AB708" s="507"/>
      <c r="AC708" s="507"/>
      <c r="AD708" s="507"/>
      <c r="AE708" s="507"/>
      <c r="AF708" s="507"/>
      <c r="AG708" s="507"/>
      <c r="AH708" s="507"/>
      <c r="AI708" s="507"/>
      <c r="AJ708" s="507"/>
      <c r="AK708" s="507"/>
      <c r="AL708" s="507"/>
      <c r="AM708" s="507"/>
      <c r="AN708" s="507"/>
      <c r="AO708" s="507"/>
      <c r="AP708" s="507"/>
      <c r="AQ708" s="563"/>
      <c r="AR708" s="563"/>
      <c r="AS708" s="507"/>
    </row>
    <row r="709" spans="1:45" ht="27" customHeight="1" x14ac:dyDescent="0.2">
      <c r="A709" s="564"/>
      <c r="C709" s="507"/>
      <c r="E709" s="507"/>
      <c r="G709" s="507"/>
      <c r="H709" s="556"/>
      <c r="I709" s="507"/>
      <c r="J709" s="556"/>
      <c r="K709" s="506"/>
      <c r="L709" s="556"/>
      <c r="M709" s="506"/>
      <c r="N709" s="556"/>
      <c r="O709" s="506"/>
      <c r="P709" s="557"/>
      <c r="Q709" s="556"/>
      <c r="R709" s="558"/>
      <c r="S709" s="556"/>
      <c r="T709" s="556"/>
      <c r="U709" s="556"/>
      <c r="V709" s="743"/>
      <c r="W709" s="745"/>
      <c r="X709" s="746"/>
      <c r="Y709" s="557"/>
      <c r="Z709" s="506"/>
      <c r="AA709" s="507"/>
      <c r="AB709" s="507"/>
      <c r="AC709" s="507"/>
      <c r="AD709" s="507"/>
      <c r="AE709" s="507"/>
      <c r="AF709" s="507"/>
      <c r="AG709" s="507"/>
      <c r="AH709" s="507"/>
      <c r="AI709" s="507"/>
      <c r="AJ709" s="507"/>
      <c r="AK709" s="507"/>
      <c r="AL709" s="507"/>
      <c r="AM709" s="507"/>
      <c r="AN709" s="507"/>
      <c r="AO709" s="507"/>
      <c r="AP709" s="507"/>
      <c r="AQ709" s="563"/>
      <c r="AR709" s="563"/>
      <c r="AS709" s="507"/>
    </row>
    <row r="710" spans="1:45" ht="27" customHeight="1" x14ac:dyDescent="0.2">
      <c r="A710" s="564"/>
      <c r="C710" s="507"/>
      <c r="E710" s="507"/>
      <c r="G710" s="507"/>
      <c r="H710" s="556"/>
      <c r="I710" s="507"/>
      <c r="J710" s="556"/>
      <c r="K710" s="506"/>
      <c r="L710" s="556"/>
      <c r="M710" s="506"/>
      <c r="N710" s="556"/>
      <c r="O710" s="506"/>
      <c r="P710" s="557"/>
      <c r="Q710" s="556"/>
      <c r="R710" s="558"/>
      <c r="S710" s="556"/>
      <c r="T710" s="556"/>
      <c r="U710" s="556"/>
      <c r="V710" s="743"/>
      <c r="W710" s="745"/>
      <c r="X710" s="746"/>
      <c r="Y710" s="557"/>
      <c r="Z710" s="506"/>
      <c r="AA710" s="507"/>
      <c r="AB710" s="507"/>
      <c r="AC710" s="507"/>
      <c r="AD710" s="507"/>
      <c r="AE710" s="507"/>
      <c r="AF710" s="507"/>
      <c r="AG710" s="507"/>
      <c r="AH710" s="507"/>
      <c r="AI710" s="507"/>
      <c r="AJ710" s="507"/>
      <c r="AK710" s="507"/>
      <c r="AL710" s="507"/>
      <c r="AM710" s="507"/>
      <c r="AN710" s="507"/>
      <c r="AO710" s="507"/>
      <c r="AP710" s="507"/>
      <c r="AQ710" s="563"/>
      <c r="AR710" s="563"/>
      <c r="AS710" s="507"/>
    </row>
    <row r="711" spans="1:45" ht="27" customHeight="1" x14ac:dyDescent="0.2">
      <c r="A711" s="564"/>
      <c r="C711" s="507"/>
      <c r="E711" s="507"/>
      <c r="G711" s="507"/>
      <c r="H711" s="556"/>
      <c r="I711" s="507"/>
      <c r="J711" s="556"/>
      <c r="K711" s="506"/>
      <c r="L711" s="556"/>
      <c r="M711" s="506"/>
      <c r="N711" s="556"/>
      <c r="O711" s="506"/>
      <c r="P711" s="557"/>
      <c r="Q711" s="556"/>
      <c r="R711" s="558"/>
      <c r="S711" s="556"/>
      <c r="T711" s="556"/>
      <c r="U711" s="556"/>
      <c r="V711" s="743"/>
      <c r="W711" s="745"/>
      <c r="X711" s="746"/>
      <c r="Y711" s="557"/>
      <c r="Z711" s="506"/>
      <c r="AA711" s="507"/>
      <c r="AB711" s="507"/>
      <c r="AC711" s="507"/>
      <c r="AD711" s="507"/>
      <c r="AE711" s="507"/>
      <c r="AF711" s="507"/>
      <c r="AG711" s="507"/>
      <c r="AH711" s="507"/>
      <c r="AI711" s="507"/>
      <c r="AJ711" s="507"/>
      <c r="AK711" s="507"/>
      <c r="AL711" s="507"/>
      <c r="AM711" s="507"/>
      <c r="AN711" s="507"/>
      <c r="AO711" s="507"/>
      <c r="AP711" s="507"/>
      <c r="AQ711" s="563"/>
      <c r="AR711" s="563"/>
      <c r="AS711" s="507"/>
    </row>
    <row r="712" spans="1:45" ht="27" customHeight="1" x14ac:dyDescent="0.2">
      <c r="A712" s="564"/>
      <c r="C712" s="507"/>
      <c r="E712" s="507"/>
      <c r="G712" s="507"/>
      <c r="H712" s="556"/>
      <c r="I712" s="507"/>
      <c r="J712" s="556"/>
      <c r="K712" s="506"/>
      <c r="L712" s="556"/>
      <c r="M712" s="506"/>
      <c r="N712" s="556"/>
      <c r="O712" s="506"/>
      <c r="P712" s="557"/>
      <c r="Q712" s="556"/>
      <c r="R712" s="558"/>
      <c r="S712" s="556"/>
      <c r="T712" s="556"/>
      <c r="U712" s="556"/>
      <c r="V712" s="743"/>
      <c r="W712" s="745"/>
      <c r="X712" s="746"/>
      <c r="Y712" s="557"/>
      <c r="Z712" s="506"/>
      <c r="AA712" s="507"/>
      <c r="AB712" s="507"/>
      <c r="AC712" s="507"/>
      <c r="AD712" s="507"/>
      <c r="AE712" s="507"/>
      <c r="AF712" s="507"/>
      <c r="AG712" s="507"/>
      <c r="AH712" s="507"/>
      <c r="AI712" s="507"/>
      <c r="AJ712" s="507"/>
      <c r="AK712" s="507"/>
      <c r="AL712" s="507"/>
      <c r="AM712" s="507"/>
      <c r="AN712" s="507"/>
      <c r="AO712" s="507"/>
      <c r="AP712" s="507"/>
      <c r="AQ712" s="563"/>
      <c r="AR712" s="563"/>
      <c r="AS712" s="507"/>
    </row>
    <row r="713" spans="1:45" ht="27" customHeight="1" x14ac:dyDescent="0.2">
      <c r="A713" s="564"/>
      <c r="C713" s="507"/>
      <c r="E713" s="507"/>
      <c r="G713" s="507"/>
      <c r="H713" s="556"/>
      <c r="I713" s="507"/>
      <c r="J713" s="556"/>
      <c r="K713" s="506"/>
      <c r="L713" s="556"/>
      <c r="M713" s="506"/>
      <c r="N713" s="556"/>
      <c r="O713" s="506"/>
      <c r="P713" s="557"/>
      <c r="Q713" s="556"/>
      <c r="R713" s="558"/>
      <c r="S713" s="556"/>
      <c r="T713" s="556"/>
      <c r="U713" s="556"/>
      <c r="V713" s="743"/>
      <c r="W713" s="745"/>
      <c r="X713" s="746"/>
      <c r="Y713" s="557"/>
      <c r="Z713" s="506"/>
      <c r="AA713" s="507"/>
      <c r="AB713" s="507"/>
      <c r="AC713" s="507"/>
      <c r="AD713" s="507"/>
      <c r="AE713" s="507"/>
      <c r="AF713" s="507"/>
      <c r="AG713" s="507"/>
      <c r="AH713" s="507"/>
      <c r="AI713" s="507"/>
      <c r="AJ713" s="507"/>
      <c r="AK713" s="507"/>
      <c r="AL713" s="507"/>
      <c r="AM713" s="507"/>
      <c r="AN713" s="507"/>
      <c r="AO713" s="507"/>
      <c r="AP713" s="507"/>
      <c r="AQ713" s="563"/>
      <c r="AR713" s="563"/>
      <c r="AS713" s="507"/>
    </row>
    <row r="714" spans="1:45" ht="27" customHeight="1" x14ac:dyDescent="0.2">
      <c r="A714" s="564"/>
      <c r="C714" s="507"/>
      <c r="E714" s="507"/>
      <c r="G714" s="507"/>
      <c r="H714" s="556"/>
      <c r="I714" s="507"/>
      <c r="J714" s="556"/>
      <c r="K714" s="506"/>
      <c r="L714" s="556"/>
      <c r="M714" s="506"/>
      <c r="N714" s="556"/>
      <c r="O714" s="506"/>
      <c r="P714" s="557"/>
      <c r="Q714" s="556"/>
      <c r="R714" s="558"/>
      <c r="S714" s="556"/>
      <c r="T714" s="556"/>
      <c r="U714" s="556"/>
      <c r="V714" s="743"/>
      <c r="W714" s="745"/>
      <c r="X714" s="746"/>
      <c r="Y714" s="557"/>
      <c r="Z714" s="506"/>
      <c r="AA714" s="507"/>
      <c r="AB714" s="507"/>
      <c r="AC714" s="507"/>
      <c r="AD714" s="507"/>
      <c r="AE714" s="507"/>
      <c r="AF714" s="507"/>
      <c r="AG714" s="507"/>
      <c r="AH714" s="507"/>
      <c r="AI714" s="507"/>
      <c r="AJ714" s="507"/>
      <c r="AK714" s="507"/>
      <c r="AL714" s="507"/>
      <c r="AM714" s="507"/>
      <c r="AN714" s="507"/>
      <c r="AO714" s="507"/>
      <c r="AP714" s="507"/>
      <c r="AQ714" s="563"/>
      <c r="AR714" s="563"/>
      <c r="AS714" s="507"/>
    </row>
    <row r="715" spans="1:45" ht="27" customHeight="1" x14ac:dyDescent="0.2">
      <c r="A715" s="564"/>
      <c r="C715" s="507"/>
      <c r="E715" s="507"/>
      <c r="G715" s="507"/>
      <c r="H715" s="556"/>
      <c r="I715" s="507"/>
      <c r="J715" s="556"/>
      <c r="K715" s="506"/>
      <c r="L715" s="556"/>
      <c r="M715" s="506"/>
      <c r="N715" s="556"/>
      <c r="O715" s="506"/>
      <c r="P715" s="557"/>
      <c r="Q715" s="556"/>
      <c r="R715" s="558"/>
      <c r="S715" s="556"/>
      <c r="T715" s="556"/>
      <c r="U715" s="556"/>
      <c r="V715" s="743"/>
      <c r="W715" s="745"/>
      <c r="X715" s="746"/>
      <c r="Y715" s="557"/>
      <c r="Z715" s="506"/>
      <c r="AA715" s="507"/>
      <c r="AB715" s="507"/>
      <c r="AC715" s="507"/>
      <c r="AD715" s="507"/>
      <c r="AE715" s="507"/>
      <c r="AF715" s="507"/>
      <c r="AG715" s="507"/>
      <c r="AH715" s="507"/>
      <c r="AI715" s="507"/>
      <c r="AJ715" s="507"/>
      <c r="AK715" s="507"/>
      <c r="AL715" s="507"/>
      <c r="AM715" s="507"/>
      <c r="AN715" s="507"/>
      <c r="AO715" s="507"/>
      <c r="AP715" s="507"/>
      <c r="AQ715" s="563"/>
      <c r="AR715" s="563"/>
      <c r="AS715" s="507"/>
    </row>
    <row r="716" spans="1:45" ht="27" customHeight="1" x14ac:dyDescent="0.2">
      <c r="A716" s="564"/>
      <c r="C716" s="507"/>
      <c r="E716" s="507"/>
      <c r="G716" s="507"/>
      <c r="H716" s="556"/>
      <c r="I716" s="507"/>
      <c r="J716" s="556"/>
      <c r="K716" s="506"/>
      <c r="L716" s="556"/>
      <c r="M716" s="506"/>
      <c r="N716" s="556"/>
      <c r="O716" s="506"/>
      <c r="P716" s="557"/>
      <c r="Q716" s="556"/>
      <c r="R716" s="558"/>
      <c r="S716" s="556"/>
      <c r="T716" s="556"/>
      <c r="U716" s="556"/>
      <c r="V716" s="743"/>
      <c r="W716" s="745"/>
      <c r="X716" s="746"/>
      <c r="Y716" s="557"/>
      <c r="Z716" s="506"/>
      <c r="AA716" s="507"/>
      <c r="AB716" s="507"/>
      <c r="AC716" s="507"/>
      <c r="AD716" s="507"/>
      <c r="AE716" s="507"/>
      <c r="AF716" s="507"/>
      <c r="AG716" s="507"/>
      <c r="AH716" s="507"/>
      <c r="AI716" s="507"/>
      <c r="AJ716" s="507"/>
      <c r="AK716" s="507"/>
      <c r="AL716" s="507"/>
      <c r="AM716" s="507"/>
      <c r="AN716" s="507"/>
      <c r="AO716" s="507"/>
      <c r="AP716" s="507"/>
      <c r="AQ716" s="563"/>
      <c r="AR716" s="563"/>
      <c r="AS716" s="507"/>
    </row>
    <row r="717" spans="1:45" ht="27" customHeight="1" x14ac:dyDescent="0.2">
      <c r="A717" s="564"/>
      <c r="C717" s="507"/>
      <c r="E717" s="507"/>
      <c r="G717" s="507"/>
      <c r="H717" s="556"/>
      <c r="I717" s="507"/>
      <c r="J717" s="556"/>
      <c r="K717" s="506"/>
      <c r="L717" s="556"/>
      <c r="M717" s="506"/>
      <c r="N717" s="556"/>
      <c r="O717" s="506"/>
      <c r="P717" s="557"/>
      <c r="Q717" s="556"/>
      <c r="R717" s="558"/>
      <c r="S717" s="556"/>
      <c r="T717" s="556"/>
      <c r="U717" s="556"/>
      <c r="V717" s="743"/>
      <c r="W717" s="745"/>
      <c r="X717" s="746"/>
      <c r="Y717" s="557"/>
      <c r="Z717" s="506"/>
      <c r="AA717" s="507"/>
      <c r="AB717" s="507"/>
      <c r="AC717" s="507"/>
      <c r="AD717" s="507"/>
      <c r="AE717" s="507"/>
      <c r="AF717" s="507"/>
      <c r="AG717" s="507"/>
      <c r="AH717" s="507"/>
      <c r="AI717" s="507"/>
      <c r="AJ717" s="507"/>
      <c r="AK717" s="507"/>
      <c r="AL717" s="507"/>
      <c r="AM717" s="507"/>
      <c r="AN717" s="507"/>
      <c r="AO717" s="507"/>
      <c r="AP717" s="507"/>
      <c r="AQ717" s="563"/>
      <c r="AR717" s="563"/>
      <c r="AS717" s="507"/>
    </row>
    <row r="718" spans="1:45" ht="27" customHeight="1" x14ac:dyDescent="0.2">
      <c r="A718" s="564"/>
      <c r="C718" s="507"/>
      <c r="E718" s="507"/>
      <c r="G718" s="507"/>
      <c r="H718" s="556"/>
      <c r="I718" s="507"/>
      <c r="J718" s="556"/>
      <c r="K718" s="506"/>
      <c r="L718" s="556"/>
      <c r="M718" s="506"/>
      <c r="N718" s="556"/>
      <c r="O718" s="506"/>
      <c r="P718" s="557"/>
      <c r="Q718" s="556"/>
      <c r="R718" s="558"/>
      <c r="S718" s="556"/>
      <c r="T718" s="556"/>
      <c r="U718" s="556"/>
      <c r="V718" s="743"/>
      <c r="W718" s="745"/>
      <c r="X718" s="746"/>
      <c r="Y718" s="557"/>
      <c r="Z718" s="506"/>
      <c r="AA718" s="507"/>
      <c r="AB718" s="507"/>
      <c r="AC718" s="507"/>
      <c r="AD718" s="507"/>
      <c r="AE718" s="507"/>
      <c r="AF718" s="507"/>
      <c r="AG718" s="507"/>
      <c r="AH718" s="507"/>
      <c r="AI718" s="507"/>
      <c r="AJ718" s="507"/>
      <c r="AK718" s="507"/>
      <c r="AL718" s="507"/>
      <c r="AM718" s="507"/>
      <c r="AN718" s="507"/>
      <c r="AO718" s="507"/>
      <c r="AP718" s="507"/>
      <c r="AQ718" s="563"/>
      <c r="AR718" s="563"/>
      <c r="AS718" s="507"/>
    </row>
    <row r="719" spans="1:45" ht="27" customHeight="1" x14ac:dyDescent="0.2">
      <c r="A719" s="564"/>
      <c r="C719" s="507"/>
      <c r="E719" s="507"/>
      <c r="G719" s="507"/>
      <c r="H719" s="556"/>
      <c r="I719" s="507"/>
      <c r="J719" s="556"/>
      <c r="K719" s="506"/>
      <c r="L719" s="556"/>
      <c r="M719" s="506"/>
      <c r="N719" s="556"/>
      <c r="O719" s="506"/>
      <c r="P719" s="557"/>
      <c r="Q719" s="556"/>
      <c r="R719" s="558"/>
      <c r="S719" s="556"/>
      <c r="T719" s="556"/>
      <c r="U719" s="556"/>
      <c r="V719" s="743"/>
      <c r="W719" s="745"/>
      <c r="X719" s="746"/>
      <c r="Y719" s="557"/>
      <c r="Z719" s="506"/>
      <c r="AA719" s="507"/>
      <c r="AB719" s="507"/>
      <c r="AC719" s="507"/>
      <c r="AD719" s="507"/>
      <c r="AE719" s="507"/>
      <c r="AF719" s="507"/>
      <c r="AG719" s="507"/>
      <c r="AH719" s="507"/>
      <c r="AI719" s="507"/>
      <c r="AJ719" s="507"/>
      <c r="AK719" s="507"/>
      <c r="AL719" s="507"/>
      <c r="AM719" s="507"/>
      <c r="AN719" s="507"/>
      <c r="AO719" s="507"/>
      <c r="AP719" s="507"/>
      <c r="AQ719" s="563"/>
      <c r="AR719" s="563"/>
      <c r="AS719" s="507"/>
    </row>
    <row r="720" spans="1:45" ht="27" customHeight="1" x14ac:dyDescent="0.2">
      <c r="A720" s="564"/>
      <c r="C720" s="507"/>
      <c r="E720" s="507"/>
      <c r="G720" s="507"/>
      <c r="H720" s="556"/>
      <c r="I720" s="507"/>
      <c r="J720" s="556"/>
      <c r="K720" s="506"/>
      <c r="L720" s="556"/>
      <c r="M720" s="506"/>
      <c r="N720" s="556"/>
      <c r="O720" s="506"/>
      <c r="P720" s="557"/>
      <c r="Q720" s="556"/>
      <c r="R720" s="558"/>
      <c r="S720" s="556"/>
      <c r="T720" s="556"/>
      <c r="U720" s="556"/>
      <c r="V720" s="743"/>
      <c r="W720" s="745"/>
      <c r="X720" s="746"/>
      <c r="Y720" s="557"/>
      <c r="Z720" s="506"/>
      <c r="AA720" s="507"/>
      <c r="AB720" s="507"/>
      <c r="AC720" s="507"/>
      <c r="AD720" s="507"/>
      <c r="AE720" s="507"/>
      <c r="AF720" s="507"/>
      <c r="AG720" s="507"/>
      <c r="AH720" s="507"/>
      <c r="AI720" s="507"/>
      <c r="AJ720" s="507"/>
      <c r="AK720" s="507"/>
      <c r="AL720" s="507"/>
      <c r="AM720" s="507"/>
      <c r="AN720" s="507"/>
      <c r="AO720" s="507"/>
      <c r="AP720" s="507"/>
      <c r="AQ720" s="563"/>
      <c r="AR720" s="563"/>
      <c r="AS720" s="507"/>
    </row>
    <row r="721" spans="1:45" ht="27" customHeight="1" x14ac:dyDescent="0.2">
      <c r="A721" s="564"/>
      <c r="C721" s="507"/>
      <c r="E721" s="507"/>
      <c r="G721" s="507"/>
      <c r="H721" s="556"/>
      <c r="I721" s="507"/>
      <c r="J721" s="556"/>
      <c r="K721" s="506"/>
      <c r="L721" s="556"/>
      <c r="M721" s="506"/>
      <c r="N721" s="556"/>
      <c r="O721" s="506"/>
      <c r="P721" s="557"/>
      <c r="Q721" s="556"/>
      <c r="R721" s="558"/>
      <c r="S721" s="556"/>
      <c r="T721" s="556"/>
      <c r="U721" s="556"/>
      <c r="V721" s="743"/>
      <c r="W721" s="745"/>
      <c r="X721" s="746"/>
      <c r="Y721" s="557"/>
      <c r="Z721" s="506"/>
      <c r="AA721" s="507"/>
      <c r="AB721" s="507"/>
      <c r="AC721" s="507"/>
      <c r="AD721" s="507"/>
      <c r="AE721" s="507"/>
      <c r="AF721" s="507"/>
      <c r="AG721" s="507"/>
      <c r="AH721" s="507"/>
      <c r="AI721" s="507"/>
      <c r="AJ721" s="507"/>
      <c r="AK721" s="507"/>
      <c r="AL721" s="507"/>
      <c r="AM721" s="507"/>
      <c r="AN721" s="507"/>
      <c r="AO721" s="507"/>
      <c r="AP721" s="507"/>
      <c r="AQ721" s="563"/>
      <c r="AR721" s="563"/>
      <c r="AS721" s="507"/>
    </row>
    <row r="722" spans="1:45" ht="27" customHeight="1" x14ac:dyDescent="0.2">
      <c r="A722" s="564"/>
      <c r="C722" s="507"/>
      <c r="E722" s="507"/>
      <c r="G722" s="507"/>
      <c r="H722" s="556"/>
      <c r="I722" s="507"/>
      <c r="J722" s="556"/>
      <c r="K722" s="506"/>
      <c r="L722" s="556"/>
      <c r="M722" s="506"/>
      <c r="N722" s="556"/>
      <c r="O722" s="506"/>
      <c r="P722" s="557"/>
      <c r="Q722" s="556"/>
      <c r="R722" s="558"/>
      <c r="S722" s="556"/>
      <c r="T722" s="556"/>
      <c r="U722" s="556"/>
      <c r="V722" s="743"/>
      <c r="W722" s="745"/>
      <c r="X722" s="746"/>
      <c r="Y722" s="557"/>
      <c r="Z722" s="506"/>
      <c r="AA722" s="507"/>
      <c r="AB722" s="507"/>
      <c r="AC722" s="507"/>
      <c r="AD722" s="507"/>
      <c r="AE722" s="507"/>
      <c r="AF722" s="507"/>
      <c r="AG722" s="507"/>
      <c r="AH722" s="507"/>
      <c r="AI722" s="507"/>
      <c r="AJ722" s="507"/>
      <c r="AK722" s="507"/>
      <c r="AL722" s="507"/>
      <c r="AM722" s="507"/>
      <c r="AN722" s="507"/>
      <c r="AO722" s="507"/>
      <c r="AP722" s="507"/>
      <c r="AQ722" s="563"/>
      <c r="AR722" s="563"/>
      <c r="AS722" s="507"/>
    </row>
    <row r="723" spans="1:45" ht="27" customHeight="1" x14ac:dyDescent="0.2">
      <c r="A723" s="564"/>
      <c r="C723" s="507"/>
      <c r="E723" s="507"/>
      <c r="G723" s="507"/>
      <c r="H723" s="556"/>
      <c r="I723" s="507"/>
      <c r="J723" s="556"/>
      <c r="K723" s="506"/>
      <c r="L723" s="556"/>
      <c r="M723" s="506"/>
      <c r="N723" s="556"/>
      <c r="O723" s="506"/>
      <c r="P723" s="557"/>
      <c r="Q723" s="556"/>
      <c r="R723" s="558"/>
      <c r="S723" s="556"/>
      <c r="T723" s="556"/>
      <c r="U723" s="556"/>
      <c r="V723" s="743"/>
      <c r="W723" s="745"/>
      <c r="X723" s="746"/>
      <c r="Y723" s="557"/>
      <c r="Z723" s="506"/>
      <c r="AA723" s="507"/>
      <c r="AB723" s="507"/>
      <c r="AC723" s="507"/>
      <c r="AD723" s="507"/>
      <c r="AE723" s="507"/>
      <c r="AF723" s="507"/>
      <c r="AG723" s="507"/>
      <c r="AH723" s="507"/>
      <c r="AI723" s="507"/>
      <c r="AJ723" s="507"/>
      <c r="AK723" s="507"/>
      <c r="AL723" s="507"/>
      <c r="AM723" s="507"/>
      <c r="AN723" s="507"/>
      <c r="AO723" s="507"/>
      <c r="AP723" s="507"/>
      <c r="AQ723" s="563"/>
      <c r="AR723" s="563"/>
      <c r="AS723" s="507"/>
    </row>
    <row r="724" spans="1:45" ht="27" customHeight="1" x14ac:dyDescent="0.2">
      <c r="A724" s="564"/>
      <c r="C724" s="507"/>
      <c r="E724" s="507"/>
      <c r="G724" s="507"/>
      <c r="H724" s="556"/>
      <c r="I724" s="507"/>
      <c r="J724" s="556"/>
      <c r="K724" s="506"/>
      <c r="L724" s="556"/>
      <c r="M724" s="506"/>
      <c r="N724" s="556"/>
      <c r="O724" s="506"/>
      <c r="P724" s="557"/>
      <c r="Q724" s="556"/>
      <c r="R724" s="558"/>
      <c r="S724" s="556"/>
      <c r="T724" s="556"/>
      <c r="U724" s="556"/>
      <c r="V724" s="743"/>
      <c r="W724" s="745"/>
      <c r="X724" s="746"/>
      <c r="Y724" s="557"/>
      <c r="Z724" s="506"/>
      <c r="AA724" s="507"/>
      <c r="AB724" s="507"/>
      <c r="AC724" s="507"/>
      <c r="AD724" s="507"/>
      <c r="AE724" s="507"/>
      <c r="AF724" s="507"/>
      <c r="AG724" s="507"/>
      <c r="AH724" s="507"/>
      <c r="AI724" s="507"/>
      <c r="AJ724" s="507"/>
      <c r="AK724" s="507"/>
      <c r="AL724" s="507"/>
      <c r="AM724" s="507"/>
      <c r="AN724" s="507"/>
      <c r="AO724" s="507"/>
      <c r="AP724" s="507"/>
      <c r="AQ724" s="563"/>
      <c r="AR724" s="563"/>
      <c r="AS724" s="507"/>
    </row>
    <row r="725" spans="1:45" ht="27" customHeight="1" x14ac:dyDescent="0.2">
      <c r="A725" s="564"/>
      <c r="C725" s="507"/>
      <c r="E725" s="507"/>
      <c r="G725" s="507"/>
      <c r="H725" s="556"/>
      <c r="I725" s="507"/>
      <c r="J725" s="556"/>
      <c r="K725" s="506"/>
      <c r="L725" s="556"/>
      <c r="M725" s="506"/>
      <c r="N725" s="556"/>
      <c r="O725" s="506"/>
      <c r="P725" s="557"/>
      <c r="Q725" s="556"/>
      <c r="R725" s="558"/>
      <c r="S725" s="556"/>
      <c r="T725" s="556"/>
      <c r="U725" s="556"/>
      <c r="V725" s="743"/>
      <c r="W725" s="745"/>
      <c r="X725" s="746"/>
      <c r="Y725" s="557"/>
      <c r="Z725" s="506"/>
      <c r="AA725" s="507"/>
      <c r="AB725" s="507"/>
      <c r="AC725" s="507"/>
      <c r="AD725" s="507"/>
      <c r="AE725" s="507"/>
      <c r="AF725" s="507"/>
      <c r="AG725" s="507"/>
      <c r="AH725" s="507"/>
      <c r="AI725" s="507"/>
      <c r="AJ725" s="507"/>
      <c r="AK725" s="507"/>
      <c r="AL725" s="507"/>
      <c r="AM725" s="507"/>
      <c r="AN725" s="507"/>
      <c r="AO725" s="507"/>
      <c r="AP725" s="507"/>
      <c r="AQ725" s="563"/>
      <c r="AR725" s="563"/>
      <c r="AS725" s="507"/>
    </row>
    <row r="726" spans="1:45" ht="27" customHeight="1" x14ac:dyDescent="0.2">
      <c r="A726" s="564"/>
      <c r="C726" s="507"/>
      <c r="E726" s="507"/>
      <c r="G726" s="507"/>
      <c r="H726" s="556"/>
      <c r="I726" s="507"/>
      <c r="J726" s="556"/>
      <c r="K726" s="506"/>
      <c r="L726" s="556"/>
      <c r="M726" s="506"/>
      <c r="N726" s="556"/>
      <c r="O726" s="506"/>
      <c r="P726" s="557"/>
      <c r="Q726" s="556"/>
      <c r="R726" s="558"/>
      <c r="S726" s="556"/>
      <c r="T726" s="556"/>
      <c r="U726" s="556"/>
      <c r="V726" s="743"/>
      <c r="W726" s="745"/>
      <c r="X726" s="746"/>
      <c r="Y726" s="557"/>
      <c r="Z726" s="506"/>
      <c r="AA726" s="507"/>
      <c r="AB726" s="507"/>
      <c r="AC726" s="507"/>
      <c r="AD726" s="507"/>
      <c r="AE726" s="507"/>
      <c r="AF726" s="507"/>
      <c r="AG726" s="507"/>
      <c r="AH726" s="507"/>
      <c r="AI726" s="507"/>
      <c r="AJ726" s="507"/>
      <c r="AK726" s="507"/>
      <c r="AL726" s="507"/>
      <c r="AM726" s="507"/>
      <c r="AN726" s="507"/>
      <c r="AO726" s="507"/>
      <c r="AP726" s="507"/>
      <c r="AQ726" s="563"/>
      <c r="AR726" s="563"/>
      <c r="AS726" s="507"/>
    </row>
    <row r="727" spans="1:45" ht="27" customHeight="1" x14ac:dyDescent="0.2">
      <c r="A727" s="564"/>
      <c r="C727" s="507"/>
      <c r="E727" s="507"/>
      <c r="G727" s="507"/>
      <c r="H727" s="556"/>
      <c r="I727" s="507"/>
      <c r="J727" s="556"/>
      <c r="K727" s="506"/>
      <c r="L727" s="556"/>
      <c r="M727" s="506"/>
      <c r="N727" s="556"/>
      <c r="O727" s="506"/>
      <c r="P727" s="557"/>
      <c r="Q727" s="556"/>
      <c r="R727" s="558"/>
      <c r="S727" s="556"/>
      <c r="T727" s="556"/>
      <c r="U727" s="556"/>
      <c r="V727" s="743"/>
      <c r="W727" s="745"/>
      <c r="X727" s="746"/>
      <c r="Y727" s="557"/>
      <c r="Z727" s="506"/>
      <c r="AA727" s="507"/>
      <c r="AB727" s="507"/>
      <c r="AC727" s="507"/>
      <c r="AD727" s="507"/>
      <c r="AE727" s="507"/>
      <c r="AF727" s="507"/>
      <c r="AG727" s="507"/>
      <c r="AH727" s="507"/>
      <c r="AI727" s="507"/>
      <c r="AJ727" s="507"/>
      <c r="AK727" s="507"/>
      <c r="AL727" s="507"/>
      <c r="AM727" s="507"/>
      <c r="AN727" s="507"/>
      <c r="AO727" s="507"/>
      <c r="AP727" s="507"/>
      <c r="AQ727" s="563"/>
      <c r="AR727" s="563"/>
      <c r="AS727" s="507"/>
    </row>
    <row r="728" spans="1:45" ht="27" customHeight="1" x14ac:dyDescent="0.2">
      <c r="A728" s="564"/>
      <c r="C728" s="507"/>
      <c r="E728" s="507"/>
      <c r="G728" s="507"/>
      <c r="H728" s="556"/>
      <c r="I728" s="507"/>
      <c r="J728" s="556"/>
      <c r="K728" s="506"/>
      <c r="L728" s="556"/>
      <c r="M728" s="506"/>
      <c r="N728" s="556"/>
      <c r="O728" s="506"/>
      <c r="P728" s="557"/>
      <c r="Q728" s="556"/>
      <c r="R728" s="558"/>
      <c r="S728" s="556"/>
      <c r="T728" s="556"/>
      <c r="U728" s="556"/>
      <c r="V728" s="743"/>
      <c r="W728" s="745"/>
      <c r="X728" s="746"/>
      <c r="Y728" s="557"/>
      <c r="Z728" s="506"/>
      <c r="AA728" s="507"/>
      <c r="AB728" s="507"/>
      <c r="AC728" s="507"/>
      <c r="AD728" s="507"/>
      <c r="AE728" s="507"/>
      <c r="AF728" s="507"/>
      <c r="AG728" s="507"/>
      <c r="AH728" s="507"/>
      <c r="AI728" s="507"/>
      <c r="AJ728" s="507"/>
      <c r="AK728" s="507"/>
      <c r="AL728" s="507"/>
      <c r="AM728" s="507"/>
      <c r="AN728" s="507"/>
      <c r="AO728" s="507"/>
      <c r="AP728" s="507"/>
      <c r="AQ728" s="563"/>
      <c r="AR728" s="563"/>
      <c r="AS728" s="507"/>
    </row>
    <row r="729" spans="1:45" ht="27" customHeight="1" x14ac:dyDescent="0.2">
      <c r="A729" s="564"/>
      <c r="C729" s="507"/>
      <c r="E729" s="507"/>
      <c r="G729" s="507"/>
      <c r="H729" s="556"/>
      <c r="I729" s="507"/>
      <c r="J729" s="556"/>
      <c r="K729" s="506"/>
      <c r="L729" s="556"/>
      <c r="M729" s="506"/>
      <c r="N729" s="556"/>
      <c r="O729" s="506"/>
      <c r="P729" s="557"/>
      <c r="Q729" s="556"/>
      <c r="R729" s="558"/>
      <c r="S729" s="556"/>
      <c r="T729" s="556"/>
      <c r="U729" s="556"/>
      <c r="V729" s="743"/>
      <c r="W729" s="745"/>
      <c r="X729" s="746"/>
      <c r="Y729" s="557"/>
      <c r="Z729" s="506"/>
      <c r="AA729" s="507"/>
      <c r="AB729" s="507"/>
      <c r="AC729" s="507"/>
      <c r="AD729" s="507"/>
      <c r="AE729" s="507"/>
      <c r="AF729" s="507"/>
      <c r="AG729" s="507"/>
      <c r="AH729" s="507"/>
      <c r="AI729" s="507"/>
      <c r="AJ729" s="507"/>
      <c r="AK729" s="507"/>
      <c r="AL729" s="507"/>
      <c r="AM729" s="507"/>
      <c r="AN729" s="507"/>
      <c r="AO729" s="507"/>
      <c r="AP729" s="507"/>
      <c r="AQ729" s="563"/>
      <c r="AR729" s="563"/>
      <c r="AS729" s="507"/>
    </row>
    <row r="730" spans="1:45" ht="27" customHeight="1" x14ac:dyDescent="0.2">
      <c r="A730" s="564"/>
      <c r="C730" s="507"/>
      <c r="E730" s="507"/>
      <c r="G730" s="507"/>
      <c r="H730" s="556"/>
      <c r="I730" s="507"/>
      <c r="J730" s="556"/>
      <c r="K730" s="506"/>
      <c r="L730" s="556"/>
      <c r="M730" s="506"/>
      <c r="N730" s="556"/>
      <c r="O730" s="506"/>
      <c r="P730" s="557"/>
      <c r="Q730" s="556"/>
      <c r="R730" s="558"/>
      <c r="S730" s="556"/>
      <c r="T730" s="556"/>
      <c r="U730" s="556"/>
      <c r="V730" s="743"/>
      <c r="W730" s="745"/>
      <c r="X730" s="746"/>
      <c r="Y730" s="557"/>
      <c r="Z730" s="506"/>
      <c r="AA730" s="507"/>
      <c r="AB730" s="507"/>
      <c r="AC730" s="507"/>
      <c r="AD730" s="507"/>
      <c r="AE730" s="507"/>
      <c r="AF730" s="507"/>
      <c r="AG730" s="507"/>
      <c r="AH730" s="507"/>
      <c r="AI730" s="507"/>
      <c r="AJ730" s="507"/>
      <c r="AK730" s="507"/>
      <c r="AL730" s="507"/>
      <c r="AM730" s="507"/>
      <c r="AN730" s="507"/>
      <c r="AO730" s="507"/>
      <c r="AP730" s="507"/>
      <c r="AQ730" s="563"/>
      <c r="AR730" s="563"/>
      <c r="AS730" s="507"/>
    </row>
    <row r="731" spans="1:45" ht="27" customHeight="1" x14ac:dyDescent="0.2">
      <c r="A731" s="564"/>
      <c r="C731" s="507"/>
      <c r="E731" s="507"/>
      <c r="G731" s="507"/>
      <c r="H731" s="556"/>
      <c r="I731" s="507"/>
      <c r="J731" s="556"/>
      <c r="K731" s="506"/>
      <c r="L731" s="556"/>
      <c r="M731" s="506"/>
      <c r="N731" s="556"/>
      <c r="O731" s="506"/>
      <c r="P731" s="557"/>
      <c r="Q731" s="556"/>
      <c r="R731" s="558"/>
      <c r="S731" s="556"/>
      <c r="T731" s="556"/>
      <c r="U731" s="556"/>
      <c r="V731" s="743"/>
      <c r="W731" s="745"/>
      <c r="X731" s="746"/>
      <c r="Y731" s="557"/>
      <c r="Z731" s="506"/>
      <c r="AA731" s="507"/>
      <c r="AB731" s="507"/>
      <c r="AC731" s="507"/>
      <c r="AD731" s="507"/>
      <c r="AE731" s="507"/>
      <c r="AF731" s="507"/>
      <c r="AG731" s="507"/>
      <c r="AH731" s="507"/>
      <c r="AI731" s="507"/>
      <c r="AJ731" s="507"/>
      <c r="AK731" s="507"/>
      <c r="AL731" s="507"/>
      <c r="AM731" s="507"/>
      <c r="AN731" s="507"/>
      <c r="AO731" s="507"/>
      <c r="AP731" s="507"/>
      <c r="AQ731" s="563"/>
      <c r="AR731" s="563"/>
      <c r="AS731" s="507"/>
    </row>
    <row r="732" spans="1:45" ht="27" customHeight="1" x14ac:dyDescent="0.2">
      <c r="A732" s="564"/>
      <c r="C732" s="507"/>
      <c r="E732" s="507"/>
      <c r="G732" s="507"/>
      <c r="H732" s="556"/>
      <c r="I732" s="507"/>
      <c r="J732" s="556"/>
      <c r="K732" s="506"/>
      <c r="L732" s="556"/>
      <c r="M732" s="506"/>
      <c r="N732" s="556"/>
      <c r="O732" s="506"/>
      <c r="P732" s="557"/>
      <c r="Q732" s="556"/>
      <c r="R732" s="558"/>
      <c r="S732" s="556"/>
      <c r="T732" s="556"/>
      <c r="U732" s="556"/>
      <c r="V732" s="743"/>
      <c r="W732" s="745"/>
      <c r="X732" s="746"/>
      <c r="Y732" s="557"/>
      <c r="Z732" s="506"/>
      <c r="AA732" s="507"/>
      <c r="AB732" s="507"/>
      <c r="AC732" s="507"/>
      <c r="AD732" s="507"/>
      <c r="AE732" s="507"/>
      <c r="AF732" s="507"/>
      <c r="AG732" s="507"/>
      <c r="AH732" s="507"/>
      <c r="AI732" s="507"/>
      <c r="AJ732" s="507"/>
      <c r="AK732" s="507"/>
      <c r="AL732" s="507"/>
      <c r="AM732" s="507"/>
      <c r="AN732" s="507"/>
      <c r="AO732" s="507"/>
      <c r="AP732" s="507"/>
      <c r="AQ732" s="563"/>
      <c r="AR732" s="563"/>
      <c r="AS732" s="507"/>
    </row>
    <row r="733" spans="1:45" ht="27" customHeight="1" x14ac:dyDescent="0.2">
      <c r="A733" s="564"/>
      <c r="C733" s="507"/>
      <c r="E733" s="507"/>
      <c r="G733" s="507"/>
      <c r="H733" s="556"/>
      <c r="I733" s="507"/>
      <c r="J733" s="556"/>
      <c r="K733" s="506"/>
      <c r="L733" s="556"/>
      <c r="M733" s="506"/>
      <c r="N733" s="556"/>
      <c r="O733" s="506"/>
      <c r="P733" s="557"/>
      <c r="Q733" s="556"/>
      <c r="R733" s="558"/>
      <c r="S733" s="556"/>
      <c r="T733" s="556"/>
      <c r="U733" s="556"/>
      <c r="V733" s="743"/>
      <c r="W733" s="745"/>
      <c r="X733" s="746"/>
      <c r="Y733" s="557"/>
      <c r="Z733" s="506"/>
      <c r="AA733" s="507"/>
      <c r="AB733" s="507"/>
      <c r="AC733" s="507"/>
      <c r="AD733" s="507"/>
      <c r="AE733" s="507"/>
      <c r="AF733" s="507"/>
      <c r="AG733" s="507"/>
      <c r="AH733" s="507"/>
      <c r="AI733" s="507"/>
      <c r="AJ733" s="507"/>
      <c r="AK733" s="507"/>
      <c r="AL733" s="507"/>
      <c r="AM733" s="507"/>
      <c r="AN733" s="507"/>
      <c r="AO733" s="507"/>
      <c r="AP733" s="507"/>
      <c r="AQ733" s="563"/>
      <c r="AR733" s="563"/>
      <c r="AS733" s="507"/>
    </row>
    <row r="734" spans="1:45" ht="27" customHeight="1" x14ac:dyDescent="0.2">
      <c r="A734" s="564"/>
      <c r="C734" s="507"/>
      <c r="E734" s="507"/>
      <c r="G734" s="507"/>
      <c r="H734" s="556"/>
      <c r="I734" s="507"/>
      <c r="J734" s="556"/>
      <c r="K734" s="506"/>
      <c r="L734" s="556"/>
      <c r="M734" s="506"/>
      <c r="N734" s="556"/>
      <c r="O734" s="506"/>
      <c r="P734" s="557"/>
      <c r="Q734" s="556"/>
      <c r="R734" s="558"/>
      <c r="S734" s="556"/>
      <c r="T734" s="556"/>
      <c r="U734" s="556"/>
      <c r="V734" s="743"/>
      <c r="W734" s="745"/>
      <c r="X734" s="746"/>
      <c r="Y734" s="557"/>
      <c r="Z734" s="506"/>
      <c r="AA734" s="507"/>
      <c r="AB734" s="507"/>
      <c r="AC734" s="507"/>
      <c r="AD734" s="507"/>
      <c r="AE734" s="507"/>
      <c r="AF734" s="507"/>
      <c r="AG734" s="507"/>
      <c r="AH734" s="507"/>
      <c r="AI734" s="507"/>
      <c r="AJ734" s="507"/>
      <c r="AK734" s="507"/>
      <c r="AL734" s="507"/>
      <c r="AM734" s="507"/>
      <c r="AN734" s="507"/>
      <c r="AO734" s="507"/>
      <c r="AP734" s="507"/>
      <c r="AQ734" s="563"/>
      <c r="AR734" s="563"/>
      <c r="AS734" s="507"/>
    </row>
    <row r="735" spans="1:45" ht="27" customHeight="1" x14ac:dyDescent="0.2">
      <c r="A735" s="564"/>
      <c r="C735" s="507"/>
      <c r="E735" s="507"/>
      <c r="G735" s="507"/>
      <c r="H735" s="556"/>
      <c r="I735" s="507"/>
      <c r="J735" s="556"/>
      <c r="K735" s="506"/>
      <c r="L735" s="556"/>
      <c r="M735" s="506"/>
      <c r="N735" s="556"/>
      <c r="O735" s="506"/>
      <c r="P735" s="557"/>
      <c r="Q735" s="556"/>
      <c r="R735" s="558"/>
      <c r="S735" s="556"/>
      <c r="T735" s="556"/>
      <c r="U735" s="556"/>
      <c r="V735" s="743"/>
      <c r="W735" s="745"/>
      <c r="X735" s="746"/>
      <c r="Y735" s="557"/>
      <c r="Z735" s="506"/>
      <c r="AA735" s="507"/>
      <c r="AB735" s="507"/>
      <c r="AC735" s="507"/>
      <c r="AD735" s="507"/>
      <c r="AE735" s="507"/>
      <c r="AF735" s="507"/>
      <c r="AG735" s="507"/>
      <c r="AH735" s="507"/>
      <c r="AI735" s="507"/>
      <c r="AJ735" s="507"/>
      <c r="AK735" s="507"/>
      <c r="AL735" s="507"/>
      <c r="AM735" s="507"/>
      <c r="AN735" s="507"/>
      <c r="AO735" s="507"/>
      <c r="AP735" s="507"/>
      <c r="AQ735" s="563"/>
      <c r="AR735" s="563"/>
      <c r="AS735" s="507"/>
    </row>
    <row r="736" spans="1:45" ht="27" customHeight="1" x14ac:dyDescent="0.2">
      <c r="A736" s="564"/>
      <c r="C736" s="507"/>
      <c r="E736" s="507"/>
      <c r="G736" s="507"/>
      <c r="H736" s="556"/>
      <c r="I736" s="507"/>
      <c r="J736" s="556"/>
      <c r="K736" s="506"/>
      <c r="L736" s="556"/>
      <c r="M736" s="506"/>
      <c r="N736" s="556"/>
      <c r="O736" s="506"/>
      <c r="P736" s="557"/>
      <c r="Q736" s="556"/>
      <c r="R736" s="558"/>
      <c r="S736" s="556"/>
      <c r="T736" s="556"/>
      <c r="U736" s="556"/>
      <c r="V736" s="743"/>
      <c r="W736" s="745"/>
      <c r="X736" s="746"/>
      <c r="Y736" s="557"/>
      <c r="Z736" s="506"/>
      <c r="AA736" s="507"/>
      <c r="AB736" s="507"/>
      <c r="AC736" s="507"/>
      <c r="AD736" s="507"/>
      <c r="AE736" s="507"/>
      <c r="AF736" s="507"/>
      <c r="AG736" s="507"/>
      <c r="AH736" s="507"/>
      <c r="AI736" s="507"/>
      <c r="AJ736" s="507"/>
      <c r="AK736" s="507"/>
      <c r="AL736" s="507"/>
      <c r="AM736" s="507"/>
      <c r="AN736" s="507"/>
      <c r="AO736" s="507"/>
      <c r="AP736" s="507"/>
      <c r="AQ736" s="563"/>
      <c r="AR736" s="563"/>
      <c r="AS736" s="507"/>
    </row>
    <row r="737" spans="1:45" ht="27" customHeight="1" x14ac:dyDescent="0.2">
      <c r="A737" s="564"/>
      <c r="C737" s="507"/>
      <c r="E737" s="507"/>
      <c r="G737" s="507"/>
      <c r="H737" s="556"/>
      <c r="I737" s="507"/>
      <c r="J737" s="556"/>
      <c r="K737" s="506"/>
      <c r="L737" s="556"/>
      <c r="M737" s="506"/>
      <c r="N737" s="556"/>
      <c r="O737" s="506"/>
      <c r="P737" s="557"/>
      <c r="Q737" s="556"/>
      <c r="R737" s="558"/>
      <c r="S737" s="556"/>
      <c r="T737" s="556"/>
      <c r="U737" s="556"/>
      <c r="V737" s="743"/>
      <c r="W737" s="745"/>
      <c r="X737" s="746"/>
      <c r="Y737" s="557"/>
      <c r="Z737" s="506"/>
      <c r="AA737" s="507"/>
      <c r="AB737" s="507"/>
      <c r="AC737" s="507"/>
      <c r="AD737" s="507"/>
      <c r="AE737" s="507"/>
      <c r="AF737" s="507"/>
      <c r="AG737" s="507"/>
      <c r="AH737" s="507"/>
      <c r="AI737" s="507"/>
      <c r="AJ737" s="507"/>
      <c r="AK737" s="507"/>
      <c r="AL737" s="507"/>
      <c r="AM737" s="507"/>
      <c r="AN737" s="507"/>
      <c r="AO737" s="507"/>
      <c r="AP737" s="507"/>
      <c r="AQ737" s="563"/>
      <c r="AR737" s="563"/>
      <c r="AS737" s="507"/>
    </row>
    <row r="738" spans="1:45" ht="27" customHeight="1" x14ac:dyDescent="0.2">
      <c r="A738" s="564"/>
      <c r="C738" s="507"/>
      <c r="E738" s="507"/>
      <c r="G738" s="507"/>
      <c r="H738" s="556"/>
      <c r="I738" s="507"/>
      <c r="J738" s="556"/>
      <c r="K738" s="506"/>
      <c r="L738" s="556"/>
      <c r="M738" s="506"/>
      <c r="N738" s="556"/>
      <c r="O738" s="506"/>
      <c r="P738" s="557"/>
      <c r="Q738" s="556"/>
      <c r="R738" s="558"/>
      <c r="S738" s="556"/>
      <c r="T738" s="556"/>
      <c r="U738" s="556"/>
      <c r="V738" s="743"/>
      <c r="W738" s="745"/>
      <c r="X738" s="746"/>
      <c r="Y738" s="557"/>
      <c r="Z738" s="506"/>
      <c r="AA738" s="507"/>
      <c r="AB738" s="507"/>
      <c r="AC738" s="507"/>
      <c r="AD738" s="507"/>
      <c r="AE738" s="507"/>
      <c r="AF738" s="507"/>
      <c r="AG738" s="507"/>
      <c r="AH738" s="507"/>
      <c r="AI738" s="507"/>
      <c r="AJ738" s="507"/>
      <c r="AK738" s="507"/>
      <c r="AL738" s="507"/>
      <c r="AM738" s="507"/>
      <c r="AN738" s="507"/>
      <c r="AO738" s="507"/>
      <c r="AP738" s="507"/>
      <c r="AQ738" s="563"/>
      <c r="AR738" s="563"/>
      <c r="AS738" s="507"/>
    </row>
    <row r="739" spans="1:45" ht="27" customHeight="1" x14ac:dyDescent="0.2">
      <c r="A739" s="564"/>
      <c r="C739" s="507"/>
      <c r="E739" s="507"/>
      <c r="G739" s="507"/>
      <c r="H739" s="556"/>
      <c r="I739" s="507"/>
      <c r="J739" s="556"/>
      <c r="K739" s="506"/>
      <c r="L739" s="556"/>
      <c r="M739" s="506"/>
      <c r="N739" s="556"/>
      <c r="O739" s="506"/>
      <c r="P739" s="557"/>
      <c r="Q739" s="556"/>
      <c r="R739" s="558"/>
      <c r="S739" s="556"/>
      <c r="T739" s="556"/>
      <c r="U739" s="556"/>
      <c r="V739" s="743"/>
      <c r="W739" s="745"/>
      <c r="X739" s="746"/>
      <c r="Y739" s="557"/>
      <c r="Z739" s="506"/>
      <c r="AA739" s="507"/>
      <c r="AB739" s="507"/>
      <c r="AC739" s="507"/>
      <c r="AD739" s="507"/>
      <c r="AE739" s="507"/>
      <c r="AF739" s="507"/>
      <c r="AG739" s="507"/>
      <c r="AH739" s="507"/>
      <c r="AI739" s="507"/>
      <c r="AJ739" s="507"/>
      <c r="AK739" s="507"/>
      <c r="AL739" s="507"/>
      <c r="AM739" s="507"/>
      <c r="AN739" s="507"/>
      <c r="AO739" s="507"/>
      <c r="AP739" s="507"/>
      <c r="AQ739" s="563"/>
      <c r="AR739" s="563"/>
      <c r="AS739" s="507"/>
    </row>
    <row r="740" spans="1:45" ht="27" customHeight="1" x14ac:dyDescent="0.2">
      <c r="A740" s="564"/>
      <c r="C740" s="507"/>
      <c r="E740" s="507"/>
      <c r="G740" s="507"/>
      <c r="H740" s="556"/>
      <c r="I740" s="507"/>
      <c r="J740" s="556"/>
      <c r="K740" s="506"/>
      <c r="L740" s="556"/>
      <c r="M740" s="506"/>
      <c r="N740" s="556"/>
      <c r="O740" s="506"/>
      <c r="P740" s="557"/>
      <c r="Q740" s="556"/>
      <c r="R740" s="558"/>
      <c r="S740" s="556"/>
      <c r="T740" s="556"/>
      <c r="U740" s="556"/>
      <c r="V740" s="743"/>
      <c r="W740" s="745"/>
      <c r="X740" s="746"/>
      <c r="Y740" s="557"/>
      <c r="Z740" s="506"/>
      <c r="AA740" s="507"/>
      <c r="AB740" s="507"/>
      <c r="AC740" s="507"/>
      <c r="AD740" s="507"/>
      <c r="AE740" s="507"/>
      <c r="AF740" s="507"/>
      <c r="AG740" s="507"/>
      <c r="AH740" s="507"/>
      <c r="AI740" s="507"/>
      <c r="AJ740" s="507"/>
      <c r="AK740" s="507"/>
      <c r="AL740" s="507"/>
      <c r="AM740" s="507"/>
      <c r="AN740" s="507"/>
      <c r="AO740" s="507"/>
      <c r="AP740" s="507"/>
      <c r="AQ740" s="563"/>
      <c r="AR740" s="563"/>
      <c r="AS740" s="507"/>
    </row>
    <row r="741" spans="1:45" ht="27" customHeight="1" x14ac:dyDescent="0.2">
      <c r="A741" s="564"/>
      <c r="C741" s="507"/>
      <c r="E741" s="507"/>
      <c r="G741" s="507"/>
      <c r="H741" s="556"/>
      <c r="I741" s="507"/>
      <c r="J741" s="556"/>
      <c r="K741" s="506"/>
      <c r="L741" s="556"/>
      <c r="M741" s="506"/>
      <c r="N741" s="556"/>
      <c r="O741" s="506"/>
      <c r="P741" s="557"/>
      <c r="Q741" s="556"/>
      <c r="R741" s="558"/>
      <c r="S741" s="556"/>
      <c r="T741" s="556"/>
      <c r="U741" s="556"/>
      <c r="V741" s="743"/>
      <c r="W741" s="745"/>
      <c r="X741" s="746"/>
      <c r="Y741" s="557"/>
      <c r="Z741" s="506"/>
      <c r="AA741" s="507"/>
      <c r="AB741" s="507"/>
      <c r="AC741" s="507"/>
      <c r="AD741" s="507"/>
      <c r="AE741" s="507"/>
      <c r="AF741" s="507"/>
      <c r="AG741" s="507"/>
      <c r="AH741" s="507"/>
      <c r="AI741" s="507"/>
      <c r="AJ741" s="507"/>
      <c r="AK741" s="507"/>
      <c r="AL741" s="507"/>
      <c r="AM741" s="507"/>
      <c r="AN741" s="507"/>
      <c r="AO741" s="507"/>
      <c r="AP741" s="507"/>
      <c r="AQ741" s="563"/>
      <c r="AR741" s="563"/>
      <c r="AS741" s="507"/>
    </row>
    <row r="742" spans="1:45" ht="27" customHeight="1" x14ac:dyDescent="0.2">
      <c r="A742" s="564"/>
      <c r="C742" s="507"/>
      <c r="E742" s="507"/>
      <c r="G742" s="507"/>
      <c r="H742" s="556"/>
      <c r="I742" s="507"/>
      <c r="J742" s="556"/>
      <c r="K742" s="506"/>
      <c r="L742" s="556"/>
      <c r="M742" s="506"/>
      <c r="N742" s="556"/>
      <c r="O742" s="506"/>
      <c r="P742" s="557"/>
      <c r="Q742" s="556"/>
      <c r="R742" s="558"/>
      <c r="S742" s="556"/>
      <c r="T742" s="556"/>
      <c r="U742" s="556"/>
      <c r="V742" s="743"/>
      <c r="W742" s="745"/>
      <c r="X742" s="746"/>
      <c r="Y742" s="557"/>
      <c r="Z742" s="506"/>
      <c r="AA742" s="507"/>
      <c r="AB742" s="507"/>
      <c r="AC742" s="507"/>
      <c r="AD742" s="507"/>
      <c r="AE742" s="507"/>
      <c r="AF742" s="507"/>
      <c r="AG742" s="507"/>
      <c r="AH742" s="507"/>
      <c r="AI742" s="507"/>
      <c r="AJ742" s="507"/>
      <c r="AK742" s="507"/>
      <c r="AL742" s="507"/>
      <c r="AM742" s="507"/>
      <c r="AN742" s="507"/>
      <c r="AO742" s="507"/>
      <c r="AP742" s="507"/>
      <c r="AQ742" s="563"/>
      <c r="AR742" s="563"/>
      <c r="AS742" s="507"/>
    </row>
    <row r="743" spans="1:45" ht="27" customHeight="1" x14ac:dyDescent="0.2">
      <c r="A743" s="564"/>
      <c r="C743" s="507"/>
      <c r="E743" s="507"/>
      <c r="G743" s="507"/>
      <c r="H743" s="556"/>
      <c r="I743" s="507"/>
      <c r="J743" s="556"/>
      <c r="K743" s="506"/>
      <c r="L743" s="556"/>
      <c r="M743" s="506"/>
      <c r="N743" s="556"/>
      <c r="O743" s="506"/>
      <c r="P743" s="557"/>
      <c r="Q743" s="556"/>
      <c r="R743" s="558"/>
      <c r="S743" s="556"/>
      <c r="T743" s="556"/>
      <c r="U743" s="556"/>
      <c r="V743" s="743"/>
      <c r="W743" s="745"/>
      <c r="X743" s="746"/>
      <c r="Y743" s="557"/>
      <c r="Z743" s="506"/>
      <c r="AA743" s="507"/>
      <c r="AB743" s="507"/>
      <c r="AC743" s="507"/>
      <c r="AD743" s="507"/>
      <c r="AE743" s="507"/>
      <c r="AF743" s="507"/>
      <c r="AG743" s="507"/>
      <c r="AH743" s="507"/>
      <c r="AI743" s="507"/>
      <c r="AJ743" s="507"/>
      <c r="AK743" s="507"/>
      <c r="AL743" s="507"/>
      <c r="AM743" s="507"/>
      <c r="AN743" s="507"/>
      <c r="AO743" s="507"/>
      <c r="AP743" s="507"/>
      <c r="AQ743" s="563"/>
      <c r="AR743" s="563"/>
      <c r="AS743" s="507"/>
    </row>
    <row r="744" spans="1:45" ht="27" customHeight="1" x14ac:dyDescent="0.2">
      <c r="A744" s="564"/>
      <c r="C744" s="507"/>
      <c r="E744" s="507"/>
      <c r="G744" s="507"/>
      <c r="H744" s="556"/>
      <c r="I744" s="507"/>
      <c r="J744" s="556"/>
      <c r="K744" s="506"/>
      <c r="L744" s="556"/>
      <c r="M744" s="506"/>
      <c r="N744" s="556"/>
      <c r="O744" s="506"/>
      <c r="P744" s="557"/>
      <c r="Q744" s="556"/>
      <c r="R744" s="558"/>
      <c r="S744" s="556"/>
      <c r="T744" s="556"/>
      <c r="U744" s="556"/>
      <c r="V744" s="743"/>
      <c r="W744" s="745"/>
      <c r="X744" s="746"/>
      <c r="Y744" s="557"/>
      <c r="Z744" s="506"/>
      <c r="AA744" s="507"/>
      <c r="AB744" s="507"/>
      <c r="AC744" s="507"/>
      <c r="AD744" s="507"/>
      <c r="AE744" s="507"/>
      <c r="AF744" s="507"/>
      <c r="AG744" s="507"/>
      <c r="AH744" s="507"/>
      <c r="AI744" s="507"/>
      <c r="AJ744" s="507"/>
      <c r="AK744" s="507"/>
      <c r="AL744" s="507"/>
      <c r="AM744" s="507"/>
      <c r="AN744" s="507"/>
      <c r="AO744" s="507"/>
      <c r="AP744" s="507"/>
      <c r="AQ744" s="563"/>
      <c r="AR744" s="563"/>
      <c r="AS744" s="507"/>
    </row>
    <row r="745" spans="1:45" ht="27" customHeight="1" x14ac:dyDescent="0.2">
      <c r="A745" s="564"/>
      <c r="C745" s="507"/>
      <c r="E745" s="507"/>
      <c r="G745" s="507"/>
      <c r="H745" s="556"/>
      <c r="I745" s="507"/>
      <c r="J745" s="556"/>
      <c r="K745" s="506"/>
      <c r="L745" s="556"/>
      <c r="M745" s="506"/>
      <c r="N745" s="556"/>
      <c r="O745" s="506"/>
      <c r="P745" s="557"/>
      <c r="Q745" s="556"/>
      <c r="R745" s="558"/>
      <c r="S745" s="556"/>
      <c r="T745" s="556"/>
      <c r="U745" s="556"/>
      <c r="V745" s="743"/>
      <c r="W745" s="745"/>
      <c r="X745" s="746"/>
      <c r="Y745" s="557"/>
      <c r="Z745" s="506"/>
      <c r="AA745" s="507"/>
      <c r="AB745" s="507"/>
      <c r="AC745" s="507"/>
      <c r="AD745" s="507"/>
      <c r="AE745" s="507"/>
      <c r="AF745" s="507"/>
      <c r="AG745" s="507"/>
      <c r="AH745" s="507"/>
      <c r="AI745" s="507"/>
      <c r="AJ745" s="507"/>
      <c r="AK745" s="507"/>
      <c r="AL745" s="507"/>
      <c r="AM745" s="507"/>
      <c r="AN745" s="507"/>
      <c r="AO745" s="507"/>
      <c r="AP745" s="507"/>
      <c r="AQ745" s="563"/>
      <c r="AR745" s="563"/>
      <c r="AS745" s="507"/>
    </row>
    <row r="746" spans="1:45" ht="27" customHeight="1" x14ac:dyDescent="0.2">
      <c r="A746" s="564"/>
      <c r="C746" s="507"/>
      <c r="E746" s="507"/>
      <c r="G746" s="507"/>
      <c r="H746" s="556"/>
      <c r="I746" s="507"/>
      <c r="J746" s="556"/>
      <c r="K746" s="506"/>
      <c r="L746" s="556"/>
      <c r="M746" s="506"/>
      <c r="N746" s="556"/>
      <c r="O746" s="506"/>
      <c r="P746" s="557"/>
      <c r="Q746" s="556"/>
      <c r="R746" s="558"/>
      <c r="S746" s="556"/>
      <c r="T746" s="556"/>
      <c r="U746" s="556"/>
      <c r="V746" s="743"/>
      <c r="W746" s="745"/>
      <c r="X746" s="746"/>
      <c r="Y746" s="557"/>
      <c r="Z746" s="506"/>
      <c r="AA746" s="507"/>
      <c r="AB746" s="507"/>
      <c r="AC746" s="507"/>
      <c r="AD746" s="507"/>
      <c r="AE746" s="507"/>
      <c r="AF746" s="507"/>
      <c r="AG746" s="507"/>
      <c r="AH746" s="507"/>
      <c r="AI746" s="507"/>
      <c r="AJ746" s="507"/>
      <c r="AK746" s="507"/>
      <c r="AL746" s="507"/>
      <c r="AM746" s="507"/>
      <c r="AN746" s="507"/>
      <c r="AO746" s="507"/>
      <c r="AP746" s="507"/>
      <c r="AQ746" s="563"/>
      <c r="AR746" s="563"/>
      <c r="AS746" s="507"/>
    </row>
    <row r="747" spans="1:45" ht="27" customHeight="1" x14ac:dyDescent="0.2">
      <c r="A747" s="564"/>
      <c r="C747" s="507"/>
      <c r="E747" s="507"/>
      <c r="G747" s="507"/>
      <c r="H747" s="556"/>
      <c r="I747" s="507"/>
      <c r="J747" s="556"/>
      <c r="K747" s="506"/>
      <c r="L747" s="556"/>
      <c r="M747" s="506"/>
      <c r="N747" s="556"/>
      <c r="O747" s="506"/>
      <c r="P747" s="557"/>
      <c r="Q747" s="556"/>
      <c r="R747" s="558"/>
      <c r="S747" s="556"/>
      <c r="T747" s="556"/>
      <c r="U747" s="556"/>
      <c r="V747" s="743"/>
      <c r="W747" s="745"/>
      <c r="X747" s="746"/>
      <c r="Y747" s="557"/>
      <c r="Z747" s="506"/>
      <c r="AA747" s="507"/>
      <c r="AB747" s="507"/>
      <c r="AC747" s="507"/>
      <c r="AD747" s="507"/>
      <c r="AE747" s="507"/>
      <c r="AF747" s="507"/>
      <c r="AG747" s="507"/>
      <c r="AH747" s="507"/>
      <c r="AI747" s="507"/>
      <c r="AJ747" s="507"/>
      <c r="AK747" s="507"/>
      <c r="AL747" s="507"/>
      <c r="AM747" s="507"/>
      <c r="AN747" s="507"/>
      <c r="AO747" s="507"/>
      <c r="AP747" s="507"/>
      <c r="AQ747" s="563"/>
      <c r="AR747" s="563"/>
      <c r="AS747" s="507"/>
    </row>
    <row r="748" spans="1:45" ht="27" customHeight="1" x14ac:dyDescent="0.2">
      <c r="A748" s="564"/>
      <c r="C748" s="507"/>
      <c r="E748" s="507"/>
      <c r="G748" s="507"/>
      <c r="H748" s="556"/>
      <c r="I748" s="507"/>
      <c r="J748" s="556"/>
      <c r="K748" s="506"/>
      <c r="L748" s="556"/>
      <c r="M748" s="506"/>
      <c r="N748" s="556"/>
      <c r="O748" s="506"/>
      <c r="P748" s="557"/>
      <c r="Q748" s="556"/>
      <c r="R748" s="558"/>
      <c r="S748" s="556"/>
      <c r="T748" s="556"/>
      <c r="U748" s="556"/>
      <c r="V748" s="743"/>
      <c r="W748" s="745"/>
      <c r="X748" s="746"/>
      <c r="Y748" s="557"/>
      <c r="Z748" s="506"/>
      <c r="AA748" s="507"/>
      <c r="AB748" s="507"/>
      <c r="AC748" s="507"/>
      <c r="AD748" s="507"/>
      <c r="AE748" s="507"/>
      <c r="AF748" s="507"/>
      <c r="AG748" s="507"/>
      <c r="AH748" s="507"/>
      <c r="AI748" s="507"/>
      <c r="AJ748" s="507"/>
      <c r="AK748" s="507"/>
      <c r="AL748" s="507"/>
      <c r="AM748" s="507"/>
      <c r="AN748" s="507"/>
      <c r="AO748" s="507"/>
      <c r="AP748" s="507"/>
      <c r="AQ748" s="563"/>
      <c r="AR748" s="563"/>
      <c r="AS748" s="507"/>
    </row>
    <row r="749" spans="1:45" ht="27" customHeight="1" x14ac:dyDescent="0.2">
      <c r="A749" s="564"/>
      <c r="C749" s="507"/>
      <c r="E749" s="507"/>
      <c r="G749" s="507"/>
      <c r="H749" s="556"/>
      <c r="I749" s="507"/>
      <c r="J749" s="556"/>
      <c r="K749" s="506"/>
      <c r="L749" s="556"/>
      <c r="M749" s="506"/>
      <c r="N749" s="556"/>
      <c r="O749" s="506"/>
      <c r="P749" s="557"/>
      <c r="Q749" s="556"/>
      <c r="R749" s="558"/>
      <c r="S749" s="556"/>
      <c r="T749" s="556"/>
      <c r="U749" s="556"/>
      <c r="V749" s="743"/>
      <c r="W749" s="745"/>
      <c r="X749" s="746"/>
      <c r="Y749" s="557"/>
      <c r="Z749" s="506"/>
      <c r="AA749" s="507"/>
      <c r="AB749" s="507"/>
      <c r="AC749" s="507"/>
      <c r="AD749" s="507"/>
      <c r="AE749" s="507"/>
      <c r="AF749" s="507"/>
      <c r="AG749" s="507"/>
      <c r="AH749" s="507"/>
      <c r="AI749" s="507"/>
      <c r="AJ749" s="507"/>
      <c r="AK749" s="507"/>
      <c r="AL749" s="507"/>
      <c r="AM749" s="507"/>
      <c r="AN749" s="507"/>
      <c r="AO749" s="507"/>
      <c r="AP749" s="507"/>
      <c r="AQ749" s="563"/>
      <c r="AR749" s="563"/>
      <c r="AS749" s="507"/>
    </row>
    <row r="750" spans="1:45" ht="27" customHeight="1" x14ac:dyDescent="0.2">
      <c r="A750" s="564"/>
      <c r="C750" s="507"/>
      <c r="E750" s="507"/>
      <c r="G750" s="507"/>
      <c r="H750" s="556"/>
      <c r="I750" s="507"/>
      <c r="J750" s="556"/>
      <c r="K750" s="506"/>
      <c r="L750" s="556"/>
      <c r="M750" s="506"/>
      <c r="N750" s="556"/>
      <c r="O750" s="506"/>
      <c r="P750" s="557"/>
      <c r="Q750" s="556"/>
      <c r="R750" s="558"/>
      <c r="S750" s="556"/>
      <c r="T750" s="556"/>
      <c r="U750" s="556"/>
      <c r="V750" s="743"/>
      <c r="W750" s="745"/>
      <c r="X750" s="746"/>
      <c r="Y750" s="557"/>
      <c r="Z750" s="506"/>
      <c r="AA750" s="507"/>
      <c r="AB750" s="507"/>
      <c r="AC750" s="507"/>
      <c r="AD750" s="507"/>
      <c r="AE750" s="507"/>
      <c r="AF750" s="507"/>
      <c r="AG750" s="507"/>
      <c r="AH750" s="507"/>
      <c r="AI750" s="507"/>
      <c r="AJ750" s="507"/>
      <c r="AK750" s="507"/>
      <c r="AL750" s="507"/>
      <c r="AM750" s="507"/>
      <c r="AN750" s="507"/>
      <c r="AO750" s="507"/>
      <c r="AP750" s="507"/>
      <c r="AQ750" s="563"/>
      <c r="AR750" s="563"/>
      <c r="AS750" s="507"/>
    </row>
    <row r="751" spans="1:45" ht="27" customHeight="1" x14ac:dyDescent="0.2">
      <c r="A751" s="564"/>
      <c r="C751" s="507"/>
      <c r="E751" s="507"/>
      <c r="G751" s="507"/>
      <c r="H751" s="556"/>
      <c r="I751" s="507"/>
      <c r="J751" s="556"/>
      <c r="K751" s="506"/>
      <c r="L751" s="556"/>
      <c r="M751" s="506"/>
      <c r="N751" s="556"/>
      <c r="O751" s="506"/>
      <c r="P751" s="557"/>
      <c r="Q751" s="556"/>
      <c r="R751" s="558"/>
      <c r="S751" s="556"/>
      <c r="T751" s="556"/>
      <c r="U751" s="556"/>
      <c r="V751" s="743"/>
      <c r="W751" s="745"/>
      <c r="X751" s="746"/>
      <c r="Y751" s="557"/>
      <c r="Z751" s="506"/>
      <c r="AA751" s="507"/>
      <c r="AB751" s="507"/>
      <c r="AC751" s="507"/>
      <c r="AD751" s="507"/>
      <c r="AE751" s="507"/>
      <c r="AF751" s="507"/>
      <c r="AG751" s="507"/>
      <c r="AH751" s="507"/>
      <c r="AI751" s="507"/>
      <c r="AJ751" s="507"/>
      <c r="AK751" s="507"/>
      <c r="AL751" s="507"/>
      <c r="AM751" s="507"/>
      <c r="AN751" s="507"/>
      <c r="AO751" s="507"/>
      <c r="AP751" s="507"/>
      <c r="AQ751" s="563"/>
      <c r="AR751" s="563"/>
      <c r="AS751" s="507"/>
    </row>
    <row r="752" spans="1:45" ht="27" customHeight="1" x14ac:dyDescent="0.2">
      <c r="A752" s="564"/>
      <c r="C752" s="507"/>
      <c r="E752" s="507"/>
      <c r="G752" s="507"/>
      <c r="H752" s="556"/>
      <c r="I752" s="507"/>
      <c r="J752" s="556"/>
      <c r="K752" s="506"/>
      <c r="L752" s="556"/>
      <c r="M752" s="506"/>
      <c r="N752" s="556"/>
      <c r="O752" s="506"/>
      <c r="P752" s="557"/>
      <c r="Q752" s="556"/>
      <c r="R752" s="558"/>
      <c r="S752" s="556"/>
      <c r="T752" s="556"/>
      <c r="U752" s="556"/>
      <c r="V752" s="743"/>
      <c r="W752" s="745"/>
      <c r="X752" s="746"/>
      <c r="Y752" s="557"/>
      <c r="Z752" s="506"/>
      <c r="AA752" s="507"/>
      <c r="AB752" s="507"/>
      <c r="AC752" s="507"/>
      <c r="AD752" s="507"/>
      <c r="AE752" s="507"/>
      <c r="AF752" s="507"/>
      <c r="AG752" s="507"/>
      <c r="AH752" s="507"/>
      <c r="AI752" s="507"/>
      <c r="AJ752" s="507"/>
      <c r="AK752" s="507"/>
      <c r="AL752" s="507"/>
      <c r="AM752" s="507"/>
      <c r="AN752" s="507"/>
      <c r="AO752" s="507"/>
      <c r="AP752" s="507"/>
      <c r="AQ752" s="563"/>
      <c r="AR752" s="563"/>
      <c r="AS752" s="507"/>
    </row>
    <row r="753" spans="1:45" ht="27" customHeight="1" x14ac:dyDescent="0.2">
      <c r="A753" s="564"/>
      <c r="C753" s="507"/>
      <c r="E753" s="507"/>
      <c r="G753" s="507"/>
      <c r="H753" s="556"/>
      <c r="I753" s="507"/>
      <c r="J753" s="556"/>
      <c r="K753" s="506"/>
      <c r="L753" s="556"/>
      <c r="M753" s="506"/>
      <c r="N753" s="556"/>
      <c r="O753" s="506"/>
      <c r="P753" s="557"/>
      <c r="Q753" s="556"/>
      <c r="R753" s="558"/>
      <c r="S753" s="556"/>
      <c r="T753" s="556"/>
      <c r="U753" s="556"/>
      <c r="V753" s="743"/>
      <c r="W753" s="745"/>
      <c r="X753" s="746"/>
      <c r="Y753" s="557"/>
      <c r="Z753" s="506"/>
      <c r="AA753" s="507"/>
      <c r="AB753" s="507"/>
      <c r="AC753" s="507"/>
      <c r="AD753" s="507"/>
      <c r="AE753" s="507"/>
      <c r="AF753" s="507"/>
      <c r="AG753" s="507"/>
      <c r="AH753" s="507"/>
      <c r="AI753" s="507"/>
      <c r="AJ753" s="507"/>
      <c r="AK753" s="507"/>
      <c r="AL753" s="507"/>
      <c r="AM753" s="507"/>
      <c r="AN753" s="507"/>
      <c r="AO753" s="507"/>
      <c r="AP753" s="507"/>
      <c r="AQ753" s="563"/>
      <c r="AR753" s="563"/>
      <c r="AS753" s="507"/>
    </row>
    <row r="754" spans="1:45" ht="27" customHeight="1" x14ac:dyDescent="0.2">
      <c r="A754" s="564"/>
      <c r="C754" s="507"/>
      <c r="E754" s="507"/>
      <c r="G754" s="507"/>
      <c r="H754" s="556"/>
      <c r="I754" s="507"/>
      <c r="J754" s="556"/>
      <c r="K754" s="506"/>
      <c r="L754" s="556"/>
      <c r="M754" s="506"/>
      <c r="N754" s="556"/>
      <c r="O754" s="506"/>
      <c r="P754" s="557"/>
      <c r="Q754" s="556"/>
      <c r="R754" s="558"/>
      <c r="S754" s="556"/>
      <c r="T754" s="556"/>
      <c r="U754" s="556"/>
      <c r="V754" s="743"/>
      <c r="W754" s="745"/>
      <c r="X754" s="746"/>
      <c r="Y754" s="557"/>
      <c r="Z754" s="506"/>
      <c r="AA754" s="507"/>
      <c r="AB754" s="507"/>
      <c r="AC754" s="507"/>
      <c r="AD754" s="507"/>
      <c r="AE754" s="507"/>
      <c r="AF754" s="507"/>
      <c r="AG754" s="507"/>
      <c r="AH754" s="507"/>
      <c r="AI754" s="507"/>
      <c r="AJ754" s="507"/>
      <c r="AK754" s="507"/>
      <c r="AL754" s="507"/>
      <c r="AM754" s="507"/>
      <c r="AN754" s="507"/>
      <c r="AO754" s="507"/>
      <c r="AP754" s="507"/>
      <c r="AQ754" s="563"/>
      <c r="AR754" s="563"/>
      <c r="AS754" s="507"/>
    </row>
    <row r="755" spans="1:45" ht="27" customHeight="1" x14ac:dyDescent="0.2">
      <c r="A755" s="564"/>
      <c r="C755" s="507"/>
      <c r="E755" s="507"/>
      <c r="G755" s="507"/>
      <c r="H755" s="556"/>
      <c r="I755" s="507"/>
      <c r="J755" s="556"/>
      <c r="K755" s="506"/>
      <c r="L755" s="556"/>
      <c r="M755" s="506"/>
      <c r="N755" s="556"/>
      <c r="O755" s="506"/>
      <c r="P755" s="557"/>
      <c r="Q755" s="556"/>
      <c r="R755" s="558"/>
      <c r="S755" s="556"/>
      <c r="T755" s="556"/>
      <c r="U755" s="556"/>
      <c r="V755" s="743"/>
      <c r="W755" s="745"/>
      <c r="X755" s="746"/>
      <c r="Y755" s="557"/>
      <c r="Z755" s="506"/>
      <c r="AA755" s="507"/>
      <c r="AB755" s="507"/>
      <c r="AC755" s="507"/>
      <c r="AD755" s="507"/>
      <c r="AE755" s="507"/>
      <c r="AF755" s="507"/>
      <c r="AG755" s="507"/>
      <c r="AH755" s="507"/>
      <c r="AI755" s="507"/>
      <c r="AJ755" s="507"/>
      <c r="AK755" s="507"/>
      <c r="AL755" s="507"/>
      <c r="AM755" s="507"/>
      <c r="AN755" s="507"/>
      <c r="AO755" s="507"/>
      <c r="AP755" s="507"/>
      <c r="AQ755" s="563"/>
      <c r="AR755" s="563"/>
      <c r="AS755" s="507"/>
    </row>
    <row r="756" spans="1:45" ht="27" customHeight="1" x14ac:dyDescent="0.2">
      <c r="A756" s="564"/>
      <c r="C756" s="507"/>
      <c r="E756" s="507"/>
      <c r="G756" s="507"/>
      <c r="H756" s="556"/>
      <c r="I756" s="507"/>
      <c r="J756" s="556"/>
      <c r="K756" s="506"/>
      <c r="L756" s="556"/>
      <c r="M756" s="506"/>
      <c r="N756" s="556"/>
      <c r="O756" s="506"/>
      <c r="P756" s="557"/>
      <c r="Q756" s="556"/>
      <c r="R756" s="558"/>
      <c r="S756" s="556"/>
      <c r="T756" s="556"/>
      <c r="U756" s="556"/>
      <c r="V756" s="743"/>
      <c r="W756" s="745"/>
      <c r="X756" s="746"/>
      <c r="Y756" s="557"/>
      <c r="Z756" s="506"/>
      <c r="AA756" s="507"/>
      <c r="AB756" s="507"/>
      <c r="AC756" s="507"/>
      <c r="AD756" s="507"/>
      <c r="AE756" s="507"/>
      <c r="AF756" s="507"/>
      <c r="AG756" s="507"/>
      <c r="AH756" s="507"/>
      <c r="AI756" s="507"/>
      <c r="AJ756" s="507"/>
      <c r="AK756" s="507"/>
      <c r="AL756" s="507"/>
      <c r="AM756" s="507"/>
      <c r="AN756" s="507"/>
      <c r="AO756" s="507"/>
      <c r="AP756" s="507"/>
      <c r="AQ756" s="563"/>
      <c r="AR756" s="563"/>
      <c r="AS756" s="507"/>
    </row>
    <row r="757" spans="1:45" ht="27" customHeight="1" x14ac:dyDescent="0.2">
      <c r="A757" s="564"/>
      <c r="C757" s="507"/>
      <c r="E757" s="507"/>
      <c r="G757" s="507"/>
      <c r="H757" s="556"/>
      <c r="I757" s="507"/>
      <c r="J757" s="556"/>
      <c r="K757" s="506"/>
      <c r="L757" s="556"/>
      <c r="M757" s="506"/>
      <c r="N757" s="556"/>
      <c r="O757" s="506"/>
      <c r="P757" s="557"/>
      <c r="Q757" s="556"/>
      <c r="R757" s="558"/>
      <c r="S757" s="556"/>
      <c r="T757" s="556"/>
      <c r="U757" s="556"/>
      <c r="V757" s="743"/>
      <c r="W757" s="745"/>
      <c r="X757" s="746"/>
      <c r="Y757" s="557"/>
      <c r="Z757" s="506"/>
      <c r="AA757" s="507"/>
      <c r="AB757" s="507"/>
      <c r="AC757" s="507"/>
      <c r="AD757" s="507"/>
      <c r="AE757" s="507"/>
      <c r="AF757" s="507"/>
      <c r="AG757" s="507"/>
      <c r="AH757" s="507"/>
      <c r="AI757" s="507"/>
      <c r="AJ757" s="507"/>
      <c r="AK757" s="507"/>
      <c r="AL757" s="507"/>
      <c r="AM757" s="507"/>
      <c r="AN757" s="507"/>
      <c r="AO757" s="507"/>
      <c r="AP757" s="507"/>
      <c r="AQ757" s="563"/>
      <c r="AR757" s="563"/>
      <c r="AS757" s="507"/>
    </row>
    <row r="758" spans="1:45" ht="27" customHeight="1" x14ac:dyDescent="0.2">
      <c r="A758" s="564"/>
      <c r="C758" s="507"/>
      <c r="E758" s="507"/>
      <c r="G758" s="507"/>
      <c r="H758" s="556"/>
      <c r="I758" s="507"/>
      <c r="J758" s="556"/>
      <c r="K758" s="506"/>
      <c r="L758" s="556"/>
      <c r="M758" s="506"/>
      <c r="N758" s="556"/>
      <c r="O758" s="506"/>
      <c r="P758" s="557"/>
      <c r="Q758" s="556"/>
      <c r="R758" s="558"/>
      <c r="S758" s="556"/>
      <c r="T758" s="556"/>
      <c r="U758" s="556"/>
      <c r="V758" s="743"/>
      <c r="W758" s="745"/>
      <c r="X758" s="746"/>
      <c r="Y758" s="557"/>
      <c r="Z758" s="506"/>
      <c r="AA758" s="507"/>
      <c r="AB758" s="507"/>
      <c r="AC758" s="507"/>
      <c r="AD758" s="507"/>
      <c r="AE758" s="507"/>
      <c r="AF758" s="507"/>
      <c r="AG758" s="507"/>
      <c r="AH758" s="507"/>
      <c r="AI758" s="507"/>
      <c r="AJ758" s="507"/>
      <c r="AK758" s="507"/>
      <c r="AL758" s="507"/>
      <c r="AM758" s="507"/>
      <c r="AN758" s="507"/>
      <c r="AO758" s="507"/>
      <c r="AP758" s="507"/>
      <c r="AQ758" s="563"/>
      <c r="AR758" s="563"/>
      <c r="AS758" s="507"/>
    </row>
    <row r="759" spans="1:45" ht="27" customHeight="1" x14ac:dyDescent="0.2">
      <c r="A759" s="564"/>
      <c r="C759" s="507"/>
      <c r="E759" s="507"/>
      <c r="G759" s="507"/>
      <c r="H759" s="556"/>
      <c r="I759" s="507"/>
      <c r="J759" s="556"/>
      <c r="K759" s="506"/>
      <c r="L759" s="556"/>
      <c r="M759" s="506"/>
      <c r="N759" s="556"/>
      <c r="O759" s="506"/>
      <c r="P759" s="557"/>
      <c r="Q759" s="556"/>
      <c r="R759" s="558"/>
      <c r="S759" s="556"/>
      <c r="T759" s="556"/>
      <c r="U759" s="556"/>
      <c r="V759" s="743"/>
      <c r="W759" s="745"/>
      <c r="X759" s="746"/>
      <c r="Y759" s="557"/>
      <c r="Z759" s="506"/>
      <c r="AA759" s="507"/>
      <c r="AB759" s="507"/>
      <c r="AC759" s="507"/>
      <c r="AD759" s="507"/>
      <c r="AE759" s="507"/>
      <c r="AF759" s="507"/>
      <c r="AG759" s="507"/>
      <c r="AH759" s="507"/>
      <c r="AI759" s="507"/>
      <c r="AJ759" s="507"/>
      <c r="AK759" s="507"/>
      <c r="AL759" s="507"/>
      <c r="AM759" s="507"/>
      <c r="AN759" s="507"/>
      <c r="AO759" s="507"/>
      <c r="AP759" s="507"/>
      <c r="AQ759" s="563"/>
      <c r="AR759" s="563"/>
      <c r="AS759" s="507"/>
    </row>
    <row r="760" spans="1:45" ht="27" customHeight="1" x14ac:dyDescent="0.2">
      <c r="A760" s="564"/>
      <c r="C760" s="507"/>
      <c r="E760" s="507"/>
      <c r="G760" s="507"/>
      <c r="H760" s="556"/>
      <c r="I760" s="507"/>
      <c r="J760" s="556"/>
      <c r="K760" s="506"/>
      <c r="L760" s="556"/>
      <c r="M760" s="506"/>
      <c r="N760" s="556"/>
      <c r="O760" s="506"/>
      <c r="P760" s="557"/>
      <c r="Q760" s="556"/>
      <c r="R760" s="558"/>
      <c r="S760" s="556"/>
      <c r="T760" s="556"/>
      <c r="U760" s="556"/>
      <c r="V760" s="743"/>
      <c r="W760" s="745"/>
      <c r="X760" s="746"/>
      <c r="Y760" s="557"/>
      <c r="Z760" s="506"/>
      <c r="AA760" s="507"/>
      <c r="AB760" s="507"/>
      <c r="AC760" s="507"/>
      <c r="AD760" s="507"/>
      <c r="AE760" s="507"/>
      <c r="AF760" s="507"/>
      <c r="AG760" s="507"/>
      <c r="AH760" s="507"/>
      <c r="AI760" s="507"/>
      <c r="AJ760" s="507"/>
      <c r="AK760" s="507"/>
      <c r="AL760" s="507"/>
      <c r="AM760" s="507"/>
      <c r="AN760" s="507"/>
      <c r="AO760" s="507"/>
      <c r="AP760" s="507"/>
      <c r="AQ760" s="563"/>
      <c r="AR760" s="563"/>
      <c r="AS760" s="507"/>
    </row>
    <row r="761" spans="1:45" ht="27" customHeight="1" x14ac:dyDescent="0.2">
      <c r="A761" s="564"/>
      <c r="C761" s="507"/>
      <c r="E761" s="507"/>
      <c r="G761" s="507"/>
      <c r="H761" s="556"/>
      <c r="I761" s="507"/>
      <c r="J761" s="556"/>
      <c r="K761" s="506"/>
      <c r="L761" s="556"/>
      <c r="M761" s="506"/>
      <c r="N761" s="556"/>
      <c r="O761" s="506"/>
      <c r="P761" s="557"/>
      <c r="Q761" s="556"/>
      <c r="R761" s="558"/>
      <c r="S761" s="556"/>
      <c r="T761" s="556"/>
      <c r="U761" s="556"/>
      <c r="V761" s="743"/>
      <c r="W761" s="745"/>
      <c r="X761" s="746"/>
      <c r="Y761" s="557"/>
      <c r="Z761" s="506"/>
      <c r="AA761" s="507"/>
      <c r="AB761" s="507"/>
      <c r="AC761" s="507"/>
      <c r="AD761" s="507"/>
      <c r="AE761" s="507"/>
      <c r="AF761" s="507"/>
      <c r="AG761" s="507"/>
      <c r="AH761" s="507"/>
      <c r="AI761" s="507"/>
      <c r="AJ761" s="507"/>
      <c r="AK761" s="507"/>
      <c r="AL761" s="507"/>
      <c r="AM761" s="507"/>
      <c r="AN761" s="507"/>
      <c r="AO761" s="507"/>
      <c r="AP761" s="507"/>
      <c r="AQ761" s="563"/>
      <c r="AR761" s="563"/>
      <c r="AS761" s="507"/>
    </row>
    <row r="762" spans="1:45" ht="27" customHeight="1" x14ac:dyDescent="0.2">
      <c r="A762" s="564"/>
      <c r="C762" s="507"/>
      <c r="E762" s="507"/>
      <c r="G762" s="507"/>
      <c r="H762" s="556"/>
      <c r="I762" s="507"/>
      <c r="J762" s="556"/>
      <c r="K762" s="506"/>
      <c r="L762" s="556"/>
      <c r="M762" s="506"/>
      <c r="N762" s="556"/>
      <c r="O762" s="506"/>
      <c r="P762" s="557"/>
      <c r="Q762" s="556"/>
      <c r="R762" s="558"/>
      <c r="S762" s="556"/>
      <c r="T762" s="556"/>
      <c r="U762" s="556"/>
      <c r="V762" s="743"/>
      <c r="W762" s="745"/>
      <c r="X762" s="746"/>
      <c r="Y762" s="557"/>
      <c r="Z762" s="506"/>
      <c r="AA762" s="507"/>
      <c r="AB762" s="507"/>
      <c r="AC762" s="507"/>
      <c r="AD762" s="507"/>
      <c r="AE762" s="507"/>
      <c r="AF762" s="507"/>
      <c r="AG762" s="507"/>
      <c r="AH762" s="507"/>
      <c r="AI762" s="507"/>
      <c r="AJ762" s="507"/>
      <c r="AK762" s="507"/>
      <c r="AL762" s="507"/>
      <c r="AM762" s="507"/>
      <c r="AN762" s="507"/>
      <c r="AO762" s="507"/>
      <c r="AP762" s="507"/>
      <c r="AQ762" s="563"/>
      <c r="AR762" s="563"/>
      <c r="AS762" s="507"/>
    </row>
    <row r="763" spans="1:45" ht="27" customHeight="1" x14ac:dyDescent="0.2">
      <c r="A763" s="564"/>
      <c r="C763" s="507"/>
      <c r="E763" s="507"/>
      <c r="G763" s="507"/>
      <c r="H763" s="556"/>
      <c r="I763" s="507"/>
      <c r="J763" s="556"/>
      <c r="K763" s="506"/>
      <c r="L763" s="556"/>
      <c r="M763" s="506"/>
      <c r="N763" s="556"/>
      <c r="O763" s="506"/>
      <c r="P763" s="557"/>
      <c r="Q763" s="556"/>
      <c r="R763" s="558"/>
      <c r="S763" s="556"/>
      <c r="T763" s="556"/>
      <c r="U763" s="556"/>
      <c r="V763" s="743"/>
      <c r="W763" s="745"/>
      <c r="X763" s="746"/>
      <c r="Y763" s="557"/>
      <c r="Z763" s="506"/>
      <c r="AA763" s="507"/>
      <c r="AB763" s="507"/>
      <c r="AC763" s="507"/>
      <c r="AD763" s="507"/>
      <c r="AE763" s="507"/>
      <c r="AF763" s="507"/>
      <c r="AG763" s="507"/>
      <c r="AH763" s="507"/>
      <c r="AI763" s="507"/>
      <c r="AJ763" s="507"/>
      <c r="AK763" s="507"/>
      <c r="AL763" s="507"/>
      <c r="AM763" s="507"/>
      <c r="AN763" s="507"/>
      <c r="AO763" s="507"/>
      <c r="AP763" s="507"/>
      <c r="AQ763" s="563"/>
      <c r="AR763" s="563"/>
      <c r="AS763" s="507"/>
    </row>
    <row r="764" spans="1:45" ht="27" customHeight="1" x14ac:dyDescent="0.2">
      <c r="A764" s="564"/>
      <c r="C764" s="507"/>
      <c r="E764" s="507"/>
      <c r="G764" s="507"/>
      <c r="H764" s="556"/>
      <c r="I764" s="507"/>
      <c r="J764" s="556"/>
      <c r="K764" s="506"/>
      <c r="L764" s="556"/>
      <c r="M764" s="506"/>
      <c r="N764" s="556"/>
      <c r="O764" s="506"/>
      <c r="P764" s="557"/>
      <c r="Q764" s="556"/>
      <c r="R764" s="558"/>
      <c r="S764" s="556"/>
      <c r="T764" s="556"/>
      <c r="U764" s="556"/>
      <c r="V764" s="743"/>
      <c r="W764" s="745"/>
      <c r="X764" s="746"/>
      <c r="Y764" s="557"/>
      <c r="Z764" s="506"/>
      <c r="AA764" s="507"/>
      <c r="AB764" s="507"/>
      <c r="AC764" s="507"/>
      <c r="AD764" s="507"/>
      <c r="AE764" s="507"/>
      <c r="AF764" s="507"/>
      <c r="AG764" s="507"/>
      <c r="AH764" s="507"/>
      <c r="AI764" s="507"/>
      <c r="AJ764" s="507"/>
      <c r="AK764" s="507"/>
      <c r="AL764" s="507"/>
      <c r="AM764" s="507"/>
      <c r="AN764" s="507"/>
      <c r="AO764" s="507"/>
      <c r="AP764" s="507"/>
      <c r="AQ764" s="563"/>
      <c r="AR764" s="563"/>
      <c r="AS764" s="507"/>
    </row>
    <row r="765" spans="1:45" ht="27" customHeight="1" x14ac:dyDescent="0.2">
      <c r="A765" s="564"/>
      <c r="C765" s="507"/>
      <c r="E765" s="507"/>
      <c r="G765" s="507"/>
      <c r="H765" s="556"/>
      <c r="I765" s="507"/>
      <c r="J765" s="556"/>
      <c r="K765" s="506"/>
      <c r="L765" s="556"/>
      <c r="M765" s="506"/>
      <c r="N765" s="556"/>
      <c r="O765" s="506"/>
      <c r="P765" s="557"/>
      <c r="Q765" s="556"/>
      <c r="R765" s="558"/>
      <c r="S765" s="556"/>
      <c r="T765" s="556"/>
      <c r="U765" s="556"/>
      <c r="V765" s="743"/>
      <c r="W765" s="745"/>
      <c r="X765" s="746"/>
      <c r="Y765" s="557"/>
      <c r="Z765" s="506"/>
      <c r="AA765" s="507"/>
      <c r="AB765" s="507"/>
      <c r="AC765" s="507"/>
      <c r="AD765" s="507"/>
      <c r="AE765" s="507"/>
      <c r="AF765" s="507"/>
      <c r="AG765" s="507"/>
      <c r="AH765" s="507"/>
      <c r="AI765" s="507"/>
      <c r="AJ765" s="507"/>
      <c r="AK765" s="507"/>
      <c r="AL765" s="507"/>
      <c r="AM765" s="507"/>
      <c r="AN765" s="507"/>
      <c r="AO765" s="507"/>
      <c r="AP765" s="507"/>
      <c r="AQ765" s="563"/>
      <c r="AR765" s="563"/>
      <c r="AS765" s="507"/>
    </row>
    <row r="766" spans="1:45" ht="27" customHeight="1" x14ac:dyDescent="0.2">
      <c r="A766" s="564"/>
      <c r="C766" s="507"/>
      <c r="E766" s="507"/>
      <c r="G766" s="507"/>
      <c r="H766" s="556"/>
      <c r="I766" s="507"/>
      <c r="J766" s="556"/>
      <c r="K766" s="506"/>
      <c r="L766" s="556"/>
      <c r="M766" s="506"/>
      <c r="N766" s="556"/>
      <c r="O766" s="506"/>
      <c r="P766" s="557"/>
      <c r="Q766" s="556"/>
      <c r="R766" s="558"/>
      <c r="S766" s="556"/>
      <c r="T766" s="556"/>
      <c r="U766" s="556"/>
      <c r="V766" s="743"/>
      <c r="W766" s="745"/>
      <c r="X766" s="746"/>
      <c r="Y766" s="557"/>
      <c r="Z766" s="506"/>
      <c r="AA766" s="507"/>
      <c r="AB766" s="507"/>
      <c r="AC766" s="507"/>
      <c r="AD766" s="507"/>
      <c r="AE766" s="507"/>
      <c r="AF766" s="507"/>
      <c r="AG766" s="507"/>
      <c r="AH766" s="507"/>
      <c r="AI766" s="507"/>
      <c r="AJ766" s="507"/>
      <c r="AK766" s="507"/>
      <c r="AL766" s="507"/>
      <c r="AM766" s="507"/>
      <c r="AN766" s="507"/>
      <c r="AO766" s="507"/>
      <c r="AP766" s="507"/>
      <c r="AQ766" s="563"/>
      <c r="AR766" s="563"/>
      <c r="AS766" s="507"/>
    </row>
    <row r="767" spans="1:45" ht="27" customHeight="1" x14ac:dyDescent="0.2">
      <c r="A767" s="564"/>
      <c r="C767" s="507"/>
      <c r="E767" s="507"/>
      <c r="G767" s="507"/>
      <c r="H767" s="556"/>
      <c r="I767" s="507"/>
      <c r="J767" s="556"/>
      <c r="K767" s="506"/>
      <c r="L767" s="556"/>
      <c r="M767" s="506"/>
      <c r="N767" s="556"/>
      <c r="O767" s="506"/>
      <c r="P767" s="557"/>
      <c r="Q767" s="556"/>
      <c r="R767" s="558"/>
      <c r="S767" s="556"/>
      <c r="T767" s="556"/>
      <c r="U767" s="556"/>
      <c r="V767" s="743"/>
      <c r="W767" s="745"/>
      <c r="X767" s="746"/>
      <c r="Y767" s="557"/>
      <c r="Z767" s="506"/>
      <c r="AA767" s="507"/>
      <c r="AB767" s="507"/>
      <c r="AC767" s="507"/>
      <c r="AD767" s="507"/>
      <c r="AE767" s="507"/>
      <c r="AF767" s="507"/>
      <c r="AG767" s="507"/>
      <c r="AH767" s="507"/>
      <c r="AI767" s="507"/>
      <c r="AJ767" s="507"/>
      <c r="AK767" s="507"/>
      <c r="AL767" s="507"/>
      <c r="AM767" s="507"/>
      <c r="AN767" s="507"/>
      <c r="AO767" s="507"/>
      <c r="AP767" s="507"/>
      <c r="AQ767" s="563"/>
      <c r="AR767" s="563"/>
      <c r="AS767" s="507"/>
    </row>
    <row r="768" spans="1:45" ht="27" customHeight="1" x14ac:dyDescent="0.2">
      <c r="A768" s="564"/>
      <c r="C768" s="507"/>
      <c r="E768" s="507"/>
      <c r="G768" s="507"/>
      <c r="H768" s="556"/>
      <c r="I768" s="507"/>
      <c r="J768" s="556"/>
      <c r="K768" s="506"/>
      <c r="L768" s="556"/>
      <c r="M768" s="506"/>
      <c r="N768" s="556"/>
      <c r="O768" s="506"/>
      <c r="P768" s="557"/>
      <c r="Q768" s="556"/>
      <c r="R768" s="558"/>
      <c r="S768" s="556"/>
      <c r="T768" s="556"/>
      <c r="U768" s="556"/>
      <c r="V768" s="743"/>
      <c r="W768" s="745"/>
      <c r="X768" s="746"/>
      <c r="Y768" s="557"/>
      <c r="Z768" s="506"/>
      <c r="AA768" s="507"/>
      <c r="AB768" s="507"/>
      <c r="AC768" s="507"/>
      <c r="AD768" s="507"/>
      <c r="AE768" s="507"/>
      <c r="AF768" s="507"/>
      <c r="AG768" s="507"/>
      <c r="AH768" s="507"/>
      <c r="AI768" s="507"/>
      <c r="AJ768" s="507"/>
      <c r="AK768" s="507"/>
      <c r="AL768" s="507"/>
      <c r="AM768" s="507"/>
      <c r="AN768" s="507"/>
      <c r="AO768" s="507"/>
      <c r="AP768" s="507"/>
      <c r="AQ768" s="563"/>
      <c r="AR768" s="563"/>
      <c r="AS768" s="507"/>
    </row>
    <row r="769" spans="1:45" ht="27" customHeight="1" x14ac:dyDescent="0.2">
      <c r="A769" s="564"/>
      <c r="C769" s="507"/>
      <c r="E769" s="507"/>
      <c r="G769" s="507"/>
      <c r="H769" s="556"/>
      <c r="I769" s="507"/>
      <c r="J769" s="556"/>
      <c r="K769" s="506"/>
      <c r="L769" s="556"/>
      <c r="M769" s="506"/>
      <c r="N769" s="556"/>
      <c r="O769" s="506"/>
      <c r="P769" s="557"/>
      <c r="Q769" s="556"/>
      <c r="R769" s="558"/>
      <c r="S769" s="556"/>
      <c r="T769" s="556"/>
      <c r="U769" s="556"/>
      <c r="V769" s="743"/>
      <c r="W769" s="745"/>
      <c r="X769" s="746"/>
      <c r="Y769" s="557"/>
      <c r="Z769" s="506"/>
      <c r="AA769" s="507"/>
      <c r="AB769" s="507"/>
      <c r="AC769" s="507"/>
      <c r="AD769" s="507"/>
      <c r="AE769" s="507"/>
      <c r="AF769" s="507"/>
      <c r="AG769" s="507"/>
      <c r="AH769" s="507"/>
      <c r="AI769" s="507"/>
      <c r="AJ769" s="507"/>
      <c r="AK769" s="507"/>
      <c r="AL769" s="507"/>
      <c r="AM769" s="507"/>
      <c r="AN769" s="507"/>
      <c r="AO769" s="507"/>
      <c r="AP769" s="507"/>
      <c r="AQ769" s="563"/>
      <c r="AR769" s="563"/>
      <c r="AS769" s="507"/>
    </row>
    <row r="770" spans="1:45" ht="27" customHeight="1" x14ac:dyDescent="0.2">
      <c r="A770" s="564"/>
      <c r="C770" s="507"/>
      <c r="E770" s="507"/>
      <c r="G770" s="507"/>
      <c r="H770" s="556"/>
      <c r="I770" s="507"/>
      <c r="J770" s="556"/>
      <c r="K770" s="506"/>
      <c r="L770" s="556"/>
      <c r="M770" s="506"/>
      <c r="N770" s="556"/>
      <c r="O770" s="506"/>
      <c r="P770" s="557"/>
      <c r="Q770" s="556"/>
      <c r="R770" s="558"/>
      <c r="S770" s="556"/>
      <c r="T770" s="556"/>
      <c r="U770" s="556"/>
      <c r="V770" s="743"/>
      <c r="W770" s="745"/>
      <c r="X770" s="746"/>
      <c r="Y770" s="557"/>
      <c r="Z770" s="506"/>
      <c r="AA770" s="507"/>
      <c r="AB770" s="507"/>
      <c r="AC770" s="507"/>
      <c r="AD770" s="507"/>
      <c r="AE770" s="507"/>
      <c r="AF770" s="507"/>
      <c r="AG770" s="507"/>
      <c r="AH770" s="507"/>
      <c r="AI770" s="507"/>
      <c r="AJ770" s="507"/>
      <c r="AK770" s="507"/>
      <c r="AL770" s="507"/>
      <c r="AM770" s="507"/>
      <c r="AN770" s="507"/>
      <c r="AO770" s="507"/>
      <c r="AP770" s="507"/>
      <c r="AQ770" s="563"/>
      <c r="AR770" s="563"/>
      <c r="AS770" s="507"/>
    </row>
    <row r="771" spans="1:45" ht="27" customHeight="1" x14ac:dyDescent="0.2">
      <c r="A771" s="564"/>
      <c r="C771" s="507"/>
      <c r="E771" s="507"/>
      <c r="G771" s="507"/>
      <c r="H771" s="556"/>
      <c r="I771" s="507"/>
      <c r="J771" s="556"/>
      <c r="K771" s="506"/>
      <c r="L771" s="556"/>
      <c r="M771" s="506"/>
      <c r="N771" s="556"/>
      <c r="O771" s="506"/>
      <c r="P771" s="557"/>
      <c r="Q771" s="556"/>
      <c r="R771" s="558"/>
      <c r="S771" s="556"/>
      <c r="T771" s="556"/>
      <c r="U771" s="556"/>
      <c r="V771" s="743"/>
      <c r="W771" s="745"/>
      <c r="X771" s="746"/>
      <c r="Y771" s="557"/>
      <c r="Z771" s="506"/>
      <c r="AA771" s="507"/>
      <c r="AB771" s="507"/>
      <c r="AC771" s="507"/>
      <c r="AD771" s="507"/>
      <c r="AE771" s="507"/>
      <c r="AF771" s="507"/>
      <c r="AG771" s="507"/>
      <c r="AH771" s="507"/>
      <c r="AI771" s="507"/>
      <c r="AJ771" s="507"/>
      <c r="AK771" s="507"/>
      <c r="AL771" s="507"/>
      <c r="AM771" s="507"/>
      <c r="AN771" s="507"/>
      <c r="AO771" s="507"/>
      <c r="AP771" s="507"/>
      <c r="AQ771" s="563"/>
      <c r="AR771" s="563"/>
      <c r="AS771" s="507"/>
    </row>
    <row r="772" spans="1:45" ht="27" customHeight="1" x14ac:dyDescent="0.2">
      <c r="A772" s="564"/>
      <c r="C772" s="507"/>
      <c r="E772" s="507"/>
      <c r="G772" s="507"/>
      <c r="H772" s="556"/>
      <c r="I772" s="507"/>
      <c r="J772" s="556"/>
      <c r="K772" s="506"/>
      <c r="L772" s="556"/>
      <c r="M772" s="506"/>
      <c r="N772" s="556"/>
      <c r="O772" s="506"/>
      <c r="P772" s="557"/>
      <c r="Q772" s="556"/>
      <c r="R772" s="558"/>
      <c r="S772" s="556"/>
      <c r="T772" s="556"/>
      <c r="U772" s="556"/>
      <c r="V772" s="743"/>
      <c r="W772" s="745"/>
      <c r="X772" s="746"/>
      <c r="Y772" s="557"/>
      <c r="Z772" s="506"/>
      <c r="AA772" s="507"/>
      <c r="AB772" s="507"/>
      <c r="AC772" s="507"/>
      <c r="AD772" s="507"/>
      <c r="AE772" s="507"/>
      <c r="AF772" s="507"/>
      <c r="AG772" s="507"/>
      <c r="AH772" s="507"/>
      <c r="AI772" s="507"/>
      <c r="AJ772" s="507"/>
      <c r="AK772" s="507"/>
      <c r="AL772" s="507"/>
      <c r="AM772" s="507"/>
      <c r="AN772" s="507"/>
      <c r="AO772" s="507"/>
      <c r="AP772" s="507"/>
      <c r="AQ772" s="563"/>
      <c r="AR772" s="563"/>
      <c r="AS772" s="507"/>
    </row>
    <row r="773" spans="1:45" ht="27" customHeight="1" x14ac:dyDescent="0.2">
      <c r="A773" s="564"/>
      <c r="C773" s="507"/>
      <c r="E773" s="507"/>
      <c r="G773" s="507"/>
      <c r="H773" s="556"/>
      <c r="I773" s="507"/>
      <c r="J773" s="556"/>
      <c r="K773" s="506"/>
      <c r="L773" s="556"/>
      <c r="M773" s="506"/>
      <c r="N773" s="556"/>
      <c r="O773" s="506"/>
      <c r="P773" s="557"/>
      <c r="Q773" s="556"/>
      <c r="R773" s="558"/>
      <c r="S773" s="556"/>
      <c r="T773" s="556"/>
      <c r="U773" s="556"/>
      <c r="V773" s="743"/>
      <c r="W773" s="745"/>
      <c r="X773" s="746"/>
      <c r="Y773" s="557"/>
      <c r="Z773" s="506"/>
      <c r="AA773" s="507"/>
      <c r="AB773" s="507"/>
      <c r="AC773" s="507"/>
      <c r="AD773" s="507"/>
      <c r="AE773" s="507"/>
      <c r="AF773" s="507"/>
      <c r="AG773" s="507"/>
      <c r="AH773" s="507"/>
      <c r="AI773" s="507"/>
      <c r="AJ773" s="507"/>
      <c r="AK773" s="507"/>
      <c r="AL773" s="507"/>
      <c r="AM773" s="507"/>
      <c r="AN773" s="507"/>
      <c r="AO773" s="507"/>
      <c r="AP773" s="507"/>
      <c r="AQ773" s="563"/>
      <c r="AR773" s="563"/>
      <c r="AS773" s="507"/>
    </row>
    <row r="774" spans="1:45" ht="27" customHeight="1" x14ac:dyDescent="0.2">
      <c r="A774" s="564"/>
      <c r="C774" s="507"/>
      <c r="E774" s="507"/>
      <c r="G774" s="507"/>
      <c r="H774" s="556"/>
      <c r="I774" s="507"/>
      <c r="J774" s="556"/>
      <c r="K774" s="506"/>
      <c r="L774" s="556"/>
      <c r="M774" s="506"/>
      <c r="N774" s="556"/>
      <c r="O774" s="506"/>
      <c r="P774" s="557"/>
      <c r="Q774" s="556"/>
      <c r="R774" s="558"/>
      <c r="S774" s="556"/>
      <c r="T774" s="556"/>
      <c r="U774" s="556"/>
      <c r="V774" s="743"/>
      <c r="W774" s="745"/>
      <c r="X774" s="746"/>
      <c r="Y774" s="557"/>
      <c r="Z774" s="506"/>
      <c r="AA774" s="507"/>
      <c r="AB774" s="507"/>
      <c r="AC774" s="507"/>
      <c r="AD774" s="507"/>
      <c r="AE774" s="507"/>
      <c r="AF774" s="507"/>
      <c r="AG774" s="507"/>
      <c r="AH774" s="507"/>
      <c r="AI774" s="507"/>
      <c r="AJ774" s="507"/>
      <c r="AK774" s="507"/>
      <c r="AL774" s="507"/>
      <c r="AM774" s="507"/>
      <c r="AN774" s="507"/>
      <c r="AO774" s="507"/>
      <c r="AP774" s="507"/>
      <c r="AQ774" s="563"/>
      <c r="AR774" s="563"/>
      <c r="AS774" s="507"/>
    </row>
    <row r="775" spans="1:45" ht="27" customHeight="1" x14ac:dyDescent="0.2">
      <c r="A775" s="564"/>
      <c r="C775" s="507"/>
      <c r="E775" s="507"/>
      <c r="G775" s="507"/>
      <c r="H775" s="556"/>
      <c r="I775" s="507"/>
      <c r="J775" s="556"/>
      <c r="K775" s="506"/>
      <c r="L775" s="556"/>
      <c r="M775" s="506"/>
      <c r="N775" s="556"/>
      <c r="O775" s="506"/>
      <c r="P775" s="557"/>
      <c r="Q775" s="556"/>
      <c r="R775" s="558"/>
      <c r="S775" s="556"/>
      <c r="T775" s="556"/>
      <c r="U775" s="556"/>
      <c r="V775" s="743"/>
      <c r="W775" s="745"/>
      <c r="X775" s="746"/>
      <c r="Y775" s="557"/>
      <c r="Z775" s="506"/>
      <c r="AA775" s="507"/>
      <c r="AB775" s="507"/>
      <c r="AC775" s="507"/>
      <c r="AD775" s="507"/>
      <c r="AE775" s="507"/>
      <c r="AF775" s="507"/>
      <c r="AG775" s="507"/>
      <c r="AH775" s="507"/>
      <c r="AI775" s="507"/>
      <c r="AJ775" s="507"/>
      <c r="AK775" s="507"/>
      <c r="AL775" s="507"/>
      <c r="AM775" s="507"/>
      <c r="AN775" s="507"/>
      <c r="AO775" s="507"/>
      <c r="AP775" s="507"/>
      <c r="AQ775" s="563"/>
      <c r="AR775" s="563"/>
      <c r="AS775" s="507"/>
    </row>
    <row r="776" spans="1:45" ht="27" customHeight="1" x14ac:dyDescent="0.2">
      <c r="A776" s="564"/>
      <c r="C776" s="507"/>
      <c r="E776" s="507"/>
      <c r="G776" s="507"/>
      <c r="H776" s="556"/>
      <c r="I776" s="507"/>
      <c r="J776" s="556"/>
      <c r="K776" s="506"/>
      <c r="L776" s="556"/>
      <c r="M776" s="506"/>
      <c r="N776" s="556"/>
      <c r="O776" s="506"/>
      <c r="P776" s="557"/>
      <c r="Q776" s="556"/>
      <c r="R776" s="558"/>
      <c r="S776" s="556"/>
      <c r="T776" s="556"/>
      <c r="U776" s="556"/>
      <c r="V776" s="743"/>
      <c r="W776" s="745"/>
      <c r="X776" s="746"/>
      <c r="Y776" s="557"/>
      <c r="Z776" s="506"/>
      <c r="AA776" s="507"/>
      <c r="AB776" s="507"/>
      <c r="AC776" s="507"/>
      <c r="AD776" s="507"/>
      <c r="AE776" s="507"/>
      <c r="AF776" s="507"/>
      <c r="AG776" s="507"/>
      <c r="AH776" s="507"/>
      <c r="AI776" s="507"/>
      <c r="AJ776" s="507"/>
      <c r="AK776" s="507"/>
      <c r="AL776" s="507"/>
      <c r="AM776" s="507"/>
      <c r="AN776" s="507"/>
      <c r="AO776" s="507"/>
      <c r="AP776" s="507"/>
      <c r="AQ776" s="563"/>
      <c r="AR776" s="563"/>
      <c r="AS776" s="507"/>
    </row>
    <row r="777" spans="1:45" ht="27" customHeight="1" x14ac:dyDescent="0.2">
      <c r="A777" s="564"/>
      <c r="C777" s="507"/>
      <c r="E777" s="507"/>
      <c r="G777" s="507"/>
      <c r="H777" s="556"/>
      <c r="I777" s="507"/>
      <c r="J777" s="556"/>
      <c r="K777" s="506"/>
      <c r="L777" s="556"/>
      <c r="M777" s="506"/>
      <c r="N777" s="556"/>
      <c r="O777" s="506"/>
      <c r="P777" s="557"/>
      <c r="Q777" s="556"/>
      <c r="R777" s="558"/>
      <c r="S777" s="556"/>
      <c r="T777" s="556"/>
      <c r="U777" s="556"/>
      <c r="V777" s="743"/>
      <c r="W777" s="745"/>
      <c r="X777" s="746"/>
      <c r="Y777" s="557"/>
      <c r="Z777" s="506"/>
      <c r="AA777" s="507"/>
      <c r="AB777" s="507"/>
      <c r="AC777" s="507"/>
      <c r="AD777" s="507"/>
      <c r="AE777" s="507"/>
      <c r="AF777" s="507"/>
      <c r="AG777" s="507"/>
      <c r="AH777" s="507"/>
      <c r="AI777" s="507"/>
      <c r="AJ777" s="507"/>
      <c r="AK777" s="507"/>
      <c r="AL777" s="507"/>
      <c r="AM777" s="507"/>
      <c r="AN777" s="507"/>
      <c r="AO777" s="507"/>
      <c r="AP777" s="507"/>
      <c r="AQ777" s="563"/>
      <c r="AR777" s="563"/>
      <c r="AS777" s="507"/>
    </row>
    <row r="778" spans="1:45" ht="27" customHeight="1" x14ac:dyDescent="0.2">
      <c r="A778" s="564"/>
      <c r="C778" s="507"/>
      <c r="E778" s="507"/>
      <c r="G778" s="507"/>
      <c r="H778" s="556"/>
      <c r="I778" s="507"/>
      <c r="J778" s="556"/>
      <c r="K778" s="506"/>
      <c r="L778" s="556"/>
      <c r="M778" s="506"/>
      <c r="N778" s="556"/>
      <c r="O778" s="506"/>
      <c r="P778" s="557"/>
      <c r="Q778" s="556"/>
      <c r="R778" s="558"/>
      <c r="S778" s="556"/>
      <c r="T778" s="556"/>
      <c r="U778" s="556"/>
      <c r="V778" s="743"/>
      <c r="W778" s="745"/>
      <c r="X778" s="746"/>
      <c r="Y778" s="557"/>
      <c r="Z778" s="506"/>
      <c r="AA778" s="507"/>
      <c r="AB778" s="507"/>
      <c r="AC778" s="507"/>
      <c r="AD778" s="507"/>
      <c r="AE778" s="507"/>
      <c r="AF778" s="507"/>
      <c r="AG778" s="507"/>
      <c r="AH778" s="507"/>
      <c r="AI778" s="507"/>
      <c r="AJ778" s="507"/>
      <c r="AK778" s="507"/>
      <c r="AL778" s="507"/>
      <c r="AM778" s="507"/>
      <c r="AN778" s="507"/>
      <c r="AO778" s="507"/>
      <c r="AP778" s="507"/>
      <c r="AQ778" s="563"/>
      <c r="AR778" s="563"/>
      <c r="AS778" s="507"/>
    </row>
    <row r="779" spans="1:45" ht="27" customHeight="1" x14ac:dyDescent="0.2">
      <c r="A779" s="564"/>
      <c r="C779" s="507"/>
      <c r="E779" s="507"/>
      <c r="G779" s="507"/>
      <c r="H779" s="556"/>
      <c r="I779" s="507"/>
      <c r="J779" s="556"/>
      <c r="K779" s="506"/>
      <c r="L779" s="556"/>
      <c r="M779" s="506"/>
      <c r="N779" s="556"/>
      <c r="O779" s="506"/>
      <c r="P779" s="557"/>
      <c r="Q779" s="556"/>
      <c r="R779" s="558"/>
      <c r="S779" s="556"/>
      <c r="T779" s="556"/>
      <c r="U779" s="556"/>
      <c r="V779" s="743"/>
      <c r="W779" s="745"/>
      <c r="X779" s="746"/>
      <c r="Y779" s="557"/>
      <c r="Z779" s="506"/>
      <c r="AA779" s="507"/>
      <c r="AB779" s="507"/>
      <c r="AC779" s="507"/>
      <c r="AD779" s="507"/>
      <c r="AE779" s="507"/>
      <c r="AF779" s="507"/>
      <c r="AG779" s="507"/>
      <c r="AH779" s="507"/>
      <c r="AI779" s="507"/>
      <c r="AJ779" s="507"/>
      <c r="AK779" s="507"/>
      <c r="AL779" s="507"/>
      <c r="AM779" s="507"/>
      <c r="AN779" s="507"/>
      <c r="AO779" s="507"/>
      <c r="AP779" s="507"/>
      <c r="AQ779" s="563"/>
      <c r="AR779" s="563"/>
      <c r="AS779" s="507"/>
    </row>
    <row r="780" spans="1:45" ht="27" customHeight="1" x14ac:dyDescent="0.2">
      <c r="A780" s="564"/>
      <c r="C780" s="507"/>
      <c r="E780" s="507"/>
      <c r="G780" s="507"/>
      <c r="H780" s="556"/>
      <c r="I780" s="507"/>
      <c r="J780" s="556"/>
      <c r="K780" s="506"/>
      <c r="L780" s="556"/>
      <c r="M780" s="506"/>
      <c r="N780" s="556"/>
      <c r="O780" s="506"/>
      <c r="P780" s="557"/>
      <c r="Q780" s="556"/>
      <c r="R780" s="558"/>
      <c r="S780" s="556"/>
      <c r="T780" s="556"/>
      <c r="U780" s="556"/>
      <c r="V780" s="743"/>
      <c r="W780" s="745"/>
      <c r="X780" s="746"/>
      <c r="Y780" s="557"/>
      <c r="Z780" s="506"/>
      <c r="AA780" s="507"/>
      <c r="AB780" s="507"/>
      <c r="AC780" s="507"/>
      <c r="AD780" s="507"/>
      <c r="AE780" s="507"/>
      <c r="AF780" s="507"/>
      <c r="AG780" s="507"/>
      <c r="AH780" s="507"/>
      <c r="AI780" s="507"/>
      <c r="AJ780" s="507"/>
      <c r="AK780" s="507"/>
      <c r="AL780" s="507"/>
      <c r="AM780" s="507"/>
      <c r="AN780" s="507"/>
      <c r="AO780" s="507"/>
      <c r="AP780" s="507"/>
      <c r="AQ780" s="563"/>
      <c r="AR780" s="563"/>
      <c r="AS780" s="507"/>
    </row>
    <row r="781" spans="1:45" ht="27" customHeight="1" x14ac:dyDescent="0.2">
      <c r="A781" s="564"/>
      <c r="C781" s="507"/>
      <c r="E781" s="507"/>
      <c r="G781" s="507"/>
      <c r="H781" s="556"/>
      <c r="I781" s="507"/>
      <c r="J781" s="556"/>
      <c r="K781" s="506"/>
      <c r="L781" s="556"/>
      <c r="M781" s="506"/>
      <c r="N781" s="556"/>
      <c r="O781" s="506"/>
      <c r="P781" s="557"/>
      <c r="Q781" s="556"/>
      <c r="R781" s="558"/>
      <c r="S781" s="556"/>
      <c r="T781" s="556"/>
      <c r="U781" s="556"/>
      <c r="V781" s="743"/>
      <c r="W781" s="745"/>
      <c r="X781" s="746"/>
      <c r="Y781" s="557"/>
      <c r="Z781" s="506"/>
      <c r="AA781" s="507"/>
      <c r="AB781" s="507"/>
      <c r="AC781" s="507"/>
      <c r="AD781" s="507"/>
      <c r="AE781" s="507"/>
      <c r="AF781" s="507"/>
      <c r="AG781" s="507"/>
      <c r="AH781" s="507"/>
      <c r="AI781" s="507"/>
      <c r="AJ781" s="507"/>
      <c r="AK781" s="507"/>
      <c r="AL781" s="507"/>
      <c r="AM781" s="507"/>
      <c r="AN781" s="507"/>
      <c r="AO781" s="507"/>
      <c r="AP781" s="507"/>
      <c r="AQ781" s="563"/>
      <c r="AR781" s="563"/>
      <c r="AS781" s="507"/>
    </row>
    <row r="782" spans="1:45" ht="27" customHeight="1" x14ac:dyDescent="0.2">
      <c r="A782" s="564"/>
      <c r="C782" s="507"/>
      <c r="E782" s="507"/>
      <c r="G782" s="507"/>
      <c r="H782" s="556"/>
      <c r="I782" s="507"/>
      <c r="J782" s="556"/>
      <c r="K782" s="506"/>
      <c r="L782" s="556"/>
      <c r="M782" s="506"/>
      <c r="N782" s="556"/>
      <c r="O782" s="506"/>
      <c r="P782" s="557"/>
      <c r="Q782" s="556"/>
      <c r="R782" s="558"/>
      <c r="S782" s="556"/>
      <c r="T782" s="556"/>
      <c r="U782" s="556"/>
      <c r="V782" s="743"/>
      <c r="W782" s="745"/>
      <c r="X782" s="746"/>
      <c r="Y782" s="557"/>
      <c r="Z782" s="506"/>
      <c r="AA782" s="507"/>
      <c r="AB782" s="507"/>
      <c r="AC782" s="507"/>
      <c r="AD782" s="507"/>
      <c r="AE782" s="507"/>
      <c r="AF782" s="507"/>
      <c r="AG782" s="507"/>
      <c r="AH782" s="507"/>
      <c r="AI782" s="507"/>
      <c r="AJ782" s="507"/>
      <c r="AK782" s="507"/>
      <c r="AL782" s="507"/>
      <c r="AM782" s="507"/>
      <c r="AN782" s="507"/>
      <c r="AO782" s="507"/>
      <c r="AP782" s="507"/>
      <c r="AQ782" s="563"/>
      <c r="AR782" s="563"/>
      <c r="AS782" s="507"/>
    </row>
    <row r="783" spans="1:45" ht="27" customHeight="1" x14ac:dyDescent="0.2">
      <c r="A783" s="564"/>
      <c r="C783" s="507"/>
      <c r="E783" s="507"/>
      <c r="G783" s="507"/>
      <c r="H783" s="556"/>
      <c r="I783" s="507"/>
      <c r="J783" s="556"/>
      <c r="K783" s="506"/>
      <c r="L783" s="556"/>
      <c r="M783" s="506"/>
      <c r="N783" s="556"/>
      <c r="O783" s="506"/>
      <c r="P783" s="557"/>
      <c r="Q783" s="556"/>
      <c r="R783" s="558"/>
      <c r="S783" s="556"/>
      <c r="T783" s="556"/>
      <c r="U783" s="556"/>
      <c r="V783" s="743"/>
      <c r="W783" s="745"/>
      <c r="X783" s="746"/>
      <c r="Y783" s="557"/>
      <c r="Z783" s="506"/>
      <c r="AA783" s="507"/>
      <c r="AB783" s="507"/>
      <c r="AC783" s="507"/>
      <c r="AD783" s="507"/>
      <c r="AE783" s="507"/>
      <c r="AF783" s="507"/>
      <c r="AG783" s="507"/>
      <c r="AH783" s="507"/>
      <c r="AI783" s="507"/>
      <c r="AJ783" s="507"/>
      <c r="AK783" s="507"/>
      <c r="AL783" s="507"/>
      <c r="AM783" s="507"/>
      <c r="AN783" s="507"/>
      <c r="AO783" s="507"/>
      <c r="AP783" s="507"/>
      <c r="AQ783" s="563"/>
      <c r="AR783" s="563"/>
      <c r="AS783" s="507"/>
    </row>
    <row r="784" spans="1:45" ht="27" customHeight="1" x14ac:dyDescent="0.2">
      <c r="A784" s="564"/>
      <c r="C784" s="507"/>
      <c r="E784" s="507"/>
      <c r="G784" s="507"/>
      <c r="H784" s="556"/>
      <c r="I784" s="507"/>
      <c r="J784" s="556"/>
      <c r="K784" s="506"/>
      <c r="L784" s="556"/>
      <c r="M784" s="506"/>
      <c r="N784" s="556"/>
      <c r="O784" s="506"/>
      <c r="P784" s="557"/>
      <c r="Q784" s="556"/>
      <c r="R784" s="558"/>
      <c r="S784" s="556"/>
      <c r="T784" s="556"/>
      <c r="U784" s="556"/>
      <c r="V784" s="743"/>
      <c r="W784" s="745"/>
      <c r="X784" s="746"/>
      <c r="Y784" s="557"/>
      <c r="Z784" s="506"/>
      <c r="AA784" s="507"/>
      <c r="AB784" s="507"/>
      <c r="AC784" s="507"/>
      <c r="AD784" s="507"/>
      <c r="AE784" s="507"/>
      <c r="AF784" s="507"/>
      <c r="AG784" s="507"/>
      <c r="AH784" s="507"/>
      <c r="AI784" s="507"/>
      <c r="AJ784" s="507"/>
      <c r="AK784" s="507"/>
      <c r="AL784" s="507"/>
      <c r="AM784" s="507"/>
      <c r="AN784" s="507"/>
      <c r="AO784" s="507"/>
      <c r="AP784" s="507"/>
      <c r="AQ784" s="563"/>
      <c r="AR784" s="563"/>
      <c r="AS784" s="507"/>
    </row>
    <row r="785" spans="1:45" ht="27" customHeight="1" x14ac:dyDescent="0.2">
      <c r="A785" s="564"/>
      <c r="C785" s="507"/>
      <c r="E785" s="507"/>
      <c r="G785" s="507"/>
      <c r="H785" s="556"/>
      <c r="I785" s="507"/>
      <c r="J785" s="556"/>
      <c r="K785" s="506"/>
      <c r="L785" s="556"/>
      <c r="M785" s="506"/>
      <c r="N785" s="556"/>
      <c r="O785" s="506"/>
      <c r="P785" s="557"/>
      <c r="Q785" s="556"/>
      <c r="R785" s="558"/>
      <c r="S785" s="556"/>
      <c r="T785" s="556"/>
      <c r="U785" s="556"/>
      <c r="V785" s="743"/>
      <c r="W785" s="745"/>
      <c r="X785" s="746"/>
      <c r="Y785" s="557"/>
      <c r="Z785" s="506"/>
      <c r="AA785" s="507"/>
      <c r="AB785" s="507"/>
      <c r="AC785" s="507"/>
      <c r="AD785" s="507"/>
      <c r="AE785" s="507"/>
      <c r="AF785" s="507"/>
      <c r="AG785" s="507"/>
      <c r="AH785" s="507"/>
      <c r="AI785" s="507"/>
      <c r="AJ785" s="507"/>
      <c r="AK785" s="507"/>
      <c r="AL785" s="507"/>
      <c r="AM785" s="507"/>
      <c r="AN785" s="507"/>
      <c r="AO785" s="507"/>
      <c r="AP785" s="507"/>
      <c r="AQ785" s="563"/>
      <c r="AR785" s="563"/>
      <c r="AS785" s="507"/>
    </row>
    <row r="786" spans="1:45" ht="27" customHeight="1" x14ac:dyDescent="0.2">
      <c r="A786" s="564"/>
      <c r="C786" s="507"/>
      <c r="E786" s="507"/>
      <c r="G786" s="507"/>
      <c r="H786" s="556"/>
      <c r="I786" s="507"/>
      <c r="J786" s="556"/>
      <c r="K786" s="506"/>
      <c r="L786" s="556"/>
      <c r="M786" s="506"/>
      <c r="N786" s="556"/>
      <c r="O786" s="506"/>
      <c r="P786" s="557"/>
      <c r="Q786" s="556"/>
      <c r="R786" s="558"/>
      <c r="S786" s="556"/>
      <c r="T786" s="556"/>
      <c r="U786" s="556"/>
      <c r="V786" s="743"/>
      <c r="W786" s="745"/>
      <c r="X786" s="746"/>
      <c r="Y786" s="557"/>
      <c r="Z786" s="506"/>
      <c r="AA786" s="507"/>
      <c r="AB786" s="507"/>
      <c r="AC786" s="507"/>
      <c r="AD786" s="507"/>
      <c r="AE786" s="507"/>
      <c r="AF786" s="507"/>
      <c r="AG786" s="507"/>
      <c r="AH786" s="507"/>
      <c r="AI786" s="507"/>
      <c r="AJ786" s="507"/>
      <c r="AK786" s="507"/>
      <c r="AL786" s="507"/>
      <c r="AM786" s="507"/>
      <c r="AN786" s="507"/>
      <c r="AO786" s="507"/>
      <c r="AP786" s="507"/>
      <c r="AQ786" s="563"/>
      <c r="AR786" s="563"/>
      <c r="AS786" s="507"/>
    </row>
    <row r="787" spans="1:45" ht="27" customHeight="1" x14ac:dyDescent="0.2">
      <c r="A787" s="564"/>
      <c r="C787" s="507"/>
      <c r="E787" s="507"/>
      <c r="G787" s="507"/>
      <c r="H787" s="556"/>
      <c r="I787" s="507"/>
      <c r="J787" s="556"/>
      <c r="K787" s="506"/>
      <c r="L787" s="556"/>
      <c r="M787" s="506"/>
      <c r="N787" s="556"/>
      <c r="O787" s="506"/>
      <c r="P787" s="557"/>
      <c r="Q787" s="556"/>
      <c r="R787" s="558"/>
      <c r="S787" s="556"/>
      <c r="T787" s="556"/>
      <c r="U787" s="556"/>
      <c r="V787" s="743"/>
      <c r="W787" s="745"/>
      <c r="X787" s="746"/>
      <c r="Y787" s="557"/>
      <c r="Z787" s="506"/>
      <c r="AA787" s="507"/>
      <c r="AB787" s="507"/>
      <c r="AC787" s="507"/>
      <c r="AD787" s="507"/>
      <c r="AE787" s="507"/>
      <c r="AF787" s="507"/>
      <c r="AG787" s="507"/>
      <c r="AH787" s="507"/>
      <c r="AI787" s="507"/>
      <c r="AJ787" s="507"/>
      <c r="AK787" s="507"/>
      <c r="AL787" s="507"/>
      <c r="AM787" s="507"/>
      <c r="AN787" s="507"/>
      <c r="AO787" s="507"/>
      <c r="AP787" s="507"/>
      <c r="AQ787" s="563"/>
      <c r="AR787" s="563"/>
      <c r="AS787" s="507"/>
    </row>
    <row r="788" spans="1:45" ht="27" customHeight="1" x14ac:dyDescent="0.2">
      <c r="A788" s="564"/>
      <c r="C788" s="507"/>
      <c r="E788" s="507"/>
      <c r="G788" s="507"/>
      <c r="H788" s="556"/>
      <c r="I788" s="507"/>
      <c r="J788" s="556"/>
      <c r="K788" s="506"/>
      <c r="L788" s="556"/>
      <c r="M788" s="506"/>
      <c r="N788" s="556"/>
      <c r="O788" s="506"/>
      <c r="P788" s="557"/>
      <c r="Q788" s="556"/>
      <c r="R788" s="558"/>
      <c r="S788" s="556"/>
      <c r="T788" s="556"/>
      <c r="U788" s="556"/>
      <c r="V788" s="743"/>
      <c r="W788" s="745"/>
      <c r="X788" s="746"/>
      <c r="Y788" s="557"/>
      <c r="Z788" s="506"/>
      <c r="AA788" s="507"/>
      <c r="AB788" s="507"/>
      <c r="AC788" s="507"/>
      <c r="AD788" s="507"/>
      <c r="AE788" s="507"/>
      <c r="AF788" s="507"/>
      <c r="AG788" s="507"/>
      <c r="AH788" s="507"/>
      <c r="AI788" s="507"/>
      <c r="AJ788" s="507"/>
      <c r="AK788" s="507"/>
      <c r="AL788" s="507"/>
      <c r="AM788" s="507"/>
      <c r="AN788" s="507"/>
      <c r="AO788" s="507"/>
      <c r="AP788" s="507"/>
      <c r="AQ788" s="563"/>
      <c r="AR788" s="563"/>
      <c r="AS788" s="507"/>
    </row>
    <row r="789" spans="1:45" ht="27" customHeight="1" x14ac:dyDescent="0.2">
      <c r="A789" s="564"/>
      <c r="C789" s="507"/>
      <c r="E789" s="507"/>
      <c r="G789" s="507"/>
      <c r="H789" s="556"/>
      <c r="I789" s="507"/>
      <c r="J789" s="556"/>
      <c r="K789" s="506"/>
      <c r="L789" s="556"/>
      <c r="M789" s="506"/>
      <c r="N789" s="556"/>
      <c r="O789" s="506"/>
      <c r="P789" s="557"/>
      <c r="Q789" s="556"/>
      <c r="R789" s="558"/>
      <c r="S789" s="556"/>
      <c r="T789" s="556"/>
      <c r="U789" s="556"/>
      <c r="V789" s="743"/>
      <c r="W789" s="745"/>
      <c r="X789" s="746"/>
      <c r="Y789" s="557"/>
      <c r="Z789" s="506"/>
      <c r="AA789" s="507"/>
      <c r="AB789" s="507"/>
      <c r="AC789" s="507"/>
      <c r="AD789" s="507"/>
      <c r="AE789" s="507"/>
      <c r="AF789" s="507"/>
      <c r="AG789" s="507"/>
      <c r="AH789" s="507"/>
      <c r="AI789" s="507"/>
      <c r="AJ789" s="507"/>
      <c r="AK789" s="507"/>
      <c r="AL789" s="507"/>
      <c r="AM789" s="507"/>
      <c r="AN789" s="507"/>
      <c r="AO789" s="507"/>
      <c r="AP789" s="507"/>
      <c r="AQ789" s="563"/>
      <c r="AR789" s="563"/>
      <c r="AS789" s="507"/>
    </row>
    <row r="790" spans="1:45" ht="27" customHeight="1" x14ac:dyDescent="0.2">
      <c r="A790" s="564"/>
      <c r="C790" s="507"/>
      <c r="E790" s="507"/>
      <c r="G790" s="507"/>
      <c r="H790" s="556"/>
      <c r="I790" s="507"/>
      <c r="J790" s="556"/>
      <c r="K790" s="506"/>
      <c r="L790" s="556"/>
      <c r="M790" s="506"/>
      <c r="N790" s="556"/>
      <c r="O790" s="506"/>
      <c r="P790" s="557"/>
      <c r="Q790" s="556"/>
      <c r="R790" s="558"/>
      <c r="S790" s="556"/>
      <c r="T790" s="556"/>
      <c r="U790" s="556"/>
      <c r="V790" s="743"/>
      <c r="W790" s="745"/>
      <c r="X790" s="746"/>
      <c r="Y790" s="557"/>
      <c r="Z790" s="506"/>
      <c r="AA790" s="507"/>
      <c r="AB790" s="507"/>
      <c r="AC790" s="507"/>
      <c r="AD790" s="507"/>
      <c r="AE790" s="507"/>
      <c r="AF790" s="507"/>
      <c r="AG790" s="507"/>
      <c r="AH790" s="507"/>
      <c r="AI790" s="507"/>
      <c r="AJ790" s="507"/>
      <c r="AK790" s="507"/>
      <c r="AL790" s="507"/>
      <c r="AM790" s="507"/>
      <c r="AN790" s="507"/>
      <c r="AO790" s="507"/>
      <c r="AP790" s="507"/>
      <c r="AQ790" s="563"/>
      <c r="AR790" s="563"/>
      <c r="AS790" s="507"/>
    </row>
    <row r="791" spans="1:45" ht="27" customHeight="1" x14ac:dyDescent="0.2">
      <c r="A791" s="564"/>
      <c r="C791" s="507"/>
      <c r="E791" s="507"/>
      <c r="G791" s="507"/>
      <c r="H791" s="556"/>
      <c r="I791" s="507"/>
      <c r="J791" s="556"/>
      <c r="K791" s="506"/>
      <c r="L791" s="556"/>
      <c r="M791" s="506"/>
      <c r="N791" s="556"/>
      <c r="O791" s="506"/>
      <c r="P791" s="557"/>
      <c r="Q791" s="556"/>
      <c r="R791" s="558"/>
      <c r="S791" s="556"/>
      <c r="T791" s="556"/>
      <c r="U791" s="556"/>
      <c r="V791" s="743"/>
      <c r="W791" s="745"/>
      <c r="X791" s="746"/>
      <c r="Y791" s="557"/>
      <c r="Z791" s="506"/>
      <c r="AA791" s="507"/>
      <c r="AB791" s="507"/>
      <c r="AC791" s="507"/>
      <c r="AD791" s="507"/>
      <c r="AE791" s="507"/>
      <c r="AF791" s="507"/>
      <c r="AG791" s="507"/>
      <c r="AH791" s="507"/>
      <c r="AI791" s="507"/>
      <c r="AJ791" s="507"/>
      <c r="AK791" s="507"/>
      <c r="AL791" s="507"/>
      <c r="AM791" s="507"/>
      <c r="AN791" s="507"/>
      <c r="AO791" s="507"/>
      <c r="AP791" s="507"/>
      <c r="AQ791" s="563"/>
      <c r="AR791" s="563"/>
      <c r="AS791" s="507"/>
    </row>
    <row r="792" spans="1:45" ht="27" customHeight="1" x14ac:dyDescent="0.2">
      <c r="A792" s="564"/>
      <c r="C792" s="507"/>
      <c r="E792" s="507"/>
      <c r="G792" s="507"/>
      <c r="H792" s="556"/>
      <c r="I792" s="507"/>
      <c r="J792" s="556"/>
      <c r="K792" s="506"/>
      <c r="L792" s="556"/>
      <c r="M792" s="506"/>
      <c r="N792" s="556"/>
      <c r="O792" s="506"/>
      <c r="P792" s="557"/>
      <c r="Q792" s="556"/>
      <c r="R792" s="558"/>
      <c r="S792" s="556"/>
      <c r="T792" s="556"/>
      <c r="U792" s="556"/>
      <c r="V792" s="743"/>
      <c r="W792" s="745"/>
      <c r="X792" s="746"/>
      <c r="Y792" s="557"/>
      <c r="Z792" s="506"/>
      <c r="AA792" s="507"/>
      <c r="AB792" s="507"/>
      <c r="AC792" s="507"/>
      <c r="AD792" s="507"/>
      <c r="AE792" s="507"/>
      <c r="AF792" s="507"/>
      <c r="AG792" s="507"/>
      <c r="AH792" s="507"/>
      <c r="AI792" s="507"/>
      <c r="AJ792" s="507"/>
      <c r="AK792" s="507"/>
      <c r="AL792" s="507"/>
      <c r="AM792" s="507"/>
      <c r="AN792" s="507"/>
      <c r="AO792" s="507"/>
      <c r="AP792" s="507"/>
      <c r="AQ792" s="563"/>
      <c r="AR792" s="563"/>
      <c r="AS792" s="507"/>
    </row>
    <row r="793" spans="1:45" ht="27" customHeight="1" x14ac:dyDescent="0.2">
      <c r="A793" s="564"/>
      <c r="C793" s="507"/>
      <c r="E793" s="507"/>
      <c r="G793" s="507"/>
      <c r="H793" s="556"/>
      <c r="I793" s="507"/>
      <c r="J793" s="556"/>
      <c r="K793" s="506"/>
      <c r="L793" s="556"/>
      <c r="M793" s="506"/>
      <c r="N793" s="556"/>
      <c r="O793" s="506"/>
      <c r="P793" s="557"/>
      <c r="Q793" s="556"/>
      <c r="R793" s="558"/>
      <c r="S793" s="556"/>
      <c r="T793" s="556"/>
      <c r="U793" s="556"/>
      <c r="V793" s="743"/>
      <c r="W793" s="745"/>
      <c r="X793" s="746"/>
      <c r="Y793" s="557"/>
      <c r="Z793" s="506"/>
      <c r="AA793" s="507"/>
      <c r="AB793" s="507"/>
      <c r="AC793" s="507"/>
      <c r="AD793" s="507"/>
      <c r="AE793" s="507"/>
      <c r="AF793" s="507"/>
      <c r="AG793" s="507"/>
      <c r="AH793" s="507"/>
      <c r="AI793" s="507"/>
      <c r="AJ793" s="507"/>
      <c r="AK793" s="507"/>
      <c r="AL793" s="507"/>
      <c r="AM793" s="507"/>
      <c r="AN793" s="507"/>
      <c r="AO793" s="507"/>
      <c r="AP793" s="507"/>
      <c r="AQ793" s="563"/>
      <c r="AR793" s="563"/>
      <c r="AS793" s="507"/>
    </row>
    <row r="794" spans="1:45" ht="27" customHeight="1" x14ac:dyDescent="0.2">
      <c r="A794" s="564"/>
      <c r="C794" s="507"/>
      <c r="E794" s="507"/>
      <c r="G794" s="507"/>
      <c r="H794" s="556"/>
      <c r="I794" s="507"/>
      <c r="J794" s="556"/>
      <c r="K794" s="506"/>
      <c r="L794" s="556"/>
      <c r="M794" s="506"/>
      <c r="N794" s="556"/>
      <c r="O794" s="506"/>
      <c r="P794" s="557"/>
      <c r="Q794" s="556"/>
      <c r="R794" s="558"/>
      <c r="S794" s="556"/>
      <c r="T794" s="556"/>
      <c r="U794" s="556"/>
      <c r="V794" s="743"/>
      <c r="W794" s="745"/>
      <c r="X794" s="746"/>
      <c r="Y794" s="557"/>
      <c r="Z794" s="506"/>
      <c r="AA794" s="507"/>
      <c r="AB794" s="507"/>
      <c r="AC794" s="507"/>
      <c r="AD794" s="507"/>
      <c r="AE794" s="507"/>
      <c r="AF794" s="507"/>
      <c r="AG794" s="507"/>
      <c r="AH794" s="507"/>
      <c r="AI794" s="507"/>
      <c r="AJ794" s="507"/>
      <c r="AK794" s="507"/>
      <c r="AL794" s="507"/>
      <c r="AM794" s="507"/>
      <c r="AN794" s="507"/>
      <c r="AO794" s="507"/>
      <c r="AP794" s="507"/>
      <c r="AQ794" s="563"/>
      <c r="AR794" s="563"/>
      <c r="AS794" s="507"/>
    </row>
    <row r="795" spans="1:45" ht="27" customHeight="1" x14ac:dyDescent="0.2">
      <c r="A795" s="564"/>
      <c r="C795" s="507"/>
      <c r="E795" s="507"/>
      <c r="G795" s="507"/>
      <c r="H795" s="556"/>
      <c r="I795" s="507"/>
      <c r="J795" s="556"/>
      <c r="K795" s="506"/>
      <c r="L795" s="556"/>
      <c r="M795" s="506"/>
      <c r="N795" s="556"/>
      <c r="O795" s="506"/>
      <c r="P795" s="557"/>
      <c r="Q795" s="556"/>
      <c r="R795" s="558"/>
      <c r="S795" s="556"/>
      <c r="T795" s="556"/>
      <c r="U795" s="556"/>
      <c r="V795" s="743"/>
      <c r="W795" s="745"/>
      <c r="X795" s="746"/>
      <c r="Y795" s="557"/>
      <c r="Z795" s="506"/>
      <c r="AA795" s="507"/>
      <c r="AB795" s="507"/>
      <c r="AC795" s="507"/>
      <c r="AD795" s="507"/>
      <c r="AE795" s="507"/>
      <c r="AF795" s="507"/>
      <c r="AG795" s="507"/>
      <c r="AH795" s="507"/>
      <c r="AI795" s="507"/>
      <c r="AJ795" s="507"/>
      <c r="AK795" s="507"/>
      <c r="AL795" s="507"/>
      <c r="AM795" s="507"/>
      <c r="AN795" s="507"/>
      <c r="AO795" s="507"/>
      <c r="AP795" s="507"/>
      <c r="AQ795" s="563"/>
      <c r="AR795" s="563"/>
      <c r="AS795" s="507"/>
    </row>
    <row r="796" spans="1:45" ht="27" customHeight="1" x14ac:dyDescent="0.2">
      <c r="A796" s="564"/>
      <c r="C796" s="507"/>
      <c r="E796" s="507"/>
      <c r="G796" s="507"/>
      <c r="H796" s="556"/>
      <c r="I796" s="507"/>
      <c r="J796" s="556"/>
      <c r="K796" s="506"/>
      <c r="L796" s="556"/>
      <c r="M796" s="506"/>
      <c r="N796" s="556"/>
      <c r="O796" s="506"/>
      <c r="P796" s="557"/>
      <c r="Q796" s="556"/>
      <c r="R796" s="558"/>
      <c r="S796" s="556"/>
      <c r="T796" s="556"/>
      <c r="U796" s="556"/>
      <c r="V796" s="743"/>
      <c r="W796" s="745"/>
      <c r="X796" s="746"/>
      <c r="Y796" s="557"/>
      <c r="Z796" s="506"/>
      <c r="AA796" s="507"/>
      <c r="AB796" s="507"/>
      <c r="AC796" s="507"/>
      <c r="AD796" s="507"/>
      <c r="AE796" s="507"/>
      <c r="AF796" s="507"/>
      <c r="AG796" s="507"/>
      <c r="AH796" s="507"/>
      <c r="AI796" s="507"/>
      <c r="AJ796" s="507"/>
      <c r="AK796" s="507"/>
      <c r="AL796" s="507"/>
      <c r="AM796" s="507"/>
      <c r="AN796" s="507"/>
      <c r="AO796" s="507"/>
      <c r="AP796" s="507"/>
      <c r="AQ796" s="563"/>
      <c r="AR796" s="563"/>
      <c r="AS796" s="507"/>
    </row>
    <row r="797" spans="1:45" ht="27" customHeight="1" x14ac:dyDescent="0.2">
      <c r="A797" s="564"/>
      <c r="C797" s="507"/>
      <c r="E797" s="507"/>
      <c r="G797" s="507"/>
      <c r="H797" s="556"/>
      <c r="I797" s="507"/>
      <c r="J797" s="556"/>
      <c r="K797" s="506"/>
      <c r="L797" s="556"/>
      <c r="M797" s="506"/>
      <c r="N797" s="556"/>
      <c r="O797" s="506"/>
      <c r="P797" s="557"/>
      <c r="Q797" s="556"/>
      <c r="R797" s="558"/>
      <c r="S797" s="556"/>
      <c r="T797" s="556"/>
      <c r="U797" s="556"/>
      <c r="V797" s="743"/>
      <c r="W797" s="745"/>
      <c r="X797" s="746"/>
      <c r="Y797" s="557"/>
      <c r="Z797" s="506"/>
      <c r="AA797" s="507"/>
      <c r="AB797" s="507"/>
      <c r="AC797" s="507"/>
      <c r="AD797" s="507"/>
      <c r="AE797" s="507"/>
      <c r="AF797" s="507"/>
      <c r="AG797" s="507"/>
      <c r="AH797" s="507"/>
      <c r="AI797" s="507"/>
      <c r="AJ797" s="507"/>
      <c r="AK797" s="507"/>
      <c r="AL797" s="507"/>
      <c r="AM797" s="507"/>
      <c r="AN797" s="507"/>
      <c r="AO797" s="507"/>
      <c r="AP797" s="507"/>
      <c r="AQ797" s="563"/>
      <c r="AR797" s="563"/>
      <c r="AS797" s="507"/>
    </row>
    <row r="798" spans="1:45" ht="27" customHeight="1" x14ac:dyDescent="0.2">
      <c r="A798" s="564"/>
      <c r="C798" s="507"/>
      <c r="E798" s="507"/>
      <c r="G798" s="507"/>
      <c r="H798" s="556"/>
      <c r="I798" s="507"/>
      <c r="J798" s="556"/>
      <c r="K798" s="506"/>
      <c r="L798" s="556"/>
      <c r="M798" s="506"/>
      <c r="N798" s="556"/>
      <c r="O798" s="506"/>
      <c r="P798" s="557"/>
      <c r="Q798" s="556"/>
      <c r="R798" s="558"/>
      <c r="S798" s="556"/>
      <c r="T798" s="556"/>
      <c r="U798" s="556"/>
      <c r="V798" s="743"/>
      <c r="W798" s="745"/>
      <c r="X798" s="746"/>
      <c r="Y798" s="557"/>
      <c r="Z798" s="506"/>
      <c r="AA798" s="507"/>
      <c r="AB798" s="507"/>
      <c r="AC798" s="507"/>
      <c r="AD798" s="507"/>
      <c r="AE798" s="507"/>
      <c r="AF798" s="507"/>
      <c r="AG798" s="507"/>
      <c r="AH798" s="507"/>
      <c r="AI798" s="507"/>
      <c r="AJ798" s="507"/>
      <c r="AK798" s="507"/>
      <c r="AL798" s="507"/>
      <c r="AM798" s="507"/>
      <c r="AN798" s="507"/>
      <c r="AO798" s="507"/>
      <c r="AP798" s="507"/>
      <c r="AQ798" s="563"/>
      <c r="AR798" s="563"/>
      <c r="AS798" s="507"/>
    </row>
    <row r="799" spans="1:45" ht="27" customHeight="1" x14ac:dyDescent="0.2">
      <c r="A799" s="564"/>
      <c r="C799" s="507"/>
      <c r="E799" s="507"/>
      <c r="G799" s="507"/>
      <c r="H799" s="556"/>
      <c r="I799" s="507"/>
      <c r="J799" s="556"/>
      <c r="K799" s="506"/>
      <c r="L799" s="556"/>
      <c r="M799" s="506"/>
      <c r="N799" s="556"/>
      <c r="O799" s="506"/>
      <c r="P799" s="557"/>
      <c r="Q799" s="556"/>
      <c r="R799" s="558"/>
      <c r="S799" s="556"/>
      <c r="T799" s="556"/>
      <c r="U799" s="556"/>
      <c r="V799" s="743"/>
      <c r="W799" s="745"/>
      <c r="X799" s="746"/>
      <c r="Y799" s="557"/>
      <c r="Z799" s="506"/>
      <c r="AA799" s="507"/>
      <c r="AB799" s="507"/>
      <c r="AC799" s="507"/>
      <c r="AD799" s="507"/>
      <c r="AE799" s="507"/>
      <c r="AF799" s="507"/>
      <c r="AG799" s="507"/>
      <c r="AH799" s="507"/>
      <c r="AI799" s="507"/>
      <c r="AJ799" s="507"/>
      <c r="AK799" s="507"/>
      <c r="AL799" s="507"/>
      <c r="AM799" s="507"/>
      <c r="AN799" s="507"/>
      <c r="AO799" s="507"/>
      <c r="AP799" s="507"/>
      <c r="AQ799" s="563"/>
      <c r="AR799" s="563"/>
      <c r="AS799" s="507"/>
    </row>
    <row r="800" spans="1:45" ht="27" customHeight="1" x14ac:dyDescent="0.2">
      <c r="A800" s="564"/>
      <c r="C800" s="507"/>
      <c r="E800" s="507"/>
      <c r="G800" s="507"/>
      <c r="H800" s="556"/>
      <c r="I800" s="507"/>
      <c r="J800" s="556"/>
      <c r="K800" s="506"/>
      <c r="L800" s="556"/>
      <c r="M800" s="506"/>
      <c r="N800" s="556"/>
      <c r="O800" s="506"/>
      <c r="P800" s="557"/>
      <c r="Q800" s="556"/>
      <c r="R800" s="558"/>
      <c r="S800" s="556"/>
      <c r="T800" s="556"/>
      <c r="U800" s="556"/>
      <c r="V800" s="743"/>
      <c r="W800" s="745"/>
      <c r="X800" s="746"/>
      <c r="Y800" s="557"/>
      <c r="Z800" s="506"/>
      <c r="AA800" s="507"/>
      <c r="AB800" s="507"/>
      <c r="AC800" s="507"/>
      <c r="AD800" s="507"/>
      <c r="AE800" s="507"/>
      <c r="AF800" s="507"/>
      <c r="AG800" s="507"/>
      <c r="AH800" s="507"/>
      <c r="AI800" s="507"/>
      <c r="AJ800" s="507"/>
      <c r="AK800" s="507"/>
      <c r="AL800" s="507"/>
      <c r="AM800" s="507"/>
      <c r="AN800" s="507"/>
      <c r="AO800" s="507"/>
      <c r="AP800" s="507"/>
      <c r="AQ800" s="563"/>
      <c r="AR800" s="563"/>
      <c r="AS800" s="507"/>
    </row>
    <row r="801" spans="1:45" ht="27" customHeight="1" x14ac:dyDescent="0.2">
      <c r="A801" s="564"/>
      <c r="C801" s="507"/>
      <c r="E801" s="507"/>
      <c r="G801" s="507"/>
      <c r="H801" s="556"/>
      <c r="I801" s="507"/>
      <c r="J801" s="556"/>
      <c r="K801" s="506"/>
      <c r="L801" s="556"/>
      <c r="M801" s="506"/>
      <c r="N801" s="556"/>
      <c r="O801" s="506"/>
      <c r="P801" s="557"/>
      <c r="Q801" s="556"/>
      <c r="R801" s="558"/>
      <c r="S801" s="556"/>
      <c r="T801" s="556"/>
      <c r="U801" s="556"/>
      <c r="V801" s="743"/>
      <c r="W801" s="745"/>
      <c r="X801" s="746"/>
      <c r="Y801" s="557"/>
      <c r="Z801" s="506"/>
      <c r="AA801" s="507"/>
      <c r="AB801" s="507"/>
      <c r="AC801" s="507"/>
      <c r="AD801" s="507"/>
      <c r="AE801" s="507"/>
      <c r="AF801" s="507"/>
      <c r="AG801" s="507"/>
      <c r="AH801" s="507"/>
      <c r="AI801" s="507"/>
      <c r="AJ801" s="507"/>
      <c r="AK801" s="507"/>
      <c r="AL801" s="507"/>
      <c r="AM801" s="507"/>
      <c r="AN801" s="507"/>
      <c r="AO801" s="507"/>
      <c r="AP801" s="507"/>
      <c r="AQ801" s="563"/>
      <c r="AR801" s="563"/>
      <c r="AS801" s="507"/>
    </row>
    <row r="802" spans="1:45" ht="27" customHeight="1" x14ac:dyDescent="0.2">
      <c r="A802" s="564"/>
      <c r="C802" s="507"/>
      <c r="E802" s="507"/>
      <c r="G802" s="507"/>
      <c r="H802" s="556"/>
      <c r="I802" s="507"/>
      <c r="J802" s="556"/>
      <c r="K802" s="506"/>
      <c r="L802" s="556"/>
      <c r="M802" s="506"/>
      <c r="N802" s="556"/>
      <c r="O802" s="506"/>
      <c r="P802" s="557"/>
      <c r="Q802" s="556"/>
      <c r="R802" s="558"/>
      <c r="S802" s="556"/>
      <c r="T802" s="556"/>
      <c r="U802" s="556"/>
      <c r="V802" s="743"/>
      <c r="W802" s="745"/>
      <c r="X802" s="746"/>
      <c r="Y802" s="557"/>
      <c r="Z802" s="506"/>
      <c r="AA802" s="507"/>
      <c r="AB802" s="507"/>
      <c r="AC802" s="507"/>
      <c r="AD802" s="507"/>
      <c r="AE802" s="507"/>
      <c r="AF802" s="507"/>
      <c r="AG802" s="507"/>
      <c r="AH802" s="507"/>
      <c r="AI802" s="507"/>
      <c r="AJ802" s="507"/>
      <c r="AK802" s="507"/>
      <c r="AL802" s="507"/>
      <c r="AM802" s="507"/>
      <c r="AN802" s="507"/>
      <c r="AO802" s="507"/>
      <c r="AP802" s="507"/>
      <c r="AQ802" s="563"/>
      <c r="AR802" s="563"/>
      <c r="AS802" s="507"/>
    </row>
    <row r="803" spans="1:45" ht="27" customHeight="1" x14ac:dyDescent="0.2">
      <c r="A803" s="564"/>
      <c r="C803" s="507"/>
      <c r="E803" s="507"/>
      <c r="G803" s="507"/>
      <c r="H803" s="556"/>
      <c r="I803" s="507"/>
      <c r="J803" s="556"/>
      <c r="K803" s="506"/>
      <c r="L803" s="556"/>
      <c r="M803" s="506"/>
      <c r="N803" s="556"/>
      <c r="O803" s="506"/>
      <c r="P803" s="557"/>
      <c r="Q803" s="556"/>
      <c r="R803" s="558"/>
      <c r="S803" s="556"/>
      <c r="T803" s="556"/>
      <c r="U803" s="556"/>
      <c r="V803" s="743"/>
      <c r="W803" s="745"/>
      <c r="X803" s="746"/>
      <c r="Y803" s="557"/>
      <c r="Z803" s="506"/>
      <c r="AA803" s="507"/>
      <c r="AB803" s="507"/>
      <c r="AC803" s="507"/>
      <c r="AD803" s="507"/>
      <c r="AE803" s="507"/>
      <c r="AF803" s="507"/>
      <c r="AG803" s="507"/>
      <c r="AH803" s="507"/>
      <c r="AI803" s="507"/>
      <c r="AJ803" s="507"/>
      <c r="AK803" s="507"/>
      <c r="AL803" s="507"/>
      <c r="AM803" s="507"/>
      <c r="AN803" s="507"/>
      <c r="AO803" s="507"/>
      <c r="AP803" s="507"/>
      <c r="AQ803" s="563"/>
      <c r="AR803" s="563"/>
      <c r="AS803" s="507"/>
    </row>
    <row r="804" spans="1:45" ht="27" customHeight="1" x14ac:dyDescent="0.2">
      <c r="A804" s="564"/>
      <c r="C804" s="507"/>
      <c r="E804" s="507"/>
      <c r="G804" s="507"/>
      <c r="H804" s="556"/>
      <c r="I804" s="507"/>
      <c r="J804" s="556"/>
      <c r="K804" s="506"/>
      <c r="L804" s="556"/>
      <c r="M804" s="506"/>
      <c r="N804" s="556"/>
      <c r="O804" s="506"/>
      <c r="P804" s="557"/>
      <c r="Q804" s="556"/>
      <c r="R804" s="558"/>
      <c r="S804" s="556"/>
      <c r="T804" s="556"/>
      <c r="U804" s="556"/>
      <c r="V804" s="743"/>
      <c r="W804" s="745"/>
      <c r="X804" s="746"/>
      <c r="Y804" s="557"/>
      <c r="Z804" s="506"/>
      <c r="AA804" s="507"/>
      <c r="AB804" s="507"/>
      <c r="AC804" s="507"/>
      <c r="AD804" s="507"/>
      <c r="AE804" s="507"/>
      <c r="AF804" s="507"/>
      <c r="AG804" s="507"/>
      <c r="AH804" s="507"/>
      <c r="AI804" s="507"/>
      <c r="AJ804" s="507"/>
      <c r="AK804" s="507"/>
      <c r="AL804" s="507"/>
      <c r="AM804" s="507"/>
      <c r="AN804" s="507"/>
      <c r="AO804" s="507"/>
      <c r="AP804" s="507"/>
      <c r="AQ804" s="563"/>
      <c r="AR804" s="563"/>
      <c r="AS804" s="507"/>
    </row>
    <row r="805" spans="1:45" ht="27" customHeight="1" x14ac:dyDescent="0.2">
      <c r="A805" s="564"/>
      <c r="C805" s="507"/>
      <c r="E805" s="507"/>
      <c r="G805" s="507"/>
      <c r="H805" s="556"/>
      <c r="I805" s="507"/>
      <c r="J805" s="556"/>
      <c r="K805" s="506"/>
      <c r="L805" s="556"/>
      <c r="M805" s="506"/>
      <c r="N805" s="556"/>
      <c r="O805" s="506"/>
      <c r="P805" s="557"/>
      <c r="Q805" s="556"/>
      <c r="R805" s="558"/>
      <c r="S805" s="556"/>
      <c r="T805" s="556"/>
      <c r="U805" s="556"/>
      <c r="V805" s="743"/>
      <c r="W805" s="745"/>
      <c r="X805" s="746"/>
      <c r="Y805" s="557"/>
      <c r="Z805" s="506"/>
      <c r="AA805" s="507"/>
      <c r="AB805" s="507"/>
      <c r="AC805" s="507"/>
      <c r="AD805" s="507"/>
      <c r="AE805" s="507"/>
      <c r="AF805" s="507"/>
      <c r="AG805" s="507"/>
      <c r="AH805" s="507"/>
      <c r="AI805" s="507"/>
      <c r="AJ805" s="507"/>
      <c r="AK805" s="507"/>
      <c r="AL805" s="507"/>
      <c r="AM805" s="507"/>
      <c r="AN805" s="507"/>
      <c r="AO805" s="507"/>
      <c r="AP805" s="507"/>
      <c r="AQ805" s="563"/>
      <c r="AR805" s="563"/>
      <c r="AS805" s="507"/>
    </row>
    <row r="806" spans="1:45" ht="27" customHeight="1" x14ac:dyDescent="0.2">
      <c r="A806" s="564"/>
      <c r="C806" s="507"/>
      <c r="E806" s="507"/>
      <c r="G806" s="507"/>
      <c r="H806" s="556"/>
      <c r="I806" s="507"/>
      <c r="J806" s="556"/>
      <c r="K806" s="506"/>
      <c r="L806" s="556"/>
      <c r="M806" s="506"/>
      <c r="N806" s="556"/>
      <c r="O806" s="506"/>
      <c r="P806" s="557"/>
      <c r="Q806" s="556"/>
      <c r="R806" s="558"/>
      <c r="S806" s="556"/>
      <c r="T806" s="556"/>
      <c r="U806" s="556"/>
      <c r="V806" s="743"/>
      <c r="W806" s="745"/>
      <c r="X806" s="746"/>
      <c r="Y806" s="557"/>
      <c r="Z806" s="506"/>
      <c r="AA806" s="507"/>
      <c r="AB806" s="507"/>
      <c r="AC806" s="507"/>
      <c r="AD806" s="507"/>
      <c r="AE806" s="507"/>
      <c r="AF806" s="507"/>
      <c r="AG806" s="507"/>
      <c r="AH806" s="507"/>
      <c r="AI806" s="507"/>
      <c r="AJ806" s="507"/>
      <c r="AK806" s="507"/>
      <c r="AL806" s="507"/>
      <c r="AM806" s="507"/>
      <c r="AN806" s="507"/>
      <c r="AO806" s="507"/>
      <c r="AP806" s="507"/>
      <c r="AQ806" s="563"/>
      <c r="AR806" s="563"/>
      <c r="AS806" s="507"/>
    </row>
    <row r="807" spans="1:45" ht="27" customHeight="1" x14ac:dyDescent="0.2">
      <c r="A807" s="564"/>
      <c r="C807" s="507"/>
      <c r="E807" s="507"/>
      <c r="G807" s="507"/>
      <c r="H807" s="556"/>
      <c r="I807" s="507"/>
      <c r="J807" s="556"/>
      <c r="K807" s="506"/>
      <c r="L807" s="556"/>
      <c r="M807" s="506"/>
      <c r="N807" s="556"/>
      <c r="O807" s="506"/>
      <c r="P807" s="557"/>
      <c r="Q807" s="556"/>
      <c r="R807" s="558"/>
      <c r="S807" s="556"/>
      <c r="T807" s="556"/>
      <c r="U807" s="556"/>
      <c r="V807" s="743"/>
      <c r="W807" s="745"/>
      <c r="X807" s="746"/>
      <c r="Y807" s="557"/>
      <c r="Z807" s="506"/>
      <c r="AA807" s="507"/>
      <c r="AB807" s="507"/>
      <c r="AC807" s="507"/>
      <c r="AD807" s="507"/>
      <c r="AE807" s="507"/>
      <c r="AF807" s="507"/>
      <c r="AG807" s="507"/>
      <c r="AH807" s="507"/>
      <c r="AI807" s="507"/>
      <c r="AJ807" s="507"/>
      <c r="AK807" s="507"/>
      <c r="AL807" s="507"/>
      <c r="AM807" s="507"/>
      <c r="AN807" s="507"/>
      <c r="AO807" s="507"/>
      <c r="AP807" s="507"/>
      <c r="AQ807" s="563"/>
      <c r="AR807" s="563"/>
      <c r="AS807" s="507"/>
    </row>
    <row r="808" spans="1:45" ht="27" customHeight="1" x14ac:dyDescent="0.2">
      <c r="A808" s="564"/>
      <c r="C808" s="507"/>
      <c r="E808" s="507"/>
      <c r="G808" s="507"/>
      <c r="H808" s="556"/>
      <c r="I808" s="507"/>
      <c r="J808" s="556"/>
      <c r="K808" s="506"/>
      <c r="L808" s="556"/>
      <c r="M808" s="506"/>
      <c r="N808" s="556"/>
      <c r="O808" s="506"/>
      <c r="P808" s="557"/>
      <c r="Q808" s="556"/>
      <c r="R808" s="558"/>
      <c r="S808" s="556"/>
      <c r="T808" s="556"/>
      <c r="U808" s="556"/>
      <c r="V808" s="743"/>
      <c r="W808" s="745"/>
      <c r="X808" s="746"/>
      <c r="Y808" s="557"/>
      <c r="Z808" s="506"/>
      <c r="AA808" s="507"/>
      <c r="AB808" s="507"/>
      <c r="AC808" s="507"/>
      <c r="AD808" s="507"/>
      <c r="AE808" s="507"/>
      <c r="AF808" s="507"/>
      <c r="AG808" s="507"/>
      <c r="AH808" s="507"/>
      <c r="AI808" s="507"/>
      <c r="AJ808" s="507"/>
      <c r="AK808" s="507"/>
      <c r="AL808" s="507"/>
      <c r="AM808" s="507"/>
      <c r="AN808" s="507"/>
      <c r="AO808" s="507"/>
      <c r="AP808" s="507"/>
      <c r="AQ808" s="563"/>
      <c r="AR808" s="563"/>
      <c r="AS808" s="507"/>
    </row>
    <row r="809" spans="1:45" ht="27" customHeight="1" x14ac:dyDescent="0.2">
      <c r="A809" s="564"/>
      <c r="C809" s="507"/>
      <c r="E809" s="507"/>
      <c r="G809" s="507"/>
      <c r="H809" s="556"/>
      <c r="I809" s="507"/>
      <c r="J809" s="556"/>
      <c r="K809" s="506"/>
      <c r="L809" s="556"/>
      <c r="M809" s="506"/>
      <c r="N809" s="556"/>
      <c r="O809" s="506"/>
      <c r="P809" s="557"/>
      <c r="Q809" s="556"/>
      <c r="R809" s="558"/>
      <c r="S809" s="556"/>
      <c r="T809" s="556"/>
      <c r="U809" s="556"/>
      <c r="V809" s="743"/>
      <c r="W809" s="745"/>
      <c r="X809" s="746"/>
      <c r="Y809" s="557"/>
      <c r="Z809" s="506"/>
      <c r="AA809" s="507"/>
      <c r="AB809" s="507"/>
      <c r="AC809" s="507"/>
      <c r="AD809" s="507"/>
      <c r="AE809" s="507"/>
      <c r="AF809" s="507"/>
      <c r="AG809" s="507"/>
      <c r="AH809" s="507"/>
      <c r="AI809" s="507"/>
      <c r="AJ809" s="507"/>
      <c r="AK809" s="507"/>
      <c r="AL809" s="507"/>
      <c r="AM809" s="507"/>
      <c r="AN809" s="507"/>
      <c r="AO809" s="507"/>
      <c r="AP809" s="507"/>
      <c r="AQ809" s="563"/>
      <c r="AR809" s="563"/>
      <c r="AS809" s="507"/>
    </row>
    <row r="810" spans="1:45" ht="27" customHeight="1" x14ac:dyDescent="0.2">
      <c r="A810" s="564"/>
      <c r="C810" s="507"/>
      <c r="E810" s="507"/>
      <c r="G810" s="507"/>
      <c r="H810" s="556"/>
      <c r="I810" s="507"/>
      <c r="J810" s="556"/>
      <c r="K810" s="506"/>
      <c r="L810" s="556"/>
      <c r="M810" s="506"/>
      <c r="N810" s="556"/>
      <c r="O810" s="506"/>
      <c r="P810" s="557"/>
      <c r="Q810" s="556"/>
      <c r="R810" s="558"/>
      <c r="S810" s="556"/>
      <c r="T810" s="556"/>
      <c r="U810" s="556"/>
      <c r="V810" s="743"/>
      <c r="W810" s="745"/>
      <c r="X810" s="746"/>
      <c r="Y810" s="557"/>
      <c r="Z810" s="506"/>
      <c r="AA810" s="507"/>
      <c r="AB810" s="507"/>
      <c r="AC810" s="507"/>
      <c r="AD810" s="507"/>
      <c r="AE810" s="507"/>
      <c r="AF810" s="507"/>
      <c r="AG810" s="507"/>
      <c r="AH810" s="507"/>
      <c r="AI810" s="507"/>
      <c r="AJ810" s="507"/>
      <c r="AK810" s="507"/>
      <c r="AL810" s="507"/>
      <c r="AM810" s="507"/>
      <c r="AN810" s="507"/>
      <c r="AO810" s="507"/>
      <c r="AP810" s="507"/>
      <c r="AQ810" s="563"/>
      <c r="AR810" s="563"/>
      <c r="AS810" s="507"/>
    </row>
    <row r="811" spans="1:45" ht="27" customHeight="1" x14ac:dyDescent="0.2">
      <c r="A811" s="564"/>
      <c r="C811" s="507"/>
      <c r="E811" s="507"/>
      <c r="G811" s="507"/>
      <c r="H811" s="556"/>
      <c r="I811" s="507"/>
      <c r="J811" s="556"/>
      <c r="K811" s="506"/>
      <c r="L811" s="556"/>
      <c r="M811" s="506"/>
      <c r="N811" s="556"/>
      <c r="O811" s="506"/>
      <c r="P811" s="557"/>
      <c r="Q811" s="556"/>
      <c r="R811" s="558"/>
      <c r="S811" s="556"/>
      <c r="T811" s="556"/>
      <c r="U811" s="556"/>
      <c r="V811" s="743"/>
      <c r="W811" s="745"/>
      <c r="X811" s="746"/>
      <c r="Y811" s="557"/>
      <c r="Z811" s="506"/>
      <c r="AA811" s="507"/>
      <c r="AB811" s="507"/>
      <c r="AC811" s="507"/>
      <c r="AD811" s="507"/>
      <c r="AE811" s="507"/>
      <c r="AF811" s="507"/>
      <c r="AG811" s="507"/>
      <c r="AH811" s="507"/>
      <c r="AI811" s="507"/>
      <c r="AJ811" s="507"/>
      <c r="AK811" s="507"/>
      <c r="AL811" s="507"/>
      <c r="AM811" s="507"/>
      <c r="AN811" s="507"/>
      <c r="AO811" s="507"/>
      <c r="AP811" s="507"/>
      <c r="AQ811" s="563"/>
      <c r="AR811" s="563"/>
      <c r="AS811" s="507"/>
    </row>
    <row r="812" spans="1:45" ht="27" customHeight="1" x14ac:dyDescent="0.2">
      <c r="A812" s="564"/>
      <c r="C812" s="507"/>
      <c r="E812" s="507"/>
      <c r="G812" s="507"/>
      <c r="H812" s="556"/>
      <c r="I812" s="507"/>
      <c r="J812" s="556"/>
      <c r="K812" s="506"/>
      <c r="L812" s="556"/>
      <c r="M812" s="506"/>
      <c r="N812" s="556"/>
      <c r="O812" s="506"/>
      <c r="P812" s="557"/>
      <c r="Q812" s="556"/>
      <c r="R812" s="558"/>
      <c r="S812" s="556"/>
      <c r="T812" s="556"/>
      <c r="U812" s="556"/>
      <c r="V812" s="743"/>
      <c r="W812" s="745"/>
      <c r="X812" s="746"/>
      <c r="Y812" s="557"/>
      <c r="Z812" s="506"/>
      <c r="AA812" s="507"/>
      <c r="AB812" s="507"/>
      <c r="AC812" s="507"/>
      <c r="AD812" s="507"/>
      <c r="AE812" s="507"/>
      <c r="AF812" s="507"/>
      <c r="AG812" s="507"/>
      <c r="AH812" s="507"/>
      <c r="AI812" s="507"/>
      <c r="AJ812" s="507"/>
      <c r="AK812" s="507"/>
      <c r="AL812" s="507"/>
      <c r="AM812" s="507"/>
      <c r="AN812" s="507"/>
      <c r="AO812" s="507"/>
      <c r="AP812" s="507"/>
      <c r="AQ812" s="563"/>
      <c r="AR812" s="563"/>
      <c r="AS812" s="507"/>
    </row>
    <row r="813" spans="1:45" ht="27" customHeight="1" x14ac:dyDescent="0.2">
      <c r="A813" s="564"/>
      <c r="C813" s="507"/>
      <c r="E813" s="507"/>
      <c r="G813" s="507"/>
      <c r="H813" s="556"/>
      <c r="I813" s="507"/>
      <c r="J813" s="556"/>
      <c r="K813" s="506"/>
      <c r="L813" s="556"/>
      <c r="M813" s="506"/>
      <c r="N813" s="556"/>
      <c r="O813" s="506"/>
      <c r="P813" s="557"/>
      <c r="Q813" s="556"/>
      <c r="R813" s="558"/>
      <c r="S813" s="556"/>
      <c r="T813" s="556"/>
      <c r="U813" s="556"/>
      <c r="V813" s="743"/>
      <c r="W813" s="745"/>
      <c r="X813" s="746"/>
      <c r="Y813" s="557"/>
      <c r="Z813" s="506"/>
      <c r="AA813" s="507"/>
      <c r="AB813" s="507"/>
      <c r="AC813" s="507"/>
      <c r="AD813" s="507"/>
      <c r="AE813" s="507"/>
      <c r="AF813" s="507"/>
      <c r="AG813" s="507"/>
      <c r="AH813" s="507"/>
      <c r="AI813" s="507"/>
      <c r="AJ813" s="507"/>
      <c r="AK813" s="507"/>
      <c r="AL813" s="507"/>
      <c r="AM813" s="507"/>
      <c r="AN813" s="507"/>
      <c r="AO813" s="507"/>
      <c r="AP813" s="507"/>
      <c r="AQ813" s="563"/>
      <c r="AR813" s="563"/>
      <c r="AS813" s="507"/>
    </row>
    <row r="814" spans="1:45" ht="27" customHeight="1" x14ac:dyDescent="0.2">
      <c r="A814" s="564"/>
      <c r="C814" s="507"/>
      <c r="E814" s="507"/>
      <c r="G814" s="507"/>
      <c r="H814" s="556"/>
      <c r="I814" s="507"/>
      <c r="J814" s="556"/>
      <c r="K814" s="506"/>
      <c r="L814" s="556"/>
      <c r="M814" s="506"/>
      <c r="N814" s="556"/>
      <c r="O814" s="506"/>
      <c r="P814" s="557"/>
      <c r="Q814" s="556"/>
      <c r="R814" s="558"/>
      <c r="S814" s="556"/>
      <c r="T814" s="556"/>
      <c r="U814" s="556"/>
      <c r="V814" s="743"/>
      <c r="W814" s="745"/>
      <c r="X814" s="746"/>
      <c r="Y814" s="557"/>
      <c r="Z814" s="506"/>
      <c r="AA814" s="507"/>
      <c r="AB814" s="507"/>
      <c r="AC814" s="507"/>
      <c r="AD814" s="507"/>
      <c r="AE814" s="507"/>
      <c r="AF814" s="507"/>
      <c r="AG814" s="507"/>
      <c r="AH814" s="507"/>
      <c r="AI814" s="507"/>
      <c r="AJ814" s="507"/>
      <c r="AK814" s="507"/>
      <c r="AL814" s="507"/>
      <c r="AM814" s="507"/>
      <c r="AN814" s="507"/>
      <c r="AO814" s="507"/>
      <c r="AP814" s="507"/>
      <c r="AQ814" s="563"/>
      <c r="AR814" s="563"/>
      <c r="AS814" s="507"/>
    </row>
    <row r="815" spans="1:45" ht="27" customHeight="1" x14ac:dyDescent="0.2">
      <c r="A815" s="564"/>
      <c r="C815" s="507"/>
      <c r="E815" s="507"/>
      <c r="G815" s="507"/>
      <c r="H815" s="556"/>
      <c r="I815" s="507"/>
      <c r="J815" s="556"/>
      <c r="K815" s="506"/>
      <c r="L815" s="556"/>
      <c r="M815" s="506"/>
      <c r="N815" s="556"/>
      <c r="O815" s="506"/>
      <c r="P815" s="557"/>
      <c r="Q815" s="556"/>
      <c r="R815" s="558"/>
      <c r="S815" s="556"/>
      <c r="T815" s="556"/>
      <c r="U815" s="556"/>
      <c r="V815" s="743"/>
      <c r="W815" s="745"/>
      <c r="X815" s="746"/>
      <c r="Y815" s="557"/>
      <c r="Z815" s="506"/>
      <c r="AA815" s="507"/>
      <c r="AB815" s="507"/>
      <c r="AC815" s="507"/>
      <c r="AD815" s="507"/>
      <c r="AE815" s="507"/>
      <c r="AF815" s="507"/>
      <c r="AG815" s="507"/>
      <c r="AH815" s="507"/>
      <c r="AI815" s="507"/>
      <c r="AJ815" s="507"/>
      <c r="AK815" s="507"/>
      <c r="AL815" s="507"/>
      <c r="AM815" s="507"/>
      <c r="AN815" s="507"/>
      <c r="AO815" s="507"/>
      <c r="AP815" s="507"/>
      <c r="AQ815" s="563"/>
      <c r="AR815" s="563"/>
      <c r="AS815" s="507"/>
    </row>
    <row r="816" spans="1:45" ht="27" customHeight="1" x14ac:dyDescent="0.2">
      <c r="A816" s="564"/>
      <c r="C816" s="507"/>
      <c r="E816" s="507"/>
      <c r="G816" s="507"/>
      <c r="H816" s="556"/>
      <c r="I816" s="507"/>
      <c r="J816" s="556"/>
      <c r="K816" s="506"/>
      <c r="L816" s="556"/>
      <c r="M816" s="506"/>
      <c r="N816" s="556"/>
      <c r="O816" s="506"/>
      <c r="P816" s="557"/>
      <c r="Q816" s="556"/>
      <c r="R816" s="558"/>
      <c r="S816" s="556"/>
      <c r="T816" s="556"/>
      <c r="U816" s="556"/>
      <c r="V816" s="743"/>
      <c r="W816" s="745"/>
      <c r="X816" s="746"/>
      <c r="Y816" s="557"/>
      <c r="Z816" s="506"/>
      <c r="AA816" s="507"/>
      <c r="AB816" s="507"/>
      <c r="AC816" s="507"/>
      <c r="AD816" s="507"/>
      <c r="AE816" s="507"/>
      <c r="AF816" s="507"/>
      <c r="AG816" s="507"/>
      <c r="AH816" s="507"/>
      <c r="AI816" s="507"/>
      <c r="AJ816" s="507"/>
      <c r="AK816" s="507"/>
      <c r="AL816" s="507"/>
      <c r="AM816" s="507"/>
      <c r="AN816" s="507"/>
      <c r="AO816" s="507"/>
      <c r="AP816" s="507"/>
      <c r="AQ816" s="563"/>
      <c r="AR816" s="563"/>
      <c r="AS816" s="507"/>
    </row>
    <row r="817" spans="1:45" ht="27" customHeight="1" x14ac:dyDescent="0.2">
      <c r="A817" s="564"/>
      <c r="C817" s="507"/>
      <c r="E817" s="507"/>
      <c r="G817" s="507"/>
      <c r="H817" s="556"/>
      <c r="I817" s="507"/>
      <c r="J817" s="556"/>
      <c r="K817" s="506"/>
      <c r="L817" s="556"/>
      <c r="M817" s="506"/>
      <c r="N817" s="556"/>
      <c r="O817" s="506"/>
      <c r="P817" s="557"/>
      <c r="Q817" s="556"/>
      <c r="R817" s="558"/>
      <c r="S817" s="556"/>
      <c r="T817" s="556"/>
      <c r="U817" s="556"/>
      <c r="V817" s="743"/>
      <c r="W817" s="745"/>
      <c r="X817" s="746"/>
      <c r="Y817" s="557"/>
      <c r="Z817" s="506"/>
      <c r="AA817" s="507"/>
      <c r="AB817" s="507"/>
      <c r="AC817" s="507"/>
      <c r="AD817" s="507"/>
      <c r="AE817" s="507"/>
      <c r="AF817" s="507"/>
      <c r="AG817" s="507"/>
      <c r="AH817" s="507"/>
      <c r="AI817" s="507"/>
      <c r="AJ817" s="507"/>
      <c r="AK817" s="507"/>
      <c r="AL817" s="507"/>
      <c r="AM817" s="507"/>
      <c r="AN817" s="507"/>
      <c r="AO817" s="507"/>
      <c r="AP817" s="507"/>
      <c r="AQ817" s="563"/>
      <c r="AR817" s="563"/>
      <c r="AS817" s="507"/>
    </row>
    <row r="818" spans="1:45" ht="27" customHeight="1" x14ac:dyDescent="0.2">
      <c r="A818" s="564"/>
      <c r="C818" s="507"/>
      <c r="E818" s="507"/>
      <c r="G818" s="507"/>
      <c r="H818" s="556"/>
      <c r="I818" s="507"/>
      <c r="J818" s="556"/>
      <c r="K818" s="506"/>
      <c r="L818" s="556"/>
      <c r="M818" s="506"/>
      <c r="N818" s="556"/>
      <c r="O818" s="506"/>
      <c r="P818" s="557"/>
      <c r="Q818" s="556"/>
      <c r="R818" s="558"/>
      <c r="S818" s="556"/>
      <c r="T818" s="556"/>
      <c r="U818" s="556"/>
      <c r="V818" s="743"/>
      <c r="W818" s="745"/>
      <c r="X818" s="746"/>
      <c r="Y818" s="557"/>
      <c r="Z818" s="506"/>
      <c r="AA818" s="507"/>
      <c r="AB818" s="507"/>
      <c r="AC818" s="507"/>
      <c r="AD818" s="507"/>
      <c r="AE818" s="507"/>
      <c r="AF818" s="507"/>
      <c r="AG818" s="507"/>
      <c r="AH818" s="507"/>
      <c r="AI818" s="507"/>
      <c r="AJ818" s="507"/>
      <c r="AK818" s="507"/>
      <c r="AL818" s="507"/>
      <c r="AM818" s="507"/>
      <c r="AN818" s="507"/>
      <c r="AO818" s="507"/>
      <c r="AP818" s="507"/>
      <c r="AQ818" s="563"/>
      <c r="AR818" s="563"/>
      <c r="AS818" s="507"/>
    </row>
    <row r="819" spans="1:45" ht="27" customHeight="1" x14ac:dyDescent="0.2">
      <c r="A819" s="564"/>
      <c r="C819" s="507"/>
      <c r="E819" s="507"/>
      <c r="G819" s="507"/>
      <c r="H819" s="556"/>
      <c r="I819" s="507"/>
      <c r="J819" s="556"/>
      <c r="K819" s="506"/>
      <c r="L819" s="556"/>
      <c r="M819" s="506"/>
      <c r="N819" s="556"/>
      <c r="O819" s="506"/>
      <c r="P819" s="557"/>
      <c r="Q819" s="556"/>
      <c r="R819" s="558"/>
      <c r="S819" s="556"/>
      <c r="T819" s="556"/>
      <c r="U819" s="556"/>
      <c r="V819" s="743"/>
      <c r="W819" s="745"/>
      <c r="X819" s="746"/>
      <c r="Y819" s="557"/>
      <c r="Z819" s="506"/>
      <c r="AA819" s="507"/>
      <c r="AB819" s="507"/>
      <c r="AC819" s="507"/>
      <c r="AD819" s="507"/>
      <c r="AE819" s="507"/>
      <c r="AF819" s="507"/>
      <c r="AG819" s="507"/>
      <c r="AH819" s="507"/>
      <c r="AI819" s="507"/>
      <c r="AJ819" s="507"/>
      <c r="AK819" s="507"/>
      <c r="AL819" s="507"/>
      <c r="AM819" s="507"/>
      <c r="AN819" s="507"/>
      <c r="AO819" s="507"/>
      <c r="AP819" s="507"/>
      <c r="AQ819" s="563"/>
      <c r="AR819" s="563"/>
      <c r="AS819" s="507"/>
    </row>
    <row r="820" spans="1:45" ht="27" customHeight="1" x14ac:dyDescent="0.2">
      <c r="A820" s="564"/>
      <c r="C820" s="507"/>
      <c r="E820" s="507"/>
      <c r="G820" s="507"/>
      <c r="H820" s="556"/>
      <c r="I820" s="507"/>
      <c r="J820" s="556"/>
      <c r="K820" s="506"/>
      <c r="L820" s="556"/>
      <c r="M820" s="506"/>
      <c r="N820" s="556"/>
      <c r="O820" s="506"/>
      <c r="P820" s="557"/>
      <c r="Q820" s="556"/>
      <c r="R820" s="558"/>
      <c r="S820" s="556"/>
      <c r="T820" s="556"/>
      <c r="U820" s="556"/>
      <c r="V820" s="743"/>
      <c r="W820" s="745"/>
      <c r="X820" s="746"/>
      <c r="Y820" s="557"/>
      <c r="Z820" s="506"/>
      <c r="AA820" s="507"/>
      <c r="AB820" s="507"/>
      <c r="AC820" s="507"/>
      <c r="AD820" s="507"/>
      <c r="AE820" s="507"/>
      <c r="AF820" s="507"/>
      <c r="AG820" s="507"/>
      <c r="AH820" s="507"/>
      <c r="AI820" s="507"/>
      <c r="AJ820" s="507"/>
      <c r="AK820" s="507"/>
      <c r="AL820" s="507"/>
      <c r="AM820" s="507"/>
      <c r="AN820" s="507"/>
      <c r="AO820" s="507"/>
      <c r="AP820" s="507"/>
      <c r="AQ820" s="563"/>
      <c r="AR820" s="563"/>
      <c r="AS820" s="507"/>
    </row>
    <row r="821" spans="1:45" ht="27" customHeight="1" x14ac:dyDescent="0.2">
      <c r="A821" s="564"/>
      <c r="C821" s="507"/>
      <c r="E821" s="507"/>
      <c r="G821" s="507"/>
      <c r="H821" s="556"/>
      <c r="I821" s="507"/>
      <c r="J821" s="556"/>
      <c r="K821" s="506"/>
      <c r="L821" s="556"/>
      <c r="M821" s="506"/>
      <c r="N821" s="556"/>
      <c r="O821" s="506"/>
      <c r="P821" s="557"/>
      <c r="Q821" s="556"/>
      <c r="R821" s="558"/>
      <c r="S821" s="556"/>
      <c r="T821" s="556"/>
      <c r="U821" s="556"/>
      <c r="V821" s="743"/>
      <c r="W821" s="745"/>
      <c r="X821" s="746"/>
      <c r="Y821" s="557"/>
      <c r="Z821" s="506"/>
      <c r="AA821" s="507"/>
      <c r="AB821" s="507"/>
      <c r="AC821" s="507"/>
      <c r="AD821" s="507"/>
      <c r="AE821" s="507"/>
      <c r="AF821" s="507"/>
      <c r="AG821" s="507"/>
      <c r="AH821" s="507"/>
      <c r="AI821" s="507"/>
      <c r="AJ821" s="507"/>
      <c r="AK821" s="507"/>
      <c r="AL821" s="507"/>
      <c r="AM821" s="507"/>
      <c r="AN821" s="507"/>
      <c r="AO821" s="507"/>
      <c r="AP821" s="507"/>
      <c r="AQ821" s="563"/>
      <c r="AR821" s="563"/>
      <c r="AS821" s="507"/>
    </row>
    <row r="822" spans="1:45" ht="27" customHeight="1" x14ac:dyDescent="0.2">
      <c r="A822" s="564"/>
      <c r="C822" s="507"/>
      <c r="E822" s="507"/>
      <c r="G822" s="507"/>
      <c r="H822" s="556"/>
      <c r="I822" s="507"/>
      <c r="J822" s="556"/>
      <c r="K822" s="506"/>
      <c r="L822" s="556"/>
      <c r="M822" s="506"/>
      <c r="N822" s="556"/>
      <c r="O822" s="506"/>
      <c r="P822" s="557"/>
      <c r="Q822" s="556"/>
      <c r="R822" s="558"/>
      <c r="S822" s="556"/>
      <c r="T822" s="556"/>
      <c r="U822" s="556"/>
      <c r="V822" s="743"/>
      <c r="W822" s="745"/>
      <c r="X822" s="746"/>
      <c r="Y822" s="557"/>
      <c r="Z822" s="506"/>
      <c r="AA822" s="507"/>
      <c r="AB822" s="507"/>
      <c r="AC822" s="507"/>
      <c r="AD822" s="507"/>
      <c r="AE822" s="507"/>
      <c r="AF822" s="507"/>
      <c r="AG822" s="507"/>
      <c r="AH822" s="507"/>
      <c r="AI822" s="507"/>
      <c r="AJ822" s="507"/>
      <c r="AK822" s="507"/>
      <c r="AL822" s="507"/>
      <c r="AM822" s="507"/>
      <c r="AN822" s="507"/>
      <c r="AO822" s="507"/>
      <c r="AP822" s="507"/>
      <c r="AQ822" s="563"/>
      <c r="AR822" s="563"/>
      <c r="AS822" s="507"/>
    </row>
    <row r="823" spans="1:45" ht="27" customHeight="1" x14ac:dyDescent="0.2">
      <c r="A823" s="564"/>
      <c r="C823" s="507"/>
      <c r="E823" s="507"/>
      <c r="G823" s="507"/>
      <c r="H823" s="556"/>
      <c r="I823" s="507"/>
      <c r="J823" s="556"/>
      <c r="K823" s="506"/>
      <c r="L823" s="556"/>
      <c r="M823" s="506"/>
      <c r="N823" s="556"/>
      <c r="O823" s="506"/>
      <c r="P823" s="557"/>
      <c r="Q823" s="556"/>
      <c r="R823" s="558"/>
      <c r="S823" s="556"/>
      <c r="T823" s="556"/>
      <c r="U823" s="556"/>
      <c r="V823" s="743"/>
      <c r="W823" s="745"/>
      <c r="X823" s="746"/>
      <c r="Y823" s="557"/>
      <c r="Z823" s="506"/>
      <c r="AA823" s="507"/>
      <c r="AB823" s="507"/>
      <c r="AC823" s="507"/>
      <c r="AD823" s="507"/>
      <c r="AE823" s="507"/>
      <c r="AF823" s="507"/>
      <c r="AG823" s="507"/>
      <c r="AH823" s="507"/>
      <c r="AI823" s="507"/>
      <c r="AJ823" s="507"/>
      <c r="AK823" s="507"/>
      <c r="AL823" s="507"/>
      <c r="AM823" s="507"/>
      <c r="AN823" s="507"/>
      <c r="AO823" s="507"/>
      <c r="AP823" s="507"/>
      <c r="AQ823" s="563"/>
      <c r="AR823" s="563"/>
      <c r="AS823" s="507"/>
    </row>
    <row r="824" spans="1:45" ht="27" customHeight="1" x14ac:dyDescent="0.2">
      <c r="A824" s="564"/>
      <c r="C824" s="507"/>
      <c r="E824" s="507"/>
      <c r="G824" s="507"/>
      <c r="H824" s="556"/>
      <c r="I824" s="507"/>
      <c r="J824" s="556"/>
      <c r="K824" s="506"/>
      <c r="L824" s="556"/>
      <c r="M824" s="506"/>
      <c r="N824" s="556"/>
      <c r="O824" s="506"/>
      <c r="P824" s="557"/>
      <c r="Q824" s="556"/>
      <c r="R824" s="558"/>
      <c r="S824" s="556"/>
      <c r="T824" s="556"/>
      <c r="U824" s="556"/>
      <c r="V824" s="743"/>
      <c r="W824" s="745"/>
      <c r="X824" s="746"/>
      <c r="Y824" s="557"/>
      <c r="Z824" s="506"/>
      <c r="AA824" s="507"/>
      <c r="AB824" s="507"/>
      <c r="AC824" s="507"/>
      <c r="AD824" s="507"/>
      <c r="AE824" s="507"/>
      <c r="AF824" s="507"/>
      <c r="AG824" s="507"/>
      <c r="AH824" s="507"/>
      <c r="AI824" s="507"/>
      <c r="AJ824" s="507"/>
      <c r="AK824" s="507"/>
      <c r="AL824" s="507"/>
      <c r="AM824" s="507"/>
      <c r="AN824" s="507"/>
      <c r="AO824" s="507"/>
      <c r="AP824" s="507"/>
      <c r="AQ824" s="563"/>
      <c r="AR824" s="563"/>
      <c r="AS824" s="507"/>
    </row>
    <row r="825" spans="1:45" ht="27" customHeight="1" x14ac:dyDescent="0.2">
      <c r="A825" s="564"/>
      <c r="C825" s="507"/>
      <c r="E825" s="507"/>
      <c r="G825" s="507"/>
      <c r="H825" s="556"/>
      <c r="I825" s="507"/>
      <c r="J825" s="556"/>
      <c r="K825" s="506"/>
      <c r="L825" s="556"/>
      <c r="M825" s="506"/>
      <c r="N825" s="556"/>
      <c r="O825" s="506"/>
      <c r="P825" s="557"/>
      <c r="Q825" s="556"/>
      <c r="R825" s="558"/>
      <c r="S825" s="556"/>
      <c r="T825" s="556"/>
      <c r="U825" s="556"/>
      <c r="V825" s="743"/>
      <c r="W825" s="745"/>
      <c r="X825" s="746"/>
      <c r="Y825" s="557"/>
      <c r="Z825" s="506"/>
      <c r="AA825" s="507"/>
      <c r="AB825" s="507"/>
      <c r="AC825" s="507"/>
      <c r="AD825" s="507"/>
      <c r="AE825" s="507"/>
      <c r="AF825" s="507"/>
      <c r="AG825" s="507"/>
      <c r="AH825" s="507"/>
      <c r="AI825" s="507"/>
      <c r="AJ825" s="507"/>
      <c r="AK825" s="507"/>
      <c r="AL825" s="507"/>
      <c r="AM825" s="507"/>
      <c r="AN825" s="507"/>
      <c r="AO825" s="507"/>
      <c r="AP825" s="507"/>
      <c r="AQ825" s="563"/>
      <c r="AR825" s="563"/>
      <c r="AS825" s="507"/>
    </row>
    <row r="826" spans="1:45" ht="27" customHeight="1" x14ac:dyDescent="0.2">
      <c r="A826" s="564"/>
      <c r="C826" s="507"/>
      <c r="E826" s="507"/>
      <c r="G826" s="507"/>
      <c r="H826" s="556"/>
      <c r="I826" s="507"/>
      <c r="J826" s="556"/>
      <c r="K826" s="506"/>
      <c r="L826" s="556"/>
      <c r="M826" s="506"/>
      <c r="N826" s="556"/>
      <c r="O826" s="506"/>
      <c r="P826" s="557"/>
      <c r="Q826" s="556"/>
      <c r="R826" s="558"/>
      <c r="S826" s="556"/>
      <c r="T826" s="556"/>
      <c r="U826" s="556"/>
      <c r="V826" s="743"/>
      <c r="W826" s="745"/>
      <c r="X826" s="746"/>
      <c r="Y826" s="557"/>
      <c r="Z826" s="506"/>
      <c r="AA826" s="507"/>
      <c r="AB826" s="507"/>
      <c r="AC826" s="507"/>
      <c r="AD826" s="507"/>
      <c r="AE826" s="507"/>
      <c r="AF826" s="507"/>
      <c r="AG826" s="507"/>
      <c r="AH826" s="507"/>
      <c r="AI826" s="507"/>
      <c r="AJ826" s="507"/>
      <c r="AK826" s="507"/>
      <c r="AL826" s="507"/>
      <c r="AM826" s="507"/>
      <c r="AN826" s="507"/>
      <c r="AO826" s="507"/>
      <c r="AP826" s="507"/>
      <c r="AQ826" s="563"/>
      <c r="AR826" s="563"/>
      <c r="AS826" s="507"/>
    </row>
    <row r="827" spans="1:45" ht="27" customHeight="1" x14ac:dyDescent="0.2">
      <c r="A827" s="564"/>
      <c r="C827" s="507"/>
      <c r="E827" s="507"/>
      <c r="G827" s="507"/>
      <c r="H827" s="556"/>
      <c r="I827" s="507"/>
      <c r="J827" s="556"/>
      <c r="K827" s="506"/>
      <c r="L827" s="556"/>
      <c r="M827" s="506"/>
      <c r="N827" s="556"/>
      <c r="O827" s="506"/>
      <c r="P827" s="557"/>
      <c r="Q827" s="556"/>
      <c r="R827" s="558"/>
      <c r="S827" s="556"/>
      <c r="T827" s="556"/>
      <c r="U827" s="556"/>
      <c r="V827" s="743"/>
      <c r="W827" s="745"/>
      <c r="X827" s="746"/>
      <c r="Y827" s="557"/>
      <c r="Z827" s="506"/>
      <c r="AA827" s="507"/>
      <c r="AB827" s="507"/>
      <c r="AC827" s="507"/>
      <c r="AD827" s="507"/>
      <c r="AE827" s="507"/>
      <c r="AF827" s="507"/>
      <c r="AG827" s="507"/>
      <c r="AH827" s="507"/>
      <c r="AI827" s="507"/>
      <c r="AJ827" s="507"/>
      <c r="AK827" s="507"/>
      <c r="AL827" s="507"/>
      <c r="AM827" s="507"/>
      <c r="AN827" s="507"/>
      <c r="AO827" s="507"/>
      <c r="AP827" s="507"/>
      <c r="AQ827" s="563"/>
      <c r="AR827" s="563"/>
      <c r="AS827" s="507"/>
    </row>
    <row r="828" spans="1:45" ht="27" customHeight="1" x14ac:dyDescent="0.2">
      <c r="A828" s="564"/>
      <c r="C828" s="507"/>
      <c r="E828" s="507"/>
      <c r="G828" s="507"/>
      <c r="H828" s="556"/>
      <c r="I828" s="507"/>
      <c r="J828" s="556"/>
      <c r="K828" s="506"/>
      <c r="L828" s="556"/>
      <c r="M828" s="506"/>
      <c r="N828" s="556"/>
      <c r="O828" s="506"/>
      <c r="P828" s="557"/>
      <c r="Q828" s="556"/>
      <c r="R828" s="558"/>
      <c r="S828" s="556"/>
      <c r="T828" s="556"/>
      <c r="U828" s="556"/>
      <c r="V828" s="743"/>
      <c r="W828" s="745"/>
      <c r="X828" s="746"/>
      <c r="Y828" s="557"/>
      <c r="Z828" s="506"/>
      <c r="AA828" s="507"/>
      <c r="AB828" s="507"/>
      <c r="AC828" s="507"/>
      <c r="AD828" s="507"/>
      <c r="AE828" s="507"/>
      <c r="AF828" s="507"/>
      <c r="AG828" s="507"/>
      <c r="AH828" s="507"/>
      <c r="AI828" s="507"/>
      <c r="AJ828" s="507"/>
      <c r="AK828" s="507"/>
      <c r="AL828" s="507"/>
      <c r="AM828" s="507"/>
      <c r="AN828" s="507"/>
      <c r="AO828" s="507"/>
      <c r="AP828" s="507"/>
      <c r="AQ828" s="563"/>
      <c r="AR828" s="563"/>
      <c r="AS828" s="507"/>
    </row>
    <row r="829" spans="1:45" ht="27" customHeight="1" x14ac:dyDescent="0.2">
      <c r="A829" s="564"/>
      <c r="C829" s="507"/>
      <c r="E829" s="507"/>
      <c r="G829" s="507"/>
      <c r="H829" s="556"/>
      <c r="I829" s="507"/>
      <c r="J829" s="556"/>
      <c r="K829" s="506"/>
      <c r="L829" s="556"/>
      <c r="M829" s="506"/>
      <c r="N829" s="556"/>
      <c r="O829" s="506"/>
      <c r="P829" s="557"/>
      <c r="Q829" s="556"/>
      <c r="R829" s="558"/>
      <c r="S829" s="556"/>
      <c r="T829" s="556"/>
      <c r="U829" s="556"/>
      <c r="V829" s="743"/>
      <c r="W829" s="745"/>
      <c r="X829" s="746"/>
      <c r="Y829" s="557"/>
      <c r="Z829" s="506"/>
      <c r="AA829" s="507"/>
      <c r="AB829" s="507"/>
      <c r="AC829" s="507"/>
      <c r="AD829" s="507"/>
      <c r="AE829" s="507"/>
      <c r="AF829" s="507"/>
      <c r="AG829" s="507"/>
      <c r="AH829" s="507"/>
      <c r="AI829" s="507"/>
      <c r="AJ829" s="507"/>
      <c r="AK829" s="507"/>
      <c r="AL829" s="507"/>
      <c r="AM829" s="507"/>
      <c r="AN829" s="507"/>
      <c r="AO829" s="507"/>
      <c r="AP829" s="507"/>
      <c r="AQ829" s="563"/>
      <c r="AR829" s="563"/>
      <c r="AS829" s="507"/>
    </row>
    <row r="830" spans="1:45" ht="27" customHeight="1" x14ac:dyDescent="0.2">
      <c r="A830" s="564"/>
      <c r="C830" s="507"/>
      <c r="E830" s="507"/>
      <c r="G830" s="507"/>
      <c r="H830" s="556"/>
      <c r="I830" s="507"/>
      <c r="J830" s="556"/>
      <c r="K830" s="506"/>
      <c r="L830" s="556"/>
      <c r="M830" s="506"/>
      <c r="N830" s="556"/>
      <c r="O830" s="506"/>
      <c r="P830" s="557"/>
      <c r="Q830" s="556"/>
      <c r="R830" s="558"/>
      <c r="S830" s="556"/>
      <c r="T830" s="556"/>
      <c r="U830" s="556"/>
      <c r="V830" s="743"/>
      <c r="W830" s="745"/>
      <c r="X830" s="746"/>
      <c r="Y830" s="557"/>
      <c r="Z830" s="506"/>
      <c r="AA830" s="507"/>
      <c r="AB830" s="507"/>
      <c r="AC830" s="507"/>
      <c r="AD830" s="507"/>
      <c r="AE830" s="507"/>
      <c r="AF830" s="507"/>
      <c r="AG830" s="507"/>
      <c r="AH830" s="507"/>
      <c r="AI830" s="507"/>
      <c r="AJ830" s="507"/>
      <c r="AK830" s="507"/>
      <c r="AL830" s="507"/>
      <c r="AM830" s="507"/>
      <c r="AN830" s="507"/>
      <c r="AO830" s="507"/>
      <c r="AP830" s="507"/>
      <c r="AQ830" s="563"/>
      <c r="AR830" s="563"/>
      <c r="AS830" s="507"/>
    </row>
    <row r="831" spans="1:45" ht="27" customHeight="1" x14ac:dyDescent="0.2">
      <c r="A831" s="564"/>
      <c r="C831" s="507"/>
      <c r="E831" s="507"/>
      <c r="G831" s="507"/>
      <c r="H831" s="556"/>
      <c r="I831" s="507"/>
      <c r="J831" s="556"/>
      <c r="K831" s="506"/>
      <c r="L831" s="556"/>
      <c r="M831" s="506"/>
      <c r="N831" s="556"/>
      <c r="O831" s="506"/>
      <c r="P831" s="557"/>
      <c r="Q831" s="556"/>
      <c r="R831" s="558"/>
      <c r="S831" s="556"/>
      <c r="T831" s="556"/>
      <c r="U831" s="556"/>
      <c r="V831" s="743"/>
      <c r="W831" s="745"/>
      <c r="X831" s="746"/>
      <c r="Y831" s="557"/>
      <c r="Z831" s="506"/>
      <c r="AA831" s="507"/>
      <c r="AB831" s="507"/>
      <c r="AC831" s="507"/>
      <c r="AD831" s="507"/>
      <c r="AE831" s="507"/>
      <c r="AF831" s="507"/>
      <c r="AG831" s="507"/>
      <c r="AH831" s="507"/>
      <c r="AI831" s="507"/>
      <c r="AJ831" s="507"/>
      <c r="AK831" s="507"/>
      <c r="AL831" s="507"/>
      <c r="AM831" s="507"/>
      <c r="AN831" s="507"/>
      <c r="AO831" s="507"/>
      <c r="AP831" s="507"/>
      <c r="AQ831" s="563"/>
      <c r="AR831" s="563"/>
      <c r="AS831" s="507"/>
    </row>
    <row r="832" spans="1:45" ht="27" customHeight="1" x14ac:dyDescent="0.2">
      <c r="A832" s="564"/>
      <c r="C832" s="507"/>
      <c r="E832" s="507"/>
      <c r="G832" s="507"/>
      <c r="H832" s="556"/>
      <c r="I832" s="507"/>
      <c r="J832" s="556"/>
      <c r="K832" s="506"/>
      <c r="L832" s="556"/>
      <c r="M832" s="506"/>
      <c r="N832" s="556"/>
      <c r="O832" s="506"/>
      <c r="P832" s="557"/>
      <c r="Q832" s="556"/>
      <c r="R832" s="558"/>
      <c r="S832" s="556"/>
      <c r="T832" s="556"/>
      <c r="U832" s="556"/>
      <c r="V832" s="743"/>
      <c r="W832" s="745"/>
      <c r="X832" s="746"/>
      <c r="Y832" s="557"/>
      <c r="Z832" s="506"/>
      <c r="AA832" s="507"/>
      <c r="AB832" s="507"/>
      <c r="AC832" s="507"/>
      <c r="AD832" s="507"/>
      <c r="AE832" s="507"/>
      <c r="AF832" s="507"/>
      <c r="AG832" s="507"/>
      <c r="AH832" s="507"/>
      <c r="AI832" s="507"/>
      <c r="AJ832" s="507"/>
      <c r="AK832" s="507"/>
      <c r="AL832" s="507"/>
      <c r="AM832" s="507"/>
      <c r="AN832" s="507"/>
      <c r="AO832" s="507"/>
      <c r="AP832" s="507"/>
      <c r="AQ832" s="563"/>
      <c r="AR832" s="563"/>
      <c r="AS832" s="507"/>
    </row>
    <row r="833" spans="1:45" ht="27" customHeight="1" x14ac:dyDescent="0.2">
      <c r="A833" s="564"/>
      <c r="C833" s="507"/>
      <c r="E833" s="507"/>
      <c r="G833" s="507"/>
      <c r="H833" s="556"/>
      <c r="I833" s="507"/>
      <c r="J833" s="556"/>
      <c r="K833" s="506"/>
      <c r="L833" s="556"/>
      <c r="M833" s="506"/>
      <c r="N833" s="556"/>
      <c r="O833" s="506"/>
      <c r="P833" s="557"/>
      <c r="Q833" s="556"/>
      <c r="R833" s="558"/>
      <c r="S833" s="556"/>
      <c r="T833" s="556"/>
      <c r="U833" s="556"/>
      <c r="V833" s="743"/>
      <c r="W833" s="745"/>
      <c r="X833" s="746"/>
      <c r="Y833" s="557"/>
      <c r="Z833" s="506"/>
      <c r="AA833" s="507"/>
      <c r="AB833" s="507"/>
      <c r="AC833" s="507"/>
      <c r="AD833" s="507"/>
      <c r="AE833" s="507"/>
      <c r="AF833" s="507"/>
      <c r="AG833" s="507"/>
      <c r="AH833" s="507"/>
      <c r="AI833" s="507"/>
      <c r="AJ833" s="507"/>
      <c r="AK833" s="507"/>
      <c r="AL833" s="507"/>
      <c r="AM833" s="507"/>
      <c r="AN833" s="507"/>
      <c r="AO833" s="507"/>
      <c r="AP833" s="507"/>
      <c r="AQ833" s="563"/>
      <c r="AR833" s="563"/>
      <c r="AS833" s="507"/>
    </row>
    <row r="834" spans="1:45" ht="27" customHeight="1" x14ac:dyDescent="0.2">
      <c r="A834" s="564"/>
      <c r="C834" s="507"/>
      <c r="E834" s="507"/>
      <c r="G834" s="507"/>
      <c r="H834" s="556"/>
      <c r="I834" s="507"/>
      <c r="J834" s="556"/>
      <c r="K834" s="506"/>
      <c r="L834" s="556"/>
      <c r="M834" s="506"/>
      <c r="N834" s="556"/>
      <c r="O834" s="506"/>
      <c r="P834" s="557"/>
      <c r="Q834" s="556"/>
      <c r="R834" s="558"/>
      <c r="S834" s="556"/>
      <c r="T834" s="556"/>
      <c r="U834" s="556"/>
      <c r="V834" s="743"/>
      <c r="W834" s="745"/>
      <c r="X834" s="746"/>
      <c r="Y834" s="557"/>
      <c r="Z834" s="506"/>
      <c r="AA834" s="507"/>
      <c r="AB834" s="507"/>
      <c r="AC834" s="507"/>
      <c r="AD834" s="507"/>
      <c r="AE834" s="507"/>
      <c r="AF834" s="507"/>
      <c r="AG834" s="507"/>
      <c r="AH834" s="507"/>
      <c r="AI834" s="507"/>
      <c r="AJ834" s="507"/>
      <c r="AK834" s="507"/>
      <c r="AL834" s="507"/>
      <c r="AM834" s="507"/>
      <c r="AN834" s="507"/>
      <c r="AO834" s="507"/>
      <c r="AP834" s="507"/>
      <c r="AQ834" s="563"/>
      <c r="AR834" s="563"/>
      <c r="AS834" s="507"/>
    </row>
    <row r="835" spans="1:45" ht="27" customHeight="1" x14ac:dyDescent="0.2">
      <c r="A835" s="564"/>
      <c r="C835" s="507"/>
      <c r="E835" s="507"/>
      <c r="G835" s="507"/>
      <c r="H835" s="556"/>
      <c r="I835" s="507"/>
      <c r="J835" s="556"/>
      <c r="K835" s="506"/>
      <c r="L835" s="556"/>
      <c r="M835" s="506"/>
      <c r="N835" s="556"/>
      <c r="O835" s="506"/>
      <c r="P835" s="557"/>
      <c r="Q835" s="556"/>
      <c r="R835" s="558"/>
      <c r="S835" s="556"/>
      <c r="T835" s="556"/>
      <c r="U835" s="556"/>
      <c r="V835" s="743"/>
      <c r="W835" s="745"/>
      <c r="X835" s="746"/>
      <c r="Y835" s="557"/>
      <c r="Z835" s="506"/>
      <c r="AA835" s="507"/>
      <c r="AB835" s="507"/>
      <c r="AC835" s="507"/>
      <c r="AD835" s="507"/>
      <c r="AE835" s="507"/>
      <c r="AF835" s="507"/>
      <c r="AG835" s="507"/>
      <c r="AH835" s="507"/>
      <c r="AI835" s="507"/>
      <c r="AJ835" s="507"/>
      <c r="AK835" s="507"/>
      <c r="AL835" s="507"/>
      <c r="AM835" s="507"/>
      <c r="AN835" s="507"/>
      <c r="AO835" s="507"/>
      <c r="AP835" s="507"/>
      <c r="AQ835" s="563"/>
      <c r="AR835" s="563"/>
      <c r="AS835" s="507"/>
    </row>
    <row r="836" spans="1:45" ht="27" customHeight="1" x14ac:dyDescent="0.2">
      <c r="A836" s="564"/>
      <c r="C836" s="507"/>
      <c r="E836" s="507"/>
      <c r="G836" s="507"/>
      <c r="H836" s="556"/>
      <c r="I836" s="507"/>
      <c r="J836" s="556"/>
      <c r="K836" s="506"/>
      <c r="L836" s="556"/>
      <c r="M836" s="506"/>
      <c r="N836" s="556"/>
      <c r="O836" s="506"/>
      <c r="P836" s="557"/>
      <c r="Q836" s="556"/>
      <c r="R836" s="558"/>
      <c r="S836" s="556"/>
      <c r="T836" s="556"/>
      <c r="U836" s="556"/>
      <c r="V836" s="743"/>
      <c r="W836" s="745"/>
      <c r="X836" s="746"/>
      <c r="Y836" s="557"/>
      <c r="Z836" s="506"/>
      <c r="AA836" s="507"/>
      <c r="AB836" s="507"/>
      <c r="AC836" s="507"/>
      <c r="AD836" s="507"/>
      <c r="AE836" s="507"/>
      <c r="AF836" s="507"/>
      <c r="AG836" s="507"/>
      <c r="AH836" s="507"/>
      <c r="AI836" s="507"/>
      <c r="AJ836" s="507"/>
      <c r="AK836" s="507"/>
      <c r="AL836" s="507"/>
      <c r="AM836" s="507"/>
      <c r="AN836" s="507"/>
      <c r="AO836" s="507"/>
      <c r="AP836" s="507"/>
      <c r="AQ836" s="563"/>
      <c r="AR836" s="563"/>
      <c r="AS836" s="507"/>
    </row>
    <row r="837" spans="1:45" ht="27" customHeight="1" x14ac:dyDescent="0.2">
      <c r="A837" s="564"/>
      <c r="C837" s="507"/>
      <c r="E837" s="507"/>
      <c r="G837" s="507"/>
      <c r="H837" s="556"/>
      <c r="I837" s="507"/>
      <c r="J837" s="556"/>
      <c r="K837" s="506"/>
      <c r="L837" s="556"/>
      <c r="M837" s="506"/>
      <c r="N837" s="556"/>
      <c r="O837" s="506"/>
      <c r="P837" s="557"/>
      <c r="Q837" s="556"/>
      <c r="R837" s="558"/>
      <c r="S837" s="556"/>
      <c r="T837" s="556"/>
      <c r="U837" s="556"/>
      <c r="V837" s="743"/>
      <c r="W837" s="745"/>
      <c r="X837" s="746"/>
      <c r="Y837" s="557"/>
      <c r="Z837" s="506"/>
      <c r="AA837" s="507"/>
      <c r="AB837" s="507"/>
      <c r="AC837" s="507"/>
      <c r="AD837" s="507"/>
      <c r="AE837" s="507"/>
      <c r="AF837" s="507"/>
      <c r="AG837" s="507"/>
      <c r="AH837" s="507"/>
      <c r="AI837" s="507"/>
      <c r="AJ837" s="507"/>
      <c r="AK837" s="507"/>
      <c r="AL837" s="507"/>
      <c r="AM837" s="507"/>
      <c r="AN837" s="507"/>
      <c r="AO837" s="507"/>
      <c r="AP837" s="507"/>
      <c r="AQ837" s="563"/>
      <c r="AR837" s="563"/>
      <c r="AS837" s="507"/>
    </row>
    <row r="838" spans="1:45" ht="27" customHeight="1" x14ac:dyDescent="0.2">
      <c r="A838" s="564"/>
      <c r="C838" s="507"/>
      <c r="E838" s="507"/>
      <c r="G838" s="507"/>
      <c r="H838" s="556"/>
      <c r="I838" s="507"/>
      <c r="J838" s="556"/>
      <c r="K838" s="506"/>
      <c r="L838" s="556"/>
      <c r="M838" s="506"/>
      <c r="N838" s="556"/>
      <c r="O838" s="506"/>
      <c r="P838" s="557"/>
      <c r="Q838" s="556"/>
      <c r="R838" s="558"/>
      <c r="S838" s="556"/>
      <c r="T838" s="556"/>
      <c r="U838" s="556"/>
      <c r="V838" s="743"/>
      <c r="W838" s="745"/>
      <c r="X838" s="746"/>
      <c r="Y838" s="557"/>
      <c r="Z838" s="506"/>
      <c r="AA838" s="507"/>
      <c r="AB838" s="507"/>
      <c r="AC838" s="507"/>
      <c r="AD838" s="507"/>
      <c r="AE838" s="507"/>
      <c r="AF838" s="507"/>
      <c r="AG838" s="507"/>
      <c r="AH838" s="507"/>
      <c r="AI838" s="507"/>
      <c r="AJ838" s="507"/>
      <c r="AK838" s="507"/>
      <c r="AL838" s="507"/>
      <c r="AM838" s="507"/>
      <c r="AN838" s="507"/>
      <c r="AO838" s="507"/>
      <c r="AP838" s="507"/>
      <c r="AQ838" s="563"/>
      <c r="AR838" s="563"/>
      <c r="AS838" s="507"/>
    </row>
    <row r="839" spans="1:45" ht="27" customHeight="1" x14ac:dyDescent="0.2">
      <c r="A839" s="564"/>
      <c r="C839" s="507"/>
      <c r="E839" s="507"/>
      <c r="G839" s="507"/>
      <c r="H839" s="556"/>
      <c r="I839" s="507"/>
      <c r="J839" s="556"/>
      <c r="K839" s="506"/>
      <c r="L839" s="556"/>
      <c r="M839" s="506"/>
      <c r="N839" s="556"/>
      <c r="O839" s="506"/>
      <c r="P839" s="557"/>
      <c r="Q839" s="556"/>
      <c r="R839" s="558"/>
      <c r="S839" s="556"/>
      <c r="T839" s="556"/>
      <c r="U839" s="556"/>
      <c r="V839" s="743"/>
      <c r="W839" s="745"/>
      <c r="X839" s="746"/>
      <c r="Y839" s="557"/>
      <c r="Z839" s="506"/>
      <c r="AA839" s="507"/>
      <c r="AB839" s="507"/>
      <c r="AC839" s="507"/>
      <c r="AD839" s="507"/>
      <c r="AE839" s="507"/>
      <c r="AF839" s="507"/>
      <c r="AG839" s="507"/>
      <c r="AH839" s="507"/>
      <c r="AI839" s="507"/>
      <c r="AJ839" s="507"/>
      <c r="AK839" s="507"/>
      <c r="AL839" s="507"/>
      <c r="AM839" s="507"/>
      <c r="AN839" s="507"/>
      <c r="AO839" s="507"/>
      <c r="AP839" s="507"/>
      <c r="AQ839" s="563"/>
      <c r="AR839" s="563"/>
      <c r="AS839" s="507"/>
    </row>
    <row r="840" spans="1:45" ht="27" customHeight="1" x14ac:dyDescent="0.2">
      <c r="A840" s="564"/>
      <c r="C840" s="507"/>
      <c r="E840" s="507"/>
      <c r="G840" s="507"/>
      <c r="H840" s="556"/>
      <c r="I840" s="507"/>
      <c r="J840" s="556"/>
      <c r="K840" s="506"/>
      <c r="L840" s="556"/>
      <c r="M840" s="506"/>
      <c r="N840" s="556"/>
      <c r="O840" s="506"/>
      <c r="P840" s="557"/>
      <c r="Q840" s="556"/>
      <c r="R840" s="558"/>
      <c r="S840" s="556"/>
      <c r="T840" s="556"/>
      <c r="U840" s="556"/>
      <c r="V840" s="743"/>
      <c r="W840" s="745"/>
      <c r="X840" s="746"/>
      <c r="Y840" s="557"/>
      <c r="Z840" s="506"/>
      <c r="AA840" s="507"/>
      <c r="AB840" s="507"/>
      <c r="AC840" s="507"/>
      <c r="AD840" s="507"/>
      <c r="AE840" s="507"/>
      <c r="AF840" s="507"/>
      <c r="AG840" s="507"/>
      <c r="AH840" s="507"/>
      <c r="AI840" s="507"/>
      <c r="AJ840" s="507"/>
      <c r="AK840" s="507"/>
      <c r="AL840" s="507"/>
      <c r="AM840" s="507"/>
      <c r="AN840" s="507"/>
      <c r="AO840" s="507"/>
      <c r="AP840" s="507"/>
      <c r="AQ840" s="563"/>
      <c r="AR840" s="563"/>
      <c r="AS840" s="507"/>
    </row>
    <row r="841" spans="1:45" ht="27" customHeight="1" x14ac:dyDescent="0.2">
      <c r="A841" s="564"/>
      <c r="C841" s="507"/>
      <c r="E841" s="507"/>
      <c r="G841" s="507"/>
      <c r="H841" s="556"/>
      <c r="I841" s="507"/>
      <c r="J841" s="556"/>
      <c r="K841" s="506"/>
      <c r="L841" s="556"/>
      <c r="M841" s="506"/>
      <c r="N841" s="556"/>
      <c r="O841" s="506"/>
      <c r="P841" s="557"/>
      <c r="Q841" s="556"/>
      <c r="R841" s="558"/>
      <c r="S841" s="556"/>
      <c r="T841" s="556"/>
      <c r="U841" s="556"/>
      <c r="V841" s="743"/>
      <c r="W841" s="745"/>
      <c r="X841" s="746"/>
      <c r="Y841" s="557"/>
      <c r="Z841" s="506"/>
      <c r="AA841" s="507"/>
      <c r="AB841" s="507"/>
      <c r="AC841" s="507"/>
      <c r="AD841" s="507"/>
      <c r="AE841" s="507"/>
      <c r="AF841" s="507"/>
      <c r="AG841" s="507"/>
      <c r="AH841" s="507"/>
      <c r="AI841" s="507"/>
      <c r="AJ841" s="507"/>
      <c r="AK841" s="507"/>
      <c r="AL841" s="507"/>
      <c r="AM841" s="507"/>
      <c r="AN841" s="507"/>
      <c r="AO841" s="507"/>
      <c r="AP841" s="507"/>
      <c r="AQ841" s="563"/>
      <c r="AR841" s="563"/>
      <c r="AS841" s="507"/>
    </row>
    <row r="842" spans="1:45" ht="27" customHeight="1" x14ac:dyDescent="0.2">
      <c r="A842" s="564"/>
      <c r="C842" s="507"/>
      <c r="E842" s="507"/>
      <c r="G842" s="507"/>
      <c r="H842" s="556"/>
      <c r="I842" s="507"/>
      <c r="J842" s="556"/>
      <c r="K842" s="506"/>
      <c r="L842" s="556"/>
      <c r="M842" s="506"/>
      <c r="N842" s="556"/>
      <c r="O842" s="506"/>
      <c r="P842" s="557"/>
      <c r="Q842" s="556"/>
      <c r="R842" s="558"/>
      <c r="S842" s="556"/>
      <c r="T842" s="556"/>
      <c r="U842" s="556"/>
      <c r="V842" s="743"/>
      <c r="W842" s="745"/>
      <c r="X842" s="746"/>
      <c r="Y842" s="557"/>
      <c r="Z842" s="506"/>
      <c r="AA842" s="507"/>
      <c r="AB842" s="507"/>
      <c r="AC842" s="507"/>
      <c r="AD842" s="507"/>
      <c r="AE842" s="507"/>
      <c r="AF842" s="507"/>
      <c r="AG842" s="507"/>
      <c r="AH842" s="507"/>
      <c r="AI842" s="507"/>
      <c r="AJ842" s="507"/>
      <c r="AK842" s="507"/>
      <c r="AL842" s="507"/>
      <c r="AM842" s="507"/>
      <c r="AN842" s="507"/>
      <c r="AO842" s="507"/>
      <c r="AP842" s="507"/>
      <c r="AQ842" s="563"/>
      <c r="AR842" s="563"/>
      <c r="AS842" s="507"/>
    </row>
    <row r="843" spans="1:45" ht="27" customHeight="1" x14ac:dyDescent="0.2">
      <c r="A843" s="564"/>
      <c r="C843" s="507"/>
      <c r="E843" s="507"/>
      <c r="G843" s="507"/>
      <c r="H843" s="556"/>
      <c r="I843" s="507"/>
      <c r="J843" s="556"/>
      <c r="K843" s="506"/>
      <c r="L843" s="556"/>
      <c r="M843" s="506"/>
      <c r="N843" s="556"/>
      <c r="O843" s="506"/>
      <c r="P843" s="557"/>
      <c r="Q843" s="556"/>
      <c r="R843" s="558"/>
      <c r="S843" s="556"/>
      <c r="T843" s="556"/>
      <c r="U843" s="556"/>
      <c r="V843" s="743"/>
      <c r="W843" s="745"/>
      <c r="X843" s="746"/>
      <c r="Y843" s="557"/>
      <c r="Z843" s="506"/>
      <c r="AA843" s="507"/>
      <c r="AB843" s="507"/>
      <c r="AC843" s="507"/>
      <c r="AD843" s="507"/>
      <c r="AE843" s="507"/>
      <c r="AF843" s="507"/>
      <c r="AG843" s="507"/>
      <c r="AH843" s="507"/>
      <c r="AI843" s="507"/>
      <c r="AJ843" s="507"/>
      <c r="AK843" s="507"/>
      <c r="AL843" s="507"/>
      <c r="AM843" s="507"/>
      <c r="AN843" s="507"/>
      <c r="AO843" s="507"/>
      <c r="AP843" s="507"/>
      <c r="AQ843" s="563"/>
      <c r="AR843" s="563"/>
      <c r="AS843" s="507"/>
    </row>
    <row r="844" spans="1:45" ht="27" customHeight="1" x14ac:dyDescent="0.2">
      <c r="A844" s="564"/>
      <c r="C844" s="507"/>
      <c r="E844" s="507"/>
      <c r="G844" s="507"/>
      <c r="H844" s="556"/>
      <c r="I844" s="507"/>
      <c r="J844" s="556"/>
      <c r="K844" s="506"/>
      <c r="L844" s="556"/>
      <c r="M844" s="506"/>
      <c r="N844" s="556"/>
      <c r="O844" s="506"/>
      <c r="P844" s="557"/>
      <c r="Q844" s="556"/>
      <c r="R844" s="558"/>
      <c r="S844" s="556"/>
      <c r="T844" s="556"/>
      <c r="U844" s="556"/>
      <c r="V844" s="743"/>
      <c r="W844" s="745"/>
      <c r="X844" s="746"/>
      <c r="Y844" s="557"/>
      <c r="Z844" s="506"/>
      <c r="AA844" s="507"/>
      <c r="AB844" s="507"/>
      <c r="AC844" s="507"/>
      <c r="AD844" s="507"/>
      <c r="AE844" s="507"/>
      <c r="AF844" s="507"/>
      <c r="AG844" s="507"/>
      <c r="AH844" s="507"/>
      <c r="AI844" s="507"/>
      <c r="AJ844" s="507"/>
      <c r="AK844" s="507"/>
      <c r="AL844" s="507"/>
      <c r="AM844" s="507"/>
      <c r="AN844" s="507"/>
      <c r="AO844" s="507"/>
      <c r="AP844" s="507"/>
      <c r="AQ844" s="563"/>
      <c r="AR844" s="563"/>
      <c r="AS844" s="507"/>
    </row>
    <row r="845" spans="1:45" ht="27" customHeight="1" x14ac:dyDescent="0.2">
      <c r="A845" s="564"/>
      <c r="C845" s="507"/>
      <c r="E845" s="507"/>
      <c r="G845" s="507"/>
      <c r="H845" s="556"/>
      <c r="I845" s="507"/>
      <c r="J845" s="556"/>
      <c r="K845" s="506"/>
      <c r="L845" s="556"/>
      <c r="M845" s="506"/>
      <c r="N845" s="556"/>
      <c r="O845" s="506"/>
      <c r="P845" s="557"/>
      <c r="Q845" s="556"/>
      <c r="R845" s="558"/>
      <c r="S845" s="556"/>
      <c r="T845" s="556"/>
      <c r="U845" s="556"/>
      <c r="V845" s="743"/>
      <c r="W845" s="745"/>
      <c r="X845" s="746"/>
      <c r="Y845" s="557"/>
      <c r="Z845" s="506"/>
      <c r="AA845" s="507"/>
      <c r="AB845" s="507"/>
      <c r="AC845" s="507"/>
      <c r="AD845" s="507"/>
      <c r="AE845" s="507"/>
      <c r="AF845" s="507"/>
      <c r="AG845" s="507"/>
      <c r="AH845" s="507"/>
      <c r="AI845" s="507"/>
      <c r="AJ845" s="507"/>
      <c r="AK845" s="507"/>
      <c r="AL845" s="507"/>
      <c r="AM845" s="507"/>
      <c r="AN845" s="507"/>
      <c r="AO845" s="507"/>
      <c r="AP845" s="507"/>
      <c r="AQ845" s="563"/>
      <c r="AR845" s="563"/>
      <c r="AS845" s="507"/>
    </row>
    <row r="846" spans="1:45" ht="27" customHeight="1" x14ac:dyDescent="0.2">
      <c r="A846" s="564"/>
      <c r="C846" s="507"/>
      <c r="E846" s="507"/>
      <c r="G846" s="507"/>
      <c r="H846" s="556"/>
      <c r="I846" s="507"/>
      <c r="J846" s="556"/>
      <c r="K846" s="506"/>
      <c r="L846" s="556"/>
      <c r="M846" s="506"/>
      <c r="N846" s="556"/>
      <c r="O846" s="506"/>
      <c r="P846" s="557"/>
      <c r="Q846" s="556"/>
      <c r="R846" s="558"/>
      <c r="S846" s="556"/>
      <c r="T846" s="556"/>
      <c r="U846" s="556"/>
      <c r="V846" s="743"/>
      <c r="W846" s="745"/>
      <c r="X846" s="746"/>
      <c r="Y846" s="557"/>
      <c r="Z846" s="506"/>
      <c r="AA846" s="507"/>
      <c r="AB846" s="507"/>
      <c r="AC846" s="507"/>
      <c r="AD846" s="507"/>
      <c r="AE846" s="507"/>
      <c r="AF846" s="507"/>
      <c r="AG846" s="507"/>
      <c r="AH846" s="507"/>
      <c r="AI846" s="507"/>
      <c r="AJ846" s="507"/>
      <c r="AK846" s="507"/>
      <c r="AL846" s="507"/>
      <c r="AM846" s="507"/>
      <c r="AN846" s="507"/>
      <c r="AO846" s="507"/>
      <c r="AP846" s="507"/>
      <c r="AQ846" s="563"/>
      <c r="AR846" s="563"/>
      <c r="AS846" s="507"/>
    </row>
    <row r="847" spans="1:45" ht="27" customHeight="1" x14ac:dyDescent="0.2">
      <c r="A847" s="564"/>
      <c r="C847" s="507"/>
      <c r="E847" s="507"/>
      <c r="G847" s="507"/>
      <c r="H847" s="556"/>
      <c r="I847" s="507"/>
      <c r="J847" s="556"/>
      <c r="K847" s="506"/>
      <c r="L847" s="556"/>
      <c r="M847" s="506"/>
      <c r="N847" s="556"/>
      <c r="O847" s="506"/>
      <c r="P847" s="557"/>
      <c r="Q847" s="556"/>
      <c r="R847" s="558"/>
      <c r="S847" s="556"/>
      <c r="T847" s="556"/>
      <c r="U847" s="556"/>
      <c r="V847" s="743"/>
      <c r="W847" s="745"/>
      <c r="X847" s="746"/>
      <c r="Y847" s="557"/>
      <c r="Z847" s="506"/>
      <c r="AA847" s="507"/>
      <c r="AB847" s="507"/>
      <c r="AC847" s="507"/>
      <c r="AD847" s="507"/>
      <c r="AE847" s="507"/>
      <c r="AF847" s="507"/>
      <c r="AG847" s="507"/>
      <c r="AH847" s="507"/>
      <c r="AI847" s="507"/>
      <c r="AJ847" s="507"/>
      <c r="AK847" s="507"/>
      <c r="AL847" s="507"/>
      <c r="AM847" s="507"/>
      <c r="AN847" s="507"/>
      <c r="AO847" s="507"/>
      <c r="AP847" s="507"/>
      <c r="AQ847" s="563"/>
      <c r="AR847" s="563"/>
      <c r="AS847" s="507"/>
    </row>
    <row r="848" spans="1:45" ht="27" customHeight="1" x14ac:dyDescent="0.2">
      <c r="A848" s="564"/>
      <c r="C848" s="507"/>
      <c r="E848" s="507"/>
      <c r="G848" s="507"/>
      <c r="H848" s="556"/>
      <c r="I848" s="507"/>
      <c r="J848" s="556"/>
      <c r="K848" s="506"/>
      <c r="L848" s="556"/>
      <c r="M848" s="506"/>
      <c r="N848" s="556"/>
      <c r="O848" s="506"/>
      <c r="P848" s="557"/>
      <c r="Q848" s="556"/>
      <c r="R848" s="558"/>
      <c r="S848" s="556"/>
      <c r="T848" s="556"/>
      <c r="U848" s="556"/>
      <c r="V848" s="743"/>
      <c r="W848" s="745"/>
      <c r="X848" s="746"/>
      <c r="Y848" s="557"/>
      <c r="Z848" s="506"/>
      <c r="AA848" s="507"/>
      <c r="AB848" s="507"/>
      <c r="AC848" s="507"/>
      <c r="AD848" s="507"/>
      <c r="AE848" s="507"/>
      <c r="AF848" s="507"/>
      <c r="AG848" s="507"/>
      <c r="AH848" s="507"/>
      <c r="AI848" s="507"/>
      <c r="AJ848" s="507"/>
      <c r="AK848" s="507"/>
      <c r="AL848" s="507"/>
      <c r="AM848" s="507"/>
      <c r="AN848" s="507"/>
      <c r="AO848" s="507"/>
      <c r="AP848" s="507"/>
      <c r="AQ848" s="563"/>
      <c r="AR848" s="563"/>
      <c r="AS848" s="507"/>
    </row>
    <row r="849" spans="1:45" ht="27" customHeight="1" x14ac:dyDescent="0.2">
      <c r="A849" s="564"/>
      <c r="C849" s="507"/>
      <c r="E849" s="507"/>
      <c r="G849" s="507"/>
      <c r="H849" s="556"/>
      <c r="I849" s="507"/>
      <c r="J849" s="556"/>
      <c r="K849" s="506"/>
      <c r="L849" s="556"/>
      <c r="M849" s="506"/>
      <c r="N849" s="556"/>
      <c r="O849" s="506"/>
      <c r="P849" s="557"/>
      <c r="Q849" s="556"/>
      <c r="R849" s="558"/>
      <c r="S849" s="556"/>
      <c r="T849" s="556"/>
      <c r="U849" s="556"/>
      <c r="V849" s="743"/>
      <c r="W849" s="745"/>
      <c r="X849" s="746"/>
      <c r="Y849" s="557"/>
      <c r="Z849" s="506"/>
      <c r="AA849" s="507"/>
      <c r="AB849" s="507"/>
      <c r="AC849" s="507"/>
      <c r="AD849" s="507"/>
      <c r="AE849" s="507"/>
      <c r="AF849" s="507"/>
      <c r="AG849" s="507"/>
      <c r="AH849" s="507"/>
      <c r="AI849" s="507"/>
      <c r="AJ849" s="507"/>
      <c r="AK849" s="507"/>
      <c r="AL849" s="507"/>
      <c r="AM849" s="507"/>
      <c r="AN849" s="507"/>
      <c r="AO849" s="507"/>
      <c r="AP849" s="507"/>
      <c r="AQ849" s="563"/>
      <c r="AR849" s="563"/>
      <c r="AS849" s="507"/>
    </row>
    <row r="850" spans="1:45" ht="27" customHeight="1" x14ac:dyDescent="0.2">
      <c r="A850" s="564"/>
      <c r="C850" s="507"/>
      <c r="E850" s="507"/>
      <c r="G850" s="507"/>
      <c r="H850" s="556"/>
      <c r="I850" s="507"/>
      <c r="J850" s="556"/>
      <c r="K850" s="506"/>
      <c r="L850" s="556"/>
      <c r="M850" s="506"/>
      <c r="N850" s="556"/>
      <c r="O850" s="506"/>
      <c r="P850" s="557"/>
      <c r="Q850" s="556"/>
      <c r="R850" s="558"/>
      <c r="S850" s="556"/>
      <c r="T850" s="556"/>
      <c r="U850" s="556"/>
      <c r="V850" s="743"/>
      <c r="W850" s="745"/>
      <c r="X850" s="746"/>
      <c r="Y850" s="557"/>
      <c r="Z850" s="506"/>
      <c r="AA850" s="507"/>
      <c r="AB850" s="507"/>
      <c r="AC850" s="507"/>
      <c r="AD850" s="507"/>
      <c r="AE850" s="507"/>
      <c r="AF850" s="507"/>
      <c r="AG850" s="507"/>
      <c r="AH850" s="507"/>
      <c r="AI850" s="507"/>
      <c r="AJ850" s="507"/>
      <c r="AK850" s="507"/>
      <c r="AL850" s="507"/>
      <c r="AM850" s="507"/>
      <c r="AN850" s="507"/>
      <c r="AO850" s="507"/>
      <c r="AP850" s="507"/>
      <c r="AQ850" s="563"/>
      <c r="AR850" s="563"/>
      <c r="AS850" s="507"/>
    </row>
    <row r="851" spans="1:45" ht="27" customHeight="1" x14ac:dyDescent="0.2">
      <c r="A851" s="564"/>
      <c r="C851" s="507"/>
      <c r="E851" s="507"/>
      <c r="G851" s="507"/>
      <c r="H851" s="556"/>
      <c r="I851" s="507"/>
      <c r="J851" s="556"/>
      <c r="K851" s="506"/>
      <c r="L851" s="556"/>
      <c r="M851" s="506"/>
      <c r="N851" s="556"/>
      <c r="O851" s="506"/>
      <c r="P851" s="557"/>
      <c r="Q851" s="556"/>
      <c r="R851" s="558"/>
      <c r="S851" s="556"/>
      <c r="T851" s="556"/>
      <c r="U851" s="556"/>
      <c r="V851" s="743"/>
      <c r="W851" s="745"/>
      <c r="X851" s="746"/>
      <c r="Y851" s="557"/>
      <c r="Z851" s="506"/>
      <c r="AA851" s="507"/>
      <c r="AB851" s="507"/>
      <c r="AC851" s="507"/>
      <c r="AD851" s="507"/>
      <c r="AE851" s="507"/>
      <c r="AF851" s="507"/>
      <c r="AG851" s="507"/>
      <c r="AH851" s="507"/>
      <c r="AI851" s="507"/>
      <c r="AJ851" s="507"/>
      <c r="AK851" s="507"/>
      <c r="AL851" s="507"/>
      <c r="AM851" s="507"/>
      <c r="AN851" s="507"/>
      <c r="AO851" s="507"/>
      <c r="AP851" s="507"/>
      <c r="AQ851" s="563"/>
      <c r="AR851" s="563"/>
      <c r="AS851" s="507"/>
    </row>
    <row r="852" spans="1:45" ht="27" customHeight="1" x14ac:dyDescent="0.2">
      <c r="A852" s="564"/>
      <c r="C852" s="507"/>
      <c r="E852" s="507"/>
      <c r="G852" s="507"/>
      <c r="H852" s="556"/>
      <c r="I852" s="507"/>
      <c r="J852" s="556"/>
      <c r="K852" s="506"/>
      <c r="L852" s="556"/>
      <c r="M852" s="506"/>
      <c r="N852" s="556"/>
      <c r="O852" s="506"/>
      <c r="P852" s="557"/>
      <c r="Q852" s="556"/>
      <c r="R852" s="558"/>
      <c r="S852" s="556"/>
      <c r="T852" s="556"/>
      <c r="U852" s="556"/>
      <c r="V852" s="743"/>
      <c r="W852" s="745"/>
      <c r="X852" s="746"/>
      <c r="Y852" s="557"/>
      <c r="Z852" s="506"/>
      <c r="AA852" s="507"/>
      <c r="AB852" s="507"/>
      <c r="AC852" s="507"/>
      <c r="AD852" s="507"/>
      <c r="AE852" s="507"/>
      <c r="AF852" s="507"/>
      <c r="AG852" s="507"/>
      <c r="AH852" s="507"/>
      <c r="AI852" s="507"/>
      <c r="AJ852" s="507"/>
      <c r="AK852" s="507"/>
      <c r="AL852" s="507"/>
      <c r="AM852" s="507"/>
      <c r="AN852" s="507"/>
      <c r="AO852" s="507"/>
      <c r="AP852" s="507"/>
      <c r="AQ852" s="563"/>
      <c r="AR852" s="563"/>
      <c r="AS852" s="507"/>
    </row>
    <row r="853" spans="1:45" ht="27" customHeight="1" x14ac:dyDescent="0.2">
      <c r="A853" s="564"/>
      <c r="C853" s="507"/>
      <c r="E853" s="507"/>
      <c r="G853" s="507"/>
      <c r="H853" s="556"/>
      <c r="I853" s="507"/>
      <c r="J853" s="556"/>
      <c r="K853" s="506"/>
      <c r="L853" s="556"/>
      <c r="M853" s="506"/>
      <c r="N853" s="556"/>
      <c r="O853" s="506"/>
      <c r="P853" s="557"/>
      <c r="Q853" s="556"/>
      <c r="R853" s="558"/>
      <c r="S853" s="556"/>
      <c r="T853" s="556"/>
      <c r="U853" s="556"/>
      <c r="V853" s="743"/>
      <c r="W853" s="745"/>
      <c r="X853" s="746"/>
      <c r="Y853" s="557"/>
      <c r="Z853" s="506"/>
      <c r="AA853" s="507"/>
      <c r="AB853" s="507"/>
      <c r="AC853" s="507"/>
      <c r="AD853" s="507"/>
      <c r="AE853" s="507"/>
      <c r="AF853" s="507"/>
      <c r="AG853" s="507"/>
      <c r="AH853" s="507"/>
      <c r="AI853" s="507"/>
      <c r="AJ853" s="507"/>
      <c r="AK853" s="507"/>
      <c r="AL853" s="507"/>
      <c r="AM853" s="507"/>
      <c r="AN853" s="507"/>
      <c r="AO853" s="507"/>
      <c r="AP853" s="507"/>
      <c r="AQ853" s="563"/>
      <c r="AR853" s="563"/>
      <c r="AS853" s="507"/>
    </row>
    <row r="854" spans="1:45" ht="27" customHeight="1" x14ac:dyDescent="0.2">
      <c r="A854" s="564"/>
      <c r="C854" s="507"/>
      <c r="E854" s="507"/>
      <c r="G854" s="507"/>
      <c r="H854" s="556"/>
      <c r="I854" s="507"/>
      <c r="J854" s="556"/>
      <c r="K854" s="506"/>
      <c r="L854" s="556"/>
      <c r="M854" s="506"/>
      <c r="N854" s="556"/>
      <c r="O854" s="506"/>
      <c r="P854" s="557"/>
      <c r="Q854" s="556"/>
      <c r="R854" s="558"/>
      <c r="S854" s="556"/>
      <c r="T854" s="556"/>
      <c r="U854" s="556"/>
      <c r="V854" s="743"/>
      <c r="W854" s="745"/>
      <c r="X854" s="746"/>
      <c r="Y854" s="557"/>
      <c r="Z854" s="506"/>
      <c r="AA854" s="507"/>
      <c r="AB854" s="507"/>
      <c r="AC854" s="507"/>
      <c r="AD854" s="507"/>
      <c r="AE854" s="507"/>
      <c r="AF854" s="507"/>
      <c r="AG854" s="507"/>
      <c r="AH854" s="507"/>
      <c r="AI854" s="507"/>
      <c r="AJ854" s="507"/>
      <c r="AK854" s="507"/>
      <c r="AL854" s="507"/>
      <c r="AM854" s="507"/>
      <c r="AN854" s="507"/>
      <c r="AO854" s="507"/>
      <c r="AP854" s="507"/>
      <c r="AQ854" s="563"/>
      <c r="AR854" s="563"/>
      <c r="AS854" s="507"/>
    </row>
    <row r="855" spans="1:45" ht="27" customHeight="1" x14ac:dyDescent="0.2">
      <c r="A855" s="564"/>
      <c r="C855" s="507"/>
      <c r="E855" s="507"/>
      <c r="G855" s="507"/>
      <c r="H855" s="556"/>
      <c r="I855" s="507"/>
      <c r="J855" s="556"/>
      <c r="K855" s="506"/>
      <c r="L855" s="556"/>
      <c r="M855" s="506"/>
      <c r="N855" s="556"/>
      <c r="O855" s="506"/>
      <c r="P855" s="557"/>
      <c r="Q855" s="556"/>
      <c r="R855" s="558"/>
      <c r="S855" s="556"/>
      <c r="T855" s="556"/>
      <c r="U855" s="556"/>
      <c r="V855" s="743"/>
      <c r="W855" s="745"/>
      <c r="X855" s="746"/>
      <c r="Y855" s="557"/>
      <c r="Z855" s="506"/>
      <c r="AA855" s="507"/>
      <c r="AB855" s="507"/>
      <c r="AC855" s="507"/>
      <c r="AD855" s="507"/>
      <c r="AE855" s="507"/>
      <c r="AF855" s="507"/>
      <c r="AG855" s="507"/>
      <c r="AH855" s="507"/>
      <c r="AI855" s="507"/>
      <c r="AJ855" s="507"/>
      <c r="AK855" s="507"/>
      <c r="AL855" s="507"/>
      <c r="AM855" s="507"/>
      <c r="AN855" s="507"/>
      <c r="AO855" s="507"/>
      <c r="AP855" s="507"/>
      <c r="AQ855" s="563"/>
      <c r="AR855" s="563"/>
      <c r="AS855" s="507"/>
    </row>
    <row r="856" spans="1:45" ht="27" customHeight="1" x14ac:dyDescent="0.2">
      <c r="A856" s="564"/>
      <c r="C856" s="507"/>
      <c r="E856" s="507"/>
      <c r="G856" s="507"/>
      <c r="H856" s="556"/>
      <c r="I856" s="507"/>
      <c r="J856" s="556"/>
      <c r="K856" s="506"/>
      <c r="L856" s="556"/>
      <c r="M856" s="506"/>
      <c r="N856" s="556"/>
      <c r="O856" s="506"/>
      <c r="P856" s="557"/>
      <c r="Q856" s="556"/>
      <c r="R856" s="558"/>
      <c r="S856" s="556"/>
      <c r="T856" s="556"/>
      <c r="U856" s="556"/>
      <c r="V856" s="743"/>
      <c r="W856" s="745"/>
      <c r="X856" s="746"/>
      <c r="Y856" s="557"/>
      <c r="Z856" s="506"/>
      <c r="AA856" s="507"/>
      <c r="AB856" s="507"/>
      <c r="AC856" s="507"/>
      <c r="AD856" s="507"/>
      <c r="AE856" s="507"/>
      <c r="AF856" s="507"/>
      <c r="AG856" s="507"/>
      <c r="AH856" s="507"/>
      <c r="AI856" s="507"/>
      <c r="AJ856" s="507"/>
      <c r="AK856" s="507"/>
      <c r="AL856" s="507"/>
      <c r="AM856" s="507"/>
      <c r="AN856" s="507"/>
      <c r="AO856" s="507"/>
      <c r="AP856" s="507"/>
      <c r="AQ856" s="563"/>
      <c r="AR856" s="563"/>
      <c r="AS856" s="507"/>
    </row>
    <row r="857" spans="1:45" ht="27" customHeight="1" x14ac:dyDescent="0.2">
      <c r="A857" s="564"/>
      <c r="C857" s="507"/>
      <c r="E857" s="507"/>
      <c r="G857" s="507"/>
      <c r="H857" s="556"/>
      <c r="I857" s="507"/>
      <c r="J857" s="556"/>
      <c r="K857" s="506"/>
      <c r="L857" s="556"/>
      <c r="M857" s="506"/>
      <c r="N857" s="556"/>
      <c r="O857" s="506"/>
      <c r="P857" s="557"/>
      <c r="Q857" s="556"/>
      <c r="R857" s="558"/>
      <c r="S857" s="556"/>
      <c r="T857" s="556"/>
      <c r="U857" s="556"/>
      <c r="V857" s="743"/>
      <c r="W857" s="745"/>
      <c r="X857" s="746"/>
      <c r="Y857" s="557"/>
      <c r="Z857" s="506"/>
      <c r="AA857" s="507"/>
      <c r="AB857" s="507"/>
      <c r="AC857" s="507"/>
      <c r="AD857" s="507"/>
      <c r="AE857" s="507"/>
      <c r="AF857" s="507"/>
      <c r="AG857" s="507"/>
      <c r="AH857" s="507"/>
      <c r="AI857" s="507"/>
      <c r="AJ857" s="507"/>
      <c r="AK857" s="507"/>
      <c r="AL857" s="507"/>
      <c r="AM857" s="507"/>
      <c r="AN857" s="507"/>
      <c r="AO857" s="507"/>
      <c r="AP857" s="507"/>
      <c r="AQ857" s="563"/>
      <c r="AR857" s="563"/>
      <c r="AS857" s="507"/>
    </row>
    <row r="858" spans="1:45" ht="27" customHeight="1" x14ac:dyDescent="0.2">
      <c r="A858" s="564"/>
      <c r="C858" s="507"/>
      <c r="E858" s="507"/>
      <c r="G858" s="507"/>
      <c r="H858" s="556"/>
      <c r="I858" s="507"/>
      <c r="J858" s="556"/>
      <c r="K858" s="506"/>
      <c r="L858" s="556"/>
      <c r="M858" s="506"/>
      <c r="N858" s="556"/>
      <c r="O858" s="506"/>
      <c r="P858" s="557"/>
      <c r="Q858" s="556"/>
      <c r="R858" s="558"/>
      <c r="S858" s="556"/>
      <c r="T858" s="556"/>
      <c r="U858" s="556"/>
      <c r="V858" s="743"/>
      <c r="W858" s="745"/>
      <c r="X858" s="746"/>
      <c r="Y858" s="557"/>
      <c r="Z858" s="506"/>
      <c r="AA858" s="507"/>
      <c r="AB858" s="507"/>
      <c r="AC858" s="507"/>
      <c r="AD858" s="507"/>
      <c r="AE858" s="507"/>
      <c r="AF858" s="507"/>
      <c r="AG858" s="507"/>
      <c r="AH858" s="507"/>
      <c r="AI858" s="507"/>
      <c r="AJ858" s="507"/>
      <c r="AK858" s="507"/>
      <c r="AL858" s="507"/>
      <c r="AM858" s="507"/>
      <c r="AN858" s="507"/>
      <c r="AO858" s="507"/>
      <c r="AP858" s="507"/>
      <c r="AQ858" s="563"/>
      <c r="AR858" s="563"/>
      <c r="AS858" s="507"/>
    </row>
    <row r="859" spans="1:45" ht="27" customHeight="1" x14ac:dyDescent="0.2">
      <c r="A859" s="564"/>
      <c r="C859" s="507"/>
      <c r="E859" s="507"/>
      <c r="G859" s="507"/>
      <c r="H859" s="556"/>
      <c r="I859" s="507"/>
      <c r="J859" s="556"/>
      <c r="K859" s="506"/>
      <c r="L859" s="556"/>
      <c r="M859" s="506"/>
      <c r="N859" s="556"/>
      <c r="O859" s="506"/>
      <c r="P859" s="557"/>
      <c r="Q859" s="556"/>
      <c r="R859" s="558"/>
      <c r="S859" s="556"/>
      <c r="T859" s="556"/>
      <c r="U859" s="556"/>
      <c r="V859" s="743"/>
      <c r="W859" s="745"/>
      <c r="X859" s="746"/>
      <c r="Y859" s="557"/>
      <c r="Z859" s="506"/>
      <c r="AA859" s="507"/>
      <c r="AB859" s="507"/>
      <c r="AC859" s="507"/>
      <c r="AD859" s="507"/>
      <c r="AE859" s="507"/>
      <c r="AF859" s="507"/>
      <c r="AG859" s="507"/>
      <c r="AH859" s="507"/>
      <c r="AI859" s="507"/>
      <c r="AJ859" s="507"/>
      <c r="AK859" s="507"/>
      <c r="AL859" s="507"/>
      <c r="AM859" s="507"/>
      <c r="AN859" s="507"/>
      <c r="AO859" s="507"/>
      <c r="AP859" s="507"/>
      <c r="AQ859" s="563"/>
      <c r="AR859" s="563"/>
      <c r="AS859" s="507"/>
    </row>
    <row r="860" spans="1:45" ht="27" customHeight="1" x14ac:dyDescent="0.2">
      <c r="A860" s="564"/>
      <c r="C860" s="507"/>
      <c r="E860" s="507"/>
      <c r="G860" s="507"/>
      <c r="H860" s="556"/>
      <c r="I860" s="507"/>
      <c r="J860" s="556"/>
      <c r="K860" s="506"/>
      <c r="L860" s="556"/>
      <c r="M860" s="506"/>
      <c r="N860" s="556"/>
      <c r="O860" s="506"/>
      <c r="P860" s="557"/>
      <c r="Q860" s="556"/>
      <c r="R860" s="558"/>
      <c r="S860" s="556"/>
      <c r="T860" s="556"/>
      <c r="U860" s="556"/>
      <c r="V860" s="743"/>
      <c r="W860" s="745"/>
      <c r="X860" s="746"/>
      <c r="Y860" s="557"/>
      <c r="Z860" s="506"/>
      <c r="AA860" s="507"/>
      <c r="AB860" s="507"/>
      <c r="AC860" s="507"/>
      <c r="AD860" s="507"/>
      <c r="AE860" s="507"/>
      <c r="AF860" s="507"/>
      <c r="AG860" s="507"/>
      <c r="AH860" s="507"/>
      <c r="AI860" s="507"/>
      <c r="AJ860" s="507"/>
      <c r="AK860" s="507"/>
      <c r="AL860" s="507"/>
      <c r="AM860" s="507"/>
      <c r="AN860" s="507"/>
      <c r="AO860" s="507"/>
      <c r="AP860" s="507"/>
      <c r="AQ860" s="563"/>
      <c r="AR860" s="563"/>
      <c r="AS860" s="507"/>
    </row>
    <row r="861" spans="1:45" ht="27" customHeight="1" x14ac:dyDescent="0.2">
      <c r="A861" s="564"/>
      <c r="C861" s="507"/>
      <c r="E861" s="507"/>
      <c r="G861" s="507"/>
      <c r="H861" s="556"/>
      <c r="I861" s="507"/>
      <c r="J861" s="556"/>
      <c r="K861" s="506"/>
      <c r="L861" s="556"/>
      <c r="M861" s="506"/>
      <c r="N861" s="556"/>
      <c r="O861" s="506"/>
      <c r="P861" s="557"/>
      <c r="Q861" s="556"/>
      <c r="R861" s="558"/>
      <c r="S861" s="556"/>
      <c r="T861" s="556"/>
      <c r="U861" s="556"/>
      <c r="V861" s="743"/>
      <c r="W861" s="745"/>
      <c r="X861" s="746"/>
      <c r="Y861" s="557"/>
      <c r="Z861" s="506"/>
      <c r="AA861" s="507"/>
      <c r="AB861" s="507"/>
      <c r="AC861" s="507"/>
      <c r="AD861" s="507"/>
      <c r="AE861" s="507"/>
      <c r="AF861" s="507"/>
      <c r="AG861" s="507"/>
      <c r="AH861" s="507"/>
      <c r="AI861" s="507"/>
      <c r="AJ861" s="507"/>
      <c r="AK861" s="507"/>
      <c r="AL861" s="507"/>
      <c r="AM861" s="507"/>
      <c r="AN861" s="507"/>
      <c r="AO861" s="507"/>
      <c r="AP861" s="507"/>
      <c r="AQ861" s="563"/>
      <c r="AR861" s="563"/>
      <c r="AS861" s="507"/>
    </row>
    <row r="862" spans="1:45" ht="27" customHeight="1" x14ac:dyDescent="0.2">
      <c r="A862" s="564"/>
      <c r="C862" s="507"/>
      <c r="E862" s="507"/>
      <c r="G862" s="507"/>
      <c r="H862" s="556"/>
      <c r="I862" s="507"/>
      <c r="J862" s="556"/>
      <c r="K862" s="506"/>
      <c r="L862" s="556"/>
      <c r="M862" s="506"/>
      <c r="N862" s="556"/>
      <c r="O862" s="506"/>
      <c r="P862" s="557"/>
      <c r="Q862" s="556"/>
      <c r="R862" s="558"/>
      <c r="S862" s="556"/>
      <c r="T862" s="556"/>
      <c r="U862" s="556"/>
      <c r="V862" s="743"/>
      <c r="W862" s="745"/>
      <c r="X862" s="746"/>
      <c r="Y862" s="557"/>
      <c r="Z862" s="506"/>
      <c r="AA862" s="507"/>
      <c r="AB862" s="507"/>
      <c r="AC862" s="507"/>
      <c r="AD862" s="507"/>
      <c r="AE862" s="507"/>
      <c r="AF862" s="507"/>
      <c r="AG862" s="507"/>
      <c r="AH862" s="507"/>
      <c r="AI862" s="507"/>
      <c r="AJ862" s="507"/>
      <c r="AK862" s="507"/>
      <c r="AL862" s="507"/>
      <c r="AM862" s="507"/>
      <c r="AN862" s="507"/>
      <c r="AO862" s="507"/>
      <c r="AP862" s="507"/>
      <c r="AQ862" s="563"/>
      <c r="AR862" s="563"/>
      <c r="AS862" s="507"/>
    </row>
    <row r="863" spans="1:45" ht="27" customHeight="1" x14ac:dyDescent="0.2">
      <c r="A863" s="564"/>
      <c r="C863" s="507"/>
      <c r="E863" s="507"/>
      <c r="G863" s="507"/>
      <c r="H863" s="556"/>
      <c r="I863" s="507"/>
      <c r="J863" s="556"/>
      <c r="K863" s="506"/>
      <c r="L863" s="556"/>
      <c r="M863" s="506"/>
      <c r="N863" s="556"/>
      <c r="O863" s="506"/>
      <c r="P863" s="557"/>
      <c r="Q863" s="556"/>
      <c r="R863" s="558"/>
      <c r="S863" s="556"/>
      <c r="T863" s="556"/>
      <c r="U863" s="556"/>
      <c r="V863" s="743"/>
      <c r="W863" s="745"/>
      <c r="X863" s="746"/>
      <c r="Y863" s="557"/>
      <c r="Z863" s="506"/>
      <c r="AA863" s="507"/>
      <c r="AB863" s="507"/>
      <c r="AC863" s="507"/>
      <c r="AD863" s="507"/>
      <c r="AE863" s="507"/>
      <c r="AF863" s="507"/>
      <c r="AG863" s="507"/>
      <c r="AH863" s="507"/>
      <c r="AI863" s="507"/>
      <c r="AJ863" s="507"/>
      <c r="AK863" s="507"/>
      <c r="AL863" s="507"/>
      <c r="AM863" s="507"/>
      <c r="AN863" s="507"/>
      <c r="AO863" s="507"/>
      <c r="AP863" s="507"/>
      <c r="AQ863" s="563"/>
      <c r="AR863" s="563"/>
      <c r="AS863" s="507"/>
    </row>
    <row r="864" spans="1:45" ht="27" customHeight="1" x14ac:dyDescent="0.2">
      <c r="A864" s="564"/>
      <c r="C864" s="507"/>
      <c r="E864" s="507"/>
      <c r="G864" s="507"/>
      <c r="H864" s="556"/>
      <c r="I864" s="507"/>
      <c r="J864" s="556"/>
      <c r="K864" s="506"/>
      <c r="L864" s="556"/>
      <c r="M864" s="506"/>
      <c r="N864" s="556"/>
      <c r="O864" s="506"/>
      <c r="P864" s="557"/>
      <c r="Q864" s="556"/>
      <c r="R864" s="558"/>
      <c r="S864" s="556"/>
      <c r="T864" s="556"/>
      <c r="U864" s="556"/>
      <c r="V864" s="743"/>
      <c r="W864" s="745"/>
      <c r="X864" s="746"/>
      <c r="Y864" s="557"/>
      <c r="Z864" s="506"/>
      <c r="AA864" s="507"/>
      <c r="AB864" s="507"/>
      <c r="AC864" s="507"/>
      <c r="AD864" s="507"/>
      <c r="AE864" s="507"/>
      <c r="AF864" s="507"/>
      <c r="AG864" s="507"/>
      <c r="AH864" s="507"/>
      <c r="AI864" s="507"/>
      <c r="AJ864" s="507"/>
      <c r="AK864" s="507"/>
      <c r="AL864" s="507"/>
      <c r="AM864" s="507"/>
      <c r="AN864" s="507"/>
      <c r="AO864" s="507"/>
      <c r="AP864" s="507"/>
      <c r="AQ864" s="563"/>
      <c r="AR864" s="563"/>
      <c r="AS864" s="507"/>
    </row>
    <row r="865" spans="1:45" ht="27" customHeight="1" x14ac:dyDescent="0.2">
      <c r="A865" s="564"/>
      <c r="C865" s="507"/>
      <c r="E865" s="507"/>
      <c r="G865" s="507"/>
      <c r="H865" s="556"/>
      <c r="I865" s="507"/>
      <c r="J865" s="556"/>
      <c r="K865" s="506"/>
      <c r="L865" s="556"/>
      <c r="M865" s="506"/>
      <c r="N865" s="556"/>
      <c r="O865" s="506"/>
      <c r="P865" s="557"/>
      <c r="Q865" s="556"/>
      <c r="R865" s="558"/>
      <c r="S865" s="556"/>
      <c r="T865" s="556"/>
      <c r="U865" s="556"/>
      <c r="V865" s="743"/>
      <c r="W865" s="745"/>
      <c r="X865" s="746"/>
      <c r="Y865" s="557"/>
      <c r="Z865" s="506"/>
      <c r="AA865" s="507"/>
      <c r="AB865" s="507"/>
      <c r="AC865" s="507"/>
      <c r="AD865" s="507"/>
      <c r="AE865" s="507"/>
      <c r="AF865" s="507"/>
      <c r="AG865" s="507"/>
      <c r="AH865" s="507"/>
      <c r="AI865" s="507"/>
      <c r="AJ865" s="507"/>
      <c r="AK865" s="507"/>
      <c r="AL865" s="507"/>
      <c r="AM865" s="507"/>
      <c r="AN865" s="507"/>
      <c r="AO865" s="507"/>
      <c r="AP865" s="507"/>
      <c r="AQ865" s="563"/>
      <c r="AR865" s="563"/>
      <c r="AS865" s="507"/>
    </row>
    <row r="866" spans="1:45" ht="27" customHeight="1" x14ac:dyDescent="0.2">
      <c r="A866" s="564"/>
      <c r="C866" s="507"/>
      <c r="E866" s="507"/>
      <c r="G866" s="507"/>
      <c r="H866" s="556"/>
      <c r="I866" s="507"/>
      <c r="J866" s="556"/>
      <c r="K866" s="506"/>
      <c r="L866" s="556"/>
      <c r="M866" s="506"/>
      <c r="N866" s="556"/>
      <c r="O866" s="506"/>
      <c r="P866" s="557"/>
      <c r="Q866" s="556"/>
      <c r="R866" s="558"/>
      <c r="S866" s="556"/>
      <c r="T866" s="556"/>
      <c r="U866" s="556"/>
      <c r="V866" s="743"/>
      <c r="W866" s="745"/>
      <c r="X866" s="746"/>
      <c r="Y866" s="557"/>
      <c r="Z866" s="506"/>
      <c r="AA866" s="507"/>
      <c r="AB866" s="507"/>
      <c r="AC866" s="507"/>
      <c r="AD866" s="507"/>
      <c r="AE866" s="507"/>
      <c r="AF866" s="507"/>
      <c r="AG866" s="507"/>
      <c r="AH866" s="507"/>
      <c r="AI866" s="507"/>
      <c r="AJ866" s="507"/>
      <c r="AK866" s="507"/>
      <c r="AL866" s="507"/>
      <c r="AM866" s="507"/>
      <c r="AN866" s="507"/>
      <c r="AO866" s="507"/>
      <c r="AP866" s="507"/>
      <c r="AQ866" s="563"/>
      <c r="AR866" s="563"/>
      <c r="AS866" s="507"/>
    </row>
    <row r="867" spans="1:45" ht="27" customHeight="1" x14ac:dyDescent="0.2">
      <c r="A867" s="564"/>
      <c r="C867" s="507"/>
      <c r="E867" s="507"/>
      <c r="G867" s="507"/>
      <c r="H867" s="556"/>
      <c r="I867" s="507"/>
      <c r="J867" s="556"/>
      <c r="K867" s="506"/>
      <c r="L867" s="556"/>
      <c r="M867" s="506"/>
      <c r="N867" s="556"/>
      <c r="O867" s="506"/>
      <c r="P867" s="557"/>
      <c r="Q867" s="556"/>
      <c r="R867" s="558"/>
      <c r="S867" s="556"/>
      <c r="T867" s="556"/>
      <c r="U867" s="556"/>
      <c r="V867" s="743"/>
      <c r="W867" s="745"/>
      <c r="X867" s="746"/>
      <c r="Y867" s="557"/>
      <c r="Z867" s="506"/>
      <c r="AA867" s="507"/>
      <c r="AB867" s="507"/>
      <c r="AC867" s="507"/>
      <c r="AD867" s="507"/>
      <c r="AE867" s="507"/>
      <c r="AF867" s="507"/>
      <c r="AG867" s="507"/>
      <c r="AH867" s="507"/>
      <c r="AI867" s="507"/>
      <c r="AJ867" s="507"/>
      <c r="AK867" s="507"/>
      <c r="AL867" s="507"/>
      <c r="AM867" s="507"/>
      <c r="AN867" s="507"/>
      <c r="AO867" s="507"/>
      <c r="AP867" s="507"/>
      <c r="AQ867" s="563"/>
      <c r="AR867" s="563"/>
      <c r="AS867" s="507"/>
    </row>
    <row r="868" spans="1:45" ht="27" customHeight="1" x14ac:dyDescent="0.2">
      <c r="A868" s="564"/>
      <c r="C868" s="507"/>
      <c r="E868" s="507"/>
      <c r="G868" s="507"/>
      <c r="H868" s="556"/>
      <c r="I868" s="507"/>
      <c r="J868" s="556"/>
      <c r="K868" s="506"/>
      <c r="L868" s="556"/>
      <c r="M868" s="506"/>
      <c r="N868" s="556"/>
      <c r="O868" s="506"/>
      <c r="P868" s="557"/>
      <c r="Q868" s="556"/>
      <c r="R868" s="558"/>
      <c r="S868" s="556"/>
      <c r="T868" s="556"/>
      <c r="U868" s="556"/>
      <c r="V868" s="743"/>
      <c r="W868" s="745"/>
      <c r="X868" s="746"/>
      <c r="Y868" s="557"/>
      <c r="Z868" s="506"/>
      <c r="AA868" s="507"/>
      <c r="AB868" s="507"/>
      <c r="AC868" s="507"/>
      <c r="AD868" s="507"/>
      <c r="AE868" s="507"/>
      <c r="AF868" s="507"/>
      <c r="AG868" s="507"/>
      <c r="AH868" s="507"/>
      <c r="AI868" s="507"/>
      <c r="AJ868" s="507"/>
      <c r="AK868" s="507"/>
      <c r="AL868" s="507"/>
      <c r="AM868" s="507"/>
      <c r="AN868" s="507"/>
      <c r="AO868" s="507"/>
      <c r="AP868" s="507"/>
      <c r="AQ868" s="563"/>
      <c r="AR868" s="563"/>
      <c r="AS868" s="507"/>
    </row>
    <row r="869" spans="1:45" ht="27" customHeight="1" x14ac:dyDescent="0.2">
      <c r="A869" s="564"/>
      <c r="C869" s="507"/>
      <c r="E869" s="507"/>
      <c r="G869" s="507"/>
      <c r="H869" s="556"/>
      <c r="I869" s="507"/>
      <c r="J869" s="556"/>
      <c r="K869" s="506"/>
      <c r="L869" s="556"/>
      <c r="M869" s="506"/>
      <c r="N869" s="556"/>
      <c r="O869" s="506"/>
      <c r="P869" s="557"/>
      <c r="Q869" s="556"/>
      <c r="R869" s="558"/>
      <c r="S869" s="556"/>
      <c r="T869" s="556"/>
      <c r="U869" s="556"/>
      <c r="V869" s="743"/>
      <c r="W869" s="745"/>
      <c r="X869" s="746"/>
      <c r="Y869" s="557"/>
      <c r="Z869" s="506"/>
      <c r="AA869" s="507"/>
      <c r="AB869" s="507"/>
      <c r="AC869" s="507"/>
      <c r="AD869" s="507"/>
      <c r="AE869" s="507"/>
      <c r="AF869" s="507"/>
      <c r="AG869" s="507"/>
      <c r="AH869" s="507"/>
      <c r="AI869" s="507"/>
      <c r="AJ869" s="507"/>
      <c r="AK869" s="507"/>
      <c r="AL869" s="507"/>
      <c r="AM869" s="507"/>
      <c r="AN869" s="507"/>
      <c r="AO869" s="507"/>
      <c r="AP869" s="507"/>
      <c r="AQ869" s="563"/>
      <c r="AR869" s="563"/>
      <c r="AS869" s="507"/>
    </row>
    <row r="870" spans="1:45" ht="27" customHeight="1" x14ac:dyDescent="0.2">
      <c r="A870" s="564"/>
      <c r="C870" s="507"/>
      <c r="E870" s="507"/>
      <c r="G870" s="507"/>
      <c r="H870" s="556"/>
      <c r="I870" s="507"/>
      <c r="J870" s="556"/>
      <c r="K870" s="506"/>
      <c r="L870" s="556"/>
      <c r="M870" s="506"/>
      <c r="N870" s="556"/>
      <c r="O870" s="506"/>
      <c r="P870" s="557"/>
      <c r="Q870" s="556"/>
      <c r="R870" s="558"/>
      <c r="S870" s="556"/>
      <c r="T870" s="556"/>
      <c r="U870" s="556"/>
      <c r="V870" s="743"/>
      <c r="W870" s="745"/>
      <c r="X870" s="746"/>
      <c r="Y870" s="557"/>
      <c r="Z870" s="506"/>
      <c r="AA870" s="507"/>
      <c r="AB870" s="507"/>
      <c r="AC870" s="507"/>
      <c r="AD870" s="507"/>
      <c r="AE870" s="507"/>
      <c r="AF870" s="507"/>
      <c r="AG870" s="507"/>
      <c r="AH870" s="507"/>
      <c r="AI870" s="507"/>
      <c r="AJ870" s="507"/>
      <c r="AK870" s="507"/>
      <c r="AL870" s="507"/>
      <c r="AM870" s="507"/>
      <c r="AN870" s="507"/>
      <c r="AO870" s="507"/>
      <c r="AP870" s="507"/>
      <c r="AQ870" s="563"/>
      <c r="AR870" s="563"/>
      <c r="AS870" s="507"/>
    </row>
    <row r="871" spans="1:45" ht="27" customHeight="1" x14ac:dyDescent="0.2">
      <c r="A871" s="564"/>
      <c r="C871" s="507"/>
      <c r="E871" s="507"/>
      <c r="G871" s="507"/>
      <c r="H871" s="556"/>
      <c r="I871" s="507"/>
      <c r="J871" s="556"/>
      <c r="K871" s="506"/>
      <c r="L871" s="556"/>
      <c r="M871" s="506"/>
      <c r="N871" s="556"/>
      <c r="O871" s="506"/>
      <c r="P871" s="557"/>
      <c r="Q871" s="556"/>
      <c r="R871" s="558"/>
      <c r="S871" s="556"/>
      <c r="T871" s="556"/>
      <c r="U871" s="556"/>
      <c r="V871" s="743"/>
      <c r="W871" s="745"/>
      <c r="X871" s="746"/>
      <c r="Y871" s="557"/>
      <c r="Z871" s="506"/>
      <c r="AA871" s="507"/>
      <c r="AB871" s="507"/>
      <c r="AC871" s="507"/>
      <c r="AD871" s="507"/>
      <c r="AE871" s="507"/>
      <c r="AF871" s="507"/>
      <c r="AG871" s="507"/>
      <c r="AH871" s="507"/>
      <c r="AI871" s="507"/>
      <c r="AJ871" s="507"/>
      <c r="AK871" s="507"/>
      <c r="AL871" s="507"/>
      <c r="AM871" s="507"/>
      <c r="AN871" s="507"/>
      <c r="AO871" s="507"/>
      <c r="AP871" s="507"/>
      <c r="AQ871" s="563"/>
      <c r="AR871" s="563"/>
      <c r="AS871" s="507"/>
    </row>
    <row r="872" spans="1:45" ht="27" customHeight="1" x14ac:dyDescent="0.2">
      <c r="A872" s="564"/>
      <c r="C872" s="507"/>
      <c r="E872" s="507"/>
      <c r="G872" s="507"/>
      <c r="H872" s="556"/>
      <c r="I872" s="507"/>
      <c r="J872" s="556"/>
      <c r="K872" s="506"/>
      <c r="L872" s="556"/>
      <c r="M872" s="506"/>
      <c r="N872" s="556"/>
      <c r="O872" s="506"/>
      <c r="P872" s="557"/>
      <c r="Q872" s="556"/>
      <c r="R872" s="558"/>
      <c r="S872" s="556"/>
      <c r="T872" s="556"/>
      <c r="U872" s="556"/>
      <c r="V872" s="743"/>
      <c r="W872" s="745"/>
      <c r="X872" s="746"/>
      <c r="Y872" s="557"/>
      <c r="Z872" s="506"/>
      <c r="AA872" s="507"/>
      <c r="AB872" s="507"/>
      <c r="AC872" s="507"/>
      <c r="AD872" s="507"/>
      <c r="AE872" s="507"/>
      <c r="AF872" s="507"/>
      <c r="AG872" s="507"/>
      <c r="AH872" s="507"/>
      <c r="AI872" s="507"/>
      <c r="AJ872" s="507"/>
      <c r="AK872" s="507"/>
      <c r="AL872" s="507"/>
      <c r="AM872" s="507"/>
      <c r="AN872" s="507"/>
      <c r="AO872" s="507"/>
      <c r="AP872" s="507"/>
      <c r="AQ872" s="563"/>
      <c r="AR872" s="563"/>
      <c r="AS872" s="507"/>
    </row>
    <row r="873" spans="1:45" ht="27" customHeight="1" x14ac:dyDescent="0.2">
      <c r="A873" s="564"/>
      <c r="C873" s="507"/>
      <c r="E873" s="507"/>
      <c r="G873" s="507"/>
      <c r="H873" s="556"/>
      <c r="I873" s="507"/>
      <c r="J873" s="556"/>
      <c r="K873" s="506"/>
      <c r="L873" s="556"/>
      <c r="M873" s="506"/>
      <c r="N873" s="556"/>
      <c r="O873" s="506"/>
      <c r="P873" s="557"/>
      <c r="Q873" s="556"/>
      <c r="R873" s="558"/>
      <c r="S873" s="556"/>
      <c r="T873" s="556"/>
      <c r="U873" s="556"/>
      <c r="V873" s="743"/>
      <c r="W873" s="745"/>
      <c r="X873" s="746"/>
      <c r="Y873" s="557"/>
      <c r="Z873" s="506"/>
      <c r="AA873" s="507"/>
      <c r="AB873" s="507"/>
      <c r="AC873" s="507"/>
      <c r="AD873" s="507"/>
      <c r="AE873" s="507"/>
      <c r="AF873" s="507"/>
      <c r="AG873" s="507"/>
      <c r="AH873" s="507"/>
      <c r="AI873" s="507"/>
      <c r="AJ873" s="507"/>
      <c r="AK873" s="507"/>
      <c r="AL873" s="507"/>
      <c r="AM873" s="507"/>
      <c r="AN873" s="507"/>
      <c r="AO873" s="507"/>
      <c r="AP873" s="507"/>
      <c r="AQ873" s="563"/>
      <c r="AR873" s="563"/>
      <c r="AS873" s="507"/>
    </row>
    <row r="874" spans="1:45" ht="27" customHeight="1" x14ac:dyDescent="0.2">
      <c r="A874" s="564"/>
      <c r="C874" s="507"/>
      <c r="E874" s="507"/>
      <c r="G874" s="507"/>
      <c r="H874" s="556"/>
      <c r="I874" s="507"/>
      <c r="J874" s="556"/>
      <c r="K874" s="506"/>
      <c r="L874" s="556"/>
      <c r="M874" s="506"/>
      <c r="N874" s="556"/>
      <c r="O874" s="506"/>
      <c r="P874" s="557"/>
      <c r="Q874" s="556"/>
      <c r="R874" s="558"/>
      <c r="S874" s="556"/>
      <c r="T874" s="556"/>
      <c r="U874" s="556"/>
      <c r="V874" s="743"/>
      <c r="W874" s="745"/>
      <c r="X874" s="746"/>
      <c r="Y874" s="557"/>
      <c r="Z874" s="506"/>
      <c r="AA874" s="507"/>
      <c r="AB874" s="507"/>
      <c r="AC874" s="507"/>
      <c r="AD874" s="507"/>
      <c r="AE874" s="507"/>
      <c r="AF874" s="507"/>
      <c r="AG874" s="507"/>
      <c r="AH874" s="507"/>
      <c r="AI874" s="507"/>
      <c r="AJ874" s="507"/>
      <c r="AK874" s="507"/>
      <c r="AL874" s="507"/>
      <c r="AM874" s="507"/>
      <c r="AN874" s="507"/>
      <c r="AO874" s="507"/>
      <c r="AP874" s="507"/>
      <c r="AQ874" s="563"/>
      <c r="AR874" s="563"/>
      <c r="AS874" s="507"/>
    </row>
    <row r="875" spans="1:45" ht="27" customHeight="1" x14ac:dyDescent="0.2">
      <c r="A875" s="564"/>
      <c r="C875" s="507"/>
      <c r="E875" s="507"/>
      <c r="G875" s="507"/>
      <c r="H875" s="556"/>
      <c r="I875" s="507"/>
      <c r="J875" s="556"/>
      <c r="K875" s="506"/>
      <c r="L875" s="556"/>
      <c r="M875" s="506"/>
      <c r="N875" s="556"/>
      <c r="O875" s="506"/>
      <c r="P875" s="557"/>
      <c r="Q875" s="556"/>
      <c r="R875" s="558"/>
      <c r="S875" s="556"/>
      <c r="T875" s="556"/>
      <c r="U875" s="556"/>
      <c r="V875" s="743"/>
      <c r="W875" s="745"/>
      <c r="X875" s="746"/>
      <c r="Y875" s="557"/>
      <c r="Z875" s="506"/>
      <c r="AA875" s="507"/>
      <c r="AB875" s="507"/>
      <c r="AC875" s="507"/>
      <c r="AD875" s="507"/>
      <c r="AE875" s="507"/>
      <c r="AF875" s="507"/>
      <c r="AG875" s="507"/>
      <c r="AH875" s="507"/>
      <c r="AI875" s="507"/>
      <c r="AJ875" s="507"/>
      <c r="AK875" s="507"/>
      <c r="AL875" s="507"/>
      <c r="AM875" s="507"/>
      <c r="AN875" s="507"/>
      <c r="AO875" s="507"/>
      <c r="AP875" s="507"/>
      <c r="AQ875" s="563"/>
      <c r="AR875" s="563"/>
      <c r="AS875" s="507"/>
    </row>
    <row r="876" spans="1:45" ht="27" customHeight="1" x14ac:dyDescent="0.2">
      <c r="A876" s="564"/>
      <c r="C876" s="507"/>
      <c r="E876" s="507"/>
      <c r="G876" s="507"/>
      <c r="H876" s="556"/>
      <c r="I876" s="507"/>
      <c r="J876" s="556"/>
      <c r="K876" s="506"/>
      <c r="L876" s="556"/>
      <c r="M876" s="506"/>
      <c r="N876" s="556"/>
      <c r="O876" s="506"/>
      <c r="P876" s="557"/>
      <c r="Q876" s="556"/>
      <c r="R876" s="558"/>
      <c r="S876" s="556"/>
      <c r="T876" s="556"/>
      <c r="U876" s="556"/>
      <c r="V876" s="743"/>
      <c r="W876" s="745"/>
      <c r="X876" s="746"/>
      <c r="Y876" s="557"/>
      <c r="Z876" s="506"/>
      <c r="AA876" s="507"/>
      <c r="AB876" s="507"/>
      <c r="AC876" s="507"/>
      <c r="AD876" s="507"/>
      <c r="AE876" s="507"/>
      <c r="AF876" s="507"/>
      <c r="AG876" s="507"/>
      <c r="AH876" s="507"/>
      <c r="AI876" s="507"/>
      <c r="AJ876" s="507"/>
      <c r="AK876" s="507"/>
      <c r="AL876" s="507"/>
      <c r="AM876" s="507"/>
      <c r="AN876" s="507"/>
      <c r="AO876" s="507"/>
      <c r="AP876" s="507"/>
      <c r="AQ876" s="563"/>
      <c r="AR876" s="563"/>
      <c r="AS876" s="507"/>
    </row>
    <row r="877" spans="1:45" ht="27" customHeight="1" x14ac:dyDescent="0.2">
      <c r="A877" s="564"/>
      <c r="C877" s="507"/>
      <c r="E877" s="507"/>
      <c r="G877" s="507"/>
      <c r="H877" s="556"/>
      <c r="I877" s="507"/>
      <c r="J877" s="556"/>
      <c r="K877" s="506"/>
      <c r="L877" s="556"/>
      <c r="M877" s="506"/>
      <c r="N877" s="556"/>
      <c r="O877" s="506"/>
      <c r="P877" s="557"/>
      <c r="Q877" s="556"/>
      <c r="R877" s="558"/>
      <c r="S877" s="556"/>
      <c r="T877" s="556"/>
      <c r="U877" s="556"/>
      <c r="V877" s="743"/>
      <c r="W877" s="745"/>
      <c r="X877" s="746"/>
      <c r="Y877" s="557"/>
      <c r="Z877" s="506"/>
      <c r="AA877" s="507"/>
      <c r="AB877" s="507"/>
      <c r="AC877" s="507"/>
      <c r="AD877" s="507"/>
      <c r="AE877" s="507"/>
      <c r="AF877" s="507"/>
      <c r="AG877" s="507"/>
      <c r="AH877" s="507"/>
      <c r="AI877" s="507"/>
      <c r="AJ877" s="507"/>
      <c r="AK877" s="507"/>
      <c r="AL877" s="507"/>
      <c r="AM877" s="507"/>
      <c r="AN877" s="507"/>
      <c r="AO877" s="507"/>
      <c r="AP877" s="507"/>
      <c r="AQ877" s="563"/>
      <c r="AR877" s="563"/>
      <c r="AS877" s="507"/>
    </row>
    <row r="878" spans="1:45" ht="27" customHeight="1" x14ac:dyDescent="0.2">
      <c r="A878" s="564"/>
      <c r="C878" s="507"/>
      <c r="E878" s="507"/>
      <c r="G878" s="507"/>
      <c r="H878" s="556"/>
      <c r="I878" s="507"/>
      <c r="J878" s="556"/>
      <c r="K878" s="506"/>
      <c r="L878" s="556"/>
      <c r="M878" s="506"/>
      <c r="N878" s="556"/>
      <c r="O878" s="506"/>
      <c r="P878" s="557"/>
      <c r="Q878" s="556"/>
      <c r="R878" s="558"/>
      <c r="S878" s="556"/>
      <c r="T878" s="556"/>
      <c r="U878" s="556"/>
      <c r="V878" s="743"/>
      <c r="W878" s="745"/>
      <c r="X878" s="746"/>
      <c r="Y878" s="557"/>
      <c r="Z878" s="506"/>
      <c r="AA878" s="507"/>
      <c r="AB878" s="507"/>
      <c r="AC878" s="507"/>
      <c r="AD878" s="507"/>
      <c r="AE878" s="507"/>
      <c r="AF878" s="507"/>
      <c r="AG878" s="507"/>
      <c r="AH878" s="507"/>
      <c r="AI878" s="507"/>
      <c r="AJ878" s="507"/>
      <c r="AK878" s="507"/>
      <c r="AL878" s="507"/>
      <c r="AM878" s="507"/>
      <c r="AN878" s="507"/>
      <c r="AO878" s="507"/>
      <c r="AP878" s="507"/>
      <c r="AQ878" s="563"/>
      <c r="AR878" s="563"/>
      <c r="AS878" s="507"/>
    </row>
    <row r="879" spans="1:45" ht="27" customHeight="1" x14ac:dyDescent="0.2">
      <c r="A879" s="564"/>
      <c r="C879" s="507"/>
      <c r="E879" s="507"/>
      <c r="G879" s="507"/>
      <c r="H879" s="556"/>
      <c r="I879" s="507"/>
      <c r="J879" s="556"/>
      <c r="K879" s="506"/>
      <c r="L879" s="556"/>
      <c r="M879" s="506"/>
      <c r="N879" s="556"/>
      <c r="O879" s="506"/>
      <c r="P879" s="557"/>
      <c r="Q879" s="556"/>
      <c r="R879" s="558"/>
      <c r="S879" s="556"/>
      <c r="T879" s="556"/>
      <c r="U879" s="556"/>
      <c r="V879" s="743"/>
      <c r="W879" s="745"/>
      <c r="X879" s="746"/>
      <c r="Y879" s="557"/>
      <c r="Z879" s="506"/>
      <c r="AA879" s="507"/>
      <c r="AB879" s="507"/>
      <c r="AC879" s="507"/>
      <c r="AD879" s="507"/>
      <c r="AE879" s="507"/>
      <c r="AF879" s="507"/>
      <c r="AG879" s="507"/>
      <c r="AH879" s="507"/>
      <c r="AI879" s="507"/>
      <c r="AJ879" s="507"/>
      <c r="AK879" s="507"/>
      <c r="AL879" s="507"/>
      <c r="AM879" s="507"/>
      <c r="AN879" s="507"/>
      <c r="AO879" s="507"/>
      <c r="AP879" s="507"/>
      <c r="AQ879" s="563"/>
      <c r="AR879" s="563"/>
      <c r="AS879" s="507"/>
    </row>
    <row r="880" spans="1:45" ht="27" customHeight="1" x14ac:dyDescent="0.2">
      <c r="A880" s="564"/>
      <c r="C880" s="507"/>
      <c r="E880" s="507"/>
      <c r="G880" s="507"/>
      <c r="H880" s="556"/>
      <c r="I880" s="507"/>
      <c r="J880" s="556"/>
      <c r="K880" s="506"/>
      <c r="L880" s="556"/>
      <c r="M880" s="506"/>
      <c r="N880" s="556"/>
      <c r="O880" s="506"/>
      <c r="P880" s="557"/>
      <c r="Q880" s="556"/>
      <c r="R880" s="558"/>
      <c r="S880" s="556"/>
      <c r="T880" s="556"/>
      <c r="U880" s="556"/>
      <c r="V880" s="743"/>
      <c r="W880" s="745"/>
      <c r="X880" s="746"/>
      <c r="Y880" s="557"/>
      <c r="Z880" s="506"/>
      <c r="AA880" s="507"/>
      <c r="AB880" s="507"/>
      <c r="AC880" s="507"/>
      <c r="AD880" s="507"/>
      <c r="AE880" s="507"/>
      <c r="AF880" s="507"/>
      <c r="AG880" s="507"/>
      <c r="AH880" s="507"/>
      <c r="AI880" s="507"/>
      <c r="AJ880" s="507"/>
      <c r="AK880" s="507"/>
      <c r="AL880" s="507"/>
      <c r="AM880" s="507"/>
      <c r="AN880" s="507"/>
      <c r="AO880" s="507"/>
      <c r="AP880" s="507"/>
      <c r="AQ880" s="563"/>
      <c r="AR880" s="563"/>
      <c r="AS880" s="507"/>
    </row>
    <row r="881" spans="1:45" ht="27" customHeight="1" x14ac:dyDescent="0.2">
      <c r="A881" s="564"/>
      <c r="C881" s="507"/>
      <c r="E881" s="507"/>
      <c r="G881" s="507"/>
      <c r="H881" s="556"/>
      <c r="I881" s="507"/>
      <c r="J881" s="556"/>
      <c r="K881" s="506"/>
      <c r="L881" s="556"/>
      <c r="M881" s="506"/>
      <c r="N881" s="556"/>
      <c r="O881" s="506"/>
      <c r="P881" s="557"/>
      <c r="Q881" s="556"/>
      <c r="R881" s="558"/>
      <c r="S881" s="556"/>
      <c r="T881" s="556"/>
      <c r="U881" s="556"/>
      <c r="V881" s="743"/>
      <c r="W881" s="745"/>
      <c r="X881" s="746"/>
      <c r="Y881" s="557"/>
      <c r="Z881" s="506"/>
      <c r="AA881" s="507"/>
      <c r="AB881" s="507"/>
      <c r="AC881" s="507"/>
      <c r="AD881" s="507"/>
      <c r="AE881" s="507"/>
      <c r="AF881" s="507"/>
      <c r="AG881" s="507"/>
      <c r="AH881" s="507"/>
      <c r="AI881" s="507"/>
      <c r="AJ881" s="507"/>
      <c r="AK881" s="507"/>
      <c r="AL881" s="507"/>
      <c r="AM881" s="507"/>
      <c r="AN881" s="507"/>
      <c r="AO881" s="507"/>
      <c r="AP881" s="507"/>
      <c r="AQ881" s="563"/>
      <c r="AR881" s="563"/>
      <c r="AS881" s="507"/>
    </row>
    <row r="882" spans="1:45" ht="27" customHeight="1" x14ac:dyDescent="0.2">
      <c r="A882" s="564"/>
      <c r="C882" s="507"/>
      <c r="E882" s="507"/>
      <c r="G882" s="507"/>
      <c r="H882" s="556"/>
      <c r="I882" s="507"/>
      <c r="J882" s="556"/>
      <c r="K882" s="506"/>
      <c r="L882" s="556"/>
      <c r="M882" s="506"/>
      <c r="N882" s="556"/>
      <c r="O882" s="506"/>
      <c r="P882" s="557"/>
      <c r="Q882" s="556"/>
      <c r="R882" s="558"/>
      <c r="S882" s="556"/>
      <c r="T882" s="556"/>
      <c r="U882" s="556"/>
      <c r="V882" s="743"/>
      <c r="W882" s="745"/>
      <c r="X882" s="746"/>
      <c r="Y882" s="557"/>
      <c r="Z882" s="506"/>
      <c r="AA882" s="507"/>
      <c r="AB882" s="507"/>
      <c r="AC882" s="507"/>
      <c r="AD882" s="507"/>
      <c r="AE882" s="507"/>
      <c r="AF882" s="507"/>
      <c r="AG882" s="507"/>
      <c r="AH882" s="507"/>
      <c r="AI882" s="507"/>
      <c r="AJ882" s="507"/>
      <c r="AK882" s="507"/>
      <c r="AL882" s="507"/>
      <c r="AM882" s="507"/>
      <c r="AN882" s="507"/>
      <c r="AO882" s="507"/>
      <c r="AP882" s="507"/>
      <c r="AQ882" s="563"/>
      <c r="AR882" s="563"/>
      <c r="AS882" s="507"/>
    </row>
    <row r="883" spans="1:45" ht="27" customHeight="1" x14ac:dyDescent="0.2">
      <c r="A883" s="564"/>
      <c r="C883" s="507"/>
      <c r="E883" s="507"/>
      <c r="G883" s="507"/>
      <c r="H883" s="556"/>
      <c r="I883" s="507"/>
      <c r="J883" s="556"/>
      <c r="K883" s="506"/>
      <c r="L883" s="556"/>
      <c r="M883" s="506"/>
      <c r="N883" s="556"/>
      <c r="O883" s="506"/>
      <c r="P883" s="557"/>
      <c r="Q883" s="556"/>
      <c r="R883" s="558"/>
      <c r="S883" s="556"/>
      <c r="T883" s="556"/>
      <c r="U883" s="556"/>
      <c r="V883" s="743"/>
      <c r="W883" s="745"/>
      <c r="X883" s="746"/>
      <c r="Y883" s="557"/>
      <c r="Z883" s="506"/>
      <c r="AA883" s="507"/>
      <c r="AB883" s="507"/>
      <c r="AC883" s="507"/>
      <c r="AD883" s="507"/>
      <c r="AE883" s="507"/>
      <c r="AF883" s="507"/>
      <c r="AG883" s="507"/>
      <c r="AH883" s="507"/>
      <c r="AI883" s="507"/>
      <c r="AJ883" s="507"/>
      <c r="AK883" s="507"/>
      <c r="AL883" s="507"/>
      <c r="AM883" s="507"/>
      <c r="AN883" s="507"/>
      <c r="AO883" s="507"/>
      <c r="AP883" s="507"/>
      <c r="AQ883" s="563"/>
      <c r="AR883" s="563"/>
      <c r="AS883" s="507"/>
    </row>
    <row r="884" spans="1:45" ht="27" customHeight="1" x14ac:dyDescent="0.2">
      <c r="A884" s="564"/>
      <c r="C884" s="507"/>
      <c r="E884" s="507"/>
      <c r="G884" s="507"/>
      <c r="H884" s="556"/>
      <c r="I884" s="507"/>
      <c r="J884" s="556"/>
      <c r="K884" s="506"/>
      <c r="L884" s="556"/>
      <c r="M884" s="506"/>
      <c r="N884" s="556"/>
      <c r="O884" s="506"/>
      <c r="P884" s="557"/>
      <c r="Q884" s="556"/>
      <c r="R884" s="558"/>
      <c r="S884" s="556"/>
      <c r="T884" s="556"/>
      <c r="U884" s="556"/>
      <c r="V884" s="743"/>
      <c r="W884" s="745"/>
      <c r="X884" s="746"/>
      <c r="Y884" s="557"/>
      <c r="Z884" s="506"/>
      <c r="AA884" s="507"/>
      <c r="AB884" s="507"/>
      <c r="AC884" s="507"/>
      <c r="AD884" s="507"/>
      <c r="AE884" s="507"/>
      <c r="AF884" s="507"/>
      <c r="AG884" s="507"/>
      <c r="AH884" s="507"/>
      <c r="AI884" s="507"/>
      <c r="AJ884" s="507"/>
      <c r="AK884" s="507"/>
      <c r="AL884" s="507"/>
      <c r="AM884" s="507"/>
      <c r="AN884" s="507"/>
      <c r="AO884" s="507"/>
      <c r="AP884" s="507"/>
      <c r="AQ884" s="563"/>
      <c r="AR884" s="563"/>
      <c r="AS884" s="507"/>
    </row>
    <row r="885" spans="1:45" ht="27" customHeight="1" x14ac:dyDescent="0.2">
      <c r="A885" s="564"/>
      <c r="C885" s="507"/>
      <c r="E885" s="507"/>
      <c r="G885" s="507"/>
      <c r="H885" s="556"/>
      <c r="I885" s="507"/>
      <c r="J885" s="556"/>
      <c r="K885" s="506"/>
      <c r="L885" s="556"/>
      <c r="M885" s="506"/>
      <c r="N885" s="556"/>
      <c r="O885" s="506"/>
      <c r="P885" s="557"/>
      <c r="Q885" s="556"/>
      <c r="R885" s="558"/>
      <c r="S885" s="556"/>
      <c r="T885" s="556"/>
      <c r="U885" s="556"/>
      <c r="V885" s="743"/>
      <c r="W885" s="745"/>
      <c r="X885" s="746"/>
      <c r="Y885" s="557"/>
      <c r="Z885" s="506"/>
      <c r="AA885" s="507"/>
      <c r="AB885" s="507"/>
      <c r="AC885" s="507"/>
      <c r="AD885" s="507"/>
      <c r="AE885" s="507"/>
      <c r="AF885" s="507"/>
      <c r="AG885" s="507"/>
      <c r="AH885" s="507"/>
      <c r="AI885" s="507"/>
      <c r="AJ885" s="507"/>
      <c r="AK885" s="507"/>
      <c r="AL885" s="507"/>
      <c r="AM885" s="507"/>
      <c r="AN885" s="507"/>
      <c r="AO885" s="507"/>
      <c r="AP885" s="507"/>
      <c r="AQ885" s="563"/>
      <c r="AR885" s="563"/>
      <c r="AS885" s="507"/>
    </row>
    <row r="886" spans="1:45" ht="27" customHeight="1" x14ac:dyDescent="0.2">
      <c r="A886" s="564"/>
      <c r="C886" s="507"/>
      <c r="E886" s="507"/>
      <c r="G886" s="507"/>
      <c r="H886" s="556"/>
      <c r="I886" s="507"/>
      <c r="J886" s="556"/>
      <c r="K886" s="506"/>
      <c r="L886" s="556"/>
      <c r="M886" s="506"/>
      <c r="N886" s="556"/>
      <c r="O886" s="506"/>
      <c r="P886" s="557"/>
      <c r="Q886" s="556"/>
      <c r="R886" s="558"/>
      <c r="S886" s="556"/>
      <c r="T886" s="556"/>
      <c r="U886" s="556"/>
      <c r="V886" s="743"/>
      <c r="W886" s="745"/>
      <c r="X886" s="746"/>
      <c r="Y886" s="557"/>
      <c r="Z886" s="506"/>
      <c r="AA886" s="507"/>
      <c r="AB886" s="507"/>
      <c r="AC886" s="507"/>
      <c r="AD886" s="507"/>
      <c r="AE886" s="507"/>
      <c r="AF886" s="507"/>
      <c r="AG886" s="507"/>
      <c r="AH886" s="507"/>
      <c r="AI886" s="507"/>
      <c r="AJ886" s="507"/>
      <c r="AK886" s="507"/>
      <c r="AL886" s="507"/>
      <c r="AM886" s="507"/>
      <c r="AN886" s="507"/>
      <c r="AO886" s="507"/>
      <c r="AP886" s="507"/>
      <c r="AQ886" s="563"/>
      <c r="AR886" s="563"/>
      <c r="AS886" s="507"/>
    </row>
    <row r="887" spans="1:45" ht="27" customHeight="1" x14ac:dyDescent="0.2">
      <c r="A887" s="564"/>
      <c r="C887" s="507"/>
      <c r="E887" s="507"/>
      <c r="G887" s="507"/>
      <c r="H887" s="556"/>
      <c r="I887" s="507"/>
      <c r="J887" s="556"/>
      <c r="K887" s="506"/>
      <c r="L887" s="556"/>
      <c r="M887" s="506"/>
      <c r="N887" s="556"/>
      <c r="O887" s="506"/>
      <c r="P887" s="557"/>
      <c r="Q887" s="556"/>
      <c r="R887" s="558"/>
      <c r="S887" s="556"/>
      <c r="T887" s="556"/>
      <c r="U887" s="556"/>
      <c r="V887" s="743"/>
      <c r="W887" s="745"/>
      <c r="X887" s="746"/>
      <c r="Y887" s="557"/>
      <c r="Z887" s="506"/>
      <c r="AA887" s="507"/>
      <c r="AB887" s="507"/>
      <c r="AC887" s="507"/>
      <c r="AD887" s="507"/>
      <c r="AE887" s="507"/>
      <c r="AF887" s="507"/>
      <c r="AG887" s="507"/>
      <c r="AH887" s="507"/>
      <c r="AI887" s="507"/>
      <c r="AJ887" s="507"/>
      <c r="AK887" s="507"/>
      <c r="AL887" s="507"/>
      <c r="AM887" s="507"/>
      <c r="AN887" s="507"/>
      <c r="AO887" s="507"/>
      <c r="AP887" s="507"/>
      <c r="AQ887" s="563"/>
      <c r="AR887" s="563"/>
      <c r="AS887" s="507"/>
    </row>
    <row r="888" spans="1:45" ht="27" customHeight="1" x14ac:dyDescent="0.2">
      <c r="A888" s="564"/>
      <c r="C888" s="507"/>
      <c r="E888" s="507"/>
      <c r="G888" s="507"/>
      <c r="H888" s="556"/>
      <c r="I888" s="507"/>
      <c r="J888" s="556"/>
      <c r="K888" s="506"/>
      <c r="L888" s="556"/>
      <c r="M888" s="506"/>
      <c r="N888" s="556"/>
      <c r="O888" s="506"/>
      <c r="P888" s="557"/>
      <c r="Q888" s="556"/>
      <c r="R888" s="558"/>
      <c r="S888" s="556"/>
      <c r="T888" s="556"/>
      <c r="U888" s="556"/>
      <c r="V888" s="743"/>
      <c r="W888" s="745"/>
      <c r="X888" s="746"/>
      <c r="Y888" s="557"/>
      <c r="Z888" s="506"/>
      <c r="AA888" s="507"/>
      <c r="AB888" s="507"/>
      <c r="AC888" s="507"/>
      <c r="AD888" s="507"/>
      <c r="AE888" s="507"/>
      <c r="AF888" s="507"/>
      <c r="AG888" s="507"/>
      <c r="AH888" s="507"/>
      <c r="AI888" s="507"/>
      <c r="AJ888" s="507"/>
      <c r="AK888" s="507"/>
      <c r="AL888" s="507"/>
      <c r="AM888" s="507"/>
      <c r="AN888" s="507"/>
      <c r="AO888" s="507"/>
      <c r="AP888" s="507"/>
      <c r="AQ888" s="563"/>
      <c r="AR888" s="563"/>
      <c r="AS888" s="507"/>
    </row>
    <row r="889" spans="1:45" ht="27" customHeight="1" x14ac:dyDescent="0.2">
      <c r="A889" s="564"/>
      <c r="C889" s="507"/>
      <c r="E889" s="507"/>
      <c r="G889" s="507"/>
      <c r="H889" s="556"/>
      <c r="I889" s="507"/>
      <c r="J889" s="556"/>
      <c r="K889" s="506"/>
      <c r="L889" s="556"/>
      <c r="M889" s="506"/>
      <c r="N889" s="556"/>
      <c r="O889" s="506"/>
      <c r="P889" s="557"/>
      <c r="Q889" s="556"/>
      <c r="R889" s="558"/>
      <c r="S889" s="556"/>
      <c r="T889" s="556"/>
      <c r="U889" s="556"/>
      <c r="V889" s="743"/>
      <c r="W889" s="745"/>
      <c r="X889" s="746"/>
      <c r="Y889" s="557"/>
      <c r="Z889" s="506"/>
      <c r="AA889" s="507"/>
      <c r="AB889" s="507"/>
      <c r="AC889" s="507"/>
      <c r="AD889" s="507"/>
      <c r="AE889" s="507"/>
      <c r="AF889" s="507"/>
      <c r="AG889" s="507"/>
      <c r="AH889" s="507"/>
      <c r="AI889" s="507"/>
      <c r="AJ889" s="507"/>
      <c r="AK889" s="507"/>
      <c r="AL889" s="507"/>
      <c r="AM889" s="507"/>
      <c r="AN889" s="507"/>
      <c r="AO889" s="507"/>
      <c r="AP889" s="507"/>
      <c r="AQ889" s="563"/>
      <c r="AR889" s="563"/>
      <c r="AS889" s="507"/>
    </row>
    <row r="890" spans="1:45" ht="27" customHeight="1" x14ac:dyDescent="0.2">
      <c r="A890" s="564"/>
      <c r="C890" s="507"/>
      <c r="E890" s="507"/>
      <c r="G890" s="507"/>
      <c r="H890" s="556"/>
      <c r="I890" s="507"/>
      <c r="J890" s="556"/>
      <c r="K890" s="506"/>
      <c r="L890" s="556"/>
      <c r="M890" s="506"/>
      <c r="N890" s="556"/>
      <c r="O890" s="506"/>
      <c r="P890" s="557"/>
      <c r="Q890" s="556"/>
      <c r="R890" s="558"/>
      <c r="S890" s="556"/>
      <c r="T890" s="556"/>
      <c r="U890" s="556"/>
      <c r="V890" s="743"/>
      <c r="W890" s="745"/>
      <c r="X890" s="746"/>
      <c r="Y890" s="557"/>
      <c r="Z890" s="506"/>
      <c r="AA890" s="507"/>
      <c r="AB890" s="507"/>
      <c r="AC890" s="507"/>
      <c r="AD890" s="507"/>
      <c r="AE890" s="507"/>
      <c r="AF890" s="507"/>
      <c r="AG890" s="507"/>
      <c r="AH890" s="507"/>
      <c r="AI890" s="507"/>
      <c r="AJ890" s="507"/>
      <c r="AK890" s="507"/>
      <c r="AL890" s="507"/>
      <c r="AM890" s="507"/>
      <c r="AN890" s="507"/>
      <c r="AO890" s="507"/>
      <c r="AP890" s="507"/>
      <c r="AQ890" s="563"/>
      <c r="AR890" s="563"/>
      <c r="AS890" s="507"/>
    </row>
    <row r="891" spans="1:45" ht="27" customHeight="1" x14ac:dyDescent="0.2">
      <c r="A891" s="564"/>
      <c r="C891" s="507"/>
      <c r="E891" s="507"/>
      <c r="G891" s="507"/>
      <c r="H891" s="556"/>
      <c r="I891" s="507"/>
      <c r="J891" s="556"/>
      <c r="K891" s="506"/>
      <c r="L891" s="556"/>
      <c r="M891" s="506"/>
      <c r="N891" s="556"/>
      <c r="O891" s="506"/>
      <c r="P891" s="557"/>
      <c r="Q891" s="556"/>
      <c r="R891" s="558"/>
      <c r="S891" s="556"/>
      <c r="T891" s="556"/>
      <c r="U891" s="556"/>
      <c r="V891" s="743"/>
      <c r="W891" s="745"/>
      <c r="X891" s="746"/>
      <c r="Y891" s="557"/>
      <c r="Z891" s="506"/>
      <c r="AA891" s="507"/>
      <c r="AB891" s="507"/>
      <c r="AC891" s="507"/>
      <c r="AD891" s="507"/>
      <c r="AE891" s="507"/>
      <c r="AF891" s="507"/>
      <c r="AG891" s="507"/>
      <c r="AH891" s="507"/>
      <c r="AI891" s="507"/>
      <c r="AJ891" s="507"/>
      <c r="AK891" s="507"/>
      <c r="AL891" s="507"/>
      <c r="AM891" s="507"/>
      <c r="AN891" s="507"/>
      <c r="AO891" s="507"/>
      <c r="AP891" s="507"/>
      <c r="AQ891" s="563"/>
      <c r="AR891" s="563"/>
      <c r="AS891" s="507"/>
    </row>
    <row r="892" spans="1:45" ht="27" customHeight="1" x14ac:dyDescent="0.2">
      <c r="A892" s="564"/>
      <c r="C892" s="507"/>
      <c r="E892" s="507"/>
      <c r="G892" s="507"/>
      <c r="H892" s="556"/>
      <c r="I892" s="507"/>
      <c r="J892" s="556"/>
      <c r="K892" s="506"/>
      <c r="L892" s="556"/>
      <c r="M892" s="506"/>
      <c r="N892" s="556"/>
      <c r="O892" s="506"/>
      <c r="P892" s="557"/>
      <c r="Q892" s="556"/>
      <c r="R892" s="558"/>
      <c r="S892" s="556"/>
      <c r="T892" s="556"/>
      <c r="U892" s="556"/>
      <c r="V892" s="743"/>
      <c r="W892" s="745"/>
      <c r="X892" s="746"/>
      <c r="Y892" s="557"/>
      <c r="Z892" s="506"/>
      <c r="AA892" s="507"/>
      <c r="AB892" s="507"/>
      <c r="AC892" s="507"/>
      <c r="AD892" s="507"/>
      <c r="AE892" s="507"/>
      <c r="AF892" s="507"/>
      <c r="AG892" s="507"/>
      <c r="AH892" s="507"/>
      <c r="AI892" s="507"/>
      <c r="AJ892" s="507"/>
      <c r="AK892" s="507"/>
      <c r="AL892" s="507"/>
      <c r="AM892" s="507"/>
      <c r="AN892" s="507"/>
      <c r="AO892" s="507"/>
      <c r="AP892" s="507"/>
      <c r="AQ892" s="563"/>
      <c r="AR892" s="563"/>
      <c r="AS892" s="507"/>
    </row>
    <row r="893" spans="1:45" ht="27" customHeight="1" x14ac:dyDescent="0.2">
      <c r="A893" s="564"/>
      <c r="C893" s="507"/>
      <c r="E893" s="507"/>
      <c r="G893" s="507"/>
      <c r="H893" s="556"/>
      <c r="I893" s="507"/>
      <c r="J893" s="556"/>
      <c r="K893" s="506"/>
      <c r="L893" s="556"/>
      <c r="M893" s="506"/>
      <c r="N893" s="556"/>
      <c r="O893" s="506"/>
      <c r="P893" s="557"/>
      <c r="Q893" s="556"/>
      <c r="R893" s="558"/>
      <c r="S893" s="556"/>
      <c r="T893" s="556"/>
      <c r="U893" s="556"/>
      <c r="V893" s="743"/>
      <c r="W893" s="745"/>
      <c r="X893" s="746"/>
      <c r="Y893" s="557"/>
      <c r="Z893" s="506"/>
      <c r="AA893" s="507"/>
      <c r="AB893" s="507"/>
      <c r="AC893" s="507"/>
      <c r="AD893" s="507"/>
      <c r="AE893" s="507"/>
      <c r="AF893" s="507"/>
      <c r="AG893" s="507"/>
      <c r="AH893" s="507"/>
      <c r="AI893" s="507"/>
      <c r="AJ893" s="507"/>
      <c r="AK893" s="507"/>
      <c r="AL893" s="507"/>
      <c r="AM893" s="507"/>
      <c r="AN893" s="507"/>
      <c r="AO893" s="507"/>
      <c r="AP893" s="507"/>
      <c r="AQ893" s="563"/>
      <c r="AR893" s="563"/>
      <c r="AS893" s="507"/>
    </row>
    <row r="894" spans="1:45" ht="27" customHeight="1" x14ac:dyDescent="0.2">
      <c r="A894" s="564"/>
      <c r="C894" s="507"/>
      <c r="E894" s="507"/>
      <c r="G894" s="507"/>
      <c r="H894" s="556"/>
      <c r="I894" s="507"/>
      <c r="J894" s="556"/>
      <c r="K894" s="506"/>
      <c r="L894" s="556"/>
      <c r="M894" s="506"/>
      <c r="N894" s="556"/>
      <c r="O894" s="506"/>
      <c r="P894" s="557"/>
      <c r="Q894" s="556"/>
      <c r="R894" s="558"/>
      <c r="S894" s="556"/>
      <c r="T894" s="556"/>
      <c r="U894" s="556"/>
      <c r="V894" s="743"/>
      <c r="W894" s="745"/>
      <c r="X894" s="746"/>
      <c r="Y894" s="557"/>
      <c r="Z894" s="506"/>
      <c r="AA894" s="507"/>
      <c r="AB894" s="507"/>
      <c r="AC894" s="507"/>
      <c r="AD894" s="507"/>
      <c r="AE894" s="507"/>
      <c r="AF894" s="507"/>
      <c r="AG894" s="507"/>
      <c r="AH894" s="507"/>
      <c r="AI894" s="507"/>
      <c r="AJ894" s="507"/>
      <c r="AK894" s="507"/>
      <c r="AL894" s="507"/>
      <c r="AM894" s="507"/>
      <c r="AN894" s="507"/>
      <c r="AO894" s="507"/>
      <c r="AP894" s="507"/>
      <c r="AQ894" s="563"/>
      <c r="AR894" s="563"/>
      <c r="AS894" s="507"/>
    </row>
    <row r="895" spans="1:45" ht="27" customHeight="1" x14ac:dyDescent="0.2">
      <c r="A895" s="564"/>
      <c r="C895" s="507"/>
      <c r="E895" s="507"/>
      <c r="G895" s="507"/>
      <c r="H895" s="556"/>
      <c r="I895" s="507"/>
      <c r="J895" s="556"/>
      <c r="K895" s="506"/>
      <c r="L895" s="556"/>
      <c r="M895" s="506"/>
      <c r="N895" s="556"/>
      <c r="O895" s="506"/>
      <c r="P895" s="557"/>
      <c r="Q895" s="556"/>
      <c r="R895" s="558"/>
      <c r="S895" s="556"/>
      <c r="T895" s="556"/>
      <c r="U895" s="556"/>
      <c r="V895" s="743"/>
      <c r="W895" s="745"/>
      <c r="X895" s="746"/>
      <c r="Y895" s="557"/>
      <c r="Z895" s="506"/>
      <c r="AA895" s="507"/>
      <c r="AB895" s="507"/>
      <c r="AC895" s="507"/>
      <c r="AD895" s="507"/>
      <c r="AE895" s="507"/>
      <c r="AF895" s="507"/>
      <c r="AG895" s="507"/>
      <c r="AH895" s="507"/>
      <c r="AI895" s="507"/>
      <c r="AJ895" s="507"/>
      <c r="AK895" s="507"/>
      <c r="AL895" s="507"/>
      <c r="AM895" s="507"/>
      <c r="AN895" s="507"/>
      <c r="AO895" s="507"/>
      <c r="AP895" s="507"/>
      <c r="AQ895" s="563"/>
      <c r="AR895" s="563"/>
      <c r="AS895" s="507"/>
    </row>
    <row r="896" spans="1:45" ht="27" customHeight="1" x14ac:dyDescent="0.2">
      <c r="A896" s="564"/>
      <c r="C896" s="507"/>
      <c r="E896" s="507"/>
      <c r="G896" s="507"/>
      <c r="H896" s="556"/>
      <c r="I896" s="507"/>
      <c r="J896" s="556"/>
      <c r="K896" s="506"/>
      <c r="L896" s="556"/>
      <c r="M896" s="506"/>
      <c r="N896" s="556"/>
      <c r="O896" s="506"/>
      <c r="P896" s="557"/>
      <c r="Q896" s="556"/>
      <c r="R896" s="558"/>
      <c r="S896" s="556"/>
      <c r="T896" s="556"/>
      <c r="U896" s="556"/>
      <c r="V896" s="743"/>
      <c r="W896" s="745"/>
      <c r="X896" s="746"/>
      <c r="Y896" s="557"/>
      <c r="Z896" s="506"/>
      <c r="AA896" s="507"/>
      <c r="AB896" s="507"/>
      <c r="AC896" s="507"/>
      <c r="AD896" s="507"/>
      <c r="AE896" s="507"/>
      <c r="AF896" s="507"/>
      <c r="AG896" s="507"/>
      <c r="AH896" s="507"/>
      <c r="AI896" s="507"/>
      <c r="AJ896" s="507"/>
      <c r="AK896" s="507"/>
      <c r="AL896" s="507"/>
      <c r="AM896" s="507"/>
      <c r="AN896" s="507"/>
      <c r="AO896" s="507"/>
      <c r="AP896" s="507"/>
      <c r="AQ896" s="563"/>
      <c r="AR896" s="563"/>
      <c r="AS896" s="507"/>
    </row>
    <row r="897" spans="1:45" ht="27" customHeight="1" x14ac:dyDescent="0.2">
      <c r="A897" s="564"/>
      <c r="C897" s="507"/>
      <c r="E897" s="507"/>
      <c r="G897" s="507"/>
      <c r="H897" s="556"/>
      <c r="I897" s="507"/>
      <c r="J897" s="556"/>
      <c r="K897" s="506"/>
      <c r="L897" s="556"/>
      <c r="M897" s="506"/>
      <c r="N897" s="556"/>
      <c r="O897" s="506"/>
      <c r="P897" s="557"/>
      <c r="Q897" s="556"/>
      <c r="R897" s="558"/>
      <c r="S897" s="556"/>
      <c r="T897" s="556"/>
      <c r="U897" s="556"/>
      <c r="V897" s="743"/>
      <c r="W897" s="745"/>
      <c r="X897" s="746"/>
      <c r="Y897" s="557"/>
      <c r="Z897" s="506"/>
      <c r="AA897" s="507"/>
      <c r="AB897" s="507"/>
      <c r="AC897" s="507"/>
      <c r="AD897" s="507"/>
      <c r="AE897" s="507"/>
      <c r="AF897" s="507"/>
      <c r="AG897" s="507"/>
      <c r="AH897" s="507"/>
      <c r="AI897" s="507"/>
      <c r="AJ897" s="507"/>
      <c r="AK897" s="507"/>
      <c r="AL897" s="507"/>
      <c r="AM897" s="507"/>
      <c r="AN897" s="507"/>
      <c r="AO897" s="507"/>
      <c r="AP897" s="507"/>
      <c r="AQ897" s="563"/>
      <c r="AR897" s="563"/>
      <c r="AS897" s="507"/>
    </row>
    <row r="898" spans="1:45" ht="27" customHeight="1" x14ac:dyDescent="0.2">
      <c r="A898" s="564"/>
      <c r="C898" s="507"/>
      <c r="E898" s="507"/>
      <c r="G898" s="507"/>
      <c r="H898" s="556"/>
      <c r="I898" s="507"/>
      <c r="J898" s="556"/>
      <c r="K898" s="506"/>
      <c r="L898" s="556"/>
      <c r="M898" s="506"/>
      <c r="N898" s="556"/>
      <c r="O898" s="506"/>
      <c r="P898" s="557"/>
      <c r="Q898" s="556"/>
      <c r="R898" s="558"/>
      <c r="S898" s="556"/>
      <c r="T898" s="556"/>
      <c r="U898" s="556"/>
      <c r="V898" s="743"/>
      <c r="W898" s="745"/>
      <c r="X898" s="746"/>
      <c r="Y898" s="557"/>
      <c r="Z898" s="506"/>
      <c r="AA898" s="507"/>
      <c r="AB898" s="507"/>
      <c r="AC898" s="507"/>
      <c r="AD898" s="507"/>
      <c r="AE898" s="507"/>
      <c r="AF898" s="507"/>
      <c r="AG898" s="507"/>
      <c r="AH898" s="507"/>
      <c r="AI898" s="507"/>
      <c r="AJ898" s="507"/>
      <c r="AK898" s="507"/>
      <c r="AL898" s="507"/>
      <c r="AM898" s="507"/>
      <c r="AN898" s="507"/>
      <c r="AO898" s="507"/>
      <c r="AP898" s="507"/>
      <c r="AQ898" s="563"/>
      <c r="AR898" s="563"/>
      <c r="AS898" s="507"/>
    </row>
    <row r="899" spans="1:45" ht="27" customHeight="1" x14ac:dyDescent="0.2">
      <c r="A899" s="564"/>
      <c r="C899" s="507"/>
      <c r="E899" s="507"/>
      <c r="G899" s="507"/>
      <c r="H899" s="556"/>
      <c r="I899" s="507"/>
      <c r="J899" s="556"/>
      <c r="K899" s="506"/>
      <c r="L899" s="556"/>
      <c r="M899" s="506"/>
      <c r="N899" s="556"/>
      <c r="O899" s="506"/>
      <c r="P899" s="557"/>
      <c r="Q899" s="556"/>
      <c r="R899" s="558"/>
      <c r="S899" s="556"/>
      <c r="T899" s="556"/>
      <c r="U899" s="556"/>
      <c r="V899" s="743"/>
      <c r="W899" s="745"/>
      <c r="X899" s="746"/>
      <c r="Y899" s="557"/>
      <c r="Z899" s="506"/>
      <c r="AA899" s="507"/>
      <c r="AB899" s="507"/>
      <c r="AC899" s="507"/>
      <c r="AD899" s="507"/>
      <c r="AE899" s="507"/>
      <c r="AF899" s="507"/>
      <c r="AG899" s="507"/>
      <c r="AH899" s="507"/>
      <c r="AI899" s="507"/>
      <c r="AJ899" s="507"/>
      <c r="AK899" s="507"/>
      <c r="AL899" s="507"/>
      <c r="AM899" s="507"/>
      <c r="AN899" s="507"/>
      <c r="AO899" s="507"/>
      <c r="AP899" s="507"/>
      <c r="AQ899" s="563"/>
      <c r="AR899" s="563"/>
      <c r="AS899" s="507"/>
    </row>
    <row r="900" spans="1:45" ht="27" customHeight="1" x14ac:dyDescent="0.2">
      <c r="A900" s="564"/>
      <c r="C900" s="507"/>
      <c r="E900" s="507"/>
      <c r="G900" s="507"/>
      <c r="H900" s="556"/>
      <c r="I900" s="507"/>
      <c r="J900" s="556"/>
      <c r="K900" s="506"/>
      <c r="L900" s="556"/>
      <c r="M900" s="506"/>
      <c r="N900" s="556"/>
      <c r="O900" s="506"/>
      <c r="P900" s="557"/>
      <c r="Q900" s="556"/>
      <c r="R900" s="558"/>
      <c r="S900" s="556"/>
      <c r="T900" s="556"/>
      <c r="U900" s="556"/>
      <c r="V900" s="743"/>
      <c r="W900" s="745"/>
      <c r="X900" s="746"/>
      <c r="Y900" s="557"/>
      <c r="Z900" s="506"/>
      <c r="AA900" s="507"/>
      <c r="AB900" s="507"/>
      <c r="AC900" s="507"/>
      <c r="AD900" s="507"/>
      <c r="AE900" s="507"/>
      <c r="AF900" s="507"/>
      <c r="AG900" s="507"/>
      <c r="AH900" s="507"/>
      <c r="AI900" s="507"/>
      <c r="AJ900" s="507"/>
      <c r="AK900" s="507"/>
      <c r="AL900" s="507"/>
      <c r="AM900" s="507"/>
      <c r="AN900" s="507"/>
      <c r="AO900" s="507"/>
      <c r="AP900" s="507"/>
      <c r="AQ900" s="563"/>
      <c r="AR900" s="563"/>
      <c r="AS900" s="507"/>
    </row>
    <row r="901" spans="1:45" ht="27" customHeight="1" x14ac:dyDescent="0.2">
      <c r="A901" s="564"/>
      <c r="C901" s="507"/>
      <c r="E901" s="507"/>
      <c r="G901" s="507"/>
      <c r="H901" s="556"/>
      <c r="I901" s="507"/>
      <c r="J901" s="556"/>
      <c r="K901" s="506"/>
      <c r="L901" s="556"/>
      <c r="M901" s="506"/>
      <c r="N901" s="556"/>
      <c r="O901" s="506"/>
      <c r="P901" s="557"/>
      <c r="Q901" s="556"/>
      <c r="R901" s="558"/>
      <c r="S901" s="556"/>
      <c r="T901" s="556"/>
      <c r="U901" s="556"/>
      <c r="V901" s="743"/>
      <c r="W901" s="745"/>
      <c r="X901" s="746"/>
      <c r="Y901" s="557"/>
      <c r="Z901" s="506"/>
      <c r="AA901" s="507"/>
      <c r="AB901" s="507"/>
      <c r="AC901" s="507"/>
      <c r="AD901" s="507"/>
      <c r="AE901" s="507"/>
      <c r="AF901" s="507"/>
      <c r="AG901" s="507"/>
      <c r="AH901" s="507"/>
      <c r="AI901" s="507"/>
      <c r="AJ901" s="507"/>
      <c r="AK901" s="507"/>
      <c r="AL901" s="507"/>
      <c r="AM901" s="507"/>
      <c r="AN901" s="507"/>
      <c r="AO901" s="507"/>
      <c r="AP901" s="507"/>
      <c r="AQ901" s="563"/>
      <c r="AR901" s="563"/>
      <c r="AS901" s="507"/>
    </row>
    <row r="902" spans="1:45" ht="27" customHeight="1" x14ac:dyDescent="0.2">
      <c r="A902" s="564"/>
      <c r="C902" s="507"/>
      <c r="E902" s="507"/>
      <c r="G902" s="507"/>
      <c r="H902" s="556"/>
      <c r="I902" s="507"/>
      <c r="J902" s="556"/>
      <c r="K902" s="506"/>
      <c r="L902" s="556"/>
      <c r="M902" s="506"/>
      <c r="N902" s="556"/>
      <c r="O902" s="506"/>
      <c r="P902" s="557"/>
      <c r="Q902" s="556"/>
      <c r="R902" s="558"/>
      <c r="S902" s="556"/>
      <c r="T902" s="556"/>
      <c r="U902" s="556"/>
      <c r="V902" s="743"/>
      <c r="W902" s="745"/>
      <c r="X902" s="746"/>
      <c r="Y902" s="557"/>
      <c r="Z902" s="506"/>
      <c r="AA902" s="507"/>
      <c r="AB902" s="507"/>
      <c r="AC902" s="507"/>
      <c r="AD902" s="507"/>
      <c r="AE902" s="507"/>
      <c r="AF902" s="507"/>
      <c r="AG902" s="507"/>
      <c r="AH902" s="507"/>
      <c r="AI902" s="507"/>
      <c r="AJ902" s="507"/>
      <c r="AK902" s="507"/>
      <c r="AL902" s="507"/>
      <c r="AM902" s="507"/>
      <c r="AN902" s="507"/>
      <c r="AO902" s="507"/>
      <c r="AP902" s="507"/>
      <c r="AQ902" s="563"/>
      <c r="AR902" s="563"/>
      <c r="AS902" s="507"/>
    </row>
    <row r="903" spans="1:45" ht="27" customHeight="1" x14ac:dyDescent="0.2">
      <c r="A903" s="564"/>
      <c r="C903" s="507"/>
      <c r="E903" s="507"/>
      <c r="G903" s="507"/>
      <c r="H903" s="556"/>
      <c r="I903" s="507"/>
      <c r="J903" s="556"/>
      <c r="K903" s="506"/>
      <c r="L903" s="556"/>
      <c r="M903" s="506"/>
      <c r="N903" s="556"/>
      <c r="O903" s="506"/>
      <c r="P903" s="557"/>
      <c r="Q903" s="556"/>
      <c r="R903" s="558"/>
      <c r="S903" s="556"/>
      <c r="T903" s="556"/>
      <c r="U903" s="556"/>
      <c r="V903" s="743"/>
      <c r="W903" s="745"/>
      <c r="X903" s="746"/>
      <c r="Y903" s="557"/>
      <c r="Z903" s="506"/>
      <c r="AA903" s="507"/>
      <c r="AB903" s="507"/>
      <c r="AC903" s="507"/>
      <c r="AD903" s="507"/>
      <c r="AE903" s="507"/>
      <c r="AF903" s="507"/>
      <c r="AG903" s="507"/>
      <c r="AH903" s="507"/>
      <c r="AI903" s="507"/>
      <c r="AJ903" s="507"/>
      <c r="AK903" s="507"/>
      <c r="AL903" s="507"/>
      <c r="AM903" s="507"/>
      <c r="AN903" s="507"/>
      <c r="AO903" s="507"/>
      <c r="AP903" s="507"/>
      <c r="AQ903" s="563"/>
      <c r="AR903" s="563"/>
      <c r="AS903" s="507"/>
    </row>
    <row r="904" spans="1:45" ht="27" customHeight="1" x14ac:dyDescent="0.2">
      <c r="A904" s="564"/>
      <c r="C904" s="507"/>
      <c r="E904" s="507"/>
      <c r="G904" s="507"/>
      <c r="H904" s="556"/>
      <c r="I904" s="507"/>
      <c r="J904" s="556"/>
      <c r="K904" s="506"/>
      <c r="L904" s="556"/>
      <c r="M904" s="506"/>
      <c r="N904" s="556"/>
      <c r="O904" s="506"/>
      <c r="P904" s="557"/>
      <c r="Q904" s="556"/>
      <c r="R904" s="558"/>
      <c r="S904" s="556"/>
      <c r="T904" s="556"/>
      <c r="U904" s="556"/>
      <c r="V904" s="743"/>
      <c r="W904" s="745"/>
      <c r="X904" s="746"/>
      <c r="Y904" s="557"/>
      <c r="Z904" s="506"/>
      <c r="AA904" s="507"/>
      <c r="AB904" s="507"/>
      <c r="AC904" s="507"/>
      <c r="AD904" s="507"/>
      <c r="AE904" s="507"/>
      <c r="AF904" s="507"/>
      <c r="AG904" s="507"/>
      <c r="AH904" s="507"/>
      <c r="AI904" s="507"/>
      <c r="AJ904" s="507"/>
      <c r="AK904" s="507"/>
      <c r="AL904" s="507"/>
      <c r="AM904" s="507"/>
      <c r="AN904" s="507"/>
      <c r="AO904" s="507"/>
      <c r="AP904" s="507"/>
      <c r="AQ904" s="563"/>
      <c r="AR904" s="563"/>
      <c r="AS904" s="507"/>
    </row>
    <row r="905" spans="1:45" ht="27" customHeight="1" x14ac:dyDescent="0.2">
      <c r="A905" s="564"/>
      <c r="C905" s="507"/>
      <c r="E905" s="507"/>
      <c r="G905" s="507"/>
      <c r="H905" s="556"/>
      <c r="I905" s="507"/>
      <c r="J905" s="556"/>
      <c r="K905" s="506"/>
      <c r="L905" s="556"/>
      <c r="M905" s="506"/>
      <c r="N905" s="556"/>
      <c r="O905" s="506"/>
      <c r="P905" s="557"/>
      <c r="Q905" s="556"/>
      <c r="R905" s="558"/>
      <c r="S905" s="556"/>
      <c r="T905" s="556"/>
      <c r="U905" s="556"/>
      <c r="V905" s="743"/>
      <c r="W905" s="745"/>
      <c r="X905" s="746"/>
      <c r="Y905" s="557"/>
      <c r="Z905" s="506"/>
      <c r="AA905" s="507"/>
      <c r="AB905" s="507"/>
      <c r="AC905" s="507"/>
      <c r="AD905" s="507"/>
      <c r="AE905" s="507"/>
      <c r="AF905" s="507"/>
      <c r="AG905" s="507"/>
      <c r="AH905" s="507"/>
      <c r="AI905" s="507"/>
      <c r="AJ905" s="507"/>
      <c r="AK905" s="507"/>
      <c r="AL905" s="507"/>
      <c r="AM905" s="507"/>
      <c r="AN905" s="507"/>
      <c r="AO905" s="507"/>
      <c r="AP905" s="507"/>
      <c r="AQ905" s="563"/>
      <c r="AR905" s="563"/>
      <c r="AS905" s="507"/>
    </row>
    <row r="906" spans="1:45" ht="27" customHeight="1" x14ac:dyDescent="0.2">
      <c r="A906" s="564"/>
      <c r="C906" s="507"/>
      <c r="E906" s="507"/>
      <c r="G906" s="507"/>
      <c r="H906" s="556"/>
      <c r="I906" s="507"/>
      <c r="J906" s="556"/>
      <c r="K906" s="506"/>
      <c r="L906" s="556"/>
      <c r="M906" s="506"/>
      <c r="N906" s="556"/>
      <c r="O906" s="506"/>
      <c r="P906" s="557"/>
      <c r="Q906" s="556"/>
      <c r="R906" s="558"/>
      <c r="S906" s="556"/>
      <c r="T906" s="556"/>
      <c r="U906" s="556"/>
      <c r="V906" s="743"/>
      <c r="W906" s="745"/>
      <c r="X906" s="746"/>
      <c r="Y906" s="557"/>
      <c r="Z906" s="506"/>
      <c r="AA906" s="507"/>
      <c r="AB906" s="507"/>
      <c r="AC906" s="507"/>
      <c r="AD906" s="507"/>
      <c r="AE906" s="507"/>
      <c r="AF906" s="507"/>
      <c r="AG906" s="507"/>
      <c r="AH906" s="507"/>
      <c r="AI906" s="507"/>
      <c r="AJ906" s="507"/>
      <c r="AK906" s="507"/>
      <c r="AL906" s="507"/>
      <c r="AM906" s="507"/>
      <c r="AN906" s="507"/>
      <c r="AO906" s="507"/>
      <c r="AP906" s="507"/>
      <c r="AQ906" s="563"/>
      <c r="AR906" s="563"/>
      <c r="AS906" s="507"/>
    </row>
    <row r="907" spans="1:45" ht="27" customHeight="1" x14ac:dyDescent="0.2">
      <c r="A907" s="564"/>
      <c r="C907" s="507"/>
      <c r="E907" s="507"/>
      <c r="G907" s="507"/>
      <c r="H907" s="556"/>
      <c r="I907" s="507"/>
      <c r="J907" s="556"/>
      <c r="K907" s="506"/>
      <c r="L907" s="556"/>
      <c r="M907" s="506"/>
      <c r="N907" s="556"/>
      <c r="O907" s="506"/>
      <c r="P907" s="557"/>
      <c r="Q907" s="556"/>
      <c r="R907" s="558"/>
      <c r="S907" s="556"/>
      <c r="T907" s="556"/>
      <c r="U907" s="556"/>
      <c r="V907" s="743"/>
      <c r="W907" s="745"/>
      <c r="X907" s="746"/>
      <c r="Y907" s="557"/>
      <c r="Z907" s="506"/>
      <c r="AA907" s="507"/>
      <c r="AB907" s="507"/>
      <c r="AC907" s="507"/>
      <c r="AD907" s="507"/>
      <c r="AE907" s="507"/>
      <c r="AF907" s="507"/>
      <c r="AG907" s="507"/>
      <c r="AH907" s="507"/>
      <c r="AI907" s="507"/>
      <c r="AJ907" s="507"/>
      <c r="AK907" s="507"/>
      <c r="AL907" s="507"/>
      <c r="AM907" s="507"/>
      <c r="AN907" s="507"/>
      <c r="AO907" s="507"/>
      <c r="AP907" s="507"/>
      <c r="AQ907" s="563"/>
      <c r="AR907" s="563"/>
      <c r="AS907" s="507"/>
    </row>
    <row r="908" spans="1:45" ht="27" customHeight="1" x14ac:dyDescent="0.2">
      <c r="A908" s="564"/>
      <c r="C908" s="507"/>
      <c r="E908" s="507"/>
      <c r="G908" s="507"/>
      <c r="H908" s="556"/>
      <c r="I908" s="507"/>
      <c r="J908" s="556"/>
      <c r="K908" s="506"/>
      <c r="L908" s="556"/>
      <c r="M908" s="506"/>
      <c r="N908" s="556"/>
      <c r="O908" s="506"/>
      <c r="P908" s="557"/>
      <c r="Q908" s="556"/>
      <c r="R908" s="558"/>
      <c r="S908" s="556"/>
      <c r="T908" s="556"/>
      <c r="U908" s="556"/>
      <c r="V908" s="743"/>
      <c r="W908" s="745"/>
      <c r="X908" s="746"/>
      <c r="Y908" s="557"/>
      <c r="Z908" s="506"/>
      <c r="AA908" s="507"/>
      <c r="AB908" s="507"/>
      <c r="AC908" s="507"/>
      <c r="AD908" s="507"/>
      <c r="AE908" s="507"/>
      <c r="AF908" s="507"/>
      <c r="AG908" s="507"/>
      <c r="AH908" s="507"/>
      <c r="AI908" s="507"/>
      <c r="AJ908" s="507"/>
      <c r="AK908" s="507"/>
      <c r="AL908" s="507"/>
      <c r="AM908" s="507"/>
      <c r="AN908" s="507"/>
      <c r="AO908" s="507"/>
      <c r="AP908" s="507"/>
      <c r="AQ908" s="563"/>
      <c r="AR908" s="563"/>
      <c r="AS908" s="507"/>
    </row>
    <row r="909" spans="1:45" ht="27" customHeight="1" x14ac:dyDescent="0.2">
      <c r="A909" s="564"/>
      <c r="C909" s="507"/>
      <c r="E909" s="507"/>
      <c r="G909" s="507"/>
      <c r="H909" s="556"/>
      <c r="I909" s="507"/>
      <c r="J909" s="556"/>
      <c r="K909" s="506"/>
      <c r="L909" s="556"/>
      <c r="M909" s="506"/>
      <c r="N909" s="556"/>
      <c r="O909" s="506"/>
      <c r="P909" s="557"/>
      <c r="Q909" s="556"/>
      <c r="R909" s="558"/>
      <c r="S909" s="556"/>
      <c r="T909" s="556"/>
      <c r="U909" s="556"/>
      <c r="V909" s="743"/>
      <c r="W909" s="745"/>
      <c r="X909" s="746"/>
      <c r="Y909" s="557"/>
      <c r="Z909" s="506"/>
      <c r="AA909" s="507"/>
      <c r="AB909" s="507"/>
      <c r="AC909" s="507"/>
      <c r="AD909" s="507"/>
      <c r="AE909" s="507"/>
      <c r="AF909" s="507"/>
      <c r="AG909" s="507"/>
      <c r="AH909" s="507"/>
      <c r="AI909" s="507"/>
      <c r="AJ909" s="507"/>
      <c r="AK909" s="507"/>
      <c r="AL909" s="507"/>
      <c r="AM909" s="507"/>
      <c r="AN909" s="507"/>
      <c r="AO909" s="507"/>
      <c r="AP909" s="507"/>
      <c r="AQ909" s="563"/>
      <c r="AR909" s="563"/>
      <c r="AS909" s="507"/>
    </row>
    <row r="910" spans="1:45" ht="27" customHeight="1" x14ac:dyDescent="0.2">
      <c r="A910" s="564"/>
      <c r="C910" s="507"/>
      <c r="E910" s="507"/>
      <c r="G910" s="507"/>
      <c r="H910" s="556"/>
      <c r="I910" s="507"/>
      <c r="J910" s="556"/>
      <c r="K910" s="506"/>
      <c r="L910" s="556"/>
      <c r="M910" s="506"/>
      <c r="N910" s="556"/>
      <c r="O910" s="506"/>
      <c r="P910" s="557"/>
      <c r="Q910" s="556"/>
      <c r="R910" s="558"/>
      <c r="S910" s="556"/>
      <c r="T910" s="556"/>
      <c r="U910" s="556"/>
      <c r="V910" s="743"/>
      <c r="W910" s="745"/>
      <c r="X910" s="746"/>
      <c r="Y910" s="557"/>
      <c r="Z910" s="506"/>
      <c r="AA910" s="507"/>
      <c r="AB910" s="507"/>
      <c r="AC910" s="507"/>
      <c r="AD910" s="507"/>
      <c r="AE910" s="507"/>
      <c r="AF910" s="507"/>
      <c r="AG910" s="507"/>
      <c r="AH910" s="507"/>
      <c r="AI910" s="507"/>
      <c r="AJ910" s="507"/>
      <c r="AK910" s="507"/>
      <c r="AL910" s="507"/>
      <c r="AM910" s="507"/>
      <c r="AN910" s="507"/>
      <c r="AO910" s="507"/>
      <c r="AP910" s="507"/>
      <c r="AQ910" s="563"/>
      <c r="AR910" s="563"/>
      <c r="AS910" s="507"/>
    </row>
    <row r="911" spans="1:45" ht="27" customHeight="1" x14ac:dyDescent="0.2">
      <c r="A911" s="564"/>
      <c r="C911" s="507"/>
      <c r="E911" s="507"/>
      <c r="G911" s="507"/>
      <c r="H911" s="556"/>
      <c r="I911" s="507"/>
      <c r="J911" s="556"/>
      <c r="K911" s="506"/>
      <c r="L911" s="556"/>
      <c r="M911" s="506"/>
      <c r="N911" s="556"/>
      <c r="O911" s="506"/>
      <c r="P911" s="557"/>
      <c r="Q911" s="556"/>
      <c r="R911" s="558"/>
      <c r="S911" s="556"/>
      <c r="T911" s="556"/>
      <c r="U911" s="556"/>
      <c r="V911" s="743"/>
      <c r="W911" s="745"/>
      <c r="X911" s="746"/>
      <c r="Y911" s="557"/>
      <c r="Z911" s="506"/>
      <c r="AA911" s="507"/>
      <c r="AB911" s="507"/>
      <c r="AC911" s="507"/>
      <c r="AD911" s="507"/>
      <c r="AE911" s="507"/>
      <c r="AF911" s="507"/>
      <c r="AG911" s="507"/>
      <c r="AH911" s="507"/>
      <c r="AI911" s="507"/>
      <c r="AJ911" s="507"/>
      <c r="AK911" s="507"/>
      <c r="AL911" s="507"/>
      <c r="AM911" s="507"/>
      <c r="AN911" s="507"/>
      <c r="AO911" s="507"/>
      <c r="AP911" s="507"/>
      <c r="AQ911" s="563"/>
      <c r="AR911" s="563"/>
      <c r="AS911" s="507"/>
    </row>
    <row r="912" spans="1:45" ht="27" customHeight="1" x14ac:dyDescent="0.2">
      <c r="A912" s="564"/>
      <c r="C912" s="507"/>
      <c r="E912" s="507"/>
      <c r="G912" s="507"/>
      <c r="H912" s="556"/>
      <c r="I912" s="507"/>
      <c r="J912" s="556"/>
      <c r="K912" s="506"/>
      <c r="L912" s="556"/>
      <c r="M912" s="506"/>
      <c r="N912" s="556"/>
      <c r="O912" s="506"/>
      <c r="P912" s="557"/>
      <c r="Q912" s="556"/>
      <c r="R912" s="558"/>
      <c r="S912" s="556"/>
      <c r="T912" s="556"/>
      <c r="U912" s="556"/>
      <c r="V912" s="743"/>
      <c r="W912" s="745"/>
      <c r="X912" s="746"/>
      <c r="Y912" s="557"/>
      <c r="Z912" s="506"/>
      <c r="AA912" s="507"/>
      <c r="AB912" s="507"/>
      <c r="AC912" s="507"/>
      <c r="AD912" s="507"/>
      <c r="AE912" s="507"/>
      <c r="AF912" s="507"/>
      <c r="AG912" s="507"/>
      <c r="AH912" s="507"/>
      <c r="AI912" s="507"/>
      <c r="AJ912" s="507"/>
      <c r="AK912" s="507"/>
      <c r="AL912" s="507"/>
      <c r="AM912" s="507"/>
      <c r="AN912" s="507"/>
      <c r="AO912" s="507"/>
      <c r="AP912" s="507"/>
      <c r="AQ912" s="563"/>
      <c r="AR912" s="563"/>
      <c r="AS912" s="507"/>
    </row>
    <row r="913" spans="1:45" ht="27" customHeight="1" x14ac:dyDescent="0.2">
      <c r="A913" s="564"/>
      <c r="C913" s="507"/>
      <c r="E913" s="507"/>
      <c r="G913" s="507"/>
      <c r="H913" s="556"/>
      <c r="I913" s="507"/>
      <c r="J913" s="556"/>
      <c r="K913" s="506"/>
      <c r="L913" s="556"/>
      <c r="M913" s="506"/>
      <c r="N913" s="556"/>
      <c r="O913" s="506"/>
      <c r="P913" s="557"/>
      <c r="Q913" s="556"/>
      <c r="R913" s="558"/>
      <c r="S913" s="556"/>
      <c r="T913" s="556"/>
      <c r="U913" s="556"/>
      <c r="V913" s="743"/>
      <c r="W913" s="745"/>
      <c r="X913" s="746"/>
      <c r="Y913" s="557"/>
      <c r="Z913" s="506"/>
      <c r="AA913" s="507"/>
      <c r="AB913" s="507"/>
      <c r="AC913" s="507"/>
      <c r="AD913" s="507"/>
      <c r="AE913" s="507"/>
      <c r="AF913" s="507"/>
      <c r="AG913" s="507"/>
      <c r="AH913" s="507"/>
      <c r="AI913" s="507"/>
      <c r="AJ913" s="507"/>
      <c r="AK913" s="507"/>
      <c r="AL913" s="507"/>
      <c r="AM913" s="507"/>
      <c r="AN913" s="507"/>
      <c r="AO913" s="507"/>
      <c r="AP913" s="507"/>
      <c r="AQ913" s="563"/>
      <c r="AR913" s="563"/>
      <c r="AS913" s="507"/>
    </row>
    <row r="914" spans="1:45" ht="27" customHeight="1" x14ac:dyDescent="0.2">
      <c r="A914" s="564"/>
      <c r="C914" s="507"/>
      <c r="E914" s="507"/>
      <c r="G914" s="507"/>
      <c r="H914" s="556"/>
      <c r="I914" s="507"/>
      <c r="J914" s="556"/>
      <c r="K914" s="506"/>
      <c r="L914" s="556"/>
      <c r="M914" s="506"/>
      <c r="N914" s="556"/>
      <c r="O914" s="506"/>
      <c r="P914" s="557"/>
      <c r="Q914" s="556"/>
      <c r="R914" s="558"/>
      <c r="S914" s="556"/>
      <c r="T914" s="556"/>
      <c r="U914" s="556"/>
      <c r="V914" s="743"/>
      <c r="W914" s="745"/>
      <c r="X914" s="746"/>
      <c r="Y914" s="557"/>
      <c r="Z914" s="506"/>
      <c r="AA914" s="507"/>
      <c r="AB914" s="507"/>
      <c r="AC914" s="507"/>
      <c r="AD914" s="507"/>
      <c r="AE914" s="507"/>
      <c r="AF914" s="507"/>
      <c r="AG914" s="507"/>
      <c r="AH914" s="507"/>
      <c r="AI914" s="507"/>
      <c r="AJ914" s="507"/>
      <c r="AK914" s="507"/>
      <c r="AL914" s="507"/>
      <c r="AM914" s="507"/>
      <c r="AN914" s="507"/>
      <c r="AO914" s="507"/>
      <c r="AP914" s="507"/>
      <c r="AQ914" s="563"/>
      <c r="AR914" s="563"/>
      <c r="AS914" s="507"/>
    </row>
    <row r="915" spans="1:45" ht="27" customHeight="1" x14ac:dyDescent="0.2">
      <c r="A915" s="564"/>
      <c r="C915" s="507"/>
      <c r="E915" s="507"/>
      <c r="G915" s="507"/>
      <c r="H915" s="556"/>
      <c r="I915" s="507"/>
      <c r="J915" s="556"/>
      <c r="K915" s="506"/>
      <c r="L915" s="556"/>
      <c r="M915" s="506"/>
      <c r="N915" s="556"/>
      <c r="O915" s="506"/>
      <c r="P915" s="557"/>
      <c r="Q915" s="556"/>
      <c r="R915" s="558"/>
      <c r="S915" s="556"/>
      <c r="T915" s="556"/>
      <c r="U915" s="556"/>
      <c r="V915" s="743"/>
      <c r="W915" s="745"/>
      <c r="X915" s="746"/>
      <c r="Y915" s="557"/>
      <c r="Z915" s="506"/>
      <c r="AA915" s="507"/>
      <c r="AB915" s="507"/>
      <c r="AC915" s="507"/>
      <c r="AD915" s="507"/>
      <c r="AE915" s="507"/>
      <c r="AF915" s="507"/>
      <c r="AG915" s="507"/>
      <c r="AH915" s="507"/>
      <c r="AI915" s="507"/>
      <c r="AJ915" s="507"/>
      <c r="AK915" s="507"/>
      <c r="AL915" s="507"/>
      <c r="AM915" s="507"/>
      <c r="AN915" s="507"/>
      <c r="AO915" s="507"/>
      <c r="AP915" s="507"/>
      <c r="AQ915" s="563"/>
      <c r="AR915" s="563"/>
      <c r="AS915" s="507"/>
    </row>
    <row r="916" spans="1:45" ht="27" customHeight="1" x14ac:dyDescent="0.2">
      <c r="A916" s="564"/>
      <c r="C916" s="507"/>
      <c r="E916" s="507"/>
      <c r="G916" s="507"/>
      <c r="H916" s="556"/>
      <c r="I916" s="507"/>
      <c r="J916" s="556"/>
      <c r="K916" s="506"/>
      <c r="L916" s="556"/>
      <c r="M916" s="506"/>
      <c r="N916" s="556"/>
      <c r="O916" s="506"/>
      <c r="P916" s="557"/>
      <c r="Q916" s="556"/>
      <c r="R916" s="558"/>
      <c r="S916" s="556"/>
      <c r="T916" s="556"/>
      <c r="U916" s="556"/>
      <c r="V916" s="743"/>
      <c r="W916" s="745"/>
      <c r="X916" s="746"/>
      <c r="Y916" s="557"/>
      <c r="Z916" s="506"/>
      <c r="AA916" s="507"/>
      <c r="AB916" s="507"/>
      <c r="AC916" s="507"/>
      <c r="AD916" s="507"/>
      <c r="AE916" s="507"/>
      <c r="AF916" s="507"/>
      <c r="AG916" s="507"/>
      <c r="AH916" s="507"/>
      <c r="AI916" s="507"/>
      <c r="AJ916" s="507"/>
      <c r="AK916" s="507"/>
      <c r="AL916" s="507"/>
      <c r="AM916" s="507"/>
      <c r="AN916" s="507"/>
      <c r="AO916" s="507"/>
      <c r="AP916" s="507"/>
      <c r="AQ916" s="563"/>
      <c r="AR916" s="563"/>
      <c r="AS916" s="507"/>
    </row>
    <row r="917" spans="1:45" ht="27" customHeight="1" x14ac:dyDescent="0.2">
      <c r="A917" s="564"/>
      <c r="C917" s="507"/>
      <c r="E917" s="507"/>
      <c r="G917" s="507"/>
      <c r="H917" s="556"/>
      <c r="I917" s="507"/>
      <c r="J917" s="556"/>
      <c r="K917" s="506"/>
      <c r="L917" s="556"/>
      <c r="M917" s="506"/>
      <c r="N917" s="556"/>
      <c r="O917" s="506"/>
      <c r="P917" s="557"/>
      <c r="Q917" s="556"/>
      <c r="R917" s="558"/>
      <c r="S917" s="556"/>
      <c r="T917" s="556"/>
      <c r="U917" s="556"/>
      <c r="V917" s="743"/>
      <c r="W917" s="745"/>
      <c r="X917" s="746"/>
      <c r="Y917" s="557"/>
      <c r="Z917" s="506"/>
      <c r="AA917" s="507"/>
      <c r="AB917" s="507"/>
      <c r="AC917" s="507"/>
      <c r="AD917" s="507"/>
      <c r="AE917" s="507"/>
      <c r="AF917" s="507"/>
      <c r="AG917" s="507"/>
      <c r="AH917" s="507"/>
      <c r="AI917" s="507"/>
      <c r="AJ917" s="507"/>
      <c r="AK917" s="507"/>
      <c r="AL917" s="507"/>
      <c r="AM917" s="507"/>
      <c r="AN917" s="507"/>
      <c r="AO917" s="507"/>
      <c r="AP917" s="507"/>
      <c r="AQ917" s="563"/>
      <c r="AR917" s="563"/>
      <c r="AS917" s="507"/>
    </row>
    <row r="918" spans="1:45" ht="27" customHeight="1" x14ac:dyDescent="0.2">
      <c r="A918" s="564"/>
      <c r="C918" s="507"/>
      <c r="E918" s="507"/>
      <c r="G918" s="507"/>
      <c r="H918" s="556"/>
      <c r="I918" s="507"/>
      <c r="J918" s="556"/>
      <c r="K918" s="506"/>
      <c r="L918" s="556"/>
      <c r="M918" s="506"/>
      <c r="N918" s="556"/>
      <c r="O918" s="506"/>
      <c r="P918" s="557"/>
      <c r="Q918" s="556"/>
      <c r="R918" s="558"/>
      <c r="S918" s="556"/>
      <c r="T918" s="556"/>
      <c r="U918" s="556"/>
      <c r="V918" s="743"/>
      <c r="W918" s="745"/>
      <c r="X918" s="746"/>
      <c r="Y918" s="557"/>
      <c r="Z918" s="506"/>
      <c r="AA918" s="507"/>
      <c r="AB918" s="507"/>
      <c r="AC918" s="507"/>
      <c r="AD918" s="507"/>
      <c r="AE918" s="507"/>
      <c r="AF918" s="507"/>
      <c r="AG918" s="507"/>
      <c r="AH918" s="507"/>
      <c r="AI918" s="507"/>
      <c r="AJ918" s="507"/>
      <c r="AK918" s="507"/>
      <c r="AL918" s="507"/>
      <c r="AM918" s="507"/>
      <c r="AN918" s="507"/>
      <c r="AO918" s="507"/>
      <c r="AP918" s="507"/>
      <c r="AQ918" s="563"/>
      <c r="AR918" s="563"/>
      <c r="AS918" s="507"/>
    </row>
    <row r="919" spans="1:45" ht="27" customHeight="1" x14ac:dyDescent="0.2">
      <c r="A919" s="564"/>
      <c r="C919" s="507"/>
      <c r="E919" s="507"/>
      <c r="G919" s="507"/>
      <c r="H919" s="556"/>
      <c r="I919" s="507"/>
      <c r="J919" s="556"/>
      <c r="K919" s="506"/>
      <c r="L919" s="556"/>
      <c r="M919" s="506"/>
      <c r="N919" s="556"/>
      <c r="O919" s="506"/>
      <c r="P919" s="557"/>
      <c r="Q919" s="556"/>
      <c r="R919" s="558"/>
      <c r="S919" s="556"/>
      <c r="T919" s="556"/>
      <c r="U919" s="556"/>
      <c r="V919" s="743"/>
      <c r="W919" s="745"/>
      <c r="X919" s="746"/>
      <c r="Y919" s="557"/>
      <c r="Z919" s="506"/>
      <c r="AA919" s="507"/>
      <c r="AB919" s="507"/>
      <c r="AC919" s="507"/>
      <c r="AD919" s="507"/>
      <c r="AE919" s="507"/>
      <c r="AF919" s="507"/>
      <c r="AG919" s="507"/>
      <c r="AH919" s="507"/>
      <c r="AI919" s="507"/>
      <c r="AJ919" s="507"/>
      <c r="AK919" s="507"/>
      <c r="AL919" s="507"/>
      <c r="AM919" s="507"/>
      <c r="AN919" s="507"/>
      <c r="AO919" s="507"/>
      <c r="AP919" s="507"/>
      <c r="AQ919" s="563"/>
      <c r="AR919" s="563"/>
      <c r="AS919" s="507"/>
    </row>
    <row r="920" spans="1:45" ht="27" customHeight="1" x14ac:dyDescent="0.2">
      <c r="A920" s="564"/>
      <c r="C920" s="507"/>
      <c r="E920" s="507"/>
      <c r="G920" s="507"/>
      <c r="H920" s="556"/>
      <c r="I920" s="507"/>
      <c r="J920" s="556"/>
      <c r="K920" s="506"/>
      <c r="L920" s="556"/>
      <c r="M920" s="506"/>
      <c r="N920" s="556"/>
      <c r="O920" s="506"/>
      <c r="P920" s="557"/>
      <c r="Q920" s="556"/>
      <c r="R920" s="558"/>
      <c r="S920" s="556"/>
      <c r="T920" s="556"/>
      <c r="U920" s="556"/>
      <c r="V920" s="743"/>
      <c r="W920" s="745"/>
      <c r="X920" s="746"/>
      <c r="Y920" s="557"/>
      <c r="Z920" s="506"/>
      <c r="AA920" s="507"/>
      <c r="AB920" s="507"/>
      <c r="AC920" s="507"/>
      <c r="AD920" s="507"/>
      <c r="AE920" s="507"/>
      <c r="AF920" s="507"/>
      <c r="AG920" s="507"/>
      <c r="AH920" s="507"/>
      <c r="AI920" s="507"/>
      <c r="AJ920" s="507"/>
      <c r="AK920" s="507"/>
      <c r="AL920" s="507"/>
      <c r="AM920" s="507"/>
      <c r="AN920" s="507"/>
      <c r="AO920" s="507"/>
      <c r="AP920" s="507"/>
      <c r="AQ920" s="563"/>
      <c r="AR920" s="563"/>
      <c r="AS920" s="507"/>
    </row>
    <row r="921" spans="1:45" ht="27" customHeight="1" x14ac:dyDescent="0.2">
      <c r="A921" s="564"/>
      <c r="C921" s="507"/>
      <c r="E921" s="507"/>
      <c r="G921" s="507"/>
      <c r="H921" s="556"/>
      <c r="I921" s="507"/>
      <c r="J921" s="556"/>
      <c r="K921" s="506"/>
      <c r="L921" s="556"/>
      <c r="M921" s="506"/>
      <c r="N921" s="556"/>
      <c r="O921" s="506"/>
      <c r="P921" s="557"/>
      <c r="Q921" s="556"/>
      <c r="R921" s="558"/>
      <c r="S921" s="556"/>
      <c r="T921" s="556"/>
      <c r="U921" s="556"/>
      <c r="V921" s="743"/>
      <c r="W921" s="745"/>
      <c r="X921" s="746"/>
      <c r="Y921" s="557"/>
      <c r="Z921" s="506"/>
      <c r="AA921" s="507"/>
      <c r="AB921" s="507"/>
      <c r="AC921" s="507"/>
      <c r="AD921" s="507"/>
      <c r="AE921" s="507"/>
      <c r="AF921" s="507"/>
      <c r="AG921" s="507"/>
      <c r="AH921" s="507"/>
      <c r="AI921" s="507"/>
      <c r="AJ921" s="507"/>
      <c r="AK921" s="507"/>
      <c r="AL921" s="507"/>
      <c r="AM921" s="507"/>
      <c r="AN921" s="507"/>
      <c r="AO921" s="507"/>
      <c r="AP921" s="507"/>
      <c r="AQ921" s="563"/>
      <c r="AR921" s="563"/>
      <c r="AS921" s="507"/>
    </row>
    <row r="922" spans="1:45" ht="27" customHeight="1" x14ac:dyDescent="0.2">
      <c r="A922" s="564"/>
      <c r="C922" s="507"/>
      <c r="E922" s="507"/>
      <c r="G922" s="507"/>
      <c r="H922" s="556"/>
      <c r="I922" s="507"/>
      <c r="J922" s="556"/>
      <c r="K922" s="506"/>
      <c r="L922" s="556"/>
      <c r="M922" s="506"/>
      <c r="N922" s="556"/>
      <c r="O922" s="506"/>
      <c r="P922" s="557"/>
      <c r="Q922" s="556"/>
      <c r="R922" s="558"/>
      <c r="S922" s="556"/>
      <c r="T922" s="556"/>
      <c r="U922" s="556"/>
      <c r="V922" s="743"/>
      <c r="W922" s="745"/>
      <c r="X922" s="746"/>
      <c r="Y922" s="557"/>
      <c r="Z922" s="506"/>
      <c r="AA922" s="507"/>
      <c r="AB922" s="507"/>
      <c r="AC922" s="507"/>
      <c r="AD922" s="507"/>
      <c r="AE922" s="507"/>
      <c r="AF922" s="507"/>
      <c r="AG922" s="507"/>
      <c r="AH922" s="507"/>
      <c r="AI922" s="507"/>
      <c r="AJ922" s="507"/>
      <c r="AK922" s="507"/>
      <c r="AL922" s="507"/>
      <c r="AM922" s="507"/>
      <c r="AN922" s="507"/>
      <c r="AO922" s="507"/>
      <c r="AP922" s="507"/>
      <c r="AQ922" s="563"/>
      <c r="AR922" s="563"/>
      <c r="AS922" s="507"/>
    </row>
    <row r="923" spans="1:45" ht="27" customHeight="1" x14ac:dyDescent="0.2">
      <c r="A923" s="564"/>
      <c r="C923" s="507"/>
      <c r="E923" s="507"/>
      <c r="G923" s="507"/>
      <c r="H923" s="556"/>
      <c r="I923" s="507"/>
      <c r="J923" s="556"/>
      <c r="K923" s="506"/>
      <c r="L923" s="556"/>
      <c r="M923" s="506"/>
      <c r="N923" s="556"/>
      <c r="O923" s="506"/>
      <c r="P923" s="557"/>
      <c r="Q923" s="556"/>
      <c r="R923" s="558"/>
      <c r="S923" s="556"/>
      <c r="T923" s="556"/>
      <c r="U923" s="556"/>
      <c r="V923" s="743"/>
      <c r="W923" s="745"/>
      <c r="X923" s="746"/>
      <c r="Y923" s="557"/>
      <c r="Z923" s="506"/>
      <c r="AA923" s="507"/>
      <c r="AB923" s="507"/>
      <c r="AC923" s="507"/>
      <c r="AD923" s="507"/>
      <c r="AE923" s="507"/>
      <c r="AF923" s="507"/>
      <c r="AG923" s="507"/>
      <c r="AH923" s="507"/>
      <c r="AI923" s="507"/>
      <c r="AJ923" s="507"/>
      <c r="AK923" s="507"/>
      <c r="AL923" s="507"/>
      <c r="AM923" s="507"/>
      <c r="AN923" s="507"/>
      <c r="AO923" s="507"/>
      <c r="AP923" s="507"/>
      <c r="AQ923" s="563"/>
      <c r="AR923" s="563"/>
      <c r="AS923" s="507"/>
    </row>
    <row r="924" spans="1:45" ht="27" customHeight="1" x14ac:dyDescent="0.2">
      <c r="A924" s="564"/>
      <c r="C924" s="507"/>
      <c r="E924" s="507"/>
      <c r="G924" s="507"/>
      <c r="H924" s="556"/>
      <c r="I924" s="507"/>
      <c r="J924" s="556"/>
      <c r="K924" s="506"/>
      <c r="L924" s="556"/>
      <c r="M924" s="506"/>
      <c r="N924" s="556"/>
      <c r="O924" s="506"/>
      <c r="P924" s="557"/>
      <c r="Q924" s="556"/>
      <c r="R924" s="558"/>
      <c r="S924" s="556"/>
      <c r="T924" s="556"/>
      <c r="U924" s="556"/>
      <c r="V924" s="743"/>
      <c r="W924" s="745"/>
      <c r="X924" s="746"/>
      <c r="Y924" s="557"/>
      <c r="Z924" s="506"/>
      <c r="AA924" s="507"/>
      <c r="AB924" s="507"/>
      <c r="AC924" s="507"/>
      <c r="AD924" s="507"/>
      <c r="AE924" s="507"/>
      <c r="AF924" s="507"/>
      <c r="AG924" s="507"/>
      <c r="AH924" s="507"/>
      <c r="AI924" s="507"/>
      <c r="AJ924" s="507"/>
      <c r="AK924" s="507"/>
      <c r="AL924" s="507"/>
      <c r="AM924" s="507"/>
      <c r="AN924" s="507"/>
      <c r="AO924" s="507"/>
      <c r="AP924" s="507"/>
      <c r="AQ924" s="563"/>
      <c r="AR924" s="563"/>
      <c r="AS924" s="507"/>
    </row>
    <row r="925" spans="1:45" ht="27" customHeight="1" x14ac:dyDescent="0.2">
      <c r="A925" s="564"/>
      <c r="C925" s="507"/>
      <c r="E925" s="507"/>
      <c r="G925" s="507"/>
      <c r="H925" s="556"/>
      <c r="I925" s="507"/>
      <c r="J925" s="556"/>
      <c r="K925" s="506"/>
      <c r="L925" s="556"/>
      <c r="M925" s="506"/>
      <c r="N925" s="556"/>
      <c r="O925" s="506"/>
      <c r="P925" s="557"/>
      <c r="Q925" s="556"/>
      <c r="R925" s="558"/>
      <c r="S925" s="556"/>
      <c r="T925" s="556"/>
      <c r="U925" s="556"/>
      <c r="V925" s="743"/>
      <c r="W925" s="745"/>
      <c r="X925" s="746"/>
      <c r="Y925" s="557"/>
      <c r="Z925" s="506"/>
      <c r="AA925" s="507"/>
      <c r="AB925" s="507"/>
      <c r="AC925" s="507"/>
      <c r="AD925" s="507"/>
      <c r="AE925" s="507"/>
      <c r="AF925" s="507"/>
      <c r="AG925" s="507"/>
      <c r="AH925" s="507"/>
      <c r="AI925" s="507"/>
      <c r="AJ925" s="507"/>
      <c r="AK925" s="507"/>
      <c r="AL925" s="507"/>
      <c r="AM925" s="507"/>
      <c r="AN925" s="507"/>
      <c r="AO925" s="507"/>
      <c r="AP925" s="507"/>
      <c r="AQ925" s="563"/>
      <c r="AR925" s="563"/>
      <c r="AS925" s="507"/>
    </row>
    <row r="926" spans="1:45" ht="27" customHeight="1" x14ac:dyDescent="0.2">
      <c r="A926" s="564"/>
      <c r="C926" s="507"/>
      <c r="E926" s="507"/>
      <c r="G926" s="507"/>
      <c r="H926" s="556"/>
      <c r="I926" s="507"/>
      <c r="J926" s="556"/>
      <c r="K926" s="506"/>
      <c r="L926" s="556"/>
      <c r="M926" s="506"/>
      <c r="N926" s="556"/>
      <c r="O926" s="506"/>
      <c r="P926" s="557"/>
      <c r="Q926" s="556"/>
      <c r="R926" s="558"/>
      <c r="S926" s="556"/>
      <c r="T926" s="556"/>
      <c r="U926" s="556"/>
      <c r="V926" s="743"/>
      <c r="W926" s="745"/>
      <c r="X926" s="746"/>
      <c r="Y926" s="557"/>
      <c r="Z926" s="506"/>
      <c r="AA926" s="507"/>
      <c r="AB926" s="507"/>
      <c r="AC926" s="507"/>
      <c r="AD926" s="507"/>
      <c r="AE926" s="507"/>
      <c r="AF926" s="507"/>
      <c r="AG926" s="507"/>
      <c r="AH926" s="507"/>
      <c r="AI926" s="507"/>
      <c r="AJ926" s="507"/>
      <c r="AK926" s="507"/>
      <c r="AL926" s="507"/>
      <c r="AM926" s="507"/>
      <c r="AN926" s="507"/>
      <c r="AO926" s="507"/>
      <c r="AP926" s="507"/>
      <c r="AQ926" s="563"/>
      <c r="AR926" s="563"/>
      <c r="AS926" s="507"/>
    </row>
    <row r="927" spans="1:45" ht="27" customHeight="1" x14ac:dyDescent="0.2">
      <c r="A927" s="564"/>
      <c r="C927" s="507"/>
      <c r="E927" s="507"/>
      <c r="G927" s="507"/>
      <c r="H927" s="556"/>
      <c r="I927" s="507"/>
      <c r="J927" s="556"/>
      <c r="K927" s="506"/>
      <c r="L927" s="556"/>
      <c r="M927" s="506"/>
      <c r="N927" s="556"/>
      <c r="O927" s="506"/>
      <c r="P927" s="557"/>
      <c r="Q927" s="556"/>
      <c r="R927" s="558"/>
      <c r="S927" s="556"/>
      <c r="T927" s="556"/>
      <c r="U927" s="556"/>
      <c r="V927" s="743"/>
      <c r="W927" s="745"/>
      <c r="X927" s="746"/>
      <c r="Y927" s="557"/>
      <c r="Z927" s="506"/>
      <c r="AA927" s="507"/>
      <c r="AB927" s="507"/>
      <c r="AC927" s="507"/>
      <c r="AD927" s="507"/>
      <c r="AE927" s="507"/>
      <c r="AF927" s="507"/>
      <c r="AG927" s="507"/>
      <c r="AH927" s="507"/>
      <c r="AI927" s="507"/>
      <c r="AJ927" s="507"/>
      <c r="AK927" s="507"/>
      <c r="AL927" s="507"/>
      <c r="AM927" s="507"/>
      <c r="AN927" s="507"/>
      <c r="AO927" s="507"/>
      <c r="AP927" s="507"/>
      <c r="AQ927" s="563"/>
      <c r="AR927" s="563"/>
      <c r="AS927" s="507"/>
    </row>
    <row r="928" spans="1:45" ht="27" customHeight="1" x14ac:dyDescent="0.2">
      <c r="A928" s="564"/>
      <c r="C928" s="507"/>
      <c r="E928" s="507"/>
      <c r="G928" s="507"/>
      <c r="H928" s="556"/>
      <c r="I928" s="507"/>
      <c r="J928" s="556"/>
      <c r="K928" s="506"/>
      <c r="L928" s="556"/>
      <c r="M928" s="506"/>
      <c r="N928" s="556"/>
      <c r="O928" s="506"/>
      <c r="P928" s="557"/>
      <c r="Q928" s="556"/>
      <c r="R928" s="558"/>
      <c r="S928" s="556"/>
      <c r="T928" s="556"/>
      <c r="U928" s="556"/>
      <c r="V928" s="743"/>
      <c r="W928" s="745"/>
      <c r="X928" s="746"/>
      <c r="Y928" s="557"/>
      <c r="Z928" s="506"/>
      <c r="AA928" s="507"/>
      <c r="AB928" s="507"/>
      <c r="AC928" s="507"/>
      <c r="AD928" s="507"/>
      <c r="AE928" s="507"/>
      <c r="AF928" s="507"/>
      <c r="AG928" s="507"/>
      <c r="AH928" s="507"/>
      <c r="AI928" s="507"/>
      <c r="AJ928" s="507"/>
      <c r="AK928" s="507"/>
      <c r="AL928" s="507"/>
      <c r="AM928" s="507"/>
      <c r="AN928" s="507"/>
      <c r="AO928" s="507"/>
      <c r="AP928" s="507"/>
      <c r="AQ928" s="563"/>
      <c r="AR928" s="563"/>
      <c r="AS928" s="507"/>
    </row>
    <row r="929" spans="1:45" ht="27" customHeight="1" x14ac:dyDescent="0.2">
      <c r="A929" s="564"/>
      <c r="C929" s="507"/>
      <c r="E929" s="507"/>
      <c r="G929" s="507"/>
      <c r="H929" s="556"/>
      <c r="I929" s="507"/>
      <c r="J929" s="556"/>
      <c r="K929" s="506"/>
      <c r="L929" s="556"/>
      <c r="M929" s="506"/>
      <c r="N929" s="556"/>
      <c r="O929" s="506"/>
      <c r="P929" s="557"/>
      <c r="Q929" s="556"/>
      <c r="R929" s="558"/>
      <c r="S929" s="556"/>
      <c r="T929" s="556"/>
      <c r="U929" s="556"/>
      <c r="V929" s="743"/>
      <c r="W929" s="745"/>
      <c r="X929" s="746"/>
      <c r="Y929" s="557"/>
      <c r="Z929" s="506"/>
      <c r="AA929" s="507"/>
      <c r="AB929" s="507"/>
      <c r="AC929" s="507"/>
      <c r="AD929" s="507"/>
      <c r="AE929" s="507"/>
      <c r="AF929" s="507"/>
      <c r="AG929" s="507"/>
      <c r="AH929" s="507"/>
      <c r="AI929" s="507"/>
      <c r="AJ929" s="507"/>
      <c r="AK929" s="507"/>
      <c r="AL929" s="507"/>
      <c r="AM929" s="507"/>
      <c r="AN929" s="507"/>
      <c r="AO929" s="507"/>
      <c r="AP929" s="507"/>
      <c r="AQ929" s="563"/>
      <c r="AR929" s="563"/>
      <c r="AS929" s="507"/>
    </row>
    <row r="930" spans="1:45" ht="27" customHeight="1" x14ac:dyDescent="0.2">
      <c r="A930" s="564"/>
      <c r="C930" s="507"/>
      <c r="E930" s="507"/>
      <c r="G930" s="507"/>
      <c r="H930" s="556"/>
      <c r="I930" s="507"/>
      <c r="J930" s="556"/>
      <c r="K930" s="506"/>
      <c r="L930" s="556"/>
      <c r="M930" s="506"/>
      <c r="N930" s="556"/>
      <c r="O930" s="506"/>
      <c r="P930" s="557"/>
      <c r="Q930" s="556"/>
      <c r="R930" s="558"/>
      <c r="S930" s="556"/>
      <c r="T930" s="556"/>
      <c r="U930" s="556"/>
      <c r="V930" s="743"/>
      <c r="W930" s="745"/>
      <c r="X930" s="746"/>
      <c r="Y930" s="557"/>
      <c r="Z930" s="506"/>
      <c r="AA930" s="507"/>
      <c r="AB930" s="507"/>
      <c r="AC930" s="507"/>
      <c r="AD930" s="507"/>
      <c r="AE930" s="507"/>
      <c r="AF930" s="507"/>
      <c r="AG930" s="507"/>
      <c r="AH930" s="507"/>
      <c r="AI930" s="507"/>
      <c r="AJ930" s="507"/>
      <c r="AK930" s="507"/>
      <c r="AL930" s="507"/>
      <c r="AM930" s="507"/>
      <c r="AN930" s="507"/>
      <c r="AO930" s="507"/>
      <c r="AP930" s="507"/>
      <c r="AQ930" s="563"/>
      <c r="AR930" s="563"/>
      <c r="AS930" s="507"/>
    </row>
    <row r="931" spans="1:45" ht="27" customHeight="1" x14ac:dyDescent="0.2">
      <c r="A931" s="564"/>
      <c r="C931" s="507"/>
      <c r="E931" s="507"/>
      <c r="G931" s="507"/>
      <c r="H931" s="556"/>
      <c r="I931" s="507"/>
      <c r="J931" s="556"/>
      <c r="K931" s="506"/>
      <c r="L931" s="556"/>
      <c r="M931" s="506"/>
      <c r="N931" s="556"/>
      <c r="O931" s="506"/>
      <c r="P931" s="557"/>
      <c r="Q931" s="556"/>
      <c r="R931" s="558"/>
      <c r="S931" s="556"/>
      <c r="T931" s="556"/>
      <c r="U931" s="556"/>
      <c r="V931" s="743"/>
      <c r="W931" s="745"/>
      <c r="X931" s="746"/>
      <c r="Y931" s="557"/>
      <c r="Z931" s="506"/>
      <c r="AA931" s="507"/>
      <c r="AB931" s="507"/>
      <c r="AC931" s="507"/>
      <c r="AD931" s="507"/>
      <c r="AE931" s="507"/>
      <c r="AF931" s="507"/>
      <c r="AG931" s="507"/>
      <c r="AH931" s="507"/>
      <c r="AI931" s="507"/>
      <c r="AJ931" s="507"/>
      <c r="AK931" s="507"/>
      <c r="AL931" s="507"/>
      <c r="AM931" s="507"/>
      <c r="AN931" s="507"/>
      <c r="AO931" s="507"/>
      <c r="AP931" s="507"/>
      <c r="AQ931" s="563"/>
      <c r="AR931" s="563"/>
      <c r="AS931" s="507"/>
    </row>
    <row r="932" spans="1:45" ht="27" customHeight="1" x14ac:dyDescent="0.2">
      <c r="A932" s="564"/>
      <c r="C932" s="507"/>
      <c r="E932" s="507"/>
      <c r="G932" s="507"/>
      <c r="H932" s="556"/>
      <c r="I932" s="507"/>
      <c r="J932" s="556"/>
      <c r="K932" s="506"/>
      <c r="L932" s="556"/>
      <c r="M932" s="506"/>
      <c r="N932" s="556"/>
      <c r="O932" s="506"/>
      <c r="P932" s="557"/>
      <c r="Q932" s="556"/>
      <c r="R932" s="558"/>
      <c r="S932" s="556"/>
      <c r="T932" s="556"/>
      <c r="U932" s="556"/>
      <c r="V932" s="743"/>
      <c r="W932" s="745"/>
      <c r="X932" s="746"/>
      <c r="Y932" s="557"/>
      <c r="Z932" s="506"/>
      <c r="AA932" s="507"/>
      <c r="AB932" s="507"/>
      <c r="AC932" s="507"/>
      <c r="AD932" s="507"/>
      <c r="AE932" s="507"/>
      <c r="AF932" s="507"/>
      <c r="AG932" s="507"/>
      <c r="AH932" s="507"/>
      <c r="AI932" s="507"/>
      <c r="AJ932" s="507"/>
      <c r="AK932" s="507"/>
      <c r="AL932" s="507"/>
      <c r="AM932" s="507"/>
      <c r="AN932" s="507"/>
      <c r="AO932" s="507"/>
      <c r="AP932" s="507"/>
      <c r="AQ932" s="563"/>
      <c r="AR932" s="563"/>
      <c r="AS932" s="507"/>
    </row>
    <row r="933" spans="1:45" ht="27" customHeight="1" x14ac:dyDescent="0.2">
      <c r="A933" s="564"/>
      <c r="C933" s="507"/>
      <c r="E933" s="507"/>
      <c r="G933" s="507"/>
      <c r="H933" s="556"/>
      <c r="I933" s="507"/>
      <c r="J933" s="556"/>
      <c r="K933" s="506"/>
      <c r="L933" s="556"/>
      <c r="M933" s="506"/>
      <c r="N933" s="556"/>
      <c r="O933" s="506"/>
      <c r="P933" s="557"/>
      <c r="Q933" s="556"/>
      <c r="R933" s="558"/>
      <c r="S933" s="556"/>
      <c r="T933" s="556"/>
      <c r="U933" s="556"/>
      <c r="V933" s="743"/>
      <c r="W933" s="745"/>
      <c r="X933" s="746"/>
      <c r="Y933" s="557"/>
      <c r="Z933" s="506"/>
      <c r="AA933" s="507"/>
      <c r="AB933" s="507"/>
      <c r="AC933" s="507"/>
      <c r="AD933" s="507"/>
      <c r="AE933" s="507"/>
      <c r="AF933" s="507"/>
      <c r="AG933" s="507"/>
      <c r="AH933" s="507"/>
      <c r="AI933" s="507"/>
      <c r="AJ933" s="507"/>
      <c r="AK933" s="507"/>
      <c r="AL933" s="507"/>
      <c r="AM933" s="507"/>
      <c r="AN933" s="507"/>
      <c r="AO933" s="507"/>
      <c r="AP933" s="507"/>
      <c r="AQ933" s="563"/>
      <c r="AR933" s="563"/>
      <c r="AS933" s="507"/>
    </row>
    <row r="934" spans="1:45" ht="27" customHeight="1" x14ac:dyDescent="0.2">
      <c r="A934" s="564"/>
      <c r="C934" s="507"/>
      <c r="E934" s="507"/>
      <c r="G934" s="507"/>
      <c r="H934" s="556"/>
      <c r="I934" s="507"/>
      <c r="J934" s="556"/>
      <c r="K934" s="506"/>
      <c r="L934" s="556"/>
      <c r="M934" s="506"/>
      <c r="N934" s="556"/>
      <c r="O934" s="506"/>
      <c r="P934" s="557"/>
      <c r="Q934" s="556"/>
      <c r="R934" s="558"/>
      <c r="S934" s="556"/>
      <c r="T934" s="556"/>
      <c r="U934" s="556"/>
      <c r="V934" s="743"/>
      <c r="W934" s="745"/>
      <c r="X934" s="746"/>
      <c r="Y934" s="557"/>
      <c r="Z934" s="506"/>
      <c r="AA934" s="507"/>
      <c r="AB934" s="507"/>
      <c r="AC934" s="507"/>
      <c r="AD934" s="507"/>
      <c r="AE934" s="507"/>
      <c r="AF934" s="507"/>
      <c r="AG934" s="507"/>
      <c r="AH934" s="507"/>
      <c r="AI934" s="507"/>
      <c r="AJ934" s="507"/>
      <c r="AK934" s="507"/>
      <c r="AL934" s="507"/>
      <c r="AM934" s="507"/>
      <c r="AN934" s="507"/>
      <c r="AO934" s="507"/>
      <c r="AP934" s="507"/>
      <c r="AQ934" s="563"/>
      <c r="AR934" s="563"/>
      <c r="AS934" s="507"/>
    </row>
    <row r="935" spans="1:45" ht="27" customHeight="1" x14ac:dyDescent="0.2">
      <c r="A935" s="564"/>
      <c r="C935" s="507"/>
      <c r="E935" s="507"/>
      <c r="G935" s="507"/>
      <c r="H935" s="556"/>
      <c r="I935" s="507"/>
      <c r="J935" s="556"/>
      <c r="K935" s="506"/>
      <c r="L935" s="556"/>
      <c r="M935" s="506"/>
      <c r="N935" s="556"/>
      <c r="O935" s="506"/>
      <c r="P935" s="557"/>
      <c r="Q935" s="556"/>
      <c r="R935" s="558"/>
      <c r="S935" s="556"/>
      <c r="T935" s="556"/>
      <c r="U935" s="556"/>
      <c r="V935" s="743"/>
      <c r="W935" s="745"/>
      <c r="X935" s="746"/>
      <c r="Y935" s="557"/>
      <c r="Z935" s="506"/>
      <c r="AA935" s="507"/>
      <c r="AB935" s="507"/>
      <c r="AC935" s="507"/>
      <c r="AD935" s="507"/>
      <c r="AE935" s="507"/>
      <c r="AF935" s="507"/>
      <c r="AG935" s="507"/>
      <c r="AH935" s="507"/>
      <c r="AI935" s="507"/>
      <c r="AJ935" s="507"/>
      <c r="AK935" s="507"/>
      <c r="AL935" s="507"/>
      <c r="AM935" s="507"/>
      <c r="AN935" s="507"/>
      <c r="AO935" s="507"/>
      <c r="AP935" s="507"/>
      <c r="AQ935" s="563"/>
      <c r="AR935" s="563"/>
      <c r="AS935" s="507"/>
    </row>
    <row r="936" spans="1:45" ht="27" customHeight="1" x14ac:dyDescent="0.2">
      <c r="A936" s="564"/>
      <c r="C936" s="507"/>
      <c r="E936" s="507"/>
      <c r="G936" s="507"/>
      <c r="H936" s="556"/>
      <c r="I936" s="507"/>
      <c r="J936" s="556"/>
      <c r="K936" s="506"/>
      <c r="L936" s="556"/>
      <c r="M936" s="506"/>
      <c r="N936" s="556"/>
      <c r="O936" s="506"/>
      <c r="P936" s="557"/>
      <c r="Q936" s="556"/>
      <c r="R936" s="558"/>
      <c r="S936" s="556"/>
      <c r="T936" s="556"/>
      <c r="U936" s="556"/>
      <c r="V936" s="743"/>
      <c r="W936" s="745"/>
      <c r="X936" s="746"/>
      <c r="Y936" s="557"/>
      <c r="Z936" s="506"/>
      <c r="AA936" s="507"/>
      <c r="AB936" s="507"/>
      <c r="AC936" s="507"/>
      <c r="AD936" s="507"/>
      <c r="AE936" s="507"/>
      <c r="AF936" s="507"/>
      <c r="AG936" s="507"/>
      <c r="AH936" s="507"/>
      <c r="AI936" s="507"/>
      <c r="AJ936" s="507"/>
      <c r="AK936" s="507"/>
      <c r="AL936" s="507"/>
      <c r="AM936" s="507"/>
      <c r="AN936" s="507"/>
      <c r="AO936" s="507"/>
      <c r="AP936" s="507"/>
      <c r="AQ936" s="563"/>
      <c r="AR936" s="563"/>
      <c r="AS936" s="507"/>
    </row>
    <row r="937" spans="1:45" ht="27" customHeight="1" x14ac:dyDescent="0.2">
      <c r="A937" s="564"/>
      <c r="C937" s="507"/>
      <c r="E937" s="507"/>
      <c r="G937" s="507"/>
      <c r="H937" s="556"/>
      <c r="I937" s="507"/>
      <c r="J937" s="556"/>
      <c r="K937" s="506"/>
      <c r="L937" s="556"/>
      <c r="M937" s="506"/>
      <c r="N937" s="556"/>
      <c r="O937" s="506"/>
      <c r="P937" s="557"/>
      <c r="Q937" s="556"/>
      <c r="R937" s="558"/>
      <c r="S937" s="556"/>
      <c r="T937" s="556"/>
      <c r="U937" s="556"/>
      <c r="V937" s="743"/>
      <c r="W937" s="745"/>
      <c r="X937" s="746"/>
      <c r="Y937" s="557"/>
      <c r="Z937" s="506"/>
      <c r="AA937" s="507"/>
      <c r="AB937" s="507"/>
      <c r="AC937" s="507"/>
      <c r="AD937" s="507"/>
      <c r="AE937" s="507"/>
      <c r="AF937" s="507"/>
      <c r="AG937" s="507"/>
      <c r="AH937" s="507"/>
      <c r="AI937" s="507"/>
      <c r="AJ937" s="507"/>
      <c r="AK937" s="507"/>
      <c r="AL937" s="507"/>
      <c r="AM937" s="507"/>
      <c r="AN937" s="507"/>
      <c r="AO937" s="507"/>
      <c r="AP937" s="507"/>
      <c r="AQ937" s="563"/>
      <c r="AR937" s="563"/>
      <c r="AS937" s="507"/>
    </row>
    <row r="938" spans="1:45" ht="27" customHeight="1" x14ac:dyDescent="0.2">
      <c r="A938" s="564"/>
      <c r="C938" s="507"/>
      <c r="E938" s="507"/>
      <c r="G938" s="507"/>
      <c r="H938" s="556"/>
      <c r="I938" s="507"/>
      <c r="J938" s="556"/>
      <c r="K938" s="506"/>
      <c r="L938" s="556"/>
      <c r="M938" s="506"/>
      <c r="N938" s="556"/>
      <c r="O938" s="506"/>
      <c r="P938" s="557"/>
      <c r="Q938" s="556"/>
      <c r="R938" s="558"/>
      <c r="S938" s="556"/>
      <c r="T938" s="556"/>
      <c r="U938" s="556"/>
      <c r="V938" s="743"/>
      <c r="W938" s="745"/>
      <c r="X938" s="746"/>
      <c r="Y938" s="557"/>
      <c r="Z938" s="506"/>
      <c r="AA938" s="507"/>
      <c r="AB938" s="507"/>
      <c r="AC938" s="507"/>
      <c r="AD938" s="507"/>
      <c r="AE938" s="507"/>
      <c r="AF938" s="507"/>
      <c r="AG938" s="507"/>
      <c r="AH938" s="507"/>
      <c r="AI938" s="507"/>
      <c r="AJ938" s="507"/>
      <c r="AK938" s="507"/>
      <c r="AL938" s="507"/>
      <c r="AM938" s="507"/>
      <c r="AN938" s="507"/>
      <c r="AO938" s="507"/>
      <c r="AP938" s="507"/>
      <c r="AQ938" s="563"/>
      <c r="AR938" s="563"/>
      <c r="AS938" s="507"/>
    </row>
    <row r="939" spans="1:45" ht="27" customHeight="1" x14ac:dyDescent="0.2">
      <c r="A939" s="564"/>
      <c r="C939" s="507"/>
      <c r="E939" s="507"/>
      <c r="G939" s="507"/>
      <c r="H939" s="556"/>
      <c r="I939" s="507"/>
      <c r="J939" s="556"/>
      <c r="K939" s="506"/>
      <c r="L939" s="556"/>
      <c r="M939" s="506"/>
      <c r="N939" s="556"/>
      <c r="O939" s="506"/>
      <c r="P939" s="557"/>
      <c r="Q939" s="556"/>
      <c r="R939" s="558"/>
      <c r="S939" s="556"/>
      <c r="T939" s="556"/>
      <c r="U939" s="556"/>
      <c r="V939" s="743"/>
      <c r="W939" s="745"/>
      <c r="X939" s="746"/>
      <c r="Y939" s="557"/>
      <c r="Z939" s="506"/>
      <c r="AA939" s="507"/>
      <c r="AB939" s="507"/>
      <c r="AC939" s="507"/>
      <c r="AD939" s="507"/>
      <c r="AE939" s="507"/>
      <c r="AF939" s="507"/>
      <c r="AG939" s="507"/>
      <c r="AH939" s="507"/>
      <c r="AI939" s="507"/>
      <c r="AJ939" s="507"/>
      <c r="AK939" s="507"/>
      <c r="AL939" s="507"/>
      <c r="AM939" s="507"/>
      <c r="AN939" s="507"/>
      <c r="AO939" s="507"/>
      <c r="AP939" s="507"/>
      <c r="AQ939" s="563"/>
      <c r="AR939" s="563"/>
      <c r="AS939" s="507"/>
    </row>
    <row r="940" spans="1:45" ht="27" customHeight="1" x14ac:dyDescent="0.2">
      <c r="A940" s="564"/>
      <c r="C940" s="507"/>
      <c r="E940" s="507"/>
      <c r="G940" s="507"/>
      <c r="H940" s="556"/>
      <c r="I940" s="507"/>
      <c r="J940" s="556"/>
      <c r="K940" s="506"/>
      <c r="L940" s="556"/>
      <c r="M940" s="506"/>
      <c r="N940" s="556"/>
      <c r="O940" s="506"/>
      <c r="P940" s="557"/>
      <c r="Q940" s="556"/>
      <c r="R940" s="558"/>
      <c r="S940" s="556"/>
      <c r="T940" s="556"/>
      <c r="U940" s="556"/>
      <c r="V940" s="743"/>
      <c r="W940" s="745"/>
      <c r="X940" s="746"/>
      <c r="Y940" s="557"/>
      <c r="Z940" s="506"/>
      <c r="AA940" s="507"/>
      <c r="AB940" s="507"/>
      <c r="AC940" s="507"/>
      <c r="AD940" s="507"/>
      <c r="AE940" s="507"/>
      <c r="AF940" s="507"/>
      <c r="AG940" s="507"/>
      <c r="AH940" s="507"/>
      <c r="AI940" s="507"/>
      <c r="AJ940" s="507"/>
      <c r="AK940" s="507"/>
      <c r="AL940" s="507"/>
      <c r="AM940" s="507"/>
      <c r="AN940" s="507"/>
      <c r="AO940" s="507"/>
      <c r="AP940" s="507"/>
      <c r="AQ940" s="563"/>
      <c r="AR940" s="563"/>
      <c r="AS940" s="507"/>
    </row>
    <row r="941" spans="1:45" ht="27" customHeight="1" x14ac:dyDescent="0.2">
      <c r="A941" s="564"/>
      <c r="C941" s="507"/>
      <c r="E941" s="507"/>
      <c r="G941" s="507"/>
      <c r="H941" s="556"/>
      <c r="I941" s="507"/>
      <c r="J941" s="556"/>
      <c r="K941" s="506"/>
      <c r="L941" s="556"/>
      <c r="M941" s="506"/>
      <c r="N941" s="556"/>
      <c r="O941" s="506"/>
      <c r="P941" s="557"/>
      <c r="Q941" s="556"/>
      <c r="R941" s="558"/>
      <c r="S941" s="556"/>
      <c r="T941" s="556"/>
      <c r="U941" s="556"/>
      <c r="V941" s="743"/>
      <c r="W941" s="745"/>
      <c r="X941" s="746"/>
      <c r="Y941" s="557"/>
      <c r="Z941" s="506"/>
      <c r="AA941" s="507"/>
      <c r="AB941" s="507"/>
      <c r="AC941" s="507"/>
      <c r="AD941" s="507"/>
      <c r="AE941" s="507"/>
      <c r="AF941" s="507"/>
      <c r="AG941" s="507"/>
      <c r="AH941" s="507"/>
      <c r="AI941" s="507"/>
      <c r="AJ941" s="507"/>
      <c r="AK941" s="507"/>
      <c r="AL941" s="507"/>
      <c r="AM941" s="507"/>
      <c r="AN941" s="507"/>
      <c r="AO941" s="507"/>
      <c r="AP941" s="507"/>
      <c r="AQ941" s="563"/>
      <c r="AR941" s="563"/>
      <c r="AS941" s="507"/>
    </row>
    <row r="942" spans="1:45" ht="27" customHeight="1" x14ac:dyDescent="0.2">
      <c r="A942" s="564"/>
      <c r="C942" s="507"/>
      <c r="E942" s="507"/>
      <c r="G942" s="507"/>
      <c r="H942" s="556"/>
      <c r="I942" s="507"/>
      <c r="J942" s="556"/>
      <c r="K942" s="506"/>
      <c r="L942" s="556"/>
      <c r="M942" s="506"/>
      <c r="N942" s="556"/>
      <c r="O942" s="506"/>
      <c r="P942" s="557"/>
      <c r="Q942" s="556"/>
      <c r="R942" s="558"/>
      <c r="S942" s="556"/>
      <c r="T942" s="556"/>
      <c r="U942" s="556"/>
      <c r="V942" s="743"/>
      <c r="W942" s="745"/>
      <c r="X942" s="746"/>
      <c r="Y942" s="557"/>
      <c r="Z942" s="506"/>
      <c r="AA942" s="507"/>
      <c r="AB942" s="507"/>
      <c r="AC942" s="507"/>
      <c r="AD942" s="507"/>
      <c r="AE942" s="507"/>
      <c r="AF942" s="507"/>
      <c r="AG942" s="507"/>
      <c r="AH942" s="507"/>
      <c r="AI942" s="507"/>
      <c r="AJ942" s="507"/>
      <c r="AK942" s="507"/>
      <c r="AL942" s="507"/>
      <c r="AM942" s="507"/>
      <c r="AN942" s="507"/>
      <c r="AO942" s="507"/>
      <c r="AP942" s="507"/>
      <c r="AQ942" s="563"/>
      <c r="AR942" s="563"/>
      <c r="AS942" s="507"/>
    </row>
    <row r="943" spans="1:45" ht="27" customHeight="1" x14ac:dyDescent="0.2">
      <c r="A943" s="564"/>
      <c r="C943" s="507"/>
      <c r="E943" s="507"/>
      <c r="G943" s="507"/>
      <c r="H943" s="556"/>
      <c r="I943" s="507"/>
      <c r="J943" s="556"/>
      <c r="K943" s="506"/>
      <c r="L943" s="556"/>
      <c r="M943" s="506"/>
      <c r="N943" s="556"/>
      <c r="O943" s="506"/>
      <c r="P943" s="557"/>
      <c r="Q943" s="556"/>
      <c r="R943" s="558"/>
      <c r="S943" s="556"/>
      <c r="T943" s="556"/>
      <c r="U943" s="556"/>
      <c r="V943" s="743"/>
      <c r="W943" s="745"/>
      <c r="X943" s="746"/>
      <c r="Y943" s="557"/>
      <c r="Z943" s="506"/>
      <c r="AA943" s="507"/>
      <c r="AB943" s="507"/>
      <c r="AC943" s="507"/>
      <c r="AD943" s="507"/>
      <c r="AE943" s="507"/>
      <c r="AF943" s="507"/>
      <c r="AG943" s="507"/>
      <c r="AH943" s="507"/>
      <c r="AI943" s="507"/>
      <c r="AJ943" s="507"/>
      <c r="AK943" s="507"/>
      <c r="AL943" s="507"/>
      <c r="AM943" s="507"/>
      <c r="AN943" s="507"/>
      <c r="AO943" s="507"/>
      <c r="AP943" s="507"/>
      <c r="AQ943" s="563"/>
      <c r="AR943" s="563"/>
      <c r="AS943" s="507"/>
    </row>
    <row r="944" spans="1:45" ht="27" customHeight="1" x14ac:dyDescent="0.2">
      <c r="A944" s="564"/>
      <c r="C944" s="507"/>
      <c r="E944" s="507"/>
      <c r="G944" s="507"/>
      <c r="H944" s="556"/>
      <c r="I944" s="507"/>
      <c r="J944" s="556"/>
      <c r="K944" s="506"/>
      <c r="L944" s="556"/>
      <c r="M944" s="506"/>
      <c r="N944" s="556"/>
      <c r="O944" s="506"/>
      <c r="P944" s="557"/>
      <c r="Q944" s="556"/>
      <c r="R944" s="558"/>
      <c r="S944" s="556"/>
      <c r="T944" s="556"/>
      <c r="U944" s="556"/>
      <c r="V944" s="743"/>
      <c r="W944" s="745"/>
      <c r="X944" s="746"/>
      <c r="Y944" s="557"/>
      <c r="Z944" s="506"/>
      <c r="AA944" s="507"/>
      <c r="AB944" s="507"/>
      <c r="AC944" s="507"/>
      <c r="AD944" s="507"/>
      <c r="AE944" s="507"/>
      <c r="AF944" s="507"/>
      <c r="AG944" s="507"/>
      <c r="AH944" s="507"/>
      <c r="AI944" s="507"/>
      <c r="AJ944" s="507"/>
      <c r="AK944" s="507"/>
      <c r="AL944" s="507"/>
      <c r="AM944" s="507"/>
      <c r="AN944" s="507"/>
      <c r="AO944" s="507"/>
      <c r="AP944" s="507"/>
      <c r="AQ944" s="563"/>
      <c r="AR944" s="563"/>
      <c r="AS944" s="507"/>
    </row>
    <row r="945" spans="1:45" ht="27" customHeight="1" x14ac:dyDescent="0.2">
      <c r="A945" s="564"/>
      <c r="C945" s="507"/>
      <c r="E945" s="507"/>
      <c r="G945" s="507"/>
      <c r="H945" s="556"/>
      <c r="I945" s="507"/>
      <c r="J945" s="556"/>
      <c r="K945" s="506"/>
      <c r="L945" s="556"/>
      <c r="M945" s="506"/>
      <c r="N945" s="556"/>
      <c r="O945" s="506"/>
      <c r="P945" s="557"/>
      <c r="Q945" s="556"/>
      <c r="R945" s="558"/>
      <c r="S945" s="556"/>
      <c r="T945" s="556"/>
      <c r="U945" s="556"/>
      <c r="V945" s="743"/>
      <c r="W945" s="745"/>
      <c r="X945" s="746"/>
      <c r="Y945" s="557"/>
      <c r="Z945" s="506"/>
      <c r="AA945" s="507"/>
      <c r="AB945" s="507"/>
      <c r="AC945" s="507"/>
      <c r="AD945" s="507"/>
      <c r="AE945" s="507"/>
      <c r="AF945" s="507"/>
      <c r="AG945" s="507"/>
      <c r="AH945" s="507"/>
      <c r="AI945" s="507"/>
      <c r="AJ945" s="507"/>
      <c r="AK945" s="507"/>
      <c r="AL945" s="507"/>
      <c r="AM945" s="507"/>
      <c r="AN945" s="507"/>
      <c r="AO945" s="507"/>
      <c r="AP945" s="507"/>
      <c r="AQ945" s="563"/>
      <c r="AR945" s="563"/>
      <c r="AS945" s="507"/>
    </row>
    <row r="946" spans="1:45" ht="27" customHeight="1" x14ac:dyDescent="0.2">
      <c r="A946" s="564"/>
      <c r="C946" s="507"/>
      <c r="E946" s="507"/>
      <c r="G946" s="507"/>
      <c r="H946" s="556"/>
      <c r="I946" s="507"/>
      <c r="J946" s="556"/>
      <c r="K946" s="506"/>
      <c r="L946" s="556"/>
      <c r="M946" s="506"/>
      <c r="N946" s="556"/>
      <c r="O946" s="506"/>
      <c r="P946" s="557"/>
      <c r="Q946" s="556"/>
      <c r="R946" s="558"/>
      <c r="S946" s="556"/>
      <c r="T946" s="556"/>
      <c r="U946" s="556"/>
      <c r="V946" s="743"/>
      <c r="W946" s="745"/>
      <c r="X946" s="746"/>
      <c r="Y946" s="557"/>
      <c r="Z946" s="506"/>
      <c r="AA946" s="507"/>
      <c r="AB946" s="507"/>
      <c r="AC946" s="507"/>
      <c r="AD946" s="507"/>
      <c r="AE946" s="507"/>
      <c r="AF946" s="507"/>
      <c r="AG946" s="507"/>
      <c r="AH946" s="507"/>
      <c r="AI946" s="507"/>
      <c r="AJ946" s="507"/>
      <c r="AK946" s="507"/>
      <c r="AL946" s="507"/>
      <c r="AM946" s="507"/>
      <c r="AN946" s="507"/>
      <c r="AO946" s="507"/>
      <c r="AP946" s="507"/>
      <c r="AQ946" s="563"/>
      <c r="AR946" s="563"/>
      <c r="AS946" s="507"/>
    </row>
    <row r="947" spans="1:45" ht="27" customHeight="1" x14ac:dyDescent="0.2">
      <c r="A947" s="564"/>
      <c r="C947" s="507"/>
      <c r="E947" s="507"/>
      <c r="G947" s="507"/>
      <c r="H947" s="556"/>
      <c r="I947" s="507"/>
      <c r="J947" s="556"/>
      <c r="K947" s="506"/>
      <c r="L947" s="556"/>
      <c r="M947" s="506"/>
      <c r="N947" s="556"/>
      <c r="O947" s="506"/>
      <c r="P947" s="557"/>
      <c r="Q947" s="556"/>
      <c r="R947" s="558"/>
      <c r="S947" s="556"/>
      <c r="T947" s="556"/>
      <c r="U947" s="556"/>
      <c r="V947" s="743"/>
      <c r="W947" s="745"/>
      <c r="X947" s="746"/>
      <c r="Y947" s="557"/>
      <c r="Z947" s="506"/>
      <c r="AA947" s="507"/>
      <c r="AB947" s="507"/>
      <c r="AC947" s="507"/>
      <c r="AD947" s="507"/>
      <c r="AE947" s="507"/>
      <c r="AF947" s="507"/>
      <c r="AG947" s="507"/>
      <c r="AH947" s="507"/>
      <c r="AI947" s="507"/>
      <c r="AJ947" s="507"/>
      <c r="AK947" s="507"/>
      <c r="AL947" s="507"/>
      <c r="AM947" s="507"/>
      <c r="AN947" s="507"/>
      <c r="AO947" s="507"/>
      <c r="AP947" s="507"/>
      <c r="AQ947" s="563"/>
      <c r="AR947" s="563"/>
      <c r="AS947" s="507"/>
    </row>
    <row r="948" spans="1:45" ht="27" customHeight="1" x14ac:dyDescent="0.2">
      <c r="A948" s="564"/>
      <c r="C948" s="507"/>
      <c r="E948" s="507"/>
      <c r="G948" s="507"/>
      <c r="H948" s="556"/>
      <c r="I948" s="507"/>
      <c r="J948" s="556"/>
      <c r="K948" s="506"/>
      <c r="L948" s="556"/>
      <c r="M948" s="506"/>
      <c r="N948" s="556"/>
      <c r="O948" s="506"/>
      <c r="P948" s="557"/>
      <c r="Q948" s="556"/>
      <c r="R948" s="558"/>
      <c r="S948" s="556"/>
      <c r="T948" s="556"/>
      <c r="U948" s="556"/>
      <c r="V948" s="743"/>
      <c r="W948" s="745"/>
      <c r="X948" s="746"/>
      <c r="Y948" s="557"/>
      <c r="Z948" s="506"/>
      <c r="AA948" s="507"/>
      <c r="AB948" s="507"/>
      <c r="AC948" s="507"/>
      <c r="AD948" s="507"/>
      <c r="AE948" s="507"/>
      <c r="AF948" s="507"/>
      <c r="AG948" s="507"/>
      <c r="AH948" s="507"/>
      <c r="AI948" s="507"/>
      <c r="AJ948" s="507"/>
      <c r="AK948" s="507"/>
      <c r="AL948" s="507"/>
      <c r="AM948" s="507"/>
      <c r="AN948" s="507"/>
      <c r="AO948" s="507"/>
      <c r="AP948" s="507"/>
      <c r="AQ948" s="563"/>
      <c r="AR948" s="563"/>
      <c r="AS948" s="507"/>
    </row>
    <row r="949" spans="1:45" ht="27" customHeight="1" x14ac:dyDescent="0.2">
      <c r="A949" s="564"/>
      <c r="C949" s="507"/>
      <c r="E949" s="507"/>
      <c r="G949" s="507"/>
      <c r="H949" s="556"/>
      <c r="I949" s="507"/>
      <c r="J949" s="556"/>
      <c r="K949" s="506"/>
      <c r="L949" s="556"/>
      <c r="M949" s="506"/>
      <c r="N949" s="556"/>
      <c r="O949" s="506"/>
      <c r="P949" s="557"/>
      <c r="Q949" s="556"/>
      <c r="R949" s="558"/>
      <c r="S949" s="556"/>
      <c r="T949" s="556"/>
      <c r="U949" s="556"/>
      <c r="V949" s="743"/>
      <c r="W949" s="745"/>
      <c r="X949" s="746"/>
      <c r="Y949" s="557"/>
      <c r="Z949" s="506"/>
      <c r="AA949" s="507"/>
      <c r="AB949" s="507"/>
      <c r="AC949" s="507"/>
      <c r="AD949" s="507"/>
      <c r="AE949" s="507"/>
      <c r="AF949" s="507"/>
      <c r="AG949" s="507"/>
      <c r="AH949" s="507"/>
      <c r="AI949" s="507"/>
      <c r="AJ949" s="507"/>
      <c r="AK949" s="507"/>
      <c r="AL949" s="507"/>
      <c r="AM949" s="507"/>
      <c r="AN949" s="507"/>
      <c r="AO949" s="507"/>
      <c r="AP949" s="507"/>
      <c r="AQ949" s="563"/>
      <c r="AR949" s="563"/>
      <c r="AS949" s="507"/>
    </row>
    <row r="950" spans="1:45" ht="27" customHeight="1" x14ac:dyDescent="0.2">
      <c r="A950" s="564"/>
      <c r="C950" s="507"/>
      <c r="E950" s="507"/>
      <c r="G950" s="507"/>
      <c r="H950" s="556"/>
      <c r="I950" s="507"/>
      <c r="J950" s="556"/>
      <c r="K950" s="506"/>
      <c r="L950" s="556"/>
      <c r="M950" s="506"/>
      <c r="N950" s="556"/>
      <c r="O950" s="506"/>
      <c r="P950" s="557"/>
      <c r="Q950" s="556"/>
      <c r="R950" s="558"/>
      <c r="S950" s="556"/>
      <c r="T950" s="556"/>
      <c r="U950" s="556"/>
      <c r="V950" s="743"/>
      <c r="W950" s="745"/>
      <c r="X950" s="746"/>
      <c r="Y950" s="557"/>
      <c r="Z950" s="506"/>
      <c r="AA950" s="507"/>
      <c r="AB950" s="507"/>
      <c r="AC950" s="507"/>
      <c r="AD950" s="507"/>
      <c r="AE950" s="507"/>
      <c r="AF950" s="507"/>
      <c r="AG950" s="507"/>
      <c r="AH950" s="507"/>
      <c r="AI950" s="507"/>
      <c r="AJ950" s="507"/>
      <c r="AK950" s="507"/>
      <c r="AL950" s="507"/>
      <c r="AM950" s="507"/>
      <c r="AN950" s="507"/>
      <c r="AO950" s="507"/>
      <c r="AP950" s="507"/>
      <c r="AQ950" s="563"/>
      <c r="AR950" s="563"/>
      <c r="AS950" s="507"/>
    </row>
    <row r="951" spans="1:45" ht="27" customHeight="1" x14ac:dyDescent="0.2">
      <c r="A951" s="564"/>
      <c r="C951" s="507"/>
      <c r="E951" s="507"/>
      <c r="G951" s="507"/>
      <c r="H951" s="556"/>
      <c r="I951" s="507"/>
      <c r="J951" s="556"/>
      <c r="K951" s="506"/>
      <c r="L951" s="556"/>
      <c r="M951" s="506"/>
      <c r="N951" s="556"/>
      <c r="O951" s="506"/>
      <c r="P951" s="557"/>
      <c r="Q951" s="556"/>
      <c r="R951" s="558"/>
      <c r="S951" s="556"/>
      <c r="T951" s="556"/>
      <c r="U951" s="556"/>
      <c r="V951" s="743"/>
      <c r="W951" s="745"/>
      <c r="X951" s="746"/>
      <c r="Y951" s="557"/>
      <c r="Z951" s="506"/>
      <c r="AA951" s="507"/>
      <c r="AB951" s="507"/>
      <c r="AC951" s="507"/>
      <c r="AD951" s="507"/>
      <c r="AE951" s="507"/>
      <c r="AF951" s="507"/>
      <c r="AG951" s="507"/>
      <c r="AH951" s="507"/>
      <c r="AI951" s="507"/>
      <c r="AJ951" s="507"/>
      <c r="AK951" s="507"/>
      <c r="AL951" s="507"/>
      <c r="AM951" s="507"/>
      <c r="AN951" s="507"/>
      <c r="AO951" s="507"/>
      <c r="AP951" s="507"/>
      <c r="AQ951" s="563"/>
      <c r="AR951" s="563"/>
      <c r="AS951" s="507"/>
    </row>
    <row r="952" spans="1:45" ht="27" customHeight="1" x14ac:dyDescent="0.2">
      <c r="A952" s="564"/>
      <c r="C952" s="507"/>
      <c r="E952" s="507"/>
      <c r="G952" s="507"/>
      <c r="H952" s="556"/>
      <c r="I952" s="507"/>
      <c r="J952" s="556"/>
      <c r="K952" s="506"/>
      <c r="L952" s="556"/>
      <c r="M952" s="506"/>
      <c r="N952" s="556"/>
      <c r="O952" s="506"/>
      <c r="P952" s="557"/>
      <c r="Q952" s="556"/>
      <c r="R952" s="558"/>
      <c r="S952" s="556"/>
      <c r="T952" s="556"/>
      <c r="U952" s="556"/>
      <c r="V952" s="743"/>
      <c r="W952" s="745"/>
      <c r="X952" s="746"/>
      <c r="Y952" s="557"/>
      <c r="Z952" s="506"/>
      <c r="AA952" s="507"/>
      <c r="AB952" s="507"/>
      <c r="AC952" s="507"/>
      <c r="AD952" s="507"/>
      <c r="AE952" s="507"/>
      <c r="AF952" s="507"/>
      <c r="AG952" s="507"/>
      <c r="AH952" s="507"/>
      <c r="AI952" s="507"/>
      <c r="AJ952" s="507"/>
      <c r="AK952" s="507"/>
      <c r="AL952" s="507"/>
      <c r="AM952" s="507"/>
      <c r="AN952" s="507"/>
      <c r="AO952" s="507"/>
      <c r="AP952" s="507"/>
      <c r="AQ952" s="563"/>
      <c r="AR952" s="563"/>
      <c r="AS952" s="507"/>
    </row>
    <row r="953" spans="1:45" ht="27" customHeight="1" x14ac:dyDescent="0.2">
      <c r="A953" s="564"/>
      <c r="C953" s="507"/>
      <c r="E953" s="507"/>
      <c r="G953" s="507"/>
      <c r="H953" s="556"/>
      <c r="I953" s="507"/>
      <c r="J953" s="556"/>
      <c r="K953" s="506"/>
      <c r="L953" s="556"/>
      <c r="M953" s="506"/>
      <c r="N953" s="556"/>
      <c r="O953" s="506"/>
      <c r="P953" s="557"/>
      <c r="Q953" s="556"/>
      <c r="R953" s="558"/>
      <c r="S953" s="556"/>
      <c r="T953" s="556"/>
      <c r="U953" s="556"/>
      <c r="V953" s="743"/>
      <c r="W953" s="745"/>
      <c r="X953" s="746"/>
      <c r="Y953" s="557"/>
      <c r="Z953" s="506"/>
      <c r="AA953" s="507"/>
      <c r="AB953" s="507"/>
      <c r="AC953" s="507"/>
      <c r="AD953" s="507"/>
      <c r="AE953" s="507"/>
      <c r="AF953" s="507"/>
      <c r="AG953" s="507"/>
      <c r="AH953" s="507"/>
      <c r="AI953" s="507"/>
      <c r="AJ953" s="507"/>
      <c r="AK953" s="507"/>
      <c r="AL953" s="507"/>
      <c r="AM953" s="507"/>
      <c r="AN953" s="507"/>
      <c r="AO953" s="507"/>
      <c r="AP953" s="507"/>
      <c r="AQ953" s="563"/>
      <c r="AR953" s="563"/>
      <c r="AS953" s="507"/>
    </row>
    <row r="954" spans="1:45" ht="27" customHeight="1" x14ac:dyDescent="0.2">
      <c r="A954" s="564"/>
      <c r="C954" s="507"/>
      <c r="E954" s="507"/>
      <c r="G954" s="507"/>
      <c r="H954" s="556"/>
      <c r="I954" s="507"/>
      <c r="J954" s="556"/>
      <c r="K954" s="506"/>
      <c r="L954" s="556"/>
      <c r="M954" s="506"/>
      <c r="N954" s="556"/>
      <c r="O954" s="506"/>
      <c r="P954" s="557"/>
      <c r="Q954" s="556"/>
      <c r="R954" s="558"/>
      <c r="S954" s="556"/>
      <c r="T954" s="556"/>
      <c r="U954" s="556"/>
      <c r="V954" s="743"/>
      <c r="W954" s="745"/>
      <c r="X954" s="746"/>
      <c r="Y954" s="557"/>
      <c r="Z954" s="506"/>
      <c r="AA954" s="507"/>
      <c r="AB954" s="507"/>
      <c r="AC954" s="507"/>
      <c r="AD954" s="507"/>
      <c r="AE954" s="507"/>
      <c r="AF954" s="507"/>
      <c r="AG954" s="507"/>
      <c r="AH954" s="507"/>
      <c r="AI954" s="507"/>
      <c r="AJ954" s="507"/>
      <c r="AK954" s="507"/>
      <c r="AL954" s="507"/>
      <c r="AM954" s="507"/>
      <c r="AN954" s="507"/>
      <c r="AO954" s="507"/>
      <c r="AP954" s="507"/>
      <c r="AQ954" s="563"/>
      <c r="AR954" s="563"/>
      <c r="AS954" s="507"/>
    </row>
    <row r="955" spans="1:45" ht="27" customHeight="1" x14ac:dyDescent="0.2">
      <c r="A955" s="564"/>
      <c r="C955" s="507"/>
      <c r="E955" s="507"/>
      <c r="G955" s="507"/>
      <c r="H955" s="556"/>
      <c r="I955" s="507"/>
      <c r="J955" s="556"/>
      <c r="K955" s="506"/>
      <c r="L955" s="556"/>
      <c r="M955" s="506"/>
      <c r="N955" s="556"/>
      <c r="O955" s="506"/>
      <c r="P955" s="557"/>
      <c r="Q955" s="556"/>
      <c r="R955" s="558"/>
      <c r="S955" s="556"/>
      <c r="T955" s="556"/>
      <c r="U955" s="556"/>
      <c r="V955" s="743"/>
      <c r="W955" s="745"/>
      <c r="X955" s="746"/>
      <c r="Y955" s="557"/>
      <c r="Z955" s="506"/>
      <c r="AA955" s="507"/>
      <c r="AB955" s="507"/>
      <c r="AC955" s="507"/>
      <c r="AD955" s="507"/>
      <c r="AE955" s="507"/>
      <c r="AF955" s="507"/>
      <c r="AG955" s="507"/>
      <c r="AH955" s="507"/>
      <c r="AI955" s="507"/>
      <c r="AJ955" s="507"/>
      <c r="AK955" s="507"/>
      <c r="AL955" s="507"/>
      <c r="AM955" s="507"/>
      <c r="AN955" s="507"/>
      <c r="AO955" s="507"/>
      <c r="AP955" s="507"/>
      <c r="AQ955" s="563"/>
      <c r="AR955" s="563"/>
      <c r="AS955" s="507"/>
    </row>
    <row r="956" spans="1:45" ht="27" customHeight="1" x14ac:dyDescent="0.2">
      <c r="A956" s="564"/>
      <c r="C956" s="507"/>
      <c r="E956" s="507"/>
      <c r="G956" s="507"/>
      <c r="H956" s="556"/>
      <c r="I956" s="507"/>
      <c r="J956" s="556"/>
      <c r="K956" s="506"/>
      <c r="L956" s="556"/>
      <c r="M956" s="506"/>
      <c r="N956" s="556"/>
      <c r="O956" s="506"/>
      <c r="P956" s="557"/>
      <c r="Q956" s="556"/>
      <c r="R956" s="558"/>
      <c r="S956" s="556"/>
      <c r="T956" s="556"/>
      <c r="U956" s="556"/>
      <c r="V956" s="743"/>
      <c r="W956" s="745"/>
      <c r="X956" s="746"/>
      <c r="Y956" s="557"/>
      <c r="Z956" s="506"/>
      <c r="AA956" s="507"/>
      <c r="AB956" s="507"/>
      <c r="AC956" s="507"/>
      <c r="AD956" s="507"/>
      <c r="AE956" s="507"/>
      <c r="AF956" s="507"/>
      <c r="AG956" s="507"/>
      <c r="AH956" s="507"/>
      <c r="AI956" s="507"/>
      <c r="AJ956" s="507"/>
      <c r="AK956" s="507"/>
      <c r="AL956" s="507"/>
      <c r="AM956" s="507"/>
      <c r="AN956" s="507"/>
      <c r="AO956" s="507"/>
      <c r="AP956" s="507"/>
      <c r="AQ956" s="563"/>
      <c r="AR956" s="563"/>
      <c r="AS956" s="507"/>
    </row>
    <row r="957" spans="1:45" ht="27" customHeight="1" x14ac:dyDescent="0.2">
      <c r="A957" s="564"/>
      <c r="C957" s="507"/>
      <c r="E957" s="507"/>
      <c r="G957" s="507"/>
      <c r="H957" s="556"/>
      <c r="I957" s="507"/>
      <c r="J957" s="556"/>
      <c r="K957" s="506"/>
      <c r="L957" s="556"/>
      <c r="M957" s="506"/>
      <c r="N957" s="556"/>
      <c r="O957" s="506"/>
      <c r="P957" s="557"/>
      <c r="Q957" s="556"/>
      <c r="R957" s="558"/>
      <c r="S957" s="556"/>
      <c r="T957" s="556"/>
      <c r="U957" s="556"/>
      <c r="V957" s="743"/>
      <c r="W957" s="745"/>
      <c r="X957" s="746"/>
      <c r="Y957" s="557"/>
      <c r="Z957" s="506"/>
      <c r="AA957" s="507"/>
      <c r="AB957" s="507"/>
      <c r="AC957" s="507"/>
      <c r="AD957" s="507"/>
      <c r="AE957" s="507"/>
      <c r="AF957" s="507"/>
      <c r="AG957" s="507"/>
      <c r="AH957" s="507"/>
      <c r="AI957" s="507"/>
      <c r="AJ957" s="507"/>
      <c r="AK957" s="507"/>
      <c r="AL957" s="507"/>
      <c r="AM957" s="507"/>
      <c r="AN957" s="507"/>
      <c r="AO957" s="507"/>
      <c r="AP957" s="507"/>
      <c r="AQ957" s="563"/>
      <c r="AR957" s="563"/>
      <c r="AS957" s="507"/>
    </row>
    <row r="958" spans="1:45" ht="27" customHeight="1" x14ac:dyDescent="0.2">
      <c r="A958" s="564"/>
      <c r="C958" s="507"/>
      <c r="E958" s="507"/>
      <c r="G958" s="507"/>
      <c r="H958" s="556"/>
      <c r="I958" s="507"/>
      <c r="J958" s="556"/>
      <c r="K958" s="506"/>
      <c r="L958" s="556"/>
      <c r="M958" s="506"/>
      <c r="N958" s="556"/>
      <c r="O958" s="506"/>
      <c r="P958" s="557"/>
      <c r="Q958" s="556"/>
      <c r="R958" s="558"/>
      <c r="S958" s="556"/>
      <c r="T958" s="556"/>
      <c r="U958" s="556"/>
      <c r="V958" s="743"/>
      <c r="W958" s="745"/>
      <c r="X958" s="746"/>
      <c r="Y958" s="557"/>
      <c r="Z958" s="506"/>
      <c r="AA958" s="507"/>
      <c r="AB958" s="507"/>
      <c r="AC958" s="507"/>
      <c r="AD958" s="507"/>
      <c r="AE958" s="507"/>
      <c r="AF958" s="507"/>
      <c r="AG958" s="507"/>
      <c r="AH958" s="507"/>
      <c r="AI958" s="507"/>
      <c r="AJ958" s="507"/>
      <c r="AK958" s="507"/>
      <c r="AL958" s="507"/>
      <c r="AM958" s="507"/>
      <c r="AN958" s="507"/>
      <c r="AO958" s="507"/>
      <c r="AP958" s="507"/>
      <c r="AQ958" s="563"/>
      <c r="AR958" s="563"/>
      <c r="AS958" s="507"/>
    </row>
    <row r="959" spans="1:45" ht="27" customHeight="1" x14ac:dyDescent="0.2">
      <c r="A959" s="564"/>
      <c r="C959" s="507"/>
      <c r="E959" s="507"/>
      <c r="G959" s="507"/>
      <c r="H959" s="556"/>
      <c r="I959" s="507"/>
      <c r="J959" s="556"/>
      <c r="K959" s="506"/>
      <c r="L959" s="556"/>
      <c r="M959" s="506"/>
      <c r="N959" s="556"/>
      <c r="O959" s="506"/>
      <c r="P959" s="557"/>
      <c r="Q959" s="556"/>
      <c r="R959" s="558"/>
      <c r="S959" s="556"/>
      <c r="T959" s="556"/>
      <c r="U959" s="556"/>
      <c r="V959" s="743"/>
      <c r="W959" s="745"/>
      <c r="X959" s="746"/>
      <c r="Y959" s="557"/>
      <c r="Z959" s="506"/>
      <c r="AA959" s="507"/>
      <c r="AB959" s="507"/>
      <c r="AC959" s="507"/>
      <c r="AD959" s="507"/>
      <c r="AE959" s="507"/>
      <c r="AF959" s="507"/>
      <c r="AG959" s="507"/>
      <c r="AH959" s="507"/>
      <c r="AI959" s="507"/>
      <c r="AJ959" s="507"/>
      <c r="AK959" s="507"/>
      <c r="AL959" s="507"/>
      <c r="AM959" s="507"/>
      <c r="AN959" s="507"/>
      <c r="AO959" s="507"/>
      <c r="AP959" s="507"/>
      <c r="AQ959" s="563"/>
      <c r="AR959" s="563"/>
      <c r="AS959" s="507"/>
    </row>
    <row r="960" spans="1:45" ht="27" customHeight="1" x14ac:dyDescent="0.2">
      <c r="A960" s="564"/>
      <c r="C960" s="507"/>
      <c r="E960" s="507"/>
      <c r="G960" s="507"/>
      <c r="H960" s="556"/>
      <c r="I960" s="507"/>
      <c r="J960" s="556"/>
      <c r="K960" s="506"/>
      <c r="L960" s="556"/>
      <c r="M960" s="506"/>
      <c r="N960" s="556"/>
      <c r="O960" s="506"/>
      <c r="P960" s="557"/>
      <c r="Q960" s="556"/>
      <c r="R960" s="558"/>
      <c r="S960" s="556"/>
      <c r="T960" s="556"/>
      <c r="U960" s="556"/>
      <c r="V960" s="743"/>
      <c r="W960" s="745"/>
      <c r="X960" s="746"/>
      <c r="Y960" s="557"/>
      <c r="Z960" s="506"/>
      <c r="AA960" s="507"/>
      <c r="AB960" s="507"/>
      <c r="AC960" s="507"/>
      <c r="AD960" s="507"/>
      <c r="AE960" s="507"/>
      <c r="AF960" s="507"/>
      <c r="AG960" s="507"/>
      <c r="AH960" s="507"/>
      <c r="AI960" s="507"/>
      <c r="AJ960" s="507"/>
      <c r="AK960" s="507"/>
      <c r="AL960" s="507"/>
      <c r="AM960" s="507"/>
      <c r="AN960" s="507"/>
      <c r="AO960" s="507"/>
      <c r="AP960" s="507"/>
      <c r="AQ960" s="563"/>
      <c r="AR960" s="563"/>
      <c r="AS960" s="507"/>
    </row>
    <row r="961" spans="1:45" ht="27" customHeight="1" x14ac:dyDescent="0.2">
      <c r="A961" s="564"/>
      <c r="C961" s="507"/>
      <c r="E961" s="507"/>
      <c r="G961" s="507"/>
      <c r="H961" s="556"/>
      <c r="I961" s="507"/>
      <c r="J961" s="556"/>
      <c r="K961" s="506"/>
      <c r="L961" s="556"/>
      <c r="M961" s="506"/>
      <c r="N961" s="556"/>
      <c r="O961" s="506"/>
      <c r="P961" s="557"/>
      <c r="Q961" s="556"/>
      <c r="R961" s="558"/>
      <c r="S961" s="556"/>
      <c r="T961" s="556"/>
      <c r="U961" s="556"/>
      <c r="V961" s="743"/>
      <c r="W961" s="745"/>
      <c r="X961" s="746"/>
      <c r="Y961" s="557"/>
      <c r="Z961" s="506"/>
      <c r="AA961" s="507"/>
      <c r="AB961" s="507"/>
      <c r="AC961" s="507"/>
      <c r="AD961" s="507"/>
      <c r="AE961" s="507"/>
      <c r="AF961" s="507"/>
      <c r="AG961" s="507"/>
      <c r="AH961" s="507"/>
      <c r="AI961" s="507"/>
      <c r="AJ961" s="507"/>
      <c r="AK961" s="507"/>
      <c r="AL961" s="507"/>
      <c r="AM961" s="507"/>
      <c r="AN961" s="507"/>
      <c r="AO961" s="507"/>
      <c r="AP961" s="507"/>
      <c r="AQ961" s="563"/>
      <c r="AR961" s="563"/>
      <c r="AS961" s="507"/>
    </row>
    <row r="962" spans="1:45" ht="27" customHeight="1" x14ac:dyDescent="0.2">
      <c r="A962" s="564"/>
      <c r="C962" s="507"/>
      <c r="E962" s="507"/>
      <c r="G962" s="507"/>
      <c r="H962" s="556"/>
      <c r="I962" s="507"/>
      <c r="J962" s="556"/>
      <c r="K962" s="506"/>
      <c r="L962" s="556"/>
      <c r="M962" s="506"/>
      <c r="N962" s="556"/>
      <c r="O962" s="506"/>
      <c r="P962" s="557"/>
      <c r="Q962" s="556"/>
      <c r="R962" s="558"/>
      <c r="S962" s="556"/>
      <c r="T962" s="556"/>
      <c r="U962" s="556"/>
      <c r="V962" s="743"/>
      <c r="W962" s="745"/>
      <c r="X962" s="746"/>
      <c r="Y962" s="557"/>
      <c r="Z962" s="506"/>
      <c r="AA962" s="507"/>
      <c r="AB962" s="507"/>
      <c r="AC962" s="507"/>
      <c r="AD962" s="507"/>
      <c r="AE962" s="507"/>
      <c r="AF962" s="507"/>
      <c r="AG962" s="507"/>
      <c r="AH962" s="507"/>
      <c r="AI962" s="507"/>
      <c r="AJ962" s="507"/>
      <c r="AK962" s="507"/>
      <c r="AL962" s="507"/>
      <c r="AM962" s="507"/>
      <c r="AN962" s="507"/>
      <c r="AO962" s="507"/>
      <c r="AP962" s="507"/>
      <c r="AQ962" s="563"/>
      <c r="AR962" s="563"/>
      <c r="AS962" s="507"/>
    </row>
    <row r="963" spans="1:45" ht="27" customHeight="1" x14ac:dyDescent="0.2">
      <c r="A963" s="564"/>
      <c r="C963" s="507"/>
      <c r="E963" s="507"/>
      <c r="G963" s="507"/>
      <c r="H963" s="556"/>
      <c r="I963" s="507"/>
      <c r="J963" s="556"/>
      <c r="K963" s="506"/>
      <c r="L963" s="556"/>
      <c r="M963" s="506"/>
      <c r="N963" s="556"/>
      <c r="O963" s="506"/>
      <c r="P963" s="557"/>
      <c r="Q963" s="556"/>
      <c r="R963" s="558"/>
      <c r="S963" s="556"/>
      <c r="T963" s="556"/>
      <c r="U963" s="556"/>
      <c r="V963" s="743"/>
      <c r="W963" s="745"/>
      <c r="X963" s="746"/>
      <c r="Y963" s="557"/>
      <c r="Z963" s="506"/>
      <c r="AA963" s="507"/>
      <c r="AB963" s="507"/>
      <c r="AC963" s="507"/>
      <c r="AD963" s="507"/>
      <c r="AE963" s="507"/>
      <c r="AF963" s="507"/>
      <c r="AG963" s="507"/>
      <c r="AH963" s="507"/>
      <c r="AI963" s="507"/>
      <c r="AJ963" s="507"/>
      <c r="AK963" s="507"/>
      <c r="AL963" s="507"/>
      <c r="AM963" s="507"/>
      <c r="AN963" s="507"/>
      <c r="AO963" s="507"/>
      <c r="AP963" s="507"/>
      <c r="AQ963" s="563"/>
      <c r="AR963" s="563"/>
      <c r="AS963" s="507"/>
    </row>
    <row r="964" spans="1:45" ht="27" customHeight="1" x14ac:dyDescent="0.2">
      <c r="A964" s="564"/>
      <c r="C964" s="507"/>
      <c r="E964" s="507"/>
      <c r="G964" s="507"/>
      <c r="H964" s="556"/>
      <c r="I964" s="507"/>
      <c r="J964" s="556"/>
      <c r="K964" s="506"/>
      <c r="L964" s="556"/>
      <c r="M964" s="506"/>
      <c r="N964" s="556"/>
      <c r="O964" s="506"/>
      <c r="P964" s="557"/>
      <c r="Q964" s="556"/>
      <c r="R964" s="558"/>
      <c r="S964" s="556"/>
      <c r="T964" s="556"/>
      <c r="U964" s="556"/>
      <c r="V964" s="743"/>
      <c r="W964" s="745"/>
      <c r="X964" s="746"/>
      <c r="Y964" s="557"/>
      <c r="Z964" s="506"/>
      <c r="AA964" s="507"/>
      <c r="AB964" s="507"/>
      <c r="AC964" s="507"/>
      <c r="AD964" s="507"/>
      <c r="AE964" s="507"/>
      <c r="AF964" s="507"/>
      <c r="AG964" s="507"/>
      <c r="AH964" s="507"/>
      <c r="AI964" s="507"/>
      <c r="AJ964" s="507"/>
      <c r="AK964" s="507"/>
      <c r="AL964" s="507"/>
      <c r="AM964" s="507"/>
      <c r="AN964" s="507"/>
      <c r="AO964" s="507"/>
      <c r="AP964" s="507"/>
      <c r="AQ964" s="563"/>
      <c r="AR964" s="563"/>
      <c r="AS964" s="507"/>
    </row>
    <row r="965" spans="1:45" ht="27" customHeight="1" x14ac:dyDescent="0.2">
      <c r="A965" s="564"/>
      <c r="C965" s="507"/>
      <c r="E965" s="507"/>
      <c r="G965" s="507"/>
      <c r="H965" s="556"/>
      <c r="I965" s="507"/>
      <c r="J965" s="556"/>
      <c r="K965" s="506"/>
      <c r="L965" s="556"/>
      <c r="M965" s="506"/>
      <c r="N965" s="556"/>
      <c r="O965" s="506"/>
      <c r="P965" s="557"/>
      <c r="Q965" s="556"/>
      <c r="R965" s="558"/>
      <c r="S965" s="556"/>
      <c r="T965" s="556"/>
      <c r="U965" s="556"/>
      <c r="V965" s="743"/>
      <c r="W965" s="745"/>
      <c r="X965" s="746"/>
      <c r="Y965" s="557"/>
      <c r="Z965" s="506"/>
      <c r="AA965" s="507"/>
      <c r="AB965" s="507"/>
      <c r="AC965" s="507"/>
      <c r="AD965" s="507"/>
      <c r="AE965" s="507"/>
      <c r="AF965" s="507"/>
      <c r="AG965" s="507"/>
      <c r="AH965" s="507"/>
      <c r="AI965" s="507"/>
      <c r="AJ965" s="507"/>
      <c r="AK965" s="507"/>
      <c r="AL965" s="507"/>
      <c r="AM965" s="507"/>
      <c r="AN965" s="507"/>
      <c r="AO965" s="507"/>
      <c r="AP965" s="507"/>
      <c r="AQ965" s="563"/>
      <c r="AR965" s="563"/>
      <c r="AS965" s="507"/>
    </row>
    <row r="966" spans="1:45" ht="27" customHeight="1" x14ac:dyDescent="0.2">
      <c r="A966" s="564"/>
      <c r="C966" s="507"/>
      <c r="E966" s="507"/>
      <c r="G966" s="507"/>
      <c r="H966" s="556"/>
      <c r="I966" s="507"/>
      <c r="J966" s="556"/>
      <c r="K966" s="506"/>
      <c r="L966" s="556"/>
      <c r="M966" s="506"/>
      <c r="N966" s="556"/>
      <c r="O966" s="506"/>
      <c r="P966" s="557"/>
      <c r="Q966" s="556"/>
      <c r="R966" s="558"/>
      <c r="S966" s="556"/>
      <c r="T966" s="556"/>
      <c r="U966" s="556"/>
      <c r="V966" s="743"/>
      <c r="W966" s="745"/>
      <c r="X966" s="746"/>
      <c r="Y966" s="557"/>
      <c r="Z966" s="506"/>
      <c r="AA966" s="507"/>
      <c r="AB966" s="507"/>
      <c r="AC966" s="507"/>
      <c r="AD966" s="507"/>
      <c r="AE966" s="507"/>
      <c r="AF966" s="507"/>
      <c r="AG966" s="507"/>
      <c r="AH966" s="507"/>
      <c r="AI966" s="507"/>
      <c r="AJ966" s="507"/>
      <c r="AK966" s="507"/>
      <c r="AL966" s="507"/>
      <c r="AM966" s="507"/>
      <c r="AN966" s="507"/>
      <c r="AO966" s="507"/>
      <c r="AP966" s="507"/>
      <c r="AQ966" s="563"/>
      <c r="AR966" s="563"/>
      <c r="AS966" s="507"/>
    </row>
    <row r="967" spans="1:45" ht="27" customHeight="1" x14ac:dyDescent="0.2">
      <c r="A967" s="564"/>
      <c r="C967" s="507"/>
      <c r="E967" s="507"/>
      <c r="G967" s="507"/>
      <c r="H967" s="556"/>
      <c r="I967" s="507"/>
      <c r="J967" s="556"/>
      <c r="K967" s="506"/>
      <c r="L967" s="556"/>
      <c r="M967" s="506"/>
      <c r="N967" s="556"/>
      <c r="O967" s="506"/>
      <c r="P967" s="557"/>
      <c r="Q967" s="556"/>
      <c r="R967" s="558"/>
      <c r="S967" s="556"/>
      <c r="T967" s="556"/>
      <c r="U967" s="556"/>
      <c r="V967" s="743"/>
      <c r="W967" s="745"/>
      <c r="X967" s="746"/>
      <c r="Y967" s="557"/>
      <c r="Z967" s="506"/>
      <c r="AA967" s="507"/>
      <c r="AB967" s="507"/>
      <c r="AC967" s="507"/>
      <c r="AD967" s="507"/>
      <c r="AE967" s="507"/>
      <c r="AF967" s="507"/>
      <c r="AG967" s="507"/>
      <c r="AH967" s="507"/>
      <c r="AI967" s="507"/>
      <c r="AJ967" s="507"/>
      <c r="AK967" s="507"/>
      <c r="AL967" s="507"/>
      <c r="AM967" s="507"/>
      <c r="AN967" s="507"/>
      <c r="AO967" s="507"/>
      <c r="AP967" s="507"/>
      <c r="AQ967" s="563"/>
      <c r="AR967" s="563"/>
      <c r="AS967" s="507"/>
    </row>
    <row r="968" spans="1:45" ht="27" customHeight="1" x14ac:dyDescent="0.2">
      <c r="A968" s="564"/>
      <c r="C968" s="507"/>
      <c r="E968" s="507"/>
      <c r="G968" s="507"/>
      <c r="H968" s="556"/>
      <c r="I968" s="507"/>
      <c r="J968" s="556"/>
      <c r="K968" s="506"/>
      <c r="L968" s="556"/>
      <c r="M968" s="506"/>
      <c r="N968" s="556"/>
      <c r="O968" s="506"/>
      <c r="P968" s="557"/>
      <c r="Q968" s="556"/>
      <c r="R968" s="558"/>
      <c r="S968" s="556"/>
      <c r="T968" s="556"/>
      <c r="U968" s="556"/>
      <c r="V968" s="743"/>
      <c r="W968" s="745"/>
      <c r="X968" s="746"/>
      <c r="Y968" s="557"/>
      <c r="Z968" s="506"/>
      <c r="AA968" s="507"/>
      <c r="AB968" s="507"/>
      <c r="AC968" s="507"/>
      <c r="AD968" s="507"/>
      <c r="AE968" s="507"/>
      <c r="AF968" s="507"/>
      <c r="AG968" s="507"/>
      <c r="AH968" s="507"/>
      <c r="AI968" s="507"/>
      <c r="AJ968" s="507"/>
      <c r="AK968" s="507"/>
      <c r="AL968" s="507"/>
      <c r="AM968" s="507"/>
      <c r="AN968" s="507"/>
      <c r="AO968" s="507"/>
      <c r="AP968" s="507"/>
      <c r="AQ968" s="563"/>
      <c r="AR968" s="563"/>
      <c r="AS968" s="507"/>
    </row>
    <row r="969" spans="1:45" ht="27" customHeight="1" x14ac:dyDescent="0.2">
      <c r="A969" s="564"/>
      <c r="C969" s="507"/>
      <c r="E969" s="507"/>
      <c r="G969" s="507"/>
      <c r="H969" s="556"/>
      <c r="I969" s="507"/>
      <c r="J969" s="556"/>
      <c r="K969" s="506"/>
      <c r="L969" s="556"/>
      <c r="M969" s="506"/>
      <c r="N969" s="556"/>
      <c r="O969" s="506"/>
      <c r="P969" s="557"/>
      <c r="Q969" s="556"/>
      <c r="R969" s="558"/>
      <c r="S969" s="556"/>
      <c r="T969" s="556"/>
      <c r="U969" s="556"/>
      <c r="V969" s="743"/>
      <c r="W969" s="745"/>
      <c r="X969" s="746"/>
      <c r="Y969" s="557"/>
      <c r="Z969" s="506"/>
      <c r="AA969" s="507"/>
      <c r="AB969" s="507"/>
      <c r="AC969" s="507"/>
      <c r="AD969" s="507"/>
      <c r="AE969" s="507"/>
      <c r="AF969" s="507"/>
      <c r="AG969" s="507"/>
      <c r="AH969" s="507"/>
      <c r="AI969" s="507"/>
      <c r="AJ969" s="507"/>
      <c r="AK969" s="507"/>
      <c r="AL969" s="507"/>
      <c r="AM969" s="507"/>
      <c r="AN969" s="507"/>
      <c r="AO969" s="507"/>
      <c r="AP969" s="507"/>
      <c r="AQ969" s="563"/>
      <c r="AR969" s="563"/>
      <c r="AS969" s="507"/>
    </row>
    <row r="970" spans="1:45" ht="27" customHeight="1" x14ac:dyDescent="0.2">
      <c r="A970" s="564"/>
      <c r="C970" s="507"/>
      <c r="E970" s="507"/>
      <c r="G970" s="507"/>
      <c r="H970" s="556"/>
      <c r="I970" s="507"/>
      <c r="J970" s="556"/>
      <c r="K970" s="506"/>
      <c r="L970" s="556"/>
      <c r="M970" s="506"/>
      <c r="N970" s="556"/>
      <c r="O970" s="506"/>
      <c r="P970" s="557"/>
      <c r="Q970" s="556"/>
      <c r="R970" s="558"/>
      <c r="S970" s="556"/>
      <c r="T970" s="556"/>
      <c r="U970" s="556"/>
      <c r="V970" s="743"/>
      <c r="W970" s="745"/>
      <c r="X970" s="746"/>
      <c r="Y970" s="557"/>
      <c r="Z970" s="506"/>
      <c r="AA970" s="507"/>
      <c r="AB970" s="507"/>
      <c r="AC970" s="507"/>
      <c r="AD970" s="507"/>
      <c r="AE970" s="507"/>
      <c r="AF970" s="507"/>
      <c r="AG970" s="507"/>
      <c r="AH970" s="507"/>
      <c r="AI970" s="507"/>
      <c r="AJ970" s="507"/>
      <c r="AK970" s="507"/>
      <c r="AL970" s="507"/>
      <c r="AM970" s="507"/>
      <c r="AN970" s="507"/>
      <c r="AO970" s="507"/>
      <c r="AP970" s="507"/>
      <c r="AQ970" s="563"/>
      <c r="AR970" s="563"/>
      <c r="AS970" s="507"/>
    </row>
    <row r="971" spans="1:45" ht="27" customHeight="1" x14ac:dyDescent="0.2">
      <c r="A971" s="564"/>
      <c r="C971" s="507"/>
      <c r="E971" s="507"/>
      <c r="G971" s="507"/>
      <c r="H971" s="556"/>
      <c r="I971" s="507"/>
      <c r="J971" s="556"/>
      <c r="K971" s="506"/>
      <c r="L971" s="556"/>
      <c r="M971" s="506"/>
      <c r="N971" s="556"/>
      <c r="O971" s="506"/>
      <c r="P971" s="557"/>
      <c r="Q971" s="556"/>
      <c r="R971" s="558"/>
      <c r="S971" s="556"/>
      <c r="T971" s="556"/>
      <c r="U971" s="556"/>
      <c r="V971" s="743"/>
      <c r="W971" s="745"/>
      <c r="X971" s="746"/>
      <c r="Y971" s="557"/>
      <c r="Z971" s="506"/>
      <c r="AA971" s="507"/>
      <c r="AB971" s="507"/>
      <c r="AC971" s="507"/>
      <c r="AD971" s="507"/>
      <c r="AE971" s="507"/>
      <c r="AF971" s="507"/>
      <c r="AG971" s="507"/>
      <c r="AH971" s="507"/>
      <c r="AI971" s="507"/>
      <c r="AJ971" s="507"/>
      <c r="AK971" s="507"/>
      <c r="AL971" s="507"/>
      <c r="AM971" s="507"/>
      <c r="AN971" s="507"/>
      <c r="AO971" s="507"/>
      <c r="AP971" s="507"/>
      <c r="AQ971" s="563"/>
      <c r="AR971" s="563"/>
      <c r="AS971" s="507"/>
    </row>
    <row r="972" spans="1:45" ht="27" customHeight="1" x14ac:dyDescent="0.2">
      <c r="A972" s="564"/>
      <c r="C972" s="507"/>
      <c r="E972" s="507"/>
      <c r="G972" s="507"/>
      <c r="H972" s="556"/>
      <c r="I972" s="507"/>
      <c r="J972" s="556"/>
      <c r="K972" s="506"/>
      <c r="L972" s="556"/>
      <c r="M972" s="506"/>
      <c r="N972" s="556"/>
      <c r="O972" s="506"/>
      <c r="P972" s="557"/>
      <c r="Q972" s="556"/>
      <c r="R972" s="558"/>
      <c r="S972" s="556"/>
      <c r="T972" s="556"/>
      <c r="U972" s="556"/>
      <c r="V972" s="743"/>
      <c r="W972" s="745"/>
      <c r="X972" s="746"/>
      <c r="Y972" s="557"/>
      <c r="Z972" s="506"/>
      <c r="AA972" s="507"/>
      <c r="AB972" s="507"/>
      <c r="AC972" s="507"/>
      <c r="AD972" s="507"/>
      <c r="AE972" s="507"/>
      <c r="AF972" s="507"/>
      <c r="AG972" s="507"/>
      <c r="AH972" s="507"/>
      <c r="AI972" s="507"/>
      <c r="AJ972" s="507"/>
      <c r="AK972" s="507"/>
      <c r="AL972" s="507"/>
      <c r="AM972" s="507"/>
      <c r="AN972" s="507"/>
      <c r="AO972" s="507"/>
      <c r="AP972" s="507"/>
      <c r="AQ972" s="563"/>
      <c r="AR972" s="563"/>
      <c r="AS972" s="507"/>
    </row>
    <row r="973" spans="1:45" ht="27" customHeight="1" x14ac:dyDescent="0.2">
      <c r="A973" s="564"/>
      <c r="C973" s="507"/>
      <c r="E973" s="507"/>
      <c r="G973" s="507"/>
      <c r="H973" s="556"/>
      <c r="I973" s="507"/>
      <c r="J973" s="556"/>
      <c r="K973" s="506"/>
      <c r="L973" s="556"/>
      <c r="M973" s="506"/>
      <c r="N973" s="556"/>
      <c r="O973" s="506"/>
      <c r="P973" s="557"/>
      <c r="Q973" s="556"/>
      <c r="R973" s="558"/>
      <c r="S973" s="556"/>
      <c r="T973" s="556"/>
      <c r="U973" s="556"/>
      <c r="V973" s="743"/>
      <c r="W973" s="745"/>
      <c r="X973" s="746"/>
      <c r="Y973" s="557"/>
      <c r="Z973" s="506"/>
      <c r="AA973" s="507"/>
      <c r="AB973" s="507"/>
      <c r="AC973" s="507"/>
      <c r="AD973" s="507"/>
      <c r="AE973" s="507"/>
      <c r="AF973" s="507"/>
      <c r="AG973" s="507"/>
      <c r="AH973" s="507"/>
      <c r="AI973" s="507"/>
      <c r="AJ973" s="507"/>
      <c r="AK973" s="507"/>
      <c r="AL973" s="507"/>
      <c r="AM973" s="507"/>
      <c r="AN973" s="507"/>
      <c r="AO973" s="507"/>
      <c r="AP973" s="507"/>
      <c r="AQ973" s="563"/>
      <c r="AR973" s="563"/>
      <c r="AS973" s="507"/>
    </row>
    <row r="974" spans="1:45" ht="27" customHeight="1" x14ac:dyDescent="0.2">
      <c r="A974" s="564"/>
      <c r="C974" s="507"/>
      <c r="E974" s="507"/>
      <c r="G974" s="507"/>
      <c r="H974" s="556"/>
      <c r="I974" s="507"/>
      <c r="J974" s="556"/>
      <c r="K974" s="506"/>
      <c r="L974" s="556"/>
      <c r="M974" s="506"/>
      <c r="N974" s="556"/>
      <c r="O974" s="506"/>
      <c r="P974" s="557"/>
      <c r="Q974" s="556"/>
      <c r="R974" s="558"/>
      <c r="S974" s="556"/>
      <c r="T974" s="556"/>
      <c r="U974" s="556"/>
      <c r="V974" s="743"/>
      <c r="W974" s="745"/>
      <c r="X974" s="746"/>
      <c r="Y974" s="557"/>
      <c r="Z974" s="506"/>
      <c r="AA974" s="507"/>
      <c r="AB974" s="507"/>
      <c r="AC974" s="507"/>
      <c r="AD974" s="507"/>
      <c r="AE974" s="507"/>
      <c r="AF974" s="507"/>
      <c r="AG974" s="507"/>
      <c r="AH974" s="507"/>
      <c r="AI974" s="507"/>
      <c r="AJ974" s="507"/>
      <c r="AK974" s="507"/>
      <c r="AL974" s="507"/>
      <c r="AM974" s="507"/>
      <c r="AN974" s="507"/>
      <c r="AO974" s="507"/>
      <c r="AP974" s="507"/>
      <c r="AQ974" s="563"/>
      <c r="AR974" s="563"/>
      <c r="AS974" s="507"/>
    </row>
    <row r="975" spans="1:45" ht="27" customHeight="1" x14ac:dyDescent="0.2">
      <c r="A975" s="564"/>
      <c r="C975" s="507"/>
      <c r="E975" s="507"/>
      <c r="G975" s="507"/>
      <c r="H975" s="556"/>
      <c r="I975" s="507"/>
      <c r="J975" s="556"/>
      <c r="K975" s="506"/>
      <c r="L975" s="556"/>
      <c r="M975" s="506"/>
      <c r="N975" s="556"/>
      <c r="O975" s="506"/>
      <c r="P975" s="557"/>
      <c r="Q975" s="556"/>
      <c r="R975" s="558"/>
      <c r="S975" s="556"/>
      <c r="T975" s="556"/>
      <c r="U975" s="556"/>
      <c r="V975" s="743"/>
      <c r="W975" s="745"/>
      <c r="X975" s="746"/>
      <c r="Y975" s="557"/>
      <c r="Z975" s="506"/>
      <c r="AA975" s="507"/>
      <c r="AB975" s="507"/>
      <c r="AC975" s="507"/>
      <c r="AD975" s="507"/>
      <c r="AE975" s="507"/>
      <c r="AF975" s="507"/>
      <c r="AG975" s="507"/>
      <c r="AH975" s="507"/>
      <c r="AI975" s="507"/>
      <c r="AJ975" s="507"/>
      <c r="AK975" s="507"/>
      <c r="AL975" s="507"/>
      <c r="AM975" s="507"/>
      <c r="AN975" s="507"/>
      <c r="AO975" s="507"/>
      <c r="AP975" s="507"/>
      <c r="AQ975" s="563"/>
      <c r="AR975" s="563"/>
      <c r="AS975" s="507"/>
    </row>
    <row r="976" spans="1:45" ht="27" customHeight="1" x14ac:dyDescent="0.2">
      <c r="A976" s="564"/>
      <c r="C976" s="507"/>
      <c r="E976" s="507"/>
      <c r="G976" s="507"/>
      <c r="H976" s="556"/>
      <c r="I976" s="507"/>
      <c r="J976" s="556"/>
      <c r="K976" s="506"/>
      <c r="L976" s="556"/>
      <c r="M976" s="506"/>
      <c r="N976" s="556"/>
      <c r="O976" s="506"/>
      <c r="P976" s="557"/>
      <c r="Q976" s="556"/>
      <c r="R976" s="558"/>
      <c r="S976" s="556"/>
      <c r="T976" s="556"/>
      <c r="U976" s="556"/>
      <c r="V976" s="743"/>
      <c r="W976" s="745"/>
      <c r="X976" s="746"/>
      <c r="Y976" s="557"/>
      <c r="Z976" s="506"/>
      <c r="AA976" s="507"/>
      <c r="AB976" s="507"/>
      <c r="AC976" s="507"/>
      <c r="AD976" s="507"/>
      <c r="AE976" s="507"/>
      <c r="AF976" s="507"/>
      <c r="AG976" s="507"/>
      <c r="AH976" s="507"/>
      <c r="AI976" s="507"/>
      <c r="AJ976" s="507"/>
      <c r="AK976" s="507"/>
      <c r="AL976" s="507"/>
      <c r="AM976" s="507"/>
      <c r="AN976" s="507"/>
      <c r="AO976" s="507"/>
      <c r="AP976" s="507"/>
      <c r="AQ976" s="563"/>
      <c r="AR976" s="563"/>
      <c r="AS976" s="507"/>
    </row>
    <row r="977" spans="1:45" ht="27" customHeight="1" x14ac:dyDescent="0.2">
      <c r="A977" s="564"/>
      <c r="C977" s="507"/>
      <c r="E977" s="507"/>
      <c r="G977" s="507"/>
      <c r="H977" s="556"/>
      <c r="I977" s="507"/>
      <c r="J977" s="556"/>
      <c r="K977" s="506"/>
      <c r="L977" s="556"/>
      <c r="M977" s="506"/>
      <c r="N977" s="556"/>
      <c r="O977" s="506"/>
      <c r="P977" s="557"/>
      <c r="Q977" s="556"/>
      <c r="R977" s="558"/>
      <c r="S977" s="556"/>
      <c r="T977" s="556"/>
      <c r="U977" s="556"/>
      <c r="V977" s="743"/>
      <c r="W977" s="745"/>
      <c r="X977" s="746"/>
      <c r="Y977" s="557"/>
      <c r="Z977" s="506"/>
      <c r="AA977" s="507"/>
      <c r="AB977" s="507"/>
      <c r="AC977" s="507"/>
      <c r="AD977" s="507"/>
      <c r="AE977" s="507"/>
      <c r="AF977" s="507"/>
      <c r="AG977" s="507"/>
      <c r="AH977" s="507"/>
      <c r="AI977" s="507"/>
      <c r="AJ977" s="507"/>
      <c r="AK977" s="507"/>
      <c r="AL977" s="507"/>
      <c r="AM977" s="507"/>
      <c r="AN977" s="507"/>
      <c r="AO977" s="507"/>
      <c r="AP977" s="507"/>
      <c r="AQ977" s="563"/>
      <c r="AR977" s="563"/>
      <c r="AS977" s="507"/>
    </row>
    <row r="978" spans="1:45" ht="27" customHeight="1" x14ac:dyDescent="0.2">
      <c r="A978" s="564"/>
      <c r="C978" s="507"/>
      <c r="E978" s="507"/>
      <c r="G978" s="507"/>
      <c r="H978" s="556"/>
      <c r="I978" s="507"/>
      <c r="J978" s="556"/>
      <c r="K978" s="506"/>
      <c r="L978" s="556"/>
      <c r="M978" s="506"/>
      <c r="N978" s="556"/>
      <c r="O978" s="506"/>
      <c r="P978" s="557"/>
      <c r="Q978" s="556"/>
      <c r="R978" s="558"/>
      <c r="S978" s="556"/>
      <c r="T978" s="556"/>
      <c r="U978" s="556"/>
      <c r="V978" s="743"/>
      <c r="W978" s="745"/>
      <c r="X978" s="746"/>
      <c r="Y978" s="557"/>
      <c r="Z978" s="506"/>
      <c r="AA978" s="507"/>
      <c r="AB978" s="507"/>
      <c r="AC978" s="507"/>
      <c r="AD978" s="507"/>
      <c r="AE978" s="507"/>
      <c r="AF978" s="507"/>
      <c r="AG978" s="507"/>
      <c r="AH978" s="507"/>
      <c r="AI978" s="507"/>
      <c r="AJ978" s="507"/>
      <c r="AK978" s="507"/>
      <c r="AL978" s="507"/>
      <c r="AM978" s="507"/>
      <c r="AN978" s="507"/>
      <c r="AO978" s="507"/>
      <c r="AP978" s="507"/>
      <c r="AQ978" s="563"/>
      <c r="AR978" s="563"/>
      <c r="AS978" s="507"/>
    </row>
    <row r="979" spans="1:45" ht="27" customHeight="1" x14ac:dyDescent="0.2">
      <c r="A979" s="564"/>
      <c r="C979" s="507"/>
      <c r="E979" s="507"/>
      <c r="G979" s="507"/>
      <c r="H979" s="556"/>
      <c r="I979" s="507"/>
      <c r="J979" s="556"/>
      <c r="K979" s="506"/>
      <c r="L979" s="556"/>
      <c r="M979" s="506"/>
      <c r="N979" s="556"/>
      <c r="O979" s="506"/>
      <c r="P979" s="557"/>
      <c r="Q979" s="556"/>
      <c r="R979" s="558"/>
      <c r="S979" s="556"/>
      <c r="T979" s="556"/>
      <c r="U979" s="556"/>
      <c r="V979" s="743"/>
      <c r="W979" s="745"/>
      <c r="X979" s="746"/>
      <c r="Y979" s="557"/>
      <c r="Z979" s="506"/>
      <c r="AA979" s="507"/>
      <c r="AB979" s="507"/>
      <c r="AC979" s="507"/>
      <c r="AD979" s="507"/>
      <c r="AE979" s="507"/>
      <c r="AF979" s="507"/>
      <c r="AG979" s="507"/>
      <c r="AH979" s="507"/>
      <c r="AI979" s="507"/>
      <c r="AJ979" s="507"/>
      <c r="AK979" s="507"/>
      <c r="AL979" s="507"/>
      <c r="AM979" s="507"/>
      <c r="AN979" s="507"/>
      <c r="AO979" s="507"/>
      <c r="AP979" s="507"/>
      <c r="AQ979" s="563"/>
      <c r="AR979" s="563"/>
      <c r="AS979" s="507"/>
    </row>
    <row r="980" spans="1:45" ht="27" customHeight="1" x14ac:dyDescent="0.2">
      <c r="A980" s="564"/>
      <c r="C980" s="507"/>
      <c r="E980" s="507"/>
      <c r="G980" s="507"/>
      <c r="H980" s="556"/>
      <c r="I980" s="507"/>
      <c r="J980" s="556"/>
      <c r="K980" s="506"/>
      <c r="L980" s="556"/>
      <c r="M980" s="506"/>
      <c r="N980" s="556"/>
      <c r="O980" s="506"/>
      <c r="P980" s="557"/>
      <c r="Q980" s="556"/>
      <c r="R980" s="558"/>
      <c r="S980" s="556"/>
      <c r="T980" s="556"/>
      <c r="U980" s="556"/>
      <c r="V980" s="743"/>
      <c r="W980" s="745"/>
      <c r="X980" s="746"/>
      <c r="Y980" s="557"/>
      <c r="Z980" s="506"/>
      <c r="AA980" s="507"/>
      <c r="AB980" s="507"/>
      <c r="AC980" s="507"/>
      <c r="AD980" s="507"/>
      <c r="AE980" s="507"/>
      <c r="AF980" s="507"/>
      <c r="AG980" s="507"/>
      <c r="AH980" s="507"/>
      <c r="AI980" s="507"/>
      <c r="AJ980" s="507"/>
      <c r="AK980" s="507"/>
      <c r="AL980" s="507"/>
      <c r="AM980" s="507"/>
      <c r="AN980" s="507"/>
      <c r="AO980" s="507"/>
      <c r="AP980" s="507"/>
      <c r="AQ980" s="563"/>
      <c r="AR980" s="563"/>
      <c r="AS980" s="507"/>
    </row>
    <row r="981" spans="1:45" ht="27" customHeight="1" x14ac:dyDescent="0.2">
      <c r="A981" s="564"/>
      <c r="C981" s="507"/>
      <c r="E981" s="507"/>
      <c r="G981" s="507"/>
      <c r="H981" s="556"/>
      <c r="I981" s="507"/>
      <c r="J981" s="556"/>
      <c r="K981" s="506"/>
      <c r="L981" s="556"/>
      <c r="M981" s="506"/>
      <c r="N981" s="556"/>
      <c r="O981" s="506"/>
      <c r="P981" s="557"/>
      <c r="Q981" s="556"/>
      <c r="R981" s="558"/>
      <c r="S981" s="556"/>
      <c r="T981" s="556"/>
      <c r="U981" s="556"/>
      <c r="V981" s="743"/>
      <c r="W981" s="745"/>
      <c r="X981" s="746"/>
      <c r="Y981" s="557"/>
      <c r="Z981" s="506"/>
      <c r="AA981" s="507"/>
      <c r="AB981" s="507"/>
      <c r="AC981" s="507"/>
      <c r="AD981" s="507"/>
      <c r="AE981" s="507"/>
      <c r="AF981" s="507"/>
      <c r="AG981" s="507"/>
      <c r="AH981" s="507"/>
      <c r="AI981" s="507"/>
      <c r="AJ981" s="507"/>
      <c r="AK981" s="507"/>
      <c r="AL981" s="507"/>
      <c r="AM981" s="507"/>
      <c r="AN981" s="507"/>
      <c r="AO981" s="507"/>
      <c r="AP981" s="507"/>
      <c r="AQ981" s="563"/>
      <c r="AR981" s="563"/>
      <c r="AS981" s="507"/>
    </row>
    <row r="982" spans="1:45" ht="27" customHeight="1" x14ac:dyDescent="0.2">
      <c r="A982" s="564"/>
      <c r="C982" s="507"/>
      <c r="E982" s="507"/>
      <c r="G982" s="507"/>
      <c r="H982" s="556"/>
      <c r="I982" s="507"/>
      <c r="J982" s="556"/>
      <c r="K982" s="506"/>
      <c r="L982" s="556"/>
      <c r="M982" s="506"/>
      <c r="N982" s="556"/>
      <c r="O982" s="506"/>
      <c r="P982" s="557"/>
      <c r="Q982" s="556"/>
      <c r="R982" s="558"/>
      <c r="S982" s="556"/>
      <c r="T982" s="556"/>
      <c r="U982" s="556"/>
      <c r="V982" s="743"/>
      <c r="W982" s="745"/>
      <c r="X982" s="746"/>
      <c r="Y982" s="557"/>
      <c r="Z982" s="506"/>
      <c r="AA982" s="507"/>
      <c r="AB982" s="507"/>
      <c r="AC982" s="507"/>
      <c r="AD982" s="507"/>
      <c r="AE982" s="507"/>
      <c r="AF982" s="507"/>
      <c r="AG982" s="507"/>
      <c r="AH982" s="507"/>
      <c r="AI982" s="507"/>
      <c r="AJ982" s="507"/>
      <c r="AK982" s="507"/>
      <c r="AL982" s="507"/>
      <c r="AM982" s="507"/>
      <c r="AN982" s="507"/>
      <c r="AO982" s="507"/>
      <c r="AP982" s="507"/>
      <c r="AQ982" s="563"/>
      <c r="AR982" s="563"/>
      <c r="AS982" s="507"/>
    </row>
    <row r="983" spans="1:45" ht="27" customHeight="1" x14ac:dyDescent="0.2">
      <c r="A983" s="564"/>
      <c r="C983" s="507"/>
      <c r="E983" s="507"/>
      <c r="G983" s="507"/>
      <c r="H983" s="556"/>
      <c r="I983" s="507"/>
      <c r="J983" s="556"/>
      <c r="K983" s="506"/>
      <c r="L983" s="556"/>
      <c r="M983" s="506"/>
      <c r="N983" s="556"/>
      <c r="O983" s="506"/>
      <c r="P983" s="557"/>
      <c r="Q983" s="556"/>
      <c r="R983" s="558"/>
      <c r="S983" s="556"/>
      <c r="T983" s="556"/>
      <c r="U983" s="556"/>
      <c r="V983" s="743"/>
      <c r="W983" s="745"/>
      <c r="X983" s="746"/>
      <c r="Y983" s="557"/>
      <c r="Z983" s="506"/>
      <c r="AA983" s="507"/>
      <c r="AB983" s="507"/>
      <c r="AC983" s="507"/>
      <c r="AD983" s="507"/>
      <c r="AE983" s="507"/>
      <c r="AF983" s="507"/>
      <c r="AG983" s="507"/>
      <c r="AH983" s="507"/>
      <c r="AI983" s="507"/>
      <c r="AJ983" s="507"/>
      <c r="AK983" s="507"/>
      <c r="AL983" s="507"/>
      <c r="AM983" s="507"/>
      <c r="AN983" s="507"/>
      <c r="AO983" s="507"/>
      <c r="AP983" s="507"/>
      <c r="AQ983" s="563"/>
      <c r="AR983" s="563"/>
      <c r="AS983" s="507"/>
    </row>
    <row r="984" spans="1:45" ht="27" customHeight="1" x14ac:dyDescent="0.2">
      <c r="A984" s="564"/>
      <c r="C984" s="507"/>
      <c r="E984" s="507"/>
      <c r="G984" s="507"/>
      <c r="H984" s="556"/>
      <c r="I984" s="507"/>
      <c r="J984" s="556"/>
      <c r="K984" s="506"/>
      <c r="L984" s="556"/>
      <c r="M984" s="506"/>
      <c r="N984" s="556"/>
      <c r="O984" s="506"/>
      <c r="P984" s="557"/>
      <c r="Q984" s="556"/>
      <c r="R984" s="558"/>
      <c r="S984" s="556"/>
      <c r="T984" s="556"/>
      <c r="U984" s="556"/>
      <c r="V984" s="743"/>
      <c r="W984" s="745"/>
      <c r="X984" s="746"/>
      <c r="Y984" s="557"/>
      <c r="Z984" s="506"/>
      <c r="AA984" s="507"/>
      <c r="AB984" s="507"/>
      <c r="AC984" s="507"/>
      <c r="AD984" s="507"/>
      <c r="AE984" s="507"/>
      <c r="AF984" s="507"/>
      <c r="AG984" s="507"/>
      <c r="AH984" s="507"/>
      <c r="AI984" s="507"/>
      <c r="AJ984" s="507"/>
      <c r="AK984" s="507"/>
      <c r="AL984" s="507"/>
      <c r="AM984" s="507"/>
      <c r="AN984" s="507"/>
      <c r="AO984" s="507"/>
      <c r="AP984" s="507"/>
      <c r="AQ984" s="563"/>
      <c r="AR984" s="563"/>
      <c r="AS984" s="507"/>
    </row>
    <row r="985" spans="1:45" ht="27" customHeight="1" x14ac:dyDescent="0.2">
      <c r="A985" s="564"/>
      <c r="C985" s="507"/>
      <c r="E985" s="507"/>
      <c r="G985" s="507"/>
      <c r="H985" s="556"/>
      <c r="I985" s="507"/>
      <c r="J985" s="556"/>
      <c r="K985" s="506"/>
      <c r="L985" s="556"/>
      <c r="M985" s="506"/>
      <c r="N985" s="556"/>
      <c r="O985" s="506"/>
      <c r="P985" s="557"/>
      <c r="Q985" s="556"/>
      <c r="R985" s="558"/>
      <c r="S985" s="556"/>
      <c r="T985" s="556"/>
      <c r="U985" s="556"/>
      <c r="V985" s="743"/>
      <c r="W985" s="745"/>
      <c r="X985" s="746"/>
      <c r="Y985" s="557"/>
      <c r="Z985" s="506"/>
      <c r="AA985" s="507"/>
      <c r="AB985" s="507"/>
      <c r="AC985" s="507"/>
      <c r="AD985" s="507"/>
      <c r="AE985" s="507"/>
      <c r="AF985" s="507"/>
      <c r="AG985" s="507"/>
      <c r="AH985" s="507"/>
      <c r="AI985" s="507"/>
      <c r="AJ985" s="507"/>
      <c r="AK985" s="507"/>
      <c r="AL985" s="507"/>
      <c r="AM985" s="507"/>
      <c r="AN985" s="507"/>
      <c r="AO985" s="507"/>
      <c r="AP985" s="507"/>
      <c r="AQ985" s="563"/>
      <c r="AR985" s="563"/>
      <c r="AS985" s="507"/>
    </row>
    <row r="986" spans="1:45" ht="27" customHeight="1" x14ac:dyDescent="0.2">
      <c r="A986" s="564"/>
      <c r="C986" s="507"/>
      <c r="E986" s="507"/>
      <c r="G986" s="507"/>
      <c r="H986" s="556"/>
      <c r="I986" s="507"/>
      <c r="J986" s="556"/>
      <c r="K986" s="506"/>
      <c r="L986" s="556"/>
      <c r="M986" s="506"/>
      <c r="N986" s="556"/>
      <c r="O986" s="506"/>
      <c r="P986" s="557"/>
      <c r="Q986" s="556"/>
      <c r="R986" s="558"/>
      <c r="S986" s="556"/>
      <c r="T986" s="556"/>
      <c r="U986" s="556"/>
      <c r="V986" s="743"/>
      <c r="W986" s="745"/>
      <c r="X986" s="746"/>
      <c r="Y986" s="557"/>
      <c r="Z986" s="506"/>
      <c r="AA986" s="507"/>
      <c r="AB986" s="507"/>
      <c r="AC986" s="507"/>
      <c r="AD986" s="507"/>
      <c r="AE986" s="507"/>
      <c r="AF986" s="507"/>
      <c r="AG986" s="507"/>
      <c r="AH986" s="507"/>
      <c r="AI986" s="507"/>
      <c r="AJ986" s="507"/>
      <c r="AK986" s="507"/>
      <c r="AL986" s="507"/>
      <c r="AM986" s="507"/>
      <c r="AN986" s="507"/>
      <c r="AO986" s="507"/>
      <c r="AP986" s="507"/>
      <c r="AQ986" s="563"/>
      <c r="AR986" s="563"/>
      <c r="AS986" s="507"/>
    </row>
    <row r="987" spans="1:45" ht="27" customHeight="1" x14ac:dyDescent="0.2">
      <c r="A987" s="564"/>
      <c r="C987" s="507"/>
      <c r="E987" s="507"/>
      <c r="G987" s="507"/>
      <c r="H987" s="556"/>
      <c r="I987" s="507"/>
      <c r="J987" s="556"/>
      <c r="K987" s="506"/>
      <c r="L987" s="556"/>
      <c r="M987" s="506"/>
      <c r="N987" s="556"/>
      <c r="O987" s="506"/>
      <c r="P987" s="557"/>
      <c r="Q987" s="556"/>
      <c r="R987" s="558"/>
      <c r="S987" s="556"/>
      <c r="T987" s="556"/>
      <c r="U987" s="556"/>
      <c r="V987" s="743"/>
      <c r="W987" s="745"/>
      <c r="X987" s="746"/>
      <c r="Y987" s="557"/>
      <c r="Z987" s="506"/>
      <c r="AA987" s="507"/>
      <c r="AB987" s="507"/>
      <c r="AC987" s="507"/>
      <c r="AD987" s="507"/>
      <c r="AE987" s="507"/>
      <c r="AF987" s="507"/>
      <c r="AG987" s="507"/>
      <c r="AH987" s="507"/>
      <c r="AI987" s="507"/>
      <c r="AJ987" s="507"/>
      <c r="AK987" s="507"/>
      <c r="AL987" s="507"/>
      <c r="AM987" s="507"/>
      <c r="AN987" s="507"/>
      <c r="AO987" s="507"/>
      <c r="AP987" s="507"/>
      <c r="AQ987" s="563"/>
      <c r="AR987" s="563"/>
      <c r="AS987" s="507"/>
    </row>
    <row r="988" spans="1:45" ht="27" customHeight="1" x14ac:dyDescent="0.2">
      <c r="A988" s="564"/>
      <c r="C988" s="507"/>
      <c r="E988" s="507"/>
      <c r="G988" s="507"/>
      <c r="H988" s="556"/>
      <c r="I988" s="507"/>
      <c r="J988" s="556"/>
      <c r="K988" s="506"/>
      <c r="L988" s="556"/>
      <c r="M988" s="506"/>
      <c r="N988" s="556"/>
      <c r="O988" s="506"/>
      <c r="P988" s="557"/>
      <c r="Q988" s="556"/>
      <c r="R988" s="558"/>
      <c r="S988" s="556"/>
      <c r="T988" s="556"/>
      <c r="U988" s="556"/>
      <c r="V988" s="743"/>
      <c r="W988" s="745"/>
      <c r="X988" s="746"/>
      <c r="Y988" s="557"/>
      <c r="Z988" s="506"/>
      <c r="AA988" s="507"/>
      <c r="AB988" s="507"/>
      <c r="AC988" s="507"/>
      <c r="AD988" s="507"/>
      <c r="AE988" s="507"/>
      <c r="AF988" s="507"/>
      <c r="AG988" s="507"/>
      <c r="AH988" s="507"/>
      <c r="AI988" s="507"/>
      <c r="AJ988" s="507"/>
      <c r="AK988" s="507"/>
      <c r="AL988" s="507"/>
      <c r="AM988" s="507"/>
      <c r="AN988" s="507"/>
      <c r="AO988" s="507"/>
      <c r="AP988" s="507"/>
      <c r="AQ988" s="563"/>
      <c r="AR988" s="563"/>
      <c r="AS988" s="507"/>
    </row>
    <row r="989" spans="1:45" ht="27" customHeight="1" x14ac:dyDescent="0.2">
      <c r="A989" s="564"/>
      <c r="C989" s="507"/>
      <c r="E989" s="507"/>
      <c r="G989" s="507"/>
      <c r="H989" s="556"/>
      <c r="I989" s="507"/>
      <c r="J989" s="556"/>
      <c r="K989" s="506"/>
      <c r="L989" s="556"/>
      <c r="M989" s="506"/>
      <c r="N989" s="556"/>
      <c r="O989" s="506"/>
      <c r="P989" s="557"/>
      <c r="Q989" s="556"/>
      <c r="R989" s="558"/>
      <c r="S989" s="556"/>
      <c r="T989" s="556"/>
      <c r="U989" s="556"/>
      <c r="V989" s="743"/>
      <c r="W989" s="745"/>
      <c r="X989" s="746"/>
      <c r="Y989" s="557"/>
      <c r="Z989" s="506"/>
      <c r="AA989" s="507"/>
      <c r="AB989" s="507"/>
      <c r="AC989" s="507"/>
      <c r="AD989" s="507"/>
      <c r="AE989" s="507"/>
      <c r="AF989" s="507"/>
      <c r="AG989" s="507"/>
      <c r="AH989" s="507"/>
      <c r="AI989" s="507"/>
      <c r="AJ989" s="507"/>
      <c r="AK989" s="507"/>
      <c r="AL989" s="507"/>
      <c r="AM989" s="507"/>
      <c r="AN989" s="507"/>
      <c r="AO989" s="507"/>
      <c r="AP989" s="507"/>
      <c r="AQ989" s="563"/>
      <c r="AR989" s="563"/>
      <c r="AS989" s="507"/>
    </row>
    <row r="990" spans="1:45" ht="27" customHeight="1" x14ac:dyDescent="0.2">
      <c r="A990" s="564"/>
      <c r="C990" s="507"/>
      <c r="E990" s="507"/>
      <c r="G990" s="507"/>
      <c r="H990" s="556"/>
      <c r="I990" s="507"/>
      <c r="J990" s="556"/>
      <c r="K990" s="506"/>
      <c r="L990" s="556"/>
      <c r="M990" s="506"/>
      <c r="N990" s="556"/>
      <c r="O990" s="506"/>
      <c r="P990" s="557"/>
      <c r="Q990" s="556"/>
      <c r="R990" s="558"/>
      <c r="S990" s="556"/>
      <c r="T990" s="556"/>
      <c r="U990" s="556"/>
      <c r="V990" s="743"/>
      <c r="W990" s="745"/>
      <c r="X990" s="746"/>
      <c r="Y990" s="557"/>
      <c r="Z990" s="506"/>
      <c r="AA990" s="507"/>
      <c r="AB990" s="507"/>
      <c r="AC990" s="507"/>
      <c r="AD990" s="507"/>
      <c r="AE990" s="507"/>
      <c r="AF990" s="507"/>
      <c r="AG990" s="507"/>
      <c r="AH990" s="507"/>
      <c r="AI990" s="507"/>
      <c r="AJ990" s="507"/>
      <c r="AK990" s="507"/>
      <c r="AL990" s="507"/>
      <c r="AM990" s="507"/>
      <c r="AN990" s="507"/>
      <c r="AO990" s="507"/>
      <c r="AP990" s="507"/>
      <c r="AQ990" s="563"/>
      <c r="AR990" s="563"/>
      <c r="AS990" s="507"/>
    </row>
    <row r="991" spans="1:45" ht="27" customHeight="1" x14ac:dyDescent="0.2">
      <c r="A991" s="564"/>
      <c r="C991" s="507"/>
      <c r="E991" s="507"/>
      <c r="G991" s="507"/>
      <c r="H991" s="556"/>
      <c r="I991" s="507"/>
      <c r="J991" s="556"/>
      <c r="K991" s="506"/>
      <c r="L991" s="556"/>
      <c r="M991" s="506"/>
      <c r="N991" s="556"/>
      <c r="O991" s="506"/>
      <c r="P991" s="557"/>
      <c r="Q991" s="556"/>
      <c r="R991" s="558"/>
      <c r="S991" s="556"/>
      <c r="T991" s="556"/>
      <c r="U991" s="556"/>
      <c r="V991" s="743"/>
      <c r="W991" s="745"/>
      <c r="X991" s="746"/>
      <c r="Y991" s="557"/>
      <c r="Z991" s="506"/>
      <c r="AA991" s="507"/>
      <c r="AB991" s="507"/>
      <c r="AC991" s="507"/>
      <c r="AD991" s="507"/>
      <c r="AE991" s="507"/>
      <c r="AF991" s="507"/>
      <c r="AG991" s="507"/>
      <c r="AH991" s="507"/>
      <c r="AI991" s="507"/>
      <c r="AJ991" s="507"/>
      <c r="AK991" s="507"/>
      <c r="AL991" s="507"/>
      <c r="AM991" s="507"/>
      <c r="AN991" s="507"/>
      <c r="AO991" s="507"/>
      <c r="AP991" s="507"/>
      <c r="AQ991" s="563"/>
      <c r="AR991" s="563"/>
      <c r="AS991" s="507"/>
    </row>
    <row r="992" spans="1:45" ht="27" customHeight="1" x14ac:dyDescent="0.2">
      <c r="A992" s="564"/>
      <c r="C992" s="507"/>
      <c r="E992" s="507"/>
      <c r="G992" s="507"/>
      <c r="H992" s="556"/>
      <c r="I992" s="507"/>
      <c r="J992" s="556"/>
      <c r="K992" s="506"/>
      <c r="L992" s="556"/>
      <c r="M992" s="506"/>
      <c r="N992" s="556"/>
      <c r="O992" s="506"/>
      <c r="P992" s="557"/>
      <c r="Q992" s="556"/>
      <c r="R992" s="558"/>
      <c r="S992" s="556"/>
      <c r="T992" s="556"/>
      <c r="U992" s="556"/>
      <c r="V992" s="743"/>
      <c r="W992" s="745"/>
      <c r="X992" s="746"/>
      <c r="Y992" s="557"/>
      <c r="Z992" s="506"/>
      <c r="AA992" s="507"/>
      <c r="AB992" s="507"/>
      <c r="AC992" s="507"/>
      <c r="AD992" s="507"/>
      <c r="AE992" s="507"/>
      <c r="AF992" s="507"/>
      <c r="AG992" s="507"/>
      <c r="AH992" s="507"/>
      <c r="AI992" s="507"/>
      <c r="AJ992" s="507"/>
      <c r="AK992" s="507"/>
      <c r="AL992" s="507"/>
      <c r="AM992" s="507"/>
      <c r="AN992" s="507"/>
      <c r="AO992" s="507"/>
      <c r="AP992" s="507"/>
      <c r="AQ992" s="563"/>
      <c r="AR992" s="563"/>
      <c r="AS992" s="507"/>
    </row>
    <row r="993" spans="1:45" ht="27" customHeight="1" x14ac:dyDescent="0.2">
      <c r="A993" s="564"/>
      <c r="C993" s="507"/>
      <c r="E993" s="507"/>
      <c r="G993" s="507"/>
      <c r="H993" s="556"/>
      <c r="I993" s="507"/>
      <c r="J993" s="556"/>
      <c r="K993" s="506"/>
      <c r="L993" s="556"/>
      <c r="M993" s="506"/>
      <c r="N993" s="556"/>
      <c r="O993" s="506"/>
      <c r="P993" s="557"/>
      <c r="Q993" s="556"/>
      <c r="R993" s="558"/>
      <c r="S993" s="556"/>
      <c r="T993" s="556"/>
      <c r="U993" s="556"/>
      <c r="V993" s="743"/>
      <c r="W993" s="745"/>
      <c r="X993" s="746"/>
      <c r="Y993" s="557"/>
      <c r="Z993" s="506"/>
      <c r="AA993" s="507"/>
      <c r="AB993" s="507"/>
      <c r="AC993" s="507"/>
      <c r="AD993" s="507"/>
      <c r="AE993" s="507"/>
      <c r="AF993" s="507"/>
      <c r="AG993" s="507"/>
      <c r="AH993" s="507"/>
      <c r="AI993" s="507"/>
      <c r="AJ993" s="507"/>
      <c r="AK993" s="507"/>
      <c r="AL993" s="507"/>
      <c r="AM993" s="507"/>
      <c r="AN993" s="507"/>
      <c r="AO993" s="507"/>
      <c r="AP993" s="507"/>
      <c r="AQ993" s="563"/>
      <c r="AR993" s="563"/>
      <c r="AS993" s="507"/>
    </row>
    <row r="994" spans="1:45" ht="27" customHeight="1" x14ac:dyDescent="0.2">
      <c r="A994" s="564"/>
      <c r="C994" s="507"/>
      <c r="E994" s="507"/>
      <c r="G994" s="507"/>
      <c r="H994" s="556"/>
      <c r="I994" s="507"/>
      <c r="J994" s="556"/>
      <c r="K994" s="506"/>
      <c r="L994" s="556"/>
      <c r="M994" s="506"/>
      <c r="N994" s="556"/>
      <c r="O994" s="506"/>
      <c r="P994" s="557"/>
      <c r="Q994" s="556"/>
      <c r="R994" s="558"/>
      <c r="S994" s="556"/>
      <c r="T994" s="556"/>
      <c r="U994" s="556"/>
      <c r="V994" s="743"/>
      <c r="W994" s="745"/>
      <c r="X994" s="746"/>
      <c r="Y994" s="557"/>
      <c r="Z994" s="506"/>
      <c r="AA994" s="507"/>
      <c r="AB994" s="507"/>
      <c r="AC994" s="507"/>
      <c r="AD994" s="507"/>
      <c r="AE994" s="507"/>
      <c r="AF994" s="507"/>
      <c r="AG994" s="507"/>
      <c r="AH994" s="507"/>
      <c r="AI994" s="507"/>
      <c r="AJ994" s="507"/>
      <c r="AK994" s="507"/>
      <c r="AL994" s="507"/>
      <c r="AM994" s="507"/>
      <c r="AN994" s="507"/>
      <c r="AO994" s="507"/>
      <c r="AP994" s="507"/>
      <c r="AQ994" s="563"/>
      <c r="AR994" s="563"/>
      <c r="AS994" s="507"/>
    </row>
    <row r="995" spans="1:45" ht="27" customHeight="1" x14ac:dyDescent="0.2">
      <c r="A995" s="564"/>
      <c r="C995" s="507"/>
      <c r="E995" s="507"/>
      <c r="G995" s="507"/>
      <c r="H995" s="556"/>
      <c r="I995" s="507"/>
      <c r="J995" s="556"/>
      <c r="K995" s="506"/>
      <c r="L995" s="556"/>
      <c r="M995" s="506"/>
      <c r="N995" s="556"/>
      <c r="O995" s="506"/>
      <c r="P995" s="557"/>
      <c r="Q995" s="556"/>
      <c r="R995" s="558"/>
      <c r="S995" s="556"/>
      <c r="T995" s="556"/>
      <c r="U995" s="556"/>
      <c r="V995" s="743"/>
      <c r="W995" s="745"/>
      <c r="X995" s="746"/>
      <c r="Y995" s="557"/>
      <c r="Z995" s="506"/>
      <c r="AA995" s="507"/>
      <c r="AB995" s="507"/>
      <c r="AC995" s="507"/>
      <c r="AD995" s="507"/>
      <c r="AE995" s="507"/>
      <c r="AF995" s="507"/>
      <c r="AG995" s="507"/>
      <c r="AH995" s="507"/>
      <c r="AI995" s="507"/>
      <c r="AJ995" s="507"/>
      <c r="AK995" s="507"/>
      <c r="AL995" s="507"/>
      <c r="AM995" s="507"/>
      <c r="AN995" s="507"/>
      <c r="AO995" s="507"/>
      <c r="AP995" s="507"/>
      <c r="AQ995" s="563"/>
      <c r="AR995" s="563"/>
      <c r="AS995" s="507"/>
    </row>
    <row r="996" spans="1:45" ht="27" customHeight="1" x14ac:dyDescent="0.2">
      <c r="A996" s="564"/>
      <c r="C996" s="507"/>
      <c r="E996" s="507"/>
      <c r="G996" s="507"/>
      <c r="H996" s="556"/>
      <c r="I996" s="507"/>
      <c r="J996" s="556"/>
      <c r="K996" s="506"/>
      <c r="L996" s="556"/>
      <c r="M996" s="506"/>
      <c r="N996" s="556"/>
      <c r="O996" s="506"/>
      <c r="P996" s="557"/>
      <c r="Q996" s="556"/>
      <c r="R996" s="558"/>
      <c r="S996" s="556"/>
      <c r="T996" s="556"/>
      <c r="U996" s="556"/>
      <c r="V996" s="743"/>
      <c r="W996" s="745"/>
      <c r="X996" s="746"/>
      <c r="Y996" s="557"/>
      <c r="Z996" s="506"/>
      <c r="AA996" s="507"/>
      <c r="AB996" s="507"/>
      <c r="AC996" s="507"/>
      <c r="AD996" s="507"/>
      <c r="AE996" s="507"/>
      <c r="AF996" s="507"/>
      <c r="AG996" s="507"/>
      <c r="AH996" s="507"/>
      <c r="AI996" s="507"/>
      <c r="AJ996" s="507"/>
      <c r="AK996" s="507"/>
      <c r="AL996" s="507"/>
      <c r="AM996" s="507"/>
      <c r="AN996" s="507"/>
      <c r="AO996" s="507"/>
      <c r="AP996" s="507"/>
      <c r="AQ996" s="563"/>
      <c r="AR996" s="563"/>
      <c r="AS996" s="507"/>
    </row>
    <row r="997" spans="1:45" ht="27" customHeight="1" x14ac:dyDescent="0.2">
      <c r="A997" s="564"/>
      <c r="C997" s="507"/>
      <c r="E997" s="507"/>
      <c r="G997" s="507"/>
      <c r="H997" s="556"/>
      <c r="I997" s="507"/>
      <c r="J997" s="556"/>
      <c r="K997" s="506"/>
      <c r="L997" s="556"/>
      <c r="M997" s="506"/>
      <c r="N997" s="556"/>
      <c r="O997" s="506"/>
      <c r="P997" s="557"/>
      <c r="Q997" s="556"/>
      <c r="R997" s="558"/>
      <c r="S997" s="556"/>
      <c r="T997" s="556"/>
      <c r="U997" s="556"/>
      <c r="V997" s="743"/>
      <c r="W997" s="745"/>
      <c r="X997" s="746"/>
      <c r="Y997" s="557"/>
      <c r="Z997" s="506"/>
      <c r="AA997" s="507"/>
      <c r="AB997" s="507"/>
      <c r="AC997" s="507"/>
      <c r="AD997" s="507"/>
      <c r="AE997" s="507"/>
      <c r="AF997" s="507"/>
      <c r="AG997" s="507"/>
      <c r="AH997" s="507"/>
      <c r="AI997" s="507"/>
      <c r="AJ997" s="507"/>
      <c r="AK997" s="507"/>
      <c r="AL997" s="507"/>
      <c r="AM997" s="507"/>
      <c r="AN997" s="507"/>
      <c r="AO997" s="507"/>
      <c r="AP997" s="507"/>
      <c r="AQ997" s="563"/>
      <c r="AR997" s="563"/>
      <c r="AS997" s="507"/>
    </row>
    <row r="998" spans="1:45" ht="27" customHeight="1" x14ac:dyDescent="0.2">
      <c r="A998" s="564"/>
      <c r="C998" s="507"/>
      <c r="E998" s="507"/>
      <c r="G998" s="507"/>
      <c r="H998" s="556"/>
      <c r="I998" s="507"/>
      <c r="J998" s="556"/>
      <c r="K998" s="506"/>
      <c r="L998" s="556"/>
      <c r="M998" s="506"/>
      <c r="N998" s="556"/>
      <c r="O998" s="506"/>
      <c r="P998" s="557"/>
      <c r="Q998" s="556"/>
      <c r="R998" s="558"/>
      <c r="S998" s="556"/>
      <c r="T998" s="556"/>
      <c r="U998" s="556"/>
      <c r="V998" s="743"/>
      <c r="W998" s="745"/>
      <c r="X998" s="746"/>
      <c r="Y998" s="557"/>
      <c r="Z998" s="506"/>
      <c r="AA998" s="507"/>
      <c r="AB998" s="507"/>
      <c r="AC998" s="507"/>
      <c r="AD998" s="507"/>
      <c r="AE998" s="507"/>
      <c r="AF998" s="507"/>
      <c r="AG998" s="507"/>
      <c r="AH998" s="507"/>
      <c r="AI998" s="507"/>
      <c r="AJ998" s="507"/>
      <c r="AK998" s="507"/>
      <c r="AL998" s="507"/>
      <c r="AM998" s="507"/>
      <c r="AN998" s="507"/>
      <c r="AO998" s="507"/>
      <c r="AP998" s="507"/>
      <c r="AQ998" s="563"/>
      <c r="AR998" s="563"/>
      <c r="AS998" s="507"/>
    </row>
    <row r="999" spans="1:45" ht="27" customHeight="1" x14ac:dyDescent="0.2">
      <c r="A999" s="564"/>
      <c r="C999" s="507"/>
      <c r="E999" s="507"/>
      <c r="G999" s="507"/>
      <c r="H999" s="556"/>
      <c r="I999" s="507"/>
      <c r="J999" s="556"/>
      <c r="K999" s="506"/>
      <c r="L999" s="556"/>
      <c r="M999" s="506"/>
      <c r="N999" s="556"/>
      <c r="O999" s="506"/>
      <c r="P999" s="557"/>
      <c r="Q999" s="556"/>
      <c r="R999" s="558"/>
      <c r="S999" s="556"/>
      <c r="T999" s="556"/>
      <c r="U999" s="556"/>
      <c r="V999" s="743"/>
      <c r="W999" s="745"/>
      <c r="X999" s="746"/>
      <c r="Y999" s="557"/>
      <c r="Z999" s="506"/>
      <c r="AA999" s="507"/>
      <c r="AB999" s="507"/>
      <c r="AC999" s="507"/>
      <c r="AD999" s="507"/>
      <c r="AE999" s="507"/>
      <c r="AF999" s="507"/>
      <c r="AG999" s="507"/>
      <c r="AH999" s="507"/>
      <c r="AI999" s="507"/>
      <c r="AJ999" s="507"/>
      <c r="AK999" s="507"/>
      <c r="AL999" s="507"/>
      <c r="AM999" s="507"/>
      <c r="AN999" s="507"/>
      <c r="AO999" s="507"/>
      <c r="AP999" s="507"/>
      <c r="AQ999" s="563"/>
      <c r="AR999" s="563"/>
      <c r="AS999" s="507"/>
    </row>
    <row r="1000" spans="1:45" ht="27" customHeight="1" x14ac:dyDescent="0.2">
      <c r="A1000" s="564"/>
      <c r="C1000" s="507"/>
      <c r="E1000" s="507"/>
      <c r="G1000" s="507"/>
      <c r="H1000" s="556"/>
      <c r="I1000" s="507"/>
      <c r="J1000" s="556"/>
      <c r="K1000" s="506"/>
      <c r="L1000" s="556"/>
      <c r="M1000" s="506"/>
      <c r="N1000" s="556"/>
      <c r="O1000" s="506"/>
      <c r="P1000" s="557"/>
      <c r="Q1000" s="556"/>
      <c r="R1000" s="558"/>
      <c r="S1000" s="556"/>
      <c r="T1000" s="556"/>
      <c r="U1000" s="556"/>
      <c r="V1000" s="743"/>
      <c r="W1000" s="745"/>
      <c r="X1000" s="746"/>
      <c r="Y1000" s="557"/>
      <c r="Z1000" s="506"/>
      <c r="AA1000" s="507"/>
      <c r="AB1000" s="507"/>
      <c r="AC1000" s="507"/>
      <c r="AD1000" s="507"/>
      <c r="AE1000" s="507"/>
      <c r="AF1000" s="507"/>
      <c r="AG1000" s="507"/>
      <c r="AH1000" s="507"/>
      <c r="AI1000" s="507"/>
      <c r="AJ1000" s="507"/>
      <c r="AK1000" s="507"/>
      <c r="AL1000" s="507"/>
      <c r="AM1000" s="507"/>
      <c r="AN1000" s="507"/>
      <c r="AO1000" s="507"/>
      <c r="AP1000" s="507"/>
      <c r="AQ1000" s="563"/>
      <c r="AR1000" s="563"/>
      <c r="AS1000" s="507"/>
    </row>
    <row r="1001" spans="1:45" ht="27" customHeight="1" x14ac:dyDescent="0.2">
      <c r="A1001" s="564"/>
      <c r="C1001" s="507"/>
      <c r="E1001" s="507"/>
      <c r="G1001" s="507"/>
      <c r="H1001" s="556"/>
      <c r="I1001" s="507"/>
      <c r="J1001" s="556"/>
      <c r="K1001" s="506"/>
      <c r="L1001" s="556"/>
      <c r="M1001" s="506"/>
      <c r="N1001" s="556"/>
      <c r="O1001" s="506"/>
      <c r="P1001" s="557"/>
      <c r="Q1001" s="556"/>
      <c r="R1001" s="558"/>
      <c r="S1001" s="556"/>
      <c r="T1001" s="556"/>
      <c r="U1001" s="556"/>
      <c r="V1001" s="743"/>
      <c r="W1001" s="745"/>
      <c r="X1001" s="746"/>
      <c r="Y1001" s="557"/>
      <c r="Z1001" s="506"/>
      <c r="AA1001" s="507"/>
      <c r="AB1001" s="507"/>
      <c r="AC1001" s="507"/>
      <c r="AD1001" s="507"/>
      <c r="AE1001" s="507"/>
      <c r="AF1001" s="507"/>
      <c r="AG1001" s="507"/>
      <c r="AH1001" s="507"/>
      <c r="AI1001" s="507"/>
      <c r="AJ1001" s="507"/>
      <c r="AK1001" s="507"/>
      <c r="AL1001" s="507"/>
      <c r="AM1001" s="507"/>
      <c r="AN1001" s="507"/>
      <c r="AO1001" s="507"/>
      <c r="AP1001" s="507"/>
      <c r="AQ1001" s="563"/>
      <c r="AR1001" s="563"/>
      <c r="AS1001" s="507"/>
    </row>
    <row r="1002" spans="1:45" ht="27" customHeight="1" x14ac:dyDescent="0.2">
      <c r="A1002" s="564"/>
      <c r="C1002" s="507"/>
      <c r="E1002" s="507"/>
      <c r="G1002" s="507"/>
      <c r="H1002" s="556"/>
      <c r="I1002" s="507"/>
      <c r="J1002" s="556"/>
      <c r="K1002" s="506"/>
      <c r="L1002" s="556"/>
      <c r="M1002" s="506"/>
      <c r="N1002" s="556"/>
      <c r="O1002" s="506"/>
      <c r="P1002" s="557"/>
      <c r="Q1002" s="556"/>
      <c r="R1002" s="558"/>
      <c r="S1002" s="556"/>
      <c r="T1002" s="556"/>
      <c r="U1002" s="556"/>
      <c r="V1002" s="743"/>
      <c r="W1002" s="745"/>
      <c r="X1002" s="746"/>
      <c r="Y1002" s="557"/>
      <c r="Z1002" s="506"/>
      <c r="AA1002" s="507"/>
      <c r="AB1002" s="507"/>
      <c r="AC1002" s="507"/>
      <c r="AD1002" s="507"/>
      <c r="AE1002" s="507"/>
      <c r="AF1002" s="507"/>
      <c r="AG1002" s="507"/>
      <c r="AH1002" s="507"/>
      <c r="AI1002" s="507"/>
      <c r="AJ1002" s="507"/>
      <c r="AK1002" s="507"/>
      <c r="AL1002" s="507"/>
      <c r="AM1002" s="507"/>
      <c r="AN1002" s="507"/>
      <c r="AO1002" s="507"/>
      <c r="AP1002" s="507"/>
      <c r="AQ1002" s="563"/>
      <c r="AR1002" s="563"/>
      <c r="AS1002" s="507"/>
    </row>
    <row r="1003" spans="1:45" ht="27" customHeight="1" x14ac:dyDescent="0.2">
      <c r="A1003" s="564"/>
      <c r="C1003" s="507"/>
      <c r="E1003" s="507"/>
      <c r="G1003" s="507"/>
      <c r="H1003" s="556"/>
      <c r="I1003" s="507"/>
      <c r="J1003" s="556"/>
      <c r="K1003" s="506"/>
      <c r="L1003" s="556"/>
      <c r="M1003" s="506"/>
      <c r="N1003" s="556"/>
      <c r="O1003" s="506"/>
      <c r="P1003" s="557"/>
      <c r="Q1003" s="556"/>
      <c r="R1003" s="558"/>
      <c r="S1003" s="556"/>
      <c r="T1003" s="556"/>
      <c r="U1003" s="556"/>
      <c r="V1003" s="743"/>
      <c r="W1003" s="745"/>
      <c r="X1003" s="746"/>
      <c r="Y1003" s="557"/>
      <c r="Z1003" s="506"/>
      <c r="AA1003" s="507"/>
      <c r="AB1003" s="507"/>
      <c r="AC1003" s="507"/>
      <c r="AD1003" s="507"/>
      <c r="AE1003" s="507"/>
      <c r="AF1003" s="507"/>
      <c r="AG1003" s="507"/>
      <c r="AH1003" s="507"/>
      <c r="AI1003" s="507"/>
      <c r="AJ1003" s="507"/>
      <c r="AK1003" s="507"/>
      <c r="AL1003" s="507"/>
      <c r="AM1003" s="507"/>
      <c r="AN1003" s="507"/>
      <c r="AO1003" s="507"/>
      <c r="AP1003" s="507"/>
      <c r="AQ1003" s="563"/>
      <c r="AR1003" s="563"/>
      <c r="AS1003" s="507"/>
    </row>
    <row r="1004" spans="1:45" ht="27" customHeight="1" x14ac:dyDescent="0.2">
      <c r="A1004" s="564"/>
      <c r="C1004" s="507"/>
      <c r="E1004" s="507"/>
      <c r="G1004" s="507"/>
      <c r="H1004" s="556"/>
      <c r="I1004" s="507"/>
      <c r="J1004" s="556"/>
      <c r="K1004" s="506"/>
      <c r="L1004" s="556"/>
      <c r="M1004" s="506"/>
      <c r="N1004" s="556"/>
      <c r="O1004" s="506"/>
      <c r="P1004" s="557"/>
      <c r="Q1004" s="556"/>
      <c r="R1004" s="558"/>
      <c r="S1004" s="556"/>
      <c r="T1004" s="556"/>
      <c r="U1004" s="556"/>
      <c r="V1004" s="743"/>
      <c r="W1004" s="745"/>
      <c r="X1004" s="746"/>
      <c r="Y1004" s="557"/>
      <c r="Z1004" s="506"/>
      <c r="AA1004" s="507"/>
      <c r="AB1004" s="507"/>
      <c r="AC1004" s="507"/>
      <c r="AD1004" s="507"/>
      <c r="AE1004" s="507"/>
      <c r="AF1004" s="507"/>
      <c r="AG1004" s="507"/>
      <c r="AH1004" s="507"/>
      <c r="AI1004" s="507"/>
      <c r="AJ1004" s="507"/>
      <c r="AK1004" s="507"/>
      <c r="AL1004" s="507"/>
      <c r="AM1004" s="507"/>
      <c r="AN1004" s="507"/>
      <c r="AO1004" s="507"/>
      <c r="AP1004" s="507"/>
      <c r="AQ1004" s="563"/>
      <c r="AR1004" s="563"/>
      <c r="AS1004" s="507"/>
    </row>
    <row r="1005" spans="1:45" ht="27" customHeight="1" x14ac:dyDescent="0.2">
      <c r="A1005" s="564"/>
      <c r="C1005" s="507"/>
      <c r="E1005" s="507"/>
      <c r="G1005" s="507"/>
      <c r="H1005" s="556"/>
      <c r="I1005" s="507"/>
      <c r="J1005" s="556"/>
      <c r="K1005" s="506"/>
      <c r="L1005" s="556"/>
      <c r="M1005" s="506"/>
      <c r="N1005" s="556"/>
      <c r="O1005" s="506"/>
      <c r="P1005" s="557"/>
      <c r="Q1005" s="556"/>
      <c r="R1005" s="558"/>
      <c r="S1005" s="556"/>
      <c r="T1005" s="556"/>
      <c r="U1005" s="556"/>
      <c r="V1005" s="743"/>
      <c r="W1005" s="745"/>
      <c r="X1005" s="746"/>
      <c r="Y1005" s="557"/>
      <c r="Z1005" s="506"/>
      <c r="AA1005" s="507"/>
      <c r="AB1005" s="507"/>
      <c r="AC1005" s="507"/>
      <c r="AD1005" s="507"/>
      <c r="AE1005" s="507"/>
      <c r="AF1005" s="507"/>
      <c r="AG1005" s="507"/>
      <c r="AH1005" s="507"/>
      <c r="AI1005" s="507"/>
      <c r="AJ1005" s="507"/>
      <c r="AK1005" s="507"/>
      <c r="AL1005" s="507"/>
      <c r="AM1005" s="507"/>
      <c r="AN1005" s="507"/>
      <c r="AO1005" s="507"/>
      <c r="AP1005" s="507"/>
      <c r="AQ1005" s="563"/>
      <c r="AR1005" s="563"/>
      <c r="AS1005" s="507"/>
    </row>
    <row r="1006" spans="1:45" ht="27" customHeight="1" x14ac:dyDescent="0.2">
      <c r="A1006" s="564"/>
      <c r="C1006" s="507"/>
      <c r="E1006" s="507"/>
      <c r="G1006" s="507"/>
      <c r="H1006" s="556"/>
      <c r="I1006" s="507"/>
      <c r="J1006" s="556"/>
      <c r="K1006" s="506"/>
      <c r="L1006" s="556"/>
      <c r="M1006" s="506"/>
      <c r="N1006" s="556"/>
      <c r="O1006" s="506"/>
      <c r="P1006" s="557"/>
      <c r="Q1006" s="556"/>
      <c r="R1006" s="558"/>
      <c r="S1006" s="556"/>
      <c r="T1006" s="556"/>
      <c r="U1006" s="556"/>
      <c r="V1006" s="743"/>
      <c r="W1006" s="745"/>
      <c r="X1006" s="746"/>
      <c r="Y1006" s="557"/>
      <c r="Z1006" s="506"/>
      <c r="AA1006" s="507"/>
      <c r="AB1006" s="507"/>
      <c r="AC1006" s="507"/>
      <c r="AD1006" s="507"/>
      <c r="AE1006" s="507"/>
      <c r="AF1006" s="507"/>
      <c r="AG1006" s="507"/>
      <c r="AH1006" s="507"/>
      <c r="AI1006" s="507"/>
      <c r="AJ1006" s="507"/>
      <c r="AK1006" s="507"/>
      <c r="AL1006" s="507"/>
      <c r="AM1006" s="507"/>
      <c r="AN1006" s="507"/>
      <c r="AO1006" s="507"/>
      <c r="AP1006" s="507"/>
      <c r="AQ1006" s="563"/>
      <c r="AR1006" s="563"/>
      <c r="AS1006" s="507"/>
    </row>
    <row r="1007" spans="1:45" ht="27" customHeight="1" x14ac:dyDescent="0.2">
      <c r="A1007" s="564"/>
      <c r="C1007" s="507"/>
      <c r="E1007" s="507"/>
      <c r="G1007" s="507"/>
      <c r="H1007" s="556"/>
      <c r="I1007" s="507"/>
      <c r="J1007" s="556"/>
      <c r="K1007" s="506"/>
      <c r="L1007" s="556"/>
      <c r="M1007" s="506"/>
      <c r="N1007" s="556"/>
      <c r="O1007" s="506"/>
      <c r="P1007" s="557"/>
      <c r="Q1007" s="556"/>
      <c r="R1007" s="558"/>
      <c r="S1007" s="556"/>
      <c r="T1007" s="556"/>
      <c r="U1007" s="556"/>
      <c r="V1007" s="743"/>
      <c r="W1007" s="745"/>
      <c r="X1007" s="746"/>
      <c r="Y1007" s="557"/>
      <c r="Z1007" s="506"/>
      <c r="AA1007" s="507"/>
      <c r="AB1007" s="507"/>
      <c r="AC1007" s="507"/>
      <c r="AD1007" s="507"/>
      <c r="AE1007" s="507"/>
      <c r="AF1007" s="507"/>
      <c r="AG1007" s="507"/>
      <c r="AH1007" s="507"/>
      <c r="AI1007" s="507"/>
      <c r="AJ1007" s="507"/>
      <c r="AK1007" s="507"/>
      <c r="AL1007" s="507"/>
      <c r="AM1007" s="507"/>
      <c r="AN1007" s="507"/>
      <c r="AO1007" s="507"/>
      <c r="AP1007" s="507"/>
      <c r="AQ1007" s="563"/>
      <c r="AR1007" s="563"/>
      <c r="AS1007" s="507"/>
    </row>
    <row r="1008" spans="1:45" ht="27" customHeight="1" x14ac:dyDescent="0.2">
      <c r="A1008" s="564"/>
      <c r="C1008" s="507"/>
      <c r="E1008" s="507"/>
      <c r="G1008" s="507"/>
      <c r="H1008" s="556"/>
      <c r="I1008" s="507"/>
      <c r="J1008" s="556"/>
      <c r="K1008" s="506"/>
      <c r="L1008" s="556"/>
      <c r="M1008" s="506"/>
      <c r="N1008" s="556"/>
      <c r="O1008" s="506"/>
      <c r="P1008" s="557"/>
      <c r="Q1008" s="556"/>
      <c r="R1008" s="558"/>
      <c r="S1008" s="556"/>
      <c r="T1008" s="556"/>
      <c r="U1008" s="556"/>
      <c r="V1008" s="743"/>
      <c r="W1008" s="745"/>
      <c r="X1008" s="746"/>
      <c r="Y1008" s="557"/>
      <c r="Z1008" s="506"/>
      <c r="AA1008" s="507"/>
      <c r="AB1008" s="507"/>
      <c r="AC1008" s="507"/>
      <c r="AD1008" s="507"/>
      <c r="AE1008" s="507"/>
      <c r="AF1008" s="507"/>
      <c r="AG1008" s="507"/>
      <c r="AH1008" s="507"/>
      <c r="AI1008" s="507"/>
      <c r="AJ1008" s="507"/>
      <c r="AK1008" s="507"/>
      <c r="AL1008" s="507"/>
      <c r="AM1008" s="507"/>
      <c r="AN1008" s="507"/>
      <c r="AO1008" s="507"/>
      <c r="AP1008" s="507"/>
      <c r="AQ1008" s="563"/>
      <c r="AR1008" s="563"/>
      <c r="AS1008" s="507"/>
    </row>
    <row r="1009" spans="1:45" ht="27" customHeight="1" x14ac:dyDescent="0.2">
      <c r="A1009" s="564"/>
      <c r="C1009" s="507"/>
      <c r="E1009" s="507"/>
      <c r="G1009" s="507"/>
      <c r="H1009" s="556"/>
      <c r="I1009" s="507"/>
      <c r="J1009" s="556"/>
      <c r="K1009" s="506"/>
      <c r="L1009" s="556"/>
      <c r="M1009" s="506"/>
      <c r="N1009" s="556"/>
      <c r="O1009" s="506"/>
      <c r="P1009" s="557"/>
      <c r="Q1009" s="556"/>
      <c r="R1009" s="558"/>
      <c r="S1009" s="556"/>
      <c r="T1009" s="556"/>
      <c r="U1009" s="556"/>
      <c r="V1009" s="743"/>
      <c r="W1009" s="745"/>
      <c r="X1009" s="746"/>
      <c r="Y1009" s="557"/>
      <c r="Z1009" s="506"/>
      <c r="AA1009" s="507"/>
      <c r="AB1009" s="507"/>
      <c r="AC1009" s="507"/>
      <c r="AD1009" s="507"/>
      <c r="AE1009" s="507"/>
      <c r="AF1009" s="507"/>
      <c r="AG1009" s="507"/>
      <c r="AH1009" s="507"/>
      <c r="AI1009" s="507"/>
      <c r="AJ1009" s="507"/>
      <c r="AK1009" s="507"/>
      <c r="AL1009" s="507"/>
      <c r="AM1009" s="507"/>
      <c r="AN1009" s="507"/>
      <c r="AO1009" s="507"/>
      <c r="AP1009" s="507"/>
      <c r="AQ1009" s="563"/>
      <c r="AR1009" s="563"/>
      <c r="AS1009" s="507"/>
    </row>
    <row r="1010" spans="1:45" ht="27" customHeight="1" x14ac:dyDescent="0.2">
      <c r="A1010" s="564"/>
      <c r="C1010" s="507"/>
      <c r="E1010" s="507"/>
      <c r="G1010" s="507"/>
      <c r="H1010" s="556"/>
      <c r="I1010" s="507"/>
      <c r="J1010" s="556"/>
      <c r="K1010" s="506"/>
      <c r="L1010" s="556"/>
      <c r="M1010" s="506"/>
      <c r="N1010" s="556"/>
      <c r="O1010" s="506"/>
      <c r="P1010" s="557"/>
      <c r="Q1010" s="556"/>
      <c r="R1010" s="558"/>
      <c r="S1010" s="556"/>
      <c r="T1010" s="556"/>
      <c r="U1010" s="556"/>
      <c r="V1010" s="743"/>
      <c r="W1010" s="745"/>
      <c r="X1010" s="746"/>
      <c r="Y1010" s="557"/>
      <c r="Z1010" s="506"/>
      <c r="AA1010" s="507"/>
      <c r="AB1010" s="507"/>
      <c r="AC1010" s="507"/>
      <c r="AD1010" s="507"/>
      <c r="AE1010" s="507"/>
      <c r="AF1010" s="507"/>
      <c r="AG1010" s="507"/>
      <c r="AH1010" s="507"/>
      <c r="AI1010" s="507"/>
      <c r="AJ1010" s="507"/>
      <c r="AK1010" s="507"/>
      <c r="AL1010" s="507"/>
      <c r="AM1010" s="507"/>
      <c r="AN1010" s="507"/>
      <c r="AO1010" s="507"/>
      <c r="AP1010" s="507"/>
      <c r="AQ1010" s="563"/>
      <c r="AR1010" s="563"/>
      <c r="AS1010" s="507"/>
    </row>
    <row r="1011" spans="1:45" ht="27" customHeight="1" x14ac:dyDescent="0.2">
      <c r="A1011" s="564"/>
      <c r="C1011" s="507"/>
      <c r="E1011" s="507"/>
      <c r="G1011" s="507"/>
      <c r="H1011" s="556"/>
      <c r="I1011" s="507"/>
      <c r="J1011" s="556"/>
      <c r="K1011" s="506"/>
      <c r="L1011" s="556"/>
      <c r="M1011" s="506"/>
      <c r="N1011" s="556"/>
      <c r="O1011" s="506"/>
      <c r="P1011" s="557"/>
      <c r="Q1011" s="556"/>
      <c r="R1011" s="558"/>
      <c r="S1011" s="556"/>
      <c r="T1011" s="556"/>
      <c r="U1011" s="556"/>
      <c r="V1011" s="743"/>
      <c r="W1011" s="745"/>
      <c r="X1011" s="746"/>
      <c r="Y1011" s="557"/>
      <c r="Z1011" s="506"/>
      <c r="AA1011" s="507"/>
      <c r="AB1011" s="507"/>
      <c r="AC1011" s="507"/>
      <c r="AD1011" s="507"/>
      <c r="AE1011" s="507"/>
      <c r="AF1011" s="507"/>
      <c r="AG1011" s="507"/>
      <c r="AH1011" s="507"/>
      <c r="AI1011" s="507"/>
      <c r="AJ1011" s="507"/>
      <c r="AK1011" s="507"/>
      <c r="AL1011" s="507"/>
      <c r="AM1011" s="507"/>
      <c r="AN1011" s="507"/>
      <c r="AO1011" s="507"/>
      <c r="AP1011" s="507"/>
      <c r="AQ1011" s="563"/>
      <c r="AR1011" s="563"/>
      <c r="AS1011" s="507"/>
    </row>
    <row r="1012" spans="1:45" ht="27" customHeight="1" x14ac:dyDescent="0.2">
      <c r="A1012" s="564"/>
      <c r="C1012" s="507"/>
      <c r="E1012" s="507"/>
      <c r="G1012" s="507"/>
      <c r="H1012" s="556"/>
      <c r="I1012" s="507"/>
      <c r="J1012" s="556"/>
      <c r="K1012" s="506"/>
      <c r="L1012" s="556"/>
      <c r="M1012" s="506"/>
      <c r="N1012" s="556"/>
      <c r="O1012" s="506"/>
      <c r="P1012" s="557"/>
      <c r="Q1012" s="556"/>
      <c r="R1012" s="558"/>
      <c r="S1012" s="556"/>
      <c r="T1012" s="556"/>
      <c r="U1012" s="556"/>
      <c r="V1012" s="743"/>
      <c r="W1012" s="745"/>
      <c r="X1012" s="746"/>
      <c r="Y1012" s="557"/>
      <c r="Z1012" s="506"/>
      <c r="AA1012" s="507"/>
      <c r="AB1012" s="507"/>
      <c r="AC1012" s="507"/>
      <c r="AD1012" s="507"/>
      <c r="AE1012" s="507"/>
      <c r="AF1012" s="507"/>
      <c r="AG1012" s="507"/>
      <c r="AH1012" s="507"/>
      <c r="AI1012" s="507"/>
      <c r="AJ1012" s="507"/>
      <c r="AK1012" s="507"/>
      <c r="AL1012" s="507"/>
      <c r="AM1012" s="507"/>
      <c r="AN1012" s="507"/>
      <c r="AO1012" s="507"/>
      <c r="AP1012" s="507"/>
      <c r="AQ1012" s="563"/>
      <c r="AR1012" s="563"/>
      <c r="AS1012" s="507"/>
    </row>
    <row r="1013" spans="1:45" ht="27" customHeight="1" x14ac:dyDescent="0.2">
      <c r="A1013" s="564"/>
      <c r="C1013" s="507"/>
      <c r="E1013" s="507"/>
      <c r="G1013" s="507"/>
      <c r="H1013" s="556"/>
      <c r="I1013" s="507"/>
      <c r="J1013" s="556"/>
      <c r="K1013" s="506"/>
      <c r="L1013" s="556"/>
      <c r="M1013" s="506"/>
      <c r="N1013" s="556"/>
      <c r="O1013" s="506"/>
      <c r="P1013" s="557"/>
      <c r="Q1013" s="556"/>
      <c r="R1013" s="558"/>
      <c r="S1013" s="556"/>
      <c r="T1013" s="556"/>
      <c r="U1013" s="556"/>
      <c r="V1013" s="743"/>
      <c r="W1013" s="745"/>
      <c r="X1013" s="746"/>
      <c r="Y1013" s="557"/>
      <c r="Z1013" s="506"/>
      <c r="AA1013" s="507"/>
      <c r="AB1013" s="507"/>
      <c r="AC1013" s="507"/>
      <c r="AD1013" s="507"/>
      <c r="AE1013" s="507"/>
      <c r="AF1013" s="507"/>
      <c r="AG1013" s="507"/>
      <c r="AH1013" s="507"/>
      <c r="AI1013" s="507"/>
      <c r="AJ1013" s="507"/>
      <c r="AK1013" s="507"/>
      <c r="AL1013" s="507"/>
      <c r="AM1013" s="507"/>
      <c r="AN1013" s="507"/>
      <c r="AO1013" s="507"/>
      <c r="AP1013" s="507"/>
      <c r="AQ1013" s="563"/>
      <c r="AR1013" s="563"/>
      <c r="AS1013" s="507"/>
    </row>
    <row r="1014" spans="1:45" ht="27" customHeight="1" x14ac:dyDescent="0.2">
      <c r="A1014" s="564"/>
      <c r="C1014" s="507"/>
      <c r="E1014" s="507"/>
      <c r="G1014" s="507"/>
      <c r="H1014" s="556"/>
      <c r="I1014" s="507"/>
      <c r="J1014" s="556"/>
      <c r="K1014" s="506"/>
      <c r="L1014" s="556"/>
      <c r="M1014" s="506"/>
      <c r="N1014" s="556"/>
      <c r="O1014" s="506"/>
      <c r="P1014" s="557"/>
      <c r="Q1014" s="556"/>
      <c r="R1014" s="558"/>
      <c r="S1014" s="556"/>
      <c r="T1014" s="556"/>
      <c r="U1014" s="556"/>
      <c r="V1014" s="743"/>
      <c r="W1014" s="745"/>
      <c r="X1014" s="746"/>
      <c r="Y1014" s="557"/>
      <c r="Z1014" s="506"/>
      <c r="AA1014" s="507"/>
      <c r="AB1014" s="507"/>
      <c r="AC1014" s="507"/>
      <c r="AD1014" s="507"/>
      <c r="AE1014" s="507"/>
      <c r="AF1014" s="507"/>
      <c r="AG1014" s="507"/>
      <c r="AH1014" s="507"/>
      <c r="AI1014" s="507"/>
      <c r="AJ1014" s="507"/>
      <c r="AK1014" s="507"/>
      <c r="AL1014" s="507"/>
      <c r="AM1014" s="507"/>
      <c r="AN1014" s="507"/>
      <c r="AO1014" s="507"/>
      <c r="AP1014" s="507"/>
      <c r="AQ1014" s="563"/>
      <c r="AR1014" s="563"/>
      <c r="AS1014" s="507"/>
    </row>
    <row r="1015" spans="1:45" ht="27" customHeight="1" x14ac:dyDescent="0.2">
      <c r="A1015" s="564"/>
      <c r="C1015" s="507"/>
      <c r="E1015" s="507"/>
      <c r="G1015" s="507"/>
      <c r="H1015" s="556"/>
      <c r="I1015" s="507"/>
      <c r="J1015" s="556"/>
      <c r="K1015" s="506"/>
      <c r="L1015" s="556"/>
      <c r="M1015" s="506"/>
      <c r="N1015" s="556"/>
      <c r="O1015" s="506"/>
      <c r="P1015" s="557"/>
      <c r="Q1015" s="556"/>
      <c r="R1015" s="558"/>
      <c r="S1015" s="556"/>
      <c r="T1015" s="556"/>
      <c r="U1015" s="556"/>
      <c r="V1015" s="743"/>
      <c r="W1015" s="745"/>
      <c r="X1015" s="746"/>
      <c r="Y1015" s="557"/>
      <c r="Z1015" s="506"/>
      <c r="AA1015" s="507"/>
      <c r="AB1015" s="507"/>
      <c r="AC1015" s="507"/>
      <c r="AD1015" s="507"/>
      <c r="AE1015" s="507"/>
      <c r="AF1015" s="507"/>
      <c r="AG1015" s="507"/>
      <c r="AH1015" s="507"/>
      <c r="AI1015" s="507"/>
      <c r="AJ1015" s="507"/>
      <c r="AK1015" s="507"/>
      <c r="AL1015" s="507"/>
      <c r="AM1015" s="507"/>
      <c r="AN1015" s="507"/>
      <c r="AO1015" s="507"/>
      <c r="AP1015" s="507"/>
      <c r="AQ1015" s="563"/>
      <c r="AR1015" s="563"/>
      <c r="AS1015" s="507"/>
    </row>
    <row r="1016" spans="1:45" ht="27" customHeight="1" x14ac:dyDescent="0.2">
      <c r="A1016" s="564"/>
      <c r="C1016" s="507"/>
      <c r="E1016" s="507"/>
      <c r="G1016" s="507"/>
      <c r="H1016" s="556"/>
      <c r="I1016" s="507"/>
      <c r="J1016" s="556"/>
      <c r="K1016" s="506"/>
      <c r="L1016" s="556"/>
      <c r="M1016" s="506"/>
      <c r="N1016" s="556"/>
      <c r="O1016" s="506"/>
      <c r="P1016" s="557"/>
      <c r="Q1016" s="556"/>
      <c r="R1016" s="558"/>
      <c r="S1016" s="556"/>
      <c r="T1016" s="556"/>
      <c r="U1016" s="556"/>
      <c r="V1016" s="743"/>
      <c r="W1016" s="745"/>
      <c r="X1016" s="746"/>
      <c r="Y1016" s="557"/>
      <c r="Z1016" s="506"/>
      <c r="AA1016" s="507"/>
      <c r="AB1016" s="507"/>
      <c r="AC1016" s="507"/>
      <c r="AD1016" s="507"/>
      <c r="AE1016" s="507"/>
      <c r="AF1016" s="507"/>
      <c r="AG1016" s="507"/>
      <c r="AH1016" s="507"/>
      <c r="AI1016" s="507"/>
      <c r="AJ1016" s="507"/>
      <c r="AK1016" s="507"/>
      <c r="AL1016" s="507"/>
      <c r="AM1016" s="507"/>
      <c r="AN1016" s="507"/>
      <c r="AO1016" s="507"/>
      <c r="AP1016" s="507"/>
      <c r="AQ1016" s="563"/>
      <c r="AR1016" s="563"/>
      <c r="AS1016" s="507"/>
    </row>
    <row r="1017" spans="1:45" ht="27" customHeight="1" x14ac:dyDescent="0.2">
      <c r="A1017" s="564"/>
      <c r="C1017" s="507"/>
      <c r="E1017" s="507"/>
      <c r="G1017" s="507"/>
      <c r="H1017" s="556"/>
      <c r="I1017" s="507"/>
      <c r="J1017" s="556"/>
      <c r="K1017" s="506"/>
      <c r="L1017" s="556"/>
      <c r="M1017" s="506"/>
      <c r="N1017" s="556"/>
      <c r="O1017" s="506"/>
      <c r="P1017" s="557"/>
      <c r="Q1017" s="556"/>
      <c r="R1017" s="558"/>
      <c r="S1017" s="556"/>
      <c r="T1017" s="556"/>
      <c r="U1017" s="556"/>
      <c r="V1017" s="743"/>
      <c r="W1017" s="745"/>
      <c r="X1017" s="746"/>
      <c r="Y1017" s="557"/>
      <c r="Z1017" s="506"/>
      <c r="AA1017" s="507"/>
      <c r="AB1017" s="507"/>
      <c r="AC1017" s="507"/>
      <c r="AD1017" s="507"/>
      <c r="AE1017" s="507"/>
      <c r="AF1017" s="507"/>
      <c r="AG1017" s="507"/>
      <c r="AH1017" s="507"/>
      <c r="AI1017" s="507"/>
      <c r="AJ1017" s="507"/>
      <c r="AK1017" s="507"/>
      <c r="AL1017" s="507"/>
      <c r="AM1017" s="507"/>
      <c r="AN1017" s="507"/>
      <c r="AO1017" s="507"/>
      <c r="AP1017" s="507"/>
      <c r="AQ1017" s="563"/>
      <c r="AR1017" s="563"/>
      <c r="AS1017" s="507"/>
    </row>
    <row r="1018" spans="1:45" ht="27" customHeight="1" x14ac:dyDescent="0.2">
      <c r="A1018" s="564"/>
      <c r="C1018" s="507"/>
      <c r="E1018" s="507"/>
      <c r="G1018" s="507"/>
      <c r="H1018" s="556"/>
      <c r="I1018" s="507"/>
      <c r="J1018" s="556"/>
      <c r="K1018" s="506"/>
      <c r="L1018" s="556"/>
      <c r="M1018" s="506"/>
      <c r="N1018" s="556"/>
      <c r="O1018" s="506"/>
      <c r="P1018" s="557"/>
      <c r="Q1018" s="556"/>
      <c r="R1018" s="558"/>
      <c r="S1018" s="556"/>
      <c r="T1018" s="556"/>
      <c r="U1018" s="556"/>
      <c r="V1018" s="743"/>
      <c r="W1018" s="745"/>
      <c r="X1018" s="746"/>
      <c r="Y1018" s="557"/>
      <c r="Z1018" s="506"/>
      <c r="AA1018" s="507"/>
      <c r="AB1018" s="507"/>
      <c r="AC1018" s="507"/>
      <c r="AD1018" s="507"/>
      <c r="AE1018" s="507"/>
      <c r="AF1018" s="507"/>
      <c r="AG1018" s="507"/>
      <c r="AH1018" s="507"/>
      <c r="AI1018" s="507"/>
      <c r="AJ1018" s="507"/>
      <c r="AK1018" s="507"/>
      <c r="AL1018" s="507"/>
      <c r="AM1018" s="507"/>
      <c r="AN1018" s="507"/>
      <c r="AO1018" s="507"/>
      <c r="AP1018" s="507"/>
      <c r="AQ1018" s="563"/>
      <c r="AR1018" s="563"/>
      <c r="AS1018" s="507"/>
    </row>
    <row r="1019" spans="1:45" ht="27" customHeight="1" x14ac:dyDescent="0.2">
      <c r="A1019" s="564"/>
      <c r="C1019" s="507"/>
      <c r="E1019" s="507"/>
      <c r="G1019" s="507"/>
      <c r="H1019" s="556"/>
      <c r="I1019" s="507"/>
      <c r="J1019" s="556"/>
      <c r="K1019" s="506"/>
      <c r="L1019" s="556"/>
      <c r="M1019" s="506"/>
      <c r="N1019" s="556"/>
      <c r="O1019" s="506"/>
      <c r="P1019" s="557"/>
      <c r="Q1019" s="556"/>
      <c r="R1019" s="558"/>
      <c r="S1019" s="556"/>
      <c r="T1019" s="556"/>
      <c r="U1019" s="556"/>
      <c r="V1019" s="743"/>
      <c r="W1019" s="745"/>
      <c r="X1019" s="746"/>
      <c r="Y1019" s="557"/>
      <c r="Z1019" s="506"/>
      <c r="AA1019" s="507"/>
      <c r="AB1019" s="507"/>
      <c r="AC1019" s="507"/>
      <c r="AD1019" s="507"/>
      <c r="AE1019" s="507"/>
      <c r="AF1019" s="507"/>
      <c r="AG1019" s="507"/>
      <c r="AH1019" s="507"/>
      <c r="AI1019" s="507"/>
      <c r="AJ1019" s="507"/>
      <c r="AK1019" s="507"/>
      <c r="AL1019" s="507"/>
      <c r="AM1019" s="507"/>
      <c r="AN1019" s="507"/>
      <c r="AO1019" s="507"/>
      <c r="AP1019" s="507"/>
      <c r="AQ1019" s="563"/>
      <c r="AR1019" s="563"/>
      <c r="AS1019" s="507"/>
    </row>
    <row r="1020" spans="1:45" ht="27" customHeight="1" x14ac:dyDescent="0.2">
      <c r="A1020" s="564"/>
      <c r="C1020" s="507"/>
      <c r="E1020" s="507"/>
      <c r="G1020" s="507"/>
      <c r="H1020" s="556"/>
      <c r="I1020" s="507"/>
      <c r="J1020" s="556"/>
      <c r="K1020" s="506"/>
      <c r="L1020" s="556"/>
      <c r="M1020" s="506"/>
      <c r="N1020" s="556"/>
      <c r="O1020" s="506"/>
      <c r="P1020" s="557"/>
      <c r="Q1020" s="556"/>
      <c r="R1020" s="558"/>
      <c r="S1020" s="556"/>
      <c r="T1020" s="556"/>
      <c r="U1020" s="556"/>
      <c r="V1020" s="743"/>
      <c r="W1020" s="745"/>
      <c r="X1020" s="746"/>
      <c r="Y1020" s="557"/>
      <c r="Z1020" s="506"/>
      <c r="AA1020" s="507"/>
      <c r="AB1020" s="507"/>
      <c r="AC1020" s="507"/>
      <c r="AD1020" s="507"/>
      <c r="AE1020" s="507"/>
      <c r="AF1020" s="507"/>
      <c r="AG1020" s="507"/>
      <c r="AH1020" s="507"/>
      <c r="AI1020" s="507"/>
      <c r="AJ1020" s="507"/>
      <c r="AK1020" s="507"/>
      <c r="AL1020" s="507"/>
      <c r="AM1020" s="507"/>
      <c r="AN1020" s="507"/>
      <c r="AO1020" s="507"/>
      <c r="AP1020" s="507"/>
      <c r="AQ1020" s="563"/>
      <c r="AR1020" s="563"/>
      <c r="AS1020" s="507"/>
    </row>
    <row r="1021" spans="1:45" ht="27" customHeight="1" x14ac:dyDescent="0.2">
      <c r="A1021" s="564"/>
      <c r="C1021" s="507"/>
      <c r="E1021" s="507"/>
      <c r="G1021" s="507"/>
      <c r="H1021" s="556"/>
      <c r="I1021" s="507"/>
      <c r="J1021" s="556"/>
      <c r="K1021" s="506"/>
      <c r="L1021" s="556"/>
      <c r="M1021" s="506"/>
      <c r="N1021" s="556"/>
      <c r="O1021" s="506"/>
      <c r="P1021" s="557"/>
      <c r="Q1021" s="556"/>
      <c r="R1021" s="558"/>
      <c r="S1021" s="556"/>
      <c r="T1021" s="556"/>
      <c r="U1021" s="556"/>
      <c r="V1021" s="743"/>
      <c r="W1021" s="745"/>
      <c r="X1021" s="746"/>
      <c r="Y1021" s="557"/>
      <c r="Z1021" s="506"/>
      <c r="AA1021" s="507"/>
      <c r="AB1021" s="507"/>
      <c r="AC1021" s="507"/>
      <c r="AD1021" s="507"/>
      <c r="AE1021" s="507"/>
      <c r="AF1021" s="507"/>
      <c r="AG1021" s="507"/>
      <c r="AH1021" s="507"/>
      <c r="AI1021" s="507"/>
      <c r="AJ1021" s="507"/>
      <c r="AK1021" s="507"/>
      <c r="AL1021" s="507"/>
      <c r="AM1021" s="507"/>
      <c r="AN1021" s="507"/>
      <c r="AO1021" s="507"/>
      <c r="AP1021" s="507"/>
      <c r="AQ1021" s="563"/>
      <c r="AR1021" s="563"/>
      <c r="AS1021" s="507"/>
    </row>
    <row r="1022" spans="1:45" ht="27" customHeight="1" x14ac:dyDescent="0.2">
      <c r="A1022" s="564"/>
      <c r="C1022" s="507"/>
      <c r="E1022" s="507"/>
      <c r="G1022" s="507"/>
      <c r="H1022" s="556"/>
      <c r="I1022" s="507"/>
      <c r="J1022" s="556"/>
      <c r="K1022" s="506"/>
      <c r="L1022" s="556"/>
      <c r="M1022" s="506"/>
      <c r="N1022" s="556"/>
      <c r="O1022" s="506"/>
      <c r="P1022" s="557"/>
      <c r="Q1022" s="556"/>
      <c r="R1022" s="558"/>
      <c r="S1022" s="556"/>
      <c r="T1022" s="556"/>
      <c r="U1022" s="556"/>
      <c r="V1022" s="743"/>
      <c r="W1022" s="745"/>
      <c r="X1022" s="746"/>
      <c r="Y1022" s="557"/>
      <c r="Z1022" s="506"/>
      <c r="AA1022" s="507"/>
      <c r="AB1022" s="507"/>
      <c r="AC1022" s="507"/>
      <c r="AD1022" s="507"/>
      <c r="AE1022" s="507"/>
      <c r="AF1022" s="507"/>
      <c r="AG1022" s="507"/>
      <c r="AH1022" s="507"/>
      <c r="AI1022" s="507"/>
      <c r="AJ1022" s="507"/>
      <c r="AK1022" s="507"/>
      <c r="AL1022" s="507"/>
      <c r="AM1022" s="507"/>
      <c r="AN1022" s="507"/>
      <c r="AO1022" s="507"/>
      <c r="AP1022" s="507"/>
      <c r="AQ1022" s="563"/>
      <c r="AR1022" s="563"/>
      <c r="AS1022" s="507"/>
    </row>
    <row r="1023" spans="1:45" ht="27" customHeight="1" x14ac:dyDescent="0.2">
      <c r="A1023" s="564"/>
      <c r="C1023" s="507"/>
      <c r="E1023" s="507"/>
      <c r="G1023" s="507"/>
      <c r="H1023" s="556"/>
      <c r="I1023" s="507"/>
      <c r="J1023" s="556"/>
      <c r="K1023" s="506"/>
      <c r="L1023" s="556"/>
      <c r="M1023" s="506"/>
      <c r="N1023" s="556"/>
      <c r="O1023" s="506"/>
      <c r="P1023" s="557"/>
      <c r="Q1023" s="556"/>
      <c r="R1023" s="558"/>
      <c r="S1023" s="556"/>
      <c r="T1023" s="556"/>
      <c r="U1023" s="556"/>
      <c r="V1023" s="743"/>
      <c r="W1023" s="745"/>
      <c r="X1023" s="746"/>
      <c r="Y1023" s="557"/>
      <c r="Z1023" s="506"/>
      <c r="AA1023" s="507"/>
      <c r="AB1023" s="507"/>
      <c r="AC1023" s="507"/>
      <c r="AD1023" s="507"/>
      <c r="AE1023" s="507"/>
      <c r="AF1023" s="507"/>
      <c r="AG1023" s="507"/>
      <c r="AH1023" s="507"/>
      <c r="AI1023" s="507"/>
      <c r="AJ1023" s="507"/>
      <c r="AK1023" s="507"/>
      <c r="AL1023" s="507"/>
      <c r="AM1023" s="507"/>
      <c r="AN1023" s="507"/>
      <c r="AO1023" s="507"/>
      <c r="AP1023" s="507"/>
      <c r="AQ1023" s="563"/>
      <c r="AR1023" s="563"/>
      <c r="AS1023" s="507"/>
    </row>
    <row r="1024" spans="1:45" ht="27" customHeight="1" x14ac:dyDescent="0.2">
      <c r="A1024" s="564"/>
      <c r="C1024" s="507"/>
      <c r="E1024" s="507"/>
      <c r="G1024" s="507"/>
      <c r="H1024" s="556"/>
      <c r="I1024" s="507"/>
      <c r="J1024" s="556"/>
      <c r="K1024" s="506"/>
      <c r="L1024" s="556"/>
      <c r="M1024" s="506"/>
      <c r="N1024" s="556"/>
      <c r="O1024" s="506"/>
      <c r="P1024" s="557"/>
      <c r="Q1024" s="556"/>
      <c r="R1024" s="558"/>
      <c r="S1024" s="556"/>
      <c r="T1024" s="556"/>
      <c r="U1024" s="556"/>
      <c r="V1024" s="743"/>
      <c r="W1024" s="745"/>
      <c r="X1024" s="746"/>
      <c r="Y1024" s="557"/>
      <c r="Z1024" s="506"/>
      <c r="AA1024" s="507"/>
      <c r="AB1024" s="507"/>
      <c r="AC1024" s="507"/>
      <c r="AD1024" s="507"/>
      <c r="AE1024" s="507"/>
      <c r="AF1024" s="507"/>
      <c r="AG1024" s="507"/>
      <c r="AH1024" s="507"/>
      <c r="AI1024" s="507"/>
      <c r="AJ1024" s="507"/>
      <c r="AK1024" s="507"/>
      <c r="AL1024" s="507"/>
      <c r="AM1024" s="507"/>
      <c r="AN1024" s="507"/>
      <c r="AO1024" s="507"/>
      <c r="AP1024" s="507"/>
      <c r="AQ1024" s="563"/>
      <c r="AR1024" s="563"/>
      <c r="AS1024" s="507"/>
    </row>
    <row r="1025" spans="1:45" ht="27" customHeight="1" x14ac:dyDescent="0.2">
      <c r="A1025" s="564"/>
      <c r="C1025" s="507"/>
      <c r="E1025" s="507"/>
      <c r="G1025" s="507"/>
      <c r="H1025" s="556"/>
      <c r="I1025" s="507"/>
      <c r="J1025" s="556"/>
      <c r="K1025" s="506"/>
      <c r="L1025" s="556"/>
      <c r="M1025" s="506"/>
      <c r="N1025" s="556"/>
      <c r="O1025" s="506"/>
      <c r="P1025" s="557"/>
      <c r="Q1025" s="556"/>
      <c r="R1025" s="558"/>
      <c r="S1025" s="556"/>
      <c r="T1025" s="556"/>
      <c r="U1025" s="556"/>
      <c r="V1025" s="743"/>
      <c r="W1025" s="745"/>
      <c r="X1025" s="746"/>
      <c r="Y1025" s="557"/>
      <c r="Z1025" s="506"/>
      <c r="AA1025" s="507"/>
      <c r="AB1025" s="507"/>
      <c r="AC1025" s="507"/>
      <c r="AD1025" s="507"/>
      <c r="AE1025" s="507"/>
      <c r="AF1025" s="507"/>
      <c r="AG1025" s="507"/>
      <c r="AH1025" s="507"/>
      <c r="AI1025" s="507"/>
      <c r="AJ1025" s="507"/>
      <c r="AK1025" s="507"/>
      <c r="AL1025" s="507"/>
      <c r="AM1025" s="507"/>
      <c r="AN1025" s="507"/>
      <c r="AO1025" s="507"/>
      <c r="AP1025" s="507"/>
      <c r="AQ1025" s="563"/>
      <c r="AR1025" s="563"/>
      <c r="AS1025" s="507"/>
    </row>
    <row r="1026" spans="1:45" ht="27" customHeight="1" x14ac:dyDescent="0.2">
      <c r="A1026" s="564"/>
      <c r="C1026" s="507"/>
      <c r="E1026" s="507"/>
      <c r="G1026" s="507"/>
      <c r="H1026" s="556"/>
      <c r="I1026" s="507"/>
      <c r="J1026" s="556"/>
      <c r="K1026" s="506"/>
      <c r="L1026" s="556"/>
      <c r="M1026" s="506"/>
      <c r="N1026" s="556"/>
      <c r="O1026" s="506"/>
      <c r="P1026" s="557"/>
      <c r="Q1026" s="556"/>
      <c r="R1026" s="558"/>
      <c r="S1026" s="556"/>
      <c r="T1026" s="556"/>
      <c r="U1026" s="556"/>
      <c r="V1026" s="743"/>
      <c r="W1026" s="745"/>
      <c r="X1026" s="746"/>
      <c r="Y1026" s="557"/>
      <c r="Z1026" s="506"/>
      <c r="AA1026" s="507"/>
      <c r="AB1026" s="507"/>
      <c r="AC1026" s="507"/>
      <c r="AD1026" s="507"/>
      <c r="AE1026" s="507"/>
      <c r="AF1026" s="507"/>
      <c r="AG1026" s="507"/>
      <c r="AH1026" s="507"/>
      <c r="AI1026" s="507"/>
      <c r="AJ1026" s="507"/>
      <c r="AK1026" s="507"/>
      <c r="AL1026" s="507"/>
      <c r="AM1026" s="507"/>
      <c r="AN1026" s="507"/>
      <c r="AO1026" s="507"/>
      <c r="AP1026" s="507"/>
      <c r="AQ1026" s="563"/>
      <c r="AR1026" s="563"/>
      <c r="AS1026" s="507"/>
    </row>
    <row r="1027" spans="1:45" ht="27" customHeight="1" x14ac:dyDescent="0.2">
      <c r="A1027" s="564"/>
      <c r="C1027" s="507"/>
      <c r="E1027" s="507"/>
      <c r="G1027" s="507"/>
      <c r="H1027" s="556"/>
      <c r="I1027" s="507"/>
      <c r="J1027" s="556"/>
      <c r="K1027" s="506"/>
      <c r="L1027" s="556"/>
      <c r="M1027" s="506"/>
      <c r="N1027" s="556"/>
      <c r="O1027" s="506"/>
      <c r="P1027" s="557"/>
      <c r="Q1027" s="556"/>
      <c r="R1027" s="558"/>
      <c r="S1027" s="556"/>
      <c r="T1027" s="556"/>
      <c r="U1027" s="556"/>
      <c r="V1027" s="743"/>
      <c r="W1027" s="745"/>
      <c r="X1027" s="746"/>
      <c r="Y1027" s="557"/>
      <c r="Z1027" s="506"/>
      <c r="AA1027" s="507"/>
      <c r="AB1027" s="507"/>
      <c r="AC1027" s="507"/>
      <c r="AD1027" s="507"/>
      <c r="AE1027" s="507"/>
      <c r="AF1027" s="507"/>
      <c r="AG1027" s="507"/>
      <c r="AH1027" s="507"/>
      <c r="AI1027" s="507"/>
      <c r="AJ1027" s="507"/>
      <c r="AK1027" s="507"/>
      <c r="AL1027" s="507"/>
      <c r="AM1027" s="507"/>
      <c r="AN1027" s="507"/>
      <c r="AO1027" s="507"/>
      <c r="AP1027" s="507"/>
      <c r="AQ1027" s="563"/>
      <c r="AR1027" s="563"/>
      <c r="AS1027" s="507"/>
    </row>
    <row r="1028" spans="1:45" ht="27" customHeight="1" x14ac:dyDescent="0.2">
      <c r="A1028" s="564"/>
      <c r="C1028" s="507"/>
      <c r="E1028" s="507"/>
      <c r="G1028" s="507"/>
      <c r="H1028" s="556"/>
      <c r="I1028" s="507"/>
      <c r="J1028" s="556"/>
      <c r="K1028" s="506"/>
      <c r="L1028" s="556"/>
      <c r="M1028" s="506"/>
      <c r="N1028" s="556"/>
      <c r="O1028" s="506"/>
      <c r="P1028" s="557"/>
      <c r="Q1028" s="556"/>
      <c r="R1028" s="558"/>
      <c r="S1028" s="556"/>
      <c r="T1028" s="556"/>
      <c r="U1028" s="556"/>
      <c r="V1028" s="743"/>
      <c r="W1028" s="745"/>
      <c r="X1028" s="746"/>
      <c r="Y1028" s="557"/>
      <c r="Z1028" s="506"/>
      <c r="AA1028" s="507"/>
      <c r="AB1028" s="507"/>
      <c r="AC1028" s="507"/>
      <c r="AD1028" s="507"/>
      <c r="AE1028" s="507"/>
      <c r="AF1028" s="507"/>
      <c r="AG1028" s="507"/>
      <c r="AH1028" s="507"/>
      <c r="AI1028" s="507"/>
      <c r="AJ1028" s="507"/>
      <c r="AK1028" s="507"/>
      <c r="AL1028" s="507"/>
      <c r="AM1028" s="507"/>
      <c r="AN1028" s="507"/>
      <c r="AO1028" s="507"/>
      <c r="AP1028" s="507"/>
      <c r="AQ1028" s="563"/>
      <c r="AR1028" s="563"/>
      <c r="AS1028" s="507"/>
    </row>
    <row r="1029" spans="1:45" ht="27" customHeight="1" x14ac:dyDescent="0.2">
      <c r="A1029" s="564"/>
      <c r="C1029" s="507"/>
      <c r="E1029" s="507"/>
      <c r="G1029" s="507"/>
      <c r="H1029" s="556"/>
      <c r="I1029" s="507"/>
      <c r="J1029" s="556"/>
      <c r="K1029" s="506"/>
      <c r="L1029" s="556"/>
      <c r="M1029" s="506"/>
      <c r="N1029" s="556"/>
      <c r="O1029" s="506"/>
      <c r="P1029" s="557"/>
      <c r="Q1029" s="556"/>
      <c r="R1029" s="558"/>
      <c r="S1029" s="556"/>
      <c r="T1029" s="556"/>
      <c r="U1029" s="556"/>
      <c r="V1029" s="743"/>
      <c r="W1029" s="745"/>
      <c r="X1029" s="746"/>
      <c r="Y1029" s="557"/>
      <c r="Z1029" s="506"/>
      <c r="AA1029" s="507"/>
      <c r="AB1029" s="507"/>
      <c r="AC1029" s="507"/>
      <c r="AD1029" s="507"/>
      <c r="AE1029" s="507"/>
      <c r="AF1029" s="507"/>
      <c r="AG1029" s="507"/>
      <c r="AH1029" s="507"/>
      <c r="AI1029" s="507"/>
      <c r="AJ1029" s="507"/>
      <c r="AK1029" s="507"/>
      <c r="AL1029" s="507"/>
      <c r="AM1029" s="507"/>
      <c r="AN1029" s="507"/>
      <c r="AO1029" s="507"/>
      <c r="AP1029" s="507"/>
      <c r="AQ1029" s="563"/>
      <c r="AR1029" s="563"/>
      <c r="AS1029" s="507"/>
    </row>
    <row r="1030" spans="1:45" ht="27" customHeight="1" x14ac:dyDescent="0.2">
      <c r="A1030" s="564"/>
      <c r="C1030" s="507"/>
      <c r="E1030" s="507"/>
      <c r="G1030" s="507"/>
      <c r="H1030" s="556"/>
      <c r="I1030" s="507"/>
      <c r="J1030" s="556"/>
      <c r="K1030" s="506"/>
      <c r="L1030" s="556"/>
      <c r="M1030" s="506"/>
      <c r="N1030" s="556"/>
      <c r="O1030" s="506"/>
      <c r="P1030" s="557"/>
      <c r="Q1030" s="556"/>
      <c r="R1030" s="558"/>
      <c r="S1030" s="556"/>
      <c r="T1030" s="556"/>
      <c r="U1030" s="556"/>
      <c r="V1030" s="743"/>
      <c r="W1030" s="745"/>
      <c r="X1030" s="746"/>
      <c r="Y1030" s="557"/>
      <c r="Z1030" s="506"/>
      <c r="AA1030" s="507"/>
      <c r="AB1030" s="507"/>
      <c r="AC1030" s="507"/>
      <c r="AD1030" s="507"/>
      <c r="AE1030" s="507"/>
      <c r="AF1030" s="507"/>
      <c r="AG1030" s="507"/>
      <c r="AH1030" s="507"/>
      <c r="AI1030" s="507"/>
      <c r="AJ1030" s="507"/>
      <c r="AK1030" s="507"/>
      <c r="AL1030" s="507"/>
      <c r="AM1030" s="507"/>
      <c r="AN1030" s="507"/>
      <c r="AO1030" s="507"/>
      <c r="AP1030" s="507"/>
      <c r="AQ1030" s="563"/>
      <c r="AR1030" s="563"/>
      <c r="AS1030" s="507"/>
    </row>
    <row r="1031" spans="1:45" ht="27" customHeight="1" x14ac:dyDescent="0.2">
      <c r="A1031" s="564"/>
      <c r="C1031" s="507"/>
      <c r="E1031" s="507"/>
      <c r="G1031" s="507"/>
      <c r="H1031" s="556"/>
      <c r="I1031" s="507"/>
      <c r="J1031" s="556"/>
      <c r="K1031" s="506"/>
      <c r="L1031" s="556"/>
      <c r="M1031" s="506"/>
      <c r="N1031" s="556"/>
      <c r="O1031" s="506"/>
      <c r="P1031" s="557"/>
      <c r="Q1031" s="556"/>
      <c r="R1031" s="558"/>
      <c r="S1031" s="556"/>
      <c r="T1031" s="556"/>
      <c r="U1031" s="556"/>
      <c r="V1031" s="743"/>
      <c r="W1031" s="745"/>
      <c r="X1031" s="746"/>
      <c r="Y1031" s="557"/>
      <c r="Z1031" s="506"/>
      <c r="AA1031" s="507"/>
      <c r="AB1031" s="507"/>
      <c r="AC1031" s="507"/>
      <c r="AD1031" s="507"/>
      <c r="AE1031" s="507"/>
      <c r="AF1031" s="507"/>
      <c r="AG1031" s="507"/>
      <c r="AH1031" s="507"/>
      <c r="AI1031" s="507"/>
      <c r="AJ1031" s="507"/>
      <c r="AK1031" s="507"/>
      <c r="AL1031" s="507"/>
      <c r="AM1031" s="507"/>
      <c r="AN1031" s="507"/>
      <c r="AO1031" s="507"/>
      <c r="AP1031" s="507"/>
      <c r="AQ1031" s="563"/>
      <c r="AR1031" s="563"/>
      <c r="AS1031" s="507"/>
    </row>
    <row r="1032" spans="1:45" ht="27" customHeight="1" x14ac:dyDescent="0.2">
      <c r="A1032" s="564"/>
      <c r="C1032" s="507"/>
      <c r="E1032" s="507"/>
      <c r="G1032" s="507"/>
      <c r="H1032" s="556"/>
      <c r="I1032" s="507"/>
      <c r="J1032" s="556"/>
      <c r="K1032" s="506"/>
      <c r="L1032" s="556"/>
      <c r="M1032" s="506"/>
      <c r="N1032" s="556"/>
      <c r="O1032" s="506"/>
      <c r="P1032" s="557"/>
      <c r="Q1032" s="556"/>
      <c r="R1032" s="558"/>
      <c r="S1032" s="556"/>
      <c r="T1032" s="556"/>
      <c r="U1032" s="556"/>
      <c r="V1032" s="743"/>
      <c r="W1032" s="745"/>
      <c r="X1032" s="746"/>
      <c r="Y1032" s="557"/>
      <c r="Z1032" s="506"/>
      <c r="AA1032" s="507"/>
      <c r="AB1032" s="507"/>
      <c r="AC1032" s="507"/>
      <c r="AD1032" s="507"/>
      <c r="AE1032" s="507"/>
      <c r="AF1032" s="507"/>
      <c r="AG1032" s="507"/>
      <c r="AH1032" s="507"/>
      <c r="AI1032" s="507"/>
      <c r="AJ1032" s="507"/>
      <c r="AK1032" s="507"/>
      <c r="AL1032" s="507"/>
      <c r="AM1032" s="507"/>
      <c r="AN1032" s="507"/>
      <c r="AO1032" s="507"/>
      <c r="AP1032" s="507"/>
      <c r="AQ1032" s="563"/>
      <c r="AR1032" s="563"/>
      <c r="AS1032" s="507"/>
    </row>
    <row r="1033" spans="1:45" ht="27" customHeight="1" x14ac:dyDescent="0.2">
      <c r="A1033" s="564"/>
      <c r="C1033" s="507"/>
      <c r="E1033" s="507"/>
      <c r="G1033" s="507"/>
      <c r="H1033" s="556"/>
      <c r="I1033" s="507"/>
      <c r="J1033" s="556"/>
      <c r="K1033" s="506"/>
      <c r="L1033" s="556"/>
      <c r="M1033" s="506"/>
      <c r="N1033" s="556"/>
      <c r="O1033" s="506"/>
      <c r="P1033" s="557"/>
      <c r="Q1033" s="556"/>
      <c r="R1033" s="558"/>
      <c r="S1033" s="556"/>
      <c r="T1033" s="556"/>
      <c r="U1033" s="556"/>
      <c r="V1033" s="743"/>
      <c r="W1033" s="745"/>
      <c r="X1033" s="746"/>
      <c r="Y1033" s="557"/>
      <c r="Z1033" s="506"/>
      <c r="AA1033" s="507"/>
      <c r="AB1033" s="507"/>
      <c r="AC1033" s="507"/>
      <c r="AD1033" s="507"/>
      <c r="AE1033" s="507"/>
      <c r="AF1033" s="507"/>
      <c r="AG1033" s="507"/>
      <c r="AH1033" s="507"/>
      <c r="AI1033" s="507"/>
      <c r="AJ1033" s="507"/>
      <c r="AK1033" s="507"/>
      <c r="AL1033" s="507"/>
      <c r="AM1033" s="507"/>
      <c r="AN1033" s="507"/>
      <c r="AO1033" s="507"/>
      <c r="AP1033" s="507"/>
      <c r="AQ1033" s="563"/>
      <c r="AR1033" s="563"/>
      <c r="AS1033" s="507"/>
    </row>
    <row r="1034" spans="1:45" ht="27" customHeight="1" x14ac:dyDescent="0.2">
      <c r="A1034" s="564"/>
      <c r="C1034" s="507"/>
      <c r="E1034" s="507"/>
      <c r="G1034" s="507"/>
      <c r="H1034" s="556"/>
      <c r="I1034" s="507"/>
      <c r="J1034" s="556"/>
      <c r="K1034" s="506"/>
      <c r="L1034" s="556"/>
      <c r="M1034" s="506"/>
      <c r="N1034" s="556"/>
      <c r="O1034" s="506"/>
      <c r="P1034" s="557"/>
      <c r="Q1034" s="556"/>
      <c r="R1034" s="558"/>
      <c r="S1034" s="556"/>
      <c r="T1034" s="556"/>
      <c r="U1034" s="556"/>
      <c r="V1034" s="743"/>
      <c r="W1034" s="745"/>
      <c r="X1034" s="746"/>
      <c r="Y1034" s="557"/>
      <c r="Z1034" s="506"/>
      <c r="AA1034" s="507"/>
      <c r="AB1034" s="507"/>
      <c r="AC1034" s="507"/>
      <c r="AD1034" s="507"/>
      <c r="AE1034" s="507"/>
      <c r="AF1034" s="507"/>
      <c r="AG1034" s="507"/>
      <c r="AH1034" s="507"/>
      <c r="AI1034" s="507"/>
      <c r="AJ1034" s="507"/>
      <c r="AK1034" s="507"/>
      <c r="AL1034" s="507"/>
      <c r="AM1034" s="507"/>
      <c r="AN1034" s="507"/>
      <c r="AO1034" s="507"/>
      <c r="AP1034" s="507"/>
      <c r="AQ1034" s="563"/>
      <c r="AR1034" s="563"/>
      <c r="AS1034" s="507"/>
    </row>
    <row r="1035" spans="1:45" ht="27" customHeight="1" x14ac:dyDescent="0.2">
      <c r="A1035" s="564"/>
      <c r="C1035" s="507"/>
      <c r="E1035" s="507"/>
      <c r="G1035" s="507"/>
      <c r="H1035" s="556"/>
      <c r="I1035" s="507"/>
      <c r="J1035" s="556"/>
      <c r="K1035" s="506"/>
      <c r="L1035" s="556"/>
      <c r="M1035" s="506"/>
      <c r="N1035" s="556"/>
      <c r="O1035" s="506"/>
      <c r="P1035" s="557"/>
      <c r="Q1035" s="556"/>
      <c r="R1035" s="558"/>
      <c r="S1035" s="556"/>
      <c r="T1035" s="556"/>
      <c r="U1035" s="556"/>
      <c r="V1035" s="743"/>
      <c r="W1035" s="745"/>
      <c r="X1035" s="746"/>
      <c r="Y1035" s="557"/>
      <c r="Z1035" s="506"/>
      <c r="AA1035" s="507"/>
      <c r="AB1035" s="507"/>
      <c r="AC1035" s="507"/>
      <c r="AD1035" s="507"/>
      <c r="AE1035" s="507"/>
      <c r="AF1035" s="507"/>
      <c r="AG1035" s="507"/>
      <c r="AH1035" s="507"/>
      <c r="AI1035" s="507"/>
      <c r="AJ1035" s="507"/>
      <c r="AK1035" s="507"/>
      <c r="AL1035" s="507"/>
      <c r="AM1035" s="507"/>
      <c r="AN1035" s="507"/>
      <c r="AO1035" s="507"/>
      <c r="AP1035" s="507"/>
      <c r="AQ1035" s="563"/>
      <c r="AR1035" s="563"/>
      <c r="AS1035" s="507"/>
    </row>
    <row r="1036" spans="1:45" ht="27" customHeight="1" x14ac:dyDescent="0.2">
      <c r="A1036" s="564"/>
      <c r="C1036" s="507"/>
      <c r="E1036" s="507"/>
      <c r="G1036" s="507"/>
      <c r="H1036" s="556"/>
      <c r="I1036" s="507"/>
      <c r="J1036" s="556"/>
      <c r="K1036" s="506"/>
      <c r="L1036" s="556"/>
      <c r="M1036" s="506"/>
      <c r="N1036" s="556"/>
      <c r="O1036" s="506"/>
      <c r="P1036" s="557"/>
      <c r="Q1036" s="556"/>
      <c r="R1036" s="558"/>
      <c r="S1036" s="556"/>
      <c r="T1036" s="556"/>
      <c r="U1036" s="556"/>
      <c r="V1036" s="743"/>
      <c r="W1036" s="745"/>
      <c r="X1036" s="746"/>
      <c r="Y1036" s="557"/>
      <c r="Z1036" s="506"/>
      <c r="AA1036" s="507"/>
      <c r="AB1036" s="507"/>
      <c r="AC1036" s="507"/>
      <c r="AD1036" s="507"/>
      <c r="AE1036" s="507"/>
      <c r="AF1036" s="507"/>
      <c r="AG1036" s="507"/>
      <c r="AH1036" s="507"/>
      <c r="AI1036" s="507"/>
      <c r="AJ1036" s="507"/>
      <c r="AK1036" s="507"/>
      <c r="AL1036" s="507"/>
      <c r="AM1036" s="507"/>
      <c r="AN1036" s="507"/>
      <c r="AO1036" s="507"/>
      <c r="AP1036" s="507"/>
      <c r="AQ1036" s="563"/>
      <c r="AR1036" s="563"/>
      <c r="AS1036" s="507"/>
    </row>
    <row r="1037" spans="1:45" ht="27" customHeight="1" x14ac:dyDescent="0.2">
      <c r="A1037" s="564"/>
      <c r="C1037" s="507"/>
      <c r="E1037" s="507"/>
      <c r="G1037" s="507"/>
      <c r="H1037" s="556"/>
      <c r="I1037" s="507"/>
      <c r="J1037" s="556"/>
      <c r="K1037" s="506"/>
      <c r="L1037" s="556"/>
      <c r="M1037" s="506"/>
      <c r="N1037" s="556"/>
      <c r="O1037" s="506"/>
      <c r="P1037" s="557"/>
      <c r="Q1037" s="556"/>
      <c r="R1037" s="558"/>
      <c r="S1037" s="556"/>
      <c r="T1037" s="556"/>
      <c r="U1037" s="556"/>
      <c r="V1037" s="743"/>
      <c r="W1037" s="745"/>
      <c r="X1037" s="746"/>
      <c r="Y1037" s="557"/>
      <c r="Z1037" s="506"/>
      <c r="AA1037" s="507"/>
      <c r="AB1037" s="507"/>
      <c r="AC1037" s="507"/>
      <c r="AD1037" s="507"/>
      <c r="AE1037" s="507"/>
      <c r="AF1037" s="507"/>
      <c r="AG1037" s="507"/>
      <c r="AH1037" s="507"/>
      <c r="AI1037" s="507"/>
      <c r="AJ1037" s="507"/>
      <c r="AK1037" s="507"/>
      <c r="AL1037" s="507"/>
      <c r="AM1037" s="507"/>
      <c r="AN1037" s="507"/>
      <c r="AO1037" s="507"/>
      <c r="AP1037" s="507"/>
      <c r="AQ1037" s="563"/>
      <c r="AR1037" s="563"/>
      <c r="AS1037" s="507"/>
    </row>
    <row r="1038" spans="1:45" ht="27" customHeight="1" x14ac:dyDescent="0.2">
      <c r="A1038" s="564"/>
      <c r="C1038" s="507"/>
      <c r="E1038" s="507"/>
      <c r="G1038" s="507"/>
      <c r="H1038" s="556"/>
      <c r="I1038" s="507"/>
      <c r="J1038" s="556"/>
      <c r="K1038" s="506"/>
      <c r="L1038" s="556"/>
      <c r="M1038" s="506"/>
      <c r="N1038" s="556"/>
      <c r="O1038" s="506"/>
      <c r="P1038" s="557"/>
      <c r="Q1038" s="556"/>
      <c r="R1038" s="558"/>
      <c r="S1038" s="556"/>
      <c r="T1038" s="556"/>
      <c r="U1038" s="556"/>
      <c r="V1038" s="743"/>
      <c r="W1038" s="745"/>
      <c r="X1038" s="746"/>
      <c r="Y1038" s="557"/>
      <c r="Z1038" s="506"/>
      <c r="AA1038" s="507"/>
      <c r="AB1038" s="507"/>
      <c r="AC1038" s="507"/>
      <c r="AD1038" s="507"/>
      <c r="AE1038" s="507"/>
      <c r="AF1038" s="507"/>
      <c r="AG1038" s="507"/>
      <c r="AH1038" s="507"/>
      <c r="AI1038" s="507"/>
      <c r="AJ1038" s="507"/>
      <c r="AK1038" s="507"/>
      <c r="AL1038" s="507"/>
      <c r="AM1038" s="507"/>
      <c r="AN1038" s="507"/>
      <c r="AO1038" s="507"/>
      <c r="AP1038" s="507"/>
      <c r="AQ1038" s="563"/>
      <c r="AR1038" s="563"/>
      <c r="AS1038" s="507"/>
    </row>
    <row r="1039" spans="1:45" ht="27" customHeight="1" x14ac:dyDescent="0.2">
      <c r="A1039" s="564"/>
      <c r="C1039" s="507"/>
      <c r="E1039" s="507"/>
      <c r="G1039" s="507"/>
      <c r="H1039" s="556"/>
      <c r="I1039" s="507"/>
      <c r="J1039" s="556"/>
      <c r="K1039" s="506"/>
      <c r="L1039" s="556"/>
      <c r="M1039" s="506"/>
      <c r="N1039" s="556"/>
      <c r="O1039" s="506"/>
      <c r="P1039" s="557"/>
      <c r="Q1039" s="556"/>
      <c r="R1039" s="558"/>
      <c r="S1039" s="556"/>
      <c r="T1039" s="556"/>
      <c r="U1039" s="556"/>
      <c r="V1039" s="743"/>
      <c r="W1039" s="745"/>
      <c r="X1039" s="746"/>
      <c r="Y1039" s="557"/>
      <c r="Z1039" s="506"/>
      <c r="AA1039" s="507"/>
      <c r="AB1039" s="507"/>
      <c r="AC1039" s="507"/>
      <c r="AD1039" s="507"/>
      <c r="AE1039" s="507"/>
      <c r="AF1039" s="507"/>
      <c r="AG1039" s="507"/>
      <c r="AH1039" s="507"/>
      <c r="AI1039" s="507"/>
      <c r="AJ1039" s="507"/>
      <c r="AK1039" s="507"/>
      <c r="AL1039" s="507"/>
      <c r="AM1039" s="507"/>
      <c r="AN1039" s="507"/>
      <c r="AO1039" s="507"/>
      <c r="AP1039" s="507"/>
      <c r="AQ1039" s="563"/>
      <c r="AR1039" s="563"/>
      <c r="AS1039" s="507"/>
    </row>
    <row r="1040" spans="1:45" ht="27" customHeight="1" x14ac:dyDescent="0.2">
      <c r="A1040" s="564"/>
      <c r="C1040" s="507"/>
      <c r="E1040" s="507"/>
      <c r="G1040" s="507"/>
      <c r="H1040" s="556"/>
      <c r="I1040" s="507"/>
      <c r="J1040" s="556"/>
      <c r="K1040" s="506"/>
      <c r="L1040" s="556"/>
      <c r="M1040" s="506"/>
      <c r="N1040" s="556"/>
      <c r="O1040" s="506"/>
      <c r="P1040" s="557"/>
      <c r="Q1040" s="556"/>
      <c r="R1040" s="558"/>
      <c r="S1040" s="556"/>
      <c r="T1040" s="556"/>
      <c r="U1040" s="556"/>
      <c r="V1040" s="743"/>
      <c r="W1040" s="745"/>
      <c r="X1040" s="746"/>
      <c r="Y1040" s="557"/>
      <c r="Z1040" s="506"/>
      <c r="AA1040" s="507"/>
      <c r="AB1040" s="507"/>
      <c r="AC1040" s="507"/>
      <c r="AD1040" s="507"/>
      <c r="AE1040" s="507"/>
      <c r="AF1040" s="507"/>
      <c r="AG1040" s="507"/>
      <c r="AH1040" s="507"/>
      <c r="AI1040" s="507"/>
      <c r="AJ1040" s="507"/>
      <c r="AK1040" s="507"/>
      <c r="AL1040" s="507"/>
      <c r="AM1040" s="507"/>
      <c r="AN1040" s="507"/>
      <c r="AO1040" s="507"/>
      <c r="AP1040" s="507"/>
      <c r="AQ1040" s="563"/>
      <c r="AR1040" s="563"/>
      <c r="AS1040" s="507"/>
    </row>
    <row r="1041" spans="1:45" ht="27" customHeight="1" x14ac:dyDescent="0.2">
      <c r="A1041" s="564"/>
      <c r="C1041" s="507"/>
      <c r="E1041" s="507"/>
      <c r="G1041" s="507"/>
      <c r="H1041" s="556"/>
      <c r="I1041" s="507"/>
      <c r="J1041" s="556"/>
      <c r="K1041" s="506"/>
      <c r="L1041" s="556"/>
      <c r="M1041" s="506"/>
      <c r="N1041" s="556"/>
      <c r="O1041" s="506"/>
      <c r="P1041" s="557"/>
      <c r="Q1041" s="556"/>
      <c r="R1041" s="558"/>
      <c r="S1041" s="556"/>
      <c r="T1041" s="556"/>
      <c r="U1041" s="556"/>
      <c r="V1041" s="743"/>
      <c r="W1041" s="745"/>
      <c r="X1041" s="746"/>
      <c r="Y1041" s="557"/>
      <c r="Z1041" s="506"/>
      <c r="AA1041" s="507"/>
      <c r="AB1041" s="507"/>
      <c r="AC1041" s="507"/>
      <c r="AD1041" s="507"/>
      <c r="AE1041" s="507"/>
      <c r="AF1041" s="507"/>
      <c r="AG1041" s="507"/>
      <c r="AH1041" s="507"/>
      <c r="AI1041" s="507"/>
      <c r="AJ1041" s="507"/>
      <c r="AK1041" s="507"/>
      <c r="AL1041" s="507"/>
      <c r="AM1041" s="507"/>
      <c r="AN1041" s="507"/>
      <c r="AO1041" s="507"/>
      <c r="AP1041" s="507"/>
      <c r="AQ1041" s="563"/>
      <c r="AR1041" s="563"/>
      <c r="AS1041" s="507"/>
    </row>
    <row r="1042" spans="1:45" ht="27" customHeight="1" x14ac:dyDescent="0.2">
      <c r="A1042" s="564"/>
      <c r="C1042" s="507"/>
      <c r="E1042" s="507"/>
      <c r="G1042" s="507"/>
      <c r="H1042" s="556"/>
      <c r="I1042" s="507"/>
      <c r="J1042" s="556"/>
      <c r="K1042" s="506"/>
      <c r="L1042" s="556"/>
      <c r="M1042" s="506"/>
      <c r="N1042" s="556"/>
      <c r="O1042" s="506"/>
      <c r="P1042" s="557"/>
      <c r="Q1042" s="556"/>
      <c r="R1042" s="558"/>
      <c r="S1042" s="556"/>
      <c r="T1042" s="556"/>
      <c r="U1042" s="556"/>
      <c r="V1042" s="743"/>
      <c r="W1042" s="745"/>
      <c r="X1042" s="746"/>
      <c r="Y1042" s="557"/>
      <c r="Z1042" s="506"/>
      <c r="AA1042" s="507"/>
      <c r="AB1042" s="507"/>
      <c r="AC1042" s="507"/>
      <c r="AD1042" s="507"/>
      <c r="AE1042" s="507"/>
      <c r="AF1042" s="507"/>
      <c r="AG1042" s="507"/>
      <c r="AH1042" s="507"/>
      <c r="AI1042" s="507"/>
      <c r="AJ1042" s="507"/>
      <c r="AK1042" s="507"/>
      <c r="AL1042" s="507"/>
      <c r="AM1042" s="507"/>
      <c r="AN1042" s="507"/>
      <c r="AO1042" s="507"/>
      <c r="AP1042" s="507"/>
      <c r="AQ1042" s="563"/>
      <c r="AR1042" s="563"/>
      <c r="AS1042" s="507"/>
    </row>
    <row r="1043" spans="1:45" ht="27" customHeight="1" x14ac:dyDescent="0.2">
      <c r="A1043" s="564"/>
      <c r="C1043" s="507"/>
      <c r="E1043" s="507"/>
      <c r="G1043" s="507"/>
      <c r="H1043" s="556"/>
      <c r="I1043" s="507"/>
      <c r="J1043" s="556"/>
      <c r="K1043" s="506"/>
      <c r="L1043" s="556"/>
      <c r="M1043" s="506"/>
      <c r="N1043" s="556"/>
      <c r="O1043" s="506"/>
      <c r="P1043" s="557"/>
      <c r="Q1043" s="556"/>
      <c r="R1043" s="558"/>
      <c r="S1043" s="556"/>
      <c r="T1043" s="556"/>
      <c r="U1043" s="556"/>
      <c r="V1043" s="743"/>
      <c r="W1043" s="745"/>
      <c r="X1043" s="746"/>
      <c r="Y1043" s="557"/>
      <c r="Z1043" s="506"/>
      <c r="AA1043" s="507"/>
      <c r="AB1043" s="507"/>
      <c r="AC1043" s="507"/>
      <c r="AD1043" s="507"/>
      <c r="AE1043" s="507"/>
      <c r="AF1043" s="507"/>
      <c r="AG1043" s="507"/>
      <c r="AH1043" s="507"/>
      <c r="AI1043" s="507"/>
      <c r="AJ1043" s="507"/>
      <c r="AK1043" s="507"/>
      <c r="AL1043" s="507"/>
      <c r="AM1043" s="507"/>
      <c r="AN1043" s="507"/>
      <c r="AO1043" s="507"/>
      <c r="AP1043" s="507"/>
      <c r="AQ1043" s="563"/>
      <c r="AR1043" s="563"/>
      <c r="AS1043" s="507"/>
    </row>
    <row r="1044" spans="1:45" ht="27" customHeight="1" x14ac:dyDescent="0.2">
      <c r="A1044" s="564"/>
      <c r="C1044" s="507"/>
      <c r="E1044" s="507"/>
      <c r="G1044" s="507"/>
      <c r="H1044" s="556"/>
      <c r="I1044" s="507"/>
      <c r="J1044" s="556"/>
      <c r="K1044" s="506"/>
      <c r="L1044" s="556"/>
      <c r="M1044" s="506"/>
      <c r="N1044" s="556"/>
      <c r="O1044" s="506"/>
      <c r="P1044" s="557"/>
      <c r="Q1044" s="556"/>
      <c r="R1044" s="558"/>
      <c r="S1044" s="556"/>
      <c r="T1044" s="556"/>
      <c r="U1044" s="556"/>
      <c r="V1044" s="743"/>
      <c r="W1044" s="745"/>
      <c r="X1044" s="746"/>
      <c r="Y1044" s="557"/>
      <c r="Z1044" s="506"/>
      <c r="AA1044" s="507"/>
      <c r="AB1044" s="507"/>
      <c r="AC1044" s="507"/>
      <c r="AD1044" s="507"/>
      <c r="AE1044" s="507"/>
      <c r="AF1044" s="507"/>
      <c r="AG1044" s="507"/>
      <c r="AH1044" s="507"/>
      <c r="AI1044" s="507"/>
      <c r="AJ1044" s="507"/>
      <c r="AK1044" s="507"/>
      <c r="AL1044" s="507"/>
      <c r="AM1044" s="507"/>
      <c r="AN1044" s="507"/>
      <c r="AO1044" s="507"/>
      <c r="AP1044" s="507"/>
      <c r="AQ1044" s="563"/>
      <c r="AR1044" s="563"/>
      <c r="AS1044" s="507"/>
    </row>
    <row r="1045" spans="1:45" ht="27" customHeight="1" x14ac:dyDescent="0.2">
      <c r="A1045" s="564"/>
      <c r="C1045" s="507"/>
      <c r="E1045" s="507"/>
      <c r="G1045" s="507"/>
      <c r="H1045" s="556"/>
      <c r="I1045" s="507"/>
      <c r="J1045" s="556"/>
      <c r="K1045" s="506"/>
      <c r="L1045" s="556"/>
      <c r="M1045" s="506"/>
      <c r="N1045" s="556"/>
      <c r="O1045" s="506"/>
      <c r="P1045" s="557"/>
      <c r="Q1045" s="556"/>
      <c r="R1045" s="558"/>
      <c r="S1045" s="556"/>
      <c r="T1045" s="556"/>
      <c r="U1045" s="556"/>
      <c r="V1045" s="743"/>
      <c r="W1045" s="745"/>
      <c r="X1045" s="746"/>
      <c r="Y1045" s="557"/>
      <c r="Z1045" s="506"/>
      <c r="AA1045" s="507"/>
      <c r="AB1045" s="507"/>
      <c r="AC1045" s="507"/>
      <c r="AD1045" s="507"/>
      <c r="AE1045" s="507"/>
      <c r="AF1045" s="507"/>
      <c r="AG1045" s="507"/>
      <c r="AH1045" s="507"/>
      <c r="AI1045" s="507"/>
      <c r="AJ1045" s="507"/>
      <c r="AK1045" s="507"/>
      <c r="AL1045" s="507"/>
      <c r="AM1045" s="507"/>
      <c r="AN1045" s="507"/>
      <c r="AO1045" s="507"/>
      <c r="AP1045" s="507"/>
      <c r="AQ1045" s="563"/>
      <c r="AR1045" s="563"/>
      <c r="AS1045" s="507"/>
    </row>
    <row r="1046" spans="1:45" ht="27" customHeight="1" x14ac:dyDescent="0.2">
      <c r="A1046" s="564"/>
      <c r="C1046" s="507"/>
      <c r="E1046" s="507"/>
      <c r="G1046" s="507"/>
      <c r="H1046" s="556"/>
      <c r="I1046" s="507"/>
      <c r="J1046" s="556"/>
      <c r="K1046" s="506"/>
      <c r="L1046" s="556"/>
      <c r="M1046" s="506"/>
      <c r="N1046" s="556"/>
      <c r="O1046" s="506"/>
      <c r="P1046" s="557"/>
      <c r="Q1046" s="556"/>
      <c r="R1046" s="558"/>
      <c r="S1046" s="556"/>
      <c r="T1046" s="556"/>
      <c r="U1046" s="556"/>
      <c r="V1046" s="743"/>
      <c r="W1046" s="745"/>
      <c r="X1046" s="746"/>
      <c r="Y1046" s="557"/>
      <c r="Z1046" s="506"/>
      <c r="AA1046" s="507"/>
      <c r="AB1046" s="507"/>
      <c r="AC1046" s="507"/>
      <c r="AD1046" s="507"/>
      <c r="AE1046" s="507"/>
      <c r="AF1046" s="507"/>
      <c r="AG1046" s="507"/>
      <c r="AH1046" s="507"/>
      <c r="AI1046" s="507"/>
      <c r="AJ1046" s="507"/>
      <c r="AK1046" s="507"/>
      <c r="AL1046" s="507"/>
      <c r="AM1046" s="507"/>
      <c r="AN1046" s="507"/>
      <c r="AO1046" s="507"/>
      <c r="AP1046" s="507"/>
      <c r="AQ1046" s="563"/>
      <c r="AR1046" s="563"/>
      <c r="AS1046" s="507"/>
    </row>
    <row r="1047" spans="1:45" ht="27" customHeight="1" x14ac:dyDescent="0.2">
      <c r="A1047" s="564"/>
      <c r="C1047" s="507"/>
      <c r="E1047" s="507"/>
      <c r="G1047" s="507"/>
      <c r="H1047" s="556"/>
      <c r="I1047" s="507"/>
      <c r="J1047" s="556"/>
      <c r="K1047" s="506"/>
      <c r="L1047" s="556"/>
      <c r="M1047" s="506"/>
      <c r="N1047" s="556"/>
      <c r="O1047" s="506"/>
      <c r="P1047" s="557"/>
      <c r="Q1047" s="556"/>
      <c r="R1047" s="558"/>
      <c r="S1047" s="556"/>
      <c r="T1047" s="556"/>
      <c r="U1047" s="556"/>
      <c r="V1047" s="743"/>
      <c r="W1047" s="745"/>
      <c r="X1047" s="746"/>
      <c r="Y1047" s="557"/>
      <c r="Z1047" s="506"/>
      <c r="AA1047" s="507"/>
      <c r="AB1047" s="507"/>
      <c r="AC1047" s="507"/>
      <c r="AD1047" s="507"/>
      <c r="AE1047" s="507"/>
      <c r="AF1047" s="507"/>
      <c r="AG1047" s="507"/>
      <c r="AH1047" s="507"/>
      <c r="AI1047" s="507"/>
      <c r="AJ1047" s="507"/>
      <c r="AK1047" s="507"/>
      <c r="AL1047" s="507"/>
      <c r="AM1047" s="507"/>
      <c r="AN1047" s="507"/>
      <c r="AO1047" s="507"/>
      <c r="AP1047" s="507"/>
      <c r="AQ1047" s="563"/>
      <c r="AR1047" s="563"/>
      <c r="AS1047" s="507"/>
    </row>
    <row r="1048" spans="1:45" ht="27" customHeight="1" x14ac:dyDescent="0.2">
      <c r="A1048" s="564"/>
      <c r="C1048" s="507"/>
      <c r="E1048" s="507"/>
      <c r="G1048" s="507"/>
      <c r="H1048" s="556"/>
      <c r="I1048" s="507"/>
      <c r="J1048" s="556"/>
      <c r="K1048" s="506"/>
      <c r="L1048" s="556"/>
      <c r="M1048" s="506"/>
      <c r="N1048" s="556"/>
      <c r="O1048" s="506"/>
      <c r="P1048" s="557"/>
      <c r="Q1048" s="556"/>
      <c r="R1048" s="558"/>
      <c r="S1048" s="556"/>
      <c r="T1048" s="556"/>
      <c r="U1048" s="556"/>
      <c r="V1048" s="743"/>
      <c r="W1048" s="745"/>
      <c r="X1048" s="746"/>
      <c r="Y1048" s="557"/>
      <c r="Z1048" s="506"/>
      <c r="AA1048" s="507"/>
      <c r="AB1048" s="507"/>
      <c r="AC1048" s="507"/>
      <c r="AD1048" s="507"/>
      <c r="AE1048" s="507"/>
      <c r="AF1048" s="507"/>
      <c r="AG1048" s="507"/>
      <c r="AH1048" s="507"/>
      <c r="AI1048" s="507"/>
      <c r="AJ1048" s="507"/>
      <c r="AK1048" s="507"/>
      <c r="AL1048" s="507"/>
      <c r="AM1048" s="507"/>
      <c r="AN1048" s="507"/>
      <c r="AO1048" s="507"/>
      <c r="AP1048" s="507"/>
      <c r="AQ1048" s="563"/>
      <c r="AR1048" s="563"/>
      <c r="AS1048" s="507"/>
    </row>
    <row r="1049" spans="1:45" ht="27" customHeight="1" x14ac:dyDescent="0.2">
      <c r="A1049" s="564"/>
      <c r="C1049" s="507"/>
      <c r="E1049" s="507"/>
      <c r="G1049" s="507"/>
      <c r="H1049" s="556"/>
      <c r="I1049" s="507"/>
      <c r="J1049" s="556"/>
      <c r="K1049" s="506"/>
      <c r="L1049" s="556"/>
      <c r="M1049" s="506"/>
      <c r="N1049" s="556"/>
      <c r="O1049" s="506"/>
      <c r="P1049" s="557"/>
      <c r="Q1049" s="556"/>
      <c r="R1049" s="558"/>
      <c r="S1049" s="556"/>
      <c r="T1049" s="556"/>
      <c r="U1049" s="556"/>
      <c r="V1049" s="743"/>
      <c r="W1049" s="745"/>
      <c r="X1049" s="746"/>
      <c r="Y1049" s="557"/>
      <c r="Z1049" s="506"/>
      <c r="AA1049" s="507"/>
      <c r="AB1049" s="507"/>
      <c r="AC1049" s="507"/>
      <c r="AD1049" s="507"/>
      <c r="AE1049" s="507"/>
      <c r="AF1049" s="507"/>
      <c r="AG1049" s="507"/>
      <c r="AH1049" s="507"/>
      <c r="AI1049" s="507"/>
      <c r="AJ1049" s="507"/>
      <c r="AK1049" s="507"/>
      <c r="AL1049" s="507"/>
      <c r="AM1049" s="507"/>
      <c r="AN1049" s="507"/>
      <c r="AO1049" s="507"/>
      <c r="AP1049" s="507"/>
      <c r="AQ1049" s="563"/>
      <c r="AR1049" s="563"/>
      <c r="AS1049" s="507"/>
    </row>
    <row r="1050" spans="1:45" ht="27" customHeight="1" x14ac:dyDescent="0.2">
      <c r="A1050" s="564"/>
      <c r="C1050" s="507"/>
      <c r="E1050" s="507"/>
      <c r="G1050" s="507"/>
      <c r="H1050" s="556"/>
      <c r="I1050" s="507"/>
      <c r="J1050" s="556"/>
      <c r="K1050" s="506"/>
      <c r="L1050" s="556"/>
      <c r="M1050" s="506"/>
      <c r="N1050" s="556"/>
      <c r="O1050" s="506"/>
      <c r="P1050" s="557"/>
      <c r="Q1050" s="556"/>
      <c r="R1050" s="558"/>
      <c r="S1050" s="556"/>
      <c r="T1050" s="556"/>
      <c r="U1050" s="556"/>
      <c r="V1050" s="743"/>
      <c r="W1050" s="745"/>
      <c r="X1050" s="746"/>
      <c r="Y1050" s="557"/>
      <c r="Z1050" s="506"/>
      <c r="AA1050" s="507"/>
      <c r="AB1050" s="507"/>
      <c r="AC1050" s="507"/>
      <c r="AD1050" s="507"/>
      <c r="AE1050" s="507"/>
      <c r="AF1050" s="507"/>
      <c r="AG1050" s="507"/>
      <c r="AH1050" s="507"/>
      <c r="AI1050" s="507"/>
      <c r="AJ1050" s="507"/>
      <c r="AK1050" s="507"/>
      <c r="AL1050" s="507"/>
      <c r="AM1050" s="507"/>
      <c r="AN1050" s="507"/>
      <c r="AO1050" s="507"/>
      <c r="AP1050" s="507"/>
      <c r="AQ1050" s="563"/>
      <c r="AR1050" s="563"/>
      <c r="AS1050" s="507"/>
    </row>
    <row r="1051" spans="1:45" ht="27" customHeight="1" x14ac:dyDescent="0.2">
      <c r="A1051" s="564"/>
      <c r="C1051" s="507"/>
      <c r="E1051" s="507"/>
      <c r="G1051" s="507"/>
      <c r="H1051" s="556"/>
      <c r="I1051" s="507"/>
      <c r="J1051" s="556"/>
      <c r="K1051" s="506"/>
      <c r="L1051" s="556"/>
      <c r="M1051" s="506"/>
      <c r="N1051" s="556"/>
      <c r="O1051" s="506"/>
      <c r="P1051" s="557"/>
      <c r="Q1051" s="556"/>
      <c r="R1051" s="558"/>
      <c r="S1051" s="556"/>
      <c r="T1051" s="556"/>
      <c r="U1051" s="556"/>
      <c r="V1051" s="743"/>
      <c r="W1051" s="745"/>
      <c r="X1051" s="746"/>
      <c r="Y1051" s="557"/>
      <c r="Z1051" s="506"/>
      <c r="AA1051" s="507"/>
      <c r="AB1051" s="507"/>
      <c r="AC1051" s="507"/>
      <c r="AD1051" s="507"/>
      <c r="AE1051" s="507"/>
      <c r="AF1051" s="507"/>
      <c r="AG1051" s="507"/>
      <c r="AH1051" s="507"/>
      <c r="AI1051" s="507"/>
      <c r="AJ1051" s="507"/>
      <c r="AK1051" s="507"/>
      <c r="AL1051" s="507"/>
      <c r="AM1051" s="507"/>
      <c r="AN1051" s="507"/>
      <c r="AO1051" s="507"/>
      <c r="AP1051" s="507"/>
      <c r="AQ1051" s="563"/>
      <c r="AR1051" s="563"/>
      <c r="AS1051" s="507"/>
    </row>
    <row r="1052" spans="1:45" ht="27" customHeight="1" x14ac:dyDescent="0.2">
      <c r="A1052" s="564"/>
      <c r="C1052" s="507"/>
      <c r="E1052" s="507"/>
      <c r="G1052" s="507"/>
      <c r="H1052" s="556"/>
      <c r="I1052" s="507"/>
      <c r="J1052" s="556"/>
      <c r="K1052" s="506"/>
      <c r="L1052" s="556"/>
      <c r="M1052" s="506"/>
      <c r="N1052" s="556"/>
      <c r="O1052" s="506"/>
      <c r="P1052" s="557"/>
      <c r="Q1052" s="556"/>
      <c r="R1052" s="558"/>
      <c r="S1052" s="556"/>
      <c r="T1052" s="556"/>
      <c r="U1052" s="556"/>
      <c r="V1052" s="743"/>
      <c r="W1052" s="745"/>
      <c r="X1052" s="746"/>
      <c r="Y1052" s="557"/>
      <c r="Z1052" s="506"/>
      <c r="AA1052" s="507"/>
      <c r="AB1052" s="507"/>
      <c r="AC1052" s="507"/>
      <c r="AD1052" s="507"/>
      <c r="AE1052" s="507"/>
      <c r="AF1052" s="507"/>
      <c r="AG1052" s="507"/>
      <c r="AH1052" s="507"/>
      <c r="AI1052" s="507"/>
      <c r="AJ1052" s="507"/>
      <c r="AK1052" s="507"/>
      <c r="AL1052" s="507"/>
      <c r="AM1052" s="507"/>
      <c r="AN1052" s="507"/>
      <c r="AO1052" s="507"/>
      <c r="AP1052" s="507"/>
      <c r="AQ1052" s="563"/>
      <c r="AR1052" s="563"/>
      <c r="AS1052" s="507"/>
    </row>
    <row r="1053" spans="1:45" ht="27" customHeight="1" x14ac:dyDescent="0.2">
      <c r="A1053" s="564"/>
      <c r="C1053" s="507"/>
      <c r="E1053" s="507"/>
      <c r="G1053" s="507"/>
      <c r="H1053" s="556"/>
      <c r="I1053" s="507"/>
      <c r="J1053" s="556"/>
      <c r="K1053" s="506"/>
      <c r="L1053" s="556"/>
      <c r="M1053" s="506"/>
      <c r="N1053" s="556"/>
      <c r="O1053" s="506"/>
      <c r="P1053" s="557"/>
      <c r="Q1053" s="556"/>
      <c r="R1053" s="558"/>
      <c r="S1053" s="556"/>
      <c r="T1053" s="556"/>
      <c r="U1053" s="556"/>
      <c r="V1053" s="743"/>
      <c r="W1053" s="745"/>
      <c r="X1053" s="746"/>
      <c r="Y1053" s="557"/>
      <c r="Z1053" s="506"/>
      <c r="AA1053" s="507"/>
      <c r="AB1053" s="507"/>
      <c r="AC1053" s="507"/>
      <c r="AD1053" s="507"/>
      <c r="AE1053" s="507"/>
      <c r="AF1053" s="507"/>
      <c r="AG1053" s="507"/>
      <c r="AH1053" s="507"/>
      <c r="AI1053" s="507"/>
      <c r="AJ1053" s="507"/>
      <c r="AK1053" s="507"/>
      <c r="AL1053" s="507"/>
      <c r="AM1053" s="507"/>
      <c r="AN1053" s="507"/>
      <c r="AO1053" s="507"/>
      <c r="AP1053" s="507"/>
      <c r="AQ1053" s="563"/>
      <c r="AR1053" s="563"/>
      <c r="AS1053" s="507"/>
    </row>
    <row r="1054" spans="1:45" ht="27" customHeight="1" x14ac:dyDescent="0.2">
      <c r="A1054" s="564"/>
      <c r="C1054" s="507"/>
      <c r="E1054" s="507"/>
      <c r="G1054" s="507"/>
      <c r="H1054" s="556"/>
      <c r="I1054" s="507"/>
      <c r="J1054" s="556"/>
      <c r="K1054" s="506"/>
      <c r="L1054" s="556"/>
      <c r="M1054" s="506"/>
      <c r="N1054" s="556"/>
      <c r="O1054" s="506"/>
      <c r="P1054" s="557"/>
      <c r="Q1054" s="556"/>
      <c r="R1054" s="558"/>
      <c r="S1054" s="556"/>
      <c r="T1054" s="556"/>
      <c r="U1054" s="556"/>
      <c r="V1054" s="743"/>
      <c r="W1054" s="745"/>
      <c r="X1054" s="746"/>
      <c r="Y1054" s="557"/>
      <c r="Z1054" s="506"/>
      <c r="AA1054" s="507"/>
      <c r="AB1054" s="507"/>
      <c r="AC1054" s="507"/>
      <c r="AD1054" s="507"/>
      <c r="AE1054" s="507"/>
      <c r="AF1054" s="507"/>
      <c r="AG1054" s="507"/>
      <c r="AH1054" s="507"/>
      <c r="AI1054" s="507"/>
      <c r="AJ1054" s="507"/>
      <c r="AK1054" s="507"/>
      <c r="AL1054" s="507"/>
      <c r="AM1054" s="507"/>
      <c r="AN1054" s="507"/>
      <c r="AO1054" s="507"/>
      <c r="AP1054" s="507"/>
      <c r="AQ1054" s="563"/>
      <c r="AR1054" s="563"/>
      <c r="AS1054" s="507"/>
    </row>
    <row r="1055" spans="1:45" ht="27" customHeight="1" x14ac:dyDescent="0.2">
      <c r="A1055" s="564"/>
      <c r="C1055" s="507"/>
      <c r="E1055" s="507"/>
      <c r="G1055" s="507"/>
      <c r="H1055" s="556"/>
      <c r="I1055" s="507"/>
      <c r="J1055" s="556"/>
      <c r="K1055" s="506"/>
      <c r="L1055" s="556"/>
      <c r="M1055" s="506"/>
      <c r="N1055" s="556"/>
      <c r="O1055" s="506"/>
      <c r="P1055" s="557"/>
      <c r="Q1055" s="556"/>
      <c r="R1055" s="558"/>
      <c r="S1055" s="556"/>
      <c r="T1055" s="556"/>
      <c r="U1055" s="556"/>
      <c r="V1055" s="743"/>
      <c r="W1055" s="745"/>
      <c r="X1055" s="746"/>
      <c r="Y1055" s="557"/>
      <c r="Z1055" s="506"/>
      <c r="AA1055" s="507"/>
      <c r="AB1055" s="507"/>
      <c r="AC1055" s="507"/>
      <c r="AD1055" s="507"/>
      <c r="AE1055" s="507"/>
      <c r="AF1055" s="507"/>
      <c r="AG1055" s="507"/>
      <c r="AH1055" s="507"/>
      <c r="AI1055" s="507"/>
      <c r="AJ1055" s="507"/>
      <c r="AK1055" s="507"/>
      <c r="AL1055" s="507"/>
      <c r="AM1055" s="507"/>
      <c r="AN1055" s="507"/>
      <c r="AO1055" s="507"/>
      <c r="AP1055" s="507"/>
      <c r="AQ1055" s="563"/>
      <c r="AR1055" s="563"/>
      <c r="AS1055" s="507"/>
    </row>
    <row r="1056" spans="1:45" ht="27" customHeight="1" x14ac:dyDescent="0.2">
      <c r="A1056" s="564"/>
      <c r="C1056" s="507"/>
      <c r="E1056" s="507"/>
      <c r="G1056" s="507"/>
      <c r="H1056" s="556"/>
      <c r="I1056" s="507"/>
      <c r="J1056" s="556"/>
      <c r="K1056" s="506"/>
      <c r="L1056" s="556"/>
      <c r="M1056" s="506"/>
      <c r="N1056" s="556"/>
      <c r="O1056" s="506"/>
      <c r="P1056" s="557"/>
      <c r="Q1056" s="556"/>
      <c r="R1056" s="558"/>
      <c r="S1056" s="556"/>
      <c r="T1056" s="556"/>
      <c r="U1056" s="556"/>
      <c r="V1056" s="743"/>
      <c r="W1056" s="745"/>
      <c r="X1056" s="746"/>
      <c r="Y1056" s="557"/>
      <c r="Z1056" s="506"/>
      <c r="AA1056" s="507"/>
      <c r="AB1056" s="507"/>
      <c r="AC1056" s="507"/>
      <c r="AD1056" s="507"/>
      <c r="AE1056" s="507"/>
      <c r="AF1056" s="507"/>
      <c r="AG1056" s="507"/>
      <c r="AH1056" s="507"/>
      <c r="AI1056" s="507"/>
      <c r="AJ1056" s="507"/>
      <c r="AK1056" s="507"/>
      <c r="AL1056" s="507"/>
      <c r="AM1056" s="507"/>
      <c r="AN1056" s="507"/>
      <c r="AO1056" s="507"/>
      <c r="AP1056" s="507"/>
      <c r="AQ1056" s="563"/>
      <c r="AR1056" s="563"/>
      <c r="AS1056" s="507"/>
    </row>
    <row r="1057" spans="1:45" ht="27" customHeight="1" x14ac:dyDescent="0.2">
      <c r="A1057" s="564"/>
      <c r="C1057" s="507"/>
      <c r="E1057" s="507"/>
      <c r="G1057" s="507"/>
      <c r="H1057" s="556"/>
      <c r="I1057" s="507"/>
      <c r="J1057" s="556"/>
      <c r="K1057" s="506"/>
      <c r="L1057" s="556"/>
      <c r="M1057" s="506"/>
      <c r="N1057" s="556"/>
      <c r="O1057" s="506"/>
      <c r="P1057" s="557"/>
      <c r="Q1057" s="556"/>
      <c r="R1057" s="558"/>
      <c r="S1057" s="556"/>
      <c r="T1057" s="556"/>
      <c r="U1057" s="556"/>
      <c r="V1057" s="743"/>
      <c r="W1057" s="745"/>
      <c r="X1057" s="746"/>
      <c r="Y1057" s="557"/>
      <c r="Z1057" s="506"/>
      <c r="AA1057" s="507"/>
      <c r="AB1057" s="507"/>
      <c r="AC1057" s="507"/>
      <c r="AD1057" s="507"/>
      <c r="AE1057" s="507"/>
      <c r="AF1057" s="507"/>
      <c r="AG1057" s="507"/>
      <c r="AH1057" s="507"/>
      <c r="AI1057" s="507"/>
      <c r="AJ1057" s="507"/>
      <c r="AK1057" s="507"/>
      <c r="AL1057" s="507"/>
      <c r="AM1057" s="507"/>
      <c r="AN1057" s="507"/>
      <c r="AO1057" s="507"/>
      <c r="AP1057" s="507"/>
      <c r="AQ1057" s="563"/>
      <c r="AR1057" s="563"/>
      <c r="AS1057" s="507"/>
    </row>
    <row r="1058" spans="1:45" ht="27" customHeight="1" x14ac:dyDescent="0.2">
      <c r="A1058" s="564"/>
      <c r="C1058" s="507"/>
      <c r="E1058" s="507"/>
      <c r="G1058" s="507"/>
      <c r="H1058" s="556"/>
      <c r="I1058" s="507"/>
      <c r="J1058" s="556"/>
      <c r="K1058" s="506"/>
      <c r="L1058" s="556"/>
      <c r="M1058" s="506"/>
      <c r="N1058" s="556"/>
      <c r="O1058" s="506"/>
      <c r="P1058" s="557"/>
      <c r="Q1058" s="556"/>
      <c r="R1058" s="558"/>
      <c r="S1058" s="556"/>
      <c r="T1058" s="556"/>
      <c r="U1058" s="556"/>
      <c r="V1058" s="743"/>
      <c r="W1058" s="745"/>
      <c r="X1058" s="746"/>
      <c r="Y1058" s="557"/>
      <c r="Z1058" s="506"/>
      <c r="AA1058" s="507"/>
      <c r="AB1058" s="507"/>
      <c r="AC1058" s="507"/>
      <c r="AD1058" s="507"/>
      <c r="AE1058" s="507"/>
      <c r="AF1058" s="507"/>
      <c r="AG1058" s="507"/>
      <c r="AH1058" s="507"/>
      <c r="AI1058" s="507"/>
      <c r="AJ1058" s="507"/>
      <c r="AK1058" s="507"/>
      <c r="AL1058" s="507"/>
      <c r="AM1058" s="507"/>
      <c r="AN1058" s="507"/>
      <c r="AO1058" s="507"/>
      <c r="AP1058" s="507"/>
      <c r="AQ1058" s="563"/>
      <c r="AR1058" s="563"/>
      <c r="AS1058" s="507"/>
    </row>
    <row r="1059" spans="1:45" ht="27" customHeight="1" x14ac:dyDescent="0.2">
      <c r="A1059" s="564"/>
      <c r="C1059" s="507"/>
      <c r="E1059" s="507"/>
      <c r="G1059" s="507"/>
      <c r="H1059" s="556"/>
      <c r="I1059" s="507"/>
      <c r="J1059" s="556"/>
      <c r="K1059" s="506"/>
      <c r="L1059" s="556"/>
      <c r="M1059" s="506"/>
      <c r="N1059" s="556"/>
      <c r="O1059" s="506"/>
      <c r="P1059" s="557"/>
      <c r="Q1059" s="556"/>
      <c r="R1059" s="558"/>
      <c r="S1059" s="556"/>
      <c r="T1059" s="556"/>
      <c r="U1059" s="556"/>
      <c r="V1059" s="743"/>
      <c r="W1059" s="745"/>
      <c r="X1059" s="746"/>
      <c r="Y1059" s="557"/>
      <c r="Z1059" s="506"/>
      <c r="AA1059" s="507"/>
      <c r="AB1059" s="507"/>
      <c r="AC1059" s="507"/>
      <c r="AD1059" s="507"/>
      <c r="AE1059" s="507"/>
      <c r="AF1059" s="507"/>
      <c r="AG1059" s="507"/>
      <c r="AH1059" s="507"/>
      <c r="AI1059" s="507"/>
      <c r="AJ1059" s="507"/>
      <c r="AK1059" s="507"/>
      <c r="AL1059" s="507"/>
      <c r="AM1059" s="507"/>
      <c r="AN1059" s="507"/>
      <c r="AO1059" s="507"/>
      <c r="AP1059" s="507"/>
      <c r="AQ1059" s="563"/>
      <c r="AR1059" s="563"/>
      <c r="AS1059" s="507"/>
    </row>
    <row r="1060" spans="1:45" ht="27" customHeight="1" x14ac:dyDescent="0.2">
      <c r="A1060" s="564"/>
      <c r="C1060" s="507"/>
      <c r="E1060" s="507"/>
      <c r="G1060" s="507"/>
      <c r="H1060" s="556"/>
      <c r="I1060" s="507"/>
      <c r="J1060" s="556"/>
      <c r="K1060" s="506"/>
      <c r="L1060" s="556"/>
      <c r="M1060" s="506"/>
      <c r="N1060" s="556"/>
      <c r="O1060" s="506"/>
      <c r="P1060" s="557"/>
      <c r="Q1060" s="556"/>
      <c r="R1060" s="558"/>
      <c r="S1060" s="556"/>
      <c r="T1060" s="556"/>
      <c r="U1060" s="556"/>
      <c r="V1060" s="743"/>
      <c r="W1060" s="745"/>
      <c r="X1060" s="746"/>
      <c r="Y1060" s="557"/>
      <c r="Z1060" s="506"/>
      <c r="AA1060" s="507"/>
      <c r="AB1060" s="507"/>
      <c r="AC1060" s="507"/>
      <c r="AD1060" s="507"/>
      <c r="AE1060" s="507"/>
      <c r="AF1060" s="507"/>
      <c r="AG1060" s="507"/>
      <c r="AH1060" s="507"/>
      <c r="AI1060" s="507"/>
      <c r="AJ1060" s="507"/>
      <c r="AK1060" s="507"/>
      <c r="AL1060" s="507"/>
      <c r="AM1060" s="507"/>
      <c r="AN1060" s="507"/>
      <c r="AO1060" s="507"/>
      <c r="AP1060" s="507"/>
      <c r="AQ1060" s="563"/>
      <c r="AR1060" s="563"/>
      <c r="AS1060" s="507"/>
    </row>
    <row r="1061" spans="1:45" ht="27" customHeight="1" x14ac:dyDescent="0.2">
      <c r="A1061" s="564"/>
      <c r="C1061" s="507"/>
      <c r="E1061" s="507"/>
      <c r="G1061" s="507"/>
      <c r="H1061" s="556"/>
      <c r="I1061" s="507"/>
      <c r="J1061" s="556"/>
      <c r="K1061" s="506"/>
      <c r="L1061" s="556"/>
      <c r="M1061" s="506"/>
      <c r="N1061" s="556"/>
      <c r="O1061" s="506"/>
      <c r="P1061" s="557"/>
      <c r="Q1061" s="556"/>
      <c r="R1061" s="558"/>
      <c r="S1061" s="556"/>
      <c r="T1061" s="556"/>
      <c r="U1061" s="556"/>
      <c r="V1061" s="743"/>
      <c r="W1061" s="745"/>
      <c r="X1061" s="746"/>
      <c r="Y1061" s="557"/>
      <c r="Z1061" s="506"/>
      <c r="AA1061" s="507"/>
      <c r="AB1061" s="507"/>
      <c r="AC1061" s="507"/>
      <c r="AD1061" s="507"/>
      <c r="AE1061" s="507"/>
      <c r="AF1061" s="507"/>
      <c r="AG1061" s="507"/>
      <c r="AH1061" s="507"/>
      <c r="AI1061" s="507"/>
      <c r="AJ1061" s="507"/>
      <c r="AK1061" s="507"/>
      <c r="AL1061" s="507"/>
      <c r="AM1061" s="507"/>
      <c r="AN1061" s="507"/>
      <c r="AO1061" s="507"/>
      <c r="AP1061" s="507"/>
      <c r="AQ1061" s="563"/>
      <c r="AR1061" s="563"/>
      <c r="AS1061" s="507"/>
    </row>
    <row r="1062" spans="1:45" ht="27" customHeight="1" x14ac:dyDescent="0.2">
      <c r="A1062" s="564"/>
      <c r="C1062" s="507"/>
      <c r="E1062" s="507"/>
      <c r="G1062" s="507"/>
      <c r="H1062" s="556"/>
      <c r="I1062" s="507"/>
      <c r="J1062" s="556"/>
      <c r="K1062" s="506"/>
      <c r="L1062" s="556"/>
      <c r="M1062" s="506"/>
      <c r="N1062" s="556"/>
      <c r="O1062" s="506"/>
      <c r="P1062" s="557"/>
      <c r="Q1062" s="556"/>
      <c r="R1062" s="558"/>
      <c r="S1062" s="556"/>
      <c r="T1062" s="556"/>
      <c r="U1062" s="556"/>
      <c r="V1062" s="743"/>
      <c r="W1062" s="745"/>
      <c r="X1062" s="746"/>
      <c r="Y1062" s="557"/>
      <c r="Z1062" s="506"/>
      <c r="AA1062" s="507"/>
      <c r="AB1062" s="507"/>
      <c r="AC1062" s="507"/>
      <c r="AD1062" s="507"/>
      <c r="AE1062" s="507"/>
      <c r="AF1062" s="507"/>
      <c r="AG1062" s="507"/>
      <c r="AH1062" s="507"/>
      <c r="AI1062" s="507"/>
      <c r="AJ1062" s="507"/>
      <c r="AK1062" s="507"/>
      <c r="AL1062" s="507"/>
      <c r="AM1062" s="507"/>
      <c r="AN1062" s="507"/>
      <c r="AO1062" s="507"/>
      <c r="AP1062" s="507"/>
      <c r="AQ1062" s="563"/>
      <c r="AR1062" s="563"/>
      <c r="AS1062" s="507"/>
    </row>
    <row r="1063" spans="1:45" ht="27" customHeight="1" x14ac:dyDescent="0.2">
      <c r="A1063" s="564"/>
      <c r="C1063" s="507"/>
      <c r="E1063" s="507"/>
      <c r="G1063" s="507"/>
      <c r="H1063" s="556"/>
      <c r="I1063" s="507"/>
      <c r="J1063" s="556"/>
      <c r="K1063" s="506"/>
      <c r="L1063" s="556"/>
      <c r="M1063" s="506"/>
      <c r="N1063" s="556"/>
      <c r="O1063" s="506"/>
      <c r="P1063" s="557"/>
      <c r="Q1063" s="556"/>
      <c r="R1063" s="558"/>
      <c r="S1063" s="556"/>
      <c r="T1063" s="556"/>
      <c r="U1063" s="556"/>
      <c r="V1063" s="743"/>
      <c r="W1063" s="745"/>
      <c r="X1063" s="746"/>
      <c r="Y1063" s="557"/>
      <c r="Z1063" s="506"/>
      <c r="AA1063" s="507"/>
      <c r="AB1063" s="507"/>
      <c r="AC1063" s="507"/>
      <c r="AD1063" s="507"/>
      <c r="AE1063" s="507"/>
      <c r="AF1063" s="507"/>
      <c r="AG1063" s="507"/>
      <c r="AH1063" s="507"/>
      <c r="AI1063" s="507"/>
      <c r="AJ1063" s="507"/>
      <c r="AK1063" s="507"/>
      <c r="AL1063" s="507"/>
      <c r="AM1063" s="507"/>
      <c r="AN1063" s="507"/>
      <c r="AO1063" s="507"/>
      <c r="AP1063" s="507"/>
      <c r="AQ1063" s="563"/>
      <c r="AR1063" s="563"/>
      <c r="AS1063" s="507"/>
    </row>
    <row r="1064" spans="1:45" ht="27" customHeight="1" x14ac:dyDescent="0.2">
      <c r="A1064" s="564"/>
      <c r="C1064" s="507"/>
      <c r="E1064" s="507"/>
      <c r="G1064" s="507"/>
      <c r="H1064" s="556"/>
      <c r="I1064" s="507"/>
      <c r="J1064" s="556"/>
      <c r="K1064" s="506"/>
      <c r="L1064" s="556"/>
      <c r="M1064" s="506"/>
      <c r="N1064" s="556"/>
      <c r="O1064" s="506"/>
      <c r="P1064" s="557"/>
      <c r="Q1064" s="556"/>
      <c r="R1064" s="558"/>
      <c r="S1064" s="556"/>
      <c r="T1064" s="556"/>
      <c r="U1064" s="556"/>
      <c r="V1064" s="743"/>
      <c r="W1064" s="745"/>
      <c r="X1064" s="746"/>
      <c r="Y1064" s="557"/>
      <c r="Z1064" s="506"/>
      <c r="AA1064" s="507"/>
      <c r="AB1064" s="507"/>
      <c r="AC1064" s="507"/>
      <c r="AD1064" s="507"/>
      <c r="AE1064" s="507"/>
      <c r="AF1064" s="507"/>
      <c r="AG1064" s="507"/>
      <c r="AH1064" s="507"/>
      <c r="AI1064" s="507"/>
      <c r="AJ1064" s="507"/>
      <c r="AK1064" s="507"/>
      <c r="AL1064" s="507"/>
      <c r="AM1064" s="507"/>
      <c r="AN1064" s="507"/>
      <c r="AO1064" s="507"/>
      <c r="AP1064" s="507"/>
      <c r="AQ1064" s="563"/>
      <c r="AR1064" s="563"/>
      <c r="AS1064" s="507"/>
    </row>
    <row r="1065" spans="1:45" ht="27" customHeight="1" x14ac:dyDescent="0.2">
      <c r="A1065" s="564"/>
      <c r="C1065" s="507"/>
      <c r="E1065" s="507"/>
      <c r="G1065" s="507"/>
      <c r="H1065" s="556"/>
      <c r="I1065" s="507"/>
      <c r="J1065" s="556"/>
      <c r="K1065" s="506"/>
      <c r="L1065" s="556"/>
      <c r="M1065" s="506"/>
      <c r="N1065" s="556"/>
      <c r="O1065" s="506"/>
      <c r="P1065" s="557"/>
      <c r="Q1065" s="556"/>
      <c r="R1065" s="558"/>
      <c r="S1065" s="556"/>
      <c r="T1065" s="556"/>
      <c r="U1065" s="556"/>
      <c r="V1065" s="743"/>
      <c r="W1065" s="745"/>
      <c r="X1065" s="746"/>
      <c r="Y1065" s="557"/>
      <c r="Z1065" s="506"/>
      <c r="AA1065" s="507"/>
      <c r="AB1065" s="507"/>
      <c r="AC1065" s="507"/>
      <c r="AD1065" s="507"/>
      <c r="AE1065" s="507"/>
      <c r="AF1065" s="507"/>
      <c r="AG1065" s="507"/>
      <c r="AH1065" s="507"/>
      <c r="AI1065" s="507"/>
      <c r="AJ1065" s="507"/>
      <c r="AK1065" s="507"/>
      <c r="AL1065" s="507"/>
      <c r="AM1065" s="507"/>
      <c r="AN1065" s="507"/>
      <c r="AO1065" s="507"/>
      <c r="AP1065" s="507"/>
      <c r="AQ1065" s="563"/>
      <c r="AR1065" s="563"/>
      <c r="AS1065" s="507"/>
    </row>
    <row r="1066" spans="1:45" ht="27" customHeight="1" x14ac:dyDescent="0.2">
      <c r="A1066" s="564"/>
      <c r="C1066" s="507"/>
      <c r="E1066" s="507"/>
      <c r="G1066" s="507"/>
      <c r="H1066" s="556"/>
      <c r="I1066" s="507"/>
      <c r="J1066" s="556"/>
      <c r="K1066" s="506"/>
      <c r="L1066" s="556"/>
      <c r="M1066" s="506"/>
      <c r="N1066" s="556"/>
      <c r="O1066" s="506"/>
      <c r="P1066" s="557"/>
      <c r="Q1066" s="556"/>
      <c r="R1066" s="558"/>
      <c r="S1066" s="556"/>
      <c r="T1066" s="556"/>
      <c r="U1066" s="556"/>
      <c r="V1066" s="743"/>
      <c r="W1066" s="745"/>
      <c r="X1066" s="746"/>
      <c r="Y1066" s="557"/>
      <c r="Z1066" s="506"/>
      <c r="AA1066" s="507"/>
      <c r="AB1066" s="507"/>
      <c r="AC1066" s="507"/>
      <c r="AD1066" s="507"/>
      <c r="AE1066" s="507"/>
      <c r="AF1066" s="507"/>
      <c r="AG1066" s="507"/>
      <c r="AH1066" s="507"/>
      <c r="AI1066" s="507"/>
      <c r="AJ1066" s="507"/>
      <c r="AK1066" s="507"/>
      <c r="AL1066" s="507"/>
      <c r="AM1066" s="507"/>
      <c r="AN1066" s="507"/>
      <c r="AO1066" s="507"/>
      <c r="AP1066" s="507"/>
      <c r="AQ1066" s="563"/>
      <c r="AR1066" s="563"/>
      <c r="AS1066" s="507"/>
    </row>
    <row r="1067" spans="1:45" ht="27" customHeight="1" x14ac:dyDescent="0.2">
      <c r="A1067" s="564"/>
      <c r="C1067" s="507"/>
      <c r="E1067" s="507"/>
      <c r="G1067" s="507"/>
      <c r="H1067" s="556"/>
      <c r="I1067" s="507"/>
      <c r="J1067" s="556"/>
      <c r="K1067" s="506"/>
      <c r="L1067" s="556"/>
      <c r="M1067" s="506"/>
      <c r="N1067" s="556"/>
      <c r="O1067" s="506"/>
      <c r="P1067" s="557"/>
      <c r="Q1067" s="556"/>
      <c r="R1067" s="558"/>
      <c r="S1067" s="556"/>
      <c r="T1067" s="556"/>
      <c r="U1067" s="556"/>
      <c r="V1067" s="743"/>
      <c r="W1067" s="745"/>
      <c r="X1067" s="746"/>
      <c r="Y1067" s="557"/>
      <c r="Z1067" s="506"/>
      <c r="AA1067" s="507"/>
      <c r="AB1067" s="507"/>
      <c r="AC1067" s="507"/>
      <c r="AD1067" s="507"/>
      <c r="AE1067" s="507"/>
      <c r="AF1067" s="507"/>
      <c r="AG1067" s="507"/>
      <c r="AH1067" s="507"/>
      <c r="AI1067" s="507"/>
      <c r="AJ1067" s="507"/>
      <c r="AK1067" s="507"/>
      <c r="AL1067" s="507"/>
      <c r="AM1067" s="507"/>
      <c r="AN1067" s="507"/>
      <c r="AO1067" s="507"/>
      <c r="AP1067" s="507"/>
      <c r="AQ1067" s="563"/>
      <c r="AR1067" s="563"/>
      <c r="AS1067" s="507"/>
    </row>
    <row r="1068" spans="1:45" ht="27" customHeight="1" x14ac:dyDescent="0.2">
      <c r="A1068" s="564"/>
      <c r="C1068" s="507"/>
      <c r="E1068" s="507"/>
      <c r="G1068" s="507"/>
      <c r="H1068" s="556"/>
      <c r="I1068" s="507"/>
      <c r="J1068" s="556"/>
      <c r="K1068" s="506"/>
      <c r="L1068" s="556"/>
      <c r="M1068" s="506"/>
      <c r="N1068" s="556"/>
      <c r="O1068" s="506"/>
      <c r="P1068" s="557"/>
      <c r="Q1068" s="556"/>
      <c r="R1068" s="558"/>
      <c r="S1068" s="556"/>
      <c r="T1068" s="556"/>
      <c r="U1068" s="556"/>
      <c r="V1068" s="743"/>
      <c r="W1068" s="745"/>
      <c r="X1068" s="746"/>
      <c r="Y1068" s="557"/>
      <c r="Z1068" s="506"/>
      <c r="AA1068" s="507"/>
      <c r="AB1068" s="507"/>
      <c r="AC1068" s="507"/>
      <c r="AD1068" s="507"/>
      <c r="AE1068" s="507"/>
      <c r="AF1068" s="507"/>
      <c r="AG1068" s="507"/>
      <c r="AH1068" s="507"/>
      <c r="AI1068" s="507"/>
      <c r="AJ1068" s="507"/>
      <c r="AK1068" s="507"/>
      <c r="AL1068" s="507"/>
      <c r="AM1068" s="507"/>
      <c r="AN1068" s="507"/>
      <c r="AO1068" s="507"/>
      <c r="AP1068" s="507"/>
      <c r="AQ1068" s="563"/>
      <c r="AR1068" s="563"/>
      <c r="AS1068" s="507"/>
    </row>
    <row r="1069" spans="1:45" ht="27" customHeight="1" x14ac:dyDescent="0.2">
      <c r="A1069" s="564"/>
      <c r="C1069" s="507"/>
      <c r="E1069" s="507"/>
      <c r="G1069" s="507"/>
      <c r="H1069" s="556"/>
      <c r="I1069" s="507"/>
      <c r="J1069" s="556"/>
      <c r="K1069" s="506"/>
      <c r="L1069" s="556"/>
      <c r="M1069" s="506"/>
      <c r="N1069" s="556"/>
      <c r="O1069" s="506"/>
      <c r="P1069" s="557"/>
      <c r="Q1069" s="556"/>
      <c r="R1069" s="558"/>
      <c r="S1069" s="556"/>
      <c r="T1069" s="556"/>
      <c r="U1069" s="556"/>
      <c r="V1069" s="743"/>
      <c r="W1069" s="745"/>
      <c r="X1069" s="746"/>
      <c r="Y1069" s="557"/>
      <c r="Z1069" s="506"/>
      <c r="AA1069" s="507"/>
      <c r="AB1069" s="507"/>
      <c r="AC1069" s="507"/>
      <c r="AD1069" s="507"/>
      <c r="AE1069" s="507"/>
      <c r="AF1069" s="507"/>
      <c r="AG1069" s="507"/>
      <c r="AH1069" s="507"/>
      <c r="AI1069" s="507"/>
      <c r="AJ1069" s="507"/>
      <c r="AK1069" s="507"/>
      <c r="AL1069" s="507"/>
      <c r="AM1069" s="507"/>
      <c r="AN1069" s="507"/>
      <c r="AO1069" s="507"/>
      <c r="AP1069" s="507"/>
      <c r="AQ1069" s="563"/>
      <c r="AR1069" s="563"/>
      <c r="AS1069" s="507"/>
    </row>
    <row r="1070" spans="1:45" ht="27" customHeight="1" x14ac:dyDescent="0.2">
      <c r="A1070" s="564"/>
      <c r="C1070" s="507"/>
      <c r="E1070" s="507"/>
      <c r="G1070" s="507"/>
      <c r="H1070" s="556"/>
      <c r="I1070" s="507"/>
      <c r="J1070" s="556"/>
      <c r="K1070" s="506"/>
      <c r="L1070" s="556"/>
      <c r="M1070" s="506"/>
      <c r="N1070" s="556"/>
      <c r="O1070" s="506"/>
      <c r="P1070" s="557"/>
      <c r="Q1070" s="556"/>
      <c r="R1070" s="558"/>
      <c r="S1070" s="556"/>
      <c r="T1070" s="556"/>
      <c r="U1070" s="556"/>
      <c r="V1070" s="743"/>
      <c r="W1070" s="745"/>
      <c r="X1070" s="746"/>
      <c r="Y1070" s="557"/>
      <c r="Z1070" s="506"/>
      <c r="AA1070" s="507"/>
      <c r="AB1070" s="507"/>
      <c r="AC1070" s="507"/>
      <c r="AD1070" s="507"/>
      <c r="AE1070" s="507"/>
      <c r="AF1070" s="507"/>
      <c r="AG1070" s="507"/>
      <c r="AH1070" s="507"/>
      <c r="AI1070" s="507"/>
      <c r="AJ1070" s="507"/>
      <c r="AK1070" s="507"/>
      <c r="AL1070" s="507"/>
      <c r="AM1070" s="507"/>
      <c r="AN1070" s="507"/>
      <c r="AO1070" s="507"/>
      <c r="AP1070" s="507"/>
      <c r="AQ1070" s="563"/>
      <c r="AR1070" s="563"/>
      <c r="AS1070" s="507"/>
    </row>
    <row r="1071" spans="1:45" ht="27" customHeight="1" x14ac:dyDescent="0.2">
      <c r="A1071" s="564"/>
      <c r="C1071" s="507"/>
      <c r="E1071" s="507"/>
      <c r="G1071" s="507"/>
      <c r="H1071" s="556"/>
      <c r="I1071" s="507"/>
      <c r="J1071" s="556"/>
      <c r="K1071" s="506"/>
      <c r="L1071" s="556"/>
      <c r="M1071" s="506"/>
      <c r="N1071" s="556"/>
      <c r="O1071" s="506"/>
      <c r="P1071" s="557"/>
      <c r="Q1071" s="556"/>
      <c r="R1071" s="558"/>
      <c r="S1071" s="556"/>
      <c r="T1071" s="556"/>
      <c r="U1071" s="556"/>
      <c r="V1071" s="743"/>
      <c r="W1071" s="745"/>
      <c r="X1071" s="746"/>
      <c r="Y1071" s="557"/>
      <c r="Z1071" s="506"/>
      <c r="AA1071" s="507"/>
      <c r="AB1071" s="507"/>
      <c r="AC1071" s="507"/>
      <c r="AD1071" s="507"/>
      <c r="AE1071" s="507"/>
      <c r="AF1071" s="507"/>
      <c r="AG1071" s="507"/>
      <c r="AH1071" s="507"/>
      <c r="AI1071" s="507"/>
      <c r="AJ1071" s="507"/>
      <c r="AK1071" s="507"/>
      <c r="AL1071" s="507"/>
      <c r="AM1071" s="507"/>
      <c r="AN1071" s="507"/>
      <c r="AO1071" s="507"/>
      <c r="AP1071" s="507"/>
      <c r="AQ1071" s="563"/>
      <c r="AR1071" s="563"/>
      <c r="AS1071" s="507"/>
    </row>
    <row r="1072" spans="1:45" ht="27" customHeight="1" x14ac:dyDescent="0.2">
      <c r="A1072" s="564"/>
      <c r="C1072" s="507"/>
      <c r="E1072" s="507"/>
      <c r="G1072" s="507"/>
      <c r="H1072" s="556"/>
      <c r="I1072" s="507"/>
      <c r="J1072" s="556"/>
      <c r="K1072" s="506"/>
      <c r="L1072" s="556"/>
      <c r="M1072" s="506"/>
      <c r="N1072" s="556"/>
      <c r="O1072" s="506"/>
      <c r="P1072" s="557"/>
      <c r="Q1072" s="556"/>
      <c r="R1072" s="558"/>
      <c r="S1072" s="556"/>
      <c r="T1072" s="556"/>
      <c r="U1072" s="556"/>
      <c r="V1072" s="743"/>
      <c r="W1072" s="745"/>
      <c r="X1072" s="746"/>
      <c r="Y1072" s="557"/>
      <c r="Z1072" s="506"/>
      <c r="AA1072" s="507"/>
      <c r="AB1072" s="507"/>
      <c r="AC1072" s="507"/>
      <c r="AD1072" s="507"/>
      <c r="AE1072" s="507"/>
      <c r="AF1072" s="507"/>
      <c r="AG1072" s="507"/>
      <c r="AH1072" s="507"/>
      <c r="AI1072" s="507"/>
      <c r="AJ1072" s="507"/>
      <c r="AK1072" s="507"/>
      <c r="AL1072" s="507"/>
      <c r="AM1072" s="507"/>
      <c r="AN1072" s="507"/>
      <c r="AO1072" s="507"/>
      <c r="AP1072" s="507"/>
      <c r="AQ1072" s="563"/>
      <c r="AR1072" s="563"/>
      <c r="AS1072" s="507"/>
    </row>
    <row r="1073" spans="1:45" ht="27" customHeight="1" x14ac:dyDescent="0.2">
      <c r="A1073" s="564"/>
      <c r="C1073" s="507"/>
      <c r="E1073" s="507"/>
      <c r="G1073" s="507"/>
      <c r="H1073" s="556"/>
      <c r="I1073" s="507"/>
      <c r="J1073" s="556"/>
      <c r="K1073" s="506"/>
      <c r="L1073" s="556"/>
      <c r="M1073" s="506"/>
      <c r="N1073" s="556"/>
      <c r="O1073" s="506"/>
      <c r="P1073" s="557"/>
      <c r="Q1073" s="556"/>
      <c r="R1073" s="558"/>
      <c r="S1073" s="556"/>
      <c r="T1073" s="556"/>
      <c r="U1073" s="556"/>
      <c r="V1073" s="743"/>
      <c r="W1073" s="745"/>
      <c r="X1073" s="746"/>
      <c r="Y1073" s="557"/>
      <c r="Z1073" s="506"/>
      <c r="AA1073" s="507"/>
      <c r="AB1073" s="507"/>
      <c r="AC1073" s="507"/>
      <c r="AD1073" s="507"/>
      <c r="AE1073" s="507"/>
      <c r="AF1073" s="507"/>
      <c r="AG1073" s="507"/>
      <c r="AH1073" s="507"/>
      <c r="AI1073" s="507"/>
      <c r="AJ1073" s="507"/>
      <c r="AK1073" s="507"/>
      <c r="AL1073" s="507"/>
      <c r="AM1073" s="507"/>
      <c r="AN1073" s="507"/>
      <c r="AO1073" s="507"/>
      <c r="AP1073" s="507"/>
      <c r="AQ1073" s="563"/>
      <c r="AR1073" s="563"/>
      <c r="AS1073" s="507"/>
    </row>
    <row r="1074" spans="1:45" ht="27" customHeight="1" x14ac:dyDescent="0.2">
      <c r="A1074" s="564"/>
      <c r="C1074" s="507"/>
      <c r="E1074" s="507"/>
      <c r="G1074" s="507"/>
      <c r="H1074" s="556"/>
      <c r="I1074" s="507"/>
      <c r="J1074" s="556"/>
      <c r="K1074" s="506"/>
      <c r="L1074" s="556"/>
      <c r="M1074" s="506"/>
      <c r="N1074" s="556"/>
      <c r="O1074" s="506"/>
      <c r="P1074" s="557"/>
      <c r="Q1074" s="556"/>
      <c r="R1074" s="558"/>
      <c r="S1074" s="556"/>
      <c r="T1074" s="556"/>
      <c r="U1074" s="556"/>
      <c r="V1074" s="743"/>
      <c r="W1074" s="745"/>
      <c r="X1074" s="746"/>
      <c r="Y1074" s="557"/>
      <c r="Z1074" s="506"/>
      <c r="AA1074" s="507"/>
      <c r="AB1074" s="507"/>
      <c r="AC1074" s="507"/>
      <c r="AD1074" s="507"/>
      <c r="AE1074" s="507"/>
      <c r="AF1074" s="507"/>
      <c r="AG1074" s="507"/>
      <c r="AH1074" s="507"/>
      <c r="AI1074" s="507"/>
      <c r="AJ1074" s="507"/>
      <c r="AK1074" s="507"/>
      <c r="AL1074" s="507"/>
      <c r="AM1074" s="507"/>
      <c r="AN1074" s="507"/>
      <c r="AO1074" s="507"/>
      <c r="AP1074" s="507"/>
      <c r="AQ1074" s="563"/>
      <c r="AR1074" s="563"/>
      <c r="AS1074" s="507"/>
    </row>
    <row r="1075" spans="1:45" ht="27" customHeight="1" x14ac:dyDescent="0.2">
      <c r="A1075" s="564"/>
      <c r="C1075" s="507"/>
      <c r="E1075" s="507"/>
      <c r="G1075" s="507"/>
      <c r="H1075" s="556"/>
      <c r="I1075" s="507"/>
      <c r="J1075" s="556"/>
      <c r="K1075" s="506"/>
      <c r="L1075" s="556"/>
      <c r="M1075" s="506"/>
      <c r="N1075" s="556"/>
      <c r="O1075" s="506"/>
      <c r="P1075" s="557"/>
      <c r="Q1075" s="556"/>
      <c r="R1075" s="558"/>
      <c r="S1075" s="556"/>
      <c r="T1075" s="556"/>
      <c r="U1075" s="556"/>
      <c r="V1075" s="743"/>
      <c r="W1075" s="745"/>
      <c r="X1075" s="746"/>
      <c r="Y1075" s="557"/>
      <c r="Z1075" s="506"/>
      <c r="AA1075" s="507"/>
      <c r="AB1075" s="507"/>
      <c r="AC1075" s="507"/>
      <c r="AD1075" s="507"/>
      <c r="AE1075" s="507"/>
      <c r="AF1075" s="507"/>
      <c r="AG1075" s="507"/>
      <c r="AH1075" s="507"/>
      <c r="AI1075" s="507"/>
      <c r="AJ1075" s="507"/>
      <c r="AK1075" s="507"/>
      <c r="AL1075" s="507"/>
      <c r="AM1075" s="507"/>
      <c r="AN1075" s="507"/>
      <c r="AO1075" s="507"/>
      <c r="AP1075" s="507"/>
      <c r="AQ1075" s="563"/>
      <c r="AR1075" s="563"/>
      <c r="AS1075" s="507"/>
    </row>
    <row r="1076" spans="1:45" ht="27" customHeight="1" x14ac:dyDescent="0.2">
      <c r="A1076" s="564"/>
      <c r="C1076" s="507"/>
      <c r="E1076" s="507"/>
      <c r="G1076" s="507"/>
      <c r="H1076" s="556"/>
      <c r="I1076" s="507"/>
      <c r="J1076" s="556"/>
      <c r="K1076" s="506"/>
      <c r="L1076" s="556"/>
      <c r="M1076" s="506"/>
      <c r="N1076" s="556"/>
      <c r="O1076" s="506"/>
      <c r="P1076" s="557"/>
      <c r="Q1076" s="556"/>
      <c r="R1076" s="558"/>
      <c r="S1076" s="556"/>
      <c r="T1076" s="556"/>
      <c r="U1076" s="556"/>
      <c r="V1076" s="743"/>
      <c r="W1076" s="745"/>
      <c r="X1076" s="746"/>
      <c r="Y1076" s="557"/>
      <c r="Z1076" s="506"/>
      <c r="AA1076" s="507"/>
      <c r="AB1076" s="507"/>
      <c r="AC1076" s="507"/>
      <c r="AD1076" s="507"/>
      <c r="AE1076" s="507"/>
      <c r="AF1076" s="507"/>
      <c r="AG1076" s="507"/>
      <c r="AH1076" s="507"/>
      <c r="AI1076" s="507"/>
      <c r="AJ1076" s="507"/>
      <c r="AK1076" s="507"/>
      <c r="AL1076" s="507"/>
      <c r="AM1076" s="507"/>
      <c r="AN1076" s="507"/>
      <c r="AO1076" s="507"/>
      <c r="AP1076" s="507"/>
      <c r="AQ1076" s="563"/>
      <c r="AR1076" s="563"/>
      <c r="AS1076" s="507"/>
    </row>
    <row r="1077" spans="1:45" ht="27" customHeight="1" x14ac:dyDescent="0.2">
      <c r="A1077" s="564"/>
      <c r="C1077" s="507"/>
      <c r="E1077" s="507"/>
      <c r="G1077" s="507"/>
      <c r="H1077" s="556"/>
      <c r="I1077" s="507"/>
      <c r="J1077" s="556"/>
      <c r="K1077" s="506"/>
      <c r="L1077" s="556"/>
      <c r="M1077" s="506"/>
      <c r="N1077" s="556"/>
      <c r="O1077" s="506"/>
      <c r="P1077" s="557"/>
      <c r="Q1077" s="556"/>
      <c r="R1077" s="558"/>
      <c r="S1077" s="556"/>
      <c r="T1077" s="556"/>
      <c r="U1077" s="556"/>
      <c r="V1077" s="743"/>
      <c r="W1077" s="745"/>
      <c r="X1077" s="746"/>
      <c r="Y1077" s="557"/>
      <c r="Z1077" s="506"/>
      <c r="AA1077" s="507"/>
      <c r="AB1077" s="507"/>
      <c r="AC1077" s="507"/>
      <c r="AD1077" s="507"/>
      <c r="AE1077" s="507"/>
      <c r="AF1077" s="507"/>
      <c r="AG1077" s="507"/>
      <c r="AH1077" s="507"/>
      <c r="AI1077" s="507"/>
      <c r="AJ1077" s="507"/>
      <c r="AK1077" s="507"/>
      <c r="AL1077" s="507"/>
      <c r="AM1077" s="507"/>
      <c r="AN1077" s="507"/>
      <c r="AO1077" s="507"/>
      <c r="AP1077" s="507"/>
      <c r="AQ1077" s="563"/>
      <c r="AR1077" s="563"/>
      <c r="AS1077" s="507"/>
    </row>
    <row r="1078" spans="1:45" ht="27" customHeight="1" x14ac:dyDescent="0.2">
      <c r="A1078" s="564"/>
      <c r="C1078" s="507"/>
      <c r="E1078" s="507"/>
      <c r="G1078" s="507"/>
      <c r="H1078" s="556"/>
      <c r="I1078" s="507"/>
      <c r="J1078" s="556"/>
      <c r="K1078" s="506"/>
      <c r="L1078" s="556"/>
      <c r="M1078" s="506"/>
      <c r="N1078" s="556"/>
      <c r="O1078" s="506"/>
      <c r="P1078" s="557"/>
      <c r="Q1078" s="556"/>
      <c r="R1078" s="558"/>
      <c r="S1078" s="556"/>
      <c r="T1078" s="556"/>
      <c r="U1078" s="556"/>
      <c r="V1078" s="743"/>
      <c r="W1078" s="745"/>
      <c r="X1078" s="746"/>
      <c r="Y1078" s="557"/>
      <c r="Z1078" s="506"/>
      <c r="AA1078" s="507"/>
      <c r="AB1078" s="507"/>
      <c r="AC1078" s="507"/>
      <c r="AD1078" s="507"/>
      <c r="AE1078" s="507"/>
      <c r="AF1078" s="507"/>
      <c r="AG1078" s="507"/>
      <c r="AH1078" s="507"/>
      <c r="AI1078" s="507"/>
      <c r="AJ1078" s="507"/>
      <c r="AK1078" s="507"/>
      <c r="AL1078" s="507"/>
      <c r="AM1078" s="507"/>
      <c r="AN1078" s="507"/>
      <c r="AO1078" s="507"/>
      <c r="AP1078" s="507"/>
      <c r="AQ1078" s="563"/>
      <c r="AR1078" s="563"/>
      <c r="AS1078" s="507"/>
    </row>
    <row r="1079" spans="1:45" ht="27" customHeight="1" x14ac:dyDescent="0.2">
      <c r="A1079" s="564"/>
      <c r="C1079" s="507"/>
      <c r="E1079" s="507"/>
      <c r="G1079" s="507"/>
      <c r="H1079" s="556"/>
      <c r="I1079" s="507"/>
      <c r="J1079" s="556"/>
      <c r="K1079" s="506"/>
      <c r="L1079" s="556"/>
      <c r="M1079" s="506"/>
      <c r="N1079" s="556"/>
      <c r="O1079" s="506"/>
      <c r="P1079" s="557"/>
      <c r="Q1079" s="556"/>
      <c r="R1079" s="558"/>
      <c r="S1079" s="556"/>
      <c r="T1079" s="556"/>
      <c r="U1079" s="556"/>
      <c r="V1079" s="743"/>
      <c r="W1079" s="745"/>
      <c r="X1079" s="746"/>
      <c r="Y1079" s="557"/>
      <c r="Z1079" s="506"/>
      <c r="AA1079" s="507"/>
      <c r="AB1079" s="507"/>
      <c r="AC1079" s="507"/>
      <c r="AD1079" s="507"/>
      <c r="AE1079" s="507"/>
      <c r="AF1079" s="507"/>
      <c r="AG1079" s="507"/>
      <c r="AH1079" s="507"/>
      <c r="AI1079" s="507"/>
      <c r="AJ1079" s="507"/>
      <c r="AK1079" s="507"/>
      <c r="AL1079" s="507"/>
      <c r="AM1079" s="507"/>
      <c r="AN1079" s="507"/>
      <c r="AO1079" s="507"/>
      <c r="AP1079" s="507"/>
      <c r="AQ1079" s="563"/>
      <c r="AR1079" s="563"/>
      <c r="AS1079" s="507"/>
    </row>
    <row r="1080" spans="1:45" ht="27" customHeight="1" x14ac:dyDescent="0.2">
      <c r="A1080" s="564"/>
      <c r="C1080" s="507"/>
      <c r="E1080" s="507"/>
      <c r="G1080" s="507"/>
      <c r="H1080" s="556"/>
      <c r="I1080" s="507"/>
      <c r="J1080" s="556"/>
      <c r="K1080" s="506"/>
      <c r="L1080" s="556"/>
      <c r="M1080" s="506"/>
      <c r="N1080" s="556"/>
      <c r="O1080" s="506"/>
      <c r="P1080" s="557"/>
      <c r="Q1080" s="556"/>
      <c r="R1080" s="558"/>
      <c r="S1080" s="556"/>
      <c r="T1080" s="556"/>
      <c r="U1080" s="556"/>
      <c r="V1080" s="743"/>
      <c r="W1080" s="745"/>
      <c r="X1080" s="746"/>
      <c r="Y1080" s="557"/>
      <c r="Z1080" s="506"/>
      <c r="AA1080" s="507"/>
      <c r="AB1080" s="507"/>
      <c r="AC1080" s="507"/>
      <c r="AD1080" s="507"/>
      <c r="AE1080" s="507"/>
      <c r="AF1080" s="507"/>
      <c r="AG1080" s="507"/>
      <c r="AH1080" s="507"/>
      <c r="AI1080" s="507"/>
      <c r="AJ1080" s="507"/>
      <c r="AK1080" s="507"/>
      <c r="AL1080" s="507"/>
      <c r="AM1080" s="507"/>
      <c r="AN1080" s="507"/>
      <c r="AO1080" s="507"/>
      <c r="AP1080" s="507"/>
      <c r="AQ1080" s="563"/>
      <c r="AR1080" s="563"/>
      <c r="AS1080" s="507"/>
    </row>
    <row r="1081" spans="1:45" ht="27" customHeight="1" x14ac:dyDescent="0.2">
      <c r="A1081" s="564"/>
      <c r="C1081" s="507"/>
      <c r="E1081" s="507"/>
      <c r="G1081" s="507"/>
      <c r="H1081" s="556"/>
      <c r="I1081" s="507"/>
      <c r="J1081" s="556"/>
      <c r="K1081" s="506"/>
      <c r="L1081" s="556"/>
      <c r="M1081" s="506"/>
      <c r="N1081" s="556"/>
      <c r="O1081" s="506"/>
      <c r="P1081" s="557"/>
      <c r="Q1081" s="556"/>
      <c r="R1081" s="558"/>
      <c r="S1081" s="556"/>
      <c r="T1081" s="556"/>
      <c r="U1081" s="556"/>
      <c r="V1081" s="743"/>
      <c r="W1081" s="745"/>
      <c r="X1081" s="746"/>
      <c r="Y1081" s="557"/>
      <c r="Z1081" s="506"/>
      <c r="AA1081" s="507"/>
      <c r="AB1081" s="507"/>
      <c r="AC1081" s="507"/>
      <c r="AD1081" s="507"/>
      <c r="AE1081" s="507"/>
      <c r="AF1081" s="507"/>
      <c r="AG1081" s="507"/>
      <c r="AH1081" s="507"/>
      <c r="AI1081" s="507"/>
      <c r="AJ1081" s="507"/>
      <c r="AK1081" s="507"/>
      <c r="AL1081" s="507"/>
      <c r="AM1081" s="507"/>
      <c r="AN1081" s="507"/>
      <c r="AO1081" s="507"/>
      <c r="AP1081" s="507"/>
      <c r="AQ1081" s="563"/>
      <c r="AR1081" s="563"/>
      <c r="AS1081" s="507"/>
    </row>
    <row r="1082" spans="1:45" ht="27" customHeight="1" x14ac:dyDescent="0.2">
      <c r="A1082" s="564"/>
      <c r="C1082" s="507"/>
      <c r="E1082" s="507"/>
      <c r="G1082" s="507"/>
      <c r="H1082" s="556"/>
      <c r="I1082" s="507"/>
      <c r="J1082" s="556"/>
      <c r="K1082" s="506"/>
      <c r="L1082" s="556"/>
      <c r="M1082" s="506"/>
      <c r="N1082" s="556"/>
      <c r="O1082" s="506"/>
      <c r="P1082" s="557"/>
      <c r="Q1082" s="556"/>
      <c r="R1082" s="558"/>
      <c r="S1082" s="556"/>
      <c r="T1082" s="556"/>
      <c r="U1082" s="556"/>
      <c r="V1082" s="743"/>
      <c r="W1082" s="745"/>
      <c r="X1082" s="746"/>
      <c r="Y1082" s="557"/>
      <c r="Z1082" s="506"/>
      <c r="AA1082" s="507"/>
      <c r="AB1082" s="507"/>
      <c r="AC1082" s="507"/>
      <c r="AD1082" s="507"/>
      <c r="AE1082" s="507"/>
      <c r="AF1082" s="507"/>
      <c r="AG1082" s="507"/>
      <c r="AH1082" s="507"/>
      <c r="AI1082" s="507"/>
      <c r="AJ1082" s="507"/>
      <c r="AK1082" s="507"/>
      <c r="AL1082" s="507"/>
      <c r="AM1082" s="507"/>
      <c r="AN1082" s="507"/>
      <c r="AO1082" s="507"/>
      <c r="AP1082" s="507"/>
      <c r="AQ1082" s="563"/>
      <c r="AR1082" s="563"/>
      <c r="AS1082" s="507"/>
    </row>
    <row r="1083" spans="1:45" ht="27" customHeight="1" x14ac:dyDescent="0.2">
      <c r="A1083" s="564"/>
      <c r="C1083" s="507"/>
      <c r="E1083" s="507"/>
      <c r="G1083" s="507"/>
      <c r="H1083" s="556"/>
      <c r="I1083" s="507"/>
      <c r="J1083" s="556"/>
      <c r="K1083" s="506"/>
      <c r="L1083" s="556"/>
      <c r="M1083" s="506"/>
      <c r="N1083" s="556"/>
      <c r="O1083" s="506"/>
      <c r="P1083" s="557"/>
      <c r="Q1083" s="556"/>
      <c r="R1083" s="558"/>
      <c r="S1083" s="556"/>
      <c r="T1083" s="556"/>
      <c r="U1083" s="556"/>
      <c r="V1083" s="743"/>
      <c r="W1083" s="745"/>
      <c r="X1083" s="746"/>
      <c r="Y1083" s="557"/>
      <c r="Z1083" s="506"/>
      <c r="AA1083" s="507"/>
      <c r="AB1083" s="507"/>
      <c r="AC1083" s="507"/>
      <c r="AD1083" s="507"/>
      <c r="AE1083" s="507"/>
      <c r="AF1083" s="507"/>
      <c r="AG1083" s="507"/>
      <c r="AH1083" s="507"/>
      <c r="AI1083" s="507"/>
      <c r="AJ1083" s="507"/>
      <c r="AK1083" s="507"/>
      <c r="AL1083" s="507"/>
      <c r="AM1083" s="507"/>
      <c r="AN1083" s="507"/>
      <c r="AO1083" s="507"/>
      <c r="AP1083" s="507"/>
      <c r="AQ1083" s="563"/>
      <c r="AR1083" s="563"/>
      <c r="AS1083" s="507"/>
    </row>
    <row r="1084" spans="1:45" ht="27" customHeight="1" x14ac:dyDescent="0.2">
      <c r="A1084" s="564"/>
      <c r="C1084" s="507"/>
      <c r="E1084" s="507"/>
      <c r="G1084" s="507"/>
      <c r="H1084" s="556"/>
      <c r="I1084" s="507"/>
      <c r="J1084" s="556"/>
      <c r="K1084" s="506"/>
      <c r="L1084" s="556"/>
      <c r="M1084" s="506"/>
      <c r="N1084" s="556"/>
      <c r="O1084" s="506"/>
      <c r="P1084" s="557"/>
      <c r="Q1084" s="556"/>
      <c r="R1084" s="558"/>
      <c r="S1084" s="556"/>
      <c r="T1084" s="556"/>
      <c r="U1084" s="556"/>
      <c r="V1084" s="743"/>
      <c r="W1084" s="745"/>
      <c r="X1084" s="746"/>
      <c r="Y1084" s="557"/>
      <c r="Z1084" s="506"/>
      <c r="AA1084" s="507"/>
      <c r="AB1084" s="507"/>
      <c r="AC1084" s="507"/>
      <c r="AD1084" s="507"/>
      <c r="AE1084" s="507"/>
      <c r="AF1084" s="507"/>
      <c r="AG1084" s="507"/>
      <c r="AH1084" s="507"/>
      <c r="AI1084" s="507"/>
      <c r="AJ1084" s="507"/>
      <c r="AK1084" s="507"/>
      <c r="AL1084" s="507"/>
      <c r="AM1084" s="507"/>
      <c r="AN1084" s="507"/>
      <c r="AO1084" s="507"/>
      <c r="AP1084" s="507"/>
      <c r="AQ1084" s="563"/>
      <c r="AR1084" s="563"/>
      <c r="AS1084" s="507"/>
    </row>
    <row r="1085" spans="1:45" ht="27" customHeight="1" x14ac:dyDescent="0.2">
      <c r="A1085" s="564"/>
      <c r="C1085" s="507"/>
      <c r="E1085" s="507"/>
      <c r="G1085" s="507"/>
      <c r="H1085" s="556"/>
      <c r="I1085" s="507"/>
      <c r="J1085" s="556"/>
      <c r="K1085" s="506"/>
      <c r="L1085" s="556"/>
      <c r="M1085" s="506"/>
      <c r="N1085" s="556"/>
      <c r="O1085" s="506"/>
      <c r="P1085" s="557"/>
      <c r="Q1085" s="556"/>
      <c r="R1085" s="558"/>
      <c r="S1085" s="556"/>
      <c r="T1085" s="556"/>
      <c r="U1085" s="556"/>
      <c r="V1085" s="743"/>
      <c r="W1085" s="745"/>
      <c r="X1085" s="746"/>
      <c r="Y1085" s="557"/>
      <c r="Z1085" s="506"/>
      <c r="AA1085" s="507"/>
      <c r="AB1085" s="507"/>
      <c r="AC1085" s="507"/>
      <c r="AD1085" s="507"/>
      <c r="AE1085" s="507"/>
      <c r="AF1085" s="507"/>
      <c r="AG1085" s="507"/>
      <c r="AH1085" s="507"/>
      <c r="AI1085" s="507"/>
      <c r="AJ1085" s="507"/>
      <c r="AK1085" s="507"/>
      <c r="AL1085" s="507"/>
      <c r="AM1085" s="507"/>
      <c r="AN1085" s="507"/>
      <c r="AO1085" s="507"/>
      <c r="AP1085" s="507"/>
      <c r="AQ1085" s="563"/>
      <c r="AR1085" s="563"/>
      <c r="AS1085" s="507"/>
    </row>
    <row r="1086" spans="1:45" ht="27" customHeight="1" x14ac:dyDescent="0.2">
      <c r="A1086" s="564"/>
      <c r="C1086" s="507"/>
      <c r="E1086" s="507"/>
      <c r="G1086" s="507"/>
      <c r="H1086" s="556"/>
      <c r="I1086" s="507"/>
      <c r="J1086" s="556"/>
      <c r="K1086" s="506"/>
      <c r="L1086" s="556"/>
      <c r="M1086" s="506"/>
      <c r="N1086" s="556"/>
      <c r="O1086" s="506"/>
      <c r="P1086" s="557"/>
      <c r="Q1086" s="556"/>
      <c r="R1086" s="558"/>
      <c r="S1086" s="556"/>
      <c r="T1086" s="556"/>
      <c r="U1086" s="556"/>
      <c r="V1086" s="743"/>
      <c r="W1086" s="745"/>
      <c r="X1086" s="746"/>
      <c r="Y1086" s="557"/>
      <c r="Z1086" s="506"/>
      <c r="AA1086" s="507"/>
      <c r="AB1086" s="507"/>
      <c r="AC1086" s="507"/>
      <c r="AD1086" s="507"/>
      <c r="AE1086" s="507"/>
      <c r="AF1086" s="507"/>
      <c r="AG1086" s="507"/>
      <c r="AH1086" s="507"/>
      <c r="AI1086" s="507"/>
      <c r="AJ1086" s="507"/>
      <c r="AK1086" s="507"/>
      <c r="AL1086" s="507"/>
      <c r="AM1086" s="507"/>
      <c r="AN1086" s="507"/>
      <c r="AO1086" s="507"/>
      <c r="AP1086" s="507"/>
      <c r="AQ1086" s="563"/>
      <c r="AR1086" s="563"/>
      <c r="AS1086" s="507"/>
    </row>
    <row r="1087" spans="1:45" ht="27" customHeight="1" x14ac:dyDescent="0.2">
      <c r="A1087" s="564"/>
      <c r="C1087" s="507"/>
      <c r="E1087" s="507"/>
      <c r="G1087" s="507"/>
      <c r="H1087" s="556"/>
      <c r="I1087" s="507"/>
      <c r="J1087" s="556"/>
      <c r="K1087" s="506"/>
      <c r="L1087" s="556"/>
      <c r="M1087" s="506"/>
      <c r="N1087" s="556"/>
      <c r="O1087" s="506"/>
      <c r="P1087" s="557"/>
      <c r="Q1087" s="556"/>
      <c r="R1087" s="558"/>
      <c r="S1087" s="556"/>
      <c r="T1087" s="556"/>
      <c r="U1087" s="556"/>
      <c r="V1087" s="743"/>
      <c r="W1087" s="745"/>
      <c r="X1087" s="746"/>
      <c r="Y1087" s="557"/>
      <c r="Z1087" s="506"/>
      <c r="AA1087" s="507"/>
      <c r="AB1087" s="507"/>
      <c r="AC1087" s="507"/>
      <c r="AD1087" s="507"/>
      <c r="AE1087" s="507"/>
      <c r="AF1087" s="507"/>
      <c r="AG1087" s="507"/>
      <c r="AH1087" s="507"/>
      <c r="AI1087" s="507"/>
      <c r="AJ1087" s="507"/>
      <c r="AK1087" s="507"/>
      <c r="AL1087" s="507"/>
      <c r="AM1087" s="507"/>
      <c r="AN1087" s="507"/>
      <c r="AO1087" s="507"/>
      <c r="AP1087" s="507"/>
      <c r="AQ1087" s="563"/>
      <c r="AR1087" s="563"/>
      <c r="AS1087" s="507"/>
    </row>
    <row r="1088" spans="1:45" ht="27" customHeight="1" x14ac:dyDescent="0.2">
      <c r="A1088" s="564"/>
      <c r="C1088" s="507"/>
      <c r="E1088" s="507"/>
      <c r="G1088" s="507"/>
      <c r="H1088" s="556"/>
      <c r="I1088" s="507"/>
      <c r="J1088" s="556"/>
      <c r="K1088" s="506"/>
      <c r="L1088" s="556"/>
      <c r="M1088" s="506"/>
      <c r="N1088" s="556"/>
      <c r="O1088" s="506"/>
      <c r="P1088" s="557"/>
      <c r="Q1088" s="556"/>
      <c r="R1088" s="558"/>
      <c r="S1088" s="556"/>
      <c r="T1088" s="556"/>
      <c r="U1088" s="556"/>
      <c r="V1088" s="743"/>
      <c r="W1088" s="745"/>
      <c r="X1088" s="746"/>
      <c r="Y1088" s="557"/>
      <c r="Z1088" s="506"/>
      <c r="AA1088" s="507"/>
      <c r="AB1088" s="507"/>
      <c r="AC1088" s="507"/>
      <c r="AD1088" s="507"/>
      <c r="AE1088" s="507"/>
      <c r="AF1088" s="507"/>
      <c r="AG1088" s="507"/>
      <c r="AH1088" s="507"/>
      <c r="AI1088" s="507"/>
      <c r="AJ1088" s="507"/>
      <c r="AK1088" s="507"/>
      <c r="AL1088" s="507"/>
      <c r="AM1088" s="507"/>
      <c r="AN1088" s="507"/>
      <c r="AO1088" s="507"/>
      <c r="AP1088" s="507"/>
      <c r="AQ1088" s="563"/>
      <c r="AR1088" s="563"/>
      <c r="AS1088" s="507"/>
    </row>
    <row r="1089" spans="1:45" ht="27" customHeight="1" x14ac:dyDescent="0.2">
      <c r="A1089" s="564"/>
      <c r="C1089" s="507"/>
      <c r="E1089" s="507"/>
      <c r="G1089" s="507"/>
      <c r="H1089" s="556"/>
      <c r="I1089" s="507"/>
      <c r="J1089" s="556"/>
      <c r="K1089" s="506"/>
      <c r="L1089" s="556"/>
      <c r="M1089" s="506"/>
      <c r="N1089" s="556"/>
      <c r="O1089" s="506"/>
      <c r="P1089" s="557"/>
      <c r="Q1089" s="556"/>
      <c r="R1089" s="558"/>
      <c r="S1089" s="556"/>
      <c r="T1089" s="556"/>
      <c r="U1089" s="556"/>
      <c r="V1089" s="743"/>
      <c r="W1089" s="745"/>
      <c r="X1089" s="746"/>
      <c r="Y1089" s="557"/>
      <c r="Z1089" s="506"/>
      <c r="AA1089" s="507"/>
      <c r="AB1089" s="507"/>
      <c r="AC1089" s="507"/>
      <c r="AD1089" s="507"/>
      <c r="AE1089" s="507"/>
      <c r="AF1089" s="507"/>
      <c r="AG1089" s="507"/>
      <c r="AH1089" s="507"/>
      <c r="AI1089" s="507"/>
      <c r="AJ1089" s="507"/>
      <c r="AK1089" s="507"/>
      <c r="AL1089" s="507"/>
      <c r="AM1089" s="507"/>
      <c r="AN1089" s="507"/>
      <c r="AO1089" s="507"/>
      <c r="AP1089" s="507"/>
      <c r="AQ1089" s="563"/>
      <c r="AR1089" s="563"/>
      <c r="AS1089" s="507"/>
    </row>
    <row r="1090" spans="1:45" ht="27" customHeight="1" x14ac:dyDescent="0.2">
      <c r="A1090" s="564"/>
      <c r="C1090" s="507"/>
      <c r="E1090" s="507"/>
      <c r="G1090" s="507"/>
      <c r="H1090" s="556"/>
      <c r="I1090" s="507"/>
      <c r="J1090" s="556"/>
      <c r="K1090" s="506"/>
      <c r="L1090" s="556"/>
      <c r="M1090" s="506"/>
      <c r="N1090" s="556"/>
      <c r="O1090" s="506"/>
      <c r="P1090" s="557"/>
      <c r="Q1090" s="556"/>
      <c r="R1090" s="558"/>
      <c r="S1090" s="556"/>
      <c r="T1090" s="556"/>
      <c r="U1090" s="556"/>
      <c r="V1090" s="743"/>
      <c r="W1090" s="745"/>
      <c r="X1090" s="746"/>
      <c r="Y1090" s="557"/>
      <c r="Z1090" s="506"/>
      <c r="AA1090" s="507"/>
      <c r="AB1090" s="507"/>
      <c r="AC1090" s="507"/>
      <c r="AD1090" s="507"/>
      <c r="AE1090" s="507"/>
      <c r="AF1090" s="507"/>
      <c r="AG1090" s="507"/>
      <c r="AH1090" s="507"/>
      <c r="AI1090" s="507"/>
      <c r="AJ1090" s="507"/>
      <c r="AK1090" s="507"/>
      <c r="AL1090" s="507"/>
      <c r="AM1090" s="507"/>
      <c r="AN1090" s="507"/>
      <c r="AO1090" s="507"/>
      <c r="AP1090" s="507"/>
      <c r="AQ1090" s="563"/>
      <c r="AR1090" s="563"/>
      <c r="AS1090" s="507"/>
    </row>
    <row r="1091" spans="1:45" ht="27" customHeight="1" x14ac:dyDescent="0.2">
      <c r="A1091" s="564"/>
      <c r="C1091" s="507"/>
      <c r="E1091" s="507"/>
      <c r="G1091" s="507"/>
      <c r="H1091" s="556"/>
      <c r="I1091" s="507"/>
      <c r="J1091" s="556"/>
      <c r="K1091" s="506"/>
      <c r="L1091" s="556"/>
      <c r="M1091" s="506"/>
      <c r="N1091" s="556"/>
      <c r="O1091" s="506"/>
      <c r="P1091" s="557"/>
      <c r="Q1091" s="556"/>
      <c r="R1091" s="558"/>
      <c r="S1091" s="556"/>
      <c r="T1091" s="556"/>
      <c r="U1091" s="556"/>
      <c r="V1091" s="743"/>
      <c r="W1091" s="745"/>
      <c r="X1091" s="746"/>
      <c r="Y1091" s="557"/>
      <c r="Z1091" s="506"/>
      <c r="AA1091" s="507"/>
      <c r="AB1091" s="507"/>
      <c r="AC1091" s="507"/>
      <c r="AD1091" s="507"/>
      <c r="AE1091" s="507"/>
      <c r="AF1091" s="507"/>
      <c r="AG1091" s="507"/>
      <c r="AH1091" s="507"/>
      <c r="AI1091" s="507"/>
      <c r="AJ1091" s="507"/>
      <c r="AK1091" s="507"/>
      <c r="AL1091" s="507"/>
      <c r="AM1091" s="507"/>
      <c r="AN1091" s="507"/>
      <c r="AO1091" s="507"/>
      <c r="AP1091" s="507"/>
      <c r="AQ1091" s="563"/>
      <c r="AR1091" s="563"/>
      <c r="AS1091" s="507"/>
    </row>
    <row r="1092" spans="1:45" ht="27" customHeight="1" x14ac:dyDescent="0.2">
      <c r="A1092" s="564"/>
      <c r="C1092" s="507"/>
      <c r="E1092" s="507"/>
      <c r="G1092" s="507"/>
      <c r="H1092" s="556"/>
      <c r="I1092" s="507"/>
      <c r="J1092" s="556"/>
      <c r="K1092" s="506"/>
      <c r="L1092" s="556"/>
      <c r="M1092" s="506"/>
      <c r="N1092" s="556"/>
      <c r="O1092" s="506"/>
      <c r="P1092" s="557"/>
      <c r="Q1092" s="556"/>
      <c r="R1092" s="558"/>
      <c r="S1092" s="556"/>
      <c r="T1092" s="556"/>
      <c r="U1092" s="556"/>
      <c r="V1092" s="743"/>
      <c r="W1092" s="745"/>
      <c r="X1092" s="746"/>
      <c r="Y1092" s="557"/>
      <c r="Z1092" s="506"/>
      <c r="AA1092" s="507"/>
      <c r="AB1092" s="507"/>
      <c r="AC1092" s="507"/>
      <c r="AD1092" s="507"/>
      <c r="AE1092" s="507"/>
      <c r="AF1092" s="507"/>
      <c r="AG1092" s="507"/>
      <c r="AH1092" s="507"/>
      <c r="AI1092" s="507"/>
      <c r="AJ1092" s="507"/>
      <c r="AK1092" s="507"/>
      <c r="AL1092" s="507"/>
      <c r="AM1092" s="507"/>
      <c r="AN1092" s="507"/>
      <c r="AO1092" s="507"/>
      <c r="AP1092" s="507"/>
      <c r="AQ1092" s="563"/>
      <c r="AR1092" s="563"/>
      <c r="AS1092" s="507"/>
    </row>
    <row r="1093" spans="1:45" ht="27" customHeight="1" x14ac:dyDescent="0.2">
      <c r="A1093" s="564"/>
      <c r="C1093" s="507"/>
      <c r="E1093" s="507"/>
      <c r="G1093" s="507"/>
      <c r="H1093" s="556"/>
      <c r="I1093" s="507"/>
      <c r="J1093" s="556"/>
      <c r="K1093" s="506"/>
      <c r="L1093" s="556"/>
      <c r="M1093" s="506"/>
      <c r="N1093" s="556"/>
      <c r="O1093" s="506"/>
      <c r="P1093" s="557"/>
      <c r="Q1093" s="556"/>
      <c r="R1093" s="558"/>
      <c r="S1093" s="556"/>
      <c r="T1093" s="556"/>
      <c r="U1093" s="556"/>
      <c r="V1093" s="743"/>
      <c r="W1093" s="745"/>
      <c r="X1093" s="746"/>
      <c r="Y1093" s="557"/>
      <c r="Z1093" s="506"/>
      <c r="AA1093" s="507"/>
      <c r="AB1093" s="507"/>
      <c r="AC1093" s="507"/>
      <c r="AD1093" s="507"/>
      <c r="AE1093" s="507"/>
      <c r="AF1093" s="507"/>
      <c r="AG1093" s="507"/>
      <c r="AH1093" s="507"/>
      <c r="AI1093" s="507"/>
      <c r="AJ1093" s="507"/>
      <c r="AK1093" s="507"/>
      <c r="AL1093" s="507"/>
      <c r="AM1093" s="507"/>
      <c r="AN1093" s="507"/>
      <c r="AO1093" s="507"/>
      <c r="AP1093" s="507"/>
      <c r="AQ1093" s="563"/>
      <c r="AR1093" s="563"/>
      <c r="AS1093" s="507"/>
    </row>
    <row r="1094" spans="1:45" ht="27" customHeight="1" x14ac:dyDescent="0.2">
      <c r="A1094" s="564"/>
      <c r="C1094" s="507"/>
      <c r="E1094" s="507"/>
      <c r="G1094" s="507"/>
      <c r="H1094" s="556"/>
      <c r="I1094" s="507"/>
      <c r="J1094" s="556"/>
      <c r="K1094" s="506"/>
      <c r="L1094" s="556"/>
      <c r="M1094" s="506"/>
      <c r="N1094" s="556"/>
      <c r="O1094" s="506"/>
      <c r="P1094" s="557"/>
      <c r="Q1094" s="556"/>
      <c r="R1094" s="558"/>
      <c r="S1094" s="556"/>
      <c r="T1094" s="556"/>
      <c r="U1094" s="556"/>
      <c r="V1094" s="743"/>
      <c r="W1094" s="745"/>
      <c r="X1094" s="746"/>
      <c r="Y1094" s="557"/>
      <c r="Z1094" s="506"/>
      <c r="AA1094" s="507"/>
      <c r="AB1094" s="507"/>
      <c r="AC1094" s="507"/>
      <c r="AD1094" s="507"/>
      <c r="AE1094" s="507"/>
      <c r="AF1094" s="507"/>
      <c r="AG1094" s="507"/>
      <c r="AH1094" s="507"/>
      <c r="AI1094" s="507"/>
      <c r="AJ1094" s="507"/>
      <c r="AK1094" s="507"/>
      <c r="AL1094" s="507"/>
      <c r="AM1094" s="507"/>
      <c r="AN1094" s="507"/>
      <c r="AO1094" s="507"/>
      <c r="AP1094" s="507"/>
      <c r="AQ1094" s="563"/>
      <c r="AR1094" s="563"/>
      <c r="AS1094" s="507"/>
    </row>
    <row r="1095" spans="1:45" ht="27" customHeight="1" x14ac:dyDescent="0.2">
      <c r="A1095" s="564"/>
      <c r="C1095" s="507"/>
      <c r="E1095" s="507"/>
      <c r="G1095" s="507"/>
      <c r="H1095" s="556"/>
      <c r="I1095" s="507"/>
      <c r="J1095" s="556"/>
      <c r="K1095" s="506"/>
      <c r="L1095" s="556"/>
      <c r="M1095" s="506"/>
      <c r="N1095" s="556"/>
      <c r="O1095" s="506"/>
      <c r="P1095" s="557"/>
      <c r="Q1095" s="556"/>
      <c r="R1095" s="558"/>
      <c r="S1095" s="556"/>
      <c r="T1095" s="556"/>
      <c r="U1095" s="556"/>
      <c r="V1095" s="743"/>
      <c r="W1095" s="745"/>
      <c r="X1095" s="746"/>
      <c r="Y1095" s="557"/>
      <c r="Z1095" s="506"/>
      <c r="AA1095" s="507"/>
      <c r="AB1095" s="507"/>
      <c r="AC1095" s="507"/>
      <c r="AD1095" s="507"/>
      <c r="AE1095" s="507"/>
      <c r="AF1095" s="507"/>
      <c r="AG1095" s="507"/>
      <c r="AH1095" s="507"/>
      <c r="AI1095" s="507"/>
      <c r="AJ1095" s="507"/>
      <c r="AK1095" s="507"/>
      <c r="AL1095" s="507"/>
      <c r="AM1095" s="507"/>
      <c r="AN1095" s="507"/>
      <c r="AO1095" s="507"/>
      <c r="AP1095" s="507"/>
      <c r="AQ1095" s="563"/>
      <c r="AR1095" s="563"/>
      <c r="AS1095" s="507"/>
    </row>
    <row r="1096" spans="1:45" ht="27" customHeight="1" x14ac:dyDescent="0.2">
      <c r="A1096" s="564"/>
      <c r="C1096" s="507"/>
      <c r="E1096" s="507"/>
      <c r="G1096" s="507"/>
      <c r="H1096" s="556"/>
      <c r="I1096" s="507"/>
      <c r="J1096" s="556"/>
      <c r="K1096" s="506"/>
      <c r="L1096" s="556"/>
      <c r="M1096" s="506"/>
      <c r="N1096" s="556"/>
      <c r="O1096" s="506"/>
      <c r="P1096" s="557"/>
      <c r="Q1096" s="556"/>
      <c r="R1096" s="558"/>
      <c r="S1096" s="556"/>
      <c r="T1096" s="556"/>
      <c r="U1096" s="556"/>
      <c r="V1096" s="743"/>
      <c r="W1096" s="745"/>
      <c r="X1096" s="746"/>
      <c r="Y1096" s="557"/>
      <c r="Z1096" s="506"/>
      <c r="AA1096" s="507"/>
      <c r="AB1096" s="507"/>
      <c r="AC1096" s="507"/>
      <c r="AD1096" s="507"/>
      <c r="AE1096" s="507"/>
      <c r="AF1096" s="507"/>
      <c r="AG1096" s="507"/>
      <c r="AH1096" s="507"/>
      <c r="AI1096" s="507"/>
      <c r="AJ1096" s="507"/>
      <c r="AK1096" s="507"/>
      <c r="AL1096" s="507"/>
      <c r="AM1096" s="507"/>
      <c r="AN1096" s="507"/>
      <c r="AO1096" s="507"/>
      <c r="AP1096" s="507"/>
      <c r="AQ1096" s="563"/>
      <c r="AR1096" s="563"/>
      <c r="AS1096" s="507"/>
    </row>
    <row r="1097" spans="1:45" ht="27" customHeight="1" x14ac:dyDescent="0.2">
      <c r="A1097" s="564"/>
      <c r="C1097" s="507"/>
      <c r="E1097" s="507"/>
      <c r="G1097" s="507"/>
      <c r="H1097" s="556"/>
      <c r="I1097" s="507"/>
      <c r="J1097" s="556"/>
      <c r="K1097" s="506"/>
      <c r="L1097" s="556"/>
      <c r="M1097" s="506"/>
      <c r="N1097" s="556"/>
      <c r="O1097" s="506"/>
      <c r="P1097" s="557"/>
      <c r="Q1097" s="556"/>
      <c r="R1097" s="558"/>
      <c r="S1097" s="556"/>
      <c r="T1097" s="556"/>
      <c r="U1097" s="556"/>
      <c r="V1097" s="743"/>
      <c r="W1097" s="745"/>
      <c r="X1097" s="746"/>
      <c r="Y1097" s="557"/>
      <c r="Z1097" s="506"/>
      <c r="AA1097" s="507"/>
      <c r="AB1097" s="507"/>
      <c r="AC1097" s="507"/>
      <c r="AD1097" s="507"/>
      <c r="AE1097" s="507"/>
      <c r="AF1097" s="507"/>
      <c r="AG1097" s="507"/>
      <c r="AH1097" s="507"/>
      <c r="AI1097" s="507"/>
      <c r="AJ1097" s="507"/>
      <c r="AK1097" s="507"/>
      <c r="AL1097" s="507"/>
      <c r="AM1097" s="507"/>
      <c r="AN1097" s="507"/>
      <c r="AO1097" s="507"/>
      <c r="AP1097" s="507"/>
      <c r="AQ1097" s="563"/>
      <c r="AR1097" s="563"/>
      <c r="AS1097" s="507"/>
    </row>
    <row r="1098" spans="1:45" ht="27" customHeight="1" x14ac:dyDescent="0.2">
      <c r="A1098" s="564"/>
      <c r="C1098" s="507"/>
      <c r="E1098" s="507"/>
      <c r="G1098" s="507"/>
      <c r="H1098" s="556"/>
      <c r="I1098" s="507"/>
      <c r="J1098" s="556"/>
      <c r="K1098" s="506"/>
      <c r="L1098" s="556"/>
      <c r="M1098" s="506"/>
      <c r="N1098" s="556"/>
      <c r="O1098" s="506"/>
      <c r="P1098" s="557"/>
      <c r="Q1098" s="556"/>
      <c r="R1098" s="558"/>
      <c r="S1098" s="556"/>
      <c r="T1098" s="556"/>
      <c r="U1098" s="556"/>
      <c r="V1098" s="743"/>
      <c r="W1098" s="745"/>
      <c r="X1098" s="746"/>
      <c r="Y1098" s="557"/>
      <c r="Z1098" s="506"/>
      <c r="AA1098" s="507"/>
      <c r="AB1098" s="507"/>
      <c r="AC1098" s="507"/>
      <c r="AD1098" s="507"/>
      <c r="AE1098" s="507"/>
      <c r="AF1098" s="507"/>
      <c r="AG1098" s="507"/>
      <c r="AH1098" s="507"/>
      <c r="AI1098" s="507"/>
      <c r="AJ1098" s="507"/>
      <c r="AK1098" s="507"/>
      <c r="AL1098" s="507"/>
      <c r="AM1098" s="507"/>
      <c r="AN1098" s="507"/>
      <c r="AO1098" s="507"/>
      <c r="AP1098" s="507"/>
      <c r="AQ1098" s="563"/>
      <c r="AR1098" s="563"/>
      <c r="AS1098" s="507"/>
    </row>
    <row r="1099" spans="1:45" ht="27" customHeight="1" x14ac:dyDescent="0.2">
      <c r="A1099" s="564"/>
      <c r="C1099" s="507"/>
      <c r="E1099" s="507"/>
      <c r="G1099" s="507"/>
      <c r="H1099" s="556"/>
      <c r="I1099" s="507"/>
      <c r="J1099" s="556"/>
      <c r="K1099" s="506"/>
      <c r="L1099" s="556"/>
      <c r="M1099" s="506"/>
      <c r="N1099" s="556"/>
      <c r="O1099" s="506"/>
      <c r="P1099" s="557"/>
      <c r="Q1099" s="556"/>
      <c r="R1099" s="558"/>
      <c r="S1099" s="556"/>
      <c r="T1099" s="556"/>
      <c r="U1099" s="556"/>
      <c r="V1099" s="743"/>
      <c r="W1099" s="745"/>
      <c r="X1099" s="746"/>
      <c r="Y1099" s="557"/>
      <c r="Z1099" s="506"/>
      <c r="AA1099" s="507"/>
      <c r="AB1099" s="507"/>
      <c r="AC1099" s="507"/>
      <c r="AD1099" s="507"/>
      <c r="AE1099" s="507"/>
      <c r="AF1099" s="507"/>
      <c r="AG1099" s="507"/>
      <c r="AH1099" s="507"/>
      <c r="AI1099" s="507"/>
      <c r="AJ1099" s="507"/>
      <c r="AK1099" s="507"/>
      <c r="AL1099" s="507"/>
      <c r="AM1099" s="507"/>
      <c r="AN1099" s="507"/>
      <c r="AO1099" s="507"/>
      <c r="AP1099" s="507"/>
      <c r="AQ1099" s="563"/>
      <c r="AR1099" s="563"/>
      <c r="AS1099" s="507"/>
    </row>
    <row r="1100" spans="1:45" ht="27" customHeight="1" x14ac:dyDescent="0.2">
      <c r="A1100" s="564"/>
      <c r="C1100" s="507"/>
      <c r="E1100" s="507"/>
      <c r="G1100" s="507"/>
      <c r="H1100" s="556"/>
      <c r="I1100" s="507"/>
      <c r="J1100" s="556"/>
      <c r="K1100" s="506"/>
      <c r="L1100" s="556"/>
      <c r="M1100" s="506"/>
      <c r="N1100" s="556"/>
      <c r="O1100" s="506"/>
      <c r="P1100" s="557"/>
      <c r="Q1100" s="556"/>
      <c r="R1100" s="558"/>
      <c r="S1100" s="556"/>
      <c r="T1100" s="556"/>
      <c r="U1100" s="556"/>
      <c r="V1100" s="743"/>
      <c r="W1100" s="745"/>
      <c r="X1100" s="746"/>
      <c r="Y1100" s="557"/>
      <c r="Z1100" s="506"/>
      <c r="AA1100" s="507"/>
      <c r="AB1100" s="507"/>
      <c r="AC1100" s="507"/>
      <c r="AD1100" s="507"/>
      <c r="AE1100" s="507"/>
      <c r="AF1100" s="507"/>
      <c r="AG1100" s="507"/>
      <c r="AH1100" s="507"/>
      <c r="AI1100" s="507"/>
      <c r="AJ1100" s="507"/>
      <c r="AK1100" s="507"/>
      <c r="AL1100" s="507"/>
      <c r="AM1100" s="507"/>
      <c r="AN1100" s="507"/>
      <c r="AO1100" s="507"/>
      <c r="AP1100" s="507"/>
      <c r="AQ1100" s="563"/>
      <c r="AR1100" s="563"/>
      <c r="AS1100" s="507"/>
    </row>
    <row r="1101" spans="1:45" ht="27" customHeight="1" x14ac:dyDescent="0.2">
      <c r="A1101" s="564"/>
      <c r="C1101" s="507"/>
      <c r="E1101" s="507"/>
      <c r="G1101" s="507"/>
      <c r="H1101" s="556"/>
      <c r="I1101" s="507"/>
      <c r="J1101" s="556"/>
      <c r="K1101" s="506"/>
      <c r="L1101" s="556"/>
      <c r="M1101" s="506"/>
      <c r="N1101" s="556"/>
      <c r="O1101" s="506"/>
      <c r="P1101" s="557"/>
      <c r="Q1101" s="556"/>
      <c r="R1101" s="558"/>
      <c r="S1101" s="556"/>
      <c r="T1101" s="556"/>
      <c r="U1101" s="556"/>
      <c r="V1101" s="743"/>
      <c r="W1101" s="745"/>
      <c r="X1101" s="746"/>
      <c r="Y1101" s="557"/>
      <c r="Z1101" s="506"/>
      <c r="AA1101" s="507"/>
      <c r="AB1101" s="507"/>
      <c r="AC1101" s="507"/>
      <c r="AD1101" s="507"/>
      <c r="AE1101" s="507"/>
      <c r="AF1101" s="507"/>
      <c r="AG1101" s="507"/>
      <c r="AH1101" s="507"/>
      <c r="AI1101" s="507"/>
      <c r="AJ1101" s="507"/>
      <c r="AK1101" s="507"/>
      <c r="AL1101" s="507"/>
      <c r="AM1101" s="507"/>
      <c r="AN1101" s="507"/>
      <c r="AO1101" s="507"/>
      <c r="AP1101" s="507"/>
      <c r="AQ1101" s="563"/>
      <c r="AR1101" s="563"/>
      <c r="AS1101" s="507"/>
    </row>
    <row r="1102" spans="1:45" ht="27" customHeight="1" x14ac:dyDescent="0.2">
      <c r="A1102" s="564"/>
      <c r="C1102" s="507"/>
      <c r="E1102" s="507"/>
      <c r="G1102" s="507"/>
      <c r="H1102" s="556"/>
      <c r="I1102" s="507"/>
      <c r="J1102" s="556"/>
      <c r="K1102" s="506"/>
      <c r="L1102" s="556"/>
      <c r="M1102" s="506"/>
      <c r="N1102" s="556"/>
      <c r="O1102" s="506"/>
      <c r="P1102" s="557"/>
      <c r="Q1102" s="556"/>
      <c r="R1102" s="558"/>
      <c r="S1102" s="556"/>
      <c r="T1102" s="556"/>
      <c r="U1102" s="556"/>
      <c r="V1102" s="743"/>
      <c r="W1102" s="745"/>
      <c r="X1102" s="746"/>
      <c r="Y1102" s="557"/>
      <c r="Z1102" s="506"/>
      <c r="AA1102" s="507"/>
      <c r="AB1102" s="507"/>
      <c r="AC1102" s="507"/>
      <c r="AD1102" s="507"/>
      <c r="AE1102" s="507"/>
      <c r="AF1102" s="507"/>
      <c r="AG1102" s="507"/>
      <c r="AH1102" s="507"/>
      <c r="AI1102" s="507"/>
      <c r="AJ1102" s="507"/>
      <c r="AK1102" s="507"/>
      <c r="AL1102" s="507"/>
      <c r="AM1102" s="507"/>
      <c r="AN1102" s="507"/>
      <c r="AO1102" s="507"/>
      <c r="AP1102" s="507"/>
      <c r="AQ1102" s="563"/>
      <c r="AR1102" s="563"/>
      <c r="AS1102" s="507"/>
    </row>
    <row r="1103" spans="1:45" ht="27" customHeight="1" x14ac:dyDescent="0.2">
      <c r="A1103" s="564"/>
      <c r="C1103" s="507"/>
      <c r="E1103" s="507"/>
      <c r="G1103" s="507"/>
      <c r="H1103" s="556"/>
      <c r="I1103" s="507"/>
      <c r="J1103" s="556"/>
      <c r="K1103" s="506"/>
      <c r="L1103" s="556"/>
      <c r="M1103" s="506"/>
      <c r="N1103" s="556"/>
      <c r="O1103" s="506"/>
      <c r="P1103" s="557"/>
      <c r="Q1103" s="556"/>
      <c r="R1103" s="558"/>
      <c r="S1103" s="556"/>
      <c r="T1103" s="556"/>
      <c r="U1103" s="556"/>
      <c r="V1103" s="743"/>
      <c r="W1103" s="745"/>
      <c r="X1103" s="746"/>
      <c r="Y1103" s="557"/>
      <c r="Z1103" s="506"/>
      <c r="AA1103" s="507"/>
      <c r="AB1103" s="507"/>
      <c r="AC1103" s="507"/>
      <c r="AD1103" s="507"/>
      <c r="AE1103" s="507"/>
      <c r="AF1103" s="507"/>
      <c r="AG1103" s="507"/>
      <c r="AH1103" s="507"/>
      <c r="AI1103" s="507"/>
      <c r="AJ1103" s="507"/>
      <c r="AK1103" s="507"/>
      <c r="AL1103" s="507"/>
      <c r="AM1103" s="507"/>
      <c r="AN1103" s="507"/>
      <c r="AO1103" s="507"/>
      <c r="AP1103" s="507"/>
      <c r="AQ1103" s="563"/>
      <c r="AR1103" s="563"/>
      <c r="AS1103" s="507"/>
    </row>
    <row r="1104" spans="1:45" ht="27" customHeight="1" x14ac:dyDescent="0.2">
      <c r="A1104" s="564"/>
      <c r="C1104" s="507"/>
      <c r="E1104" s="507"/>
      <c r="G1104" s="507"/>
      <c r="H1104" s="556"/>
      <c r="I1104" s="507"/>
      <c r="J1104" s="556"/>
      <c r="K1104" s="506"/>
      <c r="L1104" s="556"/>
      <c r="M1104" s="506"/>
      <c r="N1104" s="556"/>
      <c r="O1104" s="506"/>
      <c r="P1104" s="557"/>
      <c r="Q1104" s="556"/>
      <c r="R1104" s="558"/>
      <c r="S1104" s="556"/>
      <c r="T1104" s="556"/>
      <c r="U1104" s="556"/>
      <c r="V1104" s="743"/>
      <c r="W1104" s="745"/>
      <c r="X1104" s="746"/>
      <c r="Y1104" s="557"/>
      <c r="Z1104" s="506"/>
      <c r="AA1104" s="507"/>
      <c r="AB1104" s="507"/>
      <c r="AC1104" s="507"/>
      <c r="AD1104" s="507"/>
      <c r="AE1104" s="507"/>
      <c r="AF1104" s="507"/>
      <c r="AG1104" s="507"/>
      <c r="AH1104" s="507"/>
      <c r="AI1104" s="507"/>
      <c r="AJ1104" s="507"/>
      <c r="AK1104" s="507"/>
      <c r="AL1104" s="507"/>
      <c r="AM1104" s="507"/>
      <c r="AN1104" s="507"/>
      <c r="AO1104" s="507"/>
      <c r="AP1104" s="507"/>
      <c r="AQ1104" s="563"/>
      <c r="AR1104" s="563"/>
      <c r="AS1104" s="507"/>
    </row>
    <row r="1105" spans="1:45" ht="27" customHeight="1" x14ac:dyDescent="0.2">
      <c r="A1105" s="564"/>
      <c r="C1105" s="507"/>
      <c r="E1105" s="507"/>
      <c r="G1105" s="507"/>
      <c r="H1105" s="556"/>
      <c r="I1105" s="507"/>
      <c r="J1105" s="556"/>
      <c r="K1105" s="506"/>
      <c r="L1105" s="556"/>
      <c r="M1105" s="506"/>
      <c r="N1105" s="556"/>
      <c r="O1105" s="506"/>
      <c r="P1105" s="557"/>
      <c r="Q1105" s="556"/>
      <c r="R1105" s="558"/>
      <c r="S1105" s="556"/>
      <c r="T1105" s="556"/>
      <c r="U1105" s="556"/>
      <c r="V1105" s="743"/>
      <c r="W1105" s="745"/>
      <c r="X1105" s="746"/>
      <c r="Y1105" s="557"/>
      <c r="Z1105" s="506"/>
      <c r="AA1105" s="507"/>
      <c r="AB1105" s="507"/>
      <c r="AC1105" s="507"/>
      <c r="AD1105" s="507"/>
      <c r="AE1105" s="507"/>
      <c r="AF1105" s="507"/>
      <c r="AG1105" s="507"/>
      <c r="AH1105" s="507"/>
      <c r="AI1105" s="507"/>
      <c r="AJ1105" s="507"/>
      <c r="AK1105" s="507"/>
      <c r="AL1105" s="507"/>
      <c r="AM1105" s="507"/>
      <c r="AN1105" s="507"/>
      <c r="AO1105" s="507"/>
      <c r="AP1105" s="507"/>
      <c r="AQ1105" s="563"/>
      <c r="AR1105" s="563"/>
      <c r="AS1105" s="507"/>
    </row>
    <row r="1106" spans="1:45" ht="27" customHeight="1" x14ac:dyDescent="0.2">
      <c r="A1106" s="564"/>
      <c r="C1106" s="507"/>
      <c r="E1106" s="507"/>
      <c r="G1106" s="507"/>
      <c r="H1106" s="556"/>
      <c r="I1106" s="507"/>
      <c r="J1106" s="556"/>
      <c r="K1106" s="506"/>
      <c r="L1106" s="556"/>
      <c r="M1106" s="506"/>
      <c r="N1106" s="556"/>
      <c r="O1106" s="506"/>
      <c r="P1106" s="557"/>
      <c r="Q1106" s="556"/>
      <c r="R1106" s="558"/>
      <c r="S1106" s="556"/>
      <c r="T1106" s="556"/>
      <c r="U1106" s="556"/>
      <c r="V1106" s="743"/>
      <c r="W1106" s="745"/>
      <c r="X1106" s="746"/>
      <c r="Y1106" s="557"/>
      <c r="Z1106" s="506"/>
      <c r="AA1106" s="507"/>
      <c r="AB1106" s="507"/>
      <c r="AC1106" s="507"/>
      <c r="AD1106" s="507"/>
      <c r="AE1106" s="507"/>
      <c r="AF1106" s="507"/>
      <c r="AG1106" s="507"/>
      <c r="AH1106" s="507"/>
      <c r="AI1106" s="507"/>
      <c r="AJ1106" s="507"/>
      <c r="AK1106" s="507"/>
      <c r="AL1106" s="507"/>
      <c r="AM1106" s="507"/>
      <c r="AN1106" s="507"/>
      <c r="AO1106" s="507"/>
      <c r="AP1106" s="507"/>
      <c r="AQ1106" s="563"/>
      <c r="AR1106" s="563"/>
      <c r="AS1106" s="507"/>
    </row>
    <row r="1107" spans="1:45" ht="27" customHeight="1" x14ac:dyDescent="0.2">
      <c r="A1107" s="564"/>
      <c r="C1107" s="507"/>
      <c r="E1107" s="507"/>
      <c r="G1107" s="507"/>
      <c r="H1107" s="556"/>
      <c r="I1107" s="507"/>
      <c r="J1107" s="556"/>
      <c r="K1107" s="506"/>
      <c r="L1107" s="556"/>
      <c r="M1107" s="506"/>
      <c r="N1107" s="556"/>
      <c r="O1107" s="506"/>
      <c r="P1107" s="557"/>
      <c r="Q1107" s="556"/>
      <c r="R1107" s="558"/>
      <c r="S1107" s="556"/>
      <c r="T1107" s="556"/>
      <c r="U1107" s="556"/>
      <c r="V1107" s="743"/>
      <c r="W1107" s="745"/>
      <c r="X1107" s="746"/>
      <c r="Y1107" s="557"/>
      <c r="Z1107" s="506"/>
      <c r="AA1107" s="507"/>
      <c r="AB1107" s="507"/>
      <c r="AC1107" s="507"/>
      <c r="AD1107" s="507"/>
      <c r="AE1107" s="507"/>
      <c r="AF1107" s="507"/>
      <c r="AG1107" s="507"/>
      <c r="AH1107" s="507"/>
      <c r="AI1107" s="507"/>
      <c r="AJ1107" s="507"/>
      <c r="AK1107" s="507"/>
      <c r="AL1107" s="507"/>
      <c r="AM1107" s="507"/>
      <c r="AN1107" s="507"/>
      <c r="AO1107" s="507"/>
      <c r="AP1107" s="507"/>
      <c r="AQ1107" s="563"/>
      <c r="AR1107" s="563"/>
      <c r="AS1107" s="507"/>
    </row>
    <row r="1108" spans="1:45" ht="27" customHeight="1" x14ac:dyDescent="0.2">
      <c r="A1108" s="564"/>
      <c r="C1108" s="507"/>
      <c r="E1108" s="507"/>
      <c r="G1108" s="507"/>
      <c r="H1108" s="556"/>
      <c r="I1108" s="507"/>
      <c r="J1108" s="556"/>
      <c r="K1108" s="506"/>
      <c r="L1108" s="556"/>
      <c r="M1108" s="506"/>
      <c r="N1108" s="556"/>
      <c r="O1108" s="506"/>
      <c r="P1108" s="557"/>
      <c r="Q1108" s="556"/>
      <c r="R1108" s="558"/>
      <c r="S1108" s="556"/>
      <c r="T1108" s="556"/>
      <c r="U1108" s="556"/>
      <c r="V1108" s="743"/>
      <c r="W1108" s="745"/>
      <c r="X1108" s="746"/>
      <c r="Y1108" s="557"/>
      <c r="Z1108" s="506"/>
      <c r="AA1108" s="507"/>
      <c r="AB1108" s="507"/>
      <c r="AC1108" s="507"/>
      <c r="AD1108" s="507"/>
      <c r="AE1108" s="507"/>
      <c r="AF1108" s="507"/>
      <c r="AG1108" s="507"/>
      <c r="AH1108" s="507"/>
      <c r="AI1108" s="507"/>
      <c r="AJ1108" s="507"/>
      <c r="AK1108" s="507"/>
      <c r="AL1108" s="507"/>
      <c r="AM1108" s="507"/>
      <c r="AN1108" s="507"/>
      <c r="AO1108" s="507"/>
      <c r="AP1108" s="507"/>
      <c r="AQ1108" s="563"/>
      <c r="AR1108" s="563"/>
      <c r="AS1108" s="507"/>
    </row>
    <row r="1109" spans="1:45" ht="27" customHeight="1" x14ac:dyDescent="0.2">
      <c r="A1109" s="564"/>
      <c r="C1109" s="507"/>
      <c r="E1109" s="507"/>
      <c r="G1109" s="507"/>
      <c r="H1109" s="556"/>
      <c r="I1109" s="507"/>
      <c r="J1109" s="556"/>
      <c r="K1109" s="506"/>
      <c r="L1109" s="556"/>
      <c r="M1109" s="506"/>
      <c r="N1109" s="556"/>
      <c r="O1109" s="506"/>
      <c r="P1109" s="557"/>
      <c r="Q1109" s="556"/>
      <c r="R1109" s="558"/>
      <c r="S1109" s="556"/>
      <c r="T1109" s="556"/>
      <c r="U1109" s="556"/>
      <c r="V1109" s="743"/>
      <c r="W1109" s="745"/>
      <c r="X1109" s="746"/>
      <c r="Y1109" s="557"/>
      <c r="Z1109" s="506"/>
      <c r="AA1109" s="507"/>
      <c r="AB1109" s="507"/>
      <c r="AC1109" s="507"/>
      <c r="AD1109" s="507"/>
      <c r="AE1109" s="507"/>
      <c r="AF1109" s="507"/>
      <c r="AG1109" s="507"/>
      <c r="AH1109" s="507"/>
      <c r="AI1109" s="507"/>
      <c r="AJ1109" s="507"/>
      <c r="AK1109" s="507"/>
      <c r="AL1109" s="507"/>
      <c r="AM1109" s="507"/>
      <c r="AN1109" s="507"/>
      <c r="AO1109" s="507"/>
      <c r="AP1109" s="507"/>
      <c r="AQ1109" s="563"/>
      <c r="AR1109" s="563"/>
      <c r="AS1109" s="507"/>
    </row>
    <row r="1110" spans="1:45" ht="27" customHeight="1" x14ac:dyDescent="0.2">
      <c r="A1110" s="564"/>
      <c r="C1110" s="507"/>
      <c r="E1110" s="507"/>
      <c r="G1110" s="507"/>
      <c r="H1110" s="556"/>
      <c r="I1110" s="507"/>
      <c r="J1110" s="556"/>
      <c r="K1110" s="506"/>
      <c r="L1110" s="556"/>
      <c r="M1110" s="506"/>
      <c r="N1110" s="556"/>
      <c r="O1110" s="506"/>
      <c r="P1110" s="557"/>
      <c r="Q1110" s="556"/>
      <c r="R1110" s="558"/>
      <c r="S1110" s="556"/>
      <c r="T1110" s="556"/>
      <c r="U1110" s="556"/>
      <c r="V1110" s="743"/>
      <c r="W1110" s="745"/>
      <c r="X1110" s="746"/>
      <c r="Y1110" s="557"/>
      <c r="Z1110" s="506"/>
      <c r="AA1110" s="507"/>
      <c r="AB1110" s="507"/>
      <c r="AC1110" s="507"/>
      <c r="AD1110" s="507"/>
      <c r="AE1110" s="507"/>
      <c r="AF1110" s="507"/>
      <c r="AG1110" s="507"/>
      <c r="AH1110" s="507"/>
      <c r="AI1110" s="507"/>
      <c r="AJ1110" s="507"/>
      <c r="AK1110" s="507"/>
      <c r="AL1110" s="507"/>
      <c r="AM1110" s="507"/>
      <c r="AN1110" s="507"/>
      <c r="AO1110" s="507"/>
      <c r="AP1110" s="507"/>
      <c r="AQ1110" s="563"/>
      <c r="AR1110" s="563"/>
      <c r="AS1110" s="507"/>
    </row>
    <row r="1111" spans="1:45" ht="27" customHeight="1" x14ac:dyDescent="0.2">
      <c r="A1111" s="564"/>
      <c r="C1111" s="507"/>
      <c r="E1111" s="507"/>
      <c r="G1111" s="507"/>
      <c r="H1111" s="556"/>
      <c r="I1111" s="507"/>
      <c r="J1111" s="556"/>
      <c r="K1111" s="506"/>
      <c r="L1111" s="556"/>
      <c r="M1111" s="506"/>
      <c r="N1111" s="556"/>
      <c r="O1111" s="506"/>
      <c r="P1111" s="557"/>
      <c r="Q1111" s="556"/>
      <c r="R1111" s="558"/>
      <c r="S1111" s="556"/>
      <c r="T1111" s="556"/>
      <c r="U1111" s="556"/>
      <c r="V1111" s="743"/>
      <c r="W1111" s="745"/>
      <c r="X1111" s="746"/>
      <c r="Y1111" s="557"/>
      <c r="Z1111" s="506"/>
      <c r="AA1111" s="507"/>
      <c r="AB1111" s="507"/>
      <c r="AC1111" s="507"/>
      <c r="AD1111" s="507"/>
      <c r="AE1111" s="507"/>
      <c r="AF1111" s="507"/>
      <c r="AG1111" s="507"/>
      <c r="AH1111" s="507"/>
      <c r="AI1111" s="507"/>
      <c r="AJ1111" s="507"/>
      <c r="AK1111" s="507"/>
      <c r="AL1111" s="507"/>
      <c r="AM1111" s="507"/>
      <c r="AN1111" s="507"/>
      <c r="AO1111" s="507"/>
      <c r="AP1111" s="507"/>
      <c r="AQ1111" s="563"/>
      <c r="AR1111" s="563"/>
      <c r="AS1111" s="507"/>
    </row>
    <row r="1112" spans="1:45" ht="27" customHeight="1" x14ac:dyDescent="0.2">
      <c r="A1112" s="564"/>
      <c r="C1112" s="507"/>
      <c r="E1112" s="507"/>
      <c r="G1112" s="507"/>
      <c r="H1112" s="556"/>
      <c r="I1112" s="507"/>
      <c r="J1112" s="556"/>
      <c r="K1112" s="506"/>
      <c r="L1112" s="556"/>
      <c r="M1112" s="506"/>
      <c r="N1112" s="556"/>
      <c r="O1112" s="506"/>
      <c r="P1112" s="557"/>
      <c r="Q1112" s="556"/>
      <c r="R1112" s="558"/>
      <c r="S1112" s="556"/>
      <c r="T1112" s="556"/>
      <c r="U1112" s="556"/>
      <c r="V1112" s="743"/>
      <c r="W1112" s="745"/>
      <c r="X1112" s="746"/>
      <c r="Y1112" s="557"/>
      <c r="Z1112" s="506"/>
      <c r="AA1112" s="507"/>
      <c r="AB1112" s="507"/>
      <c r="AC1112" s="507"/>
      <c r="AD1112" s="507"/>
      <c r="AE1112" s="507"/>
      <c r="AF1112" s="507"/>
      <c r="AG1112" s="507"/>
      <c r="AH1112" s="507"/>
      <c r="AI1112" s="507"/>
      <c r="AJ1112" s="507"/>
      <c r="AK1112" s="507"/>
      <c r="AL1112" s="507"/>
      <c r="AM1112" s="507"/>
      <c r="AN1112" s="507"/>
      <c r="AO1112" s="507"/>
      <c r="AP1112" s="507"/>
      <c r="AQ1112" s="563"/>
      <c r="AR1112" s="563"/>
      <c r="AS1112" s="507"/>
    </row>
    <row r="1113" spans="1:45" ht="27" customHeight="1" x14ac:dyDescent="0.2">
      <c r="A1113" s="564"/>
      <c r="C1113" s="507"/>
      <c r="E1113" s="507"/>
      <c r="G1113" s="507"/>
      <c r="H1113" s="556"/>
      <c r="I1113" s="507"/>
      <c r="J1113" s="556"/>
      <c r="K1113" s="506"/>
      <c r="L1113" s="556"/>
      <c r="M1113" s="506"/>
      <c r="N1113" s="556"/>
      <c r="O1113" s="506"/>
      <c r="P1113" s="557"/>
      <c r="Q1113" s="556"/>
      <c r="R1113" s="558"/>
      <c r="S1113" s="556"/>
      <c r="T1113" s="556"/>
      <c r="U1113" s="556"/>
      <c r="V1113" s="743"/>
      <c r="W1113" s="745"/>
      <c r="X1113" s="746"/>
      <c r="Y1113" s="557"/>
      <c r="Z1113" s="506"/>
      <c r="AA1113" s="507"/>
      <c r="AB1113" s="507"/>
      <c r="AC1113" s="507"/>
      <c r="AD1113" s="507"/>
      <c r="AE1113" s="507"/>
      <c r="AF1113" s="507"/>
      <c r="AG1113" s="507"/>
      <c r="AH1113" s="507"/>
      <c r="AI1113" s="507"/>
      <c r="AJ1113" s="507"/>
      <c r="AK1113" s="507"/>
      <c r="AL1113" s="507"/>
      <c r="AM1113" s="507"/>
      <c r="AN1113" s="507"/>
      <c r="AO1113" s="507"/>
      <c r="AP1113" s="507"/>
      <c r="AQ1113" s="563"/>
      <c r="AR1113" s="563"/>
      <c r="AS1113" s="507"/>
    </row>
    <row r="1114" spans="1:45" ht="27" customHeight="1" x14ac:dyDescent="0.2">
      <c r="A1114" s="564"/>
      <c r="C1114" s="507"/>
      <c r="E1114" s="507"/>
      <c r="G1114" s="507"/>
      <c r="H1114" s="556"/>
      <c r="I1114" s="507"/>
      <c r="J1114" s="556"/>
      <c r="K1114" s="506"/>
      <c r="L1114" s="556"/>
      <c r="M1114" s="506"/>
      <c r="N1114" s="556"/>
      <c r="O1114" s="506"/>
      <c r="P1114" s="557"/>
      <c r="Q1114" s="556"/>
      <c r="R1114" s="558"/>
      <c r="S1114" s="556"/>
      <c r="T1114" s="556"/>
      <c r="U1114" s="556"/>
      <c r="V1114" s="743"/>
      <c r="W1114" s="745"/>
      <c r="X1114" s="746"/>
      <c r="Y1114" s="557"/>
      <c r="Z1114" s="506"/>
      <c r="AA1114" s="507"/>
      <c r="AB1114" s="507"/>
      <c r="AC1114" s="507"/>
      <c r="AD1114" s="507"/>
      <c r="AE1114" s="507"/>
      <c r="AF1114" s="507"/>
      <c r="AG1114" s="507"/>
      <c r="AH1114" s="507"/>
      <c r="AI1114" s="507"/>
      <c r="AJ1114" s="507"/>
      <c r="AK1114" s="507"/>
      <c r="AL1114" s="507"/>
      <c r="AM1114" s="507"/>
      <c r="AN1114" s="507"/>
      <c r="AO1114" s="507"/>
      <c r="AP1114" s="507"/>
      <c r="AQ1114" s="563"/>
      <c r="AR1114" s="563"/>
      <c r="AS1114" s="507"/>
    </row>
    <row r="1115" spans="1:45" ht="27" customHeight="1" x14ac:dyDescent="0.2">
      <c r="A1115" s="564"/>
      <c r="C1115" s="507"/>
      <c r="E1115" s="507"/>
      <c r="G1115" s="507"/>
      <c r="H1115" s="556"/>
      <c r="I1115" s="507"/>
      <c r="J1115" s="556"/>
      <c r="K1115" s="506"/>
      <c r="L1115" s="556"/>
      <c r="M1115" s="506"/>
      <c r="N1115" s="556"/>
      <c r="O1115" s="506"/>
      <c r="P1115" s="557"/>
      <c r="Q1115" s="556"/>
      <c r="R1115" s="558"/>
      <c r="S1115" s="556"/>
      <c r="T1115" s="556"/>
      <c r="U1115" s="556"/>
      <c r="V1115" s="743"/>
      <c r="W1115" s="745"/>
      <c r="X1115" s="746"/>
      <c r="Y1115" s="557"/>
      <c r="Z1115" s="506"/>
      <c r="AA1115" s="507"/>
      <c r="AB1115" s="507"/>
      <c r="AC1115" s="507"/>
      <c r="AD1115" s="507"/>
      <c r="AE1115" s="507"/>
      <c r="AF1115" s="507"/>
      <c r="AG1115" s="507"/>
      <c r="AH1115" s="507"/>
      <c r="AI1115" s="507"/>
      <c r="AJ1115" s="507"/>
      <c r="AK1115" s="507"/>
      <c r="AL1115" s="507"/>
      <c r="AM1115" s="507"/>
      <c r="AN1115" s="507"/>
      <c r="AO1115" s="507"/>
      <c r="AP1115" s="507"/>
      <c r="AQ1115" s="563"/>
      <c r="AR1115" s="563"/>
      <c r="AS1115" s="507"/>
    </row>
    <row r="1116" spans="1:45" ht="27" customHeight="1" x14ac:dyDescent="0.2">
      <c r="A1116" s="564"/>
      <c r="C1116" s="507"/>
      <c r="E1116" s="507"/>
      <c r="G1116" s="507"/>
      <c r="H1116" s="556"/>
      <c r="I1116" s="507"/>
      <c r="J1116" s="556"/>
      <c r="K1116" s="506"/>
      <c r="L1116" s="556"/>
      <c r="M1116" s="506"/>
      <c r="N1116" s="556"/>
      <c r="O1116" s="506"/>
      <c r="P1116" s="557"/>
      <c r="Q1116" s="556"/>
      <c r="R1116" s="558"/>
      <c r="S1116" s="556"/>
      <c r="T1116" s="556"/>
      <c r="U1116" s="556"/>
      <c r="V1116" s="743"/>
      <c r="W1116" s="745"/>
      <c r="X1116" s="746"/>
      <c r="Y1116" s="557"/>
      <c r="Z1116" s="506"/>
      <c r="AA1116" s="507"/>
      <c r="AB1116" s="507"/>
      <c r="AC1116" s="507"/>
      <c r="AD1116" s="507"/>
      <c r="AE1116" s="507"/>
      <c r="AF1116" s="507"/>
      <c r="AG1116" s="507"/>
      <c r="AH1116" s="507"/>
      <c r="AI1116" s="507"/>
      <c r="AJ1116" s="507"/>
      <c r="AK1116" s="507"/>
      <c r="AL1116" s="507"/>
      <c r="AM1116" s="507"/>
      <c r="AN1116" s="507"/>
      <c r="AO1116" s="507"/>
      <c r="AP1116" s="507"/>
      <c r="AQ1116" s="563"/>
      <c r="AR1116" s="563"/>
      <c r="AS1116" s="507"/>
    </row>
    <row r="1117" spans="1:45" ht="27" customHeight="1" x14ac:dyDescent="0.2">
      <c r="A1117" s="564"/>
      <c r="C1117" s="507"/>
      <c r="E1117" s="507"/>
      <c r="G1117" s="507"/>
      <c r="H1117" s="556"/>
      <c r="I1117" s="507"/>
      <c r="J1117" s="556"/>
      <c r="K1117" s="506"/>
      <c r="L1117" s="556"/>
      <c r="M1117" s="506"/>
      <c r="N1117" s="556"/>
      <c r="O1117" s="506"/>
      <c r="P1117" s="557"/>
      <c r="Q1117" s="556"/>
      <c r="R1117" s="558"/>
      <c r="S1117" s="556"/>
      <c r="T1117" s="556"/>
      <c r="U1117" s="556"/>
      <c r="V1117" s="743"/>
      <c r="W1117" s="745"/>
      <c r="X1117" s="746"/>
      <c r="Y1117" s="557"/>
      <c r="Z1117" s="506"/>
      <c r="AA1117" s="507"/>
      <c r="AB1117" s="507"/>
      <c r="AC1117" s="507"/>
      <c r="AD1117" s="507"/>
      <c r="AE1117" s="507"/>
      <c r="AF1117" s="507"/>
      <c r="AG1117" s="507"/>
      <c r="AH1117" s="507"/>
      <c r="AI1117" s="507"/>
      <c r="AJ1117" s="507"/>
      <c r="AK1117" s="507"/>
      <c r="AL1117" s="507"/>
      <c r="AM1117" s="507"/>
      <c r="AN1117" s="507"/>
      <c r="AO1117" s="507"/>
      <c r="AP1117" s="507"/>
      <c r="AQ1117" s="563"/>
      <c r="AR1117" s="563"/>
      <c r="AS1117" s="507"/>
    </row>
    <row r="1118" spans="1:45" ht="27" customHeight="1" x14ac:dyDescent="0.2">
      <c r="A1118" s="564"/>
      <c r="C1118" s="507"/>
      <c r="E1118" s="507"/>
      <c r="G1118" s="507"/>
      <c r="H1118" s="556"/>
      <c r="I1118" s="507"/>
      <c r="J1118" s="556"/>
      <c r="K1118" s="506"/>
      <c r="L1118" s="556"/>
      <c r="M1118" s="506"/>
      <c r="N1118" s="556"/>
      <c r="O1118" s="506"/>
      <c r="P1118" s="557"/>
      <c r="Q1118" s="556"/>
      <c r="R1118" s="558"/>
      <c r="S1118" s="556"/>
      <c r="T1118" s="556"/>
      <c r="U1118" s="556"/>
      <c r="V1118" s="743"/>
      <c r="W1118" s="745"/>
      <c r="X1118" s="746"/>
      <c r="Y1118" s="557"/>
      <c r="Z1118" s="506"/>
      <c r="AA1118" s="507"/>
      <c r="AB1118" s="507"/>
      <c r="AC1118" s="507"/>
      <c r="AD1118" s="507"/>
      <c r="AE1118" s="507"/>
      <c r="AF1118" s="507"/>
      <c r="AG1118" s="507"/>
      <c r="AH1118" s="507"/>
      <c r="AI1118" s="507"/>
      <c r="AJ1118" s="507"/>
      <c r="AK1118" s="507"/>
      <c r="AL1118" s="507"/>
      <c r="AM1118" s="507"/>
      <c r="AN1118" s="507"/>
      <c r="AO1118" s="507"/>
      <c r="AP1118" s="507"/>
      <c r="AQ1118" s="563"/>
      <c r="AR1118" s="563"/>
      <c r="AS1118" s="507"/>
    </row>
    <row r="1119" spans="1:45" ht="27" customHeight="1" x14ac:dyDescent="0.2">
      <c r="A1119" s="564"/>
      <c r="C1119" s="507"/>
      <c r="E1119" s="507"/>
      <c r="G1119" s="507"/>
      <c r="H1119" s="556"/>
      <c r="I1119" s="507"/>
      <c r="J1119" s="556"/>
      <c r="K1119" s="506"/>
      <c r="L1119" s="556"/>
      <c r="M1119" s="506"/>
      <c r="N1119" s="556"/>
      <c r="O1119" s="506"/>
      <c r="P1119" s="557"/>
      <c r="Q1119" s="556"/>
      <c r="R1119" s="558"/>
      <c r="S1119" s="556"/>
      <c r="T1119" s="556"/>
      <c r="U1119" s="556"/>
      <c r="V1119" s="743"/>
      <c r="W1119" s="745"/>
      <c r="X1119" s="746"/>
      <c r="Y1119" s="557"/>
      <c r="Z1119" s="506"/>
      <c r="AA1119" s="507"/>
      <c r="AB1119" s="507"/>
      <c r="AC1119" s="507"/>
      <c r="AD1119" s="507"/>
      <c r="AE1119" s="507"/>
      <c r="AF1119" s="507"/>
      <c r="AG1119" s="507"/>
      <c r="AH1119" s="507"/>
      <c r="AI1119" s="507"/>
      <c r="AJ1119" s="507"/>
      <c r="AK1119" s="507"/>
      <c r="AL1119" s="507"/>
      <c r="AM1119" s="507"/>
      <c r="AN1119" s="507"/>
      <c r="AO1119" s="507"/>
      <c r="AP1119" s="507"/>
      <c r="AQ1119" s="563"/>
      <c r="AR1119" s="563"/>
      <c r="AS1119" s="507"/>
    </row>
    <row r="1120" spans="1:45" ht="27" customHeight="1" x14ac:dyDescent="0.2">
      <c r="A1120" s="564"/>
      <c r="C1120" s="507"/>
      <c r="E1120" s="507"/>
      <c r="G1120" s="507"/>
      <c r="H1120" s="556"/>
      <c r="I1120" s="507"/>
      <c r="J1120" s="556"/>
      <c r="K1120" s="506"/>
      <c r="L1120" s="556"/>
      <c r="M1120" s="506"/>
      <c r="N1120" s="556"/>
      <c r="O1120" s="506"/>
      <c r="P1120" s="557"/>
      <c r="Q1120" s="556"/>
      <c r="R1120" s="558"/>
      <c r="S1120" s="556"/>
      <c r="T1120" s="556"/>
      <c r="U1120" s="556"/>
      <c r="V1120" s="743"/>
      <c r="W1120" s="745"/>
      <c r="X1120" s="746"/>
      <c r="Y1120" s="557"/>
      <c r="Z1120" s="506"/>
      <c r="AA1120" s="507"/>
      <c r="AB1120" s="507"/>
      <c r="AC1120" s="507"/>
      <c r="AD1120" s="507"/>
      <c r="AE1120" s="507"/>
      <c r="AF1120" s="507"/>
      <c r="AG1120" s="507"/>
      <c r="AH1120" s="507"/>
      <c r="AI1120" s="507"/>
      <c r="AJ1120" s="507"/>
      <c r="AK1120" s="507"/>
      <c r="AL1120" s="507"/>
      <c r="AM1120" s="507"/>
      <c r="AN1120" s="507"/>
      <c r="AO1120" s="507"/>
      <c r="AP1120" s="507"/>
      <c r="AQ1120" s="563"/>
      <c r="AR1120" s="563"/>
      <c r="AS1120" s="507"/>
    </row>
    <row r="1121" spans="1:45" ht="27" customHeight="1" x14ac:dyDescent="0.2">
      <c r="A1121" s="564"/>
      <c r="C1121" s="507"/>
      <c r="E1121" s="507"/>
      <c r="G1121" s="507"/>
      <c r="H1121" s="556"/>
      <c r="I1121" s="507"/>
      <c r="J1121" s="556"/>
      <c r="K1121" s="506"/>
      <c r="L1121" s="556"/>
      <c r="M1121" s="506"/>
      <c r="N1121" s="556"/>
      <c r="O1121" s="506"/>
      <c r="P1121" s="557"/>
      <c r="Q1121" s="556"/>
      <c r="R1121" s="558"/>
      <c r="S1121" s="556"/>
      <c r="T1121" s="556"/>
      <c r="U1121" s="556"/>
      <c r="V1121" s="743"/>
      <c r="W1121" s="745"/>
      <c r="X1121" s="746"/>
      <c r="Y1121" s="557"/>
      <c r="Z1121" s="506"/>
      <c r="AA1121" s="507"/>
      <c r="AB1121" s="507"/>
      <c r="AC1121" s="507"/>
      <c r="AD1121" s="507"/>
      <c r="AE1121" s="507"/>
      <c r="AF1121" s="507"/>
      <c r="AG1121" s="507"/>
      <c r="AH1121" s="507"/>
      <c r="AI1121" s="507"/>
      <c r="AJ1121" s="507"/>
      <c r="AK1121" s="507"/>
      <c r="AL1121" s="507"/>
      <c r="AM1121" s="507"/>
      <c r="AN1121" s="507"/>
      <c r="AO1121" s="507"/>
      <c r="AP1121" s="507"/>
      <c r="AQ1121" s="563"/>
      <c r="AR1121" s="563"/>
      <c r="AS1121" s="507"/>
    </row>
    <row r="1122" spans="1:45" ht="27" customHeight="1" x14ac:dyDescent="0.2">
      <c r="A1122" s="564"/>
      <c r="C1122" s="507"/>
      <c r="E1122" s="507"/>
      <c r="G1122" s="507"/>
      <c r="H1122" s="556"/>
      <c r="I1122" s="507"/>
      <c r="J1122" s="556"/>
      <c r="K1122" s="506"/>
      <c r="L1122" s="556"/>
      <c r="M1122" s="506"/>
      <c r="N1122" s="556"/>
      <c r="O1122" s="506"/>
      <c r="P1122" s="557"/>
      <c r="Q1122" s="556"/>
      <c r="R1122" s="558"/>
      <c r="S1122" s="556"/>
      <c r="T1122" s="556"/>
      <c r="U1122" s="556"/>
      <c r="V1122" s="743"/>
      <c r="W1122" s="745"/>
      <c r="X1122" s="746"/>
      <c r="Y1122" s="557"/>
      <c r="Z1122" s="506"/>
      <c r="AA1122" s="507"/>
      <c r="AB1122" s="507"/>
      <c r="AC1122" s="507"/>
      <c r="AD1122" s="507"/>
      <c r="AE1122" s="507"/>
      <c r="AF1122" s="507"/>
      <c r="AG1122" s="507"/>
      <c r="AH1122" s="507"/>
      <c r="AI1122" s="507"/>
      <c r="AJ1122" s="507"/>
      <c r="AK1122" s="507"/>
      <c r="AL1122" s="507"/>
      <c r="AM1122" s="507"/>
      <c r="AN1122" s="507"/>
      <c r="AO1122" s="507"/>
      <c r="AP1122" s="507"/>
      <c r="AQ1122" s="563"/>
      <c r="AR1122" s="563"/>
      <c r="AS1122" s="507"/>
    </row>
    <row r="1123" spans="1:45" ht="27" customHeight="1" x14ac:dyDescent="0.2">
      <c r="A1123" s="564"/>
      <c r="C1123" s="507"/>
      <c r="E1123" s="507"/>
      <c r="G1123" s="507"/>
      <c r="H1123" s="556"/>
      <c r="I1123" s="507"/>
      <c r="J1123" s="556"/>
      <c r="K1123" s="506"/>
      <c r="L1123" s="556"/>
      <c r="M1123" s="506"/>
      <c r="N1123" s="556"/>
      <c r="O1123" s="506"/>
      <c r="P1123" s="557"/>
      <c r="Q1123" s="556"/>
      <c r="R1123" s="558"/>
      <c r="S1123" s="556"/>
      <c r="T1123" s="556"/>
      <c r="U1123" s="556"/>
      <c r="V1123" s="743"/>
      <c r="W1123" s="745"/>
      <c r="X1123" s="746"/>
      <c r="Y1123" s="557"/>
      <c r="Z1123" s="506"/>
      <c r="AA1123" s="507"/>
      <c r="AB1123" s="507"/>
      <c r="AC1123" s="507"/>
      <c r="AD1123" s="507"/>
      <c r="AE1123" s="507"/>
      <c r="AF1123" s="507"/>
      <c r="AG1123" s="507"/>
      <c r="AH1123" s="507"/>
      <c r="AI1123" s="507"/>
      <c r="AJ1123" s="507"/>
      <c r="AK1123" s="507"/>
      <c r="AL1123" s="507"/>
      <c r="AM1123" s="507"/>
      <c r="AN1123" s="507"/>
      <c r="AO1123" s="507"/>
      <c r="AP1123" s="507"/>
      <c r="AQ1123" s="563"/>
      <c r="AR1123" s="563"/>
      <c r="AS1123" s="507"/>
    </row>
    <row r="1124" spans="1:45" ht="27" customHeight="1" x14ac:dyDescent="0.2">
      <c r="A1124" s="564"/>
      <c r="C1124" s="507"/>
      <c r="E1124" s="507"/>
      <c r="G1124" s="507"/>
      <c r="H1124" s="556"/>
      <c r="I1124" s="507"/>
      <c r="J1124" s="556"/>
      <c r="K1124" s="506"/>
      <c r="L1124" s="556"/>
      <c r="M1124" s="506"/>
      <c r="N1124" s="556"/>
      <c r="O1124" s="506"/>
      <c r="P1124" s="557"/>
      <c r="Q1124" s="556"/>
      <c r="R1124" s="558"/>
      <c r="S1124" s="556"/>
      <c r="T1124" s="556"/>
      <c r="U1124" s="556"/>
      <c r="V1124" s="743"/>
      <c r="W1124" s="745"/>
      <c r="X1124" s="746"/>
      <c r="Y1124" s="557"/>
      <c r="Z1124" s="506"/>
      <c r="AA1124" s="507"/>
      <c r="AB1124" s="507"/>
      <c r="AC1124" s="507"/>
      <c r="AD1124" s="507"/>
      <c r="AE1124" s="507"/>
      <c r="AF1124" s="507"/>
      <c r="AG1124" s="507"/>
      <c r="AH1124" s="507"/>
      <c r="AI1124" s="507"/>
      <c r="AJ1124" s="507"/>
      <c r="AK1124" s="507"/>
      <c r="AL1124" s="507"/>
      <c r="AM1124" s="507"/>
      <c r="AN1124" s="507"/>
      <c r="AO1124" s="507"/>
      <c r="AP1124" s="507"/>
      <c r="AQ1124" s="563"/>
      <c r="AR1124" s="563"/>
      <c r="AS1124" s="507"/>
    </row>
    <row r="1125" spans="1:45" ht="27" customHeight="1" x14ac:dyDescent="0.2">
      <c r="A1125" s="564"/>
      <c r="C1125" s="507"/>
      <c r="E1125" s="507"/>
      <c r="G1125" s="507"/>
      <c r="H1125" s="556"/>
      <c r="I1125" s="507"/>
      <c r="J1125" s="556"/>
      <c r="K1125" s="506"/>
      <c r="L1125" s="556"/>
      <c r="M1125" s="506"/>
      <c r="N1125" s="556"/>
      <c r="O1125" s="506"/>
      <c r="P1125" s="557"/>
      <c r="Q1125" s="556"/>
      <c r="R1125" s="558"/>
      <c r="S1125" s="556"/>
      <c r="T1125" s="556"/>
      <c r="U1125" s="556"/>
      <c r="V1125" s="743"/>
      <c r="W1125" s="745"/>
      <c r="X1125" s="746"/>
      <c r="Y1125" s="557"/>
      <c r="Z1125" s="506"/>
      <c r="AA1125" s="507"/>
      <c r="AB1125" s="507"/>
      <c r="AC1125" s="507"/>
      <c r="AD1125" s="507"/>
      <c r="AE1125" s="507"/>
      <c r="AF1125" s="507"/>
      <c r="AG1125" s="507"/>
      <c r="AH1125" s="507"/>
      <c r="AI1125" s="507"/>
      <c r="AJ1125" s="507"/>
      <c r="AK1125" s="507"/>
      <c r="AL1125" s="507"/>
      <c r="AM1125" s="507"/>
      <c r="AN1125" s="507"/>
      <c r="AO1125" s="507"/>
      <c r="AP1125" s="507"/>
      <c r="AQ1125" s="563"/>
      <c r="AR1125" s="563"/>
      <c r="AS1125" s="507"/>
    </row>
    <row r="1126" spans="1:45" ht="27" customHeight="1" x14ac:dyDescent="0.2">
      <c r="A1126" s="564"/>
      <c r="C1126" s="507"/>
      <c r="E1126" s="507"/>
      <c r="G1126" s="507"/>
      <c r="H1126" s="556"/>
      <c r="I1126" s="507"/>
      <c r="J1126" s="556"/>
      <c r="K1126" s="506"/>
      <c r="L1126" s="556"/>
      <c r="M1126" s="506"/>
      <c r="N1126" s="556"/>
      <c r="O1126" s="506"/>
      <c r="P1126" s="557"/>
      <c r="Q1126" s="556"/>
      <c r="R1126" s="558"/>
      <c r="S1126" s="556"/>
      <c r="T1126" s="556"/>
      <c r="U1126" s="556"/>
      <c r="V1126" s="743"/>
      <c r="W1126" s="745"/>
      <c r="X1126" s="746"/>
      <c r="Y1126" s="557"/>
      <c r="Z1126" s="506"/>
      <c r="AA1126" s="507"/>
      <c r="AB1126" s="507"/>
      <c r="AC1126" s="507"/>
      <c r="AD1126" s="507"/>
      <c r="AE1126" s="507"/>
      <c r="AF1126" s="507"/>
      <c r="AG1126" s="507"/>
      <c r="AH1126" s="507"/>
      <c r="AI1126" s="507"/>
      <c r="AJ1126" s="507"/>
      <c r="AK1126" s="507"/>
      <c r="AL1126" s="507"/>
      <c r="AM1126" s="507"/>
      <c r="AN1126" s="507"/>
      <c r="AO1126" s="507"/>
      <c r="AP1126" s="507"/>
      <c r="AQ1126" s="563"/>
      <c r="AR1126" s="563"/>
      <c r="AS1126" s="507"/>
    </row>
    <row r="1127" spans="1:45" ht="27" customHeight="1" x14ac:dyDescent="0.2">
      <c r="A1127" s="564"/>
      <c r="C1127" s="507"/>
      <c r="E1127" s="507"/>
      <c r="G1127" s="507"/>
      <c r="H1127" s="556"/>
      <c r="I1127" s="507"/>
      <c r="J1127" s="556"/>
      <c r="K1127" s="506"/>
      <c r="L1127" s="556"/>
      <c r="M1127" s="506"/>
      <c r="N1127" s="556"/>
      <c r="O1127" s="506"/>
      <c r="P1127" s="557"/>
      <c r="Q1127" s="556"/>
      <c r="R1127" s="558"/>
      <c r="S1127" s="556"/>
      <c r="T1127" s="556"/>
      <c r="U1127" s="556"/>
      <c r="V1127" s="743"/>
      <c r="W1127" s="745"/>
      <c r="X1127" s="746"/>
      <c r="Y1127" s="557"/>
      <c r="Z1127" s="506"/>
      <c r="AA1127" s="507"/>
      <c r="AB1127" s="507"/>
      <c r="AC1127" s="507"/>
      <c r="AD1127" s="507"/>
      <c r="AE1127" s="507"/>
      <c r="AF1127" s="507"/>
      <c r="AG1127" s="507"/>
      <c r="AH1127" s="507"/>
      <c r="AI1127" s="507"/>
      <c r="AJ1127" s="507"/>
      <c r="AK1127" s="507"/>
      <c r="AL1127" s="507"/>
      <c r="AM1127" s="507"/>
      <c r="AN1127" s="507"/>
      <c r="AO1127" s="507"/>
      <c r="AP1127" s="507"/>
      <c r="AQ1127" s="563"/>
      <c r="AR1127" s="563"/>
      <c r="AS1127" s="507"/>
    </row>
    <row r="1128" spans="1:45" ht="27" customHeight="1" x14ac:dyDescent="0.2">
      <c r="A1128" s="564"/>
      <c r="C1128" s="507"/>
      <c r="E1128" s="507"/>
      <c r="G1128" s="507"/>
      <c r="H1128" s="556"/>
      <c r="I1128" s="507"/>
      <c r="J1128" s="556"/>
      <c r="K1128" s="506"/>
      <c r="L1128" s="556"/>
      <c r="M1128" s="506"/>
      <c r="N1128" s="556"/>
      <c r="O1128" s="506"/>
      <c r="P1128" s="557"/>
      <c r="Q1128" s="556"/>
      <c r="R1128" s="558"/>
      <c r="S1128" s="556"/>
      <c r="T1128" s="556"/>
      <c r="U1128" s="556"/>
      <c r="V1128" s="743"/>
      <c r="W1128" s="745"/>
      <c r="X1128" s="746"/>
      <c r="Y1128" s="557"/>
      <c r="Z1128" s="506"/>
      <c r="AA1128" s="507"/>
      <c r="AB1128" s="507"/>
      <c r="AC1128" s="507"/>
      <c r="AD1128" s="507"/>
      <c r="AE1128" s="507"/>
      <c r="AF1128" s="507"/>
      <c r="AG1128" s="507"/>
      <c r="AH1128" s="507"/>
      <c r="AI1128" s="507"/>
      <c r="AJ1128" s="507"/>
      <c r="AK1128" s="507"/>
      <c r="AL1128" s="507"/>
      <c r="AM1128" s="507"/>
      <c r="AN1128" s="507"/>
      <c r="AO1128" s="507"/>
      <c r="AP1128" s="507"/>
      <c r="AQ1128" s="563"/>
      <c r="AR1128" s="563"/>
      <c r="AS1128" s="507"/>
    </row>
    <row r="1129" spans="1:45" ht="27" customHeight="1" x14ac:dyDescent="0.2">
      <c r="A1129" s="564"/>
      <c r="C1129" s="507"/>
      <c r="E1129" s="507"/>
      <c r="G1129" s="507"/>
      <c r="H1129" s="556"/>
      <c r="I1129" s="507"/>
      <c r="J1129" s="556"/>
      <c r="K1129" s="506"/>
      <c r="L1129" s="556"/>
      <c r="M1129" s="506"/>
      <c r="N1129" s="556"/>
      <c r="O1129" s="506"/>
      <c r="P1129" s="557"/>
      <c r="Q1129" s="556"/>
      <c r="R1129" s="558"/>
      <c r="S1129" s="556"/>
      <c r="T1129" s="556"/>
      <c r="U1129" s="556"/>
      <c r="V1129" s="743"/>
      <c r="W1129" s="745"/>
      <c r="X1129" s="746"/>
      <c r="Y1129" s="557"/>
      <c r="Z1129" s="506"/>
      <c r="AA1129" s="507"/>
      <c r="AB1129" s="507"/>
      <c r="AC1129" s="507"/>
      <c r="AD1129" s="507"/>
      <c r="AE1129" s="507"/>
      <c r="AF1129" s="507"/>
      <c r="AG1129" s="507"/>
      <c r="AH1129" s="507"/>
      <c r="AI1129" s="507"/>
      <c r="AJ1129" s="507"/>
      <c r="AK1129" s="507"/>
      <c r="AL1129" s="507"/>
      <c r="AM1129" s="507"/>
      <c r="AN1129" s="507"/>
      <c r="AO1129" s="507"/>
      <c r="AP1129" s="507"/>
      <c r="AQ1129" s="563"/>
      <c r="AR1129" s="563"/>
      <c r="AS1129" s="507"/>
    </row>
    <row r="1130" spans="1:45" ht="27" customHeight="1" x14ac:dyDescent="0.2">
      <c r="A1130" s="564"/>
      <c r="C1130" s="507"/>
      <c r="E1130" s="507"/>
      <c r="G1130" s="507"/>
      <c r="H1130" s="556"/>
      <c r="I1130" s="507"/>
      <c r="J1130" s="556"/>
      <c r="K1130" s="506"/>
      <c r="L1130" s="556"/>
      <c r="M1130" s="506"/>
      <c r="N1130" s="556"/>
      <c r="O1130" s="506"/>
      <c r="P1130" s="557"/>
      <c r="Q1130" s="556"/>
      <c r="R1130" s="558"/>
      <c r="S1130" s="556"/>
      <c r="T1130" s="556"/>
      <c r="U1130" s="556"/>
      <c r="V1130" s="743"/>
      <c r="W1130" s="745"/>
      <c r="X1130" s="746"/>
      <c r="Y1130" s="557"/>
      <c r="Z1130" s="506"/>
      <c r="AA1130" s="507"/>
      <c r="AB1130" s="507"/>
      <c r="AC1130" s="507"/>
      <c r="AD1130" s="507"/>
      <c r="AE1130" s="507"/>
      <c r="AF1130" s="507"/>
      <c r="AG1130" s="507"/>
      <c r="AH1130" s="507"/>
      <c r="AI1130" s="507"/>
      <c r="AJ1130" s="507"/>
      <c r="AK1130" s="507"/>
      <c r="AL1130" s="507"/>
      <c r="AM1130" s="507"/>
      <c r="AN1130" s="507"/>
      <c r="AO1130" s="507"/>
      <c r="AP1130" s="507"/>
      <c r="AQ1130" s="563"/>
      <c r="AR1130" s="563"/>
      <c r="AS1130" s="507"/>
    </row>
    <row r="1131" spans="1:45" ht="27" customHeight="1" x14ac:dyDescent="0.2">
      <c r="A1131" s="564"/>
      <c r="C1131" s="507"/>
      <c r="E1131" s="507"/>
      <c r="G1131" s="507"/>
      <c r="H1131" s="556"/>
      <c r="I1131" s="507"/>
      <c r="J1131" s="556"/>
      <c r="K1131" s="506"/>
      <c r="L1131" s="556"/>
      <c r="M1131" s="506"/>
      <c r="N1131" s="556"/>
      <c r="O1131" s="506"/>
      <c r="P1131" s="557"/>
      <c r="Q1131" s="556"/>
      <c r="R1131" s="558"/>
      <c r="S1131" s="556"/>
      <c r="T1131" s="556"/>
      <c r="U1131" s="556"/>
      <c r="V1131" s="743"/>
      <c r="W1131" s="745"/>
      <c r="X1131" s="746"/>
      <c r="Y1131" s="557"/>
      <c r="Z1131" s="506"/>
      <c r="AA1131" s="507"/>
      <c r="AB1131" s="507"/>
      <c r="AC1131" s="507"/>
      <c r="AD1131" s="507"/>
      <c r="AE1131" s="507"/>
      <c r="AF1131" s="507"/>
      <c r="AG1131" s="507"/>
      <c r="AH1131" s="507"/>
      <c r="AI1131" s="507"/>
      <c r="AJ1131" s="507"/>
      <c r="AK1131" s="507"/>
      <c r="AL1131" s="507"/>
      <c r="AM1131" s="507"/>
      <c r="AN1131" s="507"/>
      <c r="AO1131" s="507"/>
      <c r="AP1131" s="507"/>
      <c r="AQ1131" s="563"/>
      <c r="AR1131" s="563"/>
      <c r="AS1131" s="507"/>
    </row>
    <row r="1132" spans="1:45" ht="27" customHeight="1" x14ac:dyDescent="0.2">
      <c r="A1132" s="564"/>
      <c r="C1132" s="507"/>
      <c r="E1132" s="507"/>
      <c r="G1132" s="507"/>
      <c r="H1132" s="556"/>
      <c r="I1132" s="507"/>
      <c r="J1132" s="556"/>
      <c r="K1132" s="506"/>
      <c r="L1132" s="556"/>
      <c r="M1132" s="506"/>
      <c r="N1132" s="556"/>
      <c r="O1132" s="506"/>
      <c r="P1132" s="557"/>
      <c r="Q1132" s="556"/>
      <c r="R1132" s="558"/>
      <c r="S1132" s="556"/>
      <c r="T1132" s="556"/>
      <c r="U1132" s="556"/>
      <c r="V1132" s="743"/>
      <c r="W1132" s="745"/>
      <c r="X1132" s="746"/>
      <c r="Y1132" s="557"/>
      <c r="Z1132" s="506"/>
      <c r="AA1132" s="507"/>
      <c r="AB1132" s="507"/>
      <c r="AC1132" s="507"/>
      <c r="AD1132" s="507"/>
      <c r="AE1132" s="507"/>
      <c r="AF1132" s="507"/>
      <c r="AG1132" s="507"/>
      <c r="AH1132" s="507"/>
      <c r="AI1132" s="507"/>
      <c r="AJ1132" s="507"/>
      <c r="AK1132" s="507"/>
      <c r="AL1132" s="507"/>
      <c r="AM1132" s="507"/>
      <c r="AN1132" s="507"/>
      <c r="AO1132" s="507"/>
      <c r="AP1132" s="507"/>
      <c r="AQ1132" s="563"/>
      <c r="AR1132" s="563"/>
      <c r="AS1132" s="507"/>
    </row>
    <row r="1133" spans="1:45" ht="27" customHeight="1" x14ac:dyDescent="0.2">
      <c r="A1133" s="564"/>
      <c r="C1133" s="507"/>
      <c r="E1133" s="507"/>
      <c r="G1133" s="507"/>
      <c r="H1133" s="556"/>
      <c r="I1133" s="507"/>
      <c r="J1133" s="556"/>
      <c r="K1133" s="506"/>
      <c r="L1133" s="556"/>
      <c r="M1133" s="506"/>
      <c r="N1133" s="556"/>
      <c r="O1133" s="506"/>
      <c r="P1133" s="557"/>
      <c r="Q1133" s="556"/>
      <c r="R1133" s="558"/>
      <c r="S1133" s="556"/>
      <c r="T1133" s="556"/>
      <c r="U1133" s="556"/>
      <c r="V1133" s="743"/>
      <c r="W1133" s="745"/>
      <c r="X1133" s="746"/>
      <c r="Y1133" s="557"/>
      <c r="Z1133" s="506"/>
      <c r="AA1133" s="507"/>
      <c r="AB1133" s="507"/>
      <c r="AC1133" s="507"/>
      <c r="AD1133" s="507"/>
      <c r="AE1133" s="507"/>
      <c r="AF1133" s="507"/>
      <c r="AG1133" s="507"/>
      <c r="AH1133" s="507"/>
      <c r="AI1133" s="507"/>
      <c r="AJ1133" s="507"/>
      <c r="AK1133" s="507"/>
      <c r="AL1133" s="507"/>
      <c r="AM1133" s="507"/>
      <c r="AN1133" s="507"/>
      <c r="AO1133" s="507"/>
      <c r="AP1133" s="507"/>
      <c r="AQ1133" s="563"/>
      <c r="AR1133" s="563"/>
      <c r="AS1133" s="507"/>
    </row>
    <row r="1134" spans="1:45" ht="27" customHeight="1" x14ac:dyDescent="0.2">
      <c r="A1134" s="564"/>
      <c r="C1134" s="507"/>
      <c r="E1134" s="507"/>
      <c r="G1134" s="507"/>
      <c r="H1134" s="556"/>
      <c r="I1134" s="507"/>
      <c r="J1134" s="556"/>
      <c r="K1134" s="506"/>
      <c r="L1134" s="556"/>
      <c r="M1134" s="506"/>
      <c r="N1134" s="556"/>
      <c r="O1134" s="506"/>
      <c r="P1134" s="557"/>
      <c r="Q1134" s="556"/>
      <c r="R1134" s="558"/>
      <c r="S1134" s="556"/>
      <c r="T1134" s="556"/>
      <c r="U1134" s="556"/>
      <c r="V1134" s="743"/>
      <c r="W1134" s="745"/>
      <c r="X1134" s="746"/>
      <c r="Y1134" s="557"/>
      <c r="Z1134" s="506"/>
      <c r="AA1134" s="507"/>
      <c r="AB1134" s="507"/>
      <c r="AC1134" s="507"/>
      <c r="AD1134" s="507"/>
      <c r="AE1134" s="507"/>
      <c r="AF1134" s="507"/>
      <c r="AG1134" s="507"/>
      <c r="AH1134" s="507"/>
      <c r="AI1134" s="507"/>
      <c r="AJ1134" s="507"/>
      <c r="AK1134" s="507"/>
      <c r="AL1134" s="507"/>
      <c r="AM1134" s="507"/>
      <c r="AN1134" s="507"/>
      <c r="AO1134" s="507"/>
      <c r="AP1134" s="507"/>
      <c r="AQ1134" s="563"/>
      <c r="AR1134" s="563"/>
      <c r="AS1134" s="507"/>
    </row>
    <row r="1135" spans="1:45" ht="27" customHeight="1" x14ac:dyDescent="0.2">
      <c r="A1135" s="564"/>
      <c r="C1135" s="507"/>
      <c r="E1135" s="507"/>
      <c r="G1135" s="507"/>
      <c r="H1135" s="556"/>
      <c r="I1135" s="507"/>
      <c r="J1135" s="556"/>
      <c r="K1135" s="506"/>
      <c r="L1135" s="556"/>
      <c r="M1135" s="506"/>
      <c r="N1135" s="556"/>
      <c r="O1135" s="506"/>
      <c r="P1135" s="557"/>
      <c r="Q1135" s="556"/>
      <c r="R1135" s="558"/>
      <c r="S1135" s="556"/>
      <c r="T1135" s="556"/>
      <c r="U1135" s="556"/>
      <c r="V1135" s="743"/>
      <c r="W1135" s="745"/>
      <c r="X1135" s="746"/>
      <c r="Y1135" s="557"/>
      <c r="Z1135" s="506"/>
      <c r="AA1135" s="507"/>
      <c r="AB1135" s="507"/>
      <c r="AC1135" s="507"/>
      <c r="AD1135" s="507"/>
      <c r="AE1135" s="507"/>
      <c r="AF1135" s="507"/>
      <c r="AG1135" s="507"/>
      <c r="AH1135" s="507"/>
      <c r="AI1135" s="507"/>
      <c r="AJ1135" s="507"/>
      <c r="AK1135" s="507"/>
      <c r="AL1135" s="507"/>
      <c r="AM1135" s="507"/>
      <c r="AN1135" s="507"/>
      <c r="AO1135" s="507"/>
      <c r="AP1135" s="507"/>
      <c r="AQ1135" s="563"/>
      <c r="AR1135" s="563"/>
      <c r="AS1135" s="507"/>
    </row>
    <row r="1136" spans="1:45" ht="27" customHeight="1" x14ac:dyDescent="0.2">
      <c r="A1136" s="564"/>
      <c r="C1136" s="507"/>
      <c r="E1136" s="507"/>
      <c r="G1136" s="507"/>
      <c r="H1136" s="556"/>
      <c r="I1136" s="507"/>
      <c r="J1136" s="556"/>
      <c r="K1136" s="506"/>
      <c r="L1136" s="556"/>
      <c r="M1136" s="506"/>
      <c r="N1136" s="556"/>
      <c r="O1136" s="506"/>
      <c r="P1136" s="557"/>
      <c r="Q1136" s="556"/>
      <c r="R1136" s="558"/>
      <c r="S1136" s="556"/>
      <c r="T1136" s="556"/>
      <c r="U1136" s="556"/>
      <c r="V1136" s="743"/>
      <c r="W1136" s="745"/>
      <c r="X1136" s="746"/>
      <c r="Y1136" s="557"/>
      <c r="Z1136" s="506"/>
      <c r="AA1136" s="507"/>
      <c r="AB1136" s="507"/>
      <c r="AC1136" s="507"/>
      <c r="AD1136" s="507"/>
      <c r="AE1136" s="507"/>
      <c r="AF1136" s="507"/>
      <c r="AG1136" s="507"/>
      <c r="AH1136" s="507"/>
      <c r="AI1136" s="507"/>
      <c r="AJ1136" s="507"/>
      <c r="AK1136" s="507"/>
      <c r="AL1136" s="507"/>
      <c r="AM1136" s="507"/>
      <c r="AN1136" s="507"/>
      <c r="AO1136" s="507"/>
      <c r="AP1136" s="507"/>
      <c r="AQ1136" s="563"/>
      <c r="AR1136" s="563"/>
      <c r="AS1136" s="507"/>
    </row>
    <row r="1137" spans="1:45" ht="27" customHeight="1" x14ac:dyDescent="0.2">
      <c r="A1137" s="564"/>
      <c r="C1137" s="507"/>
      <c r="E1137" s="507"/>
      <c r="G1137" s="507"/>
      <c r="H1137" s="556"/>
      <c r="I1137" s="507"/>
      <c r="J1137" s="556"/>
      <c r="K1137" s="506"/>
      <c r="L1137" s="556"/>
      <c r="M1137" s="506"/>
      <c r="N1137" s="556"/>
      <c r="O1137" s="506"/>
      <c r="P1137" s="557"/>
      <c r="Q1137" s="556"/>
      <c r="R1137" s="558"/>
      <c r="S1137" s="556"/>
      <c r="T1137" s="556"/>
      <c r="U1137" s="556"/>
      <c r="V1137" s="743"/>
      <c r="W1137" s="745"/>
      <c r="X1137" s="746"/>
      <c r="Y1137" s="557"/>
      <c r="Z1137" s="506"/>
      <c r="AA1137" s="507"/>
      <c r="AB1137" s="507"/>
      <c r="AC1137" s="507"/>
      <c r="AD1137" s="507"/>
      <c r="AE1137" s="507"/>
      <c r="AF1137" s="507"/>
      <c r="AG1137" s="507"/>
      <c r="AH1137" s="507"/>
      <c r="AI1137" s="507"/>
      <c r="AJ1137" s="507"/>
      <c r="AK1137" s="507"/>
      <c r="AL1137" s="507"/>
      <c r="AM1137" s="507"/>
      <c r="AN1137" s="507"/>
      <c r="AO1137" s="507"/>
      <c r="AP1137" s="507"/>
      <c r="AQ1137" s="563"/>
      <c r="AR1137" s="563"/>
      <c r="AS1137" s="507"/>
    </row>
    <row r="1138" spans="1:45" ht="27" customHeight="1" x14ac:dyDescent="0.2">
      <c r="A1138" s="564"/>
      <c r="C1138" s="507"/>
      <c r="E1138" s="507"/>
      <c r="G1138" s="507"/>
      <c r="H1138" s="556"/>
      <c r="I1138" s="507"/>
      <c r="J1138" s="556"/>
      <c r="K1138" s="506"/>
      <c r="L1138" s="556"/>
      <c r="M1138" s="506"/>
      <c r="N1138" s="556"/>
      <c r="O1138" s="506"/>
      <c r="P1138" s="557"/>
      <c r="Q1138" s="556"/>
      <c r="R1138" s="558"/>
      <c r="S1138" s="556"/>
      <c r="T1138" s="556"/>
      <c r="U1138" s="556"/>
      <c r="V1138" s="743"/>
      <c r="W1138" s="745"/>
      <c r="X1138" s="746"/>
      <c r="Y1138" s="557"/>
      <c r="Z1138" s="506"/>
      <c r="AA1138" s="507"/>
      <c r="AB1138" s="507"/>
      <c r="AC1138" s="507"/>
      <c r="AD1138" s="507"/>
      <c r="AE1138" s="507"/>
      <c r="AF1138" s="507"/>
      <c r="AG1138" s="507"/>
      <c r="AH1138" s="507"/>
      <c r="AI1138" s="507"/>
      <c r="AJ1138" s="507"/>
      <c r="AK1138" s="507"/>
      <c r="AL1138" s="507"/>
      <c r="AM1138" s="507"/>
      <c r="AN1138" s="507"/>
      <c r="AO1138" s="507"/>
      <c r="AP1138" s="507"/>
      <c r="AQ1138" s="563"/>
      <c r="AR1138" s="563"/>
      <c r="AS1138" s="507"/>
    </row>
    <row r="1139" spans="1:45" ht="27" customHeight="1" x14ac:dyDescent="0.2">
      <c r="A1139" s="564"/>
      <c r="C1139" s="507"/>
      <c r="E1139" s="507"/>
      <c r="G1139" s="507"/>
      <c r="H1139" s="556"/>
      <c r="I1139" s="507"/>
      <c r="J1139" s="556"/>
      <c r="K1139" s="506"/>
      <c r="L1139" s="556"/>
      <c r="M1139" s="506"/>
      <c r="N1139" s="556"/>
      <c r="O1139" s="506"/>
      <c r="P1139" s="557"/>
      <c r="Q1139" s="556"/>
      <c r="R1139" s="558"/>
      <c r="S1139" s="556"/>
      <c r="T1139" s="556"/>
      <c r="U1139" s="556"/>
      <c r="V1139" s="743"/>
      <c r="W1139" s="745"/>
      <c r="X1139" s="746"/>
      <c r="Y1139" s="557"/>
      <c r="Z1139" s="506"/>
      <c r="AA1139" s="507"/>
      <c r="AB1139" s="507"/>
      <c r="AC1139" s="507"/>
      <c r="AD1139" s="507"/>
      <c r="AE1139" s="507"/>
      <c r="AF1139" s="507"/>
      <c r="AG1139" s="507"/>
      <c r="AH1139" s="507"/>
      <c r="AI1139" s="507"/>
      <c r="AJ1139" s="507"/>
      <c r="AK1139" s="507"/>
      <c r="AL1139" s="507"/>
      <c r="AM1139" s="507"/>
      <c r="AN1139" s="507"/>
      <c r="AO1139" s="507"/>
      <c r="AP1139" s="507"/>
      <c r="AQ1139" s="563"/>
      <c r="AR1139" s="563"/>
      <c r="AS1139" s="507"/>
    </row>
    <row r="1140" spans="1:45" ht="27" customHeight="1" x14ac:dyDescent="0.2">
      <c r="A1140" s="564"/>
      <c r="C1140" s="507"/>
      <c r="E1140" s="507"/>
      <c r="G1140" s="507"/>
      <c r="H1140" s="556"/>
      <c r="I1140" s="507"/>
      <c r="J1140" s="556"/>
      <c r="K1140" s="506"/>
      <c r="L1140" s="556"/>
      <c r="M1140" s="506"/>
      <c r="N1140" s="556"/>
      <c r="O1140" s="506"/>
      <c r="P1140" s="557"/>
      <c r="Q1140" s="556"/>
      <c r="R1140" s="558"/>
      <c r="S1140" s="556"/>
      <c r="T1140" s="556"/>
      <c r="U1140" s="556"/>
      <c r="V1140" s="743"/>
      <c r="W1140" s="745"/>
      <c r="X1140" s="746"/>
      <c r="Y1140" s="557"/>
      <c r="Z1140" s="506"/>
      <c r="AA1140" s="507"/>
      <c r="AB1140" s="507"/>
      <c r="AC1140" s="507"/>
      <c r="AD1140" s="507"/>
      <c r="AE1140" s="507"/>
      <c r="AF1140" s="507"/>
      <c r="AG1140" s="507"/>
      <c r="AH1140" s="507"/>
      <c r="AI1140" s="507"/>
      <c r="AJ1140" s="507"/>
      <c r="AK1140" s="507"/>
      <c r="AL1140" s="507"/>
      <c r="AM1140" s="507"/>
      <c r="AN1140" s="507"/>
      <c r="AO1140" s="507"/>
      <c r="AP1140" s="507"/>
      <c r="AQ1140" s="563"/>
      <c r="AR1140" s="563"/>
      <c r="AS1140" s="507"/>
    </row>
    <row r="1141" spans="1:45" ht="27" customHeight="1" x14ac:dyDescent="0.2">
      <c r="A1141" s="564"/>
      <c r="C1141" s="507"/>
      <c r="E1141" s="507"/>
      <c r="G1141" s="507"/>
      <c r="H1141" s="556"/>
      <c r="I1141" s="507"/>
      <c r="J1141" s="556"/>
      <c r="K1141" s="506"/>
      <c r="L1141" s="556"/>
      <c r="M1141" s="506"/>
      <c r="N1141" s="556"/>
      <c r="O1141" s="506"/>
      <c r="P1141" s="557"/>
      <c r="Q1141" s="556"/>
      <c r="R1141" s="558"/>
      <c r="S1141" s="556"/>
      <c r="T1141" s="556"/>
      <c r="U1141" s="556"/>
      <c r="V1141" s="743"/>
      <c r="W1141" s="745"/>
      <c r="X1141" s="746"/>
      <c r="Y1141" s="557"/>
      <c r="Z1141" s="506"/>
      <c r="AA1141" s="507"/>
      <c r="AB1141" s="507"/>
      <c r="AC1141" s="507"/>
      <c r="AD1141" s="507"/>
      <c r="AE1141" s="507"/>
      <c r="AF1141" s="507"/>
      <c r="AG1141" s="507"/>
      <c r="AH1141" s="507"/>
      <c r="AI1141" s="507"/>
      <c r="AJ1141" s="507"/>
      <c r="AK1141" s="507"/>
      <c r="AL1141" s="507"/>
      <c r="AM1141" s="507"/>
      <c r="AN1141" s="507"/>
      <c r="AO1141" s="507"/>
      <c r="AP1141" s="507"/>
      <c r="AQ1141" s="563"/>
      <c r="AR1141" s="563"/>
      <c r="AS1141" s="507"/>
    </row>
    <row r="1142" spans="1:45" ht="27" customHeight="1" x14ac:dyDescent="0.2">
      <c r="A1142" s="564"/>
      <c r="C1142" s="507"/>
      <c r="E1142" s="507"/>
      <c r="G1142" s="507"/>
      <c r="H1142" s="556"/>
      <c r="I1142" s="507"/>
      <c r="J1142" s="556"/>
      <c r="K1142" s="506"/>
      <c r="L1142" s="556"/>
      <c r="M1142" s="506"/>
      <c r="N1142" s="556"/>
      <c r="O1142" s="506"/>
      <c r="P1142" s="557"/>
      <c r="Q1142" s="556"/>
      <c r="R1142" s="558"/>
      <c r="S1142" s="556"/>
      <c r="T1142" s="556"/>
      <c r="U1142" s="556"/>
      <c r="V1142" s="743"/>
      <c r="W1142" s="745"/>
      <c r="X1142" s="746"/>
      <c r="Y1142" s="557"/>
      <c r="Z1142" s="506"/>
      <c r="AA1142" s="507"/>
      <c r="AB1142" s="507"/>
      <c r="AC1142" s="507"/>
      <c r="AD1142" s="507"/>
      <c r="AE1142" s="507"/>
      <c r="AF1142" s="507"/>
      <c r="AG1142" s="507"/>
      <c r="AH1142" s="507"/>
      <c r="AI1142" s="507"/>
      <c r="AJ1142" s="507"/>
      <c r="AK1142" s="507"/>
      <c r="AL1142" s="507"/>
      <c r="AM1142" s="507"/>
      <c r="AN1142" s="507"/>
      <c r="AO1142" s="507"/>
      <c r="AP1142" s="507"/>
      <c r="AQ1142" s="563"/>
      <c r="AR1142" s="563"/>
      <c r="AS1142" s="507"/>
    </row>
    <row r="1143" spans="1:45" ht="27" customHeight="1" x14ac:dyDescent="0.2">
      <c r="A1143" s="564"/>
      <c r="C1143" s="507"/>
      <c r="E1143" s="507"/>
      <c r="G1143" s="507"/>
      <c r="H1143" s="556"/>
      <c r="I1143" s="507"/>
      <c r="J1143" s="556"/>
      <c r="K1143" s="506"/>
      <c r="L1143" s="556"/>
      <c r="M1143" s="506"/>
      <c r="N1143" s="556"/>
      <c r="O1143" s="506"/>
      <c r="P1143" s="557"/>
      <c r="Q1143" s="556"/>
      <c r="R1143" s="558"/>
      <c r="S1143" s="556"/>
      <c r="T1143" s="556"/>
      <c r="U1143" s="556"/>
      <c r="V1143" s="743"/>
      <c r="W1143" s="745"/>
      <c r="X1143" s="746"/>
      <c r="Y1143" s="557"/>
      <c r="Z1143" s="506"/>
      <c r="AA1143" s="507"/>
      <c r="AB1143" s="507"/>
      <c r="AC1143" s="507"/>
      <c r="AD1143" s="507"/>
      <c r="AE1143" s="507"/>
      <c r="AF1143" s="507"/>
      <c r="AG1143" s="507"/>
      <c r="AH1143" s="507"/>
      <c r="AI1143" s="507"/>
      <c r="AJ1143" s="507"/>
      <c r="AK1143" s="507"/>
      <c r="AL1143" s="507"/>
      <c r="AM1143" s="507"/>
      <c r="AN1143" s="507"/>
      <c r="AO1143" s="507"/>
      <c r="AP1143" s="507"/>
      <c r="AQ1143" s="563"/>
      <c r="AR1143" s="563"/>
      <c r="AS1143" s="507"/>
    </row>
    <row r="1144" spans="1:45" ht="27" customHeight="1" x14ac:dyDescent="0.2">
      <c r="A1144" s="564"/>
      <c r="C1144" s="507"/>
      <c r="E1144" s="507"/>
      <c r="G1144" s="507"/>
      <c r="H1144" s="556"/>
      <c r="I1144" s="507"/>
      <c r="J1144" s="556"/>
      <c r="K1144" s="506"/>
      <c r="L1144" s="556"/>
      <c r="M1144" s="506"/>
      <c r="N1144" s="556"/>
      <c r="O1144" s="506"/>
      <c r="P1144" s="557"/>
      <c r="Q1144" s="556"/>
      <c r="R1144" s="558"/>
      <c r="S1144" s="556"/>
      <c r="T1144" s="556"/>
      <c r="U1144" s="556"/>
      <c r="V1144" s="743"/>
      <c r="W1144" s="745"/>
      <c r="X1144" s="746"/>
      <c r="Y1144" s="557"/>
      <c r="Z1144" s="506"/>
      <c r="AA1144" s="507"/>
      <c r="AB1144" s="507"/>
      <c r="AC1144" s="507"/>
      <c r="AD1144" s="507"/>
      <c r="AE1144" s="507"/>
      <c r="AF1144" s="507"/>
      <c r="AG1144" s="507"/>
      <c r="AH1144" s="507"/>
      <c r="AI1144" s="507"/>
      <c r="AJ1144" s="507"/>
      <c r="AK1144" s="507"/>
      <c r="AL1144" s="507"/>
      <c r="AM1144" s="507"/>
      <c r="AN1144" s="507"/>
      <c r="AO1144" s="507"/>
      <c r="AP1144" s="507"/>
      <c r="AQ1144" s="563"/>
      <c r="AR1144" s="563"/>
      <c r="AS1144" s="507"/>
    </row>
    <row r="1145" spans="1:45" ht="27" customHeight="1" x14ac:dyDescent="0.2">
      <c r="A1145" s="564"/>
      <c r="C1145" s="507"/>
      <c r="E1145" s="507"/>
      <c r="G1145" s="507"/>
      <c r="H1145" s="556"/>
      <c r="I1145" s="507"/>
      <c r="J1145" s="556"/>
      <c r="K1145" s="506"/>
      <c r="L1145" s="556"/>
      <c r="M1145" s="506"/>
      <c r="N1145" s="556"/>
      <c r="O1145" s="506"/>
      <c r="P1145" s="557"/>
      <c r="Q1145" s="556"/>
      <c r="R1145" s="558"/>
      <c r="S1145" s="556"/>
      <c r="T1145" s="556"/>
      <c r="U1145" s="556"/>
      <c r="V1145" s="743"/>
      <c r="W1145" s="745"/>
      <c r="X1145" s="746"/>
      <c r="Y1145" s="557"/>
      <c r="Z1145" s="506"/>
      <c r="AA1145" s="507"/>
      <c r="AB1145" s="507"/>
      <c r="AC1145" s="507"/>
      <c r="AD1145" s="507"/>
      <c r="AE1145" s="507"/>
      <c r="AF1145" s="507"/>
      <c r="AG1145" s="507"/>
      <c r="AH1145" s="507"/>
      <c r="AI1145" s="507"/>
      <c r="AJ1145" s="507"/>
      <c r="AK1145" s="507"/>
      <c r="AL1145" s="507"/>
      <c r="AM1145" s="507"/>
      <c r="AN1145" s="507"/>
      <c r="AO1145" s="507"/>
      <c r="AP1145" s="507"/>
      <c r="AQ1145" s="563"/>
      <c r="AR1145" s="563"/>
      <c r="AS1145" s="507"/>
    </row>
    <row r="1146" spans="1:45" ht="27" customHeight="1" x14ac:dyDescent="0.2">
      <c r="A1146" s="564"/>
      <c r="C1146" s="507"/>
      <c r="E1146" s="507"/>
      <c r="G1146" s="507"/>
      <c r="H1146" s="556"/>
      <c r="I1146" s="507"/>
      <c r="J1146" s="556"/>
      <c r="K1146" s="506"/>
      <c r="L1146" s="556"/>
      <c r="M1146" s="506"/>
      <c r="N1146" s="556"/>
      <c r="O1146" s="506"/>
      <c r="P1146" s="557"/>
      <c r="Q1146" s="556"/>
      <c r="R1146" s="558"/>
      <c r="S1146" s="556"/>
      <c r="T1146" s="556"/>
      <c r="U1146" s="556"/>
      <c r="V1146" s="743"/>
      <c r="W1146" s="745"/>
      <c r="X1146" s="746"/>
      <c r="Y1146" s="557"/>
      <c r="Z1146" s="506"/>
      <c r="AA1146" s="507"/>
      <c r="AB1146" s="507"/>
      <c r="AC1146" s="507"/>
      <c r="AD1146" s="507"/>
      <c r="AE1146" s="507"/>
      <c r="AF1146" s="507"/>
      <c r="AG1146" s="507"/>
      <c r="AH1146" s="507"/>
      <c r="AI1146" s="507"/>
      <c r="AJ1146" s="507"/>
      <c r="AK1146" s="507"/>
      <c r="AL1146" s="507"/>
      <c r="AM1146" s="507"/>
      <c r="AN1146" s="507"/>
      <c r="AO1146" s="507"/>
      <c r="AP1146" s="507"/>
      <c r="AQ1146" s="563"/>
      <c r="AR1146" s="563"/>
      <c r="AS1146" s="507"/>
    </row>
    <row r="1147" spans="1:45" ht="27" customHeight="1" x14ac:dyDescent="0.2">
      <c r="A1147" s="564"/>
      <c r="C1147" s="507"/>
      <c r="E1147" s="507"/>
      <c r="G1147" s="507"/>
      <c r="H1147" s="556"/>
      <c r="I1147" s="507"/>
      <c r="J1147" s="556"/>
      <c r="K1147" s="506"/>
      <c r="L1147" s="556"/>
      <c r="M1147" s="506"/>
      <c r="N1147" s="556"/>
      <c r="O1147" s="506"/>
      <c r="P1147" s="557"/>
      <c r="Q1147" s="556"/>
      <c r="R1147" s="558"/>
      <c r="S1147" s="556"/>
      <c r="T1147" s="556"/>
      <c r="U1147" s="556"/>
      <c r="V1147" s="743"/>
      <c r="W1147" s="745"/>
      <c r="X1147" s="746"/>
      <c r="Y1147" s="557"/>
      <c r="Z1147" s="506"/>
      <c r="AA1147" s="507"/>
      <c r="AB1147" s="507"/>
      <c r="AC1147" s="507"/>
      <c r="AD1147" s="507"/>
      <c r="AE1147" s="507"/>
      <c r="AF1147" s="507"/>
      <c r="AG1147" s="507"/>
      <c r="AH1147" s="507"/>
      <c r="AI1147" s="507"/>
      <c r="AJ1147" s="507"/>
      <c r="AK1147" s="507"/>
      <c r="AL1147" s="507"/>
      <c r="AM1147" s="507"/>
      <c r="AN1147" s="507"/>
      <c r="AO1147" s="507"/>
      <c r="AP1147" s="507"/>
      <c r="AQ1147" s="563"/>
      <c r="AR1147" s="563"/>
      <c r="AS1147" s="507"/>
    </row>
    <row r="1148" spans="1:45" ht="27" customHeight="1" x14ac:dyDescent="0.2">
      <c r="A1148" s="564"/>
      <c r="C1148" s="507"/>
      <c r="E1148" s="507"/>
      <c r="G1148" s="507"/>
      <c r="H1148" s="556"/>
      <c r="I1148" s="507"/>
      <c r="J1148" s="556"/>
      <c r="K1148" s="506"/>
      <c r="L1148" s="556"/>
      <c r="M1148" s="506"/>
      <c r="N1148" s="556"/>
      <c r="O1148" s="506"/>
      <c r="P1148" s="557"/>
      <c r="Q1148" s="556"/>
      <c r="R1148" s="558"/>
      <c r="S1148" s="556"/>
      <c r="T1148" s="556"/>
      <c r="U1148" s="556"/>
      <c r="V1148" s="743"/>
      <c r="W1148" s="745"/>
      <c r="X1148" s="746"/>
      <c r="Y1148" s="557"/>
      <c r="Z1148" s="506"/>
      <c r="AA1148" s="507"/>
      <c r="AB1148" s="507"/>
      <c r="AC1148" s="507"/>
      <c r="AD1148" s="507"/>
      <c r="AE1148" s="507"/>
      <c r="AF1148" s="507"/>
      <c r="AG1148" s="507"/>
      <c r="AH1148" s="507"/>
      <c r="AI1148" s="507"/>
      <c r="AJ1148" s="507"/>
      <c r="AK1148" s="507"/>
      <c r="AL1148" s="507"/>
      <c r="AM1148" s="507"/>
      <c r="AN1148" s="507"/>
      <c r="AO1148" s="507"/>
      <c r="AP1148" s="507"/>
      <c r="AQ1148" s="563"/>
      <c r="AR1148" s="563"/>
      <c r="AS1148" s="507"/>
    </row>
    <row r="1149" spans="1:45" ht="27" customHeight="1" x14ac:dyDescent="0.2">
      <c r="A1149" s="564"/>
      <c r="C1149" s="507"/>
      <c r="E1149" s="507"/>
      <c r="G1149" s="507"/>
      <c r="H1149" s="556"/>
      <c r="I1149" s="507"/>
      <c r="J1149" s="556"/>
      <c r="K1149" s="506"/>
      <c r="L1149" s="556"/>
      <c r="M1149" s="506"/>
      <c r="N1149" s="556"/>
      <c r="O1149" s="506"/>
      <c r="P1149" s="557"/>
      <c r="Q1149" s="556"/>
      <c r="R1149" s="558"/>
      <c r="S1149" s="556"/>
      <c r="T1149" s="556"/>
      <c r="U1149" s="556"/>
      <c r="V1149" s="743"/>
      <c r="W1149" s="745"/>
      <c r="X1149" s="746"/>
      <c r="Y1149" s="557"/>
      <c r="Z1149" s="506"/>
      <c r="AA1149" s="507"/>
      <c r="AB1149" s="507"/>
      <c r="AC1149" s="507"/>
      <c r="AD1149" s="507"/>
      <c r="AE1149" s="507"/>
      <c r="AF1149" s="507"/>
      <c r="AG1149" s="507"/>
      <c r="AH1149" s="507"/>
      <c r="AI1149" s="507"/>
      <c r="AJ1149" s="507"/>
      <c r="AK1149" s="507"/>
      <c r="AL1149" s="507"/>
      <c r="AM1149" s="507"/>
      <c r="AN1149" s="507"/>
      <c r="AO1149" s="507"/>
      <c r="AP1149" s="507"/>
      <c r="AQ1149" s="563"/>
      <c r="AR1149" s="563"/>
      <c r="AS1149" s="507"/>
    </row>
    <row r="1150" spans="1:45" ht="27" customHeight="1" x14ac:dyDescent="0.2">
      <c r="A1150" s="564"/>
      <c r="C1150" s="507"/>
      <c r="E1150" s="507"/>
      <c r="G1150" s="507"/>
      <c r="H1150" s="556"/>
      <c r="I1150" s="507"/>
      <c r="J1150" s="556"/>
      <c r="K1150" s="506"/>
      <c r="L1150" s="556"/>
      <c r="M1150" s="506"/>
      <c r="N1150" s="556"/>
      <c r="O1150" s="506"/>
      <c r="P1150" s="557"/>
      <c r="Q1150" s="556"/>
      <c r="R1150" s="558"/>
      <c r="S1150" s="556"/>
      <c r="T1150" s="556"/>
      <c r="U1150" s="556"/>
      <c r="V1150" s="743"/>
      <c r="W1150" s="745"/>
      <c r="X1150" s="746"/>
      <c r="Y1150" s="557"/>
      <c r="Z1150" s="506"/>
      <c r="AA1150" s="507"/>
      <c r="AB1150" s="507"/>
      <c r="AC1150" s="507"/>
      <c r="AD1150" s="507"/>
      <c r="AE1150" s="507"/>
      <c r="AF1150" s="507"/>
      <c r="AG1150" s="507"/>
      <c r="AH1150" s="507"/>
      <c r="AI1150" s="507"/>
      <c r="AJ1150" s="507"/>
      <c r="AK1150" s="507"/>
      <c r="AL1150" s="507"/>
      <c r="AM1150" s="507"/>
      <c r="AN1150" s="507"/>
      <c r="AO1150" s="507"/>
      <c r="AP1150" s="507"/>
      <c r="AQ1150" s="563"/>
      <c r="AR1150" s="563"/>
      <c r="AS1150" s="507"/>
    </row>
    <row r="1151" spans="1:45" ht="27" customHeight="1" x14ac:dyDescent="0.2">
      <c r="A1151" s="564"/>
      <c r="C1151" s="507"/>
      <c r="E1151" s="507"/>
      <c r="G1151" s="507"/>
      <c r="H1151" s="556"/>
      <c r="I1151" s="507"/>
      <c r="J1151" s="556"/>
      <c r="K1151" s="506"/>
      <c r="L1151" s="556"/>
      <c r="M1151" s="506"/>
      <c r="N1151" s="556"/>
      <c r="O1151" s="506"/>
      <c r="P1151" s="557"/>
      <c r="Q1151" s="556"/>
      <c r="R1151" s="558"/>
      <c r="S1151" s="556"/>
      <c r="T1151" s="556"/>
      <c r="U1151" s="556"/>
      <c r="V1151" s="743"/>
      <c r="W1151" s="745"/>
      <c r="X1151" s="746"/>
      <c r="Y1151" s="557"/>
      <c r="Z1151" s="506"/>
      <c r="AA1151" s="507"/>
      <c r="AB1151" s="507"/>
      <c r="AC1151" s="507"/>
      <c r="AD1151" s="507"/>
      <c r="AE1151" s="507"/>
      <c r="AF1151" s="507"/>
      <c r="AG1151" s="507"/>
      <c r="AH1151" s="507"/>
      <c r="AI1151" s="507"/>
      <c r="AJ1151" s="507"/>
      <c r="AK1151" s="507"/>
      <c r="AL1151" s="507"/>
      <c r="AM1151" s="507"/>
      <c r="AN1151" s="507"/>
      <c r="AO1151" s="507"/>
      <c r="AP1151" s="507"/>
      <c r="AQ1151" s="563"/>
      <c r="AR1151" s="563"/>
      <c r="AS1151" s="507"/>
    </row>
    <row r="1152" spans="1:45" ht="27" customHeight="1" x14ac:dyDescent="0.2">
      <c r="A1152" s="564"/>
      <c r="C1152" s="507"/>
      <c r="E1152" s="507"/>
      <c r="G1152" s="507"/>
      <c r="H1152" s="556"/>
      <c r="I1152" s="507"/>
      <c r="J1152" s="556"/>
      <c r="K1152" s="506"/>
      <c r="L1152" s="556"/>
      <c r="M1152" s="506"/>
      <c r="N1152" s="556"/>
      <c r="O1152" s="506"/>
      <c r="P1152" s="557"/>
      <c r="Q1152" s="556"/>
      <c r="R1152" s="558"/>
      <c r="S1152" s="556"/>
      <c r="T1152" s="556"/>
      <c r="U1152" s="556"/>
      <c r="V1152" s="743"/>
      <c r="W1152" s="745"/>
      <c r="X1152" s="746"/>
      <c r="Y1152" s="557"/>
      <c r="Z1152" s="506"/>
      <c r="AA1152" s="507"/>
      <c r="AB1152" s="507"/>
      <c r="AC1152" s="507"/>
      <c r="AD1152" s="507"/>
      <c r="AE1152" s="507"/>
      <c r="AF1152" s="507"/>
      <c r="AG1152" s="507"/>
      <c r="AH1152" s="507"/>
      <c r="AI1152" s="507"/>
      <c r="AJ1152" s="507"/>
      <c r="AK1152" s="507"/>
      <c r="AL1152" s="507"/>
      <c r="AM1152" s="507"/>
      <c r="AN1152" s="507"/>
      <c r="AO1152" s="507"/>
      <c r="AP1152" s="507"/>
      <c r="AQ1152" s="563"/>
      <c r="AR1152" s="563"/>
      <c r="AS1152" s="507"/>
    </row>
    <row r="1153" spans="1:45" ht="27" customHeight="1" x14ac:dyDescent="0.2">
      <c r="A1153" s="564"/>
      <c r="C1153" s="507"/>
      <c r="E1153" s="507"/>
      <c r="G1153" s="507"/>
      <c r="H1153" s="556"/>
      <c r="I1153" s="507"/>
      <c r="J1153" s="556"/>
      <c r="K1153" s="506"/>
      <c r="L1153" s="556"/>
      <c r="M1153" s="506"/>
      <c r="N1153" s="556"/>
      <c r="O1153" s="506"/>
      <c r="P1153" s="557"/>
      <c r="Q1153" s="556"/>
      <c r="R1153" s="558"/>
      <c r="S1153" s="556"/>
      <c r="T1153" s="556"/>
      <c r="U1153" s="556"/>
      <c r="V1153" s="743"/>
      <c r="W1153" s="745"/>
      <c r="X1153" s="746"/>
      <c r="Y1153" s="557"/>
      <c r="Z1153" s="506"/>
      <c r="AA1153" s="507"/>
      <c r="AB1153" s="507"/>
      <c r="AC1153" s="507"/>
      <c r="AD1153" s="507"/>
      <c r="AE1153" s="507"/>
      <c r="AF1153" s="507"/>
      <c r="AG1153" s="507"/>
      <c r="AH1153" s="507"/>
      <c r="AI1153" s="507"/>
      <c r="AJ1153" s="507"/>
      <c r="AK1153" s="507"/>
      <c r="AL1153" s="507"/>
      <c r="AM1153" s="507"/>
      <c r="AN1153" s="507"/>
      <c r="AO1153" s="507"/>
      <c r="AP1153" s="507"/>
      <c r="AQ1153" s="563"/>
      <c r="AR1153" s="563"/>
      <c r="AS1153" s="507"/>
    </row>
    <row r="1154" spans="1:45" ht="27" customHeight="1" x14ac:dyDescent="0.2">
      <c r="A1154" s="564"/>
      <c r="C1154" s="507"/>
      <c r="E1154" s="507"/>
      <c r="G1154" s="507"/>
      <c r="H1154" s="556"/>
      <c r="I1154" s="507"/>
      <c r="J1154" s="556"/>
      <c r="K1154" s="506"/>
      <c r="L1154" s="556"/>
      <c r="M1154" s="506"/>
      <c r="N1154" s="556"/>
      <c r="O1154" s="506"/>
      <c r="P1154" s="557"/>
      <c r="Q1154" s="556"/>
      <c r="R1154" s="558"/>
      <c r="S1154" s="556"/>
      <c r="T1154" s="556"/>
      <c r="U1154" s="556"/>
      <c r="V1154" s="743"/>
      <c r="W1154" s="745"/>
      <c r="X1154" s="746"/>
      <c r="Y1154" s="557"/>
      <c r="Z1154" s="506"/>
      <c r="AA1154" s="507"/>
      <c r="AB1154" s="507"/>
      <c r="AC1154" s="507"/>
      <c r="AD1154" s="507"/>
      <c r="AE1154" s="507"/>
      <c r="AF1154" s="507"/>
      <c r="AG1154" s="507"/>
      <c r="AH1154" s="507"/>
      <c r="AI1154" s="507"/>
      <c r="AJ1154" s="507"/>
      <c r="AK1154" s="507"/>
      <c r="AL1154" s="507"/>
      <c r="AM1154" s="507"/>
      <c r="AN1154" s="507"/>
      <c r="AO1154" s="507"/>
      <c r="AP1154" s="507"/>
      <c r="AQ1154" s="563"/>
      <c r="AR1154" s="563"/>
      <c r="AS1154" s="507"/>
    </row>
    <row r="1155" spans="1:45" ht="27" customHeight="1" x14ac:dyDescent="0.2">
      <c r="A1155" s="564"/>
      <c r="C1155" s="507"/>
      <c r="E1155" s="507"/>
      <c r="G1155" s="507"/>
      <c r="H1155" s="556"/>
      <c r="I1155" s="507"/>
      <c r="J1155" s="556"/>
      <c r="K1155" s="506"/>
      <c r="L1155" s="556"/>
      <c r="M1155" s="506"/>
      <c r="N1155" s="556"/>
      <c r="O1155" s="506"/>
      <c r="P1155" s="557"/>
      <c r="Q1155" s="556"/>
      <c r="R1155" s="558"/>
      <c r="S1155" s="556"/>
      <c r="T1155" s="556"/>
      <c r="U1155" s="556"/>
      <c r="V1155" s="743"/>
      <c r="W1155" s="745"/>
      <c r="X1155" s="746"/>
      <c r="Y1155" s="557"/>
      <c r="Z1155" s="506"/>
      <c r="AA1155" s="507"/>
      <c r="AB1155" s="507"/>
      <c r="AC1155" s="507"/>
      <c r="AD1155" s="507"/>
      <c r="AE1155" s="507"/>
      <c r="AF1155" s="507"/>
      <c r="AG1155" s="507"/>
      <c r="AH1155" s="507"/>
      <c r="AI1155" s="507"/>
      <c r="AJ1155" s="507"/>
      <c r="AK1155" s="507"/>
      <c r="AL1155" s="507"/>
      <c r="AM1155" s="507"/>
      <c r="AN1155" s="507"/>
      <c r="AO1155" s="507"/>
      <c r="AP1155" s="507"/>
      <c r="AQ1155" s="563"/>
      <c r="AR1155" s="563"/>
      <c r="AS1155" s="507"/>
    </row>
    <row r="1156" spans="1:45" ht="27" customHeight="1" x14ac:dyDescent="0.2">
      <c r="A1156" s="564"/>
      <c r="C1156" s="507"/>
      <c r="E1156" s="507"/>
      <c r="G1156" s="507"/>
      <c r="H1156" s="556"/>
      <c r="I1156" s="507"/>
      <c r="J1156" s="556"/>
      <c r="K1156" s="506"/>
      <c r="L1156" s="556"/>
      <c r="M1156" s="506"/>
      <c r="N1156" s="556"/>
      <c r="O1156" s="506"/>
      <c r="P1156" s="557"/>
      <c r="Q1156" s="556"/>
      <c r="R1156" s="558"/>
      <c r="S1156" s="556"/>
      <c r="T1156" s="556"/>
      <c r="U1156" s="556"/>
      <c r="V1156" s="743"/>
      <c r="W1156" s="745"/>
      <c r="X1156" s="746"/>
      <c r="Y1156" s="557"/>
      <c r="Z1156" s="506"/>
      <c r="AA1156" s="507"/>
      <c r="AB1156" s="507"/>
      <c r="AC1156" s="507"/>
      <c r="AD1156" s="507"/>
      <c r="AE1156" s="507"/>
      <c r="AF1156" s="507"/>
      <c r="AG1156" s="507"/>
      <c r="AH1156" s="507"/>
      <c r="AI1156" s="507"/>
      <c r="AJ1156" s="507"/>
      <c r="AK1156" s="507"/>
      <c r="AL1156" s="507"/>
      <c r="AM1156" s="507"/>
      <c r="AN1156" s="507"/>
      <c r="AO1156" s="507"/>
      <c r="AP1156" s="507"/>
      <c r="AQ1156" s="563"/>
      <c r="AR1156" s="563"/>
      <c r="AS1156" s="507"/>
    </row>
    <row r="1157" spans="1:45" ht="27" customHeight="1" x14ac:dyDescent="0.2">
      <c r="A1157" s="564"/>
      <c r="C1157" s="507"/>
      <c r="E1157" s="507"/>
      <c r="G1157" s="507"/>
      <c r="H1157" s="556"/>
      <c r="I1157" s="507"/>
      <c r="J1157" s="556"/>
      <c r="K1157" s="506"/>
      <c r="L1157" s="556"/>
      <c r="M1157" s="506"/>
      <c r="N1157" s="556"/>
      <c r="O1157" s="506"/>
      <c r="P1157" s="557"/>
      <c r="Q1157" s="556"/>
      <c r="R1157" s="558"/>
      <c r="S1157" s="556"/>
      <c r="T1157" s="556"/>
      <c r="U1157" s="556"/>
      <c r="V1157" s="743"/>
      <c r="W1157" s="745"/>
      <c r="X1157" s="746"/>
      <c r="Y1157" s="557"/>
      <c r="Z1157" s="506"/>
      <c r="AA1157" s="507"/>
      <c r="AB1157" s="507"/>
      <c r="AC1157" s="507"/>
      <c r="AD1157" s="507"/>
      <c r="AE1157" s="507"/>
      <c r="AF1157" s="507"/>
      <c r="AG1157" s="507"/>
      <c r="AH1157" s="507"/>
      <c r="AI1157" s="507"/>
      <c r="AJ1157" s="507"/>
      <c r="AK1157" s="507"/>
      <c r="AL1157" s="507"/>
      <c r="AM1157" s="507"/>
      <c r="AN1157" s="507"/>
      <c r="AO1157" s="507"/>
      <c r="AP1157" s="507"/>
      <c r="AQ1157" s="563"/>
      <c r="AR1157" s="563"/>
      <c r="AS1157" s="507"/>
    </row>
    <row r="1158" spans="1:45" ht="27" customHeight="1" x14ac:dyDescent="0.2">
      <c r="A1158" s="564"/>
      <c r="C1158" s="507"/>
      <c r="E1158" s="507"/>
      <c r="G1158" s="507"/>
      <c r="H1158" s="556"/>
      <c r="I1158" s="507"/>
      <c r="J1158" s="556"/>
      <c r="K1158" s="506"/>
      <c r="L1158" s="556"/>
      <c r="M1158" s="506"/>
      <c r="N1158" s="556"/>
      <c r="O1158" s="506"/>
      <c r="P1158" s="557"/>
      <c r="Q1158" s="556"/>
      <c r="R1158" s="558"/>
      <c r="S1158" s="556"/>
      <c r="T1158" s="556"/>
      <c r="U1158" s="556"/>
      <c r="V1158" s="743"/>
      <c r="W1158" s="745"/>
      <c r="X1158" s="746"/>
      <c r="Y1158" s="557"/>
      <c r="Z1158" s="506"/>
      <c r="AA1158" s="507"/>
      <c r="AB1158" s="507"/>
      <c r="AC1158" s="507"/>
      <c r="AD1158" s="507"/>
      <c r="AE1158" s="507"/>
      <c r="AF1158" s="507"/>
      <c r="AG1158" s="507"/>
      <c r="AH1158" s="507"/>
      <c r="AI1158" s="507"/>
      <c r="AJ1158" s="507"/>
      <c r="AK1158" s="507"/>
      <c r="AL1158" s="507"/>
      <c r="AM1158" s="507"/>
      <c r="AN1158" s="507"/>
      <c r="AO1158" s="507"/>
      <c r="AP1158" s="507"/>
      <c r="AQ1158" s="563"/>
      <c r="AR1158" s="563"/>
      <c r="AS1158" s="507"/>
    </row>
    <row r="1159" spans="1:45" ht="27" customHeight="1" x14ac:dyDescent="0.2">
      <c r="A1159" s="564"/>
      <c r="C1159" s="507"/>
      <c r="E1159" s="507"/>
      <c r="G1159" s="507"/>
      <c r="H1159" s="556"/>
      <c r="I1159" s="507"/>
      <c r="J1159" s="556"/>
      <c r="K1159" s="506"/>
      <c r="L1159" s="556"/>
      <c r="M1159" s="506"/>
      <c r="N1159" s="556"/>
      <c r="O1159" s="506"/>
      <c r="P1159" s="557"/>
      <c r="Q1159" s="556"/>
      <c r="R1159" s="558"/>
      <c r="S1159" s="556"/>
      <c r="T1159" s="556"/>
      <c r="U1159" s="556"/>
      <c r="V1159" s="743"/>
      <c r="W1159" s="745"/>
      <c r="X1159" s="746"/>
      <c r="Y1159" s="557"/>
      <c r="Z1159" s="506"/>
      <c r="AA1159" s="507"/>
      <c r="AB1159" s="507"/>
      <c r="AC1159" s="507"/>
      <c r="AD1159" s="507"/>
      <c r="AE1159" s="507"/>
      <c r="AF1159" s="507"/>
      <c r="AG1159" s="507"/>
      <c r="AH1159" s="507"/>
      <c r="AI1159" s="507"/>
      <c r="AJ1159" s="507"/>
      <c r="AK1159" s="507"/>
      <c r="AL1159" s="507"/>
      <c r="AM1159" s="507"/>
      <c r="AN1159" s="507"/>
      <c r="AO1159" s="507"/>
      <c r="AP1159" s="507"/>
      <c r="AQ1159" s="563"/>
      <c r="AR1159" s="563"/>
      <c r="AS1159" s="507"/>
    </row>
    <row r="1160" spans="1:45" ht="27" customHeight="1" x14ac:dyDescent="0.2">
      <c r="A1160" s="564"/>
      <c r="C1160" s="507"/>
      <c r="E1160" s="507"/>
      <c r="G1160" s="507"/>
      <c r="H1160" s="556"/>
      <c r="I1160" s="507"/>
      <c r="J1160" s="556"/>
      <c r="K1160" s="506"/>
      <c r="L1160" s="556"/>
      <c r="M1160" s="506"/>
      <c r="N1160" s="556"/>
      <c r="O1160" s="506"/>
      <c r="P1160" s="557"/>
      <c r="Q1160" s="556"/>
      <c r="R1160" s="558"/>
      <c r="S1160" s="556"/>
      <c r="T1160" s="556"/>
      <c r="U1160" s="556"/>
      <c r="V1160" s="743"/>
      <c r="W1160" s="745"/>
      <c r="X1160" s="746"/>
      <c r="Y1160" s="557"/>
      <c r="Z1160" s="506"/>
      <c r="AA1160" s="507"/>
      <c r="AB1160" s="507"/>
      <c r="AC1160" s="507"/>
      <c r="AD1160" s="507"/>
      <c r="AE1160" s="507"/>
      <c r="AF1160" s="507"/>
      <c r="AG1160" s="507"/>
      <c r="AH1160" s="507"/>
      <c r="AI1160" s="507"/>
      <c r="AJ1160" s="507"/>
      <c r="AK1160" s="507"/>
      <c r="AL1160" s="507"/>
      <c r="AM1160" s="507"/>
      <c r="AN1160" s="507"/>
      <c r="AO1160" s="507"/>
      <c r="AP1160" s="507"/>
      <c r="AQ1160" s="563"/>
      <c r="AR1160" s="563"/>
      <c r="AS1160" s="507"/>
    </row>
    <row r="1161" spans="1:45" ht="27" customHeight="1" x14ac:dyDescent="0.2">
      <c r="A1161" s="564"/>
      <c r="C1161" s="507"/>
      <c r="E1161" s="507"/>
      <c r="G1161" s="507"/>
      <c r="H1161" s="556"/>
      <c r="I1161" s="507"/>
      <c r="J1161" s="556"/>
      <c r="K1161" s="506"/>
      <c r="L1161" s="556"/>
      <c r="M1161" s="506"/>
      <c r="N1161" s="556"/>
      <c r="O1161" s="506"/>
      <c r="P1161" s="557"/>
      <c r="Q1161" s="556"/>
      <c r="R1161" s="558"/>
      <c r="S1161" s="556"/>
      <c r="T1161" s="556"/>
      <c r="U1161" s="556"/>
      <c r="V1161" s="743"/>
      <c r="W1161" s="745"/>
      <c r="X1161" s="746"/>
      <c r="Y1161" s="557"/>
      <c r="Z1161" s="506"/>
      <c r="AA1161" s="507"/>
      <c r="AB1161" s="507"/>
      <c r="AC1161" s="507"/>
      <c r="AD1161" s="507"/>
      <c r="AE1161" s="507"/>
      <c r="AF1161" s="507"/>
      <c r="AG1161" s="507"/>
      <c r="AH1161" s="507"/>
      <c r="AI1161" s="507"/>
      <c r="AJ1161" s="507"/>
      <c r="AK1161" s="507"/>
      <c r="AL1161" s="507"/>
      <c r="AM1161" s="507"/>
      <c r="AN1161" s="507"/>
      <c r="AO1161" s="507"/>
      <c r="AP1161" s="507"/>
      <c r="AQ1161" s="563"/>
      <c r="AR1161" s="563"/>
      <c r="AS1161" s="507"/>
    </row>
    <row r="1162" spans="1:45" ht="27" customHeight="1" x14ac:dyDescent="0.2">
      <c r="A1162" s="564"/>
      <c r="C1162" s="507"/>
      <c r="E1162" s="507"/>
      <c r="G1162" s="507"/>
      <c r="H1162" s="556"/>
      <c r="I1162" s="507"/>
      <c r="J1162" s="556"/>
      <c r="K1162" s="506"/>
      <c r="L1162" s="556"/>
      <c r="M1162" s="506"/>
      <c r="N1162" s="556"/>
      <c r="O1162" s="506"/>
      <c r="P1162" s="557"/>
      <c r="Q1162" s="556"/>
      <c r="R1162" s="558"/>
      <c r="S1162" s="556"/>
      <c r="T1162" s="556"/>
      <c r="U1162" s="556"/>
      <c r="V1162" s="743"/>
      <c r="W1162" s="745"/>
      <c r="X1162" s="746"/>
      <c r="Y1162" s="557"/>
      <c r="Z1162" s="506"/>
      <c r="AA1162" s="507"/>
      <c r="AB1162" s="507"/>
      <c r="AC1162" s="507"/>
      <c r="AD1162" s="507"/>
      <c r="AE1162" s="507"/>
      <c r="AF1162" s="507"/>
      <c r="AG1162" s="507"/>
      <c r="AH1162" s="507"/>
      <c r="AI1162" s="507"/>
      <c r="AJ1162" s="507"/>
      <c r="AK1162" s="507"/>
      <c r="AL1162" s="507"/>
      <c r="AM1162" s="507"/>
      <c r="AN1162" s="507"/>
      <c r="AO1162" s="507"/>
      <c r="AP1162" s="507"/>
      <c r="AQ1162" s="563"/>
      <c r="AR1162" s="563"/>
      <c r="AS1162" s="507"/>
    </row>
    <row r="1163" spans="1:45" ht="27" customHeight="1" x14ac:dyDescent="0.2">
      <c r="A1163" s="564"/>
      <c r="C1163" s="507"/>
      <c r="E1163" s="507"/>
      <c r="G1163" s="507"/>
      <c r="H1163" s="556"/>
      <c r="I1163" s="507"/>
      <c r="J1163" s="556"/>
      <c r="K1163" s="506"/>
      <c r="L1163" s="556"/>
      <c r="M1163" s="506"/>
      <c r="N1163" s="556"/>
      <c r="O1163" s="506"/>
      <c r="P1163" s="557"/>
      <c r="Q1163" s="556"/>
      <c r="R1163" s="558"/>
      <c r="S1163" s="556"/>
      <c r="T1163" s="556"/>
      <c r="U1163" s="556"/>
      <c r="V1163" s="743"/>
      <c r="W1163" s="745"/>
      <c r="X1163" s="746"/>
      <c r="Y1163" s="557"/>
      <c r="Z1163" s="506"/>
      <c r="AA1163" s="507"/>
      <c r="AB1163" s="507"/>
      <c r="AC1163" s="507"/>
      <c r="AD1163" s="507"/>
      <c r="AE1163" s="507"/>
      <c r="AF1163" s="507"/>
      <c r="AG1163" s="507"/>
      <c r="AH1163" s="507"/>
      <c r="AI1163" s="507"/>
      <c r="AJ1163" s="507"/>
      <c r="AK1163" s="507"/>
      <c r="AL1163" s="507"/>
      <c r="AM1163" s="507"/>
      <c r="AN1163" s="507"/>
      <c r="AO1163" s="507"/>
      <c r="AP1163" s="507"/>
      <c r="AQ1163" s="563"/>
      <c r="AR1163" s="563"/>
      <c r="AS1163" s="507"/>
    </row>
    <row r="1164" spans="1:45" ht="27" customHeight="1" x14ac:dyDescent="0.2">
      <c r="A1164" s="564"/>
      <c r="C1164" s="507"/>
      <c r="E1164" s="507"/>
      <c r="G1164" s="507"/>
      <c r="H1164" s="556"/>
      <c r="I1164" s="507"/>
      <c r="J1164" s="556"/>
      <c r="K1164" s="506"/>
      <c r="L1164" s="556"/>
      <c r="M1164" s="506"/>
      <c r="N1164" s="556"/>
      <c r="O1164" s="506"/>
      <c r="P1164" s="557"/>
      <c r="Q1164" s="556"/>
      <c r="R1164" s="558"/>
      <c r="S1164" s="556"/>
      <c r="T1164" s="556"/>
      <c r="U1164" s="556"/>
      <c r="V1164" s="743"/>
      <c r="W1164" s="745"/>
      <c r="X1164" s="746"/>
      <c r="Y1164" s="557"/>
      <c r="Z1164" s="506"/>
      <c r="AA1164" s="507"/>
      <c r="AB1164" s="507"/>
      <c r="AC1164" s="507"/>
      <c r="AD1164" s="507"/>
      <c r="AE1164" s="507"/>
      <c r="AF1164" s="507"/>
      <c r="AG1164" s="507"/>
      <c r="AH1164" s="507"/>
      <c r="AI1164" s="507"/>
      <c r="AJ1164" s="507"/>
      <c r="AK1164" s="507"/>
      <c r="AL1164" s="507"/>
      <c r="AM1164" s="507"/>
      <c r="AN1164" s="507"/>
      <c r="AO1164" s="507"/>
      <c r="AP1164" s="507"/>
      <c r="AQ1164" s="563"/>
      <c r="AR1164" s="563"/>
      <c r="AS1164" s="507"/>
    </row>
    <row r="1165" spans="1:45" ht="27" customHeight="1" x14ac:dyDescent="0.2">
      <c r="A1165" s="564"/>
      <c r="C1165" s="507"/>
      <c r="E1165" s="507"/>
      <c r="G1165" s="507"/>
      <c r="H1165" s="556"/>
      <c r="I1165" s="507"/>
      <c r="J1165" s="556"/>
      <c r="K1165" s="506"/>
      <c r="L1165" s="556"/>
      <c r="M1165" s="506"/>
      <c r="N1165" s="556"/>
      <c r="O1165" s="506"/>
      <c r="P1165" s="557"/>
      <c r="Q1165" s="556"/>
      <c r="R1165" s="558"/>
      <c r="S1165" s="556"/>
      <c r="T1165" s="556"/>
      <c r="U1165" s="556"/>
      <c r="V1165" s="743"/>
      <c r="W1165" s="745"/>
      <c r="X1165" s="746"/>
      <c r="Y1165" s="557"/>
      <c r="Z1165" s="506"/>
      <c r="AA1165" s="507"/>
      <c r="AB1165" s="507"/>
      <c r="AC1165" s="507"/>
      <c r="AD1165" s="507"/>
      <c r="AE1165" s="507"/>
      <c r="AF1165" s="507"/>
      <c r="AG1165" s="507"/>
      <c r="AH1165" s="507"/>
      <c r="AI1165" s="507"/>
      <c r="AJ1165" s="507"/>
      <c r="AK1165" s="507"/>
      <c r="AL1165" s="507"/>
      <c r="AM1165" s="507"/>
      <c r="AN1165" s="507"/>
      <c r="AO1165" s="507"/>
      <c r="AP1165" s="507"/>
      <c r="AQ1165" s="563"/>
      <c r="AR1165" s="563"/>
      <c r="AS1165" s="507"/>
    </row>
    <row r="1166" spans="1:45" ht="27" customHeight="1" x14ac:dyDescent="0.2">
      <c r="A1166" s="564"/>
      <c r="C1166" s="507"/>
      <c r="E1166" s="507"/>
      <c r="G1166" s="507"/>
      <c r="H1166" s="556"/>
      <c r="I1166" s="507"/>
      <c r="J1166" s="556"/>
      <c r="K1166" s="506"/>
      <c r="L1166" s="556"/>
      <c r="M1166" s="506"/>
      <c r="N1166" s="556"/>
      <c r="O1166" s="506"/>
      <c r="P1166" s="557"/>
      <c r="Q1166" s="556"/>
      <c r="R1166" s="558"/>
      <c r="S1166" s="556"/>
      <c r="T1166" s="556"/>
      <c r="U1166" s="556"/>
      <c r="V1166" s="743"/>
      <c r="W1166" s="745"/>
      <c r="X1166" s="746"/>
      <c r="Y1166" s="557"/>
      <c r="Z1166" s="506"/>
      <c r="AA1166" s="507"/>
      <c r="AB1166" s="507"/>
      <c r="AC1166" s="507"/>
      <c r="AD1166" s="507"/>
      <c r="AE1166" s="507"/>
      <c r="AF1166" s="507"/>
      <c r="AG1166" s="507"/>
      <c r="AH1166" s="507"/>
      <c r="AI1166" s="507"/>
      <c r="AJ1166" s="507"/>
      <c r="AK1166" s="507"/>
      <c r="AL1166" s="507"/>
      <c r="AM1166" s="507"/>
      <c r="AN1166" s="507"/>
      <c r="AO1166" s="507"/>
      <c r="AP1166" s="507"/>
      <c r="AQ1166" s="563"/>
      <c r="AR1166" s="563"/>
      <c r="AS1166" s="507"/>
    </row>
    <row r="1167" spans="1:45" ht="27" customHeight="1" x14ac:dyDescent="0.2">
      <c r="A1167" s="564"/>
      <c r="C1167" s="507"/>
      <c r="E1167" s="507"/>
      <c r="G1167" s="507"/>
      <c r="H1167" s="556"/>
      <c r="I1167" s="507"/>
      <c r="J1167" s="556"/>
      <c r="K1167" s="506"/>
      <c r="L1167" s="556"/>
      <c r="M1167" s="506"/>
      <c r="N1167" s="556"/>
      <c r="O1167" s="506"/>
      <c r="P1167" s="557"/>
      <c r="Q1167" s="556"/>
      <c r="R1167" s="558"/>
      <c r="S1167" s="556"/>
      <c r="T1167" s="556"/>
      <c r="U1167" s="556"/>
      <c r="V1167" s="743"/>
      <c r="W1167" s="745"/>
      <c r="X1167" s="746"/>
      <c r="Y1167" s="557"/>
      <c r="Z1167" s="506"/>
      <c r="AA1167" s="507"/>
      <c r="AB1167" s="507"/>
      <c r="AC1167" s="507"/>
      <c r="AD1167" s="507"/>
      <c r="AE1167" s="507"/>
      <c r="AF1167" s="507"/>
      <c r="AG1167" s="507"/>
      <c r="AH1167" s="507"/>
      <c r="AI1167" s="507"/>
      <c r="AJ1167" s="507"/>
      <c r="AK1167" s="507"/>
      <c r="AL1167" s="507"/>
      <c r="AM1167" s="507"/>
      <c r="AN1167" s="507"/>
      <c r="AO1167" s="507"/>
      <c r="AP1167" s="507"/>
      <c r="AQ1167" s="563"/>
      <c r="AR1167" s="563"/>
      <c r="AS1167" s="507"/>
    </row>
    <row r="1168" spans="1:45" ht="27" customHeight="1" x14ac:dyDescent="0.2">
      <c r="A1168" s="564"/>
      <c r="C1168" s="507"/>
      <c r="E1168" s="507"/>
      <c r="G1168" s="507"/>
      <c r="H1168" s="556"/>
      <c r="I1168" s="507"/>
      <c r="J1168" s="556"/>
      <c r="K1168" s="506"/>
      <c r="L1168" s="556"/>
      <c r="M1168" s="506"/>
      <c r="N1168" s="556"/>
      <c r="O1168" s="506"/>
      <c r="P1168" s="557"/>
      <c r="Q1168" s="556"/>
      <c r="R1168" s="558"/>
      <c r="S1168" s="556"/>
      <c r="T1168" s="556"/>
      <c r="U1168" s="556"/>
      <c r="V1168" s="743"/>
      <c r="W1168" s="745"/>
      <c r="X1168" s="746"/>
      <c r="Y1168" s="557"/>
      <c r="Z1168" s="506"/>
      <c r="AA1168" s="507"/>
      <c r="AB1168" s="507"/>
      <c r="AC1168" s="507"/>
      <c r="AD1168" s="507"/>
      <c r="AE1168" s="507"/>
      <c r="AF1168" s="507"/>
      <c r="AG1168" s="507"/>
      <c r="AH1168" s="507"/>
      <c r="AI1168" s="507"/>
      <c r="AJ1168" s="507"/>
      <c r="AK1168" s="507"/>
      <c r="AL1168" s="507"/>
      <c r="AM1168" s="507"/>
      <c r="AN1168" s="507"/>
      <c r="AO1168" s="507"/>
      <c r="AP1168" s="507"/>
      <c r="AQ1168" s="563"/>
      <c r="AR1168" s="563"/>
      <c r="AS1168" s="507"/>
    </row>
    <row r="1169" spans="1:45" ht="27" customHeight="1" x14ac:dyDescent="0.2">
      <c r="A1169" s="564"/>
      <c r="C1169" s="507"/>
      <c r="E1169" s="507"/>
      <c r="G1169" s="507"/>
      <c r="H1169" s="556"/>
      <c r="I1169" s="507"/>
      <c r="J1169" s="556"/>
      <c r="K1169" s="506"/>
      <c r="L1169" s="556"/>
      <c r="M1169" s="506"/>
      <c r="N1169" s="556"/>
      <c r="O1169" s="506"/>
      <c r="P1169" s="557"/>
      <c r="Q1169" s="556"/>
      <c r="R1169" s="558"/>
      <c r="S1169" s="556"/>
      <c r="T1169" s="556"/>
      <c r="U1169" s="556"/>
      <c r="V1169" s="743"/>
      <c r="W1169" s="745"/>
      <c r="X1169" s="746"/>
      <c r="Y1169" s="557"/>
      <c r="Z1169" s="506"/>
      <c r="AA1169" s="507"/>
      <c r="AB1169" s="507"/>
      <c r="AC1169" s="507"/>
      <c r="AD1169" s="507"/>
      <c r="AE1169" s="507"/>
      <c r="AF1169" s="507"/>
      <c r="AG1169" s="507"/>
      <c r="AH1169" s="507"/>
      <c r="AI1169" s="507"/>
      <c r="AJ1169" s="507"/>
      <c r="AK1169" s="507"/>
      <c r="AL1169" s="507"/>
      <c r="AM1169" s="507"/>
      <c r="AN1169" s="507"/>
      <c r="AO1169" s="507"/>
      <c r="AP1169" s="507"/>
      <c r="AQ1169" s="563"/>
      <c r="AR1169" s="563"/>
      <c r="AS1169" s="507"/>
    </row>
    <row r="1170" spans="1:45" ht="27" customHeight="1" x14ac:dyDescent="0.2">
      <c r="A1170" s="564"/>
      <c r="C1170" s="507"/>
      <c r="E1170" s="507"/>
      <c r="G1170" s="507"/>
      <c r="H1170" s="556"/>
      <c r="I1170" s="507"/>
      <c r="J1170" s="556"/>
      <c r="K1170" s="506"/>
      <c r="L1170" s="556"/>
      <c r="M1170" s="506"/>
      <c r="N1170" s="556"/>
      <c r="O1170" s="506"/>
      <c r="P1170" s="557"/>
      <c r="Q1170" s="556"/>
      <c r="R1170" s="558"/>
      <c r="S1170" s="556"/>
      <c r="T1170" s="556"/>
      <c r="U1170" s="556"/>
      <c r="V1170" s="743"/>
      <c r="W1170" s="745"/>
      <c r="X1170" s="746"/>
      <c r="Y1170" s="557"/>
      <c r="Z1170" s="506"/>
      <c r="AA1170" s="507"/>
      <c r="AB1170" s="507"/>
      <c r="AC1170" s="507"/>
      <c r="AD1170" s="507"/>
      <c r="AE1170" s="507"/>
      <c r="AF1170" s="507"/>
      <c r="AG1170" s="507"/>
      <c r="AH1170" s="507"/>
      <c r="AI1170" s="507"/>
      <c r="AJ1170" s="507"/>
      <c r="AK1170" s="507"/>
      <c r="AL1170" s="507"/>
      <c r="AM1170" s="507"/>
      <c r="AN1170" s="507"/>
      <c r="AO1170" s="507"/>
      <c r="AP1170" s="507"/>
      <c r="AQ1170" s="563"/>
      <c r="AR1170" s="563"/>
      <c r="AS1170" s="507"/>
    </row>
    <row r="1171" spans="1:45" ht="27" customHeight="1" x14ac:dyDescent="0.2">
      <c r="A1171" s="564"/>
      <c r="C1171" s="507"/>
      <c r="E1171" s="507"/>
      <c r="G1171" s="507"/>
      <c r="H1171" s="556"/>
      <c r="I1171" s="507"/>
      <c r="J1171" s="556"/>
      <c r="K1171" s="506"/>
      <c r="L1171" s="556"/>
      <c r="M1171" s="506"/>
      <c r="N1171" s="556"/>
      <c r="O1171" s="506"/>
      <c r="P1171" s="557"/>
      <c r="Q1171" s="556"/>
      <c r="R1171" s="558"/>
      <c r="S1171" s="556"/>
      <c r="T1171" s="556"/>
      <c r="U1171" s="556"/>
      <c r="V1171" s="743"/>
      <c r="W1171" s="745"/>
      <c r="X1171" s="746"/>
      <c r="Y1171" s="557"/>
      <c r="Z1171" s="506"/>
      <c r="AA1171" s="507"/>
      <c r="AB1171" s="507"/>
      <c r="AC1171" s="507"/>
      <c r="AD1171" s="507"/>
      <c r="AE1171" s="507"/>
      <c r="AF1171" s="507"/>
      <c r="AG1171" s="507"/>
      <c r="AH1171" s="507"/>
      <c r="AI1171" s="507"/>
      <c r="AJ1171" s="507"/>
      <c r="AK1171" s="507"/>
      <c r="AL1171" s="507"/>
      <c r="AM1171" s="507"/>
      <c r="AN1171" s="507"/>
      <c r="AO1171" s="507"/>
      <c r="AP1171" s="507"/>
      <c r="AQ1171" s="563"/>
      <c r="AR1171" s="563"/>
      <c r="AS1171" s="507"/>
    </row>
    <row r="1172" spans="1:45" ht="27" customHeight="1" x14ac:dyDescent="0.2">
      <c r="A1172" s="564"/>
      <c r="C1172" s="507"/>
      <c r="E1172" s="507"/>
      <c r="G1172" s="507"/>
      <c r="H1172" s="556"/>
      <c r="I1172" s="507"/>
      <c r="J1172" s="556"/>
      <c r="K1172" s="506"/>
      <c r="L1172" s="556"/>
      <c r="M1172" s="506"/>
      <c r="N1172" s="556"/>
      <c r="O1172" s="506"/>
      <c r="P1172" s="557"/>
      <c r="Q1172" s="556"/>
      <c r="R1172" s="558"/>
      <c r="S1172" s="556"/>
      <c r="T1172" s="556"/>
      <c r="U1172" s="556"/>
      <c r="V1172" s="743"/>
      <c r="W1172" s="745"/>
      <c r="X1172" s="746"/>
      <c r="Y1172" s="557"/>
      <c r="Z1172" s="506"/>
      <c r="AA1172" s="507"/>
      <c r="AB1172" s="507"/>
      <c r="AC1172" s="507"/>
      <c r="AD1172" s="507"/>
      <c r="AE1172" s="507"/>
      <c r="AF1172" s="507"/>
      <c r="AG1172" s="507"/>
      <c r="AH1172" s="507"/>
      <c r="AI1172" s="507"/>
      <c r="AJ1172" s="507"/>
      <c r="AK1172" s="507"/>
      <c r="AL1172" s="507"/>
      <c r="AM1172" s="507"/>
      <c r="AN1172" s="507"/>
      <c r="AO1172" s="507"/>
      <c r="AP1172" s="507"/>
      <c r="AQ1172" s="563"/>
      <c r="AR1172" s="563"/>
      <c r="AS1172" s="507"/>
    </row>
    <row r="1173" spans="1:45" ht="27" customHeight="1" x14ac:dyDescent="0.2">
      <c r="A1173" s="564"/>
      <c r="C1173" s="507"/>
      <c r="E1173" s="507"/>
      <c r="G1173" s="507"/>
      <c r="H1173" s="556"/>
      <c r="I1173" s="507"/>
      <c r="J1173" s="556"/>
      <c r="K1173" s="506"/>
      <c r="L1173" s="556"/>
      <c r="M1173" s="506"/>
      <c r="N1173" s="556"/>
      <c r="O1173" s="506"/>
      <c r="P1173" s="557"/>
      <c r="Q1173" s="556"/>
      <c r="R1173" s="558"/>
      <c r="S1173" s="556"/>
      <c r="T1173" s="556"/>
      <c r="U1173" s="556"/>
      <c r="V1173" s="743"/>
      <c r="W1173" s="745"/>
      <c r="X1173" s="746"/>
      <c r="Y1173" s="557"/>
      <c r="Z1173" s="506"/>
      <c r="AA1173" s="507"/>
      <c r="AB1173" s="507"/>
      <c r="AC1173" s="507"/>
      <c r="AD1173" s="507"/>
      <c r="AE1173" s="507"/>
      <c r="AF1173" s="507"/>
      <c r="AG1173" s="507"/>
      <c r="AH1173" s="507"/>
      <c r="AI1173" s="507"/>
      <c r="AJ1173" s="507"/>
      <c r="AK1173" s="507"/>
      <c r="AL1173" s="507"/>
      <c r="AM1173" s="507"/>
      <c r="AN1173" s="507"/>
      <c r="AO1173" s="507"/>
      <c r="AP1173" s="507"/>
      <c r="AQ1173" s="563"/>
      <c r="AR1173" s="563"/>
      <c r="AS1173" s="507"/>
    </row>
    <row r="1174" spans="1:45" ht="27" customHeight="1" x14ac:dyDescent="0.2">
      <c r="A1174" s="564"/>
      <c r="C1174" s="507"/>
      <c r="E1174" s="507"/>
      <c r="G1174" s="507"/>
      <c r="H1174" s="556"/>
      <c r="I1174" s="507"/>
      <c r="J1174" s="556"/>
      <c r="K1174" s="506"/>
      <c r="L1174" s="556"/>
      <c r="M1174" s="506"/>
      <c r="N1174" s="556"/>
      <c r="O1174" s="506"/>
      <c r="P1174" s="557"/>
      <c r="Q1174" s="556"/>
      <c r="R1174" s="558"/>
      <c r="S1174" s="556"/>
      <c r="T1174" s="556"/>
      <c r="U1174" s="556"/>
      <c r="V1174" s="743"/>
      <c r="W1174" s="745"/>
      <c r="X1174" s="746"/>
      <c r="Y1174" s="557"/>
      <c r="Z1174" s="506"/>
      <c r="AA1174" s="507"/>
      <c r="AB1174" s="507"/>
      <c r="AC1174" s="507"/>
      <c r="AD1174" s="507"/>
      <c r="AE1174" s="507"/>
      <c r="AF1174" s="507"/>
      <c r="AG1174" s="507"/>
      <c r="AH1174" s="507"/>
      <c r="AI1174" s="507"/>
      <c r="AJ1174" s="507"/>
      <c r="AK1174" s="507"/>
      <c r="AL1174" s="507"/>
      <c r="AM1174" s="507"/>
      <c r="AN1174" s="507"/>
      <c r="AO1174" s="507"/>
      <c r="AP1174" s="507"/>
      <c r="AQ1174" s="563"/>
      <c r="AR1174" s="563"/>
      <c r="AS1174" s="507"/>
    </row>
    <row r="1175" spans="1:45" ht="27" customHeight="1" x14ac:dyDescent="0.2">
      <c r="A1175" s="564"/>
      <c r="C1175" s="507"/>
      <c r="E1175" s="507"/>
      <c r="G1175" s="507"/>
      <c r="H1175" s="556"/>
      <c r="I1175" s="507"/>
      <c r="J1175" s="556"/>
      <c r="K1175" s="506"/>
      <c r="L1175" s="556"/>
      <c r="M1175" s="506"/>
      <c r="N1175" s="556"/>
      <c r="O1175" s="506"/>
      <c r="P1175" s="557"/>
      <c r="Q1175" s="556"/>
      <c r="R1175" s="558"/>
      <c r="S1175" s="556"/>
      <c r="T1175" s="556"/>
      <c r="U1175" s="556"/>
      <c r="V1175" s="743"/>
      <c r="W1175" s="745"/>
      <c r="X1175" s="746"/>
      <c r="Y1175" s="557"/>
      <c r="Z1175" s="506"/>
      <c r="AA1175" s="507"/>
      <c r="AB1175" s="507"/>
      <c r="AC1175" s="507"/>
      <c r="AD1175" s="507"/>
      <c r="AE1175" s="507"/>
      <c r="AF1175" s="507"/>
      <c r="AG1175" s="507"/>
      <c r="AH1175" s="507"/>
      <c r="AI1175" s="507"/>
      <c r="AJ1175" s="507"/>
      <c r="AK1175" s="507"/>
      <c r="AL1175" s="507"/>
      <c r="AM1175" s="507"/>
      <c r="AN1175" s="507"/>
      <c r="AO1175" s="507"/>
      <c r="AP1175" s="507"/>
      <c r="AQ1175" s="563"/>
      <c r="AR1175" s="563"/>
      <c r="AS1175" s="507"/>
    </row>
    <row r="1176" spans="1:45" ht="27" customHeight="1" x14ac:dyDescent="0.2">
      <c r="A1176" s="564"/>
      <c r="C1176" s="507"/>
      <c r="E1176" s="507"/>
      <c r="G1176" s="507"/>
      <c r="H1176" s="556"/>
      <c r="I1176" s="507"/>
      <c r="J1176" s="556"/>
      <c r="K1176" s="506"/>
      <c r="L1176" s="556"/>
      <c r="M1176" s="506"/>
      <c r="N1176" s="556"/>
      <c r="O1176" s="506"/>
      <c r="P1176" s="557"/>
      <c r="Q1176" s="556"/>
      <c r="R1176" s="558"/>
      <c r="S1176" s="556"/>
      <c r="T1176" s="556"/>
      <c r="U1176" s="556"/>
      <c r="V1176" s="743"/>
      <c r="W1176" s="745"/>
      <c r="X1176" s="746"/>
      <c r="Y1176" s="557"/>
      <c r="Z1176" s="506"/>
      <c r="AA1176" s="507"/>
      <c r="AB1176" s="507"/>
      <c r="AC1176" s="507"/>
      <c r="AD1176" s="507"/>
      <c r="AE1176" s="507"/>
      <c r="AF1176" s="507"/>
      <c r="AG1176" s="507"/>
      <c r="AH1176" s="507"/>
      <c r="AI1176" s="507"/>
      <c r="AJ1176" s="507"/>
      <c r="AK1176" s="507"/>
      <c r="AL1176" s="507"/>
      <c r="AM1176" s="507"/>
      <c r="AN1176" s="507"/>
      <c r="AO1176" s="507"/>
      <c r="AP1176" s="507"/>
      <c r="AQ1176" s="563"/>
      <c r="AR1176" s="563"/>
      <c r="AS1176" s="507"/>
    </row>
    <row r="1177" spans="1:45" ht="27" customHeight="1" x14ac:dyDescent="0.2">
      <c r="A1177" s="564"/>
      <c r="C1177" s="507"/>
      <c r="E1177" s="507"/>
      <c r="G1177" s="507"/>
      <c r="H1177" s="556"/>
      <c r="I1177" s="507"/>
      <c r="J1177" s="556"/>
      <c r="K1177" s="506"/>
      <c r="L1177" s="556"/>
      <c r="M1177" s="506"/>
      <c r="N1177" s="556"/>
      <c r="O1177" s="506"/>
      <c r="P1177" s="557"/>
      <c r="Q1177" s="556"/>
      <c r="R1177" s="558"/>
      <c r="S1177" s="556"/>
      <c r="T1177" s="556"/>
      <c r="U1177" s="556"/>
      <c r="V1177" s="743"/>
      <c r="W1177" s="745"/>
      <c r="X1177" s="746"/>
      <c r="Y1177" s="557"/>
      <c r="Z1177" s="506"/>
      <c r="AA1177" s="507"/>
      <c r="AB1177" s="507"/>
      <c r="AC1177" s="507"/>
      <c r="AD1177" s="507"/>
      <c r="AE1177" s="507"/>
      <c r="AF1177" s="507"/>
      <c r="AG1177" s="507"/>
      <c r="AH1177" s="507"/>
      <c r="AI1177" s="507"/>
      <c r="AJ1177" s="507"/>
      <c r="AK1177" s="507"/>
      <c r="AL1177" s="507"/>
      <c r="AM1177" s="507"/>
      <c r="AN1177" s="507"/>
      <c r="AO1177" s="507"/>
      <c r="AP1177" s="507"/>
      <c r="AQ1177" s="563"/>
      <c r="AR1177" s="563"/>
      <c r="AS1177" s="507"/>
    </row>
    <row r="1178" spans="1:45" ht="27" customHeight="1" x14ac:dyDescent="0.2">
      <c r="A1178" s="564"/>
      <c r="C1178" s="507"/>
      <c r="E1178" s="507"/>
      <c r="G1178" s="507"/>
      <c r="H1178" s="556"/>
      <c r="I1178" s="507"/>
      <c r="J1178" s="556"/>
      <c r="K1178" s="506"/>
      <c r="L1178" s="556"/>
      <c r="M1178" s="506"/>
      <c r="N1178" s="556"/>
      <c r="O1178" s="506"/>
      <c r="P1178" s="557"/>
      <c r="Q1178" s="556"/>
      <c r="R1178" s="558"/>
      <c r="S1178" s="556"/>
      <c r="T1178" s="556"/>
      <c r="U1178" s="556"/>
      <c r="V1178" s="743"/>
      <c r="W1178" s="745"/>
      <c r="X1178" s="746"/>
      <c r="Y1178" s="557"/>
      <c r="Z1178" s="506"/>
      <c r="AA1178" s="507"/>
      <c r="AB1178" s="507"/>
      <c r="AC1178" s="507"/>
      <c r="AD1178" s="507"/>
      <c r="AE1178" s="507"/>
      <c r="AF1178" s="507"/>
      <c r="AG1178" s="507"/>
      <c r="AH1178" s="507"/>
      <c r="AI1178" s="507"/>
      <c r="AJ1178" s="507"/>
      <c r="AK1178" s="507"/>
      <c r="AL1178" s="507"/>
      <c r="AM1178" s="507"/>
      <c r="AN1178" s="507"/>
      <c r="AO1178" s="507"/>
      <c r="AP1178" s="507"/>
      <c r="AQ1178" s="563"/>
      <c r="AR1178" s="563"/>
      <c r="AS1178" s="507"/>
    </row>
    <row r="1179" spans="1:45" ht="27" customHeight="1" x14ac:dyDescent="0.2">
      <c r="A1179" s="564"/>
      <c r="C1179" s="507"/>
      <c r="E1179" s="507"/>
      <c r="G1179" s="507"/>
      <c r="H1179" s="556"/>
      <c r="I1179" s="507"/>
      <c r="J1179" s="556"/>
      <c r="K1179" s="506"/>
      <c r="L1179" s="556"/>
      <c r="M1179" s="506"/>
      <c r="N1179" s="556"/>
      <c r="O1179" s="506"/>
      <c r="P1179" s="557"/>
      <c r="Q1179" s="556"/>
      <c r="R1179" s="558"/>
      <c r="S1179" s="556"/>
      <c r="T1179" s="556"/>
      <c r="U1179" s="556"/>
      <c r="V1179" s="743"/>
      <c r="W1179" s="745"/>
      <c r="X1179" s="746"/>
      <c r="Y1179" s="557"/>
      <c r="Z1179" s="506"/>
      <c r="AA1179" s="507"/>
      <c r="AB1179" s="507"/>
      <c r="AC1179" s="507"/>
      <c r="AD1179" s="507"/>
      <c r="AE1179" s="507"/>
      <c r="AF1179" s="507"/>
      <c r="AG1179" s="507"/>
      <c r="AH1179" s="507"/>
      <c r="AI1179" s="507"/>
      <c r="AJ1179" s="507"/>
      <c r="AK1179" s="507"/>
      <c r="AL1179" s="507"/>
      <c r="AM1179" s="507"/>
      <c r="AN1179" s="507"/>
      <c r="AO1179" s="507"/>
      <c r="AP1179" s="507"/>
      <c r="AQ1179" s="563"/>
      <c r="AR1179" s="563"/>
      <c r="AS1179" s="507"/>
    </row>
    <row r="1180" spans="1:45" ht="27" customHeight="1" x14ac:dyDescent="0.2">
      <c r="A1180" s="564"/>
      <c r="C1180" s="507"/>
      <c r="E1180" s="507"/>
      <c r="G1180" s="507"/>
      <c r="H1180" s="556"/>
      <c r="I1180" s="507"/>
      <c r="J1180" s="556"/>
      <c r="K1180" s="506"/>
      <c r="L1180" s="556"/>
      <c r="M1180" s="506"/>
      <c r="N1180" s="556"/>
      <c r="O1180" s="506"/>
      <c r="P1180" s="557"/>
      <c r="Q1180" s="556"/>
      <c r="R1180" s="558"/>
      <c r="S1180" s="556"/>
      <c r="T1180" s="556"/>
      <c r="U1180" s="556"/>
      <c r="V1180" s="743"/>
      <c r="W1180" s="745"/>
      <c r="X1180" s="746"/>
      <c r="Y1180" s="557"/>
      <c r="Z1180" s="506"/>
      <c r="AA1180" s="507"/>
      <c r="AB1180" s="507"/>
      <c r="AC1180" s="507"/>
      <c r="AD1180" s="507"/>
      <c r="AE1180" s="507"/>
      <c r="AF1180" s="507"/>
      <c r="AG1180" s="507"/>
      <c r="AH1180" s="507"/>
      <c r="AI1180" s="507"/>
      <c r="AJ1180" s="507"/>
      <c r="AK1180" s="507"/>
      <c r="AL1180" s="507"/>
      <c r="AM1180" s="507"/>
      <c r="AN1180" s="507"/>
      <c r="AO1180" s="507"/>
      <c r="AP1180" s="507"/>
      <c r="AQ1180" s="563"/>
      <c r="AR1180" s="563"/>
      <c r="AS1180" s="507"/>
    </row>
    <row r="1181" spans="1:45" ht="27" customHeight="1" x14ac:dyDescent="0.2">
      <c r="A1181" s="564"/>
      <c r="C1181" s="507"/>
      <c r="E1181" s="507"/>
      <c r="G1181" s="507"/>
      <c r="H1181" s="556"/>
      <c r="I1181" s="507"/>
      <c r="J1181" s="556"/>
      <c r="K1181" s="506"/>
      <c r="L1181" s="556"/>
      <c r="M1181" s="506"/>
      <c r="N1181" s="556"/>
      <c r="O1181" s="506"/>
      <c r="P1181" s="557"/>
      <c r="Q1181" s="556"/>
      <c r="R1181" s="558"/>
      <c r="S1181" s="556"/>
      <c r="T1181" s="556"/>
      <c r="U1181" s="556"/>
      <c r="V1181" s="743"/>
      <c r="W1181" s="745"/>
      <c r="X1181" s="746"/>
      <c r="Y1181" s="557"/>
      <c r="Z1181" s="506"/>
      <c r="AA1181" s="507"/>
      <c r="AB1181" s="507"/>
      <c r="AC1181" s="507"/>
      <c r="AD1181" s="507"/>
      <c r="AE1181" s="507"/>
      <c r="AF1181" s="507"/>
      <c r="AG1181" s="507"/>
      <c r="AH1181" s="507"/>
      <c r="AI1181" s="507"/>
      <c r="AJ1181" s="507"/>
      <c r="AK1181" s="507"/>
      <c r="AL1181" s="507"/>
      <c r="AM1181" s="507"/>
      <c r="AN1181" s="507"/>
      <c r="AO1181" s="507"/>
      <c r="AP1181" s="507"/>
      <c r="AQ1181" s="563"/>
      <c r="AR1181" s="563"/>
      <c r="AS1181" s="507"/>
    </row>
    <row r="1182" spans="1:45" ht="27" customHeight="1" x14ac:dyDescent="0.2">
      <c r="A1182" s="564"/>
      <c r="C1182" s="507"/>
      <c r="E1182" s="507"/>
      <c r="G1182" s="507"/>
      <c r="H1182" s="556"/>
      <c r="I1182" s="507"/>
      <c r="J1182" s="556"/>
      <c r="K1182" s="506"/>
      <c r="L1182" s="556"/>
      <c r="M1182" s="506"/>
      <c r="N1182" s="556"/>
      <c r="O1182" s="506"/>
      <c r="P1182" s="557"/>
      <c r="Q1182" s="556"/>
      <c r="R1182" s="558"/>
      <c r="S1182" s="556"/>
      <c r="T1182" s="556"/>
      <c r="U1182" s="556"/>
      <c r="V1182" s="743"/>
      <c r="W1182" s="745"/>
      <c r="X1182" s="746"/>
      <c r="Y1182" s="557"/>
      <c r="Z1182" s="506"/>
      <c r="AA1182" s="507"/>
      <c r="AB1182" s="507"/>
      <c r="AC1182" s="507"/>
      <c r="AD1182" s="507"/>
      <c r="AE1182" s="507"/>
      <c r="AF1182" s="507"/>
      <c r="AG1182" s="507"/>
      <c r="AH1182" s="507"/>
      <c r="AI1182" s="507"/>
      <c r="AJ1182" s="507"/>
      <c r="AK1182" s="507"/>
      <c r="AL1182" s="507"/>
      <c r="AM1182" s="507"/>
      <c r="AN1182" s="507"/>
      <c r="AO1182" s="507"/>
      <c r="AP1182" s="507"/>
      <c r="AQ1182" s="563"/>
      <c r="AR1182" s="563"/>
      <c r="AS1182" s="507"/>
    </row>
    <row r="1183" spans="1:45" ht="27" customHeight="1" x14ac:dyDescent="0.2">
      <c r="A1183" s="564"/>
      <c r="C1183" s="507"/>
      <c r="E1183" s="507"/>
      <c r="G1183" s="507"/>
      <c r="H1183" s="556"/>
      <c r="I1183" s="507"/>
      <c r="J1183" s="556"/>
      <c r="K1183" s="506"/>
      <c r="L1183" s="556"/>
      <c r="M1183" s="506"/>
      <c r="N1183" s="556"/>
      <c r="O1183" s="506"/>
      <c r="P1183" s="557"/>
      <c r="Q1183" s="556"/>
      <c r="R1183" s="558"/>
      <c r="S1183" s="556"/>
      <c r="T1183" s="556"/>
      <c r="U1183" s="556"/>
      <c r="V1183" s="743"/>
      <c r="W1183" s="745"/>
      <c r="X1183" s="746"/>
      <c r="Y1183" s="557"/>
      <c r="Z1183" s="506"/>
      <c r="AA1183" s="507"/>
      <c r="AB1183" s="507"/>
      <c r="AC1183" s="507"/>
      <c r="AD1183" s="507"/>
      <c r="AE1183" s="507"/>
      <c r="AF1183" s="507"/>
      <c r="AG1183" s="507"/>
      <c r="AH1183" s="507"/>
      <c r="AI1183" s="507"/>
      <c r="AJ1183" s="507"/>
      <c r="AK1183" s="507"/>
      <c r="AL1183" s="507"/>
      <c r="AM1183" s="507"/>
      <c r="AN1183" s="507"/>
      <c r="AO1183" s="507"/>
      <c r="AP1183" s="507"/>
      <c r="AQ1183" s="563"/>
      <c r="AR1183" s="563"/>
      <c r="AS1183" s="507"/>
    </row>
    <row r="1184" spans="1:45" ht="27" customHeight="1" x14ac:dyDescent="0.2">
      <c r="A1184" s="564"/>
      <c r="C1184" s="507"/>
      <c r="E1184" s="507"/>
      <c r="G1184" s="507"/>
      <c r="H1184" s="556"/>
      <c r="I1184" s="507"/>
      <c r="J1184" s="556"/>
      <c r="K1184" s="506"/>
      <c r="L1184" s="556"/>
      <c r="M1184" s="506"/>
      <c r="N1184" s="556"/>
      <c r="O1184" s="506"/>
      <c r="P1184" s="557"/>
      <c r="Q1184" s="556"/>
      <c r="R1184" s="558"/>
      <c r="S1184" s="556"/>
      <c r="T1184" s="556"/>
      <c r="U1184" s="556"/>
      <c r="V1184" s="743"/>
      <c r="W1184" s="745"/>
      <c r="X1184" s="746"/>
      <c r="Y1184" s="557"/>
      <c r="Z1184" s="506"/>
      <c r="AA1184" s="507"/>
      <c r="AB1184" s="507"/>
      <c r="AC1184" s="507"/>
      <c r="AD1184" s="507"/>
      <c r="AE1184" s="507"/>
      <c r="AF1184" s="507"/>
      <c r="AG1184" s="507"/>
      <c r="AH1184" s="507"/>
      <c r="AI1184" s="507"/>
      <c r="AJ1184" s="507"/>
      <c r="AK1184" s="507"/>
      <c r="AL1184" s="507"/>
      <c r="AM1184" s="507"/>
      <c r="AN1184" s="507"/>
      <c r="AO1184" s="507"/>
      <c r="AP1184" s="507"/>
      <c r="AQ1184" s="563"/>
      <c r="AR1184" s="563"/>
      <c r="AS1184" s="507"/>
    </row>
    <row r="1185" spans="1:45" ht="27" customHeight="1" x14ac:dyDescent="0.2">
      <c r="A1185" s="564"/>
      <c r="C1185" s="507"/>
      <c r="E1185" s="507"/>
      <c r="G1185" s="507"/>
      <c r="H1185" s="556"/>
      <c r="I1185" s="507"/>
      <c r="J1185" s="556"/>
      <c r="K1185" s="506"/>
      <c r="L1185" s="556"/>
      <c r="M1185" s="506"/>
      <c r="N1185" s="556"/>
      <c r="O1185" s="506"/>
      <c r="P1185" s="557"/>
      <c r="Q1185" s="556"/>
      <c r="R1185" s="558"/>
      <c r="S1185" s="556"/>
      <c r="T1185" s="556"/>
      <c r="U1185" s="556"/>
      <c r="V1185" s="743"/>
      <c r="W1185" s="745"/>
      <c r="X1185" s="746"/>
      <c r="Y1185" s="557"/>
      <c r="Z1185" s="506"/>
      <c r="AA1185" s="507"/>
      <c r="AB1185" s="507"/>
      <c r="AC1185" s="507"/>
      <c r="AD1185" s="507"/>
      <c r="AE1185" s="507"/>
      <c r="AF1185" s="507"/>
      <c r="AG1185" s="507"/>
      <c r="AH1185" s="507"/>
      <c r="AI1185" s="507"/>
      <c r="AJ1185" s="507"/>
      <c r="AK1185" s="507"/>
      <c r="AL1185" s="507"/>
      <c r="AM1185" s="507"/>
      <c r="AN1185" s="507"/>
      <c r="AO1185" s="507"/>
      <c r="AP1185" s="507"/>
      <c r="AQ1185" s="563"/>
      <c r="AR1185" s="563"/>
      <c r="AS1185" s="507"/>
    </row>
    <row r="1186" spans="1:45" ht="27" customHeight="1" x14ac:dyDescent="0.2">
      <c r="A1186" s="564"/>
      <c r="C1186" s="507"/>
      <c r="E1186" s="507"/>
      <c r="G1186" s="507"/>
      <c r="H1186" s="556"/>
      <c r="I1186" s="507"/>
      <c r="J1186" s="556"/>
      <c r="K1186" s="506"/>
      <c r="L1186" s="556"/>
      <c r="M1186" s="506"/>
      <c r="N1186" s="556"/>
      <c r="O1186" s="506"/>
      <c r="P1186" s="557"/>
      <c r="Q1186" s="556"/>
      <c r="R1186" s="558"/>
      <c r="S1186" s="556"/>
      <c r="T1186" s="556"/>
      <c r="U1186" s="556"/>
      <c r="V1186" s="743"/>
      <c r="W1186" s="745"/>
      <c r="X1186" s="746"/>
      <c r="Y1186" s="557"/>
      <c r="Z1186" s="506"/>
      <c r="AA1186" s="507"/>
      <c r="AB1186" s="507"/>
      <c r="AC1186" s="507"/>
      <c r="AD1186" s="507"/>
      <c r="AE1186" s="507"/>
      <c r="AF1186" s="507"/>
      <c r="AG1186" s="507"/>
      <c r="AH1186" s="507"/>
      <c r="AI1186" s="507"/>
      <c r="AJ1186" s="507"/>
      <c r="AK1186" s="507"/>
      <c r="AL1186" s="507"/>
      <c r="AM1186" s="507"/>
      <c r="AN1186" s="507"/>
      <c r="AO1186" s="507"/>
      <c r="AP1186" s="507"/>
      <c r="AQ1186" s="563"/>
      <c r="AR1186" s="563"/>
      <c r="AS1186" s="507"/>
    </row>
    <row r="1187" spans="1:45" ht="27" customHeight="1" x14ac:dyDescent="0.2">
      <c r="A1187" s="564"/>
      <c r="C1187" s="507"/>
      <c r="E1187" s="507"/>
      <c r="G1187" s="507"/>
      <c r="H1187" s="556"/>
      <c r="I1187" s="507"/>
      <c r="J1187" s="556"/>
      <c r="K1187" s="506"/>
      <c r="L1187" s="556"/>
      <c r="M1187" s="506"/>
      <c r="N1187" s="556"/>
      <c r="O1187" s="506"/>
      <c r="P1187" s="557"/>
      <c r="Q1187" s="556"/>
      <c r="R1187" s="558"/>
      <c r="S1187" s="556"/>
      <c r="T1187" s="556"/>
      <c r="U1187" s="556"/>
      <c r="V1187" s="743"/>
      <c r="W1187" s="745"/>
      <c r="X1187" s="746"/>
      <c r="Y1187" s="557"/>
      <c r="Z1187" s="506"/>
      <c r="AA1187" s="507"/>
      <c r="AB1187" s="507"/>
      <c r="AC1187" s="507"/>
      <c r="AD1187" s="507"/>
      <c r="AE1187" s="507"/>
      <c r="AF1187" s="507"/>
      <c r="AG1187" s="507"/>
      <c r="AH1187" s="507"/>
      <c r="AI1187" s="507"/>
      <c r="AJ1187" s="507"/>
      <c r="AK1187" s="507"/>
      <c r="AL1187" s="507"/>
      <c r="AM1187" s="507"/>
      <c r="AN1187" s="507"/>
      <c r="AO1187" s="507"/>
      <c r="AP1187" s="507"/>
      <c r="AQ1187" s="563"/>
      <c r="AR1187" s="563"/>
      <c r="AS1187" s="507"/>
    </row>
    <row r="1188" spans="1:45" ht="27" customHeight="1" x14ac:dyDescent="0.2">
      <c r="A1188" s="564"/>
      <c r="C1188" s="507"/>
      <c r="E1188" s="507"/>
      <c r="G1188" s="507"/>
      <c r="H1188" s="556"/>
      <c r="I1188" s="507"/>
      <c r="J1188" s="556"/>
      <c r="K1188" s="506"/>
      <c r="L1188" s="556"/>
      <c r="M1188" s="506"/>
      <c r="N1188" s="556"/>
      <c r="O1188" s="506"/>
      <c r="P1188" s="557"/>
      <c r="Q1188" s="556"/>
      <c r="R1188" s="558"/>
      <c r="S1188" s="556"/>
      <c r="T1188" s="556"/>
      <c r="U1188" s="556"/>
      <c r="V1188" s="743"/>
      <c r="W1188" s="745"/>
      <c r="X1188" s="746"/>
      <c r="Y1188" s="557"/>
      <c r="Z1188" s="506"/>
      <c r="AA1188" s="507"/>
      <c r="AB1188" s="507"/>
      <c r="AC1188" s="507"/>
      <c r="AD1188" s="507"/>
      <c r="AE1188" s="507"/>
      <c r="AF1188" s="507"/>
      <c r="AG1188" s="507"/>
      <c r="AH1188" s="507"/>
      <c r="AI1188" s="507"/>
      <c r="AJ1188" s="507"/>
      <c r="AK1188" s="507"/>
      <c r="AL1188" s="507"/>
      <c r="AM1188" s="507"/>
      <c r="AN1188" s="507"/>
      <c r="AO1188" s="507"/>
      <c r="AP1188" s="507"/>
      <c r="AQ1188" s="563"/>
      <c r="AR1188" s="563"/>
      <c r="AS1188" s="507"/>
    </row>
    <row r="1189" spans="1:45" ht="27" customHeight="1" x14ac:dyDescent="0.2">
      <c r="A1189" s="564"/>
      <c r="C1189" s="507"/>
      <c r="E1189" s="507"/>
      <c r="G1189" s="507"/>
      <c r="H1189" s="556"/>
      <c r="I1189" s="507"/>
      <c r="J1189" s="556"/>
      <c r="K1189" s="506"/>
      <c r="L1189" s="556"/>
      <c r="M1189" s="506"/>
      <c r="N1189" s="556"/>
      <c r="O1189" s="506"/>
      <c r="P1189" s="557"/>
      <c r="Q1189" s="556"/>
      <c r="R1189" s="558"/>
      <c r="S1189" s="556"/>
      <c r="T1189" s="556"/>
      <c r="U1189" s="556"/>
      <c r="V1189" s="743"/>
      <c r="W1189" s="745"/>
      <c r="X1189" s="746"/>
      <c r="Y1189" s="557"/>
      <c r="Z1189" s="506"/>
      <c r="AA1189" s="507"/>
      <c r="AB1189" s="507"/>
      <c r="AC1189" s="507"/>
      <c r="AD1189" s="507"/>
      <c r="AE1189" s="507"/>
      <c r="AF1189" s="507"/>
      <c r="AG1189" s="507"/>
      <c r="AH1189" s="507"/>
      <c r="AI1189" s="507"/>
      <c r="AJ1189" s="507"/>
      <c r="AK1189" s="507"/>
      <c r="AL1189" s="507"/>
      <c r="AM1189" s="507"/>
      <c r="AN1189" s="507"/>
      <c r="AO1189" s="507"/>
      <c r="AP1189" s="507"/>
      <c r="AQ1189" s="563"/>
      <c r="AR1189" s="563"/>
      <c r="AS1189" s="507"/>
    </row>
    <row r="1190" spans="1:45" ht="27" customHeight="1" x14ac:dyDescent="0.2">
      <c r="A1190" s="564"/>
      <c r="C1190" s="507"/>
      <c r="E1190" s="507"/>
      <c r="G1190" s="507"/>
      <c r="H1190" s="556"/>
      <c r="I1190" s="507"/>
      <c r="J1190" s="556"/>
      <c r="K1190" s="506"/>
      <c r="L1190" s="556"/>
      <c r="M1190" s="506"/>
      <c r="N1190" s="556"/>
      <c r="O1190" s="506"/>
      <c r="P1190" s="557"/>
      <c r="Q1190" s="556"/>
      <c r="R1190" s="558"/>
      <c r="S1190" s="556"/>
      <c r="T1190" s="556"/>
      <c r="U1190" s="556"/>
      <c r="V1190" s="743"/>
      <c r="W1190" s="745"/>
      <c r="X1190" s="746"/>
      <c r="Y1190" s="557"/>
      <c r="Z1190" s="506"/>
      <c r="AA1190" s="507"/>
      <c r="AB1190" s="507"/>
      <c r="AC1190" s="507"/>
      <c r="AD1190" s="507"/>
      <c r="AE1190" s="507"/>
      <c r="AF1190" s="507"/>
      <c r="AG1190" s="507"/>
      <c r="AH1190" s="507"/>
      <c r="AI1190" s="507"/>
      <c r="AJ1190" s="507"/>
      <c r="AK1190" s="507"/>
      <c r="AL1190" s="507"/>
      <c r="AM1190" s="507"/>
      <c r="AN1190" s="507"/>
      <c r="AO1190" s="507"/>
      <c r="AP1190" s="507"/>
      <c r="AQ1190" s="563"/>
      <c r="AR1190" s="563"/>
      <c r="AS1190" s="507"/>
    </row>
    <row r="1191" spans="1:45" ht="27" customHeight="1" x14ac:dyDescent="0.2">
      <c r="A1191" s="564"/>
      <c r="C1191" s="507"/>
      <c r="E1191" s="507"/>
      <c r="G1191" s="507"/>
      <c r="H1191" s="556"/>
      <c r="I1191" s="507"/>
      <c r="J1191" s="556"/>
      <c r="K1191" s="506"/>
      <c r="L1191" s="556"/>
      <c r="M1191" s="506"/>
      <c r="N1191" s="556"/>
      <c r="O1191" s="506"/>
      <c r="P1191" s="557"/>
      <c r="Q1191" s="556"/>
      <c r="R1191" s="558"/>
      <c r="S1191" s="556"/>
      <c r="T1191" s="556"/>
      <c r="U1191" s="556"/>
      <c r="V1191" s="743"/>
      <c r="Y1191" s="557"/>
      <c r="Z1191" s="506"/>
      <c r="AA1191" s="507"/>
      <c r="AB1191" s="507"/>
      <c r="AC1191" s="507"/>
      <c r="AD1191" s="507"/>
      <c r="AE1191" s="507"/>
      <c r="AF1191" s="507"/>
      <c r="AG1191" s="507"/>
      <c r="AH1191" s="507"/>
      <c r="AI1191" s="507"/>
      <c r="AJ1191" s="507"/>
      <c r="AK1191" s="507"/>
      <c r="AL1191" s="507"/>
      <c r="AM1191" s="507"/>
      <c r="AN1191" s="507"/>
      <c r="AO1191" s="507"/>
      <c r="AP1191" s="507"/>
      <c r="AQ1191" s="563"/>
      <c r="AR1191" s="563"/>
      <c r="AS1191" s="507"/>
    </row>
    <row r="1192" spans="1:45" ht="27" customHeight="1" x14ac:dyDescent="0.2">
      <c r="A1192" s="564"/>
      <c r="C1192" s="507"/>
      <c r="E1192" s="507"/>
      <c r="G1192" s="507"/>
      <c r="H1192" s="556"/>
      <c r="I1192" s="507"/>
      <c r="J1192" s="556"/>
      <c r="K1192" s="506"/>
      <c r="L1192" s="556"/>
      <c r="M1192" s="506"/>
      <c r="N1192" s="556"/>
      <c r="O1192" s="506"/>
      <c r="P1192" s="557"/>
      <c r="Q1192" s="556"/>
      <c r="R1192" s="558"/>
      <c r="S1192" s="556"/>
      <c r="T1192" s="556"/>
      <c r="U1192" s="556"/>
      <c r="V1192" s="743"/>
      <c r="Y1192" s="557"/>
      <c r="Z1192" s="506"/>
      <c r="AA1192" s="507"/>
      <c r="AB1192" s="507"/>
      <c r="AC1192" s="507"/>
      <c r="AD1192" s="507"/>
      <c r="AE1192" s="507"/>
      <c r="AF1192" s="507"/>
      <c r="AG1192" s="507"/>
      <c r="AH1192" s="507"/>
      <c r="AI1192" s="507"/>
      <c r="AJ1192" s="507"/>
      <c r="AK1192" s="507"/>
      <c r="AL1192" s="507"/>
      <c r="AM1192" s="507"/>
      <c r="AN1192" s="507"/>
      <c r="AO1192" s="507"/>
      <c r="AP1192" s="507"/>
      <c r="AQ1192" s="563"/>
      <c r="AR1192" s="563"/>
      <c r="AS1192" s="507"/>
    </row>
    <row r="1193" spans="1:45" ht="27" customHeight="1" x14ac:dyDescent="0.2">
      <c r="A1193" s="564"/>
      <c r="C1193" s="507"/>
      <c r="E1193" s="507"/>
      <c r="G1193" s="507"/>
      <c r="H1193" s="556"/>
      <c r="I1193" s="507"/>
      <c r="J1193" s="556"/>
      <c r="K1193" s="506"/>
      <c r="L1193" s="556"/>
      <c r="M1193" s="506"/>
      <c r="N1193" s="556"/>
      <c r="O1193" s="506"/>
      <c r="P1193" s="557"/>
      <c r="Q1193" s="556"/>
      <c r="R1193" s="558"/>
      <c r="S1193" s="556"/>
      <c r="T1193" s="556"/>
      <c r="U1193" s="556"/>
      <c r="V1193" s="743"/>
      <c r="Y1193" s="557"/>
      <c r="Z1193" s="506"/>
      <c r="AA1193" s="507"/>
      <c r="AB1193" s="507"/>
      <c r="AC1193" s="507"/>
      <c r="AD1193" s="507"/>
      <c r="AE1193" s="507"/>
      <c r="AF1193" s="507"/>
      <c r="AG1193" s="507"/>
      <c r="AH1193" s="507"/>
      <c r="AI1193" s="507"/>
      <c r="AJ1193" s="507"/>
      <c r="AK1193" s="507"/>
      <c r="AL1193" s="507"/>
      <c r="AM1193" s="507"/>
      <c r="AN1193" s="507"/>
      <c r="AO1193" s="507"/>
      <c r="AP1193" s="507"/>
      <c r="AQ1193" s="563"/>
      <c r="AR1193" s="563"/>
      <c r="AS1193" s="507"/>
    </row>
    <row r="1194" spans="1:45" ht="27" customHeight="1" x14ac:dyDescent="0.2">
      <c r="A1194" s="564"/>
      <c r="C1194" s="507"/>
      <c r="E1194" s="507"/>
      <c r="G1194" s="507"/>
      <c r="H1194" s="556"/>
      <c r="I1194" s="507"/>
      <c r="J1194" s="556"/>
      <c r="K1194" s="506"/>
      <c r="L1194" s="556"/>
      <c r="M1194" s="506"/>
      <c r="N1194" s="556"/>
      <c r="O1194" s="506"/>
      <c r="P1194" s="557"/>
      <c r="Q1194" s="556"/>
      <c r="R1194" s="558"/>
      <c r="S1194" s="556"/>
      <c r="T1194" s="556"/>
      <c r="U1194" s="556"/>
      <c r="V1194" s="743"/>
      <c r="Y1194" s="557"/>
      <c r="Z1194" s="506"/>
      <c r="AA1194" s="507"/>
      <c r="AB1194" s="507"/>
      <c r="AC1194" s="507"/>
      <c r="AD1194" s="507"/>
      <c r="AE1194" s="507"/>
      <c r="AF1194" s="507"/>
      <c r="AG1194" s="507"/>
      <c r="AH1194" s="507"/>
      <c r="AI1194" s="507"/>
      <c r="AJ1194" s="507"/>
      <c r="AK1194" s="507"/>
      <c r="AL1194" s="507"/>
      <c r="AM1194" s="507"/>
      <c r="AN1194" s="507"/>
      <c r="AO1194" s="507"/>
      <c r="AP1194" s="507"/>
      <c r="AQ1194" s="563"/>
      <c r="AR1194" s="563"/>
      <c r="AS1194" s="507"/>
    </row>
    <row r="1195" spans="1:45" ht="27" customHeight="1" x14ac:dyDescent="0.2">
      <c r="A1195" s="564"/>
      <c r="C1195" s="507"/>
      <c r="E1195" s="507"/>
      <c r="G1195" s="507"/>
      <c r="H1195" s="556"/>
      <c r="I1195" s="507"/>
      <c r="J1195" s="556"/>
      <c r="K1195" s="506"/>
      <c r="L1195" s="556"/>
      <c r="M1195" s="506"/>
      <c r="N1195" s="556"/>
      <c r="O1195" s="506"/>
      <c r="P1195" s="557"/>
      <c r="Q1195" s="556"/>
      <c r="R1195" s="558"/>
      <c r="S1195" s="556"/>
      <c r="T1195" s="556"/>
      <c r="U1195" s="556"/>
      <c r="V1195" s="743"/>
      <c r="Y1195" s="557"/>
      <c r="Z1195" s="506"/>
      <c r="AA1195" s="507"/>
      <c r="AB1195" s="507"/>
      <c r="AC1195" s="507"/>
      <c r="AD1195" s="507"/>
      <c r="AE1195" s="507"/>
      <c r="AF1195" s="507"/>
      <c r="AG1195" s="507"/>
      <c r="AH1195" s="507"/>
      <c r="AI1195" s="507"/>
      <c r="AJ1195" s="507"/>
      <c r="AK1195" s="507"/>
      <c r="AL1195" s="507"/>
      <c r="AM1195" s="507"/>
      <c r="AN1195" s="507"/>
      <c r="AO1195" s="507"/>
      <c r="AP1195" s="507"/>
      <c r="AQ1195" s="563"/>
      <c r="AR1195" s="563"/>
      <c r="AS1195" s="507"/>
    </row>
    <row r="1196" spans="1:45" ht="27" customHeight="1" x14ac:dyDescent="0.2">
      <c r="A1196" s="564"/>
      <c r="C1196" s="507"/>
      <c r="E1196" s="507"/>
      <c r="G1196" s="507"/>
      <c r="H1196" s="556"/>
      <c r="I1196" s="507"/>
      <c r="J1196" s="556"/>
      <c r="K1196" s="506"/>
      <c r="L1196" s="556"/>
      <c r="M1196" s="506"/>
      <c r="N1196" s="556"/>
      <c r="O1196" s="506"/>
      <c r="P1196" s="557"/>
      <c r="Q1196" s="556"/>
      <c r="R1196" s="558"/>
      <c r="S1196" s="556"/>
      <c r="T1196" s="556"/>
      <c r="U1196" s="556"/>
      <c r="V1196" s="743"/>
      <c r="Y1196" s="557"/>
      <c r="Z1196" s="506"/>
      <c r="AA1196" s="507"/>
      <c r="AB1196" s="507"/>
      <c r="AC1196" s="507"/>
      <c r="AD1196" s="507"/>
      <c r="AE1196" s="507"/>
      <c r="AF1196" s="507"/>
      <c r="AG1196" s="507"/>
      <c r="AH1196" s="507"/>
      <c r="AI1196" s="507"/>
      <c r="AJ1196" s="507"/>
      <c r="AK1196" s="507"/>
      <c r="AL1196" s="507"/>
      <c r="AM1196" s="507"/>
      <c r="AN1196" s="507"/>
      <c r="AO1196" s="507"/>
      <c r="AP1196" s="507"/>
      <c r="AQ1196" s="563"/>
      <c r="AR1196" s="563"/>
      <c r="AS1196" s="507"/>
    </row>
    <row r="1197" spans="1:45" ht="27" customHeight="1" x14ac:dyDescent="0.2">
      <c r="A1197" s="564"/>
      <c r="C1197" s="507"/>
      <c r="E1197" s="507"/>
      <c r="G1197" s="507"/>
      <c r="H1197" s="556"/>
      <c r="I1197" s="507"/>
      <c r="J1197" s="556"/>
      <c r="K1197" s="506"/>
      <c r="L1197" s="556"/>
      <c r="M1197" s="506"/>
      <c r="N1197" s="556"/>
      <c r="O1197" s="506"/>
      <c r="P1197" s="557"/>
      <c r="Q1197" s="556"/>
      <c r="R1197" s="558"/>
      <c r="S1197" s="556"/>
      <c r="T1197" s="556"/>
      <c r="U1197" s="556"/>
      <c r="V1197" s="743"/>
      <c r="Y1197" s="557"/>
      <c r="Z1197" s="506"/>
      <c r="AA1197" s="507"/>
      <c r="AB1197" s="507"/>
      <c r="AC1197" s="507"/>
      <c r="AD1197" s="507"/>
      <c r="AE1197" s="507"/>
      <c r="AF1197" s="507"/>
      <c r="AG1197" s="507"/>
      <c r="AH1197" s="507"/>
      <c r="AI1197" s="507"/>
      <c r="AJ1197" s="507"/>
      <c r="AK1197" s="507"/>
      <c r="AL1197" s="507"/>
      <c r="AM1197" s="507"/>
      <c r="AN1197" s="507"/>
      <c r="AO1197" s="507"/>
      <c r="AP1197" s="507"/>
      <c r="AQ1197" s="563"/>
      <c r="AR1197" s="563"/>
      <c r="AS1197" s="507"/>
    </row>
    <row r="1198" spans="1:45" ht="27" customHeight="1" x14ac:dyDescent="0.2">
      <c r="A1198" s="564"/>
      <c r="C1198" s="507"/>
      <c r="E1198" s="507"/>
      <c r="G1198" s="507"/>
      <c r="H1198" s="556"/>
      <c r="I1198" s="507"/>
      <c r="J1198" s="556"/>
      <c r="K1198" s="506"/>
      <c r="L1198" s="556"/>
      <c r="M1198" s="506"/>
      <c r="N1198" s="556"/>
      <c r="O1198" s="506"/>
      <c r="P1198" s="557"/>
      <c r="Q1198" s="556"/>
      <c r="R1198" s="558"/>
      <c r="S1198" s="556"/>
      <c r="T1198" s="556"/>
      <c r="U1198" s="556"/>
      <c r="V1198" s="743"/>
      <c r="Y1198" s="557"/>
      <c r="Z1198" s="506"/>
      <c r="AA1198" s="507"/>
      <c r="AB1198" s="507"/>
      <c r="AC1198" s="507"/>
      <c r="AD1198" s="507"/>
      <c r="AE1198" s="507"/>
      <c r="AF1198" s="507"/>
      <c r="AG1198" s="507"/>
      <c r="AH1198" s="507"/>
      <c r="AI1198" s="507"/>
      <c r="AJ1198" s="507"/>
      <c r="AK1198" s="507"/>
      <c r="AL1198" s="507"/>
      <c r="AM1198" s="507"/>
      <c r="AN1198" s="507"/>
      <c r="AO1198" s="507"/>
      <c r="AP1198" s="507"/>
      <c r="AQ1198" s="563"/>
      <c r="AR1198" s="563"/>
      <c r="AS1198" s="507"/>
    </row>
  </sheetData>
  <mergeCells count="29">
    <mergeCell ref="A1:A4"/>
    <mergeCell ref="B1:AQ1"/>
    <mergeCell ref="B2:AQ4"/>
    <mergeCell ref="A5:O6"/>
    <mergeCell ref="P5:AS5"/>
    <mergeCell ref="AA6:AO6"/>
    <mergeCell ref="A170:E170"/>
    <mergeCell ref="W7:Z7"/>
    <mergeCell ref="AA7:AB7"/>
    <mergeCell ref="AC7:AF7"/>
    <mergeCell ref="AG7:AL7"/>
    <mergeCell ref="A7:B7"/>
    <mergeCell ref="C7:D7"/>
    <mergeCell ref="E7:F7"/>
    <mergeCell ref="G7:J7"/>
    <mergeCell ref="K7:N7"/>
    <mergeCell ref="O7:V7"/>
    <mergeCell ref="AQ7:AQ8"/>
    <mergeCell ref="AR7:AR8"/>
    <mergeCell ref="AS7:AS8"/>
    <mergeCell ref="A164:R164"/>
    <mergeCell ref="A169:E169"/>
    <mergeCell ref="AM7:AO7"/>
    <mergeCell ref="AP7:AP8"/>
    <mergeCell ref="F176:G176"/>
    <mergeCell ref="D177:E177"/>
    <mergeCell ref="F177:G177"/>
    <mergeCell ref="D178:E178"/>
    <mergeCell ref="F178:G178"/>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VV60"/>
  <sheetViews>
    <sheetView showGridLines="0" zoomScale="60" zoomScaleNormal="60" workbookViewId="0">
      <selection activeCell="A9" sqref="A9"/>
    </sheetView>
  </sheetViews>
  <sheetFormatPr baseColWidth="10" defaultColWidth="11.42578125" defaultRowHeight="14.25" x14ac:dyDescent="0.2"/>
  <cols>
    <col min="1" max="1" width="15.28515625" style="3" customWidth="1"/>
    <col min="2" max="2" width="22.42578125" style="3" customWidth="1"/>
    <col min="3" max="3" width="14.140625" style="3" customWidth="1"/>
    <col min="4" max="4" width="17.28515625" style="3" customWidth="1"/>
    <col min="5" max="5" width="14.5703125" style="3" customWidth="1"/>
    <col min="6" max="6" width="26.28515625" style="3" customWidth="1"/>
    <col min="7" max="7" width="17.85546875" style="3" customWidth="1"/>
    <col min="8" max="8" width="22" style="3" customWidth="1"/>
    <col min="9" max="9" width="17" style="3" customWidth="1"/>
    <col min="10" max="10" width="34" style="3" customWidth="1"/>
    <col min="11" max="11" width="16" style="3" customWidth="1"/>
    <col min="12" max="12" width="21" style="3" customWidth="1"/>
    <col min="13" max="13" width="22.5703125" style="3" customWidth="1"/>
    <col min="14" max="14" width="21.85546875" style="3" customWidth="1"/>
    <col min="15" max="15" width="23" style="3" customWidth="1"/>
    <col min="16" max="16" width="23.42578125" style="3" customWidth="1"/>
    <col min="17" max="17" width="33.5703125" style="3" customWidth="1"/>
    <col min="18" max="18" width="16.5703125" style="3" customWidth="1"/>
    <col min="19" max="19" width="54.42578125" style="3" customWidth="1"/>
    <col min="20" max="20" width="28.140625" style="3" customWidth="1"/>
    <col min="21" max="21" width="28.28515625" style="3" customWidth="1"/>
    <col min="22" max="22" width="22.140625" style="3" customWidth="1"/>
    <col min="23" max="23" width="52" style="3" customWidth="1"/>
    <col min="24" max="24" width="29.5703125" style="3" customWidth="1"/>
    <col min="25" max="25" width="11.42578125" style="3" customWidth="1"/>
    <col min="26" max="26" width="20.42578125" style="3" customWidth="1"/>
    <col min="27" max="42" width="9.28515625" style="178" customWidth="1"/>
    <col min="43" max="43" width="18.28515625" style="3" customWidth="1"/>
    <col min="44" max="44" width="20.5703125" style="3" customWidth="1"/>
    <col min="45" max="45" width="26.5703125" style="3" customWidth="1"/>
    <col min="46" max="58" width="14.85546875" style="3" customWidth="1"/>
    <col min="59" max="876" width="11.42578125" style="3"/>
    <col min="877" max="1946" width="11.7109375" style="3" bestFit="1" customWidth="1"/>
    <col min="1947" max="16384" width="11.42578125" style="3"/>
  </cols>
  <sheetData>
    <row r="1" spans="1:45" ht="30" customHeight="1" x14ac:dyDescent="0.2">
      <c r="A1" s="1074"/>
      <c r="B1" s="1175" t="s">
        <v>0</v>
      </c>
      <c r="C1" s="1176"/>
      <c r="D1" s="1176"/>
      <c r="E1" s="1176"/>
      <c r="F1" s="1176"/>
      <c r="G1" s="1176"/>
      <c r="H1" s="1176"/>
      <c r="I1" s="1176"/>
      <c r="J1" s="1176"/>
      <c r="K1" s="1176"/>
      <c r="L1" s="1176"/>
      <c r="M1" s="1176"/>
      <c r="N1" s="1176"/>
      <c r="O1" s="1176"/>
      <c r="P1" s="1176"/>
      <c r="Q1" s="1176"/>
      <c r="R1" s="1176"/>
      <c r="S1" s="1176"/>
      <c r="T1" s="1176"/>
      <c r="U1" s="1176"/>
      <c r="V1" s="1176"/>
      <c r="W1" s="1176"/>
      <c r="X1" s="1176"/>
      <c r="Y1" s="1176"/>
      <c r="Z1" s="1176"/>
      <c r="AA1" s="1176"/>
      <c r="AB1" s="1176"/>
      <c r="AC1" s="1176"/>
      <c r="AD1" s="1176"/>
      <c r="AE1" s="1176"/>
      <c r="AF1" s="1176"/>
      <c r="AG1" s="1176"/>
      <c r="AH1" s="1176"/>
      <c r="AI1" s="1176"/>
      <c r="AJ1" s="1176"/>
      <c r="AK1" s="1176"/>
      <c r="AL1" s="1176"/>
      <c r="AM1" s="1176"/>
      <c r="AN1" s="1176"/>
      <c r="AO1" s="1176"/>
      <c r="AP1" s="1176"/>
      <c r="AQ1" s="1176"/>
      <c r="AR1" s="300" t="s">
        <v>1</v>
      </c>
      <c r="AS1" s="301" t="s">
        <v>346</v>
      </c>
    </row>
    <row r="2" spans="1:45" ht="30" customHeight="1" x14ac:dyDescent="0.2">
      <c r="A2" s="1075"/>
      <c r="B2" s="1175" t="s">
        <v>483</v>
      </c>
      <c r="C2" s="1176"/>
      <c r="D2" s="1176"/>
      <c r="E2" s="1176"/>
      <c r="F2" s="1176"/>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302" t="s">
        <v>3</v>
      </c>
      <c r="AS2" s="303">
        <v>10</v>
      </c>
    </row>
    <row r="3" spans="1:45" ht="30" customHeight="1" x14ac:dyDescent="0.2">
      <c r="A3" s="1075"/>
      <c r="B3" s="1175"/>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304" t="s">
        <v>4</v>
      </c>
      <c r="AS3" s="305">
        <v>44617</v>
      </c>
    </row>
    <row r="4" spans="1:45" s="10" customFormat="1" ht="30" customHeight="1" x14ac:dyDescent="0.2">
      <c r="A4" s="1076"/>
      <c r="B4" s="1177"/>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306" t="s">
        <v>5</v>
      </c>
      <c r="AS4" s="307" t="s">
        <v>187</v>
      </c>
    </row>
    <row r="5" spans="1:45" ht="15" x14ac:dyDescent="0.2">
      <c r="A5" s="1086" t="s">
        <v>7</v>
      </c>
      <c r="B5" s="1132"/>
      <c r="C5" s="1132"/>
      <c r="D5" s="1132"/>
      <c r="E5" s="1132"/>
      <c r="F5" s="1132"/>
      <c r="G5" s="1132"/>
      <c r="H5" s="1132"/>
      <c r="I5" s="1132"/>
      <c r="J5" s="1132"/>
      <c r="K5" s="1132"/>
      <c r="L5" s="1132"/>
      <c r="M5" s="1132"/>
      <c r="N5" s="1132"/>
      <c r="O5" s="1132"/>
      <c r="P5" s="1090"/>
      <c r="Q5" s="1091"/>
      <c r="R5" s="1091"/>
      <c r="S5" s="1091"/>
      <c r="T5" s="1091"/>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2"/>
    </row>
    <row r="6" spans="1:45" ht="14.45" customHeight="1" x14ac:dyDescent="0.2">
      <c r="A6" s="1088"/>
      <c r="B6" s="1089"/>
      <c r="C6" s="1132"/>
      <c r="D6" s="1132"/>
      <c r="E6" s="1132"/>
      <c r="F6" s="1132"/>
      <c r="G6" s="1132"/>
      <c r="H6" s="1132"/>
      <c r="I6" s="1132"/>
      <c r="J6" s="1132"/>
      <c r="K6" s="1132"/>
      <c r="L6" s="1132"/>
      <c r="M6" s="1132"/>
      <c r="N6" s="1132"/>
      <c r="O6" s="1132"/>
      <c r="P6" s="1090"/>
      <c r="Q6" s="1091"/>
      <c r="R6" s="1091"/>
      <c r="S6" s="1091"/>
      <c r="T6" s="1091"/>
      <c r="U6" s="1091"/>
      <c r="V6" s="1091"/>
      <c r="W6" s="1091"/>
      <c r="X6" s="1091"/>
      <c r="Y6" s="1091"/>
      <c r="Z6" s="1093"/>
      <c r="AA6" s="296"/>
      <c r="AB6" s="296"/>
      <c r="AC6" s="296"/>
      <c r="AD6" s="296"/>
      <c r="AE6" s="296"/>
      <c r="AF6" s="296"/>
      <c r="AG6" s="296"/>
      <c r="AH6" s="296"/>
      <c r="AI6" s="296"/>
      <c r="AJ6" s="296"/>
      <c r="AK6" s="296"/>
      <c r="AL6" s="296"/>
      <c r="AM6" s="296"/>
      <c r="AN6" s="296"/>
      <c r="AO6" s="296"/>
      <c r="AP6" s="296"/>
      <c r="AQ6" s="1094"/>
      <c r="AR6" s="1095"/>
      <c r="AS6" s="1096"/>
    </row>
    <row r="7" spans="1:45" ht="43.5" customHeight="1" x14ac:dyDescent="0.2">
      <c r="A7" s="1125" t="s">
        <v>8</v>
      </c>
      <c r="B7" s="1126"/>
      <c r="C7" s="1123" t="s">
        <v>9</v>
      </c>
      <c r="D7" s="1126"/>
      <c r="E7" s="1123" t="s">
        <v>10</v>
      </c>
      <c r="F7" s="1126"/>
      <c r="G7" s="1123" t="s">
        <v>11</v>
      </c>
      <c r="H7" s="1124"/>
      <c r="I7" s="1124"/>
      <c r="J7" s="1126"/>
      <c r="K7" s="1123" t="s">
        <v>12</v>
      </c>
      <c r="L7" s="1124"/>
      <c r="M7" s="1124"/>
      <c r="N7" s="1126"/>
      <c r="O7" s="1123" t="s">
        <v>13</v>
      </c>
      <c r="P7" s="1124"/>
      <c r="Q7" s="1124"/>
      <c r="R7" s="1124"/>
      <c r="S7" s="1124"/>
      <c r="T7" s="1124"/>
      <c r="U7" s="1124"/>
      <c r="V7" s="1126"/>
      <c r="W7" s="1112" t="s">
        <v>14</v>
      </c>
      <c r="X7" s="1113"/>
      <c r="Y7" s="1113"/>
      <c r="Z7" s="1114"/>
      <c r="AA7" s="1112" t="s">
        <v>15</v>
      </c>
      <c r="AB7" s="1114"/>
      <c r="AC7" s="1115" t="s">
        <v>16</v>
      </c>
      <c r="AD7" s="1116"/>
      <c r="AE7" s="1116"/>
      <c r="AF7" s="1116"/>
      <c r="AG7" s="1118" t="s">
        <v>17</v>
      </c>
      <c r="AH7" s="1118"/>
      <c r="AI7" s="1118"/>
      <c r="AJ7" s="1118"/>
      <c r="AK7" s="1118"/>
      <c r="AL7" s="1171"/>
      <c r="AM7" s="1115" t="s">
        <v>18</v>
      </c>
      <c r="AN7" s="1116"/>
      <c r="AO7" s="1172"/>
      <c r="AP7" s="1173" t="s">
        <v>19</v>
      </c>
      <c r="AQ7" s="1166" t="s">
        <v>20</v>
      </c>
      <c r="AR7" s="1166" t="s">
        <v>21</v>
      </c>
      <c r="AS7" s="1135" t="s">
        <v>22</v>
      </c>
    </row>
    <row r="8" spans="1:45" ht="116.25" customHeight="1" thickBot="1" x14ac:dyDescent="0.25">
      <c r="A8" s="299" t="s">
        <v>23</v>
      </c>
      <c r="B8" s="297" t="s">
        <v>24</v>
      </c>
      <c r="C8" s="297" t="s">
        <v>23</v>
      </c>
      <c r="D8" s="297" t="s">
        <v>25</v>
      </c>
      <c r="E8" s="297" t="s">
        <v>23</v>
      </c>
      <c r="F8" s="297" t="s">
        <v>24</v>
      </c>
      <c r="G8" s="297" t="s">
        <v>26</v>
      </c>
      <c r="H8" s="297" t="s">
        <v>27</v>
      </c>
      <c r="I8" s="297" t="s">
        <v>28</v>
      </c>
      <c r="J8" s="297" t="s">
        <v>29</v>
      </c>
      <c r="K8" s="297" t="s">
        <v>26</v>
      </c>
      <c r="L8" s="297" t="s">
        <v>30</v>
      </c>
      <c r="M8" s="297" t="s">
        <v>31</v>
      </c>
      <c r="N8" s="297" t="s">
        <v>32</v>
      </c>
      <c r="O8" s="308" t="s">
        <v>33</v>
      </c>
      <c r="P8" s="309" t="s">
        <v>34</v>
      </c>
      <c r="Q8" s="309" t="s">
        <v>35</v>
      </c>
      <c r="R8" s="309" t="s">
        <v>36</v>
      </c>
      <c r="S8" s="298" t="s">
        <v>37</v>
      </c>
      <c r="T8" s="298" t="s">
        <v>38</v>
      </c>
      <c r="U8" s="297" t="s">
        <v>39</v>
      </c>
      <c r="V8" s="180" t="s">
        <v>40</v>
      </c>
      <c r="W8" s="297" t="s">
        <v>41</v>
      </c>
      <c r="X8" s="297" t="s">
        <v>42</v>
      </c>
      <c r="Y8" s="297" t="s">
        <v>23</v>
      </c>
      <c r="Z8" s="297" t="s">
        <v>25</v>
      </c>
      <c r="AA8" s="13" t="s">
        <v>43</v>
      </c>
      <c r="AB8" s="14" t="s">
        <v>44</v>
      </c>
      <c r="AC8" s="13" t="s">
        <v>45</v>
      </c>
      <c r="AD8" s="13" t="s">
        <v>46</v>
      </c>
      <c r="AE8" s="13" t="s">
        <v>47</v>
      </c>
      <c r="AF8" s="13" t="s">
        <v>48</v>
      </c>
      <c r="AG8" s="13" t="s">
        <v>49</v>
      </c>
      <c r="AH8" s="13" t="s">
        <v>50</v>
      </c>
      <c r="AI8" s="13" t="s">
        <v>51</v>
      </c>
      <c r="AJ8" s="13" t="s">
        <v>52</v>
      </c>
      <c r="AK8" s="13" t="s">
        <v>53</v>
      </c>
      <c r="AL8" s="13" t="s">
        <v>54</v>
      </c>
      <c r="AM8" s="13" t="s">
        <v>55</v>
      </c>
      <c r="AN8" s="13" t="s">
        <v>56</v>
      </c>
      <c r="AO8" s="13" t="s">
        <v>57</v>
      </c>
      <c r="AP8" s="1174"/>
      <c r="AQ8" s="1167"/>
      <c r="AR8" s="1167"/>
      <c r="AS8" s="1168"/>
    </row>
    <row r="9" spans="1:45" s="332" customFormat="1" ht="111.75" customHeight="1" x14ac:dyDescent="0.25">
      <c r="A9" s="310">
        <v>1</v>
      </c>
      <c r="B9" s="311" t="s">
        <v>400</v>
      </c>
      <c r="C9" s="312">
        <v>33</v>
      </c>
      <c r="D9" s="313" t="s">
        <v>481</v>
      </c>
      <c r="E9" s="314">
        <v>3301</v>
      </c>
      <c r="F9" s="315" t="s">
        <v>482</v>
      </c>
      <c r="G9" s="316">
        <v>3301087</v>
      </c>
      <c r="H9" s="315" t="s">
        <v>484</v>
      </c>
      <c r="I9" s="316">
        <v>3301087</v>
      </c>
      <c r="J9" s="315" t="s">
        <v>484</v>
      </c>
      <c r="K9" s="316">
        <v>330108701</v>
      </c>
      <c r="L9" s="317" t="s">
        <v>485</v>
      </c>
      <c r="M9" s="316">
        <v>330108701</v>
      </c>
      <c r="N9" s="318" t="s">
        <v>485</v>
      </c>
      <c r="O9" s="319">
        <v>5735</v>
      </c>
      <c r="P9" s="320">
        <v>2020003630021</v>
      </c>
      <c r="Q9" s="311" t="s">
        <v>486</v>
      </c>
      <c r="R9" s="321">
        <v>0.95109999999999995</v>
      </c>
      <c r="S9" s="322" t="s">
        <v>487</v>
      </c>
      <c r="T9" s="323" t="s">
        <v>488</v>
      </c>
      <c r="U9" s="315" t="s">
        <v>489</v>
      </c>
      <c r="V9" s="324">
        <f>370000000+90000000</f>
        <v>460000000</v>
      </c>
      <c r="W9" s="325" t="s">
        <v>490</v>
      </c>
      <c r="X9" s="326" t="s">
        <v>74</v>
      </c>
      <c r="Y9" s="314">
        <v>20</v>
      </c>
      <c r="Z9" s="327" t="s">
        <v>491</v>
      </c>
      <c r="AA9" s="328">
        <v>132610</v>
      </c>
      <c r="AB9" s="328">
        <v>122610</v>
      </c>
      <c r="AC9" s="328">
        <v>51540</v>
      </c>
      <c r="AD9" s="328">
        <v>28715</v>
      </c>
      <c r="AE9" s="328">
        <v>94938</v>
      </c>
      <c r="AF9" s="328">
        <v>40803</v>
      </c>
      <c r="AG9" s="328">
        <v>536</v>
      </c>
      <c r="AH9" s="328">
        <v>3179</v>
      </c>
      <c r="AI9" s="328">
        <v>6</v>
      </c>
      <c r="AJ9" s="328">
        <v>9</v>
      </c>
      <c r="AK9" s="329">
        <v>0</v>
      </c>
      <c r="AL9" s="329">
        <v>0</v>
      </c>
      <c r="AM9" s="328">
        <v>11087</v>
      </c>
      <c r="AN9" s="328">
        <v>5486</v>
      </c>
      <c r="AO9" s="328">
        <v>18921</v>
      </c>
      <c r="AP9" s="329">
        <v>255220</v>
      </c>
      <c r="AQ9" s="330">
        <v>44585</v>
      </c>
      <c r="AR9" s="330">
        <v>44926</v>
      </c>
      <c r="AS9" s="331" t="s">
        <v>492</v>
      </c>
    </row>
    <row r="10" spans="1:45" s="332" customFormat="1" ht="111.75" customHeight="1" x14ac:dyDescent="0.25">
      <c r="A10" s="333">
        <v>1</v>
      </c>
      <c r="B10" s="311" t="s">
        <v>400</v>
      </c>
      <c r="C10" s="334">
        <v>33</v>
      </c>
      <c r="D10" s="335" t="s">
        <v>481</v>
      </c>
      <c r="E10" s="336">
        <v>3301</v>
      </c>
      <c r="F10" s="337" t="s">
        <v>482</v>
      </c>
      <c r="G10" s="338">
        <v>3301087</v>
      </c>
      <c r="H10" s="337" t="s">
        <v>484</v>
      </c>
      <c r="I10" s="338">
        <v>3301087</v>
      </c>
      <c r="J10" s="337" t="s">
        <v>484</v>
      </c>
      <c r="K10" s="338">
        <v>330108701</v>
      </c>
      <c r="L10" s="339" t="s">
        <v>485</v>
      </c>
      <c r="M10" s="338">
        <v>330108701</v>
      </c>
      <c r="N10" s="340" t="s">
        <v>485</v>
      </c>
      <c r="O10" s="319">
        <v>5735</v>
      </c>
      <c r="P10" s="320">
        <v>2020003630021</v>
      </c>
      <c r="Q10" s="311" t="s">
        <v>486</v>
      </c>
      <c r="R10" s="321">
        <v>0.95109999999999995</v>
      </c>
      <c r="S10" s="341" t="s">
        <v>487</v>
      </c>
      <c r="T10" s="342" t="s">
        <v>488</v>
      </c>
      <c r="U10" s="337" t="s">
        <v>489</v>
      </c>
      <c r="V10" s="343">
        <v>20000000</v>
      </c>
      <c r="W10" s="344" t="s">
        <v>493</v>
      </c>
      <c r="X10" s="345" t="s">
        <v>74</v>
      </c>
      <c r="Y10" s="346">
        <v>88</v>
      </c>
      <c r="Z10" s="319" t="s">
        <v>139</v>
      </c>
      <c r="AA10" s="347">
        <v>132610</v>
      </c>
      <c r="AB10" s="347">
        <v>122610</v>
      </c>
      <c r="AC10" s="347">
        <v>51540</v>
      </c>
      <c r="AD10" s="347">
        <v>28715</v>
      </c>
      <c r="AE10" s="347">
        <v>94938</v>
      </c>
      <c r="AF10" s="347">
        <v>40803</v>
      </c>
      <c r="AG10" s="347">
        <v>536</v>
      </c>
      <c r="AH10" s="347">
        <v>3179</v>
      </c>
      <c r="AI10" s="347">
        <v>6</v>
      </c>
      <c r="AJ10" s="347">
        <v>9</v>
      </c>
      <c r="AK10" s="348">
        <v>0</v>
      </c>
      <c r="AL10" s="348">
        <v>0</v>
      </c>
      <c r="AM10" s="347">
        <v>11087</v>
      </c>
      <c r="AN10" s="347">
        <v>5486</v>
      </c>
      <c r="AO10" s="347">
        <v>18921</v>
      </c>
      <c r="AP10" s="348">
        <v>255220</v>
      </c>
      <c r="AQ10" s="330">
        <v>44585</v>
      </c>
      <c r="AR10" s="330">
        <v>44926</v>
      </c>
      <c r="AS10" s="349" t="s">
        <v>492</v>
      </c>
    </row>
    <row r="11" spans="1:45" s="332" customFormat="1" ht="111.75" customHeight="1" x14ac:dyDescent="0.25">
      <c r="A11" s="333">
        <v>1</v>
      </c>
      <c r="B11" s="311" t="s">
        <v>400</v>
      </c>
      <c r="C11" s="334">
        <v>33</v>
      </c>
      <c r="D11" s="335" t="s">
        <v>481</v>
      </c>
      <c r="E11" s="336">
        <v>3301</v>
      </c>
      <c r="F11" s="337" t="s">
        <v>482</v>
      </c>
      <c r="G11" s="338">
        <v>3301073</v>
      </c>
      <c r="H11" s="337" t="s">
        <v>494</v>
      </c>
      <c r="I11" s="338">
        <v>3301073</v>
      </c>
      <c r="J11" s="337" t="s">
        <v>494</v>
      </c>
      <c r="K11" s="338">
        <v>330107301</v>
      </c>
      <c r="L11" s="337" t="s">
        <v>495</v>
      </c>
      <c r="M11" s="338">
        <v>330107301</v>
      </c>
      <c r="N11" s="340" t="s">
        <v>495</v>
      </c>
      <c r="O11" s="319">
        <v>600</v>
      </c>
      <c r="P11" s="320">
        <v>2020003630021</v>
      </c>
      <c r="Q11" s="311" t="s">
        <v>486</v>
      </c>
      <c r="R11" s="321">
        <v>0.95109999999999995</v>
      </c>
      <c r="S11" s="341" t="s">
        <v>487</v>
      </c>
      <c r="T11" s="342" t="s">
        <v>496</v>
      </c>
      <c r="U11" s="337" t="s">
        <v>497</v>
      </c>
      <c r="V11" s="343">
        <f>20000000+72132000</f>
        <v>92132000</v>
      </c>
      <c r="W11" s="350" t="s">
        <v>498</v>
      </c>
      <c r="X11" s="345" t="s">
        <v>74</v>
      </c>
      <c r="Y11" s="346">
        <v>20</v>
      </c>
      <c r="Z11" s="319" t="s">
        <v>491</v>
      </c>
      <c r="AA11" s="347">
        <v>132610</v>
      </c>
      <c r="AB11" s="347">
        <v>122610</v>
      </c>
      <c r="AC11" s="347">
        <v>51540</v>
      </c>
      <c r="AD11" s="347">
        <v>28715</v>
      </c>
      <c r="AE11" s="347">
        <v>94938</v>
      </c>
      <c r="AF11" s="347">
        <v>40803</v>
      </c>
      <c r="AG11" s="347">
        <v>536</v>
      </c>
      <c r="AH11" s="347">
        <v>3179</v>
      </c>
      <c r="AI11" s="347">
        <v>6</v>
      </c>
      <c r="AJ11" s="347">
        <v>9</v>
      </c>
      <c r="AK11" s="348">
        <v>0</v>
      </c>
      <c r="AL11" s="348">
        <v>0</v>
      </c>
      <c r="AM11" s="347">
        <v>11087</v>
      </c>
      <c r="AN11" s="347">
        <v>5486</v>
      </c>
      <c r="AO11" s="347">
        <v>18921</v>
      </c>
      <c r="AP11" s="348">
        <v>255220</v>
      </c>
      <c r="AQ11" s="330">
        <v>44585</v>
      </c>
      <c r="AR11" s="330">
        <v>44926</v>
      </c>
      <c r="AS11" s="349" t="s">
        <v>492</v>
      </c>
    </row>
    <row r="12" spans="1:45" s="332" customFormat="1" ht="111.75" customHeight="1" x14ac:dyDescent="0.25">
      <c r="A12" s="333">
        <v>1</v>
      </c>
      <c r="B12" s="311" t="s">
        <v>400</v>
      </c>
      <c r="C12" s="334">
        <v>33</v>
      </c>
      <c r="D12" s="335" t="s">
        <v>481</v>
      </c>
      <c r="E12" s="336">
        <v>3301</v>
      </c>
      <c r="F12" s="337" t="s">
        <v>482</v>
      </c>
      <c r="G12" s="338">
        <v>3301073</v>
      </c>
      <c r="H12" s="337" t="s">
        <v>494</v>
      </c>
      <c r="I12" s="338">
        <v>3301073</v>
      </c>
      <c r="J12" s="337" t="s">
        <v>494</v>
      </c>
      <c r="K12" s="338">
        <v>330107301</v>
      </c>
      <c r="L12" s="337" t="s">
        <v>495</v>
      </c>
      <c r="M12" s="338">
        <v>330107301</v>
      </c>
      <c r="N12" s="340" t="s">
        <v>495</v>
      </c>
      <c r="O12" s="319">
        <v>600</v>
      </c>
      <c r="P12" s="320">
        <v>2020003630021</v>
      </c>
      <c r="Q12" s="311" t="s">
        <v>486</v>
      </c>
      <c r="R12" s="321">
        <v>0.95109999999999995</v>
      </c>
      <c r="S12" s="341" t="s">
        <v>487</v>
      </c>
      <c r="T12" s="342" t="s">
        <v>496</v>
      </c>
      <c r="U12" s="337" t="s">
        <v>497</v>
      </c>
      <c r="V12" s="343">
        <v>50000000</v>
      </c>
      <c r="W12" s="351" t="s">
        <v>499</v>
      </c>
      <c r="X12" s="345" t="s">
        <v>74</v>
      </c>
      <c r="Y12" s="346">
        <v>88</v>
      </c>
      <c r="Z12" s="319" t="s">
        <v>139</v>
      </c>
      <c r="AA12" s="347">
        <v>132610</v>
      </c>
      <c r="AB12" s="347">
        <v>122610</v>
      </c>
      <c r="AC12" s="347">
        <v>51540</v>
      </c>
      <c r="AD12" s="347">
        <v>28715</v>
      </c>
      <c r="AE12" s="347">
        <v>94938</v>
      </c>
      <c r="AF12" s="347">
        <v>40803</v>
      </c>
      <c r="AG12" s="347">
        <v>536</v>
      </c>
      <c r="AH12" s="347">
        <v>3179</v>
      </c>
      <c r="AI12" s="347">
        <v>6</v>
      </c>
      <c r="AJ12" s="347">
        <v>9</v>
      </c>
      <c r="AK12" s="348">
        <v>0</v>
      </c>
      <c r="AL12" s="348">
        <v>0</v>
      </c>
      <c r="AM12" s="347">
        <v>11087</v>
      </c>
      <c r="AN12" s="347">
        <v>5486</v>
      </c>
      <c r="AO12" s="347">
        <v>18921</v>
      </c>
      <c r="AP12" s="348">
        <v>255220</v>
      </c>
      <c r="AQ12" s="330">
        <v>44585</v>
      </c>
      <c r="AR12" s="330">
        <v>44926</v>
      </c>
      <c r="AS12" s="349" t="s">
        <v>492</v>
      </c>
    </row>
    <row r="13" spans="1:45" s="332" customFormat="1" ht="111.75" customHeight="1" x14ac:dyDescent="0.25">
      <c r="A13" s="333">
        <v>1</v>
      </c>
      <c r="B13" s="311" t="s">
        <v>400</v>
      </c>
      <c r="C13" s="334">
        <v>33</v>
      </c>
      <c r="D13" s="335" t="s">
        <v>481</v>
      </c>
      <c r="E13" s="336">
        <v>3301</v>
      </c>
      <c r="F13" s="337" t="s">
        <v>482</v>
      </c>
      <c r="G13" s="338">
        <v>3301073</v>
      </c>
      <c r="H13" s="337" t="s">
        <v>494</v>
      </c>
      <c r="I13" s="338">
        <v>3301073</v>
      </c>
      <c r="J13" s="337" t="s">
        <v>494</v>
      </c>
      <c r="K13" s="338">
        <v>330107301</v>
      </c>
      <c r="L13" s="337" t="s">
        <v>495</v>
      </c>
      <c r="M13" s="338">
        <v>330107301</v>
      </c>
      <c r="N13" s="340" t="s">
        <v>495</v>
      </c>
      <c r="O13" s="319">
        <v>600</v>
      </c>
      <c r="P13" s="320">
        <v>2020003630021</v>
      </c>
      <c r="Q13" s="311" t="s">
        <v>486</v>
      </c>
      <c r="R13" s="321">
        <v>0.95109999999999995</v>
      </c>
      <c r="S13" s="341" t="s">
        <v>487</v>
      </c>
      <c r="T13" s="342" t="s">
        <v>496</v>
      </c>
      <c r="U13" s="337" t="s">
        <v>497</v>
      </c>
      <c r="V13" s="352">
        <v>55000000</v>
      </c>
      <c r="W13" s="353" t="s">
        <v>500</v>
      </c>
      <c r="X13" s="345" t="s">
        <v>74</v>
      </c>
      <c r="Y13" s="346">
        <v>39</v>
      </c>
      <c r="Z13" s="319" t="s">
        <v>501</v>
      </c>
      <c r="AA13" s="347">
        <v>132610</v>
      </c>
      <c r="AB13" s="347">
        <v>122610</v>
      </c>
      <c r="AC13" s="347">
        <v>51540</v>
      </c>
      <c r="AD13" s="347">
        <v>28715</v>
      </c>
      <c r="AE13" s="347">
        <v>94938</v>
      </c>
      <c r="AF13" s="347">
        <v>40803</v>
      </c>
      <c r="AG13" s="347">
        <v>536</v>
      </c>
      <c r="AH13" s="347">
        <v>3179</v>
      </c>
      <c r="AI13" s="347">
        <v>6</v>
      </c>
      <c r="AJ13" s="347">
        <v>9</v>
      </c>
      <c r="AK13" s="348">
        <v>0</v>
      </c>
      <c r="AL13" s="348">
        <v>0</v>
      </c>
      <c r="AM13" s="347">
        <v>11087</v>
      </c>
      <c r="AN13" s="347">
        <v>5486</v>
      </c>
      <c r="AO13" s="347">
        <v>18921</v>
      </c>
      <c r="AP13" s="348">
        <v>255220</v>
      </c>
      <c r="AQ13" s="330">
        <v>44585</v>
      </c>
      <c r="AR13" s="330">
        <v>44926</v>
      </c>
      <c r="AS13" s="349" t="s">
        <v>492</v>
      </c>
    </row>
    <row r="14" spans="1:45" s="332" customFormat="1" ht="111.75" customHeight="1" x14ac:dyDescent="0.25">
      <c r="A14" s="333">
        <v>1</v>
      </c>
      <c r="B14" s="311" t="s">
        <v>400</v>
      </c>
      <c r="C14" s="334">
        <v>33</v>
      </c>
      <c r="D14" s="335" t="s">
        <v>481</v>
      </c>
      <c r="E14" s="336">
        <v>3301</v>
      </c>
      <c r="F14" s="337" t="s">
        <v>482</v>
      </c>
      <c r="G14" s="338">
        <v>3301073</v>
      </c>
      <c r="H14" s="337" t="s">
        <v>494</v>
      </c>
      <c r="I14" s="338">
        <v>3301073</v>
      </c>
      <c r="J14" s="337" t="s">
        <v>494</v>
      </c>
      <c r="K14" s="338">
        <v>330107301</v>
      </c>
      <c r="L14" s="337" t="s">
        <v>495</v>
      </c>
      <c r="M14" s="338">
        <v>330107301</v>
      </c>
      <c r="N14" s="340" t="s">
        <v>495</v>
      </c>
      <c r="O14" s="319">
        <v>600</v>
      </c>
      <c r="P14" s="320">
        <v>2020003630021</v>
      </c>
      <c r="Q14" s="311" t="s">
        <v>486</v>
      </c>
      <c r="R14" s="321">
        <v>0.95109999999999995</v>
      </c>
      <c r="S14" s="341" t="s">
        <v>487</v>
      </c>
      <c r="T14" s="342" t="s">
        <v>496</v>
      </c>
      <c r="U14" s="337" t="s">
        <v>497</v>
      </c>
      <c r="V14" s="343">
        <v>6000000</v>
      </c>
      <c r="W14" s="350" t="s">
        <v>502</v>
      </c>
      <c r="X14" s="345" t="s">
        <v>503</v>
      </c>
      <c r="Y14" s="346">
        <f>Y11</f>
        <v>20</v>
      </c>
      <c r="Z14" s="319" t="s">
        <v>491</v>
      </c>
      <c r="AA14" s="347">
        <v>132610</v>
      </c>
      <c r="AB14" s="347">
        <v>122610</v>
      </c>
      <c r="AC14" s="347">
        <v>51540</v>
      </c>
      <c r="AD14" s="347">
        <v>28715</v>
      </c>
      <c r="AE14" s="347">
        <v>94938</v>
      </c>
      <c r="AF14" s="347">
        <v>40803</v>
      </c>
      <c r="AG14" s="347">
        <v>536</v>
      </c>
      <c r="AH14" s="347">
        <v>3179</v>
      </c>
      <c r="AI14" s="347">
        <v>6</v>
      </c>
      <c r="AJ14" s="347">
        <v>9</v>
      </c>
      <c r="AK14" s="348">
        <v>0</v>
      </c>
      <c r="AL14" s="348">
        <v>0</v>
      </c>
      <c r="AM14" s="347">
        <v>11087</v>
      </c>
      <c r="AN14" s="347">
        <v>5486</v>
      </c>
      <c r="AO14" s="347">
        <v>18921</v>
      </c>
      <c r="AP14" s="348">
        <v>255220</v>
      </c>
      <c r="AQ14" s="330">
        <v>44563</v>
      </c>
      <c r="AR14" s="330">
        <v>44926</v>
      </c>
      <c r="AS14" s="349" t="s">
        <v>492</v>
      </c>
    </row>
    <row r="15" spans="1:45" s="332" customFormat="1" ht="111.75" customHeight="1" x14ac:dyDescent="0.25">
      <c r="A15" s="333">
        <v>1</v>
      </c>
      <c r="B15" s="311" t="s">
        <v>400</v>
      </c>
      <c r="C15" s="334">
        <v>33</v>
      </c>
      <c r="D15" s="335" t="s">
        <v>481</v>
      </c>
      <c r="E15" s="336">
        <v>3301</v>
      </c>
      <c r="F15" s="337" t="s">
        <v>482</v>
      </c>
      <c r="G15" s="338">
        <v>3301073</v>
      </c>
      <c r="H15" s="337" t="s">
        <v>494</v>
      </c>
      <c r="I15" s="338">
        <v>3301073</v>
      </c>
      <c r="J15" s="337" t="s">
        <v>494</v>
      </c>
      <c r="K15" s="338">
        <v>330107301</v>
      </c>
      <c r="L15" s="337" t="s">
        <v>495</v>
      </c>
      <c r="M15" s="338">
        <v>330107301</v>
      </c>
      <c r="N15" s="340" t="s">
        <v>495</v>
      </c>
      <c r="O15" s="319">
        <v>600</v>
      </c>
      <c r="P15" s="320">
        <v>2020003630021</v>
      </c>
      <c r="Q15" s="311" t="s">
        <v>486</v>
      </c>
      <c r="R15" s="321">
        <v>0.95109999999999995</v>
      </c>
      <c r="S15" s="341" t="s">
        <v>487</v>
      </c>
      <c r="T15" s="342" t="s">
        <v>496</v>
      </c>
      <c r="U15" s="337" t="s">
        <v>497</v>
      </c>
      <c r="V15" s="354">
        <v>8000000</v>
      </c>
      <c r="W15" s="350" t="s">
        <v>504</v>
      </c>
      <c r="X15" s="355" t="s">
        <v>505</v>
      </c>
      <c r="Y15" s="346">
        <v>20</v>
      </c>
      <c r="Z15" s="319" t="s">
        <v>491</v>
      </c>
      <c r="AA15" s="347">
        <v>132610</v>
      </c>
      <c r="AB15" s="347">
        <v>122610</v>
      </c>
      <c r="AC15" s="347">
        <v>51540</v>
      </c>
      <c r="AD15" s="347">
        <v>28715</v>
      </c>
      <c r="AE15" s="347">
        <v>94938</v>
      </c>
      <c r="AF15" s="347">
        <v>40803</v>
      </c>
      <c r="AG15" s="347">
        <v>536</v>
      </c>
      <c r="AH15" s="347">
        <v>3179</v>
      </c>
      <c r="AI15" s="347">
        <v>6</v>
      </c>
      <c r="AJ15" s="347">
        <v>9</v>
      </c>
      <c r="AK15" s="348">
        <v>0</v>
      </c>
      <c r="AL15" s="348">
        <v>0</v>
      </c>
      <c r="AM15" s="347">
        <v>11087</v>
      </c>
      <c r="AN15" s="347">
        <v>5486</v>
      </c>
      <c r="AO15" s="347">
        <v>18921</v>
      </c>
      <c r="AP15" s="348">
        <v>255220</v>
      </c>
      <c r="AQ15" s="330">
        <v>44563</v>
      </c>
      <c r="AR15" s="330">
        <v>44926</v>
      </c>
      <c r="AS15" s="349" t="s">
        <v>492</v>
      </c>
    </row>
    <row r="16" spans="1:45" s="332" customFormat="1" ht="111.75" customHeight="1" x14ac:dyDescent="0.25">
      <c r="A16" s="333">
        <v>1</v>
      </c>
      <c r="B16" s="311" t="s">
        <v>400</v>
      </c>
      <c r="C16" s="334">
        <v>33</v>
      </c>
      <c r="D16" s="335" t="s">
        <v>481</v>
      </c>
      <c r="E16" s="336">
        <v>3301</v>
      </c>
      <c r="F16" s="337" t="s">
        <v>482</v>
      </c>
      <c r="G16" s="338">
        <v>3301073</v>
      </c>
      <c r="H16" s="337" t="s">
        <v>494</v>
      </c>
      <c r="I16" s="338">
        <v>3301073</v>
      </c>
      <c r="J16" s="337" t="s">
        <v>494</v>
      </c>
      <c r="K16" s="338">
        <v>330107301</v>
      </c>
      <c r="L16" s="337" t="s">
        <v>495</v>
      </c>
      <c r="M16" s="338">
        <v>330107301</v>
      </c>
      <c r="N16" s="340" t="s">
        <v>495</v>
      </c>
      <c r="O16" s="319">
        <v>600</v>
      </c>
      <c r="P16" s="320">
        <v>2020003630021</v>
      </c>
      <c r="Q16" s="311" t="s">
        <v>486</v>
      </c>
      <c r="R16" s="321">
        <v>0.95109999999999995</v>
      </c>
      <c r="S16" s="341" t="s">
        <v>487</v>
      </c>
      <c r="T16" s="342" t="s">
        <v>496</v>
      </c>
      <c r="U16" s="337" t="s">
        <v>497</v>
      </c>
      <c r="V16" s="354">
        <v>4000000</v>
      </c>
      <c r="W16" s="350" t="s">
        <v>506</v>
      </c>
      <c r="X16" s="345" t="s">
        <v>159</v>
      </c>
      <c r="Y16" s="346">
        <v>20</v>
      </c>
      <c r="Z16" s="319" t="s">
        <v>491</v>
      </c>
      <c r="AA16" s="347">
        <v>132610</v>
      </c>
      <c r="AB16" s="347">
        <v>122610</v>
      </c>
      <c r="AC16" s="347">
        <v>51540</v>
      </c>
      <c r="AD16" s="347">
        <v>28715</v>
      </c>
      <c r="AE16" s="347">
        <v>94938</v>
      </c>
      <c r="AF16" s="347">
        <v>40803</v>
      </c>
      <c r="AG16" s="347">
        <v>536</v>
      </c>
      <c r="AH16" s="347">
        <v>3179</v>
      </c>
      <c r="AI16" s="347">
        <v>6</v>
      </c>
      <c r="AJ16" s="347">
        <v>9</v>
      </c>
      <c r="AK16" s="348">
        <v>0</v>
      </c>
      <c r="AL16" s="348">
        <v>0</v>
      </c>
      <c r="AM16" s="347">
        <v>11087</v>
      </c>
      <c r="AN16" s="347">
        <v>5486</v>
      </c>
      <c r="AO16" s="347">
        <v>18921</v>
      </c>
      <c r="AP16" s="348">
        <v>255220</v>
      </c>
      <c r="AQ16" s="330">
        <v>44563</v>
      </c>
      <c r="AR16" s="330">
        <v>44926</v>
      </c>
      <c r="AS16" s="349" t="s">
        <v>492</v>
      </c>
    </row>
    <row r="17" spans="1:45" s="332" customFormat="1" ht="111.75" customHeight="1" x14ac:dyDescent="0.25">
      <c r="A17" s="333">
        <v>1</v>
      </c>
      <c r="B17" s="311" t="s">
        <v>400</v>
      </c>
      <c r="C17" s="334">
        <v>33</v>
      </c>
      <c r="D17" s="335" t="s">
        <v>481</v>
      </c>
      <c r="E17" s="336">
        <v>3301</v>
      </c>
      <c r="F17" s="337" t="s">
        <v>482</v>
      </c>
      <c r="G17" s="338">
        <v>3301073</v>
      </c>
      <c r="H17" s="337" t="s">
        <v>494</v>
      </c>
      <c r="I17" s="338">
        <v>3301073</v>
      </c>
      <c r="J17" s="337" t="s">
        <v>494</v>
      </c>
      <c r="K17" s="338">
        <v>330107301</v>
      </c>
      <c r="L17" s="337" t="s">
        <v>495</v>
      </c>
      <c r="M17" s="338">
        <v>330107301</v>
      </c>
      <c r="N17" s="340" t="s">
        <v>495</v>
      </c>
      <c r="O17" s="319">
        <v>600</v>
      </c>
      <c r="P17" s="320">
        <v>2020003630021</v>
      </c>
      <c r="Q17" s="311" t="s">
        <v>486</v>
      </c>
      <c r="R17" s="321">
        <v>0.95109999999999995</v>
      </c>
      <c r="S17" s="341" t="s">
        <v>487</v>
      </c>
      <c r="T17" s="342" t="s">
        <v>496</v>
      </c>
      <c r="U17" s="337" t="s">
        <v>497</v>
      </c>
      <c r="V17" s="354">
        <v>4000000</v>
      </c>
      <c r="W17" s="350" t="s">
        <v>507</v>
      </c>
      <c r="X17" s="345" t="s">
        <v>156</v>
      </c>
      <c r="Y17" s="346">
        <v>20</v>
      </c>
      <c r="Z17" s="319" t="s">
        <v>491</v>
      </c>
      <c r="AA17" s="347">
        <v>132610</v>
      </c>
      <c r="AB17" s="347">
        <v>122610</v>
      </c>
      <c r="AC17" s="347">
        <v>51540</v>
      </c>
      <c r="AD17" s="347">
        <v>28715</v>
      </c>
      <c r="AE17" s="347">
        <v>94938</v>
      </c>
      <c r="AF17" s="347">
        <v>40803</v>
      </c>
      <c r="AG17" s="347">
        <v>536</v>
      </c>
      <c r="AH17" s="347">
        <v>3179</v>
      </c>
      <c r="AI17" s="347">
        <v>6</v>
      </c>
      <c r="AJ17" s="347">
        <v>9</v>
      </c>
      <c r="AK17" s="348">
        <v>0</v>
      </c>
      <c r="AL17" s="348">
        <v>0</v>
      </c>
      <c r="AM17" s="347">
        <v>11087</v>
      </c>
      <c r="AN17" s="347">
        <v>5486</v>
      </c>
      <c r="AO17" s="347">
        <v>18921</v>
      </c>
      <c r="AP17" s="348">
        <v>255220</v>
      </c>
      <c r="AQ17" s="330">
        <v>44563</v>
      </c>
      <c r="AR17" s="330">
        <v>44926</v>
      </c>
      <c r="AS17" s="349" t="s">
        <v>492</v>
      </c>
    </row>
    <row r="18" spans="1:45" s="332" customFormat="1" ht="111.75" customHeight="1" x14ac:dyDescent="0.25">
      <c r="A18" s="333">
        <v>1</v>
      </c>
      <c r="B18" s="311" t="s">
        <v>400</v>
      </c>
      <c r="C18" s="334">
        <v>33</v>
      </c>
      <c r="D18" s="335" t="s">
        <v>481</v>
      </c>
      <c r="E18" s="336">
        <v>3301</v>
      </c>
      <c r="F18" s="337" t="s">
        <v>482</v>
      </c>
      <c r="G18" s="338">
        <v>3301073</v>
      </c>
      <c r="H18" s="337" t="s">
        <v>494</v>
      </c>
      <c r="I18" s="338">
        <v>3301073</v>
      </c>
      <c r="J18" s="337" t="s">
        <v>494</v>
      </c>
      <c r="K18" s="338">
        <v>330107301</v>
      </c>
      <c r="L18" s="337" t="s">
        <v>495</v>
      </c>
      <c r="M18" s="338">
        <v>330107301</v>
      </c>
      <c r="N18" s="340" t="s">
        <v>495</v>
      </c>
      <c r="O18" s="319">
        <v>600</v>
      </c>
      <c r="P18" s="320">
        <v>2020003630021</v>
      </c>
      <c r="Q18" s="311" t="s">
        <v>486</v>
      </c>
      <c r="R18" s="321">
        <v>0.95109999999999995</v>
      </c>
      <c r="S18" s="341" t="s">
        <v>487</v>
      </c>
      <c r="T18" s="342" t="s">
        <v>496</v>
      </c>
      <c r="U18" s="337" t="s">
        <v>508</v>
      </c>
      <c r="V18" s="354">
        <f>80000000+60000000</f>
        <v>140000000</v>
      </c>
      <c r="W18" s="350" t="s">
        <v>498</v>
      </c>
      <c r="X18" s="345" t="s">
        <v>74</v>
      </c>
      <c r="Y18" s="346">
        <v>20</v>
      </c>
      <c r="Z18" s="319" t="s">
        <v>491</v>
      </c>
      <c r="AA18" s="347">
        <v>132610</v>
      </c>
      <c r="AB18" s="347">
        <v>122610</v>
      </c>
      <c r="AC18" s="347">
        <v>51540</v>
      </c>
      <c r="AD18" s="347">
        <v>28715</v>
      </c>
      <c r="AE18" s="347">
        <v>94938</v>
      </c>
      <c r="AF18" s="347">
        <v>40803</v>
      </c>
      <c r="AG18" s="347">
        <v>536</v>
      </c>
      <c r="AH18" s="347">
        <v>3179</v>
      </c>
      <c r="AI18" s="347">
        <v>6</v>
      </c>
      <c r="AJ18" s="347">
        <v>9</v>
      </c>
      <c r="AK18" s="348">
        <v>0</v>
      </c>
      <c r="AL18" s="348">
        <v>0</v>
      </c>
      <c r="AM18" s="347">
        <v>11087</v>
      </c>
      <c r="AN18" s="347">
        <v>5486</v>
      </c>
      <c r="AO18" s="347">
        <v>18921</v>
      </c>
      <c r="AP18" s="348">
        <v>255220</v>
      </c>
      <c r="AQ18" s="330">
        <v>44563</v>
      </c>
      <c r="AR18" s="330">
        <v>44926</v>
      </c>
      <c r="AS18" s="349" t="s">
        <v>492</v>
      </c>
    </row>
    <row r="19" spans="1:45" s="332" customFormat="1" ht="111.75" customHeight="1" x14ac:dyDescent="0.25">
      <c r="A19" s="333">
        <v>1</v>
      </c>
      <c r="B19" s="311" t="s">
        <v>400</v>
      </c>
      <c r="C19" s="334">
        <v>33</v>
      </c>
      <c r="D19" s="335" t="s">
        <v>481</v>
      </c>
      <c r="E19" s="336">
        <v>3301</v>
      </c>
      <c r="F19" s="337" t="s">
        <v>482</v>
      </c>
      <c r="G19" s="338">
        <v>3301073</v>
      </c>
      <c r="H19" s="337" t="s">
        <v>494</v>
      </c>
      <c r="I19" s="338">
        <v>3301073</v>
      </c>
      <c r="J19" s="337" t="s">
        <v>494</v>
      </c>
      <c r="K19" s="338">
        <v>330107301</v>
      </c>
      <c r="L19" s="337" t="s">
        <v>495</v>
      </c>
      <c r="M19" s="338">
        <v>330107301</v>
      </c>
      <c r="N19" s="340" t="s">
        <v>495</v>
      </c>
      <c r="O19" s="319">
        <v>600</v>
      </c>
      <c r="P19" s="320">
        <v>2020003630021</v>
      </c>
      <c r="Q19" s="311" t="s">
        <v>486</v>
      </c>
      <c r="R19" s="321">
        <v>0.95109999999999995</v>
      </c>
      <c r="S19" s="341" t="s">
        <v>487</v>
      </c>
      <c r="T19" s="342" t="s">
        <v>496</v>
      </c>
      <c r="U19" s="337" t="s">
        <v>509</v>
      </c>
      <c r="V19" s="354">
        <v>8226708</v>
      </c>
      <c r="W19" s="351" t="s">
        <v>510</v>
      </c>
      <c r="X19" s="345" t="s">
        <v>228</v>
      </c>
      <c r="Y19" s="346">
        <v>88</v>
      </c>
      <c r="Z19" s="319" t="s">
        <v>139</v>
      </c>
      <c r="AA19" s="347">
        <v>132610</v>
      </c>
      <c r="AB19" s="347">
        <v>122610</v>
      </c>
      <c r="AC19" s="347">
        <v>51540</v>
      </c>
      <c r="AD19" s="347">
        <v>28715</v>
      </c>
      <c r="AE19" s="347">
        <v>94938</v>
      </c>
      <c r="AF19" s="347">
        <v>40803</v>
      </c>
      <c r="AG19" s="347">
        <v>536</v>
      </c>
      <c r="AH19" s="347">
        <v>3179</v>
      </c>
      <c r="AI19" s="347">
        <v>6</v>
      </c>
      <c r="AJ19" s="347">
        <v>9</v>
      </c>
      <c r="AK19" s="348">
        <v>0</v>
      </c>
      <c r="AL19" s="348">
        <v>0</v>
      </c>
      <c r="AM19" s="347">
        <v>11087</v>
      </c>
      <c r="AN19" s="347">
        <v>5486</v>
      </c>
      <c r="AO19" s="347">
        <v>18921</v>
      </c>
      <c r="AP19" s="348">
        <v>255220</v>
      </c>
      <c r="AQ19" s="330">
        <v>44563</v>
      </c>
      <c r="AR19" s="330">
        <v>44926</v>
      </c>
      <c r="AS19" s="349" t="s">
        <v>492</v>
      </c>
    </row>
    <row r="20" spans="1:45" s="332" customFormat="1" ht="99.75" x14ac:dyDescent="0.25">
      <c r="A20" s="333">
        <v>1</v>
      </c>
      <c r="B20" s="311" t="s">
        <v>400</v>
      </c>
      <c r="C20" s="334">
        <v>33</v>
      </c>
      <c r="D20" s="335" t="s">
        <v>481</v>
      </c>
      <c r="E20" s="336">
        <v>3301</v>
      </c>
      <c r="F20" s="337" t="s">
        <v>482</v>
      </c>
      <c r="G20" s="338">
        <v>3301073</v>
      </c>
      <c r="H20" s="337" t="s">
        <v>494</v>
      </c>
      <c r="I20" s="338">
        <v>3301073</v>
      </c>
      <c r="J20" s="337" t="s">
        <v>494</v>
      </c>
      <c r="K20" s="338">
        <v>330107301</v>
      </c>
      <c r="L20" s="337" t="s">
        <v>495</v>
      </c>
      <c r="M20" s="338">
        <v>330107301</v>
      </c>
      <c r="N20" s="340" t="s">
        <v>495</v>
      </c>
      <c r="O20" s="319">
        <v>600</v>
      </c>
      <c r="P20" s="320">
        <v>2020003630021</v>
      </c>
      <c r="Q20" s="311" t="s">
        <v>486</v>
      </c>
      <c r="R20" s="321">
        <v>0.95109999999999995</v>
      </c>
      <c r="S20" s="341" t="s">
        <v>487</v>
      </c>
      <c r="T20" s="342" t="s">
        <v>496</v>
      </c>
      <c r="U20" s="337" t="s">
        <v>511</v>
      </c>
      <c r="V20" s="354">
        <v>10000000</v>
      </c>
      <c r="W20" s="351" t="s">
        <v>512</v>
      </c>
      <c r="X20" s="356" t="s">
        <v>228</v>
      </c>
      <c r="Y20" s="346">
        <v>20</v>
      </c>
      <c r="Z20" s="319" t="s">
        <v>491</v>
      </c>
      <c r="AA20" s="347">
        <v>132610</v>
      </c>
      <c r="AB20" s="347">
        <v>122610</v>
      </c>
      <c r="AC20" s="347">
        <v>51538</v>
      </c>
      <c r="AD20" s="347">
        <v>28715</v>
      </c>
      <c r="AE20" s="347">
        <v>94938</v>
      </c>
      <c r="AF20" s="347">
        <v>40803</v>
      </c>
      <c r="AG20" s="347">
        <v>536</v>
      </c>
      <c r="AH20" s="347">
        <v>3179</v>
      </c>
      <c r="AI20" s="347">
        <v>6</v>
      </c>
      <c r="AJ20" s="347">
        <v>9</v>
      </c>
      <c r="AK20" s="348">
        <v>0</v>
      </c>
      <c r="AL20" s="348">
        <v>0</v>
      </c>
      <c r="AM20" s="347">
        <v>11087</v>
      </c>
      <c r="AN20" s="347">
        <v>5486</v>
      </c>
      <c r="AO20" s="347">
        <v>18921</v>
      </c>
      <c r="AP20" s="348">
        <v>255220</v>
      </c>
      <c r="AQ20" s="330">
        <v>44563</v>
      </c>
      <c r="AR20" s="330">
        <v>44926</v>
      </c>
      <c r="AS20" s="349" t="s">
        <v>492</v>
      </c>
    </row>
    <row r="21" spans="1:45" s="332" customFormat="1" ht="111" customHeight="1" x14ac:dyDescent="0.25">
      <c r="A21" s="333">
        <v>1</v>
      </c>
      <c r="B21" s="311" t="s">
        <v>400</v>
      </c>
      <c r="C21" s="334">
        <v>33</v>
      </c>
      <c r="D21" s="335" t="s">
        <v>481</v>
      </c>
      <c r="E21" s="336">
        <v>3301</v>
      </c>
      <c r="F21" s="337" t="s">
        <v>482</v>
      </c>
      <c r="G21" s="338">
        <v>3301073</v>
      </c>
      <c r="H21" s="337" t="s">
        <v>494</v>
      </c>
      <c r="I21" s="338">
        <v>3301073</v>
      </c>
      <c r="J21" s="337" t="s">
        <v>494</v>
      </c>
      <c r="K21" s="338">
        <v>330107301</v>
      </c>
      <c r="L21" s="337" t="s">
        <v>495</v>
      </c>
      <c r="M21" s="338">
        <v>330107301</v>
      </c>
      <c r="N21" s="340" t="s">
        <v>495</v>
      </c>
      <c r="O21" s="319">
        <v>600</v>
      </c>
      <c r="P21" s="320">
        <v>2020003630021</v>
      </c>
      <c r="Q21" s="311" t="s">
        <v>486</v>
      </c>
      <c r="R21" s="321">
        <v>0.95109999999999995</v>
      </c>
      <c r="S21" s="341" t="s">
        <v>487</v>
      </c>
      <c r="T21" s="342" t="s">
        <v>496</v>
      </c>
      <c r="U21" s="337" t="s">
        <v>511</v>
      </c>
      <c r="V21" s="357">
        <f>35000000+82000000</f>
        <v>117000000</v>
      </c>
      <c r="W21" s="353" t="s">
        <v>500</v>
      </c>
      <c r="X21" s="345" t="s">
        <v>74</v>
      </c>
      <c r="Y21" s="346">
        <v>39</v>
      </c>
      <c r="Z21" s="319" t="s">
        <v>501</v>
      </c>
      <c r="AA21" s="347">
        <v>132610</v>
      </c>
      <c r="AB21" s="347">
        <v>122610</v>
      </c>
      <c r="AC21" s="347">
        <v>51540</v>
      </c>
      <c r="AD21" s="347">
        <v>28715</v>
      </c>
      <c r="AE21" s="347">
        <v>94938</v>
      </c>
      <c r="AF21" s="347">
        <v>40803</v>
      </c>
      <c r="AG21" s="347">
        <v>536</v>
      </c>
      <c r="AH21" s="347">
        <v>3179</v>
      </c>
      <c r="AI21" s="347">
        <v>6</v>
      </c>
      <c r="AJ21" s="347">
        <v>9</v>
      </c>
      <c r="AK21" s="348">
        <v>0</v>
      </c>
      <c r="AL21" s="348">
        <v>0</v>
      </c>
      <c r="AM21" s="347">
        <v>11087</v>
      </c>
      <c r="AN21" s="347">
        <v>5486</v>
      </c>
      <c r="AO21" s="347">
        <v>18921</v>
      </c>
      <c r="AP21" s="348">
        <v>255220</v>
      </c>
      <c r="AQ21" s="330">
        <v>44563</v>
      </c>
      <c r="AR21" s="330">
        <v>44926</v>
      </c>
      <c r="AS21" s="349" t="s">
        <v>492</v>
      </c>
    </row>
    <row r="22" spans="1:45" s="332" customFormat="1" ht="111" customHeight="1" x14ac:dyDescent="0.25">
      <c r="A22" s="333">
        <v>1</v>
      </c>
      <c r="B22" s="311" t="s">
        <v>400</v>
      </c>
      <c r="C22" s="334">
        <v>33</v>
      </c>
      <c r="D22" s="335" t="s">
        <v>481</v>
      </c>
      <c r="E22" s="336">
        <v>3301</v>
      </c>
      <c r="F22" s="337" t="s">
        <v>482</v>
      </c>
      <c r="G22" s="338">
        <v>3301073</v>
      </c>
      <c r="H22" s="337" t="s">
        <v>494</v>
      </c>
      <c r="I22" s="338">
        <v>3301073</v>
      </c>
      <c r="J22" s="337" t="s">
        <v>494</v>
      </c>
      <c r="K22" s="338">
        <v>330107301</v>
      </c>
      <c r="L22" s="337" t="s">
        <v>495</v>
      </c>
      <c r="M22" s="338">
        <v>330107301</v>
      </c>
      <c r="N22" s="340" t="s">
        <v>495</v>
      </c>
      <c r="O22" s="319">
        <v>600</v>
      </c>
      <c r="P22" s="320">
        <v>2020003630021</v>
      </c>
      <c r="Q22" s="311" t="s">
        <v>486</v>
      </c>
      <c r="R22" s="321">
        <v>0.95109999999999995</v>
      </c>
      <c r="S22" s="341" t="s">
        <v>487</v>
      </c>
      <c r="T22" s="342" t="s">
        <v>496</v>
      </c>
      <c r="U22" s="337" t="s">
        <v>511</v>
      </c>
      <c r="V22" s="354">
        <v>50000000</v>
      </c>
      <c r="W22" s="344" t="s">
        <v>498</v>
      </c>
      <c r="X22" s="345" t="s">
        <v>74</v>
      </c>
      <c r="Y22" s="346">
        <v>20</v>
      </c>
      <c r="Z22" s="319" t="s">
        <v>491</v>
      </c>
      <c r="AA22" s="347">
        <v>132610</v>
      </c>
      <c r="AB22" s="347">
        <v>122610</v>
      </c>
      <c r="AC22" s="347">
        <v>51540</v>
      </c>
      <c r="AD22" s="347">
        <v>28715</v>
      </c>
      <c r="AE22" s="347">
        <v>94938</v>
      </c>
      <c r="AF22" s="347">
        <v>40803</v>
      </c>
      <c r="AG22" s="347">
        <v>536</v>
      </c>
      <c r="AH22" s="347">
        <v>3179</v>
      </c>
      <c r="AI22" s="347">
        <v>6</v>
      </c>
      <c r="AJ22" s="347">
        <v>9</v>
      </c>
      <c r="AK22" s="348">
        <v>0</v>
      </c>
      <c r="AL22" s="348">
        <v>0</v>
      </c>
      <c r="AM22" s="347">
        <v>11087</v>
      </c>
      <c r="AN22" s="347">
        <v>5486</v>
      </c>
      <c r="AO22" s="347">
        <v>18921</v>
      </c>
      <c r="AP22" s="348">
        <v>255220</v>
      </c>
      <c r="AQ22" s="330">
        <v>44563</v>
      </c>
      <c r="AR22" s="330">
        <v>44926</v>
      </c>
      <c r="AS22" s="349" t="s">
        <v>492</v>
      </c>
    </row>
    <row r="23" spans="1:45" s="332" customFormat="1" ht="126.75" customHeight="1" x14ac:dyDescent="0.25">
      <c r="A23" s="333">
        <v>1</v>
      </c>
      <c r="B23" s="311" t="s">
        <v>400</v>
      </c>
      <c r="C23" s="334">
        <v>33</v>
      </c>
      <c r="D23" s="335" t="s">
        <v>481</v>
      </c>
      <c r="E23" s="336">
        <v>3301</v>
      </c>
      <c r="F23" s="337" t="s">
        <v>482</v>
      </c>
      <c r="G23" s="338">
        <v>3301073</v>
      </c>
      <c r="H23" s="337" t="s">
        <v>494</v>
      </c>
      <c r="I23" s="338">
        <v>3301073</v>
      </c>
      <c r="J23" s="337" t="s">
        <v>494</v>
      </c>
      <c r="K23" s="338">
        <v>330107301</v>
      </c>
      <c r="L23" s="337" t="s">
        <v>495</v>
      </c>
      <c r="M23" s="338">
        <v>330107301</v>
      </c>
      <c r="N23" s="340" t="s">
        <v>495</v>
      </c>
      <c r="O23" s="319">
        <v>600</v>
      </c>
      <c r="P23" s="320">
        <v>2020003630021</v>
      </c>
      <c r="Q23" s="311" t="s">
        <v>486</v>
      </c>
      <c r="R23" s="321">
        <v>0.95109999999999995</v>
      </c>
      <c r="S23" s="341" t="s">
        <v>487</v>
      </c>
      <c r="T23" s="342" t="s">
        <v>496</v>
      </c>
      <c r="U23" s="337" t="s">
        <v>511</v>
      </c>
      <c r="V23" s="357">
        <v>33000000</v>
      </c>
      <c r="W23" s="353" t="s">
        <v>513</v>
      </c>
      <c r="X23" s="345" t="s">
        <v>74</v>
      </c>
      <c r="Y23" s="346">
        <v>41</v>
      </c>
      <c r="Z23" s="319" t="s">
        <v>514</v>
      </c>
      <c r="AA23" s="347">
        <v>132610</v>
      </c>
      <c r="AB23" s="347">
        <v>122610</v>
      </c>
      <c r="AC23" s="347">
        <v>51540</v>
      </c>
      <c r="AD23" s="347">
        <v>28715</v>
      </c>
      <c r="AE23" s="347">
        <v>94938</v>
      </c>
      <c r="AF23" s="347">
        <v>40803</v>
      </c>
      <c r="AG23" s="347">
        <v>536</v>
      </c>
      <c r="AH23" s="347">
        <v>3179</v>
      </c>
      <c r="AI23" s="347">
        <v>6</v>
      </c>
      <c r="AJ23" s="347">
        <v>9</v>
      </c>
      <c r="AK23" s="348">
        <v>0</v>
      </c>
      <c r="AL23" s="348">
        <v>0</v>
      </c>
      <c r="AM23" s="347">
        <v>11087</v>
      </c>
      <c r="AN23" s="347">
        <v>5486</v>
      </c>
      <c r="AO23" s="347">
        <v>18921</v>
      </c>
      <c r="AP23" s="348">
        <v>255220</v>
      </c>
      <c r="AQ23" s="330">
        <v>44563</v>
      </c>
      <c r="AR23" s="330">
        <v>44926</v>
      </c>
      <c r="AS23" s="349" t="s">
        <v>492</v>
      </c>
    </row>
    <row r="24" spans="1:45" s="332" customFormat="1" ht="111" customHeight="1" x14ac:dyDescent="0.25">
      <c r="A24" s="333">
        <v>1</v>
      </c>
      <c r="B24" s="311" t="s">
        <v>400</v>
      </c>
      <c r="C24" s="334">
        <v>33</v>
      </c>
      <c r="D24" s="335" t="s">
        <v>481</v>
      </c>
      <c r="E24" s="336">
        <v>3301</v>
      </c>
      <c r="F24" s="337" t="s">
        <v>482</v>
      </c>
      <c r="G24" s="338">
        <v>3301073</v>
      </c>
      <c r="H24" s="337" t="s">
        <v>494</v>
      </c>
      <c r="I24" s="338">
        <v>3301073</v>
      </c>
      <c r="J24" s="337" t="s">
        <v>494</v>
      </c>
      <c r="K24" s="338">
        <v>330107301</v>
      </c>
      <c r="L24" s="337" t="s">
        <v>495</v>
      </c>
      <c r="M24" s="338">
        <v>330107301</v>
      </c>
      <c r="N24" s="340" t="s">
        <v>495</v>
      </c>
      <c r="O24" s="319">
        <v>600</v>
      </c>
      <c r="P24" s="320">
        <v>2020003630021</v>
      </c>
      <c r="Q24" s="311" t="s">
        <v>486</v>
      </c>
      <c r="R24" s="321">
        <v>0.95109999999999995</v>
      </c>
      <c r="S24" s="341" t="s">
        <v>487</v>
      </c>
      <c r="T24" s="342" t="s">
        <v>496</v>
      </c>
      <c r="U24" s="337" t="s">
        <v>511</v>
      </c>
      <c r="V24" s="357">
        <v>15000000</v>
      </c>
      <c r="W24" s="351" t="s">
        <v>515</v>
      </c>
      <c r="X24" s="358" t="s">
        <v>516</v>
      </c>
      <c r="Y24" s="346">
        <v>20</v>
      </c>
      <c r="Z24" s="319" t="s">
        <v>491</v>
      </c>
      <c r="AA24" s="347">
        <v>132610</v>
      </c>
      <c r="AB24" s="347">
        <v>122610</v>
      </c>
      <c r="AC24" s="347">
        <v>51540</v>
      </c>
      <c r="AD24" s="347">
        <v>28715</v>
      </c>
      <c r="AE24" s="347">
        <v>94938</v>
      </c>
      <c r="AF24" s="347">
        <v>40803</v>
      </c>
      <c r="AG24" s="347">
        <v>536</v>
      </c>
      <c r="AH24" s="347">
        <v>3179</v>
      </c>
      <c r="AI24" s="347">
        <v>6</v>
      </c>
      <c r="AJ24" s="347">
        <v>9</v>
      </c>
      <c r="AK24" s="348">
        <v>0</v>
      </c>
      <c r="AL24" s="348">
        <v>0</v>
      </c>
      <c r="AM24" s="347">
        <v>11087</v>
      </c>
      <c r="AN24" s="347">
        <v>5486</v>
      </c>
      <c r="AO24" s="347">
        <v>18921</v>
      </c>
      <c r="AP24" s="348">
        <v>255220</v>
      </c>
      <c r="AQ24" s="330">
        <v>44563</v>
      </c>
      <c r="AR24" s="330">
        <v>44926</v>
      </c>
      <c r="AS24" s="349" t="s">
        <v>492</v>
      </c>
    </row>
    <row r="25" spans="1:45" s="332" customFormat="1" ht="111" customHeight="1" x14ac:dyDescent="0.25">
      <c r="A25" s="333">
        <v>1</v>
      </c>
      <c r="B25" s="311" t="s">
        <v>400</v>
      </c>
      <c r="C25" s="334">
        <v>33</v>
      </c>
      <c r="D25" s="335" t="s">
        <v>481</v>
      </c>
      <c r="E25" s="336">
        <v>3301</v>
      </c>
      <c r="F25" s="337" t="s">
        <v>482</v>
      </c>
      <c r="G25" s="338">
        <v>3301073</v>
      </c>
      <c r="H25" s="337" t="s">
        <v>494</v>
      </c>
      <c r="I25" s="338">
        <v>3301073</v>
      </c>
      <c r="J25" s="337" t="s">
        <v>494</v>
      </c>
      <c r="K25" s="338">
        <v>330107301</v>
      </c>
      <c r="L25" s="337" t="s">
        <v>495</v>
      </c>
      <c r="M25" s="338">
        <v>330107301</v>
      </c>
      <c r="N25" s="340" t="s">
        <v>495</v>
      </c>
      <c r="O25" s="319">
        <v>600</v>
      </c>
      <c r="P25" s="320">
        <v>2020003630021</v>
      </c>
      <c r="Q25" s="311" t="s">
        <v>486</v>
      </c>
      <c r="R25" s="321">
        <v>0.95109999999999995</v>
      </c>
      <c r="S25" s="341" t="s">
        <v>487</v>
      </c>
      <c r="T25" s="342" t="s">
        <v>496</v>
      </c>
      <c r="U25" s="337" t="s">
        <v>511</v>
      </c>
      <c r="V25" s="354">
        <v>3000000</v>
      </c>
      <c r="W25" s="350" t="s">
        <v>517</v>
      </c>
      <c r="X25" s="358" t="s">
        <v>518</v>
      </c>
      <c r="Y25" s="346">
        <v>20</v>
      </c>
      <c r="Z25" s="319" t="s">
        <v>491</v>
      </c>
      <c r="AA25" s="347">
        <v>132610</v>
      </c>
      <c r="AB25" s="347">
        <v>122610</v>
      </c>
      <c r="AC25" s="347">
        <v>51540</v>
      </c>
      <c r="AD25" s="347">
        <v>28715</v>
      </c>
      <c r="AE25" s="347">
        <v>94938</v>
      </c>
      <c r="AF25" s="347">
        <v>40803</v>
      </c>
      <c r="AG25" s="347">
        <v>536</v>
      </c>
      <c r="AH25" s="347">
        <v>3179</v>
      </c>
      <c r="AI25" s="347">
        <v>6</v>
      </c>
      <c r="AJ25" s="347">
        <v>9</v>
      </c>
      <c r="AK25" s="348">
        <v>0</v>
      </c>
      <c r="AL25" s="348">
        <v>0</v>
      </c>
      <c r="AM25" s="347">
        <v>11087</v>
      </c>
      <c r="AN25" s="347">
        <v>5486</v>
      </c>
      <c r="AO25" s="347">
        <v>18921</v>
      </c>
      <c r="AP25" s="348">
        <v>255220</v>
      </c>
      <c r="AQ25" s="330">
        <v>44563</v>
      </c>
      <c r="AR25" s="330">
        <v>44926</v>
      </c>
      <c r="AS25" s="349" t="s">
        <v>492</v>
      </c>
    </row>
    <row r="26" spans="1:45" s="332" customFormat="1" ht="99.75" x14ac:dyDescent="0.25">
      <c r="A26" s="333">
        <v>1</v>
      </c>
      <c r="B26" s="311" t="s">
        <v>400</v>
      </c>
      <c r="C26" s="334">
        <v>33</v>
      </c>
      <c r="D26" s="335" t="s">
        <v>481</v>
      </c>
      <c r="E26" s="336">
        <v>3301</v>
      </c>
      <c r="F26" s="337" t="s">
        <v>482</v>
      </c>
      <c r="G26" s="338">
        <v>3301073</v>
      </c>
      <c r="H26" s="337" t="s">
        <v>494</v>
      </c>
      <c r="I26" s="338">
        <v>3301073</v>
      </c>
      <c r="J26" s="337" t="s">
        <v>494</v>
      </c>
      <c r="K26" s="338">
        <v>330107301</v>
      </c>
      <c r="L26" s="337" t="s">
        <v>495</v>
      </c>
      <c r="M26" s="338">
        <v>330107301</v>
      </c>
      <c r="N26" s="340" t="s">
        <v>495</v>
      </c>
      <c r="O26" s="319">
        <v>600</v>
      </c>
      <c r="P26" s="320">
        <v>2020003630021</v>
      </c>
      <c r="Q26" s="311" t="s">
        <v>486</v>
      </c>
      <c r="R26" s="321">
        <v>0.95109999999999995</v>
      </c>
      <c r="S26" s="341" t="s">
        <v>487</v>
      </c>
      <c r="T26" s="342" t="s">
        <v>496</v>
      </c>
      <c r="U26" s="337" t="s">
        <v>519</v>
      </c>
      <c r="V26" s="354">
        <v>700378398</v>
      </c>
      <c r="W26" s="344" t="s">
        <v>520</v>
      </c>
      <c r="X26" s="358" t="s">
        <v>503</v>
      </c>
      <c r="Y26" s="346">
        <v>39</v>
      </c>
      <c r="Z26" s="319" t="s">
        <v>501</v>
      </c>
      <c r="AA26" s="347">
        <v>132610</v>
      </c>
      <c r="AB26" s="347">
        <v>122610</v>
      </c>
      <c r="AC26" s="347">
        <v>51540</v>
      </c>
      <c r="AD26" s="347">
        <v>28715</v>
      </c>
      <c r="AE26" s="347">
        <v>94938</v>
      </c>
      <c r="AF26" s="347">
        <v>40803</v>
      </c>
      <c r="AG26" s="347">
        <v>536</v>
      </c>
      <c r="AH26" s="347">
        <v>3179</v>
      </c>
      <c r="AI26" s="347">
        <v>6</v>
      </c>
      <c r="AJ26" s="347">
        <v>9</v>
      </c>
      <c r="AK26" s="348">
        <v>0</v>
      </c>
      <c r="AL26" s="348">
        <v>0</v>
      </c>
      <c r="AM26" s="347">
        <v>11087</v>
      </c>
      <c r="AN26" s="347">
        <v>5486</v>
      </c>
      <c r="AO26" s="347">
        <v>18921</v>
      </c>
      <c r="AP26" s="348">
        <v>255220</v>
      </c>
      <c r="AQ26" s="330">
        <v>44563</v>
      </c>
      <c r="AR26" s="330">
        <v>44926</v>
      </c>
      <c r="AS26" s="349" t="s">
        <v>492</v>
      </c>
    </row>
    <row r="27" spans="1:45" s="332" customFormat="1" ht="99.75" x14ac:dyDescent="0.25">
      <c r="A27" s="333">
        <v>1</v>
      </c>
      <c r="B27" s="311" t="s">
        <v>400</v>
      </c>
      <c r="C27" s="334">
        <v>33</v>
      </c>
      <c r="D27" s="335" t="s">
        <v>481</v>
      </c>
      <c r="E27" s="336">
        <v>3301</v>
      </c>
      <c r="F27" s="337" t="s">
        <v>482</v>
      </c>
      <c r="G27" s="338">
        <v>3301073</v>
      </c>
      <c r="H27" s="337" t="s">
        <v>494</v>
      </c>
      <c r="I27" s="338">
        <v>3301073</v>
      </c>
      <c r="J27" s="337" t="s">
        <v>494</v>
      </c>
      <c r="K27" s="338">
        <v>330107301</v>
      </c>
      <c r="L27" s="337" t="s">
        <v>495</v>
      </c>
      <c r="M27" s="338">
        <v>330107301</v>
      </c>
      <c r="N27" s="340" t="s">
        <v>495</v>
      </c>
      <c r="O27" s="319">
        <v>600</v>
      </c>
      <c r="P27" s="320">
        <v>2020003630021</v>
      </c>
      <c r="Q27" s="311" t="s">
        <v>486</v>
      </c>
      <c r="R27" s="321">
        <v>0.95109999999999995</v>
      </c>
      <c r="S27" s="341" t="s">
        <v>487</v>
      </c>
      <c r="T27" s="342" t="s">
        <v>496</v>
      </c>
      <c r="U27" s="337" t="s">
        <v>519</v>
      </c>
      <c r="V27" s="354">
        <v>67688898.989999995</v>
      </c>
      <c r="W27" s="344" t="s">
        <v>521</v>
      </c>
      <c r="X27" s="358" t="s">
        <v>503</v>
      </c>
      <c r="Y27" s="346">
        <v>214</v>
      </c>
      <c r="Z27" s="319" t="s">
        <v>522</v>
      </c>
      <c r="AA27" s="347">
        <v>132610</v>
      </c>
      <c r="AB27" s="347">
        <v>122610</v>
      </c>
      <c r="AC27" s="347">
        <v>51540</v>
      </c>
      <c r="AD27" s="347">
        <v>28715</v>
      </c>
      <c r="AE27" s="347">
        <v>94938</v>
      </c>
      <c r="AF27" s="347">
        <v>40803</v>
      </c>
      <c r="AG27" s="347">
        <v>536</v>
      </c>
      <c r="AH27" s="347">
        <v>3179</v>
      </c>
      <c r="AI27" s="347">
        <v>6</v>
      </c>
      <c r="AJ27" s="347">
        <v>9</v>
      </c>
      <c r="AK27" s="348">
        <v>0</v>
      </c>
      <c r="AL27" s="348">
        <v>0</v>
      </c>
      <c r="AM27" s="347">
        <v>11087</v>
      </c>
      <c r="AN27" s="347">
        <v>5486</v>
      </c>
      <c r="AO27" s="347">
        <v>18921</v>
      </c>
      <c r="AP27" s="348">
        <v>255220</v>
      </c>
      <c r="AQ27" s="330">
        <v>44563</v>
      </c>
      <c r="AR27" s="330">
        <v>44926</v>
      </c>
      <c r="AS27" s="349" t="s">
        <v>492</v>
      </c>
    </row>
    <row r="28" spans="1:45" s="332" customFormat="1" ht="105.75" customHeight="1" x14ac:dyDescent="0.25">
      <c r="A28" s="333">
        <v>1</v>
      </c>
      <c r="B28" s="311" t="s">
        <v>400</v>
      </c>
      <c r="C28" s="334">
        <v>33</v>
      </c>
      <c r="D28" s="335" t="s">
        <v>481</v>
      </c>
      <c r="E28" s="336">
        <v>3301</v>
      </c>
      <c r="F28" s="337" t="s">
        <v>482</v>
      </c>
      <c r="G28" s="338">
        <v>3301073</v>
      </c>
      <c r="H28" s="337" t="s">
        <v>494</v>
      </c>
      <c r="I28" s="338">
        <v>3301073</v>
      </c>
      <c r="J28" s="337" t="s">
        <v>494</v>
      </c>
      <c r="K28" s="338">
        <v>330107301</v>
      </c>
      <c r="L28" s="337" t="s">
        <v>495</v>
      </c>
      <c r="M28" s="338">
        <v>330107301</v>
      </c>
      <c r="N28" s="340" t="s">
        <v>495</v>
      </c>
      <c r="O28" s="319">
        <v>600</v>
      </c>
      <c r="P28" s="320">
        <v>2020003630021</v>
      </c>
      <c r="Q28" s="311" t="s">
        <v>486</v>
      </c>
      <c r="R28" s="321">
        <v>0.95109999999999995</v>
      </c>
      <c r="S28" s="341" t="s">
        <v>487</v>
      </c>
      <c r="T28" s="342" t="s">
        <v>496</v>
      </c>
      <c r="U28" s="337" t="s">
        <v>523</v>
      </c>
      <c r="V28" s="354">
        <v>141475679</v>
      </c>
      <c r="W28" s="344" t="s">
        <v>524</v>
      </c>
      <c r="X28" s="358" t="s">
        <v>503</v>
      </c>
      <c r="Y28" s="346">
        <v>41</v>
      </c>
      <c r="Z28" s="319" t="s">
        <v>514</v>
      </c>
      <c r="AA28" s="347">
        <v>132610</v>
      </c>
      <c r="AB28" s="347">
        <v>122610</v>
      </c>
      <c r="AC28" s="347">
        <v>51540</v>
      </c>
      <c r="AD28" s="347">
        <v>28715</v>
      </c>
      <c r="AE28" s="347">
        <v>94938</v>
      </c>
      <c r="AF28" s="347">
        <v>40803</v>
      </c>
      <c r="AG28" s="347">
        <v>536</v>
      </c>
      <c r="AH28" s="347">
        <v>3179</v>
      </c>
      <c r="AI28" s="347">
        <v>6</v>
      </c>
      <c r="AJ28" s="347">
        <v>9</v>
      </c>
      <c r="AK28" s="348">
        <v>0</v>
      </c>
      <c r="AL28" s="348">
        <v>0</v>
      </c>
      <c r="AM28" s="347">
        <v>11087</v>
      </c>
      <c r="AN28" s="347">
        <v>5486</v>
      </c>
      <c r="AO28" s="347">
        <v>18921</v>
      </c>
      <c r="AP28" s="348">
        <v>255220</v>
      </c>
      <c r="AQ28" s="330">
        <v>44563</v>
      </c>
      <c r="AR28" s="330">
        <v>44926</v>
      </c>
      <c r="AS28" s="349" t="s">
        <v>492</v>
      </c>
    </row>
    <row r="29" spans="1:45" s="332" customFormat="1" ht="105.75" customHeight="1" x14ac:dyDescent="0.25">
      <c r="A29" s="333">
        <v>1</v>
      </c>
      <c r="B29" s="311" t="s">
        <v>400</v>
      </c>
      <c r="C29" s="334">
        <v>33</v>
      </c>
      <c r="D29" s="335" t="s">
        <v>481</v>
      </c>
      <c r="E29" s="336">
        <v>3301</v>
      </c>
      <c r="F29" s="337" t="s">
        <v>482</v>
      </c>
      <c r="G29" s="338">
        <v>3301073</v>
      </c>
      <c r="H29" s="337" t="s">
        <v>494</v>
      </c>
      <c r="I29" s="338">
        <v>3301073</v>
      </c>
      <c r="J29" s="337" t="s">
        <v>494</v>
      </c>
      <c r="K29" s="338">
        <v>330107301</v>
      </c>
      <c r="L29" s="337" t="s">
        <v>495</v>
      </c>
      <c r="M29" s="338">
        <v>330107301</v>
      </c>
      <c r="N29" s="340" t="s">
        <v>495</v>
      </c>
      <c r="O29" s="319">
        <v>600</v>
      </c>
      <c r="P29" s="320">
        <v>2020003630021</v>
      </c>
      <c r="Q29" s="311" t="s">
        <v>486</v>
      </c>
      <c r="R29" s="321">
        <v>0.95109999999999995</v>
      </c>
      <c r="S29" s="341" t="s">
        <v>487</v>
      </c>
      <c r="T29" s="342" t="s">
        <v>496</v>
      </c>
      <c r="U29" s="337" t="s">
        <v>523</v>
      </c>
      <c r="V29" s="354">
        <v>16044780.800000001</v>
      </c>
      <c r="W29" s="344" t="s">
        <v>525</v>
      </c>
      <c r="X29" s="358" t="s">
        <v>503</v>
      </c>
      <c r="Y29" s="346">
        <v>215</v>
      </c>
      <c r="Z29" s="319" t="s">
        <v>526</v>
      </c>
      <c r="AA29" s="347">
        <v>132610</v>
      </c>
      <c r="AB29" s="347">
        <v>122610</v>
      </c>
      <c r="AC29" s="347">
        <v>51540</v>
      </c>
      <c r="AD29" s="347">
        <v>28715</v>
      </c>
      <c r="AE29" s="347">
        <v>94938</v>
      </c>
      <c r="AF29" s="347">
        <v>40803</v>
      </c>
      <c r="AG29" s="347">
        <v>536</v>
      </c>
      <c r="AH29" s="347">
        <v>3179</v>
      </c>
      <c r="AI29" s="347">
        <v>6</v>
      </c>
      <c r="AJ29" s="347">
        <v>9</v>
      </c>
      <c r="AK29" s="348">
        <v>0</v>
      </c>
      <c r="AL29" s="348">
        <v>0</v>
      </c>
      <c r="AM29" s="347">
        <v>11087</v>
      </c>
      <c r="AN29" s="347">
        <v>5486</v>
      </c>
      <c r="AO29" s="347">
        <v>18921</v>
      </c>
      <c r="AP29" s="348">
        <v>255220</v>
      </c>
      <c r="AQ29" s="330">
        <v>44563</v>
      </c>
      <c r="AR29" s="330">
        <v>44926</v>
      </c>
      <c r="AS29" s="349" t="s">
        <v>492</v>
      </c>
    </row>
    <row r="30" spans="1:45" s="332" customFormat="1" ht="105.75" customHeight="1" x14ac:dyDescent="0.25">
      <c r="A30" s="333">
        <v>1</v>
      </c>
      <c r="B30" s="311" t="s">
        <v>400</v>
      </c>
      <c r="C30" s="334">
        <v>33</v>
      </c>
      <c r="D30" s="335" t="s">
        <v>481</v>
      </c>
      <c r="E30" s="336">
        <v>3301</v>
      </c>
      <c r="F30" s="337" t="s">
        <v>482</v>
      </c>
      <c r="G30" s="338" t="s">
        <v>64</v>
      </c>
      <c r="H30" s="337" t="s">
        <v>527</v>
      </c>
      <c r="I30" s="338">
        <v>3301070</v>
      </c>
      <c r="J30" s="337" t="s">
        <v>528</v>
      </c>
      <c r="K30" s="338" t="s">
        <v>64</v>
      </c>
      <c r="L30" s="337" t="s">
        <v>529</v>
      </c>
      <c r="M30" s="338">
        <v>330107000</v>
      </c>
      <c r="N30" s="340" t="s">
        <v>247</v>
      </c>
      <c r="O30" s="319">
        <v>0.4</v>
      </c>
      <c r="P30" s="320">
        <v>2020003630021</v>
      </c>
      <c r="Q30" s="311" t="s">
        <v>486</v>
      </c>
      <c r="R30" s="321">
        <v>1.7299999999999999E-2</v>
      </c>
      <c r="S30" s="341" t="s">
        <v>487</v>
      </c>
      <c r="T30" s="342" t="s">
        <v>530</v>
      </c>
      <c r="U30" s="337" t="s">
        <v>531</v>
      </c>
      <c r="V30" s="354">
        <v>36000000</v>
      </c>
      <c r="W30" s="344" t="s">
        <v>532</v>
      </c>
      <c r="X30" s="345" t="s">
        <v>74</v>
      </c>
      <c r="Y30" s="346">
        <v>20</v>
      </c>
      <c r="Z30" s="319" t="s">
        <v>491</v>
      </c>
      <c r="AA30" s="347">
        <v>132610</v>
      </c>
      <c r="AB30" s="347">
        <v>122610</v>
      </c>
      <c r="AC30" s="347">
        <v>51540</v>
      </c>
      <c r="AD30" s="347">
        <v>28715</v>
      </c>
      <c r="AE30" s="347">
        <v>94938</v>
      </c>
      <c r="AF30" s="347">
        <v>40803</v>
      </c>
      <c r="AG30" s="347">
        <v>536</v>
      </c>
      <c r="AH30" s="347">
        <v>3179</v>
      </c>
      <c r="AI30" s="347">
        <v>6</v>
      </c>
      <c r="AJ30" s="347">
        <v>9</v>
      </c>
      <c r="AK30" s="348">
        <v>0</v>
      </c>
      <c r="AL30" s="348">
        <v>0</v>
      </c>
      <c r="AM30" s="347">
        <v>11087</v>
      </c>
      <c r="AN30" s="347">
        <v>5486</v>
      </c>
      <c r="AO30" s="347">
        <v>18921</v>
      </c>
      <c r="AP30" s="348">
        <v>255220</v>
      </c>
      <c r="AQ30" s="330">
        <v>44563</v>
      </c>
      <c r="AR30" s="330">
        <v>44926</v>
      </c>
      <c r="AS30" s="349" t="s">
        <v>492</v>
      </c>
    </row>
    <row r="31" spans="1:45" s="332" customFormat="1" ht="99.75" x14ac:dyDescent="0.25">
      <c r="A31" s="333">
        <v>1</v>
      </c>
      <c r="B31" s="311" t="s">
        <v>400</v>
      </c>
      <c r="C31" s="334">
        <v>33</v>
      </c>
      <c r="D31" s="335" t="s">
        <v>481</v>
      </c>
      <c r="E31" s="336">
        <v>3301</v>
      </c>
      <c r="F31" s="337" t="s">
        <v>482</v>
      </c>
      <c r="G31" s="338">
        <v>3301099</v>
      </c>
      <c r="H31" s="337" t="s">
        <v>533</v>
      </c>
      <c r="I31" s="338">
        <v>3301099</v>
      </c>
      <c r="J31" s="337" t="s">
        <v>533</v>
      </c>
      <c r="K31" s="338">
        <v>330109900</v>
      </c>
      <c r="L31" s="337" t="s">
        <v>534</v>
      </c>
      <c r="M31" s="338">
        <v>330109900</v>
      </c>
      <c r="N31" s="340" t="s">
        <v>534</v>
      </c>
      <c r="O31" s="319">
        <v>1</v>
      </c>
      <c r="P31" s="320">
        <v>2020003630021</v>
      </c>
      <c r="Q31" s="311" t="s">
        <v>486</v>
      </c>
      <c r="R31" s="321">
        <v>2.4E-2</v>
      </c>
      <c r="S31" s="341" t="s">
        <v>487</v>
      </c>
      <c r="T31" s="342" t="s">
        <v>535</v>
      </c>
      <c r="U31" s="337" t="s">
        <v>536</v>
      </c>
      <c r="V31" s="354">
        <v>30000000</v>
      </c>
      <c r="W31" s="353" t="s">
        <v>537</v>
      </c>
      <c r="X31" s="345" t="s">
        <v>74</v>
      </c>
      <c r="Y31" s="346">
        <v>20</v>
      </c>
      <c r="Z31" s="319" t="s">
        <v>491</v>
      </c>
      <c r="AA31" s="347">
        <v>132610</v>
      </c>
      <c r="AB31" s="347">
        <v>122610</v>
      </c>
      <c r="AC31" s="347">
        <v>51540</v>
      </c>
      <c r="AD31" s="347">
        <v>28715</v>
      </c>
      <c r="AE31" s="347">
        <v>94938</v>
      </c>
      <c r="AF31" s="347">
        <v>40803</v>
      </c>
      <c r="AG31" s="347">
        <v>536</v>
      </c>
      <c r="AH31" s="347">
        <v>3179</v>
      </c>
      <c r="AI31" s="347">
        <v>6</v>
      </c>
      <c r="AJ31" s="347">
        <v>9</v>
      </c>
      <c r="AK31" s="348">
        <v>0</v>
      </c>
      <c r="AL31" s="348">
        <v>0</v>
      </c>
      <c r="AM31" s="347">
        <v>11087</v>
      </c>
      <c r="AN31" s="347">
        <v>5486</v>
      </c>
      <c r="AO31" s="347">
        <v>18921</v>
      </c>
      <c r="AP31" s="348">
        <v>255220</v>
      </c>
      <c r="AQ31" s="330">
        <v>44563</v>
      </c>
      <c r="AR31" s="330">
        <v>44926</v>
      </c>
      <c r="AS31" s="349" t="s">
        <v>492</v>
      </c>
    </row>
    <row r="32" spans="1:45" s="332" customFormat="1" ht="185.25" x14ac:dyDescent="0.25">
      <c r="A32" s="333">
        <v>1</v>
      </c>
      <c r="B32" s="311" t="s">
        <v>400</v>
      </c>
      <c r="C32" s="334">
        <v>33</v>
      </c>
      <c r="D32" s="335" t="s">
        <v>481</v>
      </c>
      <c r="E32" s="336">
        <v>3301</v>
      </c>
      <c r="F32" s="337" t="s">
        <v>482</v>
      </c>
      <c r="G32" s="338">
        <v>3301052</v>
      </c>
      <c r="H32" s="337" t="s">
        <v>538</v>
      </c>
      <c r="I32" s="338">
        <v>3301052</v>
      </c>
      <c r="J32" s="337" t="s">
        <v>538</v>
      </c>
      <c r="K32" s="338">
        <v>330105203</v>
      </c>
      <c r="L32" s="337" t="s">
        <v>539</v>
      </c>
      <c r="M32" s="338">
        <v>330105203</v>
      </c>
      <c r="N32" s="340" t="s">
        <v>539</v>
      </c>
      <c r="O32" s="319">
        <v>135</v>
      </c>
      <c r="P32" s="320">
        <v>2020003630021</v>
      </c>
      <c r="Q32" s="311" t="s">
        <v>486</v>
      </c>
      <c r="R32" s="321">
        <v>2.4E-2</v>
      </c>
      <c r="S32" s="341" t="s">
        <v>487</v>
      </c>
      <c r="T32" s="342" t="s">
        <v>540</v>
      </c>
      <c r="U32" s="337" t="s">
        <v>541</v>
      </c>
      <c r="V32" s="354">
        <v>20000000</v>
      </c>
      <c r="W32" s="344" t="s">
        <v>542</v>
      </c>
      <c r="X32" s="358" t="s">
        <v>543</v>
      </c>
      <c r="Y32" s="346">
        <v>20</v>
      </c>
      <c r="Z32" s="319" t="s">
        <v>491</v>
      </c>
      <c r="AA32" s="347">
        <v>132610</v>
      </c>
      <c r="AB32" s="347">
        <v>122610</v>
      </c>
      <c r="AC32" s="347">
        <v>51540</v>
      </c>
      <c r="AD32" s="347">
        <v>28715</v>
      </c>
      <c r="AE32" s="347">
        <v>94938</v>
      </c>
      <c r="AF32" s="347">
        <v>40803</v>
      </c>
      <c r="AG32" s="347">
        <v>536</v>
      </c>
      <c r="AH32" s="347">
        <v>3179</v>
      </c>
      <c r="AI32" s="347">
        <v>6</v>
      </c>
      <c r="AJ32" s="347">
        <v>9</v>
      </c>
      <c r="AK32" s="348">
        <v>0</v>
      </c>
      <c r="AL32" s="348">
        <v>0</v>
      </c>
      <c r="AM32" s="347">
        <v>11087</v>
      </c>
      <c r="AN32" s="347">
        <v>5486</v>
      </c>
      <c r="AO32" s="347">
        <v>18921</v>
      </c>
      <c r="AP32" s="348">
        <v>255220</v>
      </c>
      <c r="AQ32" s="330">
        <v>44563</v>
      </c>
      <c r="AR32" s="330">
        <v>44926</v>
      </c>
      <c r="AS32" s="349" t="s">
        <v>492</v>
      </c>
    </row>
    <row r="33" spans="1:1946" s="332" customFormat="1" ht="114" x14ac:dyDescent="0.25">
      <c r="A33" s="333">
        <v>1</v>
      </c>
      <c r="B33" s="311" t="s">
        <v>400</v>
      </c>
      <c r="C33" s="334">
        <v>33</v>
      </c>
      <c r="D33" s="335" t="s">
        <v>481</v>
      </c>
      <c r="E33" s="336">
        <v>3301</v>
      </c>
      <c r="F33" s="337" t="s">
        <v>482</v>
      </c>
      <c r="G33" s="338">
        <v>3301085</v>
      </c>
      <c r="H33" s="337" t="s">
        <v>544</v>
      </c>
      <c r="I33" s="338">
        <v>3301085</v>
      </c>
      <c r="J33" s="337" t="s">
        <v>544</v>
      </c>
      <c r="K33" s="338">
        <v>330108500</v>
      </c>
      <c r="L33" s="337" t="s">
        <v>545</v>
      </c>
      <c r="M33" s="338">
        <v>330108500</v>
      </c>
      <c r="N33" s="340" t="s">
        <v>545</v>
      </c>
      <c r="O33" s="319">
        <v>115362</v>
      </c>
      <c r="P33" s="320">
        <v>2020003630020</v>
      </c>
      <c r="Q33" s="311" t="s">
        <v>546</v>
      </c>
      <c r="R33" s="359">
        <v>0.78</v>
      </c>
      <c r="S33" s="341" t="s">
        <v>547</v>
      </c>
      <c r="T33" s="342" t="s">
        <v>548</v>
      </c>
      <c r="U33" s="337" t="s">
        <v>549</v>
      </c>
      <c r="V33" s="360">
        <f>60000000+25000000</f>
        <v>85000000</v>
      </c>
      <c r="W33" s="353" t="s">
        <v>550</v>
      </c>
      <c r="X33" s="345" t="s">
        <v>74</v>
      </c>
      <c r="Y33" s="346">
        <v>34</v>
      </c>
      <c r="Z33" s="319" t="s">
        <v>551</v>
      </c>
      <c r="AA33" s="347">
        <v>63500</v>
      </c>
      <c r="AB33" s="347">
        <v>51500</v>
      </c>
      <c r="AC33" s="347">
        <v>25915</v>
      </c>
      <c r="AD33" s="347">
        <v>15281</v>
      </c>
      <c r="AE33" s="347">
        <v>46136</v>
      </c>
      <c r="AF33" s="347">
        <v>20914</v>
      </c>
      <c r="AG33" s="347">
        <v>252</v>
      </c>
      <c r="AH33" s="347">
        <v>1481</v>
      </c>
      <c r="AI33" s="347">
        <v>4</v>
      </c>
      <c r="AJ33" s="347">
        <v>0.25449142982914685</v>
      </c>
      <c r="AK33" s="348">
        <v>0</v>
      </c>
      <c r="AL33" s="348">
        <v>0</v>
      </c>
      <c r="AM33" s="347">
        <v>5</v>
      </c>
      <c r="AN33" s="347">
        <v>5003</v>
      </c>
      <c r="AO33" s="347">
        <v>9</v>
      </c>
      <c r="AP33" s="361">
        <v>115000</v>
      </c>
      <c r="AQ33" s="330">
        <v>44563</v>
      </c>
      <c r="AR33" s="330">
        <v>44926</v>
      </c>
      <c r="AS33" s="349" t="s">
        <v>492</v>
      </c>
    </row>
    <row r="34" spans="1:1946" s="332" customFormat="1" ht="114" x14ac:dyDescent="0.25">
      <c r="A34" s="333">
        <v>1</v>
      </c>
      <c r="B34" s="311" t="s">
        <v>400</v>
      </c>
      <c r="C34" s="334">
        <v>33</v>
      </c>
      <c r="D34" s="335" t="s">
        <v>481</v>
      </c>
      <c r="E34" s="336">
        <v>3301</v>
      </c>
      <c r="F34" s="337" t="s">
        <v>482</v>
      </c>
      <c r="G34" s="338">
        <v>3301085</v>
      </c>
      <c r="H34" s="337" t="s">
        <v>544</v>
      </c>
      <c r="I34" s="338">
        <v>3301085</v>
      </c>
      <c r="J34" s="337" t="s">
        <v>544</v>
      </c>
      <c r="K34" s="338">
        <v>330108500</v>
      </c>
      <c r="L34" s="337" t="s">
        <v>545</v>
      </c>
      <c r="M34" s="338">
        <v>330108500</v>
      </c>
      <c r="N34" s="340" t="s">
        <v>545</v>
      </c>
      <c r="O34" s="319">
        <v>115362</v>
      </c>
      <c r="P34" s="320">
        <v>2020003630020</v>
      </c>
      <c r="Q34" s="311" t="s">
        <v>546</v>
      </c>
      <c r="R34" s="359">
        <v>0.78</v>
      </c>
      <c r="S34" s="341" t="s">
        <v>547</v>
      </c>
      <c r="T34" s="342" t="s">
        <v>548</v>
      </c>
      <c r="U34" s="337" t="s">
        <v>549</v>
      </c>
      <c r="V34" s="360">
        <v>68238766.060000002</v>
      </c>
      <c r="W34" s="353" t="s">
        <v>552</v>
      </c>
      <c r="X34" s="345" t="s">
        <v>74</v>
      </c>
      <c r="Y34" s="346">
        <v>213</v>
      </c>
      <c r="Z34" s="319" t="s">
        <v>553</v>
      </c>
      <c r="AA34" s="347">
        <v>63500</v>
      </c>
      <c r="AB34" s="347">
        <v>51500</v>
      </c>
      <c r="AC34" s="347">
        <v>25915</v>
      </c>
      <c r="AD34" s="347">
        <v>15281</v>
      </c>
      <c r="AE34" s="347">
        <v>46136</v>
      </c>
      <c r="AF34" s="347">
        <v>20914</v>
      </c>
      <c r="AG34" s="347">
        <v>252</v>
      </c>
      <c r="AH34" s="347">
        <v>1481</v>
      </c>
      <c r="AI34" s="347">
        <v>4</v>
      </c>
      <c r="AJ34" s="347">
        <v>0.25449142982914685</v>
      </c>
      <c r="AK34" s="348">
        <v>0</v>
      </c>
      <c r="AL34" s="348">
        <v>0</v>
      </c>
      <c r="AM34" s="347">
        <v>5</v>
      </c>
      <c r="AN34" s="347">
        <v>5003</v>
      </c>
      <c r="AO34" s="347">
        <v>9</v>
      </c>
      <c r="AP34" s="361">
        <v>115000</v>
      </c>
      <c r="AQ34" s="330">
        <v>44563</v>
      </c>
      <c r="AR34" s="330">
        <v>44926</v>
      </c>
      <c r="AS34" s="349" t="s">
        <v>492</v>
      </c>
    </row>
    <row r="35" spans="1:1946" s="332" customFormat="1" ht="101.25" customHeight="1" x14ac:dyDescent="0.25">
      <c r="A35" s="333">
        <v>1</v>
      </c>
      <c r="B35" s="311" t="s">
        <v>400</v>
      </c>
      <c r="C35" s="334">
        <v>33</v>
      </c>
      <c r="D35" s="335" t="s">
        <v>481</v>
      </c>
      <c r="E35" s="336">
        <v>3301</v>
      </c>
      <c r="F35" s="337" t="s">
        <v>482</v>
      </c>
      <c r="G35" s="338">
        <v>3301085</v>
      </c>
      <c r="H35" s="337" t="s">
        <v>544</v>
      </c>
      <c r="I35" s="338">
        <v>3301085</v>
      </c>
      <c r="J35" s="337" t="s">
        <v>544</v>
      </c>
      <c r="K35" s="338">
        <v>330108500</v>
      </c>
      <c r="L35" s="337" t="s">
        <v>545</v>
      </c>
      <c r="M35" s="338">
        <v>330108500</v>
      </c>
      <c r="N35" s="340" t="s">
        <v>545</v>
      </c>
      <c r="O35" s="319">
        <v>115362</v>
      </c>
      <c r="P35" s="320">
        <v>2020003630020</v>
      </c>
      <c r="Q35" s="311" t="s">
        <v>546</v>
      </c>
      <c r="R35" s="359">
        <v>0.78</v>
      </c>
      <c r="S35" s="341" t="s">
        <v>547</v>
      </c>
      <c r="T35" s="342" t="s">
        <v>548</v>
      </c>
      <c r="U35" s="337" t="s">
        <v>549</v>
      </c>
      <c r="V35" s="360">
        <f>10000000+5000000+160000000</f>
        <v>175000000</v>
      </c>
      <c r="W35" s="353" t="s">
        <v>554</v>
      </c>
      <c r="X35" s="345" t="s">
        <v>74</v>
      </c>
      <c r="Y35" s="346">
        <v>20</v>
      </c>
      <c r="Z35" s="319" t="s">
        <v>491</v>
      </c>
      <c r="AA35" s="347">
        <v>63500</v>
      </c>
      <c r="AB35" s="347">
        <v>51500</v>
      </c>
      <c r="AC35" s="347">
        <v>25915</v>
      </c>
      <c r="AD35" s="347">
        <v>15281</v>
      </c>
      <c r="AE35" s="347">
        <v>46136</v>
      </c>
      <c r="AF35" s="347">
        <v>20914</v>
      </c>
      <c r="AG35" s="347">
        <v>252</v>
      </c>
      <c r="AH35" s="347">
        <v>1481</v>
      </c>
      <c r="AI35" s="347">
        <v>4</v>
      </c>
      <c r="AJ35" s="347">
        <v>0.25449142982914685</v>
      </c>
      <c r="AK35" s="348">
        <v>0</v>
      </c>
      <c r="AL35" s="348">
        <v>0</v>
      </c>
      <c r="AM35" s="347">
        <v>5</v>
      </c>
      <c r="AN35" s="347">
        <v>5003</v>
      </c>
      <c r="AO35" s="347">
        <v>9</v>
      </c>
      <c r="AP35" s="361">
        <v>115000</v>
      </c>
      <c r="AQ35" s="330">
        <v>44563</v>
      </c>
      <c r="AR35" s="330">
        <v>44926</v>
      </c>
      <c r="AS35" s="349" t="s">
        <v>492</v>
      </c>
    </row>
    <row r="36" spans="1:1946" s="332" customFormat="1" ht="101.25" customHeight="1" x14ac:dyDescent="0.25">
      <c r="A36" s="333">
        <v>1</v>
      </c>
      <c r="B36" s="311" t="s">
        <v>400</v>
      </c>
      <c r="C36" s="334">
        <v>33</v>
      </c>
      <c r="D36" s="335" t="s">
        <v>481</v>
      </c>
      <c r="E36" s="336">
        <v>3301</v>
      </c>
      <c r="F36" s="337" t="s">
        <v>482</v>
      </c>
      <c r="G36" s="338">
        <v>3301085</v>
      </c>
      <c r="H36" s="337" t="s">
        <v>544</v>
      </c>
      <c r="I36" s="338">
        <v>3301085</v>
      </c>
      <c r="J36" s="337" t="s">
        <v>544</v>
      </c>
      <c r="K36" s="338">
        <v>330108500</v>
      </c>
      <c r="L36" s="337" t="s">
        <v>545</v>
      </c>
      <c r="M36" s="338">
        <v>330108500</v>
      </c>
      <c r="N36" s="340" t="s">
        <v>545</v>
      </c>
      <c r="O36" s="319">
        <v>115362</v>
      </c>
      <c r="P36" s="320">
        <v>2020003630020</v>
      </c>
      <c r="Q36" s="311" t="s">
        <v>546</v>
      </c>
      <c r="R36" s="359">
        <v>0.78</v>
      </c>
      <c r="S36" s="341" t="s">
        <v>547</v>
      </c>
      <c r="T36" s="342" t="s">
        <v>548</v>
      </c>
      <c r="U36" s="337" t="s">
        <v>549</v>
      </c>
      <c r="V36" s="360">
        <v>80000000</v>
      </c>
      <c r="W36" s="353" t="s">
        <v>555</v>
      </c>
      <c r="X36" s="345" t="s">
        <v>74</v>
      </c>
      <c r="Y36" s="346">
        <v>88</v>
      </c>
      <c r="Z36" s="319" t="s">
        <v>139</v>
      </c>
      <c r="AA36" s="347">
        <v>63500</v>
      </c>
      <c r="AB36" s="347">
        <v>51500</v>
      </c>
      <c r="AC36" s="347">
        <v>25915</v>
      </c>
      <c r="AD36" s="347">
        <v>15281</v>
      </c>
      <c r="AE36" s="347">
        <v>46136</v>
      </c>
      <c r="AF36" s="347">
        <v>20914</v>
      </c>
      <c r="AG36" s="347">
        <v>252</v>
      </c>
      <c r="AH36" s="347">
        <v>1481</v>
      </c>
      <c r="AI36" s="347">
        <v>4</v>
      </c>
      <c r="AJ36" s="347">
        <v>0.25449142982914685</v>
      </c>
      <c r="AK36" s="348">
        <v>0</v>
      </c>
      <c r="AL36" s="348">
        <v>0</v>
      </c>
      <c r="AM36" s="347">
        <v>5</v>
      </c>
      <c r="AN36" s="347">
        <v>5003</v>
      </c>
      <c r="AO36" s="347">
        <v>9</v>
      </c>
      <c r="AP36" s="361">
        <v>115000</v>
      </c>
      <c r="AQ36" s="330">
        <v>44563</v>
      </c>
      <c r="AR36" s="330">
        <v>44926</v>
      </c>
      <c r="AS36" s="349" t="s">
        <v>492</v>
      </c>
    </row>
    <row r="37" spans="1:1946" s="332" customFormat="1" ht="101.25" customHeight="1" x14ac:dyDescent="0.25">
      <c r="A37" s="333">
        <v>1</v>
      </c>
      <c r="B37" s="311" t="s">
        <v>400</v>
      </c>
      <c r="C37" s="334">
        <v>33</v>
      </c>
      <c r="D37" s="335" t="s">
        <v>481</v>
      </c>
      <c r="E37" s="336">
        <v>3301</v>
      </c>
      <c r="F37" s="337" t="s">
        <v>482</v>
      </c>
      <c r="G37" s="338">
        <v>3301085</v>
      </c>
      <c r="H37" s="337" t="s">
        <v>544</v>
      </c>
      <c r="I37" s="338">
        <v>3301085</v>
      </c>
      <c r="J37" s="337" t="s">
        <v>544</v>
      </c>
      <c r="K37" s="338">
        <v>330108500</v>
      </c>
      <c r="L37" s="337" t="s">
        <v>545</v>
      </c>
      <c r="M37" s="338">
        <v>330108500</v>
      </c>
      <c r="N37" s="340" t="s">
        <v>545</v>
      </c>
      <c r="O37" s="319">
        <v>115362</v>
      </c>
      <c r="P37" s="320">
        <v>2020003630020</v>
      </c>
      <c r="Q37" s="311" t="s">
        <v>546</v>
      </c>
      <c r="R37" s="359">
        <v>0.78</v>
      </c>
      <c r="S37" s="341" t="s">
        <v>547</v>
      </c>
      <c r="T37" s="342" t="s">
        <v>548</v>
      </c>
      <c r="U37" s="337" t="s">
        <v>549</v>
      </c>
      <c r="V37" s="360">
        <v>5000000</v>
      </c>
      <c r="W37" s="353" t="s">
        <v>556</v>
      </c>
      <c r="X37" s="358" t="s">
        <v>516</v>
      </c>
      <c r="Y37" s="346">
        <v>20</v>
      </c>
      <c r="Z37" s="319" t="s">
        <v>491</v>
      </c>
      <c r="AA37" s="347">
        <v>63500</v>
      </c>
      <c r="AB37" s="347">
        <v>51500</v>
      </c>
      <c r="AC37" s="347">
        <v>25915</v>
      </c>
      <c r="AD37" s="347">
        <v>15281</v>
      </c>
      <c r="AE37" s="347">
        <v>46136</v>
      </c>
      <c r="AF37" s="347">
        <v>20914</v>
      </c>
      <c r="AG37" s="347">
        <v>252</v>
      </c>
      <c r="AH37" s="347">
        <v>1481</v>
      </c>
      <c r="AI37" s="347">
        <v>4</v>
      </c>
      <c r="AJ37" s="347">
        <v>0.25449142982914685</v>
      </c>
      <c r="AK37" s="348">
        <v>0</v>
      </c>
      <c r="AL37" s="348">
        <v>0</v>
      </c>
      <c r="AM37" s="347">
        <v>5</v>
      </c>
      <c r="AN37" s="347">
        <v>5003</v>
      </c>
      <c r="AO37" s="347">
        <v>9</v>
      </c>
      <c r="AP37" s="361">
        <v>115000</v>
      </c>
      <c r="AQ37" s="330">
        <v>44563</v>
      </c>
      <c r="AR37" s="330">
        <v>44926</v>
      </c>
      <c r="AS37" s="349" t="s">
        <v>492</v>
      </c>
    </row>
    <row r="38" spans="1:1946" s="332" customFormat="1" ht="101.25" customHeight="1" x14ac:dyDescent="0.25">
      <c r="A38" s="333">
        <v>1</v>
      </c>
      <c r="B38" s="311" t="s">
        <v>400</v>
      </c>
      <c r="C38" s="334">
        <v>33</v>
      </c>
      <c r="D38" s="335" t="s">
        <v>481</v>
      </c>
      <c r="E38" s="336">
        <v>3301</v>
      </c>
      <c r="F38" s="337" t="s">
        <v>482</v>
      </c>
      <c r="G38" s="338">
        <v>3301085</v>
      </c>
      <c r="H38" s="337" t="s">
        <v>544</v>
      </c>
      <c r="I38" s="338">
        <v>3301085</v>
      </c>
      <c r="J38" s="337" t="s">
        <v>544</v>
      </c>
      <c r="K38" s="338">
        <v>330108500</v>
      </c>
      <c r="L38" s="337" t="s">
        <v>545</v>
      </c>
      <c r="M38" s="338">
        <v>330108500</v>
      </c>
      <c r="N38" s="340" t="s">
        <v>545</v>
      </c>
      <c r="O38" s="319">
        <v>115362</v>
      </c>
      <c r="P38" s="320">
        <v>2020003630020</v>
      </c>
      <c r="Q38" s="311" t="s">
        <v>546</v>
      </c>
      <c r="R38" s="359">
        <v>0.78</v>
      </c>
      <c r="S38" s="341" t="s">
        <v>547</v>
      </c>
      <c r="T38" s="342" t="s">
        <v>548</v>
      </c>
      <c r="U38" s="337" t="s">
        <v>549</v>
      </c>
      <c r="V38" s="360">
        <f>5000000-5000000</f>
        <v>0</v>
      </c>
      <c r="W38" s="353" t="s">
        <v>557</v>
      </c>
      <c r="X38" s="358" t="s">
        <v>382</v>
      </c>
      <c r="Y38" s="346">
        <v>20</v>
      </c>
      <c r="Z38" s="319" t="s">
        <v>491</v>
      </c>
      <c r="AA38" s="347">
        <v>63500</v>
      </c>
      <c r="AB38" s="347">
        <v>51500</v>
      </c>
      <c r="AC38" s="347">
        <v>25915</v>
      </c>
      <c r="AD38" s="347">
        <v>15281</v>
      </c>
      <c r="AE38" s="347">
        <v>46136</v>
      </c>
      <c r="AF38" s="347">
        <v>20914</v>
      </c>
      <c r="AG38" s="347">
        <v>252</v>
      </c>
      <c r="AH38" s="347">
        <v>1481</v>
      </c>
      <c r="AI38" s="347">
        <v>4</v>
      </c>
      <c r="AJ38" s="347">
        <v>0.25449142982914685</v>
      </c>
      <c r="AK38" s="348">
        <v>0</v>
      </c>
      <c r="AL38" s="348">
        <v>0</v>
      </c>
      <c r="AM38" s="347">
        <v>5</v>
      </c>
      <c r="AN38" s="347">
        <v>5003</v>
      </c>
      <c r="AO38" s="347">
        <v>9</v>
      </c>
      <c r="AP38" s="361">
        <v>115000</v>
      </c>
      <c r="AQ38" s="330">
        <v>44563</v>
      </c>
      <c r="AR38" s="330">
        <v>44926</v>
      </c>
      <c r="AS38" s="349" t="s">
        <v>492</v>
      </c>
    </row>
    <row r="39" spans="1:1946" s="332" customFormat="1" ht="114" x14ac:dyDescent="0.25">
      <c r="A39" s="333">
        <v>1</v>
      </c>
      <c r="B39" s="311" t="s">
        <v>400</v>
      </c>
      <c r="C39" s="334">
        <v>33</v>
      </c>
      <c r="D39" s="335" t="s">
        <v>481</v>
      </c>
      <c r="E39" s="336">
        <v>3301</v>
      </c>
      <c r="F39" s="337" t="s">
        <v>482</v>
      </c>
      <c r="G39" s="338">
        <v>3301085</v>
      </c>
      <c r="H39" s="337" t="s">
        <v>544</v>
      </c>
      <c r="I39" s="338">
        <v>3301085</v>
      </c>
      <c r="J39" s="337" t="s">
        <v>544</v>
      </c>
      <c r="K39" s="338">
        <v>330108500</v>
      </c>
      <c r="L39" s="337" t="s">
        <v>545</v>
      </c>
      <c r="M39" s="338">
        <v>330108500</v>
      </c>
      <c r="N39" s="340" t="s">
        <v>545</v>
      </c>
      <c r="O39" s="319">
        <v>115362</v>
      </c>
      <c r="P39" s="320">
        <v>2020003630020</v>
      </c>
      <c r="Q39" s="311" t="s">
        <v>546</v>
      </c>
      <c r="R39" s="359">
        <v>0.78</v>
      </c>
      <c r="S39" s="341" t="s">
        <v>547</v>
      </c>
      <c r="T39" s="342" t="s">
        <v>548</v>
      </c>
      <c r="U39" s="337" t="s">
        <v>549</v>
      </c>
      <c r="V39" s="360">
        <f>50000000-25000000</f>
        <v>25000000</v>
      </c>
      <c r="W39" s="353" t="s">
        <v>558</v>
      </c>
      <c r="X39" s="358" t="s">
        <v>559</v>
      </c>
      <c r="Y39" s="346">
        <v>34</v>
      </c>
      <c r="Z39" s="319" t="s">
        <v>551</v>
      </c>
      <c r="AA39" s="347">
        <v>63500</v>
      </c>
      <c r="AB39" s="347">
        <v>51500</v>
      </c>
      <c r="AC39" s="347">
        <v>25915</v>
      </c>
      <c r="AD39" s="347">
        <v>15281</v>
      </c>
      <c r="AE39" s="347">
        <v>46136</v>
      </c>
      <c r="AF39" s="347">
        <v>20914</v>
      </c>
      <c r="AG39" s="347">
        <v>252</v>
      </c>
      <c r="AH39" s="347">
        <v>1481</v>
      </c>
      <c r="AI39" s="347">
        <v>4</v>
      </c>
      <c r="AJ39" s="347">
        <v>0.25449142982914685</v>
      </c>
      <c r="AK39" s="348">
        <v>0</v>
      </c>
      <c r="AL39" s="348">
        <v>0</v>
      </c>
      <c r="AM39" s="347">
        <v>5</v>
      </c>
      <c r="AN39" s="347">
        <v>5003</v>
      </c>
      <c r="AO39" s="347">
        <v>9</v>
      </c>
      <c r="AP39" s="361">
        <v>115000</v>
      </c>
      <c r="AQ39" s="330">
        <v>44563</v>
      </c>
      <c r="AR39" s="330">
        <v>44926</v>
      </c>
      <c r="AS39" s="349" t="s">
        <v>492</v>
      </c>
    </row>
    <row r="40" spans="1:1946" s="332" customFormat="1" ht="99.75" x14ac:dyDescent="0.25">
      <c r="A40" s="333">
        <v>1</v>
      </c>
      <c r="B40" s="311" t="s">
        <v>400</v>
      </c>
      <c r="C40" s="334">
        <v>33</v>
      </c>
      <c r="D40" s="335" t="s">
        <v>481</v>
      </c>
      <c r="E40" s="336">
        <v>3301</v>
      </c>
      <c r="F40" s="337" t="s">
        <v>482</v>
      </c>
      <c r="G40" s="338">
        <v>3301100</v>
      </c>
      <c r="H40" s="337" t="s">
        <v>560</v>
      </c>
      <c r="I40" s="338">
        <v>3301100</v>
      </c>
      <c r="J40" s="337" t="s">
        <v>560</v>
      </c>
      <c r="K40" s="338" t="s">
        <v>561</v>
      </c>
      <c r="L40" s="337" t="s">
        <v>562</v>
      </c>
      <c r="M40" s="338" t="s">
        <v>561</v>
      </c>
      <c r="N40" s="340" t="s">
        <v>562</v>
      </c>
      <c r="O40" s="319">
        <v>10</v>
      </c>
      <c r="P40" s="320">
        <v>2020003630020</v>
      </c>
      <c r="Q40" s="311" t="s">
        <v>546</v>
      </c>
      <c r="R40" s="359">
        <v>0.22</v>
      </c>
      <c r="S40" s="341" t="s">
        <v>547</v>
      </c>
      <c r="T40" s="337" t="s">
        <v>563</v>
      </c>
      <c r="U40" s="337" t="s">
        <v>564</v>
      </c>
      <c r="V40" s="354">
        <v>49475679</v>
      </c>
      <c r="W40" s="353" t="s">
        <v>565</v>
      </c>
      <c r="X40" s="358" t="s">
        <v>566</v>
      </c>
      <c r="Y40" s="346">
        <v>34</v>
      </c>
      <c r="Z40" s="319" t="s">
        <v>551</v>
      </c>
      <c r="AA40" s="347">
        <v>63500</v>
      </c>
      <c r="AB40" s="347">
        <v>51500</v>
      </c>
      <c r="AC40" s="347">
        <v>25915</v>
      </c>
      <c r="AD40" s="347">
        <v>15281</v>
      </c>
      <c r="AE40" s="347">
        <v>46136</v>
      </c>
      <c r="AF40" s="347">
        <v>20914</v>
      </c>
      <c r="AG40" s="347">
        <v>252</v>
      </c>
      <c r="AH40" s="347">
        <v>1481</v>
      </c>
      <c r="AI40" s="347">
        <v>4</v>
      </c>
      <c r="AJ40" s="347">
        <v>0.25449142982914685</v>
      </c>
      <c r="AK40" s="348">
        <v>0</v>
      </c>
      <c r="AL40" s="348">
        <v>0</v>
      </c>
      <c r="AM40" s="347">
        <v>5</v>
      </c>
      <c r="AN40" s="347">
        <v>5003</v>
      </c>
      <c r="AO40" s="347">
        <v>9</v>
      </c>
      <c r="AP40" s="361">
        <v>115000</v>
      </c>
      <c r="AQ40" s="330">
        <v>44563</v>
      </c>
      <c r="AR40" s="330">
        <v>44926</v>
      </c>
      <c r="AS40" s="349" t="s">
        <v>492</v>
      </c>
    </row>
    <row r="41" spans="1:1946" s="332" customFormat="1" ht="99.75" x14ac:dyDescent="0.25">
      <c r="A41" s="333">
        <v>1</v>
      </c>
      <c r="B41" s="311" t="s">
        <v>400</v>
      </c>
      <c r="C41" s="334">
        <v>33</v>
      </c>
      <c r="D41" s="335" t="s">
        <v>481</v>
      </c>
      <c r="E41" s="336">
        <v>3301</v>
      </c>
      <c r="F41" s="337" t="s">
        <v>482</v>
      </c>
      <c r="G41" s="338">
        <v>3301100</v>
      </c>
      <c r="H41" s="337" t="s">
        <v>560</v>
      </c>
      <c r="I41" s="338">
        <v>3301100</v>
      </c>
      <c r="J41" s="337" t="s">
        <v>560</v>
      </c>
      <c r="K41" s="338" t="s">
        <v>561</v>
      </c>
      <c r="L41" s="337" t="s">
        <v>562</v>
      </c>
      <c r="M41" s="338" t="s">
        <v>561</v>
      </c>
      <c r="N41" s="340" t="s">
        <v>562</v>
      </c>
      <c r="O41" s="319">
        <v>10</v>
      </c>
      <c r="P41" s="320">
        <v>2020003630020</v>
      </c>
      <c r="Q41" s="311" t="s">
        <v>546</v>
      </c>
      <c r="R41" s="359">
        <v>0.22</v>
      </c>
      <c r="S41" s="341" t="s">
        <v>547</v>
      </c>
      <c r="T41" s="337" t="s">
        <v>563</v>
      </c>
      <c r="U41" s="337" t="s">
        <v>564</v>
      </c>
      <c r="V41" s="354">
        <v>40000000</v>
      </c>
      <c r="W41" s="353" t="s">
        <v>567</v>
      </c>
      <c r="X41" s="358" t="s">
        <v>566</v>
      </c>
      <c r="Y41" s="346">
        <v>213</v>
      </c>
      <c r="Z41" s="319" t="s">
        <v>553</v>
      </c>
      <c r="AA41" s="347">
        <v>63500</v>
      </c>
      <c r="AB41" s="347">
        <v>51500</v>
      </c>
      <c r="AC41" s="347">
        <v>25915</v>
      </c>
      <c r="AD41" s="347">
        <v>15281</v>
      </c>
      <c r="AE41" s="347">
        <v>46136</v>
      </c>
      <c r="AF41" s="347">
        <v>20914</v>
      </c>
      <c r="AG41" s="347">
        <v>252</v>
      </c>
      <c r="AH41" s="347">
        <v>1481</v>
      </c>
      <c r="AI41" s="347">
        <v>4</v>
      </c>
      <c r="AJ41" s="347">
        <v>0.25449142982914685</v>
      </c>
      <c r="AK41" s="348">
        <v>0</v>
      </c>
      <c r="AL41" s="348">
        <v>0</v>
      </c>
      <c r="AM41" s="347">
        <v>5</v>
      </c>
      <c r="AN41" s="347">
        <v>5003</v>
      </c>
      <c r="AO41" s="347">
        <v>9</v>
      </c>
      <c r="AP41" s="361">
        <v>115000</v>
      </c>
      <c r="AQ41" s="330">
        <v>44563</v>
      </c>
      <c r="AR41" s="330">
        <v>44926</v>
      </c>
      <c r="AS41" s="349" t="s">
        <v>492</v>
      </c>
    </row>
    <row r="42" spans="1:1946" s="332" customFormat="1" ht="99.75" x14ac:dyDescent="0.25">
      <c r="A42" s="333">
        <v>1</v>
      </c>
      <c r="B42" s="311" t="s">
        <v>400</v>
      </c>
      <c r="C42" s="334">
        <v>33</v>
      </c>
      <c r="D42" s="335" t="s">
        <v>481</v>
      </c>
      <c r="E42" s="336">
        <v>3301</v>
      </c>
      <c r="F42" s="337" t="s">
        <v>482</v>
      </c>
      <c r="G42" s="338">
        <v>3301100</v>
      </c>
      <c r="H42" s="337" t="s">
        <v>560</v>
      </c>
      <c r="I42" s="338">
        <v>3301100</v>
      </c>
      <c r="J42" s="337" t="s">
        <v>560</v>
      </c>
      <c r="K42" s="338" t="s">
        <v>561</v>
      </c>
      <c r="L42" s="337" t="s">
        <v>562</v>
      </c>
      <c r="M42" s="338" t="s">
        <v>561</v>
      </c>
      <c r="N42" s="340" t="s">
        <v>562</v>
      </c>
      <c r="O42" s="319">
        <v>10</v>
      </c>
      <c r="P42" s="320">
        <v>2020003630020</v>
      </c>
      <c r="Q42" s="311" t="s">
        <v>546</v>
      </c>
      <c r="R42" s="359">
        <v>0.22</v>
      </c>
      <c r="S42" s="341" t="s">
        <v>547</v>
      </c>
      <c r="T42" s="337" t="s">
        <v>563</v>
      </c>
      <c r="U42" s="337" t="s">
        <v>564</v>
      </c>
      <c r="V42" s="354">
        <v>15000000</v>
      </c>
      <c r="W42" s="353" t="s">
        <v>568</v>
      </c>
      <c r="X42" s="345" t="s">
        <v>74</v>
      </c>
      <c r="Y42" s="346">
        <v>34</v>
      </c>
      <c r="Z42" s="319" t="s">
        <v>551</v>
      </c>
      <c r="AA42" s="347">
        <v>63500</v>
      </c>
      <c r="AB42" s="347">
        <v>51500</v>
      </c>
      <c r="AC42" s="347">
        <v>25915</v>
      </c>
      <c r="AD42" s="347">
        <v>15281</v>
      </c>
      <c r="AE42" s="347">
        <v>46136</v>
      </c>
      <c r="AF42" s="347">
        <v>20914</v>
      </c>
      <c r="AG42" s="347">
        <v>252</v>
      </c>
      <c r="AH42" s="347">
        <v>1481</v>
      </c>
      <c r="AI42" s="347">
        <v>4</v>
      </c>
      <c r="AJ42" s="347">
        <v>0.25449142982914685</v>
      </c>
      <c r="AK42" s="348">
        <v>0</v>
      </c>
      <c r="AL42" s="348">
        <v>0</v>
      </c>
      <c r="AM42" s="347">
        <v>5</v>
      </c>
      <c r="AN42" s="347">
        <v>5003</v>
      </c>
      <c r="AO42" s="347">
        <v>9</v>
      </c>
      <c r="AP42" s="361">
        <v>115000</v>
      </c>
      <c r="AQ42" s="330">
        <v>44563</v>
      </c>
      <c r="AR42" s="330">
        <v>44926</v>
      </c>
      <c r="AS42" s="349" t="s">
        <v>492</v>
      </c>
    </row>
    <row r="43" spans="1:1946" s="332" customFormat="1" ht="99.75" x14ac:dyDescent="0.25">
      <c r="A43" s="333">
        <v>1</v>
      </c>
      <c r="B43" s="311" t="s">
        <v>400</v>
      </c>
      <c r="C43" s="334">
        <v>33</v>
      </c>
      <c r="D43" s="335" t="s">
        <v>481</v>
      </c>
      <c r="E43" s="336">
        <v>3301</v>
      </c>
      <c r="F43" s="337" t="s">
        <v>482</v>
      </c>
      <c r="G43" s="338">
        <v>3301100</v>
      </c>
      <c r="H43" s="337" t="s">
        <v>560</v>
      </c>
      <c r="I43" s="338">
        <v>3301100</v>
      </c>
      <c r="J43" s="337" t="s">
        <v>560</v>
      </c>
      <c r="K43" s="338" t="s">
        <v>561</v>
      </c>
      <c r="L43" s="337" t="s">
        <v>562</v>
      </c>
      <c r="M43" s="338" t="s">
        <v>561</v>
      </c>
      <c r="N43" s="340" t="s">
        <v>562</v>
      </c>
      <c r="O43" s="319">
        <v>10</v>
      </c>
      <c r="P43" s="320">
        <v>2020003630020</v>
      </c>
      <c r="Q43" s="311" t="s">
        <v>546</v>
      </c>
      <c r="R43" s="359">
        <v>0.22</v>
      </c>
      <c r="S43" s="341" t="s">
        <v>547</v>
      </c>
      <c r="T43" s="337" t="s">
        <v>563</v>
      </c>
      <c r="U43" s="337" t="s">
        <v>564</v>
      </c>
      <c r="V43" s="354">
        <v>10000000</v>
      </c>
      <c r="W43" s="353" t="s">
        <v>569</v>
      </c>
      <c r="X43" s="358" t="s">
        <v>503</v>
      </c>
      <c r="Y43" s="346">
        <v>20</v>
      </c>
      <c r="Z43" s="319" t="s">
        <v>491</v>
      </c>
      <c r="AA43" s="347">
        <v>63500</v>
      </c>
      <c r="AB43" s="347">
        <v>51500</v>
      </c>
      <c r="AC43" s="347">
        <v>25915</v>
      </c>
      <c r="AD43" s="347">
        <v>15281</v>
      </c>
      <c r="AE43" s="347">
        <v>46136</v>
      </c>
      <c r="AF43" s="347">
        <v>20914</v>
      </c>
      <c r="AG43" s="347">
        <v>252</v>
      </c>
      <c r="AH43" s="347">
        <v>1481</v>
      </c>
      <c r="AI43" s="347">
        <v>4</v>
      </c>
      <c r="AJ43" s="347">
        <v>0.25449142982914685</v>
      </c>
      <c r="AK43" s="348">
        <v>0</v>
      </c>
      <c r="AL43" s="348">
        <v>0</v>
      </c>
      <c r="AM43" s="347">
        <v>5</v>
      </c>
      <c r="AN43" s="347">
        <v>5003</v>
      </c>
      <c r="AO43" s="347">
        <v>9</v>
      </c>
      <c r="AP43" s="361">
        <v>115000</v>
      </c>
      <c r="AQ43" s="330">
        <v>44563</v>
      </c>
      <c r="AR43" s="330">
        <v>44926</v>
      </c>
      <c r="AS43" s="349" t="s">
        <v>492</v>
      </c>
    </row>
    <row r="44" spans="1:1946" s="332" customFormat="1" ht="99.75" x14ac:dyDescent="0.25">
      <c r="A44" s="333">
        <v>1</v>
      </c>
      <c r="B44" s="311" t="s">
        <v>400</v>
      </c>
      <c r="C44" s="334">
        <v>33</v>
      </c>
      <c r="D44" s="335" t="s">
        <v>481</v>
      </c>
      <c r="E44" s="336">
        <v>3301</v>
      </c>
      <c r="F44" s="337" t="s">
        <v>482</v>
      </c>
      <c r="G44" s="338">
        <v>3301100</v>
      </c>
      <c r="H44" s="337" t="s">
        <v>560</v>
      </c>
      <c r="I44" s="338">
        <v>3301100</v>
      </c>
      <c r="J44" s="337" t="s">
        <v>560</v>
      </c>
      <c r="K44" s="338" t="s">
        <v>561</v>
      </c>
      <c r="L44" s="337" t="s">
        <v>562</v>
      </c>
      <c r="M44" s="338" t="s">
        <v>561</v>
      </c>
      <c r="N44" s="340" t="s">
        <v>562</v>
      </c>
      <c r="O44" s="319">
        <v>10</v>
      </c>
      <c r="P44" s="320">
        <v>2020003630020</v>
      </c>
      <c r="Q44" s="311" t="s">
        <v>546</v>
      </c>
      <c r="R44" s="359">
        <v>0.22</v>
      </c>
      <c r="S44" s="341" t="s">
        <v>547</v>
      </c>
      <c r="T44" s="337" t="s">
        <v>563</v>
      </c>
      <c r="U44" s="337" t="s">
        <v>564</v>
      </c>
      <c r="V44" s="354">
        <v>8000000</v>
      </c>
      <c r="W44" s="353" t="s">
        <v>570</v>
      </c>
      <c r="X44" s="345" t="s">
        <v>74</v>
      </c>
      <c r="Y44" s="346">
        <v>20</v>
      </c>
      <c r="Z44" s="319" t="s">
        <v>491</v>
      </c>
      <c r="AA44" s="347">
        <v>63500</v>
      </c>
      <c r="AB44" s="347">
        <v>51500</v>
      </c>
      <c r="AC44" s="347">
        <v>25915</v>
      </c>
      <c r="AD44" s="347">
        <v>15281</v>
      </c>
      <c r="AE44" s="347">
        <v>46136</v>
      </c>
      <c r="AF44" s="347">
        <v>20914</v>
      </c>
      <c r="AG44" s="347">
        <v>252</v>
      </c>
      <c r="AH44" s="347">
        <v>1481</v>
      </c>
      <c r="AI44" s="347">
        <v>4</v>
      </c>
      <c r="AJ44" s="347">
        <v>0.25449142982914685</v>
      </c>
      <c r="AK44" s="348">
        <v>0</v>
      </c>
      <c r="AL44" s="348">
        <v>0</v>
      </c>
      <c r="AM44" s="347">
        <v>5</v>
      </c>
      <c r="AN44" s="347">
        <v>5003</v>
      </c>
      <c r="AO44" s="347">
        <v>9</v>
      </c>
      <c r="AP44" s="361">
        <v>115000</v>
      </c>
      <c r="AQ44" s="330">
        <v>44563</v>
      </c>
      <c r="AR44" s="330">
        <v>44926</v>
      </c>
      <c r="AS44" s="349" t="s">
        <v>492</v>
      </c>
    </row>
    <row r="45" spans="1:1946" s="332" customFormat="1" ht="71.25" x14ac:dyDescent="0.25">
      <c r="A45" s="333">
        <v>1</v>
      </c>
      <c r="B45" s="311" t="s">
        <v>400</v>
      </c>
      <c r="C45" s="334">
        <v>33</v>
      </c>
      <c r="D45" s="335" t="s">
        <v>481</v>
      </c>
      <c r="E45" s="336">
        <v>3301</v>
      </c>
      <c r="F45" s="337" t="s">
        <v>482</v>
      </c>
      <c r="G45" s="338">
        <v>3301095</v>
      </c>
      <c r="H45" s="337" t="s">
        <v>571</v>
      </c>
      <c r="I45" s="338">
        <v>3301095</v>
      </c>
      <c r="J45" s="337" t="s">
        <v>571</v>
      </c>
      <c r="K45" s="338">
        <v>330109500</v>
      </c>
      <c r="L45" s="337" t="s">
        <v>572</v>
      </c>
      <c r="M45" s="338">
        <v>330109500</v>
      </c>
      <c r="N45" s="340" t="s">
        <v>572</v>
      </c>
      <c r="O45" s="319">
        <v>150</v>
      </c>
      <c r="P45" s="320">
        <v>2020003630072</v>
      </c>
      <c r="Q45" s="311" t="s">
        <v>573</v>
      </c>
      <c r="R45" s="359">
        <v>1</v>
      </c>
      <c r="S45" s="341" t="s">
        <v>574</v>
      </c>
      <c r="T45" s="342" t="s">
        <v>575</v>
      </c>
      <c r="U45" s="337" t="s">
        <v>576</v>
      </c>
      <c r="V45" s="354">
        <v>174475679</v>
      </c>
      <c r="W45" s="353" t="s">
        <v>577</v>
      </c>
      <c r="X45" s="345" t="s">
        <v>74</v>
      </c>
      <c r="Y45" s="346">
        <v>33</v>
      </c>
      <c r="Z45" s="319" t="s">
        <v>578</v>
      </c>
      <c r="AA45" s="347">
        <v>70</v>
      </c>
      <c r="AB45" s="347">
        <v>80</v>
      </c>
      <c r="AC45" s="347">
        <v>0</v>
      </c>
      <c r="AD45" s="347">
        <v>0</v>
      </c>
      <c r="AE45" s="347"/>
      <c r="AF45" s="347">
        <v>150</v>
      </c>
      <c r="AG45" s="347">
        <v>0.11065218587503782</v>
      </c>
      <c r="AH45" s="347">
        <v>0</v>
      </c>
      <c r="AI45" s="347">
        <v>1.3412386166671252E-3</v>
      </c>
      <c r="AJ45" s="347">
        <v>1.9086857237186013E-3</v>
      </c>
      <c r="AK45" s="348">
        <v>0</v>
      </c>
      <c r="AL45" s="348">
        <v>0</v>
      </c>
      <c r="AM45" s="347">
        <v>0</v>
      </c>
      <c r="AN45" s="347">
        <v>0</v>
      </c>
      <c r="AO45" s="347">
        <v>0</v>
      </c>
      <c r="AP45" s="361">
        <v>150</v>
      </c>
      <c r="AQ45" s="330">
        <v>44563</v>
      </c>
      <c r="AR45" s="330">
        <v>44926</v>
      </c>
      <c r="AS45" s="349" t="s">
        <v>579</v>
      </c>
    </row>
    <row r="46" spans="1:1946" s="332" customFormat="1" ht="71.25" x14ac:dyDescent="0.25">
      <c r="A46" s="333">
        <v>1</v>
      </c>
      <c r="B46" s="311" t="s">
        <v>400</v>
      </c>
      <c r="C46" s="334">
        <v>33</v>
      </c>
      <c r="D46" s="335" t="s">
        <v>481</v>
      </c>
      <c r="E46" s="336">
        <v>3301</v>
      </c>
      <c r="F46" s="337" t="s">
        <v>482</v>
      </c>
      <c r="G46" s="338">
        <v>3301095</v>
      </c>
      <c r="H46" s="337" t="s">
        <v>571</v>
      </c>
      <c r="I46" s="338">
        <v>3301095</v>
      </c>
      <c r="J46" s="337" t="s">
        <v>571</v>
      </c>
      <c r="K46" s="338">
        <v>330109500</v>
      </c>
      <c r="L46" s="337" t="s">
        <v>572</v>
      </c>
      <c r="M46" s="338">
        <v>330109500</v>
      </c>
      <c r="N46" s="340" t="s">
        <v>572</v>
      </c>
      <c r="O46" s="319">
        <v>150</v>
      </c>
      <c r="P46" s="320">
        <v>2020003630072</v>
      </c>
      <c r="Q46" s="311" t="s">
        <v>573</v>
      </c>
      <c r="R46" s="359">
        <v>1</v>
      </c>
      <c r="S46" s="341" t="s">
        <v>574</v>
      </c>
      <c r="T46" s="342" t="s">
        <v>575</v>
      </c>
      <c r="U46" s="337" t="s">
        <v>576</v>
      </c>
      <c r="V46" s="354">
        <v>252294235.72999999</v>
      </c>
      <c r="W46" s="353" t="s">
        <v>580</v>
      </c>
      <c r="X46" s="345" t="s">
        <v>74</v>
      </c>
      <c r="Y46" s="346">
        <v>212</v>
      </c>
      <c r="Z46" s="319" t="s">
        <v>581</v>
      </c>
      <c r="AA46" s="362">
        <v>70</v>
      </c>
      <c r="AB46" s="362">
        <v>80</v>
      </c>
      <c r="AC46" s="362">
        <v>0</v>
      </c>
      <c r="AD46" s="362">
        <v>0</v>
      </c>
      <c r="AE46" s="362"/>
      <c r="AF46" s="362">
        <v>150</v>
      </c>
      <c r="AG46" s="362">
        <v>0.11065218587503782</v>
      </c>
      <c r="AH46" s="362">
        <v>0</v>
      </c>
      <c r="AI46" s="362">
        <v>1.3412386166671252E-3</v>
      </c>
      <c r="AJ46" s="362">
        <v>1.9086857237186013E-3</v>
      </c>
      <c r="AK46" s="348">
        <v>0</v>
      </c>
      <c r="AL46" s="348">
        <v>0</v>
      </c>
      <c r="AM46" s="362">
        <v>0</v>
      </c>
      <c r="AN46" s="362">
        <v>0</v>
      </c>
      <c r="AO46" s="362">
        <v>0</v>
      </c>
      <c r="AP46" s="361">
        <v>150</v>
      </c>
      <c r="AQ46" s="330">
        <v>44563</v>
      </c>
      <c r="AR46" s="330">
        <v>44926</v>
      </c>
      <c r="AS46" s="349" t="s">
        <v>579</v>
      </c>
    </row>
    <row r="47" spans="1:1946" s="332" customFormat="1" ht="71.25" x14ac:dyDescent="0.25">
      <c r="A47" s="333">
        <v>1</v>
      </c>
      <c r="B47" s="311" t="s">
        <v>400</v>
      </c>
      <c r="C47" s="334">
        <v>33</v>
      </c>
      <c r="D47" s="335" t="s">
        <v>481</v>
      </c>
      <c r="E47" s="336">
        <v>3301</v>
      </c>
      <c r="F47" s="337" t="s">
        <v>482</v>
      </c>
      <c r="G47" s="338">
        <v>3301095</v>
      </c>
      <c r="H47" s="337" t="s">
        <v>571</v>
      </c>
      <c r="I47" s="338">
        <v>3301095</v>
      </c>
      <c r="J47" s="337" t="s">
        <v>571</v>
      </c>
      <c r="K47" s="338">
        <v>330109500</v>
      </c>
      <c r="L47" s="337" t="s">
        <v>572</v>
      </c>
      <c r="M47" s="338">
        <v>330109500</v>
      </c>
      <c r="N47" s="340" t="s">
        <v>572</v>
      </c>
      <c r="O47" s="319">
        <v>150</v>
      </c>
      <c r="P47" s="320">
        <v>2020003630072</v>
      </c>
      <c r="Q47" s="311" t="s">
        <v>573</v>
      </c>
      <c r="R47" s="359">
        <v>1</v>
      </c>
      <c r="S47" s="341" t="s">
        <v>574</v>
      </c>
      <c r="T47" s="342" t="s">
        <v>575</v>
      </c>
      <c r="U47" s="337" t="s">
        <v>576</v>
      </c>
      <c r="V47" s="354">
        <v>20000000</v>
      </c>
      <c r="W47" s="353" t="s">
        <v>582</v>
      </c>
      <c r="X47" s="345" t="s">
        <v>74</v>
      </c>
      <c r="Y47" s="346">
        <v>20</v>
      </c>
      <c r="Z47" s="319" t="s">
        <v>491</v>
      </c>
      <c r="AA47" s="347">
        <v>70</v>
      </c>
      <c r="AB47" s="347">
        <v>80</v>
      </c>
      <c r="AC47" s="347">
        <v>0</v>
      </c>
      <c r="AD47" s="347">
        <v>0</v>
      </c>
      <c r="AE47" s="347"/>
      <c r="AF47" s="347">
        <v>150</v>
      </c>
      <c r="AG47" s="347">
        <v>0.11065218587503782</v>
      </c>
      <c r="AH47" s="347">
        <v>0</v>
      </c>
      <c r="AI47" s="347">
        <v>1.3412386166671252E-3</v>
      </c>
      <c r="AJ47" s="347">
        <v>1.9086857237186013E-3</v>
      </c>
      <c r="AK47" s="348">
        <v>0</v>
      </c>
      <c r="AL47" s="348">
        <v>0</v>
      </c>
      <c r="AM47" s="347">
        <v>0</v>
      </c>
      <c r="AN47" s="347">
        <v>0</v>
      </c>
      <c r="AO47" s="347">
        <v>0</v>
      </c>
      <c r="AP47" s="361">
        <v>150</v>
      </c>
      <c r="AQ47" s="330">
        <v>44563</v>
      </c>
      <c r="AR47" s="330">
        <v>44926</v>
      </c>
      <c r="AS47" s="349" t="s">
        <v>579</v>
      </c>
    </row>
    <row r="48" spans="1:1946" s="332" customFormat="1" ht="114" x14ac:dyDescent="0.25">
      <c r="A48" s="333">
        <v>1</v>
      </c>
      <c r="B48" s="311" t="s">
        <v>400</v>
      </c>
      <c r="C48" s="334">
        <v>33</v>
      </c>
      <c r="D48" s="335" t="s">
        <v>481</v>
      </c>
      <c r="E48" s="338">
        <v>3302</v>
      </c>
      <c r="F48" s="337" t="s">
        <v>583</v>
      </c>
      <c r="G48" s="338">
        <v>3302042</v>
      </c>
      <c r="H48" s="337" t="s">
        <v>584</v>
      </c>
      <c r="I48" s="338">
        <v>3302042</v>
      </c>
      <c r="J48" s="337" t="s">
        <v>584</v>
      </c>
      <c r="K48" s="338">
        <v>330204200</v>
      </c>
      <c r="L48" s="337" t="s">
        <v>585</v>
      </c>
      <c r="M48" s="338">
        <v>330204200</v>
      </c>
      <c r="N48" s="340" t="s">
        <v>585</v>
      </c>
      <c r="O48" s="319">
        <v>12</v>
      </c>
      <c r="P48" s="320">
        <v>2020003630073</v>
      </c>
      <c r="Q48" s="311" t="s">
        <v>586</v>
      </c>
      <c r="R48" s="359">
        <v>0.25</v>
      </c>
      <c r="S48" s="341" t="s">
        <v>587</v>
      </c>
      <c r="T48" s="342" t="s">
        <v>588</v>
      </c>
      <c r="U48" s="337" t="s">
        <v>589</v>
      </c>
      <c r="V48" s="354">
        <f>66500000+10000000</f>
        <v>76500000</v>
      </c>
      <c r="W48" s="353" t="s">
        <v>590</v>
      </c>
      <c r="X48" s="345" t="s">
        <v>74</v>
      </c>
      <c r="Y48" s="346">
        <v>20</v>
      </c>
      <c r="Z48" s="319" t="s">
        <v>491</v>
      </c>
      <c r="AA48" s="347">
        <f t="shared" ref="AA48:AJ48" si="0">AA9</f>
        <v>132610</v>
      </c>
      <c r="AB48" s="347">
        <f t="shared" si="0"/>
        <v>122610</v>
      </c>
      <c r="AC48" s="347">
        <f t="shared" si="0"/>
        <v>51540</v>
      </c>
      <c r="AD48" s="347">
        <f t="shared" si="0"/>
        <v>28715</v>
      </c>
      <c r="AE48" s="347">
        <f t="shared" si="0"/>
        <v>94938</v>
      </c>
      <c r="AF48" s="347">
        <f t="shared" si="0"/>
        <v>40803</v>
      </c>
      <c r="AG48" s="347">
        <f t="shared" si="0"/>
        <v>536</v>
      </c>
      <c r="AH48" s="347">
        <f t="shared" si="0"/>
        <v>3179</v>
      </c>
      <c r="AI48" s="347">
        <f t="shared" si="0"/>
        <v>6</v>
      </c>
      <c r="AJ48" s="347">
        <f t="shared" si="0"/>
        <v>9</v>
      </c>
      <c r="AK48" s="348">
        <v>0</v>
      </c>
      <c r="AL48" s="348">
        <v>0</v>
      </c>
      <c r="AM48" s="347">
        <f t="shared" ref="AM48:AO48" si="1">AM9</f>
        <v>11087</v>
      </c>
      <c r="AN48" s="347">
        <f t="shared" si="1"/>
        <v>5486</v>
      </c>
      <c r="AO48" s="347">
        <f t="shared" si="1"/>
        <v>18921</v>
      </c>
      <c r="AP48" s="361">
        <v>255220</v>
      </c>
      <c r="AQ48" s="330">
        <v>0</v>
      </c>
      <c r="AR48" s="330">
        <v>0</v>
      </c>
      <c r="AS48" s="349" t="s">
        <v>579</v>
      </c>
      <c r="AGS48" s="332">
        <v>0</v>
      </c>
      <c r="AGT48" s="332">
        <v>0</v>
      </c>
      <c r="AGU48" s="332">
        <v>0</v>
      </c>
      <c r="AGV48" s="332">
        <v>0</v>
      </c>
      <c r="AGW48" s="332">
        <v>0</v>
      </c>
      <c r="AGX48" s="332">
        <v>0</v>
      </c>
      <c r="AGY48" s="332">
        <v>0</v>
      </c>
      <c r="AGZ48" s="332">
        <v>0</v>
      </c>
      <c r="AHA48" s="332">
        <v>0</v>
      </c>
      <c r="AHB48" s="332">
        <v>0</v>
      </c>
      <c r="AHC48" s="332">
        <v>0</v>
      </c>
      <c r="AHD48" s="332">
        <v>0</v>
      </c>
      <c r="AHE48" s="332">
        <v>0</v>
      </c>
      <c r="AHF48" s="332">
        <v>0</v>
      </c>
      <c r="AHG48" s="332">
        <v>0</v>
      </c>
      <c r="AHH48" s="332">
        <v>0</v>
      </c>
      <c r="AHI48" s="332">
        <v>0</v>
      </c>
      <c r="AHJ48" s="332">
        <v>0</v>
      </c>
      <c r="AHK48" s="332">
        <v>0</v>
      </c>
      <c r="AHL48" s="332">
        <v>0</v>
      </c>
      <c r="AHM48" s="332">
        <v>0</v>
      </c>
      <c r="AHN48" s="332">
        <v>0</v>
      </c>
      <c r="AHO48" s="332">
        <v>0</v>
      </c>
      <c r="AHP48" s="332">
        <v>0</v>
      </c>
      <c r="AHQ48" s="332">
        <v>0</v>
      </c>
      <c r="AHR48" s="332">
        <v>0</v>
      </c>
      <c r="AHS48" s="332">
        <v>0</v>
      </c>
      <c r="AHT48" s="332">
        <v>0</v>
      </c>
      <c r="AHU48" s="332">
        <v>0</v>
      </c>
      <c r="AHV48" s="332">
        <v>0</v>
      </c>
      <c r="AHW48" s="332">
        <v>0</v>
      </c>
      <c r="AHX48" s="332">
        <v>0</v>
      </c>
      <c r="AHY48" s="332">
        <v>0</v>
      </c>
      <c r="AHZ48" s="332">
        <v>0</v>
      </c>
      <c r="AIA48" s="332">
        <v>0</v>
      </c>
      <c r="AIB48" s="332">
        <v>0</v>
      </c>
      <c r="AIC48" s="332">
        <v>0</v>
      </c>
      <c r="AID48" s="332">
        <v>0</v>
      </c>
      <c r="AIE48" s="332">
        <v>0</v>
      </c>
      <c r="AIF48" s="332">
        <v>0</v>
      </c>
      <c r="AIG48" s="332">
        <v>0</v>
      </c>
      <c r="AIH48" s="332">
        <v>0</v>
      </c>
      <c r="AII48" s="332">
        <v>0</v>
      </c>
      <c r="AIJ48" s="332">
        <v>0</v>
      </c>
      <c r="AIK48" s="332">
        <v>0</v>
      </c>
      <c r="AIL48" s="332">
        <v>0</v>
      </c>
      <c r="AIM48" s="332">
        <v>0</v>
      </c>
      <c r="AIN48" s="332">
        <v>0</v>
      </c>
      <c r="AIO48" s="332">
        <v>0</v>
      </c>
      <c r="AIP48" s="332">
        <v>0</v>
      </c>
      <c r="AIQ48" s="332">
        <v>0</v>
      </c>
      <c r="AIR48" s="332">
        <v>0</v>
      </c>
      <c r="AIS48" s="332">
        <v>0</v>
      </c>
      <c r="AIT48" s="332">
        <v>0</v>
      </c>
      <c r="AIU48" s="332">
        <v>0</v>
      </c>
      <c r="AIV48" s="332">
        <v>0</v>
      </c>
      <c r="AIW48" s="332">
        <v>0</v>
      </c>
      <c r="AIX48" s="332">
        <v>0</v>
      </c>
      <c r="AIY48" s="332">
        <v>0</v>
      </c>
      <c r="AIZ48" s="332">
        <v>0</v>
      </c>
      <c r="AJA48" s="332">
        <v>0</v>
      </c>
      <c r="AJB48" s="332">
        <v>0</v>
      </c>
      <c r="AJC48" s="332">
        <v>0</v>
      </c>
      <c r="AJD48" s="332">
        <v>0</v>
      </c>
      <c r="AJE48" s="332">
        <v>0</v>
      </c>
      <c r="AJF48" s="332">
        <v>0</v>
      </c>
      <c r="AJG48" s="332">
        <v>0</v>
      </c>
      <c r="AJH48" s="332">
        <v>0</v>
      </c>
      <c r="AJI48" s="332">
        <v>0</v>
      </c>
      <c r="AJJ48" s="332">
        <v>0</v>
      </c>
      <c r="AJK48" s="332">
        <v>0</v>
      </c>
      <c r="AJL48" s="332">
        <v>0</v>
      </c>
      <c r="AJM48" s="332">
        <v>0</v>
      </c>
      <c r="AJN48" s="332">
        <v>0</v>
      </c>
      <c r="AJO48" s="332">
        <v>0</v>
      </c>
      <c r="AJP48" s="332">
        <v>0</v>
      </c>
      <c r="AJQ48" s="332">
        <v>0</v>
      </c>
      <c r="AJR48" s="332">
        <v>0</v>
      </c>
      <c r="AJS48" s="332">
        <v>0</v>
      </c>
      <c r="AJT48" s="332">
        <v>0</v>
      </c>
      <c r="AJU48" s="332">
        <v>0</v>
      </c>
      <c r="AJV48" s="332">
        <v>0</v>
      </c>
      <c r="AJW48" s="332">
        <v>0</v>
      </c>
      <c r="AJX48" s="332">
        <v>0</v>
      </c>
      <c r="AJY48" s="332">
        <v>0</v>
      </c>
      <c r="AJZ48" s="332">
        <v>0</v>
      </c>
      <c r="AKA48" s="332">
        <v>0</v>
      </c>
      <c r="AKB48" s="332">
        <v>0</v>
      </c>
      <c r="AKC48" s="332">
        <v>0</v>
      </c>
      <c r="AKD48" s="332">
        <v>0</v>
      </c>
      <c r="AKE48" s="332">
        <v>0</v>
      </c>
      <c r="AKF48" s="332">
        <v>0</v>
      </c>
      <c r="AKG48" s="332">
        <v>0</v>
      </c>
      <c r="AKH48" s="332">
        <v>0</v>
      </c>
      <c r="AKI48" s="332">
        <v>0</v>
      </c>
      <c r="AKJ48" s="332">
        <v>0</v>
      </c>
      <c r="AKK48" s="332">
        <v>0</v>
      </c>
      <c r="AKL48" s="332">
        <v>0</v>
      </c>
      <c r="AKM48" s="332">
        <v>0</v>
      </c>
      <c r="AKN48" s="332">
        <v>0</v>
      </c>
      <c r="AKO48" s="332">
        <v>0</v>
      </c>
      <c r="AKP48" s="332">
        <v>0</v>
      </c>
      <c r="AKQ48" s="332">
        <v>0</v>
      </c>
      <c r="AKR48" s="332">
        <v>0</v>
      </c>
      <c r="AKS48" s="332">
        <v>0</v>
      </c>
      <c r="AKT48" s="332">
        <v>0</v>
      </c>
      <c r="AKU48" s="332">
        <v>0</v>
      </c>
      <c r="AKV48" s="332">
        <v>0</v>
      </c>
      <c r="AKW48" s="332">
        <v>0</v>
      </c>
      <c r="AKX48" s="332">
        <v>0</v>
      </c>
      <c r="AKY48" s="332">
        <v>0</v>
      </c>
      <c r="AKZ48" s="332">
        <v>0</v>
      </c>
      <c r="ALA48" s="332">
        <v>0</v>
      </c>
      <c r="ALB48" s="332">
        <v>0</v>
      </c>
      <c r="ALC48" s="332">
        <v>0</v>
      </c>
      <c r="ALD48" s="332">
        <v>0</v>
      </c>
      <c r="ALE48" s="332">
        <v>0</v>
      </c>
      <c r="ALF48" s="332">
        <v>0</v>
      </c>
      <c r="ALG48" s="332">
        <v>0</v>
      </c>
      <c r="ALH48" s="332">
        <v>0</v>
      </c>
      <c r="ALI48" s="332">
        <v>0</v>
      </c>
      <c r="ALJ48" s="332">
        <v>0</v>
      </c>
      <c r="ALK48" s="332">
        <v>0</v>
      </c>
      <c r="ALL48" s="332">
        <v>0</v>
      </c>
      <c r="ALM48" s="332">
        <v>0</v>
      </c>
      <c r="ALN48" s="332">
        <v>0</v>
      </c>
      <c r="ALO48" s="332">
        <v>0</v>
      </c>
      <c r="ALP48" s="332">
        <v>0</v>
      </c>
      <c r="ALQ48" s="332">
        <v>0</v>
      </c>
      <c r="ALR48" s="332">
        <v>0</v>
      </c>
      <c r="ALS48" s="332">
        <v>0</v>
      </c>
      <c r="ALT48" s="332">
        <v>0</v>
      </c>
      <c r="ALU48" s="332">
        <v>0</v>
      </c>
      <c r="ALV48" s="332">
        <v>0</v>
      </c>
      <c r="ALW48" s="332">
        <v>0</v>
      </c>
      <c r="ALX48" s="332">
        <v>0</v>
      </c>
      <c r="ALY48" s="332">
        <v>0</v>
      </c>
      <c r="ALZ48" s="332">
        <v>0</v>
      </c>
      <c r="AMA48" s="332">
        <v>0</v>
      </c>
      <c r="AMB48" s="332">
        <v>0</v>
      </c>
      <c r="AMC48" s="332">
        <v>0</v>
      </c>
      <c r="AMD48" s="332">
        <v>0</v>
      </c>
      <c r="AME48" s="332">
        <v>0</v>
      </c>
      <c r="AMF48" s="332">
        <v>0</v>
      </c>
      <c r="AMG48" s="332">
        <v>0</v>
      </c>
      <c r="AMH48" s="332">
        <v>0</v>
      </c>
      <c r="AMI48" s="332">
        <v>0</v>
      </c>
      <c r="AMJ48" s="332">
        <v>0</v>
      </c>
      <c r="AMK48" s="332">
        <v>0</v>
      </c>
      <c r="AML48" s="332">
        <v>0</v>
      </c>
      <c r="AMM48" s="332">
        <v>0</v>
      </c>
      <c r="AMN48" s="332">
        <v>0</v>
      </c>
      <c r="AMO48" s="332">
        <v>0</v>
      </c>
      <c r="AMP48" s="332">
        <v>0</v>
      </c>
      <c r="AMQ48" s="332">
        <v>0</v>
      </c>
      <c r="AMR48" s="332">
        <v>0</v>
      </c>
      <c r="AMS48" s="332">
        <v>0</v>
      </c>
      <c r="AMT48" s="332">
        <v>0</v>
      </c>
      <c r="AMU48" s="332">
        <v>0</v>
      </c>
      <c r="AMV48" s="332">
        <v>0</v>
      </c>
      <c r="AMW48" s="332">
        <v>0</v>
      </c>
      <c r="AMX48" s="332">
        <v>0</v>
      </c>
      <c r="AMY48" s="332">
        <v>0</v>
      </c>
      <c r="AMZ48" s="332">
        <v>0</v>
      </c>
      <c r="ANA48" s="332">
        <v>0</v>
      </c>
      <c r="ANB48" s="332">
        <v>0</v>
      </c>
      <c r="ANC48" s="332">
        <v>0</v>
      </c>
      <c r="AND48" s="332">
        <v>0</v>
      </c>
      <c r="ANE48" s="332">
        <v>0</v>
      </c>
      <c r="ANF48" s="332">
        <v>0</v>
      </c>
      <c r="ANG48" s="332">
        <v>0</v>
      </c>
      <c r="ANH48" s="332">
        <v>0</v>
      </c>
      <c r="ANI48" s="332">
        <v>0</v>
      </c>
      <c r="ANJ48" s="332">
        <v>0</v>
      </c>
      <c r="ANK48" s="332">
        <v>0</v>
      </c>
      <c r="ANL48" s="332">
        <v>0</v>
      </c>
      <c r="ANM48" s="332">
        <v>0</v>
      </c>
      <c r="ANN48" s="332">
        <v>0</v>
      </c>
      <c r="ANO48" s="332">
        <v>0</v>
      </c>
      <c r="ANP48" s="332">
        <v>0</v>
      </c>
      <c r="ANQ48" s="332">
        <v>0</v>
      </c>
      <c r="ANR48" s="332">
        <v>0</v>
      </c>
      <c r="ANS48" s="332">
        <v>0</v>
      </c>
      <c r="ANT48" s="332">
        <v>0</v>
      </c>
      <c r="ANU48" s="332">
        <v>0</v>
      </c>
      <c r="ANV48" s="332">
        <v>0</v>
      </c>
      <c r="ANW48" s="332">
        <v>0</v>
      </c>
      <c r="ANX48" s="332">
        <v>0</v>
      </c>
      <c r="ANY48" s="332">
        <v>0</v>
      </c>
      <c r="ANZ48" s="332">
        <v>0</v>
      </c>
      <c r="AOA48" s="332">
        <v>0</v>
      </c>
      <c r="AOB48" s="332">
        <v>0</v>
      </c>
      <c r="AOC48" s="332">
        <v>0</v>
      </c>
      <c r="AOD48" s="332">
        <v>0</v>
      </c>
      <c r="AOE48" s="332">
        <v>0</v>
      </c>
      <c r="AOF48" s="332">
        <v>0</v>
      </c>
      <c r="AOG48" s="332">
        <v>0</v>
      </c>
      <c r="AOH48" s="332">
        <v>0</v>
      </c>
      <c r="AOI48" s="332">
        <v>0</v>
      </c>
      <c r="AOJ48" s="332">
        <v>0</v>
      </c>
      <c r="AOK48" s="332">
        <v>0</v>
      </c>
      <c r="AOL48" s="332">
        <v>0</v>
      </c>
      <c r="AOM48" s="332">
        <v>0</v>
      </c>
      <c r="AON48" s="332">
        <v>0</v>
      </c>
      <c r="AOO48" s="332">
        <v>0</v>
      </c>
      <c r="AOP48" s="332">
        <v>0</v>
      </c>
      <c r="AOQ48" s="332">
        <v>0</v>
      </c>
      <c r="AOR48" s="332">
        <v>0</v>
      </c>
      <c r="AOS48" s="332">
        <v>0</v>
      </c>
      <c r="AOT48" s="332">
        <v>0</v>
      </c>
      <c r="AOU48" s="332">
        <v>0</v>
      </c>
      <c r="AOV48" s="332">
        <v>0</v>
      </c>
      <c r="AOW48" s="332">
        <v>0</v>
      </c>
      <c r="AOX48" s="332">
        <v>0</v>
      </c>
      <c r="AOY48" s="332">
        <v>0</v>
      </c>
      <c r="AOZ48" s="332">
        <v>0</v>
      </c>
      <c r="APA48" s="332">
        <v>0</v>
      </c>
      <c r="APB48" s="332">
        <v>0</v>
      </c>
      <c r="APC48" s="332">
        <v>0</v>
      </c>
      <c r="APD48" s="332">
        <v>0</v>
      </c>
      <c r="APE48" s="332">
        <v>0</v>
      </c>
      <c r="APF48" s="332">
        <v>0</v>
      </c>
      <c r="APG48" s="332">
        <v>0</v>
      </c>
      <c r="APH48" s="332">
        <v>0</v>
      </c>
      <c r="API48" s="332">
        <v>0</v>
      </c>
      <c r="APJ48" s="332">
        <v>0</v>
      </c>
      <c r="APK48" s="332">
        <v>0</v>
      </c>
      <c r="APL48" s="332">
        <v>0</v>
      </c>
      <c r="APM48" s="332">
        <v>0</v>
      </c>
      <c r="APN48" s="332">
        <v>0</v>
      </c>
      <c r="APO48" s="332">
        <v>0</v>
      </c>
      <c r="APP48" s="332">
        <v>0</v>
      </c>
      <c r="APQ48" s="332">
        <v>0</v>
      </c>
      <c r="APR48" s="332">
        <v>0</v>
      </c>
      <c r="APS48" s="332">
        <v>0</v>
      </c>
      <c r="APT48" s="332">
        <v>0</v>
      </c>
      <c r="APU48" s="332">
        <v>0</v>
      </c>
      <c r="APV48" s="332">
        <v>0</v>
      </c>
      <c r="APW48" s="332">
        <v>0</v>
      </c>
      <c r="APX48" s="332">
        <v>0</v>
      </c>
      <c r="APY48" s="332">
        <v>0</v>
      </c>
      <c r="APZ48" s="332">
        <v>0</v>
      </c>
      <c r="AQA48" s="332">
        <v>0</v>
      </c>
      <c r="AQB48" s="332">
        <v>0</v>
      </c>
      <c r="AQC48" s="332">
        <v>0</v>
      </c>
      <c r="AQD48" s="332">
        <v>0</v>
      </c>
      <c r="AQE48" s="332">
        <v>0</v>
      </c>
      <c r="AQF48" s="332">
        <v>0</v>
      </c>
      <c r="AQG48" s="332">
        <v>0</v>
      </c>
      <c r="AQH48" s="332">
        <v>0</v>
      </c>
      <c r="AQI48" s="332">
        <v>0</v>
      </c>
      <c r="AQJ48" s="332">
        <v>0</v>
      </c>
      <c r="AQK48" s="332">
        <v>0</v>
      </c>
      <c r="AQL48" s="332">
        <v>0</v>
      </c>
      <c r="AQM48" s="332">
        <v>0</v>
      </c>
      <c r="AQN48" s="332">
        <v>0</v>
      </c>
      <c r="AQO48" s="332">
        <v>0</v>
      </c>
      <c r="AQP48" s="332">
        <v>0</v>
      </c>
      <c r="AQQ48" s="332">
        <v>0</v>
      </c>
      <c r="AQR48" s="332">
        <v>0</v>
      </c>
      <c r="AQS48" s="332">
        <v>0</v>
      </c>
      <c r="AQT48" s="332">
        <v>0</v>
      </c>
      <c r="AQU48" s="332">
        <v>0</v>
      </c>
      <c r="AQV48" s="332">
        <v>0</v>
      </c>
      <c r="AQW48" s="332">
        <v>0</v>
      </c>
      <c r="AQX48" s="332">
        <v>0</v>
      </c>
      <c r="AQY48" s="332">
        <v>0</v>
      </c>
      <c r="AQZ48" s="332">
        <v>0</v>
      </c>
      <c r="ARA48" s="332">
        <v>0</v>
      </c>
      <c r="ARB48" s="332">
        <v>0</v>
      </c>
      <c r="ARC48" s="332">
        <v>0</v>
      </c>
      <c r="ARD48" s="332">
        <v>0</v>
      </c>
      <c r="ARE48" s="332">
        <v>0</v>
      </c>
      <c r="ARF48" s="332">
        <v>0</v>
      </c>
      <c r="ARG48" s="332">
        <v>0</v>
      </c>
      <c r="ARH48" s="332">
        <v>0</v>
      </c>
      <c r="ARI48" s="332">
        <v>0</v>
      </c>
      <c r="ARJ48" s="332">
        <v>0</v>
      </c>
      <c r="ARK48" s="332">
        <v>0</v>
      </c>
      <c r="ARL48" s="332">
        <v>0</v>
      </c>
      <c r="ARM48" s="332">
        <v>0</v>
      </c>
      <c r="ARN48" s="332">
        <v>0</v>
      </c>
      <c r="ARO48" s="332">
        <v>0</v>
      </c>
      <c r="ARP48" s="332">
        <v>0</v>
      </c>
      <c r="ARQ48" s="332">
        <v>0</v>
      </c>
      <c r="ARR48" s="332">
        <v>0</v>
      </c>
      <c r="ARS48" s="332">
        <v>0</v>
      </c>
      <c r="ART48" s="332">
        <v>0</v>
      </c>
      <c r="ARU48" s="332">
        <v>0</v>
      </c>
      <c r="ARV48" s="332">
        <v>0</v>
      </c>
      <c r="ARW48" s="332">
        <v>0</v>
      </c>
      <c r="ARX48" s="332">
        <v>0</v>
      </c>
      <c r="ARY48" s="332">
        <v>0</v>
      </c>
      <c r="ARZ48" s="332">
        <v>0</v>
      </c>
      <c r="ASA48" s="332">
        <v>0</v>
      </c>
      <c r="ASB48" s="332">
        <v>0</v>
      </c>
      <c r="ASC48" s="332">
        <v>0</v>
      </c>
      <c r="ASD48" s="332">
        <v>0</v>
      </c>
      <c r="ASE48" s="332">
        <v>0</v>
      </c>
      <c r="ASF48" s="332">
        <v>0</v>
      </c>
      <c r="ASG48" s="332">
        <v>0</v>
      </c>
      <c r="ASH48" s="332">
        <v>0</v>
      </c>
      <c r="ASI48" s="332">
        <v>0</v>
      </c>
      <c r="ASJ48" s="332">
        <v>0</v>
      </c>
      <c r="ASK48" s="332">
        <v>0</v>
      </c>
      <c r="ASL48" s="332">
        <v>0</v>
      </c>
      <c r="ASM48" s="332">
        <v>0</v>
      </c>
      <c r="ASN48" s="332">
        <v>0</v>
      </c>
      <c r="ASO48" s="332">
        <v>0</v>
      </c>
      <c r="ASP48" s="332">
        <v>0</v>
      </c>
      <c r="ASQ48" s="332">
        <v>0</v>
      </c>
      <c r="ASR48" s="332">
        <v>0</v>
      </c>
      <c r="ASS48" s="332">
        <v>0</v>
      </c>
      <c r="AST48" s="332">
        <v>0</v>
      </c>
      <c r="ASU48" s="332">
        <v>0</v>
      </c>
      <c r="ASV48" s="332">
        <v>0</v>
      </c>
      <c r="ASW48" s="332">
        <v>0</v>
      </c>
      <c r="ASX48" s="332">
        <v>0</v>
      </c>
      <c r="ASY48" s="332">
        <v>0</v>
      </c>
      <c r="ASZ48" s="332">
        <v>0</v>
      </c>
      <c r="ATA48" s="332">
        <v>0</v>
      </c>
      <c r="ATB48" s="332">
        <v>0</v>
      </c>
      <c r="ATC48" s="332">
        <v>0</v>
      </c>
      <c r="ATD48" s="332">
        <v>0</v>
      </c>
      <c r="ATE48" s="332">
        <v>0</v>
      </c>
      <c r="ATF48" s="332">
        <v>0</v>
      </c>
      <c r="ATG48" s="332">
        <v>0</v>
      </c>
      <c r="ATH48" s="332">
        <v>0</v>
      </c>
      <c r="ATI48" s="332">
        <v>0</v>
      </c>
      <c r="ATJ48" s="332">
        <v>0</v>
      </c>
      <c r="ATK48" s="332">
        <v>0</v>
      </c>
      <c r="ATL48" s="332">
        <v>0</v>
      </c>
      <c r="ATM48" s="332">
        <v>0</v>
      </c>
      <c r="ATN48" s="332">
        <v>0</v>
      </c>
      <c r="ATO48" s="332">
        <v>0</v>
      </c>
      <c r="ATP48" s="332">
        <v>0</v>
      </c>
      <c r="ATQ48" s="332">
        <v>0</v>
      </c>
      <c r="ATR48" s="332">
        <v>0</v>
      </c>
      <c r="ATS48" s="332">
        <v>0</v>
      </c>
      <c r="ATT48" s="332">
        <v>0</v>
      </c>
      <c r="ATU48" s="332">
        <v>0</v>
      </c>
      <c r="ATV48" s="332">
        <v>0</v>
      </c>
      <c r="ATW48" s="332">
        <v>0</v>
      </c>
      <c r="ATX48" s="332">
        <v>0</v>
      </c>
      <c r="ATY48" s="332">
        <v>0</v>
      </c>
      <c r="ATZ48" s="332">
        <v>0</v>
      </c>
      <c r="AUA48" s="332">
        <v>0</v>
      </c>
      <c r="AUB48" s="332">
        <v>0</v>
      </c>
      <c r="AUC48" s="332">
        <v>0</v>
      </c>
      <c r="AUD48" s="332">
        <v>0</v>
      </c>
      <c r="AUE48" s="332">
        <v>0</v>
      </c>
      <c r="AUF48" s="332">
        <v>0</v>
      </c>
      <c r="AUG48" s="332">
        <v>0</v>
      </c>
      <c r="AUH48" s="332">
        <v>0</v>
      </c>
      <c r="AUI48" s="332">
        <v>0</v>
      </c>
      <c r="AUJ48" s="332">
        <v>0</v>
      </c>
      <c r="AUK48" s="332">
        <v>0</v>
      </c>
      <c r="AUL48" s="332">
        <v>0</v>
      </c>
      <c r="AUM48" s="332">
        <v>0</v>
      </c>
      <c r="AUN48" s="332">
        <v>0</v>
      </c>
      <c r="AUO48" s="332">
        <v>0</v>
      </c>
      <c r="AUP48" s="332">
        <v>0</v>
      </c>
      <c r="AUQ48" s="332">
        <v>0</v>
      </c>
      <c r="AUR48" s="332">
        <v>0</v>
      </c>
      <c r="AUS48" s="332">
        <v>0</v>
      </c>
      <c r="AUT48" s="332">
        <v>0</v>
      </c>
      <c r="AUU48" s="332">
        <v>0</v>
      </c>
      <c r="AUV48" s="332">
        <v>0</v>
      </c>
      <c r="AUW48" s="332">
        <v>0</v>
      </c>
      <c r="AUX48" s="332">
        <v>0</v>
      </c>
      <c r="AUY48" s="332">
        <v>0</v>
      </c>
      <c r="AUZ48" s="332">
        <v>0</v>
      </c>
      <c r="AVA48" s="332">
        <v>0</v>
      </c>
      <c r="AVB48" s="332">
        <v>0</v>
      </c>
      <c r="AVC48" s="332">
        <v>0</v>
      </c>
      <c r="AVD48" s="332">
        <v>0</v>
      </c>
      <c r="AVE48" s="332">
        <v>0</v>
      </c>
      <c r="AVF48" s="332">
        <v>0</v>
      </c>
      <c r="AVG48" s="332">
        <v>0</v>
      </c>
      <c r="AVH48" s="332">
        <v>0</v>
      </c>
      <c r="AVI48" s="332">
        <v>0</v>
      </c>
      <c r="AVJ48" s="332">
        <v>0</v>
      </c>
      <c r="AVK48" s="332">
        <v>0</v>
      </c>
      <c r="AVL48" s="332">
        <v>0</v>
      </c>
      <c r="AVM48" s="332">
        <v>0</v>
      </c>
      <c r="AVN48" s="332">
        <v>0</v>
      </c>
      <c r="AVO48" s="332">
        <v>0</v>
      </c>
      <c r="AVP48" s="332">
        <v>0</v>
      </c>
      <c r="AVQ48" s="332">
        <v>0</v>
      </c>
      <c r="AVR48" s="332">
        <v>0</v>
      </c>
      <c r="AVS48" s="332">
        <v>0</v>
      </c>
      <c r="AVT48" s="332">
        <v>0</v>
      </c>
      <c r="AVU48" s="332">
        <v>0</v>
      </c>
      <c r="AVV48" s="332">
        <v>0</v>
      </c>
      <c r="AVW48" s="332">
        <v>0</v>
      </c>
      <c r="AVX48" s="332">
        <v>0</v>
      </c>
      <c r="AVY48" s="332">
        <v>0</v>
      </c>
      <c r="AVZ48" s="332">
        <v>0</v>
      </c>
      <c r="AWA48" s="332">
        <v>0</v>
      </c>
      <c r="AWB48" s="332">
        <v>0</v>
      </c>
      <c r="AWC48" s="332">
        <v>0</v>
      </c>
      <c r="AWD48" s="332">
        <v>0</v>
      </c>
      <c r="AWE48" s="332">
        <v>0</v>
      </c>
      <c r="AWF48" s="332">
        <v>0</v>
      </c>
      <c r="AWG48" s="332">
        <v>0</v>
      </c>
      <c r="AWH48" s="332">
        <v>0</v>
      </c>
      <c r="AWI48" s="332">
        <v>0</v>
      </c>
      <c r="AWJ48" s="332">
        <v>0</v>
      </c>
      <c r="AWK48" s="332">
        <v>0</v>
      </c>
      <c r="AWL48" s="332">
        <v>0</v>
      </c>
      <c r="AWM48" s="332">
        <v>0</v>
      </c>
      <c r="AWN48" s="332">
        <v>0</v>
      </c>
      <c r="AWO48" s="332">
        <v>0</v>
      </c>
      <c r="AWP48" s="332">
        <v>0</v>
      </c>
      <c r="AWQ48" s="332">
        <v>0</v>
      </c>
      <c r="AWR48" s="332">
        <v>0</v>
      </c>
      <c r="AWS48" s="332">
        <v>0</v>
      </c>
      <c r="AWT48" s="332">
        <v>0</v>
      </c>
      <c r="AWU48" s="332">
        <v>0</v>
      </c>
      <c r="AWV48" s="332">
        <v>0</v>
      </c>
      <c r="AWW48" s="332">
        <v>0</v>
      </c>
      <c r="AWX48" s="332">
        <v>0</v>
      </c>
      <c r="AWY48" s="332">
        <v>0</v>
      </c>
      <c r="AWZ48" s="332">
        <v>0</v>
      </c>
      <c r="AXA48" s="332">
        <v>0</v>
      </c>
      <c r="AXB48" s="332">
        <v>0</v>
      </c>
      <c r="AXC48" s="332">
        <v>0</v>
      </c>
      <c r="AXD48" s="332">
        <v>0</v>
      </c>
      <c r="AXE48" s="332">
        <v>0</v>
      </c>
      <c r="AXF48" s="332">
        <v>0</v>
      </c>
      <c r="AXG48" s="332">
        <v>0</v>
      </c>
      <c r="AXH48" s="332">
        <v>0</v>
      </c>
      <c r="AXI48" s="332">
        <v>0</v>
      </c>
      <c r="AXJ48" s="332">
        <v>0</v>
      </c>
      <c r="AXK48" s="332">
        <v>0</v>
      </c>
      <c r="AXL48" s="332">
        <v>0</v>
      </c>
      <c r="AXM48" s="332">
        <v>0</v>
      </c>
      <c r="AXN48" s="332">
        <v>0</v>
      </c>
      <c r="AXO48" s="332">
        <v>0</v>
      </c>
      <c r="AXP48" s="332">
        <v>0</v>
      </c>
      <c r="AXQ48" s="332">
        <v>0</v>
      </c>
      <c r="AXR48" s="332">
        <v>0</v>
      </c>
      <c r="AXS48" s="332">
        <v>0</v>
      </c>
      <c r="AXT48" s="332">
        <v>0</v>
      </c>
      <c r="AXU48" s="332">
        <v>0</v>
      </c>
      <c r="AXV48" s="332">
        <v>0</v>
      </c>
      <c r="AXW48" s="332">
        <v>0</v>
      </c>
      <c r="AXX48" s="332">
        <v>0</v>
      </c>
      <c r="AXY48" s="332">
        <v>0</v>
      </c>
      <c r="AXZ48" s="332">
        <v>0</v>
      </c>
      <c r="AYA48" s="332">
        <v>0</v>
      </c>
      <c r="AYB48" s="332">
        <v>0</v>
      </c>
      <c r="AYC48" s="332">
        <v>0</v>
      </c>
      <c r="AYD48" s="332">
        <v>0</v>
      </c>
      <c r="AYE48" s="332">
        <v>0</v>
      </c>
      <c r="AYF48" s="332">
        <v>0</v>
      </c>
      <c r="AYG48" s="332">
        <v>0</v>
      </c>
      <c r="AYH48" s="332">
        <v>0</v>
      </c>
      <c r="AYI48" s="332">
        <v>0</v>
      </c>
      <c r="AYJ48" s="332">
        <v>0</v>
      </c>
      <c r="AYK48" s="332">
        <v>0</v>
      </c>
      <c r="AYL48" s="332">
        <v>0</v>
      </c>
      <c r="AYM48" s="332">
        <v>0</v>
      </c>
      <c r="AYN48" s="332">
        <v>0</v>
      </c>
      <c r="AYO48" s="332">
        <v>0</v>
      </c>
      <c r="AYP48" s="332">
        <v>0</v>
      </c>
      <c r="AYQ48" s="332">
        <v>0</v>
      </c>
      <c r="AYR48" s="332">
        <v>0</v>
      </c>
      <c r="AYS48" s="332">
        <v>0</v>
      </c>
      <c r="AYT48" s="332">
        <v>0</v>
      </c>
      <c r="AYU48" s="332">
        <v>0</v>
      </c>
      <c r="AYV48" s="332">
        <v>0</v>
      </c>
      <c r="AYW48" s="332">
        <v>0</v>
      </c>
      <c r="AYX48" s="332">
        <v>0</v>
      </c>
      <c r="AYY48" s="332">
        <v>0</v>
      </c>
      <c r="AYZ48" s="332">
        <v>0</v>
      </c>
      <c r="AZA48" s="332">
        <v>0</v>
      </c>
      <c r="AZB48" s="332">
        <v>0</v>
      </c>
      <c r="AZC48" s="332">
        <v>0</v>
      </c>
      <c r="AZD48" s="332">
        <v>0</v>
      </c>
      <c r="AZE48" s="332">
        <v>0</v>
      </c>
      <c r="AZF48" s="332">
        <v>0</v>
      </c>
      <c r="AZG48" s="332">
        <v>0</v>
      </c>
      <c r="AZH48" s="332">
        <v>0</v>
      </c>
      <c r="AZI48" s="332">
        <v>0</v>
      </c>
      <c r="AZJ48" s="332">
        <v>0</v>
      </c>
      <c r="AZK48" s="332">
        <v>0</v>
      </c>
      <c r="AZL48" s="332">
        <v>0</v>
      </c>
      <c r="AZM48" s="332">
        <v>0</v>
      </c>
      <c r="AZN48" s="332">
        <v>0</v>
      </c>
      <c r="AZO48" s="332">
        <v>0</v>
      </c>
      <c r="AZP48" s="332">
        <v>0</v>
      </c>
      <c r="AZQ48" s="332">
        <v>0</v>
      </c>
      <c r="AZR48" s="332">
        <v>0</v>
      </c>
      <c r="AZS48" s="332">
        <v>0</v>
      </c>
      <c r="AZT48" s="332">
        <v>0</v>
      </c>
      <c r="AZU48" s="332">
        <v>0</v>
      </c>
      <c r="AZV48" s="332">
        <v>0</v>
      </c>
      <c r="AZW48" s="332">
        <v>0</v>
      </c>
      <c r="AZX48" s="332">
        <v>0</v>
      </c>
      <c r="AZY48" s="332">
        <v>0</v>
      </c>
      <c r="AZZ48" s="332">
        <v>0</v>
      </c>
      <c r="BAA48" s="332">
        <v>0</v>
      </c>
      <c r="BAB48" s="332">
        <v>0</v>
      </c>
      <c r="BAC48" s="332">
        <v>0</v>
      </c>
      <c r="BAD48" s="332">
        <v>0</v>
      </c>
      <c r="BAE48" s="332">
        <v>0</v>
      </c>
      <c r="BAF48" s="332">
        <v>0</v>
      </c>
      <c r="BAG48" s="332">
        <v>0</v>
      </c>
      <c r="BAH48" s="332">
        <v>0</v>
      </c>
      <c r="BAI48" s="332">
        <v>0</v>
      </c>
      <c r="BAJ48" s="332">
        <v>0</v>
      </c>
      <c r="BAK48" s="332">
        <v>0</v>
      </c>
      <c r="BAL48" s="332">
        <v>0</v>
      </c>
      <c r="BAM48" s="332">
        <v>0</v>
      </c>
      <c r="BAN48" s="332">
        <v>0</v>
      </c>
      <c r="BAO48" s="332">
        <v>0</v>
      </c>
      <c r="BAP48" s="332">
        <v>0</v>
      </c>
      <c r="BAQ48" s="332">
        <v>0</v>
      </c>
      <c r="BAR48" s="332">
        <v>0</v>
      </c>
      <c r="BAS48" s="332">
        <v>0</v>
      </c>
      <c r="BAT48" s="332">
        <v>0</v>
      </c>
      <c r="BAU48" s="332">
        <v>0</v>
      </c>
      <c r="BAV48" s="332">
        <v>0</v>
      </c>
      <c r="BAW48" s="332">
        <v>0</v>
      </c>
      <c r="BAX48" s="332">
        <v>0</v>
      </c>
      <c r="BAY48" s="332">
        <v>0</v>
      </c>
      <c r="BAZ48" s="332">
        <v>0</v>
      </c>
      <c r="BBA48" s="332">
        <v>0</v>
      </c>
      <c r="BBB48" s="332">
        <v>0</v>
      </c>
      <c r="BBC48" s="332">
        <v>0</v>
      </c>
      <c r="BBD48" s="332">
        <v>0</v>
      </c>
      <c r="BBE48" s="332">
        <v>0</v>
      </c>
      <c r="BBF48" s="332">
        <v>0</v>
      </c>
      <c r="BBG48" s="332">
        <v>0</v>
      </c>
      <c r="BBH48" s="332">
        <v>0</v>
      </c>
      <c r="BBI48" s="332">
        <v>0</v>
      </c>
      <c r="BBJ48" s="332">
        <v>0</v>
      </c>
      <c r="BBK48" s="332">
        <v>0</v>
      </c>
      <c r="BBL48" s="332">
        <v>0</v>
      </c>
      <c r="BBM48" s="332">
        <v>0</v>
      </c>
      <c r="BBN48" s="332">
        <v>0</v>
      </c>
      <c r="BBO48" s="332">
        <v>0</v>
      </c>
      <c r="BBP48" s="332">
        <v>0</v>
      </c>
      <c r="BBQ48" s="332">
        <v>0</v>
      </c>
      <c r="BBR48" s="332">
        <v>0</v>
      </c>
      <c r="BBS48" s="332">
        <v>0</v>
      </c>
      <c r="BBT48" s="332">
        <v>0</v>
      </c>
      <c r="BBU48" s="332">
        <v>0</v>
      </c>
      <c r="BBV48" s="332">
        <v>0</v>
      </c>
      <c r="BBW48" s="332">
        <v>0</v>
      </c>
      <c r="BBX48" s="332">
        <v>0</v>
      </c>
      <c r="BBY48" s="332">
        <v>0</v>
      </c>
      <c r="BBZ48" s="332">
        <v>0</v>
      </c>
      <c r="BCA48" s="332">
        <v>0</v>
      </c>
      <c r="BCB48" s="332">
        <v>0</v>
      </c>
      <c r="BCC48" s="332">
        <v>0</v>
      </c>
      <c r="BCD48" s="332">
        <v>0</v>
      </c>
      <c r="BCE48" s="332">
        <v>0</v>
      </c>
      <c r="BCF48" s="332">
        <v>0</v>
      </c>
      <c r="BCG48" s="332">
        <v>0</v>
      </c>
      <c r="BCH48" s="332">
        <v>0</v>
      </c>
      <c r="BCI48" s="332">
        <v>0</v>
      </c>
      <c r="BCJ48" s="332">
        <v>0</v>
      </c>
      <c r="BCK48" s="332">
        <v>0</v>
      </c>
      <c r="BCL48" s="332">
        <v>0</v>
      </c>
      <c r="BCM48" s="332">
        <v>0</v>
      </c>
      <c r="BCN48" s="332">
        <v>0</v>
      </c>
      <c r="BCO48" s="332">
        <v>0</v>
      </c>
      <c r="BCP48" s="332">
        <v>0</v>
      </c>
      <c r="BCQ48" s="332">
        <v>0</v>
      </c>
      <c r="BCR48" s="332">
        <v>0</v>
      </c>
      <c r="BCS48" s="332">
        <v>0</v>
      </c>
      <c r="BCT48" s="332">
        <v>0</v>
      </c>
      <c r="BCU48" s="332">
        <v>0</v>
      </c>
      <c r="BCV48" s="332">
        <v>0</v>
      </c>
      <c r="BCW48" s="332">
        <v>0</v>
      </c>
      <c r="BCX48" s="332">
        <v>0</v>
      </c>
      <c r="BCY48" s="332">
        <v>0</v>
      </c>
      <c r="BCZ48" s="332">
        <v>0</v>
      </c>
      <c r="BDA48" s="332">
        <v>0</v>
      </c>
      <c r="BDB48" s="332">
        <v>0</v>
      </c>
      <c r="BDC48" s="332">
        <v>0</v>
      </c>
      <c r="BDD48" s="332">
        <v>0</v>
      </c>
      <c r="BDE48" s="332">
        <v>0</v>
      </c>
      <c r="BDF48" s="332">
        <v>0</v>
      </c>
      <c r="BDG48" s="332">
        <v>0</v>
      </c>
      <c r="BDH48" s="332">
        <v>0</v>
      </c>
      <c r="BDI48" s="332">
        <v>0</v>
      </c>
      <c r="BDJ48" s="332">
        <v>0</v>
      </c>
      <c r="BDK48" s="332">
        <v>0</v>
      </c>
      <c r="BDL48" s="332">
        <v>0</v>
      </c>
      <c r="BDM48" s="332">
        <v>0</v>
      </c>
      <c r="BDN48" s="332">
        <v>0</v>
      </c>
      <c r="BDO48" s="332">
        <v>0</v>
      </c>
      <c r="BDP48" s="332">
        <v>0</v>
      </c>
      <c r="BDQ48" s="332">
        <v>0</v>
      </c>
      <c r="BDR48" s="332">
        <v>0</v>
      </c>
      <c r="BDS48" s="332">
        <v>0</v>
      </c>
      <c r="BDT48" s="332">
        <v>0</v>
      </c>
      <c r="BDU48" s="332">
        <v>0</v>
      </c>
      <c r="BDV48" s="332">
        <v>0</v>
      </c>
      <c r="BDW48" s="332">
        <v>0</v>
      </c>
      <c r="BDX48" s="332">
        <v>0</v>
      </c>
      <c r="BDY48" s="332">
        <v>0</v>
      </c>
      <c r="BDZ48" s="332">
        <v>0</v>
      </c>
      <c r="BEA48" s="332">
        <v>0</v>
      </c>
      <c r="BEB48" s="332">
        <v>0</v>
      </c>
      <c r="BEC48" s="332">
        <v>0</v>
      </c>
      <c r="BED48" s="332">
        <v>0</v>
      </c>
      <c r="BEE48" s="332">
        <v>0</v>
      </c>
      <c r="BEF48" s="332">
        <v>0</v>
      </c>
      <c r="BEG48" s="332">
        <v>0</v>
      </c>
      <c r="BEH48" s="332">
        <v>0</v>
      </c>
      <c r="BEI48" s="332">
        <v>0</v>
      </c>
      <c r="BEJ48" s="332">
        <v>0</v>
      </c>
      <c r="BEK48" s="332">
        <v>0</v>
      </c>
      <c r="BEL48" s="332">
        <v>0</v>
      </c>
      <c r="BEM48" s="332">
        <v>0</v>
      </c>
      <c r="BEN48" s="332">
        <v>0</v>
      </c>
      <c r="BEO48" s="332">
        <v>0</v>
      </c>
      <c r="BEP48" s="332">
        <v>0</v>
      </c>
      <c r="BEQ48" s="332">
        <v>0</v>
      </c>
      <c r="BER48" s="332">
        <v>0</v>
      </c>
      <c r="BES48" s="332">
        <v>0</v>
      </c>
      <c r="BET48" s="332">
        <v>0</v>
      </c>
      <c r="BEU48" s="332">
        <v>0</v>
      </c>
      <c r="BEV48" s="332">
        <v>0</v>
      </c>
      <c r="BEW48" s="332">
        <v>0</v>
      </c>
      <c r="BEX48" s="332">
        <v>0</v>
      </c>
      <c r="BEY48" s="332">
        <v>0</v>
      </c>
      <c r="BEZ48" s="332">
        <v>0</v>
      </c>
      <c r="BFA48" s="332">
        <v>0</v>
      </c>
      <c r="BFB48" s="332">
        <v>0</v>
      </c>
      <c r="BFC48" s="332">
        <v>0</v>
      </c>
      <c r="BFD48" s="332">
        <v>0</v>
      </c>
      <c r="BFE48" s="332">
        <v>0</v>
      </c>
      <c r="BFF48" s="332">
        <v>0</v>
      </c>
      <c r="BFG48" s="332">
        <v>0</v>
      </c>
      <c r="BFH48" s="332">
        <v>0</v>
      </c>
      <c r="BFI48" s="332">
        <v>0</v>
      </c>
      <c r="BFJ48" s="332">
        <v>0</v>
      </c>
      <c r="BFK48" s="332">
        <v>0</v>
      </c>
      <c r="BFL48" s="332">
        <v>0</v>
      </c>
      <c r="BFM48" s="332">
        <v>0</v>
      </c>
      <c r="BFN48" s="332">
        <v>0</v>
      </c>
      <c r="BFO48" s="332">
        <v>0</v>
      </c>
      <c r="BFP48" s="332">
        <v>0</v>
      </c>
      <c r="BFQ48" s="332">
        <v>0</v>
      </c>
      <c r="BFR48" s="332">
        <v>0</v>
      </c>
      <c r="BFS48" s="332">
        <v>0</v>
      </c>
      <c r="BFT48" s="332">
        <v>0</v>
      </c>
      <c r="BFU48" s="332">
        <v>0</v>
      </c>
      <c r="BFV48" s="332">
        <v>0</v>
      </c>
      <c r="BFW48" s="332">
        <v>0</v>
      </c>
      <c r="BFX48" s="332">
        <v>0</v>
      </c>
      <c r="BFY48" s="332">
        <v>0</v>
      </c>
      <c r="BFZ48" s="332">
        <v>0</v>
      </c>
      <c r="BGA48" s="332">
        <v>0</v>
      </c>
      <c r="BGB48" s="332">
        <v>0</v>
      </c>
      <c r="BGC48" s="332">
        <v>0</v>
      </c>
      <c r="BGD48" s="332">
        <v>0</v>
      </c>
      <c r="BGE48" s="332">
        <v>0</v>
      </c>
      <c r="BGF48" s="332">
        <v>0</v>
      </c>
      <c r="BGG48" s="332">
        <v>0</v>
      </c>
      <c r="BGH48" s="332">
        <v>0</v>
      </c>
      <c r="BGI48" s="332">
        <v>0</v>
      </c>
      <c r="BGJ48" s="332">
        <v>0</v>
      </c>
      <c r="BGK48" s="332">
        <v>0</v>
      </c>
      <c r="BGL48" s="332">
        <v>0</v>
      </c>
      <c r="BGM48" s="332">
        <v>0</v>
      </c>
      <c r="BGN48" s="332">
        <v>0</v>
      </c>
      <c r="BGO48" s="332">
        <v>0</v>
      </c>
      <c r="BGP48" s="332">
        <v>0</v>
      </c>
      <c r="BGQ48" s="332">
        <v>0</v>
      </c>
      <c r="BGR48" s="332">
        <v>0</v>
      </c>
      <c r="BGS48" s="332">
        <v>0</v>
      </c>
      <c r="BGT48" s="332">
        <v>0</v>
      </c>
      <c r="BGU48" s="332">
        <v>0</v>
      </c>
      <c r="BGV48" s="332">
        <v>0</v>
      </c>
      <c r="BGW48" s="332">
        <v>0</v>
      </c>
      <c r="BGX48" s="332">
        <v>0</v>
      </c>
      <c r="BGY48" s="332">
        <v>0</v>
      </c>
      <c r="BGZ48" s="332">
        <v>0</v>
      </c>
      <c r="BHA48" s="332">
        <v>0</v>
      </c>
      <c r="BHB48" s="332">
        <v>0</v>
      </c>
      <c r="BHC48" s="332">
        <v>0</v>
      </c>
      <c r="BHD48" s="332">
        <v>0</v>
      </c>
      <c r="BHE48" s="332">
        <v>0</v>
      </c>
      <c r="BHF48" s="332">
        <v>0</v>
      </c>
      <c r="BHG48" s="332">
        <v>0</v>
      </c>
      <c r="BHH48" s="332">
        <v>0</v>
      </c>
      <c r="BHI48" s="332">
        <v>0</v>
      </c>
      <c r="BHJ48" s="332">
        <v>0</v>
      </c>
      <c r="BHK48" s="332">
        <v>0</v>
      </c>
      <c r="BHL48" s="332">
        <v>0</v>
      </c>
      <c r="BHM48" s="332">
        <v>0</v>
      </c>
      <c r="BHN48" s="332">
        <v>0</v>
      </c>
      <c r="BHO48" s="332">
        <v>0</v>
      </c>
      <c r="BHP48" s="332">
        <v>0</v>
      </c>
      <c r="BHQ48" s="332">
        <v>0</v>
      </c>
      <c r="BHR48" s="332">
        <v>0</v>
      </c>
      <c r="BHS48" s="332">
        <v>0</v>
      </c>
      <c r="BHT48" s="332">
        <v>0</v>
      </c>
      <c r="BHU48" s="332">
        <v>0</v>
      </c>
      <c r="BHV48" s="332">
        <v>0</v>
      </c>
      <c r="BHW48" s="332">
        <v>0</v>
      </c>
      <c r="BHX48" s="332">
        <v>0</v>
      </c>
      <c r="BHY48" s="332">
        <v>0</v>
      </c>
      <c r="BHZ48" s="332">
        <v>0</v>
      </c>
      <c r="BIA48" s="332">
        <v>0</v>
      </c>
      <c r="BIB48" s="332">
        <v>0</v>
      </c>
      <c r="BIC48" s="332">
        <v>0</v>
      </c>
      <c r="BID48" s="332">
        <v>0</v>
      </c>
      <c r="BIE48" s="332">
        <v>0</v>
      </c>
      <c r="BIF48" s="332">
        <v>0</v>
      </c>
      <c r="BIG48" s="332">
        <v>0</v>
      </c>
      <c r="BIH48" s="332">
        <v>0</v>
      </c>
      <c r="BII48" s="332">
        <v>0</v>
      </c>
      <c r="BIJ48" s="332">
        <v>0</v>
      </c>
      <c r="BIK48" s="332">
        <v>0</v>
      </c>
      <c r="BIL48" s="332">
        <v>0</v>
      </c>
      <c r="BIM48" s="332">
        <v>0</v>
      </c>
      <c r="BIN48" s="332">
        <v>0</v>
      </c>
      <c r="BIO48" s="332">
        <v>0</v>
      </c>
      <c r="BIP48" s="332">
        <v>0</v>
      </c>
      <c r="BIQ48" s="332">
        <v>0</v>
      </c>
      <c r="BIR48" s="332">
        <v>0</v>
      </c>
      <c r="BIS48" s="332">
        <v>0</v>
      </c>
      <c r="BIT48" s="332">
        <v>0</v>
      </c>
      <c r="BIU48" s="332">
        <v>0</v>
      </c>
      <c r="BIV48" s="332">
        <v>0</v>
      </c>
      <c r="BIW48" s="332">
        <v>0</v>
      </c>
      <c r="BIX48" s="332">
        <v>0</v>
      </c>
      <c r="BIY48" s="332">
        <v>0</v>
      </c>
      <c r="BIZ48" s="332">
        <v>0</v>
      </c>
      <c r="BJA48" s="332">
        <v>0</v>
      </c>
      <c r="BJB48" s="332">
        <v>0</v>
      </c>
      <c r="BJC48" s="332">
        <v>0</v>
      </c>
      <c r="BJD48" s="332">
        <v>0</v>
      </c>
      <c r="BJE48" s="332">
        <v>0</v>
      </c>
      <c r="BJF48" s="332">
        <v>0</v>
      </c>
      <c r="BJG48" s="332">
        <v>0</v>
      </c>
      <c r="BJH48" s="332">
        <v>0</v>
      </c>
      <c r="BJI48" s="332">
        <v>0</v>
      </c>
      <c r="BJJ48" s="332">
        <v>0</v>
      </c>
      <c r="BJK48" s="332">
        <v>0</v>
      </c>
      <c r="BJL48" s="332">
        <v>0</v>
      </c>
      <c r="BJM48" s="332">
        <v>0</v>
      </c>
      <c r="BJN48" s="332">
        <v>0</v>
      </c>
      <c r="BJO48" s="332">
        <v>0</v>
      </c>
      <c r="BJP48" s="332">
        <v>0</v>
      </c>
      <c r="BJQ48" s="332">
        <v>0</v>
      </c>
      <c r="BJR48" s="332">
        <v>0</v>
      </c>
      <c r="BJS48" s="332">
        <v>0</v>
      </c>
      <c r="BJT48" s="332">
        <v>0</v>
      </c>
      <c r="BJU48" s="332">
        <v>0</v>
      </c>
      <c r="BJV48" s="332">
        <v>0</v>
      </c>
      <c r="BJW48" s="332">
        <v>0</v>
      </c>
      <c r="BJX48" s="332">
        <v>0</v>
      </c>
      <c r="BJY48" s="332">
        <v>0</v>
      </c>
      <c r="BJZ48" s="332">
        <v>0</v>
      </c>
      <c r="BKA48" s="332">
        <v>0</v>
      </c>
      <c r="BKB48" s="332">
        <v>0</v>
      </c>
      <c r="BKC48" s="332">
        <v>0</v>
      </c>
      <c r="BKD48" s="332">
        <v>0</v>
      </c>
      <c r="BKE48" s="332">
        <v>0</v>
      </c>
      <c r="BKF48" s="332">
        <v>0</v>
      </c>
      <c r="BKG48" s="332">
        <v>0</v>
      </c>
      <c r="BKH48" s="332">
        <v>0</v>
      </c>
      <c r="BKI48" s="332">
        <v>0</v>
      </c>
      <c r="BKJ48" s="332">
        <v>0</v>
      </c>
      <c r="BKK48" s="332">
        <v>0</v>
      </c>
      <c r="BKL48" s="332">
        <v>0</v>
      </c>
      <c r="BKM48" s="332">
        <v>0</v>
      </c>
      <c r="BKN48" s="332">
        <v>0</v>
      </c>
      <c r="BKO48" s="332">
        <v>0</v>
      </c>
      <c r="BKP48" s="332">
        <v>0</v>
      </c>
      <c r="BKQ48" s="332">
        <v>0</v>
      </c>
      <c r="BKR48" s="332">
        <v>0</v>
      </c>
      <c r="BKS48" s="332">
        <v>0</v>
      </c>
      <c r="BKT48" s="332">
        <v>0</v>
      </c>
      <c r="BKU48" s="332">
        <v>0</v>
      </c>
      <c r="BKV48" s="332">
        <v>0</v>
      </c>
      <c r="BKW48" s="332">
        <v>0</v>
      </c>
      <c r="BKX48" s="332">
        <v>0</v>
      </c>
      <c r="BKY48" s="332">
        <v>0</v>
      </c>
      <c r="BKZ48" s="332">
        <v>0</v>
      </c>
      <c r="BLA48" s="332">
        <v>0</v>
      </c>
      <c r="BLB48" s="332">
        <v>0</v>
      </c>
      <c r="BLC48" s="332">
        <v>0</v>
      </c>
      <c r="BLD48" s="332">
        <v>0</v>
      </c>
      <c r="BLE48" s="332">
        <v>0</v>
      </c>
      <c r="BLF48" s="332">
        <v>0</v>
      </c>
      <c r="BLG48" s="332">
        <v>0</v>
      </c>
      <c r="BLH48" s="332">
        <v>0</v>
      </c>
      <c r="BLI48" s="332">
        <v>0</v>
      </c>
      <c r="BLJ48" s="332">
        <v>0</v>
      </c>
      <c r="BLK48" s="332">
        <v>0</v>
      </c>
      <c r="BLL48" s="332">
        <v>0</v>
      </c>
      <c r="BLM48" s="332">
        <v>0</v>
      </c>
      <c r="BLN48" s="332">
        <v>0</v>
      </c>
      <c r="BLO48" s="332">
        <v>0</v>
      </c>
      <c r="BLP48" s="332">
        <v>0</v>
      </c>
      <c r="BLQ48" s="332">
        <v>0</v>
      </c>
      <c r="BLR48" s="332">
        <v>0</v>
      </c>
      <c r="BLS48" s="332">
        <v>0</v>
      </c>
      <c r="BLT48" s="332">
        <v>0</v>
      </c>
      <c r="BLU48" s="332">
        <v>0</v>
      </c>
      <c r="BLV48" s="332">
        <v>0</v>
      </c>
      <c r="BLW48" s="332">
        <v>0</v>
      </c>
      <c r="BLX48" s="332">
        <v>0</v>
      </c>
      <c r="BLY48" s="332">
        <v>0</v>
      </c>
      <c r="BLZ48" s="332">
        <v>0</v>
      </c>
      <c r="BMA48" s="332">
        <v>0</v>
      </c>
      <c r="BMB48" s="332">
        <v>0</v>
      </c>
      <c r="BMC48" s="332">
        <v>0</v>
      </c>
      <c r="BMD48" s="332">
        <v>0</v>
      </c>
      <c r="BME48" s="332">
        <v>0</v>
      </c>
      <c r="BMF48" s="332">
        <v>0</v>
      </c>
      <c r="BMG48" s="332">
        <v>0</v>
      </c>
      <c r="BMH48" s="332">
        <v>0</v>
      </c>
      <c r="BMI48" s="332">
        <v>0</v>
      </c>
      <c r="BMJ48" s="332">
        <v>0</v>
      </c>
      <c r="BMK48" s="332">
        <v>0</v>
      </c>
      <c r="BML48" s="332">
        <v>0</v>
      </c>
      <c r="BMM48" s="332">
        <v>0</v>
      </c>
      <c r="BMN48" s="332">
        <v>0</v>
      </c>
      <c r="BMO48" s="332">
        <v>0</v>
      </c>
      <c r="BMP48" s="332">
        <v>0</v>
      </c>
      <c r="BMQ48" s="332">
        <v>0</v>
      </c>
      <c r="BMR48" s="332">
        <v>0</v>
      </c>
      <c r="BMS48" s="332">
        <v>0</v>
      </c>
      <c r="BMT48" s="332">
        <v>0</v>
      </c>
      <c r="BMU48" s="332">
        <v>0</v>
      </c>
      <c r="BMV48" s="332">
        <v>0</v>
      </c>
      <c r="BMW48" s="332">
        <v>0</v>
      </c>
      <c r="BMX48" s="332">
        <v>0</v>
      </c>
      <c r="BMY48" s="332">
        <v>0</v>
      </c>
      <c r="BMZ48" s="332">
        <v>0</v>
      </c>
      <c r="BNA48" s="332">
        <v>0</v>
      </c>
      <c r="BNB48" s="332">
        <v>0</v>
      </c>
      <c r="BNC48" s="332">
        <v>0</v>
      </c>
      <c r="BND48" s="332">
        <v>0</v>
      </c>
      <c r="BNE48" s="332">
        <v>0</v>
      </c>
      <c r="BNF48" s="332">
        <v>0</v>
      </c>
      <c r="BNG48" s="332">
        <v>0</v>
      </c>
      <c r="BNH48" s="332">
        <v>0</v>
      </c>
      <c r="BNI48" s="332">
        <v>0</v>
      </c>
      <c r="BNJ48" s="332">
        <v>0</v>
      </c>
      <c r="BNK48" s="332">
        <v>0</v>
      </c>
      <c r="BNL48" s="332">
        <v>0</v>
      </c>
      <c r="BNM48" s="332">
        <v>0</v>
      </c>
      <c r="BNN48" s="332">
        <v>0</v>
      </c>
      <c r="BNO48" s="332">
        <v>0</v>
      </c>
      <c r="BNP48" s="332">
        <v>0</v>
      </c>
      <c r="BNQ48" s="332">
        <v>0</v>
      </c>
      <c r="BNR48" s="332">
        <v>0</v>
      </c>
      <c r="BNS48" s="332">
        <v>0</v>
      </c>
      <c r="BNT48" s="332">
        <v>0</v>
      </c>
      <c r="BNU48" s="332">
        <v>0</v>
      </c>
      <c r="BNV48" s="332">
        <v>0</v>
      </c>
      <c r="BNW48" s="332">
        <v>0</v>
      </c>
      <c r="BNX48" s="332">
        <v>0</v>
      </c>
      <c r="BNY48" s="332">
        <v>0</v>
      </c>
      <c r="BNZ48" s="332">
        <v>0</v>
      </c>
      <c r="BOA48" s="332">
        <v>0</v>
      </c>
      <c r="BOB48" s="332">
        <v>0</v>
      </c>
      <c r="BOC48" s="332">
        <v>0</v>
      </c>
      <c r="BOD48" s="332">
        <v>0</v>
      </c>
      <c r="BOE48" s="332">
        <v>0</v>
      </c>
      <c r="BOF48" s="332">
        <v>0</v>
      </c>
      <c r="BOG48" s="332">
        <v>0</v>
      </c>
      <c r="BOH48" s="332">
        <v>0</v>
      </c>
      <c r="BOI48" s="332">
        <v>0</v>
      </c>
      <c r="BOJ48" s="332">
        <v>0</v>
      </c>
      <c r="BOK48" s="332">
        <v>0</v>
      </c>
      <c r="BOL48" s="332">
        <v>0</v>
      </c>
      <c r="BOM48" s="332">
        <v>0</v>
      </c>
      <c r="BON48" s="332">
        <v>0</v>
      </c>
      <c r="BOO48" s="332">
        <v>0</v>
      </c>
      <c r="BOP48" s="332">
        <v>0</v>
      </c>
      <c r="BOQ48" s="332">
        <v>0</v>
      </c>
      <c r="BOR48" s="332">
        <v>0</v>
      </c>
      <c r="BOS48" s="332">
        <v>0</v>
      </c>
      <c r="BOT48" s="332">
        <v>0</v>
      </c>
      <c r="BOU48" s="332">
        <v>0</v>
      </c>
      <c r="BOV48" s="332">
        <v>0</v>
      </c>
      <c r="BOW48" s="332">
        <v>0</v>
      </c>
      <c r="BOX48" s="332">
        <v>0</v>
      </c>
      <c r="BOY48" s="332">
        <v>0</v>
      </c>
      <c r="BOZ48" s="332">
        <v>0</v>
      </c>
      <c r="BPA48" s="332">
        <v>0</v>
      </c>
      <c r="BPB48" s="332">
        <v>0</v>
      </c>
      <c r="BPC48" s="332">
        <v>0</v>
      </c>
      <c r="BPD48" s="332">
        <v>0</v>
      </c>
      <c r="BPE48" s="332">
        <v>0</v>
      </c>
      <c r="BPF48" s="332">
        <v>0</v>
      </c>
      <c r="BPG48" s="332">
        <v>0</v>
      </c>
      <c r="BPH48" s="332">
        <v>0</v>
      </c>
      <c r="BPI48" s="332">
        <v>0</v>
      </c>
      <c r="BPJ48" s="332">
        <v>0</v>
      </c>
      <c r="BPK48" s="332">
        <v>0</v>
      </c>
      <c r="BPL48" s="332">
        <v>0</v>
      </c>
      <c r="BPM48" s="332">
        <v>0</v>
      </c>
      <c r="BPN48" s="332">
        <v>0</v>
      </c>
      <c r="BPO48" s="332">
        <v>0</v>
      </c>
      <c r="BPP48" s="332">
        <v>0</v>
      </c>
      <c r="BPQ48" s="332">
        <v>0</v>
      </c>
      <c r="BPR48" s="332">
        <v>0</v>
      </c>
      <c r="BPS48" s="332">
        <v>0</v>
      </c>
      <c r="BPT48" s="332">
        <v>0</v>
      </c>
      <c r="BPU48" s="332">
        <v>0</v>
      </c>
      <c r="BPV48" s="332">
        <v>0</v>
      </c>
      <c r="BPW48" s="332">
        <v>0</v>
      </c>
      <c r="BPX48" s="332">
        <v>0</v>
      </c>
      <c r="BPY48" s="332">
        <v>0</v>
      </c>
      <c r="BPZ48" s="332">
        <v>0</v>
      </c>
      <c r="BQA48" s="332">
        <v>0</v>
      </c>
      <c r="BQB48" s="332">
        <v>0</v>
      </c>
      <c r="BQC48" s="332">
        <v>0</v>
      </c>
      <c r="BQD48" s="332">
        <v>0</v>
      </c>
      <c r="BQE48" s="332">
        <v>0</v>
      </c>
      <c r="BQF48" s="332">
        <v>0</v>
      </c>
      <c r="BQG48" s="332">
        <v>0</v>
      </c>
      <c r="BQH48" s="332">
        <v>0</v>
      </c>
      <c r="BQI48" s="332">
        <v>0</v>
      </c>
      <c r="BQJ48" s="332">
        <v>0</v>
      </c>
      <c r="BQK48" s="332">
        <v>0</v>
      </c>
      <c r="BQL48" s="332">
        <v>0</v>
      </c>
      <c r="BQM48" s="332">
        <v>0</v>
      </c>
      <c r="BQN48" s="332">
        <v>0</v>
      </c>
      <c r="BQO48" s="332">
        <v>0</v>
      </c>
      <c r="BQP48" s="332">
        <v>0</v>
      </c>
      <c r="BQQ48" s="332">
        <v>0</v>
      </c>
      <c r="BQR48" s="332">
        <v>0</v>
      </c>
      <c r="BQS48" s="332">
        <v>0</v>
      </c>
      <c r="BQT48" s="332">
        <v>0</v>
      </c>
      <c r="BQU48" s="332">
        <v>0</v>
      </c>
      <c r="BQV48" s="332">
        <v>0</v>
      </c>
      <c r="BQW48" s="332">
        <v>0</v>
      </c>
      <c r="BQX48" s="332">
        <v>0</v>
      </c>
      <c r="BQY48" s="332">
        <v>0</v>
      </c>
      <c r="BQZ48" s="332">
        <v>0</v>
      </c>
      <c r="BRA48" s="332">
        <v>0</v>
      </c>
      <c r="BRB48" s="332">
        <v>0</v>
      </c>
      <c r="BRC48" s="332">
        <v>0</v>
      </c>
      <c r="BRD48" s="332">
        <v>0</v>
      </c>
      <c r="BRE48" s="332">
        <v>0</v>
      </c>
      <c r="BRF48" s="332">
        <v>0</v>
      </c>
      <c r="BRG48" s="332">
        <v>0</v>
      </c>
      <c r="BRH48" s="332">
        <v>0</v>
      </c>
      <c r="BRI48" s="332">
        <v>0</v>
      </c>
      <c r="BRJ48" s="332">
        <v>0</v>
      </c>
      <c r="BRK48" s="332">
        <v>0</v>
      </c>
      <c r="BRL48" s="332">
        <v>0</v>
      </c>
      <c r="BRM48" s="332">
        <v>0</v>
      </c>
      <c r="BRN48" s="332">
        <v>0</v>
      </c>
      <c r="BRO48" s="332">
        <v>0</v>
      </c>
      <c r="BRP48" s="332">
        <v>0</v>
      </c>
      <c r="BRQ48" s="332">
        <v>0</v>
      </c>
      <c r="BRR48" s="332">
        <v>0</v>
      </c>
      <c r="BRS48" s="332">
        <v>0</v>
      </c>
      <c r="BRT48" s="332">
        <v>0</v>
      </c>
      <c r="BRU48" s="332">
        <v>0</v>
      </c>
      <c r="BRV48" s="332">
        <v>0</v>
      </c>
      <c r="BRW48" s="332">
        <v>0</v>
      </c>
      <c r="BRX48" s="332">
        <v>0</v>
      </c>
      <c r="BRY48" s="332">
        <v>0</v>
      </c>
      <c r="BRZ48" s="332">
        <v>0</v>
      </c>
      <c r="BSA48" s="332">
        <v>0</v>
      </c>
      <c r="BSB48" s="332">
        <v>0</v>
      </c>
      <c r="BSC48" s="332">
        <v>0</v>
      </c>
      <c r="BSD48" s="332">
        <v>0</v>
      </c>
      <c r="BSE48" s="332">
        <v>0</v>
      </c>
      <c r="BSF48" s="332">
        <v>0</v>
      </c>
      <c r="BSG48" s="332">
        <v>0</v>
      </c>
      <c r="BSH48" s="332">
        <v>0</v>
      </c>
      <c r="BSI48" s="332">
        <v>0</v>
      </c>
      <c r="BSJ48" s="332">
        <v>0</v>
      </c>
      <c r="BSK48" s="332">
        <v>0</v>
      </c>
      <c r="BSL48" s="332">
        <v>0</v>
      </c>
      <c r="BSM48" s="332">
        <v>0</v>
      </c>
      <c r="BSN48" s="332">
        <v>0</v>
      </c>
      <c r="BSO48" s="332">
        <v>0</v>
      </c>
      <c r="BSP48" s="332">
        <v>0</v>
      </c>
      <c r="BSQ48" s="332">
        <v>0</v>
      </c>
      <c r="BSR48" s="332">
        <v>0</v>
      </c>
      <c r="BSS48" s="332">
        <v>0</v>
      </c>
      <c r="BST48" s="332">
        <v>0</v>
      </c>
      <c r="BSU48" s="332">
        <v>0</v>
      </c>
      <c r="BSV48" s="332">
        <v>0</v>
      </c>
      <c r="BSW48" s="332">
        <v>0</v>
      </c>
      <c r="BSX48" s="332">
        <v>0</v>
      </c>
      <c r="BSY48" s="332">
        <v>0</v>
      </c>
      <c r="BSZ48" s="332">
        <v>0</v>
      </c>
      <c r="BTA48" s="332">
        <v>0</v>
      </c>
      <c r="BTB48" s="332">
        <v>0</v>
      </c>
      <c r="BTC48" s="332">
        <v>0</v>
      </c>
      <c r="BTD48" s="332">
        <v>0</v>
      </c>
      <c r="BTE48" s="332">
        <v>0</v>
      </c>
      <c r="BTF48" s="332">
        <v>0</v>
      </c>
      <c r="BTG48" s="332">
        <v>0</v>
      </c>
      <c r="BTH48" s="332">
        <v>0</v>
      </c>
      <c r="BTI48" s="332">
        <v>0</v>
      </c>
      <c r="BTJ48" s="332">
        <v>0</v>
      </c>
      <c r="BTK48" s="332">
        <v>0</v>
      </c>
      <c r="BTL48" s="332">
        <v>0</v>
      </c>
      <c r="BTM48" s="332">
        <v>0</v>
      </c>
      <c r="BTN48" s="332">
        <v>0</v>
      </c>
      <c r="BTO48" s="332">
        <v>0</v>
      </c>
      <c r="BTP48" s="332">
        <v>0</v>
      </c>
      <c r="BTQ48" s="332">
        <v>0</v>
      </c>
      <c r="BTR48" s="332">
        <v>0</v>
      </c>
      <c r="BTS48" s="332">
        <v>0</v>
      </c>
      <c r="BTT48" s="332">
        <v>0</v>
      </c>
      <c r="BTU48" s="332">
        <v>0</v>
      </c>
      <c r="BTV48" s="332">
        <v>0</v>
      </c>
      <c r="BTW48" s="332">
        <v>0</v>
      </c>
      <c r="BTX48" s="332">
        <v>0</v>
      </c>
      <c r="BTY48" s="332">
        <v>0</v>
      </c>
      <c r="BTZ48" s="332">
        <v>0</v>
      </c>
      <c r="BUA48" s="332">
        <v>0</v>
      </c>
      <c r="BUB48" s="332">
        <v>0</v>
      </c>
      <c r="BUC48" s="332">
        <v>0</v>
      </c>
      <c r="BUD48" s="332">
        <v>0</v>
      </c>
      <c r="BUE48" s="332">
        <v>0</v>
      </c>
      <c r="BUF48" s="332">
        <v>0</v>
      </c>
      <c r="BUG48" s="332">
        <v>0</v>
      </c>
      <c r="BUH48" s="332">
        <v>0</v>
      </c>
      <c r="BUI48" s="332">
        <v>0</v>
      </c>
      <c r="BUJ48" s="332">
        <v>0</v>
      </c>
      <c r="BUK48" s="332">
        <v>0</v>
      </c>
      <c r="BUL48" s="332">
        <v>0</v>
      </c>
      <c r="BUM48" s="332">
        <v>0</v>
      </c>
      <c r="BUN48" s="332">
        <v>0</v>
      </c>
      <c r="BUO48" s="332">
        <v>0</v>
      </c>
      <c r="BUP48" s="332">
        <v>0</v>
      </c>
      <c r="BUQ48" s="332">
        <v>0</v>
      </c>
      <c r="BUR48" s="332">
        <v>0</v>
      </c>
      <c r="BUS48" s="332">
        <v>0</v>
      </c>
      <c r="BUT48" s="332">
        <v>0</v>
      </c>
      <c r="BUU48" s="332">
        <v>0</v>
      </c>
      <c r="BUV48" s="332">
        <v>0</v>
      </c>
      <c r="BUW48" s="332">
        <v>0</v>
      </c>
      <c r="BUX48" s="332">
        <v>0</v>
      </c>
      <c r="BUY48" s="332">
        <v>0</v>
      </c>
      <c r="BUZ48" s="332">
        <v>0</v>
      </c>
      <c r="BVA48" s="332">
        <v>0</v>
      </c>
      <c r="BVB48" s="332">
        <v>0</v>
      </c>
      <c r="BVC48" s="332">
        <v>0</v>
      </c>
      <c r="BVD48" s="332">
        <v>0</v>
      </c>
      <c r="BVE48" s="332">
        <v>0</v>
      </c>
      <c r="BVF48" s="332">
        <v>0</v>
      </c>
      <c r="BVG48" s="332">
        <v>0</v>
      </c>
      <c r="BVH48" s="332">
        <v>0</v>
      </c>
      <c r="BVI48" s="332">
        <v>0</v>
      </c>
      <c r="BVJ48" s="332">
        <v>0</v>
      </c>
      <c r="BVK48" s="332">
        <v>0</v>
      </c>
      <c r="BVL48" s="332">
        <v>0</v>
      </c>
      <c r="BVM48" s="332">
        <v>0</v>
      </c>
      <c r="BVN48" s="332">
        <v>0</v>
      </c>
      <c r="BVO48" s="332">
        <v>0</v>
      </c>
      <c r="BVP48" s="332">
        <v>0</v>
      </c>
      <c r="BVQ48" s="332">
        <v>0</v>
      </c>
      <c r="BVR48" s="332">
        <v>0</v>
      </c>
      <c r="BVS48" s="332">
        <v>0</v>
      </c>
      <c r="BVT48" s="332">
        <v>0</v>
      </c>
      <c r="BVU48" s="332">
        <v>0</v>
      </c>
      <c r="BVV48" s="332">
        <v>0</v>
      </c>
    </row>
    <row r="49" spans="1:45" s="332" customFormat="1" ht="99.75" x14ac:dyDescent="0.25">
      <c r="A49" s="333">
        <v>1</v>
      </c>
      <c r="B49" s="311" t="s">
        <v>400</v>
      </c>
      <c r="C49" s="334">
        <v>33</v>
      </c>
      <c r="D49" s="335" t="s">
        <v>481</v>
      </c>
      <c r="E49" s="338">
        <v>3302</v>
      </c>
      <c r="F49" s="337" t="s">
        <v>583</v>
      </c>
      <c r="G49" s="338">
        <v>3302070</v>
      </c>
      <c r="H49" s="337" t="s">
        <v>591</v>
      </c>
      <c r="I49" s="338">
        <v>3302070</v>
      </c>
      <c r="J49" s="337" t="s">
        <v>591</v>
      </c>
      <c r="K49" s="338" t="s">
        <v>592</v>
      </c>
      <c r="L49" s="337" t="s">
        <v>562</v>
      </c>
      <c r="M49" s="338" t="s">
        <v>592</v>
      </c>
      <c r="N49" s="340" t="s">
        <v>562</v>
      </c>
      <c r="O49" s="319">
        <v>4</v>
      </c>
      <c r="P49" s="320">
        <v>2020003630073</v>
      </c>
      <c r="Q49" s="311" t="s">
        <v>586</v>
      </c>
      <c r="R49" s="359">
        <v>0.75</v>
      </c>
      <c r="S49" s="341" t="s">
        <v>587</v>
      </c>
      <c r="T49" s="342" t="s">
        <v>593</v>
      </c>
      <c r="U49" s="337" t="s">
        <v>591</v>
      </c>
      <c r="V49" s="354">
        <f>56500000+28000000</f>
        <v>84500000</v>
      </c>
      <c r="W49" s="353" t="s">
        <v>594</v>
      </c>
      <c r="X49" s="345" t="s">
        <v>74</v>
      </c>
      <c r="Y49" s="346">
        <v>20</v>
      </c>
      <c r="Z49" s="319" t="s">
        <v>491</v>
      </c>
      <c r="AA49" s="347">
        <f>AA11</f>
        <v>132610</v>
      </c>
      <c r="AB49" s="347">
        <v>122610</v>
      </c>
      <c r="AC49" s="347">
        <v>51540</v>
      </c>
      <c r="AD49" s="347">
        <v>28715</v>
      </c>
      <c r="AE49" s="347">
        <v>94938</v>
      </c>
      <c r="AF49" s="347">
        <v>40803</v>
      </c>
      <c r="AG49" s="347">
        <v>536</v>
      </c>
      <c r="AH49" s="347">
        <v>3179</v>
      </c>
      <c r="AI49" s="347">
        <v>6</v>
      </c>
      <c r="AJ49" s="347">
        <v>9</v>
      </c>
      <c r="AK49" s="348">
        <v>0</v>
      </c>
      <c r="AL49" s="348">
        <v>0</v>
      </c>
      <c r="AM49" s="347">
        <v>11087</v>
      </c>
      <c r="AN49" s="347">
        <v>5486</v>
      </c>
      <c r="AO49" s="347">
        <v>18921</v>
      </c>
      <c r="AP49" s="361">
        <v>255220</v>
      </c>
      <c r="AQ49" s="330">
        <v>44563</v>
      </c>
      <c r="AR49" s="330">
        <v>44926</v>
      </c>
      <c r="AS49" s="349" t="s">
        <v>579</v>
      </c>
    </row>
    <row r="50" spans="1:45" s="332" customFormat="1" ht="99.75" x14ac:dyDescent="0.25">
      <c r="A50" s="333">
        <v>1</v>
      </c>
      <c r="B50" s="311" t="s">
        <v>400</v>
      </c>
      <c r="C50" s="334">
        <v>33</v>
      </c>
      <c r="D50" s="335" t="s">
        <v>481</v>
      </c>
      <c r="E50" s="338">
        <v>3302</v>
      </c>
      <c r="F50" s="337" t="s">
        <v>583</v>
      </c>
      <c r="G50" s="338">
        <v>3302070</v>
      </c>
      <c r="H50" s="337" t="s">
        <v>591</v>
      </c>
      <c r="I50" s="338">
        <v>3302070</v>
      </c>
      <c r="J50" s="337" t="s">
        <v>591</v>
      </c>
      <c r="K50" s="338" t="s">
        <v>592</v>
      </c>
      <c r="L50" s="337" t="s">
        <v>562</v>
      </c>
      <c r="M50" s="338" t="s">
        <v>592</v>
      </c>
      <c r="N50" s="340" t="s">
        <v>562</v>
      </c>
      <c r="O50" s="319">
        <v>4</v>
      </c>
      <c r="P50" s="320">
        <v>2020003630073</v>
      </c>
      <c r="Q50" s="311" t="s">
        <v>586</v>
      </c>
      <c r="R50" s="359">
        <v>0.75</v>
      </c>
      <c r="S50" s="341" t="s">
        <v>587</v>
      </c>
      <c r="T50" s="342" t="s">
        <v>593</v>
      </c>
      <c r="U50" s="337" t="s">
        <v>591</v>
      </c>
      <c r="V50" s="354">
        <v>5000000</v>
      </c>
      <c r="W50" s="353" t="s">
        <v>595</v>
      </c>
      <c r="X50" s="358" t="s">
        <v>518</v>
      </c>
      <c r="Y50" s="346">
        <v>20</v>
      </c>
      <c r="Z50" s="319" t="s">
        <v>491</v>
      </c>
      <c r="AA50" s="347">
        <f>AA13</f>
        <v>132610</v>
      </c>
      <c r="AB50" s="347">
        <v>122610</v>
      </c>
      <c r="AC50" s="347">
        <v>51540</v>
      </c>
      <c r="AD50" s="347">
        <v>28715</v>
      </c>
      <c r="AE50" s="347">
        <v>94938</v>
      </c>
      <c r="AF50" s="347">
        <v>40803</v>
      </c>
      <c r="AG50" s="347">
        <v>536</v>
      </c>
      <c r="AH50" s="347">
        <v>3179</v>
      </c>
      <c r="AI50" s="347">
        <v>6</v>
      </c>
      <c r="AJ50" s="347">
        <v>9</v>
      </c>
      <c r="AK50" s="348">
        <v>0</v>
      </c>
      <c r="AL50" s="348">
        <v>0</v>
      </c>
      <c r="AM50" s="347">
        <v>11087</v>
      </c>
      <c r="AN50" s="347">
        <v>5486</v>
      </c>
      <c r="AO50" s="347">
        <v>18921</v>
      </c>
      <c r="AP50" s="361">
        <v>255220</v>
      </c>
      <c r="AQ50" s="330">
        <v>44563</v>
      </c>
      <c r="AR50" s="330">
        <v>44926</v>
      </c>
      <c r="AS50" s="349" t="s">
        <v>579</v>
      </c>
    </row>
    <row r="51" spans="1:45" s="332" customFormat="1" ht="99.75" x14ac:dyDescent="0.25">
      <c r="A51" s="333">
        <v>1</v>
      </c>
      <c r="B51" s="311" t="s">
        <v>400</v>
      </c>
      <c r="C51" s="334">
        <v>33</v>
      </c>
      <c r="D51" s="335" t="s">
        <v>481</v>
      </c>
      <c r="E51" s="338">
        <v>3302</v>
      </c>
      <c r="F51" s="337" t="s">
        <v>583</v>
      </c>
      <c r="G51" s="338">
        <v>3302070</v>
      </c>
      <c r="H51" s="337" t="s">
        <v>591</v>
      </c>
      <c r="I51" s="338">
        <v>3302070</v>
      </c>
      <c r="J51" s="337" t="s">
        <v>591</v>
      </c>
      <c r="K51" s="338" t="s">
        <v>592</v>
      </c>
      <c r="L51" s="337" t="s">
        <v>562</v>
      </c>
      <c r="M51" s="338" t="s">
        <v>592</v>
      </c>
      <c r="N51" s="340" t="s">
        <v>562</v>
      </c>
      <c r="O51" s="319">
        <v>4</v>
      </c>
      <c r="P51" s="320">
        <v>2020003630073</v>
      </c>
      <c r="Q51" s="311" t="s">
        <v>586</v>
      </c>
      <c r="R51" s="359">
        <v>0.75</v>
      </c>
      <c r="S51" s="341" t="s">
        <v>587</v>
      </c>
      <c r="T51" s="342" t="s">
        <v>593</v>
      </c>
      <c r="U51" s="337" t="s">
        <v>591</v>
      </c>
      <c r="V51" s="354">
        <v>5000000</v>
      </c>
      <c r="W51" s="353" t="s">
        <v>596</v>
      </c>
      <c r="X51" s="358" t="s">
        <v>516</v>
      </c>
      <c r="Y51" s="346">
        <v>20</v>
      </c>
      <c r="Z51" s="319" t="s">
        <v>491</v>
      </c>
      <c r="AA51" s="347">
        <f>AA14</f>
        <v>132610</v>
      </c>
      <c r="AB51" s="347">
        <v>122610</v>
      </c>
      <c r="AC51" s="347">
        <v>51540</v>
      </c>
      <c r="AD51" s="347">
        <v>28715</v>
      </c>
      <c r="AE51" s="347">
        <v>94938</v>
      </c>
      <c r="AF51" s="347">
        <v>40803</v>
      </c>
      <c r="AG51" s="347">
        <v>536</v>
      </c>
      <c r="AH51" s="347">
        <v>3179</v>
      </c>
      <c r="AI51" s="347">
        <v>6</v>
      </c>
      <c r="AJ51" s="347">
        <v>9</v>
      </c>
      <c r="AK51" s="348">
        <v>0</v>
      </c>
      <c r="AL51" s="348">
        <v>0</v>
      </c>
      <c r="AM51" s="347">
        <v>11087</v>
      </c>
      <c r="AN51" s="347">
        <v>5486</v>
      </c>
      <c r="AO51" s="347">
        <v>18921</v>
      </c>
      <c r="AP51" s="361">
        <v>255220</v>
      </c>
      <c r="AQ51" s="330">
        <v>44563</v>
      </c>
      <c r="AR51" s="330">
        <v>44926</v>
      </c>
      <c r="AS51" s="349" t="s">
        <v>579</v>
      </c>
    </row>
    <row r="52" spans="1:45" s="332" customFormat="1" ht="99.75" x14ac:dyDescent="0.25">
      <c r="A52" s="333">
        <v>1</v>
      </c>
      <c r="B52" s="311" t="s">
        <v>400</v>
      </c>
      <c r="C52" s="334">
        <v>33</v>
      </c>
      <c r="D52" s="335" t="s">
        <v>481</v>
      </c>
      <c r="E52" s="338">
        <v>3302</v>
      </c>
      <c r="F52" s="337" t="s">
        <v>583</v>
      </c>
      <c r="G52" s="338">
        <v>3302070</v>
      </c>
      <c r="H52" s="337" t="s">
        <v>591</v>
      </c>
      <c r="I52" s="338">
        <v>3302070</v>
      </c>
      <c r="J52" s="337" t="s">
        <v>591</v>
      </c>
      <c r="K52" s="338" t="s">
        <v>592</v>
      </c>
      <c r="L52" s="337" t="s">
        <v>562</v>
      </c>
      <c r="M52" s="338" t="s">
        <v>592</v>
      </c>
      <c r="N52" s="340" t="s">
        <v>562</v>
      </c>
      <c r="O52" s="319">
        <v>4</v>
      </c>
      <c r="P52" s="320">
        <v>2020003630073</v>
      </c>
      <c r="Q52" s="311" t="s">
        <v>586</v>
      </c>
      <c r="R52" s="359">
        <v>0.75</v>
      </c>
      <c r="S52" s="341" t="s">
        <v>587</v>
      </c>
      <c r="T52" s="342" t="s">
        <v>593</v>
      </c>
      <c r="U52" s="337" t="s">
        <v>591</v>
      </c>
      <c r="V52" s="354">
        <v>141163803</v>
      </c>
      <c r="W52" s="353" t="s">
        <v>597</v>
      </c>
      <c r="X52" s="345" t="s">
        <v>74</v>
      </c>
      <c r="Y52" s="346">
        <v>47</v>
      </c>
      <c r="Z52" s="319" t="s">
        <v>598</v>
      </c>
      <c r="AA52" s="362">
        <f>AA13</f>
        <v>132610</v>
      </c>
      <c r="AB52" s="362">
        <v>122610</v>
      </c>
      <c r="AC52" s="362">
        <v>51540</v>
      </c>
      <c r="AD52" s="362">
        <v>28715</v>
      </c>
      <c r="AE52" s="362">
        <v>94938</v>
      </c>
      <c r="AF52" s="362">
        <v>40803</v>
      </c>
      <c r="AG52" s="362">
        <v>536</v>
      </c>
      <c r="AH52" s="362">
        <v>3179</v>
      </c>
      <c r="AI52" s="362">
        <v>6</v>
      </c>
      <c r="AJ52" s="362">
        <v>9</v>
      </c>
      <c r="AK52" s="348">
        <v>0</v>
      </c>
      <c r="AL52" s="348">
        <v>0</v>
      </c>
      <c r="AM52" s="362">
        <v>11087</v>
      </c>
      <c r="AN52" s="362">
        <v>5486</v>
      </c>
      <c r="AO52" s="362">
        <v>18921</v>
      </c>
      <c r="AP52" s="361">
        <v>255220</v>
      </c>
      <c r="AQ52" s="330">
        <v>44563</v>
      </c>
      <c r="AR52" s="330">
        <v>44926</v>
      </c>
      <c r="AS52" s="349" t="s">
        <v>579</v>
      </c>
    </row>
    <row r="53" spans="1:45" s="332" customFormat="1" ht="100.5" thickBot="1" x14ac:dyDescent="0.3">
      <c r="A53" s="363">
        <v>1</v>
      </c>
      <c r="B53" s="364" t="s">
        <v>400</v>
      </c>
      <c r="C53" s="365">
        <v>33</v>
      </c>
      <c r="D53" s="366" t="s">
        <v>481</v>
      </c>
      <c r="E53" s="367">
        <v>3302</v>
      </c>
      <c r="F53" s="368" t="s">
        <v>583</v>
      </c>
      <c r="G53" s="367">
        <v>3302070</v>
      </c>
      <c r="H53" s="368" t="s">
        <v>591</v>
      </c>
      <c r="I53" s="367">
        <v>3302070</v>
      </c>
      <c r="J53" s="368" t="s">
        <v>591</v>
      </c>
      <c r="K53" s="367" t="s">
        <v>592</v>
      </c>
      <c r="L53" s="368" t="s">
        <v>562</v>
      </c>
      <c r="M53" s="367" t="s">
        <v>592</v>
      </c>
      <c r="N53" s="369" t="s">
        <v>562</v>
      </c>
      <c r="O53" s="319">
        <v>4</v>
      </c>
      <c r="P53" s="320">
        <v>2020003630073</v>
      </c>
      <c r="Q53" s="311" t="s">
        <v>586</v>
      </c>
      <c r="R53" s="359">
        <v>0.75</v>
      </c>
      <c r="S53" s="370" t="s">
        <v>587</v>
      </c>
      <c r="T53" s="371" t="s">
        <v>593</v>
      </c>
      <c r="U53" s="368" t="s">
        <v>591</v>
      </c>
      <c r="V53" s="372">
        <v>34433.300000000003</v>
      </c>
      <c r="W53" s="373" t="s">
        <v>599</v>
      </c>
      <c r="X53" s="374" t="s">
        <v>74</v>
      </c>
      <c r="Y53" s="375">
        <v>93</v>
      </c>
      <c r="Z53" s="376" t="s">
        <v>600</v>
      </c>
      <c r="AA53" s="377">
        <f>AA14</f>
        <v>132610</v>
      </c>
      <c r="AB53" s="377">
        <v>122610</v>
      </c>
      <c r="AC53" s="377">
        <v>51540</v>
      </c>
      <c r="AD53" s="377">
        <v>28715</v>
      </c>
      <c r="AE53" s="377">
        <v>94938</v>
      </c>
      <c r="AF53" s="377">
        <v>40803</v>
      </c>
      <c r="AG53" s="377">
        <v>536</v>
      </c>
      <c r="AH53" s="377">
        <v>3179</v>
      </c>
      <c r="AI53" s="377">
        <v>6</v>
      </c>
      <c r="AJ53" s="377">
        <v>9</v>
      </c>
      <c r="AK53" s="378">
        <v>0</v>
      </c>
      <c r="AL53" s="378">
        <v>0</v>
      </c>
      <c r="AM53" s="377">
        <v>11087</v>
      </c>
      <c r="AN53" s="377">
        <v>5486</v>
      </c>
      <c r="AO53" s="377">
        <v>18921</v>
      </c>
      <c r="AP53" s="379">
        <v>255220</v>
      </c>
      <c r="AQ53" s="380">
        <v>44563</v>
      </c>
      <c r="AR53" s="380">
        <v>44926</v>
      </c>
      <c r="AS53" s="381" t="s">
        <v>579</v>
      </c>
    </row>
    <row r="54" spans="1:45" s="52" customFormat="1" ht="22.5" customHeight="1" thickBot="1" x14ac:dyDescent="0.3">
      <c r="A54" s="382"/>
      <c r="B54" s="383"/>
      <c r="C54" s="383"/>
      <c r="D54" s="383"/>
      <c r="E54" s="383"/>
      <c r="F54" s="384"/>
      <c r="G54" s="1169"/>
      <c r="H54" s="1169"/>
      <c r="I54" s="1169"/>
      <c r="J54" s="1169"/>
      <c r="K54" s="1169"/>
      <c r="L54" s="1169"/>
      <c r="M54" s="1169"/>
      <c r="N54" s="1169"/>
      <c r="O54" s="1170"/>
      <c r="P54" s="1170"/>
      <c r="Q54" s="1170"/>
      <c r="R54" s="1170"/>
      <c r="S54" s="385"/>
      <c r="T54" s="385"/>
      <c r="U54" s="386"/>
      <c r="V54" s="387">
        <f>SUM(V9:V53)</f>
        <v>3406629060.8800001</v>
      </c>
      <c r="W54" s="388"/>
      <c r="X54" s="389"/>
      <c r="Y54" s="389"/>
      <c r="Z54" s="390"/>
      <c r="AA54" s="391"/>
      <c r="AB54" s="391"/>
      <c r="AC54" s="391"/>
      <c r="AD54" s="391"/>
      <c r="AE54" s="391"/>
      <c r="AF54" s="391"/>
      <c r="AG54" s="391"/>
      <c r="AH54" s="391"/>
      <c r="AI54" s="391"/>
      <c r="AJ54" s="391"/>
      <c r="AK54" s="391"/>
      <c r="AL54" s="391"/>
      <c r="AM54" s="391"/>
      <c r="AN54" s="391"/>
      <c r="AO54" s="391"/>
      <c r="AP54" s="391"/>
      <c r="AQ54" s="392"/>
      <c r="AR54" s="393"/>
      <c r="AS54" s="394"/>
    </row>
    <row r="56" spans="1:45" x14ac:dyDescent="0.2">
      <c r="V56" s="89"/>
    </row>
    <row r="58" spans="1:45" x14ac:dyDescent="0.2">
      <c r="V58" s="179"/>
    </row>
    <row r="60" spans="1:45" x14ac:dyDescent="0.2">
      <c r="V60" s="3" t="s">
        <v>601</v>
      </c>
    </row>
  </sheetData>
  <mergeCells count="23">
    <mergeCell ref="A1:A4"/>
    <mergeCell ref="B1:AQ1"/>
    <mergeCell ref="B2:AQ4"/>
    <mergeCell ref="A5:O6"/>
    <mergeCell ref="P5:AS5"/>
    <mergeCell ref="P6:Z6"/>
    <mergeCell ref="AQ6:AS6"/>
    <mergeCell ref="A7:B7"/>
    <mergeCell ref="C7:D7"/>
    <mergeCell ref="E7:F7"/>
    <mergeCell ref="G7:J7"/>
    <mergeCell ref="K7:N7"/>
    <mergeCell ref="AQ7:AQ8"/>
    <mergeCell ref="AR7:AR8"/>
    <mergeCell ref="AS7:AS8"/>
    <mergeCell ref="G54:R54"/>
    <mergeCell ref="W7:Z7"/>
    <mergeCell ref="AA7:AB7"/>
    <mergeCell ref="AC7:AF7"/>
    <mergeCell ref="AG7:AL7"/>
    <mergeCell ref="AM7:AO7"/>
    <mergeCell ref="AP7:AP8"/>
    <mergeCell ref="O7:V7"/>
  </mergeCells>
  <pageMargins left="1.1023622047244095" right="0" top="0.74803149606299213" bottom="0.74803149606299213" header="0.31496062992125984" footer="0.31496062992125984"/>
  <pageSetup paperSize="258"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M1003"/>
  <sheetViews>
    <sheetView showGridLines="0" zoomScale="70" zoomScaleNormal="70" workbookViewId="0">
      <selection activeCell="M9" sqref="M9"/>
    </sheetView>
  </sheetViews>
  <sheetFormatPr baseColWidth="10" defaultColWidth="14.42578125" defaultRowHeight="15" customHeight="1" x14ac:dyDescent="0.2"/>
  <cols>
    <col min="1" max="1" width="15.140625" style="606" customWidth="1"/>
    <col min="2" max="2" width="19.85546875" style="601" customWidth="1"/>
    <col min="3" max="3" width="14.28515625" style="606" customWidth="1"/>
    <col min="4" max="4" width="20" style="601" customWidth="1"/>
    <col min="5" max="5" width="17.7109375" style="606" customWidth="1"/>
    <col min="6" max="6" width="26.7109375" style="601" customWidth="1"/>
    <col min="7" max="7" width="18" style="606" customWidth="1"/>
    <col min="8" max="8" width="26.85546875" style="601" customWidth="1"/>
    <col min="9" max="9" width="19" style="606" customWidth="1"/>
    <col min="10" max="10" width="24.42578125" style="601" customWidth="1"/>
    <col min="11" max="11" width="14.7109375" style="606" customWidth="1"/>
    <col min="12" max="12" width="23.28515625" style="601" customWidth="1"/>
    <col min="13" max="13" width="23.28515625" style="606" customWidth="1"/>
    <col min="14" max="14" width="23.28515625" style="601" customWidth="1"/>
    <col min="15" max="15" width="19.5703125" style="606" customWidth="1"/>
    <col min="16" max="16" width="21.28515625" style="607" customWidth="1"/>
    <col min="17" max="17" width="27.140625" style="601" customWidth="1"/>
    <col min="18" max="18" width="20.28515625" style="606" customWidth="1"/>
    <col min="19" max="19" width="44.5703125" style="601" customWidth="1"/>
    <col min="20" max="20" width="45.28515625" style="601" customWidth="1"/>
    <col min="21" max="21" width="40.5703125" style="601" customWidth="1"/>
    <col min="22" max="22" width="24.85546875" style="601" customWidth="1"/>
    <col min="23" max="23" width="51.42578125" style="601" customWidth="1"/>
    <col min="24" max="24" width="32.85546875" style="601" customWidth="1"/>
    <col min="25" max="25" width="14.7109375" style="601" customWidth="1"/>
    <col min="26" max="26" width="21.28515625" style="606" customWidth="1"/>
    <col min="27" max="42" width="8.5703125" style="606" customWidth="1"/>
    <col min="43" max="43" width="16.85546875" style="606" customWidth="1"/>
    <col min="44" max="44" width="15.85546875" style="606" customWidth="1"/>
    <col min="45" max="45" width="27.28515625" style="601" customWidth="1"/>
    <col min="46" max="65" width="11.42578125" style="601" customWidth="1"/>
    <col min="66" max="16384" width="14.42578125" style="601"/>
  </cols>
  <sheetData>
    <row r="1" spans="1:65" s="3" customFormat="1" ht="27" customHeight="1" x14ac:dyDescent="0.2">
      <c r="A1" s="1151"/>
      <c r="B1" s="1154" t="s">
        <v>0</v>
      </c>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c r="AE1" s="1154"/>
      <c r="AF1" s="1154"/>
      <c r="AG1" s="1154"/>
      <c r="AH1" s="1154"/>
      <c r="AI1" s="1154"/>
      <c r="AJ1" s="1154"/>
      <c r="AK1" s="1154"/>
      <c r="AL1" s="1154"/>
      <c r="AM1" s="1154"/>
      <c r="AN1" s="1154"/>
      <c r="AO1" s="1154"/>
      <c r="AP1" s="1154"/>
      <c r="AQ1" s="1155"/>
      <c r="AR1" s="471" t="s">
        <v>1</v>
      </c>
      <c r="AS1" s="472" t="s">
        <v>2</v>
      </c>
      <c r="AT1" s="83"/>
      <c r="AU1" s="83"/>
      <c r="AV1" s="83"/>
      <c r="AW1" s="83"/>
      <c r="AX1" s="83"/>
      <c r="AY1" s="83"/>
      <c r="AZ1" s="83"/>
      <c r="BA1" s="83"/>
      <c r="BB1" s="83"/>
      <c r="BC1" s="83"/>
      <c r="BD1" s="83"/>
      <c r="BE1" s="83"/>
      <c r="BF1" s="83"/>
      <c r="BG1" s="83"/>
      <c r="BH1" s="83"/>
      <c r="BI1" s="83"/>
      <c r="BJ1" s="83"/>
      <c r="BK1" s="83"/>
      <c r="BL1" s="83"/>
      <c r="BM1" s="83"/>
    </row>
    <row r="2" spans="1:65" s="3" customFormat="1" ht="27" customHeight="1" x14ac:dyDescent="0.2">
      <c r="A2" s="1152"/>
      <c r="B2" s="1122" t="s">
        <v>1369</v>
      </c>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c r="AM2" s="1122"/>
      <c r="AN2" s="1122"/>
      <c r="AO2" s="1122"/>
      <c r="AP2" s="1122"/>
      <c r="AQ2" s="1082"/>
      <c r="AR2" s="473" t="s">
        <v>3</v>
      </c>
      <c r="AS2" s="474">
        <v>10</v>
      </c>
      <c r="AT2" s="83"/>
      <c r="AU2" s="83"/>
      <c r="AV2" s="83"/>
      <c r="AW2" s="83"/>
      <c r="AX2" s="83"/>
      <c r="AY2" s="83"/>
      <c r="AZ2" s="83"/>
      <c r="BA2" s="83"/>
      <c r="BB2" s="83"/>
      <c r="BC2" s="83"/>
      <c r="BD2" s="83"/>
      <c r="BE2" s="83"/>
      <c r="BF2" s="83"/>
      <c r="BG2" s="83"/>
      <c r="BH2" s="83"/>
      <c r="BI2" s="83"/>
      <c r="BJ2" s="83"/>
      <c r="BK2" s="83"/>
      <c r="BL2" s="83"/>
      <c r="BM2" s="83"/>
    </row>
    <row r="3" spans="1:65" s="3" customFormat="1" ht="27" customHeight="1" x14ac:dyDescent="0.2">
      <c r="A3" s="1152"/>
      <c r="B3" s="1122"/>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082"/>
      <c r="AR3" s="475" t="s">
        <v>4</v>
      </c>
      <c r="AS3" s="476">
        <v>44617</v>
      </c>
      <c r="AT3" s="83"/>
      <c r="AU3" s="83"/>
      <c r="AV3" s="83"/>
      <c r="AW3" s="83"/>
      <c r="AX3" s="83"/>
      <c r="AY3" s="83"/>
      <c r="AZ3" s="83"/>
      <c r="BA3" s="83"/>
      <c r="BB3" s="83"/>
      <c r="BC3" s="83"/>
      <c r="BD3" s="83"/>
      <c r="BE3" s="83"/>
      <c r="BF3" s="83"/>
      <c r="BG3" s="83"/>
      <c r="BH3" s="83"/>
      <c r="BI3" s="83"/>
      <c r="BJ3" s="83"/>
      <c r="BK3" s="83"/>
      <c r="BL3" s="83"/>
      <c r="BM3" s="83"/>
    </row>
    <row r="4" spans="1:65" s="3" customFormat="1" ht="27" customHeight="1" x14ac:dyDescent="0.2">
      <c r="A4" s="1153"/>
      <c r="B4" s="1084"/>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5"/>
      <c r="AR4" s="477" t="s">
        <v>5</v>
      </c>
      <c r="AS4" s="478" t="s">
        <v>6</v>
      </c>
      <c r="AT4" s="83"/>
      <c r="AU4" s="83"/>
      <c r="AV4" s="83"/>
      <c r="AW4" s="83"/>
      <c r="AX4" s="83"/>
      <c r="AY4" s="83"/>
      <c r="AZ4" s="83"/>
      <c r="BA4" s="83"/>
      <c r="BB4" s="83"/>
      <c r="BC4" s="83"/>
      <c r="BD4" s="83"/>
      <c r="BE4" s="83"/>
      <c r="BF4" s="83"/>
      <c r="BG4" s="83"/>
      <c r="BH4" s="83"/>
      <c r="BI4" s="83"/>
      <c r="BJ4" s="83"/>
      <c r="BK4" s="83"/>
      <c r="BL4" s="83"/>
      <c r="BM4" s="83"/>
    </row>
    <row r="5" spans="1:65" s="3" customFormat="1" ht="27" customHeight="1" x14ac:dyDescent="0.2">
      <c r="A5" s="1156" t="s">
        <v>955</v>
      </c>
      <c r="B5" s="1157"/>
      <c r="C5" s="1157"/>
      <c r="D5" s="1157"/>
      <c r="E5" s="1157"/>
      <c r="F5" s="1157"/>
      <c r="G5" s="1157"/>
      <c r="H5" s="1157"/>
      <c r="I5" s="1157"/>
      <c r="J5" s="1157"/>
      <c r="K5" s="1157"/>
      <c r="L5" s="1157"/>
      <c r="M5" s="1157"/>
      <c r="N5" s="1157"/>
      <c r="O5" s="1158"/>
      <c r="P5" s="1162"/>
      <c r="Q5" s="1153"/>
      <c r="R5" s="1153"/>
      <c r="S5" s="1153"/>
      <c r="T5" s="1153"/>
      <c r="U5" s="1153"/>
      <c r="V5" s="1153"/>
      <c r="W5" s="1153"/>
      <c r="X5" s="1153"/>
      <c r="Y5" s="1153"/>
      <c r="Z5" s="1153"/>
      <c r="AA5" s="1153"/>
      <c r="AB5" s="1153"/>
      <c r="AC5" s="1153"/>
      <c r="AD5" s="1153"/>
      <c r="AE5" s="1153"/>
      <c r="AF5" s="1153"/>
      <c r="AG5" s="1153"/>
      <c r="AH5" s="1153"/>
      <c r="AI5" s="1153"/>
      <c r="AJ5" s="1153"/>
      <c r="AK5" s="1153"/>
      <c r="AL5" s="1153"/>
      <c r="AM5" s="1153"/>
      <c r="AN5" s="1153"/>
      <c r="AO5" s="1153"/>
      <c r="AP5" s="1153"/>
      <c r="AQ5" s="1153"/>
      <c r="AR5" s="1163"/>
      <c r="AS5" s="1164"/>
      <c r="AT5" s="83"/>
      <c r="AU5" s="83"/>
      <c r="AV5" s="83"/>
      <c r="AW5" s="83"/>
      <c r="AX5" s="83"/>
      <c r="AY5" s="83"/>
      <c r="AZ5" s="83"/>
      <c r="BA5" s="83"/>
      <c r="BB5" s="83"/>
      <c r="BC5" s="83"/>
      <c r="BD5" s="83"/>
      <c r="BE5" s="83"/>
      <c r="BF5" s="83"/>
      <c r="BG5" s="83"/>
      <c r="BH5" s="83"/>
      <c r="BI5" s="83"/>
      <c r="BJ5" s="83"/>
      <c r="BK5" s="83"/>
      <c r="BL5" s="83"/>
      <c r="BM5" s="83"/>
    </row>
    <row r="6" spans="1:65" s="3" customFormat="1" ht="27" customHeight="1" x14ac:dyDescent="0.2">
      <c r="A6" s="1159"/>
      <c r="B6" s="1160"/>
      <c r="C6" s="1160"/>
      <c r="D6" s="1160"/>
      <c r="E6" s="1160"/>
      <c r="F6" s="1160"/>
      <c r="G6" s="1160"/>
      <c r="H6" s="1160"/>
      <c r="I6" s="1160"/>
      <c r="J6" s="1160"/>
      <c r="K6" s="1160"/>
      <c r="L6" s="1160"/>
      <c r="M6" s="1160"/>
      <c r="N6" s="1160"/>
      <c r="O6" s="1161"/>
      <c r="P6" s="441"/>
      <c r="Q6" s="480"/>
      <c r="R6" s="441"/>
      <c r="S6" s="480"/>
      <c r="T6" s="480"/>
      <c r="U6" s="480"/>
      <c r="V6" s="480"/>
      <c r="W6" s="480"/>
      <c r="X6" s="480"/>
      <c r="Y6" s="441"/>
      <c r="Z6" s="479"/>
      <c r="AA6" s="1165" t="s">
        <v>390</v>
      </c>
      <c r="AB6" s="1089"/>
      <c r="AC6" s="1089"/>
      <c r="AD6" s="1089"/>
      <c r="AE6" s="1089"/>
      <c r="AF6" s="1089"/>
      <c r="AG6" s="1089"/>
      <c r="AH6" s="1089"/>
      <c r="AI6" s="1089"/>
      <c r="AJ6" s="1089"/>
      <c r="AK6" s="1089"/>
      <c r="AL6" s="1089"/>
      <c r="AM6" s="1089"/>
      <c r="AN6" s="1089"/>
      <c r="AO6" s="1162"/>
      <c r="AP6" s="441"/>
      <c r="AQ6" s="480"/>
      <c r="AR6" s="480"/>
      <c r="AS6" s="481"/>
      <c r="AT6" s="83"/>
      <c r="AU6" s="83"/>
      <c r="AV6" s="83"/>
      <c r="AW6" s="83"/>
      <c r="AX6" s="83"/>
      <c r="AY6" s="83"/>
      <c r="AZ6" s="83"/>
      <c r="BA6" s="83"/>
      <c r="BB6" s="83"/>
      <c r="BC6" s="83"/>
      <c r="BD6" s="83"/>
      <c r="BE6" s="83"/>
      <c r="BF6" s="83"/>
      <c r="BG6" s="83"/>
      <c r="BH6" s="83"/>
      <c r="BI6" s="83"/>
      <c r="BJ6" s="83"/>
      <c r="BK6" s="83"/>
      <c r="BL6" s="83"/>
      <c r="BM6" s="83"/>
    </row>
    <row r="7" spans="1:65" s="483" customFormat="1" ht="39" customHeight="1" x14ac:dyDescent="0.25">
      <c r="A7" s="1150" t="s">
        <v>8</v>
      </c>
      <c r="B7" s="1149"/>
      <c r="C7" s="1148" t="s">
        <v>9</v>
      </c>
      <c r="D7" s="1149"/>
      <c r="E7" s="1148" t="s">
        <v>10</v>
      </c>
      <c r="F7" s="1149"/>
      <c r="G7" s="1148" t="s">
        <v>11</v>
      </c>
      <c r="H7" s="1148"/>
      <c r="I7" s="1148"/>
      <c r="J7" s="1149"/>
      <c r="K7" s="1148" t="s">
        <v>12</v>
      </c>
      <c r="L7" s="1148"/>
      <c r="M7" s="1148"/>
      <c r="N7" s="1149"/>
      <c r="O7" s="1123" t="s">
        <v>13</v>
      </c>
      <c r="P7" s="1124"/>
      <c r="Q7" s="1124"/>
      <c r="R7" s="1124"/>
      <c r="S7" s="1124"/>
      <c r="T7" s="1124"/>
      <c r="U7" s="1124"/>
      <c r="V7" s="1126"/>
      <c r="W7" s="1147" t="s">
        <v>392</v>
      </c>
      <c r="X7" s="1148"/>
      <c r="Y7" s="1148"/>
      <c r="Z7" s="1149"/>
      <c r="AA7" s="1100" t="s">
        <v>15</v>
      </c>
      <c r="AB7" s="1100"/>
      <c r="AC7" s="1101" t="s">
        <v>16</v>
      </c>
      <c r="AD7" s="1101"/>
      <c r="AE7" s="1101"/>
      <c r="AF7" s="1101"/>
      <c r="AG7" s="1117" t="s">
        <v>17</v>
      </c>
      <c r="AH7" s="1118"/>
      <c r="AI7" s="1118"/>
      <c r="AJ7" s="1118"/>
      <c r="AK7" s="1118"/>
      <c r="AL7" s="1171"/>
      <c r="AM7" s="1101" t="s">
        <v>18</v>
      </c>
      <c r="AN7" s="1101"/>
      <c r="AO7" s="1101"/>
      <c r="AP7" s="1179" t="s">
        <v>19</v>
      </c>
      <c r="AQ7" s="1138" t="s">
        <v>393</v>
      </c>
      <c r="AR7" s="1138" t="s">
        <v>394</v>
      </c>
      <c r="AS7" s="1135" t="s">
        <v>22</v>
      </c>
      <c r="AT7" s="482"/>
    </row>
    <row r="8" spans="1:65" s="483" customFormat="1" ht="118.5" customHeight="1" x14ac:dyDescent="0.25">
      <c r="A8" s="571" t="s">
        <v>23</v>
      </c>
      <c r="B8" s="449" t="s">
        <v>25</v>
      </c>
      <c r="C8" s="572" t="s">
        <v>23</v>
      </c>
      <c r="D8" s="572" t="s">
        <v>25</v>
      </c>
      <c r="E8" s="572" t="s">
        <v>23</v>
      </c>
      <c r="F8" s="449" t="s">
        <v>25</v>
      </c>
      <c r="G8" s="449" t="s">
        <v>26</v>
      </c>
      <c r="H8" s="449" t="s">
        <v>27</v>
      </c>
      <c r="I8" s="449" t="s">
        <v>28</v>
      </c>
      <c r="J8" s="449" t="s">
        <v>29</v>
      </c>
      <c r="K8" s="449" t="s">
        <v>26</v>
      </c>
      <c r="L8" s="449" t="s">
        <v>30</v>
      </c>
      <c r="M8" s="449" t="s">
        <v>31</v>
      </c>
      <c r="N8" s="449" t="s">
        <v>32</v>
      </c>
      <c r="O8" s="449" t="s">
        <v>958</v>
      </c>
      <c r="P8" s="449" t="s">
        <v>34</v>
      </c>
      <c r="Q8" s="449" t="s">
        <v>35</v>
      </c>
      <c r="R8" s="573" t="s">
        <v>396</v>
      </c>
      <c r="S8" s="574" t="s">
        <v>37</v>
      </c>
      <c r="T8" s="574" t="s">
        <v>38</v>
      </c>
      <c r="U8" s="449" t="s">
        <v>39</v>
      </c>
      <c r="V8" s="575" t="s">
        <v>959</v>
      </c>
      <c r="W8" s="576" t="s">
        <v>41</v>
      </c>
      <c r="X8" s="576" t="s">
        <v>42</v>
      </c>
      <c r="Y8" s="577" t="s">
        <v>399</v>
      </c>
      <c r="Z8" s="450" t="s">
        <v>25</v>
      </c>
      <c r="AA8" s="578" t="s">
        <v>43</v>
      </c>
      <c r="AB8" s="579" t="s">
        <v>44</v>
      </c>
      <c r="AC8" s="580" t="s">
        <v>45</v>
      </c>
      <c r="AD8" s="580" t="s">
        <v>46</v>
      </c>
      <c r="AE8" s="580" t="s">
        <v>47</v>
      </c>
      <c r="AF8" s="580" t="s">
        <v>48</v>
      </c>
      <c r="AG8" s="580" t="s">
        <v>49</v>
      </c>
      <c r="AH8" s="580" t="s">
        <v>50</v>
      </c>
      <c r="AI8" s="580" t="s">
        <v>51</v>
      </c>
      <c r="AJ8" s="580" t="s">
        <v>52</v>
      </c>
      <c r="AK8" s="580" t="s">
        <v>53</v>
      </c>
      <c r="AL8" s="580" t="s">
        <v>54</v>
      </c>
      <c r="AM8" s="580" t="s">
        <v>55</v>
      </c>
      <c r="AN8" s="580" t="s">
        <v>56</v>
      </c>
      <c r="AO8" s="580" t="s">
        <v>57</v>
      </c>
      <c r="AP8" s="1180"/>
      <c r="AQ8" s="1181"/>
      <c r="AR8" s="1181"/>
      <c r="AS8" s="1182"/>
      <c r="AT8" s="482"/>
    </row>
    <row r="9" spans="1:65" s="565" customFormat="1" ht="152.25" customHeight="1" x14ac:dyDescent="0.25">
      <c r="A9" s="495">
        <v>2</v>
      </c>
      <c r="B9" s="490" t="s">
        <v>1357</v>
      </c>
      <c r="C9" s="489">
        <v>35</v>
      </c>
      <c r="D9" s="490" t="s">
        <v>1370</v>
      </c>
      <c r="E9" s="489">
        <v>3502</v>
      </c>
      <c r="F9" s="490" t="s">
        <v>1371</v>
      </c>
      <c r="G9" s="489">
        <v>3502006</v>
      </c>
      <c r="H9" s="497" t="s">
        <v>1372</v>
      </c>
      <c r="I9" s="489">
        <v>3502006</v>
      </c>
      <c r="J9" s="497" t="s">
        <v>1372</v>
      </c>
      <c r="K9" s="581" t="s">
        <v>1373</v>
      </c>
      <c r="L9" s="497" t="s">
        <v>1374</v>
      </c>
      <c r="M9" s="581" t="s">
        <v>1373</v>
      </c>
      <c r="N9" s="497" t="s">
        <v>1374</v>
      </c>
      <c r="O9" s="581">
        <v>1</v>
      </c>
      <c r="P9" s="495">
        <v>2020003630074</v>
      </c>
      <c r="Q9" s="539" t="s">
        <v>1375</v>
      </c>
      <c r="R9" s="582">
        <f t="shared" ref="R9:R10" si="0">V9/SUM($V$9:$V$10)</f>
        <v>0.56885401396912993</v>
      </c>
      <c r="S9" s="539" t="s">
        <v>1376</v>
      </c>
      <c r="T9" s="583" t="s">
        <v>1377</v>
      </c>
      <c r="U9" s="490" t="s">
        <v>1378</v>
      </c>
      <c r="V9" s="584">
        <f>50000000+15970000</f>
        <v>65970000</v>
      </c>
      <c r="W9" s="585" t="s">
        <v>1379</v>
      </c>
      <c r="X9" s="586" t="s">
        <v>74</v>
      </c>
      <c r="Y9" s="495">
        <v>20</v>
      </c>
      <c r="Z9" s="489" t="s">
        <v>94</v>
      </c>
      <c r="AA9" s="587">
        <v>765</v>
      </c>
      <c r="AB9" s="587">
        <v>735</v>
      </c>
      <c r="AC9" s="587"/>
      <c r="AD9" s="587"/>
      <c r="AE9" s="587">
        <f t="shared" ref="AE9:AE32" si="1">+AA9+AB9</f>
        <v>1500</v>
      </c>
      <c r="AF9" s="587"/>
      <c r="AG9" s="587"/>
      <c r="AH9" s="587"/>
      <c r="AI9" s="587"/>
      <c r="AJ9" s="587"/>
      <c r="AK9" s="587"/>
      <c r="AL9" s="587"/>
      <c r="AM9" s="587"/>
      <c r="AN9" s="587"/>
      <c r="AO9" s="587"/>
      <c r="AP9" s="587">
        <f>AA9+AB9</f>
        <v>1500</v>
      </c>
      <c r="AQ9" s="504">
        <v>44563</v>
      </c>
      <c r="AR9" s="504">
        <v>44926</v>
      </c>
      <c r="AS9" s="583" t="s">
        <v>1380</v>
      </c>
      <c r="AT9" s="556"/>
      <c r="AU9" s="556"/>
      <c r="AV9" s="556"/>
      <c r="AW9" s="556"/>
      <c r="AX9" s="556"/>
      <c r="AY9" s="556"/>
      <c r="AZ9" s="556"/>
      <c r="BA9" s="556"/>
      <c r="BB9" s="556"/>
      <c r="BC9" s="556"/>
      <c r="BD9" s="556"/>
      <c r="BE9" s="556"/>
      <c r="BF9" s="556"/>
      <c r="BG9" s="556"/>
      <c r="BH9" s="556"/>
      <c r="BI9" s="556"/>
      <c r="BJ9" s="556"/>
      <c r="BK9" s="556"/>
      <c r="BL9" s="556"/>
      <c r="BM9" s="556"/>
    </row>
    <row r="10" spans="1:65" s="565" customFormat="1" ht="160.5" customHeight="1" x14ac:dyDescent="0.25">
      <c r="A10" s="495">
        <v>2</v>
      </c>
      <c r="B10" s="490" t="s">
        <v>1357</v>
      </c>
      <c r="C10" s="489">
        <v>35</v>
      </c>
      <c r="D10" s="490" t="s">
        <v>1370</v>
      </c>
      <c r="E10" s="489">
        <v>3502</v>
      </c>
      <c r="F10" s="490" t="s">
        <v>1371</v>
      </c>
      <c r="G10" s="489">
        <v>3502007</v>
      </c>
      <c r="H10" s="490" t="s">
        <v>1381</v>
      </c>
      <c r="I10" s="489">
        <v>3502007</v>
      </c>
      <c r="J10" s="490" t="s">
        <v>1381</v>
      </c>
      <c r="K10" s="489" t="s">
        <v>1382</v>
      </c>
      <c r="L10" s="490" t="s">
        <v>1383</v>
      </c>
      <c r="M10" s="489" t="s">
        <v>1382</v>
      </c>
      <c r="N10" s="490" t="s">
        <v>1383</v>
      </c>
      <c r="O10" s="581">
        <v>7</v>
      </c>
      <c r="P10" s="495">
        <v>2020003630074</v>
      </c>
      <c r="Q10" s="539" t="s">
        <v>1375</v>
      </c>
      <c r="R10" s="582">
        <f t="shared" si="0"/>
        <v>0.43114598603087007</v>
      </c>
      <c r="S10" s="539" t="s">
        <v>1376</v>
      </c>
      <c r="T10" s="583" t="s">
        <v>1384</v>
      </c>
      <c r="U10" s="490" t="s">
        <v>1385</v>
      </c>
      <c r="V10" s="584">
        <v>50000000</v>
      </c>
      <c r="W10" s="585" t="s">
        <v>1386</v>
      </c>
      <c r="X10" s="586" t="s">
        <v>147</v>
      </c>
      <c r="Y10" s="495">
        <v>20</v>
      </c>
      <c r="Z10" s="489" t="s">
        <v>94</v>
      </c>
      <c r="AA10" s="587">
        <v>765</v>
      </c>
      <c r="AB10" s="587">
        <v>735</v>
      </c>
      <c r="AC10" s="587"/>
      <c r="AD10" s="587"/>
      <c r="AE10" s="587">
        <f t="shared" si="1"/>
        <v>1500</v>
      </c>
      <c r="AF10" s="587"/>
      <c r="AG10" s="587"/>
      <c r="AH10" s="587"/>
      <c r="AI10" s="587"/>
      <c r="AJ10" s="587"/>
      <c r="AK10" s="587"/>
      <c r="AL10" s="587"/>
      <c r="AM10" s="587"/>
      <c r="AN10" s="587"/>
      <c r="AO10" s="587"/>
      <c r="AP10" s="587">
        <f>AA10+AB10</f>
        <v>1500</v>
      </c>
      <c r="AQ10" s="504">
        <v>44563</v>
      </c>
      <c r="AR10" s="504">
        <v>44926</v>
      </c>
      <c r="AS10" s="583" t="s">
        <v>1380</v>
      </c>
      <c r="AT10" s="556"/>
      <c r="AU10" s="556"/>
      <c r="AV10" s="556"/>
      <c r="AW10" s="556"/>
      <c r="AX10" s="556"/>
      <c r="AY10" s="556"/>
      <c r="AZ10" s="556"/>
      <c r="BA10" s="556"/>
      <c r="BB10" s="556"/>
      <c r="BC10" s="556"/>
      <c r="BD10" s="556"/>
      <c r="BE10" s="556"/>
      <c r="BF10" s="556"/>
      <c r="BG10" s="556"/>
      <c r="BH10" s="556"/>
      <c r="BI10" s="556"/>
      <c r="BJ10" s="556"/>
      <c r="BK10" s="556"/>
      <c r="BL10" s="556"/>
      <c r="BM10" s="556"/>
    </row>
    <row r="11" spans="1:65" s="565" customFormat="1" ht="174.75" customHeight="1" x14ac:dyDescent="0.25">
      <c r="A11" s="495">
        <v>2</v>
      </c>
      <c r="B11" s="490" t="s">
        <v>1357</v>
      </c>
      <c r="C11" s="489">
        <v>35</v>
      </c>
      <c r="D11" s="490" t="s">
        <v>1370</v>
      </c>
      <c r="E11" s="489">
        <v>3502</v>
      </c>
      <c r="F11" s="490" t="s">
        <v>1371</v>
      </c>
      <c r="G11" s="489">
        <v>3502022</v>
      </c>
      <c r="H11" s="490" t="s">
        <v>1387</v>
      </c>
      <c r="I11" s="489">
        <v>3502022</v>
      </c>
      <c r="J11" s="490" t="s">
        <v>1387</v>
      </c>
      <c r="K11" s="489" t="s">
        <v>1388</v>
      </c>
      <c r="L11" s="490" t="s">
        <v>1389</v>
      </c>
      <c r="M11" s="489" t="s">
        <v>1388</v>
      </c>
      <c r="N11" s="490" t="s">
        <v>1389</v>
      </c>
      <c r="O11" s="489">
        <v>14</v>
      </c>
      <c r="P11" s="495">
        <v>2020003630075</v>
      </c>
      <c r="Q11" s="490" t="s">
        <v>1390</v>
      </c>
      <c r="R11" s="582">
        <f>SUM($V$11:$V$12)/SUM($V$11:$V$12)</f>
        <v>1</v>
      </c>
      <c r="S11" s="490" t="s">
        <v>1391</v>
      </c>
      <c r="T11" s="583" t="s">
        <v>1392</v>
      </c>
      <c r="U11" s="490" t="s">
        <v>1393</v>
      </c>
      <c r="V11" s="584">
        <f>60000000+6236000</f>
        <v>66236000</v>
      </c>
      <c r="W11" s="585" t="s">
        <v>1394</v>
      </c>
      <c r="X11" s="588" t="s">
        <v>74</v>
      </c>
      <c r="Y11" s="495">
        <v>20</v>
      </c>
      <c r="Z11" s="489" t="s">
        <v>94</v>
      </c>
      <c r="AA11" s="587">
        <v>918</v>
      </c>
      <c r="AB11" s="587">
        <v>882</v>
      </c>
      <c r="AC11" s="589"/>
      <c r="AD11" s="589"/>
      <c r="AE11" s="587">
        <f t="shared" si="1"/>
        <v>1800</v>
      </c>
      <c r="AF11" s="589"/>
      <c r="AG11" s="589"/>
      <c r="AH11" s="589"/>
      <c r="AI11" s="589"/>
      <c r="AJ11" s="589"/>
      <c r="AK11" s="589"/>
      <c r="AL11" s="589"/>
      <c r="AM11" s="589"/>
      <c r="AN11" s="589"/>
      <c r="AO11" s="589"/>
      <c r="AP11" s="587">
        <f>AA11+AB11</f>
        <v>1800</v>
      </c>
      <c r="AQ11" s="504">
        <v>44563</v>
      </c>
      <c r="AR11" s="504">
        <v>44926</v>
      </c>
      <c r="AS11" s="583" t="s">
        <v>1380</v>
      </c>
      <c r="AT11" s="556"/>
      <c r="AU11" s="556"/>
      <c r="AV11" s="556"/>
      <c r="AW11" s="556"/>
      <c r="AX11" s="556"/>
      <c r="AY11" s="556"/>
      <c r="AZ11" s="556"/>
      <c r="BA11" s="556"/>
      <c r="BB11" s="556"/>
      <c r="BC11" s="556"/>
      <c r="BD11" s="556"/>
      <c r="BE11" s="556"/>
      <c r="BF11" s="556"/>
      <c r="BG11" s="556"/>
      <c r="BH11" s="556"/>
      <c r="BI11" s="556"/>
      <c r="BJ11" s="556"/>
      <c r="BK11" s="556"/>
      <c r="BL11" s="556"/>
      <c r="BM11" s="556"/>
    </row>
    <row r="12" spans="1:65" s="565" customFormat="1" ht="151.5" customHeight="1" x14ac:dyDescent="0.25">
      <c r="A12" s="495">
        <v>2</v>
      </c>
      <c r="B12" s="490" t="s">
        <v>1357</v>
      </c>
      <c r="C12" s="489">
        <v>35</v>
      </c>
      <c r="D12" s="490" t="s">
        <v>1370</v>
      </c>
      <c r="E12" s="489">
        <v>3502</v>
      </c>
      <c r="F12" s="490" t="s">
        <v>1371</v>
      </c>
      <c r="G12" s="489">
        <v>3502022</v>
      </c>
      <c r="H12" s="490" t="s">
        <v>1387</v>
      </c>
      <c r="I12" s="489">
        <v>3502022</v>
      </c>
      <c r="J12" s="490" t="s">
        <v>1387</v>
      </c>
      <c r="K12" s="489" t="s">
        <v>1388</v>
      </c>
      <c r="L12" s="490" t="s">
        <v>1389</v>
      </c>
      <c r="M12" s="489" t="s">
        <v>1388</v>
      </c>
      <c r="N12" s="490" t="s">
        <v>1389</v>
      </c>
      <c r="O12" s="489">
        <v>14</v>
      </c>
      <c r="P12" s="495">
        <v>2020003630075</v>
      </c>
      <c r="Q12" s="490" t="s">
        <v>1390</v>
      </c>
      <c r="R12" s="582">
        <f>SUM($V$11:$V$12)/SUM($V$11:$V$12)</f>
        <v>1</v>
      </c>
      <c r="S12" s="490" t="s">
        <v>1391</v>
      </c>
      <c r="T12" s="583" t="s">
        <v>1395</v>
      </c>
      <c r="U12" s="490" t="s">
        <v>1396</v>
      </c>
      <c r="V12" s="584">
        <v>100000000</v>
      </c>
      <c r="W12" s="585" t="s">
        <v>1397</v>
      </c>
      <c r="X12" s="588" t="s">
        <v>147</v>
      </c>
      <c r="Y12" s="495">
        <v>20</v>
      </c>
      <c r="Z12" s="489" t="s">
        <v>94</v>
      </c>
      <c r="AA12" s="587">
        <v>918</v>
      </c>
      <c r="AB12" s="587">
        <v>882</v>
      </c>
      <c r="AC12" s="589"/>
      <c r="AD12" s="589"/>
      <c r="AE12" s="587">
        <f t="shared" si="1"/>
        <v>1800</v>
      </c>
      <c r="AF12" s="589"/>
      <c r="AG12" s="589"/>
      <c r="AH12" s="589"/>
      <c r="AI12" s="589"/>
      <c r="AJ12" s="589"/>
      <c r="AK12" s="589"/>
      <c r="AL12" s="589"/>
      <c r="AM12" s="589"/>
      <c r="AN12" s="589"/>
      <c r="AO12" s="589"/>
      <c r="AP12" s="587">
        <f t="shared" ref="AP12:AP31" si="2">AA12+AB12</f>
        <v>1800</v>
      </c>
      <c r="AQ12" s="504">
        <v>44563</v>
      </c>
      <c r="AR12" s="504">
        <v>44926</v>
      </c>
      <c r="AS12" s="583" t="s">
        <v>1380</v>
      </c>
      <c r="AT12" s="556"/>
      <c r="AU12" s="556"/>
      <c r="AV12" s="556"/>
      <c r="AW12" s="556"/>
      <c r="AX12" s="556"/>
      <c r="AY12" s="556"/>
      <c r="AZ12" s="556"/>
      <c r="BA12" s="556"/>
      <c r="BB12" s="556"/>
      <c r="BC12" s="556"/>
      <c r="BD12" s="556"/>
      <c r="BE12" s="556"/>
      <c r="BF12" s="556"/>
      <c r="BG12" s="556"/>
      <c r="BH12" s="556"/>
      <c r="BI12" s="556"/>
      <c r="BJ12" s="556"/>
      <c r="BK12" s="556"/>
      <c r="BL12" s="556"/>
      <c r="BM12" s="556"/>
    </row>
    <row r="13" spans="1:65" s="565" customFormat="1" ht="145.5" customHeight="1" x14ac:dyDescent="0.25">
      <c r="A13" s="495">
        <v>2</v>
      </c>
      <c r="B13" s="490" t="s">
        <v>1357</v>
      </c>
      <c r="C13" s="489">
        <v>35</v>
      </c>
      <c r="D13" s="490" t="s">
        <v>1370</v>
      </c>
      <c r="E13" s="489">
        <v>3502</v>
      </c>
      <c r="F13" s="490" t="s">
        <v>1371</v>
      </c>
      <c r="G13" s="489">
        <v>3502039</v>
      </c>
      <c r="H13" s="490" t="s">
        <v>1398</v>
      </c>
      <c r="I13" s="489">
        <v>3502039</v>
      </c>
      <c r="J13" s="490" t="s">
        <v>1398</v>
      </c>
      <c r="K13" s="489" t="s">
        <v>1399</v>
      </c>
      <c r="L13" s="490" t="s">
        <v>294</v>
      </c>
      <c r="M13" s="489" t="s">
        <v>1399</v>
      </c>
      <c r="N13" s="490" t="s">
        <v>294</v>
      </c>
      <c r="O13" s="489">
        <v>12</v>
      </c>
      <c r="P13" s="495">
        <v>2020003630076</v>
      </c>
      <c r="Q13" s="490" t="s">
        <v>1400</v>
      </c>
      <c r="R13" s="582">
        <f>SUM($V$13:$V$15)/SUM($V$13:$V$15)</f>
        <v>1</v>
      </c>
      <c r="S13" s="490" t="s">
        <v>1391</v>
      </c>
      <c r="T13" s="583" t="s">
        <v>1401</v>
      </c>
      <c r="U13" s="490" t="s">
        <v>1402</v>
      </c>
      <c r="V13" s="584">
        <f>145000000+133700000</f>
        <v>278700000</v>
      </c>
      <c r="W13" s="585" t="s">
        <v>1403</v>
      </c>
      <c r="X13" s="586" t="s">
        <v>74</v>
      </c>
      <c r="Y13" s="495">
        <v>20</v>
      </c>
      <c r="Z13" s="489" t="s">
        <v>94</v>
      </c>
      <c r="AA13" s="587">
        <v>765</v>
      </c>
      <c r="AB13" s="587">
        <v>735</v>
      </c>
      <c r="AC13" s="587"/>
      <c r="AD13" s="587"/>
      <c r="AE13" s="587">
        <f t="shared" si="1"/>
        <v>1500</v>
      </c>
      <c r="AF13" s="587"/>
      <c r="AG13" s="587"/>
      <c r="AH13" s="587"/>
      <c r="AI13" s="587"/>
      <c r="AJ13" s="587"/>
      <c r="AK13" s="587"/>
      <c r="AL13" s="587"/>
      <c r="AM13" s="587"/>
      <c r="AN13" s="587"/>
      <c r="AO13" s="587"/>
      <c r="AP13" s="587">
        <f t="shared" si="2"/>
        <v>1500</v>
      </c>
      <c r="AQ13" s="504">
        <v>44563</v>
      </c>
      <c r="AR13" s="504">
        <v>44926</v>
      </c>
      <c r="AS13" s="583" t="s">
        <v>1380</v>
      </c>
      <c r="AT13" s="556"/>
      <c r="AU13" s="556"/>
      <c r="AV13" s="556"/>
      <c r="AW13" s="556"/>
      <c r="AX13" s="556"/>
      <c r="AY13" s="556"/>
      <c r="AZ13" s="556"/>
      <c r="BA13" s="556"/>
      <c r="BB13" s="556"/>
      <c r="BC13" s="556"/>
      <c r="BD13" s="556"/>
      <c r="BE13" s="556"/>
      <c r="BF13" s="556"/>
      <c r="BG13" s="556"/>
      <c r="BH13" s="556"/>
      <c r="BI13" s="556"/>
      <c r="BJ13" s="556"/>
      <c r="BK13" s="556"/>
      <c r="BL13" s="556"/>
      <c r="BM13" s="556"/>
    </row>
    <row r="14" spans="1:65" s="565" customFormat="1" ht="145.5" customHeight="1" x14ac:dyDescent="0.25">
      <c r="A14" s="495">
        <v>2</v>
      </c>
      <c r="B14" s="490" t="s">
        <v>1357</v>
      </c>
      <c r="C14" s="489">
        <v>35</v>
      </c>
      <c r="D14" s="490" t="s">
        <v>1370</v>
      </c>
      <c r="E14" s="489">
        <v>3502</v>
      </c>
      <c r="F14" s="490" t="s">
        <v>1371</v>
      </c>
      <c r="G14" s="489">
        <v>3502039</v>
      </c>
      <c r="H14" s="490" t="s">
        <v>1398</v>
      </c>
      <c r="I14" s="489">
        <v>3502039</v>
      </c>
      <c r="J14" s="490" t="s">
        <v>1398</v>
      </c>
      <c r="K14" s="489" t="s">
        <v>1399</v>
      </c>
      <c r="L14" s="490" t="s">
        <v>294</v>
      </c>
      <c r="M14" s="489" t="s">
        <v>1399</v>
      </c>
      <c r="N14" s="490" t="s">
        <v>294</v>
      </c>
      <c r="O14" s="489">
        <v>12</v>
      </c>
      <c r="P14" s="495">
        <v>2020003630076</v>
      </c>
      <c r="Q14" s="490" t="s">
        <v>1400</v>
      </c>
      <c r="R14" s="582">
        <f>SUM($V$13:$V$15)/SUM($V$13:$V$15)</f>
        <v>1</v>
      </c>
      <c r="S14" s="490" t="s">
        <v>1391</v>
      </c>
      <c r="T14" s="583" t="s">
        <v>1401</v>
      </c>
      <c r="U14" s="490" t="s">
        <v>1402</v>
      </c>
      <c r="V14" s="584">
        <v>150000000</v>
      </c>
      <c r="W14" s="585" t="s">
        <v>1404</v>
      </c>
      <c r="X14" s="586" t="s">
        <v>74</v>
      </c>
      <c r="Y14" s="495">
        <v>88</v>
      </c>
      <c r="Z14" s="489" t="s">
        <v>1405</v>
      </c>
      <c r="AA14" s="587">
        <v>765</v>
      </c>
      <c r="AB14" s="587">
        <v>735</v>
      </c>
      <c r="AC14" s="587"/>
      <c r="AD14" s="587"/>
      <c r="AE14" s="587">
        <v>1500</v>
      </c>
      <c r="AF14" s="587"/>
      <c r="AG14" s="587"/>
      <c r="AH14" s="587"/>
      <c r="AI14" s="587"/>
      <c r="AJ14" s="587"/>
      <c r="AK14" s="587"/>
      <c r="AL14" s="587"/>
      <c r="AM14" s="587"/>
      <c r="AN14" s="587"/>
      <c r="AO14" s="587"/>
      <c r="AP14" s="587">
        <v>1500</v>
      </c>
      <c r="AQ14" s="504">
        <v>44563</v>
      </c>
      <c r="AR14" s="504">
        <v>44926</v>
      </c>
      <c r="AS14" s="583" t="s">
        <v>1380</v>
      </c>
      <c r="AT14" s="556"/>
      <c r="AU14" s="556"/>
      <c r="AV14" s="556"/>
      <c r="AW14" s="556"/>
      <c r="AX14" s="556"/>
      <c r="AY14" s="556"/>
      <c r="AZ14" s="556"/>
      <c r="BA14" s="556"/>
      <c r="BB14" s="556"/>
      <c r="BC14" s="556"/>
      <c r="BD14" s="556"/>
      <c r="BE14" s="556"/>
      <c r="BF14" s="556"/>
      <c r="BG14" s="556"/>
      <c r="BH14" s="556"/>
      <c r="BI14" s="556"/>
      <c r="BJ14" s="556"/>
      <c r="BK14" s="556"/>
      <c r="BL14" s="556"/>
      <c r="BM14" s="556"/>
    </row>
    <row r="15" spans="1:65" s="565" customFormat="1" ht="142.5" customHeight="1" x14ac:dyDescent="0.25">
      <c r="A15" s="495">
        <v>2</v>
      </c>
      <c r="B15" s="490" t="s">
        <v>1357</v>
      </c>
      <c r="C15" s="489">
        <v>35</v>
      </c>
      <c r="D15" s="490" t="s">
        <v>1370</v>
      </c>
      <c r="E15" s="489">
        <v>3502</v>
      </c>
      <c r="F15" s="490" t="s">
        <v>1371</v>
      </c>
      <c r="G15" s="581">
        <v>3502039</v>
      </c>
      <c r="H15" s="497" t="s">
        <v>1398</v>
      </c>
      <c r="I15" s="581">
        <v>3502039</v>
      </c>
      <c r="J15" s="497" t="s">
        <v>1398</v>
      </c>
      <c r="K15" s="581">
        <v>350203910</v>
      </c>
      <c r="L15" s="497" t="s">
        <v>1406</v>
      </c>
      <c r="M15" s="581">
        <v>350203910</v>
      </c>
      <c r="N15" s="497" t="s">
        <v>1406</v>
      </c>
      <c r="O15" s="489">
        <v>2</v>
      </c>
      <c r="P15" s="495">
        <v>2020003630076</v>
      </c>
      <c r="Q15" s="490" t="s">
        <v>1400</v>
      </c>
      <c r="R15" s="582">
        <f>SUM($V$13:$V$15)/SUM($V$13:$V$15)</f>
        <v>1</v>
      </c>
      <c r="S15" s="490" t="s">
        <v>1391</v>
      </c>
      <c r="T15" s="583" t="s">
        <v>1401</v>
      </c>
      <c r="U15" s="490" t="s">
        <v>1407</v>
      </c>
      <c r="V15" s="584">
        <v>53000000</v>
      </c>
      <c r="W15" s="585" t="s">
        <v>1408</v>
      </c>
      <c r="X15" s="588" t="s">
        <v>147</v>
      </c>
      <c r="Y15" s="495">
        <v>20</v>
      </c>
      <c r="Z15" s="489" t="s">
        <v>94</v>
      </c>
      <c r="AA15" s="587">
        <v>765</v>
      </c>
      <c r="AB15" s="587">
        <v>735</v>
      </c>
      <c r="AC15" s="587"/>
      <c r="AD15" s="587"/>
      <c r="AE15" s="587">
        <f t="shared" si="1"/>
        <v>1500</v>
      </c>
      <c r="AF15" s="587"/>
      <c r="AG15" s="587"/>
      <c r="AH15" s="587"/>
      <c r="AI15" s="587"/>
      <c r="AJ15" s="587"/>
      <c r="AK15" s="587"/>
      <c r="AL15" s="587"/>
      <c r="AM15" s="587"/>
      <c r="AN15" s="587"/>
      <c r="AO15" s="587"/>
      <c r="AP15" s="587">
        <f t="shared" si="2"/>
        <v>1500</v>
      </c>
      <c r="AQ15" s="504">
        <v>44563</v>
      </c>
      <c r="AR15" s="504">
        <v>44926</v>
      </c>
      <c r="AS15" s="583" t="s">
        <v>1380</v>
      </c>
      <c r="AT15" s="556"/>
      <c r="AU15" s="556"/>
      <c r="AV15" s="556"/>
      <c r="AW15" s="556"/>
      <c r="AX15" s="556"/>
      <c r="AY15" s="556"/>
      <c r="AZ15" s="556"/>
      <c r="BA15" s="556"/>
      <c r="BB15" s="556"/>
      <c r="BC15" s="556"/>
      <c r="BD15" s="556"/>
      <c r="BE15" s="556"/>
      <c r="BF15" s="556"/>
      <c r="BG15" s="556"/>
      <c r="BH15" s="556"/>
      <c r="BI15" s="556"/>
      <c r="BJ15" s="556"/>
      <c r="BK15" s="556"/>
      <c r="BL15" s="556"/>
      <c r="BM15" s="556"/>
    </row>
    <row r="16" spans="1:65" s="565" customFormat="1" ht="105" customHeight="1" x14ac:dyDescent="0.25">
      <c r="A16" s="495">
        <v>2</v>
      </c>
      <c r="B16" s="490" t="s">
        <v>1357</v>
      </c>
      <c r="C16" s="489">
        <v>35</v>
      </c>
      <c r="D16" s="490" t="s">
        <v>1370</v>
      </c>
      <c r="E16" s="489">
        <v>3502</v>
      </c>
      <c r="F16" s="490" t="s">
        <v>1371</v>
      </c>
      <c r="G16" s="489">
        <v>3502046</v>
      </c>
      <c r="H16" s="490" t="s">
        <v>1409</v>
      </c>
      <c r="I16" s="489">
        <v>3502046</v>
      </c>
      <c r="J16" s="490" t="s">
        <v>1409</v>
      </c>
      <c r="K16" s="489">
        <v>350204600</v>
      </c>
      <c r="L16" s="490" t="s">
        <v>1410</v>
      </c>
      <c r="M16" s="489">
        <v>350204600</v>
      </c>
      <c r="N16" s="490" t="s">
        <v>1410</v>
      </c>
      <c r="O16" s="581">
        <v>1</v>
      </c>
      <c r="P16" s="495">
        <v>2020003630077</v>
      </c>
      <c r="Q16" s="497" t="s">
        <v>1411</v>
      </c>
      <c r="R16" s="590">
        <f>SUM($V$16:$V$23)/SUM($V$16:$V$23)</f>
        <v>1</v>
      </c>
      <c r="S16" s="497" t="s">
        <v>1412</v>
      </c>
      <c r="T16" s="583" t="s">
        <v>1413</v>
      </c>
      <c r="U16" s="490" t="s">
        <v>1414</v>
      </c>
      <c r="V16" s="584">
        <v>611863027</v>
      </c>
      <c r="W16" s="585" t="s">
        <v>1415</v>
      </c>
      <c r="X16" s="588" t="s">
        <v>147</v>
      </c>
      <c r="Y16" s="495">
        <v>52</v>
      </c>
      <c r="Z16" s="489" t="s">
        <v>1416</v>
      </c>
      <c r="AA16" s="587">
        <v>765</v>
      </c>
      <c r="AB16" s="587">
        <v>735</v>
      </c>
      <c r="AC16" s="587"/>
      <c r="AD16" s="587"/>
      <c r="AE16" s="587">
        <f t="shared" si="1"/>
        <v>1500</v>
      </c>
      <c r="AF16" s="587"/>
      <c r="AG16" s="587"/>
      <c r="AH16" s="587"/>
      <c r="AI16" s="587"/>
      <c r="AJ16" s="587"/>
      <c r="AK16" s="587"/>
      <c r="AL16" s="587"/>
      <c r="AM16" s="587"/>
      <c r="AN16" s="587"/>
      <c r="AO16" s="587"/>
      <c r="AP16" s="587">
        <f t="shared" si="2"/>
        <v>1500</v>
      </c>
      <c r="AQ16" s="504">
        <v>44563</v>
      </c>
      <c r="AR16" s="504">
        <v>44926</v>
      </c>
      <c r="AS16" s="583" t="s">
        <v>1380</v>
      </c>
      <c r="AT16" s="556"/>
      <c r="AU16" s="556"/>
      <c r="AV16" s="556"/>
      <c r="AW16" s="556"/>
      <c r="AX16" s="556"/>
      <c r="AY16" s="556"/>
      <c r="AZ16" s="556"/>
      <c r="BA16" s="556"/>
      <c r="BB16" s="556"/>
      <c r="BC16" s="556"/>
      <c r="BD16" s="556"/>
      <c r="BE16" s="556"/>
      <c r="BF16" s="556"/>
      <c r="BG16" s="556"/>
      <c r="BH16" s="556"/>
      <c r="BI16" s="556"/>
      <c r="BJ16" s="556"/>
      <c r="BK16" s="556"/>
      <c r="BL16" s="556"/>
      <c r="BM16" s="556"/>
    </row>
    <row r="17" spans="1:65" s="565" customFormat="1" ht="105" customHeight="1" x14ac:dyDescent="0.25">
      <c r="A17" s="495">
        <v>2</v>
      </c>
      <c r="B17" s="490" t="s">
        <v>1357</v>
      </c>
      <c r="C17" s="489">
        <v>35</v>
      </c>
      <c r="D17" s="490" t="s">
        <v>1370</v>
      </c>
      <c r="E17" s="489">
        <v>3502</v>
      </c>
      <c r="F17" s="490" t="s">
        <v>1371</v>
      </c>
      <c r="G17" s="489">
        <v>3502046</v>
      </c>
      <c r="H17" s="490" t="s">
        <v>1409</v>
      </c>
      <c r="I17" s="489">
        <v>3502046</v>
      </c>
      <c r="J17" s="490" t="s">
        <v>1409</v>
      </c>
      <c r="K17" s="489">
        <v>350204600</v>
      </c>
      <c r="L17" s="490" t="s">
        <v>1410</v>
      </c>
      <c r="M17" s="489">
        <v>350204600</v>
      </c>
      <c r="N17" s="490" t="s">
        <v>1410</v>
      </c>
      <c r="O17" s="581">
        <v>1</v>
      </c>
      <c r="P17" s="495">
        <v>2020003630077</v>
      </c>
      <c r="Q17" s="497" t="s">
        <v>1411</v>
      </c>
      <c r="R17" s="590">
        <f t="shared" ref="R17:R23" si="3">SUM($V$16:$V$23)/SUM($V$16:$V$23)</f>
        <v>1</v>
      </c>
      <c r="S17" s="497" t="s">
        <v>1412</v>
      </c>
      <c r="T17" s="583" t="s">
        <v>1413</v>
      </c>
      <c r="U17" s="490" t="s">
        <v>1414</v>
      </c>
      <c r="V17" s="591">
        <v>340359369</v>
      </c>
      <c r="W17" s="585" t="s">
        <v>1417</v>
      </c>
      <c r="X17" s="588" t="s">
        <v>147</v>
      </c>
      <c r="Y17" s="495">
        <v>94</v>
      </c>
      <c r="Z17" s="489" t="s">
        <v>1418</v>
      </c>
      <c r="AA17" s="587">
        <v>765</v>
      </c>
      <c r="AB17" s="587">
        <v>735</v>
      </c>
      <c r="AC17" s="587"/>
      <c r="AD17" s="587"/>
      <c r="AE17" s="587">
        <f>+AA17+AB17</f>
        <v>1500</v>
      </c>
      <c r="AF17" s="587"/>
      <c r="AG17" s="587"/>
      <c r="AH17" s="587"/>
      <c r="AI17" s="587"/>
      <c r="AJ17" s="587"/>
      <c r="AK17" s="587"/>
      <c r="AL17" s="587"/>
      <c r="AM17" s="587"/>
      <c r="AN17" s="587"/>
      <c r="AO17" s="587"/>
      <c r="AP17" s="587">
        <f>AA17+AB17</f>
        <v>1500</v>
      </c>
      <c r="AQ17" s="504">
        <v>44563</v>
      </c>
      <c r="AR17" s="504">
        <v>44926</v>
      </c>
      <c r="AS17" s="583" t="s">
        <v>1380</v>
      </c>
      <c r="AT17" s="592"/>
      <c r="AU17" s="592"/>
      <c r="AV17" s="592"/>
      <c r="AW17" s="592"/>
      <c r="AX17" s="592"/>
      <c r="AY17" s="592"/>
      <c r="AZ17" s="592"/>
      <c r="BA17" s="592"/>
      <c r="BB17" s="592"/>
      <c r="BC17" s="592"/>
      <c r="BD17" s="592"/>
      <c r="BE17" s="592"/>
      <c r="BF17" s="592"/>
      <c r="BG17" s="592"/>
      <c r="BH17" s="592"/>
      <c r="BI17" s="592"/>
      <c r="BJ17" s="592"/>
      <c r="BK17" s="592"/>
      <c r="BL17" s="592"/>
      <c r="BM17" s="592"/>
    </row>
    <row r="18" spans="1:65" s="565" customFormat="1" ht="105" customHeight="1" x14ac:dyDescent="0.25">
      <c r="A18" s="495">
        <v>2</v>
      </c>
      <c r="B18" s="490" t="s">
        <v>1357</v>
      </c>
      <c r="C18" s="489">
        <v>35</v>
      </c>
      <c r="D18" s="490" t="s">
        <v>1370</v>
      </c>
      <c r="E18" s="489">
        <v>3502</v>
      </c>
      <c r="F18" s="490" t="s">
        <v>1371</v>
      </c>
      <c r="G18" s="489">
        <v>3502046</v>
      </c>
      <c r="H18" s="490" t="s">
        <v>1409</v>
      </c>
      <c r="I18" s="489">
        <v>3502046</v>
      </c>
      <c r="J18" s="490" t="s">
        <v>1409</v>
      </c>
      <c r="K18" s="489">
        <v>350204600</v>
      </c>
      <c r="L18" s="490" t="s">
        <v>1410</v>
      </c>
      <c r="M18" s="489">
        <v>350204600</v>
      </c>
      <c r="N18" s="490" t="s">
        <v>1410</v>
      </c>
      <c r="O18" s="581">
        <v>1</v>
      </c>
      <c r="P18" s="495">
        <v>2020003630077</v>
      </c>
      <c r="Q18" s="497" t="s">
        <v>1411</v>
      </c>
      <c r="R18" s="590">
        <f t="shared" si="3"/>
        <v>1</v>
      </c>
      <c r="S18" s="497" t="s">
        <v>1412</v>
      </c>
      <c r="T18" s="583" t="s">
        <v>1413</v>
      </c>
      <c r="U18" s="490" t="s">
        <v>1414</v>
      </c>
      <c r="V18" s="593">
        <f>9540631+344442708.11</f>
        <v>353983339.11000001</v>
      </c>
      <c r="W18" s="585" t="s">
        <v>1419</v>
      </c>
      <c r="X18" s="588" t="s">
        <v>147</v>
      </c>
      <c r="Y18" s="495">
        <v>94</v>
      </c>
      <c r="Z18" s="489" t="s">
        <v>1418</v>
      </c>
      <c r="AA18" s="587">
        <v>765</v>
      </c>
      <c r="AB18" s="587">
        <v>735</v>
      </c>
      <c r="AC18" s="587"/>
      <c r="AD18" s="587"/>
      <c r="AE18" s="587">
        <f>+AA18+AB18</f>
        <v>1500</v>
      </c>
      <c r="AF18" s="587"/>
      <c r="AG18" s="587"/>
      <c r="AH18" s="587"/>
      <c r="AI18" s="587"/>
      <c r="AJ18" s="587"/>
      <c r="AK18" s="587"/>
      <c r="AL18" s="587"/>
      <c r="AM18" s="587"/>
      <c r="AN18" s="587"/>
      <c r="AO18" s="587"/>
      <c r="AP18" s="587">
        <f>AA18+AB18</f>
        <v>1500</v>
      </c>
      <c r="AQ18" s="504">
        <v>44563</v>
      </c>
      <c r="AR18" s="504">
        <v>44926</v>
      </c>
      <c r="AS18" s="583" t="s">
        <v>1380</v>
      </c>
      <c r="AT18" s="592"/>
      <c r="AU18" s="592"/>
      <c r="AV18" s="592"/>
      <c r="AW18" s="592"/>
      <c r="AX18" s="592"/>
      <c r="AY18" s="592"/>
      <c r="AZ18" s="592"/>
      <c r="BA18" s="592"/>
      <c r="BB18" s="592"/>
      <c r="BC18" s="592"/>
      <c r="BD18" s="592"/>
      <c r="BE18" s="592"/>
      <c r="BF18" s="592"/>
      <c r="BG18" s="592"/>
      <c r="BH18" s="592"/>
      <c r="BI18" s="592"/>
      <c r="BJ18" s="592"/>
      <c r="BK18" s="592"/>
      <c r="BL18" s="592"/>
      <c r="BM18" s="592"/>
    </row>
    <row r="19" spans="1:65" s="565" customFormat="1" ht="108.75" customHeight="1" x14ac:dyDescent="0.25">
      <c r="A19" s="495">
        <v>2</v>
      </c>
      <c r="B19" s="490" t="s">
        <v>1357</v>
      </c>
      <c r="C19" s="489">
        <v>35</v>
      </c>
      <c r="D19" s="490" t="s">
        <v>1370</v>
      </c>
      <c r="E19" s="489">
        <v>3502</v>
      </c>
      <c r="F19" s="490" t="s">
        <v>1371</v>
      </c>
      <c r="G19" s="489">
        <v>3502046</v>
      </c>
      <c r="H19" s="490" t="s">
        <v>1409</v>
      </c>
      <c r="I19" s="489">
        <v>3502046</v>
      </c>
      <c r="J19" s="490" t="s">
        <v>1409</v>
      </c>
      <c r="K19" s="489">
        <v>350204600</v>
      </c>
      <c r="L19" s="490" t="s">
        <v>1410</v>
      </c>
      <c r="M19" s="489">
        <v>350204600</v>
      </c>
      <c r="N19" s="490" t="s">
        <v>1410</v>
      </c>
      <c r="O19" s="581">
        <v>1</v>
      </c>
      <c r="P19" s="495">
        <v>2020003630077</v>
      </c>
      <c r="Q19" s="497" t="s">
        <v>1411</v>
      </c>
      <c r="R19" s="590">
        <f t="shared" si="3"/>
        <v>1</v>
      </c>
      <c r="S19" s="497" t="s">
        <v>1412</v>
      </c>
      <c r="T19" s="583" t="s">
        <v>1413</v>
      </c>
      <c r="U19" s="490" t="s">
        <v>1420</v>
      </c>
      <c r="V19" s="584">
        <v>48000000</v>
      </c>
      <c r="W19" s="585" t="s">
        <v>1421</v>
      </c>
      <c r="X19" s="594" t="s">
        <v>382</v>
      </c>
      <c r="Y19" s="495">
        <v>52</v>
      </c>
      <c r="Z19" s="489" t="s">
        <v>1416</v>
      </c>
      <c r="AA19" s="587">
        <v>765</v>
      </c>
      <c r="AB19" s="587">
        <v>735</v>
      </c>
      <c r="AC19" s="587"/>
      <c r="AD19" s="587"/>
      <c r="AE19" s="587">
        <f t="shared" si="1"/>
        <v>1500</v>
      </c>
      <c r="AF19" s="587"/>
      <c r="AG19" s="587"/>
      <c r="AH19" s="587"/>
      <c r="AI19" s="587"/>
      <c r="AJ19" s="587"/>
      <c r="AK19" s="587"/>
      <c r="AL19" s="587"/>
      <c r="AM19" s="587"/>
      <c r="AN19" s="587"/>
      <c r="AO19" s="587"/>
      <c r="AP19" s="587">
        <f t="shared" si="2"/>
        <v>1500</v>
      </c>
      <c r="AQ19" s="504">
        <v>44563</v>
      </c>
      <c r="AR19" s="504">
        <v>44926</v>
      </c>
      <c r="AS19" s="583" t="s">
        <v>1380</v>
      </c>
      <c r="AT19" s="556"/>
      <c r="AU19" s="556"/>
      <c r="AV19" s="556"/>
      <c r="AW19" s="556"/>
      <c r="AX19" s="556"/>
      <c r="AY19" s="556"/>
      <c r="AZ19" s="556"/>
      <c r="BA19" s="556"/>
      <c r="BB19" s="556"/>
      <c r="BC19" s="556"/>
      <c r="BD19" s="556"/>
      <c r="BE19" s="556"/>
      <c r="BF19" s="556"/>
      <c r="BG19" s="556"/>
      <c r="BH19" s="556"/>
      <c r="BI19" s="556"/>
      <c r="BJ19" s="556"/>
      <c r="BK19" s="556"/>
      <c r="BL19" s="556"/>
      <c r="BM19" s="556"/>
    </row>
    <row r="20" spans="1:65" s="565" customFormat="1" ht="108.75" customHeight="1" x14ac:dyDescent="0.25">
      <c r="A20" s="495">
        <v>2</v>
      </c>
      <c r="B20" s="490" t="s">
        <v>1357</v>
      </c>
      <c r="C20" s="489">
        <v>35</v>
      </c>
      <c r="D20" s="490" t="s">
        <v>1370</v>
      </c>
      <c r="E20" s="489">
        <v>3502</v>
      </c>
      <c r="F20" s="490" t="s">
        <v>1371</v>
      </c>
      <c r="G20" s="489">
        <v>3502046</v>
      </c>
      <c r="H20" s="490" t="s">
        <v>1409</v>
      </c>
      <c r="I20" s="489">
        <v>3502046</v>
      </c>
      <c r="J20" s="490" t="s">
        <v>1409</v>
      </c>
      <c r="K20" s="489">
        <v>350204600</v>
      </c>
      <c r="L20" s="490" t="s">
        <v>1410</v>
      </c>
      <c r="M20" s="489">
        <v>350204600</v>
      </c>
      <c r="N20" s="490" t="s">
        <v>1410</v>
      </c>
      <c r="O20" s="581">
        <v>1</v>
      </c>
      <c r="P20" s="495">
        <v>2020003630077</v>
      </c>
      <c r="Q20" s="497" t="s">
        <v>1411</v>
      </c>
      <c r="R20" s="590">
        <f t="shared" si="3"/>
        <v>1</v>
      </c>
      <c r="S20" s="497" t="s">
        <v>1412</v>
      </c>
      <c r="T20" s="583" t="s">
        <v>1413</v>
      </c>
      <c r="U20" s="490" t="s">
        <v>1420</v>
      </c>
      <c r="V20" s="584">
        <v>66790000</v>
      </c>
      <c r="W20" s="585" t="s">
        <v>1422</v>
      </c>
      <c r="X20" s="594" t="s">
        <v>382</v>
      </c>
      <c r="Y20" s="495">
        <v>20</v>
      </c>
      <c r="Z20" s="489" t="s">
        <v>94</v>
      </c>
      <c r="AA20" s="587">
        <v>765</v>
      </c>
      <c r="AB20" s="587">
        <v>735</v>
      </c>
      <c r="AC20" s="587"/>
      <c r="AD20" s="587"/>
      <c r="AE20" s="587">
        <v>1500</v>
      </c>
      <c r="AF20" s="587"/>
      <c r="AG20" s="587"/>
      <c r="AH20" s="587"/>
      <c r="AI20" s="587"/>
      <c r="AJ20" s="587"/>
      <c r="AK20" s="587"/>
      <c r="AL20" s="587"/>
      <c r="AM20" s="587"/>
      <c r="AN20" s="587"/>
      <c r="AO20" s="587"/>
      <c r="AP20" s="587">
        <v>1500</v>
      </c>
      <c r="AQ20" s="504">
        <v>44563</v>
      </c>
      <c r="AR20" s="504">
        <v>44926</v>
      </c>
      <c r="AS20" s="583" t="s">
        <v>1380</v>
      </c>
      <c r="AT20" s="556"/>
      <c r="AU20" s="556"/>
      <c r="AV20" s="556"/>
      <c r="AW20" s="556"/>
      <c r="AX20" s="556"/>
      <c r="AY20" s="556"/>
      <c r="AZ20" s="556"/>
      <c r="BA20" s="556"/>
      <c r="BB20" s="556"/>
      <c r="BC20" s="556"/>
      <c r="BD20" s="556"/>
      <c r="BE20" s="556"/>
      <c r="BF20" s="556"/>
      <c r="BG20" s="556"/>
      <c r="BH20" s="556"/>
      <c r="BI20" s="556"/>
      <c r="BJ20" s="556"/>
      <c r="BK20" s="556"/>
      <c r="BL20" s="556"/>
      <c r="BM20" s="556"/>
    </row>
    <row r="21" spans="1:65" s="565" customFormat="1" ht="108" customHeight="1" x14ac:dyDescent="0.25">
      <c r="A21" s="495">
        <v>2</v>
      </c>
      <c r="B21" s="490" t="s">
        <v>1357</v>
      </c>
      <c r="C21" s="489">
        <v>35</v>
      </c>
      <c r="D21" s="490" t="s">
        <v>1370</v>
      </c>
      <c r="E21" s="489">
        <v>3502</v>
      </c>
      <c r="F21" s="490" t="s">
        <v>1371</v>
      </c>
      <c r="G21" s="489">
        <v>3502046</v>
      </c>
      <c r="H21" s="490" t="s">
        <v>1409</v>
      </c>
      <c r="I21" s="489">
        <v>3502046</v>
      </c>
      <c r="J21" s="490" t="s">
        <v>1409</v>
      </c>
      <c r="K21" s="489">
        <v>350204600</v>
      </c>
      <c r="L21" s="490" t="s">
        <v>1410</v>
      </c>
      <c r="M21" s="489">
        <v>350204600</v>
      </c>
      <c r="N21" s="490" t="s">
        <v>1410</v>
      </c>
      <c r="O21" s="581">
        <v>1</v>
      </c>
      <c r="P21" s="495">
        <v>2020003630077</v>
      </c>
      <c r="Q21" s="497" t="s">
        <v>1411</v>
      </c>
      <c r="R21" s="590">
        <f t="shared" si="3"/>
        <v>1</v>
      </c>
      <c r="S21" s="497" t="s">
        <v>1412</v>
      </c>
      <c r="T21" s="583" t="s">
        <v>1413</v>
      </c>
      <c r="U21" s="490" t="s">
        <v>1423</v>
      </c>
      <c r="V21" s="584">
        <v>30000000</v>
      </c>
      <c r="W21" s="585" t="s">
        <v>1424</v>
      </c>
      <c r="X21" s="595" t="s">
        <v>199</v>
      </c>
      <c r="Y21" s="495">
        <v>52</v>
      </c>
      <c r="Z21" s="489" t="s">
        <v>1416</v>
      </c>
      <c r="AA21" s="587">
        <v>765</v>
      </c>
      <c r="AB21" s="587">
        <v>735</v>
      </c>
      <c r="AC21" s="587"/>
      <c r="AD21" s="587"/>
      <c r="AE21" s="587">
        <f t="shared" si="1"/>
        <v>1500</v>
      </c>
      <c r="AF21" s="587"/>
      <c r="AG21" s="587"/>
      <c r="AH21" s="587"/>
      <c r="AI21" s="587"/>
      <c r="AJ21" s="587"/>
      <c r="AK21" s="587"/>
      <c r="AL21" s="587"/>
      <c r="AM21" s="587"/>
      <c r="AN21" s="587"/>
      <c r="AO21" s="587"/>
      <c r="AP21" s="587">
        <f t="shared" si="2"/>
        <v>1500</v>
      </c>
      <c r="AQ21" s="504">
        <v>44563</v>
      </c>
      <c r="AR21" s="504">
        <v>44926</v>
      </c>
      <c r="AS21" s="583" t="s">
        <v>1380</v>
      </c>
      <c r="AT21" s="556"/>
      <c r="AU21" s="556"/>
      <c r="AV21" s="556"/>
      <c r="AW21" s="556"/>
      <c r="AX21" s="556"/>
      <c r="AY21" s="556"/>
      <c r="AZ21" s="556"/>
      <c r="BA21" s="556"/>
      <c r="BB21" s="556"/>
      <c r="BC21" s="556"/>
      <c r="BD21" s="556"/>
      <c r="BE21" s="556"/>
      <c r="BF21" s="556"/>
      <c r="BG21" s="556"/>
      <c r="BH21" s="556"/>
      <c r="BI21" s="556"/>
      <c r="BJ21" s="556"/>
      <c r="BK21" s="556"/>
      <c r="BL21" s="556"/>
      <c r="BM21" s="556"/>
    </row>
    <row r="22" spans="1:65" s="565" customFormat="1" ht="128.25" customHeight="1" x14ac:dyDescent="0.25">
      <c r="A22" s="495">
        <v>2</v>
      </c>
      <c r="B22" s="490" t="s">
        <v>1357</v>
      </c>
      <c r="C22" s="489">
        <v>35</v>
      </c>
      <c r="D22" s="490" t="s">
        <v>1370</v>
      </c>
      <c r="E22" s="489">
        <v>3502</v>
      </c>
      <c r="F22" s="490" t="s">
        <v>1371</v>
      </c>
      <c r="G22" s="489">
        <v>3502046</v>
      </c>
      <c r="H22" s="490" t="s">
        <v>1409</v>
      </c>
      <c r="I22" s="489">
        <v>3502046</v>
      </c>
      <c r="J22" s="490" t="s">
        <v>1409</v>
      </c>
      <c r="K22" s="489">
        <v>350204600</v>
      </c>
      <c r="L22" s="490" t="s">
        <v>1410</v>
      </c>
      <c r="M22" s="489">
        <v>350204600</v>
      </c>
      <c r="N22" s="490" t="s">
        <v>1410</v>
      </c>
      <c r="O22" s="581">
        <v>1</v>
      </c>
      <c r="P22" s="495">
        <v>2020003630077</v>
      </c>
      <c r="Q22" s="497" t="s">
        <v>1411</v>
      </c>
      <c r="R22" s="590">
        <f t="shared" si="3"/>
        <v>1</v>
      </c>
      <c r="S22" s="497" t="s">
        <v>1412</v>
      </c>
      <c r="T22" s="583" t="s">
        <v>1413</v>
      </c>
      <c r="U22" s="490" t="s">
        <v>1425</v>
      </c>
      <c r="V22" s="584">
        <v>7500000</v>
      </c>
      <c r="W22" s="585" t="s">
        <v>1426</v>
      </c>
      <c r="X22" s="595" t="s">
        <v>1240</v>
      </c>
      <c r="Y22" s="495">
        <v>52</v>
      </c>
      <c r="Z22" s="489" t="s">
        <v>1416</v>
      </c>
      <c r="AA22" s="587">
        <v>765</v>
      </c>
      <c r="AB22" s="587">
        <v>735</v>
      </c>
      <c r="AC22" s="587"/>
      <c r="AD22" s="587"/>
      <c r="AE22" s="587">
        <f t="shared" si="1"/>
        <v>1500</v>
      </c>
      <c r="AF22" s="587"/>
      <c r="AG22" s="587"/>
      <c r="AH22" s="587"/>
      <c r="AI22" s="587"/>
      <c r="AJ22" s="587"/>
      <c r="AK22" s="587"/>
      <c r="AL22" s="587"/>
      <c r="AM22" s="587"/>
      <c r="AN22" s="587"/>
      <c r="AO22" s="587"/>
      <c r="AP22" s="587">
        <f t="shared" si="2"/>
        <v>1500</v>
      </c>
      <c r="AQ22" s="504">
        <v>44563</v>
      </c>
      <c r="AR22" s="504">
        <v>44926</v>
      </c>
      <c r="AS22" s="583" t="s">
        <v>1380</v>
      </c>
      <c r="AT22" s="556"/>
      <c r="AU22" s="556"/>
      <c r="AV22" s="556"/>
      <c r="AW22" s="556"/>
      <c r="AX22" s="556"/>
      <c r="AY22" s="556"/>
      <c r="AZ22" s="556"/>
      <c r="BA22" s="556"/>
      <c r="BB22" s="556"/>
      <c r="BC22" s="556"/>
      <c r="BD22" s="556"/>
      <c r="BE22" s="556"/>
      <c r="BF22" s="556"/>
      <c r="BG22" s="556"/>
      <c r="BH22" s="556"/>
      <c r="BI22" s="556"/>
      <c r="BJ22" s="556"/>
      <c r="BK22" s="556"/>
      <c r="BL22" s="556"/>
      <c r="BM22" s="556"/>
    </row>
    <row r="23" spans="1:65" s="565" customFormat="1" ht="114.75" customHeight="1" x14ac:dyDescent="0.25">
      <c r="A23" s="495">
        <v>2</v>
      </c>
      <c r="B23" s="490" t="s">
        <v>1357</v>
      </c>
      <c r="C23" s="489">
        <v>35</v>
      </c>
      <c r="D23" s="490" t="s">
        <v>1370</v>
      </c>
      <c r="E23" s="489">
        <v>3502</v>
      </c>
      <c r="F23" s="490" t="s">
        <v>1371</v>
      </c>
      <c r="G23" s="489">
        <v>3502046</v>
      </c>
      <c r="H23" s="490" t="s">
        <v>1409</v>
      </c>
      <c r="I23" s="489">
        <v>3502046</v>
      </c>
      <c r="J23" s="490" t="s">
        <v>1409</v>
      </c>
      <c r="K23" s="489">
        <v>350204600</v>
      </c>
      <c r="L23" s="490" t="s">
        <v>1410</v>
      </c>
      <c r="M23" s="489">
        <v>350204600</v>
      </c>
      <c r="N23" s="490" t="s">
        <v>1410</v>
      </c>
      <c r="O23" s="581">
        <v>1</v>
      </c>
      <c r="P23" s="495">
        <v>2020003630077</v>
      </c>
      <c r="Q23" s="497" t="s">
        <v>1411</v>
      </c>
      <c r="R23" s="590">
        <f t="shared" si="3"/>
        <v>1</v>
      </c>
      <c r="S23" s="497" t="s">
        <v>1412</v>
      </c>
      <c r="T23" s="583" t="s">
        <v>1413</v>
      </c>
      <c r="U23" s="490" t="s">
        <v>1427</v>
      </c>
      <c r="V23" s="584">
        <v>8000000</v>
      </c>
      <c r="W23" s="585" t="s">
        <v>1428</v>
      </c>
      <c r="X23" s="596" t="s">
        <v>80</v>
      </c>
      <c r="Y23" s="495">
        <v>52</v>
      </c>
      <c r="Z23" s="489" t="s">
        <v>1416</v>
      </c>
      <c r="AA23" s="587">
        <v>765</v>
      </c>
      <c r="AB23" s="587">
        <v>735</v>
      </c>
      <c r="AC23" s="587"/>
      <c r="AD23" s="587"/>
      <c r="AE23" s="587">
        <f t="shared" si="1"/>
        <v>1500</v>
      </c>
      <c r="AF23" s="587"/>
      <c r="AG23" s="587"/>
      <c r="AH23" s="587"/>
      <c r="AI23" s="587"/>
      <c r="AJ23" s="587"/>
      <c r="AK23" s="587"/>
      <c r="AL23" s="587"/>
      <c r="AM23" s="587"/>
      <c r="AN23" s="587"/>
      <c r="AO23" s="587"/>
      <c r="AP23" s="587">
        <f t="shared" si="2"/>
        <v>1500</v>
      </c>
      <c r="AQ23" s="504">
        <v>44563</v>
      </c>
      <c r="AR23" s="504">
        <v>44926</v>
      </c>
      <c r="AS23" s="583" t="s">
        <v>1380</v>
      </c>
      <c r="AT23" s="556"/>
      <c r="AU23" s="556"/>
      <c r="AV23" s="556"/>
      <c r="AW23" s="556"/>
      <c r="AX23" s="556"/>
      <c r="AY23" s="556"/>
      <c r="AZ23" s="556"/>
      <c r="BA23" s="556"/>
      <c r="BB23" s="556"/>
      <c r="BC23" s="556"/>
      <c r="BD23" s="556"/>
      <c r="BE23" s="556"/>
      <c r="BF23" s="556"/>
      <c r="BG23" s="556"/>
      <c r="BH23" s="556"/>
      <c r="BI23" s="556"/>
      <c r="BJ23" s="556"/>
      <c r="BK23" s="556"/>
      <c r="BL23" s="556"/>
      <c r="BM23" s="556"/>
    </row>
    <row r="24" spans="1:65" s="565" customFormat="1" ht="155.25" customHeight="1" x14ac:dyDescent="0.25">
      <c r="A24" s="495">
        <v>2</v>
      </c>
      <c r="B24" s="490" t="s">
        <v>1357</v>
      </c>
      <c r="C24" s="489">
        <v>36</v>
      </c>
      <c r="D24" s="490" t="s">
        <v>1429</v>
      </c>
      <c r="E24" s="489">
        <v>3602</v>
      </c>
      <c r="F24" s="490" t="s">
        <v>1430</v>
      </c>
      <c r="G24" s="489">
        <v>3602018</v>
      </c>
      <c r="H24" s="490" t="s">
        <v>1431</v>
      </c>
      <c r="I24" s="489">
        <v>3602018</v>
      </c>
      <c r="J24" s="490" t="s">
        <v>1431</v>
      </c>
      <c r="K24" s="489" t="s">
        <v>1432</v>
      </c>
      <c r="L24" s="490" t="s">
        <v>1433</v>
      </c>
      <c r="M24" s="489" t="s">
        <v>1432</v>
      </c>
      <c r="N24" s="490" t="s">
        <v>1433</v>
      </c>
      <c r="O24" s="581">
        <v>4</v>
      </c>
      <c r="P24" s="495">
        <v>2020003630078</v>
      </c>
      <c r="Q24" s="490" t="s">
        <v>1434</v>
      </c>
      <c r="R24" s="590">
        <f>SUM(V24)/SUM($V$24:$V$32)</f>
        <v>0.31558683371729729</v>
      </c>
      <c r="S24" s="490" t="s">
        <v>1435</v>
      </c>
      <c r="T24" s="497" t="s">
        <v>1436</v>
      </c>
      <c r="U24" s="490" t="s">
        <v>1437</v>
      </c>
      <c r="V24" s="584">
        <v>100000000</v>
      </c>
      <c r="W24" s="585" t="s">
        <v>1438</v>
      </c>
      <c r="X24" s="596" t="s">
        <v>147</v>
      </c>
      <c r="Y24" s="495">
        <v>20</v>
      </c>
      <c r="Z24" s="489" t="s">
        <v>94</v>
      </c>
      <c r="AA24" s="489">
        <v>2725</v>
      </c>
      <c r="AB24" s="489">
        <v>2620</v>
      </c>
      <c r="AC24" s="489"/>
      <c r="AD24" s="489"/>
      <c r="AE24" s="489">
        <f t="shared" si="1"/>
        <v>5345</v>
      </c>
      <c r="AF24" s="489"/>
      <c r="AG24" s="489"/>
      <c r="AH24" s="489"/>
      <c r="AI24" s="489"/>
      <c r="AJ24" s="489"/>
      <c r="AK24" s="489"/>
      <c r="AL24" s="489"/>
      <c r="AM24" s="489"/>
      <c r="AN24" s="489"/>
      <c r="AO24" s="489"/>
      <c r="AP24" s="587">
        <f t="shared" si="2"/>
        <v>5345</v>
      </c>
      <c r="AQ24" s="504">
        <v>44563</v>
      </c>
      <c r="AR24" s="504">
        <v>44926</v>
      </c>
      <c r="AS24" s="583" t="s">
        <v>1380</v>
      </c>
      <c r="AT24" s="555"/>
    </row>
    <row r="25" spans="1:65" s="565" customFormat="1" ht="156.75" customHeight="1" x14ac:dyDescent="0.25">
      <c r="A25" s="495">
        <v>2</v>
      </c>
      <c r="B25" s="490" t="s">
        <v>1357</v>
      </c>
      <c r="C25" s="489">
        <v>36</v>
      </c>
      <c r="D25" s="490" t="s">
        <v>1429</v>
      </c>
      <c r="E25" s="489">
        <v>3602</v>
      </c>
      <c r="F25" s="490" t="s">
        <v>1430</v>
      </c>
      <c r="G25" s="489">
        <v>3602032</v>
      </c>
      <c r="H25" s="490" t="s">
        <v>1439</v>
      </c>
      <c r="I25" s="489">
        <v>3602032</v>
      </c>
      <c r="J25" s="490" t="s">
        <v>1439</v>
      </c>
      <c r="K25" s="489" t="s">
        <v>1440</v>
      </c>
      <c r="L25" s="490" t="s">
        <v>1441</v>
      </c>
      <c r="M25" s="489" t="s">
        <v>1440</v>
      </c>
      <c r="N25" s="490" t="s">
        <v>1441</v>
      </c>
      <c r="O25" s="581">
        <v>14</v>
      </c>
      <c r="P25" s="495">
        <v>2020003630078</v>
      </c>
      <c r="Q25" s="490" t="s">
        <v>1434</v>
      </c>
      <c r="R25" s="590">
        <f>SUM($V$25:$V$26)/SUM($V$24:$V$32)</f>
        <v>0.25489948559346104</v>
      </c>
      <c r="S25" s="490" t="s">
        <v>1435</v>
      </c>
      <c r="T25" s="497" t="s">
        <v>1442</v>
      </c>
      <c r="U25" s="490" t="s">
        <v>1443</v>
      </c>
      <c r="V25" s="584">
        <f>30000000+5770000</f>
        <v>35770000</v>
      </c>
      <c r="W25" s="585" t="s">
        <v>1444</v>
      </c>
      <c r="X25" s="596" t="s">
        <v>74</v>
      </c>
      <c r="Y25" s="495">
        <v>20</v>
      </c>
      <c r="Z25" s="489" t="s">
        <v>94</v>
      </c>
      <c r="AA25" s="489">
        <v>2725</v>
      </c>
      <c r="AB25" s="489">
        <v>2620</v>
      </c>
      <c r="AC25" s="489"/>
      <c r="AD25" s="489"/>
      <c r="AE25" s="489">
        <f t="shared" si="1"/>
        <v>5345</v>
      </c>
      <c r="AF25" s="489"/>
      <c r="AG25" s="489"/>
      <c r="AH25" s="489"/>
      <c r="AI25" s="489"/>
      <c r="AJ25" s="489"/>
      <c r="AK25" s="489"/>
      <c r="AL25" s="489"/>
      <c r="AM25" s="489"/>
      <c r="AN25" s="489"/>
      <c r="AO25" s="489"/>
      <c r="AP25" s="587">
        <f t="shared" si="2"/>
        <v>5345</v>
      </c>
      <c r="AQ25" s="504">
        <v>44563</v>
      </c>
      <c r="AR25" s="504">
        <v>44926</v>
      </c>
      <c r="AS25" s="583" t="s">
        <v>1380</v>
      </c>
      <c r="AT25" s="555"/>
    </row>
    <row r="26" spans="1:65" s="565" customFormat="1" ht="129" customHeight="1" x14ac:dyDescent="0.25">
      <c r="A26" s="495">
        <v>2</v>
      </c>
      <c r="B26" s="490" t="s">
        <v>1357</v>
      </c>
      <c r="C26" s="489">
        <v>36</v>
      </c>
      <c r="D26" s="490" t="s">
        <v>1429</v>
      </c>
      <c r="E26" s="489">
        <v>3602</v>
      </c>
      <c r="F26" s="490" t="s">
        <v>1430</v>
      </c>
      <c r="G26" s="489">
        <v>3602032</v>
      </c>
      <c r="H26" s="490" t="s">
        <v>1439</v>
      </c>
      <c r="I26" s="489">
        <v>3602032</v>
      </c>
      <c r="J26" s="490" t="s">
        <v>1439</v>
      </c>
      <c r="K26" s="489" t="s">
        <v>1440</v>
      </c>
      <c r="L26" s="490" t="s">
        <v>1441</v>
      </c>
      <c r="M26" s="489" t="s">
        <v>1440</v>
      </c>
      <c r="N26" s="490" t="s">
        <v>1441</v>
      </c>
      <c r="O26" s="581">
        <v>14</v>
      </c>
      <c r="P26" s="495">
        <v>2020003630078</v>
      </c>
      <c r="Q26" s="490" t="s">
        <v>1434</v>
      </c>
      <c r="R26" s="590">
        <f>SUM($V$25:$V$26)/SUM($V$24:$V$32)</f>
        <v>0.25489948559346104</v>
      </c>
      <c r="S26" s="490" t="s">
        <v>1435</v>
      </c>
      <c r="T26" s="497" t="s">
        <v>1442</v>
      </c>
      <c r="U26" s="490" t="s">
        <v>1445</v>
      </c>
      <c r="V26" s="584">
        <v>45000000</v>
      </c>
      <c r="W26" s="585" t="s">
        <v>1446</v>
      </c>
      <c r="X26" s="596" t="s">
        <v>1447</v>
      </c>
      <c r="Y26" s="495">
        <v>20</v>
      </c>
      <c r="Z26" s="489" t="s">
        <v>94</v>
      </c>
      <c r="AA26" s="489">
        <v>2725</v>
      </c>
      <c r="AB26" s="489">
        <v>2620</v>
      </c>
      <c r="AC26" s="489"/>
      <c r="AD26" s="489"/>
      <c r="AE26" s="489">
        <f t="shared" si="1"/>
        <v>5345</v>
      </c>
      <c r="AF26" s="489"/>
      <c r="AG26" s="489"/>
      <c r="AH26" s="489"/>
      <c r="AI26" s="489"/>
      <c r="AJ26" s="489"/>
      <c r="AK26" s="489"/>
      <c r="AL26" s="489"/>
      <c r="AM26" s="489"/>
      <c r="AN26" s="489"/>
      <c r="AO26" s="489"/>
      <c r="AP26" s="587">
        <f>AA26+AB26</f>
        <v>5345</v>
      </c>
      <c r="AQ26" s="504">
        <v>44563</v>
      </c>
      <c r="AR26" s="504">
        <v>44926</v>
      </c>
      <c r="AS26" s="583" t="s">
        <v>1380</v>
      </c>
      <c r="AT26" s="555"/>
    </row>
    <row r="27" spans="1:65" s="565" customFormat="1" ht="156" customHeight="1" x14ac:dyDescent="0.25">
      <c r="A27" s="495">
        <v>2</v>
      </c>
      <c r="B27" s="490" t="s">
        <v>1357</v>
      </c>
      <c r="C27" s="489">
        <v>36</v>
      </c>
      <c r="D27" s="490" t="s">
        <v>1429</v>
      </c>
      <c r="E27" s="489">
        <v>3602</v>
      </c>
      <c r="F27" s="490" t="s">
        <v>1430</v>
      </c>
      <c r="G27" s="489">
        <v>3602029</v>
      </c>
      <c r="H27" s="490" t="s">
        <v>1448</v>
      </c>
      <c r="I27" s="489">
        <v>3602029</v>
      </c>
      <c r="J27" s="490" t="s">
        <v>1449</v>
      </c>
      <c r="K27" s="489">
        <v>360202904</v>
      </c>
      <c r="L27" s="490" t="s">
        <v>1450</v>
      </c>
      <c r="M27" s="489">
        <v>360202904</v>
      </c>
      <c r="N27" s="490" t="s">
        <v>1450</v>
      </c>
      <c r="O27" s="581">
        <v>12</v>
      </c>
      <c r="P27" s="495">
        <v>2020003630078</v>
      </c>
      <c r="Q27" s="490" t="s">
        <v>1434</v>
      </c>
      <c r="R27" s="590">
        <f>SUM($V$27:$V$29)/SUM($V$24:$V$32)</f>
        <v>0.21933284943352163</v>
      </c>
      <c r="S27" s="490" t="s">
        <v>1435</v>
      </c>
      <c r="T27" s="497" t="s">
        <v>1451</v>
      </c>
      <c r="U27" s="490" t="s">
        <v>1452</v>
      </c>
      <c r="V27" s="584">
        <f>60000000</f>
        <v>60000000</v>
      </c>
      <c r="W27" s="585" t="s">
        <v>1453</v>
      </c>
      <c r="X27" s="596" t="s">
        <v>74</v>
      </c>
      <c r="Y27" s="495">
        <v>20</v>
      </c>
      <c r="Z27" s="489" t="s">
        <v>94</v>
      </c>
      <c r="AA27" s="489">
        <v>2725</v>
      </c>
      <c r="AB27" s="489">
        <v>2620</v>
      </c>
      <c r="AC27" s="489"/>
      <c r="AD27" s="489"/>
      <c r="AE27" s="489">
        <f t="shared" si="1"/>
        <v>5345</v>
      </c>
      <c r="AF27" s="489"/>
      <c r="AG27" s="489"/>
      <c r="AH27" s="489"/>
      <c r="AI27" s="489"/>
      <c r="AJ27" s="489"/>
      <c r="AK27" s="489"/>
      <c r="AL27" s="489"/>
      <c r="AM27" s="489"/>
      <c r="AN27" s="489"/>
      <c r="AO27" s="489"/>
      <c r="AP27" s="587">
        <f>AA27+AB27</f>
        <v>5345</v>
      </c>
      <c r="AQ27" s="504">
        <v>44563</v>
      </c>
      <c r="AR27" s="504">
        <v>44926</v>
      </c>
      <c r="AS27" s="583" t="s">
        <v>1380</v>
      </c>
      <c r="AT27" s="555"/>
    </row>
    <row r="28" spans="1:65" s="565" customFormat="1" ht="129" customHeight="1" x14ac:dyDescent="0.25">
      <c r="A28" s="495">
        <v>2</v>
      </c>
      <c r="B28" s="490" t="s">
        <v>1357</v>
      </c>
      <c r="C28" s="489">
        <v>36</v>
      </c>
      <c r="D28" s="490" t="s">
        <v>1429</v>
      </c>
      <c r="E28" s="489">
        <v>3602</v>
      </c>
      <c r="F28" s="490" t="s">
        <v>1430</v>
      </c>
      <c r="G28" s="489">
        <v>3602029</v>
      </c>
      <c r="H28" s="490" t="s">
        <v>1448</v>
      </c>
      <c r="I28" s="489">
        <v>3602029</v>
      </c>
      <c r="J28" s="490" t="s">
        <v>1449</v>
      </c>
      <c r="K28" s="489">
        <v>360202904</v>
      </c>
      <c r="L28" s="490" t="s">
        <v>1450</v>
      </c>
      <c r="M28" s="489">
        <v>360202904</v>
      </c>
      <c r="N28" s="490" t="s">
        <v>1450</v>
      </c>
      <c r="O28" s="581">
        <v>12</v>
      </c>
      <c r="P28" s="495">
        <v>2020003630078</v>
      </c>
      <c r="Q28" s="490" t="s">
        <v>1434</v>
      </c>
      <c r="R28" s="590">
        <f t="shared" ref="R28:R29" si="4">SUM($V$27:$V$29)/SUM($V$24:$V$32)</f>
        <v>0.21933284943352163</v>
      </c>
      <c r="S28" s="490" t="s">
        <v>1435</v>
      </c>
      <c r="T28" s="497" t="s">
        <v>1451</v>
      </c>
      <c r="U28" s="490" t="s">
        <v>1454</v>
      </c>
      <c r="V28" s="584">
        <v>5000000</v>
      </c>
      <c r="W28" s="585" t="s">
        <v>1455</v>
      </c>
      <c r="X28" s="596" t="s">
        <v>1240</v>
      </c>
      <c r="Y28" s="495">
        <v>20</v>
      </c>
      <c r="Z28" s="489" t="s">
        <v>94</v>
      </c>
      <c r="AA28" s="489">
        <v>2725</v>
      </c>
      <c r="AB28" s="489">
        <v>2620</v>
      </c>
      <c r="AC28" s="489"/>
      <c r="AD28" s="489"/>
      <c r="AE28" s="489">
        <f t="shared" si="1"/>
        <v>5345</v>
      </c>
      <c r="AF28" s="489"/>
      <c r="AG28" s="489"/>
      <c r="AH28" s="489"/>
      <c r="AI28" s="489"/>
      <c r="AJ28" s="489"/>
      <c r="AK28" s="489"/>
      <c r="AL28" s="489"/>
      <c r="AM28" s="489"/>
      <c r="AN28" s="489"/>
      <c r="AO28" s="489"/>
      <c r="AP28" s="587">
        <f t="shared" si="2"/>
        <v>5345</v>
      </c>
      <c r="AQ28" s="504">
        <v>44563</v>
      </c>
      <c r="AR28" s="504">
        <v>44926</v>
      </c>
      <c r="AS28" s="583" t="s">
        <v>1380</v>
      </c>
      <c r="AT28" s="555"/>
    </row>
    <row r="29" spans="1:65" s="565" customFormat="1" ht="129" customHeight="1" x14ac:dyDescent="0.25">
      <c r="A29" s="495">
        <v>2</v>
      </c>
      <c r="B29" s="490" t="s">
        <v>1357</v>
      </c>
      <c r="C29" s="489">
        <v>36</v>
      </c>
      <c r="D29" s="490" t="s">
        <v>1429</v>
      </c>
      <c r="E29" s="489">
        <v>3602</v>
      </c>
      <c r="F29" s="490" t="s">
        <v>1430</v>
      </c>
      <c r="G29" s="489">
        <v>3602029</v>
      </c>
      <c r="H29" s="490" t="s">
        <v>1448</v>
      </c>
      <c r="I29" s="489">
        <v>3602029</v>
      </c>
      <c r="J29" s="490" t="s">
        <v>1449</v>
      </c>
      <c r="K29" s="489">
        <v>360202904</v>
      </c>
      <c r="L29" s="490" t="s">
        <v>1450</v>
      </c>
      <c r="M29" s="489">
        <v>360202904</v>
      </c>
      <c r="N29" s="490" t="s">
        <v>1450</v>
      </c>
      <c r="O29" s="581">
        <v>12</v>
      </c>
      <c r="P29" s="495">
        <v>2020003630078</v>
      </c>
      <c r="Q29" s="490" t="s">
        <v>1434</v>
      </c>
      <c r="R29" s="590">
        <f t="shared" si="4"/>
        <v>0.21933284943352163</v>
      </c>
      <c r="S29" s="490" t="s">
        <v>1435</v>
      </c>
      <c r="T29" s="497" t="s">
        <v>1451</v>
      </c>
      <c r="U29" s="490" t="s">
        <v>1423</v>
      </c>
      <c r="V29" s="584">
        <v>4500000</v>
      </c>
      <c r="W29" s="585" t="s">
        <v>1456</v>
      </c>
      <c r="X29" s="596" t="s">
        <v>199</v>
      </c>
      <c r="Y29" s="495">
        <v>20</v>
      </c>
      <c r="Z29" s="489" t="s">
        <v>94</v>
      </c>
      <c r="AA29" s="489">
        <v>2725</v>
      </c>
      <c r="AB29" s="489">
        <v>2620</v>
      </c>
      <c r="AC29" s="489"/>
      <c r="AD29" s="489"/>
      <c r="AE29" s="489">
        <f t="shared" si="1"/>
        <v>5345</v>
      </c>
      <c r="AF29" s="489"/>
      <c r="AG29" s="489"/>
      <c r="AH29" s="489"/>
      <c r="AI29" s="489"/>
      <c r="AJ29" s="489"/>
      <c r="AK29" s="489"/>
      <c r="AL29" s="489"/>
      <c r="AM29" s="489"/>
      <c r="AN29" s="489"/>
      <c r="AO29" s="489"/>
      <c r="AP29" s="587">
        <f t="shared" si="2"/>
        <v>5345</v>
      </c>
      <c r="AQ29" s="504">
        <v>44563</v>
      </c>
      <c r="AR29" s="504">
        <v>44926</v>
      </c>
      <c r="AS29" s="583" t="s">
        <v>1380</v>
      </c>
      <c r="AT29" s="555"/>
    </row>
    <row r="30" spans="1:65" s="565" customFormat="1" ht="129" customHeight="1" x14ac:dyDescent="0.25">
      <c r="A30" s="495">
        <v>2</v>
      </c>
      <c r="B30" s="490" t="s">
        <v>1357</v>
      </c>
      <c r="C30" s="489">
        <v>36</v>
      </c>
      <c r="D30" s="490" t="s">
        <v>1429</v>
      </c>
      <c r="E30" s="489">
        <v>3602</v>
      </c>
      <c r="F30" s="490" t="s">
        <v>1430</v>
      </c>
      <c r="G30" s="489">
        <v>3602030</v>
      </c>
      <c r="H30" s="490" t="s">
        <v>1449</v>
      </c>
      <c r="I30" s="489">
        <v>3602030</v>
      </c>
      <c r="J30" s="490" t="s">
        <v>1449</v>
      </c>
      <c r="K30" s="489">
        <v>360203000</v>
      </c>
      <c r="L30" s="490" t="s">
        <v>1457</v>
      </c>
      <c r="M30" s="489">
        <v>360203000</v>
      </c>
      <c r="N30" s="490" t="s">
        <v>1457</v>
      </c>
      <c r="O30" s="581">
        <v>4</v>
      </c>
      <c r="P30" s="495">
        <v>2020003630078</v>
      </c>
      <c r="Q30" s="490" t="s">
        <v>1434</v>
      </c>
      <c r="R30" s="590">
        <f>SUM($V$30:$V$32)/SUM($V$24:$V$32)</f>
        <v>0.21018083125572001</v>
      </c>
      <c r="S30" s="490" t="s">
        <v>1435</v>
      </c>
      <c r="T30" s="497" t="s">
        <v>1458</v>
      </c>
      <c r="U30" s="490" t="s">
        <v>1459</v>
      </c>
      <c r="V30" s="584">
        <f>30000000+6600000</f>
        <v>36600000</v>
      </c>
      <c r="W30" s="585" t="s">
        <v>1460</v>
      </c>
      <c r="X30" s="596" t="s">
        <v>74</v>
      </c>
      <c r="Y30" s="495">
        <v>20</v>
      </c>
      <c r="Z30" s="489" t="s">
        <v>94</v>
      </c>
      <c r="AA30" s="489">
        <v>2725</v>
      </c>
      <c r="AB30" s="489">
        <v>2620</v>
      </c>
      <c r="AC30" s="489"/>
      <c r="AD30" s="489"/>
      <c r="AE30" s="489">
        <f t="shared" si="1"/>
        <v>5345</v>
      </c>
      <c r="AF30" s="489"/>
      <c r="AG30" s="489"/>
      <c r="AH30" s="489"/>
      <c r="AI30" s="489"/>
      <c r="AJ30" s="489"/>
      <c r="AK30" s="489"/>
      <c r="AL30" s="489"/>
      <c r="AM30" s="489"/>
      <c r="AN30" s="489"/>
      <c r="AO30" s="489"/>
      <c r="AP30" s="587">
        <f t="shared" si="2"/>
        <v>5345</v>
      </c>
      <c r="AQ30" s="504">
        <v>44563</v>
      </c>
      <c r="AR30" s="504">
        <v>44926</v>
      </c>
      <c r="AS30" s="583" t="s">
        <v>1380</v>
      </c>
      <c r="AT30" s="555"/>
    </row>
    <row r="31" spans="1:65" s="565" customFormat="1" ht="129" customHeight="1" x14ac:dyDescent="0.25">
      <c r="A31" s="495">
        <v>2</v>
      </c>
      <c r="B31" s="490" t="s">
        <v>1357</v>
      </c>
      <c r="C31" s="489">
        <v>36</v>
      </c>
      <c r="D31" s="490" t="s">
        <v>1429</v>
      </c>
      <c r="E31" s="489">
        <v>3602</v>
      </c>
      <c r="F31" s="490" t="s">
        <v>1430</v>
      </c>
      <c r="G31" s="489">
        <v>3602030</v>
      </c>
      <c r="H31" s="490" t="s">
        <v>1449</v>
      </c>
      <c r="I31" s="489">
        <v>3602030</v>
      </c>
      <c r="J31" s="490" t="s">
        <v>1449</v>
      </c>
      <c r="K31" s="489">
        <v>360203000</v>
      </c>
      <c r="L31" s="490" t="s">
        <v>1457</v>
      </c>
      <c r="M31" s="489">
        <v>360203000</v>
      </c>
      <c r="N31" s="490" t="s">
        <v>1457</v>
      </c>
      <c r="O31" s="581">
        <v>4</v>
      </c>
      <c r="P31" s="495">
        <v>2020003630078</v>
      </c>
      <c r="Q31" s="490" t="s">
        <v>1434</v>
      </c>
      <c r="R31" s="590">
        <f t="shared" ref="R31:R32" si="5">SUM($V$30:$V$32)/SUM($V$24:$V$32)</f>
        <v>0.21018083125572001</v>
      </c>
      <c r="S31" s="490" t="s">
        <v>1435</v>
      </c>
      <c r="T31" s="497" t="s">
        <v>1458</v>
      </c>
      <c r="U31" s="490" t="s">
        <v>1461</v>
      </c>
      <c r="V31" s="584">
        <v>28000000</v>
      </c>
      <c r="W31" s="585" t="s">
        <v>1462</v>
      </c>
      <c r="X31" s="596" t="s">
        <v>1447</v>
      </c>
      <c r="Y31" s="495">
        <v>20</v>
      </c>
      <c r="Z31" s="489" t="s">
        <v>94</v>
      </c>
      <c r="AA31" s="489">
        <v>2725</v>
      </c>
      <c r="AB31" s="489">
        <v>2620</v>
      </c>
      <c r="AC31" s="489"/>
      <c r="AD31" s="489"/>
      <c r="AE31" s="489">
        <f t="shared" si="1"/>
        <v>5345</v>
      </c>
      <c r="AF31" s="489"/>
      <c r="AG31" s="489"/>
      <c r="AH31" s="489"/>
      <c r="AI31" s="489"/>
      <c r="AJ31" s="489"/>
      <c r="AK31" s="489"/>
      <c r="AL31" s="489"/>
      <c r="AM31" s="489"/>
      <c r="AN31" s="489"/>
      <c r="AO31" s="489"/>
      <c r="AP31" s="587">
        <f t="shared" si="2"/>
        <v>5345</v>
      </c>
      <c r="AQ31" s="504">
        <v>44563</v>
      </c>
      <c r="AR31" s="504">
        <v>44926</v>
      </c>
      <c r="AS31" s="583" t="s">
        <v>1380</v>
      </c>
      <c r="AT31" s="555"/>
    </row>
    <row r="32" spans="1:65" s="565" customFormat="1" ht="156" customHeight="1" x14ac:dyDescent="0.25">
      <c r="A32" s="495">
        <v>2</v>
      </c>
      <c r="B32" s="490" t="s">
        <v>1357</v>
      </c>
      <c r="C32" s="489">
        <v>36</v>
      </c>
      <c r="D32" s="490" t="s">
        <v>1429</v>
      </c>
      <c r="E32" s="489">
        <v>3602</v>
      </c>
      <c r="F32" s="490" t="s">
        <v>1430</v>
      </c>
      <c r="G32" s="489">
        <v>3602030</v>
      </c>
      <c r="H32" s="490" t="s">
        <v>1449</v>
      </c>
      <c r="I32" s="489">
        <v>3602030</v>
      </c>
      <c r="J32" s="490" t="s">
        <v>1449</v>
      </c>
      <c r="K32" s="489">
        <v>360203000</v>
      </c>
      <c r="L32" s="490" t="s">
        <v>1457</v>
      </c>
      <c r="M32" s="489">
        <v>360203000</v>
      </c>
      <c r="N32" s="490" t="s">
        <v>1457</v>
      </c>
      <c r="O32" s="581">
        <v>4</v>
      </c>
      <c r="P32" s="495">
        <v>2020003630078</v>
      </c>
      <c r="Q32" s="490" t="s">
        <v>1434</v>
      </c>
      <c r="R32" s="590">
        <f t="shared" si="5"/>
        <v>0.21018083125572001</v>
      </c>
      <c r="S32" s="490" t="s">
        <v>1435</v>
      </c>
      <c r="T32" s="497" t="s">
        <v>1458</v>
      </c>
      <c r="U32" s="490" t="s">
        <v>1463</v>
      </c>
      <c r="V32" s="584">
        <v>2000000</v>
      </c>
      <c r="W32" s="585" t="s">
        <v>1464</v>
      </c>
      <c r="X32" s="596" t="s">
        <v>1243</v>
      </c>
      <c r="Y32" s="495">
        <v>20</v>
      </c>
      <c r="Z32" s="489" t="s">
        <v>94</v>
      </c>
      <c r="AA32" s="489">
        <v>2725</v>
      </c>
      <c r="AB32" s="489">
        <v>2620</v>
      </c>
      <c r="AC32" s="489"/>
      <c r="AD32" s="489"/>
      <c r="AE32" s="489">
        <f t="shared" si="1"/>
        <v>5345</v>
      </c>
      <c r="AF32" s="489"/>
      <c r="AG32" s="489"/>
      <c r="AH32" s="489"/>
      <c r="AI32" s="489"/>
      <c r="AJ32" s="489"/>
      <c r="AK32" s="489"/>
      <c r="AL32" s="489"/>
      <c r="AM32" s="489"/>
      <c r="AN32" s="489"/>
      <c r="AO32" s="489"/>
      <c r="AP32" s="587">
        <f>AA32+AB32</f>
        <v>5345</v>
      </c>
      <c r="AQ32" s="504">
        <v>44563</v>
      </c>
      <c r="AR32" s="504">
        <v>44926</v>
      </c>
      <c r="AS32" s="583" t="s">
        <v>1380</v>
      </c>
      <c r="AT32" s="555"/>
    </row>
    <row r="33" spans="1:65" ht="27" customHeight="1" x14ac:dyDescent="0.2">
      <c r="A33" s="546"/>
      <c r="B33" s="548"/>
      <c r="C33" s="548"/>
      <c r="D33" s="548"/>
      <c r="E33" s="548"/>
      <c r="F33" s="548"/>
      <c r="G33" s="548"/>
      <c r="H33" s="548"/>
      <c r="I33" s="548"/>
      <c r="J33" s="548"/>
      <c r="K33" s="548"/>
      <c r="L33" s="548"/>
      <c r="M33" s="548"/>
      <c r="N33" s="548"/>
      <c r="O33" s="548"/>
      <c r="P33" s="546"/>
      <c r="Q33" s="548"/>
      <c r="R33" s="549"/>
      <c r="S33" s="548"/>
      <c r="T33" s="548"/>
      <c r="U33" s="597" t="s">
        <v>1465</v>
      </c>
      <c r="V33" s="598">
        <f>SUM(V9:V32)</f>
        <v>2547271735.1100001</v>
      </c>
      <c r="W33" s="599"/>
      <c r="X33" s="599"/>
      <c r="Y33" s="546"/>
      <c r="Z33" s="548"/>
      <c r="AA33" s="548"/>
      <c r="AB33" s="548"/>
      <c r="AC33" s="548"/>
      <c r="AD33" s="548"/>
      <c r="AE33" s="548"/>
      <c r="AF33" s="548"/>
      <c r="AG33" s="548"/>
      <c r="AH33" s="548"/>
      <c r="AI33" s="548"/>
      <c r="AJ33" s="548"/>
      <c r="AK33" s="548"/>
      <c r="AL33" s="548"/>
      <c r="AM33" s="548"/>
      <c r="AN33" s="548"/>
      <c r="AO33" s="548"/>
      <c r="AP33" s="548"/>
      <c r="AQ33" s="600"/>
      <c r="AR33" s="600"/>
      <c r="AS33" s="548"/>
      <c r="AT33" s="521"/>
      <c r="AU33" s="507"/>
      <c r="AV33" s="507"/>
      <c r="AW33" s="507"/>
      <c r="AX33" s="507"/>
      <c r="AY33" s="507"/>
      <c r="AZ33" s="507"/>
      <c r="BA33" s="507"/>
      <c r="BB33" s="507"/>
      <c r="BC33" s="507"/>
      <c r="BD33" s="507"/>
      <c r="BE33" s="507"/>
      <c r="BF33" s="507"/>
      <c r="BG33" s="507"/>
      <c r="BH33" s="507"/>
      <c r="BI33" s="507"/>
      <c r="BJ33" s="507"/>
      <c r="BK33" s="507"/>
      <c r="BL33" s="507"/>
      <c r="BM33" s="507"/>
    </row>
    <row r="34" spans="1:65" ht="27" customHeight="1" x14ac:dyDescent="0.2">
      <c r="A34" s="554"/>
      <c r="B34" s="521"/>
      <c r="C34" s="521"/>
      <c r="D34" s="521"/>
      <c r="E34" s="521"/>
      <c r="F34" s="521"/>
      <c r="G34" s="521"/>
      <c r="H34" s="506"/>
      <c r="I34" s="506"/>
      <c r="J34" s="506"/>
      <c r="K34" s="506"/>
      <c r="L34" s="506"/>
      <c r="M34" s="506"/>
      <c r="N34" s="506"/>
      <c r="O34" s="506"/>
      <c r="P34" s="557"/>
      <c r="Q34" s="506"/>
      <c r="R34" s="558"/>
      <c r="S34" s="506"/>
      <c r="T34" s="506"/>
      <c r="U34" s="506"/>
      <c r="V34" s="602"/>
      <c r="W34" s="521"/>
      <c r="X34" s="521"/>
      <c r="Y34" s="557"/>
      <c r="Z34" s="506"/>
      <c r="AA34" s="521"/>
      <c r="AB34" s="521"/>
      <c r="AC34" s="521"/>
      <c r="AD34" s="521"/>
      <c r="AE34" s="521"/>
      <c r="AF34" s="521"/>
      <c r="AG34" s="521"/>
      <c r="AH34" s="521"/>
      <c r="AI34" s="521"/>
      <c r="AJ34" s="521"/>
      <c r="AK34" s="521"/>
      <c r="AL34" s="521"/>
      <c r="AM34" s="521"/>
      <c r="AN34" s="521"/>
      <c r="AO34" s="521"/>
      <c r="AP34" s="521"/>
      <c r="AQ34" s="603"/>
      <c r="AR34" s="603"/>
      <c r="AS34" s="521"/>
      <c r="AT34" s="507"/>
      <c r="AU34" s="507"/>
      <c r="AV34" s="507"/>
      <c r="AW34" s="507"/>
      <c r="AX34" s="507"/>
      <c r="AY34" s="507"/>
      <c r="AZ34" s="507"/>
      <c r="BA34" s="507"/>
      <c r="BB34" s="507"/>
      <c r="BC34" s="507"/>
      <c r="BD34" s="507"/>
      <c r="BE34" s="507"/>
      <c r="BF34" s="507"/>
      <c r="BG34" s="507"/>
      <c r="BH34" s="507"/>
      <c r="BI34" s="507"/>
      <c r="BJ34" s="507"/>
      <c r="BK34" s="507"/>
      <c r="BL34" s="507"/>
      <c r="BM34" s="507"/>
    </row>
    <row r="35" spans="1:65" ht="27" customHeight="1" x14ac:dyDescent="0.2">
      <c r="A35" s="564"/>
      <c r="B35" s="507"/>
      <c r="C35" s="507"/>
      <c r="D35" s="507"/>
      <c r="E35" s="507"/>
      <c r="F35" s="507"/>
      <c r="G35" s="507"/>
      <c r="H35" s="506"/>
      <c r="I35" s="506"/>
      <c r="J35" s="506"/>
      <c r="K35" s="506"/>
      <c r="L35" s="506"/>
      <c r="M35" s="506"/>
      <c r="N35" s="506"/>
      <c r="O35" s="506"/>
      <c r="P35" s="557"/>
      <c r="Q35" s="506"/>
      <c r="R35" s="558"/>
      <c r="S35" s="506"/>
      <c r="T35" s="506"/>
      <c r="U35" s="506"/>
      <c r="V35" s="604"/>
      <c r="W35" s="521"/>
      <c r="X35" s="521"/>
      <c r="Y35" s="557"/>
      <c r="Z35" s="506"/>
      <c r="AA35" s="507"/>
      <c r="AB35" s="507"/>
      <c r="AC35" s="507"/>
      <c r="AD35" s="507"/>
      <c r="AE35" s="507"/>
      <c r="AF35" s="507"/>
      <c r="AG35" s="507"/>
      <c r="AH35" s="507"/>
      <c r="AI35" s="507"/>
      <c r="AJ35" s="507"/>
      <c r="AK35" s="507"/>
      <c r="AL35" s="507"/>
      <c r="AM35" s="507"/>
      <c r="AN35" s="507"/>
      <c r="AO35" s="507"/>
      <c r="AP35" s="507"/>
      <c r="AQ35" s="563"/>
      <c r="AR35" s="563"/>
      <c r="AS35" s="507"/>
      <c r="AT35" s="507"/>
      <c r="AU35" s="507"/>
      <c r="AV35" s="507"/>
      <c r="AW35" s="507"/>
      <c r="AX35" s="507"/>
      <c r="AY35" s="507"/>
      <c r="AZ35" s="507"/>
      <c r="BA35" s="507"/>
      <c r="BB35" s="507"/>
      <c r="BC35" s="507"/>
      <c r="BD35" s="507"/>
      <c r="BE35" s="507"/>
      <c r="BF35" s="507"/>
      <c r="BG35" s="507"/>
      <c r="BH35" s="507"/>
      <c r="BI35" s="507"/>
      <c r="BJ35" s="507"/>
      <c r="BK35" s="507"/>
      <c r="BL35" s="507"/>
      <c r="BM35" s="507"/>
    </row>
    <row r="36" spans="1:65" ht="27" customHeight="1" x14ac:dyDescent="0.2">
      <c r="A36" s="564"/>
      <c r="B36" s="507"/>
      <c r="C36" s="507"/>
      <c r="D36" s="507"/>
      <c r="E36" s="507"/>
      <c r="F36" s="507"/>
      <c r="G36" s="507"/>
      <c r="H36" s="506"/>
      <c r="I36" s="506"/>
      <c r="J36" s="506"/>
      <c r="K36" s="506"/>
      <c r="L36" s="506"/>
      <c r="M36" s="506"/>
      <c r="N36" s="506"/>
      <c r="O36" s="506"/>
      <c r="P36" s="557"/>
      <c r="Q36" s="506"/>
      <c r="R36" s="558"/>
      <c r="S36" s="506"/>
      <c r="T36" s="506"/>
      <c r="U36" s="506"/>
      <c r="V36" s="604"/>
      <c r="W36" s="521"/>
      <c r="X36" s="521"/>
      <c r="Y36" s="557"/>
      <c r="Z36" s="506"/>
      <c r="AA36" s="507"/>
      <c r="AB36" s="507"/>
      <c r="AC36" s="507"/>
      <c r="AD36" s="507"/>
      <c r="AE36" s="507"/>
      <c r="AF36" s="507"/>
      <c r="AG36" s="507"/>
      <c r="AH36" s="507"/>
      <c r="AI36" s="507"/>
      <c r="AJ36" s="507"/>
      <c r="AK36" s="507"/>
      <c r="AL36" s="507"/>
      <c r="AM36" s="507"/>
      <c r="AN36" s="507"/>
      <c r="AO36" s="507"/>
      <c r="AP36" s="507"/>
      <c r="AQ36" s="563"/>
      <c r="AR36" s="563"/>
      <c r="AS36" s="507"/>
      <c r="AT36" s="507"/>
      <c r="AU36" s="507"/>
      <c r="AV36" s="507"/>
      <c r="AW36" s="507"/>
      <c r="AX36" s="507"/>
      <c r="AY36" s="507"/>
      <c r="AZ36" s="507"/>
      <c r="BA36" s="507"/>
      <c r="BB36" s="507"/>
      <c r="BC36" s="507"/>
      <c r="BD36" s="507"/>
      <c r="BE36" s="507"/>
      <c r="BF36" s="507"/>
      <c r="BG36" s="507"/>
      <c r="BH36" s="507"/>
      <c r="BI36" s="507"/>
      <c r="BJ36" s="507"/>
      <c r="BK36" s="507"/>
      <c r="BL36" s="507"/>
      <c r="BM36" s="507"/>
    </row>
    <row r="37" spans="1:65" ht="27" customHeight="1" x14ac:dyDescent="0.2">
      <c r="A37" s="564"/>
      <c r="B37" s="507"/>
      <c r="C37" s="507"/>
      <c r="D37" s="507"/>
      <c r="E37" s="507"/>
      <c r="F37" s="507"/>
      <c r="G37" s="507"/>
      <c r="H37" s="506"/>
      <c r="I37" s="506"/>
      <c r="J37" s="506"/>
      <c r="K37" s="506"/>
      <c r="L37" s="506"/>
      <c r="M37" s="506"/>
      <c r="N37" s="506"/>
      <c r="O37" s="506"/>
      <c r="P37" s="557"/>
      <c r="Q37" s="506"/>
      <c r="R37" s="558"/>
      <c r="S37" s="506"/>
      <c r="T37" s="506"/>
      <c r="U37" s="506"/>
      <c r="V37" s="604"/>
      <c r="W37" s="521"/>
      <c r="X37" s="521"/>
      <c r="Y37" s="557"/>
      <c r="Z37" s="506"/>
      <c r="AA37" s="507"/>
      <c r="AB37" s="507"/>
      <c r="AC37" s="507"/>
      <c r="AD37" s="507"/>
      <c r="AE37" s="507"/>
      <c r="AF37" s="507"/>
      <c r="AG37" s="507"/>
      <c r="AH37" s="507"/>
      <c r="AI37" s="507"/>
      <c r="AJ37" s="507"/>
      <c r="AK37" s="507"/>
      <c r="AL37" s="507"/>
      <c r="AM37" s="507"/>
      <c r="AN37" s="507"/>
      <c r="AO37" s="507"/>
      <c r="AP37" s="507"/>
      <c r="AQ37" s="563"/>
      <c r="AR37" s="563"/>
      <c r="AS37" s="507"/>
      <c r="AT37" s="507"/>
      <c r="AU37" s="507"/>
      <c r="AV37" s="507"/>
      <c r="AW37" s="507"/>
      <c r="AX37" s="507"/>
      <c r="AY37" s="507"/>
      <c r="AZ37" s="507"/>
      <c r="BA37" s="507"/>
      <c r="BB37" s="507"/>
      <c r="BC37" s="507"/>
      <c r="BD37" s="507"/>
      <c r="BE37" s="507"/>
      <c r="BF37" s="507"/>
      <c r="BG37" s="507"/>
      <c r="BH37" s="507"/>
      <c r="BI37" s="507"/>
      <c r="BJ37" s="507"/>
      <c r="BK37" s="507"/>
      <c r="BL37" s="507"/>
      <c r="BM37" s="507"/>
    </row>
    <row r="38" spans="1:65" ht="27" customHeight="1" x14ac:dyDescent="0.2">
      <c r="A38" s="564"/>
      <c r="B38" s="507"/>
      <c r="C38" s="507"/>
      <c r="D38" s="507"/>
      <c r="E38" s="507"/>
      <c r="F38" s="507"/>
      <c r="G38" s="507"/>
      <c r="H38" s="506"/>
      <c r="I38" s="506"/>
      <c r="J38" s="506"/>
      <c r="K38" s="506"/>
      <c r="L38" s="506"/>
      <c r="M38" s="506"/>
      <c r="N38" s="506"/>
      <c r="O38" s="506"/>
      <c r="P38" s="557"/>
      <c r="Q38" s="506"/>
      <c r="R38" s="558"/>
      <c r="S38" s="506"/>
      <c r="T38" s="506"/>
      <c r="U38" s="506"/>
      <c r="V38" s="604"/>
      <c r="W38" s="521"/>
      <c r="X38" s="521"/>
      <c r="Y38" s="557"/>
      <c r="Z38" s="506"/>
      <c r="AA38" s="507"/>
      <c r="AB38" s="507"/>
      <c r="AC38" s="507"/>
      <c r="AD38" s="507"/>
      <c r="AE38" s="507"/>
      <c r="AF38" s="507"/>
      <c r="AG38" s="507"/>
      <c r="AH38" s="507"/>
      <c r="AI38" s="507"/>
      <c r="AJ38" s="507"/>
      <c r="AK38" s="507"/>
      <c r="AL38" s="507"/>
      <c r="AM38" s="507"/>
      <c r="AN38" s="507"/>
      <c r="AO38" s="507"/>
      <c r="AP38" s="507"/>
      <c r="AQ38" s="563"/>
      <c r="AR38" s="563"/>
      <c r="AS38" s="507"/>
      <c r="AT38" s="507"/>
      <c r="AU38" s="507"/>
      <c r="AV38" s="507"/>
      <c r="AW38" s="507"/>
      <c r="AX38" s="507"/>
      <c r="AY38" s="507"/>
      <c r="AZ38" s="507"/>
      <c r="BA38" s="507"/>
      <c r="BB38" s="507"/>
      <c r="BC38" s="507"/>
      <c r="BD38" s="507"/>
      <c r="BE38" s="507"/>
      <c r="BF38" s="507"/>
      <c r="BG38" s="507"/>
      <c r="BH38" s="507"/>
      <c r="BI38" s="507"/>
      <c r="BJ38" s="507"/>
      <c r="BK38" s="507"/>
      <c r="BL38" s="507"/>
      <c r="BM38" s="507"/>
    </row>
    <row r="39" spans="1:65" ht="27" customHeight="1" x14ac:dyDescent="0.2">
      <c r="A39" s="564"/>
      <c r="B39" s="507"/>
      <c r="C39" s="507"/>
      <c r="D39" s="507"/>
      <c r="E39" s="507"/>
      <c r="F39" s="507"/>
      <c r="G39" s="507"/>
      <c r="H39" s="506"/>
      <c r="I39" s="506"/>
      <c r="J39" s="506"/>
      <c r="K39" s="506"/>
      <c r="L39" s="506"/>
      <c r="M39" s="506"/>
      <c r="N39" s="506"/>
      <c r="O39" s="506"/>
      <c r="P39" s="557"/>
      <c r="Q39" s="506"/>
      <c r="R39" s="558"/>
      <c r="S39" s="506"/>
      <c r="T39" s="506"/>
      <c r="U39" s="506"/>
      <c r="V39" s="604"/>
      <c r="W39" s="521"/>
      <c r="X39" s="521"/>
      <c r="Y39" s="557"/>
      <c r="Z39" s="506"/>
      <c r="AA39" s="507"/>
      <c r="AB39" s="507"/>
      <c r="AC39" s="507"/>
      <c r="AD39" s="507"/>
      <c r="AE39" s="507"/>
      <c r="AF39" s="507"/>
      <c r="AG39" s="507"/>
      <c r="AH39" s="507"/>
      <c r="AI39" s="507"/>
      <c r="AJ39" s="507"/>
      <c r="AK39" s="507"/>
      <c r="AL39" s="507"/>
      <c r="AM39" s="507"/>
      <c r="AN39" s="507"/>
      <c r="AO39" s="507"/>
      <c r="AP39" s="507"/>
      <c r="AQ39" s="563"/>
      <c r="AR39" s="563"/>
      <c r="AS39" s="507"/>
      <c r="AT39" s="507"/>
      <c r="AU39" s="507"/>
      <c r="AV39" s="507"/>
      <c r="AW39" s="507"/>
      <c r="AX39" s="507"/>
      <c r="AY39" s="507"/>
      <c r="AZ39" s="507"/>
      <c r="BA39" s="507"/>
      <c r="BB39" s="507"/>
      <c r="BC39" s="507"/>
      <c r="BD39" s="507"/>
      <c r="BE39" s="507"/>
      <c r="BF39" s="507"/>
      <c r="BG39" s="507"/>
      <c r="BH39" s="507"/>
      <c r="BI39" s="507"/>
      <c r="BJ39" s="507"/>
      <c r="BK39" s="507"/>
      <c r="BL39" s="507"/>
      <c r="BM39" s="507"/>
    </row>
    <row r="40" spans="1:65" ht="27" customHeight="1" x14ac:dyDescent="0.2">
      <c r="A40" s="564"/>
      <c r="B40" s="507"/>
      <c r="C40" s="507"/>
      <c r="D40" s="507"/>
      <c r="E40" s="507"/>
      <c r="F40" s="507"/>
      <c r="G40" s="507"/>
      <c r="H40" s="506"/>
      <c r="I40" s="506"/>
      <c r="J40" s="506"/>
      <c r="K40" s="506"/>
      <c r="L40" s="506"/>
      <c r="M40" s="506"/>
      <c r="N40" s="506"/>
      <c r="O40" s="506"/>
      <c r="P40" s="557"/>
      <c r="Q40" s="506"/>
      <c r="R40" s="558"/>
      <c r="S40" s="506"/>
      <c r="T40" s="506"/>
      <c r="U40" s="506"/>
      <c r="V40" s="604"/>
      <c r="W40" s="521"/>
      <c r="X40" s="521"/>
      <c r="Y40" s="557"/>
      <c r="Z40" s="506"/>
      <c r="AA40" s="507"/>
      <c r="AB40" s="507"/>
      <c r="AC40" s="507"/>
      <c r="AD40" s="507"/>
      <c r="AE40" s="507"/>
      <c r="AF40" s="507"/>
      <c r="AG40" s="507"/>
      <c r="AH40" s="507"/>
      <c r="AI40" s="507"/>
      <c r="AJ40" s="507"/>
      <c r="AK40" s="507"/>
      <c r="AL40" s="507"/>
      <c r="AM40" s="507"/>
      <c r="AN40" s="507"/>
      <c r="AO40" s="507"/>
      <c r="AP40" s="507"/>
      <c r="AQ40" s="563"/>
      <c r="AR40" s="563"/>
      <c r="AS40" s="507"/>
      <c r="AT40" s="507"/>
      <c r="AU40" s="507"/>
      <c r="AV40" s="507"/>
      <c r="AW40" s="507"/>
      <c r="AX40" s="507"/>
      <c r="AY40" s="507"/>
      <c r="AZ40" s="507"/>
      <c r="BA40" s="507"/>
      <c r="BB40" s="507"/>
      <c r="BC40" s="507"/>
      <c r="BD40" s="507"/>
      <c r="BE40" s="507"/>
      <c r="BF40" s="507"/>
      <c r="BG40" s="507"/>
      <c r="BH40" s="507"/>
      <c r="BI40" s="507"/>
      <c r="BJ40" s="507"/>
      <c r="BK40" s="507"/>
      <c r="BL40" s="507"/>
      <c r="BM40" s="507"/>
    </row>
    <row r="41" spans="1:65" ht="27" customHeight="1" x14ac:dyDescent="0.2">
      <c r="A41" s="564"/>
      <c r="B41" s="507"/>
      <c r="C41" s="507"/>
      <c r="D41" s="507"/>
      <c r="E41" s="507"/>
      <c r="F41" s="507"/>
      <c r="G41" s="507"/>
      <c r="H41" s="506"/>
      <c r="I41" s="506"/>
      <c r="J41" s="506"/>
      <c r="K41" s="506"/>
      <c r="L41" s="506"/>
      <c r="M41" s="506"/>
      <c r="N41" s="506"/>
      <c r="O41" s="506"/>
      <c r="P41" s="557"/>
      <c r="Q41" s="506"/>
      <c r="R41" s="558"/>
      <c r="S41" s="506"/>
      <c r="T41" s="506"/>
      <c r="U41" s="506"/>
      <c r="V41" s="604"/>
      <c r="W41" s="521"/>
      <c r="X41" s="521"/>
      <c r="Y41" s="557"/>
      <c r="Z41" s="506"/>
      <c r="AA41" s="507"/>
      <c r="AB41" s="507"/>
      <c r="AC41" s="507"/>
      <c r="AD41" s="507"/>
      <c r="AE41" s="507"/>
      <c r="AF41" s="507"/>
      <c r="AG41" s="507"/>
      <c r="AH41" s="507"/>
      <c r="AI41" s="507"/>
      <c r="AJ41" s="507"/>
      <c r="AK41" s="507"/>
      <c r="AL41" s="507"/>
      <c r="AM41" s="507"/>
      <c r="AN41" s="507"/>
      <c r="AO41" s="507"/>
      <c r="AP41" s="507"/>
      <c r="AQ41" s="563"/>
      <c r="AR41" s="563"/>
      <c r="AS41" s="507"/>
      <c r="AT41" s="507"/>
      <c r="AU41" s="507"/>
      <c r="AV41" s="507"/>
      <c r="AW41" s="507"/>
      <c r="AX41" s="507"/>
      <c r="AY41" s="507"/>
      <c r="AZ41" s="507"/>
      <c r="BA41" s="507"/>
      <c r="BB41" s="507"/>
      <c r="BC41" s="507"/>
      <c r="BD41" s="507"/>
      <c r="BE41" s="507"/>
      <c r="BF41" s="507"/>
      <c r="BG41" s="507"/>
      <c r="BH41" s="507"/>
      <c r="BI41" s="507"/>
      <c r="BJ41" s="507"/>
      <c r="BK41" s="507"/>
      <c r="BL41" s="507"/>
      <c r="BM41" s="507"/>
    </row>
    <row r="42" spans="1:65" ht="27" customHeight="1" x14ac:dyDescent="0.2">
      <c r="A42" s="564"/>
      <c r="B42" s="507"/>
      <c r="C42" s="507"/>
      <c r="D42" s="507"/>
      <c r="E42" s="507"/>
      <c r="F42" s="507"/>
      <c r="G42" s="507"/>
      <c r="H42" s="506"/>
      <c r="I42" s="506"/>
      <c r="J42" s="506"/>
      <c r="K42" s="506"/>
      <c r="L42" s="506"/>
      <c r="M42" s="506"/>
      <c r="N42" s="506"/>
      <c r="O42" s="506"/>
      <c r="P42" s="557"/>
      <c r="Q42" s="506"/>
      <c r="R42" s="558"/>
      <c r="S42" s="506"/>
      <c r="T42" s="506"/>
      <c r="U42" s="506"/>
      <c r="V42" s="604"/>
      <c r="W42" s="521"/>
      <c r="X42" s="521"/>
      <c r="Y42" s="557"/>
      <c r="Z42" s="506"/>
      <c r="AA42" s="507"/>
      <c r="AB42" s="507"/>
      <c r="AC42" s="507"/>
      <c r="AD42" s="507"/>
      <c r="AE42" s="507"/>
      <c r="AF42" s="507"/>
      <c r="AG42" s="507"/>
      <c r="AH42" s="507"/>
      <c r="AI42" s="507"/>
      <c r="AJ42" s="507"/>
      <c r="AK42" s="507"/>
      <c r="AL42" s="507"/>
      <c r="AM42" s="507"/>
      <c r="AN42" s="507"/>
      <c r="AO42" s="507"/>
      <c r="AP42" s="507"/>
      <c r="AQ42" s="563"/>
      <c r="AR42" s="563"/>
      <c r="AS42" s="507"/>
      <c r="AT42" s="507"/>
      <c r="AU42" s="507"/>
      <c r="AV42" s="507"/>
      <c r="AW42" s="507"/>
      <c r="AX42" s="507"/>
      <c r="AY42" s="507"/>
      <c r="AZ42" s="507"/>
      <c r="BA42" s="507"/>
      <c r="BB42" s="507"/>
      <c r="BC42" s="507"/>
      <c r="BD42" s="507"/>
      <c r="BE42" s="507"/>
      <c r="BF42" s="507"/>
      <c r="BG42" s="507"/>
      <c r="BH42" s="507"/>
      <c r="BI42" s="507"/>
      <c r="BJ42" s="507"/>
      <c r="BK42" s="507"/>
      <c r="BL42" s="507"/>
      <c r="BM42" s="507"/>
    </row>
    <row r="43" spans="1:65" ht="27" customHeight="1" x14ac:dyDescent="0.2">
      <c r="A43" s="564"/>
      <c r="B43" s="507"/>
      <c r="C43" s="507"/>
      <c r="D43" s="507"/>
      <c r="E43" s="507"/>
      <c r="F43" s="507"/>
      <c r="G43" s="507"/>
      <c r="H43" s="506"/>
      <c r="I43" s="506"/>
      <c r="J43" s="506"/>
      <c r="K43" s="506"/>
      <c r="L43" s="506"/>
      <c r="M43" s="506"/>
      <c r="N43" s="506"/>
      <c r="O43" s="506"/>
      <c r="P43" s="557"/>
      <c r="Q43" s="506"/>
      <c r="R43" s="558"/>
      <c r="S43" s="506"/>
      <c r="T43" s="506"/>
      <c r="U43" s="506"/>
      <c r="V43" s="604"/>
      <c r="W43" s="521"/>
      <c r="X43" s="521"/>
      <c r="Y43" s="557"/>
      <c r="Z43" s="506"/>
      <c r="AA43" s="507"/>
      <c r="AB43" s="507"/>
      <c r="AC43" s="507"/>
      <c r="AD43" s="507"/>
      <c r="AE43" s="507"/>
      <c r="AF43" s="507"/>
      <c r="AG43" s="507"/>
      <c r="AH43" s="507"/>
      <c r="AI43" s="507"/>
      <c r="AJ43" s="507"/>
      <c r="AK43" s="507"/>
      <c r="AL43" s="507"/>
      <c r="AM43" s="507"/>
      <c r="AN43" s="507"/>
      <c r="AO43" s="507"/>
      <c r="AP43" s="507"/>
      <c r="AQ43" s="563"/>
      <c r="AR43" s="563"/>
      <c r="AS43" s="507"/>
      <c r="AT43" s="507"/>
      <c r="AU43" s="507"/>
      <c r="AV43" s="507"/>
      <c r="AW43" s="507"/>
      <c r="AX43" s="507"/>
      <c r="AY43" s="507"/>
      <c r="AZ43" s="507"/>
      <c r="BA43" s="507"/>
      <c r="BB43" s="507"/>
      <c r="BC43" s="507"/>
      <c r="BD43" s="507"/>
      <c r="BE43" s="507"/>
      <c r="BF43" s="507"/>
      <c r="BG43" s="507"/>
      <c r="BH43" s="507"/>
      <c r="BI43" s="507"/>
      <c r="BJ43" s="507"/>
      <c r="BK43" s="507"/>
      <c r="BL43" s="507"/>
      <c r="BM43" s="507"/>
    </row>
    <row r="44" spans="1:65" ht="27" customHeight="1" x14ac:dyDescent="0.2">
      <c r="A44" s="564"/>
      <c r="B44" s="507"/>
      <c r="C44" s="507"/>
      <c r="D44" s="507"/>
      <c r="E44" s="507"/>
      <c r="F44" s="507"/>
      <c r="G44" s="507"/>
      <c r="H44" s="506"/>
      <c r="I44" s="506"/>
      <c r="J44" s="506"/>
      <c r="K44" s="506"/>
      <c r="L44" s="506"/>
      <c r="M44" s="506"/>
      <c r="N44" s="506"/>
      <c r="O44" s="506"/>
      <c r="P44" s="557"/>
      <c r="Q44" s="506"/>
      <c r="R44" s="558"/>
      <c r="S44" s="506"/>
      <c r="T44" s="506"/>
      <c r="U44" s="506"/>
      <c r="V44" s="604"/>
      <c r="W44" s="521"/>
      <c r="X44" s="521"/>
      <c r="Y44" s="557"/>
      <c r="Z44" s="506"/>
      <c r="AA44" s="507"/>
      <c r="AB44" s="507"/>
      <c r="AC44" s="507"/>
      <c r="AD44" s="507"/>
      <c r="AE44" s="507"/>
      <c r="AF44" s="507"/>
      <c r="AG44" s="507"/>
      <c r="AH44" s="507"/>
      <c r="AI44" s="507"/>
      <c r="AJ44" s="507"/>
      <c r="AK44" s="507"/>
      <c r="AL44" s="507"/>
      <c r="AM44" s="507"/>
      <c r="AN44" s="507"/>
      <c r="AO44" s="507"/>
      <c r="AP44" s="507"/>
      <c r="AQ44" s="563"/>
      <c r="AR44" s="563"/>
      <c r="AS44" s="507"/>
      <c r="AT44" s="507"/>
      <c r="AU44" s="507"/>
      <c r="AV44" s="507"/>
      <c r="AW44" s="507"/>
      <c r="AX44" s="507"/>
      <c r="AY44" s="507"/>
      <c r="AZ44" s="507"/>
      <c r="BA44" s="507"/>
      <c r="BB44" s="507"/>
      <c r="BC44" s="507"/>
      <c r="BD44" s="507"/>
      <c r="BE44" s="507"/>
      <c r="BF44" s="507"/>
      <c r="BG44" s="507"/>
      <c r="BH44" s="507"/>
      <c r="BI44" s="507"/>
      <c r="BJ44" s="507"/>
      <c r="BK44" s="507"/>
      <c r="BL44" s="507"/>
      <c r="BM44" s="507"/>
    </row>
    <row r="45" spans="1:65" ht="27" customHeight="1" x14ac:dyDescent="0.2">
      <c r="A45" s="564"/>
      <c r="B45" s="507"/>
      <c r="C45" s="507"/>
      <c r="D45" s="507"/>
      <c r="E45" s="507"/>
      <c r="F45" s="507"/>
      <c r="G45" s="507"/>
      <c r="H45" s="506"/>
      <c r="I45" s="506"/>
      <c r="J45" s="506"/>
      <c r="K45" s="506"/>
      <c r="L45" s="506"/>
      <c r="M45" s="506"/>
      <c r="N45" s="506"/>
      <c r="O45" s="506"/>
      <c r="P45" s="557"/>
      <c r="Q45" s="506"/>
      <c r="R45" s="558"/>
      <c r="S45" s="506"/>
      <c r="T45" s="506"/>
      <c r="U45" s="506"/>
      <c r="V45" s="604"/>
      <c r="W45" s="521"/>
      <c r="X45" s="521"/>
      <c r="Y45" s="557"/>
      <c r="Z45" s="506"/>
      <c r="AA45" s="507"/>
      <c r="AB45" s="507"/>
      <c r="AC45" s="507"/>
      <c r="AD45" s="507"/>
      <c r="AE45" s="507"/>
      <c r="AF45" s="507"/>
      <c r="AG45" s="507"/>
      <c r="AH45" s="507"/>
      <c r="AI45" s="507"/>
      <c r="AJ45" s="507"/>
      <c r="AK45" s="507"/>
      <c r="AL45" s="507"/>
      <c r="AM45" s="507"/>
      <c r="AN45" s="507"/>
      <c r="AO45" s="507"/>
      <c r="AP45" s="507"/>
      <c r="AQ45" s="563"/>
      <c r="AR45" s="563"/>
      <c r="AS45" s="507"/>
      <c r="AT45" s="507"/>
      <c r="AU45" s="507"/>
      <c r="AV45" s="507"/>
      <c r="AW45" s="507"/>
      <c r="AX45" s="507"/>
      <c r="AY45" s="507"/>
      <c r="AZ45" s="507"/>
      <c r="BA45" s="507"/>
      <c r="BB45" s="507"/>
      <c r="BC45" s="507"/>
      <c r="BD45" s="507"/>
      <c r="BE45" s="507"/>
      <c r="BF45" s="507"/>
      <c r="BG45" s="507"/>
      <c r="BH45" s="507"/>
      <c r="BI45" s="507"/>
      <c r="BJ45" s="507"/>
      <c r="BK45" s="507"/>
      <c r="BL45" s="507"/>
      <c r="BM45" s="507"/>
    </row>
    <row r="46" spans="1:65" ht="27" customHeight="1" x14ac:dyDescent="0.2">
      <c r="A46" s="564"/>
      <c r="B46" s="507"/>
      <c r="C46" s="507"/>
      <c r="D46" s="507"/>
      <c r="E46" s="507"/>
      <c r="F46" s="507"/>
      <c r="G46" s="507"/>
      <c r="H46" s="506"/>
      <c r="I46" s="506"/>
      <c r="J46" s="506"/>
      <c r="K46" s="506"/>
      <c r="L46" s="506"/>
      <c r="M46" s="506"/>
      <c r="N46" s="506"/>
      <c r="O46" s="506"/>
      <c r="P46" s="557"/>
      <c r="Q46" s="506"/>
      <c r="R46" s="558"/>
      <c r="S46" s="506"/>
      <c r="T46" s="506"/>
      <c r="U46" s="506"/>
      <c r="V46" s="604"/>
      <c r="W46" s="521"/>
      <c r="X46" s="521"/>
      <c r="Y46" s="557"/>
      <c r="Z46" s="506"/>
      <c r="AA46" s="507"/>
      <c r="AB46" s="507"/>
      <c r="AC46" s="507"/>
      <c r="AD46" s="507"/>
      <c r="AE46" s="507"/>
      <c r="AF46" s="507"/>
      <c r="AG46" s="507"/>
      <c r="AH46" s="507"/>
      <c r="AI46" s="507"/>
      <c r="AJ46" s="507"/>
      <c r="AK46" s="507"/>
      <c r="AL46" s="507"/>
      <c r="AM46" s="507"/>
      <c r="AN46" s="507"/>
      <c r="AO46" s="507"/>
      <c r="AP46" s="507"/>
      <c r="AQ46" s="563"/>
      <c r="AR46" s="563"/>
      <c r="AS46" s="507"/>
      <c r="AT46" s="507"/>
      <c r="AU46" s="507"/>
      <c r="AV46" s="507"/>
      <c r="AW46" s="507"/>
      <c r="AX46" s="507"/>
      <c r="AY46" s="507"/>
      <c r="AZ46" s="507"/>
      <c r="BA46" s="507"/>
      <c r="BB46" s="507"/>
      <c r="BC46" s="507"/>
      <c r="BD46" s="507"/>
      <c r="BE46" s="507"/>
      <c r="BF46" s="507"/>
      <c r="BG46" s="507"/>
      <c r="BH46" s="507"/>
      <c r="BI46" s="507"/>
      <c r="BJ46" s="507"/>
      <c r="BK46" s="507"/>
      <c r="BL46" s="507"/>
      <c r="BM46" s="507"/>
    </row>
    <row r="47" spans="1:65" ht="27" customHeight="1" x14ac:dyDescent="0.2">
      <c r="A47" s="564"/>
      <c r="B47" s="507"/>
      <c r="C47" s="507"/>
      <c r="D47" s="507"/>
      <c r="E47" s="507"/>
      <c r="F47" s="507"/>
      <c r="G47" s="507"/>
      <c r="H47" s="506"/>
      <c r="I47" s="506"/>
      <c r="J47" s="506"/>
      <c r="K47" s="506"/>
      <c r="L47" s="506"/>
      <c r="M47" s="506"/>
      <c r="N47" s="506"/>
      <c r="O47" s="506"/>
      <c r="P47" s="557"/>
      <c r="Q47" s="506"/>
      <c r="R47" s="558"/>
      <c r="S47" s="506"/>
      <c r="T47" s="506"/>
      <c r="U47" s="506"/>
      <c r="V47" s="604"/>
      <c r="W47" s="521"/>
      <c r="X47" s="521"/>
      <c r="Y47" s="557"/>
      <c r="Z47" s="506"/>
      <c r="AA47" s="507"/>
      <c r="AB47" s="507"/>
      <c r="AC47" s="507"/>
      <c r="AD47" s="507"/>
      <c r="AE47" s="507"/>
      <c r="AF47" s="507"/>
      <c r="AG47" s="507"/>
      <c r="AH47" s="507"/>
      <c r="AI47" s="507"/>
      <c r="AJ47" s="507"/>
      <c r="AK47" s="507"/>
      <c r="AL47" s="507"/>
      <c r="AM47" s="507"/>
      <c r="AN47" s="507"/>
      <c r="AO47" s="507"/>
      <c r="AP47" s="507"/>
      <c r="AQ47" s="563"/>
      <c r="AR47" s="563"/>
      <c r="AS47" s="507"/>
      <c r="AT47" s="507"/>
      <c r="AU47" s="507"/>
      <c r="AV47" s="507"/>
      <c r="AW47" s="507"/>
      <c r="AX47" s="507"/>
      <c r="AY47" s="507"/>
      <c r="AZ47" s="507"/>
      <c r="BA47" s="507"/>
      <c r="BB47" s="507"/>
      <c r="BC47" s="507"/>
      <c r="BD47" s="507"/>
      <c r="BE47" s="507"/>
      <c r="BF47" s="507"/>
      <c r="BG47" s="507"/>
      <c r="BH47" s="507"/>
      <c r="BI47" s="507"/>
      <c r="BJ47" s="507"/>
      <c r="BK47" s="507"/>
      <c r="BL47" s="507"/>
      <c r="BM47" s="507"/>
    </row>
    <row r="48" spans="1:65" ht="27" customHeight="1" x14ac:dyDescent="0.2">
      <c r="A48" s="564"/>
      <c r="B48" s="507"/>
      <c r="C48" s="507"/>
      <c r="D48" s="507"/>
      <c r="E48" s="507"/>
      <c r="F48" s="507"/>
      <c r="G48" s="507"/>
      <c r="H48" s="506"/>
      <c r="I48" s="506"/>
      <c r="J48" s="506"/>
      <c r="K48" s="506"/>
      <c r="L48" s="506"/>
      <c r="M48" s="506"/>
      <c r="N48" s="506"/>
      <c r="O48" s="506"/>
      <c r="P48" s="557"/>
      <c r="Q48" s="506"/>
      <c r="R48" s="558"/>
      <c r="S48" s="506"/>
      <c r="T48" s="506"/>
      <c r="U48" s="506"/>
      <c r="V48" s="604"/>
      <c r="W48" s="521"/>
      <c r="X48" s="521"/>
      <c r="Y48" s="557"/>
      <c r="Z48" s="506"/>
      <c r="AA48" s="507"/>
      <c r="AB48" s="507"/>
      <c r="AC48" s="507"/>
      <c r="AD48" s="507"/>
      <c r="AE48" s="507"/>
      <c r="AF48" s="507"/>
      <c r="AG48" s="507"/>
      <c r="AH48" s="507"/>
      <c r="AI48" s="507"/>
      <c r="AJ48" s="507"/>
      <c r="AK48" s="507"/>
      <c r="AL48" s="507"/>
      <c r="AM48" s="507"/>
      <c r="AN48" s="507"/>
      <c r="AO48" s="507"/>
      <c r="AP48" s="507"/>
      <c r="AQ48" s="563"/>
      <c r="AR48" s="563"/>
      <c r="AS48" s="507"/>
      <c r="AT48" s="507"/>
      <c r="AU48" s="507"/>
      <c r="AV48" s="507"/>
      <c r="AW48" s="507"/>
      <c r="AX48" s="507"/>
      <c r="AY48" s="507"/>
      <c r="AZ48" s="507"/>
      <c r="BA48" s="507"/>
      <c r="BB48" s="507"/>
      <c r="BC48" s="507"/>
      <c r="BD48" s="507"/>
      <c r="BE48" s="507"/>
      <c r="BF48" s="507"/>
      <c r="BG48" s="507"/>
      <c r="BH48" s="507"/>
      <c r="BI48" s="507"/>
      <c r="BJ48" s="507"/>
      <c r="BK48" s="507"/>
      <c r="BL48" s="507"/>
      <c r="BM48" s="507"/>
    </row>
    <row r="49" spans="1:65" ht="27" customHeight="1" x14ac:dyDescent="0.2">
      <c r="A49" s="564"/>
      <c r="B49" s="507"/>
      <c r="C49" s="507"/>
      <c r="D49" s="507"/>
      <c r="E49" s="507"/>
      <c r="F49" s="507"/>
      <c r="G49" s="507"/>
      <c r="H49" s="506"/>
      <c r="I49" s="506"/>
      <c r="J49" s="506"/>
      <c r="K49" s="506"/>
      <c r="L49" s="506"/>
      <c r="M49" s="506"/>
      <c r="N49" s="506"/>
      <c r="O49" s="506"/>
      <c r="P49" s="557"/>
      <c r="Q49" s="506"/>
      <c r="R49" s="558"/>
      <c r="S49" s="506"/>
      <c r="T49" s="506"/>
      <c r="U49" s="506"/>
      <c r="V49" s="604"/>
      <c r="W49" s="521"/>
      <c r="X49" s="521"/>
      <c r="Y49" s="557"/>
      <c r="Z49" s="506"/>
      <c r="AA49" s="507"/>
      <c r="AB49" s="507"/>
      <c r="AC49" s="507"/>
      <c r="AD49" s="507"/>
      <c r="AE49" s="507"/>
      <c r="AF49" s="507"/>
      <c r="AG49" s="507"/>
      <c r="AH49" s="507"/>
      <c r="AI49" s="507"/>
      <c r="AJ49" s="507"/>
      <c r="AK49" s="507"/>
      <c r="AL49" s="507"/>
      <c r="AM49" s="507"/>
      <c r="AN49" s="507"/>
      <c r="AO49" s="507"/>
      <c r="AP49" s="507"/>
      <c r="AQ49" s="563"/>
      <c r="AR49" s="563"/>
      <c r="AS49" s="507"/>
      <c r="AT49" s="507"/>
      <c r="AU49" s="507"/>
      <c r="AV49" s="507"/>
      <c r="AW49" s="507"/>
      <c r="AX49" s="507"/>
      <c r="AY49" s="507"/>
      <c r="AZ49" s="507"/>
      <c r="BA49" s="507"/>
      <c r="BB49" s="507"/>
      <c r="BC49" s="507"/>
      <c r="BD49" s="507"/>
      <c r="BE49" s="507"/>
      <c r="BF49" s="507"/>
      <c r="BG49" s="507"/>
      <c r="BH49" s="507"/>
      <c r="BI49" s="507"/>
      <c r="BJ49" s="507"/>
      <c r="BK49" s="507"/>
      <c r="BL49" s="507"/>
      <c r="BM49" s="507"/>
    </row>
    <row r="50" spans="1:65" ht="27" customHeight="1" x14ac:dyDescent="0.2">
      <c r="A50" s="564"/>
      <c r="B50" s="507"/>
      <c r="C50" s="507"/>
      <c r="D50" s="507"/>
      <c r="E50" s="507"/>
      <c r="F50" s="507"/>
      <c r="G50" s="507"/>
      <c r="H50" s="506"/>
      <c r="I50" s="506"/>
      <c r="J50" s="506"/>
      <c r="K50" s="506"/>
      <c r="L50" s="506"/>
      <c r="M50" s="506"/>
      <c r="N50" s="506"/>
      <c r="O50" s="506"/>
      <c r="P50" s="557"/>
      <c r="Q50" s="506"/>
      <c r="R50" s="558"/>
      <c r="S50" s="506"/>
      <c r="T50" s="506"/>
      <c r="U50" s="506"/>
      <c r="V50" s="604"/>
      <c r="W50" s="521"/>
      <c r="X50" s="521"/>
      <c r="Y50" s="557"/>
      <c r="Z50" s="506"/>
      <c r="AA50" s="507"/>
      <c r="AB50" s="507"/>
      <c r="AC50" s="507"/>
      <c r="AD50" s="507"/>
      <c r="AE50" s="507"/>
      <c r="AF50" s="507"/>
      <c r="AG50" s="507"/>
      <c r="AH50" s="507"/>
      <c r="AI50" s="507"/>
      <c r="AJ50" s="507"/>
      <c r="AK50" s="507"/>
      <c r="AL50" s="507"/>
      <c r="AM50" s="507"/>
      <c r="AN50" s="507"/>
      <c r="AO50" s="507"/>
      <c r="AP50" s="507"/>
      <c r="AQ50" s="563"/>
      <c r="AR50" s="563"/>
      <c r="AS50" s="507"/>
      <c r="AT50" s="507"/>
      <c r="AU50" s="507"/>
      <c r="AV50" s="507"/>
      <c r="AW50" s="507"/>
      <c r="AX50" s="507"/>
      <c r="AY50" s="507"/>
      <c r="AZ50" s="507"/>
      <c r="BA50" s="507"/>
      <c r="BB50" s="507"/>
      <c r="BC50" s="507"/>
      <c r="BD50" s="507"/>
      <c r="BE50" s="507"/>
      <c r="BF50" s="507"/>
      <c r="BG50" s="507"/>
      <c r="BH50" s="507"/>
      <c r="BI50" s="507"/>
      <c r="BJ50" s="507"/>
      <c r="BK50" s="507"/>
      <c r="BL50" s="507"/>
      <c r="BM50" s="507"/>
    </row>
    <row r="51" spans="1:65" ht="27" customHeight="1" x14ac:dyDescent="0.2">
      <c r="A51" s="564"/>
      <c r="B51" s="507"/>
      <c r="C51" s="507"/>
      <c r="D51" s="507"/>
      <c r="E51" s="507"/>
      <c r="F51" s="507"/>
      <c r="G51" s="507"/>
      <c r="H51" s="506"/>
      <c r="I51" s="506"/>
      <c r="J51" s="506"/>
      <c r="K51" s="506"/>
      <c r="L51" s="506"/>
      <c r="M51" s="506"/>
      <c r="N51" s="506"/>
      <c r="O51" s="506"/>
      <c r="P51" s="557"/>
      <c r="Q51" s="506"/>
      <c r="R51" s="558"/>
      <c r="S51" s="506"/>
      <c r="T51" s="506"/>
      <c r="U51" s="506"/>
      <c r="V51" s="604"/>
      <c r="W51" s="521"/>
      <c r="X51" s="521"/>
      <c r="Y51" s="557"/>
      <c r="Z51" s="506"/>
      <c r="AA51" s="507"/>
      <c r="AB51" s="507"/>
      <c r="AC51" s="507"/>
      <c r="AD51" s="507"/>
      <c r="AE51" s="507"/>
      <c r="AF51" s="507"/>
      <c r="AG51" s="507"/>
      <c r="AH51" s="507"/>
      <c r="AI51" s="507"/>
      <c r="AJ51" s="507"/>
      <c r="AK51" s="507"/>
      <c r="AL51" s="507"/>
      <c r="AM51" s="507"/>
      <c r="AN51" s="507"/>
      <c r="AO51" s="507"/>
      <c r="AP51" s="507"/>
      <c r="AQ51" s="563"/>
      <c r="AR51" s="563"/>
      <c r="AS51" s="507"/>
      <c r="AT51" s="507"/>
      <c r="AU51" s="507"/>
      <c r="AV51" s="507"/>
      <c r="AW51" s="507"/>
      <c r="AX51" s="507"/>
      <c r="AY51" s="507"/>
      <c r="AZ51" s="507"/>
      <c r="BA51" s="507"/>
      <c r="BB51" s="507"/>
      <c r="BC51" s="507"/>
      <c r="BD51" s="507"/>
      <c r="BE51" s="507"/>
      <c r="BF51" s="507"/>
      <c r="BG51" s="507"/>
      <c r="BH51" s="507"/>
      <c r="BI51" s="507"/>
      <c r="BJ51" s="507"/>
      <c r="BK51" s="507"/>
      <c r="BL51" s="507"/>
      <c r="BM51" s="507"/>
    </row>
    <row r="52" spans="1:65" ht="27" customHeight="1" x14ac:dyDescent="0.2">
      <c r="A52" s="564"/>
      <c r="B52" s="507"/>
      <c r="C52" s="507"/>
      <c r="D52" s="507"/>
      <c r="E52" s="507"/>
      <c r="F52" s="507"/>
      <c r="G52" s="507"/>
      <c r="H52" s="506"/>
      <c r="I52" s="506"/>
      <c r="J52" s="506"/>
      <c r="K52" s="506"/>
      <c r="L52" s="506"/>
      <c r="M52" s="506"/>
      <c r="N52" s="506"/>
      <c r="O52" s="506"/>
      <c r="P52" s="557"/>
      <c r="Q52" s="506"/>
      <c r="R52" s="558"/>
      <c r="S52" s="506"/>
      <c r="T52" s="506"/>
      <c r="U52" s="506"/>
      <c r="V52" s="604"/>
      <c r="W52" s="521"/>
      <c r="X52" s="521"/>
      <c r="Y52" s="557"/>
      <c r="Z52" s="506"/>
      <c r="AA52" s="507"/>
      <c r="AB52" s="507"/>
      <c r="AC52" s="507"/>
      <c r="AD52" s="507"/>
      <c r="AE52" s="507"/>
      <c r="AF52" s="507"/>
      <c r="AG52" s="507"/>
      <c r="AH52" s="507"/>
      <c r="AI52" s="507"/>
      <c r="AJ52" s="507"/>
      <c r="AK52" s="507"/>
      <c r="AL52" s="507"/>
      <c r="AM52" s="507"/>
      <c r="AN52" s="507"/>
      <c r="AO52" s="507"/>
      <c r="AP52" s="507"/>
      <c r="AQ52" s="563"/>
      <c r="AR52" s="563"/>
      <c r="AS52" s="507"/>
      <c r="AT52" s="507"/>
      <c r="AU52" s="507"/>
      <c r="AV52" s="507"/>
      <c r="AW52" s="507"/>
      <c r="AX52" s="507"/>
      <c r="AY52" s="507"/>
      <c r="AZ52" s="507"/>
      <c r="BA52" s="507"/>
      <c r="BB52" s="507"/>
      <c r="BC52" s="507"/>
      <c r="BD52" s="507"/>
      <c r="BE52" s="507"/>
      <c r="BF52" s="507"/>
      <c r="BG52" s="507"/>
      <c r="BH52" s="507"/>
      <c r="BI52" s="507"/>
      <c r="BJ52" s="507"/>
      <c r="BK52" s="507"/>
      <c r="BL52" s="507"/>
      <c r="BM52" s="507"/>
    </row>
    <row r="53" spans="1:65" ht="27" customHeight="1" x14ac:dyDescent="0.2">
      <c r="A53" s="564"/>
      <c r="B53" s="507"/>
      <c r="C53" s="507"/>
      <c r="D53" s="507"/>
      <c r="E53" s="507"/>
      <c r="F53" s="507"/>
      <c r="G53" s="507"/>
      <c r="H53" s="506"/>
      <c r="I53" s="506"/>
      <c r="J53" s="506"/>
      <c r="K53" s="506"/>
      <c r="L53" s="506"/>
      <c r="M53" s="506"/>
      <c r="N53" s="506"/>
      <c r="O53" s="506"/>
      <c r="P53" s="557"/>
      <c r="Q53" s="506"/>
      <c r="R53" s="558"/>
      <c r="S53" s="506"/>
      <c r="T53" s="506"/>
      <c r="U53" s="506"/>
      <c r="V53" s="604"/>
      <c r="W53" s="521"/>
      <c r="X53" s="521"/>
      <c r="Y53" s="557"/>
      <c r="Z53" s="506"/>
      <c r="AA53" s="507"/>
      <c r="AB53" s="507"/>
      <c r="AC53" s="507"/>
      <c r="AD53" s="507"/>
      <c r="AE53" s="507"/>
      <c r="AF53" s="507"/>
      <c r="AG53" s="507"/>
      <c r="AH53" s="507"/>
      <c r="AI53" s="507"/>
      <c r="AJ53" s="507"/>
      <c r="AK53" s="507"/>
      <c r="AL53" s="507"/>
      <c r="AM53" s="507"/>
      <c r="AN53" s="507"/>
      <c r="AO53" s="507"/>
      <c r="AP53" s="507"/>
      <c r="AQ53" s="563"/>
      <c r="AR53" s="563"/>
      <c r="AS53" s="507"/>
      <c r="AT53" s="507"/>
      <c r="AU53" s="507"/>
      <c r="AV53" s="507"/>
      <c r="AW53" s="507"/>
      <c r="AX53" s="507"/>
      <c r="AY53" s="507"/>
      <c r="AZ53" s="507"/>
      <c r="BA53" s="507"/>
      <c r="BB53" s="507"/>
      <c r="BC53" s="507"/>
      <c r="BD53" s="507"/>
      <c r="BE53" s="507"/>
      <c r="BF53" s="507"/>
      <c r="BG53" s="507"/>
      <c r="BH53" s="507"/>
      <c r="BI53" s="507"/>
      <c r="BJ53" s="507"/>
      <c r="BK53" s="507"/>
      <c r="BL53" s="507"/>
      <c r="BM53" s="507"/>
    </row>
    <row r="54" spans="1:65" ht="27" customHeight="1" x14ac:dyDescent="0.2">
      <c r="A54" s="564"/>
      <c r="B54" s="507"/>
      <c r="C54" s="507"/>
      <c r="D54" s="507"/>
      <c r="E54" s="507"/>
      <c r="F54" s="507"/>
      <c r="G54" s="507"/>
      <c r="H54" s="506"/>
      <c r="I54" s="506"/>
      <c r="J54" s="506"/>
      <c r="K54" s="506"/>
      <c r="L54" s="506"/>
      <c r="M54" s="506"/>
      <c r="N54" s="506"/>
      <c r="O54" s="506"/>
      <c r="P54" s="557"/>
      <c r="Q54" s="506"/>
      <c r="R54" s="558"/>
      <c r="S54" s="506"/>
      <c r="T54" s="506"/>
      <c r="U54" s="506"/>
      <c r="V54" s="604"/>
      <c r="W54" s="521"/>
      <c r="X54" s="521"/>
      <c r="Y54" s="557"/>
      <c r="Z54" s="506"/>
      <c r="AA54" s="507"/>
      <c r="AB54" s="507"/>
      <c r="AC54" s="507"/>
      <c r="AD54" s="507"/>
      <c r="AE54" s="507"/>
      <c r="AF54" s="507"/>
      <c r="AG54" s="507"/>
      <c r="AH54" s="507"/>
      <c r="AI54" s="507"/>
      <c r="AJ54" s="507"/>
      <c r="AK54" s="507"/>
      <c r="AL54" s="507"/>
      <c r="AM54" s="507"/>
      <c r="AN54" s="507"/>
      <c r="AO54" s="507"/>
      <c r="AP54" s="507"/>
      <c r="AQ54" s="563"/>
      <c r="AR54" s="563"/>
      <c r="AS54" s="507"/>
      <c r="AT54" s="507"/>
      <c r="AU54" s="507"/>
      <c r="AV54" s="507"/>
      <c r="AW54" s="507"/>
      <c r="AX54" s="507"/>
      <c r="AY54" s="507"/>
      <c r="AZ54" s="507"/>
      <c r="BA54" s="507"/>
      <c r="BB54" s="507"/>
      <c r="BC54" s="507"/>
      <c r="BD54" s="507"/>
      <c r="BE54" s="507"/>
      <c r="BF54" s="507"/>
      <c r="BG54" s="507"/>
      <c r="BH54" s="507"/>
      <c r="BI54" s="507"/>
      <c r="BJ54" s="507"/>
      <c r="BK54" s="507"/>
      <c r="BL54" s="507"/>
      <c r="BM54" s="507"/>
    </row>
    <row r="55" spans="1:65" ht="27" customHeight="1" x14ac:dyDescent="0.2">
      <c r="A55" s="564"/>
      <c r="B55" s="507"/>
      <c r="C55" s="507"/>
      <c r="D55" s="507"/>
      <c r="E55" s="507"/>
      <c r="F55" s="507"/>
      <c r="G55" s="507"/>
      <c r="H55" s="506"/>
      <c r="I55" s="506"/>
      <c r="J55" s="506"/>
      <c r="K55" s="506"/>
      <c r="L55" s="506"/>
      <c r="M55" s="506"/>
      <c r="N55" s="506"/>
      <c r="O55" s="506"/>
      <c r="P55" s="557"/>
      <c r="Q55" s="506"/>
      <c r="R55" s="558"/>
      <c r="S55" s="506"/>
      <c r="T55" s="506"/>
      <c r="U55" s="506"/>
      <c r="V55" s="604"/>
      <c r="W55" s="521"/>
      <c r="X55" s="521"/>
      <c r="Y55" s="557"/>
      <c r="Z55" s="506"/>
      <c r="AA55" s="507"/>
      <c r="AB55" s="507"/>
      <c r="AC55" s="507"/>
      <c r="AD55" s="507"/>
      <c r="AE55" s="507"/>
      <c r="AF55" s="507"/>
      <c r="AG55" s="507"/>
      <c r="AH55" s="507"/>
      <c r="AI55" s="507"/>
      <c r="AJ55" s="507"/>
      <c r="AK55" s="507"/>
      <c r="AL55" s="507"/>
      <c r="AM55" s="507"/>
      <c r="AN55" s="507"/>
      <c r="AO55" s="507"/>
      <c r="AP55" s="507"/>
      <c r="AQ55" s="563"/>
      <c r="AR55" s="563"/>
      <c r="AS55" s="507"/>
      <c r="AT55" s="507"/>
      <c r="AU55" s="507"/>
      <c r="AV55" s="507"/>
      <c r="AW55" s="507"/>
      <c r="AX55" s="507"/>
      <c r="AY55" s="507"/>
      <c r="AZ55" s="507"/>
      <c r="BA55" s="507"/>
      <c r="BB55" s="507"/>
      <c r="BC55" s="507"/>
      <c r="BD55" s="507"/>
      <c r="BE55" s="507"/>
      <c r="BF55" s="507"/>
      <c r="BG55" s="507"/>
      <c r="BH55" s="507"/>
      <c r="BI55" s="507"/>
      <c r="BJ55" s="507"/>
      <c r="BK55" s="507"/>
      <c r="BL55" s="507"/>
      <c r="BM55" s="507"/>
    </row>
    <row r="56" spans="1:65" ht="27" customHeight="1" x14ac:dyDescent="0.2">
      <c r="A56" s="564"/>
      <c r="B56" s="507"/>
      <c r="C56" s="507"/>
      <c r="D56" s="507"/>
      <c r="E56" s="507"/>
      <c r="F56" s="507"/>
      <c r="G56" s="507"/>
      <c r="H56" s="506"/>
      <c r="I56" s="506"/>
      <c r="J56" s="506"/>
      <c r="K56" s="506"/>
      <c r="L56" s="506"/>
      <c r="M56" s="506"/>
      <c r="N56" s="506"/>
      <c r="O56" s="506"/>
      <c r="P56" s="557"/>
      <c r="Q56" s="506"/>
      <c r="R56" s="558"/>
      <c r="S56" s="506"/>
      <c r="T56" s="506"/>
      <c r="U56" s="506"/>
      <c r="V56" s="604"/>
      <c r="W56" s="521"/>
      <c r="X56" s="521"/>
      <c r="Y56" s="557"/>
      <c r="Z56" s="506"/>
      <c r="AA56" s="507"/>
      <c r="AB56" s="507"/>
      <c r="AC56" s="507"/>
      <c r="AD56" s="507"/>
      <c r="AE56" s="507"/>
      <c r="AF56" s="507"/>
      <c r="AG56" s="507"/>
      <c r="AH56" s="507"/>
      <c r="AI56" s="507"/>
      <c r="AJ56" s="507"/>
      <c r="AK56" s="507"/>
      <c r="AL56" s="507"/>
      <c r="AM56" s="507"/>
      <c r="AN56" s="507"/>
      <c r="AO56" s="507"/>
      <c r="AP56" s="507"/>
      <c r="AQ56" s="563"/>
      <c r="AR56" s="563"/>
      <c r="AS56" s="507"/>
      <c r="AT56" s="507"/>
      <c r="AU56" s="507"/>
      <c r="AV56" s="507"/>
      <c r="AW56" s="507"/>
      <c r="AX56" s="507"/>
      <c r="AY56" s="507"/>
      <c r="AZ56" s="507"/>
      <c r="BA56" s="507"/>
      <c r="BB56" s="507"/>
      <c r="BC56" s="507"/>
      <c r="BD56" s="507"/>
      <c r="BE56" s="507"/>
      <c r="BF56" s="507"/>
      <c r="BG56" s="507"/>
      <c r="BH56" s="507"/>
      <c r="BI56" s="507"/>
      <c r="BJ56" s="507"/>
      <c r="BK56" s="507"/>
      <c r="BL56" s="507"/>
      <c r="BM56" s="507"/>
    </row>
    <row r="57" spans="1:65" ht="27" customHeight="1" x14ac:dyDescent="0.2">
      <c r="A57" s="564"/>
      <c r="B57" s="507"/>
      <c r="C57" s="507"/>
      <c r="D57" s="507"/>
      <c r="E57" s="507"/>
      <c r="F57" s="507"/>
      <c r="G57" s="507"/>
      <c r="H57" s="506"/>
      <c r="I57" s="506"/>
      <c r="J57" s="506"/>
      <c r="K57" s="506"/>
      <c r="L57" s="506"/>
      <c r="M57" s="506"/>
      <c r="N57" s="506"/>
      <c r="O57" s="506"/>
      <c r="P57" s="557"/>
      <c r="Q57" s="506"/>
      <c r="R57" s="558"/>
      <c r="S57" s="506"/>
      <c r="T57" s="506"/>
      <c r="U57" s="506"/>
      <c r="V57" s="604"/>
      <c r="W57" s="521"/>
      <c r="X57" s="521"/>
      <c r="Y57" s="557"/>
      <c r="Z57" s="506"/>
      <c r="AA57" s="507"/>
      <c r="AB57" s="507"/>
      <c r="AC57" s="507"/>
      <c r="AD57" s="507"/>
      <c r="AE57" s="507"/>
      <c r="AF57" s="507"/>
      <c r="AG57" s="507"/>
      <c r="AH57" s="507"/>
      <c r="AI57" s="507"/>
      <c r="AJ57" s="507"/>
      <c r="AK57" s="507"/>
      <c r="AL57" s="507"/>
      <c r="AM57" s="507"/>
      <c r="AN57" s="507"/>
      <c r="AO57" s="507"/>
      <c r="AP57" s="507"/>
      <c r="AQ57" s="563"/>
      <c r="AR57" s="563"/>
      <c r="AS57" s="507"/>
      <c r="AT57" s="507"/>
      <c r="AU57" s="507"/>
      <c r="AV57" s="507"/>
      <c r="AW57" s="507"/>
      <c r="AX57" s="507"/>
      <c r="AY57" s="507"/>
      <c r="AZ57" s="507"/>
      <c r="BA57" s="507"/>
      <c r="BB57" s="507"/>
      <c r="BC57" s="507"/>
      <c r="BD57" s="507"/>
      <c r="BE57" s="507"/>
      <c r="BF57" s="507"/>
      <c r="BG57" s="507"/>
      <c r="BH57" s="507"/>
      <c r="BI57" s="507"/>
      <c r="BJ57" s="507"/>
      <c r="BK57" s="507"/>
      <c r="BL57" s="507"/>
      <c r="BM57" s="507"/>
    </row>
    <row r="58" spans="1:65" ht="27" customHeight="1" x14ac:dyDescent="0.2">
      <c r="A58" s="564"/>
      <c r="B58" s="507"/>
      <c r="C58" s="507"/>
      <c r="D58" s="507"/>
      <c r="E58" s="507"/>
      <c r="F58" s="507"/>
      <c r="G58" s="507"/>
      <c r="H58" s="506"/>
      <c r="I58" s="506"/>
      <c r="J58" s="506"/>
      <c r="K58" s="506"/>
      <c r="L58" s="506"/>
      <c r="M58" s="506"/>
      <c r="N58" s="506"/>
      <c r="O58" s="506"/>
      <c r="P58" s="557"/>
      <c r="Q58" s="506"/>
      <c r="R58" s="558"/>
      <c r="S58" s="506"/>
      <c r="T58" s="506"/>
      <c r="U58" s="506"/>
      <c r="V58" s="604"/>
      <c r="W58" s="521"/>
      <c r="X58" s="521"/>
      <c r="Y58" s="557"/>
      <c r="Z58" s="506"/>
      <c r="AA58" s="507"/>
      <c r="AB58" s="507"/>
      <c r="AC58" s="507"/>
      <c r="AD58" s="507"/>
      <c r="AE58" s="507"/>
      <c r="AF58" s="507"/>
      <c r="AG58" s="507"/>
      <c r="AH58" s="507"/>
      <c r="AI58" s="507"/>
      <c r="AJ58" s="507"/>
      <c r="AK58" s="507"/>
      <c r="AL58" s="507"/>
      <c r="AM58" s="507"/>
      <c r="AN58" s="507"/>
      <c r="AO58" s="507"/>
      <c r="AP58" s="507"/>
      <c r="AQ58" s="563"/>
      <c r="AR58" s="563"/>
      <c r="AS58" s="507"/>
      <c r="AT58" s="507"/>
      <c r="AU58" s="507"/>
      <c r="AV58" s="507"/>
      <c r="AW58" s="507"/>
      <c r="AX58" s="507"/>
      <c r="AY58" s="507"/>
      <c r="AZ58" s="507"/>
      <c r="BA58" s="507"/>
      <c r="BB58" s="507"/>
      <c r="BC58" s="507"/>
      <c r="BD58" s="507"/>
      <c r="BE58" s="507"/>
      <c r="BF58" s="507"/>
      <c r="BG58" s="507"/>
      <c r="BH58" s="507"/>
      <c r="BI58" s="507"/>
      <c r="BJ58" s="507"/>
      <c r="BK58" s="507"/>
      <c r="BL58" s="507"/>
      <c r="BM58" s="507"/>
    </row>
    <row r="59" spans="1:65" ht="27" customHeight="1" x14ac:dyDescent="0.2">
      <c r="A59" s="564"/>
      <c r="B59" s="507"/>
      <c r="C59" s="507"/>
      <c r="D59" s="507"/>
      <c r="E59" s="507"/>
      <c r="F59" s="507"/>
      <c r="G59" s="507"/>
      <c r="H59" s="506"/>
      <c r="I59" s="506"/>
      <c r="J59" s="506"/>
      <c r="K59" s="506"/>
      <c r="L59" s="506"/>
      <c r="M59" s="506"/>
      <c r="N59" s="506"/>
      <c r="O59" s="506"/>
      <c r="P59" s="557"/>
      <c r="Q59" s="506"/>
      <c r="R59" s="558"/>
      <c r="S59" s="506"/>
      <c r="T59" s="506"/>
      <c r="U59" s="506"/>
      <c r="V59" s="604"/>
      <c r="W59" s="521"/>
      <c r="X59" s="521"/>
      <c r="Y59" s="557"/>
      <c r="Z59" s="506"/>
      <c r="AA59" s="507"/>
      <c r="AB59" s="507"/>
      <c r="AC59" s="507"/>
      <c r="AD59" s="507"/>
      <c r="AE59" s="507"/>
      <c r="AF59" s="507"/>
      <c r="AG59" s="507"/>
      <c r="AH59" s="507"/>
      <c r="AI59" s="507"/>
      <c r="AJ59" s="507"/>
      <c r="AK59" s="507"/>
      <c r="AL59" s="507"/>
      <c r="AM59" s="507"/>
      <c r="AN59" s="507"/>
      <c r="AO59" s="507"/>
      <c r="AP59" s="507"/>
      <c r="AQ59" s="563"/>
      <c r="AR59" s="563"/>
      <c r="AS59" s="507"/>
      <c r="AT59" s="507"/>
      <c r="AU59" s="507"/>
      <c r="AV59" s="507"/>
      <c r="AW59" s="507"/>
      <c r="AX59" s="507"/>
      <c r="AY59" s="507"/>
      <c r="AZ59" s="507"/>
      <c r="BA59" s="507"/>
      <c r="BB59" s="507"/>
      <c r="BC59" s="507"/>
      <c r="BD59" s="507"/>
      <c r="BE59" s="507"/>
      <c r="BF59" s="507"/>
      <c r="BG59" s="507"/>
      <c r="BH59" s="507"/>
      <c r="BI59" s="507"/>
      <c r="BJ59" s="507"/>
      <c r="BK59" s="507"/>
      <c r="BL59" s="507"/>
      <c r="BM59" s="507"/>
    </row>
    <row r="60" spans="1:65" ht="27" customHeight="1" x14ac:dyDescent="0.2">
      <c r="A60" s="564"/>
      <c r="B60" s="507"/>
      <c r="C60" s="507"/>
      <c r="D60" s="507"/>
      <c r="E60" s="507"/>
      <c r="F60" s="507"/>
      <c r="G60" s="507"/>
      <c r="H60" s="506"/>
      <c r="I60" s="506"/>
      <c r="J60" s="506"/>
      <c r="K60" s="506"/>
      <c r="L60" s="506"/>
      <c r="M60" s="506"/>
      <c r="N60" s="506"/>
      <c r="O60" s="506"/>
      <c r="P60" s="557"/>
      <c r="Q60" s="506"/>
      <c r="R60" s="558"/>
      <c r="S60" s="506"/>
      <c r="T60" s="506"/>
      <c r="U60" s="506"/>
      <c r="V60" s="604"/>
      <c r="W60" s="521"/>
      <c r="X60" s="521"/>
      <c r="Y60" s="557"/>
      <c r="Z60" s="506"/>
      <c r="AA60" s="507"/>
      <c r="AB60" s="507"/>
      <c r="AC60" s="507"/>
      <c r="AD60" s="507"/>
      <c r="AE60" s="507"/>
      <c r="AF60" s="507"/>
      <c r="AG60" s="507"/>
      <c r="AH60" s="507"/>
      <c r="AI60" s="507"/>
      <c r="AJ60" s="507"/>
      <c r="AK60" s="507"/>
      <c r="AL60" s="507"/>
      <c r="AM60" s="507"/>
      <c r="AN60" s="507"/>
      <c r="AO60" s="507"/>
      <c r="AP60" s="507"/>
      <c r="AQ60" s="563"/>
      <c r="AR60" s="563"/>
      <c r="AS60" s="507"/>
      <c r="AT60" s="507"/>
      <c r="AU60" s="507"/>
      <c r="AV60" s="507"/>
      <c r="AW60" s="507"/>
      <c r="AX60" s="507"/>
      <c r="AY60" s="507"/>
      <c r="AZ60" s="507"/>
      <c r="BA60" s="507"/>
      <c r="BB60" s="507"/>
      <c r="BC60" s="507"/>
      <c r="BD60" s="507"/>
      <c r="BE60" s="507"/>
      <c r="BF60" s="507"/>
      <c r="BG60" s="507"/>
      <c r="BH60" s="507"/>
      <c r="BI60" s="507"/>
      <c r="BJ60" s="507"/>
      <c r="BK60" s="507"/>
      <c r="BL60" s="507"/>
      <c r="BM60" s="507"/>
    </row>
    <row r="61" spans="1:65" ht="27" customHeight="1" x14ac:dyDescent="0.2">
      <c r="A61" s="564"/>
      <c r="B61" s="507"/>
      <c r="C61" s="507"/>
      <c r="D61" s="507"/>
      <c r="E61" s="507"/>
      <c r="F61" s="507"/>
      <c r="G61" s="507"/>
      <c r="H61" s="506"/>
      <c r="I61" s="506"/>
      <c r="J61" s="506"/>
      <c r="K61" s="506"/>
      <c r="L61" s="506"/>
      <c r="M61" s="506"/>
      <c r="N61" s="506"/>
      <c r="O61" s="506"/>
      <c r="P61" s="557"/>
      <c r="Q61" s="506"/>
      <c r="R61" s="558"/>
      <c r="S61" s="506"/>
      <c r="T61" s="506"/>
      <c r="U61" s="506"/>
      <c r="V61" s="604"/>
      <c r="W61" s="521"/>
      <c r="X61" s="521"/>
      <c r="Y61" s="557"/>
      <c r="Z61" s="506"/>
      <c r="AA61" s="507"/>
      <c r="AB61" s="507"/>
      <c r="AC61" s="507"/>
      <c r="AD61" s="507"/>
      <c r="AE61" s="507"/>
      <c r="AF61" s="507"/>
      <c r="AG61" s="507"/>
      <c r="AH61" s="507"/>
      <c r="AI61" s="507"/>
      <c r="AJ61" s="507"/>
      <c r="AK61" s="507"/>
      <c r="AL61" s="507"/>
      <c r="AM61" s="507"/>
      <c r="AN61" s="507"/>
      <c r="AO61" s="507"/>
      <c r="AP61" s="507"/>
      <c r="AQ61" s="563"/>
      <c r="AR61" s="563"/>
      <c r="AS61" s="507"/>
      <c r="AT61" s="507"/>
      <c r="AU61" s="507"/>
      <c r="AV61" s="507"/>
      <c r="AW61" s="507"/>
      <c r="AX61" s="507"/>
      <c r="AY61" s="507"/>
      <c r="AZ61" s="507"/>
      <c r="BA61" s="507"/>
      <c r="BB61" s="507"/>
      <c r="BC61" s="507"/>
      <c r="BD61" s="507"/>
      <c r="BE61" s="507"/>
      <c r="BF61" s="507"/>
      <c r="BG61" s="507"/>
      <c r="BH61" s="507"/>
      <c r="BI61" s="507"/>
      <c r="BJ61" s="507"/>
      <c r="BK61" s="507"/>
      <c r="BL61" s="507"/>
      <c r="BM61" s="507"/>
    </row>
    <row r="62" spans="1:65" ht="27" customHeight="1" x14ac:dyDescent="0.2">
      <c r="A62" s="564"/>
      <c r="B62" s="507"/>
      <c r="C62" s="507"/>
      <c r="D62" s="507"/>
      <c r="E62" s="507"/>
      <c r="F62" s="507"/>
      <c r="G62" s="507"/>
      <c r="H62" s="506"/>
      <c r="I62" s="506"/>
      <c r="J62" s="506"/>
      <c r="K62" s="506"/>
      <c r="L62" s="506"/>
      <c r="M62" s="506"/>
      <c r="N62" s="506"/>
      <c r="O62" s="506"/>
      <c r="P62" s="557"/>
      <c r="Q62" s="506"/>
      <c r="R62" s="558"/>
      <c r="S62" s="506"/>
      <c r="T62" s="506"/>
      <c r="U62" s="506"/>
      <c r="V62" s="604"/>
      <c r="W62" s="521"/>
      <c r="X62" s="521"/>
      <c r="Y62" s="557"/>
      <c r="Z62" s="506"/>
      <c r="AA62" s="507"/>
      <c r="AB62" s="507"/>
      <c r="AC62" s="507"/>
      <c r="AD62" s="507"/>
      <c r="AE62" s="507"/>
      <c r="AF62" s="507"/>
      <c r="AG62" s="507"/>
      <c r="AH62" s="507"/>
      <c r="AI62" s="507"/>
      <c r="AJ62" s="507"/>
      <c r="AK62" s="507"/>
      <c r="AL62" s="507"/>
      <c r="AM62" s="507"/>
      <c r="AN62" s="507"/>
      <c r="AO62" s="507"/>
      <c r="AP62" s="507"/>
      <c r="AQ62" s="563"/>
      <c r="AR62" s="563"/>
      <c r="AS62" s="507"/>
      <c r="AT62" s="507"/>
      <c r="AU62" s="507"/>
      <c r="AV62" s="507"/>
      <c r="AW62" s="507"/>
      <c r="AX62" s="507"/>
      <c r="AY62" s="507"/>
      <c r="AZ62" s="507"/>
      <c r="BA62" s="507"/>
      <c r="BB62" s="507"/>
      <c r="BC62" s="507"/>
      <c r="BD62" s="507"/>
      <c r="BE62" s="507"/>
      <c r="BF62" s="507"/>
      <c r="BG62" s="507"/>
      <c r="BH62" s="507"/>
      <c r="BI62" s="507"/>
      <c r="BJ62" s="507"/>
      <c r="BK62" s="507"/>
      <c r="BL62" s="507"/>
      <c r="BM62" s="507"/>
    </row>
    <row r="63" spans="1:65" ht="27" customHeight="1" x14ac:dyDescent="0.2">
      <c r="A63" s="564"/>
      <c r="B63" s="507"/>
      <c r="C63" s="507"/>
      <c r="D63" s="507"/>
      <c r="E63" s="507"/>
      <c r="F63" s="507"/>
      <c r="G63" s="507"/>
      <c r="H63" s="506"/>
      <c r="I63" s="506"/>
      <c r="J63" s="506"/>
      <c r="K63" s="506"/>
      <c r="L63" s="506"/>
      <c r="M63" s="506"/>
      <c r="N63" s="506"/>
      <c r="O63" s="506"/>
      <c r="P63" s="557"/>
      <c r="Q63" s="506"/>
      <c r="R63" s="558"/>
      <c r="S63" s="506"/>
      <c r="T63" s="506"/>
      <c r="U63" s="506"/>
      <c r="V63" s="604"/>
      <c r="W63" s="521"/>
      <c r="X63" s="521"/>
      <c r="Y63" s="557"/>
      <c r="Z63" s="506"/>
      <c r="AA63" s="507"/>
      <c r="AB63" s="507"/>
      <c r="AC63" s="507"/>
      <c r="AD63" s="507"/>
      <c r="AE63" s="507"/>
      <c r="AF63" s="507"/>
      <c r="AG63" s="507"/>
      <c r="AH63" s="507"/>
      <c r="AI63" s="507"/>
      <c r="AJ63" s="507"/>
      <c r="AK63" s="507"/>
      <c r="AL63" s="507"/>
      <c r="AM63" s="507"/>
      <c r="AN63" s="507"/>
      <c r="AO63" s="507"/>
      <c r="AP63" s="507"/>
      <c r="AQ63" s="563"/>
      <c r="AR63" s="563"/>
      <c r="AS63" s="507"/>
      <c r="AT63" s="507"/>
      <c r="AU63" s="507"/>
      <c r="AV63" s="507"/>
      <c r="AW63" s="507"/>
      <c r="AX63" s="507"/>
      <c r="AY63" s="507"/>
      <c r="AZ63" s="507"/>
      <c r="BA63" s="507"/>
      <c r="BB63" s="507"/>
      <c r="BC63" s="507"/>
      <c r="BD63" s="507"/>
      <c r="BE63" s="507"/>
      <c r="BF63" s="507"/>
      <c r="BG63" s="507"/>
      <c r="BH63" s="507"/>
      <c r="BI63" s="507"/>
      <c r="BJ63" s="507"/>
      <c r="BK63" s="507"/>
      <c r="BL63" s="507"/>
      <c r="BM63" s="507"/>
    </row>
    <row r="64" spans="1:65" ht="27" customHeight="1" x14ac:dyDescent="0.2">
      <c r="A64" s="564"/>
      <c r="B64" s="507"/>
      <c r="C64" s="507"/>
      <c r="D64" s="507"/>
      <c r="E64" s="507"/>
      <c r="F64" s="507"/>
      <c r="G64" s="507"/>
      <c r="H64" s="506"/>
      <c r="I64" s="506"/>
      <c r="J64" s="506"/>
      <c r="K64" s="506"/>
      <c r="L64" s="506"/>
      <c r="M64" s="506"/>
      <c r="N64" s="506"/>
      <c r="O64" s="506"/>
      <c r="P64" s="557"/>
      <c r="Q64" s="506"/>
      <c r="R64" s="558"/>
      <c r="S64" s="506"/>
      <c r="T64" s="506"/>
      <c r="U64" s="506"/>
      <c r="V64" s="604"/>
      <c r="W64" s="521"/>
      <c r="X64" s="521"/>
      <c r="Y64" s="557"/>
      <c r="Z64" s="506"/>
      <c r="AA64" s="507"/>
      <c r="AB64" s="507"/>
      <c r="AC64" s="507"/>
      <c r="AD64" s="507"/>
      <c r="AE64" s="507"/>
      <c r="AF64" s="507"/>
      <c r="AG64" s="507"/>
      <c r="AH64" s="507"/>
      <c r="AI64" s="507"/>
      <c r="AJ64" s="507"/>
      <c r="AK64" s="507"/>
      <c r="AL64" s="507"/>
      <c r="AM64" s="507"/>
      <c r="AN64" s="507"/>
      <c r="AO64" s="507"/>
      <c r="AP64" s="507"/>
      <c r="AQ64" s="563"/>
      <c r="AR64" s="563"/>
      <c r="AS64" s="507"/>
      <c r="AT64" s="507"/>
      <c r="AU64" s="507"/>
      <c r="AV64" s="507"/>
      <c r="AW64" s="507"/>
      <c r="AX64" s="507"/>
      <c r="AY64" s="507"/>
      <c r="AZ64" s="507"/>
      <c r="BA64" s="507"/>
      <c r="BB64" s="507"/>
      <c r="BC64" s="507"/>
      <c r="BD64" s="507"/>
      <c r="BE64" s="507"/>
      <c r="BF64" s="507"/>
      <c r="BG64" s="507"/>
      <c r="BH64" s="507"/>
      <c r="BI64" s="507"/>
      <c r="BJ64" s="507"/>
      <c r="BK64" s="507"/>
      <c r="BL64" s="507"/>
      <c r="BM64" s="507"/>
    </row>
    <row r="65" spans="1:65" ht="27" customHeight="1" x14ac:dyDescent="0.2">
      <c r="A65" s="564"/>
      <c r="B65" s="507"/>
      <c r="C65" s="507"/>
      <c r="D65" s="507"/>
      <c r="E65" s="507"/>
      <c r="F65" s="507"/>
      <c r="G65" s="507"/>
      <c r="H65" s="506"/>
      <c r="I65" s="506"/>
      <c r="J65" s="506"/>
      <c r="K65" s="506"/>
      <c r="L65" s="506"/>
      <c r="M65" s="506"/>
      <c r="N65" s="506"/>
      <c r="O65" s="506"/>
      <c r="P65" s="557"/>
      <c r="Q65" s="506"/>
      <c r="R65" s="558"/>
      <c r="S65" s="506"/>
      <c r="T65" s="506"/>
      <c r="U65" s="506"/>
      <c r="V65" s="604"/>
      <c r="W65" s="521"/>
      <c r="X65" s="521"/>
      <c r="Y65" s="557"/>
      <c r="Z65" s="506"/>
      <c r="AA65" s="507"/>
      <c r="AB65" s="507"/>
      <c r="AC65" s="507"/>
      <c r="AD65" s="507"/>
      <c r="AE65" s="507"/>
      <c r="AF65" s="507"/>
      <c r="AG65" s="507"/>
      <c r="AH65" s="507"/>
      <c r="AI65" s="507"/>
      <c r="AJ65" s="507"/>
      <c r="AK65" s="507"/>
      <c r="AL65" s="507"/>
      <c r="AM65" s="507"/>
      <c r="AN65" s="507"/>
      <c r="AO65" s="507"/>
      <c r="AP65" s="507"/>
      <c r="AQ65" s="563"/>
      <c r="AR65" s="563"/>
      <c r="AS65" s="507"/>
      <c r="AT65" s="507"/>
      <c r="AU65" s="507"/>
      <c r="AV65" s="507"/>
      <c r="AW65" s="507"/>
      <c r="AX65" s="507"/>
      <c r="AY65" s="507"/>
      <c r="AZ65" s="507"/>
      <c r="BA65" s="507"/>
      <c r="BB65" s="507"/>
      <c r="BC65" s="507"/>
      <c r="BD65" s="507"/>
      <c r="BE65" s="507"/>
      <c r="BF65" s="507"/>
      <c r="BG65" s="507"/>
      <c r="BH65" s="507"/>
      <c r="BI65" s="507"/>
      <c r="BJ65" s="507"/>
      <c r="BK65" s="507"/>
      <c r="BL65" s="507"/>
      <c r="BM65" s="507"/>
    </row>
    <row r="66" spans="1:65" ht="27" customHeight="1" x14ac:dyDescent="0.2">
      <c r="A66" s="564"/>
      <c r="B66" s="507"/>
      <c r="C66" s="507"/>
      <c r="D66" s="507"/>
      <c r="E66" s="507"/>
      <c r="F66" s="507"/>
      <c r="G66" s="507"/>
      <c r="H66" s="506"/>
      <c r="I66" s="506"/>
      <c r="J66" s="506"/>
      <c r="K66" s="506"/>
      <c r="L66" s="506"/>
      <c r="M66" s="506"/>
      <c r="N66" s="506"/>
      <c r="O66" s="506"/>
      <c r="P66" s="557"/>
      <c r="Q66" s="506"/>
      <c r="R66" s="558"/>
      <c r="S66" s="506"/>
      <c r="T66" s="506"/>
      <c r="U66" s="506"/>
      <c r="V66" s="604"/>
      <c r="W66" s="521"/>
      <c r="X66" s="521"/>
      <c r="Y66" s="557"/>
      <c r="Z66" s="506"/>
      <c r="AA66" s="507"/>
      <c r="AB66" s="507"/>
      <c r="AC66" s="507"/>
      <c r="AD66" s="507"/>
      <c r="AE66" s="507"/>
      <c r="AF66" s="507"/>
      <c r="AG66" s="507"/>
      <c r="AH66" s="507"/>
      <c r="AI66" s="507"/>
      <c r="AJ66" s="507"/>
      <c r="AK66" s="507"/>
      <c r="AL66" s="507"/>
      <c r="AM66" s="507"/>
      <c r="AN66" s="507"/>
      <c r="AO66" s="507"/>
      <c r="AP66" s="507"/>
      <c r="AQ66" s="563"/>
      <c r="AR66" s="563"/>
      <c r="AS66" s="507"/>
      <c r="AT66" s="507"/>
      <c r="AU66" s="507"/>
      <c r="AV66" s="507"/>
      <c r="AW66" s="507"/>
      <c r="AX66" s="507"/>
      <c r="AY66" s="507"/>
      <c r="AZ66" s="507"/>
      <c r="BA66" s="507"/>
      <c r="BB66" s="507"/>
      <c r="BC66" s="507"/>
      <c r="BD66" s="507"/>
      <c r="BE66" s="507"/>
      <c r="BF66" s="507"/>
      <c r="BG66" s="507"/>
      <c r="BH66" s="507"/>
      <c r="BI66" s="507"/>
      <c r="BJ66" s="507"/>
      <c r="BK66" s="507"/>
      <c r="BL66" s="507"/>
      <c r="BM66" s="507"/>
    </row>
    <row r="67" spans="1:65" ht="27" customHeight="1" x14ac:dyDescent="0.2">
      <c r="A67" s="564"/>
      <c r="B67" s="507"/>
      <c r="C67" s="507"/>
      <c r="D67" s="507"/>
      <c r="E67" s="507"/>
      <c r="F67" s="507"/>
      <c r="G67" s="507"/>
      <c r="H67" s="506"/>
      <c r="I67" s="506"/>
      <c r="J67" s="506"/>
      <c r="K67" s="506"/>
      <c r="L67" s="506"/>
      <c r="M67" s="506"/>
      <c r="N67" s="506"/>
      <c r="O67" s="506"/>
      <c r="P67" s="557"/>
      <c r="Q67" s="506"/>
      <c r="R67" s="558"/>
      <c r="S67" s="506"/>
      <c r="T67" s="506"/>
      <c r="U67" s="506"/>
      <c r="V67" s="604"/>
      <c r="W67" s="521"/>
      <c r="X67" s="521"/>
      <c r="Y67" s="557"/>
      <c r="Z67" s="506"/>
      <c r="AA67" s="507"/>
      <c r="AB67" s="507"/>
      <c r="AC67" s="507"/>
      <c r="AD67" s="507"/>
      <c r="AE67" s="507"/>
      <c r="AF67" s="507"/>
      <c r="AG67" s="507"/>
      <c r="AH67" s="507"/>
      <c r="AI67" s="507"/>
      <c r="AJ67" s="507"/>
      <c r="AK67" s="507"/>
      <c r="AL67" s="507"/>
      <c r="AM67" s="507"/>
      <c r="AN67" s="507"/>
      <c r="AO67" s="507"/>
      <c r="AP67" s="507"/>
      <c r="AQ67" s="563"/>
      <c r="AR67" s="563"/>
      <c r="AS67" s="507"/>
      <c r="AT67" s="507"/>
      <c r="AU67" s="507"/>
      <c r="AV67" s="507"/>
      <c r="AW67" s="507"/>
      <c r="AX67" s="507"/>
      <c r="AY67" s="507"/>
      <c r="AZ67" s="507"/>
      <c r="BA67" s="507"/>
      <c r="BB67" s="507"/>
      <c r="BC67" s="507"/>
      <c r="BD67" s="507"/>
      <c r="BE67" s="507"/>
      <c r="BF67" s="507"/>
      <c r="BG67" s="507"/>
      <c r="BH67" s="507"/>
      <c r="BI67" s="507"/>
      <c r="BJ67" s="507"/>
      <c r="BK67" s="507"/>
      <c r="BL67" s="507"/>
      <c r="BM67" s="507"/>
    </row>
    <row r="68" spans="1:65" ht="27" customHeight="1" x14ac:dyDescent="0.2">
      <c r="A68" s="564"/>
      <c r="B68" s="507"/>
      <c r="C68" s="507"/>
      <c r="D68" s="507"/>
      <c r="E68" s="507"/>
      <c r="F68" s="507"/>
      <c r="G68" s="507"/>
      <c r="H68" s="506"/>
      <c r="I68" s="506"/>
      <c r="J68" s="506"/>
      <c r="K68" s="506"/>
      <c r="L68" s="506"/>
      <c r="M68" s="506"/>
      <c r="N68" s="506"/>
      <c r="O68" s="506"/>
      <c r="P68" s="557"/>
      <c r="Q68" s="506"/>
      <c r="R68" s="558"/>
      <c r="S68" s="506"/>
      <c r="T68" s="506"/>
      <c r="U68" s="506"/>
      <c r="V68" s="604"/>
      <c r="W68" s="521"/>
      <c r="X68" s="521"/>
      <c r="Y68" s="557"/>
      <c r="Z68" s="506"/>
      <c r="AA68" s="507"/>
      <c r="AB68" s="507"/>
      <c r="AC68" s="507"/>
      <c r="AD68" s="507"/>
      <c r="AE68" s="507"/>
      <c r="AF68" s="507"/>
      <c r="AG68" s="507"/>
      <c r="AH68" s="507"/>
      <c r="AI68" s="507"/>
      <c r="AJ68" s="507"/>
      <c r="AK68" s="507"/>
      <c r="AL68" s="507"/>
      <c r="AM68" s="507"/>
      <c r="AN68" s="507"/>
      <c r="AO68" s="507"/>
      <c r="AP68" s="507"/>
      <c r="AQ68" s="563"/>
      <c r="AR68" s="563"/>
      <c r="AS68" s="507"/>
      <c r="AT68" s="507"/>
      <c r="AU68" s="507"/>
      <c r="AV68" s="507"/>
      <c r="AW68" s="507"/>
      <c r="AX68" s="507"/>
      <c r="AY68" s="507"/>
      <c r="AZ68" s="507"/>
      <c r="BA68" s="507"/>
      <c r="BB68" s="507"/>
      <c r="BC68" s="507"/>
      <c r="BD68" s="507"/>
      <c r="BE68" s="507"/>
      <c r="BF68" s="507"/>
      <c r="BG68" s="507"/>
      <c r="BH68" s="507"/>
      <c r="BI68" s="507"/>
      <c r="BJ68" s="507"/>
      <c r="BK68" s="507"/>
      <c r="BL68" s="507"/>
      <c r="BM68" s="507"/>
    </row>
    <row r="69" spans="1:65" ht="27" customHeight="1" x14ac:dyDescent="0.2">
      <c r="A69" s="564"/>
      <c r="B69" s="507"/>
      <c r="C69" s="507"/>
      <c r="D69" s="507"/>
      <c r="E69" s="507"/>
      <c r="F69" s="507"/>
      <c r="G69" s="507"/>
      <c r="H69" s="506"/>
      <c r="I69" s="506"/>
      <c r="J69" s="506"/>
      <c r="K69" s="506"/>
      <c r="L69" s="506"/>
      <c r="M69" s="506"/>
      <c r="N69" s="506"/>
      <c r="O69" s="506"/>
      <c r="P69" s="557"/>
      <c r="Q69" s="506"/>
      <c r="R69" s="558"/>
      <c r="S69" s="506"/>
      <c r="T69" s="506"/>
      <c r="U69" s="506"/>
      <c r="V69" s="604"/>
      <c r="W69" s="521"/>
      <c r="X69" s="521"/>
      <c r="Y69" s="557"/>
      <c r="Z69" s="506"/>
      <c r="AA69" s="507"/>
      <c r="AB69" s="507"/>
      <c r="AC69" s="507"/>
      <c r="AD69" s="507"/>
      <c r="AE69" s="507"/>
      <c r="AF69" s="507"/>
      <c r="AG69" s="507"/>
      <c r="AH69" s="507"/>
      <c r="AI69" s="507"/>
      <c r="AJ69" s="507"/>
      <c r="AK69" s="507"/>
      <c r="AL69" s="507"/>
      <c r="AM69" s="507"/>
      <c r="AN69" s="507"/>
      <c r="AO69" s="507"/>
      <c r="AP69" s="507"/>
      <c r="AQ69" s="563"/>
      <c r="AR69" s="563"/>
      <c r="AS69" s="507"/>
      <c r="AT69" s="507"/>
      <c r="AU69" s="507"/>
      <c r="AV69" s="507"/>
      <c r="AW69" s="507"/>
      <c r="AX69" s="507"/>
      <c r="AY69" s="507"/>
      <c r="AZ69" s="507"/>
      <c r="BA69" s="507"/>
      <c r="BB69" s="507"/>
      <c r="BC69" s="507"/>
      <c r="BD69" s="507"/>
      <c r="BE69" s="507"/>
      <c r="BF69" s="507"/>
      <c r="BG69" s="507"/>
      <c r="BH69" s="507"/>
      <c r="BI69" s="507"/>
      <c r="BJ69" s="507"/>
      <c r="BK69" s="507"/>
      <c r="BL69" s="507"/>
      <c r="BM69" s="507"/>
    </row>
    <row r="70" spans="1:65" ht="27" customHeight="1" x14ac:dyDescent="0.2">
      <c r="A70" s="564"/>
      <c r="B70" s="507"/>
      <c r="C70" s="507"/>
      <c r="D70" s="507"/>
      <c r="E70" s="507"/>
      <c r="F70" s="507"/>
      <c r="G70" s="507"/>
      <c r="H70" s="506"/>
      <c r="I70" s="506"/>
      <c r="J70" s="506"/>
      <c r="K70" s="506"/>
      <c r="L70" s="506"/>
      <c r="M70" s="506"/>
      <c r="N70" s="506"/>
      <c r="O70" s="506"/>
      <c r="P70" s="557"/>
      <c r="Q70" s="506"/>
      <c r="R70" s="558"/>
      <c r="S70" s="506"/>
      <c r="T70" s="506"/>
      <c r="U70" s="506"/>
      <c r="V70" s="604"/>
      <c r="W70" s="521"/>
      <c r="X70" s="521"/>
      <c r="Y70" s="557"/>
      <c r="Z70" s="506"/>
      <c r="AA70" s="507"/>
      <c r="AB70" s="507"/>
      <c r="AC70" s="507"/>
      <c r="AD70" s="507"/>
      <c r="AE70" s="507"/>
      <c r="AF70" s="507"/>
      <c r="AG70" s="507"/>
      <c r="AH70" s="507"/>
      <c r="AI70" s="507"/>
      <c r="AJ70" s="507"/>
      <c r="AK70" s="507"/>
      <c r="AL70" s="507"/>
      <c r="AM70" s="507"/>
      <c r="AN70" s="507"/>
      <c r="AO70" s="507"/>
      <c r="AP70" s="507"/>
      <c r="AQ70" s="563"/>
      <c r="AR70" s="563"/>
      <c r="AS70" s="507"/>
      <c r="AT70" s="507"/>
      <c r="AU70" s="507"/>
      <c r="AV70" s="507"/>
      <c r="AW70" s="507"/>
      <c r="AX70" s="507"/>
      <c r="AY70" s="507"/>
      <c r="AZ70" s="507"/>
      <c r="BA70" s="507"/>
      <c r="BB70" s="507"/>
      <c r="BC70" s="507"/>
      <c r="BD70" s="507"/>
      <c r="BE70" s="507"/>
      <c r="BF70" s="507"/>
      <c r="BG70" s="507"/>
      <c r="BH70" s="507"/>
      <c r="BI70" s="507"/>
      <c r="BJ70" s="507"/>
      <c r="BK70" s="507"/>
      <c r="BL70" s="507"/>
      <c r="BM70" s="507"/>
    </row>
    <row r="71" spans="1:65" ht="27" customHeight="1" x14ac:dyDescent="0.2">
      <c r="A71" s="564"/>
      <c r="B71" s="507"/>
      <c r="C71" s="507"/>
      <c r="D71" s="507"/>
      <c r="E71" s="507"/>
      <c r="F71" s="507"/>
      <c r="G71" s="507"/>
      <c r="H71" s="506"/>
      <c r="I71" s="506"/>
      <c r="J71" s="506"/>
      <c r="K71" s="506"/>
      <c r="L71" s="506"/>
      <c r="M71" s="506"/>
      <c r="N71" s="506"/>
      <c r="O71" s="506"/>
      <c r="P71" s="557"/>
      <c r="Q71" s="506"/>
      <c r="R71" s="558"/>
      <c r="S71" s="506"/>
      <c r="T71" s="506"/>
      <c r="U71" s="506"/>
      <c r="V71" s="604"/>
      <c r="W71" s="521"/>
      <c r="X71" s="521"/>
      <c r="Y71" s="557"/>
      <c r="Z71" s="506"/>
      <c r="AA71" s="507"/>
      <c r="AB71" s="507"/>
      <c r="AC71" s="507"/>
      <c r="AD71" s="507"/>
      <c r="AE71" s="507"/>
      <c r="AF71" s="507"/>
      <c r="AG71" s="507"/>
      <c r="AH71" s="507"/>
      <c r="AI71" s="507"/>
      <c r="AJ71" s="507"/>
      <c r="AK71" s="507"/>
      <c r="AL71" s="507"/>
      <c r="AM71" s="507"/>
      <c r="AN71" s="507"/>
      <c r="AO71" s="507"/>
      <c r="AP71" s="507"/>
      <c r="AQ71" s="563"/>
      <c r="AR71" s="563"/>
      <c r="AS71" s="507"/>
      <c r="AT71" s="507"/>
      <c r="AU71" s="507"/>
      <c r="AV71" s="507"/>
      <c r="AW71" s="507"/>
      <c r="AX71" s="507"/>
      <c r="AY71" s="507"/>
      <c r="AZ71" s="507"/>
      <c r="BA71" s="507"/>
      <c r="BB71" s="507"/>
      <c r="BC71" s="507"/>
      <c r="BD71" s="507"/>
      <c r="BE71" s="507"/>
      <c r="BF71" s="507"/>
      <c r="BG71" s="507"/>
      <c r="BH71" s="507"/>
      <c r="BI71" s="507"/>
      <c r="BJ71" s="507"/>
      <c r="BK71" s="507"/>
      <c r="BL71" s="507"/>
      <c r="BM71" s="507"/>
    </row>
    <row r="72" spans="1:65" ht="27" customHeight="1" x14ac:dyDescent="0.2">
      <c r="A72" s="564"/>
      <c r="B72" s="507"/>
      <c r="C72" s="507"/>
      <c r="D72" s="507"/>
      <c r="E72" s="507"/>
      <c r="F72" s="507"/>
      <c r="G72" s="507"/>
      <c r="H72" s="506"/>
      <c r="I72" s="506"/>
      <c r="J72" s="506"/>
      <c r="K72" s="506"/>
      <c r="L72" s="506"/>
      <c r="M72" s="506"/>
      <c r="N72" s="506"/>
      <c r="O72" s="506"/>
      <c r="P72" s="557"/>
      <c r="Q72" s="506"/>
      <c r="R72" s="558"/>
      <c r="S72" s="506"/>
      <c r="T72" s="506"/>
      <c r="U72" s="506"/>
      <c r="V72" s="604"/>
      <c r="W72" s="521"/>
      <c r="X72" s="521"/>
      <c r="Y72" s="557"/>
      <c r="Z72" s="506"/>
      <c r="AA72" s="507"/>
      <c r="AB72" s="507"/>
      <c r="AC72" s="507"/>
      <c r="AD72" s="507"/>
      <c r="AE72" s="507"/>
      <c r="AF72" s="507"/>
      <c r="AG72" s="507"/>
      <c r="AH72" s="507"/>
      <c r="AI72" s="507"/>
      <c r="AJ72" s="507"/>
      <c r="AK72" s="507"/>
      <c r="AL72" s="507"/>
      <c r="AM72" s="507"/>
      <c r="AN72" s="507"/>
      <c r="AO72" s="507"/>
      <c r="AP72" s="507"/>
      <c r="AQ72" s="563"/>
      <c r="AR72" s="563"/>
      <c r="AS72" s="507"/>
      <c r="AT72" s="507"/>
      <c r="AU72" s="507"/>
      <c r="AV72" s="507"/>
      <c r="AW72" s="507"/>
      <c r="AX72" s="507"/>
      <c r="AY72" s="507"/>
      <c r="AZ72" s="507"/>
      <c r="BA72" s="507"/>
      <c r="BB72" s="507"/>
      <c r="BC72" s="507"/>
      <c r="BD72" s="507"/>
      <c r="BE72" s="507"/>
      <c r="BF72" s="507"/>
      <c r="BG72" s="507"/>
      <c r="BH72" s="507"/>
      <c r="BI72" s="507"/>
      <c r="BJ72" s="507"/>
      <c r="BK72" s="507"/>
      <c r="BL72" s="507"/>
      <c r="BM72" s="507"/>
    </row>
    <row r="73" spans="1:65" ht="27" customHeight="1" x14ac:dyDescent="0.2">
      <c r="A73" s="564"/>
      <c r="B73" s="507"/>
      <c r="C73" s="507"/>
      <c r="D73" s="507"/>
      <c r="E73" s="507"/>
      <c r="F73" s="507"/>
      <c r="G73" s="507"/>
      <c r="H73" s="506"/>
      <c r="I73" s="506"/>
      <c r="J73" s="506"/>
      <c r="K73" s="506"/>
      <c r="L73" s="506"/>
      <c r="M73" s="506"/>
      <c r="N73" s="506"/>
      <c r="O73" s="506"/>
      <c r="P73" s="557"/>
      <c r="Q73" s="506"/>
      <c r="R73" s="558"/>
      <c r="S73" s="506"/>
      <c r="T73" s="506"/>
      <c r="U73" s="506"/>
      <c r="V73" s="604"/>
      <c r="W73" s="521"/>
      <c r="X73" s="521"/>
      <c r="Y73" s="557"/>
      <c r="Z73" s="506"/>
      <c r="AA73" s="507"/>
      <c r="AB73" s="507"/>
      <c r="AC73" s="507"/>
      <c r="AD73" s="507"/>
      <c r="AE73" s="507"/>
      <c r="AF73" s="507"/>
      <c r="AG73" s="507"/>
      <c r="AH73" s="507"/>
      <c r="AI73" s="507"/>
      <c r="AJ73" s="507"/>
      <c r="AK73" s="507"/>
      <c r="AL73" s="507"/>
      <c r="AM73" s="507"/>
      <c r="AN73" s="507"/>
      <c r="AO73" s="507"/>
      <c r="AP73" s="507"/>
      <c r="AQ73" s="563"/>
      <c r="AR73" s="563"/>
      <c r="AS73" s="507"/>
      <c r="AT73" s="507"/>
      <c r="AU73" s="507"/>
      <c r="AV73" s="507"/>
      <c r="AW73" s="507"/>
      <c r="AX73" s="507"/>
      <c r="AY73" s="507"/>
      <c r="AZ73" s="507"/>
      <c r="BA73" s="507"/>
      <c r="BB73" s="507"/>
      <c r="BC73" s="507"/>
      <c r="BD73" s="507"/>
      <c r="BE73" s="507"/>
      <c r="BF73" s="507"/>
      <c r="BG73" s="507"/>
      <c r="BH73" s="507"/>
      <c r="BI73" s="507"/>
      <c r="BJ73" s="507"/>
      <c r="BK73" s="507"/>
      <c r="BL73" s="507"/>
      <c r="BM73" s="507"/>
    </row>
    <row r="74" spans="1:65" ht="27" customHeight="1" x14ac:dyDescent="0.2">
      <c r="A74" s="564"/>
      <c r="B74" s="507"/>
      <c r="C74" s="507"/>
      <c r="D74" s="507"/>
      <c r="E74" s="507"/>
      <c r="F74" s="507"/>
      <c r="G74" s="507"/>
      <c r="H74" s="506"/>
      <c r="I74" s="506"/>
      <c r="J74" s="506"/>
      <c r="K74" s="506"/>
      <c r="L74" s="506"/>
      <c r="M74" s="506"/>
      <c r="N74" s="506"/>
      <c r="O74" s="506"/>
      <c r="P74" s="557"/>
      <c r="Q74" s="506"/>
      <c r="R74" s="558"/>
      <c r="S74" s="506"/>
      <c r="T74" s="506"/>
      <c r="U74" s="506"/>
      <c r="V74" s="604"/>
      <c r="W74" s="521"/>
      <c r="X74" s="521"/>
      <c r="Y74" s="557"/>
      <c r="Z74" s="506"/>
      <c r="AA74" s="507"/>
      <c r="AB74" s="507"/>
      <c r="AC74" s="507"/>
      <c r="AD74" s="507"/>
      <c r="AE74" s="507"/>
      <c r="AF74" s="507"/>
      <c r="AG74" s="507"/>
      <c r="AH74" s="507"/>
      <c r="AI74" s="507"/>
      <c r="AJ74" s="507"/>
      <c r="AK74" s="507"/>
      <c r="AL74" s="507"/>
      <c r="AM74" s="507"/>
      <c r="AN74" s="507"/>
      <c r="AO74" s="507"/>
      <c r="AP74" s="507"/>
      <c r="AQ74" s="563"/>
      <c r="AR74" s="563"/>
      <c r="AS74" s="507"/>
      <c r="AT74" s="507"/>
      <c r="AU74" s="507"/>
      <c r="AV74" s="507"/>
      <c r="AW74" s="507"/>
      <c r="AX74" s="507"/>
      <c r="AY74" s="507"/>
      <c r="AZ74" s="507"/>
      <c r="BA74" s="507"/>
      <c r="BB74" s="507"/>
      <c r="BC74" s="507"/>
      <c r="BD74" s="507"/>
      <c r="BE74" s="507"/>
      <c r="BF74" s="507"/>
      <c r="BG74" s="507"/>
      <c r="BH74" s="507"/>
      <c r="BI74" s="507"/>
      <c r="BJ74" s="507"/>
      <c r="BK74" s="507"/>
      <c r="BL74" s="507"/>
      <c r="BM74" s="507"/>
    </row>
    <row r="75" spans="1:65" ht="27" customHeight="1" x14ac:dyDescent="0.2">
      <c r="A75" s="564"/>
      <c r="B75" s="507"/>
      <c r="C75" s="507"/>
      <c r="D75" s="507"/>
      <c r="E75" s="507"/>
      <c r="F75" s="507"/>
      <c r="G75" s="507"/>
      <c r="H75" s="506"/>
      <c r="I75" s="506"/>
      <c r="J75" s="506"/>
      <c r="K75" s="506"/>
      <c r="L75" s="506"/>
      <c r="M75" s="506"/>
      <c r="N75" s="506"/>
      <c r="O75" s="506"/>
      <c r="P75" s="557"/>
      <c r="Q75" s="506"/>
      <c r="R75" s="558"/>
      <c r="S75" s="506"/>
      <c r="T75" s="506"/>
      <c r="U75" s="506"/>
      <c r="V75" s="604"/>
      <c r="W75" s="521"/>
      <c r="X75" s="521"/>
      <c r="Y75" s="557"/>
      <c r="Z75" s="506"/>
      <c r="AA75" s="507"/>
      <c r="AB75" s="507"/>
      <c r="AC75" s="507"/>
      <c r="AD75" s="507"/>
      <c r="AE75" s="507"/>
      <c r="AF75" s="507"/>
      <c r="AG75" s="507"/>
      <c r="AH75" s="507"/>
      <c r="AI75" s="507"/>
      <c r="AJ75" s="507"/>
      <c r="AK75" s="507"/>
      <c r="AL75" s="507"/>
      <c r="AM75" s="507"/>
      <c r="AN75" s="507"/>
      <c r="AO75" s="507"/>
      <c r="AP75" s="507"/>
      <c r="AQ75" s="563"/>
      <c r="AR75" s="563"/>
      <c r="AS75" s="507"/>
      <c r="AT75" s="507"/>
      <c r="AU75" s="507"/>
      <c r="AV75" s="507"/>
      <c r="AW75" s="507"/>
      <c r="AX75" s="507"/>
      <c r="AY75" s="507"/>
      <c r="AZ75" s="507"/>
      <c r="BA75" s="507"/>
      <c r="BB75" s="507"/>
      <c r="BC75" s="507"/>
      <c r="BD75" s="507"/>
      <c r="BE75" s="507"/>
      <c r="BF75" s="507"/>
      <c r="BG75" s="507"/>
      <c r="BH75" s="507"/>
      <c r="BI75" s="507"/>
      <c r="BJ75" s="507"/>
      <c r="BK75" s="507"/>
      <c r="BL75" s="507"/>
      <c r="BM75" s="507"/>
    </row>
    <row r="76" spans="1:65" ht="27" customHeight="1" x14ac:dyDescent="0.2">
      <c r="A76" s="564"/>
      <c r="B76" s="507"/>
      <c r="C76" s="507"/>
      <c r="D76" s="507"/>
      <c r="E76" s="507"/>
      <c r="F76" s="507"/>
      <c r="G76" s="507"/>
      <c r="H76" s="506"/>
      <c r="I76" s="506"/>
      <c r="J76" s="506"/>
      <c r="K76" s="506"/>
      <c r="L76" s="506"/>
      <c r="M76" s="506"/>
      <c r="N76" s="506"/>
      <c r="O76" s="506"/>
      <c r="P76" s="557"/>
      <c r="Q76" s="506"/>
      <c r="R76" s="558"/>
      <c r="S76" s="506"/>
      <c r="T76" s="506"/>
      <c r="U76" s="506"/>
      <c r="V76" s="604"/>
      <c r="W76" s="521"/>
      <c r="X76" s="521"/>
      <c r="Y76" s="557"/>
      <c r="Z76" s="506"/>
      <c r="AA76" s="507"/>
      <c r="AB76" s="507"/>
      <c r="AC76" s="507"/>
      <c r="AD76" s="507"/>
      <c r="AE76" s="507"/>
      <c r="AF76" s="507"/>
      <c r="AG76" s="507"/>
      <c r="AH76" s="507"/>
      <c r="AI76" s="507"/>
      <c r="AJ76" s="507"/>
      <c r="AK76" s="507"/>
      <c r="AL76" s="507"/>
      <c r="AM76" s="507"/>
      <c r="AN76" s="507"/>
      <c r="AO76" s="507"/>
      <c r="AP76" s="507"/>
      <c r="AQ76" s="563"/>
      <c r="AR76" s="563"/>
      <c r="AS76" s="507"/>
      <c r="AT76" s="507"/>
      <c r="AU76" s="507"/>
      <c r="AV76" s="507"/>
      <c r="AW76" s="507"/>
      <c r="AX76" s="507"/>
      <c r="AY76" s="507"/>
      <c r="AZ76" s="507"/>
      <c r="BA76" s="507"/>
      <c r="BB76" s="507"/>
      <c r="BC76" s="507"/>
      <c r="BD76" s="507"/>
      <c r="BE76" s="507"/>
      <c r="BF76" s="507"/>
      <c r="BG76" s="507"/>
      <c r="BH76" s="507"/>
      <c r="BI76" s="507"/>
      <c r="BJ76" s="507"/>
      <c r="BK76" s="507"/>
      <c r="BL76" s="507"/>
      <c r="BM76" s="507"/>
    </row>
    <row r="77" spans="1:65" ht="27" customHeight="1" x14ac:dyDescent="0.2">
      <c r="A77" s="564"/>
      <c r="B77" s="507"/>
      <c r="C77" s="507"/>
      <c r="D77" s="507"/>
      <c r="E77" s="507"/>
      <c r="F77" s="507"/>
      <c r="G77" s="507"/>
      <c r="H77" s="506"/>
      <c r="I77" s="506"/>
      <c r="J77" s="506"/>
      <c r="K77" s="506"/>
      <c r="L77" s="506"/>
      <c r="M77" s="506"/>
      <c r="N77" s="506"/>
      <c r="O77" s="506"/>
      <c r="P77" s="557"/>
      <c r="Q77" s="506"/>
      <c r="R77" s="558"/>
      <c r="S77" s="506"/>
      <c r="T77" s="506"/>
      <c r="U77" s="506"/>
      <c r="V77" s="604"/>
      <c r="W77" s="605"/>
      <c r="X77" s="605"/>
      <c r="Y77" s="557"/>
      <c r="Z77" s="506"/>
      <c r="AA77" s="507"/>
      <c r="AB77" s="507"/>
      <c r="AC77" s="507"/>
      <c r="AD77" s="507"/>
      <c r="AE77" s="507"/>
      <c r="AF77" s="507"/>
      <c r="AG77" s="507"/>
      <c r="AH77" s="507"/>
      <c r="AI77" s="507"/>
      <c r="AJ77" s="507"/>
      <c r="AK77" s="507"/>
      <c r="AL77" s="507"/>
      <c r="AM77" s="507"/>
      <c r="AN77" s="507"/>
      <c r="AO77" s="507"/>
      <c r="AP77" s="507"/>
      <c r="AQ77" s="563"/>
      <c r="AR77" s="563"/>
      <c r="AS77" s="507"/>
      <c r="AT77" s="507"/>
      <c r="AU77" s="507"/>
      <c r="AV77" s="507"/>
      <c r="AW77" s="507"/>
      <c r="AX77" s="507"/>
      <c r="AY77" s="507"/>
      <c r="AZ77" s="507"/>
      <c r="BA77" s="507"/>
      <c r="BB77" s="507"/>
      <c r="BC77" s="507"/>
      <c r="BD77" s="507"/>
      <c r="BE77" s="507"/>
      <c r="BF77" s="507"/>
      <c r="BG77" s="507"/>
      <c r="BH77" s="507"/>
      <c r="BI77" s="507"/>
      <c r="BJ77" s="507"/>
      <c r="BK77" s="507"/>
      <c r="BL77" s="507"/>
      <c r="BM77" s="507"/>
    </row>
    <row r="78" spans="1:65" ht="27" customHeight="1" x14ac:dyDescent="0.2">
      <c r="A78" s="564"/>
      <c r="B78" s="507"/>
      <c r="C78" s="507"/>
      <c r="D78" s="507"/>
      <c r="E78" s="507"/>
      <c r="F78" s="507"/>
      <c r="G78" s="507"/>
      <c r="H78" s="506"/>
      <c r="I78" s="506"/>
      <c r="J78" s="506"/>
      <c r="K78" s="506"/>
      <c r="L78" s="506"/>
      <c r="M78" s="506"/>
      <c r="N78" s="506"/>
      <c r="O78" s="506"/>
      <c r="P78" s="557"/>
      <c r="Q78" s="506"/>
      <c r="R78" s="558"/>
      <c r="S78" s="506"/>
      <c r="T78" s="506"/>
      <c r="U78" s="506"/>
      <c r="V78" s="604"/>
      <c r="W78" s="521"/>
      <c r="X78" s="521"/>
      <c r="Y78" s="557"/>
      <c r="Z78" s="506"/>
      <c r="AA78" s="507"/>
      <c r="AB78" s="507"/>
      <c r="AC78" s="507"/>
      <c r="AD78" s="507"/>
      <c r="AE78" s="507"/>
      <c r="AF78" s="507"/>
      <c r="AG78" s="507"/>
      <c r="AH78" s="507"/>
      <c r="AI78" s="507"/>
      <c r="AJ78" s="507"/>
      <c r="AK78" s="507"/>
      <c r="AL78" s="507"/>
      <c r="AM78" s="507"/>
      <c r="AN78" s="507"/>
      <c r="AO78" s="507"/>
      <c r="AP78" s="507"/>
      <c r="AQ78" s="563"/>
      <c r="AR78" s="563"/>
      <c r="AS78" s="507"/>
      <c r="AT78" s="507"/>
      <c r="AU78" s="507"/>
      <c r="AV78" s="507"/>
      <c r="AW78" s="507"/>
      <c r="AX78" s="507"/>
      <c r="AY78" s="507"/>
      <c r="AZ78" s="507"/>
      <c r="BA78" s="507"/>
      <c r="BB78" s="507"/>
      <c r="BC78" s="507"/>
      <c r="BD78" s="507"/>
      <c r="BE78" s="507"/>
      <c r="BF78" s="507"/>
      <c r="BG78" s="507"/>
      <c r="BH78" s="507"/>
      <c r="BI78" s="507"/>
      <c r="BJ78" s="507"/>
      <c r="BK78" s="507"/>
      <c r="BL78" s="507"/>
      <c r="BM78" s="507"/>
    </row>
    <row r="79" spans="1:65" ht="27" customHeight="1" x14ac:dyDescent="0.2">
      <c r="A79" s="564"/>
      <c r="B79" s="507"/>
      <c r="C79" s="507"/>
      <c r="D79" s="507"/>
      <c r="E79" s="507"/>
      <c r="F79" s="507"/>
      <c r="G79" s="507"/>
      <c r="H79" s="506"/>
      <c r="I79" s="506"/>
      <c r="J79" s="506"/>
      <c r="K79" s="506"/>
      <c r="L79" s="506"/>
      <c r="M79" s="506"/>
      <c r="N79" s="506"/>
      <c r="O79" s="506"/>
      <c r="P79" s="557"/>
      <c r="Q79" s="506"/>
      <c r="R79" s="558"/>
      <c r="S79" s="506"/>
      <c r="T79" s="506"/>
      <c r="U79" s="506"/>
      <c r="V79" s="604"/>
      <c r="W79" s="521"/>
      <c r="X79" s="521"/>
      <c r="Y79" s="557"/>
      <c r="Z79" s="506"/>
      <c r="AA79" s="507"/>
      <c r="AB79" s="507"/>
      <c r="AC79" s="507"/>
      <c r="AD79" s="507"/>
      <c r="AE79" s="507"/>
      <c r="AF79" s="507"/>
      <c r="AG79" s="507"/>
      <c r="AH79" s="507"/>
      <c r="AI79" s="507"/>
      <c r="AJ79" s="507"/>
      <c r="AK79" s="507"/>
      <c r="AL79" s="507"/>
      <c r="AM79" s="507"/>
      <c r="AN79" s="507"/>
      <c r="AO79" s="507"/>
      <c r="AP79" s="507"/>
      <c r="AQ79" s="563"/>
      <c r="AR79" s="563"/>
      <c r="AS79" s="507"/>
      <c r="AT79" s="507"/>
      <c r="AU79" s="507"/>
      <c r="AV79" s="507"/>
      <c r="AW79" s="507"/>
      <c r="AX79" s="507"/>
      <c r="AY79" s="507"/>
      <c r="AZ79" s="507"/>
      <c r="BA79" s="507"/>
      <c r="BB79" s="507"/>
      <c r="BC79" s="507"/>
      <c r="BD79" s="507"/>
      <c r="BE79" s="507"/>
      <c r="BF79" s="507"/>
      <c r="BG79" s="507"/>
      <c r="BH79" s="507"/>
      <c r="BI79" s="507"/>
      <c r="BJ79" s="507"/>
      <c r="BK79" s="507"/>
      <c r="BL79" s="507"/>
      <c r="BM79" s="507"/>
    </row>
    <row r="80" spans="1:65" ht="27" customHeight="1" x14ac:dyDescent="0.2">
      <c r="A80" s="564"/>
      <c r="B80" s="507"/>
      <c r="C80" s="507"/>
      <c r="D80" s="507"/>
      <c r="E80" s="507"/>
      <c r="F80" s="507"/>
      <c r="G80" s="507"/>
      <c r="H80" s="506"/>
      <c r="I80" s="506"/>
      <c r="J80" s="506"/>
      <c r="K80" s="506"/>
      <c r="L80" s="506"/>
      <c r="M80" s="506"/>
      <c r="N80" s="506"/>
      <c r="O80" s="506"/>
      <c r="P80" s="557"/>
      <c r="Q80" s="506"/>
      <c r="R80" s="558"/>
      <c r="S80" s="506"/>
      <c r="T80" s="506"/>
      <c r="U80" s="506"/>
      <c r="V80" s="604"/>
      <c r="W80" s="506"/>
      <c r="X80" s="506"/>
      <c r="Y80" s="557"/>
      <c r="Z80" s="506"/>
      <c r="AA80" s="507"/>
      <c r="AB80" s="507"/>
      <c r="AC80" s="507"/>
      <c r="AD80" s="507"/>
      <c r="AE80" s="507"/>
      <c r="AF80" s="507"/>
      <c r="AG80" s="507"/>
      <c r="AH80" s="507"/>
      <c r="AI80" s="507"/>
      <c r="AJ80" s="507"/>
      <c r="AK80" s="507"/>
      <c r="AL80" s="507"/>
      <c r="AM80" s="507"/>
      <c r="AN80" s="507"/>
      <c r="AO80" s="507"/>
      <c r="AP80" s="507"/>
      <c r="AQ80" s="563"/>
      <c r="AR80" s="563"/>
      <c r="AS80" s="507"/>
      <c r="AT80" s="507"/>
      <c r="AU80" s="507"/>
      <c r="AV80" s="507"/>
      <c r="AW80" s="507"/>
      <c r="AX80" s="507"/>
      <c r="AY80" s="507"/>
      <c r="AZ80" s="507"/>
      <c r="BA80" s="507"/>
      <c r="BB80" s="507"/>
      <c r="BC80" s="507"/>
      <c r="BD80" s="507"/>
      <c r="BE80" s="507"/>
      <c r="BF80" s="507"/>
      <c r="BG80" s="507"/>
      <c r="BH80" s="507"/>
      <c r="BI80" s="507"/>
      <c r="BJ80" s="507"/>
      <c r="BK80" s="507"/>
      <c r="BL80" s="507"/>
      <c r="BM80" s="507"/>
    </row>
    <row r="81" spans="1:65" ht="27" customHeight="1" x14ac:dyDescent="0.2">
      <c r="A81" s="564"/>
      <c r="B81" s="507"/>
      <c r="C81" s="507"/>
      <c r="D81" s="507"/>
      <c r="E81" s="507"/>
      <c r="F81" s="507"/>
      <c r="G81" s="507"/>
      <c r="H81" s="506"/>
      <c r="I81" s="506"/>
      <c r="J81" s="506"/>
      <c r="K81" s="506"/>
      <c r="L81" s="506"/>
      <c r="M81" s="506"/>
      <c r="N81" s="506"/>
      <c r="O81" s="506"/>
      <c r="P81" s="557"/>
      <c r="Q81" s="506"/>
      <c r="R81" s="558"/>
      <c r="S81" s="506"/>
      <c r="T81" s="506"/>
      <c r="U81" s="506"/>
      <c r="V81" s="604"/>
      <c r="W81" s="506"/>
      <c r="X81" s="506"/>
      <c r="Y81" s="557"/>
      <c r="Z81" s="506"/>
      <c r="AA81" s="507"/>
      <c r="AB81" s="507"/>
      <c r="AC81" s="507"/>
      <c r="AD81" s="507"/>
      <c r="AE81" s="507"/>
      <c r="AF81" s="507"/>
      <c r="AG81" s="507"/>
      <c r="AH81" s="507"/>
      <c r="AI81" s="507"/>
      <c r="AJ81" s="507"/>
      <c r="AK81" s="507"/>
      <c r="AL81" s="507"/>
      <c r="AM81" s="507"/>
      <c r="AN81" s="507"/>
      <c r="AO81" s="507"/>
      <c r="AP81" s="507"/>
      <c r="AQ81" s="563"/>
      <c r="AR81" s="563"/>
      <c r="AS81" s="507"/>
      <c r="AT81" s="507"/>
      <c r="AU81" s="507"/>
      <c r="AV81" s="507"/>
      <c r="AW81" s="507"/>
      <c r="AX81" s="507"/>
      <c r="AY81" s="507"/>
      <c r="AZ81" s="507"/>
      <c r="BA81" s="507"/>
      <c r="BB81" s="507"/>
      <c r="BC81" s="507"/>
      <c r="BD81" s="507"/>
      <c r="BE81" s="507"/>
      <c r="BF81" s="507"/>
      <c r="BG81" s="507"/>
      <c r="BH81" s="507"/>
      <c r="BI81" s="507"/>
      <c r="BJ81" s="507"/>
      <c r="BK81" s="507"/>
      <c r="BL81" s="507"/>
      <c r="BM81" s="507"/>
    </row>
    <row r="82" spans="1:65" ht="27" customHeight="1" x14ac:dyDescent="0.2">
      <c r="A82" s="564"/>
      <c r="B82" s="507"/>
      <c r="C82" s="507"/>
      <c r="D82" s="507"/>
      <c r="E82" s="507"/>
      <c r="F82" s="507"/>
      <c r="G82" s="507"/>
      <c r="H82" s="506"/>
      <c r="I82" s="506"/>
      <c r="J82" s="506"/>
      <c r="K82" s="506"/>
      <c r="L82" s="506"/>
      <c r="M82" s="506"/>
      <c r="N82" s="506"/>
      <c r="O82" s="506"/>
      <c r="P82" s="557"/>
      <c r="Q82" s="506"/>
      <c r="R82" s="558"/>
      <c r="S82" s="506"/>
      <c r="T82" s="506"/>
      <c r="U82" s="506"/>
      <c r="V82" s="604"/>
      <c r="W82" s="506"/>
      <c r="X82" s="506"/>
      <c r="Y82" s="557"/>
      <c r="Z82" s="506"/>
      <c r="AA82" s="507"/>
      <c r="AB82" s="507"/>
      <c r="AC82" s="507"/>
      <c r="AD82" s="507"/>
      <c r="AE82" s="507"/>
      <c r="AF82" s="507"/>
      <c r="AG82" s="507"/>
      <c r="AH82" s="507"/>
      <c r="AI82" s="507"/>
      <c r="AJ82" s="507"/>
      <c r="AK82" s="507"/>
      <c r="AL82" s="507"/>
      <c r="AM82" s="507"/>
      <c r="AN82" s="507"/>
      <c r="AO82" s="507"/>
      <c r="AP82" s="507"/>
      <c r="AQ82" s="563"/>
      <c r="AR82" s="563"/>
      <c r="AS82" s="507"/>
      <c r="AT82" s="507"/>
      <c r="AU82" s="507"/>
      <c r="AV82" s="507"/>
      <c r="AW82" s="507"/>
      <c r="AX82" s="507"/>
      <c r="AY82" s="507"/>
      <c r="AZ82" s="507"/>
      <c r="BA82" s="507"/>
      <c r="BB82" s="507"/>
      <c r="BC82" s="507"/>
      <c r="BD82" s="507"/>
      <c r="BE82" s="507"/>
      <c r="BF82" s="507"/>
      <c r="BG82" s="507"/>
      <c r="BH82" s="507"/>
      <c r="BI82" s="507"/>
      <c r="BJ82" s="507"/>
      <c r="BK82" s="507"/>
      <c r="BL82" s="507"/>
      <c r="BM82" s="507"/>
    </row>
    <row r="83" spans="1:65" ht="27" customHeight="1" x14ac:dyDescent="0.2">
      <c r="A83" s="564"/>
      <c r="B83" s="507"/>
      <c r="C83" s="507"/>
      <c r="D83" s="507"/>
      <c r="E83" s="507"/>
      <c r="F83" s="507"/>
      <c r="G83" s="507"/>
      <c r="H83" s="506"/>
      <c r="I83" s="506"/>
      <c r="J83" s="506"/>
      <c r="K83" s="506"/>
      <c r="L83" s="506"/>
      <c r="M83" s="506"/>
      <c r="N83" s="506"/>
      <c r="O83" s="506"/>
      <c r="P83" s="557"/>
      <c r="Q83" s="506"/>
      <c r="R83" s="558"/>
      <c r="S83" s="506"/>
      <c r="T83" s="506"/>
      <c r="U83" s="506"/>
      <c r="V83" s="604"/>
      <c r="W83" s="506"/>
      <c r="X83" s="506"/>
      <c r="Y83" s="557"/>
      <c r="Z83" s="506"/>
      <c r="AA83" s="507"/>
      <c r="AB83" s="507"/>
      <c r="AC83" s="507"/>
      <c r="AD83" s="507"/>
      <c r="AE83" s="507"/>
      <c r="AF83" s="507"/>
      <c r="AG83" s="507"/>
      <c r="AH83" s="507"/>
      <c r="AI83" s="507"/>
      <c r="AJ83" s="507"/>
      <c r="AK83" s="507"/>
      <c r="AL83" s="507"/>
      <c r="AM83" s="507"/>
      <c r="AN83" s="507"/>
      <c r="AO83" s="507"/>
      <c r="AP83" s="507"/>
      <c r="AQ83" s="563"/>
      <c r="AR83" s="563"/>
      <c r="AS83" s="507"/>
      <c r="AT83" s="507"/>
      <c r="AU83" s="507"/>
      <c r="AV83" s="507"/>
      <c r="AW83" s="507"/>
      <c r="AX83" s="507"/>
      <c r="AY83" s="507"/>
      <c r="AZ83" s="507"/>
      <c r="BA83" s="507"/>
      <c r="BB83" s="507"/>
      <c r="BC83" s="507"/>
      <c r="BD83" s="507"/>
      <c r="BE83" s="507"/>
      <c r="BF83" s="507"/>
      <c r="BG83" s="507"/>
      <c r="BH83" s="507"/>
      <c r="BI83" s="507"/>
      <c r="BJ83" s="507"/>
      <c r="BK83" s="507"/>
      <c r="BL83" s="507"/>
      <c r="BM83" s="507"/>
    </row>
    <row r="84" spans="1:65" ht="27" customHeight="1" x14ac:dyDescent="0.2">
      <c r="A84" s="564"/>
      <c r="B84" s="507"/>
      <c r="C84" s="507"/>
      <c r="D84" s="507"/>
      <c r="E84" s="507"/>
      <c r="F84" s="507"/>
      <c r="G84" s="507"/>
      <c r="H84" s="506"/>
      <c r="I84" s="506"/>
      <c r="J84" s="506"/>
      <c r="K84" s="506"/>
      <c r="L84" s="506"/>
      <c r="M84" s="506"/>
      <c r="N84" s="506"/>
      <c r="O84" s="506"/>
      <c r="P84" s="557"/>
      <c r="Q84" s="506"/>
      <c r="R84" s="558"/>
      <c r="S84" s="506"/>
      <c r="T84" s="506"/>
      <c r="U84" s="506"/>
      <c r="V84" s="604"/>
      <c r="W84" s="506"/>
      <c r="X84" s="506"/>
      <c r="Y84" s="557"/>
      <c r="Z84" s="506"/>
      <c r="AA84" s="507"/>
      <c r="AB84" s="507"/>
      <c r="AC84" s="507"/>
      <c r="AD84" s="507"/>
      <c r="AE84" s="507"/>
      <c r="AF84" s="507"/>
      <c r="AG84" s="507"/>
      <c r="AH84" s="507"/>
      <c r="AI84" s="507"/>
      <c r="AJ84" s="507"/>
      <c r="AK84" s="507"/>
      <c r="AL84" s="507"/>
      <c r="AM84" s="507"/>
      <c r="AN84" s="507"/>
      <c r="AO84" s="507"/>
      <c r="AP84" s="507"/>
      <c r="AQ84" s="563"/>
      <c r="AR84" s="563"/>
      <c r="AS84" s="507"/>
      <c r="AT84" s="507"/>
      <c r="AU84" s="507"/>
      <c r="AV84" s="507"/>
      <c r="AW84" s="507"/>
      <c r="AX84" s="507"/>
      <c r="AY84" s="507"/>
      <c r="AZ84" s="507"/>
      <c r="BA84" s="507"/>
      <c r="BB84" s="507"/>
      <c r="BC84" s="507"/>
      <c r="BD84" s="507"/>
      <c r="BE84" s="507"/>
      <c r="BF84" s="507"/>
      <c r="BG84" s="507"/>
      <c r="BH84" s="507"/>
      <c r="BI84" s="507"/>
      <c r="BJ84" s="507"/>
      <c r="BK84" s="507"/>
      <c r="BL84" s="507"/>
      <c r="BM84" s="507"/>
    </row>
    <row r="85" spans="1:65" ht="27" customHeight="1" x14ac:dyDescent="0.2">
      <c r="A85" s="564"/>
      <c r="B85" s="507"/>
      <c r="C85" s="507"/>
      <c r="D85" s="507"/>
      <c r="E85" s="507"/>
      <c r="F85" s="507"/>
      <c r="G85" s="507"/>
      <c r="H85" s="506"/>
      <c r="I85" s="506"/>
      <c r="J85" s="506"/>
      <c r="K85" s="506"/>
      <c r="L85" s="506"/>
      <c r="M85" s="506"/>
      <c r="N85" s="506"/>
      <c r="O85" s="506"/>
      <c r="P85" s="557"/>
      <c r="Q85" s="506"/>
      <c r="R85" s="558"/>
      <c r="S85" s="506"/>
      <c r="T85" s="506"/>
      <c r="U85" s="506"/>
      <c r="V85" s="604"/>
      <c r="W85" s="506"/>
      <c r="X85" s="506"/>
      <c r="Y85" s="557"/>
      <c r="Z85" s="506"/>
      <c r="AA85" s="507"/>
      <c r="AB85" s="507"/>
      <c r="AC85" s="507"/>
      <c r="AD85" s="507"/>
      <c r="AE85" s="507"/>
      <c r="AF85" s="507"/>
      <c r="AG85" s="507"/>
      <c r="AH85" s="507"/>
      <c r="AI85" s="507"/>
      <c r="AJ85" s="507"/>
      <c r="AK85" s="507"/>
      <c r="AL85" s="507"/>
      <c r="AM85" s="507"/>
      <c r="AN85" s="507"/>
      <c r="AO85" s="507"/>
      <c r="AP85" s="507"/>
      <c r="AQ85" s="563"/>
      <c r="AR85" s="563"/>
      <c r="AS85" s="507"/>
      <c r="AT85" s="507"/>
      <c r="AU85" s="507"/>
      <c r="AV85" s="507"/>
      <c r="AW85" s="507"/>
      <c r="AX85" s="507"/>
      <c r="AY85" s="507"/>
      <c r="AZ85" s="507"/>
      <c r="BA85" s="507"/>
      <c r="BB85" s="507"/>
      <c r="BC85" s="507"/>
      <c r="BD85" s="507"/>
      <c r="BE85" s="507"/>
      <c r="BF85" s="507"/>
      <c r="BG85" s="507"/>
      <c r="BH85" s="507"/>
      <c r="BI85" s="507"/>
      <c r="BJ85" s="507"/>
      <c r="BK85" s="507"/>
      <c r="BL85" s="507"/>
      <c r="BM85" s="507"/>
    </row>
    <row r="86" spans="1:65" ht="27" customHeight="1" x14ac:dyDescent="0.2">
      <c r="A86" s="564"/>
      <c r="B86" s="507"/>
      <c r="C86" s="507"/>
      <c r="D86" s="507"/>
      <c r="E86" s="507"/>
      <c r="F86" s="507"/>
      <c r="G86" s="507"/>
      <c r="H86" s="506"/>
      <c r="I86" s="506"/>
      <c r="J86" s="506"/>
      <c r="K86" s="506"/>
      <c r="L86" s="506"/>
      <c r="M86" s="506"/>
      <c r="N86" s="506"/>
      <c r="O86" s="506"/>
      <c r="P86" s="557"/>
      <c r="Q86" s="506"/>
      <c r="R86" s="558"/>
      <c r="S86" s="506"/>
      <c r="T86" s="506"/>
      <c r="U86" s="506"/>
      <c r="V86" s="604"/>
      <c r="W86" s="506"/>
      <c r="X86" s="506"/>
      <c r="Y86" s="557"/>
      <c r="Z86" s="506"/>
      <c r="AA86" s="507"/>
      <c r="AB86" s="507"/>
      <c r="AC86" s="507"/>
      <c r="AD86" s="507"/>
      <c r="AE86" s="507"/>
      <c r="AF86" s="507"/>
      <c r="AG86" s="507"/>
      <c r="AH86" s="507"/>
      <c r="AI86" s="507"/>
      <c r="AJ86" s="507"/>
      <c r="AK86" s="507"/>
      <c r="AL86" s="507"/>
      <c r="AM86" s="507"/>
      <c r="AN86" s="507"/>
      <c r="AO86" s="507"/>
      <c r="AP86" s="507"/>
      <c r="AQ86" s="563"/>
      <c r="AR86" s="563"/>
      <c r="AS86" s="507"/>
      <c r="AT86" s="507"/>
      <c r="AU86" s="507"/>
      <c r="AV86" s="507"/>
      <c r="AW86" s="507"/>
      <c r="AX86" s="507"/>
      <c r="AY86" s="507"/>
      <c r="AZ86" s="507"/>
      <c r="BA86" s="507"/>
      <c r="BB86" s="507"/>
      <c r="BC86" s="507"/>
      <c r="BD86" s="507"/>
      <c r="BE86" s="507"/>
      <c r="BF86" s="507"/>
      <c r="BG86" s="507"/>
      <c r="BH86" s="507"/>
      <c r="BI86" s="507"/>
      <c r="BJ86" s="507"/>
      <c r="BK86" s="507"/>
      <c r="BL86" s="507"/>
      <c r="BM86" s="507"/>
    </row>
    <row r="87" spans="1:65" ht="27" customHeight="1" x14ac:dyDescent="0.2">
      <c r="A87" s="564"/>
      <c r="B87" s="507"/>
      <c r="C87" s="507"/>
      <c r="D87" s="507"/>
      <c r="E87" s="507"/>
      <c r="F87" s="507"/>
      <c r="G87" s="507"/>
      <c r="H87" s="506"/>
      <c r="I87" s="506"/>
      <c r="J87" s="506"/>
      <c r="K87" s="506"/>
      <c r="L87" s="506"/>
      <c r="M87" s="506"/>
      <c r="N87" s="506"/>
      <c r="O87" s="506"/>
      <c r="P87" s="557"/>
      <c r="Q87" s="506"/>
      <c r="R87" s="558"/>
      <c r="S87" s="506"/>
      <c r="T87" s="506"/>
      <c r="U87" s="506"/>
      <c r="V87" s="604"/>
      <c r="W87" s="506"/>
      <c r="X87" s="506"/>
      <c r="Y87" s="557"/>
      <c r="Z87" s="506"/>
      <c r="AA87" s="507"/>
      <c r="AB87" s="507"/>
      <c r="AC87" s="507"/>
      <c r="AD87" s="507"/>
      <c r="AE87" s="507"/>
      <c r="AF87" s="507"/>
      <c r="AG87" s="507"/>
      <c r="AH87" s="507"/>
      <c r="AI87" s="507"/>
      <c r="AJ87" s="507"/>
      <c r="AK87" s="507"/>
      <c r="AL87" s="507"/>
      <c r="AM87" s="507"/>
      <c r="AN87" s="507"/>
      <c r="AO87" s="507"/>
      <c r="AP87" s="507"/>
      <c r="AQ87" s="563"/>
      <c r="AR87" s="563"/>
      <c r="AS87" s="507"/>
      <c r="AT87" s="507"/>
      <c r="AU87" s="507"/>
      <c r="AV87" s="507"/>
      <c r="AW87" s="507"/>
      <c r="AX87" s="507"/>
      <c r="AY87" s="507"/>
      <c r="AZ87" s="507"/>
      <c r="BA87" s="507"/>
      <c r="BB87" s="507"/>
      <c r="BC87" s="507"/>
      <c r="BD87" s="507"/>
      <c r="BE87" s="507"/>
      <c r="BF87" s="507"/>
      <c r="BG87" s="507"/>
      <c r="BH87" s="507"/>
      <c r="BI87" s="507"/>
      <c r="BJ87" s="507"/>
      <c r="BK87" s="507"/>
      <c r="BL87" s="507"/>
      <c r="BM87" s="507"/>
    </row>
    <row r="88" spans="1:65" ht="27" customHeight="1" x14ac:dyDescent="0.2">
      <c r="A88" s="564"/>
      <c r="B88" s="507"/>
      <c r="C88" s="507"/>
      <c r="D88" s="507"/>
      <c r="E88" s="507"/>
      <c r="F88" s="507"/>
      <c r="G88" s="507"/>
      <c r="H88" s="506"/>
      <c r="I88" s="506"/>
      <c r="J88" s="506"/>
      <c r="K88" s="506"/>
      <c r="L88" s="506"/>
      <c r="M88" s="506"/>
      <c r="N88" s="506"/>
      <c r="O88" s="506"/>
      <c r="P88" s="557"/>
      <c r="Q88" s="506"/>
      <c r="R88" s="558"/>
      <c r="S88" s="506"/>
      <c r="T88" s="506"/>
      <c r="U88" s="506"/>
      <c r="V88" s="604"/>
      <c r="W88" s="506"/>
      <c r="X88" s="506"/>
      <c r="Y88" s="557"/>
      <c r="Z88" s="506"/>
      <c r="AA88" s="507"/>
      <c r="AB88" s="507"/>
      <c r="AC88" s="507"/>
      <c r="AD88" s="507"/>
      <c r="AE88" s="507"/>
      <c r="AF88" s="507"/>
      <c r="AG88" s="507"/>
      <c r="AH88" s="507"/>
      <c r="AI88" s="507"/>
      <c r="AJ88" s="507"/>
      <c r="AK88" s="507"/>
      <c r="AL88" s="507"/>
      <c r="AM88" s="507"/>
      <c r="AN88" s="507"/>
      <c r="AO88" s="507"/>
      <c r="AP88" s="507"/>
      <c r="AQ88" s="563"/>
      <c r="AR88" s="563"/>
      <c r="AS88" s="507"/>
      <c r="AT88" s="507"/>
      <c r="AU88" s="507"/>
      <c r="AV88" s="507"/>
      <c r="AW88" s="507"/>
      <c r="AX88" s="507"/>
      <c r="AY88" s="507"/>
      <c r="AZ88" s="507"/>
      <c r="BA88" s="507"/>
      <c r="BB88" s="507"/>
      <c r="BC88" s="507"/>
      <c r="BD88" s="507"/>
      <c r="BE88" s="507"/>
      <c r="BF88" s="507"/>
      <c r="BG88" s="507"/>
      <c r="BH88" s="507"/>
      <c r="BI88" s="507"/>
      <c r="BJ88" s="507"/>
      <c r="BK88" s="507"/>
      <c r="BL88" s="507"/>
      <c r="BM88" s="507"/>
    </row>
    <row r="89" spans="1:65" ht="27" customHeight="1" x14ac:dyDescent="0.2">
      <c r="A89" s="564"/>
      <c r="B89" s="507"/>
      <c r="C89" s="507"/>
      <c r="D89" s="507"/>
      <c r="E89" s="507"/>
      <c r="F89" s="507"/>
      <c r="G89" s="507"/>
      <c r="H89" s="506"/>
      <c r="I89" s="506"/>
      <c r="J89" s="506"/>
      <c r="K89" s="506"/>
      <c r="L89" s="506"/>
      <c r="M89" s="506"/>
      <c r="N89" s="506"/>
      <c r="O89" s="506"/>
      <c r="P89" s="557"/>
      <c r="Q89" s="506"/>
      <c r="R89" s="558"/>
      <c r="S89" s="506"/>
      <c r="T89" s="506"/>
      <c r="U89" s="506"/>
      <c r="V89" s="604"/>
      <c r="W89" s="506"/>
      <c r="X89" s="506"/>
      <c r="Y89" s="557"/>
      <c r="Z89" s="506"/>
      <c r="AA89" s="507"/>
      <c r="AB89" s="507"/>
      <c r="AC89" s="507"/>
      <c r="AD89" s="507"/>
      <c r="AE89" s="507"/>
      <c r="AF89" s="507"/>
      <c r="AG89" s="507"/>
      <c r="AH89" s="507"/>
      <c r="AI89" s="507"/>
      <c r="AJ89" s="507"/>
      <c r="AK89" s="507"/>
      <c r="AL89" s="507"/>
      <c r="AM89" s="507"/>
      <c r="AN89" s="507"/>
      <c r="AO89" s="507"/>
      <c r="AP89" s="507"/>
      <c r="AQ89" s="563"/>
      <c r="AR89" s="563"/>
      <c r="AS89" s="507"/>
      <c r="AT89" s="507"/>
      <c r="AU89" s="507"/>
      <c r="AV89" s="507"/>
      <c r="AW89" s="507"/>
      <c r="AX89" s="507"/>
      <c r="AY89" s="507"/>
      <c r="AZ89" s="507"/>
      <c r="BA89" s="507"/>
      <c r="BB89" s="507"/>
      <c r="BC89" s="507"/>
      <c r="BD89" s="507"/>
      <c r="BE89" s="507"/>
      <c r="BF89" s="507"/>
      <c r="BG89" s="507"/>
      <c r="BH89" s="507"/>
      <c r="BI89" s="507"/>
      <c r="BJ89" s="507"/>
      <c r="BK89" s="507"/>
      <c r="BL89" s="507"/>
      <c r="BM89" s="507"/>
    </row>
    <row r="90" spans="1:65" ht="27" customHeight="1" x14ac:dyDescent="0.2">
      <c r="A90" s="564"/>
      <c r="B90" s="507"/>
      <c r="C90" s="507"/>
      <c r="D90" s="507"/>
      <c r="E90" s="507"/>
      <c r="F90" s="507"/>
      <c r="G90" s="507"/>
      <c r="H90" s="506"/>
      <c r="I90" s="506"/>
      <c r="J90" s="506"/>
      <c r="K90" s="506"/>
      <c r="L90" s="506"/>
      <c r="M90" s="506"/>
      <c r="N90" s="506"/>
      <c r="O90" s="506"/>
      <c r="P90" s="557"/>
      <c r="Q90" s="506"/>
      <c r="R90" s="558"/>
      <c r="S90" s="506"/>
      <c r="T90" s="506"/>
      <c r="U90" s="506"/>
      <c r="V90" s="604"/>
      <c r="W90" s="506"/>
      <c r="X90" s="506"/>
      <c r="Y90" s="557"/>
      <c r="Z90" s="506"/>
      <c r="AA90" s="507"/>
      <c r="AB90" s="507"/>
      <c r="AC90" s="507"/>
      <c r="AD90" s="507"/>
      <c r="AE90" s="507"/>
      <c r="AF90" s="507"/>
      <c r="AG90" s="507"/>
      <c r="AH90" s="507"/>
      <c r="AI90" s="507"/>
      <c r="AJ90" s="507"/>
      <c r="AK90" s="507"/>
      <c r="AL90" s="507"/>
      <c r="AM90" s="507"/>
      <c r="AN90" s="507"/>
      <c r="AO90" s="507"/>
      <c r="AP90" s="507"/>
      <c r="AQ90" s="563"/>
      <c r="AR90" s="563"/>
      <c r="AS90" s="507"/>
      <c r="AT90" s="507"/>
      <c r="AU90" s="507"/>
      <c r="AV90" s="507"/>
      <c r="AW90" s="507"/>
      <c r="AX90" s="507"/>
      <c r="AY90" s="507"/>
      <c r="AZ90" s="507"/>
      <c r="BA90" s="507"/>
      <c r="BB90" s="507"/>
      <c r="BC90" s="507"/>
      <c r="BD90" s="507"/>
      <c r="BE90" s="507"/>
      <c r="BF90" s="507"/>
      <c r="BG90" s="507"/>
      <c r="BH90" s="507"/>
      <c r="BI90" s="507"/>
      <c r="BJ90" s="507"/>
      <c r="BK90" s="507"/>
      <c r="BL90" s="507"/>
      <c r="BM90" s="507"/>
    </row>
    <row r="91" spans="1:65" ht="27" customHeight="1" x14ac:dyDescent="0.2">
      <c r="A91" s="564"/>
      <c r="B91" s="507"/>
      <c r="C91" s="507"/>
      <c r="D91" s="507"/>
      <c r="E91" s="507"/>
      <c r="F91" s="507"/>
      <c r="G91" s="507"/>
      <c r="H91" s="506"/>
      <c r="I91" s="506"/>
      <c r="J91" s="506"/>
      <c r="K91" s="506"/>
      <c r="L91" s="506"/>
      <c r="M91" s="506"/>
      <c r="N91" s="506"/>
      <c r="O91" s="506"/>
      <c r="P91" s="557"/>
      <c r="Q91" s="506"/>
      <c r="R91" s="558"/>
      <c r="S91" s="506"/>
      <c r="T91" s="506"/>
      <c r="U91" s="506"/>
      <c r="V91" s="604"/>
      <c r="W91" s="506"/>
      <c r="X91" s="506"/>
      <c r="Y91" s="557"/>
      <c r="Z91" s="506"/>
      <c r="AA91" s="507"/>
      <c r="AB91" s="507"/>
      <c r="AC91" s="507"/>
      <c r="AD91" s="507"/>
      <c r="AE91" s="507"/>
      <c r="AF91" s="507"/>
      <c r="AG91" s="507"/>
      <c r="AH91" s="507"/>
      <c r="AI91" s="507"/>
      <c r="AJ91" s="507"/>
      <c r="AK91" s="507"/>
      <c r="AL91" s="507"/>
      <c r="AM91" s="507"/>
      <c r="AN91" s="507"/>
      <c r="AO91" s="507"/>
      <c r="AP91" s="507"/>
      <c r="AQ91" s="563"/>
      <c r="AR91" s="563"/>
      <c r="AS91" s="507"/>
      <c r="AT91" s="507"/>
      <c r="AU91" s="507"/>
      <c r="AV91" s="507"/>
      <c r="AW91" s="507"/>
      <c r="AX91" s="507"/>
      <c r="AY91" s="507"/>
      <c r="AZ91" s="507"/>
      <c r="BA91" s="507"/>
      <c r="BB91" s="507"/>
      <c r="BC91" s="507"/>
      <c r="BD91" s="507"/>
      <c r="BE91" s="507"/>
      <c r="BF91" s="507"/>
      <c r="BG91" s="507"/>
      <c r="BH91" s="507"/>
      <c r="BI91" s="507"/>
      <c r="BJ91" s="507"/>
      <c r="BK91" s="507"/>
      <c r="BL91" s="507"/>
      <c r="BM91" s="507"/>
    </row>
    <row r="92" spans="1:65" ht="27" customHeight="1" x14ac:dyDescent="0.2">
      <c r="A92" s="564"/>
      <c r="B92" s="507"/>
      <c r="C92" s="507"/>
      <c r="D92" s="507"/>
      <c r="E92" s="507"/>
      <c r="F92" s="507"/>
      <c r="G92" s="507"/>
      <c r="H92" s="506"/>
      <c r="I92" s="506"/>
      <c r="J92" s="506"/>
      <c r="K92" s="506"/>
      <c r="L92" s="506"/>
      <c r="M92" s="506"/>
      <c r="N92" s="506"/>
      <c r="O92" s="506"/>
      <c r="P92" s="557"/>
      <c r="Q92" s="506"/>
      <c r="R92" s="558"/>
      <c r="S92" s="506"/>
      <c r="T92" s="506"/>
      <c r="U92" s="506"/>
      <c r="V92" s="604"/>
      <c r="W92" s="506"/>
      <c r="X92" s="506"/>
      <c r="Y92" s="557"/>
      <c r="Z92" s="506"/>
      <c r="AA92" s="507"/>
      <c r="AB92" s="507"/>
      <c r="AC92" s="507"/>
      <c r="AD92" s="507"/>
      <c r="AE92" s="507"/>
      <c r="AF92" s="507"/>
      <c r="AG92" s="507"/>
      <c r="AH92" s="507"/>
      <c r="AI92" s="507"/>
      <c r="AJ92" s="507"/>
      <c r="AK92" s="507"/>
      <c r="AL92" s="507"/>
      <c r="AM92" s="507"/>
      <c r="AN92" s="507"/>
      <c r="AO92" s="507"/>
      <c r="AP92" s="507"/>
      <c r="AQ92" s="563"/>
      <c r="AR92" s="563"/>
      <c r="AS92" s="507"/>
      <c r="AT92" s="507"/>
      <c r="AU92" s="507"/>
      <c r="AV92" s="507"/>
      <c r="AW92" s="507"/>
      <c r="AX92" s="507"/>
      <c r="AY92" s="507"/>
      <c r="AZ92" s="507"/>
      <c r="BA92" s="507"/>
      <c r="BB92" s="507"/>
      <c r="BC92" s="507"/>
      <c r="BD92" s="507"/>
      <c r="BE92" s="507"/>
      <c r="BF92" s="507"/>
      <c r="BG92" s="507"/>
      <c r="BH92" s="507"/>
      <c r="BI92" s="507"/>
      <c r="BJ92" s="507"/>
      <c r="BK92" s="507"/>
      <c r="BL92" s="507"/>
      <c r="BM92" s="507"/>
    </row>
    <row r="93" spans="1:65" ht="27" customHeight="1" x14ac:dyDescent="0.2">
      <c r="A93" s="564"/>
      <c r="B93" s="507"/>
      <c r="C93" s="507"/>
      <c r="D93" s="507"/>
      <c r="E93" s="507"/>
      <c r="F93" s="507"/>
      <c r="G93" s="507"/>
      <c r="H93" s="506"/>
      <c r="I93" s="506"/>
      <c r="J93" s="506"/>
      <c r="K93" s="506"/>
      <c r="L93" s="506"/>
      <c r="M93" s="506"/>
      <c r="N93" s="506"/>
      <c r="O93" s="506"/>
      <c r="P93" s="557"/>
      <c r="Q93" s="506"/>
      <c r="R93" s="558"/>
      <c r="S93" s="506"/>
      <c r="T93" s="506"/>
      <c r="U93" s="506"/>
      <c r="V93" s="604"/>
      <c r="W93" s="506"/>
      <c r="X93" s="506"/>
      <c r="Y93" s="557"/>
      <c r="Z93" s="506"/>
      <c r="AA93" s="507"/>
      <c r="AB93" s="507"/>
      <c r="AC93" s="507"/>
      <c r="AD93" s="507"/>
      <c r="AE93" s="507"/>
      <c r="AF93" s="507"/>
      <c r="AG93" s="507"/>
      <c r="AH93" s="507"/>
      <c r="AI93" s="507"/>
      <c r="AJ93" s="507"/>
      <c r="AK93" s="507"/>
      <c r="AL93" s="507"/>
      <c r="AM93" s="507"/>
      <c r="AN93" s="507"/>
      <c r="AO93" s="507"/>
      <c r="AP93" s="507"/>
      <c r="AQ93" s="563"/>
      <c r="AR93" s="563"/>
      <c r="AS93" s="507"/>
      <c r="AT93" s="507"/>
      <c r="AU93" s="507"/>
      <c r="AV93" s="507"/>
      <c r="AW93" s="507"/>
      <c r="AX93" s="507"/>
      <c r="AY93" s="507"/>
      <c r="AZ93" s="507"/>
      <c r="BA93" s="507"/>
      <c r="BB93" s="507"/>
      <c r="BC93" s="507"/>
      <c r="BD93" s="507"/>
      <c r="BE93" s="507"/>
      <c r="BF93" s="507"/>
      <c r="BG93" s="507"/>
      <c r="BH93" s="507"/>
      <c r="BI93" s="507"/>
      <c r="BJ93" s="507"/>
      <c r="BK93" s="507"/>
      <c r="BL93" s="507"/>
      <c r="BM93" s="507"/>
    </row>
    <row r="94" spans="1:65" ht="27" customHeight="1" x14ac:dyDescent="0.2">
      <c r="A94" s="564"/>
      <c r="B94" s="507"/>
      <c r="C94" s="507"/>
      <c r="D94" s="507"/>
      <c r="E94" s="507"/>
      <c r="F94" s="507"/>
      <c r="G94" s="507"/>
      <c r="H94" s="506"/>
      <c r="I94" s="506"/>
      <c r="J94" s="506"/>
      <c r="K94" s="506"/>
      <c r="L94" s="506"/>
      <c r="M94" s="506"/>
      <c r="N94" s="506"/>
      <c r="O94" s="506"/>
      <c r="P94" s="557"/>
      <c r="Q94" s="506"/>
      <c r="R94" s="558"/>
      <c r="S94" s="506"/>
      <c r="T94" s="506"/>
      <c r="U94" s="506"/>
      <c r="V94" s="604"/>
      <c r="W94" s="506"/>
      <c r="X94" s="506"/>
      <c r="Y94" s="557"/>
      <c r="Z94" s="506"/>
      <c r="AA94" s="507"/>
      <c r="AB94" s="507"/>
      <c r="AC94" s="507"/>
      <c r="AD94" s="507"/>
      <c r="AE94" s="507"/>
      <c r="AF94" s="507"/>
      <c r="AG94" s="507"/>
      <c r="AH94" s="507"/>
      <c r="AI94" s="507"/>
      <c r="AJ94" s="507"/>
      <c r="AK94" s="507"/>
      <c r="AL94" s="507"/>
      <c r="AM94" s="507"/>
      <c r="AN94" s="507"/>
      <c r="AO94" s="507"/>
      <c r="AP94" s="507"/>
      <c r="AQ94" s="563"/>
      <c r="AR94" s="563"/>
      <c r="AS94" s="507"/>
      <c r="AT94" s="507"/>
      <c r="AU94" s="507"/>
      <c r="AV94" s="507"/>
      <c r="AW94" s="507"/>
      <c r="AX94" s="507"/>
      <c r="AY94" s="507"/>
      <c r="AZ94" s="507"/>
      <c r="BA94" s="507"/>
      <c r="BB94" s="507"/>
      <c r="BC94" s="507"/>
      <c r="BD94" s="507"/>
      <c r="BE94" s="507"/>
      <c r="BF94" s="507"/>
      <c r="BG94" s="507"/>
      <c r="BH94" s="507"/>
      <c r="BI94" s="507"/>
      <c r="BJ94" s="507"/>
      <c r="BK94" s="507"/>
      <c r="BL94" s="507"/>
      <c r="BM94" s="507"/>
    </row>
    <row r="95" spans="1:65" ht="27" customHeight="1" x14ac:dyDescent="0.2">
      <c r="A95" s="564"/>
      <c r="B95" s="507"/>
      <c r="C95" s="507"/>
      <c r="D95" s="507"/>
      <c r="E95" s="507"/>
      <c r="F95" s="507"/>
      <c r="G95" s="507"/>
      <c r="H95" s="506"/>
      <c r="I95" s="506"/>
      <c r="J95" s="506"/>
      <c r="K95" s="506"/>
      <c r="L95" s="506"/>
      <c r="M95" s="506"/>
      <c r="N95" s="506"/>
      <c r="O95" s="506"/>
      <c r="P95" s="557"/>
      <c r="Q95" s="506"/>
      <c r="R95" s="558"/>
      <c r="S95" s="506"/>
      <c r="T95" s="506"/>
      <c r="U95" s="506"/>
      <c r="V95" s="604"/>
      <c r="W95" s="506"/>
      <c r="X95" s="506"/>
      <c r="Y95" s="557"/>
      <c r="Z95" s="506"/>
      <c r="AA95" s="507"/>
      <c r="AB95" s="507"/>
      <c r="AC95" s="507"/>
      <c r="AD95" s="507"/>
      <c r="AE95" s="507"/>
      <c r="AF95" s="507"/>
      <c r="AG95" s="507"/>
      <c r="AH95" s="507"/>
      <c r="AI95" s="507"/>
      <c r="AJ95" s="507"/>
      <c r="AK95" s="507"/>
      <c r="AL95" s="507"/>
      <c r="AM95" s="507"/>
      <c r="AN95" s="507"/>
      <c r="AO95" s="507"/>
      <c r="AP95" s="507"/>
      <c r="AQ95" s="563"/>
      <c r="AR95" s="563"/>
      <c r="AS95" s="507"/>
      <c r="AT95" s="507"/>
      <c r="AU95" s="507"/>
      <c r="AV95" s="507"/>
      <c r="AW95" s="507"/>
      <c r="AX95" s="507"/>
      <c r="AY95" s="507"/>
      <c r="AZ95" s="507"/>
      <c r="BA95" s="507"/>
      <c r="BB95" s="507"/>
      <c r="BC95" s="507"/>
      <c r="BD95" s="507"/>
      <c r="BE95" s="507"/>
      <c r="BF95" s="507"/>
      <c r="BG95" s="507"/>
      <c r="BH95" s="507"/>
      <c r="BI95" s="507"/>
      <c r="BJ95" s="507"/>
      <c r="BK95" s="507"/>
      <c r="BL95" s="507"/>
      <c r="BM95" s="507"/>
    </row>
    <row r="96" spans="1:65" ht="27" customHeight="1" x14ac:dyDescent="0.2">
      <c r="A96" s="564"/>
      <c r="B96" s="507"/>
      <c r="C96" s="507"/>
      <c r="D96" s="507"/>
      <c r="E96" s="507"/>
      <c r="F96" s="507"/>
      <c r="G96" s="507"/>
      <c r="H96" s="506"/>
      <c r="I96" s="506"/>
      <c r="J96" s="506"/>
      <c r="K96" s="506"/>
      <c r="L96" s="506"/>
      <c r="M96" s="506"/>
      <c r="N96" s="506"/>
      <c r="O96" s="506"/>
      <c r="P96" s="557"/>
      <c r="Q96" s="506"/>
      <c r="R96" s="558"/>
      <c r="S96" s="506"/>
      <c r="T96" s="506"/>
      <c r="U96" s="506"/>
      <c r="V96" s="604"/>
      <c r="W96" s="506"/>
      <c r="X96" s="506"/>
      <c r="Y96" s="557"/>
      <c r="Z96" s="506"/>
      <c r="AA96" s="507"/>
      <c r="AB96" s="507"/>
      <c r="AC96" s="507"/>
      <c r="AD96" s="507"/>
      <c r="AE96" s="507"/>
      <c r="AF96" s="507"/>
      <c r="AG96" s="507"/>
      <c r="AH96" s="507"/>
      <c r="AI96" s="507"/>
      <c r="AJ96" s="507"/>
      <c r="AK96" s="507"/>
      <c r="AL96" s="507"/>
      <c r="AM96" s="507"/>
      <c r="AN96" s="507"/>
      <c r="AO96" s="507"/>
      <c r="AP96" s="507"/>
      <c r="AQ96" s="563"/>
      <c r="AR96" s="563"/>
      <c r="AS96" s="507"/>
      <c r="AT96" s="507"/>
      <c r="AU96" s="507"/>
      <c r="AV96" s="507"/>
      <c r="AW96" s="507"/>
      <c r="AX96" s="507"/>
      <c r="AY96" s="507"/>
      <c r="AZ96" s="507"/>
      <c r="BA96" s="507"/>
      <c r="BB96" s="507"/>
      <c r="BC96" s="507"/>
      <c r="BD96" s="507"/>
      <c r="BE96" s="507"/>
      <c r="BF96" s="507"/>
      <c r="BG96" s="507"/>
      <c r="BH96" s="507"/>
      <c r="BI96" s="507"/>
      <c r="BJ96" s="507"/>
      <c r="BK96" s="507"/>
      <c r="BL96" s="507"/>
      <c r="BM96" s="507"/>
    </row>
    <row r="97" spans="1:65" ht="27" customHeight="1" x14ac:dyDescent="0.2">
      <c r="A97" s="564"/>
      <c r="B97" s="507"/>
      <c r="C97" s="507"/>
      <c r="D97" s="507"/>
      <c r="E97" s="507"/>
      <c r="F97" s="507"/>
      <c r="G97" s="507"/>
      <c r="H97" s="506"/>
      <c r="I97" s="506"/>
      <c r="J97" s="506"/>
      <c r="K97" s="506"/>
      <c r="L97" s="506"/>
      <c r="M97" s="506"/>
      <c r="N97" s="506"/>
      <c r="O97" s="506"/>
      <c r="P97" s="557"/>
      <c r="Q97" s="506"/>
      <c r="R97" s="558"/>
      <c r="S97" s="506"/>
      <c r="T97" s="506"/>
      <c r="U97" s="506"/>
      <c r="V97" s="604"/>
      <c r="W97" s="506"/>
      <c r="X97" s="506"/>
      <c r="Y97" s="557"/>
      <c r="Z97" s="506"/>
      <c r="AA97" s="507"/>
      <c r="AB97" s="507"/>
      <c r="AC97" s="507"/>
      <c r="AD97" s="507"/>
      <c r="AE97" s="507"/>
      <c r="AF97" s="507"/>
      <c r="AG97" s="507"/>
      <c r="AH97" s="507"/>
      <c r="AI97" s="507"/>
      <c r="AJ97" s="507"/>
      <c r="AK97" s="507"/>
      <c r="AL97" s="507"/>
      <c r="AM97" s="507"/>
      <c r="AN97" s="507"/>
      <c r="AO97" s="507"/>
      <c r="AP97" s="507"/>
      <c r="AQ97" s="563"/>
      <c r="AR97" s="563"/>
      <c r="AS97" s="507"/>
      <c r="AT97" s="507"/>
      <c r="AU97" s="507"/>
      <c r="AV97" s="507"/>
      <c r="AW97" s="507"/>
      <c r="AX97" s="507"/>
      <c r="AY97" s="507"/>
      <c r="AZ97" s="507"/>
      <c r="BA97" s="507"/>
      <c r="BB97" s="507"/>
      <c r="BC97" s="507"/>
      <c r="BD97" s="507"/>
      <c r="BE97" s="507"/>
      <c r="BF97" s="507"/>
      <c r="BG97" s="507"/>
      <c r="BH97" s="507"/>
      <c r="BI97" s="507"/>
      <c r="BJ97" s="507"/>
      <c r="BK97" s="507"/>
      <c r="BL97" s="507"/>
      <c r="BM97" s="507"/>
    </row>
    <row r="98" spans="1:65" ht="27" customHeight="1" x14ac:dyDescent="0.2">
      <c r="A98" s="564"/>
      <c r="B98" s="507"/>
      <c r="C98" s="507"/>
      <c r="D98" s="507"/>
      <c r="E98" s="507"/>
      <c r="F98" s="507"/>
      <c r="G98" s="507"/>
      <c r="H98" s="506"/>
      <c r="I98" s="506"/>
      <c r="J98" s="506"/>
      <c r="K98" s="506"/>
      <c r="L98" s="506"/>
      <c r="M98" s="506"/>
      <c r="N98" s="506"/>
      <c r="O98" s="506"/>
      <c r="P98" s="557"/>
      <c r="Q98" s="506"/>
      <c r="R98" s="558"/>
      <c r="S98" s="506"/>
      <c r="T98" s="506"/>
      <c r="U98" s="506"/>
      <c r="V98" s="604"/>
      <c r="W98" s="506"/>
      <c r="X98" s="506"/>
      <c r="Y98" s="557"/>
      <c r="Z98" s="506"/>
      <c r="AA98" s="507"/>
      <c r="AB98" s="507"/>
      <c r="AC98" s="507"/>
      <c r="AD98" s="507"/>
      <c r="AE98" s="507"/>
      <c r="AF98" s="507"/>
      <c r="AG98" s="507"/>
      <c r="AH98" s="507"/>
      <c r="AI98" s="507"/>
      <c r="AJ98" s="507"/>
      <c r="AK98" s="507"/>
      <c r="AL98" s="507"/>
      <c r="AM98" s="507"/>
      <c r="AN98" s="507"/>
      <c r="AO98" s="507"/>
      <c r="AP98" s="507"/>
      <c r="AQ98" s="563"/>
      <c r="AR98" s="563"/>
      <c r="AS98" s="507"/>
      <c r="AT98" s="507"/>
      <c r="AU98" s="507"/>
      <c r="AV98" s="507"/>
      <c r="AW98" s="507"/>
      <c r="AX98" s="507"/>
      <c r="AY98" s="507"/>
      <c r="AZ98" s="507"/>
      <c r="BA98" s="507"/>
      <c r="BB98" s="507"/>
      <c r="BC98" s="507"/>
      <c r="BD98" s="507"/>
      <c r="BE98" s="507"/>
      <c r="BF98" s="507"/>
      <c r="BG98" s="507"/>
      <c r="BH98" s="507"/>
      <c r="BI98" s="507"/>
      <c r="BJ98" s="507"/>
      <c r="BK98" s="507"/>
      <c r="BL98" s="507"/>
      <c r="BM98" s="507"/>
    </row>
    <row r="99" spans="1:65" ht="27" customHeight="1" x14ac:dyDescent="0.2">
      <c r="A99" s="564"/>
      <c r="B99" s="507"/>
      <c r="C99" s="507"/>
      <c r="D99" s="507"/>
      <c r="E99" s="507"/>
      <c r="F99" s="507"/>
      <c r="G99" s="507"/>
      <c r="H99" s="506"/>
      <c r="I99" s="506"/>
      <c r="J99" s="506"/>
      <c r="K99" s="506"/>
      <c r="L99" s="506"/>
      <c r="M99" s="506"/>
      <c r="N99" s="506"/>
      <c r="O99" s="506"/>
      <c r="P99" s="557"/>
      <c r="Q99" s="506"/>
      <c r="R99" s="558"/>
      <c r="S99" s="506"/>
      <c r="T99" s="506"/>
      <c r="U99" s="506"/>
      <c r="V99" s="604"/>
      <c r="W99" s="506"/>
      <c r="X99" s="506"/>
      <c r="Y99" s="557"/>
      <c r="Z99" s="506"/>
      <c r="AA99" s="507"/>
      <c r="AB99" s="507"/>
      <c r="AC99" s="507"/>
      <c r="AD99" s="507"/>
      <c r="AE99" s="507"/>
      <c r="AF99" s="507"/>
      <c r="AG99" s="507"/>
      <c r="AH99" s="507"/>
      <c r="AI99" s="507"/>
      <c r="AJ99" s="507"/>
      <c r="AK99" s="507"/>
      <c r="AL99" s="507"/>
      <c r="AM99" s="507"/>
      <c r="AN99" s="507"/>
      <c r="AO99" s="507"/>
      <c r="AP99" s="507"/>
      <c r="AQ99" s="563"/>
      <c r="AR99" s="563"/>
      <c r="AS99" s="507"/>
      <c r="AT99" s="507"/>
      <c r="AU99" s="507"/>
      <c r="AV99" s="507"/>
      <c r="AW99" s="507"/>
      <c r="AX99" s="507"/>
      <c r="AY99" s="507"/>
      <c r="AZ99" s="507"/>
      <c r="BA99" s="507"/>
      <c r="BB99" s="507"/>
      <c r="BC99" s="507"/>
      <c r="BD99" s="507"/>
      <c r="BE99" s="507"/>
      <c r="BF99" s="507"/>
      <c r="BG99" s="507"/>
      <c r="BH99" s="507"/>
      <c r="BI99" s="507"/>
      <c r="BJ99" s="507"/>
      <c r="BK99" s="507"/>
      <c r="BL99" s="507"/>
      <c r="BM99" s="507"/>
    </row>
    <row r="100" spans="1:65" ht="27" customHeight="1" x14ac:dyDescent="0.2">
      <c r="A100" s="564"/>
      <c r="B100" s="507"/>
      <c r="C100" s="507"/>
      <c r="D100" s="507"/>
      <c r="E100" s="507"/>
      <c r="F100" s="507"/>
      <c r="G100" s="507"/>
      <c r="H100" s="506"/>
      <c r="I100" s="506"/>
      <c r="J100" s="506"/>
      <c r="K100" s="506"/>
      <c r="L100" s="506"/>
      <c r="M100" s="506"/>
      <c r="N100" s="506"/>
      <c r="O100" s="506"/>
      <c r="P100" s="557"/>
      <c r="Q100" s="506"/>
      <c r="R100" s="558"/>
      <c r="S100" s="506"/>
      <c r="T100" s="506"/>
      <c r="U100" s="506"/>
      <c r="V100" s="604"/>
      <c r="W100" s="506"/>
      <c r="X100" s="506"/>
      <c r="Y100" s="557"/>
      <c r="Z100" s="506"/>
      <c r="AA100" s="507"/>
      <c r="AB100" s="507"/>
      <c r="AC100" s="507"/>
      <c r="AD100" s="507"/>
      <c r="AE100" s="507"/>
      <c r="AF100" s="507"/>
      <c r="AG100" s="507"/>
      <c r="AH100" s="507"/>
      <c r="AI100" s="507"/>
      <c r="AJ100" s="507"/>
      <c r="AK100" s="507"/>
      <c r="AL100" s="507"/>
      <c r="AM100" s="507"/>
      <c r="AN100" s="507"/>
      <c r="AO100" s="507"/>
      <c r="AP100" s="507"/>
      <c r="AQ100" s="563"/>
      <c r="AR100" s="563"/>
      <c r="AS100" s="507"/>
      <c r="AT100" s="507"/>
      <c r="AU100" s="507"/>
      <c r="AV100" s="507"/>
      <c r="AW100" s="507"/>
      <c r="AX100" s="507"/>
      <c r="AY100" s="507"/>
      <c r="AZ100" s="507"/>
      <c r="BA100" s="507"/>
      <c r="BB100" s="507"/>
      <c r="BC100" s="507"/>
      <c r="BD100" s="507"/>
      <c r="BE100" s="507"/>
      <c r="BF100" s="507"/>
      <c r="BG100" s="507"/>
      <c r="BH100" s="507"/>
      <c r="BI100" s="507"/>
      <c r="BJ100" s="507"/>
      <c r="BK100" s="507"/>
      <c r="BL100" s="507"/>
      <c r="BM100" s="507"/>
    </row>
    <row r="101" spans="1:65" ht="27" customHeight="1" x14ac:dyDescent="0.2">
      <c r="A101" s="564"/>
      <c r="B101" s="507"/>
      <c r="C101" s="507"/>
      <c r="D101" s="507"/>
      <c r="E101" s="507"/>
      <c r="F101" s="507"/>
      <c r="G101" s="507"/>
      <c r="H101" s="506"/>
      <c r="I101" s="506"/>
      <c r="J101" s="506"/>
      <c r="K101" s="506"/>
      <c r="L101" s="506"/>
      <c r="M101" s="506"/>
      <c r="N101" s="506"/>
      <c r="O101" s="506"/>
      <c r="P101" s="557"/>
      <c r="Q101" s="506"/>
      <c r="R101" s="558"/>
      <c r="S101" s="506"/>
      <c r="T101" s="506"/>
      <c r="U101" s="506"/>
      <c r="V101" s="604"/>
      <c r="W101" s="506"/>
      <c r="X101" s="506"/>
      <c r="Y101" s="557"/>
      <c r="Z101" s="506"/>
      <c r="AA101" s="507"/>
      <c r="AB101" s="507"/>
      <c r="AC101" s="507"/>
      <c r="AD101" s="507"/>
      <c r="AE101" s="507"/>
      <c r="AF101" s="507"/>
      <c r="AG101" s="507"/>
      <c r="AH101" s="507"/>
      <c r="AI101" s="507"/>
      <c r="AJ101" s="507"/>
      <c r="AK101" s="507"/>
      <c r="AL101" s="507"/>
      <c r="AM101" s="507"/>
      <c r="AN101" s="507"/>
      <c r="AO101" s="507"/>
      <c r="AP101" s="507"/>
      <c r="AQ101" s="563"/>
      <c r="AR101" s="563"/>
      <c r="AS101" s="507"/>
      <c r="AT101" s="507"/>
      <c r="AU101" s="507"/>
      <c r="AV101" s="507"/>
      <c r="AW101" s="507"/>
      <c r="AX101" s="507"/>
      <c r="AY101" s="507"/>
      <c r="AZ101" s="507"/>
      <c r="BA101" s="507"/>
      <c r="BB101" s="507"/>
      <c r="BC101" s="507"/>
      <c r="BD101" s="507"/>
      <c r="BE101" s="507"/>
      <c r="BF101" s="507"/>
      <c r="BG101" s="507"/>
      <c r="BH101" s="507"/>
      <c r="BI101" s="507"/>
      <c r="BJ101" s="507"/>
      <c r="BK101" s="507"/>
      <c r="BL101" s="507"/>
      <c r="BM101" s="507"/>
    </row>
    <row r="102" spans="1:65" ht="27" customHeight="1" x14ac:dyDescent="0.2">
      <c r="A102" s="564"/>
      <c r="B102" s="507"/>
      <c r="C102" s="507"/>
      <c r="D102" s="507"/>
      <c r="E102" s="507"/>
      <c r="F102" s="507"/>
      <c r="G102" s="507"/>
      <c r="H102" s="506"/>
      <c r="I102" s="506"/>
      <c r="J102" s="506"/>
      <c r="K102" s="506"/>
      <c r="L102" s="506"/>
      <c r="M102" s="506"/>
      <c r="N102" s="506"/>
      <c r="O102" s="506"/>
      <c r="P102" s="557"/>
      <c r="Q102" s="506"/>
      <c r="R102" s="558"/>
      <c r="S102" s="506"/>
      <c r="T102" s="506"/>
      <c r="U102" s="506"/>
      <c r="V102" s="604"/>
      <c r="W102" s="506"/>
      <c r="X102" s="506"/>
      <c r="Y102" s="557"/>
      <c r="Z102" s="506"/>
      <c r="AA102" s="507"/>
      <c r="AB102" s="507"/>
      <c r="AC102" s="507"/>
      <c r="AD102" s="507"/>
      <c r="AE102" s="507"/>
      <c r="AF102" s="507"/>
      <c r="AG102" s="507"/>
      <c r="AH102" s="507"/>
      <c r="AI102" s="507"/>
      <c r="AJ102" s="507"/>
      <c r="AK102" s="507"/>
      <c r="AL102" s="507"/>
      <c r="AM102" s="507"/>
      <c r="AN102" s="507"/>
      <c r="AO102" s="507"/>
      <c r="AP102" s="507"/>
      <c r="AQ102" s="563"/>
      <c r="AR102" s="563"/>
      <c r="AS102" s="507"/>
      <c r="AT102" s="507"/>
      <c r="AU102" s="507"/>
      <c r="AV102" s="507"/>
      <c r="AW102" s="507"/>
      <c r="AX102" s="507"/>
      <c r="AY102" s="507"/>
      <c r="AZ102" s="507"/>
      <c r="BA102" s="507"/>
      <c r="BB102" s="507"/>
      <c r="BC102" s="507"/>
      <c r="BD102" s="507"/>
      <c r="BE102" s="507"/>
      <c r="BF102" s="507"/>
      <c r="BG102" s="507"/>
      <c r="BH102" s="507"/>
      <c r="BI102" s="507"/>
      <c r="BJ102" s="507"/>
      <c r="BK102" s="507"/>
      <c r="BL102" s="507"/>
      <c r="BM102" s="507"/>
    </row>
    <row r="103" spans="1:65" ht="27" customHeight="1" x14ac:dyDescent="0.2">
      <c r="A103" s="564"/>
      <c r="B103" s="507"/>
      <c r="C103" s="507"/>
      <c r="D103" s="507"/>
      <c r="E103" s="507"/>
      <c r="F103" s="507"/>
      <c r="G103" s="507"/>
      <c r="H103" s="506"/>
      <c r="I103" s="506"/>
      <c r="J103" s="506"/>
      <c r="K103" s="506"/>
      <c r="L103" s="506"/>
      <c r="M103" s="506"/>
      <c r="N103" s="506"/>
      <c r="O103" s="506"/>
      <c r="P103" s="557"/>
      <c r="Q103" s="506"/>
      <c r="R103" s="558"/>
      <c r="S103" s="506"/>
      <c r="T103" s="506"/>
      <c r="U103" s="506"/>
      <c r="V103" s="604"/>
      <c r="W103" s="506"/>
      <c r="X103" s="506"/>
      <c r="Y103" s="557"/>
      <c r="Z103" s="506"/>
      <c r="AA103" s="507"/>
      <c r="AB103" s="507"/>
      <c r="AC103" s="507"/>
      <c r="AD103" s="507"/>
      <c r="AE103" s="507"/>
      <c r="AF103" s="507"/>
      <c r="AG103" s="507"/>
      <c r="AH103" s="507"/>
      <c r="AI103" s="507"/>
      <c r="AJ103" s="507"/>
      <c r="AK103" s="507"/>
      <c r="AL103" s="507"/>
      <c r="AM103" s="507"/>
      <c r="AN103" s="507"/>
      <c r="AO103" s="507"/>
      <c r="AP103" s="507"/>
      <c r="AQ103" s="563"/>
      <c r="AR103" s="563"/>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row>
    <row r="104" spans="1:65" ht="27" customHeight="1" x14ac:dyDescent="0.2">
      <c r="A104" s="564"/>
      <c r="B104" s="507"/>
      <c r="C104" s="507"/>
      <c r="D104" s="507"/>
      <c r="E104" s="507"/>
      <c r="F104" s="507"/>
      <c r="G104" s="507"/>
      <c r="H104" s="506"/>
      <c r="I104" s="506"/>
      <c r="J104" s="506"/>
      <c r="K104" s="506"/>
      <c r="L104" s="506"/>
      <c r="M104" s="506"/>
      <c r="N104" s="506"/>
      <c r="O104" s="506"/>
      <c r="P104" s="557"/>
      <c r="Q104" s="506"/>
      <c r="R104" s="558"/>
      <c r="S104" s="506"/>
      <c r="T104" s="506"/>
      <c r="U104" s="506"/>
      <c r="V104" s="604"/>
      <c r="W104" s="506"/>
      <c r="X104" s="506"/>
      <c r="Y104" s="557"/>
      <c r="Z104" s="506"/>
      <c r="AA104" s="507"/>
      <c r="AB104" s="507"/>
      <c r="AC104" s="507"/>
      <c r="AD104" s="507"/>
      <c r="AE104" s="507"/>
      <c r="AF104" s="507"/>
      <c r="AG104" s="507"/>
      <c r="AH104" s="507"/>
      <c r="AI104" s="507"/>
      <c r="AJ104" s="507"/>
      <c r="AK104" s="507"/>
      <c r="AL104" s="507"/>
      <c r="AM104" s="507"/>
      <c r="AN104" s="507"/>
      <c r="AO104" s="507"/>
      <c r="AP104" s="507"/>
      <c r="AQ104" s="563"/>
      <c r="AR104" s="563"/>
      <c r="AS104" s="507"/>
      <c r="AT104" s="507"/>
      <c r="AU104" s="507"/>
      <c r="AV104" s="507"/>
      <c r="AW104" s="507"/>
      <c r="AX104" s="507"/>
      <c r="AY104" s="507"/>
      <c r="AZ104" s="507"/>
      <c r="BA104" s="507"/>
      <c r="BB104" s="507"/>
      <c r="BC104" s="507"/>
      <c r="BD104" s="507"/>
      <c r="BE104" s="507"/>
      <c r="BF104" s="507"/>
      <c r="BG104" s="507"/>
      <c r="BH104" s="507"/>
      <c r="BI104" s="507"/>
      <c r="BJ104" s="507"/>
      <c r="BK104" s="507"/>
      <c r="BL104" s="507"/>
      <c r="BM104" s="507"/>
    </row>
    <row r="105" spans="1:65" ht="27" customHeight="1" x14ac:dyDescent="0.2">
      <c r="A105" s="564"/>
      <c r="B105" s="507"/>
      <c r="C105" s="507"/>
      <c r="D105" s="507"/>
      <c r="E105" s="507"/>
      <c r="F105" s="507"/>
      <c r="G105" s="507"/>
      <c r="H105" s="506"/>
      <c r="I105" s="506"/>
      <c r="J105" s="506"/>
      <c r="K105" s="506"/>
      <c r="L105" s="506"/>
      <c r="M105" s="506"/>
      <c r="N105" s="506"/>
      <c r="O105" s="506"/>
      <c r="P105" s="557"/>
      <c r="Q105" s="506"/>
      <c r="R105" s="558"/>
      <c r="S105" s="506"/>
      <c r="T105" s="506"/>
      <c r="U105" s="506"/>
      <c r="V105" s="604"/>
      <c r="W105" s="506"/>
      <c r="X105" s="506"/>
      <c r="Y105" s="557"/>
      <c r="Z105" s="506"/>
      <c r="AA105" s="507"/>
      <c r="AB105" s="507"/>
      <c r="AC105" s="507"/>
      <c r="AD105" s="507"/>
      <c r="AE105" s="507"/>
      <c r="AF105" s="507"/>
      <c r="AG105" s="507"/>
      <c r="AH105" s="507"/>
      <c r="AI105" s="507"/>
      <c r="AJ105" s="507"/>
      <c r="AK105" s="507"/>
      <c r="AL105" s="507"/>
      <c r="AM105" s="507"/>
      <c r="AN105" s="507"/>
      <c r="AO105" s="507"/>
      <c r="AP105" s="507"/>
      <c r="AQ105" s="563"/>
      <c r="AR105" s="563"/>
      <c r="AS105" s="507"/>
      <c r="AT105" s="507"/>
      <c r="AU105" s="507"/>
      <c r="AV105" s="507"/>
      <c r="AW105" s="507"/>
      <c r="AX105" s="507"/>
      <c r="AY105" s="507"/>
      <c r="AZ105" s="507"/>
      <c r="BA105" s="507"/>
      <c r="BB105" s="507"/>
      <c r="BC105" s="507"/>
      <c r="BD105" s="507"/>
      <c r="BE105" s="507"/>
      <c r="BF105" s="507"/>
      <c r="BG105" s="507"/>
      <c r="BH105" s="507"/>
      <c r="BI105" s="507"/>
      <c r="BJ105" s="507"/>
      <c r="BK105" s="507"/>
      <c r="BL105" s="507"/>
      <c r="BM105" s="507"/>
    </row>
    <row r="106" spans="1:65" ht="27" customHeight="1" x14ac:dyDescent="0.2">
      <c r="A106" s="564"/>
      <c r="B106" s="507"/>
      <c r="C106" s="507"/>
      <c r="D106" s="507"/>
      <c r="E106" s="507"/>
      <c r="F106" s="507"/>
      <c r="G106" s="507"/>
      <c r="H106" s="506"/>
      <c r="I106" s="506"/>
      <c r="J106" s="506"/>
      <c r="K106" s="506"/>
      <c r="L106" s="506"/>
      <c r="M106" s="506"/>
      <c r="N106" s="506"/>
      <c r="O106" s="506"/>
      <c r="P106" s="557"/>
      <c r="Q106" s="506"/>
      <c r="R106" s="558"/>
      <c r="S106" s="506"/>
      <c r="T106" s="506"/>
      <c r="U106" s="506"/>
      <c r="V106" s="604"/>
      <c r="W106" s="506"/>
      <c r="X106" s="506"/>
      <c r="Y106" s="557"/>
      <c r="Z106" s="506"/>
      <c r="AA106" s="507"/>
      <c r="AB106" s="507"/>
      <c r="AC106" s="507"/>
      <c r="AD106" s="507"/>
      <c r="AE106" s="507"/>
      <c r="AF106" s="507"/>
      <c r="AG106" s="507"/>
      <c r="AH106" s="507"/>
      <c r="AI106" s="507"/>
      <c r="AJ106" s="507"/>
      <c r="AK106" s="507"/>
      <c r="AL106" s="507"/>
      <c r="AM106" s="507"/>
      <c r="AN106" s="507"/>
      <c r="AO106" s="507"/>
      <c r="AP106" s="507"/>
      <c r="AQ106" s="563"/>
      <c r="AR106" s="563"/>
      <c r="AS106" s="507"/>
      <c r="AT106" s="507"/>
      <c r="AU106" s="507"/>
      <c r="AV106" s="507"/>
      <c r="AW106" s="507"/>
      <c r="AX106" s="507"/>
      <c r="AY106" s="507"/>
      <c r="AZ106" s="507"/>
      <c r="BA106" s="507"/>
      <c r="BB106" s="507"/>
      <c r="BC106" s="507"/>
      <c r="BD106" s="507"/>
      <c r="BE106" s="507"/>
      <c r="BF106" s="507"/>
      <c r="BG106" s="507"/>
      <c r="BH106" s="507"/>
      <c r="BI106" s="507"/>
      <c r="BJ106" s="507"/>
      <c r="BK106" s="507"/>
      <c r="BL106" s="507"/>
      <c r="BM106" s="507"/>
    </row>
    <row r="107" spans="1:65" ht="27" customHeight="1" x14ac:dyDescent="0.2">
      <c r="A107" s="564"/>
      <c r="B107" s="507"/>
      <c r="C107" s="507"/>
      <c r="D107" s="507"/>
      <c r="E107" s="507"/>
      <c r="F107" s="507"/>
      <c r="G107" s="507"/>
      <c r="H107" s="506"/>
      <c r="I107" s="506"/>
      <c r="J107" s="506"/>
      <c r="K107" s="506"/>
      <c r="L107" s="506"/>
      <c r="M107" s="506"/>
      <c r="N107" s="506"/>
      <c r="O107" s="506"/>
      <c r="P107" s="557"/>
      <c r="Q107" s="506"/>
      <c r="R107" s="558"/>
      <c r="S107" s="506"/>
      <c r="T107" s="506"/>
      <c r="U107" s="506"/>
      <c r="V107" s="604"/>
      <c r="W107" s="506"/>
      <c r="X107" s="506"/>
      <c r="Y107" s="557"/>
      <c r="Z107" s="506"/>
      <c r="AA107" s="507"/>
      <c r="AB107" s="507"/>
      <c r="AC107" s="507"/>
      <c r="AD107" s="507"/>
      <c r="AE107" s="507"/>
      <c r="AF107" s="507"/>
      <c r="AG107" s="507"/>
      <c r="AH107" s="507"/>
      <c r="AI107" s="507"/>
      <c r="AJ107" s="507"/>
      <c r="AK107" s="507"/>
      <c r="AL107" s="507"/>
      <c r="AM107" s="507"/>
      <c r="AN107" s="507"/>
      <c r="AO107" s="507"/>
      <c r="AP107" s="507"/>
      <c r="AQ107" s="563"/>
      <c r="AR107" s="563"/>
      <c r="AS107" s="507"/>
      <c r="AT107" s="507"/>
      <c r="AU107" s="507"/>
      <c r="AV107" s="507"/>
      <c r="AW107" s="507"/>
      <c r="AX107" s="507"/>
      <c r="AY107" s="507"/>
      <c r="AZ107" s="507"/>
      <c r="BA107" s="507"/>
      <c r="BB107" s="507"/>
      <c r="BC107" s="507"/>
      <c r="BD107" s="507"/>
      <c r="BE107" s="507"/>
      <c r="BF107" s="507"/>
      <c r="BG107" s="507"/>
      <c r="BH107" s="507"/>
      <c r="BI107" s="507"/>
      <c r="BJ107" s="507"/>
      <c r="BK107" s="507"/>
      <c r="BL107" s="507"/>
      <c r="BM107" s="507"/>
    </row>
    <row r="108" spans="1:65" ht="27" customHeight="1" x14ac:dyDescent="0.2">
      <c r="A108" s="564"/>
      <c r="B108" s="507"/>
      <c r="C108" s="507"/>
      <c r="D108" s="507"/>
      <c r="E108" s="507"/>
      <c r="F108" s="507"/>
      <c r="G108" s="507"/>
      <c r="H108" s="506"/>
      <c r="I108" s="506"/>
      <c r="J108" s="506"/>
      <c r="K108" s="506"/>
      <c r="L108" s="506"/>
      <c r="M108" s="506"/>
      <c r="N108" s="506"/>
      <c r="O108" s="506"/>
      <c r="P108" s="557"/>
      <c r="Q108" s="506"/>
      <c r="R108" s="558"/>
      <c r="S108" s="506"/>
      <c r="T108" s="506"/>
      <c r="U108" s="506"/>
      <c r="V108" s="604"/>
      <c r="W108" s="506"/>
      <c r="X108" s="506"/>
      <c r="Y108" s="557"/>
      <c r="Z108" s="506"/>
      <c r="AA108" s="507"/>
      <c r="AB108" s="507"/>
      <c r="AC108" s="507"/>
      <c r="AD108" s="507"/>
      <c r="AE108" s="507"/>
      <c r="AF108" s="507"/>
      <c r="AG108" s="507"/>
      <c r="AH108" s="507"/>
      <c r="AI108" s="507"/>
      <c r="AJ108" s="507"/>
      <c r="AK108" s="507"/>
      <c r="AL108" s="507"/>
      <c r="AM108" s="507"/>
      <c r="AN108" s="507"/>
      <c r="AO108" s="507"/>
      <c r="AP108" s="507"/>
      <c r="AQ108" s="563"/>
      <c r="AR108" s="563"/>
      <c r="AS108" s="507"/>
      <c r="AT108" s="507"/>
      <c r="AU108" s="507"/>
      <c r="AV108" s="507"/>
      <c r="AW108" s="507"/>
      <c r="AX108" s="507"/>
      <c r="AY108" s="507"/>
      <c r="AZ108" s="507"/>
      <c r="BA108" s="507"/>
      <c r="BB108" s="507"/>
      <c r="BC108" s="507"/>
      <c r="BD108" s="507"/>
      <c r="BE108" s="507"/>
      <c r="BF108" s="507"/>
      <c r="BG108" s="507"/>
      <c r="BH108" s="507"/>
      <c r="BI108" s="507"/>
      <c r="BJ108" s="507"/>
      <c r="BK108" s="507"/>
      <c r="BL108" s="507"/>
      <c r="BM108" s="507"/>
    </row>
    <row r="109" spans="1:65" ht="27" customHeight="1" x14ac:dyDescent="0.2">
      <c r="A109" s="564"/>
      <c r="B109" s="507"/>
      <c r="C109" s="507"/>
      <c r="D109" s="507"/>
      <c r="E109" s="507"/>
      <c r="F109" s="507"/>
      <c r="G109" s="507"/>
      <c r="H109" s="506"/>
      <c r="I109" s="506"/>
      <c r="J109" s="506"/>
      <c r="K109" s="506"/>
      <c r="L109" s="506"/>
      <c r="M109" s="506"/>
      <c r="N109" s="506"/>
      <c r="O109" s="506"/>
      <c r="P109" s="557"/>
      <c r="Q109" s="506"/>
      <c r="R109" s="558"/>
      <c r="S109" s="506"/>
      <c r="T109" s="506"/>
      <c r="U109" s="506"/>
      <c r="V109" s="604"/>
      <c r="W109" s="506"/>
      <c r="X109" s="506"/>
      <c r="Y109" s="557"/>
      <c r="Z109" s="506"/>
      <c r="AA109" s="507"/>
      <c r="AB109" s="507"/>
      <c r="AC109" s="507"/>
      <c r="AD109" s="507"/>
      <c r="AE109" s="507"/>
      <c r="AF109" s="507"/>
      <c r="AG109" s="507"/>
      <c r="AH109" s="507"/>
      <c r="AI109" s="507"/>
      <c r="AJ109" s="507"/>
      <c r="AK109" s="507"/>
      <c r="AL109" s="507"/>
      <c r="AM109" s="507"/>
      <c r="AN109" s="507"/>
      <c r="AO109" s="507"/>
      <c r="AP109" s="507"/>
      <c r="AQ109" s="563"/>
      <c r="AR109" s="563"/>
      <c r="AS109" s="507"/>
      <c r="AT109" s="507"/>
      <c r="AU109" s="507"/>
      <c r="AV109" s="507"/>
      <c r="AW109" s="507"/>
      <c r="AX109" s="507"/>
      <c r="AY109" s="507"/>
      <c r="AZ109" s="507"/>
      <c r="BA109" s="507"/>
      <c r="BB109" s="507"/>
      <c r="BC109" s="507"/>
      <c r="BD109" s="507"/>
      <c r="BE109" s="507"/>
      <c r="BF109" s="507"/>
      <c r="BG109" s="507"/>
      <c r="BH109" s="507"/>
      <c r="BI109" s="507"/>
      <c r="BJ109" s="507"/>
      <c r="BK109" s="507"/>
      <c r="BL109" s="507"/>
      <c r="BM109" s="507"/>
    </row>
    <row r="110" spans="1:65" ht="27" customHeight="1" x14ac:dyDescent="0.2">
      <c r="A110" s="564"/>
      <c r="B110" s="507"/>
      <c r="C110" s="507"/>
      <c r="D110" s="507"/>
      <c r="E110" s="507"/>
      <c r="F110" s="507"/>
      <c r="G110" s="507"/>
      <c r="H110" s="506"/>
      <c r="I110" s="506"/>
      <c r="J110" s="506"/>
      <c r="K110" s="506"/>
      <c r="L110" s="506"/>
      <c r="M110" s="506"/>
      <c r="N110" s="506"/>
      <c r="O110" s="506"/>
      <c r="P110" s="557"/>
      <c r="Q110" s="506"/>
      <c r="R110" s="558"/>
      <c r="S110" s="506"/>
      <c r="T110" s="506"/>
      <c r="U110" s="506"/>
      <c r="V110" s="604"/>
      <c r="W110" s="506"/>
      <c r="X110" s="506"/>
      <c r="Y110" s="557"/>
      <c r="Z110" s="506"/>
      <c r="AA110" s="507"/>
      <c r="AB110" s="507"/>
      <c r="AC110" s="507"/>
      <c r="AD110" s="507"/>
      <c r="AE110" s="507"/>
      <c r="AF110" s="507"/>
      <c r="AG110" s="507"/>
      <c r="AH110" s="507"/>
      <c r="AI110" s="507"/>
      <c r="AJ110" s="507"/>
      <c r="AK110" s="507"/>
      <c r="AL110" s="507"/>
      <c r="AM110" s="507"/>
      <c r="AN110" s="507"/>
      <c r="AO110" s="507"/>
      <c r="AP110" s="507"/>
      <c r="AQ110" s="563"/>
      <c r="AR110" s="563"/>
      <c r="AS110" s="507"/>
      <c r="AT110" s="507"/>
      <c r="AU110" s="507"/>
      <c r="AV110" s="507"/>
      <c r="AW110" s="507"/>
      <c r="AX110" s="507"/>
      <c r="AY110" s="507"/>
      <c r="AZ110" s="507"/>
      <c r="BA110" s="507"/>
      <c r="BB110" s="507"/>
      <c r="BC110" s="507"/>
      <c r="BD110" s="507"/>
      <c r="BE110" s="507"/>
      <c r="BF110" s="507"/>
      <c r="BG110" s="507"/>
      <c r="BH110" s="507"/>
      <c r="BI110" s="507"/>
      <c r="BJ110" s="507"/>
      <c r="BK110" s="507"/>
      <c r="BL110" s="507"/>
      <c r="BM110" s="507"/>
    </row>
    <row r="111" spans="1:65" ht="27" customHeight="1" x14ac:dyDescent="0.2">
      <c r="A111" s="564"/>
      <c r="B111" s="507"/>
      <c r="C111" s="507"/>
      <c r="D111" s="507"/>
      <c r="E111" s="507"/>
      <c r="F111" s="507"/>
      <c r="G111" s="507"/>
      <c r="H111" s="506"/>
      <c r="I111" s="506"/>
      <c r="J111" s="506"/>
      <c r="K111" s="506"/>
      <c r="L111" s="506"/>
      <c r="M111" s="506"/>
      <c r="N111" s="506"/>
      <c r="O111" s="506"/>
      <c r="P111" s="557"/>
      <c r="Q111" s="506"/>
      <c r="R111" s="558"/>
      <c r="S111" s="506"/>
      <c r="T111" s="506"/>
      <c r="U111" s="506"/>
      <c r="V111" s="604"/>
      <c r="W111" s="506"/>
      <c r="X111" s="506"/>
      <c r="Y111" s="557"/>
      <c r="Z111" s="506"/>
      <c r="AA111" s="507"/>
      <c r="AB111" s="507"/>
      <c r="AC111" s="507"/>
      <c r="AD111" s="507"/>
      <c r="AE111" s="507"/>
      <c r="AF111" s="507"/>
      <c r="AG111" s="507"/>
      <c r="AH111" s="507"/>
      <c r="AI111" s="507"/>
      <c r="AJ111" s="507"/>
      <c r="AK111" s="507"/>
      <c r="AL111" s="507"/>
      <c r="AM111" s="507"/>
      <c r="AN111" s="507"/>
      <c r="AO111" s="507"/>
      <c r="AP111" s="507"/>
      <c r="AQ111" s="563"/>
      <c r="AR111" s="563"/>
      <c r="AS111" s="507"/>
      <c r="AT111" s="507"/>
      <c r="AU111" s="507"/>
      <c r="AV111" s="507"/>
      <c r="AW111" s="507"/>
      <c r="AX111" s="507"/>
      <c r="AY111" s="507"/>
      <c r="AZ111" s="507"/>
      <c r="BA111" s="507"/>
      <c r="BB111" s="507"/>
      <c r="BC111" s="507"/>
      <c r="BD111" s="507"/>
      <c r="BE111" s="507"/>
      <c r="BF111" s="507"/>
      <c r="BG111" s="507"/>
      <c r="BH111" s="507"/>
      <c r="BI111" s="507"/>
      <c r="BJ111" s="507"/>
      <c r="BK111" s="507"/>
      <c r="BL111" s="507"/>
      <c r="BM111" s="507"/>
    </row>
    <row r="112" spans="1:65" ht="27" customHeight="1" x14ac:dyDescent="0.2">
      <c r="A112" s="564"/>
      <c r="B112" s="507"/>
      <c r="C112" s="507"/>
      <c r="D112" s="507"/>
      <c r="E112" s="507"/>
      <c r="F112" s="507"/>
      <c r="G112" s="507"/>
      <c r="H112" s="506"/>
      <c r="I112" s="506"/>
      <c r="J112" s="506"/>
      <c r="K112" s="506"/>
      <c r="L112" s="506"/>
      <c r="M112" s="506"/>
      <c r="N112" s="506"/>
      <c r="O112" s="506"/>
      <c r="P112" s="557"/>
      <c r="Q112" s="506"/>
      <c r="R112" s="558"/>
      <c r="S112" s="506"/>
      <c r="T112" s="506"/>
      <c r="U112" s="506"/>
      <c r="V112" s="604"/>
      <c r="W112" s="506"/>
      <c r="X112" s="506"/>
      <c r="Y112" s="557"/>
      <c r="Z112" s="506"/>
      <c r="AA112" s="507"/>
      <c r="AB112" s="507"/>
      <c r="AC112" s="507"/>
      <c r="AD112" s="507"/>
      <c r="AE112" s="507"/>
      <c r="AF112" s="507"/>
      <c r="AG112" s="507"/>
      <c r="AH112" s="507"/>
      <c r="AI112" s="507"/>
      <c r="AJ112" s="507"/>
      <c r="AK112" s="507"/>
      <c r="AL112" s="507"/>
      <c r="AM112" s="507"/>
      <c r="AN112" s="507"/>
      <c r="AO112" s="507"/>
      <c r="AP112" s="507"/>
      <c r="AQ112" s="563"/>
      <c r="AR112" s="563"/>
      <c r="AS112" s="507"/>
      <c r="AT112" s="507"/>
      <c r="AU112" s="507"/>
      <c r="AV112" s="507"/>
      <c r="AW112" s="507"/>
      <c r="AX112" s="507"/>
      <c r="AY112" s="507"/>
      <c r="AZ112" s="507"/>
      <c r="BA112" s="507"/>
      <c r="BB112" s="507"/>
      <c r="BC112" s="507"/>
      <c r="BD112" s="507"/>
      <c r="BE112" s="507"/>
      <c r="BF112" s="507"/>
      <c r="BG112" s="507"/>
      <c r="BH112" s="507"/>
      <c r="BI112" s="507"/>
      <c r="BJ112" s="507"/>
      <c r="BK112" s="507"/>
      <c r="BL112" s="507"/>
      <c r="BM112" s="507"/>
    </row>
    <row r="113" spans="1:65" ht="27" customHeight="1" x14ac:dyDescent="0.2">
      <c r="A113" s="564"/>
      <c r="B113" s="507"/>
      <c r="C113" s="507"/>
      <c r="D113" s="507"/>
      <c r="E113" s="507"/>
      <c r="F113" s="507"/>
      <c r="G113" s="507"/>
      <c r="H113" s="506"/>
      <c r="I113" s="506"/>
      <c r="J113" s="506"/>
      <c r="K113" s="506"/>
      <c r="L113" s="506"/>
      <c r="M113" s="506"/>
      <c r="N113" s="506"/>
      <c r="O113" s="506"/>
      <c r="P113" s="557"/>
      <c r="Q113" s="506"/>
      <c r="R113" s="558"/>
      <c r="S113" s="506"/>
      <c r="T113" s="506"/>
      <c r="U113" s="506"/>
      <c r="V113" s="604"/>
      <c r="W113" s="506"/>
      <c r="X113" s="506"/>
      <c r="Y113" s="557"/>
      <c r="Z113" s="506"/>
      <c r="AA113" s="507"/>
      <c r="AB113" s="507"/>
      <c r="AC113" s="507"/>
      <c r="AD113" s="507"/>
      <c r="AE113" s="507"/>
      <c r="AF113" s="507"/>
      <c r="AG113" s="507"/>
      <c r="AH113" s="507"/>
      <c r="AI113" s="507"/>
      <c r="AJ113" s="507"/>
      <c r="AK113" s="507"/>
      <c r="AL113" s="507"/>
      <c r="AM113" s="507"/>
      <c r="AN113" s="507"/>
      <c r="AO113" s="507"/>
      <c r="AP113" s="507"/>
      <c r="AQ113" s="563"/>
      <c r="AR113" s="563"/>
      <c r="AS113" s="507"/>
      <c r="AT113" s="507"/>
      <c r="AU113" s="507"/>
      <c r="AV113" s="507"/>
      <c r="AW113" s="507"/>
      <c r="AX113" s="507"/>
      <c r="AY113" s="507"/>
      <c r="AZ113" s="507"/>
      <c r="BA113" s="507"/>
      <c r="BB113" s="507"/>
      <c r="BC113" s="507"/>
      <c r="BD113" s="507"/>
      <c r="BE113" s="507"/>
      <c r="BF113" s="507"/>
      <c r="BG113" s="507"/>
      <c r="BH113" s="507"/>
      <c r="BI113" s="507"/>
      <c r="BJ113" s="507"/>
      <c r="BK113" s="507"/>
      <c r="BL113" s="507"/>
      <c r="BM113" s="507"/>
    </row>
    <row r="114" spans="1:65" ht="27" customHeight="1" x14ac:dyDescent="0.2">
      <c r="A114" s="564"/>
      <c r="B114" s="507"/>
      <c r="C114" s="507"/>
      <c r="D114" s="507"/>
      <c r="E114" s="507"/>
      <c r="F114" s="507"/>
      <c r="G114" s="507"/>
      <c r="H114" s="506"/>
      <c r="I114" s="506"/>
      <c r="J114" s="506"/>
      <c r="K114" s="506"/>
      <c r="L114" s="506"/>
      <c r="M114" s="506"/>
      <c r="N114" s="506"/>
      <c r="O114" s="506"/>
      <c r="P114" s="557"/>
      <c r="Q114" s="506"/>
      <c r="R114" s="558"/>
      <c r="S114" s="506"/>
      <c r="T114" s="506"/>
      <c r="U114" s="506"/>
      <c r="V114" s="604"/>
      <c r="W114" s="506"/>
      <c r="X114" s="506"/>
      <c r="Y114" s="557"/>
      <c r="Z114" s="506"/>
      <c r="AA114" s="507"/>
      <c r="AB114" s="507"/>
      <c r="AC114" s="507"/>
      <c r="AD114" s="507"/>
      <c r="AE114" s="507"/>
      <c r="AF114" s="507"/>
      <c r="AG114" s="507"/>
      <c r="AH114" s="507"/>
      <c r="AI114" s="507"/>
      <c r="AJ114" s="507"/>
      <c r="AK114" s="507"/>
      <c r="AL114" s="507"/>
      <c r="AM114" s="507"/>
      <c r="AN114" s="507"/>
      <c r="AO114" s="507"/>
      <c r="AP114" s="507"/>
      <c r="AQ114" s="563"/>
      <c r="AR114" s="563"/>
      <c r="AS114" s="507"/>
      <c r="AT114" s="507"/>
      <c r="AU114" s="507"/>
      <c r="AV114" s="507"/>
      <c r="AW114" s="507"/>
      <c r="AX114" s="507"/>
      <c r="AY114" s="507"/>
      <c r="AZ114" s="507"/>
      <c r="BA114" s="507"/>
      <c r="BB114" s="507"/>
      <c r="BC114" s="507"/>
      <c r="BD114" s="507"/>
      <c r="BE114" s="507"/>
      <c r="BF114" s="507"/>
      <c r="BG114" s="507"/>
      <c r="BH114" s="507"/>
      <c r="BI114" s="507"/>
      <c r="BJ114" s="507"/>
      <c r="BK114" s="507"/>
      <c r="BL114" s="507"/>
      <c r="BM114" s="507"/>
    </row>
    <row r="115" spans="1:65" ht="27" customHeight="1" x14ac:dyDescent="0.2">
      <c r="A115" s="564"/>
      <c r="B115" s="507"/>
      <c r="C115" s="507"/>
      <c r="D115" s="507"/>
      <c r="E115" s="507"/>
      <c r="F115" s="507"/>
      <c r="G115" s="507"/>
      <c r="H115" s="506"/>
      <c r="I115" s="506"/>
      <c r="J115" s="506"/>
      <c r="K115" s="506"/>
      <c r="L115" s="506"/>
      <c r="M115" s="506"/>
      <c r="N115" s="506"/>
      <c r="O115" s="506"/>
      <c r="P115" s="557"/>
      <c r="Q115" s="506"/>
      <c r="R115" s="558"/>
      <c r="S115" s="506"/>
      <c r="T115" s="506"/>
      <c r="U115" s="506"/>
      <c r="V115" s="604"/>
      <c r="W115" s="506"/>
      <c r="X115" s="506"/>
      <c r="Y115" s="557"/>
      <c r="Z115" s="506"/>
      <c r="AA115" s="507"/>
      <c r="AB115" s="507"/>
      <c r="AC115" s="507"/>
      <c r="AD115" s="507"/>
      <c r="AE115" s="507"/>
      <c r="AF115" s="507"/>
      <c r="AG115" s="507"/>
      <c r="AH115" s="507"/>
      <c r="AI115" s="507"/>
      <c r="AJ115" s="507"/>
      <c r="AK115" s="507"/>
      <c r="AL115" s="507"/>
      <c r="AM115" s="507"/>
      <c r="AN115" s="507"/>
      <c r="AO115" s="507"/>
      <c r="AP115" s="507"/>
      <c r="AQ115" s="563"/>
      <c r="AR115" s="563"/>
      <c r="AS115" s="507"/>
      <c r="AT115" s="507"/>
      <c r="AU115" s="507"/>
      <c r="AV115" s="507"/>
      <c r="AW115" s="507"/>
      <c r="AX115" s="507"/>
      <c r="AY115" s="507"/>
      <c r="AZ115" s="507"/>
      <c r="BA115" s="507"/>
      <c r="BB115" s="507"/>
      <c r="BC115" s="507"/>
      <c r="BD115" s="507"/>
      <c r="BE115" s="507"/>
      <c r="BF115" s="507"/>
      <c r="BG115" s="507"/>
      <c r="BH115" s="507"/>
      <c r="BI115" s="507"/>
      <c r="BJ115" s="507"/>
      <c r="BK115" s="507"/>
      <c r="BL115" s="507"/>
      <c r="BM115" s="507"/>
    </row>
    <row r="116" spans="1:65" ht="27" customHeight="1" x14ac:dyDescent="0.2">
      <c r="A116" s="564"/>
      <c r="B116" s="507"/>
      <c r="C116" s="507"/>
      <c r="D116" s="507"/>
      <c r="E116" s="507"/>
      <c r="F116" s="507"/>
      <c r="G116" s="507"/>
      <c r="H116" s="506"/>
      <c r="I116" s="506"/>
      <c r="J116" s="506"/>
      <c r="K116" s="506"/>
      <c r="L116" s="506"/>
      <c r="M116" s="506"/>
      <c r="N116" s="506"/>
      <c r="O116" s="506"/>
      <c r="P116" s="557"/>
      <c r="Q116" s="506"/>
      <c r="R116" s="558"/>
      <c r="S116" s="506"/>
      <c r="T116" s="506"/>
      <c r="U116" s="506"/>
      <c r="V116" s="604"/>
      <c r="W116" s="506"/>
      <c r="X116" s="506"/>
      <c r="Y116" s="557"/>
      <c r="Z116" s="506"/>
      <c r="AA116" s="507"/>
      <c r="AB116" s="507"/>
      <c r="AC116" s="507"/>
      <c r="AD116" s="507"/>
      <c r="AE116" s="507"/>
      <c r="AF116" s="507"/>
      <c r="AG116" s="507"/>
      <c r="AH116" s="507"/>
      <c r="AI116" s="507"/>
      <c r="AJ116" s="507"/>
      <c r="AK116" s="507"/>
      <c r="AL116" s="507"/>
      <c r="AM116" s="507"/>
      <c r="AN116" s="507"/>
      <c r="AO116" s="507"/>
      <c r="AP116" s="507"/>
      <c r="AQ116" s="563"/>
      <c r="AR116" s="563"/>
      <c r="AS116" s="507"/>
      <c r="AT116" s="507"/>
      <c r="AU116" s="507"/>
      <c r="AV116" s="507"/>
      <c r="AW116" s="507"/>
      <c r="AX116" s="507"/>
      <c r="AY116" s="507"/>
      <c r="AZ116" s="507"/>
      <c r="BA116" s="507"/>
      <c r="BB116" s="507"/>
      <c r="BC116" s="507"/>
      <c r="BD116" s="507"/>
      <c r="BE116" s="507"/>
      <c r="BF116" s="507"/>
      <c r="BG116" s="507"/>
      <c r="BH116" s="507"/>
      <c r="BI116" s="507"/>
      <c r="BJ116" s="507"/>
      <c r="BK116" s="507"/>
      <c r="BL116" s="507"/>
      <c r="BM116" s="507"/>
    </row>
    <row r="117" spans="1:65" ht="27" customHeight="1" x14ac:dyDescent="0.2">
      <c r="A117" s="564"/>
      <c r="B117" s="507"/>
      <c r="C117" s="507"/>
      <c r="D117" s="507"/>
      <c r="E117" s="507"/>
      <c r="F117" s="507"/>
      <c r="G117" s="507"/>
      <c r="H117" s="506"/>
      <c r="I117" s="506"/>
      <c r="J117" s="506"/>
      <c r="K117" s="506"/>
      <c r="L117" s="506"/>
      <c r="M117" s="506"/>
      <c r="N117" s="506"/>
      <c r="O117" s="506"/>
      <c r="P117" s="557"/>
      <c r="Q117" s="506"/>
      <c r="R117" s="558"/>
      <c r="S117" s="506"/>
      <c r="T117" s="506"/>
      <c r="U117" s="506"/>
      <c r="V117" s="604"/>
      <c r="W117" s="506"/>
      <c r="X117" s="506"/>
      <c r="Y117" s="557"/>
      <c r="Z117" s="506"/>
      <c r="AA117" s="507"/>
      <c r="AB117" s="507"/>
      <c r="AC117" s="507"/>
      <c r="AD117" s="507"/>
      <c r="AE117" s="507"/>
      <c r="AF117" s="507"/>
      <c r="AG117" s="507"/>
      <c r="AH117" s="507"/>
      <c r="AI117" s="507"/>
      <c r="AJ117" s="507"/>
      <c r="AK117" s="507"/>
      <c r="AL117" s="507"/>
      <c r="AM117" s="507"/>
      <c r="AN117" s="507"/>
      <c r="AO117" s="507"/>
      <c r="AP117" s="507"/>
      <c r="AQ117" s="563"/>
      <c r="AR117" s="563"/>
      <c r="AS117" s="507"/>
      <c r="AT117" s="507"/>
      <c r="AU117" s="507"/>
      <c r="AV117" s="507"/>
      <c r="AW117" s="507"/>
      <c r="AX117" s="507"/>
      <c r="AY117" s="507"/>
      <c r="AZ117" s="507"/>
      <c r="BA117" s="507"/>
      <c r="BB117" s="507"/>
      <c r="BC117" s="507"/>
      <c r="BD117" s="507"/>
      <c r="BE117" s="507"/>
      <c r="BF117" s="507"/>
      <c r="BG117" s="507"/>
      <c r="BH117" s="507"/>
      <c r="BI117" s="507"/>
      <c r="BJ117" s="507"/>
      <c r="BK117" s="507"/>
      <c r="BL117" s="507"/>
      <c r="BM117" s="507"/>
    </row>
    <row r="118" spans="1:65" ht="27" customHeight="1" x14ac:dyDescent="0.2">
      <c r="A118" s="564"/>
      <c r="B118" s="507"/>
      <c r="C118" s="507"/>
      <c r="D118" s="507"/>
      <c r="E118" s="507"/>
      <c r="F118" s="507"/>
      <c r="G118" s="507"/>
      <c r="H118" s="506"/>
      <c r="I118" s="506"/>
      <c r="J118" s="506"/>
      <c r="K118" s="506"/>
      <c r="L118" s="506"/>
      <c r="M118" s="506"/>
      <c r="N118" s="506"/>
      <c r="O118" s="506"/>
      <c r="P118" s="557"/>
      <c r="Q118" s="506"/>
      <c r="R118" s="558"/>
      <c r="S118" s="506"/>
      <c r="T118" s="506"/>
      <c r="U118" s="506"/>
      <c r="V118" s="604"/>
      <c r="W118" s="506"/>
      <c r="X118" s="506"/>
      <c r="Y118" s="557"/>
      <c r="Z118" s="506"/>
      <c r="AA118" s="507"/>
      <c r="AB118" s="507"/>
      <c r="AC118" s="507"/>
      <c r="AD118" s="507"/>
      <c r="AE118" s="507"/>
      <c r="AF118" s="507"/>
      <c r="AG118" s="507"/>
      <c r="AH118" s="507"/>
      <c r="AI118" s="507"/>
      <c r="AJ118" s="507"/>
      <c r="AK118" s="507"/>
      <c r="AL118" s="507"/>
      <c r="AM118" s="507"/>
      <c r="AN118" s="507"/>
      <c r="AO118" s="507"/>
      <c r="AP118" s="507"/>
      <c r="AQ118" s="563"/>
      <c r="AR118" s="563"/>
      <c r="AS118" s="507"/>
      <c r="AT118" s="507"/>
      <c r="AU118" s="507"/>
      <c r="AV118" s="507"/>
      <c r="AW118" s="507"/>
      <c r="AX118" s="507"/>
      <c r="AY118" s="507"/>
      <c r="AZ118" s="507"/>
      <c r="BA118" s="507"/>
      <c r="BB118" s="507"/>
      <c r="BC118" s="507"/>
      <c r="BD118" s="507"/>
      <c r="BE118" s="507"/>
      <c r="BF118" s="507"/>
      <c r="BG118" s="507"/>
      <c r="BH118" s="507"/>
      <c r="BI118" s="507"/>
      <c r="BJ118" s="507"/>
      <c r="BK118" s="507"/>
      <c r="BL118" s="507"/>
      <c r="BM118" s="507"/>
    </row>
    <row r="119" spans="1:65" ht="27" customHeight="1" x14ac:dyDescent="0.2">
      <c r="A119" s="564"/>
      <c r="B119" s="507"/>
      <c r="C119" s="507"/>
      <c r="D119" s="507"/>
      <c r="E119" s="507"/>
      <c r="F119" s="507"/>
      <c r="G119" s="507"/>
      <c r="H119" s="506"/>
      <c r="I119" s="506"/>
      <c r="J119" s="506"/>
      <c r="K119" s="506"/>
      <c r="L119" s="506"/>
      <c r="M119" s="506"/>
      <c r="N119" s="506"/>
      <c r="O119" s="506"/>
      <c r="P119" s="557"/>
      <c r="Q119" s="506"/>
      <c r="R119" s="558"/>
      <c r="S119" s="506"/>
      <c r="T119" s="506"/>
      <c r="U119" s="506"/>
      <c r="V119" s="604"/>
      <c r="W119" s="506"/>
      <c r="X119" s="506"/>
      <c r="Y119" s="557"/>
      <c r="Z119" s="506"/>
      <c r="AA119" s="507"/>
      <c r="AB119" s="507"/>
      <c r="AC119" s="507"/>
      <c r="AD119" s="507"/>
      <c r="AE119" s="507"/>
      <c r="AF119" s="507"/>
      <c r="AG119" s="507"/>
      <c r="AH119" s="507"/>
      <c r="AI119" s="507"/>
      <c r="AJ119" s="507"/>
      <c r="AK119" s="507"/>
      <c r="AL119" s="507"/>
      <c r="AM119" s="507"/>
      <c r="AN119" s="507"/>
      <c r="AO119" s="507"/>
      <c r="AP119" s="507"/>
      <c r="AQ119" s="563"/>
      <c r="AR119" s="563"/>
      <c r="AS119" s="507"/>
      <c r="AT119" s="507"/>
      <c r="AU119" s="507"/>
      <c r="AV119" s="507"/>
      <c r="AW119" s="507"/>
      <c r="AX119" s="507"/>
      <c r="AY119" s="507"/>
      <c r="AZ119" s="507"/>
      <c r="BA119" s="507"/>
      <c r="BB119" s="507"/>
      <c r="BC119" s="507"/>
      <c r="BD119" s="507"/>
      <c r="BE119" s="507"/>
      <c r="BF119" s="507"/>
      <c r="BG119" s="507"/>
      <c r="BH119" s="507"/>
      <c r="BI119" s="507"/>
      <c r="BJ119" s="507"/>
      <c r="BK119" s="507"/>
      <c r="BL119" s="507"/>
      <c r="BM119" s="507"/>
    </row>
    <row r="120" spans="1:65" ht="27" customHeight="1" x14ac:dyDescent="0.2">
      <c r="A120" s="564"/>
      <c r="B120" s="507"/>
      <c r="C120" s="507"/>
      <c r="D120" s="507"/>
      <c r="E120" s="507"/>
      <c r="F120" s="507"/>
      <c r="G120" s="507"/>
      <c r="H120" s="506"/>
      <c r="I120" s="506"/>
      <c r="J120" s="506"/>
      <c r="K120" s="506"/>
      <c r="L120" s="506"/>
      <c r="M120" s="506"/>
      <c r="N120" s="506"/>
      <c r="O120" s="506"/>
      <c r="P120" s="557"/>
      <c r="Q120" s="506"/>
      <c r="R120" s="558"/>
      <c r="S120" s="506"/>
      <c r="T120" s="506"/>
      <c r="U120" s="506"/>
      <c r="V120" s="604"/>
      <c r="W120" s="506"/>
      <c r="X120" s="506"/>
      <c r="Y120" s="557"/>
      <c r="Z120" s="506"/>
      <c r="AA120" s="507"/>
      <c r="AB120" s="507"/>
      <c r="AC120" s="507"/>
      <c r="AD120" s="507"/>
      <c r="AE120" s="507"/>
      <c r="AF120" s="507"/>
      <c r="AG120" s="507"/>
      <c r="AH120" s="507"/>
      <c r="AI120" s="507"/>
      <c r="AJ120" s="507"/>
      <c r="AK120" s="507"/>
      <c r="AL120" s="507"/>
      <c r="AM120" s="507"/>
      <c r="AN120" s="507"/>
      <c r="AO120" s="507"/>
      <c r="AP120" s="507"/>
      <c r="AQ120" s="563"/>
      <c r="AR120" s="563"/>
      <c r="AS120" s="507"/>
      <c r="AT120" s="507"/>
      <c r="AU120" s="507"/>
      <c r="AV120" s="507"/>
      <c r="AW120" s="507"/>
      <c r="AX120" s="507"/>
      <c r="AY120" s="507"/>
      <c r="AZ120" s="507"/>
      <c r="BA120" s="507"/>
      <c r="BB120" s="507"/>
      <c r="BC120" s="507"/>
      <c r="BD120" s="507"/>
      <c r="BE120" s="507"/>
      <c r="BF120" s="507"/>
      <c r="BG120" s="507"/>
      <c r="BH120" s="507"/>
      <c r="BI120" s="507"/>
      <c r="BJ120" s="507"/>
      <c r="BK120" s="507"/>
      <c r="BL120" s="507"/>
      <c r="BM120" s="507"/>
    </row>
    <row r="121" spans="1:65" ht="27" customHeight="1" x14ac:dyDescent="0.2">
      <c r="A121" s="564"/>
      <c r="B121" s="507"/>
      <c r="C121" s="507"/>
      <c r="D121" s="507"/>
      <c r="E121" s="507"/>
      <c r="F121" s="507"/>
      <c r="G121" s="507"/>
      <c r="H121" s="506"/>
      <c r="I121" s="506"/>
      <c r="J121" s="506"/>
      <c r="K121" s="506"/>
      <c r="L121" s="506"/>
      <c r="M121" s="506"/>
      <c r="N121" s="506"/>
      <c r="O121" s="506"/>
      <c r="P121" s="557"/>
      <c r="Q121" s="506"/>
      <c r="R121" s="558"/>
      <c r="S121" s="506"/>
      <c r="T121" s="506"/>
      <c r="U121" s="506"/>
      <c r="V121" s="604"/>
      <c r="W121" s="506"/>
      <c r="X121" s="506"/>
      <c r="Y121" s="557"/>
      <c r="Z121" s="506"/>
      <c r="AA121" s="507"/>
      <c r="AB121" s="507"/>
      <c r="AC121" s="507"/>
      <c r="AD121" s="507"/>
      <c r="AE121" s="507"/>
      <c r="AF121" s="507"/>
      <c r="AG121" s="507"/>
      <c r="AH121" s="507"/>
      <c r="AI121" s="507"/>
      <c r="AJ121" s="507"/>
      <c r="AK121" s="507"/>
      <c r="AL121" s="507"/>
      <c r="AM121" s="507"/>
      <c r="AN121" s="507"/>
      <c r="AO121" s="507"/>
      <c r="AP121" s="507"/>
      <c r="AQ121" s="563"/>
      <c r="AR121" s="563"/>
      <c r="AS121" s="507"/>
      <c r="AT121" s="507"/>
      <c r="AU121" s="507"/>
      <c r="AV121" s="507"/>
      <c r="AW121" s="507"/>
      <c r="AX121" s="507"/>
      <c r="AY121" s="507"/>
      <c r="AZ121" s="507"/>
      <c r="BA121" s="507"/>
      <c r="BB121" s="507"/>
      <c r="BC121" s="507"/>
      <c r="BD121" s="507"/>
      <c r="BE121" s="507"/>
      <c r="BF121" s="507"/>
      <c r="BG121" s="507"/>
      <c r="BH121" s="507"/>
      <c r="BI121" s="507"/>
      <c r="BJ121" s="507"/>
      <c r="BK121" s="507"/>
      <c r="BL121" s="507"/>
      <c r="BM121" s="507"/>
    </row>
    <row r="122" spans="1:65" ht="27" customHeight="1" x14ac:dyDescent="0.2">
      <c r="A122" s="564"/>
      <c r="B122" s="507"/>
      <c r="C122" s="507"/>
      <c r="D122" s="507"/>
      <c r="E122" s="507"/>
      <c r="F122" s="507"/>
      <c r="G122" s="507"/>
      <c r="H122" s="506"/>
      <c r="I122" s="506"/>
      <c r="J122" s="506"/>
      <c r="K122" s="506"/>
      <c r="L122" s="506"/>
      <c r="M122" s="506"/>
      <c r="N122" s="506"/>
      <c r="O122" s="506"/>
      <c r="P122" s="557"/>
      <c r="Q122" s="506"/>
      <c r="R122" s="558"/>
      <c r="S122" s="506"/>
      <c r="T122" s="506"/>
      <c r="U122" s="506"/>
      <c r="V122" s="604"/>
      <c r="W122" s="506"/>
      <c r="X122" s="506"/>
      <c r="Y122" s="557"/>
      <c r="Z122" s="506"/>
      <c r="AA122" s="507"/>
      <c r="AB122" s="507"/>
      <c r="AC122" s="507"/>
      <c r="AD122" s="507"/>
      <c r="AE122" s="507"/>
      <c r="AF122" s="507"/>
      <c r="AG122" s="507"/>
      <c r="AH122" s="507"/>
      <c r="AI122" s="507"/>
      <c r="AJ122" s="507"/>
      <c r="AK122" s="507"/>
      <c r="AL122" s="507"/>
      <c r="AM122" s="507"/>
      <c r="AN122" s="507"/>
      <c r="AO122" s="507"/>
      <c r="AP122" s="507"/>
      <c r="AQ122" s="563"/>
      <c r="AR122" s="563"/>
      <c r="AS122" s="507"/>
      <c r="AT122" s="507"/>
      <c r="AU122" s="507"/>
      <c r="AV122" s="507"/>
      <c r="AW122" s="507"/>
      <c r="AX122" s="507"/>
      <c r="AY122" s="507"/>
      <c r="AZ122" s="507"/>
      <c r="BA122" s="507"/>
      <c r="BB122" s="507"/>
      <c r="BC122" s="507"/>
      <c r="BD122" s="507"/>
      <c r="BE122" s="507"/>
      <c r="BF122" s="507"/>
      <c r="BG122" s="507"/>
      <c r="BH122" s="507"/>
      <c r="BI122" s="507"/>
      <c r="BJ122" s="507"/>
      <c r="BK122" s="507"/>
      <c r="BL122" s="507"/>
      <c r="BM122" s="507"/>
    </row>
    <row r="123" spans="1:65" ht="27" customHeight="1" x14ac:dyDescent="0.2">
      <c r="A123" s="564"/>
      <c r="B123" s="507"/>
      <c r="C123" s="507"/>
      <c r="D123" s="507"/>
      <c r="E123" s="507"/>
      <c r="F123" s="507"/>
      <c r="G123" s="507"/>
      <c r="H123" s="506"/>
      <c r="I123" s="506"/>
      <c r="J123" s="506"/>
      <c r="K123" s="506"/>
      <c r="L123" s="506"/>
      <c r="M123" s="506"/>
      <c r="N123" s="506"/>
      <c r="O123" s="506"/>
      <c r="P123" s="557"/>
      <c r="Q123" s="506"/>
      <c r="R123" s="558"/>
      <c r="S123" s="506"/>
      <c r="T123" s="506"/>
      <c r="U123" s="506"/>
      <c r="V123" s="604"/>
      <c r="W123" s="506"/>
      <c r="X123" s="506"/>
      <c r="Y123" s="557"/>
      <c r="Z123" s="506"/>
      <c r="AA123" s="507"/>
      <c r="AB123" s="507"/>
      <c r="AC123" s="507"/>
      <c r="AD123" s="507"/>
      <c r="AE123" s="507"/>
      <c r="AF123" s="507"/>
      <c r="AG123" s="507"/>
      <c r="AH123" s="507"/>
      <c r="AI123" s="507"/>
      <c r="AJ123" s="507"/>
      <c r="AK123" s="507"/>
      <c r="AL123" s="507"/>
      <c r="AM123" s="507"/>
      <c r="AN123" s="507"/>
      <c r="AO123" s="507"/>
      <c r="AP123" s="507"/>
      <c r="AQ123" s="563"/>
      <c r="AR123" s="563"/>
      <c r="AS123" s="507"/>
      <c r="AT123" s="507"/>
      <c r="AU123" s="507"/>
      <c r="AV123" s="507"/>
      <c r="AW123" s="507"/>
      <c r="AX123" s="507"/>
      <c r="AY123" s="507"/>
      <c r="AZ123" s="507"/>
      <c r="BA123" s="507"/>
      <c r="BB123" s="507"/>
      <c r="BC123" s="507"/>
      <c r="BD123" s="507"/>
      <c r="BE123" s="507"/>
      <c r="BF123" s="507"/>
      <c r="BG123" s="507"/>
      <c r="BH123" s="507"/>
      <c r="BI123" s="507"/>
      <c r="BJ123" s="507"/>
      <c r="BK123" s="507"/>
      <c r="BL123" s="507"/>
      <c r="BM123" s="507"/>
    </row>
    <row r="124" spans="1:65" ht="27" customHeight="1" x14ac:dyDescent="0.2">
      <c r="A124" s="564"/>
      <c r="B124" s="507"/>
      <c r="C124" s="507"/>
      <c r="D124" s="507"/>
      <c r="E124" s="507"/>
      <c r="F124" s="507"/>
      <c r="G124" s="507"/>
      <c r="H124" s="506"/>
      <c r="I124" s="506"/>
      <c r="J124" s="506"/>
      <c r="K124" s="506"/>
      <c r="L124" s="506"/>
      <c r="M124" s="506"/>
      <c r="N124" s="506"/>
      <c r="O124" s="506"/>
      <c r="P124" s="557"/>
      <c r="Q124" s="506"/>
      <c r="R124" s="558"/>
      <c r="S124" s="506"/>
      <c r="T124" s="506"/>
      <c r="U124" s="506"/>
      <c r="V124" s="604"/>
      <c r="W124" s="506"/>
      <c r="X124" s="506"/>
      <c r="Y124" s="557"/>
      <c r="Z124" s="506"/>
      <c r="AA124" s="507"/>
      <c r="AB124" s="507"/>
      <c r="AC124" s="507"/>
      <c r="AD124" s="507"/>
      <c r="AE124" s="507"/>
      <c r="AF124" s="507"/>
      <c r="AG124" s="507"/>
      <c r="AH124" s="507"/>
      <c r="AI124" s="507"/>
      <c r="AJ124" s="507"/>
      <c r="AK124" s="507"/>
      <c r="AL124" s="507"/>
      <c r="AM124" s="507"/>
      <c r="AN124" s="507"/>
      <c r="AO124" s="507"/>
      <c r="AP124" s="507"/>
      <c r="AQ124" s="563"/>
      <c r="AR124" s="563"/>
      <c r="AS124" s="507"/>
      <c r="AT124" s="507"/>
      <c r="AU124" s="507"/>
      <c r="AV124" s="507"/>
      <c r="AW124" s="507"/>
      <c r="AX124" s="507"/>
      <c r="AY124" s="507"/>
      <c r="AZ124" s="507"/>
      <c r="BA124" s="507"/>
      <c r="BB124" s="507"/>
      <c r="BC124" s="507"/>
      <c r="BD124" s="507"/>
      <c r="BE124" s="507"/>
      <c r="BF124" s="507"/>
      <c r="BG124" s="507"/>
      <c r="BH124" s="507"/>
      <c r="BI124" s="507"/>
      <c r="BJ124" s="507"/>
      <c r="BK124" s="507"/>
      <c r="BL124" s="507"/>
      <c r="BM124" s="507"/>
    </row>
    <row r="125" spans="1:65" ht="27" customHeight="1" x14ac:dyDescent="0.2">
      <c r="A125" s="564"/>
      <c r="B125" s="507"/>
      <c r="C125" s="507"/>
      <c r="D125" s="507"/>
      <c r="E125" s="507"/>
      <c r="F125" s="507"/>
      <c r="G125" s="507"/>
      <c r="H125" s="506"/>
      <c r="I125" s="506"/>
      <c r="J125" s="506"/>
      <c r="K125" s="506"/>
      <c r="L125" s="506"/>
      <c r="M125" s="506"/>
      <c r="N125" s="506"/>
      <c r="O125" s="506"/>
      <c r="P125" s="557"/>
      <c r="Q125" s="506"/>
      <c r="R125" s="558"/>
      <c r="S125" s="506"/>
      <c r="T125" s="506"/>
      <c r="U125" s="506"/>
      <c r="V125" s="604"/>
      <c r="W125" s="506"/>
      <c r="X125" s="506"/>
      <c r="Y125" s="557"/>
      <c r="Z125" s="506"/>
      <c r="AA125" s="507"/>
      <c r="AB125" s="507"/>
      <c r="AC125" s="507"/>
      <c r="AD125" s="507"/>
      <c r="AE125" s="507"/>
      <c r="AF125" s="507"/>
      <c r="AG125" s="507"/>
      <c r="AH125" s="507"/>
      <c r="AI125" s="507"/>
      <c r="AJ125" s="507"/>
      <c r="AK125" s="507"/>
      <c r="AL125" s="507"/>
      <c r="AM125" s="507"/>
      <c r="AN125" s="507"/>
      <c r="AO125" s="507"/>
      <c r="AP125" s="507"/>
      <c r="AQ125" s="563"/>
      <c r="AR125" s="563"/>
      <c r="AS125" s="507"/>
      <c r="AT125" s="507"/>
      <c r="AU125" s="507"/>
      <c r="AV125" s="507"/>
      <c r="AW125" s="507"/>
      <c r="AX125" s="507"/>
      <c r="AY125" s="507"/>
      <c r="AZ125" s="507"/>
      <c r="BA125" s="507"/>
      <c r="BB125" s="507"/>
      <c r="BC125" s="507"/>
      <c r="BD125" s="507"/>
      <c r="BE125" s="507"/>
      <c r="BF125" s="507"/>
      <c r="BG125" s="507"/>
      <c r="BH125" s="507"/>
      <c r="BI125" s="507"/>
      <c r="BJ125" s="507"/>
      <c r="BK125" s="507"/>
      <c r="BL125" s="507"/>
      <c r="BM125" s="507"/>
    </row>
    <row r="126" spans="1:65" ht="27" customHeight="1" x14ac:dyDescent="0.2">
      <c r="A126" s="564"/>
      <c r="B126" s="507"/>
      <c r="C126" s="507"/>
      <c r="D126" s="507"/>
      <c r="E126" s="507"/>
      <c r="F126" s="507"/>
      <c r="G126" s="507"/>
      <c r="H126" s="506"/>
      <c r="I126" s="506"/>
      <c r="J126" s="506"/>
      <c r="K126" s="506"/>
      <c r="L126" s="506"/>
      <c r="M126" s="506"/>
      <c r="N126" s="506"/>
      <c r="O126" s="506"/>
      <c r="P126" s="557"/>
      <c r="Q126" s="506"/>
      <c r="R126" s="558"/>
      <c r="S126" s="506"/>
      <c r="T126" s="506"/>
      <c r="U126" s="506"/>
      <c r="V126" s="604"/>
      <c r="W126" s="506"/>
      <c r="X126" s="506"/>
      <c r="Y126" s="557"/>
      <c r="Z126" s="506"/>
      <c r="AA126" s="507"/>
      <c r="AB126" s="507"/>
      <c r="AC126" s="507"/>
      <c r="AD126" s="507"/>
      <c r="AE126" s="507"/>
      <c r="AF126" s="507"/>
      <c r="AG126" s="507"/>
      <c r="AH126" s="507"/>
      <c r="AI126" s="507"/>
      <c r="AJ126" s="507"/>
      <c r="AK126" s="507"/>
      <c r="AL126" s="507"/>
      <c r="AM126" s="507"/>
      <c r="AN126" s="507"/>
      <c r="AO126" s="507"/>
      <c r="AP126" s="507"/>
      <c r="AQ126" s="563"/>
      <c r="AR126" s="563"/>
      <c r="AS126" s="507"/>
      <c r="AT126" s="507"/>
      <c r="AU126" s="507"/>
      <c r="AV126" s="507"/>
      <c r="AW126" s="507"/>
      <c r="AX126" s="507"/>
      <c r="AY126" s="507"/>
      <c r="AZ126" s="507"/>
      <c r="BA126" s="507"/>
      <c r="BB126" s="507"/>
      <c r="BC126" s="507"/>
      <c r="BD126" s="507"/>
      <c r="BE126" s="507"/>
      <c r="BF126" s="507"/>
      <c r="BG126" s="507"/>
      <c r="BH126" s="507"/>
      <c r="BI126" s="507"/>
      <c r="BJ126" s="507"/>
      <c r="BK126" s="507"/>
      <c r="BL126" s="507"/>
      <c r="BM126" s="507"/>
    </row>
    <row r="127" spans="1:65" ht="27" customHeight="1" x14ac:dyDescent="0.2">
      <c r="A127" s="564"/>
      <c r="B127" s="507"/>
      <c r="C127" s="507"/>
      <c r="D127" s="507"/>
      <c r="E127" s="507"/>
      <c r="F127" s="507"/>
      <c r="G127" s="507"/>
      <c r="H127" s="506"/>
      <c r="I127" s="506"/>
      <c r="J127" s="506"/>
      <c r="K127" s="506"/>
      <c r="L127" s="506"/>
      <c r="M127" s="506"/>
      <c r="N127" s="506"/>
      <c r="O127" s="506"/>
      <c r="P127" s="557"/>
      <c r="Q127" s="506"/>
      <c r="R127" s="558"/>
      <c r="S127" s="506"/>
      <c r="T127" s="506"/>
      <c r="U127" s="506"/>
      <c r="V127" s="604"/>
      <c r="W127" s="506"/>
      <c r="X127" s="506"/>
      <c r="Y127" s="557"/>
      <c r="Z127" s="506"/>
      <c r="AA127" s="507"/>
      <c r="AB127" s="507"/>
      <c r="AC127" s="507"/>
      <c r="AD127" s="507"/>
      <c r="AE127" s="507"/>
      <c r="AF127" s="507"/>
      <c r="AG127" s="507"/>
      <c r="AH127" s="507"/>
      <c r="AI127" s="507"/>
      <c r="AJ127" s="507"/>
      <c r="AK127" s="507"/>
      <c r="AL127" s="507"/>
      <c r="AM127" s="507"/>
      <c r="AN127" s="507"/>
      <c r="AO127" s="507"/>
      <c r="AP127" s="507"/>
      <c r="AQ127" s="563"/>
      <c r="AR127" s="563"/>
      <c r="AS127" s="507"/>
      <c r="AT127" s="507"/>
      <c r="AU127" s="507"/>
      <c r="AV127" s="507"/>
      <c r="AW127" s="507"/>
      <c r="AX127" s="507"/>
      <c r="AY127" s="507"/>
      <c r="AZ127" s="507"/>
      <c r="BA127" s="507"/>
      <c r="BB127" s="507"/>
      <c r="BC127" s="507"/>
      <c r="BD127" s="507"/>
      <c r="BE127" s="507"/>
      <c r="BF127" s="507"/>
      <c r="BG127" s="507"/>
      <c r="BH127" s="507"/>
      <c r="BI127" s="507"/>
      <c r="BJ127" s="507"/>
      <c r="BK127" s="507"/>
      <c r="BL127" s="507"/>
      <c r="BM127" s="507"/>
    </row>
    <row r="128" spans="1:65" ht="27" customHeight="1" x14ac:dyDescent="0.2">
      <c r="A128" s="564"/>
      <c r="B128" s="507"/>
      <c r="C128" s="507"/>
      <c r="D128" s="507"/>
      <c r="E128" s="507"/>
      <c r="F128" s="507"/>
      <c r="G128" s="507"/>
      <c r="H128" s="506"/>
      <c r="I128" s="506"/>
      <c r="J128" s="506"/>
      <c r="K128" s="506"/>
      <c r="L128" s="506"/>
      <c r="M128" s="506"/>
      <c r="N128" s="506"/>
      <c r="O128" s="506"/>
      <c r="P128" s="557"/>
      <c r="Q128" s="506"/>
      <c r="R128" s="558"/>
      <c r="S128" s="506"/>
      <c r="T128" s="506"/>
      <c r="U128" s="506"/>
      <c r="V128" s="604"/>
      <c r="W128" s="506"/>
      <c r="X128" s="506"/>
      <c r="Y128" s="557"/>
      <c r="Z128" s="506"/>
      <c r="AA128" s="507"/>
      <c r="AB128" s="507"/>
      <c r="AC128" s="507"/>
      <c r="AD128" s="507"/>
      <c r="AE128" s="507"/>
      <c r="AF128" s="507"/>
      <c r="AG128" s="507"/>
      <c r="AH128" s="507"/>
      <c r="AI128" s="507"/>
      <c r="AJ128" s="507"/>
      <c r="AK128" s="507"/>
      <c r="AL128" s="507"/>
      <c r="AM128" s="507"/>
      <c r="AN128" s="507"/>
      <c r="AO128" s="507"/>
      <c r="AP128" s="507"/>
      <c r="AQ128" s="563"/>
      <c r="AR128" s="563"/>
      <c r="AS128" s="507"/>
      <c r="AT128" s="507"/>
      <c r="AU128" s="507"/>
      <c r="AV128" s="507"/>
      <c r="AW128" s="507"/>
      <c r="AX128" s="507"/>
      <c r="AY128" s="507"/>
      <c r="AZ128" s="507"/>
      <c r="BA128" s="507"/>
      <c r="BB128" s="507"/>
      <c r="BC128" s="507"/>
      <c r="BD128" s="507"/>
      <c r="BE128" s="507"/>
      <c r="BF128" s="507"/>
      <c r="BG128" s="507"/>
      <c r="BH128" s="507"/>
      <c r="BI128" s="507"/>
      <c r="BJ128" s="507"/>
      <c r="BK128" s="507"/>
      <c r="BL128" s="507"/>
      <c r="BM128" s="507"/>
    </row>
    <row r="129" spans="1:65" ht="27" customHeight="1" x14ac:dyDescent="0.2">
      <c r="A129" s="564"/>
      <c r="B129" s="507"/>
      <c r="C129" s="507"/>
      <c r="D129" s="507"/>
      <c r="E129" s="507"/>
      <c r="F129" s="507"/>
      <c r="G129" s="507"/>
      <c r="H129" s="506"/>
      <c r="I129" s="506"/>
      <c r="J129" s="506"/>
      <c r="K129" s="506"/>
      <c r="L129" s="506"/>
      <c r="M129" s="506"/>
      <c r="N129" s="506"/>
      <c r="O129" s="506"/>
      <c r="P129" s="557"/>
      <c r="Q129" s="506"/>
      <c r="R129" s="558"/>
      <c r="S129" s="506"/>
      <c r="T129" s="506"/>
      <c r="U129" s="506"/>
      <c r="V129" s="604"/>
      <c r="W129" s="506"/>
      <c r="X129" s="506"/>
      <c r="Y129" s="557"/>
      <c r="Z129" s="506"/>
      <c r="AA129" s="507"/>
      <c r="AB129" s="507"/>
      <c r="AC129" s="507"/>
      <c r="AD129" s="507"/>
      <c r="AE129" s="507"/>
      <c r="AF129" s="507"/>
      <c r="AG129" s="507"/>
      <c r="AH129" s="507"/>
      <c r="AI129" s="507"/>
      <c r="AJ129" s="507"/>
      <c r="AK129" s="507"/>
      <c r="AL129" s="507"/>
      <c r="AM129" s="507"/>
      <c r="AN129" s="507"/>
      <c r="AO129" s="507"/>
      <c r="AP129" s="507"/>
      <c r="AQ129" s="563"/>
      <c r="AR129" s="563"/>
      <c r="AS129" s="507"/>
      <c r="AT129" s="507"/>
      <c r="AU129" s="507"/>
      <c r="AV129" s="507"/>
      <c r="AW129" s="507"/>
      <c r="AX129" s="507"/>
      <c r="AY129" s="507"/>
      <c r="AZ129" s="507"/>
      <c r="BA129" s="507"/>
      <c r="BB129" s="507"/>
      <c r="BC129" s="507"/>
      <c r="BD129" s="507"/>
      <c r="BE129" s="507"/>
      <c r="BF129" s="507"/>
      <c r="BG129" s="507"/>
      <c r="BH129" s="507"/>
      <c r="BI129" s="507"/>
      <c r="BJ129" s="507"/>
      <c r="BK129" s="507"/>
      <c r="BL129" s="507"/>
      <c r="BM129" s="507"/>
    </row>
    <row r="130" spans="1:65" ht="27" customHeight="1" x14ac:dyDescent="0.2">
      <c r="A130" s="564"/>
      <c r="B130" s="507"/>
      <c r="C130" s="507"/>
      <c r="D130" s="507"/>
      <c r="E130" s="507"/>
      <c r="F130" s="507"/>
      <c r="G130" s="507"/>
      <c r="H130" s="506"/>
      <c r="I130" s="506"/>
      <c r="J130" s="506"/>
      <c r="K130" s="506"/>
      <c r="L130" s="506"/>
      <c r="M130" s="506"/>
      <c r="N130" s="506"/>
      <c r="O130" s="506"/>
      <c r="P130" s="557"/>
      <c r="Q130" s="506"/>
      <c r="R130" s="558"/>
      <c r="S130" s="506"/>
      <c r="T130" s="506"/>
      <c r="U130" s="506"/>
      <c r="V130" s="604"/>
      <c r="W130" s="506"/>
      <c r="X130" s="506"/>
      <c r="Y130" s="557"/>
      <c r="Z130" s="506"/>
      <c r="AA130" s="507"/>
      <c r="AB130" s="507"/>
      <c r="AC130" s="507"/>
      <c r="AD130" s="507"/>
      <c r="AE130" s="507"/>
      <c r="AF130" s="507"/>
      <c r="AG130" s="507"/>
      <c r="AH130" s="507"/>
      <c r="AI130" s="507"/>
      <c r="AJ130" s="507"/>
      <c r="AK130" s="507"/>
      <c r="AL130" s="507"/>
      <c r="AM130" s="507"/>
      <c r="AN130" s="507"/>
      <c r="AO130" s="507"/>
      <c r="AP130" s="507"/>
      <c r="AQ130" s="563"/>
      <c r="AR130" s="563"/>
      <c r="AS130" s="507"/>
      <c r="AT130" s="507"/>
      <c r="AU130" s="507"/>
      <c r="AV130" s="507"/>
      <c r="AW130" s="507"/>
      <c r="AX130" s="507"/>
      <c r="AY130" s="507"/>
      <c r="AZ130" s="507"/>
      <c r="BA130" s="507"/>
      <c r="BB130" s="507"/>
      <c r="BC130" s="507"/>
      <c r="BD130" s="507"/>
      <c r="BE130" s="507"/>
      <c r="BF130" s="507"/>
      <c r="BG130" s="507"/>
      <c r="BH130" s="507"/>
      <c r="BI130" s="507"/>
      <c r="BJ130" s="507"/>
      <c r="BK130" s="507"/>
      <c r="BL130" s="507"/>
      <c r="BM130" s="507"/>
    </row>
    <row r="131" spans="1:65" ht="27" customHeight="1" x14ac:dyDescent="0.2">
      <c r="A131" s="564"/>
      <c r="B131" s="507"/>
      <c r="C131" s="507"/>
      <c r="D131" s="507"/>
      <c r="E131" s="507"/>
      <c r="F131" s="507"/>
      <c r="G131" s="507"/>
      <c r="H131" s="506"/>
      <c r="I131" s="506"/>
      <c r="J131" s="506"/>
      <c r="K131" s="506"/>
      <c r="L131" s="506"/>
      <c r="M131" s="506"/>
      <c r="N131" s="506"/>
      <c r="O131" s="506"/>
      <c r="P131" s="557"/>
      <c r="Q131" s="506"/>
      <c r="R131" s="558"/>
      <c r="S131" s="506"/>
      <c r="T131" s="506"/>
      <c r="U131" s="506"/>
      <c r="V131" s="604"/>
      <c r="W131" s="506"/>
      <c r="X131" s="506"/>
      <c r="Y131" s="557"/>
      <c r="Z131" s="506"/>
      <c r="AA131" s="507"/>
      <c r="AB131" s="507"/>
      <c r="AC131" s="507"/>
      <c r="AD131" s="507"/>
      <c r="AE131" s="507"/>
      <c r="AF131" s="507"/>
      <c r="AG131" s="507"/>
      <c r="AH131" s="507"/>
      <c r="AI131" s="507"/>
      <c r="AJ131" s="507"/>
      <c r="AK131" s="507"/>
      <c r="AL131" s="507"/>
      <c r="AM131" s="507"/>
      <c r="AN131" s="507"/>
      <c r="AO131" s="507"/>
      <c r="AP131" s="507"/>
      <c r="AQ131" s="563"/>
      <c r="AR131" s="563"/>
      <c r="AS131" s="507"/>
      <c r="AT131" s="507"/>
      <c r="AU131" s="507"/>
      <c r="AV131" s="507"/>
      <c r="AW131" s="507"/>
      <c r="AX131" s="507"/>
      <c r="AY131" s="507"/>
      <c r="AZ131" s="507"/>
      <c r="BA131" s="507"/>
      <c r="BB131" s="507"/>
      <c r="BC131" s="507"/>
      <c r="BD131" s="507"/>
      <c r="BE131" s="507"/>
      <c r="BF131" s="507"/>
      <c r="BG131" s="507"/>
      <c r="BH131" s="507"/>
      <c r="BI131" s="507"/>
      <c r="BJ131" s="507"/>
      <c r="BK131" s="507"/>
      <c r="BL131" s="507"/>
      <c r="BM131" s="507"/>
    </row>
    <row r="132" spans="1:65" ht="27" customHeight="1" x14ac:dyDescent="0.2">
      <c r="A132" s="564"/>
      <c r="B132" s="507"/>
      <c r="C132" s="507"/>
      <c r="D132" s="507"/>
      <c r="E132" s="507"/>
      <c r="F132" s="507"/>
      <c r="G132" s="507"/>
      <c r="H132" s="506"/>
      <c r="I132" s="506"/>
      <c r="J132" s="506"/>
      <c r="K132" s="506"/>
      <c r="L132" s="506"/>
      <c r="M132" s="506"/>
      <c r="N132" s="506"/>
      <c r="O132" s="506"/>
      <c r="P132" s="557"/>
      <c r="Q132" s="506"/>
      <c r="R132" s="558"/>
      <c r="S132" s="506"/>
      <c r="T132" s="506"/>
      <c r="U132" s="506"/>
      <c r="V132" s="604"/>
      <c r="W132" s="506"/>
      <c r="X132" s="506"/>
      <c r="Y132" s="557"/>
      <c r="Z132" s="506"/>
      <c r="AA132" s="507"/>
      <c r="AB132" s="507"/>
      <c r="AC132" s="507"/>
      <c r="AD132" s="507"/>
      <c r="AE132" s="507"/>
      <c r="AF132" s="507"/>
      <c r="AG132" s="507"/>
      <c r="AH132" s="507"/>
      <c r="AI132" s="507"/>
      <c r="AJ132" s="507"/>
      <c r="AK132" s="507"/>
      <c r="AL132" s="507"/>
      <c r="AM132" s="507"/>
      <c r="AN132" s="507"/>
      <c r="AO132" s="507"/>
      <c r="AP132" s="507"/>
      <c r="AQ132" s="563"/>
      <c r="AR132" s="563"/>
      <c r="AS132" s="507"/>
      <c r="AT132" s="507"/>
      <c r="AU132" s="507"/>
      <c r="AV132" s="507"/>
      <c r="AW132" s="507"/>
      <c r="AX132" s="507"/>
      <c r="AY132" s="507"/>
      <c r="AZ132" s="507"/>
      <c r="BA132" s="507"/>
      <c r="BB132" s="507"/>
      <c r="BC132" s="507"/>
      <c r="BD132" s="507"/>
      <c r="BE132" s="507"/>
      <c r="BF132" s="507"/>
      <c r="BG132" s="507"/>
      <c r="BH132" s="507"/>
      <c r="BI132" s="507"/>
      <c r="BJ132" s="507"/>
      <c r="BK132" s="507"/>
      <c r="BL132" s="507"/>
      <c r="BM132" s="507"/>
    </row>
    <row r="133" spans="1:65" ht="27" customHeight="1" x14ac:dyDescent="0.2">
      <c r="A133" s="564"/>
      <c r="B133" s="507"/>
      <c r="C133" s="507"/>
      <c r="D133" s="507"/>
      <c r="E133" s="507"/>
      <c r="F133" s="507"/>
      <c r="G133" s="507"/>
      <c r="H133" s="506"/>
      <c r="I133" s="506"/>
      <c r="J133" s="506"/>
      <c r="K133" s="506"/>
      <c r="L133" s="506"/>
      <c r="M133" s="506"/>
      <c r="N133" s="506"/>
      <c r="O133" s="506"/>
      <c r="P133" s="557"/>
      <c r="Q133" s="506"/>
      <c r="R133" s="558"/>
      <c r="S133" s="506"/>
      <c r="T133" s="506"/>
      <c r="U133" s="506"/>
      <c r="V133" s="604"/>
      <c r="W133" s="506"/>
      <c r="X133" s="506"/>
      <c r="Y133" s="557"/>
      <c r="Z133" s="506"/>
      <c r="AA133" s="507"/>
      <c r="AB133" s="507"/>
      <c r="AC133" s="507"/>
      <c r="AD133" s="507"/>
      <c r="AE133" s="507"/>
      <c r="AF133" s="507"/>
      <c r="AG133" s="507"/>
      <c r="AH133" s="507"/>
      <c r="AI133" s="507"/>
      <c r="AJ133" s="507"/>
      <c r="AK133" s="507"/>
      <c r="AL133" s="507"/>
      <c r="AM133" s="507"/>
      <c r="AN133" s="507"/>
      <c r="AO133" s="507"/>
      <c r="AP133" s="507"/>
      <c r="AQ133" s="563"/>
      <c r="AR133" s="563"/>
      <c r="AS133" s="507"/>
      <c r="AT133" s="507"/>
      <c r="AU133" s="507"/>
      <c r="AV133" s="507"/>
      <c r="AW133" s="507"/>
      <c r="AX133" s="507"/>
      <c r="AY133" s="507"/>
      <c r="AZ133" s="507"/>
      <c r="BA133" s="507"/>
      <c r="BB133" s="507"/>
      <c r="BC133" s="507"/>
      <c r="BD133" s="507"/>
      <c r="BE133" s="507"/>
      <c r="BF133" s="507"/>
      <c r="BG133" s="507"/>
      <c r="BH133" s="507"/>
      <c r="BI133" s="507"/>
      <c r="BJ133" s="507"/>
      <c r="BK133" s="507"/>
      <c r="BL133" s="507"/>
      <c r="BM133" s="507"/>
    </row>
    <row r="134" spans="1:65" ht="27" customHeight="1" x14ac:dyDescent="0.2">
      <c r="A134" s="564"/>
      <c r="B134" s="507"/>
      <c r="C134" s="507"/>
      <c r="D134" s="507"/>
      <c r="E134" s="507"/>
      <c r="F134" s="507"/>
      <c r="G134" s="507"/>
      <c r="H134" s="506"/>
      <c r="I134" s="506"/>
      <c r="J134" s="506"/>
      <c r="K134" s="506"/>
      <c r="L134" s="506"/>
      <c r="M134" s="506"/>
      <c r="N134" s="506"/>
      <c r="O134" s="506"/>
      <c r="P134" s="557"/>
      <c r="Q134" s="506"/>
      <c r="R134" s="558"/>
      <c r="S134" s="506"/>
      <c r="T134" s="506"/>
      <c r="U134" s="506"/>
      <c r="V134" s="604"/>
      <c r="W134" s="506"/>
      <c r="X134" s="506"/>
      <c r="Y134" s="557"/>
      <c r="Z134" s="506"/>
      <c r="AA134" s="507"/>
      <c r="AB134" s="507"/>
      <c r="AC134" s="507"/>
      <c r="AD134" s="507"/>
      <c r="AE134" s="507"/>
      <c r="AF134" s="507"/>
      <c r="AG134" s="507"/>
      <c r="AH134" s="507"/>
      <c r="AI134" s="507"/>
      <c r="AJ134" s="507"/>
      <c r="AK134" s="507"/>
      <c r="AL134" s="507"/>
      <c r="AM134" s="507"/>
      <c r="AN134" s="507"/>
      <c r="AO134" s="507"/>
      <c r="AP134" s="507"/>
      <c r="AQ134" s="563"/>
      <c r="AR134" s="563"/>
      <c r="AS134" s="507"/>
      <c r="AT134" s="507"/>
      <c r="AU134" s="507"/>
      <c r="AV134" s="507"/>
      <c r="AW134" s="507"/>
      <c r="AX134" s="507"/>
      <c r="AY134" s="507"/>
      <c r="AZ134" s="507"/>
      <c r="BA134" s="507"/>
      <c r="BB134" s="507"/>
      <c r="BC134" s="507"/>
      <c r="BD134" s="507"/>
      <c r="BE134" s="507"/>
      <c r="BF134" s="507"/>
      <c r="BG134" s="507"/>
      <c r="BH134" s="507"/>
      <c r="BI134" s="507"/>
      <c r="BJ134" s="507"/>
      <c r="BK134" s="507"/>
      <c r="BL134" s="507"/>
      <c r="BM134" s="507"/>
    </row>
    <row r="135" spans="1:65" ht="27" customHeight="1" x14ac:dyDescent="0.2">
      <c r="A135" s="564"/>
      <c r="B135" s="507"/>
      <c r="C135" s="507"/>
      <c r="D135" s="507"/>
      <c r="E135" s="507"/>
      <c r="F135" s="507"/>
      <c r="G135" s="507"/>
      <c r="H135" s="506"/>
      <c r="I135" s="506"/>
      <c r="J135" s="506"/>
      <c r="K135" s="506"/>
      <c r="L135" s="506"/>
      <c r="M135" s="506"/>
      <c r="N135" s="506"/>
      <c r="O135" s="506"/>
      <c r="P135" s="557"/>
      <c r="Q135" s="506"/>
      <c r="R135" s="558"/>
      <c r="S135" s="506"/>
      <c r="T135" s="506"/>
      <c r="U135" s="506"/>
      <c r="V135" s="604"/>
      <c r="W135" s="506"/>
      <c r="X135" s="506"/>
      <c r="Y135" s="557"/>
      <c r="Z135" s="506"/>
      <c r="AA135" s="507"/>
      <c r="AB135" s="507"/>
      <c r="AC135" s="507"/>
      <c r="AD135" s="507"/>
      <c r="AE135" s="507"/>
      <c r="AF135" s="507"/>
      <c r="AG135" s="507"/>
      <c r="AH135" s="507"/>
      <c r="AI135" s="507"/>
      <c r="AJ135" s="507"/>
      <c r="AK135" s="507"/>
      <c r="AL135" s="507"/>
      <c r="AM135" s="507"/>
      <c r="AN135" s="507"/>
      <c r="AO135" s="507"/>
      <c r="AP135" s="507"/>
      <c r="AQ135" s="563"/>
      <c r="AR135" s="563"/>
      <c r="AS135" s="507"/>
      <c r="AT135" s="507"/>
      <c r="AU135" s="507"/>
      <c r="AV135" s="507"/>
      <c r="AW135" s="507"/>
      <c r="AX135" s="507"/>
      <c r="AY135" s="507"/>
      <c r="AZ135" s="507"/>
      <c r="BA135" s="507"/>
      <c r="BB135" s="507"/>
      <c r="BC135" s="507"/>
      <c r="BD135" s="507"/>
      <c r="BE135" s="507"/>
      <c r="BF135" s="507"/>
      <c r="BG135" s="507"/>
      <c r="BH135" s="507"/>
      <c r="BI135" s="507"/>
      <c r="BJ135" s="507"/>
      <c r="BK135" s="507"/>
      <c r="BL135" s="507"/>
      <c r="BM135" s="507"/>
    </row>
    <row r="136" spans="1:65" ht="27" customHeight="1" x14ac:dyDescent="0.2">
      <c r="A136" s="564"/>
      <c r="B136" s="507"/>
      <c r="C136" s="507"/>
      <c r="D136" s="507"/>
      <c r="E136" s="507"/>
      <c r="F136" s="507"/>
      <c r="G136" s="507"/>
      <c r="H136" s="506"/>
      <c r="I136" s="506"/>
      <c r="J136" s="506"/>
      <c r="K136" s="506"/>
      <c r="L136" s="506"/>
      <c r="M136" s="506"/>
      <c r="N136" s="506"/>
      <c r="O136" s="506"/>
      <c r="P136" s="557"/>
      <c r="Q136" s="506"/>
      <c r="R136" s="558"/>
      <c r="S136" s="506"/>
      <c r="T136" s="506"/>
      <c r="U136" s="506"/>
      <c r="V136" s="604"/>
      <c r="W136" s="506"/>
      <c r="X136" s="506"/>
      <c r="Y136" s="557"/>
      <c r="Z136" s="506"/>
      <c r="AA136" s="507"/>
      <c r="AB136" s="507"/>
      <c r="AC136" s="507"/>
      <c r="AD136" s="507"/>
      <c r="AE136" s="507"/>
      <c r="AF136" s="507"/>
      <c r="AG136" s="507"/>
      <c r="AH136" s="507"/>
      <c r="AI136" s="507"/>
      <c r="AJ136" s="507"/>
      <c r="AK136" s="507"/>
      <c r="AL136" s="507"/>
      <c r="AM136" s="507"/>
      <c r="AN136" s="507"/>
      <c r="AO136" s="507"/>
      <c r="AP136" s="507"/>
      <c r="AQ136" s="563"/>
      <c r="AR136" s="563"/>
      <c r="AS136" s="507"/>
      <c r="AT136" s="507"/>
      <c r="AU136" s="507"/>
      <c r="AV136" s="507"/>
      <c r="AW136" s="507"/>
      <c r="AX136" s="507"/>
      <c r="AY136" s="507"/>
      <c r="AZ136" s="507"/>
      <c r="BA136" s="507"/>
      <c r="BB136" s="507"/>
      <c r="BC136" s="507"/>
      <c r="BD136" s="507"/>
      <c r="BE136" s="507"/>
      <c r="BF136" s="507"/>
      <c r="BG136" s="507"/>
      <c r="BH136" s="507"/>
      <c r="BI136" s="507"/>
      <c r="BJ136" s="507"/>
      <c r="BK136" s="507"/>
      <c r="BL136" s="507"/>
      <c r="BM136" s="507"/>
    </row>
    <row r="137" spans="1:65" ht="27" customHeight="1" x14ac:dyDescent="0.2">
      <c r="A137" s="564"/>
      <c r="B137" s="507"/>
      <c r="C137" s="507"/>
      <c r="D137" s="507"/>
      <c r="E137" s="507"/>
      <c r="F137" s="507"/>
      <c r="G137" s="507"/>
      <c r="H137" s="506"/>
      <c r="I137" s="506"/>
      <c r="J137" s="506"/>
      <c r="K137" s="506"/>
      <c r="L137" s="506"/>
      <c r="M137" s="506"/>
      <c r="N137" s="506"/>
      <c r="O137" s="506"/>
      <c r="P137" s="557"/>
      <c r="Q137" s="506"/>
      <c r="R137" s="558"/>
      <c r="S137" s="506"/>
      <c r="T137" s="506"/>
      <c r="U137" s="506"/>
      <c r="V137" s="604"/>
      <c r="W137" s="506"/>
      <c r="X137" s="506"/>
      <c r="Y137" s="557"/>
      <c r="Z137" s="506"/>
      <c r="AA137" s="507"/>
      <c r="AB137" s="507"/>
      <c r="AC137" s="507"/>
      <c r="AD137" s="507"/>
      <c r="AE137" s="507"/>
      <c r="AF137" s="507"/>
      <c r="AG137" s="507"/>
      <c r="AH137" s="507"/>
      <c r="AI137" s="507"/>
      <c r="AJ137" s="507"/>
      <c r="AK137" s="507"/>
      <c r="AL137" s="507"/>
      <c r="AM137" s="507"/>
      <c r="AN137" s="507"/>
      <c r="AO137" s="507"/>
      <c r="AP137" s="507"/>
      <c r="AQ137" s="563"/>
      <c r="AR137" s="563"/>
      <c r="AS137" s="507"/>
      <c r="AT137" s="507"/>
      <c r="AU137" s="507"/>
      <c r="AV137" s="507"/>
      <c r="AW137" s="507"/>
      <c r="AX137" s="507"/>
      <c r="AY137" s="507"/>
      <c r="AZ137" s="507"/>
      <c r="BA137" s="507"/>
      <c r="BB137" s="507"/>
      <c r="BC137" s="507"/>
      <c r="BD137" s="507"/>
      <c r="BE137" s="507"/>
      <c r="BF137" s="507"/>
      <c r="BG137" s="507"/>
      <c r="BH137" s="507"/>
      <c r="BI137" s="507"/>
      <c r="BJ137" s="507"/>
      <c r="BK137" s="507"/>
      <c r="BL137" s="507"/>
      <c r="BM137" s="507"/>
    </row>
    <row r="138" spans="1:65" ht="27" customHeight="1" x14ac:dyDescent="0.2">
      <c r="A138" s="564"/>
      <c r="B138" s="507"/>
      <c r="C138" s="507"/>
      <c r="D138" s="507"/>
      <c r="E138" s="507"/>
      <c r="F138" s="507"/>
      <c r="G138" s="507"/>
      <c r="H138" s="506"/>
      <c r="I138" s="506"/>
      <c r="J138" s="506"/>
      <c r="K138" s="506"/>
      <c r="L138" s="506"/>
      <c r="M138" s="506"/>
      <c r="N138" s="506"/>
      <c r="O138" s="506"/>
      <c r="P138" s="557"/>
      <c r="Q138" s="506"/>
      <c r="R138" s="558"/>
      <c r="S138" s="506"/>
      <c r="T138" s="506"/>
      <c r="U138" s="506"/>
      <c r="V138" s="604"/>
      <c r="W138" s="506"/>
      <c r="X138" s="506"/>
      <c r="Y138" s="557"/>
      <c r="Z138" s="506"/>
      <c r="AA138" s="507"/>
      <c r="AB138" s="507"/>
      <c r="AC138" s="507"/>
      <c r="AD138" s="507"/>
      <c r="AE138" s="507"/>
      <c r="AF138" s="507"/>
      <c r="AG138" s="507"/>
      <c r="AH138" s="507"/>
      <c r="AI138" s="507"/>
      <c r="AJ138" s="507"/>
      <c r="AK138" s="507"/>
      <c r="AL138" s="507"/>
      <c r="AM138" s="507"/>
      <c r="AN138" s="507"/>
      <c r="AO138" s="507"/>
      <c r="AP138" s="507"/>
      <c r="AQ138" s="563"/>
      <c r="AR138" s="563"/>
      <c r="AS138" s="507"/>
      <c r="AT138" s="507"/>
      <c r="AU138" s="507"/>
      <c r="AV138" s="507"/>
      <c r="AW138" s="507"/>
      <c r="AX138" s="507"/>
      <c r="AY138" s="507"/>
      <c r="AZ138" s="507"/>
      <c r="BA138" s="507"/>
      <c r="BB138" s="507"/>
      <c r="BC138" s="507"/>
      <c r="BD138" s="507"/>
      <c r="BE138" s="507"/>
      <c r="BF138" s="507"/>
      <c r="BG138" s="507"/>
      <c r="BH138" s="507"/>
      <c r="BI138" s="507"/>
      <c r="BJ138" s="507"/>
      <c r="BK138" s="507"/>
      <c r="BL138" s="507"/>
      <c r="BM138" s="507"/>
    </row>
    <row r="139" spans="1:65" ht="27" customHeight="1" x14ac:dyDescent="0.2">
      <c r="A139" s="564"/>
      <c r="B139" s="507"/>
      <c r="C139" s="507"/>
      <c r="D139" s="507"/>
      <c r="E139" s="507"/>
      <c r="F139" s="507"/>
      <c r="G139" s="507"/>
      <c r="H139" s="506"/>
      <c r="I139" s="506"/>
      <c r="J139" s="506"/>
      <c r="K139" s="506"/>
      <c r="L139" s="506"/>
      <c r="M139" s="506"/>
      <c r="N139" s="506"/>
      <c r="O139" s="506"/>
      <c r="P139" s="557"/>
      <c r="Q139" s="506"/>
      <c r="R139" s="558"/>
      <c r="S139" s="506"/>
      <c r="T139" s="506"/>
      <c r="U139" s="506"/>
      <c r="V139" s="604"/>
      <c r="W139" s="506"/>
      <c r="X139" s="506"/>
      <c r="Y139" s="557"/>
      <c r="Z139" s="506"/>
      <c r="AA139" s="507"/>
      <c r="AB139" s="507"/>
      <c r="AC139" s="507"/>
      <c r="AD139" s="507"/>
      <c r="AE139" s="507"/>
      <c r="AF139" s="507"/>
      <c r="AG139" s="507"/>
      <c r="AH139" s="507"/>
      <c r="AI139" s="507"/>
      <c r="AJ139" s="507"/>
      <c r="AK139" s="507"/>
      <c r="AL139" s="507"/>
      <c r="AM139" s="507"/>
      <c r="AN139" s="507"/>
      <c r="AO139" s="507"/>
      <c r="AP139" s="507"/>
      <c r="AQ139" s="563"/>
      <c r="AR139" s="563"/>
      <c r="AS139" s="507"/>
      <c r="AT139" s="507"/>
      <c r="AU139" s="507"/>
      <c r="AV139" s="507"/>
      <c r="AW139" s="507"/>
      <c r="AX139" s="507"/>
      <c r="AY139" s="507"/>
      <c r="AZ139" s="507"/>
      <c r="BA139" s="507"/>
      <c r="BB139" s="507"/>
      <c r="BC139" s="507"/>
      <c r="BD139" s="507"/>
      <c r="BE139" s="507"/>
      <c r="BF139" s="507"/>
      <c r="BG139" s="507"/>
      <c r="BH139" s="507"/>
      <c r="BI139" s="507"/>
      <c r="BJ139" s="507"/>
      <c r="BK139" s="507"/>
      <c r="BL139" s="507"/>
      <c r="BM139" s="507"/>
    </row>
    <row r="140" spans="1:65" ht="27" customHeight="1" x14ac:dyDescent="0.2">
      <c r="A140" s="564"/>
      <c r="B140" s="507"/>
      <c r="C140" s="507"/>
      <c r="D140" s="507"/>
      <c r="E140" s="507"/>
      <c r="F140" s="507"/>
      <c r="G140" s="507"/>
      <c r="H140" s="506"/>
      <c r="I140" s="506"/>
      <c r="J140" s="506"/>
      <c r="K140" s="506"/>
      <c r="L140" s="506"/>
      <c r="M140" s="506"/>
      <c r="N140" s="506"/>
      <c r="O140" s="506"/>
      <c r="P140" s="557"/>
      <c r="Q140" s="506"/>
      <c r="R140" s="558"/>
      <c r="S140" s="506"/>
      <c r="T140" s="506"/>
      <c r="U140" s="506"/>
      <c r="V140" s="604"/>
      <c r="W140" s="506"/>
      <c r="X140" s="506"/>
      <c r="Y140" s="557"/>
      <c r="Z140" s="506"/>
      <c r="AA140" s="507"/>
      <c r="AB140" s="507"/>
      <c r="AC140" s="507"/>
      <c r="AD140" s="507"/>
      <c r="AE140" s="507"/>
      <c r="AF140" s="507"/>
      <c r="AG140" s="507"/>
      <c r="AH140" s="507"/>
      <c r="AI140" s="507"/>
      <c r="AJ140" s="507"/>
      <c r="AK140" s="507"/>
      <c r="AL140" s="507"/>
      <c r="AM140" s="507"/>
      <c r="AN140" s="507"/>
      <c r="AO140" s="507"/>
      <c r="AP140" s="507"/>
      <c r="AQ140" s="563"/>
      <c r="AR140" s="563"/>
      <c r="AS140" s="507"/>
      <c r="AT140" s="507"/>
      <c r="AU140" s="507"/>
      <c r="AV140" s="507"/>
      <c r="AW140" s="507"/>
      <c r="AX140" s="507"/>
      <c r="AY140" s="507"/>
      <c r="AZ140" s="507"/>
      <c r="BA140" s="507"/>
      <c r="BB140" s="507"/>
      <c r="BC140" s="507"/>
      <c r="BD140" s="507"/>
      <c r="BE140" s="507"/>
      <c r="BF140" s="507"/>
      <c r="BG140" s="507"/>
      <c r="BH140" s="507"/>
      <c r="BI140" s="507"/>
      <c r="BJ140" s="507"/>
      <c r="BK140" s="507"/>
      <c r="BL140" s="507"/>
      <c r="BM140" s="507"/>
    </row>
    <row r="141" spans="1:65" ht="27" customHeight="1" x14ac:dyDescent="0.2">
      <c r="A141" s="564"/>
      <c r="B141" s="507"/>
      <c r="C141" s="507"/>
      <c r="D141" s="507"/>
      <c r="E141" s="507"/>
      <c r="F141" s="507"/>
      <c r="G141" s="507"/>
      <c r="H141" s="506"/>
      <c r="I141" s="506"/>
      <c r="J141" s="506"/>
      <c r="K141" s="506"/>
      <c r="L141" s="506"/>
      <c r="M141" s="506"/>
      <c r="N141" s="506"/>
      <c r="O141" s="506"/>
      <c r="P141" s="557"/>
      <c r="Q141" s="506"/>
      <c r="R141" s="558"/>
      <c r="S141" s="506"/>
      <c r="T141" s="506"/>
      <c r="U141" s="506"/>
      <c r="V141" s="604"/>
      <c r="W141" s="506"/>
      <c r="X141" s="506"/>
      <c r="Y141" s="557"/>
      <c r="Z141" s="506"/>
      <c r="AA141" s="507"/>
      <c r="AB141" s="507"/>
      <c r="AC141" s="507"/>
      <c r="AD141" s="507"/>
      <c r="AE141" s="507"/>
      <c r="AF141" s="507"/>
      <c r="AG141" s="507"/>
      <c r="AH141" s="507"/>
      <c r="AI141" s="507"/>
      <c r="AJ141" s="507"/>
      <c r="AK141" s="507"/>
      <c r="AL141" s="507"/>
      <c r="AM141" s="507"/>
      <c r="AN141" s="507"/>
      <c r="AO141" s="507"/>
      <c r="AP141" s="507"/>
      <c r="AQ141" s="563"/>
      <c r="AR141" s="563"/>
      <c r="AS141" s="507"/>
      <c r="AT141" s="507"/>
      <c r="AU141" s="507"/>
      <c r="AV141" s="507"/>
      <c r="AW141" s="507"/>
      <c r="AX141" s="507"/>
      <c r="AY141" s="507"/>
      <c r="AZ141" s="507"/>
      <c r="BA141" s="507"/>
      <c r="BB141" s="507"/>
      <c r="BC141" s="507"/>
      <c r="BD141" s="507"/>
      <c r="BE141" s="507"/>
      <c r="BF141" s="507"/>
      <c r="BG141" s="507"/>
      <c r="BH141" s="507"/>
      <c r="BI141" s="507"/>
      <c r="BJ141" s="507"/>
      <c r="BK141" s="507"/>
      <c r="BL141" s="507"/>
      <c r="BM141" s="507"/>
    </row>
    <row r="142" spans="1:65" ht="27" customHeight="1" x14ac:dyDescent="0.2">
      <c r="A142" s="564"/>
      <c r="B142" s="507"/>
      <c r="C142" s="507"/>
      <c r="D142" s="507"/>
      <c r="E142" s="507"/>
      <c r="F142" s="507"/>
      <c r="G142" s="507"/>
      <c r="H142" s="506"/>
      <c r="I142" s="506"/>
      <c r="J142" s="506"/>
      <c r="K142" s="506"/>
      <c r="L142" s="506"/>
      <c r="M142" s="506"/>
      <c r="N142" s="506"/>
      <c r="O142" s="506"/>
      <c r="P142" s="557"/>
      <c r="Q142" s="506"/>
      <c r="R142" s="558"/>
      <c r="S142" s="506"/>
      <c r="T142" s="506"/>
      <c r="U142" s="506"/>
      <c r="V142" s="604"/>
      <c r="W142" s="506"/>
      <c r="X142" s="506"/>
      <c r="Y142" s="557"/>
      <c r="Z142" s="506"/>
      <c r="AA142" s="507"/>
      <c r="AB142" s="507"/>
      <c r="AC142" s="507"/>
      <c r="AD142" s="507"/>
      <c r="AE142" s="507"/>
      <c r="AF142" s="507"/>
      <c r="AG142" s="507"/>
      <c r="AH142" s="507"/>
      <c r="AI142" s="507"/>
      <c r="AJ142" s="507"/>
      <c r="AK142" s="507"/>
      <c r="AL142" s="507"/>
      <c r="AM142" s="507"/>
      <c r="AN142" s="507"/>
      <c r="AO142" s="507"/>
      <c r="AP142" s="507"/>
      <c r="AQ142" s="563"/>
      <c r="AR142" s="563"/>
      <c r="AS142" s="507"/>
      <c r="AT142" s="507"/>
      <c r="AU142" s="507"/>
      <c r="AV142" s="507"/>
      <c r="AW142" s="507"/>
      <c r="AX142" s="507"/>
      <c r="AY142" s="507"/>
      <c r="AZ142" s="507"/>
      <c r="BA142" s="507"/>
      <c r="BB142" s="507"/>
      <c r="BC142" s="507"/>
      <c r="BD142" s="507"/>
      <c r="BE142" s="507"/>
      <c r="BF142" s="507"/>
      <c r="BG142" s="507"/>
      <c r="BH142" s="507"/>
      <c r="BI142" s="507"/>
      <c r="BJ142" s="507"/>
      <c r="BK142" s="507"/>
      <c r="BL142" s="507"/>
      <c r="BM142" s="507"/>
    </row>
    <row r="143" spans="1:65" ht="27" customHeight="1" x14ac:dyDescent="0.2">
      <c r="A143" s="564"/>
      <c r="B143" s="507"/>
      <c r="C143" s="507"/>
      <c r="D143" s="507"/>
      <c r="E143" s="507"/>
      <c r="F143" s="507"/>
      <c r="G143" s="507"/>
      <c r="H143" s="506"/>
      <c r="I143" s="506"/>
      <c r="J143" s="506"/>
      <c r="K143" s="506"/>
      <c r="L143" s="506"/>
      <c r="M143" s="506"/>
      <c r="N143" s="506"/>
      <c r="O143" s="506"/>
      <c r="P143" s="557"/>
      <c r="Q143" s="506"/>
      <c r="R143" s="558"/>
      <c r="S143" s="506"/>
      <c r="T143" s="506"/>
      <c r="U143" s="506"/>
      <c r="V143" s="604"/>
      <c r="W143" s="506"/>
      <c r="X143" s="506"/>
      <c r="Y143" s="557"/>
      <c r="Z143" s="506"/>
      <c r="AA143" s="507"/>
      <c r="AB143" s="507"/>
      <c r="AC143" s="507"/>
      <c r="AD143" s="507"/>
      <c r="AE143" s="507"/>
      <c r="AF143" s="507"/>
      <c r="AG143" s="507"/>
      <c r="AH143" s="507"/>
      <c r="AI143" s="507"/>
      <c r="AJ143" s="507"/>
      <c r="AK143" s="507"/>
      <c r="AL143" s="507"/>
      <c r="AM143" s="507"/>
      <c r="AN143" s="507"/>
      <c r="AO143" s="507"/>
      <c r="AP143" s="507"/>
      <c r="AQ143" s="563"/>
      <c r="AR143" s="563"/>
      <c r="AS143" s="507"/>
      <c r="AT143" s="507"/>
      <c r="AU143" s="507"/>
      <c r="AV143" s="507"/>
      <c r="AW143" s="507"/>
      <c r="AX143" s="507"/>
      <c r="AY143" s="507"/>
      <c r="AZ143" s="507"/>
      <c r="BA143" s="507"/>
      <c r="BB143" s="507"/>
      <c r="BC143" s="507"/>
      <c r="BD143" s="507"/>
      <c r="BE143" s="507"/>
      <c r="BF143" s="507"/>
      <c r="BG143" s="507"/>
      <c r="BH143" s="507"/>
      <c r="BI143" s="507"/>
      <c r="BJ143" s="507"/>
      <c r="BK143" s="507"/>
      <c r="BL143" s="507"/>
      <c r="BM143" s="507"/>
    </row>
    <row r="144" spans="1:65" ht="27" customHeight="1" x14ac:dyDescent="0.2">
      <c r="A144" s="564"/>
      <c r="B144" s="507"/>
      <c r="C144" s="507"/>
      <c r="D144" s="507"/>
      <c r="E144" s="507"/>
      <c r="F144" s="507"/>
      <c r="G144" s="507"/>
      <c r="H144" s="506"/>
      <c r="I144" s="506"/>
      <c r="J144" s="506"/>
      <c r="K144" s="506"/>
      <c r="L144" s="506"/>
      <c r="M144" s="506"/>
      <c r="N144" s="506"/>
      <c r="O144" s="506"/>
      <c r="P144" s="557"/>
      <c r="Q144" s="506"/>
      <c r="R144" s="558"/>
      <c r="S144" s="506"/>
      <c r="T144" s="506"/>
      <c r="U144" s="506"/>
      <c r="V144" s="604"/>
      <c r="W144" s="506"/>
      <c r="X144" s="506"/>
      <c r="Y144" s="557"/>
      <c r="Z144" s="506"/>
      <c r="AA144" s="507"/>
      <c r="AB144" s="507"/>
      <c r="AC144" s="507"/>
      <c r="AD144" s="507"/>
      <c r="AE144" s="507"/>
      <c r="AF144" s="507"/>
      <c r="AG144" s="507"/>
      <c r="AH144" s="507"/>
      <c r="AI144" s="507"/>
      <c r="AJ144" s="507"/>
      <c r="AK144" s="507"/>
      <c r="AL144" s="507"/>
      <c r="AM144" s="507"/>
      <c r="AN144" s="507"/>
      <c r="AO144" s="507"/>
      <c r="AP144" s="507"/>
      <c r="AQ144" s="563"/>
      <c r="AR144" s="563"/>
      <c r="AS144" s="507"/>
      <c r="AT144" s="507"/>
      <c r="AU144" s="507"/>
      <c r="AV144" s="507"/>
      <c r="AW144" s="507"/>
      <c r="AX144" s="507"/>
      <c r="AY144" s="507"/>
      <c r="AZ144" s="507"/>
      <c r="BA144" s="507"/>
      <c r="BB144" s="507"/>
      <c r="BC144" s="507"/>
      <c r="BD144" s="507"/>
      <c r="BE144" s="507"/>
      <c r="BF144" s="507"/>
      <c r="BG144" s="507"/>
      <c r="BH144" s="507"/>
      <c r="BI144" s="507"/>
      <c r="BJ144" s="507"/>
      <c r="BK144" s="507"/>
      <c r="BL144" s="507"/>
      <c r="BM144" s="507"/>
    </row>
    <row r="145" spans="1:65" ht="27" customHeight="1" x14ac:dyDescent="0.2">
      <c r="A145" s="564"/>
      <c r="B145" s="507"/>
      <c r="C145" s="507"/>
      <c r="D145" s="507"/>
      <c r="E145" s="507"/>
      <c r="F145" s="507"/>
      <c r="G145" s="507"/>
      <c r="H145" s="506"/>
      <c r="I145" s="506"/>
      <c r="J145" s="506"/>
      <c r="K145" s="506"/>
      <c r="L145" s="506"/>
      <c r="M145" s="506"/>
      <c r="N145" s="506"/>
      <c r="O145" s="506"/>
      <c r="P145" s="557"/>
      <c r="Q145" s="506"/>
      <c r="R145" s="558"/>
      <c r="S145" s="506"/>
      <c r="T145" s="506"/>
      <c r="U145" s="506"/>
      <c r="V145" s="604"/>
      <c r="W145" s="506"/>
      <c r="X145" s="506"/>
      <c r="Y145" s="557"/>
      <c r="Z145" s="506"/>
      <c r="AA145" s="507"/>
      <c r="AB145" s="507"/>
      <c r="AC145" s="507"/>
      <c r="AD145" s="507"/>
      <c r="AE145" s="507"/>
      <c r="AF145" s="507"/>
      <c r="AG145" s="507"/>
      <c r="AH145" s="507"/>
      <c r="AI145" s="507"/>
      <c r="AJ145" s="507"/>
      <c r="AK145" s="507"/>
      <c r="AL145" s="507"/>
      <c r="AM145" s="507"/>
      <c r="AN145" s="507"/>
      <c r="AO145" s="507"/>
      <c r="AP145" s="507"/>
      <c r="AQ145" s="563"/>
      <c r="AR145" s="563"/>
      <c r="AS145" s="507"/>
      <c r="AT145" s="507"/>
      <c r="AU145" s="507"/>
      <c r="AV145" s="507"/>
      <c r="AW145" s="507"/>
      <c r="AX145" s="507"/>
      <c r="AY145" s="507"/>
      <c r="AZ145" s="507"/>
      <c r="BA145" s="507"/>
      <c r="BB145" s="507"/>
      <c r="BC145" s="507"/>
      <c r="BD145" s="507"/>
      <c r="BE145" s="507"/>
      <c r="BF145" s="507"/>
      <c r="BG145" s="507"/>
      <c r="BH145" s="507"/>
      <c r="BI145" s="507"/>
      <c r="BJ145" s="507"/>
      <c r="BK145" s="507"/>
      <c r="BL145" s="507"/>
      <c r="BM145" s="507"/>
    </row>
    <row r="146" spans="1:65" ht="27" customHeight="1" x14ac:dyDescent="0.2">
      <c r="A146" s="564"/>
      <c r="B146" s="507"/>
      <c r="C146" s="507"/>
      <c r="D146" s="507"/>
      <c r="E146" s="507"/>
      <c r="F146" s="507"/>
      <c r="G146" s="507"/>
      <c r="H146" s="506"/>
      <c r="I146" s="506"/>
      <c r="J146" s="506"/>
      <c r="K146" s="506"/>
      <c r="L146" s="506"/>
      <c r="M146" s="506"/>
      <c r="N146" s="506"/>
      <c r="O146" s="506"/>
      <c r="P146" s="557"/>
      <c r="Q146" s="506"/>
      <c r="R146" s="558"/>
      <c r="S146" s="506"/>
      <c r="T146" s="506"/>
      <c r="U146" s="506"/>
      <c r="V146" s="604"/>
      <c r="W146" s="506"/>
      <c r="X146" s="506"/>
      <c r="Y146" s="557"/>
      <c r="Z146" s="506"/>
      <c r="AA146" s="507"/>
      <c r="AB146" s="507"/>
      <c r="AC146" s="507"/>
      <c r="AD146" s="507"/>
      <c r="AE146" s="507"/>
      <c r="AF146" s="507"/>
      <c r="AG146" s="507"/>
      <c r="AH146" s="507"/>
      <c r="AI146" s="507"/>
      <c r="AJ146" s="507"/>
      <c r="AK146" s="507"/>
      <c r="AL146" s="507"/>
      <c r="AM146" s="507"/>
      <c r="AN146" s="507"/>
      <c r="AO146" s="507"/>
      <c r="AP146" s="507"/>
      <c r="AQ146" s="563"/>
      <c r="AR146" s="563"/>
      <c r="AS146" s="507"/>
      <c r="AT146" s="507"/>
      <c r="AU146" s="507"/>
      <c r="AV146" s="507"/>
      <c r="AW146" s="507"/>
      <c r="AX146" s="507"/>
      <c r="AY146" s="507"/>
      <c r="AZ146" s="507"/>
      <c r="BA146" s="507"/>
      <c r="BB146" s="507"/>
      <c r="BC146" s="507"/>
      <c r="BD146" s="507"/>
      <c r="BE146" s="507"/>
      <c r="BF146" s="507"/>
      <c r="BG146" s="507"/>
      <c r="BH146" s="507"/>
      <c r="BI146" s="507"/>
      <c r="BJ146" s="507"/>
      <c r="BK146" s="507"/>
      <c r="BL146" s="507"/>
      <c r="BM146" s="507"/>
    </row>
    <row r="147" spans="1:65" ht="27" customHeight="1" x14ac:dyDescent="0.2">
      <c r="A147" s="564"/>
      <c r="B147" s="507"/>
      <c r="C147" s="507"/>
      <c r="D147" s="507"/>
      <c r="E147" s="507"/>
      <c r="F147" s="507"/>
      <c r="G147" s="507"/>
      <c r="H147" s="506"/>
      <c r="I147" s="506"/>
      <c r="J147" s="506"/>
      <c r="K147" s="506"/>
      <c r="L147" s="506"/>
      <c r="M147" s="506"/>
      <c r="N147" s="506"/>
      <c r="O147" s="506"/>
      <c r="P147" s="557"/>
      <c r="Q147" s="506"/>
      <c r="R147" s="558"/>
      <c r="S147" s="506"/>
      <c r="T147" s="506"/>
      <c r="U147" s="506"/>
      <c r="V147" s="604"/>
      <c r="W147" s="506"/>
      <c r="X147" s="506"/>
      <c r="Y147" s="557"/>
      <c r="Z147" s="506"/>
      <c r="AA147" s="507"/>
      <c r="AB147" s="507"/>
      <c r="AC147" s="507"/>
      <c r="AD147" s="507"/>
      <c r="AE147" s="507"/>
      <c r="AF147" s="507"/>
      <c r="AG147" s="507"/>
      <c r="AH147" s="507"/>
      <c r="AI147" s="507"/>
      <c r="AJ147" s="507"/>
      <c r="AK147" s="507"/>
      <c r="AL147" s="507"/>
      <c r="AM147" s="507"/>
      <c r="AN147" s="507"/>
      <c r="AO147" s="507"/>
      <c r="AP147" s="507"/>
      <c r="AQ147" s="563"/>
      <c r="AR147" s="563"/>
      <c r="AS147" s="507"/>
      <c r="AT147" s="507"/>
      <c r="AU147" s="507"/>
      <c r="AV147" s="507"/>
      <c r="AW147" s="507"/>
      <c r="AX147" s="507"/>
      <c r="AY147" s="507"/>
      <c r="AZ147" s="507"/>
      <c r="BA147" s="507"/>
      <c r="BB147" s="507"/>
      <c r="BC147" s="507"/>
      <c r="BD147" s="507"/>
      <c r="BE147" s="507"/>
      <c r="BF147" s="507"/>
      <c r="BG147" s="507"/>
      <c r="BH147" s="507"/>
      <c r="BI147" s="507"/>
      <c r="BJ147" s="507"/>
      <c r="BK147" s="507"/>
      <c r="BL147" s="507"/>
      <c r="BM147" s="507"/>
    </row>
    <row r="148" spans="1:65" ht="27" customHeight="1" x14ac:dyDescent="0.2">
      <c r="A148" s="564"/>
      <c r="B148" s="507"/>
      <c r="C148" s="507"/>
      <c r="D148" s="507"/>
      <c r="E148" s="507"/>
      <c r="F148" s="507"/>
      <c r="G148" s="507"/>
      <c r="H148" s="506"/>
      <c r="I148" s="506"/>
      <c r="J148" s="506"/>
      <c r="K148" s="506"/>
      <c r="L148" s="506"/>
      <c r="M148" s="506"/>
      <c r="N148" s="506"/>
      <c r="O148" s="506"/>
      <c r="P148" s="557"/>
      <c r="Q148" s="506"/>
      <c r="R148" s="558"/>
      <c r="S148" s="506"/>
      <c r="T148" s="506"/>
      <c r="U148" s="506"/>
      <c r="V148" s="604"/>
      <c r="W148" s="506"/>
      <c r="X148" s="506"/>
      <c r="Y148" s="557"/>
      <c r="Z148" s="506"/>
      <c r="AA148" s="507"/>
      <c r="AB148" s="507"/>
      <c r="AC148" s="507"/>
      <c r="AD148" s="507"/>
      <c r="AE148" s="507"/>
      <c r="AF148" s="507"/>
      <c r="AG148" s="507"/>
      <c r="AH148" s="507"/>
      <c r="AI148" s="507"/>
      <c r="AJ148" s="507"/>
      <c r="AK148" s="507"/>
      <c r="AL148" s="507"/>
      <c r="AM148" s="507"/>
      <c r="AN148" s="507"/>
      <c r="AO148" s="507"/>
      <c r="AP148" s="507"/>
      <c r="AQ148" s="563"/>
      <c r="AR148" s="563"/>
      <c r="AS148" s="507"/>
      <c r="AT148" s="507"/>
      <c r="AU148" s="507"/>
      <c r="AV148" s="507"/>
      <c r="AW148" s="507"/>
      <c r="AX148" s="507"/>
      <c r="AY148" s="507"/>
      <c r="AZ148" s="507"/>
      <c r="BA148" s="507"/>
      <c r="BB148" s="507"/>
      <c r="BC148" s="507"/>
      <c r="BD148" s="507"/>
      <c r="BE148" s="507"/>
      <c r="BF148" s="507"/>
      <c r="BG148" s="507"/>
      <c r="BH148" s="507"/>
      <c r="BI148" s="507"/>
      <c r="BJ148" s="507"/>
      <c r="BK148" s="507"/>
      <c r="BL148" s="507"/>
      <c r="BM148" s="507"/>
    </row>
    <row r="149" spans="1:65" ht="27" customHeight="1" x14ac:dyDescent="0.2">
      <c r="A149" s="564"/>
      <c r="B149" s="507"/>
      <c r="C149" s="507"/>
      <c r="D149" s="507"/>
      <c r="E149" s="507"/>
      <c r="F149" s="507"/>
      <c r="G149" s="507"/>
      <c r="H149" s="506"/>
      <c r="I149" s="506"/>
      <c r="J149" s="506"/>
      <c r="K149" s="506"/>
      <c r="L149" s="506"/>
      <c r="M149" s="506"/>
      <c r="N149" s="506"/>
      <c r="O149" s="506"/>
      <c r="P149" s="557"/>
      <c r="Q149" s="506"/>
      <c r="R149" s="558"/>
      <c r="S149" s="506"/>
      <c r="T149" s="506"/>
      <c r="U149" s="506"/>
      <c r="V149" s="604"/>
      <c r="W149" s="506"/>
      <c r="X149" s="506"/>
      <c r="Y149" s="557"/>
      <c r="Z149" s="506"/>
      <c r="AA149" s="507"/>
      <c r="AB149" s="507"/>
      <c r="AC149" s="507"/>
      <c r="AD149" s="507"/>
      <c r="AE149" s="507"/>
      <c r="AF149" s="507"/>
      <c r="AG149" s="507"/>
      <c r="AH149" s="507"/>
      <c r="AI149" s="507"/>
      <c r="AJ149" s="507"/>
      <c r="AK149" s="507"/>
      <c r="AL149" s="507"/>
      <c r="AM149" s="507"/>
      <c r="AN149" s="507"/>
      <c r="AO149" s="507"/>
      <c r="AP149" s="507"/>
      <c r="AQ149" s="563"/>
      <c r="AR149" s="563"/>
      <c r="AS149" s="507"/>
      <c r="AT149" s="507"/>
      <c r="AU149" s="507"/>
      <c r="AV149" s="507"/>
      <c r="AW149" s="507"/>
      <c r="AX149" s="507"/>
      <c r="AY149" s="507"/>
      <c r="AZ149" s="507"/>
      <c r="BA149" s="507"/>
      <c r="BB149" s="507"/>
      <c r="BC149" s="507"/>
      <c r="BD149" s="507"/>
      <c r="BE149" s="507"/>
      <c r="BF149" s="507"/>
      <c r="BG149" s="507"/>
      <c r="BH149" s="507"/>
      <c r="BI149" s="507"/>
      <c r="BJ149" s="507"/>
      <c r="BK149" s="507"/>
      <c r="BL149" s="507"/>
      <c r="BM149" s="507"/>
    </row>
    <row r="150" spans="1:65" ht="27" customHeight="1" x14ac:dyDescent="0.2">
      <c r="A150" s="564"/>
      <c r="B150" s="507"/>
      <c r="C150" s="507"/>
      <c r="D150" s="507"/>
      <c r="E150" s="507"/>
      <c r="F150" s="507"/>
      <c r="G150" s="507"/>
      <c r="H150" s="506"/>
      <c r="I150" s="506"/>
      <c r="J150" s="506"/>
      <c r="K150" s="506"/>
      <c r="L150" s="506"/>
      <c r="M150" s="506"/>
      <c r="N150" s="506"/>
      <c r="O150" s="506"/>
      <c r="P150" s="557"/>
      <c r="Q150" s="506"/>
      <c r="R150" s="558"/>
      <c r="S150" s="506"/>
      <c r="T150" s="506"/>
      <c r="U150" s="506"/>
      <c r="V150" s="604"/>
      <c r="W150" s="506"/>
      <c r="X150" s="506"/>
      <c r="Y150" s="557"/>
      <c r="Z150" s="506"/>
      <c r="AA150" s="507"/>
      <c r="AB150" s="507"/>
      <c r="AC150" s="507"/>
      <c r="AD150" s="507"/>
      <c r="AE150" s="507"/>
      <c r="AF150" s="507"/>
      <c r="AG150" s="507"/>
      <c r="AH150" s="507"/>
      <c r="AI150" s="507"/>
      <c r="AJ150" s="507"/>
      <c r="AK150" s="507"/>
      <c r="AL150" s="507"/>
      <c r="AM150" s="507"/>
      <c r="AN150" s="507"/>
      <c r="AO150" s="507"/>
      <c r="AP150" s="507"/>
      <c r="AQ150" s="563"/>
      <c r="AR150" s="563"/>
      <c r="AS150" s="507"/>
      <c r="AT150" s="507"/>
      <c r="AU150" s="507"/>
      <c r="AV150" s="507"/>
      <c r="AW150" s="507"/>
      <c r="AX150" s="507"/>
      <c r="AY150" s="507"/>
      <c r="AZ150" s="507"/>
      <c r="BA150" s="507"/>
      <c r="BB150" s="507"/>
      <c r="BC150" s="507"/>
      <c r="BD150" s="507"/>
      <c r="BE150" s="507"/>
      <c r="BF150" s="507"/>
      <c r="BG150" s="507"/>
      <c r="BH150" s="507"/>
      <c r="BI150" s="507"/>
      <c r="BJ150" s="507"/>
      <c r="BK150" s="507"/>
      <c r="BL150" s="507"/>
      <c r="BM150" s="507"/>
    </row>
    <row r="151" spans="1:65" ht="27" customHeight="1" x14ac:dyDescent="0.2">
      <c r="A151" s="564"/>
      <c r="B151" s="507"/>
      <c r="C151" s="507"/>
      <c r="D151" s="507"/>
      <c r="E151" s="507"/>
      <c r="F151" s="507"/>
      <c r="G151" s="507"/>
      <c r="H151" s="506"/>
      <c r="I151" s="506"/>
      <c r="J151" s="506"/>
      <c r="K151" s="506"/>
      <c r="L151" s="506"/>
      <c r="M151" s="506"/>
      <c r="N151" s="506"/>
      <c r="O151" s="506"/>
      <c r="P151" s="557"/>
      <c r="Q151" s="506"/>
      <c r="R151" s="558"/>
      <c r="S151" s="506"/>
      <c r="T151" s="506"/>
      <c r="U151" s="506"/>
      <c r="V151" s="604"/>
      <c r="W151" s="506"/>
      <c r="X151" s="506"/>
      <c r="Y151" s="557"/>
      <c r="Z151" s="506"/>
      <c r="AA151" s="507"/>
      <c r="AB151" s="507"/>
      <c r="AC151" s="507"/>
      <c r="AD151" s="507"/>
      <c r="AE151" s="507"/>
      <c r="AF151" s="507"/>
      <c r="AG151" s="507"/>
      <c r="AH151" s="507"/>
      <c r="AI151" s="507"/>
      <c r="AJ151" s="507"/>
      <c r="AK151" s="507"/>
      <c r="AL151" s="507"/>
      <c r="AM151" s="507"/>
      <c r="AN151" s="507"/>
      <c r="AO151" s="507"/>
      <c r="AP151" s="507"/>
      <c r="AQ151" s="563"/>
      <c r="AR151" s="563"/>
      <c r="AS151" s="507"/>
      <c r="AT151" s="507"/>
      <c r="AU151" s="507"/>
      <c r="AV151" s="507"/>
      <c r="AW151" s="507"/>
      <c r="AX151" s="507"/>
      <c r="AY151" s="507"/>
      <c r="AZ151" s="507"/>
      <c r="BA151" s="507"/>
      <c r="BB151" s="507"/>
      <c r="BC151" s="507"/>
      <c r="BD151" s="507"/>
      <c r="BE151" s="507"/>
      <c r="BF151" s="507"/>
      <c r="BG151" s="507"/>
      <c r="BH151" s="507"/>
      <c r="BI151" s="507"/>
      <c r="BJ151" s="507"/>
      <c r="BK151" s="507"/>
      <c r="BL151" s="507"/>
      <c r="BM151" s="507"/>
    </row>
    <row r="152" spans="1:65" ht="27" customHeight="1" x14ac:dyDescent="0.2">
      <c r="A152" s="564"/>
      <c r="B152" s="507"/>
      <c r="C152" s="507"/>
      <c r="D152" s="507"/>
      <c r="E152" s="507"/>
      <c r="F152" s="507"/>
      <c r="G152" s="507"/>
      <c r="H152" s="506"/>
      <c r="I152" s="506"/>
      <c r="J152" s="506"/>
      <c r="K152" s="506"/>
      <c r="L152" s="506"/>
      <c r="M152" s="506"/>
      <c r="N152" s="506"/>
      <c r="O152" s="506"/>
      <c r="P152" s="557"/>
      <c r="Q152" s="506"/>
      <c r="R152" s="558"/>
      <c r="S152" s="506"/>
      <c r="T152" s="506"/>
      <c r="U152" s="506"/>
      <c r="V152" s="604"/>
      <c r="W152" s="506"/>
      <c r="X152" s="506"/>
      <c r="Y152" s="557"/>
      <c r="Z152" s="506"/>
      <c r="AA152" s="507"/>
      <c r="AB152" s="507"/>
      <c r="AC152" s="507"/>
      <c r="AD152" s="507"/>
      <c r="AE152" s="507"/>
      <c r="AF152" s="507"/>
      <c r="AG152" s="507"/>
      <c r="AH152" s="507"/>
      <c r="AI152" s="507"/>
      <c r="AJ152" s="507"/>
      <c r="AK152" s="507"/>
      <c r="AL152" s="507"/>
      <c r="AM152" s="507"/>
      <c r="AN152" s="507"/>
      <c r="AO152" s="507"/>
      <c r="AP152" s="507"/>
      <c r="AQ152" s="563"/>
      <c r="AR152" s="563"/>
      <c r="AS152" s="507"/>
      <c r="AT152" s="507"/>
      <c r="AU152" s="507"/>
      <c r="AV152" s="507"/>
      <c r="AW152" s="507"/>
      <c r="AX152" s="507"/>
      <c r="AY152" s="507"/>
      <c r="AZ152" s="507"/>
      <c r="BA152" s="507"/>
      <c r="BB152" s="507"/>
      <c r="BC152" s="507"/>
      <c r="BD152" s="507"/>
      <c r="BE152" s="507"/>
      <c r="BF152" s="507"/>
      <c r="BG152" s="507"/>
      <c r="BH152" s="507"/>
      <c r="BI152" s="507"/>
      <c r="BJ152" s="507"/>
      <c r="BK152" s="507"/>
      <c r="BL152" s="507"/>
      <c r="BM152" s="507"/>
    </row>
    <row r="153" spans="1:65" ht="27" customHeight="1" x14ac:dyDescent="0.2">
      <c r="A153" s="564"/>
      <c r="B153" s="507"/>
      <c r="C153" s="507"/>
      <c r="D153" s="507"/>
      <c r="E153" s="507"/>
      <c r="F153" s="507"/>
      <c r="G153" s="507"/>
      <c r="H153" s="506"/>
      <c r="I153" s="506"/>
      <c r="J153" s="506"/>
      <c r="K153" s="506"/>
      <c r="L153" s="506"/>
      <c r="M153" s="506"/>
      <c r="N153" s="506"/>
      <c r="O153" s="506"/>
      <c r="P153" s="557"/>
      <c r="Q153" s="506"/>
      <c r="R153" s="558"/>
      <c r="S153" s="506"/>
      <c r="T153" s="506"/>
      <c r="U153" s="506"/>
      <c r="V153" s="604"/>
      <c r="W153" s="506"/>
      <c r="X153" s="506"/>
      <c r="Y153" s="557"/>
      <c r="Z153" s="506"/>
      <c r="AA153" s="507"/>
      <c r="AB153" s="507"/>
      <c r="AC153" s="507"/>
      <c r="AD153" s="507"/>
      <c r="AE153" s="507"/>
      <c r="AF153" s="507"/>
      <c r="AG153" s="507"/>
      <c r="AH153" s="507"/>
      <c r="AI153" s="507"/>
      <c r="AJ153" s="507"/>
      <c r="AK153" s="507"/>
      <c r="AL153" s="507"/>
      <c r="AM153" s="507"/>
      <c r="AN153" s="507"/>
      <c r="AO153" s="507"/>
      <c r="AP153" s="507"/>
      <c r="AQ153" s="563"/>
      <c r="AR153" s="563"/>
      <c r="AS153" s="507"/>
      <c r="AT153" s="507"/>
      <c r="AU153" s="507"/>
      <c r="AV153" s="507"/>
      <c r="AW153" s="507"/>
      <c r="AX153" s="507"/>
      <c r="AY153" s="507"/>
      <c r="AZ153" s="507"/>
      <c r="BA153" s="507"/>
      <c r="BB153" s="507"/>
      <c r="BC153" s="507"/>
      <c r="BD153" s="507"/>
      <c r="BE153" s="507"/>
      <c r="BF153" s="507"/>
      <c r="BG153" s="507"/>
      <c r="BH153" s="507"/>
      <c r="BI153" s="507"/>
      <c r="BJ153" s="507"/>
      <c r="BK153" s="507"/>
      <c r="BL153" s="507"/>
      <c r="BM153" s="507"/>
    </row>
    <row r="154" spans="1:65" ht="27" customHeight="1" x14ac:dyDescent="0.2">
      <c r="A154" s="564"/>
      <c r="B154" s="507"/>
      <c r="C154" s="507"/>
      <c r="D154" s="507"/>
      <c r="E154" s="507"/>
      <c r="F154" s="507"/>
      <c r="G154" s="507"/>
      <c r="H154" s="506"/>
      <c r="I154" s="506"/>
      <c r="J154" s="506"/>
      <c r="K154" s="506"/>
      <c r="L154" s="506"/>
      <c r="M154" s="506"/>
      <c r="N154" s="506"/>
      <c r="O154" s="506"/>
      <c r="P154" s="557"/>
      <c r="Q154" s="506"/>
      <c r="R154" s="558"/>
      <c r="S154" s="506"/>
      <c r="T154" s="506"/>
      <c r="U154" s="506"/>
      <c r="V154" s="604"/>
      <c r="W154" s="506"/>
      <c r="X154" s="506"/>
      <c r="Y154" s="557"/>
      <c r="Z154" s="506"/>
      <c r="AA154" s="507"/>
      <c r="AB154" s="507"/>
      <c r="AC154" s="507"/>
      <c r="AD154" s="507"/>
      <c r="AE154" s="507"/>
      <c r="AF154" s="507"/>
      <c r="AG154" s="507"/>
      <c r="AH154" s="507"/>
      <c r="AI154" s="507"/>
      <c r="AJ154" s="507"/>
      <c r="AK154" s="507"/>
      <c r="AL154" s="507"/>
      <c r="AM154" s="507"/>
      <c r="AN154" s="507"/>
      <c r="AO154" s="507"/>
      <c r="AP154" s="507"/>
      <c r="AQ154" s="563"/>
      <c r="AR154" s="563"/>
      <c r="AS154" s="507"/>
      <c r="AT154" s="507"/>
      <c r="AU154" s="507"/>
      <c r="AV154" s="507"/>
      <c r="AW154" s="507"/>
      <c r="AX154" s="507"/>
      <c r="AY154" s="507"/>
      <c r="AZ154" s="507"/>
      <c r="BA154" s="507"/>
      <c r="BB154" s="507"/>
      <c r="BC154" s="507"/>
      <c r="BD154" s="507"/>
      <c r="BE154" s="507"/>
      <c r="BF154" s="507"/>
      <c r="BG154" s="507"/>
      <c r="BH154" s="507"/>
      <c r="BI154" s="507"/>
      <c r="BJ154" s="507"/>
      <c r="BK154" s="507"/>
      <c r="BL154" s="507"/>
      <c r="BM154" s="507"/>
    </row>
    <row r="155" spans="1:65" ht="27" customHeight="1" x14ac:dyDescent="0.2">
      <c r="A155" s="564"/>
      <c r="B155" s="507"/>
      <c r="C155" s="507"/>
      <c r="D155" s="507"/>
      <c r="E155" s="507"/>
      <c r="F155" s="507"/>
      <c r="G155" s="507"/>
      <c r="H155" s="506"/>
      <c r="I155" s="506"/>
      <c r="J155" s="506"/>
      <c r="K155" s="506"/>
      <c r="L155" s="506"/>
      <c r="M155" s="506"/>
      <c r="N155" s="506"/>
      <c r="O155" s="506"/>
      <c r="P155" s="557"/>
      <c r="Q155" s="506"/>
      <c r="R155" s="558"/>
      <c r="S155" s="506"/>
      <c r="T155" s="506"/>
      <c r="U155" s="506"/>
      <c r="V155" s="604"/>
      <c r="W155" s="506"/>
      <c r="X155" s="506"/>
      <c r="Y155" s="557"/>
      <c r="Z155" s="506"/>
      <c r="AA155" s="507"/>
      <c r="AB155" s="507"/>
      <c r="AC155" s="507"/>
      <c r="AD155" s="507"/>
      <c r="AE155" s="507"/>
      <c r="AF155" s="507"/>
      <c r="AG155" s="507"/>
      <c r="AH155" s="507"/>
      <c r="AI155" s="507"/>
      <c r="AJ155" s="507"/>
      <c r="AK155" s="507"/>
      <c r="AL155" s="507"/>
      <c r="AM155" s="507"/>
      <c r="AN155" s="507"/>
      <c r="AO155" s="507"/>
      <c r="AP155" s="507"/>
      <c r="AQ155" s="563"/>
      <c r="AR155" s="563"/>
      <c r="AS155" s="507"/>
      <c r="AT155" s="507"/>
      <c r="AU155" s="507"/>
      <c r="AV155" s="507"/>
      <c r="AW155" s="507"/>
      <c r="AX155" s="507"/>
      <c r="AY155" s="507"/>
      <c r="AZ155" s="507"/>
      <c r="BA155" s="507"/>
      <c r="BB155" s="507"/>
      <c r="BC155" s="507"/>
      <c r="BD155" s="507"/>
      <c r="BE155" s="507"/>
      <c r="BF155" s="507"/>
      <c r="BG155" s="507"/>
      <c r="BH155" s="507"/>
      <c r="BI155" s="507"/>
      <c r="BJ155" s="507"/>
      <c r="BK155" s="507"/>
      <c r="BL155" s="507"/>
      <c r="BM155" s="507"/>
    </row>
    <row r="156" spans="1:65" ht="27" customHeight="1" x14ac:dyDescent="0.2">
      <c r="A156" s="564"/>
      <c r="B156" s="507"/>
      <c r="C156" s="507"/>
      <c r="D156" s="507"/>
      <c r="E156" s="507"/>
      <c r="F156" s="507"/>
      <c r="G156" s="507"/>
      <c r="H156" s="506"/>
      <c r="I156" s="506"/>
      <c r="J156" s="506"/>
      <c r="K156" s="506"/>
      <c r="L156" s="506"/>
      <c r="M156" s="506"/>
      <c r="N156" s="506"/>
      <c r="O156" s="506"/>
      <c r="P156" s="557"/>
      <c r="Q156" s="506"/>
      <c r="R156" s="558"/>
      <c r="S156" s="506"/>
      <c r="T156" s="506"/>
      <c r="U156" s="506"/>
      <c r="V156" s="604"/>
      <c r="W156" s="506"/>
      <c r="X156" s="506"/>
      <c r="Y156" s="557"/>
      <c r="Z156" s="506"/>
      <c r="AA156" s="507"/>
      <c r="AB156" s="507"/>
      <c r="AC156" s="507"/>
      <c r="AD156" s="507"/>
      <c r="AE156" s="507"/>
      <c r="AF156" s="507"/>
      <c r="AG156" s="507"/>
      <c r="AH156" s="507"/>
      <c r="AI156" s="507"/>
      <c r="AJ156" s="507"/>
      <c r="AK156" s="507"/>
      <c r="AL156" s="507"/>
      <c r="AM156" s="507"/>
      <c r="AN156" s="507"/>
      <c r="AO156" s="507"/>
      <c r="AP156" s="507"/>
      <c r="AQ156" s="563"/>
      <c r="AR156" s="563"/>
      <c r="AS156" s="507"/>
      <c r="AT156" s="507"/>
      <c r="AU156" s="507"/>
      <c r="AV156" s="507"/>
      <c r="AW156" s="507"/>
      <c r="AX156" s="507"/>
      <c r="AY156" s="507"/>
      <c r="AZ156" s="507"/>
      <c r="BA156" s="507"/>
      <c r="BB156" s="507"/>
      <c r="BC156" s="507"/>
      <c r="BD156" s="507"/>
      <c r="BE156" s="507"/>
      <c r="BF156" s="507"/>
      <c r="BG156" s="507"/>
      <c r="BH156" s="507"/>
      <c r="BI156" s="507"/>
      <c r="BJ156" s="507"/>
      <c r="BK156" s="507"/>
      <c r="BL156" s="507"/>
      <c r="BM156" s="507"/>
    </row>
    <row r="157" spans="1:65" ht="27" customHeight="1" x14ac:dyDescent="0.2">
      <c r="A157" s="564"/>
      <c r="B157" s="507"/>
      <c r="C157" s="507"/>
      <c r="D157" s="507"/>
      <c r="E157" s="507"/>
      <c r="F157" s="507"/>
      <c r="G157" s="507"/>
      <c r="H157" s="506"/>
      <c r="I157" s="506"/>
      <c r="J157" s="506"/>
      <c r="K157" s="506"/>
      <c r="L157" s="506"/>
      <c r="M157" s="506"/>
      <c r="N157" s="506"/>
      <c r="O157" s="506"/>
      <c r="P157" s="557"/>
      <c r="Q157" s="506"/>
      <c r="R157" s="558"/>
      <c r="S157" s="506"/>
      <c r="T157" s="506"/>
      <c r="U157" s="506"/>
      <c r="V157" s="604"/>
      <c r="W157" s="506"/>
      <c r="X157" s="506"/>
      <c r="Y157" s="557"/>
      <c r="Z157" s="506"/>
      <c r="AA157" s="507"/>
      <c r="AB157" s="507"/>
      <c r="AC157" s="507"/>
      <c r="AD157" s="507"/>
      <c r="AE157" s="507"/>
      <c r="AF157" s="507"/>
      <c r="AG157" s="507"/>
      <c r="AH157" s="507"/>
      <c r="AI157" s="507"/>
      <c r="AJ157" s="507"/>
      <c r="AK157" s="507"/>
      <c r="AL157" s="507"/>
      <c r="AM157" s="507"/>
      <c r="AN157" s="507"/>
      <c r="AO157" s="507"/>
      <c r="AP157" s="507"/>
      <c r="AQ157" s="563"/>
      <c r="AR157" s="563"/>
      <c r="AS157" s="507"/>
      <c r="AT157" s="507"/>
      <c r="AU157" s="507"/>
      <c r="AV157" s="507"/>
      <c r="AW157" s="507"/>
      <c r="AX157" s="507"/>
      <c r="AY157" s="507"/>
      <c r="AZ157" s="507"/>
      <c r="BA157" s="507"/>
      <c r="BB157" s="507"/>
      <c r="BC157" s="507"/>
      <c r="BD157" s="507"/>
      <c r="BE157" s="507"/>
      <c r="BF157" s="507"/>
      <c r="BG157" s="507"/>
      <c r="BH157" s="507"/>
      <c r="BI157" s="507"/>
      <c r="BJ157" s="507"/>
      <c r="BK157" s="507"/>
      <c r="BL157" s="507"/>
      <c r="BM157" s="507"/>
    </row>
    <row r="158" spans="1:65" ht="27" customHeight="1" x14ac:dyDescent="0.2">
      <c r="A158" s="564"/>
      <c r="B158" s="507"/>
      <c r="C158" s="507"/>
      <c r="D158" s="507"/>
      <c r="E158" s="507"/>
      <c r="F158" s="507"/>
      <c r="G158" s="507"/>
      <c r="H158" s="506"/>
      <c r="I158" s="506"/>
      <c r="J158" s="506"/>
      <c r="K158" s="506"/>
      <c r="L158" s="506"/>
      <c r="M158" s="506"/>
      <c r="N158" s="506"/>
      <c r="O158" s="506"/>
      <c r="P158" s="557"/>
      <c r="Q158" s="506"/>
      <c r="R158" s="558"/>
      <c r="S158" s="506"/>
      <c r="T158" s="506"/>
      <c r="U158" s="506"/>
      <c r="V158" s="604"/>
      <c r="W158" s="506"/>
      <c r="X158" s="506"/>
      <c r="Y158" s="557"/>
      <c r="Z158" s="506"/>
      <c r="AA158" s="507"/>
      <c r="AB158" s="507"/>
      <c r="AC158" s="507"/>
      <c r="AD158" s="507"/>
      <c r="AE158" s="507"/>
      <c r="AF158" s="507"/>
      <c r="AG158" s="507"/>
      <c r="AH158" s="507"/>
      <c r="AI158" s="507"/>
      <c r="AJ158" s="507"/>
      <c r="AK158" s="507"/>
      <c r="AL158" s="507"/>
      <c r="AM158" s="507"/>
      <c r="AN158" s="507"/>
      <c r="AO158" s="507"/>
      <c r="AP158" s="507"/>
      <c r="AQ158" s="563"/>
      <c r="AR158" s="563"/>
      <c r="AS158" s="507"/>
      <c r="AT158" s="507"/>
      <c r="AU158" s="507"/>
      <c r="AV158" s="507"/>
      <c r="AW158" s="507"/>
      <c r="AX158" s="507"/>
      <c r="AY158" s="507"/>
      <c r="AZ158" s="507"/>
      <c r="BA158" s="507"/>
      <c r="BB158" s="507"/>
      <c r="BC158" s="507"/>
      <c r="BD158" s="507"/>
      <c r="BE158" s="507"/>
      <c r="BF158" s="507"/>
      <c r="BG158" s="507"/>
      <c r="BH158" s="507"/>
      <c r="BI158" s="507"/>
      <c r="BJ158" s="507"/>
      <c r="BK158" s="507"/>
      <c r="BL158" s="507"/>
      <c r="BM158" s="507"/>
    </row>
    <row r="159" spans="1:65" ht="27" customHeight="1" x14ac:dyDescent="0.2">
      <c r="A159" s="564"/>
      <c r="B159" s="507"/>
      <c r="C159" s="507"/>
      <c r="D159" s="507"/>
      <c r="E159" s="507"/>
      <c r="F159" s="507"/>
      <c r="G159" s="507"/>
      <c r="H159" s="506"/>
      <c r="I159" s="506"/>
      <c r="J159" s="506"/>
      <c r="K159" s="506"/>
      <c r="L159" s="506"/>
      <c r="M159" s="506"/>
      <c r="N159" s="506"/>
      <c r="O159" s="506"/>
      <c r="P159" s="557"/>
      <c r="Q159" s="506"/>
      <c r="R159" s="558"/>
      <c r="S159" s="506"/>
      <c r="T159" s="506"/>
      <c r="U159" s="506"/>
      <c r="V159" s="604"/>
      <c r="W159" s="506"/>
      <c r="X159" s="506"/>
      <c r="Y159" s="557"/>
      <c r="Z159" s="506"/>
      <c r="AA159" s="507"/>
      <c r="AB159" s="507"/>
      <c r="AC159" s="507"/>
      <c r="AD159" s="507"/>
      <c r="AE159" s="507"/>
      <c r="AF159" s="507"/>
      <c r="AG159" s="507"/>
      <c r="AH159" s="507"/>
      <c r="AI159" s="507"/>
      <c r="AJ159" s="507"/>
      <c r="AK159" s="507"/>
      <c r="AL159" s="507"/>
      <c r="AM159" s="507"/>
      <c r="AN159" s="507"/>
      <c r="AO159" s="507"/>
      <c r="AP159" s="507"/>
      <c r="AQ159" s="563"/>
      <c r="AR159" s="563"/>
      <c r="AS159" s="507"/>
      <c r="AT159" s="507"/>
      <c r="AU159" s="507"/>
      <c r="AV159" s="507"/>
      <c r="AW159" s="507"/>
      <c r="AX159" s="507"/>
      <c r="AY159" s="507"/>
      <c r="AZ159" s="507"/>
      <c r="BA159" s="507"/>
      <c r="BB159" s="507"/>
      <c r="BC159" s="507"/>
      <c r="BD159" s="507"/>
      <c r="BE159" s="507"/>
      <c r="BF159" s="507"/>
      <c r="BG159" s="507"/>
      <c r="BH159" s="507"/>
      <c r="BI159" s="507"/>
      <c r="BJ159" s="507"/>
      <c r="BK159" s="507"/>
      <c r="BL159" s="507"/>
      <c r="BM159" s="507"/>
    </row>
    <row r="160" spans="1:65" ht="27" customHeight="1" x14ac:dyDescent="0.2">
      <c r="A160" s="564"/>
      <c r="B160" s="507"/>
      <c r="C160" s="507"/>
      <c r="D160" s="507"/>
      <c r="E160" s="507"/>
      <c r="F160" s="507"/>
      <c r="G160" s="507"/>
      <c r="H160" s="506"/>
      <c r="I160" s="506"/>
      <c r="J160" s="506"/>
      <c r="K160" s="506"/>
      <c r="L160" s="506"/>
      <c r="M160" s="506"/>
      <c r="N160" s="506"/>
      <c r="O160" s="506"/>
      <c r="P160" s="557"/>
      <c r="Q160" s="506"/>
      <c r="R160" s="558"/>
      <c r="S160" s="506"/>
      <c r="T160" s="506"/>
      <c r="U160" s="506"/>
      <c r="V160" s="604"/>
      <c r="W160" s="506"/>
      <c r="X160" s="506"/>
      <c r="Y160" s="557"/>
      <c r="Z160" s="506"/>
      <c r="AA160" s="507"/>
      <c r="AB160" s="507"/>
      <c r="AC160" s="507"/>
      <c r="AD160" s="507"/>
      <c r="AE160" s="507"/>
      <c r="AF160" s="507"/>
      <c r="AG160" s="507"/>
      <c r="AH160" s="507"/>
      <c r="AI160" s="507"/>
      <c r="AJ160" s="507"/>
      <c r="AK160" s="507"/>
      <c r="AL160" s="507"/>
      <c r="AM160" s="507"/>
      <c r="AN160" s="507"/>
      <c r="AO160" s="507"/>
      <c r="AP160" s="507"/>
      <c r="AQ160" s="563"/>
      <c r="AR160" s="563"/>
      <c r="AS160" s="507"/>
      <c r="AT160" s="507"/>
      <c r="AU160" s="507"/>
      <c r="AV160" s="507"/>
      <c r="AW160" s="507"/>
      <c r="AX160" s="507"/>
      <c r="AY160" s="507"/>
      <c r="AZ160" s="507"/>
      <c r="BA160" s="507"/>
      <c r="BB160" s="507"/>
      <c r="BC160" s="507"/>
      <c r="BD160" s="507"/>
      <c r="BE160" s="507"/>
      <c r="BF160" s="507"/>
      <c r="BG160" s="507"/>
      <c r="BH160" s="507"/>
      <c r="BI160" s="507"/>
      <c r="BJ160" s="507"/>
      <c r="BK160" s="507"/>
      <c r="BL160" s="507"/>
      <c r="BM160" s="507"/>
    </row>
    <row r="161" spans="1:65" ht="27" customHeight="1" x14ac:dyDescent="0.2">
      <c r="A161" s="564"/>
      <c r="B161" s="507"/>
      <c r="C161" s="507"/>
      <c r="D161" s="507"/>
      <c r="E161" s="507"/>
      <c r="F161" s="507"/>
      <c r="G161" s="507"/>
      <c r="H161" s="506"/>
      <c r="I161" s="506"/>
      <c r="J161" s="506"/>
      <c r="K161" s="506"/>
      <c r="L161" s="506"/>
      <c r="M161" s="506"/>
      <c r="N161" s="506"/>
      <c r="O161" s="506"/>
      <c r="P161" s="557"/>
      <c r="Q161" s="506"/>
      <c r="R161" s="558"/>
      <c r="S161" s="506"/>
      <c r="T161" s="506"/>
      <c r="U161" s="506"/>
      <c r="V161" s="604"/>
      <c r="W161" s="506"/>
      <c r="X161" s="506"/>
      <c r="Y161" s="557"/>
      <c r="Z161" s="506"/>
      <c r="AA161" s="507"/>
      <c r="AB161" s="507"/>
      <c r="AC161" s="507"/>
      <c r="AD161" s="507"/>
      <c r="AE161" s="507"/>
      <c r="AF161" s="507"/>
      <c r="AG161" s="507"/>
      <c r="AH161" s="507"/>
      <c r="AI161" s="507"/>
      <c r="AJ161" s="507"/>
      <c r="AK161" s="507"/>
      <c r="AL161" s="507"/>
      <c r="AM161" s="507"/>
      <c r="AN161" s="507"/>
      <c r="AO161" s="507"/>
      <c r="AP161" s="507"/>
      <c r="AQ161" s="563"/>
      <c r="AR161" s="563"/>
      <c r="AS161" s="507"/>
      <c r="AT161" s="507"/>
      <c r="AU161" s="507"/>
      <c r="AV161" s="507"/>
      <c r="AW161" s="507"/>
      <c r="AX161" s="507"/>
      <c r="AY161" s="507"/>
      <c r="AZ161" s="507"/>
      <c r="BA161" s="507"/>
      <c r="BB161" s="507"/>
      <c r="BC161" s="507"/>
      <c r="BD161" s="507"/>
      <c r="BE161" s="507"/>
      <c r="BF161" s="507"/>
      <c r="BG161" s="507"/>
      <c r="BH161" s="507"/>
      <c r="BI161" s="507"/>
      <c r="BJ161" s="507"/>
      <c r="BK161" s="507"/>
      <c r="BL161" s="507"/>
      <c r="BM161" s="507"/>
    </row>
    <row r="162" spans="1:65" ht="27" customHeight="1" x14ac:dyDescent="0.2">
      <c r="A162" s="564"/>
      <c r="B162" s="507"/>
      <c r="C162" s="507"/>
      <c r="D162" s="507"/>
      <c r="E162" s="507"/>
      <c r="F162" s="507"/>
      <c r="G162" s="507"/>
      <c r="H162" s="506"/>
      <c r="I162" s="506"/>
      <c r="J162" s="506"/>
      <c r="K162" s="506"/>
      <c r="L162" s="506"/>
      <c r="M162" s="506"/>
      <c r="N162" s="506"/>
      <c r="O162" s="506"/>
      <c r="P162" s="557"/>
      <c r="Q162" s="506"/>
      <c r="R162" s="558"/>
      <c r="S162" s="506"/>
      <c r="T162" s="506"/>
      <c r="U162" s="506"/>
      <c r="V162" s="604"/>
      <c r="W162" s="506"/>
      <c r="X162" s="506"/>
      <c r="Y162" s="557"/>
      <c r="Z162" s="506"/>
      <c r="AA162" s="507"/>
      <c r="AB162" s="507"/>
      <c r="AC162" s="507"/>
      <c r="AD162" s="507"/>
      <c r="AE162" s="507"/>
      <c r="AF162" s="507"/>
      <c r="AG162" s="507"/>
      <c r="AH162" s="507"/>
      <c r="AI162" s="507"/>
      <c r="AJ162" s="507"/>
      <c r="AK162" s="507"/>
      <c r="AL162" s="507"/>
      <c r="AM162" s="507"/>
      <c r="AN162" s="507"/>
      <c r="AO162" s="507"/>
      <c r="AP162" s="507"/>
      <c r="AQ162" s="563"/>
      <c r="AR162" s="563"/>
      <c r="AS162" s="507"/>
      <c r="AT162" s="507"/>
      <c r="AU162" s="507"/>
      <c r="AV162" s="507"/>
      <c r="AW162" s="507"/>
      <c r="AX162" s="507"/>
      <c r="AY162" s="507"/>
      <c r="AZ162" s="507"/>
      <c r="BA162" s="507"/>
      <c r="BB162" s="507"/>
      <c r="BC162" s="507"/>
      <c r="BD162" s="507"/>
      <c r="BE162" s="507"/>
      <c r="BF162" s="507"/>
      <c r="BG162" s="507"/>
      <c r="BH162" s="507"/>
      <c r="BI162" s="507"/>
      <c r="BJ162" s="507"/>
      <c r="BK162" s="507"/>
      <c r="BL162" s="507"/>
      <c r="BM162" s="507"/>
    </row>
    <row r="163" spans="1:65" ht="27" customHeight="1" x14ac:dyDescent="0.2">
      <c r="A163" s="564"/>
      <c r="B163" s="507"/>
      <c r="C163" s="507"/>
      <c r="D163" s="507"/>
      <c r="E163" s="507"/>
      <c r="F163" s="507"/>
      <c r="G163" s="507"/>
      <c r="H163" s="506"/>
      <c r="I163" s="506"/>
      <c r="J163" s="506"/>
      <c r="K163" s="506"/>
      <c r="L163" s="506"/>
      <c r="M163" s="506"/>
      <c r="N163" s="506"/>
      <c r="O163" s="506"/>
      <c r="P163" s="557"/>
      <c r="Q163" s="506"/>
      <c r="R163" s="558"/>
      <c r="S163" s="506"/>
      <c r="T163" s="506"/>
      <c r="U163" s="506"/>
      <c r="V163" s="604"/>
      <c r="W163" s="506"/>
      <c r="X163" s="506"/>
      <c r="Y163" s="557"/>
      <c r="Z163" s="506"/>
      <c r="AA163" s="507"/>
      <c r="AB163" s="507"/>
      <c r="AC163" s="507"/>
      <c r="AD163" s="507"/>
      <c r="AE163" s="507"/>
      <c r="AF163" s="507"/>
      <c r="AG163" s="507"/>
      <c r="AH163" s="507"/>
      <c r="AI163" s="507"/>
      <c r="AJ163" s="507"/>
      <c r="AK163" s="507"/>
      <c r="AL163" s="507"/>
      <c r="AM163" s="507"/>
      <c r="AN163" s="507"/>
      <c r="AO163" s="507"/>
      <c r="AP163" s="507"/>
      <c r="AQ163" s="563"/>
      <c r="AR163" s="563"/>
      <c r="AS163" s="507"/>
      <c r="AT163" s="507"/>
      <c r="AU163" s="507"/>
      <c r="AV163" s="507"/>
      <c r="AW163" s="507"/>
      <c r="AX163" s="507"/>
      <c r="AY163" s="507"/>
      <c r="AZ163" s="507"/>
      <c r="BA163" s="507"/>
      <c r="BB163" s="507"/>
      <c r="BC163" s="507"/>
      <c r="BD163" s="507"/>
      <c r="BE163" s="507"/>
      <c r="BF163" s="507"/>
      <c r="BG163" s="507"/>
      <c r="BH163" s="507"/>
      <c r="BI163" s="507"/>
      <c r="BJ163" s="507"/>
      <c r="BK163" s="507"/>
      <c r="BL163" s="507"/>
      <c r="BM163" s="507"/>
    </row>
    <row r="164" spans="1:65" ht="27" customHeight="1" x14ac:dyDescent="0.2">
      <c r="A164" s="564"/>
      <c r="B164" s="507"/>
      <c r="C164" s="507"/>
      <c r="D164" s="507"/>
      <c r="E164" s="507"/>
      <c r="F164" s="507"/>
      <c r="G164" s="507"/>
      <c r="H164" s="506"/>
      <c r="I164" s="506"/>
      <c r="J164" s="506"/>
      <c r="K164" s="506"/>
      <c r="L164" s="506"/>
      <c r="M164" s="506"/>
      <c r="N164" s="506"/>
      <c r="O164" s="506"/>
      <c r="P164" s="557"/>
      <c r="Q164" s="506"/>
      <c r="R164" s="558"/>
      <c r="S164" s="506"/>
      <c r="T164" s="506"/>
      <c r="U164" s="506"/>
      <c r="V164" s="604"/>
      <c r="W164" s="506"/>
      <c r="X164" s="506"/>
      <c r="Y164" s="557"/>
      <c r="Z164" s="506"/>
      <c r="AA164" s="507"/>
      <c r="AB164" s="507"/>
      <c r="AC164" s="507"/>
      <c r="AD164" s="507"/>
      <c r="AE164" s="507"/>
      <c r="AF164" s="507"/>
      <c r="AG164" s="507"/>
      <c r="AH164" s="507"/>
      <c r="AI164" s="507"/>
      <c r="AJ164" s="507"/>
      <c r="AK164" s="507"/>
      <c r="AL164" s="507"/>
      <c r="AM164" s="507"/>
      <c r="AN164" s="507"/>
      <c r="AO164" s="507"/>
      <c r="AP164" s="507"/>
      <c r="AQ164" s="563"/>
      <c r="AR164" s="563"/>
      <c r="AS164" s="507"/>
      <c r="AT164" s="507"/>
      <c r="AU164" s="507"/>
      <c r="AV164" s="507"/>
      <c r="AW164" s="507"/>
      <c r="AX164" s="507"/>
      <c r="AY164" s="507"/>
      <c r="AZ164" s="507"/>
      <c r="BA164" s="507"/>
      <c r="BB164" s="507"/>
      <c r="BC164" s="507"/>
      <c r="BD164" s="507"/>
      <c r="BE164" s="507"/>
      <c r="BF164" s="507"/>
      <c r="BG164" s="507"/>
      <c r="BH164" s="507"/>
      <c r="BI164" s="507"/>
      <c r="BJ164" s="507"/>
      <c r="BK164" s="507"/>
      <c r="BL164" s="507"/>
      <c r="BM164" s="507"/>
    </row>
    <row r="165" spans="1:65" ht="27" customHeight="1" x14ac:dyDescent="0.2">
      <c r="A165" s="564"/>
      <c r="B165" s="507"/>
      <c r="C165" s="507"/>
      <c r="D165" s="507"/>
      <c r="E165" s="507"/>
      <c r="F165" s="507"/>
      <c r="G165" s="507"/>
      <c r="H165" s="506"/>
      <c r="I165" s="506"/>
      <c r="J165" s="506"/>
      <c r="K165" s="506"/>
      <c r="L165" s="506"/>
      <c r="M165" s="506"/>
      <c r="N165" s="506"/>
      <c r="O165" s="506"/>
      <c r="P165" s="557"/>
      <c r="Q165" s="506"/>
      <c r="R165" s="558"/>
      <c r="S165" s="506"/>
      <c r="T165" s="506"/>
      <c r="U165" s="506"/>
      <c r="V165" s="604"/>
      <c r="W165" s="506"/>
      <c r="X165" s="506"/>
      <c r="Y165" s="557"/>
      <c r="Z165" s="506"/>
      <c r="AA165" s="507"/>
      <c r="AB165" s="507"/>
      <c r="AC165" s="507"/>
      <c r="AD165" s="507"/>
      <c r="AE165" s="507"/>
      <c r="AF165" s="507"/>
      <c r="AG165" s="507"/>
      <c r="AH165" s="507"/>
      <c r="AI165" s="507"/>
      <c r="AJ165" s="507"/>
      <c r="AK165" s="507"/>
      <c r="AL165" s="507"/>
      <c r="AM165" s="507"/>
      <c r="AN165" s="507"/>
      <c r="AO165" s="507"/>
      <c r="AP165" s="507"/>
      <c r="AQ165" s="563"/>
      <c r="AR165" s="563"/>
      <c r="AS165" s="507"/>
      <c r="AT165" s="507"/>
      <c r="AU165" s="507"/>
      <c r="AV165" s="507"/>
      <c r="AW165" s="507"/>
      <c r="AX165" s="507"/>
      <c r="AY165" s="507"/>
      <c r="AZ165" s="507"/>
      <c r="BA165" s="507"/>
      <c r="BB165" s="507"/>
      <c r="BC165" s="507"/>
      <c r="BD165" s="507"/>
      <c r="BE165" s="507"/>
      <c r="BF165" s="507"/>
      <c r="BG165" s="507"/>
      <c r="BH165" s="507"/>
      <c r="BI165" s="507"/>
      <c r="BJ165" s="507"/>
      <c r="BK165" s="507"/>
      <c r="BL165" s="507"/>
      <c r="BM165" s="507"/>
    </row>
    <row r="166" spans="1:65" ht="27" customHeight="1" x14ac:dyDescent="0.2">
      <c r="A166" s="564"/>
      <c r="B166" s="507"/>
      <c r="C166" s="507"/>
      <c r="D166" s="507"/>
      <c r="E166" s="507"/>
      <c r="F166" s="507"/>
      <c r="G166" s="507"/>
      <c r="H166" s="506"/>
      <c r="I166" s="506"/>
      <c r="J166" s="506"/>
      <c r="K166" s="506"/>
      <c r="L166" s="506"/>
      <c r="M166" s="506"/>
      <c r="N166" s="506"/>
      <c r="O166" s="506"/>
      <c r="P166" s="557"/>
      <c r="Q166" s="506"/>
      <c r="R166" s="558"/>
      <c r="S166" s="506"/>
      <c r="T166" s="506"/>
      <c r="U166" s="506"/>
      <c r="V166" s="604"/>
      <c r="W166" s="506"/>
      <c r="X166" s="506"/>
      <c r="Y166" s="557"/>
      <c r="Z166" s="506"/>
      <c r="AA166" s="507"/>
      <c r="AB166" s="507"/>
      <c r="AC166" s="507"/>
      <c r="AD166" s="507"/>
      <c r="AE166" s="507"/>
      <c r="AF166" s="507"/>
      <c r="AG166" s="507"/>
      <c r="AH166" s="507"/>
      <c r="AI166" s="507"/>
      <c r="AJ166" s="507"/>
      <c r="AK166" s="507"/>
      <c r="AL166" s="507"/>
      <c r="AM166" s="507"/>
      <c r="AN166" s="507"/>
      <c r="AO166" s="507"/>
      <c r="AP166" s="507"/>
      <c r="AQ166" s="563"/>
      <c r="AR166" s="563"/>
      <c r="AS166" s="507"/>
      <c r="AT166" s="507"/>
      <c r="AU166" s="507"/>
      <c r="AV166" s="507"/>
      <c r="AW166" s="507"/>
      <c r="AX166" s="507"/>
      <c r="AY166" s="507"/>
      <c r="AZ166" s="507"/>
      <c r="BA166" s="507"/>
      <c r="BB166" s="507"/>
      <c r="BC166" s="507"/>
      <c r="BD166" s="507"/>
      <c r="BE166" s="507"/>
      <c r="BF166" s="507"/>
      <c r="BG166" s="507"/>
      <c r="BH166" s="507"/>
      <c r="BI166" s="507"/>
      <c r="BJ166" s="507"/>
      <c r="BK166" s="507"/>
      <c r="BL166" s="507"/>
      <c r="BM166" s="507"/>
    </row>
    <row r="167" spans="1:65" ht="27" customHeight="1" x14ac:dyDescent="0.2">
      <c r="A167" s="564"/>
      <c r="B167" s="507"/>
      <c r="C167" s="507"/>
      <c r="D167" s="507"/>
      <c r="E167" s="507"/>
      <c r="F167" s="507"/>
      <c r="G167" s="507"/>
      <c r="H167" s="506"/>
      <c r="I167" s="506"/>
      <c r="J167" s="506"/>
      <c r="K167" s="506"/>
      <c r="L167" s="506"/>
      <c r="M167" s="506"/>
      <c r="N167" s="506"/>
      <c r="O167" s="506"/>
      <c r="P167" s="557"/>
      <c r="Q167" s="506"/>
      <c r="R167" s="558"/>
      <c r="S167" s="506"/>
      <c r="T167" s="506"/>
      <c r="U167" s="506"/>
      <c r="V167" s="604"/>
      <c r="W167" s="506"/>
      <c r="X167" s="506"/>
      <c r="Y167" s="557"/>
      <c r="Z167" s="506"/>
      <c r="AA167" s="507"/>
      <c r="AB167" s="507"/>
      <c r="AC167" s="507"/>
      <c r="AD167" s="507"/>
      <c r="AE167" s="507"/>
      <c r="AF167" s="507"/>
      <c r="AG167" s="507"/>
      <c r="AH167" s="507"/>
      <c r="AI167" s="507"/>
      <c r="AJ167" s="507"/>
      <c r="AK167" s="507"/>
      <c r="AL167" s="507"/>
      <c r="AM167" s="507"/>
      <c r="AN167" s="507"/>
      <c r="AO167" s="507"/>
      <c r="AP167" s="507"/>
      <c r="AQ167" s="563"/>
      <c r="AR167" s="563"/>
      <c r="AS167" s="507"/>
      <c r="AT167" s="507"/>
      <c r="AU167" s="507"/>
      <c r="AV167" s="507"/>
      <c r="AW167" s="507"/>
      <c r="AX167" s="507"/>
      <c r="AY167" s="507"/>
      <c r="AZ167" s="507"/>
      <c r="BA167" s="507"/>
      <c r="BB167" s="507"/>
      <c r="BC167" s="507"/>
      <c r="BD167" s="507"/>
      <c r="BE167" s="507"/>
      <c r="BF167" s="507"/>
      <c r="BG167" s="507"/>
      <c r="BH167" s="507"/>
      <c r="BI167" s="507"/>
      <c r="BJ167" s="507"/>
      <c r="BK167" s="507"/>
      <c r="BL167" s="507"/>
      <c r="BM167" s="507"/>
    </row>
    <row r="168" spans="1:65" ht="27" customHeight="1" x14ac:dyDescent="0.2">
      <c r="A168" s="564"/>
      <c r="B168" s="507"/>
      <c r="C168" s="507"/>
      <c r="D168" s="507"/>
      <c r="E168" s="507"/>
      <c r="F168" s="507"/>
      <c r="G168" s="507"/>
      <c r="H168" s="506"/>
      <c r="I168" s="506"/>
      <c r="J168" s="506"/>
      <c r="K168" s="506"/>
      <c r="L168" s="506"/>
      <c r="M168" s="506"/>
      <c r="N168" s="506"/>
      <c r="O168" s="506"/>
      <c r="P168" s="557"/>
      <c r="Q168" s="506"/>
      <c r="R168" s="558"/>
      <c r="S168" s="506"/>
      <c r="T168" s="506"/>
      <c r="U168" s="506"/>
      <c r="V168" s="604"/>
      <c r="W168" s="506"/>
      <c r="X168" s="506"/>
      <c r="Y168" s="557"/>
      <c r="Z168" s="506"/>
      <c r="AA168" s="507"/>
      <c r="AB168" s="507"/>
      <c r="AC168" s="507"/>
      <c r="AD168" s="507"/>
      <c r="AE168" s="507"/>
      <c r="AF168" s="507"/>
      <c r="AG168" s="507"/>
      <c r="AH168" s="507"/>
      <c r="AI168" s="507"/>
      <c r="AJ168" s="507"/>
      <c r="AK168" s="507"/>
      <c r="AL168" s="507"/>
      <c r="AM168" s="507"/>
      <c r="AN168" s="507"/>
      <c r="AO168" s="507"/>
      <c r="AP168" s="507"/>
      <c r="AQ168" s="563"/>
      <c r="AR168" s="563"/>
      <c r="AS168" s="507"/>
      <c r="AT168" s="507"/>
      <c r="AU168" s="507"/>
      <c r="AV168" s="507"/>
      <c r="AW168" s="507"/>
      <c r="AX168" s="507"/>
      <c r="AY168" s="507"/>
      <c r="AZ168" s="507"/>
      <c r="BA168" s="507"/>
      <c r="BB168" s="507"/>
      <c r="BC168" s="507"/>
      <c r="BD168" s="507"/>
      <c r="BE168" s="507"/>
      <c r="BF168" s="507"/>
      <c r="BG168" s="507"/>
      <c r="BH168" s="507"/>
      <c r="BI168" s="507"/>
      <c r="BJ168" s="507"/>
      <c r="BK168" s="507"/>
      <c r="BL168" s="507"/>
      <c r="BM168" s="507"/>
    </row>
    <row r="169" spans="1:65" ht="27" customHeight="1" x14ac:dyDescent="0.2">
      <c r="A169" s="564"/>
      <c r="B169" s="507"/>
      <c r="C169" s="507"/>
      <c r="D169" s="507"/>
      <c r="E169" s="507"/>
      <c r="F169" s="507"/>
      <c r="G169" s="507"/>
      <c r="H169" s="506"/>
      <c r="I169" s="506"/>
      <c r="J169" s="506"/>
      <c r="K169" s="506"/>
      <c r="L169" s="506"/>
      <c r="M169" s="506"/>
      <c r="N169" s="506"/>
      <c r="O169" s="506"/>
      <c r="P169" s="557"/>
      <c r="Q169" s="506"/>
      <c r="R169" s="558"/>
      <c r="S169" s="506"/>
      <c r="T169" s="506"/>
      <c r="U169" s="506"/>
      <c r="V169" s="604"/>
      <c r="W169" s="506"/>
      <c r="X169" s="506"/>
      <c r="Y169" s="557"/>
      <c r="Z169" s="506"/>
      <c r="AA169" s="507"/>
      <c r="AB169" s="507"/>
      <c r="AC169" s="507"/>
      <c r="AD169" s="507"/>
      <c r="AE169" s="507"/>
      <c r="AF169" s="507"/>
      <c r="AG169" s="507"/>
      <c r="AH169" s="507"/>
      <c r="AI169" s="507"/>
      <c r="AJ169" s="507"/>
      <c r="AK169" s="507"/>
      <c r="AL169" s="507"/>
      <c r="AM169" s="507"/>
      <c r="AN169" s="507"/>
      <c r="AO169" s="507"/>
      <c r="AP169" s="507"/>
      <c r="AQ169" s="563"/>
      <c r="AR169" s="563"/>
      <c r="AS169" s="507"/>
      <c r="AT169" s="507"/>
      <c r="AU169" s="507"/>
      <c r="AV169" s="507"/>
      <c r="AW169" s="507"/>
      <c r="AX169" s="507"/>
      <c r="AY169" s="507"/>
      <c r="AZ169" s="507"/>
      <c r="BA169" s="507"/>
      <c r="BB169" s="507"/>
      <c r="BC169" s="507"/>
      <c r="BD169" s="507"/>
      <c r="BE169" s="507"/>
      <c r="BF169" s="507"/>
      <c r="BG169" s="507"/>
      <c r="BH169" s="507"/>
      <c r="BI169" s="507"/>
      <c r="BJ169" s="507"/>
      <c r="BK169" s="507"/>
      <c r="BL169" s="507"/>
      <c r="BM169" s="507"/>
    </row>
    <row r="170" spans="1:65" ht="27" customHeight="1" x14ac:dyDescent="0.2">
      <c r="A170" s="564"/>
      <c r="B170" s="507"/>
      <c r="C170" s="507"/>
      <c r="D170" s="507"/>
      <c r="E170" s="507"/>
      <c r="F170" s="507"/>
      <c r="G170" s="507"/>
      <c r="H170" s="506"/>
      <c r="I170" s="506"/>
      <c r="J170" s="506"/>
      <c r="K170" s="506"/>
      <c r="L170" s="506"/>
      <c r="M170" s="506"/>
      <c r="N170" s="506"/>
      <c r="O170" s="506"/>
      <c r="P170" s="557"/>
      <c r="Q170" s="506"/>
      <c r="R170" s="558"/>
      <c r="S170" s="506"/>
      <c r="T170" s="506"/>
      <c r="U170" s="506"/>
      <c r="V170" s="604"/>
      <c r="W170" s="506"/>
      <c r="X170" s="506"/>
      <c r="Y170" s="557"/>
      <c r="Z170" s="506"/>
      <c r="AA170" s="507"/>
      <c r="AB170" s="507"/>
      <c r="AC170" s="507"/>
      <c r="AD170" s="507"/>
      <c r="AE170" s="507"/>
      <c r="AF170" s="507"/>
      <c r="AG170" s="507"/>
      <c r="AH170" s="507"/>
      <c r="AI170" s="507"/>
      <c r="AJ170" s="507"/>
      <c r="AK170" s="507"/>
      <c r="AL170" s="507"/>
      <c r="AM170" s="507"/>
      <c r="AN170" s="507"/>
      <c r="AO170" s="507"/>
      <c r="AP170" s="507"/>
      <c r="AQ170" s="563"/>
      <c r="AR170" s="563"/>
      <c r="AS170" s="507"/>
      <c r="AT170" s="507"/>
      <c r="AU170" s="507"/>
      <c r="AV170" s="507"/>
      <c r="AW170" s="507"/>
      <c r="AX170" s="507"/>
      <c r="AY170" s="507"/>
      <c r="AZ170" s="507"/>
      <c r="BA170" s="507"/>
      <c r="BB170" s="507"/>
      <c r="BC170" s="507"/>
      <c r="BD170" s="507"/>
      <c r="BE170" s="507"/>
      <c r="BF170" s="507"/>
      <c r="BG170" s="507"/>
      <c r="BH170" s="507"/>
      <c r="BI170" s="507"/>
      <c r="BJ170" s="507"/>
      <c r="BK170" s="507"/>
      <c r="BL170" s="507"/>
      <c r="BM170" s="507"/>
    </row>
    <row r="171" spans="1:65" ht="27" customHeight="1" x14ac:dyDescent="0.2">
      <c r="A171" s="564"/>
      <c r="B171" s="507"/>
      <c r="C171" s="507"/>
      <c r="D171" s="507"/>
      <c r="E171" s="507"/>
      <c r="F171" s="507"/>
      <c r="G171" s="507"/>
      <c r="H171" s="506"/>
      <c r="I171" s="506"/>
      <c r="J171" s="506"/>
      <c r="K171" s="506"/>
      <c r="L171" s="506"/>
      <c r="M171" s="506"/>
      <c r="N171" s="506"/>
      <c r="O171" s="506"/>
      <c r="P171" s="557"/>
      <c r="Q171" s="506"/>
      <c r="R171" s="558"/>
      <c r="S171" s="506"/>
      <c r="T171" s="506"/>
      <c r="U171" s="506"/>
      <c r="V171" s="604"/>
      <c r="W171" s="506"/>
      <c r="X171" s="506"/>
      <c r="Y171" s="557"/>
      <c r="Z171" s="506"/>
      <c r="AA171" s="507"/>
      <c r="AB171" s="507"/>
      <c r="AC171" s="507"/>
      <c r="AD171" s="507"/>
      <c r="AE171" s="507"/>
      <c r="AF171" s="507"/>
      <c r="AG171" s="507"/>
      <c r="AH171" s="507"/>
      <c r="AI171" s="507"/>
      <c r="AJ171" s="507"/>
      <c r="AK171" s="507"/>
      <c r="AL171" s="507"/>
      <c r="AM171" s="507"/>
      <c r="AN171" s="507"/>
      <c r="AO171" s="507"/>
      <c r="AP171" s="507"/>
      <c r="AQ171" s="563"/>
      <c r="AR171" s="563"/>
      <c r="AS171" s="507"/>
      <c r="AT171" s="507"/>
      <c r="AU171" s="507"/>
      <c r="AV171" s="507"/>
      <c r="AW171" s="507"/>
      <c r="AX171" s="507"/>
      <c r="AY171" s="507"/>
      <c r="AZ171" s="507"/>
      <c r="BA171" s="507"/>
      <c r="BB171" s="507"/>
      <c r="BC171" s="507"/>
      <c r="BD171" s="507"/>
      <c r="BE171" s="507"/>
      <c r="BF171" s="507"/>
      <c r="BG171" s="507"/>
      <c r="BH171" s="507"/>
      <c r="BI171" s="507"/>
      <c r="BJ171" s="507"/>
      <c r="BK171" s="507"/>
      <c r="BL171" s="507"/>
      <c r="BM171" s="507"/>
    </row>
    <row r="172" spans="1:65" ht="27" customHeight="1" x14ac:dyDescent="0.2">
      <c r="A172" s="564"/>
      <c r="B172" s="507"/>
      <c r="C172" s="507"/>
      <c r="D172" s="507"/>
      <c r="E172" s="507"/>
      <c r="F172" s="507"/>
      <c r="G172" s="507"/>
      <c r="H172" s="506"/>
      <c r="I172" s="506"/>
      <c r="J172" s="506"/>
      <c r="K172" s="506"/>
      <c r="L172" s="506"/>
      <c r="M172" s="506"/>
      <c r="N172" s="506"/>
      <c r="O172" s="506"/>
      <c r="P172" s="557"/>
      <c r="Q172" s="506"/>
      <c r="R172" s="558"/>
      <c r="S172" s="506"/>
      <c r="T172" s="506"/>
      <c r="U172" s="506"/>
      <c r="V172" s="604"/>
      <c r="W172" s="506"/>
      <c r="X172" s="506"/>
      <c r="Y172" s="557"/>
      <c r="Z172" s="506"/>
      <c r="AA172" s="507"/>
      <c r="AB172" s="507"/>
      <c r="AC172" s="507"/>
      <c r="AD172" s="507"/>
      <c r="AE172" s="507"/>
      <c r="AF172" s="507"/>
      <c r="AG172" s="507"/>
      <c r="AH172" s="507"/>
      <c r="AI172" s="507"/>
      <c r="AJ172" s="507"/>
      <c r="AK172" s="507"/>
      <c r="AL172" s="507"/>
      <c r="AM172" s="507"/>
      <c r="AN172" s="507"/>
      <c r="AO172" s="507"/>
      <c r="AP172" s="507"/>
      <c r="AQ172" s="563"/>
      <c r="AR172" s="563"/>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row>
    <row r="173" spans="1:65" ht="27" customHeight="1" x14ac:dyDescent="0.2">
      <c r="A173" s="564"/>
      <c r="B173" s="507"/>
      <c r="C173" s="507"/>
      <c r="D173" s="507"/>
      <c r="E173" s="507"/>
      <c r="F173" s="507"/>
      <c r="G173" s="507"/>
      <c r="H173" s="506"/>
      <c r="I173" s="506"/>
      <c r="J173" s="506"/>
      <c r="K173" s="506"/>
      <c r="L173" s="506"/>
      <c r="M173" s="506"/>
      <c r="N173" s="506"/>
      <c r="O173" s="506"/>
      <c r="P173" s="557"/>
      <c r="Q173" s="506"/>
      <c r="R173" s="558"/>
      <c r="S173" s="506"/>
      <c r="T173" s="506"/>
      <c r="U173" s="506"/>
      <c r="V173" s="604"/>
      <c r="W173" s="506"/>
      <c r="X173" s="506"/>
      <c r="Y173" s="557"/>
      <c r="Z173" s="506"/>
      <c r="AA173" s="507"/>
      <c r="AB173" s="507"/>
      <c r="AC173" s="507"/>
      <c r="AD173" s="507"/>
      <c r="AE173" s="507"/>
      <c r="AF173" s="507"/>
      <c r="AG173" s="507"/>
      <c r="AH173" s="507"/>
      <c r="AI173" s="507"/>
      <c r="AJ173" s="507"/>
      <c r="AK173" s="507"/>
      <c r="AL173" s="507"/>
      <c r="AM173" s="507"/>
      <c r="AN173" s="507"/>
      <c r="AO173" s="507"/>
      <c r="AP173" s="507"/>
      <c r="AQ173" s="563"/>
      <c r="AR173" s="563"/>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row>
    <row r="174" spans="1:65" ht="27" customHeight="1" x14ac:dyDescent="0.2">
      <c r="A174" s="564"/>
      <c r="B174" s="507"/>
      <c r="C174" s="507"/>
      <c r="D174" s="507"/>
      <c r="E174" s="507"/>
      <c r="F174" s="507"/>
      <c r="G174" s="507"/>
      <c r="H174" s="506"/>
      <c r="I174" s="506"/>
      <c r="J174" s="506"/>
      <c r="K174" s="506"/>
      <c r="L174" s="506"/>
      <c r="M174" s="506"/>
      <c r="N174" s="506"/>
      <c r="O174" s="506"/>
      <c r="P174" s="557"/>
      <c r="Q174" s="506"/>
      <c r="R174" s="558"/>
      <c r="S174" s="506"/>
      <c r="T174" s="506"/>
      <c r="U174" s="506"/>
      <c r="V174" s="604"/>
      <c r="W174" s="506"/>
      <c r="X174" s="506"/>
      <c r="Y174" s="557"/>
      <c r="Z174" s="506"/>
      <c r="AA174" s="507"/>
      <c r="AB174" s="507"/>
      <c r="AC174" s="507"/>
      <c r="AD174" s="507"/>
      <c r="AE174" s="507"/>
      <c r="AF174" s="507"/>
      <c r="AG174" s="507"/>
      <c r="AH174" s="507"/>
      <c r="AI174" s="507"/>
      <c r="AJ174" s="507"/>
      <c r="AK174" s="507"/>
      <c r="AL174" s="507"/>
      <c r="AM174" s="507"/>
      <c r="AN174" s="507"/>
      <c r="AO174" s="507"/>
      <c r="AP174" s="507"/>
      <c r="AQ174" s="563"/>
      <c r="AR174" s="563"/>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row>
    <row r="175" spans="1:65" ht="27" customHeight="1" x14ac:dyDescent="0.2">
      <c r="A175" s="564"/>
      <c r="B175" s="507"/>
      <c r="C175" s="507"/>
      <c r="D175" s="507"/>
      <c r="E175" s="507"/>
      <c r="F175" s="507"/>
      <c r="G175" s="507"/>
      <c r="H175" s="506"/>
      <c r="I175" s="506"/>
      <c r="J175" s="506"/>
      <c r="K175" s="506"/>
      <c r="L175" s="506"/>
      <c r="M175" s="506"/>
      <c r="N175" s="506"/>
      <c r="O175" s="506"/>
      <c r="P175" s="557"/>
      <c r="Q175" s="506"/>
      <c r="R175" s="558"/>
      <c r="S175" s="506"/>
      <c r="T175" s="506"/>
      <c r="U175" s="506"/>
      <c r="V175" s="604"/>
      <c r="W175" s="506"/>
      <c r="X175" s="506"/>
      <c r="Y175" s="557"/>
      <c r="Z175" s="506"/>
      <c r="AA175" s="507"/>
      <c r="AB175" s="507"/>
      <c r="AC175" s="507"/>
      <c r="AD175" s="507"/>
      <c r="AE175" s="507"/>
      <c r="AF175" s="507"/>
      <c r="AG175" s="507"/>
      <c r="AH175" s="507"/>
      <c r="AI175" s="507"/>
      <c r="AJ175" s="507"/>
      <c r="AK175" s="507"/>
      <c r="AL175" s="507"/>
      <c r="AM175" s="507"/>
      <c r="AN175" s="507"/>
      <c r="AO175" s="507"/>
      <c r="AP175" s="507"/>
      <c r="AQ175" s="563"/>
      <c r="AR175" s="563"/>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row>
    <row r="176" spans="1:65" ht="27" customHeight="1" x14ac:dyDescent="0.2">
      <c r="A176" s="564"/>
      <c r="B176" s="507"/>
      <c r="C176" s="507"/>
      <c r="D176" s="507"/>
      <c r="E176" s="507"/>
      <c r="F176" s="507"/>
      <c r="G176" s="507"/>
      <c r="H176" s="506"/>
      <c r="I176" s="506"/>
      <c r="J176" s="506"/>
      <c r="K176" s="506"/>
      <c r="L176" s="506"/>
      <c r="M176" s="506"/>
      <c r="N176" s="506"/>
      <c r="O176" s="506"/>
      <c r="P176" s="557"/>
      <c r="Q176" s="506"/>
      <c r="R176" s="558"/>
      <c r="S176" s="506"/>
      <c r="T176" s="506"/>
      <c r="U176" s="506"/>
      <c r="V176" s="604"/>
      <c r="W176" s="506"/>
      <c r="X176" s="506"/>
      <c r="Y176" s="557"/>
      <c r="Z176" s="506"/>
      <c r="AA176" s="507"/>
      <c r="AB176" s="507"/>
      <c r="AC176" s="507"/>
      <c r="AD176" s="507"/>
      <c r="AE176" s="507"/>
      <c r="AF176" s="507"/>
      <c r="AG176" s="507"/>
      <c r="AH176" s="507"/>
      <c r="AI176" s="507"/>
      <c r="AJ176" s="507"/>
      <c r="AK176" s="507"/>
      <c r="AL176" s="507"/>
      <c r="AM176" s="507"/>
      <c r="AN176" s="507"/>
      <c r="AO176" s="507"/>
      <c r="AP176" s="507"/>
      <c r="AQ176" s="563"/>
      <c r="AR176" s="563"/>
      <c r="AS176" s="507"/>
      <c r="AT176" s="507"/>
      <c r="AU176" s="507"/>
      <c r="AV176" s="507"/>
      <c r="AW176" s="507"/>
      <c r="AX176" s="507"/>
      <c r="AY176" s="507"/>
      <c r="AZ176" s="507"/>
      <c r="BA176" s="507"/>
      <c r="BB176" s="507"/>
      <c r="BC176" s="507"/>
      <c r="BD176" s="507"/>
      <c r="BE176" s="507"/>
      <c r="BF176" s="507"/>
      <c r="BG176" s="507"/>
      <c r="BH176" s="507"/>
      <c r="BI176" s="507"/>
      <c r="BJ176" s="507"/>
      <c r="BK176" s="507"/>
      <c r="BL176" s="507"/>
      <c r="BM176" s="507"/>
    </row>
    <row r="177" spans="1:65" ht="27" customHeight="1" x14ac:dyDescent="0.2">
      <c r="A177" s="564"/>
      <c r="B177" s="507"/>
      <c r="C177" s="507"/>
      <c r="D177" s="507"/>
      <c r="E177" s="507"/>
      <c r="F177" s="507"/>
      <c r="G177" s="507"/>
      <c r="H177" s="506"/>
      <c r="I177" s="506"/>
      <c r="J177" s="506"/>
      <c r="K177" s="506"/>
      <c r="L177" s="506"/>
      <c r="M177" s="506"/>
      <c r="N177" s="506"/>
      <c r="O177" s="506"/>
      <c r="P177" s="557"/>
      <c r="Q177" s="506"/>
      <c r="R177" s="558"/>
      <c r="S177" s="506"/>
      <c r="T177" s="506"/>
      <c r="U177" s="506"/>
      <c r="V177" s="604"/>
      <c r="W177" s="506"/>
      <c r="X177" s="506"/>
      <c r="Y177" s="557"/>
      <c r="Z177" s="506"/>
      <c r="AA177" s="507"/>
      <c r="AB177" s="507"/>
      <c r="AC177" s="507"/>
      <c r="AD177" s="507"/>
      <c r="AE177" s="507"/>
      <c r="AF177" s="507"/>
      <c r="AG177" s="507"/>
      <c r="AH177" s="507"/>
      <c r="AI177" s="507"/>
      <c r="AJ177" s="507"/>
      <c r="AK177" s="507"/>
      <c r="AL177" s="507"/>
      <c r="AM177" s="507"/>
      <c r="AN177" s="507"/>
      <c r="AO177" s="507"/>
      <c r="AP177" s="507"/>
      <c r="AQ177" s="563"/>
      <c r="AR177" s="563"/>
      <c r="AS177" s="507"/>
      <c r="AT177" s="507"/>
      <c r="AU177" s="507"/>
      <c r="AV177" s="507"/>
      <c r="AW177" s="507"/>
      <c r="AX177" s="507"/>
      <c r="AY177" s="507"/>
      <c r="AZ177" s="507"/>
      <c r="BA177" s="507"/>
      <c r="BB177" s="507"/>
      <c r="BC177" s="507"/>
      <c r="BD177" s="507"/>
      <c r="BE177" s="507"/>
      <c r="BF177" s="507"/>
      <c r="BG177" s="507"/>
      <c r="BH177" s="507"/>
      <c r="BI177" s="507"/>
      <c r="BJ177" s="507"/>
      <c r="BK177" s="507"/>
      <c r="BL177" s="507"/>
      <c r="BM177" s="507"/>
    </row>
    <row r="178" spans="1:65" ht="27" customHeight="1" x14ac:dyDescent="0.2">
      <c r="A178" s="564"/>
      <c r="B178" s="507"/>
      <c r="C178" s="507"/>
      <c r="D178" s="507"/>
      <c r="E178" s="507"/>
      <c r="F178" s="507"/>
      <c r="G178" s="507"/>
      <c r="H178" s="506"/>
      <c r="I178" s="506"/>
      <c r="J178" s="506"/>
      <c r="K178" s="506"/>
      <c r="L178" s="506"/>
      <c r="M178" s="506"/>
      <c r="N178" s="506"/>
      <c r="O178" s="506"/>
      <c r="P178" s="557"/>
      <c r="Q178" s="506"/>
      <c r="R178" s="558"/>
      <c r="S178" s="506"/>
      <c r="T178" s="506"/>
      <c r="U178" s="506"/>
      <c r="V178" s="604"/>
      <c r="W178" s="506"/>
      <c r="X178" s="506"/>
      <c r="Y178" s="557"/>
      <c r="Z178" s="506"/>
      <c r="AA178" s="507"/>
      <c r="AB178" s="507"/>
      <c r="AC178" s="507"/>
      <c r="AD178" s="507"/>
      <c r="AE178" s="507"/>
      <c r="AF178" s="507"/>
      <c r="AG178" s="507"/>
      <c r="AH178" s="507"/>
      <c r="AI178" s="507"/>
      <c r="AJ178" s="507"/>
      <c r="AK178" s="507"/>
      <c r="AL178" s="507"/>
      <c r="AM178" s="507"/>
      <c r="AN178" s="507"/>
      <c r="AO178" s="507"/>
      <c r="AP178" s="507"/>
      <c r="AQ178" s="563"/>
      <c r="AR178" s="563"/>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row>
    <row r="179" spans="1:65" ht="27" customHeight="1" x14ac:dyDescent="0.2">
      <c r="A179" s="564"/>
      <c r="B179" s="507"/>
      <c r="C179" s="507"/>
      <c r="D179" s="507"/>
      <c r="E179" s="507"/>
      <c r="F179" s="507"/>
      <c r="G179" s="507"/>
      <c r="H179" s="506"/>
      <c r="I179" s="506"/>
      <c r="J179" s="506"/>
      <c r="K179" s="506"/>
      <c r="L179" s="506"/>
      <c r="M179" s="506"/>
      <c r="N179" s="506"/>
      <c r="O179" s="506"/>
      <c r="P179" s="557"/>
      <c r="Q179" s="506"/>
      <c r="R179" s="558"/>
      <c r="S179" s="506"/>
      <c r="T179" s="506"/>
      <c r="U179" s="506"/>
      <c r="V179" s="604"/>
      <c r="W179" s="506"/>
      <c r="X179" s="506"/>
      <c r="Y179" s="557"/>
      <c r="Z179" s="506"/>
      <c r="AA179" s="507"/>
      <c r="AB179" s="507"/>
      <c r="AC179" s="507"/>
      <c r="AD179" s="507"/>
      <c r="AE179" s="507"/>
      <c r="AF179" s="507"/>
      <c r="AG179" s="507"/>
      <c r="AH179" s="507"/>
      <c r="AI179" s="507"/>
      <c r="AJ179" s="507"/>
      <c r="AK179" s="507"/>
      <c r="AL179" s="507"/>
      <c r="AM179" s="507"/>
      <c r="AN179" s="507"/>
      <c r="AO179" s="507"/>
      <c r="AP179" s="507"/>
      <c r="AQ179" s="563"/>
      <c r="AR179" s="563"/>
      <c r="AS179" s="507"/>
      <c r="AT179" s="507"/>
      <c r="AU179" s="507"/>
      <c r="AV179" s="507"/>
      <c r="AW179" s="507"/>
      <c r="AX179" s="507"/>
      <c r="AY179" s="507"/>
      <c r="AZ179" s="507"/>
      <c r="BA179" s="507"/>
      <c r="BB179" s="507"/>
      <c r="BC179" s="507"/>
      <c r="BD179" s="507"/>
      <c r="BE179" s="507"/>
      <c r="BF179" s="507"/>
      <c r="BG179" s="507"/>
      <c r="BH179" s="507"/>
      <c r="BI179" s="507"/>
      <c r="BJ179" s="507"/>
      <c r="BK179" s="507"/>
      <c r="BL179" s="507"/>
      <c r="BM179" s="507"/>
    </row>
    <row r="180" spans="1:65" ht="27" customHeight="1" x14ac:dyDescent="0.2">
      <c r="A180" s="564"/>
      <c r="B180" s="507"/>
      <c r="C180" s="507"/>
      <c r="D180" s="507"/>
      <c r="E180" s="507"/>
      <c r="F180" s="507"/>
      <c r="G180" s="507"/>
      <c r="H180" s="506"/>
      <c r="I180" s="506"/>
      <c r="J180" s="506"/>
      <c r="K180" s="506"/>
      <c r="L180" s="506"/>
      <c r="M180" s="506"/>
      <c r="N180" s="506"/>
      <c r="O180" s="506"/>
      <c r="P180" s="557"/>
      <c r="Q180" s="506"/>
      <c r="R180" s="558"/>
      <c r="S180" s="506"/>
      <c r="T180" s="506"/>
      <c r="U180" s="506"/>
      <c r="V180" s="604"/>
      <c r="W180" s="506"/>
      <c r="X180" s="506"/>
      <c r="Y180" s="557"/>
      <c r="Z180" s="506"/>
      <c r="AA180" s="507"/>
      <c r="AB180" s="507"/>
      <c r="AC180" s="507"/>
      <c r="AD180" s="507"/>
      <c r="AE180" s="507"/>
      <c r="AF180" s="507"/>
      <c r="AG180" s="507"/>
      <c r="AH180" s="507"/>
      <c r="AI180" s="507"/>
      <c r="AJ180" s="507"/>
      <c r="AK180" s="507"/>
      <c r="AL180" s="507"/>
      <c r="AM180" s="507"/>
      <c r="AN180" s="507"/>
      <c r="AO180" s="507"/>
      <c r="AP180" s="507"/>
      <c r="AQ180" s="563"/>
      <c r="AR180" s="563"/>
      <c r="AS180" s="507"/>
      <c r="AT180" s="507"/>
      <c r="AU180" s="507"/>
      <c r="AV180" s="507"/>
      <c r="AW180" s="507"/>
      <c r="AX180" s="507"/>
      <c r="AY180" s="507"/>
      <c r="AZ180" s="507"/>
      <c r="BA180" s="507"/>
      <c r="BB180" s="507"/>
      <c r="BC180" s="507"/>
      <c r="BD180" s="507"/>
      <c r="BE180" s="507"/>
      <c r="BF180" s="507"/>
      <c r="BG180" s="507"/>
      <c r="BH180" s="507"/>
      <c r="BI180" s="507"/>
      <c r="BJ180" s="507"/>
      <c r="BK180" s="507"/>
      <c r="BL180" s="507"/>
      <c r="BM180" s="507"/>
    </row>
    <row r="181" spans="1:65" ht="27" customHeight="1" x14ac:dyDescent="0.2">
      <c r="A181" s="564"/>
      <c r="B181" s="507"/>
      <c r="C181" s="507"/>
      <c r="D181" s="507"/>
      <c r="E181" s="507"/>
      <c r="F181" s="507"/>
      <c r="G181" s="507"/>
      <c r="H181" s="506"/>
      <c r="I181" s="506"/>
      <c r="J181" s="506"/>
      <c r="K181" s="506"/>
      <c r="L181" s="506"/>
      <c r="M181" s="506"/>
      <c r="N181" s="506"/>
      <c r="O181" s="506"/>
      <c r="P181" s="557"/>
      <c r="Q181" s="506"/>
      <c r="R181" s="558"/>
      <c r="S181" s="506"/>
      <c r="T181" s="506"/>
      <c r="U181" s="506"/>
      <c r="V181" s="604"/>
      <c r="W181" s="506"/>
      <c r="X181" s="506"/>
      <c r="Y181" s="557"/>
      <c r="Z181" s="506"/>
      <c r="AA181" s="507"/>
      <c r="AB181" s="507"/>
      <c r="AC181" s="507"/>
      <c r="AD181" s="507"/>
      <c r="AE181" s="507"/>
      <c r="AF181" s="507"/>
      <c r="AG181" s="507"/>
      <c r="AH181" s="507"/>
      <c r="AI181" s="507"/>
      <c r="AJ181" s="507"/>
      <c r="AK181" s="507"/>
      <c r="AL181" s="507"/>
      <c r="AM181" s="507"/>
      <c r="AN181" s="507"/>
      <c r="AO181" s="507"/>
      <c r="AP181" s="507"/>
      <c r="AQ181" s="563"/>
      <c r="AR181" s="563"/>
      <c r="AS181" s="507"/>
      <c r="AT181" s="507"/>
      <c r="AU181" s="507"/>
      <c r="AV181" s="507"/>
      <c r="AW181" s="507"/>
      <c r="AX181" s="507"/>
      <c r="AY181" s="507"/>
      <c r="AZ181" s="507"/>
      <c r="BA181" s="507"/>
      <c r="BB181" s="507"/>
      <c r="BC181" s="507"/>
      <c r="BD181" s="507"/>
      <c r="BE181" s="507"/>
      <c r="BF181" s="507"/>
      <c r="BG181" s="507"/>
      <c r="BH181" s="507"/>
      <c r="BI181" s="507"/>
      <c r="BJ181" s="507"/>
      <c r="BK181" s="507"/>
      <c r="BL181" s="507"/>
      <c r="BM181" s="507"/>
    </row>
    <row r="182" spans="1:65" ht="27" customHeight="1" x14ac:dyDescent="0.2">
      <c r="A182" s="564"/>
      <c r="B182" s="507"/>
      <c r="C182" s="507"/>
      <c r="D182" s="507"/>
      <c r="E182" s="507"/>
      <c r="F182" s="507"/>
      <c r="G182" s="507"/>
      <c r="H182" s="506"/>
      <c r="I182" s="506"/>
      <c r="J182" s="506"/>
      <c r="K182" s="506"/>
      <c r="L182" s="506"/>
      <c r="M182" s="506"/>
      <c r="N182" s="506"/>
      <c r="O182" s="506"/>
      <c r="P182" s="557"/>
      <c r="Q182" s="506"/>
      <c r="R182" s="558"/>
      <c r="S182" s="506"/>
      <c r="T182" s="506"/>
      <c r="U182" s="506"/>
      <c r="V182" s="604"/>
      <c r="W182" s="506"/>
      <c r="X182" s="506"/>
      <c r="Y182" s="557"/>
      <c r="Z182" s="506"/>
      <c r="AA182" s="507"/>
      <c r="AB182" s="507"/>
      <c r="AC182" s="507"/>
      <c r="AD182" s="507"/>
      <c r="AE182" s="507"/>
      <c r="AF182" s="507"/>
      <c r="AG182" s="507"/>
      <c r="AH182" s="507"/>
      <c r="AI182" s="507"/>
      <c r="AJ182" s="507"/>
      <c r="AK182" s="507"/>
      <c r="AL182" s="507"/>
      <c r="AM182" s="507"/>
      <c r="AN182" s="507"/>
      <c r="AO182" s="507"/>
      <c r="AP182" s="507"/>
      <c r="AQ182" s="563"/>
      <c r="AR182" s="563"/>
      <c r="AS182" s="507"/>
      <c r="AT182" s="507"/>
      <c r="AU182" s="507"/>
      <c r="AV182" s="507"/>
      <c r="AW182" s="507"/>
      <c r="AX182" s="507"/>
      <c r="AY182" s="507"/>
      <c r="AZ182" s="507"/>
      <c r="BA182" s="507"/>
      <c r="BB182" s="507"/>
      <c r="BC182" s="507"/>
      <c r="BD182" s="507"/>
      <c r="BE182" s="507"/>
      <c r="BF182" s="507"/>
      <c r="BG182" s="507"/>
      <c r="BH182" s="507"/>
      <c r="BI182" s="507"/>
      <c r="BJ182" s="507"/>
      <c r="BK182" s="507"/>
      <c r="BL182" s="507"/>
      <c r="BM182" s="507"/>
    </row>
    <row r="183" spans="1:65" ht="27" customHeight="1" x14ac:dyDescent="0.2">
      <c r="A183" s="564"/>
      <c r="B183" s="507"/>
      <c r="C183" s="507"/>
      <c r="D183" s="507"/>
      <c r="E183" s="507"/>
      <c r="F183" s="507"/>
      <c r="G183" s="507"/>
      <c r="H183" s="506"/>
      <c r="I183" s="506"/>
      <c r="J183" s="506"/>
      <c r="K183" s="506"/>
      <c r="L183" s="506"/>
      <c r="M183" s="506"/>
      <c r="N183" s="506"/>
      <c r="O183" s="506"/>
      <c r="P183" s="557"/>
      <c r="Q183" s="506"/>
      <c r="R183" s="558"/>
      <c r="S183" s="506"/>
      <c r="T183" s="506"/>
      <c r="U183" s="506"/>
      <c r="V183" s="604"/>
      <c r="W183" s="506"/>
      <c r="X183" s="506"/>
      <c r="Y183" s="557"/>
      <c r="Z183" s="506"/>
      <c r="AA183" s="507"/>
      <c r="AB183" s="507"/>
      <c r="AC183" s="507"/>
      <c r="AD183" s="507"/>
      <c r="AE183" s="507"/>
      <c r="AF183" s="507"/>
      <c r="AG183" s="507"/>
      <c r="AH183" s="507"/>
      <c r="AI183" s="507"/>
      <c r="AJ183" s="507"/>
      <c r="AK183" s="507"/>
      <c r="AL183" s="507"/>
      <c r="AM183" s="507"/>
      <c r="AN183" s="507"/>
      <c r="AO183" s="507"/>
      <c r="AP183" s="507"/>
      <c r="AQ183" s="563"/>
      <c r="AR183" s="563"/>
      <c r="AS183" s="507"/>
      <c r="AT183" s="507"/>
      <c r="AU183" s="507"/>
      <c r="AV183" s="507"/>
      <c r="AW183" s="507"/>
      <c r="AX183" s="507"/>
      <c r="AY183" s="507"/>
      <c r="AZ183" s="507"/>
      <c r="BA183" s="507"/>
      <c r="BB183" s="507"/>
      <c r="BC183" s="507"/>
      <c r="BD183" s="507"/>
      <c r="BE183" s="507"/>
      <c r="BF183" s="507"/>
      <c r="BG183" s="507"/>
      <c r="BH183" s="507"/>
      <c r="BI183" s="507"/>
      <c r="BJ183" s="507"/>
      <c r="BK183" s="507"/>
      <c r="BL183" s="507"/>
      <c r="BM183" s="507"/>
    </row>
    <row r="184" spans="1:65" ht="27" customHeight="1" x14ac:dyDescent="0.2">
      <c r="A184" s="564"/>
      <c r="B184" s="507"/>
      <c r="C184" s="507"/>
      <c r="D184" s="507"/>
      <c r="E184" s="507"/>
      <c r="F184" s="507"/>
      <c r="G184" s="507"/>
      <c r="H184" s="506"/>
      <c r="I184" s="506"/>
      <c r="J184" s="506"/>
      <c r="K184" s="506"/>
      <c r="L184" s="506"/>
      <c r="M184" s="506"/>
      <c r="N184" s="506"/>
      <c r="O184" s="506"/>
      <c r="P184" s="557"/>
      <c r="Q184" s="506"/>
      <c r="R184" s="558"/>
      <c r="S184" s="506"/>
      <c r="T184" s="506"/>
      <c r="U184" s="506"/>
      <c r="V184" s="604"/>
      <c r="W184" s="506"/>
      <c r="X184" s="506"/>
      <c r="Y184" s="557"/>
      <c r="Z184" s="506"/>
      <c r="AA184" s="507"/>
      <c r="AB184" s="507"/>
      <c r="AC184" s="507"/>
      <c r="AD184" s="507"/>
      <c r="AE184" s="507"/>
      <c r="AF184" s="507"/>
      <c r="AG184" s="507"/>
      <c r="AH184" s="507"/>
      <c r="AI184" s="507"/>
      <c r="AJ184" s="507"/>
      <c r="AK184" s="507"/>
      <c r="AL184" s="507"/>
      <c r="AM184" s="507"/>
      <c r="AN184" s="507"/>
      <c r="AO184" s="507"/>
      <c r="AP184" s="507"/>
      <c r="AQ184" s="563"/>
      <c r="AR184" s="563"/>
      <c r="AS184" s="507"/>
      <c r="AT184" s="507"/>
      <c r="AU184" s="507"/>
      <c r="AV184" s="507"/>
      <c r="AW184" s="507"/>
      <c r="AX184" s="507"/>
      <c r="AY184" s="507"/>
      <c r="AZ184" s="507"/>
      <c r="BA184" s="507"/>
      <c r="BB184" s="507"/>
      <c r="BC184" s="507"/>
      <c r="BD184" s="507"/>
      <c r="BE184" s="507"/>
      <c r="BF184" s="507"/>
      <c r="BG184" s="507"/>
      <c r="BH184" s="507"/>
      <c r="BI184" s="507"/>
      <c r="BJ184" s="507"/>
      <c r="BK184" s="507"/>
      <c r="BL184" s="507"/>
      <c r="BM184" s="507"/>
    </row>
    <row r="185" spans="1:65" ht="27" customHeight="1" x14ac:dyDescent="0.2">
      <c r="A185" s="564"/>
      <c r="B185" s="507"/>
      <c r="C185" s="507"/>
      <c r="D185" s="507"/>
      <c r="E185" s="507"/>
      <c r="F185" s="507"/>
      <c r="G185" s="507"/>
      <c r="H185" s="506"/>
      <c r="I185" s="506"/>
      <c r="J185" s="506"/>
      <c r="K185" s="506"/>
      <c r="L185" s="506"/>
      <c r="M185" s="506"/>
      <c r="N185" s="506"/>
      <c r="O185" s="506"/>
      <c r="P185" s="557"/>
      <c r="Q185" s="506"/>
      <c r="R185" s="558"/>
      <c r="S185" s="506"/>
      <c r="T185" s="506"/>
      <c r="U185" s="506"/>
      <c r="V185" s="604"/>
      <c r="W185" s="506"/>
      <c r="X185" s="506"/>
      <c r="Y185" s="557"/>
      <c r="Z185" s="506"/>
      <c r="AA185" s="507"/>
      <c r="AB185" s="507"/>
      <c r="AC185" s="507"/>
      <c r="AD185" s="507"/>
      <c r="AE185" s="507"/>
      <c r="AF185" s="507"/>
      <c r="AG185" s="507"/>
      <c r="AH185" s="507"/>
      <c r="AI185" s="507"/>
      <c r="AJ185" s="507"/>
      <c r="AK185" s="507"/>
      <c r="AL185" s="507"/>
      <c r="AM185" s="507"/>
      <c r="AN185" s="507"/>
      <c r="AO185" s="507"/>
      <c r="AP185" s="507"/>
      <c r="AQ185" s="563"/>
      <c r="AR185" s="563"/>
      <c r="AS185" s="507"/>
      <c r="AT185" s="507"/>
      <c r="AU185" s="507"/>
      <c r="AV185" s="507"/>
      <c r="AW185" s="507"/>
      <c r="AX185" s="507"/>
      <c r="AY185" s="507"/>
      <c r="AZ185" s="507"/>
      <c r="BA185" s="507"/>
      <c r="BB185" s="507"/>
      <c r="BC185" s="507"/>
      <c r="BD185" s="507"/>
      <c r="BE185" s="507"/>
      <c r="BF185" s="507"/>
      <c r="BG185" s="507"/>
      <c r="BH185" s="507"/>
      <c r="BI185" s="507"/>
      <c r="BJ185" s="507"/>
      <c r="BK185" s="507"/>
      <c r="BL185" s="507"/>
      <c r="BM185" s="507"/>
    </row>
    <row r="186" spans="1:65" ht="27" customHeight="1" x14ac:dyDescent="0.2">
      <c r="A186" s="564"/>
      <c r="B186" s="507"/>
      <c r="C186" s="507"/>
      <c r="D186" s="507"/>
      <c r="E186" s="507"/>
      <c r="F186" s="507"/>
      <c r="G186" s="507"/>
      <c r="H186" s="506"/>
      <c r="I186" s="506"/>
      <c r="J186" s="506"/>
      <c r="K186" s="506"/>
      <c r="L186" s="506"/>
      <c r="M186" s="506"/>
      <c r="N186" s="506"/>
      <c r="O186" s="506"/>
      <c r="P186" s="557"/>
      <c r="Q186" s="506"/>
      <c r="R186" s="558"/>
      <c r="S186" s="506"/>
      <c r="T186" s="506"/>
      <c r="U186" s="506"/>
      <c r="V186" s="604"/>
      <c r="W186" s="506"/>
      <c r="X186" s="506"/>
      <c r="Y186" s="557"/>
      <c r="Z186" s="506"/>
      <c r="AA186" s="507"/>
      <c r="AB186" s="507"/>
      <c r="AC186" s="507"/>
      <c r="AD186" s="507"/>
      <c r="AE186" s="507"/>
      <c r="AF186" s="507"/>
      <c r="AG186" s="507"/>
      <c r="AH186" s="507"/>
      <c r="AI186" s="507"/>
      <c r="AJ186" s="507"/>
      <c r="AK186" s="507"/>
      <c r="AL186" s="507"/>
      <c r="AM186" s="507"/>
      <c r="AN186" s="507"/>
      <c r="AO186" s="507"/>
      <c r="AP186" s="507"/>
      <c r="AQ186" s="563"/>
      <c r="AR186" s="563"/>
      <c r="AS186" s="507"/>
      <c r="AT186" s="507"/>
      <c r="AU186" s="507"/>
      <c r="AV186" s="507"/>
      <c r="AW186" s="507"/>
      <c r="AX186" s="507"/>
      <c r="AY186" s="507"/>
      <c r="AZ186" s="507"/>
      <c r="BA186" s="507"/>
      <c r="BB186" s="507"/>
      <c r="BC186" s="507"/>
      <c r="BD186" s="507"/>
      <c r="BE186" s="507"/>
      <c r="BF186" s="507"/>
      <c r="BG186" s="507"/>
      <c r="BH186" s="507"/>
      <c r="BI186" s="507"/>
      <c r="BJ186" s="507"/>
      <c r="BK186" s="507"/>
      <c r="BL186" s="507"/>
      <c r="BM186" s="507"/>
    </row>
    <row r="187" spans="1:65" ht="27" customHeight="1" x14ac:dyDescent="0.2">
      <c r="A187" s="564"/>
      <c r="B187" s="507"/>
      <c r="C187" s="507"/>
      <c r="D187" s="507"/>
      <c r="E187" s="507"/>
      <c r="F187" s="507"/>
      <c r="G187" s="507"/>
      <c r="H187" s="506"/>
      <c r="I187" s="506"/>
      <c r="J187" s="506"/>
      <c r="K187" s="506"/>
      <c r="L187" s="506"/>
      <c r="M187" s="506"/>
      <c r="N187" s="506"/>
      <c r="O187" s="506"/>
      <c r="P187" s="557"/>
      <c r="Q187" s="506"/>
      <c r="R187" s="558"/>
      <c r="S187" s="506"/>
      <c r="T187" s="506"/>
      <c r="U187" s="506"/>
      <c r="V187" s="604"/>
      <c r="W187" s="506"/>
      <c r="X187" s="506"/>
      <c r="Y187" s="557"/>
      <c r="Z187" s="506"/>
      <c r="AA187" s="507"/>
      <c r="AB187" s="507"/>
      <c r="AC187" s="507"/>
      <c r="AD187" s="507"/>
      <c r="AE187" s="507"/>
      <c r="AF187" s="507"/>
      <c r="AG187" s="507"/>
      <c r="AH187" s="507"/>
      <c r="AI187" s="507"/>
      <c r="AJ187" s="507"/>
      <c r="AK187" s="507"/>
      <c r="AL187" s="507"/>
      <c r="AM187" s="507"/>
      <c r="AN187" s="507"/>
      <c r="AO187" s="507"/>
      <c r="AP187" s="507"/>
      <c r="AQ187" s="563"/>
      <c r="AR187" s="563"/>
      <c r="AS187" s="507"/>
      <c r="AT187" s="507"/>
      <c r="AU187" s="507"/>
      <c r="AV187" s="507"/>
      <c r="AW187" s="507"/>
      <c r="AX187" s="507"/>
      <c r="AY187" s="507"/>
      <c r="AZ187" s="507"/>
      <c r="BA187" s="507"/>
      <c r="BB187" s="507"/>
      <c r="BC187" s="507"/>
      <c r="BD187" s="507"/>
      <c r="BE187" s="507"/>
      <c r="BF187" s="507"/>
      <c r="BG187" s="507"/>
      <c r="BH187" s="507"/>
      <c r="BI187" s="507"/>
      <c r="BJ187" s="507"/>
      <c r="BK187" s="507"/>
      <c r="BL187" s="507"/>
      <c r="BM187" s="507"/>
    </row>
    <row r="188" spans="1:65" ht="27" customHeight="1" x14ac:dyDescent="0.2">
      <c r="A188" s="564"/>
      <c r="B188" s="507"/>
      <c r="C188" s="507"/>
      <c r="D188" s="507"/>
      <c r="E188" s="507"/>
      <c r="F188" s="507"/>
      <c r="G188" s="507"/>
      <c r="H188" s="506"/>
      <c r="I188" s="506"/>
      <c r="J188" s="506"/>
      <c r="K188" s="506"/>
      <c r="L188" s="506"/>
      <c r="M188" s="506"/>
      <c r="N188" s="506"/>
      <c r="O188" s="506"/>
      <c r="P188" s="557"/>
      <c r="Q188" s="506"/>
      <c r="R188" s="558"/>
      <c r="S188" s="506"/>
      <c r="T188" s="506"/>
      <c r="U188" s="506"/>
      <c r="V188" s="604"/>
      <c r="W188" s="506"/>
      <c r="X188" s="506"/>
      <c r="Y188" s="557"/>
      <c r="Z188" s="506"/>
      <c r="AA188" s="507"/>
      <c r="AB188" s="507"/>
      <c r="AC188" s="507"/>
      <c r="AD188" s="507"/>
      <c r="AE188" s="507"/>
      <c r="AF188" s="507"/>
      <c r="AG188" s="507"/>
      <c r="AH188" s="507"/>
      <c r="AI188" s="507"/>
      <c r="AJ188" s="507"/>
      <c r="AK188" s="507"/>
      <c r="AL188" s="507"/>
      <c r="AM188" s="507"/>
      <c r="AN188" s="507"/>
      <c r="AO188" s="507"/>
      <c r="AP188" s="507"/>
      <c r="AQ188" s="563"/>
      <c r="AR188" s="563"/>
      <c r="AS188" s="507"/>
      <c r="AT188" s="507"/>
      <c r="AU188" s="507"/>
      <c r="AV188" s="507"/>
      <c r="AW188" s="507"/>
      <c r="AX188" s="507"/>
      <c r="AY188" s="507"/>
      <c r="AZ188" s="507"/>
      <c r="BA188" s="507"/>
      <c r="BB188" s="507"/>
      <c r="BC188" s="507"/>
      <c r="BD188" s="507"/>
      <c r="BE188" s="507"/>
      <c r="BF188" s="507"/>
      <c r="BG188" s="507"/>
      <c r="BH188" s="507"/>
      <c r="BI188" s="507"/>
      <c r="BJ188" s="507"/>
      <c r="BK188" s="507"/>
      <c r="BL188" s="507"/>
      <c r="BM188" s="507"/>
    </row>
    <row r="189" spans="1:65" ht="27" customHeight="1" x14ac:dyDescent="0.2">
      <c r="A189" s="564"/>
      <c r="B189" s="507"/>
      <c r="C189" s="507"/>
      <c r="D189" s="507"/>
      <c r="E189" s="507"/>
      <c r="F189" s="507"/>
      <c r="G189" s="507"/>
      <c r="H189" s="506"/>
      <c r="I189" s="506"/>
      <c r="J189" s="506"/>
      <c r="K189" s="506"/>
      <c r="L189" s="506"/>
      <c r="M189" s="506"/>
      <c r="N189" s="506"/>
      <c r="O189" s="506"/>
      <c r="P189" s="557"/>
      <c r="Q189" s="506"/>
      <c r="R189" s="558"/>
      <c r="S189" s="506"/>
      <c r="T189" s="506"/>
      <c r="U189" s="506"/>
      <c r="V189" s="604"/>
      <c r="W189" s="506"/>
      <c r="X189" s="506"/>
      <c r="Y189" s="557"/>
      <c r="Z189" s="506"/>
      <c r="AA189" s="507"/>
      <c r="AB189" s="507"/>
      <c r="AC189" s="507"/>
      <c r="AD189" s="507"/>
      <c r="AE189" s="507"/>
      <c r="AF189" s="507"/>
      <c r="AG189" s="507"/>
      <c r="AH189" s="507"/>
      <c r="AI189" s="507"/>
      <c r="AJ189" s="507"/>
      <c r="AK189" s="507"/>
      <c r="AL189" s="507"/>
      <c r="AM189" s="507"/>
      <c r="AN189" s="507"/>
      <c r="AO189" s="507"/>
      <c r="AP189" s="507"/>
      <c r="AQ189" s="563"/>
      <c r="AR189" s="563"/>
      <c r="AS189" s="507"/>
      <c r="AT189" s="507"/>
      <c r="AU189" s="507"/>
      <c r="AV189" s="507"/>
      <c r="AW189" s="507"/>
      <c r="AX189" s="507"/>
      <c r="AY189" s="507"/>
      <c r="AZ189" s="507"/>
      <c r="BA189" s="507"/>
      <c r="BB189" s="507"/>
      <c r="BC189" s="507"/>
      <c r="BD189" s="507"/>
      <c r="BE189" s="507"/>
      <c r="BF189" s="507"/>
      <c r="BG189" s="507"/>
      <c r="BH189" s="507"/>
      <c r="BI189" s="507"/>
      <c r="BJ189" s="507"/>
      <c r="BK189" s="507"/>
      <c r="BL189" s="507"/>
      <c r="BM189" s="507"/>
    </row>
    <row r="190" spans="1:65" ht="27" customHeight="1" x14ac:dyDescent="0.2">
      <c r="A190" s="564"/>
      <c r="B190" s="507"/>
      <c r="C190" s="507"/>
      <c r="D190" s="507"/>
      <c r="E190" s="507"/>
      <c r="F190" s="507"/>
      <c r="G190" s="507"/>
      <c r="H190" s="506"/>
      <c r="I190" s="506"/>
      <c r="J190" s="506"/>
      <c r="K190" s="506"/>
      <c r="L190" s="506"/>
      <c r="M190" s="506"/>
      <c r="N190" s="506"/>
      <c r="O190" s="506"/>
      <c r="P190" s="557"/>
      <c r="Q190" s="506"/>
      <c r="R190" s="558"/>
      <c r="S190" s="506"/>
      <c r="T190" s="506"/>
      <c r="U190" s="506"/>
      <c r="V190" s="604"/>
      <c r="W190" s="506"/>
      <c r="X190" s="506"/>
      <c r="Y190" s="557"/>
      <c r="Z190" s="506"/>
      <c r="AA190" s="507"/>
      <c r="AB190" s="507"/>
      <c r="AC190" s="507"/>
      <c r="AD190" s="507"/>
      <c r="AE190" s="507"/>
      <c r="AF190" s="507"/>
      <c r="AG190" s="507"/>
      <c r="AH190" s="507"/>
      <c r="AI190" s="507"/>
      <c r="AJ190" s="507"/>
      <c r="AK190" s="507"/>
      <c r="AL190" s="507"/>
      <c r="AM190" s="507"/>
      <c r="AN190" s="507"/>
      <c r="AO190" s="507"/>
      <c r="AP190" s="507"/>
      <c r="AQ190" s="563"/>
      <c r="AR190" s="563"/>
      <c r="AS190" s="507"/>
      <c r="AT190" s="507"/>
      <c r="AU190" s="507"/>
      <c r="AV190" s="507"/>
      <c r="AW190" s="507"/>
      <c r="AX190" s="507"/>
      <c r="AY190" s="507"/>
      <c r="AZ190" s="507"/>
      <c r="BA190" s="507"/>
      <c r="BB190" s="507"/>
      <c r="BC190" s="507"/>
      <c r="BD190" s="507"/>
      <c r="BE190" s="507"/>
      <c r="BF190" s="507"/>
      <c r="BG190" s="507"/>
      <c r="BH190" s="507"/>
      <c r="BI190" s="507"/>
      <c r="BJ190" s="507"/>
      <c r="BK190" s="507"/>
      <c r="BL190" s="507"/>
      <c r="BM190" s="507"/>
    </row>
    <row r="191" spans="1:65" ht="27" customHeight="1" x14ac:dyDescent="0.2">
      <c r="A191" s="564"/>
      <c r="B191" s="507"/>
      <c r="C191" s="507"/>
      <c r="D191" s="507"/>
      <c r="E191" s="507"/>
      <c r="F191" s="507"/>
      <c r="G191" s="507"/>
      <c r="H191" s="506"/>
      <c r="I191" s="506"/>
      <c r="J191" s="506"/>
      <c r="K191" s="506"/>
      <c r="L191" s="506"/>
      <c r="M191" s="506"/>
      <c r="N191" s="506"/>
      <c r="O191" s="506"/>
      <c r="P191" s="557"/>
      <c r="Q191" s="506"/>
      <c r="R191" s="558"/>
      <c r="S191" s="506"/>
      <c r="T191" s="506"/>
      <c r="U191" s="506"/>
      <c r="V191" s="604"/>
      <c r="W191" s="506"/>
      <c r="X191" s="506"/>
      <c r="Y191" s="557"/>
      <c r="Z191" s="506"/>
      <c r="AA191" s="507"/>
      <c r="AB191" s="507"/>
      <c r="AC191" s="507"/>
      <c r="AD191" s="507"/>
      <c r="AE191" s="507"/>
      <c r="AF191" s="507"/>
      <c r="AG191" s="507"/>
      <c r="AH191" s="507"/>
      <c r="AI191" s="507"/>
      <c r="AJ191" s="507"/>
      <c r="AK191" s="507"/>
      <c r="AL191" s="507"/>
      <c r="AM191" s="507"/>
      <c r="AN191" s="507"/>
      <c r="AO191" s="507"/>
      <c r="AP191" s="507"/>
      <c r="AQ191" s="563"/>
      <c r="AR191" s="563"/>
      <c r="AS191" s="507"/>
      <c r="AT191" s="507"/>
      <c r="AU191" s="507"/>
      <c r="AV191" s="507"/>
      <c r="AW191" s="507"/>
      <c r="AX191" s="507"/>
      <c r="AY191" s="507"/>
      <c r="AZ191" s="507"/>
      <c r="BA191" s="507"/>
      <c r="BB191" s="507"/>
      <c r="BC191" s="507"/>
      <c r="BD191" s="507"/>
      <c r="BE191" s="507"/>
      <c r="BF191" s="507"/>
      <c r="BG191" s="507"/>
      <c r="BH191" s="507"/>
      <c r="BI191" s="507"/>
      <c r="BJ191" s="507"/>
      <c r="BK191" s="507"/>
      <c r="BL191" s="507"/>
      <c r="BM191" s="507"/>
    </row>
    <row r="192" spans="1:65" ht="27" customHeight="1" x14ac:dyDescent="0.2">
      <c r="A192" s="564"/>
      <c r="B192" s="507"/>
      <c r="C192" s="507"/>
      <c r="D192" s="507"/>
      <c r="E192" s="507"/>
      <c r="F192" s="507"/>
      <c r="G192" s="507"/>
      <c r="H192" s="506"/>
      <c r="I192" s="506"/>
      <c r="J192" s="506"/>
      <c r="K192" s="506"/>
      <c r="L192" s="506"/>
      <c r="M192" s="506"/>
      <c r="N192" s="506"/>
      <c r="O192" s="506"/>
      <c r="P192" s="557"/>
      <c r="Q192" s="506"/>
      <c r="R192" s="558"/>
      <c r="S192" s="506"/>
      <c r="T192" s="506"/>
      <c r="U192" s="506"/>
      <c r="V192" s="604"/>
      <c r="W192" s="506"/>
      <c r="X192" s="506"/>
      <c r="Y192" s="557"/>
      <c r="Z192" s="506"/>
      <c r="AA192" s="507"/>
      <c r="AB192" s="507"/>
      <c r="AC192" s="507"/>
      <c r="AD192" s="507"/>
      <c r="AE192" s="507"/>
      <c r="AF192" s="507"/>
      <c r="AG192" s="507"/>
      <c r="AH192" s="507"/>
      <c r="AI192" s="507"/>
      <c r="AJ192" s="507"/>
      <c r="AK192" s="507"/>
      <c r="AL192" s="507"/>
      <c r="AM192" s="507"/>
      <c r="AN192" s="507"/>
      <c r="AO192" s="507"/>
      <c r="AP192" s="507"/>
      <c r="AQ192" s="563"/>
      <c r="AR192" s="563"/>
      <c r="AS192" s="507"/>
      <c r="AT192" s="507"/>
      <c r="AU192" s="507"/>
      <c r="AV192" s="507"/>
      <c r="AW192" s="507"/>
      <c r="AX192" s="507"/>
      <c r="AY192" s="507"/>
      <c r="AZ192" s="507"/>
      <c r="BA192" s="507"/>
      <c r="BB192" s="507"/>
      <c r="BC192" s="507"/>
      <c r="BD192" s="507"/>
      <c r="BE192" s="507"/>
      <c r="BF192" s="507"/>
      <c r="BG192" s="507"/>
      <c r="BH192" s="507"/>
      <c r="BI192" s="507"/>
      <c r="BJ192" s="507"/>
      <c r="BK192" s="507"/>
      <c r="BL192" s="507"/>
      <c r="BM192" s="507"/>
    </row>
    <row r="193" spans="1:65" ht="27" customHeight="1" x14ac:dyDescent="0.2">
      <c r="A193" s="564"/>
      <c r="B193" s="507"/>
      <c r="C193" s="507"/>
      <c r="D193" s="507"/>
      <c r="E193" s="507"/>
      <c r="F193" s="507"/>
      <c r="G193" s="507"/>
      <c r="H193" s="506"/>
      <c r="I193" s="506"/>
      <c r="J193" s="506"/>
      <c r="K193" s="506"/>
      <c r="L193" s="506"/>
      <c r="M193" s="506"/>
      <c r="N193" s="506"/>
      <c r="O193" s="506"/>
      <c r="P193" s="557"/>
      <c r="Q193" s="506"/>
      <c r="R193" s="558"/>
      <c r="S193" s="506"/>
      <c r="T193" s="506"/>
      <c r="U193" s="506"/>
      <c r="V193" s="604"/>
      <c r="W193" s="506"/>
      <c r="X193" s="506"/>
      <c r="Y193" s="557"/>
      <c r="Z193" s="506"/>
      <c r="AA193" s="507"/>
      <c r="AB193" s="507"/>
      <c r="AC193" s="507"/>
      <c r="AD193" s="507"/>
      <c r="AE193" s="507"/>
      <c r="AF193" s="507"/>
      <c r="AG193" s="507"/>
      <c r="AH193" s="507"/>
      <c r="AI193" s="507"/>
      <c r="AJ193" s="507"/>
      <c r="AK193" s="507"/>
      <c r="AL193" s="507"/>
      <c r="AM193" s="507"/>
      <c r="AN193" s="507"/>
      <c r="AO193" s="507"/>
      <c r="AP193" s="507"/>
      <c r="AQ193" s="563"/>
      <c r="AR193" s="563"/>
      <c r="AS193" s="507"/>
      <c r="AT193" s="507"/>
      <c r="AU193" s="507"/>
      <c r="AV193" s="507"/>
      <c r="AW193" s="507"/>
      <c r="AX193" s="507"/>
      <c r="AY193" s="507"/>
      <c r="AZ193" s="507"/>
      <c r="BA193" s="507"/>
      <c r="BB193" s="507"/>
      <c r="BC193" s="507"/>
      <c r="BD193" s="507"/>
      <c r="BE193" s="507"/>
      <c r="BF193" s="507"/>
      <c r="BG193" s="507"/>
      <c r="BH193" s="507"/>
      <c r="BI193" s="507"/>
      <c r="BJ193" s="507"/>
      <c r="BK193" s="507"/>
      <c r="BL193" s="507"/>
      <c r="BM193" s="507"/>
    </row>
    <row r="194" spans="1:65" ht="27" customHeight="1" x14ac:dyDescent="0.2">
      <c r="A194" s="564"/>
      <c r="B194" s="507"/>
      <c r="C194" s="507"/>
      <c r="D194" s="507"/>
      <c r="E194" s="507"/>
      <c r="F194" s="507"/>
      <c r="G194" s="507"/>
      <c r="H194" s="506"/>
      <c r="I194" s="506"/>
      <c r="J194" s="506"/>
      <c r="K194" s="506"/>
      <c r="L194" s="506"/>
      <c r="M194" s="506"/>
      <c r="N194" s="506"/>
      <c r="O194" s="506"/>
      <c r="P194" s="557"/>
      <c r="Q194" s="506"/>
      <c r="R194" s="558"/>
      <c r="S194" s="506"/>
      <c r="T194" s="506"/>
      <c r="U194" s="506"/>
      <c r="V194" s="604"/>
      <c r="W194" s="506"/>
      <c r="X194" s="506"/>
      <c r="Y194" s="557"/>
      <c r="Z194" s="506"/>
      <c r="AA194" s="507"/>
      <c r="AB194" s="507"/>
      <c r="AC194" s="507"/>
      <c r="AD194" s="507"/>
      <c r="AE194" s="507"/>
      <c r="AF194" s="507"/>
      <c r="AG194" s="507"/>
      <c r="AH194" s="507"/>
      <c r="AI194" s="507"/>
      <c r="AJ194" s="507"/>
      <c r="AK194" s="507"/>
      <c r="AL194" s="507"/>
      <c r="AM194" s="507"/>
      <c r="AN194" s="507"/>
      <c r="AO194" s="507"/>
      <c r="AP194" s="507"/>
      <c r="AQ194" s="563"/>
      <c r="AR194" s="563"/>
      <c r="AS194" s="507"/>
      <c r="AT194" s="507"/>
      <c r="AU194" s="507"/>
      <c r="AV194" s="507"/>
      <c r="AW194" s="507"/>
      <c r="AX194" s="507"/>
      <c r="AY194" s="507"/>
      <c r="AZ194" s="507"/>
      <c r="BA194" s="507"/>
      <c r="BB194" s="507"/>
      <c r="BC194" s="507"/>
      <c r="BD194" s="507"/>
      <c r="BE194" s="507"/>
      <c r="BF194" s="507"/>
      <c r="BG194" s="507"/>
      <c r="BH194" s="507"/>
      <c r="BI194" s="507"/>
      <c r="BJ194" s="507"/>
      <c r="BK194" s="507"/>
      <c r="BL194" s="507"/>
      <c r="BM194" s="507"/>
    </row>
    <row r="195" spans="1:65" ht="27" customHeight="1" x14ac:dyDescent="0.2">
      <c r="A195" s="564"/>
      <c r="B195" s="507"/>
      <c r="C195" s="507"/>
      <c r="D195" s="507"/>
      <c r="E195" s="507"/>
      <c r="F195" s="507"/>
      <c r="G195" s="507"/>
      <c r="H195" s="506"/>
      <c r="I195" s="506"/>
      <c r="J195" s="506"/>
      <c r="K195" s="506"/>
      <c r="L195" s="506"/>
      <c r="M195" s="506"/>
      <c r="N195" s="506"/>
      <c r="O195" s="506"/>
      <c r="P195" s="557"/>
      <c r="Q195" s="506"/>
      <c r="R195" s="558"/>
      <c r="S195" s="506"/>
      <c r="T195" s="506"/>
      <c r="U195" s="506"/>
      <c r="V195" s="604"/>
      <c r="W195" s="506"/>
      <c r="X195" s="506"/>
      <c r="Y195" s="557"/>
      <c r="Z195" s="506"/>
      <c r="AA195" s="507"/>
      <c r="AB195" s="507"/>
      <c r="AC195" s="507"/>
      <c r="AD195" s="507"/>
      <c r="AE195" s="507"/>
      <c r="AF195" s="507"/>
      <c r="AG195" s="507"/>
      <c r="AH195" s="507"/>
      <c r="AI195" s="507"/>
      <c r="AJ195" s="507"/>
      <c r="AK195" s="507"/>
      <c r="AL195" s="507"/>
      <c r="AM195" s="507"/>
      <c r="AN195" s="507"/>
      <c r="AO195" s="507"/>
      <c r="AP195" s="507"/>
      <c r="AQ195" s="563"/>
      <c r="AR195" s="563"/>
      <c r="AS195" s="507"/>
      <c r="AT195" s="507"/>
      <c r="AU195" s="507"/>
      <c r="AV195" s="507"/>
      <c r="AW195" s="507"/>
      <c r="AX195" s="507"/>
      <c r="AY195" s="507"/>
      <c r="AZ195" s="507"/>
      <c r="BA195" s="507"/>
      <c r="BB195" s="507"/>
      <c r="BC195" s="507"/>
      <c r="BD195" s="507"/>
      <c r="BE195" s="507"/>
      <c r="BF195" s="507"/>
      <c r="BG195" s="507"/>
      <c r="BH195" s="507"/>
      <c r="BI195" s="507"/>
      <c r="BJ195" s="507"/>
      <c r="BK195" s="507"/>
      <c r="BL195" s="507"/>
      <c r="BM195" s="507"/>
    </row>
    <row r="196" spans="1:65" ht="27" customHeight="1" x14ac:dyDescent="0.2">
      <c r="A196" s="564"/>
      <c r="B196" s="507"/>
      <c r="C196" s="507"/>
      <c r="D196" s="507"/>
      <c r="E196" s="507"/>
      <c r="F196" s="507"/>
      <c r="G196" s="507"/>
      <c r="H196" s="506"/>
      <c r="I196" s="506"/>
      <c r="J196" s="506"/>
      <c r="K196" s="506"/>
      <c r="L196" s="506"/>
      <c r="M196" s="506"/>
      <c r="N196" s="506"/>
      <c r="O196" s="506"/>
      <c r="P196" s="557"/>
      <c r="Q196" s="506"/>
      <c r="R196" s="558"/>
      <c r="S196" s="506"/>
      <c r="T196" s="506"/>
      <c r="U196" s="506"/>
      <c r="V196" s="604"/>
      <c r="W196" s="506"/>
      <c r="X196" s="506"/>
      <c r="Y196" s="557"/>
      <c r="Z196" s="506"/>
      <c r="AA196" s="507"/>
      <c r="AB196" s="507"/>
      <c r="AC196" s="507"/>
      <c r="AD196" s="507"/>
      <c r="AE196" s="507"/>
      <c r="AF196" s="507"/>
      <c r="AG196" s="507"/>
      <c r="AH196" s="507"/>
      <c r="AI196" s="507"/>
      <c r="AJ196" s="507"/>
      <c r="AK196" s="507"/>
      <c r="AL196" s="507"/>
      <c r="AM196" s="507"/>
      <c r="AN196" s="507"/>
      <c r="AO196" s="507"/>
      <c r="AP196" s="507"/>
      <c r="AQ196" s="563"/>
      <c r="AR196" s="563"/>
      <c r="AS196" s="507"/>
      <c r="AT196" s="507"/>
      <c r="AU196" s="507"/>
      <c r="AV196" s="507"/>
      <c r="AW196" s="507"/>
      <c r="AX196" s="507"/>
      <c r="AY196" s="507"/>
      <c r="AZ196" s="507"/>
      <c r="BA196" s="507"/>
      <c r="BB196" s="507"/>
      <c r="BC196" s="507"/>
      <c r="BD196" s="507"/>
      <c r="BE196" s="507"/>
      <c r="BF196" s="507"/>
      <c r="BG196" s="507"/>
      <c r="BH196" s="507"/>
      <c r="BI196" s="507"/>
      <c r="BJ196" s="507"/>
      <c r="BK196" s="507"/>
      <c r="BL196" s="507"/>
      <c r="BM196" s="507"/>
    </row>
    <row r="197" spans="1:65" ht="27" customHeight="1" x14ac:dyDescent="0.2">
      <c r="A197" s="564"/>
      <c r="B197" s="507"/>
      <c r="C197" s="507"/>
      <c r="D197" s="507"/>
      <c r="E197" s="507"/>
      <c r="F197" s="507"/>
      <c r="G197" s="507"/>
      <c r="H197" s="506"/>
      <c r="I197" s="506"/>
      <c r="J197" s="506"/>
      <c r="K197" s="506"/>
      <c r="L197" s="506"/>
      <c r="M197" s="506"/>
      <c r="N197" s="506"/>
      <c r="O197" s="506"/>
      <c r="P197" s="557"/>
      <c r="Q197" s="506"/>
      <c r="R197" s="558"/>
      <c r="S197" s="506"/>
      <c r="T197" s="506"/>
      <c r="U197" s="506"/>
      <c r="V197" s="604"/>
      <c r="W197" s="506"/>
      <c r="X197" s="506"/>
      <c r="Y197" s="557"/>
      <c r="Z197" s="506"/>
      <c r="AA197" s="507"/>
      <c r="AB197" s="507"/>
      <c r="AC197" s="507"/>
      <c r="AD197" s="507"/>
      <c r="AE197" s="507"/>
      <c r="AF197" s="507"/>
      <c r="AG197" s="507"/>
      <c r="AH197" s="507"/>
      <c r="AI197" s="507"/>
      <c r="AJ197" s="507"/>
      <c r="AK197" s="507"/>
      <c r="AL197" s="507"/>
      <c r="AM197" s="507"/>
      <c r="AN197" s="507"/>
      <c r="AO197" s="507"/>
      <c r="AP197" s="507"/>
      <c r="AQ197" s="563"/>
      <c r="AR197" s="563"/>
      <c r="AS197" s="507"/>
      <c r="AT197" s="507"/>
      <c r="AU197" s="507"/>
      <c r="AV197" s="507"/>
      <c r="AW197" s="507"/>
      <c r="AX197" s="507"/>
      <c r="AY197" s="507"/>
      <c r="AZ197" s="507"/>
      <c r="BA197" s="507"/>
      <c r="BB197" s="507"/>
      <c r="BC197" s="507"/>
      <c r="BD197" s="507"/>
      <c r="BE197" s="507"/>
      <c r="BF197" s="507"/>
      <c r="BG197" s="507"/>
      <c r="BH197" s="507"/>
      <c r="BI197" s="507"/>
      <c r="BJ197" s="507"/>
      <c r="BK197" s="507"/>
      <c r="BL197" s="507"/>
      <c r="BM197" s="507"/>
    </row>
    <row r="198" spans="1:65" ht="27" customHeight="1" x14ac:dyDescent="0.2">
      <c r="A198" s="564"/>
      <c r="B198" s="507"/>
      <c r="C198" s="507"/>
      <c r="D198" s="507"/>
      <c r="E198" s="507"/>
      <c r="F198" s="507"/>
      <c r="G198" s="507"/>
      <c r="H198" s="506"/>
      <c r="I198" s="506"/>
      <c r="J198" s="506"/>
      <c r="K198" s="506"/>
      <c r="L198" s="506"/>
      <c r="M198" s="506"/>
      <c r="N198" s="506"/>
      <c r="O198" s="506"/>
      <c r="P198" s="557"/>
      <c r="Q198" s="506"/>
      <c r="R198" s="558"/>
      <c r="S198" s="506"/>
      <c r="T198" s="506"/>
      <c r="U198" s="506"/>
      <c r="V198" s="604"/>
      <c r="W198" s="506"/>
      <c r="X198" s="506"/>
      <c r="Y198" s="557"/>
      <c r="Z198" s="506"/>
      <c r="AA198" s="507"/>
      <c r="AB198" s="507"/>
      <c r="AC198" s="507"/>
      <c r="AD198" s="507"/>
      <c r="AE198" s="507"/>
      <c r="AF198" s="507"/>
      <c r="AG198" s="507"/>
      <c r="AH198" s="507"/>
      <c r="AI198" s="507"/>
      <c r="AJ198" s="507"/>
      <c r="AK198" s="507"/>
      <c r="AL198" s="507"/>
      <c r="AM198" s="507"/>
      <c r="AN198" s="507"/>
      <c r="AO198" s="507"/>
      <c r="AP198" s="507"/>
      <c r="AQ198" s="563"/>
      <c r="AR198" s="563"/>
      <c r="AS198" s="507"/>
      <c r="AT198" s="507"/>
      <c r="AU198" s="507"/>
      <c r="AV198" s="507"/>
      <c r="AW198" s="507"/>
      <c r="AX198" s="507"/>
      <c r="AY198" s="507"/>
      <c r="AZ198" s="507"/>
      <c r="BA198" s="507"/>
      <c r="BB198" s="507"/>
      <c r="BC198" s="507"/>
      <c r="BD198" s="507"/>
      <c r="BE198" s="507"/>
      <c r="BF198" s="507"/>
      <c r="BG198" s="507"/>
      <c r="BH198" s="507"/>
      <c r="BI198" s="507"/>
      <c r="BJ198" s="507"/>
      <c r="BK198" s="507"/>
      <c r="BL198" s="507"/>
      <c r="BM198" s="507"/>
    </row>
    <row r="199" spans="1:65" ht="27" customHeight="1" x14ac:dyDescent="0.2">
      <c r="A199" s="564"/>
      <c r="B199" s="507"/>
      <c r="C199" s="507"/>
      <c r="D199" s="507"/>
      <c r="E199" s="507"/>
      <c r="F199" s="507"/>
      <c r="G199" s="507"/>
      <c r="H199" s="506"/>
      <c r="I199" s="506"/>
      <c r="J199" s="506"/>
      <c r="K199" s="506"/>
      <c r="L199" s="506"/>
      <c r="M199" s="506"/>
      <c r="N199" s="506"/>
      <c r="O199" s="506"/>
      <c r="P199" s="557"/>
      <c r="Q199" s="506"/>
      <c r="R199" s="558"/>
      <c r="S199" s="506"/>
      <c r="T199" s="506"/>
      <c r="U199" s="506"/>
      <c r="V199" s="604"/>
      <c r="W199" s="506"/>
      <c r="X199" s="506"/>
      <c r="Y199" s="557"/>
      <c r="Z199" s="506"/>
      <c r="AA199" s="507"/>
      <c r="AB199" s="507"/>
      <c r="AC199" s="507"/>
      <c r="AD199" s="507"/>
      <c r="AE199" s="507"/>
      <c r="AF199" s="507"/>
      <c r="AG199" s="507"/>
      <c r="AH199" s="507"/>
      <c r="AI199" s="507"/>
      <c r="AJ199" s="507"/>
      <c r="AK199" s="507"/>
      <c r="AL199" s="507"/>
      <c r="AM199" s="507"/>
      <c r="AN199" s="507"/>
      <c r="AO199" s="507"/>
      <c r="AP199" s="507"/>
      <c r="AQ199" s="563"/>
      <c r="AR199" s="563"/>
      <c r="AS199" s="507"/>
      <c r="AT199" s="507"/>
      <c r="AU199" s="507"/>
      <c r="AV199" s="507"/>
      <c r="AW199" s="507"/>
      <c r="AX199" s="507"/>
      <c r="AY199" s="507"/>
      <c r="AZ199" s="507"/>
      <c r="BA199" s="507"/>
      <c r="BB199" s="507"/>
      <c r="BC199" s="507"/>
      <c r="BD199" s="507"/>
      <c r="BE199" s="507"/>
      <c r="BF199" s="507"/>
      <c r="BG199" s="507"/>
      <c r="BH199" s="507"/>
      <c r="BI199" s="507"/>
      <c r="BJ199" s="507"/>
      <c r="BK199" s="507"/>
      <c r="BL199" s="507"/>
      <c r="BM199" s="507"/>
    </row>
    <row r="200" spans="1:65" ht="27" customHeight="1" x14ac:dyDescent="0.2">
      <c r="A200" s="564"/>
      <c r="B200" s="507"/>
      <c r="C200" s="507"/>
      <c r="D200" s="507"/>
      <c r="E200" s="507"/>
      <c r="F200" s="507"/>
      <c r="G200" s="507"/>
      <c r="H200" s="506"/>
      <c r="I200" s="506"/>
      <c r="J200" s="506"/>
      <c r="K200" s="506"/>
      <c r="L200" s="506"/>
      <c r="M200" s="506"/>
      <c r="N200" s="506"/>
      <c r="O200" s="506"/>
      <c r="P200" s="557"/>
      <c r="Q200" s="506"/>
      <c r="R200" s="558"/>
      <c r="S200" s="506"/>
      <c r="T200" s="506"/>
      <c r="U200" s="506"/>
      <c r="V200" s="604"/>
      <c r="W200" s="506"/>
      <c r="X200" s="506"/>
      <c r="Y200" s="557"/>
      <c r="Z200" s="506"/>
      <c r="AA200" s="507"/>
      <c r="AB200" s="507"/>
      <c r="AC200" s="507"/>
      <c r="AD200" s="507"/>
      <c r="AE200" s="507"/>
      <c r="AF200" s="507"/>
      <c r="AG200" s="507"/>
      <c r="AH200" s="507"/>
      <c r="AI200" s="507"/>
      <c r="AJ200" s="507"/>
      <c r="AK200" s="507"/>
      <c r="AL200" s="507"/>
      <c r="AM200" s="507"/>
      <c r="AN200" s="507"/>
      <c r="AO200" s="507"/>
      <c r="AP200" s="507"/>
      <c r="AQ200" s="563"/>
      <c r="AR200" s="563"/>
      <c r="AS200" s="507"/>
      <c r="AT200" s="507"/>
      <c r="AU200" s="507"/>
      <c r="AV200" s="507"/>
      <c r="AW200" s="507"/>
      <c r="AX200" s="507"/>
      <c r="AY200" s="507"/>
      <c r="AZ200" s="507"/>
      <c r="BA200" s="507"/>
      <c r="BB200" s="507"/>
      <c r="BC200" s="507"/>
      <c r="BD200" s="507"/>
      <c r="BE200" s="507"/>
      <c r="BF200" s="507"/>
      <c r="BG200" s="507"/>
      <c r="BH200" s="507"/>
      <c r="BI200" s="507"/>
      <c r="BJ200" s="507"/>
      <c r="BK200" s="507"/>
      <c r="BL200" s="507"/>
      <c r="BM200" s="507"/>
    </row>
    <row r="201" spans="1:65" ht="27" customHeight="1" x14ac:dyDescent="0.2">
      <c r="A201" s="564"/>
      <c r="B201" s="507"/>
      <c r="C201" s="507"/>
      <c r="D201" s="507"/>
      <c r="E201" s="507"/>
      <c r="F201" s="507"/>
      <c r="G201" s="507"/>
      <c r="H201" s="506"/>
      <c r="I201" s="506"/>
      <c r="J201" s="506"/>
      <c r="K201" s="506"/>
      <c r="L201" s="506"/>
      <c r="M201" s="506"/>
      <c r="N201" s="506"/>
      <c r="O201" s="506"/>
      <c r="P201" s="557"/>
      <c r="Q201" s="506"/>
      <c r="R201" s="558"/>
      <c r="S201" s="506"/>
      <c r="T201" s="506"/>
      <c r="U201" s="506"/>
      <c r="V201" s="604"/>
      <c r="W201" s="506"/>
      <c r="X201" s="506"/>
      <c r="Y201" s="557"/>
      <c r="Z201" s="506"/>
      <c r="AA201" s="507"/>
      <c r="AB201" s="507"/>
      <c r="AC201" s="507"/>
      <c r="AD201" s="507"/>
      <c r="AE201" s="507"/>
      <c r="AF201" s="507"/>
      <c r="AG201" s="507"/>
      <c r="AH201" s="507"/>
      <c r="AI201" s="507"/>
      <c r="AJ201" s="507"/>
      <c r="AK201" s="507"/>
      <c r="AL201" s="507"/>
      <c r="AM201" s="507"/>
      <c r="AN201" s="507"/>
      <c r="AO201" s="507"/>
      <c r="AP201" s="507"/>
      <c r="AQ201" s="563"/>
      <c r="AR201" s="563"/>
      <c r="AS201" s="507"/>
      <c r="AT201" s="507"/>
      <c r="AU201" s="507"/>
      <c r="AV201" s="507"/>
      <c r="AW201" s="507"/>
      <c r="AX201" s="507"/>
      <c r="AY201" s="507"/>
      <c r="AZ201" s="507"/>
      <c r="BA201" s="507"/>
      <c r="BB201" s="507"/>
      <c r="BC201" s="507"/>
      <c r="BD201" s="507"/>
      <c r="BE201" s="507"/>
      <c r="BF201" s="507"/>
      <c r="BG201" s="507"/>
      <c r="BH201" s="507"/>
      <c r="BI201" s="507"/>
      <c r="BJ201" s="507"/>
      <c r="BK201" s="507"/>
      <c r="BL201" s="507"/>
      <c r="BM201" s="507"/>
    </row>
    <row r="202" spans="1:65" ht="27" customHeight="1" x14ac:dyDescent="0.2">
      <c r="A202" s="564"/>
      <c r="B202" s="507"/>
      <c r="C202" s="507"/>
      <c r="D202" s="507"/>
      <c r="E202" s="507"/>
      <c r="F202" s="507"/>
      <c r="G202" s="507"/>
      <c r="H202" s="506"/>
      <c r="I202" s="506"/>
      <c r="J202" s="506"/>
      <c r="K202" s="506"/>
      <c r="L202" s="506"/>
      <c r="M202" s="506"/>
      <c r="N202" s="506"/>
      <c r="O202" s="506"/>
      <c r="P202" s="557"/>
      <c r="Q202" s="506"/>
      <c r="R202" s="558"/>
      <c r="S202" s="506"/>
      <c r="T202" s="506"/>
      <c r="U202" s="506"/>
      <c r="V202" s="604"/>
      <c r="W202" s="506"/>
      <c r="X202" s="506"/>
      <c r="Y202" s="557"/>
      <c r="Z202" s="506"/>
      <c r="AA202" s="507"/>
      <c r="AB202" s="507"/>
      <c r="AC202" s="507"/>
      <c r="AD202" s="507"/>
      <c r="AE202" s="507"/>
      <c r="AF202" s="507"/>
      <c r="AG202" s="507"/>
      <c r="AH202" s="507"/>
      <c r="AI202" s="507"/>
      <c r="AJ202" s="507"/>
      <c r="AK202" s="507"/>
      <c r="AL202" s="507"/>
      <c r="AM202" s="507"/>
      <c r="AN202" s="507"/>
      <c r="AO202" s="507"/>
      <c r="AP202" s="507"/>
      <c r="AQ202" s="563"/>
      <c r="AR202" s="563"/>
      <c r="AS202" s="507"/>
      <c r="AT202" s="507"/>
      <c r="AU202" s="507"/>
      <c r="AV202" s="507"/>
      <c r="AW202" s="507"/>
      <c r="AX202" s="507"/>
      <c r="AY202" s="507"/>
      <c r="AZ202" s="507"/>
      <c r="BA202" s="507"/>
      <c r="BB202" s="507"/>
      <c r="BC202" s="507"/>
      <c r="BD202" s="507"/>
      <c r="BE202" s="507"/>
      <c r="BF202" s="507"/>
      <c r="BG202" s="507"/>
      <c r="BH202" s="507"/>
      <c r="BI202" s="507"/>
      <c r="BJ202" s="507"/>
      <c r="BK202" s="507"/>
      <c r="BL202" s="507"/>
      <c r="BM202" s="507"/>
    </row>
    <row r="203" spans="1:65" ht="27" customHeight="1" x14ac:dyDescent="0.2">
      <c r="A203" s="564"/>
      <c r="B203" s="507"/>
      <c r="C203" s="507"/>
      <c r="D203" s="507"/>
      <c r="E203" s="507"/>
      <c r="F203" s="507"/>
      <c r="G203" s="507"/>
      <c r="H203" s="506"/>
      <c r="I203" s="506"/>
      <c r="J203" s="506"/>
      <c r="K203" s="506"/>
      <c r="L203" s="506"/>
      <c r="M203" s="506"/>
      <c r="N203" s="506"/>
      <c r="O203" s="506"/>
      <c r="P203" s="557"/>
      <c r="Q203" s="506"/>
      <c r="R203" s="558"/>
      <c r="S203" s="506"/>
      <c r="T203" s="506"/>
      <c r="U203" s="506"/>
      <c r="V203" s="604"/>
      <c r="W203" s="506"/>
      <c r="X203" s="506"/>
      <c r="Y203" s="557"/>
      <c r="Z203" s="506"/>
      <c r="AA203" s="507"/>
      <c r="AB203" s="507"/>
      <c r="AC203" s="507"/>
      <c r="AD203" s="507"/>
      <c r="AE203" s="507"/>
      <c r="AF203" s="507"/>
      <c r="AG203" s="507"/>
      <c r="AH203" s="507"/>
      <c r="AI203" s="507"/>
      <c r="AJ203" s="507"/>
      <c r="AK203" s="507"/>
      <c r="AL203" s="507"/>
      <c r="AM203" s="507"/>
      <c r="AN203" s="507"/>
      <c r="AO203" s="507"/>
      <c r="AP203" s="507"/>
      <c r="AQ203" s="563"/>
      <c r="AR203" s="563"/>
      <c r="AS203" s="507"/>
      <c r="AT203" s="507"/>
      <c r="AU203" s="507"/>
      <c r="AV203" s="507"/>
      <c r="AW203" s="507"/>
      <c r="AX203" s="507"/>
      <c r="AY203" s="507"/>
      <c r="AZ203" s="507"/>
      <c r="BA203" s="507"/>
      <c r="BB203" s="507"/>
      <c r="BC203" s="507"/>
      <c r="BD203" s="507"/>
      <c r="BE203" s="507"/>
      <c r="BF203" s="507"/>
      <c r="BG203" s="507"/>
      <c r="BH203" s="507"/>
      <c r="BI203" s="507"/>
      <c r="BJ203" s="507"/>
      <c r="BK203" s="507"/>
      <c r="BL203" s="507"/>
      <c r="BM203" s="507"/>
    </row>
    <row r="204" spans="1:65" ht="27" customHeight="1" x14ac:dyDescent="0.2">
      <c r="A204" s="564"/>
      <c r="B204" s="507"/>
      <c r="C204" s="507"/>
      <c r="D204" s="507"/>
      <c r="E204" s="507"/>
      <c r="F204" s="507"/>
      <c r="G204" s="507"/>
      <c r="H204" s="506"/>
      <c r="I204" s="506"/>
      <c r="J204" s="506"/>
      <c r="K204" s="506"/>
      <c r="L204" s="506"/>
      <c r="M204" s="506"/>
      <c r="N204" s="506"/>
      <c r="O204" s="506"/>
      <c r="P204" s="557"/>
      <c r="Q204" s="506"/>
      <c r="R204" s="558"/>
      <c r="S204" s="506"/>
      <c r="T204" s="506"/>
      <c r="U204" s="506"/>
      <c r="V204" s="604"/>
      <c r="W204" s="506"/>
      <c r="X204" s="506"/>
      <c r="Y204" s="557"/>
      <c r="Z204" s="506"/>
      <c r="AA204" s="507"/>
      <c r="AB204" s="507"/>
      <c r="AC204" s="507"/>
      <c r="AD204" s="507"/>
      <c r="AE204" s="507"/>
      <c r="AF204" s="507"/>
      <c r="AG204" s="507"/>
      <c r="AH204" s="507"/>
      <c r="AI204" s="507"/>
      <c r="AJ204" s="507"/>
      <c r="AK204" s="507"/>
      <c r="AL204" s="507"/>
      <c r="AM204" s="507"/>
      <c r="AN204" s="507"/>
      <c r="AO204" s="507"/>
      <c r="AP204" s="507"/>
      <c r="AQ204" s="563"/>
      <c r="AR204" s="563"/>
      <c r="AS204" s="507"/>
      <c r="AT204" s="507"/>
      <c r="AU204" s="507"/>
      <c r="AV204" s="507"/>
      <c r="AW204" s="507"/>
      <c r="AX204" s="507"/>
      <c r="AY204" s="507"/>
      <c r="AZ204" s="507"/>
      <c r="BA204" s="507"/>
      <c r="BB204" s="507"/>
      <c r="BC204" s="507"/>
      <c r="BD204" s="507"/>
      <c r="BE204" s="507"/>
      <c r="BF204" s="507"/>
      <c r="BG204" s="507"/>
      <c r="BH204" s="507"/>
      <c r="BI204" s="507"/>
      <c r="BJ204" s="507"/>
      <c r="BK204" s="507"/>
      <c r="BL204" s="507"/>
      <c r="BM204" s="507"/>
    </row>
    <row r="205" spans="1:65" ht="27" customHeight="1" x14ac:dyDescent="0.2">
      <c r="A205" s="564"/>
      <c r="B205" s="507"/>
      <c r="C205" s="507"/>
      <c r="D205" s="507"/>
      <c r="E205" s="507"/>
      <c r="F205" s="507"/>
      <c r="G205" s="507"/>
      <c r="H205" s="506"/>
      <c r="I205" s="506"/>
      <c r="J205" s="506"/>
      <c r="K205" s="506"/>
      <c r="L205" s="506"/>
      <c r="M205" s="506"/>
      <c r="N205" s="506"/>
      <c r="O205" s="506"/>
      <c r="P205" s="557"/>
      <c r="Q205" s="506"/>
      <c r="R205" s="558"/>
      <c r="S205" s="506"/>
      <c r="T205" s="506"/>
      <c r="U205" s="506"/>
      <c r="V205" s="604"/>
      <c r="W205" s="506"/>
      <c r="X205" s="506"/>
      <c r="Y205" s="557"/>
      <c r="Z205" s="506"/>
      <c r="AA205" s="507"/>
      <c r="AB205" s="507"/>
      <c r="AC205" s="507"/>
      <c r="AD205" s="507"/>
      <c r="AE205" s="507"/>
      <c r="AF205" s="507"/>
      <c r="AG205" s="507"/>
      <c r="AH205" s="507"/>
      <c r="AI205" s="507"/>
      <c r="AJ205" s="507"/>
      <c r="AK205" s="507"/>
      <c r="AL205" s="507"/>
      <c r="AM205" s="507"/>
      <c r="AN205" s="507"/>
      <c r="AO205" s="507"/>
      <c r="AP205" s="507"/>
      <c r="AQ205" s="563"/>
      <c r="AR205" s="563"/>
      <c r="AS205" s="507"/>
      <c r="AT205" s="507"/>
      <c r="AU205" s="507"/>
      <c r="AV205" s="507"/>
      <c r="AW205" s="507"/>
      <c r="AX205" s="507"/>
      <c r="AY205" s="507"/>
      <c r="AZ205" s="507"/>
      <c r="BA205" s="507"/>
      <c r="BB205" s="507"/>
      <c r="BC205" s="507"/>
      <c r="BD205" s="507"/>
      <c r="BE205" s="507"/>
      <c r="BF205" s="507"/>
      <c r="BG205" s="507"/>
      <c r="BH205" s="507"/>
      <c r="BI205" s="507"/>
      <c r="BJ205" s="507"/>
      <c r="BK205" s="507"/>
      <c r="BL205" s="507"/>
      <c r="BM205" s="507"/>
    </row>
    <row r="206" spans="1:65" ht="27" customHeight="1" x14ac:dyDescent="0.2">
      <c r="A206" s="564"/>
      <c r="B206" s="507"/>
      <c r="C206" s="507"/>
      <c r="D206" s="507"/>
      <c r="E206" s="507"/>
      <c r="F206" s="507"/>
      <c r="G206" s="507"/>
      <c r="H206" s="506"/>
      <c r="I206" s="506"/>
      <c r="J206" s="506"/>
      <c r="K206" s="506"/>
      <c r="L206" s="506"/>
      <c r="M206" s="506"/>
      <c r="N206" s="506"/>
      <c r="O206" s="506"/>
      <c r="P206" s="557"/>
      <c r="Q206" s="506"/>
      <c r="R206" s="558"/>
      <c r="S206" s="506"/>
      <c r="T206" s="506"/>
      <c r="U206" s="506"/>
      <c r="V206" s="604"/>
      <c r="W206" s="506"/>
      <c r="X206" s="506"/>
      <c r="Y206" s="557"/>
      <c r="Z206" s="506"/>
      <c r="AA206" s="507"/>
      <c r="AB206" s="507"/>
      <c r="AC206" s="507"/>
      <c r="AD206" s="507"/>
      <c r="AE206" s="507"/>
      <c r="AF206" s="507"/>
      <c r="AG206" s="507"/>
      <c r="AH206" s="507"/>
      <c r="AI206" s="507"/>
      <c r="AJ206" s="507"/>
      <c r="AK206" s="507"/>
      <c r="AL206" s="507"/>
      <c r="AM206" s="507"/>
      <c r="AN206" s="507"/>
      <c r="AO206" s="507"/>
      <c r="AP206" s="507"/>
      <c r="AQ206" s="563"/>
      <c r="AR206" s="563"/>
      <c r="AS206" s="507"/>
      <c r="AT206" s="507"/>
      <c r="AU206" s="507"/>
      <c r="AV206" s="507"/>
      <c r="AW206" s="507"/>
      <c r="AX206" s="507"/>
      <c r="AY206" s="507"/>
      <c r="AZ206" s="507"/>
      <c r="BA206" s="507"/>
      <c r="BB206" s="507"/>
      <c r="BC206" s="507"/>
      <c r="BD206" s="507"/>
      <c r="BE206" s="507"/>
      <c r="BF206" s="507"/>
      <c r="BG206" s="507"/>
      <c r="BH206" s="507"/>
      <c r="BI206" s="507"/>
      <c r="BJ206" s="507"/>
      <c r="BK206" s="507"/>
      <c r="BL206" s="507"/>
      <c r="BM206" s="507"/>
    </row>
    <row r="207" spans="1:65" ht="27" customHeight="1" x14ac:dyDescent="0.2">
      <c r="A207" s="564"/>
      <c r="B207" s="507"/>
      <c r="C207" s="507"/>
      <c r="D207" s="507"/>
      <c r="E207" s="507"/>
      <c r="F207" s="507"/>
      <c r="G207" s="507"/>
      <c r="H207" s="506"/>
      <c r="I207" s="506"/>
      <c r="J207" s="506"/>
      <c r="K207" s="506"/>
      <c r="L207" s="506"/>
      <c r="M207" s="506"/>
      <c r="N207" s="506"/>
      <c r="O207" s="506"/>
      <c r="P207" s="557"/>
      <c r="Q207" s="506"/>
      <c r="R207" s="558"/>
      <c r="S207" s="506"/>
      <c r="T207" s="506"/>
      <c r="U207" s="506"/>
      <c r="V207" s="604"/>
      <c r="W207" s="506"/>
      <c r="X207" s="506"/>
      <c r="Y207" s="557"/>
      <c r="Z207" s="506"/>
      <c r="AA207" s="507"/>
      <c r="AB207" s="507"/>
      <c r="AC207" s="507"/>
      <c r="AD207" s="507"/>
      <c r="AE207" s="507"/>
      <c r="AF207" s="507"/>
      <c r="AG207" s="507"/>
      <c r="AH207" s="507"/>
      <c r="AI207" s="507"/>
      <c r="AJ207" s="507"/>
      <c r="AK207" s="507"/>
      <c r="AL207" s="507"/>
      <c r="AM207" s="507"/>
      <c r="AN207" s="507"/>
      <c r="AO207" s="507"/>
      <c r="AP207" s="507"/>
      <c r="AQ207" s="563"/>
      <c r="AR207" s="563"/>
      <c r="AS207" s="507"/>
      <c r="AT207" s="507"/>
      <c r="AU207" s="507"/>
      <c r="AV207" s="507"/>
      <c r="AW207" s="507"/>
      <c r="AX207" s="507"/>
      <c r="AY207" s="507"/>
      <c r="AZ207" s="507"/>
      <c r="BA207" s="507"/>
      <c r="BB207" s="507"/>
      <c r="BC207" s="507"/>
      <c r="BD207" s="507"/>
      <c r="BE207" s="507"/>
      <c r="BF207" s="507"/>
      <c r="BG207" s="507"/>
      <c r="BH207" s="507"/>
      <c r="BI207" s="507"/>
      <c r="BJ207" s="507"/>
      <c r="BK207" s="507"/>
      <c r="BL207" s="507"/>
      <c r="BM207" s="507"/>
    </row>
    <row r="208" spans="1:65" ht="27" customHeight="1" x14ac:dyDescent="0.2">
      <c r="A208" s="564"/>
      <c r="B208" s="507"/>
      <c r="C208" s="507"/>
      <c r="D208" s="507"/>
      <c r="E208" s="507"/>
      <c r="F208" s="507"/>
      <c r="G208" s="507"/>
      <c r="H208" s="506"/>
      <c r="I208" s="506"/>
      <c r="J208" s="506"/>
      <c r="K208" s="506"/>
      <c r="L208" s="506"/>
      <c r="M208" s="506"/>
      <c r="N208" s="506"/>
      <c r="O208" s="506"/>
      <c r="P208" s="557"/>
      <c r="Q208" s="506"/>
      <c r="R208" s="558"/>
      <c r="S208" s="506"/>
      <c r="T208" s="506"/>
      <c r="U208" s="506"/>
      <c r="V208" s="604"/>
      <c r="W208" s="506"/>
      <c r="X208" s="506"/>
      <c r="Y208" s="557"/>
      <c r="Z208" s="506"/>
      <c r="AA208" s="507"/>
      <c r="AB208" s="507"/>
      <c r="AC208" s="507"/>
      <c r="AD208" s="507"/>
      <c r="AE208" s="507"/>
      <c r="AF208" s="507"/>
      <c r="AG208" s="507"/>
      <c r="AH208" s="507"/>
      <c r="AI208" s="507"/>
      <c r="AJ208" s="507"/>
      <c r="AK208" s="507"/>
      <c r="AL208" s="507"/>
      <c r="AM208" s="507"/>
      <c r="AN208" s="507"/>
      <c r="AO208" s="507"/>
      <c r="AP208" s="507"/>
      <c r="AQ208" s="563"/>
      <c r="AR208" s="563"/>
      <c r="AS208" s="507"/>
      <c r="AT208" s="507"/>
      <c r="AU208" s="507"/>
      <c r="AV208" s="507"/>
      <c r="AW208" s="507"/>
      <c r="AX208" s="507"/>
      <c r="AY208" s="507"/>
      <c r="AZ208" s="507"/>
      <c r="BA208" s="507"/>
      <c r="BB208" s="507"/>
      <c r="BC208" s="507"/>
      <c r="BD208" s="507"/>
      <c r="BE208" s="507"/>
      <c r="BF208" s="507"/>
      <c r="BG208" s="507"/>
      <c r="BH208" s="507"/>
      <c r="BI208" s="507"/>
      <c r="BJ208" s="507"/>
      <c r="BK208" s="507"/>
      <c r="BL208" s="507"/>
      <c r="BM208" s="507"/>
    </row>
    <row r="209" spans="1:65" ht="27" customHeight="1" x14ac:dyDescent="0.2">
      <c r="A209" s="564"/>
      <c r="B209" s="507"/>
      <c r="C209" s="507"/>
      <c r="D209" s="507"/>
      <c r="E209" s="507"/>
      <c r="F209" s="507"/>
      <c r="G209" s="507"/>
      <c r="H209" s="506"/>
      <c r="I209" s="506"/>
      <c r="J209" s="506"/>
      <c r="K209" s="506"/>
      <c r="L209" s="506"/>
      <c r="M209" s="506"/>
      <c r="N209" s="506"/>
      <c r="O209" s="506"/>
      <c r="P209" s="557"/>
      <c r="Q209" s="506"/>
      <c r="R209" s="558"/>
      <c r="S209" s="506"/>
      <c r="T209" s="506"/>
      <c r="U209" s="506"/>
      <c r="V209" s="604"/>
      <c r="W209" s="506"/>
      <c r="X209" s="506"/>
      <c r="Y209" s="557"/>
      <c r="Z209" s="506"/>
      <c r="AA209" s="507"/>
      <c r="AB209" s="507"/>
      <c r="AC209" s="507"/>
      <c r="AD209" s="507"/>
      <c r="AE209" s="507"/>
      <c r="AF209" s="507"/>
      <c r="AG209" s="507"/>
      <c r="AH209" s="507"/>
      <c r="AI209" s="507"/>
      <c r="AJ209" s="507"/>
      <c r="AK209" s="507"/>
      <c r="AL209" s="507"/>
      <c r="AM209" s="507"/>
      <c r="AN209" s="507"/>
      <c r="AO209" s="507"/>
      <c r="AP209" s="507"/>
      <c r="AQ209" s="563"/>
      <c r="AR209" s="563"/>
      <c r="AS209" s="507"/>
      <c r="AT209" s="507"/>
      <c r="AU209" s="507"/>
      <c r="AV209" s="507"/>
      <c r="AW209" s="507"/>
      <c r="AX209" s="507"/>
      <c r="AY209" s="507"/>
      <c r="AZ209" s="507"/>
      <c r="BA209" s="507"/>
      <c r="BB209" s="507"/>
      <c r="BC209" s="507"/>
      <c r="BD209" s="507"/>
      <c r="BE209" s="507"/>
      <c r="BF209" s="507"/>
      <c r="BG209" s="507"/>
      <c r="BH209" s="507"/>
      <c r="BI209" s="507"/>
      <c r="BJ209" s="507"/>
      <c r="BK209" s="507"/>
      <c r="BL209" s="507"/>
      <c r="BM209" s="507"/>
    </row>
    <row r="210" spans="1:65" ht="27" customHeight="1" x14ac:dyDescent="0.2">
      <c r="A210" s="564"/>
      <c r="B210" s="507"/>
      <c r="C210" s="507"/>
      <c r="D210" s="507"/>
      <c r="E210" s="507"/>
      <c r="F210" s="507"/>
      <c r="G210" s="507"/>
      <c r="H210" s="506"/>
      <c r="I210" s="506"/>
      <c r="J210" s="506"/>
      <c r="K210" s="506"/>
      <c r="L210" s="506"/>
      <c r="M210" s="506"/>
      <c r="N210" s="506"/>
      <c r="O210" s="506"/>
      <c r="P210" s="557"/>
      <c r="Q210" s="506"/>
      <c r="R210" s="558"/>
      <c r="S210" s="506"/>
      <c r="T210" s="506"/>
      <c r="U210" s="506"/>
      <c r="V210" s="604"/>
      <c r="W210" s="506"/>
      <c r="X210" s="506"/>
      <c r="Y210" s="557"/>
      <c r="Z210" s="506"/>
      <c r="AA210" s="507"/>
      <c r="AB210" s="507"/>
      <c r="AC210" s="507"/>
      <c r="AD210" s="507"/>
      <c r="AE210" s="507"/>
      <c r="AF210" s="507"/>
      <c r="AG210" s="507"/>
      <c r="AH210" s="507"/>
      <c r="AI210" s="507"/>
      <c r="AJ210" s="507"/>
      <c r="AK210" s="507"/>
      <c r="AL210" s="507"/>
      <c r="AM210" s="507"/>
      <c r="AN210" s="507"/>
      <c r="AO210" s="507"/>
      <c r="AP210" s="507"/>
      <c r="AQ210" s="563"/>
      <c r="AR210" s="563"/>
      <c r="AS210" s="507"/>
      <c r="AT210" s="507"/>
      <c r="AU210" s="507"/>
      <c r="AV210" s="507"/>
      <c r="AW210" s="507"/>
      <c r="AX210" s="507"/>
      <c r="AY210" s="507"/>
      <c r="AZ210" s="507"/>
      <c r="BA210" s="507"/>
      <c r="BB210" s="507"/>
      <c r="BC210" s="507"/>
      <c r="BD210" s="507"/>
      <c r="BE210" s="507"/>
      <c r="BF210" s="507"/>
      <c r="BG210" s="507"/>
      <c r="BH210" s="507"/>
      <c r="BI210" s="507"/>
      <c r="BJ210" s="507"/>
      <c r="BK210" s="507"/>
      <c r="BL210" s="507"/>
      <c r="BM210" s="507"/>
    </row>
    <row r="211" spans="1:65" ht="27" customHeight="1" x14ac:dyDescent="0.2">
      <c r="A211" s="564"/>
      <c r="B211" s="507"/>
      <c r="C211" s="507"/>
      <c r="D211" s="507"/>
      <c r="E211" s="507"/>
      <c r="F211" s="507"/>
      <c r="G211" s="507"/>
      <c r="H211" s="506"/>
      <c r="I211" s="506"/>
      <c r="J211" s="506"/>
      <c r="K211" s="506"/>
      <c r="L211" s="506"/>
      <c r="M211" s="506"/>
      <c r="N211" s="506"/>
      <c r="O211" s="506"/>
      <c r="P211" s="557"/>
      <c r="Q211" s="506"/>
      <c r="R211" s="558"/>
      <c r="S211" s="506"/>
      <c r="T211" s="506"/>
      <c r="U211" s="506"/>
      <c r="V211" s="604"/>
      <c r="W211" s="506"/>
      <c r="X211" s="506"/>
      <c r="Y211" s="557"/>
      <c r="Z211" s="506"/>
      <c r="AA211" s="507"/>
      <c r="AB211" s="507"/>
      <c r="AC211" s="507"/>
      <c r="AD211" s="507"/>
      <c r="AE211" s="507"/>
      <c r="AF211" s="507"/>
      <c r="AG211" s="507"/>
      <c r="AH211" s="507"/>
      <c r="AI211" s="507"/>
      <c r="AJ211" s="507"/>
      <c r="AK211" s="507"/>
      <c r="AL211" s="507"/>
      <c r="AM211" s="507"/>
      <c r="AN211" s="507"/>
      <c r="AO211" s="507"/>
      <c r="AP211" s="507"/>
      <c r="AQ211" s="563"/>
      <c r="AR211" s="563"/>
      <c r="AS211" s="507"/>
      <c r="AT211" s="507"/>
      <c r="AU211" s="507"/>
      <c r="AV211" s="507"/>
      <c r="AW211" s="507"/>
      <c r="AX211" s="507"/>
      <c r="AY211" s="507"/>
      <c r="AZ211" s="507"/>
      <c r="BA211" s="507"/>
      <c r="BB211" s="507"/>
      <c r="BC211" s="507"/>
      <c r="BD211" s="507"/>
      <c r="BE211" s="507"/>
      <c r="BF211" s="507"/>
      <c r="BG211" s="507"/>
      <c r="BH211" s="507"/>
      <c r="BI211" s="507"/>
      <c r="BJ211" s="507"/>
      <c r="BK211" s="507"/>
      <c r="BL211" s="507"/>
      <c r="BM211" s="507"/>
    </row>
    <row r="212" spans="1:65" ht="27" customHeight="1" x14ac:dyDescent="0.2">
      <c r="A212" s="564"/>
      <c r="B212" s="507"/>
      <c r="C212" s="507"/>
      <c r="D212" s="507"/>
      <c r="E212" s="507"/>
      <c r="F212" s="507"/>
      <c r="G212" s="507"/>
      <c r="H212" s="506"/>
      <c r="I212" s="506"/>
      <c r="J212" s="506"/>
      <c r="K212" s="506"/>
      <c r="L212" s="506"/>
      <c r="M212" s="506"/>
      <c r="N212" s="506"/>
      <c r="O212" s="506"/>
      <c r="P212" s="557"/>
      <c r="Q212" s="506"/>
      <c r="R212" s="558"/>
      <c r="S212" s="506"/>
      <c r="T212" s="506"/>
      <c r="U212" s="506"/>
      <c r="V212" s="604"/>
      <c r="W212" s="506"/>
      <c r="X212" s="506"/>
      <c r="Y212" s="557"/>
      <c r="Z212" s="506"/>
      <c r="AA212" s="507"/>
      <c r="AB212" s="507"/>
      <c r="AC212" s="507"/>
      <c r="AD212" s="507"/>
      <c r="AE212" s="507"/>
      <c r="AF212" s="507"/>
      <c r="AG212" s="507"/>
      <c r="AH212" s="507"/>
      <c r="AI212" s="507"/>
      <c r="AJ212" s="507"/>
      <c r="AK212" s="507"/>
      <c r="AL212" s="507"/>
      <c r="AM212" s="507"/>
      <c r="AN212" s="507"/>
      <c r="AO212" s="507"/>
      <c r="AP212" s="507"/>
      <c r="AQ212" s="563"/>
      <c r="AR212" s="563"/>
      <c r="AS212" s="507"/>
      <c r="AT212" s="507"/>
      <c r="AU212" s="507"/>
      <c r="AV212" s="507"/>
      <c r="AW212" s="507"/>
      <c r="AX212" s="507"/>
      <c r="AY212" s="507"/>
      <c r="AZ212" s="507"/>
      <c r="BA212" s="507"/>
      <c r="BB212" s="507"/>
      <c r="BC212" s="507"/>
      <c r="BD212" s="507"/>
      <c r="BE212" s="507"/>
      <c r="BF212" s="507"/>
      <c r="BG212" s="507"/>
      <c r="BH212" s="507"/>
      <c r="BI212" s="507"/>
      <c r="BJ212" s="507"/>
      <c r="BK212" s="507"/>
      <c r="BL212" s="507"/>
      <c r="BM212" s="507"/>
    </row>
    <row r="213" spans="1:65" ht="27" customHeight="1" x14ac:dyDescent="0.2">
      <c r="A213" s="564"/>
      <c r="B213" s="507"/>
      <c r="C213" s="507"/>
      <c r="D213" s="507"/>
      <c r="E213" s="507"/>
      <c r="F213" s="507"/>
      <c r="G213" s="507"/>
      <c r="H213" s="506"/>
      <c r="I213" s="506"/>
      <c r="J213" s="506"/>
      <c r="K213" s="506"/>
      <c r="L213" s="506"/>
      <c r="M213" s="506"/>
      <c r="N213" s="506"/>
      <c r="O213" s="506"/>
      <c r="P213" s="557"/>
      <c r="Q213" s="506"/>
      <c r="R213" s="558"/>
      <c r="S213" s="506"/>
      <c r="T213" s="506"/>
      <c r="U213" s="506"/>
      <c r="V213" s="604"/>
      <c r="W213" s="506"/>
      <c r="X213" s="506"/>
      <c r="Y213" s="557"/>
      <c r="Z213" s="506"/>
      <c r="AA213" s="507"/>
      <c r="AB213" s="507"/>
      <c r="AC213" s="507"/>
      <c r="AD213" s="507"/>
      <c r="AE213" s="507"/>
      <c r="AF213" s="507"/>
      <c r="AG213" s="507"/>
      <c r="AH213" s="507"/>
      <c r="AI213" s="507"/>
      <c r="AJ213" s="507"/>
      <c r="AK213" s="507"/>
      <c r="AL213" s="507"/>
      <c r="AM213" s="507"/>
      <c r="AN213" s="507"/>
      <c r="AO213" s="507"/>
      <c r="AP213" s="507"/>
      <c r="AQ213" s="563"/>
      <c r="AR213" s="563"/>
      <c r="AS213" s="507"/>
      <c r="AT213" s="507"/>
      <c r="AU213" s="507"/>
      <c r="AV213" s="507"/>
      <c r="AW213" s="507"/>
      <c r="AX213" s="507"/>
      <c r="AY213" s="507"/>
      <c r="AZ213" s="507"/>
      <c r="BA213" s="507"/>
      <c r="BB213" s="507"/>
      <c r="BC213" s="507"/>
      <c r="BD213" s="507"/>
      <c r="BE213" s="507"/>
      <c r="BF213" s="507"/>
      <c r="BG213" s="507"/>
      <c r="BH213" s="507"/>
      <c r="BI213" s="507"/>
      <c r="BJ213" s="507"/>
      <c r="BK213" s="507"/>
      <c r="BL213" s="507"/>
      <c r="BM213" s="507"/>
    </row>
    <row r="214" spans="1:65" ht="27" customHeight="1" x14ac:dyDescent="0.2">
      <c r="A214" s="564"/>
      <c r="B214" s="507"/>
      <c r="C214" s="507"/>
      <c r="D214" s="507"/>
      <c r="E214" s="507"/>
      <c r="F214" s="507"/>
      <c r="G214" s="507"/>
      <c r="H214" s="506"/>
      <c r="I214" s="506"/>
      <c r="J214" s="506"/>
      <c r="K214" s="506"/>
      <c r="L214" s="506"/>
      <c r="M214" s="506"/>
      <c r="N214" s="506"/>
      <c r="O214" s="506"/>
      <c r="P214" s="557"/>
      <c r="Q214" s="506"/>
      <c r="R214" s="558"/>
      <c r="S214" s="506"/>
      <c r="T214" s="506"/>
      <c r="U214" s="506"/>
      <c r="V214" s="604"/>
      <c r="W214" s="506"/>
      <c r="X214" s="506"/>
      <c r="Y214" s="557"/>
      <c r="Z214" s="506"/>
      <c r="AA214" s="507"/>
      <c r="AB214" s="507"/>
      <c r="AC214" s="507"/>
      <c r="AD214" s="507"/>
      <c r="AE214" s="507"/>
      <c r="AF214" s="507"/>
      <c r="AG214" s="507"/>
      <c r="AH214" s="507"/>
      <c r="AI214" s="507"/>
      <c r="AJ214" s="507"/>
      <c r="AK214" s="507"/>
      <c r="AL214" s="507"/>
      <c r="AM214" s="507"/>
      <c r="AN214" s="507"/>
      <c r="AO214" s="507"/>
      <c r="AP214" s="507"/>
      <c r="AQ214" s="563"/>
      <c r="AR214" s="563"/>
      <c r="AS214" s="507"/>
      <c r="AT214" s="507"/>
      <c r="AU214" s="507"/>
      <c r="AV214" s="507"/>
      <c r="AW214" s="507"/>
      <c r="AX214" s="507"/>
      <c r="AY214" s="507"/>
      <c r="AZ214" s="507"/>
      <c r="BA214" s="507"/>
      <c r="BB214" s="507"/>
      <c r="BC214" s="507"/>
      <c r="BD214" s="507"/>
      <c r="BE214" s="507"/>
      <c r="BF214" s="507"/>
      <c r="BG214" s="507"/>
      <c r="BH214" s="507"/>
      <c r="BI214" s="507"/>
      <c r="BJ214" s="507"/>
      <c r="BK214" s="507"/>
      <c r="BL214" s="507"/>
      <c r="BM214" s="507"/>
    </row>
    <row r="215" spans="1:65" ht="27" customHeight="1" x14ac:dyDescent="0.2">
      <c r="A215" s="564"/>
      <c r="B215" s="507"/>
      <c r="C215" s="507"/>
      <c r="D215" s="507"/>
      <c r="E215" s="507"/>
      <c r="F215" s="507"/>
      <c r="G215" s="507"/>
      <c r="H215" s="506"/>
      <c r="I215" s="506"/>
      <c r="J215" s="506"/>
      <c r="K215" s="506"/>
      <c r="L215" s="506"/>
      <c r="M215" s="506"/>
      <c r="N215" s="506"/>
      <c r="O215" s="506"/>
      <c r="P215" s="557"/>
      <c r="Q215" s="506"/>
      <c r="R215" s="558"/>
      <c r="S215" s="506"/>
      <c r="T215" s="506"/>
      <c r="U215" s="506"/>
      <c r="V215" s="604"/>
      <c r="W215" s="506"/>
      <c r="X215" s="506"/>
      <c r="Y215" s="557"/>
      <c r="Z215" s="506"/>
      <c r="AA215" s="507"/>
      <c r="AB215" s="507"/>
      <c r="AC215" s="507"/>
      <c r="AD215" s="507"/>
      <c r="AE215" s="507"/>
      <c r="AF215" s="507"/>
      <c r="AG215" s="507"/>
      <c r="AH215" s="507"/>
      <c r="AI215" s="507"/>
      <c r="AJ215" s="507"/>
      <c r="AK215" s="507"/>
      <c r="AL215" s="507"/>
      <c r="AM215" s="507"/>
      <c r="AN215" s="507"/>
      <c r="AO215" s="507"/>
      <c r="AP215" s="507"/>
      <c r="AQ215" s="563"/>
      <c r="AR215" s="563"/>
      <c r="AS215" s="507"/>
      <c r="AT215" s="507"/>
      <c r="AU215" s="507"/>
      <c r="AV215" s="507"/>
      <c r="AW215" s="507"/>
      <c r="AX215" s="507"/>
      <c r="AY215" s="507"/>
      <c r="AZ215" s="507"/>
      <c r="BA215" s="507"/>
      <c r="BB215" s="507"/>
      <c r="BC215" s="507"/>
      <c r="BD215" s="507"/>
      <c r="BE215" s="507"/>
      <c r="BF215" s="507"/>
      <c r="BG215" s="507"/>
      <c r="BH215" s="507"/>
      <c r="BI215" s="507"/>
      <c r="BJ215" s="507"/>
      <c r="BK215" s="507"/>
      <c r="BL215" s="507"/>
      <c r="BM215" s="507"/>
    </row>
    <row r="216" spans="1:65" ht="27" customHeight="1" x14ac:dyDescent="0.2">
      <c r="A216" s="564"/>
      <c r="B216" s="507"/>
      <c r="C216" s="507"/>
      <c r="D216" s="507"/>
      <c r="E216" s="507"/>
      <c r="F216" s="507"/>
      <c r="G216" s="507"/>
      <c r="H216" s="506"/>
      <c r="I216" s="506"/>
      <c r="J216" s="506"/>
      <c r="K216" s="506"/>
      <c r="L216" s="506"/>
      <c r="M216" s="506"/>
      <c r="N216" s="506"/>
      <c r="O216" s="506"/>
      <c r="P216" s="557"/>
      <c r="Q216" s="506"/>
      <c r="R216" s="558"/>
      <c r="S216" s="506"/>
      <c r="T216" s="506"/>
      <c r="U216" s="506"/>
      <c r="V216" s="604"/>
      <c r="W216" s="506"/>
      <c r="X216" s="506"/>
      <c r="Y216" s="557"/>
      <c r="Z216" s="506"/>
      <c r="AA216" s="507"/>
      <c r="AB216" s="507"/>
      <c r="AC216" s="507"/>
      <c r="AD216" s="507"/>
      <c r="AE216" s="507"/>
      <c r="AF216" s="507"/>
      <c r="AG216" s="507"/>
      <c r="AH216" s="507"/>
      <c r="AI216" s="507"/>
      <c r="AJ216" s="507"/>
      <c r="AK216" s="507"/>
      <c r="AL216" s="507"/>
      <c r="AM216" s="507"/>
      <c r="AN216" s="507"/>
      <c r="AO216" s="507"/>
      <c r="AP216" s="507"/>
      <c r="AQ216" s="563"/>
      <c r="AR216" s="563"/>
      <c r="AS216" s="507"/>
      <c r="AT216" s="507"/>
      <c r="AU216" s="507"/>
      <c r="AV216" s="507"/>
      <c r="AW216" s="507"/>
      <c r="AX216" s="507"/>
      <c r="AY216" s="507"/>
      <c r="AZ216" s="507"/>
      <c r="BA216" s="507"/>
      <c r="BB216" s="507"/>
      <c r="BC216" s="507"/>
      <c r="BD216" s="507"/>
      <c r="BE216" s="507"/>
      <c r="BF216" s="507"/>
      <c r="BG216" s="507"/>
      <c r="BH216" s="507"/>
      <c r="BI216" s="507"/>
      <c r="BJ216" s="507"/>
      <c r="BK216" s="507"/>
      <c r="BL216" s="507"/>
      <c r="BM216" s="507"/>
    </row>
    <row r="217" spans="1:65" ht="27" customHeight="1" x14ac:dyDescent="0.2">
      <c r="A217" s="564"/>
      <c r="B217" s="507"/>
      <c r="C217" s="507"/>
      <c r="D217" s="507"/>
      <c r="E217" s="507"/>
      <c r="F217" s="507"/>
      <c r="G217" s="507"/>
      <c r="H217" s="506"/>
      <c r="I217" s="506"/>
      <c r="J217" s="506"/>
      <c r="K217" s="506"/>
      <c r="L217" s="506"/>
      <c r="M217" s="506"/>
      <c r="N217" s="506"/>
      <c r="O217" s="506"/>
      <c r="P217" s="557"/>
      <c r="Q217" s="506"/>
      <c r="R217" s="558"/>
      <c r="S217" s="506"/>
      <c r="T217" s="506"/>
      <c r="U217" s="506"/>
      <c r="V217" s="604"/>
      <c r="W217" s="506"/>
      <c r="X217" s="506"/>
      <c r="Y217" s="557"/>
      <c r="Z217" s="506"/>
      <c r="AA217" s="507"/>
      <c r="AB217" s="507"/>
      <c r="AC217" s="507"/>
      <c r="AD217" s="507"/>
      <c r="AE217" s="507"/>
      <c r="AF217" s="507"/>
      <c r="AG217" s="507"/>
      <c r="AH217" s="507"/>
      <c r="AI217" s="507"/>
      <c r="AJ217" s="507"/>
      <c r="AK217" s="507"/>
      <c r="AL217" s="507"/>
      <c r="AM217" s="507"/>
      <c r="AN217" s="507"/>
      <c r="AO217" s="507"/>
      <c r="AP217" s="507"/>
      <c r="AQ217" s="563"/>
      <c r="AR217" s="563"/>
      <c r="AS217" s="507"/>
      <c r="AT217" s="507"/>
      <c r="AU217" s="507"/>
      <c r="AV217" s="507"/>
      <c r="AW217" s="507"/>
      <c r="AX217" s="507"/>
      <c r="AY217" s="507"/>
      <c r="AZ217" s="507"/>
      <c r="BA217" s="507"/>
      <c r="BB217" s="507"/>
      <c r="BC217" s="507"/>
      <c r="BD217" s="507"/>
      <c r="BE217" s="507"/>
      <c r="BF217" s="507"/>
      <c r="BG217" s="507"/>
      <c r="BH217" s="507"/>
      <c r="BI217" s="507"/>
      <c r="BJ217" s="507"/>
      <c r="BK217" s="507"/>
      <c r="BL217" s="507"/>
      <c r="BM217" s="507"/>
    </row>
    <row r="218" spans="1:65" ht="27" customHeight="1" x14ac:dyDescent="0.2">
      <c r="A218" s="564"/>
      <c r="B218" s="507"/>
      <c r="C218" s="507"/>
      <c r="D218" s="507"/>
      <c r="E218" s="507"/>
      <c r="F218" s="507"/>
      <c r="G218" s="507"/>
      <c r="H218" s="506"/>
      <c r="I218" s="506"/>
      <c r="J218" s="506"/>
      <c r="K218" s="506"/>
      <c r="L218" s="506"/>
      <c r="M218" s="506"/>
      <c r="N218" s="506"/>
      <c r="O218" s="506"/>
      <c r="P218" s="557"/>
      <c r="Q218" s="506"/>
      <c r="R218" s="558"/>
      <c r="S218" s="506"/>
      <c r="T218" s="506"/>
      <c r="U218" s="506"/>
      <c r="V218" s="604"/>
      <c r="W218" s="506"/>
      <c r="X218" s="506"/>
      <c r="Y218" s="557"/>
      <c r="Z218" s="506"/>
      <c r="AA218" s="507"/>
      <c r="AB218" s="507"/>
      <c r="AC218" s="507"/>
      <c r="AD218" s="507"/>
      <c r="AE218" s="507"/>
      <c r="AF218" s="507"/>
      <c r="AG218" s="507"/>
      <c r="AH218" s="507"/>
      <c r="AI218" s="507"/>
      <c r="AJ218" s="507"/>
      <c r="AK218" s="507"/>
      <c r="AL218" s="507"/>
      <c r="AM218" s="507"/>
      <c r="AN218" s="507"/>
      <c r="AO218" s="507"/>
      <c r="AP218" s="507"/>
      <c r="AQ218" s="563"/>
      <c r="AR218" s="563"/>
      <c r="AS218" s="507"/>
      <c r="AT218" s="507"/>
      <c r="AU218" s="507"/>
      <c r="AV218" s="507"/>
      <c r="AW218" s="507"/>
      <c r="AX218" s="507"/>
      <c r="AY218" s="507"/>
      <c r="AZ218" s="507"/>
      <c r="BA218" s="507"/>
      <c r="BB218" s="507"/>
      <c r="BC218" s="507"/>
      <c r="BD218" s="507"/>
      <c r="BE218" s="507"/>
      <c r="BF218" s="507"/>
      <c r="BG218" s="507"/>
      <c r="BH218" s="507"/>
      <c r="BI218" s="507"/>
      <c r="BJ218" s="507"/>
      <c r="BK218" s="507"/>
      <c r="BL218" s="507"/>
      <c r="BM218" s="507"/>
    </row>
    <row r="219" spans="1:65" ht="27" customHeight="1" x14ac:dyDescent="0.2">
      <c r="A219" s="564"/>
      <c r="B219" s="507"/>
      <c r="C219" s="507"/>
      <c r="D219" s="507"/>
      <c r="E219" s="507"/>
      <c r="F219" s="507"/>
      <c r="G219" s="507"/>
      <c r="H219" s="506"/>
      <c r="I219" s="506"/>
      <c r="J219" s="506"/>
      <c r="K219" s="506"/>
      <c r="L219" s="506"/>
      <c r="M219" s="506"/>
      <c r="N219" s="506"/>
      <c r="O219" s="506"/>
      <c r="P219" s="557"/>
      <c r="Q219" s="506"/>
      <c r="R219" s="558"/>
      <c r="S219" s="506"/>
      <c r="T219" s="506"/>
      <c r="U219" s="506"/>
      <c r="V219" s="604"/>
      <c r="W219" s="506"/>
      <c r="X219" s="506"/>
      <c r="Y219" s="557"/>
      <c r="Z219" s="506"/>
      <c r="AA219" s="507"/>
      <c r="AB219" s="507"/>
      <c r="AC219" s="507"/>
      <c r="AD219" s="507"/>
      <c r="AE219" s="507"/>
      <c r="AF219" s="507"/>
      <c r="AG219" s="507"/>
      <c r="AH219" s="507"/>
      <c r="AI219" s="507"/>
      <c r="AJ219" s="507"/>
      <c r="AK219" s="507"/>
      <c r="AL219" s="507"/>
      <c r="AM219" s="507"/>
      <c r="AN219" s="507"/>
      <c r="AO219" s="507"/>
      <c r="AP219" s="507"/>
      <c r="AQ219" s="563"/>
      <c r="AR219" s="563"/>
      <c r="AS219" s="507"/>
      <c r="AT219" s="507"/>
      <c r="AU219" s="507"/>
      <c r="AV219" s="507"/>
      <c r="AW219" s="507"/>
      <c r="AX219" s="507"/>
      <c r="AY219" s="507"/>
      <c r="AZ219" s="507"/>
      <c r="BA219" s="507"/>
      <c r="BB219" s="507"/>
      <c r="BC219" s="507"/>
      <c r="BD219" s="507"/>
      <c r="BE219" s="507"/>
      <c r="BF219" s="507"/>
      <c r="BG219" s="507"/>
      <c r="BH219" s="507"/>
      <c r="BI219" s="507"/>
      <c r="BJ219" s="507"/>
      <c r="BK219" s="507"/>
      <c r="BL219" s="507"/>
      <c r="BM219" s="507"/>
    </row>
    <row r="220" spans="1:65" ht="27" customHeight="1" x14ac:dyDescent="0.2">
      <c r="A220" s="564"/>
      <c r="B220" s="507"/>
      <c r="C220" s="507"/>
      <c r="D220" s="507"/>
      <c r="E220" s="507"/>
      <c r="F220" s="507"/>
      <c r="G220" s="507"/>
      <c r="H220" s="506"/>
      <c r="I220" s="506"/>
      <c r="J220" s="506"/>
      <c r="K220" s="506"/>
      <c r="L220" s="506"/>
      <c r="M220" s="506"/>
      <c r="N220" s="506"/>
      <c r="O220" s="506"/>
      <c r="P220" s="557"/>
      <c r="Q220" s="506"/>
      <c r="R220" s="558"/>
      <c r="S220" s="506"/>
      <c r="T220" s="506"/>
      <c r="U220" s="506"/>
      <c r="V220" s="604"/>
      <c r="W220" s="506"/>
      <c r="X220" s="506"/>
      <c r="Y220" s="557"/>
      <c r="Z220" s="506"/>
      <c r="AA220" s="507"/>
      <c r="AB220" s="507"/>
      <c r="AC220" s="507"/>
      <c r="AD220" s="507"/>
      <c r="AE220" s="507"/>
      <c r="AF220" s="507"/>
      <c r="AG220" s="507"/>
      <c r="AH220" s="507"/>
      <c r="AI220" s="507"/>
      <c r="AJ220" s="507"/>
      <c r="AK220" s="507"/>
      <c r="AL220" s="507"/>
      <c r="AM220" s="507"/>
      <c r="AN220" s="507"/>
      <c r="AO220" s="507"/>
      <c r="AP220" s="507"/>
      <c r="AQ220" s="563"/>
      <c r="AR220" s="563"/>
      <c r="AS220" s="507"/>
      <c r="AT220" s="507"/>
      <c r="AU220" s="507"/>
      <c r="AV220" s="507"/>
      <c r="AW220" s="507"/>
      <c r="AX220" s="507"/>
      <c r="AY220" s="507"/>
      <c r="AZ220" s="507"/>
      <c r="BA220" s="507"/>
      <c r="BB220" s="507"/>
      <c r="BC220" s="507"/>
      <c r="BD220" s="507"/>
      <c r="BE220" s="507"/>
      <c r="BF220" s="507"/>
      <c r="BG220" s="507"/>
      <c r="BH220" s="507"/>
      <c r="BI220" s="507"/>
      <c r="BJ220" s="507"/>
      <c r="BK220" s="507"/>
      <c r="BL220" s="507"/>
      <c r="BM220" s="507"/>
    </row>
    <row r="221" spans="1:65" ht="27" customHeight="1" x14ac:dyDescent="0.2">
      <c r="A221" s="564"/>
      <c r="B221" s="507"/>
      <c r="C221" s="507"/>
      <c r="D221" s="507"/>
      <c r="E221" s="507"/>
      <c r="F221" s="507"/>
      <c r="G221" s="507"/>
      <c r="H221" s="506"/>
      <c r="I221" s="506"/>
      <c r="J221" s="506"/>
      <c r="K221" s="506"/>
      <c r="L221" s="506"/>
      <c r="M221" s="506"/>
      <c r="N221" s="506"/>
      <c r="O221" s="506"/>
      <c r="P221" s="557"/>
      <c r="Q221" s="506"/>
      <c r="R221" s="558"/>
      <c r="S221" s="506"/>
      <c r="T221" s="506"/>
      <c r="U221" s="506"/>
      <c r="V221" s="604"/>
      <c r="W221" s="506"/>
      <c r="X221" s="506"/>
      <c r="Y221" s="557"/>
      <c r="Z221" s="506"/>
      <c r="AA221" s="507"/>
      <c r="AB221" s="507"/>
      <c r="AC221" s="507"/>
      <c r="AD221" s="507"/>
      <c r="AE221" s="507"/>
      <c r="AF221" s="507"/>
      <c r="AG221" s="507"/>
      <c r="AH221" s="507"/>
      <c r="AI221" s="507"/>
      <c r="AJ221" s="507"/>
      <c r="AK221" s="507"/>
      <c r="AL221" s="507"/>
      <c r="AM221" s="507"/>
      <c r="AN221" s="507"/>
      <c r="AO221" s="507"/>
      <c r="AP221" s="507"/>
      <c r="AQ221" s="563"/>
      <c r="AR221" s="563"/>
      <c r="AS221" s="507"/>
      <c r="AT221" s="507"/>
      <c r="AU221" s="507"/>
      <c r="AV221" s="507"/>
      <c r="AW221" s="507"/>
      <c r="AX221" s="507"/>
      <c r="AY221" s="507"/>
      <c r="AZ221" s="507"/>
      <c r="BA221" s="507"/>
      <c r="BB221" s="507"/>
      <c r="BC221" s="507"/>
      <c r="BD221" s="507"/>
      <c r="BE221" s="507"/>
      <c r="BF221" s="507"/>
      <c r="BG221" s="507"/>
      <c r="BH221" s="507"/>
      <c r="BI221" s="507"/>
      <c r="BJ221" s="507"/>
      <c r="BK221" s="507"/>
      <c r="BL221" s="507"/>
      <c r="BM221" s="507"/>
    </row>
    <row r="222" spans="1:65" ht="27" customHeight="1" x14ac:dyDescent="0.2">
      <c r="A222" s="564"/>
      <c r="B222" s="507"/>
      <c r="C222" s="507"/>
      <c r="D222" s="507"/>
      <c r="E222" s="507"/>
      <c r="F222" s="507"/>
      <c r="G222" s="507"/>
      <c r="H222" s="506"/>
      <c r="I222" s="506"/>
      <c r="J222" s="506"/>
      <c r="K222" s="506"/>
      <c r="L222" s="506"/>
      <c r="M222" s="506"/>
      <c r="N222" s="506"/>
      <c r="O222" s="506"/>
      <c r="P222" s="557"/>
      <c r="Q222" s="506"/>
      <c r="R222" s="558"/>
      <c r="S222" s="506"/>
      <c r="T222" s="506"/>
      <c r="U222" s="506"/>
      <c r="V222" s="604"/>
      <c r="W222" s="506"/>
      <c r="X222" s="506"/>
      <c r="Y222" s="557"/>
      <c r="Z222" s="506"/>
      <c r="AA222" s="507"/>
      <c r="AB222" s="507"/>
      <c r="AC222" s="507"/>
      <c r="AD222" s="507"/>
      <c r="AE222" s="507"/>
      <c r="AF222" s="507"/>
      <c r="AG222" s="507"/>
      <c r="AH222" s="507"/>
      <c r="AI222" s="507"/>
      <c r="AJ222" s="507"/>
      <c r="AK222" s="507"/>
      <c r="AL222" s="507"/>
      <c r="AM222" s="507"/>
      <c r="AN222" s="507"/>
      <c r="AO222" s="507"/>
      <c r="AP222" s="507"/>
      <c r="AQ222" s="563"/>
      <c r="AR222" s="563"/>
      <c r="AS222" s="507"/>
      <c r="AT222" s="507"/>
      <c r="AU222" s="507"/>
      <c r="AV222" s="507"/>
      <c r="AW222" s="507"/>
      <c r="AX222" s="507"/>
      <c r="AY222" s="507"/>
      <c r="AZ222" s="507"/>
      <c r="BA222" s="507"/>
      <c r="BB222" s="507"/>
      <c r="BC222" s="507"/>
      <c r="BD222" s="507"/>
      <c r="BE222" s="507"/>
      <c r="BF222" s="507"/>
      <c r="BG222" s="507"/>
      <c r="BH222" s="507"/>
      <c r="BI222" s="507"/>
      <c r="BJ222" s="507"/>
      <c r="BK222" s="507"/>
      <c r="BL222" s="507"/>
      <c r="BM222" s="507"/>
    </row>
    <row r="223" spans="1:65" ht="27" customHeight="1" x14ac:dyDescent="0.2">
      <c r="A223" s="564"/>
      <c r="B223" s="507"/>
      <c r="C223" s="507"/>
      <c r="D223" s="507"/>
      <c r="E223" s="507"/>
      <c r="F223" s="507"/>
      <c r="G223" s="507"/>
      <c r="H223" s="506"/>
      <c r="I223" s="506"/>
      <c r="J223" s="506"/>
      <c r="K223" s="506"/>
      <c r="L223" s="506"/>
      <c r="M223" s="506"/>
      <c r="N223" s="506"/>
      <c r="O223" s="506"/>
      <c r="P223" s="557"/>
      <c r="Q223" s="506"/>
      <c r="R223" s="558"/>
      <c r="S223" s="506"/>
      <c r="T223" s="506"/>
      <c r="U223" s="506"/>
      <c r="V223" s="604"/>
      <c r="W223" s="506"/>
      <c r="X223" s="506"/>
      <c r="Y223" s="557"/>
      <c r="Z223" s="506"/>
      <c r="AA223" s="507"/>
      <c r="AB223" s="507"/>
      <c r="AC223" s="507"/>
      <c r="AD223" s="507"/>
      <c r="AE223" s="507"/>
      <c r="AF223" s="507"/>
      <c r="AG223" s="507"/>
      <c r="AH223" s="507"/>
      <c r="AI223" s="507"/>
      <c r="AJ223" s="507"/>
      <c r="AK223" s="507"/>
      <c r="AL223" s="507"/>
      <c r="AM223" s="507"/>
      <c r="AN223" s="507"/>
      <c r="AO223" s="507"/>
      <c r="AP223" s="507"/>
      <c r="AQ223" s="563"/>
      <c r="AR223" s="563"/>
      <c r="AS223" s="507"/>
      <c r="AT223" s="507"/>
      <c r="AU223" s="507"/>
      <c r="AV223" s="507"/>
      <c r="AW223" s="507"/>
      <c r="AX223" s="507"/>
      <c r="AY223" s="507"/>
      <c r="AZ223" s="507"/>
      <c r="BA223" s="507"/>
      <c r="BB223" s="507"/>
      <c r="BC223" s="507"/>
      <c r="BD223" s="507"/>
      <c r="BE223" s="507"/>
      <c r="BF223" s="507"/>
      <c r="BG223" s="507"/>
      <c r="BH223" s="507"/>
      <c r="BI223" s="507"/>
      <c r="BJ223" s="507"/>
      <c r="BK223" s="507"/>
      <c r="BL223" s="507"/>
      <c r="BM223" s="507"/>
    </row>
    <row r="224" spans="1:65" ht="27" customHeight="1" x14ac:dyDescent="0.2">
      <c r="A224" s="564"/>
      <c r="B224" s="507"/>
      <c r="C224" s="507"/>
      <c r="D224" s="507"/>
      <c r="E224" s="507"/>
      <c r="F224" s="507"/>
      <c r="G224" s="507"/>
      <c r="H224" s="506"/>
      <c r="I224" s="506"/>
      <c r="J224" s="506"/>
      <c r="K224" s="506"/>
      <c r="L224" s="506"/>
      <c r="M224" s="506"/>
      <c r="N224" s="506"/>
      <c r="O224" s="506"/>
      <c r="P224" s="557"/>
      <c r="Q224" s="506"/>
      <c r="R224" s="558"/>
      <c r="S224" s="506"/>
      <c r="T224" s="506"/>
      <c r="U224" s="506"/>
      <c r="V224" s="604"/>
      <c r="W224" s="506"/>
      <c r="X224" s="506"/>
      <c r="Y224" s="557"/>
      <c r="Z224" s="506"/>
      <c r="AA224" s="507"/>
      <c r="AB224" s="507"/>
      <c r="AC224" s="507"/>
      <c r="AD224" s="507"/>
      <c r="AE224" s="507"/>
      <c r="AF224" s="507"/>
      <c r="AG224" s="507"/>
      <c r="AH224" s="507"/>
      <c r="AI224" s="507"/>
      <c r="AJ224" s="507"/>
      <c r="AK224" s="507"/>
      <c r="AL224" s="507"/>
      <c r="AM224" s="507"/>
      <c r="AN224" s="507"/>
      <c r="AO224" s="507"/>
      <c r="AP224" s="507"/>
      <c r="AQ224" s="563"/>
      <c r="AR224" s="563"/>
      <c r="AS224" s="507"/>
      <c r="AT224" s="507"/>
      <c r="AU224" s="507"/>
      <c r="AV224" s="507"/>
      <c r="AW224" s="507"/>
      <c r="AX224" s="507"/>
      <c r="AY224" s="507"/>
      <c r="AZ224" s="507"/>
      <c r="BA224" s="507"/>
      <c r="BB224" s="507"/>
      <c r="BC224" s="507"/>
      <c r="BD224" s="507"/>
      <c r="BE224" s="507"/>
      <c r="BF224" s="507"/>
      <c r="BG224" s="507"/>
      <c r="BH224" s="507"/>
      <c r="BI224" s="507"/>
      <c r="BJ224" s="507"/>
      <c r="BK224" s="507"/>
      <c r="BL224" s="507"/>
      <c r="BM224" s="507"/>
    </row>
    <row r="225" spans="1:65" ht="27" customHeight="1" x14ac:dyDescent="0.2">
      <c r="A225" s="564"/>
      <c r="B225" s="507"/>
      <c r="C225" s="507"/>
      <c r="D225" s="507"/>
      <c r="E225" s="507"/>
      <c r="F225" s="507"/>
      <c r="G225" s="507"/>
      <c r="H225" s="506"/>
      <c r="I225" s="506"/>
      <c r="J225" s="506"/>
      <c r="K225" s="506"/>
      <c r="L225" s="506"/>
      <c r="M225" s="506"/>
      <c r="N225" s="506"/>
      <c r="O225" s="506"/>
      <c r="P225" s="557"/>
      <c r="Q225" s="506"/>
      <c r="R225" s="558"/>
      <c r="S225" s="506"/>
      <c r="T225" s="506"/>
      <c r="U225" s="506"/>
      <c r="V225" s="604"/>
      <c r="W225" s="506"/>
      <c r="X225" s="506"/>
      <c r="Y225" s="557"/>
      <c r="Z225" s="506"/>
      <c r="AA225" s="507"/>
      <c r="AB225" s="507"/>
      <c r="AC225" s="507"/>
      <c r="AD225" s="507"/>
      <c r="AE225" s="507"/>
      <c r="AF225" s="507"/>
      <c r="AG225" s="507"/>
      <c r="AH225" s="507"/>
      <c r="AI225" s="507"/>
      <c r="AJ225" s="507"/>
      <c r="AK225" s="507"/>
      <c r="AL225" s="507"/>
      <c r="AM225" s="507"/>
      <c r="AN225" s="507"/>
      <c r="AO225" s="507"/>
      <c r="AP225" s="507"/>
      <c r="AQ225" s="563"/>
      <c r="AR225" s="563"/>
      <c r="AS225" s="507"/>
      <c r="AT225" s="507"/>
      <c r="AU225" s="507"/>
      <c r="AV225" s="507"/>
      <c r="AW225" s="507"/>
      <c r="AX225" s="507"/>
      <c r="AY225" s="507"/>
      <c r="AZ225" s="507"/>
      <c r="BA225" s="507"/>
      <c r="BB225" s="507"/>
      <c r="BC225" s="507"/>
      <c r="BD225" s="507"/>
      <c r="BE225" s="507"/>
      <c r="BF225" s="507"/>
      <c r="BG225" s="507"/>
      <c r="BH225" s="507"/>
      <c r="BI225" s="507"/>
      <c r="BJ225" s="507"/>
      <c r="BK225" s="507"/>
      <c r="BL225" s="507"/>
      <c r="BM225" s="507"/>
    </row>
    <row r="226" spans="1:65" ht="27" customHeight="1" x14ac:dyDescent="0.2">
      <c r="A226" s="564"/>
      <c r="B226" s="507"/>
      <c r="C226" s="507"/>
      <c r="D226" s="507"/>
      <c r="E226" s="507"/>
      <c r="F226" s="507"/>
      <c r="G226" s="507"/>
      <c r="H226" s="506"/>
      <c r="I226" s="506"/>
      <c r="J226" s="506"/>
      <c r="K226" s="506"/>
      <c r="L226" s="506"/>
      <c r="M226" s="506"/>
      <c r="N226" s="506"/>
      <c r="O226" s="506"/>
      <c r="P226" s="557"/>
      <c r="Q226" s="506"/>
      <c r="R226" s="558"/>
      <c r="S226" s="506"/>
      <c r="T226" s="506"/>
      <c r="U226" s="506"/>
      <c r="V226" s="604"/>
      <c r="W226" s="506"/>
      <c r="X226" s="506"/>
      <c r="Y226" s="557"/>
      <c r="Z226" s="506"/>
      <c r="AA226" s="507"/>
      <c r="AB226" s="507"/>
      <c r="AC226" s="507"/>
      <c r="AD226" s="507"/>
      <c r="AE226" s="507"/>
      <c r="AF226" s="507"/>
      <c r="AG226" s="507"/>
      <c r="AH226" s="507"/>
      <c r="AI226" s="507"/>
      <c r="AJ226" s="507"/>
      <c r="AK226" s="507"/>
      <c r="AL226" s="507"/>
      <c r="AM226" s="507"/>
      <c r="AN226" s="507"/>
      <c r="AO226" s="507"/>
      <c r="AP226" s="507"/>
      <c r="AQ226" s="563"/>
      <c r="AR226" s="563"/>
      <c r="AS226" s="507"/>
      <c r="AT226" s="507"/>
      <c r="AU226" s="507"/>
      <c r="AV226" s="507"/>
      <c r="AW226" s="507"/>
      <c r="AX226" s="507"/>
      <c r="AY226" s="507"/>
      <c r="AZ226" s="507"/>
      <c r="BA226" s="507"/>
      <c r="BB226" s="507"/>
      <c r="BC226" s="507"/>
      <c r="BD226" s="507"/>
      <c r="BE226" s="507"/>
      <c r="BF226" s="507"/>
      <c r="BG226" s="507"/>
      <c r="BH226" s="507"/>
      <c r="BI226" s="507"/>
      <c r="BJ226" s="507"/>
      <c r="BK226" s="507"/>
      <c r="BL226" s="507"/>
      <c r="BM226" s="507"/>
    </row>
    <row r="227" spans="1:65" ht="27" customHeight="1" x14ac:dyDescent="0.2">
      <c r="A227" s="564"/>
      <c r="B227" s="507"/>
      <c r="C227" s="507"/>
      <c r="D227" s="507"/>
      <c r="E227" s="507"/>
      <c r="F227" s="507"/>
      <c r="G227" s="507"/>
      <c r="H227" s="506"/>
      <c r="I227" s="506"/>
      <c r="J227" s="506"/>
      <c r="K227" s="506"/>
      <c r="L227" s="506"/>
      <c r="M227" s="506"/>
      <c r="N227" s="506"/>
      <c r="O227" s="506"/>
      <c r="P227" s="557"/>
      <c r="Q227" s="506"/>
      <c r="R227" s="558"/>
      <c r="S227" s="506"/>
      <c r="T227" s="506"/>
      <c r="U227" s="506"/>
      <c r="V227" s="604"/>
      <c r="W227" s="506"/>
      <c r="X227" s="506"/>
      <c r="Y227" s="557"/>
      <c r="Z227" s="506"/>
      <c r="AA227" s="507"/>
      <c r="AB227" s="507"/>
      <c r="AC227" s="507"/>
      <c r="AD227" s="507"/>
      <c r="AE227" s="507"/>
      <c r="AF227" s="507"/>
      <c r="AG227" s="507"/>
      <c r="AH227" s="507"/>
      <c r="AI227" s="507"/>
      <c r="AJ227" s="507"/>
      <c r="AK227" s="507"/>
      <c r="AL227" s="507"/>
      <c r="AM227" s="507"/>
      <c r="AN227" s="507"/>
      <c r="AO227" s="507"/>
      <c r="AP227" s="507"/>
      <c r="AQ227" s="563"/>
      <c r="AR227" s="563"/>
      <c r="AS227" s="507"/>
      <c r="AT227" s="507"/>
      <c r="AU227" s="507"/>
      <c r="AV227" s="507"/>
      <c r="AW227" s="507"/>
      <c r="AX227" s="507"/>
      <c r="AY227" s="507"/>
      <c r="AZ227" s="507"/>
      <c r="BA227" s="507"/>
      <c r="BB227" s="507"/>
      <c r="BC227" s="507"/>
      <c r="BD227" s="507"/>
      <c r="BE227" s="507"/>
      <c r="BF227" s="507"/>
      <c r="BG227" s="507"/>
      <c r="BH227" s="507"/>
      <c r="BI227" s="507"/>
      <c r="BJ227" s="507"/>
      <c r="BK227" s="507"/>
      <c r="BL227" s="507"/>
      <c r="BM227" s="507"/>
    </row>
    <row r="228" spans="1:65" ht="27" customHeight="1" x14ac:dyDescent="0.2">
      <c r="A228" s="564"/>
      <c r="B228" s="507"/>
      <c r="C228" s="507"/>
      <c r="D228" s="507"/>
      <c r="E228" s="507"/>
      <c r="F228" s="507"/>
      <c r="G228" s="507"/>
      <c r="H228" s="506"/>
      <c r="I228" s="506"/>
      <c r="J228" s="506"/>
      <c r="K228" s="506"/>
      <c r="L228" s="506"/>
      <c r="M228" s="506"/>
      <c r="N228" s="506"/>
      <c r="O228" s="506"/>
      <c r="P228" s="557"/>
      <c r="Q228" s="506"/>
      <c r="R228" s="558"/>
      <c r="S228" s="506"/>
      <c r="T228" s="506"/>
      <c r="U228" s="506"/>
      <c r="V228" s="604"/>
      <c r="W228" s="506"/>
      <c r="X228" s="506"/>
      <c r="Y228" s="557"/>
      <c r="Z228" s="506"/>
      <c r="AA228" s="507"/>
      <c r="AB228" s="507"/>
      <c r="AC228" s="507"/>
      <c r="AD228" s="507"/>
      <c r="AE228" s="507"/>
      <c r="AF228" s="507"/>
      <c r="AG228" s="507"/>
      <c r="AH228" s="507"/>
      <c r="AI228" s="507"/>
      <c r="AJ228" s="507"/>
      <c r="AK228" s="507"/>
      <c r="AL228" s="507"/>
      <c r="AM228" s="507"/>
      <c r="AN228" s="507"/>
      <c r="AO228" s="507"/>
      <c r="AP228" s="507"/>
      <c r="AQ228" s="563"/>
      <c r="AR228" s="563"/>
      <c r="AS228" s="507"/>
      <c r="AT228" s="507"/>
      <c r="AU228" s="507"/>
      <c r="AV228" s="507"/>
      <c r="AW228" s="507"/>
      <c r="AX228" s="507"/>
      <c r="AY228" s="507"/>
      <c r="AZ228" s="507"/>
      <c r="BA228" s="507"/>
      <c r="BB228" s="507"/>
      <c r="BC228" s="507"/>
      <c r="BD228" s="507"/>
      <c r="BE228" s="507"/>
      <c r="BF228" s="507"/>
      <c r="BG228" s="507"/>
      <c r="BH228" s="507"/>
      <c r="BI228" s="507"/>
      <c r="BJ228" s="507"/>
      <c r="BK228" s="507"/>
      <c r="BL228" s="507"/>
      <c r="BM228" s="507"/>
    </row>
    <row r="229" spans="1:65" ht="27" customHeight="1" x14ac:dyDescent="0.2">
      <c r="A229" s="564"/>
      <c r="B229" s="507"/>
      <c r="C229" s="507"/>
      <c r="D229" s="507"/>
      <c r="E229" s="507"/>
      <c r="F229" s="507"/>
      <c r="G229" s="507"/>
      <c r="H229" s="506"/>
      <c r="I229" s="506"/>
      <c r="J229" s="506"/>
      <c r="K229" s="506"/>
      <c r="L229" s="506"/>
      <c r="M229" s="506"/>
      <c r="N229" s="506"/>
      <c r="O229" s="506"/>
      <c r="P229" s="557"/>
      <c r="Q229" s="506"/>
      <c r="R229" s="558"/>
      <c r="S229" s="506"/>
      <c r="T229" s="506"/>
      <c r="U229" s="506"/>
      <c r="V229" s="604"/>
      <c r="W229" s="506"/>
      <c r="X229" s="506"/>
      <c r="Y229" s="557"/>
      <c r="Z229" s="506"/>
      <c r="AA229" s="507"/>
      <c r="AB229" s="507"/>
      <c r="AC229" s="507"/>
      <c r="AD229" s="507"/>
      <c r="AE229" s="507"/>
      <c r="AF229" s="507"/>
      <c r="AG229" s="507"/>
      <c r="AH229" s="507"/>
      <c r="AI229" s="507"/>
      <c r="AJ229" s="507"/>
      <c r="AK229" s="507"/>
      <c r="AL229" s="507"/>
      <c r="AM229" s="507"/>
      <c r="AN229" s="507"/>
      <c r="AO229" s="507"/>
      <c r="AP229" s="507"/>
      <c r="AQ229" s="563"/>
      <c r="AR229" s="563"/>
      <c r="AS229" s="507"/>
      <c r="AT229" s="507"/>
      <c r="AU229" s="507"/>
      <c r="AV229" s="507"/>
      <c r="AW229" s="507"/>
      <c r="AX229" s="507"/>
      <c r="AY229" s="507"/>
      <c r="AZ229" s="507"/>
      <c r="BA229" s="507"/>
      <c r="BB229" s="507"/>
      <c r="BC229" s="507"/>
      <c r="BD229" s="507"/>
      <c r="BE229" s="507"/>
      <c r="BF229" s="507"/>
      <c r="BG229" s="507"/>
      <c r="BH229" s="507"/>
      <c r="BI229" s="507"/>
      <c r="BJ229" s="507"/>
      <c r="BK229" s="507"/>
      <c r="BL229" s="507"/>
      <c r="BM229" s="507"/>
    </row>
    <row r="230" spans="1:65" ht="27" customHeight="1" x14ac:dyDescent="0.2">
      <c r="A230" s="564"/>
      <c r="B230" s="507"/>
      <c r="C230" s="507"/>
      <c r="D230" s="507"/>
      <c r="E230" s="507"/>
      <c r="F230" s="507"/>
      <c r="G230" s="507"/>
      <c r="H230" s="506"/>
      <c r="I230" s="506"/>
      <c r="J230" s="506"/>
      <c r="K230" s="506"/>
      <c r="L230" s="506"/>
      <c r="M230" s="506"/>
      <c r="N230" s="506"/>
      <c r="O230" s="506"/>
      <c r="P230" s="557"/>
      <c r="Q230" s="506"/>
      <c r="R230" s="558"/>
      <c r="S230" s="506"/>
      <c r="T230" s="506"/>
      <c r="U230" s="506"/>
      <c r="V230" s="604"/>
      <c r="W230" s="506"/>
      <c r="X230" s="506"/>
      <c r="Y230" s="557"/>
      <c r="Z230" s="506"/>
      <c r="AA230" s="507"/>
      <c r="AB230" s="507"/>
      <c r="AC230" s="507"/>
      <c r="AD230" s="507"/>
      <c r="AE230" s="507"/>
      <c r="AF230" s="507"/>
      <c r="AG230" s="507"/>
      <c r="AH230" s="507"/>
      <c r="AI230" s="507"/>
      <c r="AJ230" s="507"/>
      <c r="AK230" s="507"/>
      <c r="AL230" s="507"/>
      <c r="AM230" s="507"/>
      <c r="AN230" s="507"/>
      <c r="AO230" s="507"/>
      <c r="AP230" s="507"/>
      <c r="AQ230" s="563"/>
      <c r="AR230" s="563"/>
      <c r="AS230" s="507"/>
      <c r="AT230" s="507"/>
      <c r="AU230" s="507"/>
      <c r="AV230" s="507"/>
      <c r="AW230" s="507"/>
      <c r="AX230" s="507"/>
      <c r="AY230" s="507"/>
      <c r="AZ230" s="507"/>
      <c r="BA230" s="507"/>
      <c r="BB230" s="507"/>
      <c r="BC230" s="507"/>
      <c r="BD230" s="507"/>
      <c r="BE230" s="507"/>
      <c r="BF230" s="507"/>
      <c r="BG230" s="507"/>
      <c r="BH230" s="507"/>
      <c r="BI230" s="507"/>
      <c r="BJ230" s="507"/>
      <c r="BK230" s="507"/>
      <c r="BL230" s="507"/>
      <c r="BM230" s="507"/>
    </row>
    <row r="231" spans="1:65" ht="27" customHeight="1" x14ac:dyDescent="0.2">
      <c r="A231" s="564"/>
      <c r="B231" s="507"/>
      <c r="C231" s="507"/>
      <c r="D231" s="507"/>
      <c r="E231" s="507"/>
      <c r="F231" s="507"/>
      <c r="G231" s="507"/>
      <c r="H231" s="506"/>
      <c r="I231" s="506"/>
      <c r="J231" s="506"/>
      <c r="K231" s="506"/>
      <c r="L231" s="506"/>
      <c r="M231" s="506"/>
      <c r="N231" s="506"/>
      <c r="O231" s="506"/>
      <c r="P231" s="557"/>
      <c r="Q231" s="506"/>
      <c r="R231" s="558"/>
      <c r="S231" s="506"/>
      <c r="T231" s="506"/>
      <c r="U231" s="506"/>
      <c r="V231" s="604"/>
      <c r="W231" s="506"/>
      <c r="X231" s="506"/>
      <c r="Y231" s="557"/>
      <c r="Z231" s="506"/>
      <c r="AA231" s="507"/>
      <c r="AB231" s="507"/>
      <c r="AC231" s="507"/>
      <c r="AD231" s="507"/>
      <c r="AE231" s="507"/>
      <c r="AF231" s="507"/>
      <c r="AG231" s="507"/>
      <c r="AH231" s="507"/>
      <c r="AI231" s="507"/>
      <c r="AJ231" s="507"/>
      <c r="AK231" s="507"/>
      <c r="AL231" s="507"/>
      <c r="AM231" s="507"/>
      <c r="AN231" s="507"/>
      <c r="AO231" s="507"/>
      <c r="AP231" s="507"/>
      <c r="AQ231" s="563"/>
      <c r="AR231" s="563"/>
      <c r="AS231" s="507"/>
      <c r="AT231" s="507"/>
      <c r="AU231" s="507"/>
      <c r="AV231" s="507"/>
      <c r="AW231" s="507"/>
      <c r="AX231" s="507"/>
      <c r="AY231" s="507"/>
      <c r="AZ231" s="507"/>
      <c r="BA231" s="507"/>
      <c r="BB231" s="507"/>
      <c r="BC231" s="507"/>
      <c r="BD231" s="507"/>
      <c r="BE231" s="507"/>
      <c r="BF231" s="507"/>
      <c r="BG231" s="507"/>
      <c r="BH231" s="507"/>
      <c r="BI231" s="507"/>
      <c r="BJ231" s="507"/>
      <c r="BK231" s="507"/>
      <c r="BL231" s="507"/>
      <c r="BM231" s="507"/>
    </row>
    <row r="232" spans="1:65" ht="27" customHeight="1" x14ac:dyDescent="0.2">
      <c r="A232" s="564"/>
      <c r="B232" s="507"/>
      <c r="C232" s="507"/>
      <c r="D232" s="507"/>
      <c r="E232" s="507"/>
      <c r="F232" s="507"/>
      <c r="G232" s="507"/>
      <c r="H232" s="506"/>
      <c r="I232" s="506"/>
      <c r="J232" s="506"/>
      <c r="K232" s="506"/>
      <c r="L232" s="506"/>
      <c r="M232" s="506"/>
      <c r="N232" s="506"/>
      <c r="O232" s="506"/>
      <c r="P232" s="557"/>
      <c r="Q232" s="506"/>
      <c r="R232" s="558"/>
      <c r="S232" s="506"/>
      <c r="T232" s="506"/>
      <c r="U232" s="506"/>
      <c r="V232" s="604"/>
      <c r="W232" s="506"/>
      <c r="X232" s="506"/>
      <c r="Y232" s="557"/>
      <c r="Z232" s="506"/>
      <c r="AA232" s="507"/>
      <c r="AB232" s="507"/>
      <c r="AC232" s="507"/>
      <c r="AD232" s="507"/>
      <c r="AE232" s="507"/>
      <c r="AF232" s="507"/>
      <c r="AG232" s="507"/>
      <c r="AH232" s="507"/>
      <c r="AI232" s="507"/>
      <c r="AJ232" s="507"/>
      <c r="AK232" s="507"/>
      <c r="AL232" s="507"/>
      <c r="AM232" s="507"/>
      <c r="AN232" s="507"/>
      <c r="AO232" s="507"/>
      <c r="AP232" s="507"/>
      <c r="AQ232" s="563"/>
      <c r="AR232" s="563"/>
      <c r="AS232" s="507"/>
      <c r="AT232" s="507"/>
      <c r="AU232" s="507"/>
      <c r="AV232" s="507"/>
      <c r="AW232" s="507"/>
      <c r="AX232" s="507"/>
      <c r="AY232" s="507"/>
      <c r="AZ232" s="507"/>
      <c r="BA232" s="507"/>
      <c r="BB232" s="507"/>
      <c r="BC232" s="507"/>
      <c r="BD232" s="507"/>
      <c r="BE232" s="507"/>
      <c r="BF232" s="507"/>
      <c r="BG232" s="507"/>
      <c r="BH232" s="507"/>
      <c r="BI232" s="507"/>
      <c r="BJ232" s="507"/>
      <c r="BK232" s="507"/>
      <c r="BL232" s="507"/>
      <c r="BM232" s="507"/>
    </row>
    <row r="233" spans="1:65" ht="27" customHeight="1" x14ac:dyDescent="0.2">
      <c r="A233" s="564"/>
      <c r="B233" s="507"/>
      <c r="C233" s="507"/>
      <c r="D233" s="507"/>
      <c r="E233" s="507"/>
      <c r="F233" s="507"/>
      <c r="G233" s="507"/>
      <c r="H233" s="506"/>
      <c r="I233" s="506"/>
      <c r="J233" s="506"/>
      <c r="K233" s="506"/>
      <c r="L233" s="506"/>
      <c r="M233" s="506"/>
      <c r="N233" s="506"/>
      <c r="O233" s="506"/>
      <c r="P233" s="557"/>
      <c r="Q233" s="506"/>
      <c r="R233" s="558"/>
      <c r="S233" s="506"/>
      <c r="T233" s="506"/>
      <c r="U233" s="506"/>
      <c r="V233" s="604"/>
      <c r="W233" s="506"/>
      <c r="X233" s="506"/>
      <c r="Y233" s="557"/>
      <c r="Z233" s="506"/>
      <c r="AA233" s="507"/>
      <c r="AB233" s="507"/>
      <c r="AC233" s="507"/>
      <c r="AD233" s="507"/>
      <c r="AE233" s="507"/>
      <c r="AF233" s="507"/>
      <c r="AG233" s="507"/>
      <c r="AH233" s="507"/>
      <c r="AI233" s="507"/>
      <c r="AJ233" s="507"/>
      <c r="AK233" s="507"/>
      <c r="AL233" s="507"/>
      <c r="AM233" s="507"/>
      <c r="AN233" s="507"/>
      <c r="AO233" s="507"/>
      <c r="AP233" s="507"/>
      <c r="AQ233" s="563"/>
      <c r="AR233" s="563"/>
      <c r="AS233" s="507"/>
      <c r="AT233" s="507"/>
      <c r="AU233" s="507"/>
      <c r="AV233" s="507"/>
      <c r="AW233" s="507"/>
      <c r="AX233" s="507"/>
      <c r="AY233" s="507"/>
      <c r="AZ233" s="507"/>
      <c r="BA233" s="507"/>
      <c r="BB233" s="507"/>
      <c r="BC233" s="507"/>
      <c r="BD233" s="507"/>
      <c r="BE233" s="507"/>
      <c r="BF233" s="507"/>
      <c r="BG233" s="507"/>
      <c r="BH233" s="507"/>
      <c r="BI233" s="507"/>
      <c r="BJ233" s="507"/>
      <c r="BK233" s="507"/>
      <c r="BL233" s="507"/>
      <c r="BM233" s="507"/>
    </row>
    <row r="234" spans="1:65" ht="27" customHeight="1" x14ac:dyDescent="0.2">
      <c r="A234" s="564"/>
      <c r="B234" s="507"/>
      <c r="C234" s="507"/>
      <c r="D234" s="507"/>
      <c r="E234" s="507"/>
      <c r="F234" s="507"/>
      <c r="G234" s="507"/>
      <c r="H234" s="506"/>
      <c r="I234" s="506"/>
      <c r="J234" s="506"/>
      <c r="K234" s="506"/>
      <c r="L234" s="506"/>
      <c r="M234" s="506"/>
      <c r="N234" s="506"/>
      <c r="O234" s="506"/>
      <c r="P234" s="557"/>
      <c r="Q234" s="506"/>
      <c r="R234" s="558"/>
      <c r="S234" s="506"/>
      <c r="T234" s="506"/>
      <c r="U234" s="506"/>
      <c r="V234" s="604"/>
      <c r="W234" s="506"/>
      <c r="X234" s="506"/>
      <c r="Y234" s="557"/>
      <c r="Z234" s="506"/>
      <c r="AA234" s="507"/>
      <c r="AB234" s="507"/>
      <c r="AC234" s="507"/>
      <c r="AD234" s="507"/>
      <c r="AE234" s="507"/>
      <c r="AF234" s="507"/>
      <c r="AG234" s="507"/>
      <c r="AH234" s="507"/>
      <c r="AI234" s="507"/>
      <c r="AJ234" s="507"/>
      <c r="AK234" s="507"/>
      <c r="AL234" s="507"/>
      <c r="AM234" s="507"/>
      <c r="AN234" s="507"/>
      <c r="AO234" s="507"/>
      <c r="AP234" s="507"/>
      <c r="AQ234" s="563"/>
      <c r="AR234" s="563"/>
      <c r="AS234" s="507"/>
      <c r="AT234" s="507"/>
      <c r="AU234" s="507"/>
      <c r="AV234" s="507"/>
      <c r="AW234" s="507"/>
      <c r="AX234" s="507"/>
      <c r="AY234" s="507"/>
      <c r="AZ234" s="507"/>
      <c r="BA234" s="507"/>
      <c r="BB234" s="507"/>
      <c r="BC234" s="507"/>
      <c r="BD234" s="507"/>
      <c r="BE234" s="507"/>
      <c r="BF234" s="507"/>
      <c r="BG234" s="507"/>
      <c r="BH234" s="507"/>
      <c r="BI234" s="507"/>
      <c r="BJ234" s="507"/>
      <c r="BK234" s="507"/>
      <c r="BL234" s="507"/>
      <c r="BM234" s="507"/>
    </row>
    <row r="235" spans="1:65" ht="27" customHeight="1" x14ac:dyDescent="0.2">
      <c r="A235" s="564"/>
      <c r="B235" s="507"/>
      <c r="C235" s="507"/>
      <c r="D235" s="507"/>
      <c r="E235" s="507"/>
      <c r="F235" s="507"/>
      <c r="G235" s="507"/>
      <c r="H235" s="506"/>
      <c r="I235" s="506"/>
      <c r="J235" s="506"/>
      <c r="K235" s="506"/>
      <c r="L235" s="506"/>
      <c r="M235" s="506"/>
      <c r="N235" s="506"/>
      <c r="O235" s="506"/>
      <c r="P235" s="557"/>
      <c r="Q235" s="506"/>
      <c r="R235" s="558"/>
      <c r="S235" s="506"/>
      <c r="T235" s="506"/>
      <c r="U235" s="506"/>
      <c r="V235" s="604"/>
      <c r="W235" s="506"/>
      <c r="X235" s="506"/>
      <c r="Y235" s="557"/>
      <c r="Z235" s="506"/>
      <c r="AA235" s="507"/>
      <c r="AB235" s="507"/>
      <c r="AC235" s="507"/>
      <c r="AD235" s="507"/>
      <c r="AE235" s="507"/>
      <c r="AF235" s="507"/>
      <c r="AG235" s="507"/>
      <c r="AH235" s="507"/>
      <c r="AI235" s="507"/>
      <c r="AJ235" s="507"/>
      <c r="AK235" s="507"/>
      <c r="AL235" s="507"/>
      <c r="AM235" s="507"/>
      <c r="AN235" s="507"/>
      <c r="AO235" s="507"/>
      <c r="AP235" s="507"/>
      <c r="AQ235" s="563"/>
      <c r="AR235" s="563"/>
      <c r="AS235" s="507"/>
      <c r="AT235" s="507"/>
      <c r="AU235" s="507"/>
      <c r="AV235" s="507"/>
      <c r="AW235" s="507"/>
      <c r="AX235" s="507"/>
      <c r="AY235" s="507"/>
      <c r="AZ235" s="507"/>
      <c r="BA235" s="507"/>
      <c r="BB235" s="507"/>
      <c r="BC235" s="507"/>
      <c r="BD235" s="507"/>
      <c r="BE235" s="507"/>
      <c r="BF235" s="507"/>
      <c r="BG235" s="507"/>
      <c r="BH235" s="507"/>
      <c r="BI235" s="507"/>
      <c r="BJ235" s="507"/>
      <c r="BK235" s="507"/>
      <c r="BL235" s="507"/>
      <c r="BM235" s="507"/>
    </row>
    <row r="236" spans="1:65" ht="27" customHeight="1" x14ac:dyDescent="0.2">
      <c r="A236" s="564"/>
      <c r="B236" s="507"/>
      <c r="C236" s="507"/>
      <c r="D236" s="507"/>
      <c r="E236" s="507"/>
      <c r="F236" s="507"/>
      <c r="G236" s="507"/>
      <c r="H236" s="506"/>
      <c r="I236" s="506"/>
      <c r="J236" s="506"/>
      <c r="K236" s="506"/>
      <c r="L236" s="506"/>
      <c r="M236" s="506"/>
      <c r="N236" s="506"/>
      <c r="O236" s="506"/>
      <c r="P236" s="557"/>
      <c r="Q236" s="506"/>
      <c r="R236" s="558"/>
      <c r="S236" s="506"/>
      <c r="T236" s="506"/>
      <c r="U236" s="506"/>
      <c r="V236" s="604"/>
      <c r="W236" s="506"/>
      <c r="X236" s="506"/>
      <c r="Y236" s="557"/>
      <c r="Z236" s="506"/>
      <c r="AA236" s="507"/>
      <c r="AB236" s="507"/>
      <c r="AC236" s="507"/>
      <c r="AD236" s="507"/>
      <c r="AE236" s="507"/>
      <c r="AF236" s="507"/>
      <c r="AG236" s="507"/>
      <c r="AH236" s="507"/>
      <c r="AI236" s="507"/>
      <c r="AJ236" s="507"/>
      <c r="AK236" s="507"/>
      <c r="AL236" s="507"/>
      <c r="AM236" s="507"/>
      <c r="AN236" s="507"/>
      <c r="AO236" s="507"/>
      <c r="AP236" s="507"/>
      <c r="AQ236" s="563"/>
      <c r="AR236" s="563"/>
      <c r="AS236" s="507"/>
      <c r="AT236" s="507"/>
      <c r="AU236" s="507"/>
      <c r="AV236" s="507"/>
      <c r="AW236" s="507"/>
      <c r="AX236" s="507"/>
      <c r="AY236" s="507"/>
      <c r="AZ236" s="507"/>
      <c r="BA236" s="507"/>
      <c r="BB236" s="507"/>
      <c r="BC236" s="507"/>
      <c r="BD236" s="507"/>
      <c r="BE236" s="507"/>
      <c r="BF236" s="507"/>
      <c r="BG236" s="507"/>
      <c r="BH236" s="507"/>
      <c r="BI236" s="507"/>
      <c r="BJ236" s="507"/>
      <c r="BK236" s="507"/>
      <c r="BL236" s="507"/>
      <c r="BM236" s="507"/>
    </row>
    <row r="237" spans="1:65" ht="27" customHeight="1" x14ac:dyDescent="0.2">
      <c r="A237" s="564"/>
      <c r="B237" s="507"/>
      <c r="C237" s="507"/>
      <c r="D237" s="507"/>
      <c r="E237" s="507"/>
      <c r="F237" s="507"/>
      <c r="G237" s="507"/>
      <c r="H237" s="506"/>
      <c r="I237" s="506"/>
      <c r="J237" s="506"/>
      <c r="K237" s="506"/>
      <c r="L237" s="506"/>
      <c r="M237" s="506"/>
      <c r="N237" s="506"/>
      <c r="O237" s="506"/>
      <c r="P237" s="557"/>
      <c r="Q237" s="506"/>
      <c r="R237" s="558"/>
      <c r="S237" s="506"/>
      <c r="T237" s="506"/>
      <c r="U237" s="506"/>
      <c r="V237" s="604"/>
      <c r="W237" s="506"/>
      <c r="X237" s="506"/>
      <c r="Y237" s="557"/>
      <c r="Z237" s="506"/>
      <c r="AA237" s="507"/>
      <c r="AB237" s="507"/>
      <c r="AC237" s="507"/>
      <c r="AD237" s="507"/>
      <c r="AE237" s="507"/>
      <c r="AF237" s="507"/>
      <c r="AG237" s="507"/>
      <c r="AH237" s="507"/>
      <c r="AI237" s="507"/>
      <c r="AJ237" s="507"/>
      <c r="AK237" s="507"/>
      <c r="AL237" s="507"/>
      <c r="AM237" s="507"/>
      <c r="AN237" s="507"/>
      <c r="AO237" s="507"/>
      <c r="AP237" s="507"/>
      <c r="AQ237" s="563"/>
      <c r="AR237" s="563"/>
      <c r="AS237" s="507"/>
      <c r="AT237" s="507"/>
      <c r="AU237" s="507"/>
      <c r="AV237" s="507"/>
      <c r="AW237" s="507"/>
      <c r="AX237" s="507"/>
      <c r="AY237" s="507"/>
      <c r="AZ237" s="507"/>
      <c r="BA237" s="507"/>
      <c r="BB237" s="507"/>
      <c r="BC237" s="507"/>
      <c r="BD237" s="507"/>
      <c r="BE237" s="507"/>
      <c r="BF237" s="507"/>
      <c r="BG237" s="507"/>
      <c r="BH237" s="507"/>
      <c r="BI237" s="507"/>
      <c r="BJ237" s="507"/>
      <c r="BK237" s="507"/>
      <c r="BL237" s="507"/>
      <c r="BM237" s="507"/>
    </row>
    <row r="238" spans="1:65" ht="27" customHeight="1" x14ac:dyDescent="0.2">
      <c r="A238" s="564"/>
      <c r="B238" s="507"/>
      <c r="C238" s="507"/>
      <c r="D238" s="507"/>
      <c r="E238" s="507"/>
      <c r="F238" s="507"/>
      <c r="G238" s="507"/>
      <c r="H238" s="506"/>
      <c r="I238" s="506"/>
      <c r="J238" s="506"/>
      <c r="K238" s="506"/>
      <c r="L238" s="506"/>
      <c r="M238" s="506"/>
      <c r="N238" s="506"/>
      <c r="O238" s="506"/>
      <c r="P238" s="557"/>
      <c r="Q238" s="506"/>
      <c r="R238" s="558"/>
      <c r="S238" s="506"/>
      <c r="T238" s="506"/>
      <c r="U238" s="506"/>
      <c r="V238" s="604"/>
      <c r="W238" s="506"/>
      <c r="X238" s="506"/>
      <c r="Y238" s="557"/>
      <c r="Z238" s="506"/>
      <c r="AA238" s="507"/>
      <c r="AB238" s="507"/>
      <c r="AC238" s="507"/>
      <c r="AD238" s="507"/>
      <c r="AE238" s="507"/>
      <c r="AF238" s="507"/>
      <c r="AG238" s="507"/>
      <c r="AH238" s="507"/>
      <c r="AI238" s="507"/>
      <c r="AJ238" s="507"/>
      <c r="AK238" s="507"/>
      <c r="AL238" s="507"/>
      <c r="AM238" s="507"/>
      <c r="AN238" s="507"/>
      <c r="AO238" s="507"/>
      <c r="AP238" s="507"/>
      <c r="AQ238" s="563"/>
      <c r="AR238" s="563"/>
      <c r="AS238" s="507"/>
      <c r="AT238" s="507"/>
      <c r="AU238" s="507"/>
      <c r="AV238" s="507"/>
      <c r="AW238" s="507"/>
      <c r="AX238" s="507"/>
      <c r="AY238" s="507"/>
      <c r="AZ238" s="507"/>
      <c r="BA238" s="507"/>
      <c r="BB238" s="507"/>
      <c r="BC238" s="507"/>
      <c r="BD238" s="507"/>
      <c r="BE238" s="507"/>
      <c r="BF238" s="507"/>
      <c r="BG238" s="507"/>
      <c r="BH238" s="507"/>
      <c r="BI238" s="507"/>
      <c r="BJ238" s="507"/>
      <c r="BK238" s="507"/>
      <c r="BL238" s="507"/>
      <c r="BM238" s="507"/>
    </row>
    <row r="239" spans="1:65" ht="27" customHeight="1" x14ac:dyDescent="0.2">
      <c r="A239" s="564"/>
      <c r="B239" s="507"/>
      <c r="C239" s="507"/>
      <c r="D239" s="507"/>
      <c r="E239" s="507"/>
      <c r="F239" s="507"/>
      <c r="G239" s="507"/>
      <c r="H239" s="506"/>
      <c r="I239" s="506"/>
      <c r="J239" s="506"/>
      <c r="K239" s="506"/>
      <c r="L239" s="506"/>
      <c r="M239" s="506"/>
      <c r="N239" s="506"/>
      <c r="O239" s="506"/>
      <c r="P239" s="557"/>
      <c r="Q239" s="506"/>
      <c r="R239" s="558"/>
      <c r="S239" s="506"/>
      <c r="T239" s="506"/>
      <c r="U239" s="506"/>
      <c r="V239" s="604"/>
      <c r="W239" s="506"/>
      <c r="X239" s="506"/>
      <c r="Y239" s="557"/>
      <c r="Z239" s="506"/>
      <c r="AA239" s="507"/>
      <c r="AB239" s="507"/>
      <c r="AC239" s="507"/>
      <c r="AD239" s="507"/>
      <c r="AE239" s="507"/>
      <c r="AF239" s="507"/>
      <c r="AG239" s="507"/>
      <c r="AH239" s="507"/>
      <c r="AI239" s="507"/>
      <c r="AJ239" s="507"/>
      <c r="AK239" s="507"/>
      <c r="AL239" s="507"/>
      <c r="AM239" s="507"/>
      <c r="AN239" s="507"/>
      <c r="AO239" s="507"/>
      <c r="AP239" s="507"/>
      <c r="AQ239" s="563"/>
      <c r="AR239" s="563"/>
      <c r="AS239" s="507"/>
      <c r="AT239" s="507"/>
      <c r="AU239" s="507"/>
      <c r="AV239" s="507"/>
      <c r="AW239" s="507"/>
      <c r="AX239" s="507"/>
      <c r="AY239" s="507"/>
      <c r="AZ239" s="507"/>
      <c r="BA239" s="507"/>
      <c r="BB239" s="507"/>
      <c r="BC239" s="507"/>
      <c r="BD239" s="507"/>
      <c r="BE239" s="507"/>
      <c r="BF239" s="507"/>
      <c r="BG239" s="507"/>
      <c r="BH239" s="507"/>
      <c r="BI239" s="507"/>
      <c r="BJ239" s="507"/>
      <c r="BK239" s="507"/>
      <c r="BL239" s="507"/>
      <c r="BM239" s="507"/>
    </row>
    <row r="240" spans="1:65" ht="27" customHeight="1" x14ac:dyDescent="0.2">
      <c r="A240" s="564"/>
      <c r="B240" s="507"/>
      <c r="C240" s="507"/>
      <c r="D240" s="507"/>
      <c r="E240" s="507"/>
      <c r="F240" s="507"/>
      <c r="G240" s="507"/>
      <c r="H240" s="506"/>
      <c r="I240" s="506"/>
      <c r="J240" s="506"/>
      <c r="K240" s="506"/>
      <c r="L240" s="506"/>
      <c r="M240" s="506"/>
      <c r="N240" s="506"/>
      <c r="O240" s="506"/>
      <c r="P240" s="557"/>
      <c r="Q240" s="506"/>
      <c r="R240" s="558"/>
      <c r="S240" s="506"/>
      <c r="T240" s="506"/>
      <c r="U240" s="506"/>
      <c r="V240" s="604"/>
      <c r="W240" s="506"/>
      <c r="X240" s="506"/>
      <c r="Y240" s="557"/>
      <c r="Z240" s="506"/>
      <c r="AA240" s="507"/>
      <c r="AB240" s="507"/>
      <c r="AC240" s="507"/>
      <c r="AD240" s="507"/>
      <c r="AE240" s="507"/>
      <c r="AF240" s="507"/>
      <c r="AG240" s="507"/>
      <c r="AH240" s="507"/>
      <c r="AI240" s="507"/>
      <c r="AJ240" s="507"/>
      <c r="AK240" s="507"/>
      <c r="AL240" s="507"/>
      <c r="AM240" s="507"/>
      <c r="AN240" s="507"/>
      <c r="AO240" s="507"/>
      <c r="AP240" s="507"/>
      <c r="AQ240" s="563"/>
      <c r="AR240" s="563"/>
      <c r="AS240" s="507"/>
      <c r="AT240" s="507"/>
      <c r="AU240" s="507"/>
      <c r="AV240" s="507"/>
      <c r="AW240" s="507"/>
      <c r="AX240" s="507"/>
      <c r="AY240" s="507"/>
      <c r="AZ240" s="507"/>
      <c r="BA240" s="507"/>
      <c r="BB240" s="507"/>
      <c r="BC240" s="507"/>
      <c r="BD240" s="507"/>
      <c r="BE240" s="507"/>
      <c r="BF240" s="507"/>
      <c r="BG240" s="507"/>
      <c r="BH240" s="507"/>
      <c r="BI240" s="507"/>
      <c r="BJ240" s="507"/>
      <c r="BK240" s="507"/>
      <c r="BL240" s="507"/>
      <c r="BM240" s="507"/>
    </row>
    <row r="241" spans="1:65" ht="27" customHeight="1" x14ac:dyDescent="0.2">
      <c r="A241" s="564"/>
      <c r="B241" s="507"/>
      <c r="C241" s="507"/>
      <c r="D241" s="507"/>
      <c r="E241" s="507"/>
      <c r="F241" s="507"/>
      <c r="G241" s="507"/>
      <c r="H241" s="506"/>
      <c r="I241" s="506"/>
      <c r="J241" s="506"/>
      <c r="K241" s="506"/>
      <c r="L241" s="506"/>
      <c r="M241" s="506"/>
      <c r="N241" s="506"/>
      <c r="O241" s="506"/>
      <c r="P241" s="557"/>
      <c r="Q241" s="506"/>
      <c r="R241" s="558"/>
      <c r="S241" s="506"/>
      <c r="T241" s="506"/>
      <c r="U241" s="506"/>
      <c r="V241" s="604"/>
      <c r="W241" s="506"/>
      <c r="X241" s="506"/>
      <c r="Y241" s="557"/>
      <c r="Z241" s="506"/>
      <c r="AA241" s="507"/>
      <c r="AB241" s="507"/>
      <c r="AC241" s="507"/>
      <c r="AD241" s="507"/>
      <c r="AE241" s="507"/>
      <c r="AF241" s="507"/>
      <c r="AG241" s="507"/>
      <c r="AH241" s="507"/>
      <c r="AI241" s="507"/>
      <c r="AJ241" s="507"/>
      <c r="AK241" s="507"/>
      <c r="AL241" s="507"/>
      <c r="AM241" s="507"/>
      <c r="AN241" s="507"/>
      <c r="AO241" s="507"/>
      <c r="AP241" s="507"/>
      <c r="AQ241" s="563"/>
      <c r="AR241" s="563"/>
      <c r="AS241" s="507"/>
      <c r="AT241" s="507"/>
      <c r="AU241" s="507"/>
      <c r="AV241" s="507"/>
      <c r="AW241" s="507"/>
      <c r="AX241" s="507"/>
      <c r="AY241" s="507"/>
      <c r="AZ241" s="507"/>
      <c r="BA241" s="507"/>
      <c r="BB241" s="507"/>
      <c r="BC241" s="507"/>
      <c r="BD241" s="507"/>
      <c r="BE241" s="507"/>
      <c r="BF241" s="507"/>
      <c r="BG241" s="507"/>
      <c r="BH241" s="507"/>
      <c r="BI241" s="507"/>
      <c r="BJ241" s="507"/>
      <c r="BK241" s="507"/>
      <c r="BL241" s="507"/>
      <c r="BM241" s="507"/>
    </row>
    <row r="242" spans="1:65" ht="27" customHeight="1" x14ac:dyDescent="0.2">
      <c r="A242" s="564"/>
      <c r="B242" s="507"/>
      <c r="C242" s="507"/>
      <c r="D242" s="507"/>
      <c r="E242" s="507"/>
      <c r="F242" s="507"/>
      <c r="G242" s="507"/>
      <c r="H242" s="506"/>
      <c r="I242" s="506"/>
      <c r="J242" s="506"/>
      <c r="K242" s="506"/>
      <c r="L242" s="506"/>
      <c r="M242" s="506"/>
      <c r="N242" s="506"/>
      <c r="O242" s="506"/>
      <c r="P242" s="557"/>
      <c r="Q242" s="506"/>
      <c r="R242" s="558"/>
      <c r="S242" s="506"/>
      <c r="T242" s="506"/>
      <c r="U242" s="506"/>
      <c r="V242" s="604"/>
      <c r="W242" s="506"/>
      <c r="X242" s="506"/>
      <c r="Y242" s="557"/>
      <c r="Z242" s="506"/>
      <c r="AA242" s="507"/>
      <c r="AB242" s="507"/>
      <c r="AC242" s="507"/>
      <c r="AD242" s="507"/>
      <c r="AE242" s="507"/>
      <c r="AF242" s="507"/>
      <c r="AG242" s="507"/>
      <c r="AH242" s="507"/>
      <c r="AI242" s="507"/>
      <c r="AJ242" s="507"/>
      <c r="AK242" s="507"/>
      <c r="AL242" s="507"/>
      <c r="AM242" s="507"/>
      <c r="AN242" s="507"/>
      <c r="AO242" s="507"/>
      <c r="AP242" s="507"/>
      <c r="AQ242" s="563"/>
      <c r="AR242" s="563"/>
      <c r="AS242" s="507"/>
      <c r="AT242" s="507"/>
      <c r="AU242" s="507"/>
      <c r="AV242" s="507"/>
      <c r="AW242" s="507"/>
      <c r="AX242" s="507"/>
      <c r="AY242" s="507"/>
      <c r="AZ242" s="507"/>
      <c r="BA242" s="507"/>
      <c r="BB242" s="507"/>
      <c r="BC242" s="507"/>
      <c r="BD242" s="507"/>
      <c r="BE242" s="507"/>
      <c r="BF242" s="507"/>
      <c r="BG242" s="507"/>
      <c r="BH242" s="507"/>
      <c r="BI242" s="507"/>
      <c r="BJ242" s="507"/>
      <c r="BK242" s="507"/>
      <c r="BL242" s="507"/>
      <c r="BM242" s="507"/>
    </row>
    <row r="243" spans="1:65" ht="27" customHeight="1" x14ac:dyDescent="0.2">
      <c r="A243" s="564"/>
      <c r="B243" s="507"/>
      <c r="C243" s="507"/>
      <c r="D243" s="507"/>
      <c r="E243" s="507"/>
      <c r="F243" s="507"/>
      <c r="G243" s="507"/>
      <c r="H243" s="506"/>
      <c r="I243" s="506"/>
      <c r="J243" s="506"/>
      <c r="K243" s="506"/>
      <c r="L243" s="506"/>
      <c r="M243" s="506"/>
      <c r="N243" s="506"/>
      <c r="O243" s="506"/>
      <c r="P243" s="557"/>
      <c r="Q243" s="506"/>
      <c r="R243" s="558"/>
      <c r="S243" s="506"/>
      <c r="T243" s="506"/>
      <c r="U243" s="506"/>
      <c r="V243" s="604"/>
      <c r="W243" s="506"/>
      <c r="X243" s="506"/>
      <c r="Y243" s="557"/>
      <c r="Z243" s="506"/>
      <c r="AA243" s="507"/>
      <c r="AB243" s="507"/>
      <c r="AC243" s="507"/>
      <c r="AD243" s="507"/>
      <c r="AE243" s="507"/>
      <c r="AF243" s="507"/>
      <c r="AG243" s="507"/>
      <c r="AH243" s="507"/>
      <c r="AI243" s="507"/>
      <c r="AJ243" s="507"/>
      <c r="AK243" s="507"/>
      <c r="AL243" s="507"/>
      <c r="AM243" s="507"/>
      <c r="AN243" s="507"/>
      <c r="AO243" s="507"/>
      <c r="AP243" s="507"/>
      <c r="AQ243" s="563"/>
      <c r="AR243" s="563"/>
      <c r="AS243" s="507"/>
      <c r="AT243" s="507"/>
      <c r="AU243" s="507"/>
      <c r="AV243" s="507"/>
      <c r="AW243" s="507"/>
      <c r="AX243" s="507"/>
      <c r="AY243" s="507"/>
      <c r="AZ243" s="507"/>
      <c r="BA243" s="507"/>
      <c r="BB243" s="507"/>
      <c r="BC243" s="507"/>
      <c r="BD243" s="507"/>
      <c r="BE243" s="507"/>
      <c r="BF243" s="507"/>
      <c r="BG243" s="507"/>
      <c r="BH243" s="507"/>
      <c r="BI243" s="507"/>
      <c r="BJ243" s="507"/>
      <c r="BK243" s="507"/>
      <c r="BL243" s="507"/>
      <c r="BM243" s="507"/>
    </row>
    <row r="244" spans="1:65" ht="27" customHeight="1" x14ac:dyDescent="0.2">
      <c r="A244" s="564"/>
      <c r="B244" s="507"/>
      <c r="C244" s="507"/>
      <c r="D244" s="507"/>
      <c r="E244" s="507"/>
      <c r="F244" s="507"/>
      <c r="G244" s="507"/>
      <c r="H244" s="506"/>
      <c r="I244" s="506"/>
      <c r="J244" s="506"/>
      <c r="K244" s="506"/>
      <c r="L244" s="506"/>
      <c r="M244" s="506"/>
      <c r="N244" s="506"/>
      <c r="O244" s="506"/>
      <c r="P244" s="557"/>
      <c r="Q244" s="506"/>
      <c r="R244" s="558"/>
      <c r="S244" s="506"/>
      <c r="T244" s="506"/>
      <c r="U244" s="506"/>
      <c r="V244" s="604"/>
      <c r="W244" s="506"/>
      <c r="X244" s="506"/>
      <c r="Y244" s="557"/>
      <c r="Z244" s="506"/>
      <c r="AA244" s="507"/>
      <c r="AB244" s="507"/>
      <c r="AC244" s="507"/>
      <c r="AD244" s="507"/>
      <c r="AE244" s="507"/>
      <c r="AF244" s="507"/>
      <c r="AG244" s="507"/>
      <c r="AH244" s="507"/>
      <c r="AI244" s="507"/>
      <c r="AJ244" s="507"/>
      <c r="AK244" s="507"/>
      <c r="AL244" s="507"/>
      <c r="AM244" s="507"/>
      <c r="AN244" s="507"/>
      <c r="AO244" s="507"/>
      <c r="AP244" s="507"/>
      <c r="AQ244" s="563"/>
      <c r="AR244" s="563"/>
      <c r="AS244" s="507"/>
      <c r="AT244" s="507"/>
      <c r="AU244" s="507"/>
      <c r="AV244" s="507"/>
      <c r="AW244" s="507"/>
      <c r="AX244" s="507"/>
      <c r="AY244" s="507"/>
      <c r="AZ244" s="507"/>
      <c r="BA244" s="507"/>
      <c r="BB244" s="507"/>
      <c r="BC244" s="507"/>
      <c r="BD244" s="507"/>
      <c r="BE244" s="507"/>
      <c r="BF244" s="507"/>
      <c r="BG244" s="507"/>
      <c r="BH244" s="507"/>
      <c r="BI244" s="507"/>
      <c r="BJ244" s="507"/>
      <c r="BK244" s="507"/>
      <c r="BL244" s="507"/>
      <c r="BM244" s="507"/>
    </row>
    <row r="245" spans="1:65" ht="27" customHeight="1" x14ac:dyDescent="0.2">
      <c r="A245" s="564"/>
      <c r="B245" s="507"/>
      <c r="C245" s="507"/>
      <c r="D245" s="507"/>
      <c r="E245" s="507"/>
      <c r="F245" s="507"/>
      <c r="G245" s="507"/>
      <c r="H245" s="506"/>
      <c r="I245" s="506"/>
      <c r="J245" s="506"/>
      <c r="K245" s="506"/>
      <c r="L245" s="506"/>
      <c r="M245" s="506"/>
      <c r="N245" s="506"/>
      <c r="O245" s="506"/>
      <c r="P245" s="557"/>
      <c r="Q245" s="506"/>
      <c r="R245" s="558"/>
      <c r="S245" s="506"/>
      <c r="T245" s="506"/>
      <c r="U245" s="506"/>
      <c r="V245" s="604"/>
      <c r="W245" s="506"/>
      <c r="X245" s="506"/>
      <c r="Y245" s="557"/>
      <c r="Z245" s="506"/>
      <c r="AA245" s="507"/>
      <c r="AB245" s="507"/>
      <c r="AC245" s="507"/>
      <c r="AD245" s="507"/>
      <c r="AE245" s="507"/>
      <c r="AF245" s="507"/>
      <c r="AG245" s="507"/>
      <c r="AH245" s="507"/>
      <c r="AI245" s="507"/>
      <c r="AJ245" s="507"/>
      <c r="AK245" s="507"/>
      <c r="AL245" s="507"/>
      <c r="AM245" s="507"/>
      <c r="AN245" s="507"/>
      <c r="AO245" s="507"/>
      <c r="AP245" s="507"/>
      <c r="AQ245" s="563"/>
      <c r="AR245" s="563"/>
      <c r="AS245" s="507"/>
      <c r="AT245" s="507"/>
      <c r="AU245" s="507"/>
      <c r="AV245" s="507"/>
      <c r="AW245" s="507"/>
      <c r="AX245" s="507"/>
      <c r="AY245" s="507"/>
      <c r="AZ245" s="507"/>
      <c r="BA245" s="507"/>
      <c r="BB245" s="507"/>
      <c r="BC245" s="507"/>
      <c r="BD245" s="507"/>
      <c r="BE245" s="507"/>
      <c r="BF245" s="507"/>
      <c r="BG245" s="507"/>
      <c r="BH245" s="507"/>
      <c r="BI245" s="507"/>
      <c r="BJ245" s="507"/>
      <c r="BK245" s="507"/>
      <c r="BL245" s="507"/>
      <c r="BM245" s="507"/>
    </row>
    <row r="246" spans="1:65" ht="27" customHeight="1" x14ac:dyDescent="0.2">
      <c r="A246" s="564"/>
      <c r="B246" s="507"/>
      <c r="C246" s="507"/>
      <c r="D246" s="507"/>
      <c r="E246" s="507"/>
      <c r="F246" s="507"/>
      <c r="G246" s="507"/>
      <c r="H246" s="506"/>
      <c r="I246" s="506"/>
      <c r="J246" s="506"/>
      <c r="K246" s="506"/>
      <c r="L246" s="506"/>
      <c r="M246" s="506"/>
      <c r="N246" s="506"/>
      <c r="O246" s="506"/>
      <c r="P246" s="557"/>
      <c r="Q246" s="506"/>
      <c r="R246" s="558"/>
      <c r="S246" s="506"/>
      <c r="T246" s="506"/>
      <c r="U246" s="506"/>
      <c r="V246" s="604"/>
      <c r="W246" s="506"/>
      <c r="X246" s="506"/>
      <c r="Y246" s="557"/>
      <c r="Z246" s="506"/>
      <c r="AA246" s="507"/>
      <c r="AB246" s="507"/>
      <c r="AC246" s="507"/>
      <c r="AD246" s="507"/>
      <c r="AE246" s="507"/>
      <c r="AF246" s="507"/>
      <c r="AG246" s="507"/>
      <c r="AH246" s="507"/>
      <c r="AI246" s="507"/>
      <c r="AJ246" s="507"/>
      <c r="AK246" s="507"/>
      <c r="AL246" s="507"/>
      <c r="AM246" s="507"/>
      <c r="AN246" s="507"/>
      <c r="AO246" s="507"/>
      <c r="AP246" s="507"/>
      <c r="AQ246" s="563"/>
      <c r="AR246" s="563"/>
      <c r="AS246" s="507"/>
      <c r="AT246" s="507"/>
      <c r="AU246" s="507"/>
      <c r="AV246" s="507"/>
      <c r="AW246" s="507"/>
      <c r="AX246" s="507"/>
      <c r="AY246" s="507"/>
      <c r="AZ246" s="507"/>
      <c r="BA246" s="507"/>
      <c r="BB246" s="507"/>
      <c r="BC246" s="507"/>
      <c r="BD246" s="507"/>
      <c r="BE246" s="507"/>
      <c r="BF246" s="507"/>
      <c r="BG246" s="507"/>
      <c r="BH246" s="507"/>
      <c r="BI246" s="507"/>
      <c r="BJ246" s="507"/>
      <c r="BK246" s="507"/>
      <c r="BL246" s="507"/>
      <c r="BM246" s="507"/>
    </row>
    <row r="247" spans="1:65" ht="27" customHeight="1" x14ac:dyDescent="0.2">
      <c r="A247" s="564"/>
      <c r="B247" s="507"/>
      <c r="C247" s="507"/>
      <c r="D247" s="507"/>
      <c r="E247" s="507"/>
      <c r="F247" s="507"/>
      <c r="G247" s="507"/>
      <c r="H247" s="506"/>
      <c r="I247" s="506"/>
      <c r="J247" s="506"/>
      <c r="K247" s="506"/>
      <c r="L247" s="506"/>
      <c r="M247" s="506"/>
      <c r="N247" s="506"/>
      <c r="O247" s="506"/>
      <c r="P247" s="557"/>
      <c r="Q247" s="506"/>
      <c r="R247" s="558"/>
      <c r="S247" s="506"/>
      <c r="T247" s="506"/>
      <c r="U247" s="506"/>
      <c r="V247" s="604"/>
      <c r="W247" s="506"/>
      <c r="X247" s="506"/>
      <c r="Y247" s="557"/>
      <c r="Z247" s="506"/>
      <c r="AA247" s="507"/>
      <c r="AB247" s="507"/>
      <c r="AC247" s="507"/>
      <c r="AD247" s="507"/>
      <c r="AE247" s="507"/>
      <c r="AF247" s="507"/>
      <c r="AG247" s="507"/>
      <c r="AH247" s="507"/>
      <c r="AI247" s="507"/>
      <c r="AJ247" s="507"/>
      <c r="AK247" s="507"/>
      <c r="AL247" s="507"/>
      <c r="AM247" s="507"/>
      <c r="AN247" s="507"/>
      <c r="AO247" s="507"/>
      <c r="AP247" s="507"/>
      <c r="AQ247" s="563"/>
      <c r="AR247" s="563"/>
      <c r="AS247" s="507"/>
      <c r="AT247" s="507"/>
      <c r="AU247" s="507"/>
      <c r="AV247" s="507"/>
      <c r="AW247" s="507"/>
      <c r="AX247" s="507"/>
      <c r="AY247" s="507"/>
      <c r="AZ247" s="507"/>
      <c r="BA247" s="507"/>
      <c r="BB247" s="507"/>
      <c r="BC247" s="507"/>
      <c r="BD247" s="507"/>
      <c r="BE247" s="507"/>
      <c r="BF247" s="507"/>
      <c r="BG247" s="507"/>
      <c r="BH247" s="507"/>
      <c r="BI247" s="507"/>
      <c r="BJ247" s="507"/>
      <c r="BK247" s="507"/>
      <c r="BL247" s="507"/>
      <c r="BM247" s="507"/>
    </row>
    <row r="248" spans="1:65" ht="27" customHeight="1" x14ac:dyDescent="0.2">
      <c r="A248" s="564"/>
      <c r="B248" s="507"/>
      <c r="C248" s="507"/>
      <c r="D248" s="507"/>
      <c r="E248" s="507"/>
      <c r="F248" s="507"/>
      <c r="G248" s="507"/>
      <c r="H248" s="506"/>
      <c r="I248" s="506"/>
      <c r="J248" s="506"/>
      <c r="K248" s="506"/>
      <c r="L248" s="506"/>
      <c r="M248" s="506"/>
      <c r="N248" s="506"/>
      <c r="O248" s="506"/>
      <c r="P248" s="557"/>
      <c r="Q248" s="506"/>
      <c r="R248" s="558"/>
      <c r="S248" s="506"/>
      <c r="T248" s="506"/>
      <c r="U248" s="506"/>
      <c r="V248" s="604"/>
      <c r="W248" s="506"/>
      <c r="X248" s="506"/>
      <c r="Y248" s="557"/>
      <c r="Z248" s="506"/>
      <c r="AA248" s="507"/>
      <c r="AB248" s="507"/>
      <c r="AC248" s="507"/>
      <c r="AD248" s="507"/>
      <c r="AE248" s="507"/>
      <c r="AF248" s="507"/>
      <c r="AG248" s="507"/>
      <c r="AH248" s="507"/>
      <c r="AI248" s="507"/>
      <c r="AJ248" s="507"/>
      <c r="AK248" s="507"/>
      <c r="AL248" s="507"/>
      <c r="AM248" s="507"/>
      <c r="AN248" s="507"/>
      <c r="AO248" s="507"/>
      <c r="AP248" s="507"/>
      <c r="AQ248" s="563"/>
      <c r="AR248" s="563"/>
      <c r="AS248" s="507"/>
      <c r="AT248" s="507"/>
      <c r="AU248" s="507"/>
      <c r="AV248" s="507"/>
      <c r="AW248" s="507"/>
      <c r="AX248" s="507"/>
      <c r="AY248" s="507"/>
      <c r="AZ248" s="507"/>
      <c r="BA248" s="507"/>
      <c r="BB248" s="507"/>
      <c r="BC248" s="507"/>
      <c r="BD248" s="507"/>
      <c r="BE248" s="507"/>
      <c r="BF248" s="507"/>
      <c r="BG248" s="507"/>
      <c r="BH248" s="507"/>
      <c r="BI248" s="507"/>
      <c r="BJ248" s="507"/>
      <c r="BK248" s="507"/>
      <c r="BL248" s="507"/>
      <c r="BM248" s="507"/>
    </row>
    <row r="249" spans="1:65" ht="27" customHeight="1" x14ac:dyDescent="0.2">
      <c r="A249" s="564"/>
      <c r="B249" s="507"/>
      <c r="C249" s="507"/>
      <c r="D249" s="507"/>
      <c r="E249" s="507"/>
      <c r="F249" s="507"/>
      <c r="G249" s="507"/>
      <c r="H249" s="506"/>
      <c r="I249" s="506"/>
      <c r="J249" s="506"/>
      <c r="K249" s="506"/>
      <c r="L249" s="506"/>
      <c r="M249" s="506"/>
      <c r="N249" s="506"/>
      <c r="O249" s="506"/>
      <c r="P249" s="557"/>
      <c r="Q249" s="506"/>
      <c r="R249" s="558"/>
      <c r="S249" s="506"/>
      <c r="T249" s="506"/>
      <c r="U249" s="506"/>
      <c r="V249" s="604"/>
      <c r="W249" s="506"/>
      <c r="X249" s="506"/>
      <c r="Y249" s="557"/>
      <c r="Z249" s="506"/>
      <c r="AA249" s="507"/>
      <c r="AB249" s="507"/>
      <c r="AC249" s="507"/>
      <c r="AD249" s="507"/>
      <c r="AE249" s="507"/>
      <c r="AF249" s="507"/>
      <c r="AG249" s="507"/>
      <c r="AH249" s="507"/>
      <c r="AI249" s="507"/>
      <c r="AJ249" s="507"/>
      <c r="AK249" s="507"/>
      <c r="AL249" s="507"/>
      <c r="AM249" s="507"/>
      <c r="AN249" s="507"/>
      <c r="AO249" s="507"/>
      <c r="AP249" s="507"/>
      <c r="AQ249" s="563"/>
      <c r="AR249" s="563"/>
      <c r="AS249" s="507"/>
      <c r="AT249" s="507"/>
      <c r="AU249" s="507"/>
      <c r="AV249" s="507"/>
      <c r="AW249" s="507"/>
      <c r="AX249" s="507"/>
      <c r="AY249" s="507"/>
      <c r="AZ249" s="507"/>
      <c r="BA249" s="507"/>
      <c r="BB249" s="507"/>
      <c r="BC249" s="507"/>
      <c r="BD249" s="507"/>
      <c r="BE249" s="507"/>
      <c r="BF249" s="507"/>
      <c r="BG249" s="507"/>
      <c r="BH249" s="507"/>
      <c r="BI249" s="507"/>
      <c r="BJ249" s="507"/>
      <c r="BK249" s="507"/>
      <c r="BL249" s="507"/>
      <c r="BM249" s="507"/>
    </row>
    <row r="250" spans="1:65" ht="27" customHeight="1" x14ac:dyDescent="0.2">
      <c r="A250" s="564"/>
      <c r="B250" s="507"/>
      <c r="C250" s="507"/>
      <c r="D250" s="507"/>
      <c r="E250" s="507"/>
      <c r="F250" s="507"/>
      <c r="G250" s="507"/>
      <c r="H250" s="506"/>
      <c r="I250" s="506"/>
      <c r="J250" s="506"/>
      <c r="K250" s="506"/>
      <c r="L250" s="506"/>
      <c r="M250" s="506"/>
      <c r="N250" s="506"/>
      <c r="O250" s="506"/>
      <c r="P250" s="557"/>
      <c r="Q250" s="506"/>
      <c r="R250" s="558"/>
      <c r="S250" s="506"/>
      <c r="T250" s="506"/>
      <c r="U250" s="506"/>
      <c r="V250" s="604"/>
      <c r="W250" s="506"/>
      <c r="X250" s="506"/>
      <c r="Y250" s="557"/>
      <c r="Z250" s="506"/>
      <c r="AA250" s="507"/>
      <c r="AB250" s="507"/>
      <c r="AC250" s="507"/>
      <c r="AD250" s="507"/>
      <c r="AE250" s="507"/>
      <c r="AF250" s="507"/>
      <c r="AG250" s="507"/>
      <c r="AH250" s="507"/>
      <c r="AI250" s="507"/>
      <c r="AJ250" s="507"/>
      <c r="AK250" s="507"/>
      <c r="AL250" s="507"/>
      <c r="AM250" s="507"/>
      <c r="AN250" s="507"/>
      <c r="AO250" s="507"/>
      <c r="AP250" s="507"/>
      <c r="AQ250" s="563"/>
      <c r="AR250" s="563"/>
      <c r="AS250" s="507"/>
      <c r="AT250" s="507"/>
      <c r="AU250" s="507"/>
      <c r="AV250" s="507"/>
      <c r="AW250" s="507"/>
      <c r="AX250" s="507"/>
      <c r="AY250" s="507"/>
      <c r="AZ250" s="507"/>
      <c r="BA250" s="507"/>
      <c r="BB250" s="507"/>
      <c r="BC250" s="507"/>
      <c r="BD250" s="507"/>
      <c r="BE250" s="507"/>
      <c r="BF250" s="507"/>
      <c r="BG250" s="507"/>
      <c r="BH250" s="507"/>
      <c r="BI250" s="507"/>
      <c r="BJ250" s="507"/>
      <c r="BK250" s="507"/>
      <c r="BL250" s="507"/>
      <c r="BM250" s="507"/>
    </row>
    <row r="251" spans="1:65" ht="27" customHeight="1" x14ac:dyDescent="0.2">
      <c r="A251" s="564"/>
      <c r="B251" s="507"/>
      <c r="C251" s="507"/>
      <c r="D251" s="507"/>
      <c r="E251" s="507"/>
      <c r="F251" s="507"/>
      <c r="G251" s="507"/>
      <c r="H251" s="506"/>
      <c r="I251" s="506"/>
      <c r="J251" s="506"/>
      <c r="K251" s="506"/>
      <c r="L251" s="506"/>
      <c r="M251" s="506"/>
      <c r="N251" s="506"/>
      <c r="O251" s="506"/>
      <c r="P251" s="557"/>
      <c r="Q251" s="506"/>
      <c r="R251" s="558"/>
      <c r="S251" s="506"/>
      <c r="T251" s="506"/>
      <c r="U251" s="506"/>
      <c r="V251" s="604"/>
      <c r="W251" s="506"/>
      <c r="X251" s="506"/>
      <c r="Y251" s="557"/>
      <c r="Z251" s="506"/>
      <c r="AA251" s="507"/>
      <c r="AB251" s="507"/>
      <c r="AC251" s="507"/>
      <c r="AD251" s="507"/>
      <c r="AE251" s="507"/>
      <c r="AF251" s="507"/>
      <c r="AG251" s="507"/>
      <c r="AH251" s="507"/>
      <c r="AI251" s="507"/>
      <c r="AJ251" s="507"/>
      <c r="AK251" s="507"/>
      <c r="AL251" s="507"/>
      <c r="AM251" s="507"/>
      <c r="AN251" s="507"/>
      <c r="AO251" s="507"/>
      <c r="AP251" s="507"/>
      <c r="AQ251" s="563"/>
      <c r="AR251" s="563"/>
      <c r="AS251" s="507"/>
      <c r="AT251" s="507"/>
      <c r="AU251" s="507"/>
      <c r="AV251" s="507"/>
      <c r="AW251" s="507"/>
      <c r="AX251" s="507"/>
      <c r="AY251" s="507"/>
      <c r="AZ251" s="507"/>
      <c r="BA251" s="507"/>
      <c r="BB251" s="507"/>
      <c r="BC251" s="507"/>
      <c r="BD251" s="507"/>
      <c r="BE251" s="507"/>
      <c r="BF251" s="507"/>
      <c r="BG251" s="507"/>
      <c r="BH251" s="507"/>
      <c r="BI251" s="507"/>
      <c r="BJ251" s="507"/>
      <c r="BK251" s="507"/>
      <c r="BL251" s="507"/>
      <c r="BM251" s="507"/>
    </row>
    <row r="252" spans="1:65" ht="27" customHeight="1" x14ac:dyDescent="0.2">
      <c r="A252" s="564"/>
      <c r="B252" s="507"/>
      <c r="C252" s="507"/>
      <c r="D252" s="507"/>
      <c r="E252" s="507"/>
      <c r="F252" s="507"/>
      <c r="G252" s="507"/>
      <c r="H252" s="506"/>
      <c r="I252" s="506"/>
      <c r="J252" s="506"/>
      <c r="K252" s="506"/>
      <c r="L252" s="506"/>
      <c r="M252" s="506"/>
      <c r="N252" s="506"/>
      <c r="O252" s="506"/>
      <c r="P252" s="557"/>
      <c r="Q252" s="506"/>
      <c r="R252" s="558"/>
      <c r="S252" s="506"/>
      <c r="T252" s="506"/>
      <c r="U252" s="506"/>
      <c r="V252" s="604"/>
      <c r="W252" s="506"/>
      <c r="X252" s="506"/>
      <c r="Y252" s="557"/>
      <c r="Z252" s="506"/>
      <c r="AA252" s="507"/>
      <c r="AB252" s="507"/>
      <c r="AC252" s="507"/>
      <c r="AD252" s="507"/>
      <c r="AE252" s="507"/>
      <c r="AF252" s="507"/>
      <c r="AG252" s="507"/>
      <c r="AH252" s="507"/>
      <c r="AI252" s="507"/>
      <c r="AJ252" s="507"/>
      <c r="AK252" s="507"/>
      <c r="AL252" s="507"/>
      <c r="AM252" s="507"/>
      <c r="AN252" s="507"/>
      <c r="AO252" s="507"/>
      <c r="AP252" s="507"/>
      <c r="AQ252" s="563"/>
      <c r="AR252" s="563"/>
      <c r="AS252" s="507"/>
      <c r="AT252" s="507"/>
      <c r="AU252" s="507"/>
      <c r="AV252" s="507"/>
      <c r="AW252" s="507"/>
      <c r="AX252" s="507"/>
      <c r="AY252" s="507"/>
      <c r="AZ252" s="507"/>
      <c r="BA252" s="507"/>
      <c r="BB252" s="507"/>
      <c r="BC252" s="507"/>
      <c r="BD252" s="507"/>
      <c r="BE252" s="507"/>
      <c r="BF252" s="507"/>
      <c r="BG252" s="507"/>
      <c r="BH252" s="507"/>
      <c r="BI252" s="507"/>
      <c r="BJ252" s="507"/>
      <c r="BK252" s="507"/>
      <c r="BL252" s="507"/>
      <c r="BM252" s="507"/>
    </row>
    <row r="253" spans="1:65" ht="27" customHeight="1" x14ac:dyDescent="0.2">
      <c r="A253" s="564"/>
      <c r="B253" s="507"/>
      <c r="C253" s="507"/>
      <c r="D253" s="507"/>
      <c r="E253" s="507"/>
      <c r="F253" s="507"/>
      <c r="G253" s="507"/>
      <c r="H253" s="506"/>
      <c r="I253" s="506"/>
      <c r="J253" s="506"/>
      <c r="K253" s="506"/>
      <c r="L253" s="506"/>
      <c r="M253" s="506"/>
      <c r="N253" s="506"/>
      <c r="O253" s="506"/>
      <c r="P253" s="557"/>
      <c r="Q253" s="506"/>
      <c r="R253" s="558"/>
      <c r="S253" s="506"/>
      <c r="T253" s="506"/>
      <c r="U253" s="506"/>
      <c r="V253" s="604"/>
      <c r="W253" s="506"/>
      <c r="X253" s="506"/>
      <c r="Y253" s="557"/>
      <c r="Z253" s="506"/>
      <c r="AA253" s="507"/>
      <c r="AB253" s="507"/>
      <c r="AC253" s="507"/>
      <c r="AD253" s="507"/>
      <c r="AE253" s="507"/>
      <c r="AF253" s="507"/>
      <c r="AG253" s="507"/>
      <c r="AH253" s="507"/>
      <c r="AI253" s="507"/>
      <c r="AJ253" s="507"/>
      <c r="AK253" s="507"/>
      <c r="AL253" s="507"/>
      <c r="AM253" s="507"/>
      <c r="AN253" s="507"/>
      <c r="AO253" s="507"/>
      <c r="AP253" s="507"/>
      <c r="AQ253" s="563"/>
      <c r="AR253" s="563"/>
      <c r="AS253" s="507"/>
      <c r="AT253" s="507"/>
      <c r="AU253" s="507"/>
      <c r="AV253" s="507"/>
      <c r="AW253" s="507"/>
      <c r="AX253" s="507"/>
      <c r="AY253" s="507"/>
      <c r="AZ253" s="507"/>
      <c r="BA253" s="507"/>
      <c r="BB253" s="507"/>
      <c r="BC253" s="507"/>
      <c r="BD253" s="507"/>
      <c r="BE253" s="507"/>
      <c r="BF253" s="507"/>
      <c r="BG253" s="507"/>
      <c r="BH253" s="507"/>
      <c r="BI253" s="507"/>
      <c r="BJ253" s="507"/>
      <c r="BK253" s="507"/>
      <c r="BL253" s="507"/>
      <c r="BM253" s="507"/>
    </row>
    <row r="254" spans="1:65" ht="27" customHeight="1" x14ac:dyDescent="0.2">
      <c r="A254" s="564"/>
      <c r="B254" s="507"/>
      <c r="C254" s="507"/>
      <c r="D254" s="507"/>
      <c r="E254" s="507"/>
      <c r="F254" s="507"/>
      <c r="G254" s="507"/>
      <c r="H254" s="506"/>
      <c r="I254" s="506"/>
      <c r="J254" s="506"/>
      <c r="K254" s="506"/>
      <c r="L254" s="506"/>
      <c r="M254" s="506"/>
      <c r="N254" s="506"/>
      <c r="O254" s="506"/>
      <c r="P254" s="557"/>
      <c r="Q254" s="506"/>
      <c r="R254" s="558"/>
      <c r="S254" s="506"/>
      <c r="T254" s="506"/>
      <c r="U254" s="506"/>
      <c r="V254" s="604"/>
      <c r="W254" s="506"/>
      <c r="X254" s="506"/>
      <c r="Y254" s="557"/>
      <c r="Z254" s="506"/>
      <c r="AA254" s="507"/>
      <c r="AB254" s="507"/>
      <c r="AC254" s="507"/>
      <c r="AD254" s="507"/>
      <c r="AE254" s="507"/>
      <c r="AF254" s="507"/>
      <c r="AG254" s="507"/>
      <c r="AH254" s="507"/>
      <c r="AI254" s="507"/>
      <c r="AJ254" s="507"/>
      <c r="AK254" s="507"/>
      <c r="AL254" s="507"/>
      <c r="AM254" s="507"/>
      <c r="AN254" s="507"/>
      <c r="AO254" s="507"/>
      <c r="AP254" s="507"/>
      <c r="AQ254" s="563"/>
      <c r="AR254" s="563"/>
      <c r="AS254" s="507"/>
      <c r="AT254" s="507"/>
      <c r="AU254" s="507"/>
      <c r="AV254" s="507"/>
      <c r="AW254" s="507"/>
      <c r="AX254" s="507"/>
      <c r="AY254" s="507"/>
      <c r="AZ254" s="507"/>
      <c r="BA254" s="507"/>
      <c r="BB254" s="507"/>
      <c r="BC254" s="507"/>
      <c r="BD254" s="507"/>
      <c r="BE254" s="507"/>
      <c r="BF254" s="507"/>
      <c r="BG254" s="507"/>
      <c r="BH254" s="507"/>
      <c r="BI254" s="507"/>
      <c r="BJ254" s="507"/>
      <c r="BK254" s="507"/>
      <c r="BL254" s="507"/>
      <c r="BM254" s="507"/>
    </row>
    <row r="255" spans="1:65" ht="27" customHeight="1" x14ac:dyDescent="0.2">
      <c r="A255" s="564"/>
      <c r="B255" s="507"/>
      <c r="C255" s="507"/>
      <c r="D255" s="507"/>
      <c r="E255" s="507"/>
      <c r="F255" s="507"/>
      <c r="G255" s="507"/>
      <c r="H255" s="506"/>
      <c r="I255" s="506"/>
      <c r="J255" s="506"/>
      <c r="K255" s="506"/>
      <c r="L255" s="506"/>
      <c r="M255" s="506"/>
      <c r="N255" s="506"/>
      <c r="O255" s="506"/>
      <c r="P255" s="557"/>
      <c r="Q255" s="506"/>
      <c r="R255" s="558"/>
      <c r="S255" s="506"/>
      <c r="T255" s="506"/>
      <c r="U255" s="506"/>
      <c r="V255" s="604"/>
      <c r="W255" s="506"/>
      <c r="X255" s="506"/>
      <c r="Y255" s="557"/>
      <c r="Z255" s="506"/>
      <c r="AA255" s="507"/>
      <c r="AB255" s="507"/>
      <c r="AC255" s="507"/>
      <c r="AD255" s="507"/>
      <c r="AE255" s="507"/>
      <c r="AF255" s="507"/>
      <c r="AG255" s="507"/>
      <c r="AH255" s="507"/>
      <c r="AI255" s="507"/>
      <c r="AJ255" s="507"/>
      <c r="AK255" s="507"/>
      <c r="AL255" s="507"/>
      <c r="AM255" s="507"/>
      <c r="AN255" s="507"/>
      <c r="AO255" s="507"/>
      <c r="AP255" s="507"/>
      <c r="AQ255" s="563"/>
      <c r="AR255" s="563"/>
      <c r="AS255" s="507"/>
      <c r="AT255" s="507"/>
      <c r="AU255" s="507"/>
      <c r="AV255" s="507"/>
      <c r="AW255" s="507"/>
      <c r="AX255" s="507"/>
      <c r="AY255" s="507"/>
      <c r="AZ255" s="507"/>
      <c r="BA255" s="507"/>
      <c r="BB255" s="507"/>
      <c r="BC255" s="507"/>
      <c r="BD255" s="507"/>
      <c r="BE255" s="507"/>
      <c r="BF255" s="507"/>
      <c r="BG255" s="507"/>
      <c r="BH255" s="507"/>
      <c r="BI255" s="507"/>
      <c r="BJ255" s="507"/>
      <c r="BK255" s="507"/>
      <c r="BL255" s="507"/>
      <c r="BM255" s="507"/>
    </row>
    <row r="256" spans="1:65" ht="27" customHeight="1" x14ac:dyDescent="0.2">
      <c r="A256" s="564"/>
      <c r="B256" s="507"/>
      <c r="C256" s="507"/>
      <c r="D256" s="507"/>
      <c r="E256" s="507"/>
      <c r="F256" s="507"/>
      <c r="G256" s="507"/>
      <c r="H256" s="506"/>
      <c r="I256" s="506"/>
      <c r="J256" s="506"/>
      <c r="K256" s="506"/>
      <c r="L256" s="506"/>
      <c r="M256" s="506"/>
      <c r="N256" s="506"/>
      <c r="O256" s="506"/>
      <c r="P256" s="557"/>
      <c r="Q256" s="506"/>
      <c r="R256" s="558"/>
      <c r="S256" s="506"/>
      <c r="T256" s="506"/>
      <c r="U256" s="506"/>
      <c r="V256" s="604"/>
      <c r="W256" s="506"/>
      <c r="X256" s="506"/>
      <c r="Y256" s="557"/>
      <c r="Z256" s="506"/>
      <c r="AA256" s="507"/>
      <c r="AB256" s="507"/>
      <c r="AC256" s="507"/>
      <c r="AD256" s="507"/>
      <c r="AE256" s="507"/>
      <c r="AF256" s="507"/>
      <c r="AG256" s="507"/>
      <c r="AH256" s="507"/>
      <c r="AI256" s="507"/>
      <c r="AJ256" s="507"/>
      <c r="AK256" s="507"/>
      <c r="AL256" s="507"/>
      <c r="AM256" s="507"/>
      <c r="AN256" s="507"/>
      <c r="AO256" s="507"/>
      <c r="AP256" s="507"/>
      <c r="AQ256" s="563"/>
      <c r="AR256" s="563"/>
      <c r="AS256" s="507"/>
      <c r="AT256" s="507"/>
      <c r="AU256" s="507"/>
      <c r="AV256" s="507"/>
      <c r="AW256" s="507"/>
      <c r="AX256" s="507"/>
      <c r="AY256" s="507"/>
      <c r="AZ256" s="507"/>
      <c r="BA256" s="507"/>
      <c r="BB256" s="507"/>
      <c r="BC256" s="507"/>
      <c r="BD256" s="507"/>
      <c r="BE256" s="507"/>
      <c r="BF256" s="507"/>
      <c r="BG256" s="507"/>
      <c r="BH256" s="507"/>
      <c r="BI256" s="507"/>
      <c r="BJ256" s="507"/>
      <c r="BK256" s="507"/>
      <c r="BL256" s="507"/>
      <c r="BM256" s="507"/>
    </row>
    <row r="257" spans="1:65" ht="27" customHeight="1" x14ac:dyDescent="0.2">
      <c r="A257" s="564"/>
      <c r="B257" s="507"/>
      <c r="C257" s="507"/>
      <c r="D257" s="507"/>
      <c r="E257" s="507"/>
      <c r="F257" s="507"/>
      <c r="G257" s="507"/>
      <c r="H257" s="506"/>
      <c r="I257" s="506"/>
      <c r="J257" s="506"/>
      <c r="K257" s="506"/>
      <c r="L257" s="506"/>
      <c r="M257" s="506"/>
      <c r="N257" s="506"/>
      <c r="O257" s="506"/>
      <c r="P257" s="557"/>
      <c r="Q257" s="506"/>
      <c r="R257" s="558"/>
      <c r="S257" s="506"/>
      <c r="T257" s="506"/>
      <c r="U257" s="506"/>
      <c r="V257" s="604"/>
      <c r="W257" s="506"/>
      <c r="X257" s="506"/>
      <c r="Y257" s="557"/>
      <c r="Z257" s="506"/>
      <c r="AA257" s="507"/>
      <c r="AB257" s="507"/>
      <c r="AC257" s="507"/>
      <c r="AD257" s="507"/>
      <c r="AE257" s="507"/>
      <c r="AF257" s="507"/>
      <c r="AG257" s="507"/>
      <c r="AH257" s="507"/>
      <c r="AI257" s="507"/>
      <c r="AJ257" s="507"/>
      <c r="AK257" s="507"/>
      <c r="AL257" s="507"/>
      <c r="AM257" s="507"/>
      <c r="AN257" s="507"/>
      <c r="AO257" s="507"/>
      <c r="AP257" s="507"/>
      <c r="AQ257" s="563"/>
      <c r="AR257" s="563"/>
      <c r="AS257" s="507"/>
      <c r="AT257" s="507"/>
      <c r="AU257" s="507"/>
      <c r="AV257" s="507"/>
      <c r="AW257" s="507"/>
      <c r="AX257" s="507"/>
      <c r="AY257" s="507"/>
      <c r="AZ257" s="507"/>
      <c r="BA257" s="507"/>
      <c r="BB257" s="507"/>
      <c r="BC257" s="507"/>
      <c r="BD257" s="507"/>
      <c r="BE257" s="507"/>
      <c r="BF257" s="507"/>
      <c r="BG257" s="507"/>
      <c r="BH257" s="507"/>
      <c r="BI257" s="507"/>
      <c r="BJ257" s="507"/>
      <c r="BK257" s="507"/>
      <c r="BL257" s="507"/>
      <c r="BM257" s="507"/>
    </row>
    <row r="258" spans="1:65" ht="27" customHeight="1" x14ac:dyDescent="0.2">
      <c r="A258" s="564"/>
      <c r="B258" s="507"/>
      <c r="C258" s="507"/>
      <c r="D258" s="507"/>
      <c r="E258" s="507"/>
      <c r="F258" s="507"/>
      <c r="G258" s="507"/>
      <c r="H258" s="506"/>
      <c r="I258" s="506"/>
      <c r="J258" s="506"/>
      <c r="K258" s="506"/>
      <c r="L258" s="506"/>
      <c r="M258" s="506"/>
      <c r="N258" s="506"/>
      <c r="O258" s="506"/>
      <c r="P258" s="557"/>
      <c r="Q258" s="506"/>
      <c r="R258" s="558"/>
      <c r="S258" s="506"/>
      <c r="T258" s="506"/>
      <c r="U258" s="506"/>
      <c r="V258" s="604"/>
      <c r="W258" s="506"/>
      <c r="X258" s="506"/>
      <c r="Y258" s="557"/>
      <c r="Z258" s="506"/>
      <c r="AA258" s="507"/>
      <c r="AB258" s="507"/>
      <c r="AC258" s="507"/>
      <c r="AD258" s="507"/>
      <c r="AE258" s="507"/>
      <c r="AF258" s="507"/>
      <c r="AG258" s="507"/>
      <c r="AH258" s="507"/>
      <c r="AI258" s="507"/>
      <c r="AJ258" s="507"/>
      <c r="AK258" s="507"/>
      <c r="AL258" s="507"/>
      <c r="AM258" s="507"/>
      <c r="AN258" s="507"/>
      <c r="AO258" s="507"/>
      <c r="AP258" s="507"/>
      <c r="AQ258" s="563"/>
      <c r="AR258" s="563"/>
      <c r="AS258" s="507"/>
      <c r="AT258" s="507"/>
      <c r="AU258" s="507"/>
      <c r="AV258" s="507"/>
      <c r="AW258" s="507"/>
      <c r="AX258" s="507"/>
      <c r="AY258" s="507"/>
      <c r="AZ258" s="507"/>
      <c r="BA258" s="507"/>
      <c r="BB258" s="507"/>
      <c r="BC258" s="507"/>
      <c r="BD258" s="507"/>
      <c r="BE258" s="507"/>
      <c r="BF258" s="507"/>
      <c r="BG258" s="507"/>
      <c r="BH258" s="507"/>
      <c r="BI258" s="507"/>
      <c r="BJ258" s="507"/>
      <c r="BK258" s="507"/>
      <c r="BL258" s="507"/>
      <c r="BM258" s="507"/>
    </row>
    <row r="259" spans="1:65" ht="27" customHeight="1" x14ac:dyDescent="0.2">
      <c r="A259" s="564"/>
      <c r="B259" s="507"/>
      <c r="C259" s="507"/>
      <c r="D259" s="507"/>
      <c r="E259" s="507"/>
      <c r="F259" s="507"/>
      <c r="G259" s="507"/>
      <c r="H259" s="506"/>
      <c r="I259" s="506"/>
      <c r="J259" s="506"/>
      <c r="K259" s="506"/>
      <c r="L259" s="506"/>
      <c r="M259" s="506"/>
      <c r="N259" s="506"/>
      <c r="O259" s="506"/>
      <c r="P259" s="557"/>
      <c r="Q259" s="506"/>
      <c r="R259" s="558"/>
      <c r="S259" s="506"/>
      <c r="T259" s="506"/>
      <c r="U259" s="506"/>
      <c r="V259" s="604"/>
      <c r="W259" s="506"/>
      <c r="X259" s="506"/>
      <c r="Y259" s="557"/>
      <c r="Z259" s="506"/>
      <c r="AA259" s="507"/>
      <c r="AB259" s="507"/>
      <c r="AC259" s="507"/>
      <c r="AD259" s="507"/>
      <c r="AE259" s="507"/>
      <c r="AF259" s="507"/>
      <c r="AG259" s="507"/>
      <c r="AH259" s="507"/>
      <c r="AI259" s="507"/>
      <c r="AJ259" s="507"/>
      <c r="AK259" s="507"/>
      <c r="AL259" s="507"/>
      <c r="AM259" s="507"/>
      <c r="AN259" s="507"/>
      <c r="AO259" s="507"/>
      <c r="AP259" s="507"/>
      <c r="AQ259" s="563"/>
      <c r="AR259" s="563"/>
      <c r="AS259" s="507"/>
      <c r="AT259" s="507"/>
      <c r="AU259" s="507"/>
      <c r="AV259" s="507"/>
      <c r="AW259" s="507"/>
      <c r="AX259" s="507"/>
      <c r="AY259" s="507"/>
      <c r="AZ259" s="507"/>
      <c r="BA259" s="507"/>
      <c r="BB259" s="507"/>
      <c r="BC259" s="507"/>
      <c r="BD259" s="507"/>
      <c r="BE259" s="507"/>
      <c r="BF259" s="507"/>
      <c r="BG259" s="507"/>
      <c r="BH259" s="507"/>
      <c r="BI259" s="507"/>
      <c r="BJ259" s="507"/>
      <c r="BK259" s="507"/>
      <c r="BL259" s="507"/>
      <c r="BM259" s="507"/>
    </row>
    <row r="260" spans="1:65" ht="27" customHeight="1" x14ac:dyDescent="0.2">
      <c r="A260" s="564"/>
      <c r="B260" s="507"/>
      <c r="C260" s="507"/>
      <c r="D260" s="507"/>
      <c r="E260" s="507"/>
      <c r="F260" s="507"/>
      <c r="G260" s="507"/>
      <c r="H260" s="506"/>
      <c r="I260" s="506"/>
      <c r="J260" s="506"/>
      <c r="K260" s="506"/>
      <c r="L260" s="506"/>
      <c r="M260" s="506"/>
      <c r="N260" s="506"/>
      <c r="O260" s="506"/>
      <c r="P260" s="557"/>
      <c r="Q260" s="506"/>
      <c r="R260" s="558"/>
      <c r="S260" s="506"/>
      <c r="T260" s="506"/>
      <c r="U260" s="506"/>
      <c r="V260" s="604"/>
      <c r="W260" s="506"/>
      <c r="X260" s="506"/>
      <c r="Y260" s="557"/>
      <c r="Z260" s="506"/>
      <c r="AA260" s="507"/>
      <c r="AB260" s="507"/>
      <c r="AC260" s="507"/>
      <c r="AD260" s="507"/>
      <c r="AE260" s="507"/>
      <c r="AF260" s="507"/>
      <c r="AG260" s="507"/>
      <c r="AH260" s="507"/>
      <c r="AI260" s="507"/>
      <c r="AJ260" s="507"/>
      <c r="AK260" s="507"/>
      <c r="AL260" s="507"/>
      <c r="AM260" s="507"/>
      <c r="AN260" s="507"/>
      <c r="AO260" s="507"/>
      <c r="AP260" s="507"/>
      <c r="AQ260" s="563"/>
      <c r="AR260" s="563"/>
      <c r="AS260" s="507"/>
      <c r="AT260" s="507"/>
      <c r="AU260" s="507"/>
      <c r="AV260" s="507"/>
      <c r="AW260" s="507"/>
      <c r="AX260" s="507"/>
      <c r="AY260" s="507"/>
      <c r="AZ260" s="507"/>
      <c r="BA260" s="507"/>
      <c r="BB260" s="507"/>
      <c r="BC260" s="507"/>
      <c r="BD260" s="507"/>
      <c r="BE260" s="507"/>
      <c r="BF260" s="507"/>
      <c r="BG260" s="507"/>
      <c r="BH260" s="507"/>
      <c r="BI260" s="507"/>
      <c r="BJ260" s="507"/>
      <c r="BK260" s="507"/>
      <c r="BL260" s="507"/>
      <c r="BM260" s="507"/>
    </row>
    <row r="261" spans="1:65" ht="27" customHeight="1" x14ac:dyDescent="0.2">
      <c r="A261" s="564"/>
      <c r="B261" s="507"/>
      <c r="C261" s="507"/>
      <c r="D261" s="507"/>
      <c r="E261" s="507"/>
      <c r="F261" s="507"/>
      <c r="G261" s="507"/>
      <c r="H261" s="506"/>
      <c r="I261" s="506"/>
      <c r="J261" s="506"/>
      <c r="K261" s="506"/>
      <c r="L261" s="506"/>
      <c r="M261" s="506"/>
      <c r="N261" s="506"/>
      <c r="O261" s="506"/>
      <c r="P261" s="557"/>
      <c r="Q261" s="506"/>
      <c r="R261" s="558"/>
      <c r="S261" s="506"/>
      <c r="T261" s="506"/>
      <c r="U261" s="506"/>
      <c r="V261" s="604"/>
      <c r="W261" s="506"/>
      <c r="X261" s="506"/>
      <c r="Y261" s="557"/>
      <c r="Z261" s="506"/>
      <c r="AA261" s="507"/>
      <c r="AB261" s="507"/>
      <c r="AC261" s="507"/>
      <c r="AD261" s="507"/>
      <c r="AE261" s="507"/>
      <c r="AF261" s="507"/>
      <c r="AG261" s="507"/>
      <c r="AH261" s="507"/>
      <c r="AI261" s="507"/>
      <c r="AJ261" s="507"/>
      <c r="AK261" s="507"/>
      <c r="AL261" s="507"/>
      <c r="AM261" s="507"/>
      <c r="AN261" s="507"/>
      <c r="AO261" s="507"/>
      <c r="AP261" s="507"/>
      <c r="AQ261" s="563"/>
      <c r="AR261" s="563"/>
      <c r="AS261" s="507"/>
      <c r="AT261" s="507"/>
      <c r="AU261" s="507"/>
      <c r="AV261" s="507"/>
      <c r="AW261" s="507"/>
      <c r="AX261" s="507"/>
      <c r="AY261" s="507"/>
      <c r="AZ261" s="507"/>
      <c r="BA261" s="507"/>
      <c r="BB261" s="507"/>
      <c r="BC261" s="507"/>
      <c r="BD261" s="507"/>
      <c r="BE261" s="507"/>
      <c r="BF261" s="507"/>
      <c r="BG261" s="507"/>
      <c r="BH261" s="507"/>
      <c r="BI261" s="507"/>
      <c r="BJ261" s="507"/>
      <c r="BK261" s="507"/>
      <c r="BL261" s="507"/>
      <c r="BM261" s="507"/>
    </row>
    <row r="262" spans="1:65" ht="27" customHeight="1" x14ac:dyDescent="0.2">
      <c r="A262" s="564"/>
      <c r="B262" s="507"/>
      <c r="C262" s="507"/>
      <c r="D262" s="507"/>
      <c r="E262" s="507"/>
      <c r="F262" s="507"/>
      <c r="G262" s="507"/>
      <c r="H262" s="506"/>
      <c r="I262" s="506"/>
      <c r="J262" s="506"/>
      <c r="K262" s="506"/>
      <c r="L262" s="506"/>
      <c r="M262" s="506"/>
      <c r="N262" s="506"/>
      <c r="O262" s="506"/>
      <c r="P262" s="557"/>
      <c r="Q262" s="506"/>
      <c r="R262" s="558"/>
      <c r="S262" s="506"/>
      <c r="T262" s="506"/>
      <c r="U262" s="506"/>
      <c r="V262" s="604"/>
      <c r="W262" s="506"/>
      <c r="X262" s="506"/>
      <c r="Y262" s="557"/>
      <c r="Z262" s="506"/>
      <c r="AA262" s="507"/>
      <c r="AB262" s="507"/>
      <c r="AC262" s="507"/>
      <c r="AD262" s="507"/>
      <c r="AE262" s="507"/>
      <c r="AF262" s="507"/>
      <c r="AG262" s="507"/>
      <c r="AH262" s="507"/>
      <c r="AI262" s="507"/>
      <c r="AJ262" s="507"/>
      <c r="AK262" s="507"/>
      <c r="AL262" s="507"/>
      <c r="AM262" s="507"/>
      <c r="AN262" s="507"/>
      <c r="AO262" s="507"/>
      <c r="AP262" s="507"/>
      <c r="AQ262" s="563"/>
      <c r="AR262" s="563"/>
      <c r="AS262" s="507"/>
      <c r="AT262" s="507"/>
      <c r="AU262" s="507"/>
      <c r="AV262" s="507"/>
      <c r="AW262" s="507"/>
      <c r="AX262" s="507"/>
      <c r="AY262" s="507"/>
      <c r="AZ262" s="507"/>
      <c r="BA262" s="507"/>
      <c r="BB262" s="507"/>
      <c r="BC262" s="507"/>
      <c r="BD262" s="507"/>
      <c r="BE262" s="507"/>
      <c r="BF262" s="507"/>
      <c r="BG262" s="507"/>
      <c r="BH262" s="507"/>
      <c r="BI262" s="507"/>
      <c r="BJ262" s="507"/>
      <c r="BK262" s="507"/>
      <c r="BL262" s="507"/>
      <c r="BM262" s="507"/>
    </row>
    <row r="263" spans="1:65" ht="27" customHeight="1" x14ac:dyDescent="0.2">
      <c r="A263" s="564"/>
      <c r="B263" s="507"/>
      <c r="C263" s="507"/>
      <c r="D263" s="507"/>
      <c r="E263" s="507"/>
      <c r="F263" s="507"/>
      <c r="G263" s="507"/>
      <c r="H263" s="506"/>
      <c r="I263" s="506"/>
      <c r="J263" s="506"/>
      <c r="K263" s="506"/>
      <c r="L263" s="506"/>
      <c r="M263" s="506"/>
      <c r="N263" s="506"/>
      <c r="O263" s="506"/>
      <c r="P263" s="557"/>
      <c r="Q263" s="506"/>
      <c r="R263" s="558"/>
      <c r="S263" s="506"/>
      <c r="T263" s="506"/>
      <c r="U263" s="506"/>
      <c r="V263" s="604"/>
      <c r="W263" s="506"/>
      <c r="X263" s="506"/>
      <c r="Y263" s="557"/>
      <c r="Z263" s="506"/>
      <c r="AA263" s="507"/>
      <c r="AB263" s="507"/>
      <c r="AC263" s="507"/>
      <c r="AD263" s="507"/>
      <c r="AE263" s="507"/>
      <c r="AF263" s="507"/>
      <c r="AG263" s="507"/>
      <c r="AH263" s="507"/>
      <c r="AI263" s="507"/>
      <c r="AJ263" s="507"/>
      <c r="AK263" s="507"/>
      <c r="AL263" s="507"/>
      <c r="AM263" s="507"/>
      <c r="AN263" s="507"/>
      <c r="AO263" s="507"/>
      <c r="AP263" s="507"/>
      <c r="AQ263" s="563"/>
      <c r="AR263" s="563"/>
      <c r="AS263" s="507"/>
      <c r="AT263" s="507"/>
      <c r="AU263" s="507"/>
      <c r="AV263" s="507"/>
      <c r="AW263" s="507"/>
      <c r="AX263" s="507"/>
      <c r="AY263" s="507"/>
      <c r="AZ263" s="507"/>
      <c r="BA263" s="507"/>
      <c r="BB263" s="507"/>
      <c r="BC263" s="507"/>
      <c r="BD263" s="507"/>
      <c r="BE263" s="507"/>
      <c r="BF263" s="507"/>
      <c r="BG263" s="507"/>
      <c r="BH263" s="507"/>
      <c r="BI263" s="507"/>
      <c r="BJ263" s="507"/>
      <c r="BK263" s="507"/>
      <c r="BL263" s="507"/>
      <c r="BM263" s="507"/>
    </row>
    <row r="264" spans="1:65" ht="27" customHeight="1" x14ac:dyDescent="0.2">
      <c r="A264" s="564"/>
      <c r="B264" s="507"/>
      <c r="C264" s="507"/>
      <c r="D264" s="507"/>
      <c r="E264" s="507"/>
      <c r="F264" s="507"/>
      <c r="G264" s="507"/>
      <c r="H264" s="506"/>
      <c r="I264" s="506"/>
      <c r="J264" s="506"/>
      <c r="K264" s="506"/>
      <c r="L264" s="506"/>
      <c r="M264" s="506"/>
      <c r="N264" s="506"/>
      <c r="O264" s="506"/>
      <c r="P264" s="557"/>
      <c r="Q264" s="506"/>
      <c r="R264" s="558"/>
      <c r="S264" s="506"/>
      <c r="T264" s="506"/>
      <c r="U264" s="506"/>
      <c r="V264" s="604"/>
      <c r="W264" s="506"/>
      <c r="X264" s="506"/>
      <c r="Y264" s="557"/>
      <c r="Z264" s="506"/>
      <c r="AA264" s="507"/>
      <c r="AB264" s="507"/>
      <c r="AC264" s="507"/>
      <c r="AD264" s="507"/>
      <c r="AE264" s="507"/>
      <c r="AF264" s="507"/>
      <c r="AG264" s="507"/>
      <c r="AH264" s="507"/>
      <c r="AI264" s="507"/>
      <c r="AJ264" s="507"/>
      <c r="AK264" s="507"/>
      <c r="AL264" s="507"/>
      <c r="AM264" s="507"/>
      <c r="AN264" s="507"/>
      <c r="AO264" s="507"/>
      <c r="AP264" s="507"/>
      <c r="AQ264" s="563"/>
      <c r="AR264" s="563"/>
      <c r="AS264" s="507"/>
      <c r="AT264" s="507"/>
      <c r="AU264" s="507"/>
      <c r="AV264" s="507"/>
      <c r="AW264" s="507"/>
      <c r="AX264" s="507"/>
      <c r="AY264" s="507"/>
      <c r="AZ264" s="507"/>
      <c r="BA264" s="507"/>
      <c r="BB264" s="507"/>
      <c r="BC264" s="507"/>
      <c r="BD264" s="507"/>
      <c r="BE264" s="507"/>
      <c r="BF264" s="507"/>
      <c r="BG264" s="507"/>
      <c r="BH264" s="507"/>
      <c r="BI264" s="507"/>
      <c r="BJ264" s="507"/>
      <c r="BK264" s="507"/>
      <c r="BL264" s="507"/>
      <c r="BM264" s="507"/>
    </row>
    <row r="265" spans="1:65" ht="27" customHeight="1" x14ac:dyDescent="0.2">
      <c r="A265" s="564"/>
      <c r="B265" s="507"/>
      <c r="C265" s="507"/>
      <c r="D265" s="507"/>
      <c r="E265" s="507"/>
      <c r="F265" s="507"/>
      <c r="G265" s="507"/>
      <c r="H265" s="506"/>
      <c r="I265" s="506"/>
      <c r="J265" s="506"/>
      <c r="K265" s="506"/>
      <c r="L265" s="506"/>
      <c r="M265" s="506"/>
      <c r="N265" s="506"/>
      <c r="O265" s="506"/>
      <c r="P265" s="557"/>
      <c r="Q265" s="506"/>
      <c r="R265" s="558"/>
      <c r="S265" s="506"/>
      <c r="T265" s="506"/>
      <c r="U265" s="506"/>
      <c r="V265" s="604"/>
      <c r="W265" s="506"/>
      <c r="X265" s="506"/>
      <c r="Y265" s="557"/>
      <c r="Z265" s="506"/>
      <c r="AA265" s="507"/>
      <c r="AB265" s="507"/>
      <c r="AC265" s="507"/>
      <c r="AD265" s="507"/>
      <c r="AE265" s="507"/>
      <c r="AF265" s="507"/>
      <c r="AG265" s="507"/>
      <c r="AH265" s="507"/>
      <c r="AI265" s="507"/>
      <c r="AJ265" s="507"/>
      <c r="AK265" s="507"/>
      <c r="AL265" s="507"/>
      <c r="AM265" s="507"/>
      <c r="AN265" s="507"/>
      <c r="AO265" s="507"/>
      <c r="AP265" s="507"/>
      <c r="AQ265" s="563"/>
      <c r="AR265" s="563"/>
      <c r="AS265" s="507"/>
      <c r="AT265" s="507"/>
      <c r="AU265" s="507"/>
      <c r="AV265" s="507"/>
      <c r="AW265" s="507"/>
      <c r="AX265" s="507"/>
      <c r="AY265" s="507"/>
      <c r="AZ265" s="507"/>
      <c r="BA265" s="507"/>
      <c r="BB265" s="507"/>
      <c r="BC265" s="507"/>
      <c r="BD265" s="507"/>
      <c r="BE265" s="507"/>
      <c r="BF265" s="507"/>
      <c r="BG265" s="507"/>
      <c r="BH265" s="507"/>
      <c r="BI265" s="507"/>
      <c r="BJ265" s="507"/>
      <c r="BK265" s="507"/>
      <c r="BL265" s="507"/>
      <c r="BM265" s="507"/>
    </row>
    <row r="266" spans="1:65" ht="27" customHeight="1" x14ac:dyDescent="0.2">
      <c r="A266" s="564"/>
      <c r="B266" s="507"/>
      <c r="C266" s="507"/>
      <c r="D266" s="507"/>
      <c r="E266" s="507"/>
      <c r="F266" s="507"/>
      <c r="G266" s="507"/>
      <c r="H266" s="506"/>
      <c r="I266" s="506"/>
      <c r="J266" s="506"/>
      <c r="K266" s="506"/>
      <c r="L266" s="506"/>
      <c r="M266" s="506"/>
      <c r="N266" s="506"/>
      <c r="O266" s="506"/>
      <c r="P266" s="557"/>
      <c r="Q266" s="506"/>
      <c r="R266" s="558"/>
      <c r="S266" s="506"/>
      <c r="T266" s="506"/>
      <c r="U266" s="506"/>
      <c r="V266" s="604"/>
      <c r="W266" s="506"/>
      <c r="X266" s="506"/>
      <c r="Y266" s="557"/>
      <c r="Z266" s="506"/>
      <c r="AA266" s="507"/>
      <c r="AB266" s="507"/>
      <c r="AC266" s="507"/>
      <c r="AD266" s="507"/>
      <c r="AE266" s="507"/>
      <c r="AF266" s="507"/>
      <c r="AG266" s="507"/>
      <c r="AH266" s="507"/>
      <c r="AI266" s="507"/>
      <c r="AJ266" s="507"/>
      <c r="AK266" s="507"/>
      <c r="AL266" s="507"/>
      <c r="AM266" s="507"/>
      <c r="AN266" s="507"/>
      <c r="AO266" s="507"/>
      <c r="AP266" s="507"/>
      <c r="AQ266" s="563"/>
      <c r="AR266" s="563"/>
      <c r="AS266" s="507"/>
      <c r="AT266" s="507"/>
      <c r="AU266" s="507"/>
      <c r="AV266" s="507"/>
      <c r="AW266" s="507"/>
      <c r="AX266" s="507"/>
      <c r="AY266" s="507"/>
      <c r="AZ266" s="507"/>
      <c r="BA266" s="507"/>
      <c r="BB266" s="507"/>
      <c r="BC266" s="507"/>
      <c r="BD266" s="507"/>
      <c r="BE266" s="507"/>
      <c r="BF266" s="507"/>
      <c r="BG266" s="507"/>
      <c r="BH266" s="507"/>
      <c r="BI266" s="507"/>
      <c r="BJ266" s="507"/>
      <c r="BK266" s="507"/>
      <c r="BL266" s="507"/>
      <c r="BM266" s="507"/>
    </row>
    <row r="267" spans="1:65" ht="27" customHeight="1" x14ac:dyDescent="0.2">
      <c r="A267" s="564"/>
      <c r="B267" s="507"/>
      <c r="C267" s="507"/>
      <c r="D267" s="507"/>
      <c r="E267" s="507"/>
      <c r="F267" s="507"/>
      <c r="G267" s="507"/>
      <c r="H267" s="506"/>
      <c r="I267" s="506"/>
      <c r="J267" s="506"/>
      <c r="K267" s="506"/>
      <c r="L267" s="506"/>
      <c r="M267" s="506"/>
      <c r="N267" s="506"/>
      <c r="O267" s="506"/>
      <c r="P267" s="557"/>
      <c r="Q267" s="506"/>
      <c r="R267" s="558"/>
      <c r="S267" s="506"/>
      <c r="T267" s="506"/>
      <c r="U267" s="506"/>
      <c r="V267" s="604"/>
      <c r="W267" s="506"/>
      <c r="X267" s="506"/>
      <c r="Y267" s="557"/>
      <c r="Z267" s="506"/>
      <c r="AA267" s="507"/>
      <c r="AB267" s="507"/>
      <c r="AC267" s="507"/>
      <c r="AD267" s="507"/>
      <c r="AE267" s="507"/>
      <c r="AF267" s="507"/>
      <c r="AG267" s="507"/>
      <c r="AH267" s="507"/>
      <c r="AI267" s="507"/>
      <c r="AJ267" s="507"/>
      <c r="AK267" s="507"/>
      <c r="AL267" s="507"/>
      <c r="AM267" s="507"/>
      <c r="AN267" s="507"/>
      <c r="AO267" s="507"/>
      <c r="AP267" s="507"/>
      <c r="AQ267" s="563"/>
      <c r="AR267" s="563"/>
      <c r="AS267" s="507"/>
      <c r="AT267" s="507"/>
      <c r="AU267" s="507"/>
      <c r="AV267" s="507"/>
      <c r="AW267" s="507"/>
      <c r="AX267" s="507"/>
      <c r="AY267" s="507"/>
      <c r="AZ267" s="507"/>
      <c r="BA267" s="507"/>
      <c r="BB267" s="507"/>
      <c r="BC267" s="507"/>
      <c r="BD267" s="507"/>
      <c r="BE267" s="507"/>
      <c r="BF267" s="507"/>
      <c r="BG267" s="507"/>
      <c r="BH267" s="507"/>
      <c r="BI267" s="507"/>
      <c r="BJ267" s="507"/>
      <c r="BK267" s="507"/>
      <c r="BL267" s="507"/>
      <c r="BM267" s="507"/>
    </row>
    <row r="268" spans="1:65" ht="27" customHeight="1" x14ac:dyDescent="0.2">
      <c r="A268" s="564"/>
      <c r="B268" s="507"/>
      <c r="C268" s="507"/>
      <c r="D268" s="507"/>
      <c r="E268" s="507"/>
      <c r="F268" s="507"/>
      <c r="G268" s="507"/>
      <c r="H268" s="506"/>
      <c r="I268" s="506"/>
      <c r="J268" s="506"/>
      <c r="K268" s="506"/>
      <c r="L268" s="506"/>
      <c r="M268" s="506"/>
      <c r="N268" s="506"/>
      <c r="O268" s="506"/>
      <c r="P268" s="557"/>
      <c r="Q268" s="506"/>
      <c r="R268" s="558"/>
      <c r="S268" s="506"/>
      <c r="T268" s="506"/>
      <c r="U268" s="506"/>
      <c r="V268" s="604"/>
      <c r="W268" s="506"/>
      <c r="X268" s="506"/>
      <c r="Y268" s="557"/>
      <c r="Z268" s="506"/>
      <c r="AA268" s="507"/>
      <c r="AB268" s="507"/>
      <c r="AC268" s="507"/>
      <c r="AD268" s="507"/>
      <c r="AE268" s="507"/>
      <c r="AF268" s="507"/>
      <c r="AG268" s="507"/>
      <c r="AH268" s="507"/>
      <c r="AI268" s="507"/>
      <c r="AJ268" s="507"/>
      <c r="AK268" s="507"/>
      <c r="AL268" s="507"/>
      <c r="AM268" s="507"/>
      <c r="AN268" s="507"/>
      <c r="AO268" s="507"/>
      <c r="AP268" s="507"/>
      <c r="AQ268" s="563"/>
      <c r="AR268" s="563"/>
      <c r="AS268" s="507"/>
      <c r="AT268" s="507"/>
      <c r="AU268" s="507"/>
      <c r="AV268" s="507"/>
      <c r="AW268" s="507"/>
      <c r="AX268" s="507"/>
      <c r="AY268" s="507"/>
      <c r="AZ268" s="507"/>
      <c r="BA268" s="507"/>
      <c r="BB268" s="507"/>
      <c r="BC268" s="507"/>
      <c r="BD268" s="507"/>
      <c r="BE268" s="507"/>
      <c r="BF268" s="507"/>
      <c r="BG268" s="507"/>
      <c r="BH268" s="507"/>
      <c r="BI268" s="507"/>
      <c r="BJ268" s="507"/>
      <c r="BK268" s="507"/>
      <c r="BL268" s="507"/>
      <c r="BM268" s="507"/>
    </row>
    <row r="269" spans="1:65" ht="27" customHeight="1" x14ac:dyDescent="0.2">
      <c r="A269" s="564"/>
      <c r="B269" s="507"/>
      <c r="C269" s="507"/>
      <c r="D269" s="507"/>
      <c r="E269" s="507"/>
      <c r="F269" s="507"/>
      <c r="G269" s="507"/>
      <c r="H269" s="506"/>
      <c r="I269" s="506"/>
      <c r="J269" s="506"/>
      <c r="K269" s="506"/>
      <c r="L269" s="506"/>
      <c r="M269" s="506"/>
      <c r="N269" s="506"/>
      <c r="O269" s="506"/>
      <c r="P269" s="557"/>
      <c r="Q269" s="506"/>
      <c r="R269" s="558"/>
      <c r="S269" s="506"/>
      <c r="T269" s="506"/>
      <c r="U269" s="506"/>
      <c r="V269" s="604"/>
      <c r="W269" s="506"/>
      <c r="X269" s="506"/>
      <c r="Y269" s="557"/>
      <c r="Z269" s="506"/>
      <c r="AA269" s="507"/>
      <c r="AB269" s="507"/>
      <c r="AC269" s="507"/>
      <c r="AD269" s="507"/>
      <c r="AE269" s="507"/>
      <c r="AF269" s="507"/>
      <c r="AG269" s="507"/>
      <c r="AH269" s="507"/>
      <c r="AI269" s="507"/>
      <c r="AJ269" s="507"/>
      <c r="AK269" s="507"/>
      <c r="AL269" s="507"/>
      <c r="AM269" s="507"/>
      <c r="AN269" s="507"/>
      <c r="AO269" s="507"/>
      <c r="AP269" s="507"/>
      <c r="AQ269" s="563"/>
      <c r="AR269" s="563"/>
      <c r="AS269" s="507"/>
      <c r="AT269" s="507"/>
      <c r="AU269" s="507"/>
      <c r="AV269" s="507"/>
      <c r="AW269" s="507"/>
      <c r="AX269" s="507"/>
      <c r="AY269" s="507"/>
      <c r="AZ269" s="507"/>
      <c r="BA269" s="507"/>
      <c r="BB269" s="507"/>
      <c r="BC269" s="507"/>
      <c r="BD269" s="507"/>
      <c r="BE269" s="507"/>
      <c r="BF269" s="507"/>
      <c r="BG269" s="507"/>
      <c r="BH269" s="507"/>
      <c r="BI269" s="507"/>
      <c r="BJ269" s="507"/>
      <c r="BK269" s="507"/>
      <c r="BL269" s="507"/>
      <c r="BM269" s="507"/>
    </row>
    <row r="270" spans="1:65" ht="27" customHeight="1" x14ac:dyDescent="0.2">
      <c r="A270" s="564"/>
      <c r="B270" s="507"/>
      <c r="C270" s="507"/>
      <c r="D270" s="507"/>
      <c r="E270" s="507"/>
      <c r="F270" s="507"/>
      <c r="G270" s="507"/>
      <c r="H270" s="506"/>
      <c r="I270" s="506"/>
      <c r="J270" s="506"/>
      <c r="K270" s="506"/>
      <c r="L270" s="506"/>
      <c r="M270" s="506"/>
      <c r="N270" s="506"/>
      <c r="O270" s="506"/>
      <c r="P270" s="557"/>
      <c r="Q270" s="506"/>
      <c r="R270" s="558"/>
      <c r="S270" s="506"/>
      <c r="T270" s="506"/>
      <c r="U270" s="506"/>
      <c r="V270" s="604"/>
      <c r="W270" s="506"/>
      <c r="X270" s="506"/>
      <c r="Y270" s="557"/>
      <c r="Z270" s="506"/>
      <c r="AA270" s="507"/>
      <c r="AB270" s="507"/>
      <c r="AC270" s="507"/>
      <c r="AD270" s="507"/>
      <c r="AE270" s="507"/>
      <c r="AF270" s="507"/>
      <c r="AG270" s="507"/>
      <c r="AH270" s="507"/>
      <c r="AI270" s="507"/>
      <c r="AJ270" s="507"/>
      <c r="AK270" s="507"/>
      <c r="AL270" s="507"/>
      <c r="AM270" s="507"/>
      <c r="AN270" s="507"/>
      <c r="AO270" s="507"/>
      <c r="AP270" s="507"/>
      <c r="AQ270" s="563"/>
      <c r="AR270" s="563"/>
      <c r="AS270" s="507"/>
      <c r="AT270" s="507"/>
      <c r="AU270" s="507"/>
      <c r="AV270" s="507"/>
      <c r="AW270" s="507"/>
      <c r="AX270" s="507"/>
      <c r="AY270" s="507"/>
      <c r="AZ270" s="507"/>
      <c r="BA270" s="507"/>
      <c r="BB270" s="507"/>
      <c r="BC270" s="507"/>
      <c r="BD270" s="507"/>
      <c r="BE270" s="507"/>
      <c r="BF270" s="507"/>
      <c r="BG270" s="507"/>
      <c r="BH270" s="507"/>
      <c r="BI270" s="507"/>
      <c r="BJ270" s="507"/>
      <c r="BK270" s="507"/>
      <c r="BL270" s="507"/>
      <c r="BM270" s="507"/>
    </row>
    <row r="271" spans="1:65" ht="27" customHeight="1" x14ac:dyDescent="0.2">
      <c r="A271" s="564"/>
      <c r="B271" s="507"/>
      <c r="C271" s="507"/>
      <c r="D271" s="507"/>
      <c r="E271" s="507"/>
      <c r="F271" s="507"/>
      <c r="G271" s="507"/>
      <c r="H271" s="506"/>
      <c r="I271" s="506"/>
      <c r="J271" s="506"/>
      <c r="K271" s="506"/>
      <c r="L271" s="506"/>
      <c r="M271" s="506"/>
      <c r="N271" s="506"/>
      <c r="O271" s="506"/>
      <c r="P271" s="557"/>
      <c r="Q271" s="506"/>
      <c r="R271" s="558"/>
      <c r="S271" s="506"/>
      <c r="T271" s="506"/>
      <c r="U271" s="506"/>
      <c r="V271" s="604"/>
      <c r="W271" s="506"/>
      <c r="X271" s="506"/>
      <c r="Y271" s="557"/>
      <c r="Z271" s="506"/>
      <c r="AA271" s="507"/>
      <c r="AB271" s="507"/>
      <c r="AC271" s="507"/>
      <c r="AD271" s="507"/>
      <c r="AE271" s="507"/>
      <c r="AF271" s="507"/>
      <c r="AG271" s="507"/>
      <c r="AH271" s="507"/>
      <c r="AI271" s="507"/>
      <c r="AJ271" s="507"/>
      <c r="AK271" s="507"/>
      <c r="AL271" s="507"/>
      <c r="AM271" s="507"/>
      <c r="AN271" s="507"/>
      <c r="AO271" s="507"/>
      <c r="AP271" s="507"/>
      <c r="AQ271" s="563"/>
      <c r="AR271" s="563"/>
      <c r="AS271" s="507"/>
      <c r="AT271" s="507"/>
      <c r="AU271" s="507"/>
      <c r="AV271" s="507"/>
      <c r="AW271" s="507"/>
      <c r="AX271" s="507"/>
      <c r="AY271" s="507"/>
      <c r="AZ271" s="507"/>
      <c r="BA271" s="507"/>
      <c r="BB271" s="507"/>
      <c r="BC271" s="507"/>
      <c r="BD271" s="507"/>
      <c r="BE271" s="507"/>
      <c r="BF271" s="507"/>
      <c r="BG271" s="507"/>
      <c r="BH271" s="507"/>
      <c r="BI271" s="507"/>
      <c r="BJ271" s="507"/>
      <c r="BK271" s="507"/>
      <c r="BL271" s="507"/>
      <c r="BM271" s="507"/>
    </row>
    <row r="272" spans="1:65" ht="27" customHeight="1" x14ac:dyDescent="0.2">
      <c r="A272" s="564"/>
      <c r="B272" s="507"/>
      <c r="C272" s="507"/>
      <c r="D272" s="507"/>
      <c r="E272" s="507"/>
      <c r="F272" s="507"/>
      <c r="G272" s="507"/>
      <c r="H272" s="506"/>
      <c r="I272" s="506"/>
      <c r="J272" s="506"/>
      <c r="K272" s="506"/>
      <c r="L272" s="506"/>
      <c r="M272" s="506"/>
      <c r="N272" s="506"/>
      <c r="O272" s="506"/>
      <c r="P272" s="557"/>
      <c r="Q272" s="506"/>
      <c r="R272" s="558"/>
      <c r="S272" s="506"/>
      <c r="T272" s="506"/>
      <c r="U272" s="506"/>
      <c r="V272" s="604"/>
      <c r="W272" s="506"/>
      <c r="X272" s="506"/>
      <c r="Y272" s="557"/>
      <c r="Z272" s="506"/>
      <c r="AA272" s="507"/>
      <c r="AB272" s="507"/>
      <c r="AC272" s="507"/>
      <c r="AD272" s="507"/>
      <c r="AE272" s="507"/>
      <c r="AF272" s="507"/>
      <c r="AG272" s="507"/>
      <c r="AH272" s="507"/>
      <c r="AI272" s="507"/>
      <c r="AJ272" s="507"/>
      <c r="AK272" s="507"/>
      <c r="AL272" s="507"/>
      <c r="AM272" s="507"/>
      <c r="AN272" s="507"/>
      <c r="AO272" s="507"/>
      <c r="AP272" s="507"/>
      <c r="AQ272" s="563"/>
      <c r="AR272" s="563"/>
      <c r="AS272" s="507"/>
      <c r="AT272" s="507"/>
      <c r="AU272" s="507"/>
      <c r="AV272" s="507"/>
      <c r="AW272" s="507"/>
      <c r="AX272" s="507"/>
      <c r="AY272" s="507"/>
      <c r="AZ272" s="507"/>
      <c r="BA272" s="507"/>
      <c r="BB272" s="507"/>
      <c r="BC272" s="507"/>
      <c r="BD272" s="507"/>
      <c r="BE272" s="507"/>
      <c r="BF272" s="507"/>
      <c r="BG272" s="507"/>
      <c r="BH272" s="507"/>
      <c r="BI272" s="507"/>
      <c r="BJ272" s="507"/>
      <c r="BK272" s="507"/>
      <c r="BL272" s="507"/>
      <c r="BM272" s="507"/>
    </row>
    <row r="273" spans="1:65" ht="27" customHeight="1" x14ac:dyDescent="0.2">
      <c r="A273" s="564"/>
      <c r="B273" s="507"/>
      <c r="C273" s="507"/>
      <c r="D273" s="507"/>
      <c r="E273" s="507"/>
      <c r="F273" s="507"/>
      <c r="G273" s="507"/>
      <c r="H273" s="506"/>
      <c r="I273" s="506"/>
      <c r="J273" s="506"/>
      <c r="K273" s="506"/>
      <c r="L273" s="506"/>
      <c r="M273" s="506"/>
      <c r="N273" s="506"/>
      <c r="O273" s="506"/>
      <c r="P273" s="557"/>
      <c r="Q273" s="506"/>
      <c r="R273" s="558"/>
      <c r="S273" s="506"/>
      <c r="T273" s="506"/>
      <c r="U273" s="506"/>
      <c r="V273" s="604"/>
      <c r="W273" s="506"/>
      <c r="X273" s="506"/>
      <c r="Y273" s="557"/>
      <c r="Z273" s="506"/>
      <c r="AA273" s="507"/>
      <c r="AB273" s="507"/>
      <c r="AC273" s="507"/>
      <c r="AD273" s="507"/>
      <c r="AE273" s="507"/>
      <c r="AF273" s="507"/>
      <c r="AG273" s="507"/>
      <c r="AH273" s="507"/>
      <c r="AI273" s="507"/>
      <c r="AJ273" s="507"/>
      <c r="AK273" s="507"/>
      <c r="AL273" s="507"/>
      <c r="AM273" s="507"/>
      <c r="AN273" s="507"/>
      <c r="AO273" s="507"/>
      <c r="AP273" s="507"/>
      <c r="AQ273" s="563"/>
      <c r="AR273" s="563"/>
      <c r="AS273" s="507"/>
      <c r="AT273" s="507"/>
      <c r="AU273" s="507"/>
      <c r="AV273" s="507"/>
      <c r="AW273" s="507"/>
      <c r="AX273" s="507"/>
      <c r="AY273" s="507"/>
      <c r="AZ273" s="507"/>
      <c r="BA273" s="507"/>
      <c r="BB273" s="507"/>
      <c r="BC273" s="507"/>
      <c r="BD273" s="507"/>
      <c r="BE273" s="507"/>
      <c r="BF273" s="507"/>
      <c r="BG273" s="507"/>
      <c r="BH273" s="507"/>
      <c r="BI273" s="507"/>
      <c r="BJ273" s="507"/>
      <c r="BK273" s="507"/>
      <c r="BL273" s="507"/>
      <c r="BM273" s="507"/>
    </row>
    <row r="274" spans="1:65" ht="27" customHeight="1" x14ac:dyDescent="0.2">
      <c r="A274" s="564"/>
      <c r="B274" s="507"/>
      <c r="C274" s="507"/>
      <c r="D274" s="507"/>
      <c r="E274" s="507"/>
      <c r="F274" s="507"/>
      <c r="G274" s="507"/>
      <c r="H274" s="506"/>
      <c r="I274" s="506"/>
      <c r="J274" s="506"/>
      <c r="K274" s="506"/>
      <c r="L274" s="506"/>
      <c r="M274" s="506"/>
      <c r="N274" s="506"/>
      <c r="O274" s="506"/>
      <c r="P274" s="557"/>
      <c r="Q274" s="506"/>
      <c r="R274" s="558"/>
      <c r="S274" s="506"/>
      <c r="T274" s="506"/>
      <c r="U274" s="506"/>
      <c r="V274" s="604"/>
      <c r="W274" s="506"/>
      <c r="X274" s="506"/>
      <c r="Y274" s="557"/>
      <c r="Z274" s="506"/>
      <c r="AA274" s="507"/>
      <c r="AB274" s="507"/>
      <c r="AC274" s="507"/>
      <c r="AD274" s="507"/>
      <c r="AE274" s="507"/>
      <c r="AF274" s="507"/>
      <c r="AG274" s="507"/>
      <c r="AH274" s="507"/>
      <c r="AI274" s="507"/>
      <c r="AJ274" s="507"/>
      <c r="AK274" s="507"/>
      <c r="AL274" s="507"/>
      <c r="AM274" s="507"/>
      <c r="AN274" s="507"/>
      <c r="AO274" s="507"/>
      <c r="AP274" s="507"/>
      <c r="AQ274" s="563"/>
      <c r="AR274" s="563"/>
      <c r="AS274" s="507"/>
      <c r="AT274" s="507"/>
      <c r="AU274" s="507"/>
      <c r="AV274" s="507"/>
      <c r="AW274" s="507"/>
      <c r="AX274" s="507"/>
      <c r="AY274" s="507"/>
      <c r="AZ274" s="507"/>
      <c r="BA274" s="507"/>
      <c r="BB274" s="507"/>
      <c r="BC274" s="507"/>
      <c r="BD274" s="507"/>
      <c r="BE274" s="507"/>
      <c r="BF274" s="507"/>
      <c r="BG274" s="507"/>
      <c r="BH274" s="507"/>
      <c r="BI274" s="507"/>
      <c r="BJ274" s="507"/>
      <c r="BK274" s="507"/>
      <c r="BL274" s="507"/>
      <c r="BM274" s="507"/>
    </row>
    <row r="275" spans="1:65" ht="27" customHeight="1" x14ac:dyDescent="0.2">
      <c r="A275" s="564"/>
      <c r="B275" s="507"/>
      <c r="C275" s="507"/>
      <c r="D275" s="507"/>
      <c r="E275" s="507"/>
      <c r="F275" s="507"/>
      <c r="G275" s="507"/>
      <c r="H275" s="506"/>
      <c r="I275" s="506"/>
      <c r="J275" s="506"/>
      <c r="K275" s="506"/>
      <c r="L275" s="506"/>
      <c r="M275" s="506"/>
      <c r="N275" s="506"/>
      <c r="O275" s="506"/>
      <c r="P275" s="557"/>
      <c r="Q275" s="506"/>
      <c r="R275" s="558"/>
      <c r="S275" s="506"/>
      <c r="T275" s="506"/>
      <c r="U275" s="506"/>
      <c r="V275" s="604"/>
      <c r="W275" s="506"/>
      <c r="X275" s="506"/>
      <c r="Y275" s="557"/>
      <c r="Z275" s="506"/>
      <c r="AA275" s="507"/>
      <c r="AB275" s="507"/>
      <c r="AC275" s="507"/>
      <c r="AD275" s="507"/>
      <c r="AE275" s="507"/>
      <c r="AF275" s="507"/>
      <c r="AG275" s="507"/>
      <c r="AH275" s="507"/>
      <c r="AI275" s="507"/>
      <c r="AJ275" s="507"/>
      <c r="AK275" s="507"/>
      <c r="AL275" s="507"/>
      <c r="AM275" s="507"/>
      <c r="AN275" s="507"/>
      <c r="AO275" s="507"/>
      <c r="AP275" s="507"/>
      <c r="AQ275" s="563"/>
      <c r="AR275" s="563"/>
      <c r="AS275" s="507"/>
      <c r="AT275" s="507"/>
      <c r="AU275" s="507"/>
      <c r="AV275" s="507"/>
      <c r="AW275" s="507"/>
      <c r="AX275" s="507"/>
      <c r="AY275" s="507"/>
      <c r="AZ275" s="507"/>
      <c r="BA275" s="507"/>
      <c r="BB275" s="507"/>
      <c r="BC275" s="507"/>
      <c r="BD275" s="507"/>
      <c r="BE275" s="507"/>
      <c r="BF275" s="507"/>
      <c r="BG275" s="507"/>
      <c r="BH275" s="507"/>
      <c r="BI275" s="507"/>
      <c r="BJ275" s="507"/>
      <c r="BK275" s="507"/>
      <c r="BL275" s="507"/>
      <c r="BM275" s="507"/>
    </row>
    <row r="276" spans="1:65" ht="27" customHeight="1" x14ac:dyDescent="0.2">
      <c r="A276" s="564"/>
      <c r="B276" s="507"/>
      <c r="C276" s="507"/>
      <c r="D276" s="507"/>
      <c r="E276" s="507"/>
      <c r="F276" s="507"/>
      <c r="G276" s="507"/>
      <c r="H276" s="506"/>
      <c r="I276" s="506"/>
      <c r="J276" s="506"/>
      <c r="K276" s="506"/>
      <c r="L276" s="506"/>
      <c r="M276" s="506"/>
      <c r="N276" s="506"/>
      <c r="O276" s="506"/>
      <c r="P276" s="557"/>
      <c r="Q276" s="506"/>
      <c r="R276" s="558"/>
      <c r="S276" s="506"/>
      <c r="T276" s="506"/>
      <c r="U276" s="506"/>
      <c r="V276" s="604"/>
      <c r="W276" s="506"/>
      <c r="X276" s="506"/>
      <c r="Y276" s="557"/>
      <c r="Z276" s="506"/>
      <c r="AA276" s="507"/>
      <c r="AB276" s="507"/>
      <c r="AC276" s="507"/>
      <c r="AD276" s="507"/>
      <c r="AE276" s="507"/>
      <c r="AF276" s="507"/>
      <c r="AG276" s="507"/>
      <c r="AH276" s="507"/>
      <c r="AI276" s="507"/>
      <c r="AJ276" s="507"/>
      <c r="AK276" s="507"/>
      <c r="AL276" s="507"/>
      <c r="AM276" s="507"/>
      <c r="AN276" s="507"/>
      <c r="AO276" s="507"/>
      <c r="AP276" s="507"/>
      <c r="AQ276" s="563"/>
      <c r="AR276" s="563"/>
      <c r="AS276" s="507"/>
      <c r="AT276" s="507"/>
      <c r="AU276" s="507"/>
      <c r="AV276" s="507"/>
      <c r="AW276" s="507"/>
      <c r="AX276" s="507"/>
      <c r="AY276" s="507"/>
      <c r="AZ276" s="507"/>
      <c r="BA276" s="507"/>
      <c r="BB276" s="507"/>
      <c r="BC276" s="507"/>
      <c r="BD276" s="507"/>
      <c r="BE276" s="507"/>
      <c r="BF276" s="507"/>
      <c r="BG276" s="507"/>
      <c r="BH276" s="507"/>
      <c r="BI276" s="507"/>
      <c r="BJ276" s="507"/>
      <c r="BK276" s="507"/>
      <c r="BL276" s="507"/>
      <c r="BM276" s="507"/>
    </row>
    <row r="277" spans="1:65" ht="27" customHeight="1" x14ac:dyDescent="0.2">
      <c r="A277" s="564"/>
      <c r="B277" s="507"/>
      <c r="C277" s="507"/>
      <c r="D277" s="507"/>
      <c r="E277" s="507"/>
      <c r="F277" s="507"/>
      <c r="G277" s="507"/>
      <c r="H277" s="506"/>
      <c r="I277" s="506"/>
      <c r="J277" s="506"/>
      <c r="K277" s="506"/>
      <c r="L277" s="506"/>
      <c r="M277" s="506"/>
      <c r="N277" s="506"/>
      <c r="O277" s="506"/>
      <c r="P277" s="557"/>
      <c r="Q277" s="506"/>
      <c r="R277" s="558"/>
      <c r="S277" s="506"/>
      <c r="T277" s="506"/>
      <c r="U277" s="506"/>
      <c r="V277" s="604"/>
      <c r="W277" s="506"/>
      <c r="X277" s="506"/>
      <c r="Y277" s="557"/>
      <c r="Z277" s="506"/>
      <c r="AA277" s="507"/>
      <c r="AB277" s="507"/>
      <c r="AC277" s="507"/>
      <c r="AD277" s="507"/>
      <c r="AE277" s="507"/>
      <c r="AF277" s="507"/>
      <c r="AG277" s="507"/>
      <c r="AH277" s="507"/>
      <c r="AI277" s="507"/>
      <c r="AJ277" s="507"/>
      <c r="AK277" s="507"/>
      <c r="AL277" s="507"/>
      <c r="AM277" s="507"/>
      <c r="AN277" s="507"/>
      <c r="AO277" s="507"/>
      <c r="AP277" s="507"/>
      <c r="AQ277" s="563"/>
      <c r="AR277" s="563"/>
      <c r="AS277" s="507"/>
      <c r="AT277" s="507"/>
      <c r="AU277" s="507"/>
      <c r="AV277" s="507"/>
      <c r="AW277" s="507"/>
      <c r="AX277" s="507"/>
      <c r="AY277" s="507"/>
      <c r="AZ277" s="507"/>
      <c r="BA277" s="507"/>
      <c r="BB277" s="507"/>
      <c r="BC277" s="507"/>
      <c r="BD277" s="507"/>
      <c r="BE277" s="507"/>
      <c r="BF277" s="507"/>
      <c r="BG277" s="507"/>
      <c r="BH277" s="507"/>
      <c r="BI277" s="507"/>
      <c r="BJ277" s="507"/>
      <c r="BK277" s="507"/>
      <c r="BL277" s="507"/>
      <c r="BM277" s="507"/>
    </row>
    <row r="278" spans="1:65" ht="27" customHeight="1" x14ac:dyDescent="0.2">
      <c r="A278" s="564"/>
      <c r="B278" s="507"/>
      <c r="C278" s="507"/>
      <c r="D278" s="507"/>
      <c r="E278" s="507"/>
      <c r="F278" s="507"/>
      <c r="G278" s="507"/>
      <c r="H278" s="506"/>
      <c r="I278" s="506"/>
      <c r="J278" s="506"/>
      <c r="K278" s="506"/>
      <c r="L278" s="506"/>
      <c r="M278" s="506"/>
      <c r="N278" s="506"/>
      <c r="O278" s="506"/>
      <c r="P278" s="557"/>
      <c r="Q278" s="506"/>
      <c r="R278" s="558"/>
      <c r="S278" s="506"/>
      <c r="T278" s="506"/>
      <c r="U278" s="506"/>
      <c r="V278" s="604"/>
      <c r="W278" s="506"/>
      <c r="X278" s="506"/>
      <c r="Y278" s="557"/>
      <c r="Z278" s="506"/>
      <c r="AA278" s="507"/>
      <c r="AB278" s="507"/>
      <c r="AC278" s="507"/>
      <c r="AD278" s="507"/>
      <c r="AE278" s="507"/>
      <c r="AF278" s="507"/>
      <c r="AG278" s="507"/>
      <c r="AH278" s="507"/>
      <c r="AI278" s="507"/>
      <c r="AJ278" s="507"/>
      <c r="AK278" s="507"/>
      <c r="AL278" s="507"/>
      <c r="AM278" s="507"/>
      <c r="AN278" s="507"/>
      <c r="AO278" s="507"/>
      <c r="AP278" s="507"/>
      <c r="AQ278" s="563"/>
      <c r="AR278" s="563"/>
      <c r="AS278" s="507"/>
      <c r="AT278" s="507"/>
      <c r="AU278" s="507"/>
      <c r="AV278" s="507"/>
      <c r="AW278" s="507"/>
      <c r="AX278" s="507"/>
      <c r="AY278" s="507"/>
      <c r="AZ278" s="507"/>
      <c r="BA278" s="507"/>
      <c r="BB278" s="507"/>
      <c r="BC278" s="507"/>
      <c r="BD278" s="507"/>
      <c r="BE278" s="507"/>
      <c r="BF278" s="507"/>
      <c r="BG278" s="507"/>
      <c r="BH278" s="507"/>
      <c r="BI278" s="507"/>
      <c r="BJ278" s="507"/>
      <c r="BK278" s="507"/>
      <c r="BL278" s="507"/>
      <c r="BM278" s="507"/>
    </row>
    <row r="279" spans="1:65" ht="27" customHeight="1" x14ac:dyDescent="0.2">
      <c r="A279" s="564"/>
      <c r="B279" s="507"/>
      <c r="C279" s="507"/>
      <c r="D279" s="507"/>
      <c r="E279" s="507"/>
      <c r="F279" s="507"/>
      <c r="G279" s="507"/>
      <c r="H279" s="506"/>
      <c r="I279" s="506"/>
      <c r="J279" s="506"/>
      <c r="K279" s="506"/>
      <c r="L279" s="506"/>
      <c r="M279" s="506"/>
      <c r="N279" s="506"/>
      <c r="O279" s="506"/>
      <c r="P279" s="557"/>
      <c r="Q279" s="506"/>
      <c r="R279" s="558"/>
      <c r="S279" s="506"/>
      <c r="T279" s="506"/>
      <c r="U279" s="506"/>
      <c r="V279" s="604"/>
      <c r="W279" s="506"/>
      <c r="X279" s="506"/>
      <c r="Y279" s="557"/>
      <c r="Z279" s="506"/>
      <c r="AA279" s="507"/>
      <c r="AB279" s="507"/>
      <c r="AC279" s="507"/>
      <c r="AD279" s="507"/>
      <c r="AE279" s="507"/>
      <c r="AF279" s="507"/>
      <c r="AG279" s="507"/>
      <c r="AH279" s="507"/>
      <c r="AI279" s="507"/>
      <c r="AJ279" s="507"/>
      <c r="AK279" s="507"/>
      <c r="AL279" s="507"/>
      <c r="AM279" s="507"/>
      <c r="AN279" s="507"/>
      <c r="AO279" s="507"/>
      <c r="AP279" s="507"/>
      <c r="AQ279" s="563"/>
      <c r="AR279" s="563"/>
      <c r="AS279" s="507"/>
      <c r="AT279" s="507"/>
      <c r="AU279" s="507"/>
      <c r="AV279" s="507"/>
      <c r="AW279" s="507"/>
      <c r="AX279" s="507"/>
      <c r="AY279" s="507"/>
      <c r="AZ279" s="507"/>
      <c r="BA279" s="507"/>
      <c r="BB279" s="507"/>
      <c r="BC279" s="507"/>
      <c r="BD279" s="507"/>
      <c r="BE279" s="507"/>
      <c r="BF279" s="507"/>
      <c r="BG279" s="507"/>
      <c r="BH279" s="507"/>
      <c r="BI279" s="507"/>
      <c r="BJ279" s="507"/>
      <c r="BK279" s="507"/>
      <c r="BL279" s="507"/>
      <c r="BM279" s="507"/>
    </row>
    <row r="280" spans="1:65" ht="27" customHeight="1" x14ac:dyDescent="0.2">
      <c r="A280" s="564"/>
      <c r="B280" s="507"/>
      <c r="C280" s="507"/>
      <c r="D280" s="507"/>
      <c r="E280" s="507"/>
      <c r="F280" s="507"/>
      <c r="G280" s="507"/>
      <c r="H280" s="506"/>
      <c r="I280" s="506"/>
      <c r="J280" s="506"/>
      <c r="K280" s="506"/>
      <c r="L280" s="506"/>
      <c r="M280" s="506"/>
      <c r="N280" s="506"/>
      <c r="O280" s="506"/>
      <c r="P280" s="557"/>
      <c r="Q280" s="506"/>
      <c r="R280" s="558"/>
      <c r="S280" s="506"/>
      <c r="T280" s="506"/>
      <c r="U280" s="506"/>
      <c r="V280" s="604"/>
      <c r="W280" s="506"/>
      <c r="X280" s="506"/>
      <c r="Y280" s="557"/>
      <c r="Z280" s="506"/>
      <c r="AA280" s="507"/>
      <c r="AB280" s="507"/>
      <c r="AC280" s="507"/>
      <c r="AD280" s="507"/>
      <c r="AE280" s="507"/>
      <c r="AF280" s="507"/>
      <c r="AG280" s="507"/>
      <c r="AH280" s="507"/>
      <c r="AI280" s="507"/>
      <c r="AJ280" s="507"/>
      <c r="AK280" s="507"/>
      <c r="AL280" s="507"/>
      <c r="AM280" s="507"/>
      <c r="AN280" s="507"/>
      <c r="AO280" s="507"/>
      <c r="AP280" s="507"/>
      <c r="AQ280" s="563"/>
      <c r="AR280" s="563"/>
      <c r="AS280" s="507"/>
      <c r="AT280" s="507"/>
      <c r="AU280" s="507"/>
      <c r="AV280" s="507"/>
      <c r="AW280" s="507"/>
      <c r="AX280" s="507"/>
      <c r="AY280" s="507"/>
      <c r="AZ280" s="507"/>
      <c r="BA280" s="507"/>
      <c r="BB280" s="507"/>
      <c r="BC280" s="507"/>
      <c r="BD280" s="507"/>
      <c r="BE280" s="507"/>
      <c r="BF280" s="507"/>
      <c r="BG280" s="507"/>
      <c r="BH280" s="507"/>
      <c r="BI280" s="507"/>
      <c r="BJ280" s="507"/>
      <c r="BK280" s="507"/>
      <c r="BL280" s="507"/>
      <c r="BM280" s="507"/>
    </row>
    <row r="281" spans="1:65" ht="27" customHeight="1" x14ac:dyDescent="0.2">
      <c r="A281" s="564"/>
      <c r="B281" s="507"/>
      <c r="C281" s="507"/>
      <c r="D281" s="507"/>
      <c r="E281" s="507"/>
      <c r="F281" s="507"/>
      <c r="G281" s="507"/>
      <c r="H281" s="506"/>
      <c r="I281" s="506"/>
      <c r="J281" s="506"/>
      <c r="K281" s="506"/>
      <c r="L281" s="506"/>
      <c r="M281" s="506"/>
      <c r="N281" s="506"/>
      <c r="O281" s="506"/>
      <c r="P281" s="557"/>
      <c r="Q281" s="506"/>
      <c r="R281" s="558"/>
      <c r="S281" s="506"/>
      <c r="T281" s="506"/>
      <c r="U281" s="506"/>
      <c r="V281" s="604"/>
      <c r="W281" s="506"/>
      <c r="X281" s="506"/>
      <c r="Y281" s="557"/>
      <c r="Z281" s="506"/>
      <c r="AA281" s="507"/>
      <c r="AB281" s="507"/>
      <c r="AC281" s="507"/>
      <c r="AD281" s="507"/>
      <c r="AE281" s="507"/>
      <c r="AF281" s="507"/>
      <c r="AG281" s="507"/>
      <c r="AH281" s="507"/>
      <c r="AI281" s="507"/>
      <c r="AJ281" s="507"/>
      <c r="AK281" s="507"/>
      <c r="AL281" s="507"/>
      <c r="AM281" s="507"/>
      <c r="AN281" s="507"/>
      <c r="AO281" s="507"/>
      <c r="AP281" s="507"/>
      <c r="AQ281" s="563"/>
      <c r="AR281" s="563"/>
      <c r="AS281" s="507"/>
      <c r="AT281" s="507"/>
      <c r="AU281" s="507"/>
      <c r="AV281" s="507"/>
      <c r="AW281" s="507"/>
      <c r="AX281" s="507"/>
      <c r="AY281" s="507"/>
      <c r="AZ281" s="507"/>
      <c r="BA281" s="507"/>
      <c r="BB281" s="507"/>
      <c r="BC281" s="507"/>
      <c r="BD281" s="507"/>
      <c r="BE281" s="507"/>
      <c r="BF281" s="507"/>
      <c r="BG281" s="507"/>
      <c r="BH281" s="507"/>
      <c r="BI281" s="507"/>
      <c r="BJ281" s="507"/>
      <c r="BK281" s="507"/>
      <c r="BL281" s="507"/>
      <c r="BM281" s="507"/>
    </row>
    <row r="282" spans="1:65" ht="27" customHeight="1" x14ac:dyDescent="0.2">
      <c r="A282" s="564"/>
      <c r="B282" s="507"/>
      <c r="C282" s="507"/>
      <c r="D282" s="507"/>
      <c r="E282" s="507"/>
      <c r="F282" s="507"/>
      <c r="G282" s="507"/>
      <c r="H282" s="506"/>
      <c r="I282" s="506"/>
      <c r="J282" s="506"/>
      <c r="K282" s="506"/>
      <c r="L282" s="506"/>
      <c r="M282" s="506"/>
      <c r="N282" s="506"/>
      <c r="O282" s="506"/>
      <c r="P282" s="557"/>
      <c r="Q282" s="506"/>
      <c r="R282" s="558"/>
      <c r="S282" s="506"/>
      <c r="T282" s="506"/>
      <c r="U282" s="506"/>
      <c r="V282" s="604"/>
      <c r="W282" s="506"/>
      <c r="X282" s="506"/>
      <c r="Y282" s="557"/>
      <c r="Z282" s="506"/>
      <c r="AA282" s="507"/>
      <c r="AB282" s="507"/>
      <c r="AC282" s="507"/>
      <c r="AD282" s="507"/>
      <c r="AE282" s="507"/>
      <c r="AF282" s="507"/>
      <c r="AG282" s="507"/>
      <c r="AH282" s="507"/>
      <c r="AI282" s="507"/>
      <c r="AJ282" s="507"/>
      <c r="AK282" s="507"/>
      <c r="AL282" s="507"/>
      <c r="AM282" s="507"/>
      <c r="AN282" s="507"/>
      <c r="AO282" s="507"/>
      <c r="AP282" s="507"/>
      <c r="AQ282" s="563"/>
      <c r="AR282" s="563"/>
      <c r="AS282" s="507"/>
      <c r="AT282" s="507"/>
      <c r="AU282" s="507"/>
      <c r="AV282" s="507"/>
      <c r="AW282" s="507"/>
      <c r="AX282" s="507"/>
      <c r="AY282" s="507"/>
      <c r="AZ282" s="507"/>
      <c r="BA282" s="507"/>
      <c r="BB282" s="507"/>
      <c r="BC282" s="507"/>
      <c r="BD282" s="507"/>
      <c r="BE282" s="507"/>
      <c r="BF282" s="507"/>
      <c r="BG282" s="507"/>
      <c r="BH282" s="507"/>
      <c r="BI282" s="507"/>
      <c r="BJ282" s="507"/>
      <c r="BK282" s="507"/>
      <c r="BL282" s="507"/>
      <c r="BM282" s="507"/>
    </row>
    <row r="283" spans="1:65" ht="27" customHeight="1" x14ac:dyDescent="0.2">
      <c r="A283" s="564"/>
      <c r="B283" s="507"/>
      <c r="C283" s="507"/>
      <c r="D283" s="507"/>
      <c r="E283" s="507"/>
      <c r="F283" s="507"/>
      <c r="G283" s="507"/>
      <c r="H283" s="506"/>
      <c r="I283" s="506"/>
      <c r="J283" s="506"/>
      <c r="K283" s="506"/>
      <c r="L283" s="506"/>
      <c r="M283" s="506"/>
      <c r="N283" s="506"/>
      <c r="O283" s="506"/>
      <c r="P283" s="557"/>
      <c r="Q283" s="506"/>
      <c r="R283" s="558"/>
      <c r="S283" s="506"/>
      <c r="T283" s="506"/>
      <c r="U283" s="506"/>
      <c r="V283" s="604"/>
      <c r="W283" s="506"/>
      <c r="X283" s="506"/>
      <c r="Y283" s="557"/>
      <c r="Z283" s="506"/>
      <c r="AA283" s="507"/>
      <c r="AB283" s="507"/>
      <c r="AC283" s="507"/>
      <c r="AD283" s="507"/>
      <c r="AE283" s="507"/>
      <c r="AF283" s="507"/>
      <c r="AG283" s="507"/>
      <c r="AH283" s="507"/>
      <c r="AI283" s="507"/>
      <c r="AJ283" s="507"/>
      <c r="AK283" s="507"/>
      <c r="AL283" s="507"/>
      <c r="AM283" s="507"/>
      <c r="AN283" s="507"/>
      <c r="AO283" s="507"/>
      <c r="AP283" s="507"/>
      <c r="AQ283" s="563"/>
      <c r="AR283" s="563"/>
      <c r="AS283" s="507"/>
      <c r="AT283" s="507"/>
      <c r="AU283" s="507"/>
      <c r="AV283" s="507"/>
      <c r="AW283" s="507"/>
      <c r="AX283" s="507"/>
      <c r="AY283" s="507"/>
      <c r="AZ283" s="507"/>
      <c r="BA283" s="507"/>
      <c r="BB283" s="507"/>
      <c r="BC283" s="507"/>
      <c r="BD283" s="507"/>
      <c r="BE283" s="507"/>
      <c r="BF283" s="507"/>
      <c r="BG283" s="507"/>
      <c r="BH283" s="507"/>
      <c r="BI283" s="507"/>
      <c r="BJ283" s="507"/>
      <c r="BK283" s="507"/>
      <c r="BL283" s="507"/>
      <c r="BM283" s="507"/>
    </row>
    <row r="284" spans="1:65" ht="27" customHeight="1" x14ac:dyDescent="0.2">
      <c r="A284" s="564"/>
      <c r="B284" s="507"/>
      <c r="C284" s="507"/>
      <c r="D284" s="507"/>
      <c r="E284" s="507"/>
      <c r="F284" s="507"/>
      <c r="G284" s="507"/>
      <c r="H284" s="506"/>
      <c r="I284" s="506"/>
      <c r="J284" s="506"/>
      <c r="K284" s="506"/>
      <c r="L284" s="506"/>
      <c r="M284" s="506"/>
      <c r="N284" s="506"/>
      <c r="O284" s="506"/>
      <c r="P284" s="557"/>
      <c r="Q284" s="506"/>
      <c r="R284" s="558"/>
      <c r="S284" s="506"/>
      <c r="T284" s="506"/>
      <c r="U284" s="506"/>
      <c r="V284" s="604"/>
      <c r="W284" s="506"/>
      <c r="X284" s="506"/>
      <c r="Y284" s="557"/>
      <c r="Z284" s="506"/>
      <c r="AA284" s="507"/>
      <c r="AB284" s="507"/>
      <c r="AC284" s="507"/>
      <c r="AD284" s="507"/>
      <c r="AE284" s="507"/>
      <c r="AF284" s="507"/>
      <c r="AG284" s="507"/>
      <c r="AH284" s="507"/>
      <c r="AI284" s="507"/>
      <c r="AJ284" s="507"/>
      <c r="AK284" s="507"/>
      <c r="AL284" s="507"/>
      <c r="AM284" s="507"/>
      <c r="AN284" s="507"/>
      <c r="AO284" s="507"/>
      <c r="AP284" s="507"/>
      <c r="AQ284" s="563"/>
      <c r="AR284" s="563"/>
      <c r="AS284" s="507"/>
      <c r="AT284" s="507"/>
      <c r="AU284" s="507"/>
      <c r="AV284" s="507"/>
      <c r="AW284" s="507"/>
      <c r="AX284" s="507"/>
      <c r="AY284" s="507"/>
      <c r="AZ284" s="507"/>
      <c r="BA284" s="507"/>
      <c r="BB284" s="507"/>
      <c r="BC284" s="507"/>
      <c r="BD284" s="507"/>
      <c r="BE284" s="507"/>
      <c r="BF284" s="507"/>
      <c r="BG284" s="507"/>
      <c r="BH284" s="507"/>
      <c r="BI284" s="507"/>
      <c r="BJ284" s="507"/>
      <c r="BK284" s="507"/>
      <c r="BL284" s="507"/>
      <c r="BM284" s="507"/>
    </row>
    <row r="285" spans="1:65" ht="27" customHeight="1" x14ac:dyDescent="0.2">
      <c r="A285" s="564"/>
      <c r="B285" s="507"/>
      <c r="C285" s="507"/>
      <c r="D285" s="507"/>
      <c r="E285" s="507"/>
      <c r="F285" s="507"/>
      <c r="G285" s="507"/>
      <c r="H285" s="506"/>
      <c r="I285" s="506"/>
      <c r="J285" s="506"/>
      <c r="K285" s="506"/>
      <c r="L285" s="506"/>
      <c r="M285" s="506"/>
      <c r="N285" s="506"/>
      <c r="O285" s="506"/>
      <c r="P285" s="557"/>
      <c r="Q285" s="506"/>
      <c r="R285" s="558"/>
      <c r="S285" s="506"/>
      <c r="T285" s="506"/>
      <c r="U285" s="506"/>
      <c r="V285" s="604"/>
      <c r="W285" s="506"/>
      <c r="X285" s="506"/>
      <c r="Y285" s="557"/>
      <c r="Z285" s="506"/>
      <c r="AA285" s="507"/>
      <c r="AB285" s="507"/>
      <c r="AC285" s="507"/>
      <c r="AD285" s="507"/>
      <c r="AE285" s="507"/>
      <c r="AF285" s="507"/>
      <c r="AG285" s="507"/>
      <c r="AH285" s="507"/>
      <c r="AI285" s="507"/>
      <c r="AJ285" s="507"/>
      <c r="AK285" s="507"/>
      <c r="AL285" s="507"/>
      <c r="AM285" s="507"/>
      <c r="AN285" s="507"/>
      <c r="AO285" s="507"/>
      <c r="AP285" s="507"/>
      <c r="AQ285" s="563"/>
      <c r="AR285" s="563"/>
      <c r="AS285" s="507"/>
      <c r="AT285" s="507"/>
      <c r="AU285" s="507"/>
      <c r="AV285" s="507"/>
      <c r="AW285" s="507"/>
      <c r="AX285" s="507"/>
      <c r="AY285" s="507"/>
      <c r="AZ285" s="507"/>
      <c r="BA285" s="507"/>
      <c r="BB285" s="507"/>
      <c r="BC285" s="507"/>
      <c r="BD285" s="507"/>
      <c r="BE285" s="507"/>
      <c r="BF285" s="507"/>
      <c r="BG285" s="507"/>
      <c r="BH285" s="507"/>
      <c r="BI285" s="507"/>
      <c r="BJ285" s="507"/>
      <c r="BK285" s="507"/>
      <c r="BL285" s="507"/>
      <c r="BM285" s="507"/>
    </row>
    <row r="286" spans="1:65" ht="27" customHeight="1" x14ac:dyDescent="0.2">
      <c r="A286" s="564"/>
      <c r="B286" s="507"/>
      <c r="C286" s="507"/>
      <c r="D286" s="507"/>
      <c r="E286" s="507"/>
      <c r="F286" s="507"/>
      <c r="G286" s="507"/>
      <c r="H286" s="506"/>
      <c r="I286" s="506"/>
      <c r="J286" s="506"/>
      <c r="K286" s="506"/>
      <c r="L286" s="506"/>
      <c r="M286" s="506"/>
      <c r="N286" s="506"/>
      <c r="O286" s="506"/>
      <c r="P286" s="557"/>
      <c r="Q286" s="506"/>
      <c r="R286" s="558"/>
      <c r="S286" s="506"/>
      <c r="T286" s="506"/>
      <c r="U286" s="506"/>
      <c r="V286" s="604"/>
      <c r="W286" s="506"/>
      <c r="X286" s="506"/>
      <c r="Y286" s="557"/>
      <c r="Z286" s="506"/>
      <c r="AA286" s="507"/>
      <c r="AB286" s="507"/>
      <c r="AC286" s="507"/>
      <c r="AD286" s="507"/>
      <c r="AE286" s="507"/>
      <c r="AF286" s="507"/>
      <c r="AG286" s="507"/>
      <c r="AH286" s="507"/>
      <c r="AI286" s="507"/>
      <c r="AJ286" s="507"/>
      <c r="AK286" s="507"/>
      <c r="AL286" s="507"/>
      <c r="AM286" s="507"/>
      <c r="AN286" s="507"/>
      <c r="AO286" s="507"/>
      <c r="AP286" s="507"/>
      <c r="AQ286" s="563"/>
      <c r="AR286" s="563"/>
      <c r="AS286" s="507"/>
      <c r="AT286" s="507"/>
      <c r="AU286" s="507"/>
      <c r="AV286" s="507"/>
      <c r="AW286" s="507"/>
      <c r="AX286" s="507"/>
      <c r="AY286" s="507"/>
      <c r="AZ286" s="507"/>
      <c r="BA286" s="507"/>
      <c r="BB286" s="507"/>
      <c r="BC286" s="507"/>
      <c r="BD286" s="507"/>
      <c r="BE286" s="507"/>
      <c r="BF286" s="507"/>
      <c r="BG286" s="507"/>
      <c r="BH286" s="507"/>
      <c r="BI286" s="507"/>
      <c r="BJ286" s="507"/>
      <c r="BK286" s="507"/>
      <c r="BL286" s="507"/>
      <c r="BM286" s="507"/>
    </row>
    <row r="287" spans="1:65" ht="27" customHeight="1" x14ac:dyDescent="0.2">
      <c r="A287" s="564"/>
      <c r="B287" s="507"/>
      <c r="C287" s="507"/>
      <c r="D287" s="507"/>
      <c r="E287" s="507"/>
      <c r="F287" s="507"/>
      <c r="G287" s="507"/>
      <c r="H287" s="506"/>
      <c r="I287" s="506"/>
      <c r="J287" s="506"/>
      <c r="K287" s="506"/>
      <c r="L287" s="506"/>
      <c r="M287" s="506"/>
      <c r="N287" s="506"/>
      <c r="O287" s="506"/>
      <c r="P287" s="557"/>
      <c r="Q287" s="506"/>
      <c r="R287" s="558"/>
      <c r="S287" s="506"/>
      <c r="T287" s="506"/>
      <c r="U287" s="506"/>
      <c r="V287" s="604"/>
      <c r="W287" s="506"/>
      <c r="X287" s="506"/>
      <c r="Y287" s="557"/>
      <c r="Z287" s="506"/>
      <c r="AA287" s="507"/>
      <c r="AB287" s="507"/>
      <c r="AC287" s="507"/>
      <c r="AD287" s="507"/>
      <c r="AE287" s="507"/>
      <c r="AF287" s="507"/>
      <c r="AG287" s="507"/>
      <c r="AH287" s="507"/>
      <c r="AI287" s="507"/>
      <c r="AJ287" s="507"/>
      <c r="AK287" s="507"/>
      <c r="AL287" s="507"/>
      <c r="AM287" s="507"/>
      <c r="AN287" s="507"/>
      <c r="AO287" s="507"/>
      <c r="AP287" s="507"/>
      <c r="AQ287" s="563"/>
      <c r="AR287" s="563"/>
      <c r="AS287" s="507"/>
      <c r="AT287" s="507"/>
      <c r="AU287" s="507"/>
      <c r="AV287" s="507"/>
      <c r="AW287" s="507"/>
      <c r="AX287" s="507"/>
      <c r="AY287" s="507"/>
      <c r="AZ287" s="507"/>
      <c r="BA287" s="507"/>
      <c r="BB287" s="507"/>
      <c r="BC287" s="507"/>
      <c r="BD287" s="507"/>
      <c r="BE287" s="507"/>
      <c r="BF287" s="507"/>
      <c r="BG287" s="507"/>
      <c r="BH287" s="507"/>
      <c r="BI287" s="507"/>
      <c r="BJ287" s="507"/>
      <c r="BK287" s="507"/>
      <c r="BL287" s="507"/>
      <c r="BM287" s="507"/>
    </row>
    <row r="288" spans="1:65" ht="27" customHeight="1" x14ac:dyDescent="0.2">
      <c r="A288" s="564"/>
      <c r="B288" s="507"/>
      <c r="C288" s="507"/>
      <c r="D288" s="507"/>
      <c r="E288" s="507"/>
      <c r="F288" s="507"/>
      <c r="G288" s="507"/>
      <c r="H288" s="506"/>
      <c r="I288" s="506"/>
      <c r="J288" s="506"/>
      <c r="K288" s="506"/>
      <c r="L288" s="506"/>
      <c r="M288" s="506"/>
      <c r="N288" s="506"/>
      <c r="O288" s="506"/>
      <c r="P288" s="557"/>
      <c r="Q288" s="506"/>
      <c r="R288" s="558"/>
      <c r="S288" s="506"/>
      <c r="T288" s="506"/>
      <c r="U288" s="506"/>
      <c r="V288" s="604"/>
      <c r="W288" s="506"/>
      <c r="X288" s="506"/>
      <c r="Y288" s="557"/>
      <c r="Z288" s="506"/>
      <c r="AA288" s="507"/>
      <c r="AB288" s="507"/>
      <c r="AC288" s="507"/>
      <c r="AD288" s="507"/>
      <c r="AE288" s="507"/>
      <c r="AF288" s="507"/>
      <c r="AG288" s="507"/>
      <c r="AH288" s="507"/>
      <c r="AI288" s="507"/>
      <c r="AJ288" s="507"/>
      <c r="AK288" s="507"/>
      <c r="AL288" s="507"/>
      <c r="AM288" s="507"/>
      <c r="AN288" s="507"/>
      <c r="AO288" s="507"/>
      <c r="AP288" s="507"/>
      <c r="AQ288" s="563"/>
      <c r="AR288" s="563"/>
      <c r="AS288" s="507"/>
      <c r="AT288" s="507"/>
      <c r="AU288" s="507"/>
      <c r="AV288" s="507"/>
      <c r="AW288" s="507"/>
      <c r="AX288" s="507"/>
      <c r="AY288" s="507"/>
      <c r="AZ288" s="507"/>
      <c r="BA288" s="507"/>
      <c r="BB288" s="507"/>
      <c r="BC288" s="507"/>
      <c r="BD288" s="507"/>
      <c r="BE288" s="507"/>
      <c r="BF288" s="507"/>
      <c r="BG288" s="507"/>
      <c r="BH288" s="507"/>
      <c r="BI288" s="507"/>
      <c r="BJ288" s="507"/>
      <c r="BK288" s="507"/>
      <c r="BL288" s="507"/>
      <c r="BM288" s="507"/>
    </row>
    <row r="289" spans="1:65" ht="27" customHeight="1" x14ac:dyDescent="0.2">
      <c r="A289" s="564"/>
      <c r="B289" s="507"/>
      <c r="C289" s="507"/>
      <c r="D289" s="507"/>
      <c r="E289" s="507"/>
      <c r="F289" s="507"/>
      <c r="G289" s="507"/>
      <c r="H289" s="506"/>
      <c r="I289" s="506"/>
      <c r="J289" s="506"/>
      <c r="K289" s="506"/>
      <c r="L289" s="506"/>
      <c r="M289" s="506"/>
      <c r="N289" s="506"/>
      <c r="O289" s="506"/>
      <c r="P289" s="557"/>
      <c r="Q289" s="506"/>
      <c r="R289" s="558"/>
      <c r="S289" s="506"/>
      <c r="T289" s="506"/>
      <c r="U289" s="506"/>
      <c r="V289" s="604"/>
      <c r="W289" s="506"/>
      <c r="X289" s="506"/>
      <c r="Y289" s="557"/>
      <c r="Z289" s="506"/>
      <c r="AA289" s="507"/>
      <c r="AB289" s="507"/>
      <c r="AC289" s="507"/>
      <c r="AD289" s="507"/>
      <c r="AE289" s="507"/>
      <c r="AF289" s="507"/>
      <c r="AG289" s="507"/>
      <c r="AH289" s="507"/>
      <c r="AI289" s="507"/>
      <c r="AJ289" s="507"/>
      <c r="AK289" s="507"/>
      <c r="AL289" s="507"/>
      <c r="AM289" s="507"/>
      <c r="AN289" s="507"/>
      <c r="AO289" s="507"/>
      <c r="AP289" s="507"/>
      <c r="AQ289" s="563"/>
      <c r="AR289" s="563"/>
      <c r="AS289" s="507"/>
      <c r="AT289" s="507"/>
      <c r="AU289" s="507"/>
      <c r="AV289" s="507"/>
      <c r="AW289" s="507"/>
      <c r="AX289" s="507"/>
      <c r="AY289" s="507"/>
      <c r="AZ289" s="507"/>
      <c r="BA289" s="507"/>
      <c r="BB289" s="507"/>
      <c r="BC289" s="507"/>
      <c r="BD289" s="507"/>
      <c r="BE289" s="507"/>
      <c r="BF289" s="507"/>
      <c r="BG289" s="507"/>
      <c r="BH289" s="507"/>
      <c r="BI289" s="507"/>
      <c r="BJ289" s="507"/>
      <c r="BK289" s="507"/>
      <c r="BL289" s="507"/>
      <c r="BM289" s="507"/>
    </row>
    <row r="290" spans="1:65" ht="27" customHeight="1" x14ac:dyDescent="0.2">
      <c r="A290" s="564"/>
      <c r="B290" s="507"/>
      <c r="C290" s="507"/>
      <c r="D290" s="507"/>
      <c r="E290" s="507"/>
      <c r="F290" s="507"/>
      <c r="G290" s="507"/>
      <c r="H290" s="506"/>
      <c r="I290" s="506"/>
      <c r="J290" s="506"/>
      <c r="K290" s="506"/>
      <c r="L290" s="506"/>
      <c r="M290" s="506"/>
      <c r="N290" s="506"/>
      <c r="O290" s="506"/>
      <c r="P290" s="557"/>
      <c r="Q290" s="506"/>
      <c r="R290" s="558"/>
      <c r="S290" s="506"/>
      <c r="T290" s="506"/>
      <c r="U290" s="506"/>
      <c r="V290" s="604"/>
      <c r="W290" s="506"/>
      <c r="X290" s="506"/>
      <c r="Y290" s="557"/>
      <c r="Z290" s="506"/>
      <c r="AA290" s="507"/>
      <c r="AB290" s="507"/>
      <c r="AC290" s="507"/>
      <c r="AD290" s="507"/>
      <c r="AE290" s="507"/>
      <c r="AF290" s="507"/>
      <c r="AG290" s="507"/>
      <c r="AH290" s="507"/>
      <c r="AI290" s="507"/>
      <c r="AJ290" s="507"/>
      <c r="AK290" s="507"/>
      <c r="AL290" s="507"/>
      <c r="AM290" s="507"/>
      <c r="AN290" s="507"/>
      <c r="AO290" s="507"/>
      <c r="AP290" s="507"/>
      <c r="AQ290" s="563"/>
      <c r="AR290" s="563"/>
      <c r="AS290" s="507"/>
      <c r="AT290" s="507"/>
      <c r="AU290" s="507"/>
      <c r="AV290" s="507"/>
      <c r="AW290" s="507"/>
      <c r="AX290" s="507"/>
      <c r="AY290" s="507"/>
      <c r="AZ290" s="507"/>
      <c r="BA290" s="507"/>
      <c r="BB290" s="507"/>
      <c r="BC290" s="507"/>
      <c r="BD290" s="507"/>
      <c r="BE290" s="507"/>
      <c r="BF290" s="507"/>
      <c r="BG290" s="507"/>
      <c r="BH290" s="507"/>
      <c r="BI290" s="507"/>
      <c r="BJ290" s="507"/>
      <c r="BK290" s="507"/>
      <c r="BL290" s="507"/>
      <c r="BM290" s="507"/>
    </row>
    <row r="291" spans="1:65" ht="27" customHeight="1" x14ac:dyDescent="0.2">
      <c r="A291" s="564"/>
      <c r="B291" s="507"/>
      <c r="C291" s="507"/>
      <c r="D291" s="507"/>
      <c r="E291" s="507"/>
      <c r="F291" s="507"/>
      <c r="G291" s="507"/>
      <c r="H291" s="506"/>
      <c r="I291" s="506"/>
      <c r="J291" s="506"/>
      <c r="K291" s="506"/>
      <c r="L291" s="506"/>
      <c r="M291" s="506"/>
      <c r="N291" s="506"/>
      <c r="O291" s="506"/>
      <c r="P291" s="557"/>
      <c r="Q291" s="506"/>
      <c r="R291" s="558"/>
      <c r="S291" s="506"/>
      <c r="T291" s="506"/>
      <c r="U291" s="506"/>
      <c r="V291" s="604"/>
      <c r="W291" s="506"/>
      <c r="X291" s="506"/>
      <c r="Y291" s="557"/>
      <c r="Z291" s="506"/>
      <c r="AA291" s="507"/>
      <c r="AB291" s="507"/>
      <c r="AC291" s="507"/>
      <c r="AD291" s="507"/>
      <c r="AE291" s="507"/>
      <c r="AF291" s="507"/>
      <c r="AG291" s="507"/>
      <c r="AH291" s="507"/>
      <c r="AI291" s="507"/>
      <c r="AJ291" s="507"/>
      <c r="AK291" s="507"/>
      <c r="AL291" s="507"/>
      <c r="AM291" s="507"/>
      <c r="AN291" s="507"/>
      <c r="AO291" s="507"/>
      <c r="AP291" s="507"/>
      <c r="AQ291" s="563"/>
      <c r="AR291" s="563"/>
      <c r="AS291" s="507"/>
      <c r="AT291" s="507"/>
      <c r="AU291" s="507"/>
      <c r="AV291" s="507"/>
      <c r="AW291" s="507"/>
      <c r="AX291" s="507"/>
      <c r="AY291" s="507"/>
      <c r="AZ291" s="507"/>
      <c r="BA291" s="507"/>
      <c r="BB291" s="507"/>
      <c r="BC291" s="507"/>
      <c r="BD291" s="507"/>
      <c r="BE291" s="507"/>
      <c r="BF291" s="507"/>
      <c r="BG291" s="507"/>
      <c r="BH291" s="507"/>
      <c r="BI291" s="507"/>
      <c r="BJ291" s="507"/>
      <c r="BK291" s="507"/>
      <c r="BL291" s="507"/>
      <c r="BM291" s="507"/>
    </row>
    <row r="292" spans="1:65" ht="27" customHeight="1" x14ac:dyDescent="0.2">
      <c r="A292" s="564"/>
      <c r="B292" s="507"/>
      <c r="C292" s="507"/>
      <c r="D292" s="507"/>
      <c r="E292" s="507"/>
      <c r="F292" s="507"/>
      <c r="G292" s="507"/>
      <c r="H292" s="506"/>
      <c r="I292" s="506"/>
      <c r="J292" s="506"/>
      <c r="K292" s="506"/>
      <c r="L292" s="506"/>
      <c r="M292" s="506"/>
      <c r="N292" s="506"/>
      <c r="O292" s="506"/>
      <c r="P292" s="557"/>
      <c r="Q292" s="506"/>
      <c r="R292" s="558"/>
      <c r="S292" s="506"/>
      <c r="T292" s="506"/>
      <c r="U292" s="506"/>
      <c r="V292" s="604"/>
      <c r="W292" s="506"/>
      <c r="X292" s="506"/>
      <c r="Y292" s="557"/>
      <c r="Z292" s="506"/>
      <c r="AA292" s="507"/>
      <c r="AB292" s="507"/>
      <c r="AC292" s="507"/>
      <c r="AD292" s="507"/>
      <c r="AE292" s="507"/>
      <c r="AF292" s="507"/>
      <c r="AG292" s="507"/>
      <c r="AH292" s="507"/>
      <c r="AI292" s="507"/>
      <c r="AJ292" s="507"/>
      <c r="AK292" s="507"/>
      <c r="AL292" s="507"/>
      <c r="AM292" s="507"/>
      <c r="AN292" s="507"/>
      <c r="AO292" s="507"/>
      <c r="AP292" s="507"/>
      <c r="AQ292" s="563"/>
      <c r="AR292" s="563"/>
      <c r="AS292" s="507"/>
      <c r="AT292" s="507"/>
      <c r="AU292" s="507"/>
      <c r="AV292" s="507"/>
      <c r="AW292" s="507"/>
      <c r="AX292" s="507"/>
      <c r="AY292" s="507"/>
      <c r="AZ292" s="507"/>
      <c r="BA292" s="507"/>
      <c r="BB292" s="507"/>
      <c r="BC292" s="507"/>
      <c r="BD292" s="507"/>
      <c r="BE292" s="507"/>
      <c r="BF292" s="507"/>
      <c r="BG292" s="507"/>
      <c r="BH292" s="507"/>
      <c r="BI292" s="507"/>
      <c r="BJ292" s="507"/>
      <c r="BK292" s="507"/>
      <c r="BL292" s="507"/>
      <c r="BM292" s="507"/>
    </row>
    <row r="293" spans="1:65" ht="27" customHeight="1" x14ac:dyDescent="0.2">
      <c r="A293" s="564"/>
      <c r="B293" s="507"/>
      <c r="C293" s="507"/>
      <c r="D293" s="507"/>
      <c r="E293" s="507"/>
      <c r="F293" s="507"/>
      <c r="G293" s="507"/>
      <c r="H293" s="506"/>
      <c r="I293" s="506"/>
      <c r="J293" s="506"/>
      <c r="K293" s="506"/>
      <c r="L293" s="506"/>
      <c r="M293" s="506"/>
      <c r="N293" s="506"/>
      <c r="O293" s="506"/>
      <c r="P293" s="557"/>
      <c r="Q293" s="506"/>
      <c r="R293" s="558"/>
      <c r="S293" s="506"/>
      <c r="T293" s="506"/>
      <c r="U293" s="506"/>
      <c r="V293" s="604"/>
      <c r="W293" s="506"/>
      <c r="X293" s="506"/>
      <c r="Y293" s="557"/>
      <c r="Z293" s="506"/>
      <c r="AA293" s="507"/>
      <c r="AB293" s="507"/>
      <c r="AC293" s="507"/>
      <c r="AD293" s="507"/>
      <c r="AE293" s="507"/>
      <c r="AF293" s="507"/>
      <c r="AG293" s="507"/>
      <c r="AH293" s="507"/>
      <c r="AI293" s="507"/>
      <c r="AJ293" s="507"/>
      <c r="AK293" s="507"/>
      <c r="AL293" s="507"/>
      <c r="AM293" s="507"/>
      <c r="AN293" s="507"/>
      <c r="AO293" s="507"/>
      <c r="AP293" s="507"/>
      <c r="AQ293" s="563"/>
      <c r="AR293" s="563"/>
      <c r="AS293" s="507"/>
      <c r="AT293" s="507"/>
      <c r="AU293" s="507"/>
      <c r="AV293" s="507"/>
      <c r="AW293" s="507"/>
      <c r="AX293" s="507"/>
      <c r="AY293" s="507"/>
      <c r="AZ293" s="507"/>
      <c r="BA293" s="507"/>
      <c r="BB293" s="507"/>
      <c r="BC293" s="507"/>
      <c r="BD293" s="507"/>
      <c r="BE293" s="507"/>
      <c r="BF293" s="507"/>
      <c r="BG293" s="507"/>
      <c r="BH293" s="507"/>
      <c r="BI293" s="507"/>
      <c r="BJ293" s="507"/>
      <c r="BK293" s="507"/>
      <c r="BL293" s="507"/>
      <c r="BM293" s="507"/>
    </row>
    <row r="294" spans="1:65" ht="27" customHeight="1" x14ac:dyDescent="0.2">
      <c r="A294" s="564"/>
      <c r="B294" s="507"/>
      <c r="C294" s="507"/>
      <c r="D294" s="507"/>
      <c r="E294" s="507"/>
      <c r="F294" s="507"/>
      <c r="G294" s="507"/>
      <c r="H294" s="506"/>
      <c r="I294" s="506"/>
      <c r="J294" s="506"/>
      <c r="K294" s="506"/>
      <c r="L294" s="506"/>
      <c r="M294" s="506"/>
      <c r="N294" s="506"/>
      <c r="O294" s="506"/>
      <c r="P294" s="557"/>
      <c r="Q294" s="506"/>
      <c r="R294" s="558"/>
      <c r="S294" s="506"/>
      <c r="T294" s="506"/>
      <c r="U294" s="506"/>
      <c r="V294" s="604"/>
      <c r="W294" s="506"/>
      <c r="X294" s="506"/>
      <c r="Y294" s="557"/>
      <c r="Z294" s="506"/>
      <c r="AA294" s="507"/>
      <c r="AB294" s="507"/>
      <c r="AC294" s="507"/>
      <c r="AD294" s="507"/>
      <c r="AE294" s="507"/>
      <c r="AF294" s="507"/>
      <c r="AG294" s="507"/>
      <c r="AH294" s="507"/>
      <c r="AI294" s="507"/>
      <c r="AJ294" s="507"/>
      <c r="AK294" s="507"/>
      <c r="AL294" s="507"/>
      <c r="AM294" s="507"/>
      <c r="AN294" s="507"/>
      <c r="AO294" s="507"/>
      <c r="AP294" s="507"/>
      <c r="AQ294" s="563"/>
      <c r="AR294" s="563"/>
      <c r="AS294" s="507"/>
      <c r="AT294" s="507"/>
      <c r="AU294" s="507"/>
      <c r="AV294" s="507"/>
      <c r="AW294" s="507"/>
      <c r="AX294" s="507"/>
      <c r="AY294" s="507"/>
      <c r="AZ294" s="507"/>
      <c r="BA294" s="507"/>
      <c r="BB294" s="507"/>
      <c r="BC294" s="507"/>
      <c r="BD294" s="507"/>
      <c r="BE294" s="507"/>
      <c r="BF294" s="507"/>
      <c r="BG294" s="507"/>
      <c r="BH294" s="507"/>
      <c r="BI294" s="507"/>
      <c r="BJ294" s="507"/>
      <c r="BK294" s="507"/>
      <c r="BL294" s="507"/>
      <c r="BM294" s="507"/>
    </row>
    <row r="295" spans="1:65" ht="27" customHeight="1" x14ac:dyDescent="0.2">
      <c r="A295" s="564"/>
      <c r="B295" s="507"/>
      <c r="C295" s="507"/>
      <c r="D295" s="507"/>
      <c r="E295" s="507"/>
      <c r="F295" s="507"/>
      <c r="G295" s="507"/>
      <c r="H295" s="506"/>
      <c r="I295" s="506"/>
      <c r="J295" s="506"/>
      <c r="K295" s="506"/>
      <c r="L295" s="506"/>
      <c r="M295" s="506"/>
      <c r="N295" s="506"/>
      <c r="O295" s="506"/>
      <c r="P295" s="557"/>
      <c r="Q295" s="506"/>
      <c r="R295" s="558"/>
      <c r="S295" s="506"/>
      <c r="T295" s="506"/>
      <c r="U295" s="506"/>
      <c r="V295" s="604"/>
      <c r="W295" s="506"/>
      <c r="X295" s="506"/>
      <c r="Y295" s="557"/>
      <c r="Z295" s="506"/>
      <c r="AA295" s="507"/>
      <c r="AB295" s="507"/>
      <c r="AC295" s="507"/>
      <c r="AD295" s="507"/>
      <c r="AE295" s="507"/>
      <c r="AF295" s="507"/>
      <c r="AG295" s="507"/>
      <c r="AH295" s="507"/>
      <c r="AI295" s="507"/>
      <c r="AJ295" s="507"/>
      <c r="AK295" s="507"/>
      <c r="AL295" s="507"/>
      <c r="AM295" s="507"/>
      <c r="AN295" s="507"/>
      <c r="AO295" s="507"/>
      <c r="AP295" s="507"/>
      <c r="AQ295" s="563"/>
      <c r="AR295" s="563"/>
      <c r="AS295" s="507"/>
      <c r="AT295" s="507"/>
      <c r="AU295" s="507"/>
      <c r="AV295" s="507"/>
      <c r="AW295" s="507"/>
      <c r="AX295" s="507"/>
      <c r="AY295" s="507"/>
      <c r="AZ295" s="507"/>
      <c r="BA295" s="507"/>
      <c r="BB295" s="507"/>
      <c r="BC295" s="507"/>
      <c r="BD295" s="507"/>
      <c r="BE295" s="507"/>
      <c r="BF295" s="507"/>
      <c r="BG295" s="507"/>
      <c r="BH295" s="507"/>
      <c r="BI295" s="507"/>
      <c r="BJ295" s="507"/>
      <c r="BK295" s="507"/>
      <c r="BL295" s="507"/>
      <c r="BM295" s="507"/>
    </row>
    <row r="296" spans="1:65" ht="27" customHeight="1" x14ac:dyDescent="0.2">
      <c r="A296" s="564"/>
      <c r="B296" s="507"/>
      <c r="C296" s="507"/>
      <c r="D296" s="507"/>
      <c r="E296" s="507"/>
      <c r="F296" s="507"/>
      <c r="G296" s="507"/>
      <c r="H296" s="506"/>
      <c r="I296" s="506"/>
      <c r="J296" s="506"/>
      <c r="K296" s="506"/>
      <c r="L296" s="506"/>
      <c r="M296" s="506"/>
      <c r="N296" s="506"/>
      <c r="O296" s="506"/>
      <c r="P296" s="557"/>
      <c r="Q296" s="506"/>
      <c r="R296" s="558"/>
      <c r="S296" s="506"/>
      <c r="T296" s="506"/>
      <c r="U296" s="506"/>
      <c r="V296" s="604"/>
      <c r="W296" s="506"/>
      <c r="X296" s="506"/>
      <c r="Y296" s="557"/>
      <c r="Z296" s="506"/>
      <c r="AA296" s="507"/>
      <c r="AB296" s="507"/>
      <c r="AC296" s="507"/>
      <c r="AD296" s="507"/>
      <c r="AE296" s="507"/>
      <c r="AF296" s="507"/>
      <c r="AG296" s="507"/>
      <c r="AH296" s="507"/>
      <c r="AI296" s="507"/>
      <c r="AJ296" s="507"/>
      <c r="AK296" s="507"/>
      <c r="AL296" s="507"/>
      <c r="AM296" s="507"/>
      <c r="AN296" s="507"/>
      <c r="AO296" s="507"/>
      <c r="AP296" s="507"/>
      <c r="AQ296" s="563"/>
      <c r="AR296" s="563"/>
      <c r="AS296" s="507"/>
      <c r="AT296" s="507"/>
      <c r="AU296" s="507"/>
      <c r="AV296" s="507"/>
      <c r="AW296" s="507"/>
      <c r="AX296" s="507"/>
      <c r="AY296" s="507"/>
      <c r="AZ296" s="507"/>
      <c r="BA296" s="507"/>
      <c r="BB296" s="507"/>
      <c r="BC296" s="507"/>
      <c r="BD296" s="507"/>
      <c r="BE296" s="507"/>
      <c r="BF296" s="507"/>
      <c r="BG296" s="507"/>
      <c r="BH296" s="507"/>
      <c r="BI296" s="507"/>
      <c r="BJ296" s="507"/>
      <c r="BK296" s="507"/>
      <c r="BL296" s="507"/>
      <c r="BM296" s="507"/>
    </row>
    <row r="297" spans="1:65" ht="27" customHeight="1" x14ac:dyDescent="0.2">
      <c r="A297" s="564"/>
      <c r="B297" s="507"/>
      <c r="C297" s="507"/>
      <c r="D297" s="507"/>
      <c r="E297" s="507"/>
      <c r="F297" s="507"/>
      <c r="G297" s="507"/>
      <c r="H297" s="506"/>
      <c r="I297" s="506"/>
      <c r="J297" s="506"/>
      <c r="K297" s="506"/>
      <c r="L297" s="506"/>
      <c r="M297" s="506"/>
      <c r="N297" s="506"/>
      <c r="O297" s="506"/>
      <c r="P297" s="557"/>
      <c r="Q297" s="506"/>
      <c r="R297" s="558"/>
      <c r="S297" s="506"/>
      <c r="T297" s="506"/>
      <c r="U297" s="506"/>
      <c r="V297" s="604"/>
      <c r="W297" s="506"/>
      <c r="X297" s="506"/>
      <c r="Y297" s="557"/>
      <c r="Z297" s="506"/>
      <c r="AA297" s="507"/>
      <c r="AB297" s="507"/>
      <c r="AC297" s="507"/>
      <c r="AD297" s="507"/>
      <c r="AE297" s="507"/>
      <c r="AF297" s="507"/>
      <c r="AG297" s="507"/>
      <c r="AH297" s="507"/>
      <c r="AI297" s="507"/>
      <c r="AJ297" s="507"/>
      <c r="AK297" s="507"/>
      <c r="AL297" s="507"/>
      <c r="AM297" s="507"/>
      <c r="AN297" s="507"/>
      <c r="AO297" s="507"/>
      <c r="AP297" s="507"/>
      <c r="AQ297" s="563"/>
      <c r="AR297" s="563"/>
      <c r="AS297" s="507"/>
      <c r="AT297" s="507"/>
      <c r="AU297" s="507"/>
      <c r="AV297" s="507"/>
      <c r="AW297" s="507"/>
      <c r="AX297" s="507"/>
      <c r="AY297" s="507"/>
      <c r="AZ297" s="507"/>
      <c r="BA297" s="507"/>
      <c r="BB297" s="507"/>
      <c r="BC297" s="507"/>
      <c r="BD297" s="507"/>
      <c r="BE297" s="507"/>
      <c r="BF297" s="507"/>
      <c r="BG297" s="507"/>
      <c r="BH297" s="507"/>
      <c r="BI297" s="507"/>
      <c r="BJ297" s="507"/>
      <c r="BK297" s="507"/>
      <c r="BL297" s="507"/>
      <c r="BM297" s="507"/>
    </row>
    <row r="298" spans="1:65" ht="27" customHeight="1" x14ac:dyDescent="0.2">
      <c r="A298" s="564"/>
      <c r="B298" s="507"/>
      <c r="C298" s="507"/>
      <c r="D298" s="507"/>
      <c r="E298" s="507"/>
      <c r="F298" s="507"/>
      <c r="G298" s="507"/>
      <c r="H298" s="506"/>
      <c r="I298" s="506"/>
      <c r="J298" s="506"/>
      <c r="K298" s="506"/>
      <c r="L298" s="506"/>
      <c r="M298" s="506"/>
      <c r="N298" s="506"/>
      <c r="O298" s="506"/>
      <c r="P298" s="557"/>
      <c r="Q298" s="506"/>
      <c r="R298" s="558"/>
      <c r="S298" s="506"/>
      <c r="T298" s="506"/>
      <c r="U298" s="506"/>
      <c r="V298" s="604"/>
      <c r="W298" s="506"/>
      <c r="X298" s="506"/>
      <c r="Y298" s="557"/>
      <c r="Z298" s="506"/>
      <c r="AA298" s="507"/>
      <c r="AB298" s="507"/>
      <c r="AC298" s="507"/>
      <c r="AD298" s="507"/>
      <c r="AE298" s="507"/>
      <c r="AF298" s="507"/>
      <c r="AG298" s="507"/>
      <c r="AH298" s="507"/>
      <c r="AI298" s="507"/>
      <c r="AJ298" s="507"/>
      <c r="AK298" s="507"/>
      <c r="AL298" s="507"/>
      <c r="AM298" s="507"/>
      <c r="AN298" s="507"/>
      <c r="AO298" s="507"/>
      <c r="AP298" s="507"/>
      <c r="AQ298" s="563"/>
      <c r="AR298" s="563"/>
      <c r="AS298" s="507"/>
      <c r="AT298" s="507"/>
      <c r="AU298" s="507"/>
      <c r="AV298" s="507"/>
      <c r="AW298" s="507"/>
      <c r="AX298" s="507"/>
      <c r="AY298" s="507"/>
      <c r="AZ298" s="507"/>
      <c r="BA298" s="507"/>
      <c r="BB298" s="507"/>
      <c r="BC298" s="507"/>
      <c r="BD298" s="507"/>
      <c r="BE298" s="507"/>
      <c r="BF298" s="507"/>
      <c r="BG298" s="507"/>
      <c r="BH298" s="507"/>
      <c r="BI298" s="507"/>
      <c r="BJ298" s="507"/>
      <c r="BK298" s="507"/>
      <c r="BL298" s="507"/>
      <c r="BM298" s="507"/>
    </row>
    <row r="299" spans="1:65" ht="27" customHeight="1" x14ac:dyDescent="0.2">
      <c r="A299" s="564"/>
      <c r="B299" s="507"/>
      <c r="C299" s="507"/>
      <c r="D299" s="507"/>
      <c r="E299" s="507"/>
      <c r="F299" s="507"/>
      <c r="G299" s="507"/>
      <c r="H299" s="506"/>
      <c r="I299" s="506"/>
      <c r="J299" s="506"/>
      <c r="K299" s="506"/>
      <c r="L299" s="506"/>
      <c r="M299" s="506"/>
      <c r="N299" s="506"/>
      <c r="O299" s="506"/>
      <c r="P299" s="557"/>
      <c r="Q299" s="506"/>
      <c r="R299" s="558"/>
      <c r="S299" s="506"/>
      <c r="T299" s="506"/>
      <c r="U299" s="506"/>
      <c r="V299" s="604"/>
      <c r="W299" s="506"/>
      <c r="X299" s="506"/>
      <c r="Y299" s="557"/>
      <c r="Z299" s="506"/>
      <c r="AA299" s="507"/>
      <c r="AB299" s="507"/>
      <c r="AC299" s="507"/>
      <c r="AD299" s="507"/>
      <c r="AE299" s="507"/>
      <c r="AF299" s="507"/>
      <c r="AG299" s="507"/>
      <c r="AH299" s="507"/>
      <c r="AI299" s="507"/>
      <c r="AJ299" s="507"/>
      <c r="AK299" s="507"/>
      <c r="AL299" s="507"/>
      <c r="AM299" s="507"/>
      <c r="AN299" s="507"/>
      <c r="AO299" s="507"/>
      <c r="AP299" s="507"/>
      <c r="AQ299" s="563"/>
      <c r="AR299" s="563"/>
      <c r="AS299" s="507"/>
      <c r="AT299" s="507"/>
      <c r="AU299" s="507"/>
      <c r="AV299" s="507"/>
      <c r="AW299" s="507"/>
      <c r="AX299" s="507"/>
      <c r="AY299" s="507"/>
      <c r="AZ299" s="507"/>
      <c r="BA299" s="507"/>
      <c r="BB299" s="507"/>
      <c r="BC299" s="507"/>
      <c r="BD299" s="507"/>
      <c r="BE299" s="507"/>
      <c r="BF299" s="507"/>
      <c r="BG299" s="507"/>
      <c r="BH299" s="507"/>
      <c r="BI299" s="507"/>
      <c r="BJ299" s="507"/>
      <c r="BK299" s="507"/>
      <c r="BL299" s="507"/>
      <c r="BM299" s="507"/>
    </row>
    <row r="300" spans="1:65" ht="27" customHeight="1" x14ac:dyDescent="0.2">
      <c r="A300" s="564"/>
      <c r="B300" s="507"/>
      <c r="C300" s="507"/>
      <c r="D300" s="507"/>
      <c r="E300" s="507"/>
      <c r="F300" s="507"/>
      <c r="G300" s="507"/>
      <c r="H300" s="506"/>
      <c r="I300" s="506"/>
      <c r="J300" s="506"/>
      <c r="K300" s="506"/>
      <c r="L300" s="506"/>
      <c r="M300" s="506"/>
      <c r="N300" s="506"/>
      <c r="O300" s="506"/>
      <c r="P300" s="557"/>
      <c r="Q300" s="506"/>
      <c r="R300" s="558"/>
      <c r="S300" s="506"/>
      <c r="T300" s="506"/>
      <c r="U300" s="506"/>
      <c r="V300" s="604"/>
      <c r="W300" s="506"/>
      <c r="X300" s="506"/>
      <c r="Y300" s="557"/>
      <c r="Z300" s="506"/>
      <c r="AA300" s="507"/>
      <c r="AB300" s="507"/>
      <c r="AC300" s="507"/>
      <c r="AD300" s="507"/>
      <c r="AE300" s="507"/>
      <c r="AF300" s="507"/>
      <c r="AG300" s="507"/>
      <c r="AH300" s="507"/>
      <c r="AI300" s="507"/>
      <c r="AJ300" s="507"/>
      <c r="AK300" s="507"/>
      <c r="AL300" s="507"/>
      <c r="AM300" s="507"/>
      <c r="AN300" s="507"/>
      <c r="AO300" s="507"/>
      <c r="AP300" s="507"/>
      <c r="AQ300" s="563"/>
      <c r="AR300" s="563"/>
      <c r="AS300" s="507"/>
      <c r="AT300" s="507"/>
      <c r="AU300" s="507"/>
      <c r="AV300" s="507"/>
      <c r="AW300" s="507"/>
      <c r="AX300" s="507"/>
      <c r="AY300" s="507"/>
      <c r="AZ300" s="507"/>
      <c r="BA300" s="507"/>
      <c r="BB300" s="507"/>
      <c r="BC300" s="507"/>
      <c r="BD300" s="507"/>
      <c r="BE300" s="507"/>
      <c r="BF300" s="507"/>
      <c r="BG300" s="507"/>
      <c r="BH300" s="507"/>
      <c r="BI300" s="507"/>
      <c r="BJ300" s="507"/>
      <c r="BK300" s="507"/>
      <c r="BL300" s="507"/>
      <c r="BM300" s="507"/>
    </row>
    <row r="301" spans="1:65" ht="27" customHeight="1" x14ac:dyDescent="0.2">
      <c r="A301" s="564"/>
      <c r="B301" s="507"/>
      <c r="C301" s="507"/>
      <c r="D301" s="507"/>
      <c r="E301" s="507"/>
      <c r="F301" s="507"/>
      <c r="G301" s="507"/>
      <c r="H301" s="506"/>
      <c r="I301" s="506"/>
      <c r="J301" s="506"/>
      <c r="K301" s="506"/>
      <c r="L301" s="506"/>
      <c r="M301" s="506"/>
      <c r="N301" s="506"/>
      <c r="O301" s="506"/>
      <c r="P301" s="557"/>
      <c r="Q301" s="506"/>
      <c r="R301" s="558"/>
      <c r="S301" s="506"/>
      <c r="T301" s="506"/>
      <c r="U301" s="506"/>
      <c r="V301" s="604"/>
      <c r="W301" s="506"/>
      <c r="X301" s="506"/>
      <c r="Y301" s="557"/>
      <c r="Z301" s="506"/>
      <c r="AA301" s="507"/>
      <c r="AB301" s="507"/>
      <c r="AC301" s="507"/>
      <c r="AD301" s="507"/>
      <c r="AE301" s="507"/>
      <c r="AF301" s="507"/>
      <c r="AG301" s="507"/>
      <c r="AH301" s="507"/>
      <c r="AI301" s="507"/>
      <c r="AJ301" s="507"/>
      <c r="AK301" s="507"/>
      <c r="AL301" s="507"/>
      <c r="AM301" s="507"/>
      <c r="AN301" s="507"/>
      <c r="AO301" s="507"/>
      <c r="AP301" s="507"/>
      <c r="AQ301" s="563"/>
      <c r="AR301" s="563"/>
      <c r="AS301" s="507"/>
      <c r="AT301" s="507"/>
      <c r="AU301" s="507"/>
      <c r="AV301" s="507"/>
      <c r="AW301" s="507"/>
      <c r="AX301" s="507"/>
      <c r="AY301" s="507"/>
      <c r="AZ301" s="507"/>
      <c r="BA301" s="507"/>
      <c r="BB301" s="507"/>
      <c r="BC301" s="507"/>
      <c r="BD301" s="507"/>
      <c r="BE301" s="507"/>
      <c r="BF301" s="507"/>
      <c r="BG301" s="507"/>
      <c r="BH301" s="507"/>
      <c r="BI301" s="507"/>
      <c r="BJ301" s="507"/>
      <c r="BK301" s="507"/>
      <c r="BL301" s="507"/>
      <c r="BM301" s="507"/>
    </row>
    <row r="302" spans="1:65" ht="27" customHeight="1" x14ac:dyDescent="0.2">
      <c r="A302" s="564"/>
      <c r="B302" s="507"/>
      <c r="C302" s="507"/>
      <c r="D302" s="507"/>
      <c r="E302" s="507"/>
      <c r="F302" s="507"/>
      <c r="G302" s="507"/>
      <c r="H302" s="506"/>
      <c r="I302" s="506"/>
      <c r="J302" s="506"/>
      <c r="K302" s="506"/>
      <c r="L302" s="506"/>
      <c r="M302" s="506"/>
      <c r="N302" s="506"/>
      <c r="O302" s="506"/>
      <c r="P302" s="557"/>
      <c r="Q302" s="506"/>
      <c r="R302" s="558"/>
      <c r="S302" s="506"/>
      <c r="T302" s="506"/>
      <c r="U302" s="506"/>
      <c r="V302" s="604"/>
      <c r="W302" s="506"/>
      <c r="X302" s="506"/>
      <c r="Y302" s="557"/>
      <c r="Z302" s="506"/>
      <c r="AA302" s="507"/>
      <c r="AB302" s="507"/>
      <c r="AC302" s="507"/>
      <c r="AD302" s="507"/>
      <c r="AE302" s="507"/>
      <c r="AF302" s="507"/>
      <c r="AG302" s="507"/>
      <c r="AH302" s="507"/>
      <c r="AI302" s="507"/>
      <c r="AJ302" s="507"/>
      <c r="AK302" s="507"/>
      <c r="AL302" s="507"/>
      <c r="AM302" s="507"/>
      <c r="AN302" s="507"/>
      <c r="AO302" s="507"/>
      <c r="AP302" s="507"/>
      <c r="AQ302" s="563"/>
      <c r="AR302" s="563"/>
      <c r="AS302" s="507"/>
      <c r="AT302" s="507"/>
      <c r="AU302" s="507"/>
      <c r="AV302" s="507"/>
      <c r="AW302" s="507"/>
      <c r="AX302" s="507"/>
      <c r="AY302" s="507"/>
      <c r="AZ302" s="507"/>
      <c r="BA302" s="507"/>
      <c r="BB302" s="507"/>
      <c r="BC302" s="507"/>
      <c r="BD302" s="507"/>
      <c r="BE302" s="507"/>
      <c r="BF302" s="507"/>
      <c r="BG302" s="507"/>
      <c r="BH302" s="507"/>
      <c r="BI302" s="507"/>
      <c r="BJ302" s="507"/>
      <c r="BK302" s="507"/>
      <c r="BL302" s="507"/>
      <c r="BM302" s="507"/>
    </row>
    <row r="303" spans="1:65" ht="27" customHeight="1" x14ac:dyDescent="0.2">
      <c r="A303" s="564"/>
      <c r="B303" s="507"/>
      <c r="C303" s="507"/>
      <c r="D303" s="507"/>
      <c r="E303" s="507"/>
      <c r="F303" s="507"/>
      <c r="G303" s="507"/>
      <c r="H303" s="506"/>
      <c r="I303" s="506"/>
      <c r="J303" s="506"/>
      <c r="K303" s="506"/>
      <c r="L303" s="506"/>
      <c r="M303" s="506"/>
      <c r="N303" s="506"/>
      <c r="O303" s="506"/>
      <c r="P303" s="557"/>
      <c r="Q303" s="506"/>
      <c r="R303" s="558"/>
      <c r="S303" s="506"/>
      <c r="T303" s="506"/>
      <c r="U303" s="506"/>
      <c r="V303" s="604"/>
      <c r="W303" s="506"/>
      <c r="X303" s="506"/>
      <c r="Y303" s="557"/>
      <c r="Z303" s="506"/>
      <c r="AA303" s="507"/>
      <c r="AB303" s="507"/>
      <c r="AC303" s="507"/>
      <c r="AD303" s="507"/>
      <c r="AE303" s="507"/>
      <c r="AF303" s="507"/>
      <c r="AG303" s="507"/>
      <c r="AH303" s="507"/>
      <c r="AI303" s="507"/>
      <c r="AJ303" s="507"/>
      <c r="AK303" s="507"/>
      <c r="AL303" s="507"/>
      <c r="AM303" s="507"/>
      <c r="AN303" s="507"/>
      <c r="AO303" s="507"/>
      <c r="AP303" s="507"/>
      <c r="AQ303" s="563"/>
      <c r="AR303" s="563"/>
      <c r="AS303" s="507"/>
      <c r="AT303" s="507"/>
      <c r="AU303" s="507"/>
      <c r="AV303" s="507"/>
      <c r="AW303" s="507"/>
      <c r="AX303" s="507"/>
      <c r="AY303" s="507"/>
      <c r="AZ303" s="507"/>
      <c r="BA303" s="507"/>
      <c r="BB303" s="507"/>
      <c r="BC303" s="507"/>
      <c r="BD303" s="507"/>
      <c r="BE303" s="507"/>
      <c r="BF303" s="507"/>
      <c r="BG303" s="507"/>
      <c r="BH303" s="507"/>
      <c r="BI303" s="507"/>
      <c r="BJ303" s="507"/>
      <c r="BK303" s="507"/>
      <c r="BL303" s="507"/>
      <c r="BM303" s="507"/>
    </row>
    <row r="304" spans="1:65" ht="27" customHeight="1" x14ac:dyDescent="0.2">
      <c r="A304" s="564"/>
      <c r="B304" s="507"/>
      <c r="C304" s="507"/>
      <c r="D304" s="507"/>
      <c r="E304" s="507"/>
      <c r="F304" s="507"/>
      <c r="G304" s="507"/>
      <c r="H304" s="506"/>
      <c r="I304" s="506"/>
      <c r="J304" s="506"/>
      <c r="K304" s="506"/>
      <c r="L304" s="506"/>
      <c r="M304" s="506"/>
      <c r="N304" s="506"/>
      <c r="O304" s="506"/>
      <c r="P304" s="557"/>
      <c r="Q304" s="506"/>
      <c r="R304" s="558"/>
      <c r="S304" s="506"/>
      <c r="T304" s="506"/>
      <c r="U304" s="506"/>
      <c r="V304" s="604"/>
      <c r="W304" s="506"/>
      <c r="X304" s="506"/>
      <c r="Y304" s="557"/>
      <c r="Z304" s="506"/>
      <c r="AA304" s="507"/>
      <c r="AB304" s="507"/>
      <c r="AC304" s="507"/>
      <c r="AD304" s="507"/>
      <c r="AE304" s="507"/>
      <c r="AF304" s="507"/>
      <c r="AG304" s="507"/>
      <c r="AH304" s="507"/>
      <c r="AI304" s="507"/>
      <c r="AJ304" s="507"/>
      <c r="AK304" s="507"/>
      <c r="AL304" s="507"/>
      <c r="AM304" s="507"/>
      <c r="AN304" s="507"/>
      <c r="AO304" s="507"/>
      <c r="AP304" s="507"/>
      <c r="AQ304" s="563"/>
      <c r="AR304" s="563"/>
      <c r="AS304" s="507"/>
      <c r="AT304" s="507"/>
      <c r="AU304" s="507"/>
      <c r="AV304" s="507"/>
      <c r="AW304" s="507"/>
      <c r="AX304" s="507"/>
      <c r="AY304" s="507"/>
      <c r="AZ304" s="507"/>
      <c r="BA304" s="507"/>
      <c r="BB304" s="507"/>
      <c r="BC304" s="507"/>
      <c r="BD304" s="507"/>
      <c r="BE304" s="507"/>
      <c r="BF304" s="507"/>
      <c r="BG304" s="507"/>
      <c r="BH304" s="507"/>
      <c r="BI304" s="507"/>
      <c r="BJ304" s="507"/>
      <c r="BK304" s="507"/>
      <c r="BL304" s="507"/>
      <c r="BM304" s="507"/>
    </row>
    <row r="305" spans="1:65" ht="27" customHeight="1" x14ac:dyDescent="0.2">
      <c r="A305" s="564"/>
      <c r="B305" s="507"/>
      <c r="C305" s="507"/>
      <c r="D305" s="507"/>
      <c r="E305" s="507"/>
      <c r="F305" s="507"/>
      <c r="G305" s="507"/>
      <c r="H305" s="506"/>
      <c r="I305" s="506"/>
      <c r="J305" s="506"/>
      <c r="K305" s="506"/>
      <c r="L305" s="506"/>
      <c r="M305" s="506"/>
      <c r="N305" s="506"/>
      <c r="O305" s="506"/>
      <c r="P305" s="557"/>
      <c r="Q305" s="506"/>
      <c r="R305" s="558"/>
      <c r="S305" s="506"/>
      <c r="T305" s="506"/>
      <c r="U305" s="506"/>
      <c r="V305" s="604"/>
      <c r="W305" s="506"/>
      <c r="X305" s="506"/>
      <c r="Y305" s="557"/>
      <c r="Z305" s="506"/>
      <c r="AA305" s="507"/>
      <c r="AB305" s="507"/>
      <c r="AC305" s="507"/>
      <c r="AD305" s="507"/>
      <c r="AE305" s="507"/>
      <c r="AF305" s="507"/>
      <c r="AG305" s="507"/>
      <c r="AH305" s="507"/>
      <c r="AI305" s="507"/>
      <c r="AJ305" s="507"/>
      <c r="AK305" s="507"/>
      <c r="AL305" s="507"/>
      <c r="AM305" s="507"/>
      <c r="AN305" s="507"/>
      <c r="AO305" s="507"/>
      <c r="AP305" s="507"/>
      <c r="AQ305" s="563"/>
      <c r="AR305" s="563"/>
      <c r="AS305" s="507"/>
      <c r="AT305" s="507"/>
      <c r="AU305" s="507"/>
      <c r="AV305" s="507"/>
      <c r="AW305" s="507"/>
      <c r="AX305" s="507"/>
      <c r="AY305" s="507"/>
      <c r="AZ305" s="507"/>
      <c r="BA305" s="507"/>
      <c r="BB305" s="507"/>
      <c r="BC305" s="507"/>
      <c r="BD305" s="507"/>
      <c r="BE305" s="507"/>
      <c r="BF305" s="507"/>
      <c r="BG305" s="507"/>
      <c r="BH305" s="507"/>
      <c r="BI305" s="507"/>
      <c r="BJ305" s="507"/>
      <c r="BK305" s="507"/>
      <c r="BL305" s="507"/>
      <c r="BM305" s="507"/>
    </row>
    <row r="306" spans="1:65" ht="27" customHeight="1" x14ac:dyDescent="0.2">
      <c r="A306" s="564"/>
      <c r="B306" s="507"/>
      <c r="C306" s="507"/>
      <c r="D306" s="507"/>
      <c r="E306" s="507"/>
      <c r="F306" s="507"/>
      <c r="G306" s="507"/>
      <c r="H306" s="506"/>
      <c r="I306" s="506"/>
      <c r="J306" s="506"/>
      <c r="K306" s="506"/>
      <c r="L306" s="506"/>
      <c r="M306" s="506"/>
      <c r="N306" s="506"/>
      <c r="O306" s="506"/>
      <c r="P306" s="557"/>
      <c r="Q306" s="506"/>
      <c r="R306" s="558"/>
      <c r="S306" s="506"/>
      <c r="T306" s="506"/>
      <c r="U306" s="506"/>
      <c r="V306" s="604"/>
      <c r="W306" s="506"/>
      <c r="X306" s="506"/>
      <c r="Y306" s="557"/>
      <c r="Z306" s="506"/>
      <c r="AA306" s="507"/>
      <c r="AB306" s="507"/>
      <c r="AC306" s="507"/>
      <c r="AD306" s="507"/>
      <c r="AE306" s="507"/>
      <c r="AF306" s="507"/>
      <c r="AG306" s="507"/>
      <c r="AH306" s="507"/>
      <c r="AI306" s="507"/>
      <c r="AJ306" s="507"/>
      <c r="AK306" s="507"/>
      <c r="AL306" s="507"/>
      <c r="AM306" s="507"/>
      <c r="AN306" s="507"/>
      <c r="AO306" s="507"/>
      <c r="AP306" s="507"/>
      <c r="AQ306" s="563"/>
      <c r="AR306" s="563"/>
      <c r="AS306" s="507"/>
      <c r="AT306" s="507"/>
      <c r="AU306" s="507"/>
      <c r="AV306" s="507"/>
      <c r="AW306" s="507"/>
      <c r="AX306" s="507"/>
      <c r="AY306" s="507"/>
      <c r="AZ306" s="507"/>
      <c r="BA306" s="507"/>
      <c r="BB306" s="507"/>
      <c r="BC306" s="507"/>
      <c r="BD306" s="507"/>
      <c r="BE306" s="507"/>
      <c r="BF306" s="507"/>
      <c r="BG306" s="507"/>
      <c r="BH306" s="507"/>
      <c r="BI306" s="507"/>
      <c r="BJ306" s="507"/>
      <c r="BK306" s="507"/>
      <c r="BL306" s="507"/>
      <c r="BM306" s="507"/>
    </row>
    <row r="307" spans="1:65" ht="27" customHeight="1" x14ac:dyDescent="0.2">
      <c r="A307" s="564"/>
      <c r="B307" s="507"/>
      <c r="C307" s="507"/>
      <c r="D307" s="507"/>
      <c r="E307" s="507"/>
      <c r="F307" s="507"/>
      <c r="G307" s="507"/>
      <c r="H307" s="506"/>
      <c r="I307" s="506"/>
      <c r="J307" s="506"/>
      <c r="K307" s="506"/>
      <c r="L307" s="506"/>
      <c r="M307" s="506"/>
      <c r="N307" s="506"/>
      <c r="O307" s="506"/>
      <c r="P307" s="557"/>
      <c r="Q307" s="506"/>
      <c r="R307" s="558"/>
      <c r="S307" s="506"/>
      <c r="T307" s="506"/>
      <c r="U307" s="506"/>
      <c r="V307" s="604"/>
      <c r="W307" s="506"/>
      <c r="X307" s="506"/>
      <c r="Y307" s="557"/>
      <c r="Z307" s="506"/>
      <c r="AA307" s="507"/>
      <c r="AB307" s="507"/>
      <c r="AC307" s="507"/>
      <c r="AD307" s="507"/>
      <c r="AE307" s="507"/>
      <c r="AF307" s="507"/>
      <c r="AG307" s="507"/>
      <c r="AH307" s="507"/>
      <c r="AI307" s="507"/>
      <c r="AJ307" s="507"/>
      <c r="AK307" s="507"/>
      <c r="AL307" s="507"/>
      <c r="AM307" s="507"/>
      <c r="AN307" s="507"/>
      <c r="AO307" s="507"/>
      <c r="AP307" s="507"/>
      <c r="AQ307" s="563"/>
      <c r="AR307" s="563"/>
      <c r="AS307" s="507"/>
      <c r="AT307" s="507"/>
      <c r="AU307" s="507"/>
      <c r="AV307" s="507"/>
      <c r="AW307" s="507"/>
      <c r="AX307" s="507"/>
      <c r="AY307" s="507"/>
      <c r="AZ307" s="507"/>
      <c r="BA307" s="507"/>
      <c r="BB307" s="507"/>
      <c r="BC307" s="507"/>
      <c r="BD307" s="507"/>
      <c r="BE307" s="507"/>
      <c r="BF307" s="507"/>
      <c r="BG307" s="507"/>
      <c r="BH307" s="507"/>
      <c r="BI307" s="507"/>
      <c r="BJ307" s="507"/>
      <c r="BK307" s="507"/>
      <c r="BL307" s="507"/>
      <c r="BM307" s="507"/>
    </row>
    <row r="308" spans="1:65" ht="27" customHeight="1" x14ac:dyDescent="0.2">
      <c r="A308" s="564"/>
      <c r="B308" s="507"/>
      <c r="C308" s="507"/>
      <c r="D308" s="507"/>
      <c r="E308" s="507"/>
      <c r="F308" s="507"/>
      <c r="G308" s="507"/>
      <c r="H308" s="506"/>
      <c r="I308" s="506"/>
      <c r="J308" s="506"/>
      <c r="K308" s="506"/>
      <c r="L308" s="506"/>
      <c r="M308" s="506"/>
      <c r="N308" s="506"/>
      <c r="O308" s="506"/>
      <c r="P308" s="557"/>
      <c r="Q308" s="506"/>
      <c r="R308" s="558"/>
      <c r="S308" s="506"/>
      <c r="T308" s="506"/>
      <c r="U308" s="506"/>
      <c r="V308" s="604"/>
      <c r="W308" s="506"/>
      <c r="X308" s="506"/>
      <c r="Y308" s="557"/>
      <c r="Z308" s="506"/>
      <c r="AA308" s="507"/>
      <c r="AB308" s="507"/>
      <c r="AC308" s="507"/>
      <c r="AD308" s="507"/>
      <c r="AE308" s="507"/>
      <c r="AF308" s="507"/>
      <c r="AG308" s="507"/>
      <c r="AH308" s="507"/>
      <c r="AI308" s="507"/>
      <c r="AJ308" s="507"/>
      <c r="AK308" s="507"/>
      <c r="AL308" s="507"/>
      <c r="AM308" s="507"/>
      <c r="AN308" s="507"/>
      <c r="AO308" s="507"/>
      <c r="AP308" s="507"/>
      <c r="AQ308" s="563"/>
      <c r="AR308" s="563"/>
      <c r="AS308" s="507"/>
      <c r="AT308" s="507"/>
      <c r="AU308" s="507"/>
      <c r="AV308" s="507"/>
      <c r="AW308" s="507"/>
      <c r="AX308" s="507"/>
      <c r="AY308" s="507"/>
      <c r="AZ308" s="507"/>
      <c r="BA308" s="507"/>
      <c r="BB308" s="507"/>
      <c r="BC308" s="507"/>
      <c r="BD308" s="507"/>
      <c r="BE308" s="507"/>
      <c r="BF308" s="507"/>
      <c r="BG308" s="507"/>
      <c r="BH308" s="507"/>
      <c r="BI308" s="507"/>
      <c r="BJ308" s="507"/>
      <c r="BK308" s="507"/>
      <c r="BL308" s="507"/>
      <c r="BM308" s="507"/>
    </row>
    <row r="309" spans="1:65" ht="27" customHeight="1" x14ac:dyDescent="0.2">
      <c r="A309" s="564"/>
      <c r="B309" s="507"/>
      <c r="C309" s="507"/>
      <c r="D309" s="507"/>
      <c r="E309" s="507"/>
      <c r="F309" s="507"/>
      <c r="G309" s="507"/>
      <c r="H309" s="506"/>
      <c r="I309" s="506"/>
      <c r="J309" s="506"/>
      <c r="K309" s="506"/>
      <c r="L309" s="506"/>
      <c r="M309" s="506"/>
      <c r="N309" s="506"/>
      <c r="O309" s="506"/>
      <c r="P309" s="557"/>
      <c r="Q309" s="506"/>
      <c r="R309" s="558"/>
      <c r="S309" s="506"/>
      <c r="T309" s="506"/>
      <c r="U309" s="506"/>
      <c r="V309" s="604"/>
      <c r="W309" s="506"/>
      <c r="X309" s="506"/>
      <c r="Y309" s="557"/>
      <c r="Z309" s="506"/>
      <c r="AA309" s="507"/>
      <c r="AB309" s="507"/>
      <c r="AC309" s="507"/>
      <c r="AD309" s="507"/>
      <c r="AE309" s="507"/>
      <c r="AF309" s="507"/>
      <c r="AG309" s="507"/>
      <c r="AH309" s="507"/>
      <c r="AI309" s="507"/>
      <c r="AJ309" s="507"/>
      <c r="AK309" s="507"/>
      <c r="AL309" s="507"/>
      <c r="AM309" s="507"/>
      <c r="AN309" s="507"/>
      <c r="AO309" s="507"/>
      <c r="AP309" s="507"/>
      <c r="AQ309" s="563"/>
      <c r="AR309" s="563"/>
      <c r="AS309" s="507"/>
      <c r="AT309" s="507"/>
      <c r="AU309" s="507"/>
      <c r="AV309" s="507"/>
      <c r="AW309" s="507"/>
      <c r="AX309" s="507"/>
      <c r="AY309" s="507"/>
      <c r="AZ309" s="507"/>
      <c r="BA309" s="507"/>
      <c r="BB309" s="507"/>
      <c r="BC309" s="507"/>
      <c r="BD309" s="507"/>
      <c r="BE309" s="507"/>
      <c r="BF309" s="507"/>
      <c r="BG309" s="507"/>
      <c r="BH309" s="507"/>
      <c r="BI309" s="507"/>
      <c r="BJ309" s="507"/>
      <c r="BK309" s="507"/>
      <c r="BL309" s="507"/>
      <c r="BM309" s="507"/>
    </row>
    <row r="310" spans="1:65" ht="27" customHeight="1" x14ac:dyDescent="0.2">
      <c r="A310" s="564"/>
      <c r="B310" s="507"/>
      <c r="C310" s="507"/>
      <c r="D310" s="507"/>
      <c r="E310" s="507"/>
      <c r="F310" s="507"/>
      <c r="G310" s="507"/>
      <c r="H310" s="506"/>
      <c r="I310" s="506"/>
      <c r="J310" s="506"/>
      <c r="K310" s="506"/>
      <c r="L310" s="506"/>
      <c r="M310" s="506"/>
      <c r="N310" s="506"/>
      <c r="O310" s="506"/>
      <c r="P310" s="557"/>
      <c r="Q310" s="506"/>
      <c r="R310" s="558"/>
      <c r="S310" s="506"/>
      <c r="T310" s="506"/>
      <c r="U310" s="506"/>
      <c r="V310" s="604"/>
      <c r="W310" s="506"/>
      <c r="X310" s="506"/>
      <c r="Y310" s="557"/>
      <c r="Z310" s="506"/>
      <c r="AA310" s="507"/>
      <c r="AB310" s="507"/>
      <c r="AC310" s="507"/>
      <c r="AD310" s="507"/>
      <c r="AE310" s="507"/>
      <c r="AF310" s="507"/>
      <c r="AG310" s="507"/>
      <c r="AH310" s="507"/>
      <c r="AI310" s="507"/>
      <c r="AJ310" s="507"/>
      <c r="AK310" s="507"/>
      <c r="AL310" s="507"/>
      <c r="AM310" s="507"/>
      <c r="AN310" s="507"/>
      <c r="AO310" s="507"/>
      <c r="AP310" s="507"/>
      <c r="AQ310" s="563"/>
      <c r="AR310" s="563"/>
      <c r="AS310" s="507"/>
      <c r="AT310" s="507"/>
      <c r="AU310" s="507"/>
      <c r="AV310" s="507"/>
      <c r="AW310" s="507"/>
      <c r="AX310" s="507"/>
      <c r="AY310" s="507"/>
      <c r="AZ310" s="507"/>
      <c r="BA310" s="507"/>
      <c r="BB310" s="507"/>
      <c r="BC310" s="507"/>
      <c r="BD310" s="507"/>
      <c r="BE310" s="507"/>
      <c r="BF310" s="507"/>
      <c r="BG310" s="507"/>
      <c r="BH310" s="507"/>
      <c r="BI310" s="507"/>
      <c r="BJ310" s="507"/>
      <c r="BK310" s="507"/>
      <c r="BL310" s="507"/>
      <c r="BM310" s="507"/>
    </row>
    <row r="311" spans="1:65" ht="27" customHeight="1" x14ac:dyDescent="0.2">
      <c r="A311" s="564"/>
      <c r="B311" s="507"/>
      <c r="C311" s="507"/>
      <c r="D311" s="507"/>
      <c r="E311" s="507"/>
      <c r="F311" s="507"/>
      <c r="G311" s="507"/>
      <c r="H311" s="506"/>
      <c r="I311" s="506"/>
      <c r="J311" s="506"/>
      <c r="K311" s="506"/>
      <c r="L311" s="506"/>
      <c r="M311" s="506"/>
      <c r="N311" s="506"/>
      <c r="O311" s="506"/>
      <c r="P311" s="557"/>
      <c r="Q311" s="506"/>
      <c r="R311" s="558"/>
      <c r="S311" s="506"/>
      <c r="T311" s="506"/>
      <c r="U311" s="506"/>
      <c r="V311" s="604"/>
      <c r="W311" s="506"/>
      <c r="X311" s="506"/>
      <c r="Y311" s="557"/>
      <c r="Z311" s="506"/>
      <c r="AA311" s="507"/>
      <c r="AB311" s="507"/>
      <c r="AC311" s="507"/>
      <c r="AD311" s="507"/>
      <c r="AE311" s="507"/>
      <c r="AF311" s="507"/>
      <c r="AG311" s="507"/>
      <c r="AH311" s="507"/>
      <c r="AI311" s="507"/>
      <c r="AJ311" s="507"/>
      <c r="AK311" s="507"/>
      <c r="AL311" s="507"/>
      <c r="AM311" s="507"/>
      <c r="AN311" s="507"/>
      <c r="AO311" s="507"/>
      <c r="AP311" s="507"/>
      <c r="AQ311" s="563"/>
      <c r="AR311" s="563"/>
      <c r="AS311" s="507"/>
      <c r="AT311" s="507"/>
      <c r="AU311" s="507"/>
      <c r="AV311" s="507"/>
      <c r="AW311" s="507"/>
      <c r="AX311" s="507"/>
      <c r="AY311" s="507"/>
      <c r="AZ311" s="507"/>
      <c r="BA311" s="507"/>
      <c r="BB311" s="507"/>
      <c r="BC311" s="507"/>
      <c r="BD311" s="507"/>
      <c r="BE311" s="507"/>
      <c r="BF311" s="507"/>
      <c r="BG311" s="507"/>
      <c r="BH311" s="507"/>
      <c r="BI311" s="507"/>
      <c r="BJ311" s="507"/>
      <c r="BK311" s="507"/>
      <c r="BL311" s="507"/>
      <c r="BM311" s="507"/>
    </row>
    <row r="312" spans="1:65" ht="27" customHeight="1" x14ac:dyDescent="0.2">
      <c r="A312" s="564"/>
      <c r="B312" s="507"/>
      <c r="C312" s="507"/>
      <c r="D312" s="507"/>
      <c r="E312" s="507"/>
      <c r="F312" s="507"/>
      <c r="G312" s="507"/>
      <c r="H312" s="506"/>
      <c r="I312" s="506"/>
      <c r="J312" s="506"/>
      <c r="K312" s="506"/>
      <c r="L312" s="506"/>
      <c r="M312" s="506"/>
      <c r="N312" s="506"/>
      <c r="O312" s="506"/>
      <c r="P312" s="557"/>
      <c r="Q312" s="506"/>
      <c r="R312" s="558"/>
      <c r="S312" s="506"/>
      <c r="T312" s="506"/>
      <c r="U312" s="506"/>
      <c r="V312" s="604"/>
      <c r="W312" s="506"/>
      <c r="X312" s="506"/>
      <c r="Y312" s="557"/>
      <c r="Z312" s="506"/>
      <c r="AA312" s="507"/>
      <c r="AB312" s="507"/>
      <c r="AC312" s="507"/>
      <c r="AD312" s="507"/>
      <c r="AE312" s="507"/>
      <c r="AF312" s="507"/>
      <c r="AG312" s="507"/>
      <c r="AH312" s="507"/>
      <c r="AI312" s="507"/>
      <c r="AJ312" s="507"/>
      <c r="AK312" s="507"/>
      <c r="AL312" s="507"/>
      <c r="AM312" s="507"/>
      <c r="AN312" s="507"/>
      <c r="AO312" s="507"/>
      <c r="AP312" s="507"/>
      <c r="AQ312" s="563"/>
      <c r="AR312" s="563"/>
      <c r="AS312" s="507"/>
      <c r="AT312" s="507"/>
      <c r="AU312" s="507"/>
      <c r="AV312" s="507"/>
      <c r="AW312" s="507"/>
      <c r="AX312" s="507"/>
      <c r="AY312" s="507"/>
      <c r="AZ312" s="507"/>
      <c r="BA312" s="507"/>
      <c r="BB312" s="507"/>
      <c r="BC312" s="507"/>
      <c r="BD312" s="507"/>
      <c r="BE312" s="507"/>
      <c r="BF312" s="507"/>
      <c r="BG312" s="507"/>
      <c r="BH312" s="507"/>
      <c r="BI312" s="507"/>
      <c r="BJ312" s="507"/>
      <c r="BK312" s="507"/>
      <c r="BL312" s="507"/>
      <c r="BM312" s="507"/>
    </row>
    <row r="313" spans="1:65" ht="27" customHeight="1" x14ac:dyDescent="0.2">
      <c r="A313" s="564"/>
      <c r="B313" s="507"/>
      <c r="C313" s="507"/>
      <c r="D313" s="507"/>
      <c r="E313" s="507"/>
      <c r="F313" s="507"/>
      <c r="G313" s="507"/>
      <c r="H313" s="506"/>
      <c r="I313" s="506"/>
      <c r="J313" s="506"/>
      <c r="K313" s="506"/>
      <c r="L313" s="506"/>
      <c r="M313" s="506"/>
      <c r="N313" s="506"/>
      <c r="O313" s="506"/>
      <c r="P313" s="557"/>
      <c r="Q313" s="506"/>
      <c r="R313" s="558"/>
      <c r="S313" s="506"/>
      <c r="T313" s="506"/>
      <c r="U313" s="506"/>
      <c r="V313" s="604"/>
      <c r="W313" s="506"/>
      <c r="X313" s="506"/>
      <c r="Y313" s="557"/>
      <c r="Z313" s="506"/>
      <c r="AA313" s="507"/>
      <c r="AB313" s="507"/>
      <c r="AC313" s="507"/>
      <c r="AD313" s="507"/>
      <c r="AE313" s="507"/>
      <c r="AF313" s="507"/>
      <c r="AG313" s="507"/>
      <c r="AH313" s="507"/>
      <c r="AI313" s="507"/>
      <c r="AJ313" s="507"/>
      <c r="AK313" s="507"/>
      <c r="AL313" s="507"/>
      <c r="AM313" s="507"/>
      <c r="AN313" s="507"/>
      <c r="AO313" s="507"/>
      <c r="AP313" s="507"/>
      <c r="AQ313" s="563"/>
      <c r="AR313" s="563"/>
      <c r="AS313" s="507"/>
      <c r="AT313" s="507"/>
      <c r="AU313" s="507"/>
      <c r="AV313" s="507"/>
      <c r="AW313" s="507"/>
      <c r="AX313" s="507"/>
      <c r="AY313" s="507"/>
      <c r="AZ313" s="507"/>
      <c r="BA313" s="507"/>
      <c r="BB313" s="507"/>
      <c r="BC313" s="507"/>
      <c r="BD313" s="507"/>
      <c r="BE313" s="507"/>
      <c r="BF313" s="507"/>
      <c r="BG313" s="507"/>
      <c r="BH313" s="507"/>
      <c r="BI313" s="507"/>
      <c r="BJ313" s="507"/>
      <c r="BK313" s="507"/>
      <c r="BL313" s="507"/>
      <c r="BM313" s="507"/>
    </row>
    <row r="314" spans="1:65" ht="27" customHeight="1" x14ac:dyDescent="0.2">
      <c r="A314" s="564"/>
      <c r="B314" s="507"/>
      <c r="C314" s="507"/>
      <c r="D314" s="507"/>
      <c r="E314" s="507"/>
      <c r="F314" s="507"/>
      <c r="G314" s="507"/>
      <c r="H314" s="506"/>
      <c r="I314" s="506"/>
      <c r="J314" s="506"/>
      <c r="K314" s="506"/>
      <c r="L314" s="506"/>
      <c r="M314" s="506"/>
      <c r="N314" s="506"/>
      <c r="O314" s="506"/>
      <c r="P314" s="557"/>
      <c r="Q314" s="506"/>
      <c r="R314" s="558"/>
      <c r="S314" s="506"/>
      <c r="T314" s="506"/>
      <c r="U314" s="506"/>
      <c r="V314" s="604"/>
      <c r="W314" s="506"/>
      <c r="X314" s="506"/>
      <c r="Y314" s="557"/>
      <c r="Z314" s="506"/>
      <c r="AA314" s="507"/>
      <c r="AB314" s="507"/>
      <c r="AC314" s="507"/>
      <c r="AD314" s="507"/>
      <c r="AE314" s="507"/>
      <c r="AF314" s="507"/>
      <c r="AG314" s="507"/>
      <c r="AH314" s="507"/>
      <c r="AI314" s="507"/>
      <c r="AJ314" s="507"/>
      <c r="AK314" s="507"/>
      <c r="AL314" s="507"/>
      <c r="AM314" s="507"/>
      <c r="AN314" s="507"/>
      <c r="AO314" s="507"/>
      <c r="AP314" s="507"/>
      <c r="AQ314" s="563"/>
      <c r="AR314" s="563"/>
      <c r="AS314" s="507"/>
      <c r="AT314" s="507"/>
      <c r="AU314" s="507"/>
      <c r="AV314" s="507"/>
      <c r="AW314" s="507"/>
      <c r="AX314" s="507"/>
      <c r="AY314" s="507"/>
      <c r="AZ314" s="507"/>
      <c r="BA314" s="507"/>
      <c r="BB314" s="507"/>
      <c r="BC314" s="507"/>
      <c r="BD314" s="507"/>
      <c r="BE314" s="507"/>
      <c r="BF314" s="507"/>
      <c r="BG314" s="507"/>
      <c r="BH314" s="507"/>
      <c r="BI314" s="507"/>
      <c r="BJ314" s="507"/>
      <c r="BK314" s="507"/>
      <c r="BL314" s="507"/>
      <c r="BM314" s="507"/>
    </row>
    <row r="315" spans="1:65" ht="27" customHeight="1" x14ac:dyDescent="0.2">
      <c r="A315" s="564"/>
      <c r="B315" s="507"/>
      <c r="C315" s="507"/>
      <c r="D315" s="507"/>
      <c r="E315" s="507"/>
      <c r="F315" s="507"/>
      <c r="G315" s="507"/>
      <c r="H315" s="506"/>
      <c r="I315" s="506"/>
      <c r="J315" s="506"/>
      <c r="K315" s="506"/>
      <c r="L315" s="506"/>
      <c r="M315" s="506"/>
      <c r="N315" s="506"/>
      <c r="O315" s="506"/>
      <c r="P315" s="557"/>
      <c r="Q315" s="506"/>
      <c r="R315" s="558"/>
      <c r="S315" s="506"/>
      <c r="T315" s="506"/>
      <c r="U315" s="506"/>
      <c r="V315" s="604"/>
      <c r="W315" s="506"/>
      <c r="X315" s="506"/>
      <c r="Y315" s="557"/>
      <c r="Z315" s="506"/>
      <c r="AA315" s="507"/>
      <c r="AB315" s="507"/>
      <c r="AC315" s="507"/>
      <c r="AD315" s="507"/>
      <c r="AE315" s="507"/>
      <c r="AF315" s="507"/>
      <c r="AG315" s="507"/>
      <c r="AH315" s="507"/>
      <c r="AI315" s="507"/>
      <c r="AJ315" s="507"/>
      <c r="AK315" s="507"/>
      <c r="AL315" s="507"/>
      <c r="AM315" s="507"/>
      <c r="AN315" s="507"/>
      <c r="AO315" s="507"/>
      <c r="AP315" s="507"/>
      <c r="AQ315" s="563"/>
      <c r="AR315" s="563"/>
      <c r="AS315" s="507"/>
      <c r="AT315" s="507"/>
      <c r="AU315" s="507"/>
      <c r="AV315" s="507"/>
      <c r="AW315" s="507"/>
      <c r="AX315" s="507"/>
      <c r="AY315" s="507"/>
      <c r="AZ315" s="507"/>
      <c r="BA315" s="507"/>
      <c r="BB315" s="507"/>
      <c r="BC315" s="507"/>
      <c r="BD315" s="507"/>
      <c r="BE315" s="507"/>
      <c r="BF315" s="507"/>
      <c r="BG315" s="507"/>
      <c r="BH315" s="507"/>
      <c r="BI315" s="507"/>
      <c r="BJ315" s="507"/>
      <c r="BK315" s="507"/>
      <c r="BL315" s="507"/>
      <c r="BM315" s="507"/>
    </row>
    <row r="316" spans="1:65" ht="27" customHeight="1" x14ac:dyDescent="0.2">
      <c r="A316" s="564"/>
      <c r="B316" s="507"/>
      <c r="C316" s="507"/>
      <c r="D316" s="507"/>
      <c r="E316" s="507"/>
      <c r="F316" s="507"/>
      <c r="G316" s="507"/>
      <c r="H316" s="506"/>
      <c r="I316" s="506"/>
      <c r="J316" s="506"/>
      <c r="K316" s="506"/>
      <c r="L316" s="506"/>
      <c r="M316" s="506"/>
      <c r="N316" s="506"/>
      <c r="O316" s="506"/>
      <c r="P316" s="557"/>
      <c r="Q316" s="506"/>
      <c r="R316" s="558"/>
      <c r="S316" s="506"/>
      <c r="T316" s="506"/>
      <c r="U316" s="506"/>
      <c r="V316" s="604"/>
      <c r="W316" s="506"/>
      <c r="X316" s="506"/>
      <c r="Y316" s="557"/>
      <c r="Z316" s="506"/>
      <c r="AA316" s="507"/>
      <c r="AB316" s="507"/>
      <c r="AC316" s="507"/>
      <c r="AD316" s="507"/>
      <c r="AE316" s="507"/>
      <c r="AF316" s="507"/>
      <c r="AG316" s="507"/>
      <c r="AH316" s="507"/>
      <c r="AI316" s="507"/>
      <c r="AJ316" s="507"/>
      <c r="AK316" s="507"/>
      <c r="AL316" s="507"/>
      <c r="AM316" s="507"/>
      <c r="AN316" s="507"/>
      <c r="AO316" s="507"/>
      <c r="AP316" s="507"/>
      <c r="AQ316" s="563"/>
      <c r="AR316" s="563"/>
      <c r="AS316" s="507"/>
      <c r="AT316" s="507"/>
      <c r="AU316" s="507"/>
      <c r="AV316" s="507"/>
      <c r="AW316" s="507"/>
      <c r="AX316" s="507"/>
      <c r="AY316" s="507"/>
      <c r="AZ316" s="507"/>
      <c r="BA316" s="507"/>
      <c r="BB316" s="507"/>
      <c r="BC316" s="507"/>
      <c r="BD316" s="507"/>
      <c r="BE316" s="507"/>
      <c r="BF316" s="507"/>
      <c r="BG316" s="507"/>
      <c r="BH316" s="507"/>
      <c r="BI316" s="507"/>
      <c r="BJ316" s="507"/>
      <c r="BK316" s="507"/>
      <c r="BL316" s="507"/>
      <c r="BM316" s="507"/>
    </row>
    <row r="317" spans="1:65" ht="27" customHeight="1" x14ac:dyDescent="0.2">
      <c r="A317" s="564"/>
      <c r="B317" s="507"/>
      <c r="C317" s="507"/>
      <c r="D317" s="507"/>
      <c r="E317" s="507"/>
      <c r="F317" s="507"/>
      <c r="G317" s="507"/>
      <c r="H317" s="506"/>
      <c r="I317" s="506"/>
      <c r="J317" s="506"/>
      <c r="K317" s="506"/>
      <c r="L317" s="506"/>
      <c r="M317" s="506"/>
      <c r="N317" s="506"/>
      <c r="O317" s="506"/>
      <c r="P317" s="557"/>
      <c r="Q317" s="506"/>
      <c r="R317" s="558"/>
      <c r="S317" s="506"/>
      <c r="T317" s="506"/>
      <c r="U317" s="506"/>
      <c r="V317" s="604"/>
      <c r="W317" s="506"/>
      <c r="X317" s="506"/>
      <c r="Y317" s="557"/>
      <c r="Z317" s="506"/>
      <c r="AA317" s="507"/>
      <c r="AB317" s="507"/>
      <c r="AC317" s="507"/>
      <c r="AD317" s="507"/>
      <c r="AE317" s="507"/>
      <c r="AF317" s="507"/>
      <c r="AG317" s="507"/>
      <c r="AH317" s="507"/>
      <c r="AI317" s="507"/>
      <c r="AJ317" s="507"/>
      <c r="AK317" s="507"/>
      <c r="AL317" s="507"/>
      <c r="AM317" s="507"/>
      <c r="AN317" s="507"/>
      <c r="AO317" s="507"/>
      <c r="AP317" s="507"/>
      <c r="AQ317" s="563"/>
      <c r="AR317" s="563"/>
      <c r="AS317" s="507"/>
      <c r="AT317" s="507"/>
      <c r="AU317" s="507"/>
      <c r="AV317" s="507"/>
      <c r="AW317" s="507"/>
      <c r="AX317" s="507"/>
      <c r="AY317" s="507"/>
      <c r="AZ317" s="507"/>
      <c r="BA317" s="507"/>
      <c r="BB317" s="507"/>
      <c r="BC317" s="507"/>
      <c r="BD317" s="507"/>
      <c r="BE317" s="507"/>
      <c r="BF317" s="507"/>
      <c r="BG317" s="507"/>
      <c r="BH317" s="507"/>
      <c r="BI317" s="507"/>
      <c r="BJ317" s="507"/>
      <c r="BK317" s="507"/>
      <c r="BL317" s="507"/>
      <c r="BM317" s="507"/>
    </row>
    <row r="318" spans="1:65" ht="27" customHeight="1" x14ac:dyDescent="0.2">
      <c r="A318" s="564"/>
      <c r="B318" s="507"/>
      <c r="C318" s="507"/>
      <c r="D318" s="507"/>
      <c r="E318" s="507"/>
      <c r="F318" s="507"/>
      <c r="G318" s="507"/>
      <c r="H318" s="506"/>
      <c r="I318" s="506"/>
      <c r="J318" s="506"/>
      <c r="K318" s="506"/>
      <c r="L318" s="506"/>
      <c r="M318" s="506"/>
      <c r="N318" s="506"/>
      <c r="O318" s="506"/>
      <c r="P318" s="557"/>
      <c r="Q318" s="506"/>
      <c r="R318" s="558"/>
      <c r="S318" s="506"/>
      <c r="T318" s="506"/>
      <c r="U318" s="506"/>
      <c r="V318" s="604"/>
      <c r="W318" s="506"/>
      <c r="X318" s="506"/>
      <c r="Y318" s="557"/>
      <c r="Z318" s="506"/>
      <c r="AA318" s="507"/>
      <c r="AB318" s="507"/>
      <c r="AC318" s="507"/>
      <c r="AD318" s="507"/>
      <c r="AE318" s="507"/>
      <c r="AF318" s="507"/>
      <c r="AG318" s="507"/>
      <c r="AH318" s="507"/>
      <c r="AI318" s="507"/>
      <c r="AJ318" s="507"/>
      <c r="AK318" s="507"/>
      <c r="AL318" s="507"/>
      <c r="AM318" s="507"/>
      <c r="AN318" s="507"/>
      <c r="AO318" s="507"/>
      <c r="AP318" s="507"/>
      <c r="AQ318" s="563"/>
      <c r="AR318" s="563"/>
      <c r="AS318" s="507"/>
      <c r="AT318" s="507"/>
      <c r="AU318" s="507"/>
      <c r="AV318" s="507"/>
      <c r="AW318" s="507"/>
      <c r="AX318" s="507"/>
      <c r="AY318" s="507"/>
      <c r="AZ318" s="507"/>
      <c r="BA318" s="507"/>
      <c r="BB318" s="507"/>
      <c r="BC318" s="507"/>
      <c r="BD318" s="507"/>
      <c r="BE318" s="507"/>
      <c r="BF318" s="507"/>
      <c r="BG318" s="507"/>
      <c r="BH318" s="507"/>
      <c r="BI318" s="507"/>
      <c r="BJ318" s="507"/>
      <c r="BK318" s="507"/>
      <c r="BL318" s="507"/>
      <c r="BM318" s="507"/>
    </row>
    <row r="319" spans="1:65" ht="27" customHeight="1" x14ac:dyDescent="0.2">
      <c r="A319" s="564"/>
      <c r="B319" s="507"/>
      <c r="C319" s="507"/>
      <c r="D319" s="507"/>
      <c r="E319" s="507"/>
      <c r="F319" s="507"/>
      <c r="G319" s="507"/>
      <c r="H319" s="506"/>
      <c r="I319" s="506"/>
      <c r="J319" s="506"/>
      <c r="K319" s="506"/>
      <c r="L319" s="506"/>
      <c r="M319" s="506"/>
      <c r="N319" s="506"/>
      <c r="O319" s="506"/>
      <c r="P319" s="557"/>
      <c r="Q319" s="506"/>
      <c r="R319" s="558"/>
      <c r="S319" s="506"/>
      <c r="T319" s="506"/>
      <c r="U319" s="506"/>
      <c r="V319" s="604"/>
      <c r="W319" s="506"/>
      <c r="X319" s="506"/>
      <c r="Y319" s="557"/>
      <c r="Z319" s="506"/>
      <c r="AA319" s="507"/>
      <c r="AB319" s="507"/>
      <c r="AC319" s="507"/>
      <c r="AD319" s="507"/>
      <c r="AE319" s="507"/>
      <c r="AF319" s="507"/>
      <c r="AG319" s="507"/>
      <c r="AH319" s="507"/>
      <c r="AI319" s="507"/>
      <c r="AJ319" s="507"/>
      <c r="AK319" s="507"/>
      <c r="AL319" s="507"/>
      <c r="AM319" s="507"/>
      <c r="AN319" s="507"/>
      <c r="AO319" s="507"/>
      <c r="AP319" s="507"/>
      <c r="AQ319" s="563"/>
      <c r="AR319" s="563"/>
      <c r="AS319" s="507"/>
      <c r="AT319" s="507"/>
      <c r="AU319" s="507"/>
      <c r="AV319" s="507"/>
      <c r="AW319" s="507"/>
      <c r="AX319" s="507"/>
      <c r="AY319" s="507"/>
      <c r="AZ319" s="507"/>
      <c r="BA319" s="507"/>
      <c r="BB319" s="507"/>
      <c r="BC319" s="507"/>
      <c r="BD319" s="507"/>
      <c r="BE319" s="507"/>
      <c r="BF319" s="507"/>
      <c r="BG319" s="507"/>
      <c r="BH319" s="507"/>
      <c r="BI319" s="507"/>
      <c r="BJ319" s="507"/>
      <c r="BK319" s="507"/>
      <c r="BL319" s="507"/>
      <c r="BM319" s="507"/>
    </row>
    <row r="320" spans="1:65" ht="27" customHeight="1" x14ac:dyDescent="0.2">
      <c r="A320" s="564"/>
      <c r="B320" s="507"/>
      <c r="C320" s="507"/>
      <c r="D320" s="507"/>
      <c r="E320" s="507"/>
      <c r="F320" s="507"/>
      <c r="G320" s="507"/>
      <c r="H320" s="506"/>
      <c r="I320" s="506"/>
      <c r="J320" s="506"/>
      <c r="K320" s="506"/>
      <c r="L320" s="506"/>
      <c r="M320" s="506"/>
      <c r="N320" s="506"/>
      <c r="O320" s="506"/>
      <c r="P320" s="557"/>
      <c r="Q320" s="506"/>
      <c r="R320" s="558"/>
      <c r="S320" s="506"/>
      <c r="T320" s="506"/>
      <c r="U320" s="506"/>
      <c r="V320" s="604"/>
      <c r="W320" s="506"/>
      <c r="X320" s="506"/>
      <c r="Y320" s="557"/>
      <c r="Z320" s="506"/>
      <c r="AA320" s="507"/>
      <c r="AB320" s="507"/>
      <c r="AC320" s="507"/>
      <c r="AD320" s="507"/>
      <c r="AE320" s="507"/>
      <c r="AF320" s="507"/>
      <c r="AG320" s="507"/>
      <c r="AH320" s="507"/>
      <c r="AI320" s="507"/>
      <c r="AJ320" s="507"/>
      <c r="AK320" s="507"/>
      <c r="AL320" s="507"/>
      <c r="AM320" s="507"/>
      <c r="AN320" s="507"/>
      <c r="AO320" s="507"/>
      <c r="AP320" s="507"/>
      <c r="AQ320" s="563"/>
      <c r="AR320" s="563"/>
      <c r="AS320" s="507"/>
      <c r="AT320" s="507"/>
      <c r="AU320" s="507"/>
      <c r="AV320" s="507"/>
      <c r="AW320" s="507"/>
      <c r="AX320" s="507"/>
      <c r="AY320" s="507"/>
      <c r="AZ320" s="507"/>
      <c r="BA320" s="507"/>
      <c r="BB320" s="507"/>
      <c r="BC320" s="507"/>
      <c r="BD320" s="507"/>
      <c r="BE320" s="507"/>
      <c r="BF320" s="507"/>
      <c r="BG320" s="507"/>
      <c r="BH320" s="507"/>
      <c r="BI320" s="507"/>
      <c r="BJ320" s="507"/>
      <c r="BK320" s="507"/>
      <c r="BL320" s="507"/>
      <c r="BM320" s="507"/>
    </row>
    <row r="321" spans="1:65" ht="27" customHeight="1" x14ac:dyDescent="0.2">
      <c r="A321" s="564"/>
      <c r="B321" s="507"/>
      <c r="C321" s="507"/>
      <c r="D321" s="507"/>
      <c r="E321" s="507"/>
      <c r="F321" s="507"/>
      <c r="G321" s="507"/>
      <c r="H321" s="506"/>
      <c r="I321" s="506"/>
      <c r="J321" s="506"/>
      <c r="K321" s="506"/>
      <c r="L321" s="506"/>
      <c r="M321" s="506"/>
      <c r="N321" s="506"/>
      <c r="O321" s="506"/>
      <c r="P321" s="557"/>
      <c r="Q321" s="506"/>
      <c r="R321" s="558"/>
      <c r="S321" s="506"/>
      <c r="T321" s="506"/>
      <c r="U321" s="506"/>
      <c r="V321" s="604"/>
      <c r="W321" s="506"/>
      <c r="X321" s="506"/>
      <c r="Y321" s="557"/>
      <c r="Z321" s="506"/>
      <c r="AA321" s="507"/>
      <c r="AB321" s="507"/>
      <c r="AC321" s="507"/>
      <c r="AD321" s="507"/>
      <c r="AE321" s="507"/>
      <c r="AF321" s="507"/>
      <c r="AG321" s="507"/>
      <c r="AH321" s="507"/>
      <c r="AI321" s="507"/>
      <c r="AJ321" s="507"/>
      <c r="AK321" s="507"/>
      <c r="AL321" s="507"/>
      <c r="AM321" s="507"/>
      <c r="AN321" s="507"/>
      <c r="AO321" s="507"/>
      <c r="AP321" s="507"/>
      <c r="AQ321" s="563"/>
      <c r="AR321" s="563"/>
      <c r="AS321" s="507"/>
      <c r="AT321" s="507"/>
      <c r="AU321" s="507"/>
      <c r="AV321" s="507"/>
      <c r="AW321" s="507"/>
      <c r="AX321" s="507"/>
      <c r="AY321" s="507"/>
      <c r="AZ321" s="507"/>
      <c r="BA321" s="507"/>
      <c r="BB321" s="507"/>
      <c r="BC321" s="507"/>
      <c r="BD321" s="507"/>
      <c r="BE321" s="507"/>
      <c r="BF321" s="507"/>
      <c r="BG321" s="507"/>
      <c r="BH321" s="507"/>
      <c r="BI321" s="507"/>
      <c r="BJ321" s="507"/>
      <c r="BK321" s="507"/>
      <c r="BL321" s="507"/>
      <c r="BM321" s="507"/>
    </row>
    <row r="322" spans="1:65" ht="27" customHeight="1" x14ac:dyDescent="0.2">
      <c r="A322" s="564"/>
      <c r="B322" s="507"/>
      <c r="C322" s="507"/>
      <c r="D322" s="507"/>
      <c r="E322" s="507"/>
      <c r="F322" s="507"/>
      <c r="G322" s="507"/>
      <c r="H322" s="506"/>
      <c r="I322" s="506"/>
      <c r="J322" s="506"/>
      <c r="K322" s="506"/>
      <c r="L322" s="506"/>
      <c r="M322" s="506"/>
      <c r="N322" s="506"/>
      <c r="O322" s="506"/>
      <c r="P322" s="557"/>
      <c r="Q322" s="506"/>
      <c r="R322" s="558"/>
      <c r="S322" s="506"/>
      <c r="T322" s="506"/>
      <c r="U322" s="506"/>
      <c r="V322" s="604"/>
      <c r="W322" s="506"/>
      <c r="X322" s="506"/>
      <c r="Y322" s="557"/>
      <c r="Z322" s="506"/>
      <c r="AA322" s="507"/>
      <c r="AB322" s="507"/>
      <c r="AC322" s="507"/>
      <c r="AD322" s="507"/>
      <c r="AE322" s="507"/>
      <c r="AF322" s="507"/>
      <c r="AG322" s="507"/>
      <c r="AH322" s="507"/>
      <c r="AI322" s="507"/>
      <c r="AJ322" s="507"/>
      <c r="AK322" s="507"/>
      <c r="AL322" s="507"/>
      <c r="AM322" s="507"/>
      <c r="AN322" s="507"/>
      <c r="AO322" s="507"/>
      <c r="AP322" s="507"/>
      <c r="AQ322" s="563"/>
      <c r="AR322" s="563"/>
      <c r="AS322" s="507"/>
      <c r="AT322" s="507"/>
      <c r="AU322" s="507"/>
      <c r="AV322" s="507"/>
      <c r="AW322" s="507"/>
      <c r="AX322" s="507"/>
      <c r="AY322" s="507"/>
      <c r="AZ322" s="507"/>
      <c r="BA322" s="507"/>
      <c r="BB322" s="507"/>
      <c r="BC322" s="507"/>
      <c r="BD322" s="507"/>
      <c r="BE322" s="507"/>
      <c r="BF322" s="507"/>
      <c r="BG322" s="507"/>
      <c r="BH322" s="507"/>
      <c r="BI322" s="507"/>
      <c r="BJ322" s="507"/>
      <c r="BK322" s="507"/>
      <c r="BL322" s="507"/>
      <c r="BM322" s="507"/>
    </row>
    <row r="323" spans="1:65" ht="27" customHeight="1" x14ac:dyDescent="0.2">
      <c r="A323" s="564"/>
      <c r="B323" s="507"/>
      <c r="C323" s="507"/>
      <c r="D323" s="507"/>
      <c r="E323" s="507"/>
      <c r="F323" s="507"/>
      <c r="G323" s="507"/>
      <c r="H323" s="506"/>
      <c r="I323" s="506"/>
      <c r="J323" s="506"/>
      <c r="K323" s="506"/>
      <c r="L323" s="506"/>
      <c r="M323" s="506"/>
      <c r="N323" s="506"/>
      <c r="O323" s="506"/>
      <c r="P323" s="557"/>
      <c r="Q323" s="506"/>
      <c r="R323" s="558"/>
      <c r="S323" s="506"/>
      <c r="T323" s="506"/>
      <c r="U323" s="506"/>
      <c r="V323" s="604"/>
      <c r="W323" s="506"/>
      <c r="X323" s="506"/>
      <c r="Y323" s="557"/>
      <c r="Z323" s="506"/>
      <c r="AA323" s="507"/>
      <c r="AB323" s="507"/>
      <c r="AC323" s="507"/>
      <c r="AD323" s="507"/>
      <c r="AE323" s="507"/>
      <c r="AF323" s="507"/>
      <c r="AG323" s="507"/>
      <c r="AH323" s="507"/>
      <c r="AI323" s="507"/>
      <c r="AJ323" s="507"/>
      <c r="AK323" s="507"/>
      <c r="AL323" s="507"/>
      <c r="AM323" s="507"/>
      <c r="AN323" s="507"/>
      <c r="AO323" s="507"/>
      <c r="AP323" s="507"/>
      <c r="AQ323" s="563"/>
      <c r="AR323" s="563"/>
      <c r="AS323" s="507"/>
      <c r="AT323" s="507"/>
      <c r="AU323" s="507"/>
      <c r="AV323" s="507"/>
      <c r="AW323" s="507"/>
      <c r="AX323" s="507"/>
      <c r="AY323" s="507"/>
      <c r="AZ323" s="507"/>
      <c r="BA323" s="507"/>
      <c r="BB323" s="507"/>
      <c r="BC323" s="507"/>
      <c r="BD323" s="507"/>
      <c r="BE323" s="507"/>
      <c r="BF323" s="507"/>
      <c r="BG323" s="507"/>
      <c r="BH323" s="507"/>
      <c r="BI323" s="507"/>
      <c r="BJ323" s="507"/>
      <c r="BK323" s="507"/>
      <c r="BL323" s="507"/>
      <c r="BM323" s="507"/>
    </row>
    <row r="324" spans="1:65" ht="27" customHeight="1" x14ac:dyDescent="0.2">
      <c r="A324" s="564"/>
      <c r="B324" s="507"/>
      <c r="C324" s="507"/>
      <c r="D324" s="507"/>
      <c r="E324" s="507"/>
      <c r="F324" s="507"/>
      <c r="G324" s="507"/>
      <c r="H324" s="506"/>
      <c r="I324" s="506"/>
      <c r="J324" s="506"/>
      <c r="K324" s="506"/>
      <c r="L324" s="506"/>
      <c r="M324" s="506"/>
      <c r="N324" s="506"/>
      <c r="O324" s="506"/>
      <c r="P324" s="557"/>
      <c r="Q324" s="506"/>
      <c r="R324" s="558"/>
      <c r="S324" s="506"/>
      <c r="T324" s="506"/>
      <c r="U324" s="506"/>
      <c r="V324" s="604"/>
      <c r="W324" s="506"/>
      <c r="X324" s="506"/>
      <c r="Y324" s="557"/>
      <c r="Z324" s="506"/>
      <c r="AA324" s="507"/>
      <c r="AB324" s="507"/>
      <c r="AC324" s="507"/>
      <c r="AD324" s="507"/>
      <c r="AE324" s="507"/>
      <c r="AF324" s="507"/>
      <c r="AG324" s="507"/>
      <c r="AH324" s="507"/>
      <c r="AI324" s="507"/>
      <c r="AJ324" s="507"/>
      <c r="AK324" s="507"/>
      <c r="AL324" s="507"/>
      <c r="AM324" s="507"/>
      <c r="AN324" s="507"/>
      <c r="AO324" s="507"/>
      <c r="AP324" s="507"/>
      <c r="AQ324" s="563"/>
      <c r="AR324" s="563"/>
      <c r="AS324" s="507"/>
      <c r="AT324" s="507"/>
      <c r="AU324" s="507"/>
      <c r="AV324" s="507"/>
      <c r="AW324" s="507"/>
      <c r="AX324" s="507"/>
      <c r="AY324" s="507"/>
      <c r="AZ324" s="507"/>
      <c r="BA324" s="507"/>
      <c r="BB324" s="507"/>
      <c r="BC324" s="507"/>
      <c r="BD324" s="507"/>
      <c r="BE324" s="507"/>
      <c r="BF324" s="507"/>
      <c r="BG324" s="507"/>
      <c r="BH324" s="507"/>
      <c r="BI324" s="507"/>
      <c r="BJ324" s="507"/>
      <c r="BK324" s="507"/>
      <c r="BL324" s="507"/>
      <c r="BM324" s="507"/>
    </row>
    <row r="325" spans="1:65" ht="27" customHeight="1" x14ac:dyDescent="0.2">
      <c r="A325" s="564"/>
      <c r="B325" s="507"/>
      <c r="C325" s="507"/>
      <c r="D325" s="507"/>
      <c r="E325" s="507"/>
      <c r="F325" s="507"/>
      <c r="G325" s="507"/>
      <c r="H325" s="506"/>
      <c r="I325" s="506"/>
      <c r="J325" s="506"/>
      <c r="K325" s="506"/>
      <c r="L325" s="506"/>
      <c r="M325" s="506"/>
      <c r="N325" s="506"/>
      <c r="O325" s="506"/>
      <c r="P325" s="557"/>
      <c r="Q325" s="506"/>
      <c r="R325" s="558"/>
      <c r="S325" s="506"/>
      <c r="T325" s="506"/>
      <c r="U325" s="506"/>
      <c r="V325" s="604"/>
      <c r="W325" s="506"/>
      <c r="X325" s="506"/>
      <c r="Y325" s="557"/>
      <c r="Z325" s="506"/>
      <c r="AA325" s="507"/>
      <c r="AB325" s="507"/>
      <c r="AC325" s="507"/>
      <c r="AD325" s="507"/>
      <c r="AE325" s="507"/>
      <c r="AF325" s="507"/>
      <c r="AG325" s="507"/>
      <c r="AH325" s="507"/>
      <c r="AI325" s="507"/>
      <c r="AJ325" s="507"/>
      <c r="AK325" s="507"/>
      <c r="AL325" s="507"/>
      <c r="AM325" s="507"/>
      <c r="AN325" s="507"/>
      <c r="AO325" s="507"/>
      <c r="AP325" s="507"/>
      <c r="AQ325" s="563"/>
      <c r="AR325" s="563"/>
      <c r="AS325" s="507"/>
      <c r="AT325" s="507"/>
      <c r="AU325" s="507"/>
      <c r="AV325" s="507"/>
      <c r="AW325" s="507"/>
      <c r="AX325" s="507"/>
      <c r="AY325" s="507"/>
      <c r="AZ325" s="507"/>
      <c r="BA325" s="507"/>
      <c r="BB325" s="507"/>
      <c r="BC325" s="507"/>
      <c r="BD325" s="507"/>
      <c r="BE325" s="507"/>
      <c r="BF325" s="507"/>
      <c r="BG325" s="507"/>
      <c r="BH325" s="507"/>
      <c r="BI325" s="507"/>
      <c r="BJ325" s="507"/>
      <c r="BK325" s="507"/>
      <c r="BL325" s="507"/>
      <c r="BM325" s="507"/>
    </row>
    <row r="326" spans="1:65" ht="27" customHeight="1" x14ac:dyDescent="0.2">
      <c r="A326" s="564"/>
      <c r="B326" s="507"/>
      <c r="C326" s="507"/>
      <c r="D326" s="507"/>
      <c r="E326" s="507"/>
      <c r="F326" s="507"/>
      <c r="G326" s="507"/>
      <c r="H326" s="506"/>
      <c r="I326" s="506"/>
      <c r="J326" s="506"/>
      <c r="K326" s="506"/>
      <c r="L326" s="506"/>
      <c r="M326" s="506"/>
      <c r="N326" s="506"/>
      <c r="O326" s="506"/>
      <c r="P326" s="557"/>
      <c r="Q326" s="506"/>
      <c r="R326" s="558"/>
      <c r="S326" s="506"/>
      <c r="T326" s="506"/>
      <c r="U326" s="506"/>
      <c r="V326" s="604"/>
      <c r="W326" s="506"/>
      <c r="X326" s="506"/>
      <c r="Y326" s="557"/>
      <c r="Z326" s="506"/>
      <c r="AA326" s="507"/>
      <c r="AB326" s="507"/>
      <c r="AC326" s="507"/>
      <c r="AD326" s="507"/>
      <c r="AE326" s="507"/>
      <c r="AF326" s="507"/>
      <c r="AG326" s="507"/>
      <c r="AH326" s="507"/>
      <c r="AI326" s="507"/>
      <c r="AJ326" s="507"/>
      <c r="AK326" s="507"/>
      <c r="AL326" s="507"/>
      <c r="AM326" s="507"/>
      <c r="AN326" s="507"/>
      <c r="AO326" s="507"/>
      <c r="AP326" s="507"/>
      <c r="AQ326" s="563"/>
      <c r="AR326" s="563"/>
      <c r="AS326" s="507"/>
      <c r="AT326" s="507"/>
      <c r="AU326" s="507"/>
      <c r="AV326" s="507"/>
      <c r="AW326" s="507"/>
      <c r="AX326" s="507"/>
      <c r="AY326" s="507"/>
      <c r="AZ326" s="507"/>
      <c r="BA326" s="507"/>
      <c r="BB326" s="507"/>
      <c r="BC326" s="507"/>
      <c r="BD326" s="507"/>
      <c r="BE326" s="507"/>
      <c r="BF326" s="507"/>
      <c r="BG326" s="507"/>
      <c r="BH326" s="507"/>
      <c r="BI326" s="507"/>
      <c r="BJ326" s="507"/>
      <c r="BK326" s="507"/>
      <c r="BL326" s="507"/>
      <c r="BM326" s="507"/>
    </row>
    <row r="327" spans="1:65" ht="27" customHeight="1" x14ac:dyDescent="0.2">
      <c r="A327" s="564"/>
      <c r="B327" s="507"/>
      <c r="C327" s="507"/>
      <c r="D327" s="507"/>
      <c r="E327" s="507"/>
      <c r="F327" s="507"/>
      <c r="G327" s="507"/>
      <c r="H327" s="506"/>
      <c r="I327" s="506"/>
      <c r="J327" s="506"/>
      <c r="K327" s="506"/>
      <c r="L327" s="506"/>
      <c r="M327" s="506"/>
      <c r="N327" s="506"/>
      <c r="O327" s="506"/>
      <c r="P327" s="557"/>
      <c r="Q327" s="506"/>
      <c r="R327" s="558"/>
      <c r="S327" s="506"/>
      <c r="T327" s="506"/>
      <c r="U327" s="506"/>
      <c r="V327" s="604"/>
      <c r="W327" s="506"/>
      <c r="X327" s="506"/>
      <c r="Y327" s="557"/>
      <c r="Z327" s="506"/>
      <c r="AA327" s="507"/>
      <c r="AB327" s="507"/>
      <c r="AC327" s="507"/>
      <c r="AD327" s="507"/>
      <c r="AE327" s="507"/>
      <c r="AF327" s="507"/>
      <c r="AG327" s="507"/>
      <c r="AH327" s="507"/>
      <c r="AI327" s="507"/>
      <c r="AJ327" s="507"/>
      <c r="AK327" s="507"/>
      <c r="AL327" s="507"/>
      <c r="AM327" s="507"/>
      <c r="AN327" s="507"/>
      <c r="AO327" s="507"/>
      <c r="AP327" s="507"/>
      <c r="AQ327" s="563"/>
      <c r="AR327" s="563"/>
      <c r="AS327" s="507"/>
      <c r="AT327" s="507"/>
      <c r="AU327" s="507"/>
      <c r="AV327" s="507"/>
      <c r="AW327" s="507"/>
      <c r="AX327" s="507"/>
      <c r="AY327" s="507"/>
      <c r="AZ327" s="507"/>
      <c r="BA327" s="507"/>
      <c r="BB327" s="507"/>
      <c r="BC327" s="507"/>
      <c r="BD327" s="507"/>
      <c r="BE327" s="507"/>
      <c r="BF327" s="507"/>
      <c r="BG327" s="507"/>
      <c r="BH327" s="507"/>
      <c r="BI327" s="507"/>
      <c r="BJ327" s="507"/>
      <c r="BK327" s="507"/>
      <c r="BL327" s="507"/>
      <c r="BM327" s="507"/>
    </row>
    <row r="328" spans="1:65" ht="27" customHeight="1" x14ac:dyDescent="0.2">
      <c r="A328" s="564"/>
      <c r="B328" s="507"/>
      <c r="C328" s="507"/>
      <c r="D328" s="507"/>
      <c r="E328" s="507"/>
      <c r="F328" s="507"/>
      <c r="G328" s="507"/>
      <c r="H328" s="506"/>
      <c r="I328" s="506"/>
      <c r="J328" s="506"/>
      <c r="K328" s="506"/>
      <c r="L328" s="506"/>
      <c r="M328" s="506"/>
      <c r="N328" s="506"/>
      <c r="O328" s="506"/>
      <c r="P328" s="557"/>
      <c r="Q328" s="506"/>
      <c r="R328" s="558"/>
      <c r="S328" s="506"/>
      <c r="T328" s="506"/>
      <c r="U328" s="506"/>
      <c r="V328" s="604"/>
      <c r="W328" s="506"/>
      <c r="X328" s="506"/>
      <c r="Y328" s="557"/>
      <c r="Z328" s="506"/>
      <c r="AA328" s="507"/>
      <c r="AB328" s="507"/>
      <c r="AC328" s="507"/>
      <c r="AD328" s="507"/>
      <c r="AE328" s="507"/>
      <c r="AF328" s="507"/>
      <c r="AG328" s="507"/>
      <c r="AH328" s="507"/>
      <c r="AI328" s="507"/>
      <c r="AJ328" s="507"/>
      <c r="AK328" s="507"/>
      <c r="AL328" s="507"/>
      <c r="AM328" s="507"/>
      <c r="AN328" s="507"/>
      <c r="AO328" s="507"/>
      <c r="AP328" s="507"/>
      <c r="AQ328" s="563"/>
      <c r="AR328" s="563"/>
      <c r="AS328" s="507"/>
      <c r="AT328" s="507"/>
      <c r="AU328" s="507"/>
      <c r="AV328" s="507"/>
      <c r="AW328" s="507"/>
      <c r="AX328" s="507"/>
      <c r="AY328" s="507"/>
      <c r="AZ328" s="507"/>
      <c r="BA328" s="507"/>
      <c r="BB328" s="507"/>
      <c r="BC328" s="507"/>
      <c r="BD328" s="507"/>
      <c r="BE328" s="507"/>
      <c r="BF328" s="507"/>
      <c r="BG328" s="507"/>
      <c r="BH328" s="507"/>
      <c r="BI328" s="507"/>
      <c r="BJ328" s="507"/>
      <c r="BK328" s="507"/>
      <c r="BL328" s="507"/>
      <c r="BM328" s="507"/>
    </row>
    <row r="329" spans="1:65" ht="27" customHeight="1" x14ac:dyDescent="0.2">
      <c r="A329" s="564"/>
      <c r="B329" s="507"/>
      <c r="C329" s="507"/>
      <c r="D329" s="507"/>
      <c r="E329" s="507"/>
      <c r="F329" s="507"/>
      <c r="G329" s="507"/>
      <c r="H329" s="506"/>
      <c r="I329" s="506"/>
      <c r="J329" s="506"/>
      <c r="K329" s="506"/>
      <c r="L329" s="506"/>
      <c r="M329" s="506"/>
      <c r="N329" s="506"/>
      <c r="O329" s="506"/>
      <c r="P329" s="557"/>
      <c r="Q329" s="506"/>
      <c r="R329" s="558"/>
      <c r="S329" s="506"/>
      <c r="T329" s="506"/>
      <c r="U329" s="506"/>
      <c r="V329" s="604"/>
      <c r="W329" s="506"/>
      <c r="X329" s="506"/>
      <c r="Y329" s="557"/>
      <c r="Z329" s="506"/>
      <c r="AA329" s="507"/>
      <c r="AB329" s="507"/>
      <c r="AC329" s="507"/>
      <c r="AD329" s="507"/>
      <c r="AE329" s="507"/>
      <c r="AF329" s="507"/>
      <c r="AG329" s="507"/>
      <c r="AH329" s="507"/>
      <c r="AI329" s="507"/>
      <c r="AJ329" s="507"/>
      <c r="AK329" s="507"/>
      <c r="AL329" s="507"/>
      <c r="AM329" s="507"/>
      <c r="AN329" s="507"/>
      <c r="AO329" s="507"/>
      <c r="AP329" s="507"/>
      <c r="AQ329" s="563"/>
      <c r="AR329" s="563"/>
      <c r="AS329" s="507"/>
      <c r="AT329" s="507"/>
      <c r="AU329" s="507"/>
      <c r="AV329" s="507"/>
      <c r="AW329" s="507"/>
      <c r="AX329" s="507"/>
      <c r="AY329" s="507"/>
      <c r="AZ329" s="507"/>
      <c r="BA329" s="507"/>
      <c r="BB329" s="507"/>
      <c r="BC329" s="507"/>
      <c r="BD329" s="507"/>
      <c r="BE329" s="507"/>
      <c r="BF329" s="507"/>
      <c r="BG329" s="507"/>
      <c r="BH329" s="507"/>
      <c r="BI329" s="507"/>
      <c r="BJ329" s="507"/>
      <c r="BK329" s="507"/>
      <c r="BL329" s="507"/>
      <c r="BM329" s="507"/>
    </row>
    <row r="330" spans="1:65" ht="27" customHeight="1" x14ac:dyDescent="0.2">
      <c r="A330" s="564"/>
      <c r="B330" s="507"/>
      <c r="C330" s="507"/>
      <c r="D330" s="507"/>
      <c r="E330" s="507"/>
      <c r="F330" s="507"/>
      <c r="G330" s="507"/>
      <c r="H330" s="506"/>
      <c r="I330" s="506"/>
      <c r="J330" s="506"/>
      <c r="K330" s="506"/>
      <c r="L330" s="506"/>
      <c r="M330" s="506"/>
      <c r="N330" s="506"/>
      <c r="O330" s="506"/>
      <c r="P330" s="557"/>
      <c r="Q330" s="506"/>
      <c r="R330" s="558"/>
      <c r="S330" s="506"/>
      <c r="T330" s="506"/>
      <c r="U330" s="506"/>
      <c r="V330" s="604"/>
      <c r="W330" s="506"/>
      <c r="X330" s="506"/>
      <c r="Y330" s="557"/>
      <c r="Z330" s="506"/>
      <c r="AA330" s="507"/>
      <c r="AB330" s="507"/>
      <c r="AC330" s="507"/>
      <c r="AD330" s="507"/>
      <c r="AE330" s="507"/>
      <c r="AF330" s="507"/>
      <c r="AG330" s="507"/>
      <c r="AH330" s="507"/>
      <c r="AI330" s="507"/>
      <c r="AJ330" s="507"/>
      <c r="AK330" s="507"/>
      <c r="AL330" s="507"/>
      <c r="AM330" s="507"/>
      <c r="AN330" s="507"/>
      <c r="AO330" s="507"/>
      <c r="AP330" s="507"/>
      <c r="AQ330" s="563"/>
      <c r="AR330" s="563"/>
      <c r="AS330" s="507"/>
      <c r="AT330" s="507"/>
      <c r="AU330" s="507"/>
      <c r="AV330" s="507"/>
      <c r="AW330" s="507"/>
      <c r="AX330" s="507"/>
      <c r="AY330" s="507"/>
      <c r="AZ330" s="507"/>
      <c r="BA330" s="507"/>
      <c r="BB330" s="507"/>
      <c r="BC330" s="507"/>
      <c r="BD330" s="507"/>
      <c r="BE330" s="507"/>
      <c r="BF330" s="507"/>
      <c r="BG330" s="507"/>
      <c r="BH330" s="507"/>
      <c r="BI330" s="507"/>
      <c r="BJ330" s="507"/>
      <c r="BK330" s="507"/>
      <c r="BL330" s="507"/>
      <c r="BM330" s="507"/>
    </row>
    <row r="331" spans="1:65" ht="27" customHeight="1" x14ac:dyDescent="0.2">
      <c r="A331" s="564"/>
      <c r="B331" s="507"/>
      <c r="C331" s="507"/>
      <c r="D331" s="507"/>
      <c r="E331" s="507"/>
      <c r="F331" s="507"/>
      <c r="G331" s="507"/>
      <c r="H331" s="506"/>
      <c r="I331" s="506"/>
      <c r="J331" s="506"/>
      <c r="K331" s="506"/>
      <c r="L331" s="506"/>
      <c r="M331" s="506"/>
      <c r="N331" s="506"/>
      <c r="O331" s="506"/>
      <c r="P331" s="557"/>
      <c r="Q331" s="506"/>
      <c r="R331" s="558"/>
      <c r="S331" s="506"/>
      <c r="T331" s="506"/>
      <c r="U331" s="506"/>
      <c r="V331" s="604"/>
      <c r="W331" s="506"/>
      <c r="X331" s="506"/>
      <c r="Y331" s="557"/>
      <c r="Z331" s="506"/>
      <c r="AA331" s="507"/>
      <c r="AB331" s="507"/>
      <c r="AC331" s="507"/>
      <c r="AD331" s="507"/>
      <c r="AE331" s="507"/>
      <c r="AF331" s="507"/>
      <c r="AG331" s="507"/>
      <c r="AH331" s="507"/>
      <c r="AI331" s="507"/>
      <c r="AJ331" s="507"/>
      <c r="AK331" s="507"/>
      <c r="AL331" s="507"/>
      <c r="AM331" s="507"/>
      <c r="AN331" s="507"/>
      <c r="AO331" s="507"/>
      <c r="AP331" s="507"/>
      <c r="AQ331" s="563"/>
      <c r="AR331" s="563"/>
      <c r="AS331" s="507"/>
      <c r="AT331" s="507"/>
      <c r="AU331" s="507"/>
      <c r="AV331" s="507"/>
      <c r="AW331" s="507"/>
      <c r="AX331" s="507"/>
      <c r="AY331" s="507"/>
      <c r="AZ331" s="507"/>
      <c r="BA331" s="507"/>
      <c r="BB331" s="507"/>
      <c r="BC331" s="507"/>
      <c r="BD331" s="507"/>
      <c r="BE331" s="507"/>
      <c r="BF331" s="507"/>
      <c r="BG331" s="507"/>
      <c r="BH331" s="507"/>
      <c r="BI331" s="507"/>
      <c r="BJ331" s="507"/>
      <c r="BK331" s="507"/>
      <c r="BL331" s="507"/>
      <c r="BM331" s="507"/>
    </row>
    <row r="332" spans="1:65" ht="27" customHeight="1" x14ac:dyDescent="0.2">
      <c r="A332" s="564"/>
      <c r="B332" s="507"/>
      <c r="C332" s="507"/>
      <c r="D332" s="507"/>
      <c r="E332" s="507"/>
      <c r="F332" s="507"/>
      <c r="G332" s="507"/>
      <c r="H332" s="506"/>
      <c r="I332" s="506"/>
      <c r="J332" s="506"/>
      <c r="K332" s="506"/>
      <c r="L332" s="506"/>
      <c r="M332" s="506"/>
      <c r="N332" s="506"/>
      <c r="O332" s="506"/>
      <c r="P332" s="557"/>
      <c r="Q332" s="506"/>
      <c r="R332" s="558"/>
      <c r="S332" s="506"/>
      <c r="T332" s="506"/>
      <c r="U332" s="506"/>
      <c r="V332" s="604"/>
      <c r="W332" s="506"/>
      <c r="X332" s="506"/>
      <c r="Y332" s="557"/>
      <c r="Z332" s="506"/>
      <c r="AA332" s="507"/>
      <c r="AB332" s="507"/>
      <c r="AC332" s="507"/>
      <c r="AD332" s="507"/>
      <c r="AE332" s="507"/>
      <c r="AF332" s="507"/>
      <c r="AG332" s="507"/>
      <c r="AH332" s="507"/>
      <c r="AI332" s="507"/>
      <c r="AJ332" s="507"/>
      <c r="AK332" s="507"/>
      <c r="AL332" s="507"/>
      <c r="AM332" s="507"/>
      <c r="AN332" s="507"/>
      <c r="AO332" s="507"/>
      <c r="AP332" s="507"/>
      <c r="AQ332" s="563"/>
      <c r="AR332" s="563"/>
      <c r="AS332" s="507"/>
      <c r="AT332" s="507"/>
      <c r="AU332" s="507"/>
      <c r="AV332" s="507"/>
      <c r="AW332" s="507"/>
      <c r="AX332" s="507"/>
      <c r="AY332" s="507"/>
      <c r="AZ332" s="507"/>
      <c r="BA332" s="507"/>
      <c r="BB332" s="507"/>
      <c r="BC332" s="507"/>
      <c r="BD332" s="507"/>
      <c r="BE332" s="507"/>
      <c r="BF332" s="507"/>
      <c r="BG332" s="507"/>
      <c r="BH332" s="507"/>
      <c r="BI332" s="507"/>
      <c r="BJ332" s="507"/>
      <c r="BK332" s="507"/>
      <c r="BL332" s="507"/>
      <c r="BM332" s="507"/>
    </row>
    <row r="333" spans="1:65" ht="27" customHeight="1" x14ac:dyDescent="0.2">
      <c r="A333" s="564"/>
      <c r="B333" s="507"/>
      <c r="C333" s="507"/>
      <c r="D333" s="507"/>
      <c r="E333" s="507"/>
      <c r="F333" s="507"/>
      <c r="G333" s="507"/>
      <c r="H333" s="506"/>
      <c r="I333" s="506"/>
      <c r="J333" s="506"/>
      <c r="K333" s="506"/>
      <c r="L333" s="506"/>
      <c r="M333" s="506"/>
      <c r="N333" s="506"/>
      <c r="O333" s="506"/>
      <c r="P333" s="557"/>
      <c r="Q333" s="506"/>
      <c r="R333" s="558"/>
      <c r="S333" s="506"/>
      <c r="T333" s="506"/>
      <c r="U333" s="506"/>
      <c r="V333" s="604"/>
      <c r="W333" s="506"/>
      <c r="X333" s="506"/>
      <c r="Y333" s="557"/>
      <c r="Z333" s="506"/>
      <c r="AA333" s="507"/>
      <c r="AB333" s="507"/>
      <c r="AC333" s="507"/>
      <c r="AD333" s="507"/>
      <c r="AE333" s="507"/>
      <c r="AF333" s="507"/>
      <c r="AG333" s="507"/>
      <c r="AH333" s="507"/>
      <c r="AI333" s="507"/>
      <c r="AJ333" s="507"/>
      <c r="AK333" s="507"/>
      <c r="AL333" s="507"/>
      <c r="AM333" s="507"/>
      <c r="AN333" s="507"/>
      <c r="AO333" s="507"/>
      <c r="AP333" s="507"/>
      <c r="AQ333" s="563"/>
      <c r="AR333" s="563"/>
      <c r="AS333" s="507"/>
      <c r="AT333" s="507"/>
      <c r="AU333" s="507"/>
      <c r="AV333" s="507"/>
      <c r="AW333" s="507"/>
      <c r="AX333" s="507"/>
      <c r="AY333" s="507"/>
      <c r="AZ333" s="507"/>
      <c r="BA333" s="507"/>
      <c r="BB333" s="507"/>
      <c r="BC333" s="507"/>
      <c r="BD333" s="507"/>
      <c r="BE333" s="507"/>
      <c r="BF333" s="507"/>
      <c r="BG333" s="507"/>
      <c r="BH333" s="507"/>
      <c r="BI333" s="507"/>
      <c r="BJ333" s="507"/>
      <c r="BK333" s="507"/>
      <c r="BL333" s="507"/>
      <c r="BM333" s="507"/>
    </row>
    <row r="334" spans="1:65" ht="27" customHeight="1" x14ac:dyDescent="0.2">
      <c r="A334" s="564"/>
      <c r="B334" s="507"/>
      <c r="C334" s="507"/>
      <c r="D334" s="507"/>
      <c r="E334" s="507"/>
      <c r="F334" s="507"/>
      <c r="G334" s="507"/>
      <c r="H334" s="506"/>
      <c r="I334" s="506"/>
      <c r="J334" s="506"/>
      <c r="K334" s="506"/>
      <c r="L334" s="506"/>
      <c r="M334" s="506"/>
      <c r="N334" s="506"/>
      <c r="O334" s="506"/>
      <c r="P334" s="557"/>
      <c r="Q334" s="506"/>
      <c r="R334" s="558"/>
      <c r="S334" s="506"/>
      <c r="T334" s="506"/>
      <c r="U334" s="506"/>
      <c r="V334" s="604"/>
      <c r="W334" s="506"/>
      <c r="X334" s="506"/>
      <c r="Y334" s="557"/>
      <c r="Z334" s="506"/>
      <c r="AA334" s="507"/>
      <c r="AB334" s="507"/>
      <c r="AC334" s="507"/>
      <c r="AD334" s="507"/>
      <c r="AE334" s="507"/>
      <c r="AF334" s="507"/>
      <c r="AG334" s="507"/>
      <c r="AH334" s="507"/>
      <c r="AI334" s="507"/>
      <c r="AJ334" s="507"/>
      <c r="AK334" s="507"/>
      <c r="AL334" s="507"/>
      <c r="AM334" s="507"/>
      <c r="AN334" s="507"/>
      <c r="AO334" s="507"/>
      <c r="AP334" s="507"/>
      <c r="AQ334" s="563"/>
      <c r="AR334" s="563"/>
      <c r="AS334" s="507"/>
      <c r="AT334" s="507"/>
      <c r="AU334" s="507"/>
      <c r="AV334" s="507"/>
      <c r="AW334" s="507"/>
      <c r="AX334" s="507"/>
      <c r="AY334" s="507"/>
      <c r="AZ334" s="507"/>
      <c r="BA334" s="507"/>
      <c r="BB334" s="507"/>
      <c r="BC334" s="507"/>
      <c r="BD334" s="507"/>
      <c r="BE334" s="507"/>
      <c r="BF334" s="507"/>
      <c r="BG334" s="507"/>
      <c r="BH334" s="507"/>
      <c r="BI334" s="507"/>
      <c r="BJ334" s="507"/>
      <c r="BK334" s="507"/>
      <c r="BL334" s="507"/>
      <c r="BM334" s="507"/>
    </row>
    <row r="335" spans="1:65" ht="27" customHeight="1" x14ac:dyDescent="0.2">
      <c r="A335" s="564"/>
      <c r="B335" s="507"/>
      <c r="C335" s="507"/>
      <c r="D335" s="507"/>
      <c r="E335" s="507"/>
      <c r="F335" s="507"/>
      <c r="G335" s="507"/>
      <c r="H335" s="506"/>
      <c r="I335" s="506"/>
      <c r="J335" s="506"/>
      <c r="K335" s="506"/>
      <c r="L335" s="506"/>
      <c r="M335" s="506"/>
      <c r="N335" s="506"/>
      <c r="O335" s="506"/>
      <c r="P335" s="557"/>
      <c r="Q335" s="506"/>
      <c r="R335" s="558"/>
      <c r="S335" s="506"/>
      <c r="T335" s="506"/>
      <c r="U335" s="506"/>
      <c r="V335" s="604"/>
      <c r="W335" s="506"/>
      <c r="X335" s="506"/>
      <c r="Y335" s="557"/>
      <c r="Z335" s="506"/>
      <c r="AA335" s="507"/>
      <c r="AB335" s="507"/>
      <c r="AC335" s="507"/>
      <c r="AD335" s="507"/>
      <c r="AE335" s="507"/>
      <c r="AF335" s="507"/>
      <c r="AG335" s="507"/>
      <c r="AH335" s="507"/>
      <c r="AI335" s="507"/>
      <c r="AJ335" s="507"/>
      <c r="AK335" s="507"/>
      <c r="AL335" s="507"/>
      <c r="AM335" s="507"/>
      <c r="AN335" s="507"/>
      <c r="AO335" s="507"/>
      <c r="AP335" s="507"/>
      <c r="AQ335" s="563"/>
      <c r="AR335" s="563"/>
      <c r="AS335" s="507"/>
      <c r="AT335" s="507"/>
      <c r="AU335" s="507"/>
      <c r="AV335" s="507"/>
      <c r="AW335" s="507"/>
      <c r="AX335" s="507"/>
      <c r="AY335" s="507"/>
      <c r="AZ335" s="507"/>
      <c r="BA335" s="507"/>
      <c r="BB335" s="507"/>
      <c r="BC335" s="507"/>
      <c r="BD335" s="507"/>
      <c r="BE335" s="507"/>
      <c r="BF335" s="507"/>
      <c r="BG335" s="507"/>
      <c r="BH335" s="507"/>
      <c r="BI335" s="507"/>
      <c r="BJ335" s="507"/>
      <c r="BK335" s="507"/>
      <c r="BL335" s="507"/>
      <c r="BM335" s="507"/>
    </row>
    <row r="336" spans="1:65" ht="27" customHeight="1" x14ac:dyDescent="0.2">
      <c r="A336" s="564"/>
      <c r="B336" s="507"/>
      <c r="C336" s="507"/>
      <c r="D336" s="507"/>
      <c r="E336" s="507"/>
      <c r="F336" s="507"/>
      <c r="G336" s="507"/>
      <c r="H336" s="506"/>
      <c r="I336" s="506"/>
      <c r="J336" s="506"/>
      <c r="K336" s="506"/>
      <c r="L336" s="506"/>
      <c r="M336" s="506"/>
      <c r="N336" s="506"/>
      <c r="O336" s="506"/>
      <c r="P336" s="557"/>
      <c r="Q336" s="506"/>
      <c r="R336" s="558"/>
      <c r="S336" s="506"/>
      <c r="T336" s="506"/>
      <c r="U336" s="506"/>
      <c r="V336" s="604"/>
      <c r="W336" s="506"/>
      <c r="X336" s="506"/>
      <c r="Y336" s="557"/>
      <c r="Z336" s="506"/>
      <c r="AA336" s="507"/>
      <c r="AB336" s="507"/>
      <c r="AC336" s="507"/>
      <c r="AD336" s="507"/>
      <c r="AE336" s="507"/>
      <c r="AF336" s="507"/>
      <c r="AG336" s="507"/>
      <c r="AH336" s="507"/>
      <c r="AI336" s="507"/>
      <c r="AJ336" s="507"/>
      <c r="AK336" s="507"/>
      <c r="AL336" s="507"/>
      <c r="AM336" s="507"/>
      <c r="AN336" s="507"/>
      <c r="AO336" s="507"/>
      <c r="AP336" s="507"/>
      <c r="AQ336" s="563"/>
      <c r="AR336" s="563"/>
      <c r="AS336" s="507"/>
      <c r="AT336" s="507"/>
      <c r="AU336" s="507"/>
      <c r="AV336" s="507"/>
      <c r="AW336" s="507"/>
      <c r="AX336" s="507"/>
      <c r="AY336" s="507"/>
      <c r="AZ336" s="507"/>
      <c r="BA336" s="507"/>
      <c r="BB336" s="507"/>
      <c r="BC336" s="507"/>
      <c r="BD336" s="507"/>
      <c r="BE336" s="507"/>
      <c r="BF336" s="507"/>
      <c r="BG336" s="507"/>
      <c r="BH336" s="507"/>
      <c r="BI336" s="507"/>
      <c r="BJ336" s="507"/>
      <c r="BK336" s="507"/>
      <c r="BL336" s="507"/>
      <c r="BM336" s="507"/>
    </row>
    <row r="337" spans="1:65" ht="27" customHeight="1" x14ac:dyDescent="0.2">
      <c r="A337" s="564"/>
      <c r="B337" s="507"/>
      <c r="C337" s="507"/>
      <c r="D337" s="507"/>
      <c r="E337" s="507"/>
      <c r="F337" s="507"/>
      <c r="G337" s="507"/>
      <c r="H337" s="506"/>
      <c r="I337" s="506"/>
      <c r="J337" s="506"/>
      <c r="K337" s="506"/>
      <c r="L337" s="506"/>
      <c r="M337" s="506"/>
      <c r="N337" s="506"/>
      <c r="O337" s="506"/>
      <c r="P337" s="557"/>
      <c r="Q337" s="506"/>
      <c r="R337" s="558"/>
      <c r="S337" s="506"/>
      <c r="T337" s="506"/>
      <c r="U337" s="506"/>
      <c r="V337" s="604"/>
      <c r="W337" s="506"/>
      <c r="X337" s="506"/>
      <c r="Y337" s="557"/>
      <c r="Z337" s="506"/>
      <c r="AA337" s="507"/>
      <c r="AB337" s="507"/>
      <c r="AC337" s="507"/>
      <c r="AD337" s="507"/>
      <c r="AE337" s="507"/>
      <c r="AF337" s="507"/>
      <c r="AG337" s="507"/>
      <c r="AH337" s="507"/>
      <c r="AI337" s="507"/>
      <c r="AJ337" s="507"/>
      <c r="AK337" s="507"/>
      <c r="AL337" s="507"/>
      <c r="AM337" s="507"/>
      <c r="AN337" s="507"/>
      <c r="AO337" s="507"/>
      <c r="AP337" s="507"/>
      <c r="AQ337" s="563"/>
      <c r="AR337" s="563"/>
      <c r="AS337" s="507"/>
      <c r="AT337" s="507"/>
      <c r="AU337" s="507"/>
      <c r="AV337" s="507"/>
      <c r="AW337" s="507"/>
      <c r="AX337" s="507"/>
      <c r="AY337" s="507"/>
      <c r="AZ337" s="507"/>
      <c r="BA337" s="507"/>
      <c r="BB337" s="507"/>
      <c r="BC337" s="507"/>
      <c r="BD337" s="507"/>
      <c r="BE337" s="507"/>
      <c r="BF337" s="507"/>
      <c r="BG337" s="507"/>
      <c r="BH337" s="507"/>
      <c r="BI337" s="507"/>
      <c r="BJ337" s="507"/>
      <c r="BK337" s="507"/>
      <c r="BL337" s="507"/>
      <c r="BM337" s="507"/>
    </row>
    <row r="338" spans="1:65" ht="27" customHeight="1" x14ac:dyDescent="0.2">
      <c r="A338" s="564"/>
      <c r="B338" s="507"/>
      <c r="C338" s="507"/>
      <c r="D338" s="507"/>
      <c r="E338" s="507"/>
      <c r="F338" s="507"/>
      <c r="G338" s="507"/>
      <c r="H338" s="506"/>
      <c r="I338" s="506"/>
      <c r="J338" s="506"/>
      <c r="K338" s="506"/>
      <c r="L338" s="506"/>
      <c r="M338" s="506"/>
      <c r="N338" s="506"/>
      <c r="O338" s="506"/>
      <c r="P338" s="557"/>
      <c r="Q338" s="506"/>
      <c r="R338" s="558"/>
      <c r="S338" s="506"/>
      <c r="T338" s="506"/>
      <c r="U338" s="506"/>
      <c r="V338" s="604"/>
      <c r="W338" s="506"/>
      <c r="X338" s="506"/>
      <c r="Y338" s="557"/>
      <c r="Z338" s="506"/>
      <c r="AA338" s="507"/>
      <c r="AB338" s="507"/>
      <c r="AC338" s="507"/>
      <c r="AD338" s="507"/>
      <c r="AE338" s="507"/>
      <c r="AF338" s="507"/>
      <c r="AG338" s="507"/>
      <c r="AH338" s="507"/>
      <c r="AI338" s="507"/>
      <c r="AJ338" s="507"/>
      <c r="AK338" s="507"/>
      <c r="AL338" s="507"/>
      <c r="AM338" s="507"/>
      <c r="AN338" s="507"/>
      <c r="AO338" s="507"/>
      <c r="AP338" s="507"/>
      <c r="AQ338" s="563"/>
      <c r="AR338" s="563"/>
      <c r="AS338" s="507"/>
      <c r="AT338" s="507"/>
      <c r="AU338" s="507"/>
      <c r="AV338" s="507"/>
      <c r="AW338" s="507"/>
      <c r="AX338" s="507"/>
      <c r="AY338" s="507"/>
      <c r="AZ338" s="507"/>
      <c r="BA338" s="507"/>
      <c r="BB338" s="507"/>
      <c r="BC338" s="507"/>
      <c r="BD338" s="507"/>
      <c r="BE338" s="507"/>
      <c r="BF338" s="507"/>
      <c r="BG338" s="507"/>
      <c r="BH338" s="507"/>
      <c r="BI338" s="507"/>
      <c r="BJ338" s="507"/>
      <c r="BK338" s="507"/>
      <c r="BL338" s="507"/>
      <c r="BM338" s="507"/>
    </row>
    <row r="339" spans="1:65" ht="27" customHeight="1" x14ac:dyDescent="0.2">
      <c r="A339" s="564"/>
      <c r="B339" s="507"/>
      <c r="C339" s="507"/>
      <c r="D339" s="507"/>
      <c r="E339" s="507"/>
      <c r="F339" s="507"/>
      <c r="G339" s="507"/>
      <c r="H339" s="506"/>
      <c r="I339" s="506"/>
      <c r="J339" s="506"/>
      <c r="K339" s="506"/>
      <c r="L339" s="506"/>
      <c r="M339" s="506"/>
      <c r="N339" s="506"/>
      <c r="O339" s="506"/>
      <c r="P339" s="557"/>
      <c r="Q339" s="506"/>
      <c r="R339" s="558"/>
      <c r="S339" s="506"/>
      <c r="T339" s="506"/>
      <c r="U339" s="506"/>
      <c r="V339" s="604"/>
      <c r="W339" s="506"/>
      <c r="X339" s="506"/>
      <c r="Y339" s="557"/>
      <c r="Z339" s="506"/>
      <c r="AA339" s="507"/>
      <c r="AB339" s="507"/>
      <c r="AC339" s="507"/>
      <c r="AD339" s="507"/>
      <c r="AE339" s="507"/>
      <c r="AF339" s="507"/>
      <c r="AG339" s="507"/>
      <c r="AH339" s="507"/>
      <c r="AI339" s="507"/>
      <c r="AJ339" s="507"/>
      <c r="AK339" s="507"/>
      <c r="AL339" s="507"/>
      <c r="AM339" s="507"/>
      <c r="AN339" s="507"/>
      <c r="AO339" s="507"/>
      <c r="AP339" s="507"/>
      <c r="AQ339" s="563"/>
      <c r="AR339" s="563"/>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row>
    <row r="340" spans="1:65" ht="27" customHeight="1" x14ac:dyDescent="0.2">
      <c r="A340" s="564"/>
      <c r="B340" s="507"/>
      <c r="C340" s="507"/>
      <c r="D340" s="507"/>
      <c r="E340" s="507"/>
      <c r="F340" s="507"/>
      <c r="G340" s="507"/>
      <c r="H340" s="506"/>
      <c r="I340" s="506"/>
      <c r="J340" s="506"/>
      <c r="K340" s="506"/>
      <c r="L340" s="506"/>
      <c r="M340" s="506"/>
      <c r="N340" s="506"/>
      <c r="O340" s="506"/>
      <c r="P340" s="557"/>
      <c r="Q340" s="506"/>
      <c r="R340" s="558"/>
      <c r="S340" s="506"/>
      <c r="T340" s="506"/>
      <c r="U340" s="506"/>
      <c r="V340" s="604"/>
      <c r="W340" s="506"/>
      <c r="X340" s="506"/>
      <c r="Y340" s="557"/>
      <c r="Z340" s="506"/>
      <c r="AA340" s="507"/>
      <c r="AB340" s="507"/>
      <c r="AC340" s="507"/>
      <c r="AD340" s="507"/>
      <c r="AE340" s="507"/>
      <c r="AF340" s="507"/>
      <c r="AG340" s="507"/>
      <c r="AH340" s="507"/>
      <c r="AI340" s="507"/>
      <c r="AJ340" s="507"/>
      <c r="AK340" s="507"/>
      <c r="AL340" s="507"/>
      <c r="AM340" s="507"/>
      <c r="AN340" s="507"/>
      <c r="AO340" s="507"/>
      <c r="AP340" s="507"/>
      <c r="AQ340" s="563"/>
      <c r="AR340" s="563"/>
      <c r="AS340" s="507"/>
      <c r="AT340" s="507"/>
      <c r="AU340" s="507"/>
      <c r="AV340" s="507"/>
      <c r="AW340" s="507"/>
      <c r="AX340" s="507"/>
      <c r="AY340" s="507"/>
      <c r="AZ340" s="507"/>
      <c r="BA340" s="507"/>
      <c r="BB340" s="507"/>
      <c r="BC340" s="507"/>
      <c r="BD340" s="507"/>
      <c r="BE340" s="507"/>
      <c r="BF340" s="507"/>
      <c r="BG340" s="507"/>
      <c r="BH340" s="507"/>
      <c r="BI340" s="507"/>
      <c r="BJ340" s="507"/>
      <c r="BK340" s="507"/>
      <c r="BL340" s="507"/>
      <c r="BM340" s="507"/>
    </row>
    <row r="341" spans="1:65" ht="27" customHeight="1" x14ac:dyDescent="0.2">
      <c r="A341" s="564"/>
      <c r="B341" s="507"/>
      <c r="C341" s="507"/>
      <c r="D341" s="507"/>
      <c r="E341" s="507"/>
      <c r="F341" s="507"/>
      <c r="G341" s="507"/>
      <c r="H341" s="506"/>
      <c r="I341" s="506"/>
      <c r="J341" s="506"/>
      <c r="K341" s="506"/>
      <c r="L341" s="506"/>
      <c r="M341" s="506"/>
      <c r="N341" s="506"/>
      <c r="O341" s="506"/>
      <c r="P341" s="557"/>
      <c r="Q341" s="506"/>
      <c r="R341" s="558"/>
      <c r="S341" s="506"/>
      <c r="T341" s="506"/>
      <c r="U341" s="506"/>
      <c r="V341" s="604"/>
      <c r="W341" s="506"/>
      <c r="X341" s="506"/>
      <c r="Y341" s="557"/>
      <c r="Z341" s="506"/>
      <c r="AA341" s="507"/>
      <c r="AB341" s="507"/>
      <c r="AC341" s="507"/>
      <c r="AD341" s="507"/>
      <c r="AE341" s="507"/>
      <c r="AF341" s="507"/>
      <c r="AG341" s="507"/>
      <c r="AH341" s="507"/>
      <c r="AI341" s="507"/>
      <c r="AJ341" s="507"/>
      <c r="AK341" s="507"/>
      <c r="AL341" s="507"/>
      <c r="AM341" s="507"/>
      <c r="AN341" s="507"/>
      <c r="AO341" s="507"/>
      <c r="AP341" s="507"/>
      <c r="AQ341" s="563"/>
      <c r="AR341" s="563"/>
      <c r="AS341" s="507"/>
      <c r="AT341" s="507"/>
      <c r="AU341" s="507"/>
      <c r="AV341" s="507"/>
      <c r="AW341" s="507"/>
      <c r="AX341" s="507"/>
      <c r="AY341" s="507"/>
      <c r="AZ341" s="507"/>
      <c r="BA341" s="507"/>
      <c r="BB341" s="507"/>
      <c r="BC341" s="507"/>
      <c r="BD341" s="507"/>
      <c r="BE341" s="507"/>
      <c r="BF341" s="507"/>
      <c r="BG341" s="507"/>
      <c r="BH341" s="507"/>
      <c r="BI341" s="507"/>
      <c r="BJ341" s="507"/>
      <c r="BK341" s="507"/>
      <c r="BL341" s="507"/>
      <c r="BM341" s="507"/>
    </row>
    <row r="342" spans="1:65" ht="27" customHeight="1" x14ac:dyDescent="0.2">
      <c r="A342" s="564"/>
      <c r="B342" s="507"/>
      <c r="C342" s="507"/>
      <c r="D342" s="507"/>
      <c r="E342" s="507"/>
      <c r="F342" s="507"/>
      <c r="G342" s="507"/>
      <c r="H342" s="506"/>
      <c r="I342" s="506"/>
      <c r="J342" s="506"/>
      <c r="K342" s="506"/>
      <c r="L342" s="506"/>
      <c r="M342" s="506"/>
      <c r="N342" s="506"/>
      <c r="O342" s="506"/>
      <c r="P342" s="557"/>
      <c r="Q342" s="506"/>
      <c r="R342" s="558"/>
      <c r="S342" s="506"/>
      <c r="T342" s="506"/>
      <c r="U342" s="506"/>
      <c r="V342" s="604"/>
      <c r="W342" s="506"/>
      <c r="X342" s="506"/>
      <c r="Y342" s="557"/>
      <c r="Z342" s="506"/>
      <c r="AA342" s="507"/>
      <c r="AB342" s="507"/>
      <c r="AC342" s="507"/>
      <c r="AD342" s="507"/>
      <c r="AE342" s="507"/>
      <c r="AF342" s="507"/>
      <c r="AG342" s="507"/>
      <c r="AH342" s="507"/>
      <c r="AI342" s="507"/>
      <c r="AJ342" s="507"/>
      <c r="AK342" s="507"/>
      <c r="AL342" s="507"/>
      <c r="AM342" s="507"/>
      <c r="AN342" s="507"/>
      <c r="AO342" s="507"/>
      <c r="AP342" s="507"/>
      <c r="AQ342" s="563"/>
      <c r="AR342" s="563"/>
      <c r="AS342" s="507"/>
      <c r="AT342" s="507"/>
      <c r="AU342" s="507"/>
      <c r="AV342" s="507"/>
      <c r="AW342" s="507"/>
      <c r="AX342" s="507"/>
      <c r="AY342" s="507"/>
      <c r="AZ342" s="507"/>
      <c r="BA342" s="507"/>
      <c r="BB342" s="507"/>
      <c r="BC342" s="507"/>
      <c r="BD342" s="507"/>
      <c r="BE342" s="507"/>
      <c r="BF342" s="507"/>
      <c r="BG342" s="507"/>
      <c r="BH342" s="507"/>
      <c r="BI342" s="507"/>
      <c r="BJ342" s="507"/>
      <c r="BK342" s="507"/>
      <c r="BL342" s="507"/>
      <c r="BM342" s="507"/>
    </row>
    <row r="343" spans="1:65" ht="27" customHeight="1" x14ac:dyDescent="0.2">
      <c r="A343" s="564"/>
      <c r="B343" s="507"/>
      <c r="C343" s="507"/>
      <c r="D343" s="507"/>
      <c r="E343" s="507"/>
      <c r="F343" s="507"/>
      <c r="G343" s="507"/>
      <c r="H343" s="506"/>
      <c r="I343" s="506"/>
      <c r="J343" s="506"/>
      <c r="K343" s="506"/>
      <c r="L343" s="506"/>
      <c r="M343" s="506"/>
      <c r="N343" s="506"/>
      <c r="O343" s="506"/>
      <c r="P343" s="557"/>
      <c r="Q343" s="506"/>
      <c r="R343" s="558"/>
      <c r="S343" s="506"/>
      <c r="T343" s="506"/>
      <c r="U343" s="506"/>
      <c r="V343" s="604"/>
      <c r="W343" s="506"/>
      <c r="X343" s="506"/>
      <c r="Y343" s="557"/>
      <c r="Z343" s="506"/>
      <c r="AA343" s="507"/>
      <c r="AB343" s="507"/>
      <c r="AC343" s="507"/>
      <c r="AD343" s="507"/>
      <c r="AE343" s="507"/>
      <c r="AF343" s="507"/>
      <c r="AG343" s="507"/>
      <c r="AH343" s="507"/>
      <c r="AI343" s="507"/>
      <c r="AJ343" s="507"/>
      <c r="AK343" s="507"/>
      <c r="AL343" s="507"/>
      <c r="AM343" s="507"/>
      <c r="AN343" s="507"/>
      <c r="AO343" s="507"/>
      <c r="AP343" s="507"/>
      <c r="AQ343" s="563"/>
      <c r="AR343" s="563"/>
      <c r="AS343" s="507"/>
      <c r="AT343" s="507"/>
      <c r="AU343" s="507"/>
      <c r="AV343" s="507"/>
      <c r="AW343" s="507"/>
      <c r="AX343" s="507"/>
      <c r="AY343" s="507"/>
      <c r="AZ343" s="507"/>
      <c r="BA343" s="507"/>
      <c r="BB343" s="507"/>
      <c r="BC343" s="507"/>
      <c r="BD343" s="507"/>
      <c r="BE343" s="507"/>
      <c r="BF343" s="507"/>
      <c r="BG343" s="507"/>
      <c r="BH343" s="507"/>
      <c r="BI343" s="507"/>
      <c r="BJ343" s="507"/>
      <c r="BK343" s="507"/>
      <c r="BL343" s="507"/>
      <c r="BM343" s="507"/>
    </row>
    <row r="344" spans="1:65" ht="27" customHeight="1" x14ac:dyDescent="0.2">
      <c r="A344" s="564"/>
      <c r="B344" s="507"/>
      <c r="C344" s="507"/>
      <c r="D344" s="507"/>
      <c r="E344" s="507"/>
      <c r="F344" s="507"/>
      <c r="G344" s="507"/>
      <c r="H344" s="506"/>
      <c r="I344" s="506"/>
      <c r="J344" s="506"/>
      <c r="K344" s="506"/>
      <c r="L344" s="506"/>
      <c r="M344" s="506"/>
      <c r="N344" s="506"/>
      <c r="O344" s="506"/>
      <c r="P344" s="557"/>
      <c r="Q344" s="506"/>
      <c r="R344" s="558"/>
      <c r="S344" s="506"/>
      <c r="T344" s="506"/>
      <c r="U344" s="506"/>
      <c r="V344" s="604"/>
      <c r="W344" s="506"/>
      <c r="X344" s="506"/>
      <c r="Y344" s="557"/>
      <c r="Z344" s="506"/>
      <c r="AA344" s="507"/>
      <c r="AB344" s="507"/>
      <c r="AC344" s="507"/>
      <c r="AD344" s="507"/>
      <c r="AE344" s="507"/>
      <c r="AF344" s="507"/>
      <c r="AG344" s="507"/>
      <c r="AH344" s="507"/>
      <c r="AI344" s="507"/>
      <c r="AJ344" s="507"/>
      <c r="AK344" s="507"/>
      <c r="AL344" s="507"/>
      <c r="AM344" s="507"/>
      <c r="AN344" s="507"/>
      <c r="AO344" s="507"/>
      <c r="AP344" s="507"/>
      <c r="AQ344" s="563"/>
      <c r="AR344" s="563"/>
      <c r="AS344" s="507"/>
      <c r="AT344" s="507"/>
      <c r="AU344" s="507"/>
      <c r="AV344" s="507"/>
      <c r="AW344" s="507"/>
      <c r="AX344" s="507"/>
      <c r="AY344" s="507"/>
      <c r="AZ344" s="507"/>
      <c r="BA344" s="507"/>
      <c r="BB344" s="507"/>
      <c r="BC344" s="507"/>
      <c r="BD344" s="507"/>
      <c r="BE344" s="507"/>
      <c r="BF344" s="507"/>
      <c r="BG344" s="507"/>
      <c r="BH344" s="507"/>
      <c r="BI344" s="507"/>
      <c r="BJ344" s="507"/>
      <c r="BK344" s="507"/>
      <c r="BL344" s="507"/>
      <c r="BM344" s="507"/>
    </row>
    <row r="345" spans="1:65" ht="27" customHeight="1" x14ac:dyDescent="0.2">
      <c r="A345" s="564"/>
      <c r="B345" s="507"/>
      <c r="C345" s="507"/>
      <c r="D345" s="507"/>
      <c r="E345" s="507"/>
      <c r="F345" s="507"/>
      <c r="G345" s="507"/>
      <c r="H345" s="506"/>
      <c r="I345" s="506"/>
      <c r="J345" s="506"/>
      <c r="K345" s="506"/>
      <c r="L345" s="506"/>
      <c r="M345" s="506"/>
      <c r="N345" s="506"/>
      <c r="O345" s="506"/>
      <c r="P345" s="557"/>
      <c r="Q345" s="506"/>
      <c r="R345" s="558"/>
      <c r="S345" s="506"/>
      <c r="T345" s="506"/>
      <c r="U345" s="506"/>
      <c r="V345" s="604"/>
      <c r="W345" s="506"/>
      <c r="X345" s="506"/>
      <c r="Y345" s="557"/>
      <c r="Z345" s="506"/>
      <c r="AA345" s="507"/>
      <c r="AB345" s="507"/>
      <c r="AC345" s="507"/>
      <c r="AD345" s="507"/>
      <c r="AE345" s="507"/>
      <c r="AF345" s="507"/>
      <c r="AG345" s="507"/>
      <c r="AH345" s="507"/>
      <c r="AI345" s="507"/>
      <c r="AJ345" s="507"/>
      <c r="AK345" s="507"/>
      <c r="AL345" s="507"/>
      <c r="AM345" s="507"/>
      <c r="AN345" s="507"/>
      <c r="AO345" s="507"/>
      <c r="AP345" s="507"/>
      <c r="AQ345" s="563"/>
      <c r="AR345" s="563"/>
      <c r="AS345" s="507"/>
      <c r="AT345" s="507"/>
      <c r="AU345" s="507"/>
      <c r="AV345" s="507"/>
      <c r="AW345" s="507"/>
      <c r="AX345" s="507"/>
      <c r="AY345" s="507"/>
      <c r="AZ345" s="507"/>
      <c r="BA345" s="507"/>
      <c r="BB345" s="507"/>
      <c r="BC345" s="507"/>
      <c r="BD345" s="507"/>
      <c r="BE345" s="507"/>
      <c r="BF345" s="507"/>
      <c r="BG345" s="507"/>
      <c r="BH345" s="507"/>
      <c r="BI345" s="507"/>
      <c r="BJ345" s="507"/>
      <c r="BK345" s="507"/>
      <c r="BL345" s="507"/>
      <c r="BM345" s="507"/>
    </row>
    <row r="346" spans="1:65" ht="27" customHeight="1" x14ac:dyDescent="0.2">
      <c r="A346" s="564"/>
      <c r="B346" s="507"/>
      <c r="C346" s="507"/>
      <c r="D346" s="507"/>
      <c r="E346" s="507"/>
      <c r="F346" s="507"/>
      <c r="G346" s="507"/>
      <c r="H346" s="506"/>
      <c r="I346" s="506"/>
      <c r="J346" s="506"/>
      <c r="K346" s="506"/>
      <c r="L346" s="506"/>
      <c r="M346" s="506"/>
      <c r="N346" s="506"/>
      <c r="O346" s="506"/>
      <c r="P346" s="557"/>
      <c r="Q346" s="506"/>
      <c r="R346" s="558"/>
      <c r="S346" s="506"/>
      <c r="T346" s="506"/>
      <c r="U346" s="506"/>
      <c r="V346" s="604"/>
      <c r="W346" s="506"/>
      <c r="X346" s="506"/>
      <c r="Y346" s="557"/>
      <c r="Z346" s="506"/>
      <c r="AA346" s="507"/>
      <c r="AB346" s="507"/>
      <c r="AC346" s="507"/>
      <c r="AD346" s="507"/>
      <c r="AE346" s="507"/>
      <c r="AF346" s="507"/>
      <c r="AG346" s="507"/>
      <c r="AH346" s="507"/>
      <c r="AI346" s="507"/>
      <c r="AJ346" s="507"/>
      <c r="AK346" s="507"/>
      <c r="AL346" s="507"/>
      <c r="AM346" s="507"/>
      <c r="AN346" s="507"/>
      <c r="AO346" s="507"/>
      <c r="AP346" s="507"/>
      <c r="AQ346" s="563"/>
      <c r="AR346" s="563"/>
      <c r="AS346" s="507"/>
      <c r="AT346" s="507"/>
      <c r="AU346" s="507"/>
      <c r="AV346" s="507"/>
      <c r="AW346" s="507"/>
      <c r="AX346" s="507"/>
      <c r="AY346" s="507"/>
      <c r="AZ346" s="507"/>
      <c r="BA346" s="507"/>
      <c r="BB346" s="507"/>
      <c r="BC346" s="507"/>
      <c r="BD346" s="507"/>
      <c r="BE346" s="507"/>
      <c r="BF346" s="507"/>
      <c r="BG346" s="507"/>
      <c r="BH346" s="507"/>
      <c r="BI346" s="507"/>
      <c r="BJ346" s="507"/>
      <c r="BK346" s="507"/>
      <c r="BL346" s="507"/>
      <c r="BM346" s="507"/>
    </row>
    <row r="347" spans="1:65" ht="27" customHeight="1" x14ac:dyDescent="0.2">
      <c r="A347" s="564"/>
      <c r="B347" s="507"/>
      <c r="C347" s="507"/>
      <c r="D347" s="507"/>
      <c r="E347" s="507"/>
      <c r="F347" s="507"/>
      <c r="G347" s="507"/>
      <c r="H347" s="506"/>
      <c r="I347" s="506"/>
      <c r="J347" s="506"/>
      <c r="K347" s="506"/>
      <c r="L347" s="506"/>
      <c r="M347" s="506"/>
      <c r="N347" s="506"/>
      <c r="O347" s="506"/>
      <c r="P347" s="557"/>
      <c r="Q347" s="506"/>
      <c r="R347" s="558"/>
      <c r="S347" s="506"/>
      <c r="T347" s="506"/>
      <c r="U347" s="506"/>
      <c r="V347" s="604"/>
      <c r="W347" s="506"/>
      <c r="X347" s="506"/>
      <c r="Y347" s="557"/>
      <c r="Z347" s="506"/>
      <c r="AA347" s="507"/>
      <c r="AB347" s="507"/>
      <c r="AC347" s="507"/>
      <c r="AD347" s="507"/>
      <c r="AE347" s="507"/>
      <c r="AF347" s="507"/>
      <c r="AG347" s="507"/>
      <c r="AH347" s="507"/>
      <c r="AI347" s="507"/>
      <c r="AJ347" s="507"/>
      <c r="AK347" s="507"/>
      <c r="AL347" s="507"/>
      <c r="AM347" s="507"/>
      <c r="AN347" s="507"/>
      <c r="AO347" s="507"/>
      <c r="AP347" s="507"/>
      <c r="AQ347" s="563"/>
      <c r="AR347" s="563"/>
      <c r="AS347" s="507"/>
      <c r="AT347" s="507"/>
      <c r="AU347" s="507"/>
      <c r="AV347" s="507"/>
      <c r="AW347" s="507"/>
      <c r="AX347" s="507"/>
      <c r="AY347" s="507"/>
      <c r="AZ347" s="507"/>
      <c r="BA347" s="507"/>
      <c r="BB347" s="507"/>
      <c r="BC347" s="507"/>
      <c r="BD347" s="507"/>
      <c r="BE347" s="507"/>
      <c r="BF347" s="507"/>
      <c r="BG347" s="507"/>
      <c r="BH347" s="507"/>
      <c r="BI347" s="507"/>
      <c r="BJ347" s="507"/>
      <c r="BK347" s="507"/>
      <c r="BL347" s="507"/>
      <c r="BM347" s="507"/>
    </row>
    <row r="348" spans="1:65" ht="27" customHeight="1" x14ac:dyDescent="0.2">
      <c r="A348" s="564"/>
      <c r="B348" s="507"/>
      <c r="C348" s="507"/>
      <c r="D348" s="507"/>
      <c r="E348" s="507"/>
      <c r="F348" s="507"/>
      <c r="G348" s="507"/>
      <c r="H348" s="506"/>
      <c r="I348" s="506"/>
      <c r="J348" s="506"/>
      <c r="K348" s="506"/>
      <c r="L348" s="506"/>
      <c r="M348" s="506"/>
      <c r="N348" s="506"/>
      <c r="O348" s="506"/>
      <c r="P348" s="557"/>
      <c r="Q348" s="506"/>
      <c r="R348" s="558"/>
      <c r="S348" s="506"/>
      <c r="T348" s="506"/>
      <c r="U348" s="506"/>
      <c r="V348" s="604"/>
      <c r="W348" s="506"/>
      <c r="X348" s="506"/>
      <c r="Y348" s="557"/>
      <c r="Z348" s="506"/>
      <c r="AA348" s="507"/>
      <c r="AB348" s="507"/>
      <c r="AC348" s="507"/>
      <c r="AD348" s="507"/>
      <c r="AE348" s="507"/>
      <c r="AF348" s="507"/>
      <c r="AG348" s="507"/>
      <c r="AH348" s="507"/>
      <c r="AI348" s="507"/>
      <c r="AJ348" s="507"/>
      <c r="AK348" s="507"/>
      <c r="AL348" s="507"/>
      <c r="AM348" s="507"/>
      <c r="AN348" s="507"/>
      <c r="AO348" s="507"/>
      <c r="AP348" s="507"/>
      <c r="AQ348" s="563"/>
      <c r="AR348" s="563"/>
      <c r="AS348" s="507"/>
      <c r="AT348" s="507"/>
      <c r="AU348" s="507"/>
      <c r="AV348" s="507"/>
      <c r="AW348" s="507"/>
      <c r="AX348" s="507"/>
      <c r="AY348" s="507"/>
      <c r="AZ348" s="507"/>
      <c r="BA348" s="507"/>
      <c r="BB348" s="507"/>
      <c r="BC348" s="507"/>
      <c r="BD348" s="507"/>
      <c r="BE348" s="507"/>
      <c r="BF348" s="507"/>
      <c r="BG348" s="507"/>
      <c r="BH348" s="507"/>
      <c r="BI348" s="507"/>
      <c r="BJ348" s="507"/>
      <c r="BK348" s="507"/>
      <c r="BL348" s="507"/>
      <c r="BM348" s="507"/>
    </row>
    <row r="349" spans="1:65" ht="27" customHeight="1" x14ac:dyDescent="0.2">
      <c r="A349" s="564"/>
      <c r="B349" s="507"/>
      <c r="C349" s="507"/>
      <c r="D349" s="507"/>
      <c r="E349" s="507"/>
      <c r="F349" s="507"/>
      <c r="G349" s="507"/>
      <c r="H349" s="506"/>
      <c r="I349" s="506"/>
      <c r="J349" s="506"/>
      <c r="K349" s="506"/>
      <c r="L349" s="506"/>
      <c r="M349" s="506"/>
      <c r="N349" s="506"/>
      <c r="O349" s="506"/>
      <c r="P349" s="557"/>
      <c r="Q349" s="506"/>
      <c r="R349" s="558"/>
      <c r="S349" s="506"/>
      <c r="T349" s="506"/>
      <c r="U349" s="506"/>
      <c r="V349" s="604"/>
      <c r="W349" s="506"/>
      <c r="X349" s="506"/>
      <c r="Y349" s="557"/>
      <c r="Z349" s="506"/>
      <c r="AA349" s="507"/>
      <c r="AB349" s="507"/>
      <c r="AC349" s="507"/>
      <c r="AD349" s="507"/>
      <c r="AE349" s="507"/>
      <c r="AF349" s="507"/>
      <c r="AG349" s="507"/>
      <c r="AH349" s="507"/>
      <c r="AI349" s="507"/>
      <c r="AJ349" s="507"/>
      <c r="AK349" s="507"/>
      <c r="AL349" s="507"/>
      <c r="AM349" s="507"/>
      <c r="AN349" s="507"/>
      <c r="AO349" s="507"/>
      <c r="AP349" s="507"/>
      <c r="AQ349" s="563"/>
      <c r="AR349" s="563"/>
      <c r="AS349" s="507"/>
      <c r="AT349" s="507"/>
      <c r="AU349" s="507"/>
      <c r="AV349" s="507"/>
      <c r="AW349" s="507"/>
      <c r="AX349" s="507"/>
      <c r="AY349" s="507"/>
      <c r="AZ349" s="507"/>
      <c r="BA349" s="507"/>
      <c r="BB349" s="507"/>
      <c r="BC349" s="507"/>
      <c r="BD349" s="507"/>
      <c r="BE349" s="507"/>
      <c r="BF349" s="507"/>
      <c r="BG349" s="507"/>
      <c r="BH349" s="507"/>
      <c r="BI349" s="507"/>
      <c r="BJ349" s="507"/>
      <c r="BK349" s="507"/>
      <c r="BL349" s="507"/>
      <c r="BM349" s="507"/>
    </row>
    <row r="350" spans="1:65" ht="27" customHeight="1" x14ac:dyDescent="0.2">
      <c r="A350" s="564"/>
      <c r="B350" s="507"/>
      <c r="C350" s="507"/>
      <c r="D350" s="507"/>
      <c r="E350" s="507"/>
      <c r="F350" s="507"/>
      <c r="G350" s="507"/>
      <c r="H350" s="506"/>
      <c r="I350" s="506"/>
      <c r="J350" s="506"/>
      <c r="K350" s="506"/>
      <c r="L350" s="506"/>
      <c r="M350" s="506"/>
      <c r="N350" s="506"/>
      <c r="O350" s="506"/>
      <c r="P350" s="557"/>
      <c r="Q350" s="506"/>
      <c r="R350" s="558"/>
      <c r="S350" s="506"/>
      <c r="T350" s="506"/>
      <c r="U350" s="506"/>
      <c r="V350" s="604"/>
      <c r="W350" s="506"/>
      <c r="X350" s="506"/>
      <c r="Y350" s="557"/>
      <c r="Z350" s="506"/>
      <c r="AA350" s="507"/>
      <c r="AB350" s="507"/>
      <c r="AC350" s="507"/>
      <c r="AD350" s="507"/>
      <c r="AE350" s="507"/>
      <c r="AF350" s="507"/>
      <c r="AG350" s="507"/>
      <c r="AH350" s="507"/>
      <c r="AI350" s="507"/>
      <c r="AJ350" s="507"/>
      <c r="AK350" s="507"/>
      <c r="AL350" s="507"/>
      <c r="AM350" s="507"/>
      <c r="AN350" s="507"/>
      <c r="AO350" s="507"/>
      <c r="AP350" s="507"/>
      <c r="AQ350" s="563"/>
      <c r="AR350" s="563"/>
      <c r="AS350" s="507"/>
      <c r="AT350" s="507"/>
      <c r="AU350" s="507"/>
      <c r="AV350" s="507"/>
      <c r="AW350" s="507"/>
      <c r="AX350" s="507"/>
      <c r="AY350" s="507"/>
      <c r="AZ350" s="507"/>
      <c r="BA350" s="507"/>
      <c r="BB350" s="507"/>
      <c r="BC350" s="507"/>
      <c r="BD350" s="507"/>
      <c r="BE350" s="507"/>
      <c r="BF350" s="507"/>
      <c r="BG350" s="507"/>
      <c r="BH350" s="507"/>
      <c r="BI350" s="507"/>
      <c r="BJ350" s="507"/>
      <c r="BK350" s="507"/>
      <c r="BL350" s="507"/>
      <c r="BM350" s="507"/>
    </row>
    <row r="351" spans="1:65" ht="27" customHeight="1" x14ac:dyDescent="0.2">
      <c r="A351" s="564"/>
      <c r="B351" s="507"/>
      <c r="C351" s="507"/>
      <c r="D351" s="507"/>
      <c r="E351" s="507"/>
      <c r="F351" s="507"/>
      <c r="G351" s="507"/>
      <c r="H351" s="506"/>
      <c r="I351" s="506"/>
      <c r="J351" s="506"/>
      <c r="K351" s="506"/>
      <c r="L351" s="506"/>
      <c r="M351" s="506"/>
      <c r="N351" s="506"/>
      <c r="O351" s="506"/>
      <c r="P351" s="557"/>
      <c r="Q351" s="506"/>
      <c r="R351" s="558"/>
      <c r="S351" s="506"/>
      <c r="T351" s="506"/>
      <c r="U351" s="506"/>
      <c r="V351" s="604"/>
      <c r="W351" s="506"/>
      <c r="X351" s="506"/>
      <c r="Y351" s="557"/>
      <c r="Z351" s="506"/>
      <c r="AA351" s="507"/>
      <c r="AB351" s="507"/>
      <c r="AC351" s="507"/>
      <c r="AD351" s="507"/>
      <c r="AE351" s="507"/>
      <c r="AF351" s="507"/>
      <c r="AG351" s="507"/>
      <c r="AH351" s="507"/>
      <c r="AI351" s="507"/>
      <c r="AJ351" s="507"/>
      <c r="AK351" s="507"/>
      <c r="AL351" s="507"/>
      <c r="AM351" s="507"/>
      <c r="AN351" s="507"/>
      <c r="AO351" s="507"/>
      <c r="AP351" s="507"/>
      <c r="AQ351" s="563"/>
      <c r="AR351" s="563"/>
      <c r="AS351" s="507"/>
      <c r="AT351" s="507"/>
      <c r="AU351" s="507"/>
      <c r="AV351" s="507"/>
      <c r="AW351" s="507"/>
      <c r="AX351" s="507"/>
      <c r="AY351" s="507"/>
      <c r="AZ351" s="507"/>
      <c r="BA351" s="507"/>
      <c r="BB351" s="507"/>
      <c r="BC351" s="507"/>
      <c r="BD351" s="507"/>
      <c r="BE351" s="507"/>
      <c r="BF351" s="507"/>
      <c r="BG351" s="507"/>
      <c r="BH351" s="507"/>
      <c r="BI351" s="507"/>
      <c r="BJ351" s="507"/>
      <c r="BK351" s="507"/>
      <c r="BL351" s="507"/>
      <c r="BM351" s="507"/>
    </row>
    <row r="352" spans="1:65" ht="27" customHeight="1" x14ac:dyDescent="0.2">
      <c r="A352" s="564"/>
      <c r="B352" s="507"/>
      <c r="C352" s="507"/>
      <c r="D352" s="507"/>
      <c r="E352" s="507"/>
      <c r="F352" s="507"/>
      <c r="G352" s="507"/>
      <c r="H352" s="506"/>
      <c r="I352" s="506"/>
      <c r="J352" s="506"/>
      <c r="K352" s="506"/>
      <c r="L352" s="506"/>
      <c r="M352" s="506"/>
      <c r="N352" s="506"/>
      <c r="O352" s="506"/>
      <c r="P352" s="557"/>
      <c r="Q352" s="506"/>
      <c r="R352" s="558"/>
      <c r="S352" s="506"/>
      <c r="T352" s="506"/>
      <c r="U352" s="506"/>
      <c r="V352" s="604"/>
      <c r="W352" s="506"/>
      <c r="X352" s="506"/>
      <c r="Y352" s="557"/>
      <c r="Z352" s="506"/>
      <c r="AA352" s="507"/>
      <c r="AB352" s="507"/>
      <c r="AC352" s="507"/>
      <c r="AD352" s="507"/>
      <c r="AE352" s="507"/>
      <c r="AF352" s="507"/>
      <c r="AG352" s="507"/>
      <c r="AH352" s="507"/>
      <c r="AI352" s="507"/>
      <c r="AJ352" s="507"/>
      <c r="AK352" s="507"/>
      <c r="AL352" s="507"/>
      <c r="AM352" s="507"/>
      <c r="AN352" s="507"/>
      <c r="AO352" s="507"/>
      <c r="AP352" s="507"/>
      <c r="AQ352" s="563"/>
      <c r="AR352" s="563"/>
      <c r="AS352" s="507"/>
      <c r="AT352" s="507"/>
      <c r="AU352" s="507"/>
      <c r="AV352" s="507"/>
      <c r="AW352" s="507"/>
      <c r="AX352" s="507"/>
      <c r="AY352" s="507"/>
      <c r="AZ352" s="507"/>
      <c r="BA352" s="507"/>
      <c r="BB352" s="507"/>
      <c r="BC352" s="507"/>
      <c r="BD352" s="507"/>
      <c r="BE352" s="507"/>
      <c r="BF352" s="507"/>
      <c r="BG352" s="507"/>
      <c r="BH352" s="507"/>
      <c r="BI352" s="507"/>
      <c r="BJ352" s="507"/>
      <c r="BK352" s="507"/>
      <c r="BL352" s="507"/>
      <c r="BM352" s="507"/>
    </row>
    <row r="353" spans="1:65" ht="27" customHeight="1" x14ac:dyDescent="0.2">
      <c r="A353" s="564"/>
      <c r="B353" s="507"/>
      <c r="C353" s="507"/>
      <c r="D353" s="507"/>
      <c r="E353" s="507"/>
      <c r="F353" s="507"/>
      <c r="G353" s="507"/>
      <c r="H353" s="506"/>
      <c r="I353" s="506"/>
      <c r="J353" s="506"/>
      <c r="K353" s="506"/>
      <c r="L353" s="506"/>
      <c r="M353" s="506"/>
      <c r="N353" s="506"/>
      <c r="O353" s="506"/>
      <c r="P353" s="557"/>
      <c r="Q353" s="506"/>
      <c r="R353" s="558"/>
      <c r="S353" s="506"/>
      <c r="T353" s="506"/>
      <c r="U353" s="506"/>
      <c r="V353" s="604"/>
      <c r="W353" s="506"/>
      <c r="X353" s="506"/>
      <c r="Y353" s="557"/>
      <c r="Z353" s="506"/>
      <c r="AA353" s="507"/>
      <c r="AB353" s="507"/>
      <c r="AC353" s="507"/>
      <c r="AD353" s="507"/>
      <c r="AE353" s="507"/>
      <c r="AF353" s="507"/>
      <c r="AG353" s="507"/>
      <c r="AH353" s="507"/>
      <c r="AI353" s="507"/>
      <c r="AJ353" s="507"/>
      <c r="AK353" s="507"/>
      <c r="AL353" s="507"/>
      <c r="AM353" s="507"/>
      <c r="AN353" s="507"/>
      <c r="AO353" s="507"/>
      <c r="AP353" s="507"/>
      <c r="AQ353" s="563"/>
      <c r="AR353" s="563"/>
      <c r="AS353" s="507"/>
      <c r="AT353" s="507"/>
      <c r="AU353" s="507"/>
      <c r="AV353" s="507"/>
      <c r="AW353" s="507"/>
      <c r="AX353" s="507"/>
      <c r="AY353" s="507"/>
      <c r="AZ353" s="507"/>
      <c r="BA353" s="507"/>
      <c r="BB353" s="507"/>
      <c r="BC353" s="507"/>
      <c r="BD353" s="507"/>
      <c r="BE353" s="507"/>
      <c r="BF353" s="507"/>
      <c r="BG353" s="507"/>
      <c r="BH353" s="507"/>
      <c r="BI353" s="507"/>
      <c r="BJ353" s="507"/>
      <c r="BK353" s="507"/>
      <c r="BL353" s="507"/>
      <c r="BM353" s="507"/>
    </row>
    <row r="354" spans="1:65" ht="27" customHeight="1" x14ac:dyDescent="0.2">
      <c r="A354" s="564"/>
      <c r="B354" s="507"/>
      <c r="C354" s="507"/>
      <c r="D354" s="507"/>
      <c r="E354" s="507"/>
      <c r="F354" s="507"/>
      <c r="G354" s="507"/>
      <c r="H354" s="506"/>
      <c r="I354" s="506"/>
      <c r="J354" s="506"/>
      <c r="K354" s="506"/>
      <c r="L354" s="506"/>
      <c r="M354" s="506"/>
      <c r="N354" s="506"/>
      <c r="O354" s="506"/>
      <c r="P354" s="557"/>
      <c r="Q354" s="506"/>
      <c r="R354" s="558"/>
      <c r="S354" s="506"/>
      <c r="T354" s="506"/>
      <c r="U354" s="506"/>
      <c r="V354" s="604"/>
      <c r="W354" s="506"/>
      <c r="X354" s="506"/>
      <c r="Y354" s="557"/>
      <c r="Z354" s="506"/>
      <c r="AA354" s="507"/>
      <c r="AB354" s="507"/>
      <c r="AC354" s="507"/>
      <c r="AD354" s="507"/>
      <c r="AE354" s="507"/>
      <c r="AF354" s="507"/>
      <c r="AG354" s="507"/>
      <c r="AH354" s="507"/>
      <c r="AI354" s="507"/>
      <c r="AJ354" s="507"/>
      <c r="AK354" s="507"/>
      <c r="AL354" s="507"/>
      <c r="AM354" s="507"/>
      <c r="AN354" s="507"/>
      <c r="AO354" s="507"/>
      <c r="AP354" s="507"/>
      <c r="AQ354" s="563"/>
      <c r="AR354" s="563"/>
      <c r="AS354" s="507"/>
      <c r="AT354" s="507"/>
      <c r="AU354" s="507"/>
      <c r="AV354" s="507"/>
      <c r="AW354" s="507"/>
      <c r="AX354" s="507"/>
      <c r="AY354" s="507"/>
      <c r="AZ354" s="507"/>
      <c r="BA354" s="507"/>
      <c r="BB354" s="507"/>
      <c r="BC354" s="507"/>
      <c r="BD354" s="507"/>
      <c r="BE354" s="507"/>
      <c r="BF354" s="507"/>
      <c r="BG354" s="507"/>
      <c r="BH354" s="507"/>
      <c r="BI354" s="507"/>
      <c r="BJ354" s="507"/>
      <c r="BK354" s="507"/>
      <c r="BL354" s="507"/>
      <c r="BM354" s="507"/>
    </row>
    <row r="355" spans="1:65" ht="27" customHeight="1" x14ac:dyDescent="0.2">
      <c r="A355" s="564"/>
      <c r="B355" s="507"/>
      <c r="C355" s="507"/>
      <c r="D355" s="507"/>
      <c r="E355" s="507"/>
      <c r="F355" s="507"/>
      <c r="G355" s="507"/>
      <c r="H355" s="506"/>
      <c r="I355" s="506"/>
      <c r="J355" s="506"/>
      <c r="K355" s="506"/>
      <c r="L355" s="506"/>
      <c r="M355" s="506"/>
      <c r="N355" s="506"/>
      <c r="O355" s="506"/>
      <c r="P355" s="557"/>
      <c r="Q355" s="506"/>
      <c r="R355" s="558"/>
      <c r="S355" s="506"/>
      <c r="T355" s="506"/>
      <c r="U355" s="506"/>
      <c r="V355" s="604"/>
      <c r="W355" s="506"/>
      <c r="X355" s="506"/>
      <c r="Y355" s="557"/>
      <c r="Z355" s="506"/>
      <c r="AA355" s="507"/>
      <c r="AB355" s="507"/>
      <c r="AC355" s="507"/>
      <c r="AD355" s="507"/>
      <c r="AE355" s="507"/>
      <c r="AF355" s="507"/>
      <c r="AG355" s="507"/>
      <c r="AH355" s="507"/>
      <c r="AI355" s="507"/>
      <c r="AJ355" s="507"/>
      <c r="AK355" s="507"/>
      <c r="AL355" s="507"/>
      <c r="AM355" s="507"/>
      <c r="AN355" s="507"/>
      <c r="AO355" s="507"/>
      <c r="AP355" s="507"/>
      <c r="AQ355" s="563"/>
      <c r="AR355" s="563"/>
      <c r="AS355" s="507"/>
      <c r="AT355" s="507"/>
      <c r="AU355" s="507"/>
      <c r="AV355" s="507"/>
      <c r="AW355" s="507"/>
      <c r="AX355" s="507"/>
      <c r="AY355" s="507"/>
      <c r="AZ355" s="507"/>
      <c r="BA355" s="507"/>
      <c r="BB355" s="507"/>
      <c r="BC355" s="507"/>
      <c r="BD355" s="507"/>
      <c r="BE355" s="507"/>
      <c r="BF355" s="507"/>
      <c r="BG355" s="507"/>
      <c r="BH355" s="507"/>
      <c r="BI355" s="507"/>
      <c r="BJ355" s="507"/>
      <c r="BK355" s="507"/>
      <c r="BL355" s="507"/>
      <c r="BM355" s="507"/>
    </row>
    <row r="356" spans="1:65" ht="27" customHeight="1" x14ac:dyDescent="0.2">
      <c r="A356" s="564"/>
      <c r="B356" s="507"/>
      <c r="C356" s="507"/>
      <c r="D356" s="507"/>
      <c r="E356" s="507"/>
      <c r="F356" s="507"/>
      <c r="G356" s="507"/>
      <c r="H356" s="506"/>
      <c r="I356" s="506"/>
      <c r="J356" s="506"/>
      <c r="K356" s="506"/>
      <c r="L356" s="506"/>
      <c r="M356" s="506"/>
      <c r="N356" s="506"/>
      <c r="O356" s="506"/>
      <c r="P356" s="557"/>
      <c r="Q356" s="506"/>
      <c r="R356" s="558"/>
      <c r="S356" s="506"/>
      <c r="T356" s="506"/>
      <c r="U356" s="506"/>
      <c r="V356" s="604"/>
      <c r="W356" s="506"/>
      <c r="X356" s="506"/>
      <c r="Y356" s="557"/>
      <c r="Z356" s="506"/>
      <c r="AA356" s="507"/>
      <c r="AB356" s="507"/>
      <c r="AC356" s="507"/>
      <c r="AD356" s="507"/>
      <c r="AE356" s="507"/>
      <c r="AF356" s="507"/>
      <c r="AG356" s="507"/>
      <c r="AH356" s="507"/>
      <c r="AI356" s="507"/>
      <c r="AJ356" s="507"/>
      <c r="AK356" s="507"/>
      <c r="AL356" s="507"/>
      <c r="AM356" s="507"/>
      <c r="AN356" s="507"/>
      <c r="AO356" s="507"/>
      <c r="AP356" s="507"/>
      <c r="AQ356" s="563"/>
      <c r="AR356" s="563"/>
      <c r="AS356" s="507"/>
      <c r="AT356" s="507"/>
      <c r="AU356" s="507"/>
      <c r="AV356" s="507"/>
      <c r="AW356" s="507"/>
      <c r="AX356" s="507"/>
      <c r="AY356" s="507"/>
      <c r="AZ356" s="507"/>
      <c r="BA356" s="507"/>
      <c r="BB356" s="507"/>
      <c r="BC356" s="507"/>
      <c r="BD356" s="507"/>
      <c r="BE356" s="507"/>
      <c r="BF356" s="507"/>
      <c r="BG356" s="507"/>
      <c r="BH356" s="507"/>
      <c r="BI356" s="507"/>
      <c r="BJ356" s="507"/>
      <c r="BK356" s="507"/>
      <c r="BL356" s="507"/>
      <c r="BM356" s="507"/>
    </row>
    <row r="357" spans="1:65" ht="27" customHeight="1" x14ac:dyDescent="0.2">
      <c r="A357" s="564"/>
      <c r="B357" s="507"/>
      <c r="C357" s="507"/>
      <c r="D357" s="507"/>
      <c r="E357" s="507"/>
      <c r="F357" s="507"/>
      <c r="G357" s="507"/>
      <c r="H357" s="506"/>
      <c r="I357" s="506"/>
      <c r="J357" s="506"/>
      <c r="K357" s="506"/>
      <c r="L357" s="506"/>
      <c r="M357" s="506"/>
      <c r="N357" s="506"/>
      <c r="O357" s="506"/>
      <c r="P357" s="557"/>
      <c r="Q357" s="506"/>
      <c r="R357" s="558"/>
      <c r="S357" s="506"/>
      <c r="T357" s="506"/>
      <c r="U357" s="506"/>
      <c r="V357" s="604"/>
      <c r="W357" s="506"/>
      <c r="X357" s="506"/>
      <c r="Y357" s="557"/>
      <c r="Z357" s="506"/>
      <c r="AA357" s="507"/>
      <c r="AB357" s="507"/>
      <c r="AC357" s="507"/>
      <c r="AD357" s="507"/>
      <c r="AE357" s="507"/>
      <c r="AF357" s="507"/>
      <c r="AG357" s="507"/>
      <c r="AH357" s="507"/>
      <c r="AI357" s="507"/>
      <c r="AJ357" s="507"/>
      <c r="AK357" s="507"/>
      <c r="AL357" s="507"/>
      <c r="AM357" s="507"/>
      <c r="AN357" s="507"/>
      <c r="AO357" s="507"/>
      <c r="AP357" s="507"/>
      <c r="AQ357" s="563"/>
      <c r="AR357" s="563"/>
      <c r="AS357" s="507"/>
      <c r="AT357" s="507"/>
      <c r="AU357" s="507"/>
      <c r="AV357" s="507"/>
      <c r="AW357" s="507"/>
      <c r="AX357" s="507"/>
      <c r="AY357" s="507"/>
      <c r="AZ357" s="507"/>
      <c r="BA357" s="507"/>
      <c r="BB357" s="507"/>
      <c r="BC357" s="507"/>
      <c r="BD357" s="507"/>
      <c r="BE357" s="507"/>
      <c r="BF357" s="507"/>
      <c r="BG357" s="507"/>
      <c r="BH357" s="507"/>
      <c r="BI357" s="507"/>
      <c r="BJ357" s="507"/>
      <c r="BK357" s="507"/>
      <c r="BL357" s="507"/>
      <c r="BM357" s="507"/>
    </row>
    <row r="358" spans="1:65" ht="27" customHeight="1" x14ac:dyDescent="0.2">
      <c r="A358" s="564"/>
      <c r="B358" s="507"/>
      <c r="C358" s="507"/>
      <c r="D358" s="507"/>
      <c r="E358" s="507"/>
      <c r="F358" s="507"/>
      <c r="G358" s="507"/>
      <c r="H358" s="506"/>
      <c r="I358" s="506"/>
      <c r="J358" s="506"/>
      <c r="K358" s="506"/>
      <c r="L358" s="506"/>
      <c r="M358" s="506"/>
      <c r="N358" s="506"/>
      <c r="O358" s="506"/>
      <c r="P358" s="557"/>
      <c r="Q358" s="506"/>
      <c r="R358" s="558"/>
      <c r="S358" s="506"/>
      <c r="T358" s="506"/>
      <c r="U358" s="506"/>
      <c r="V358" s="604"/>
      <c r="W358" s="506"/>
      <c r="X358" s="506"/>
      <c r="Y358" s="557"/>
      <c r="Z358" s="506"/>
      <c r="AA358" s="507"/>
      <c r="AB358" s="507"/>
      <c r="AC358" s="507"/>
      <c r="AD358" s="507"/>
      <c r="AE358" s="507"/>
      <c r="AF358" s="507"/>
      <c r="AG358" s="507"/>
      <c r="AH358" s="507"/>
      <c r="AI358" s="507"/>
      <c r="AJ358" s="507"/>
      <c r="AK358" s="507"/>
      <c r="AL358" s="507"/>
      <c r="AM358" s="507"/>
      <c r="AN358" s="507"/>
      <c r="AO358" s="507"/>
      <c r="AP358" s="507"/>
      <c r="AQ358" s="563"/>
      <c r="AR358" s="563"/>
      <c r="AS358" s="507"/>
      <c r="AT358" s="507"/>
      <c r="AU358" s="507"/>
      <c r="AV358" s="507"/>
      <c r="AW358" s="507"/>
      <c r="AX358" s="507"/>
      <c r="AY358" s="507"/>
      <c r="AZ358" s="507"/>
      <c r="BA358" s="507"/>
      <c r="BB358" s="507"/>
      <c r="BC358" s="507"/>
      <c r="BD358" s="507"/>
      <c r="BE358" s="507"/>
      <c r="BF358" s="507"/>
      <c r="BG358" s="507"/>
      <c r="BH358" s="507"/>
      <c r="BI358" s="507"/>
      <c r="BJ358" s="507"/>
      <c r="BK358" s="507"/>
      <c r="BL358" s="507"/>
      <c r="BM358" s="507"/>
    </row>
    <row r="359" spans="1:65" ht="27" customHeight="1" x14ac:dyDescent="0.2">
      <c r="A359" s="564"/>
      <c r="B359" s="507"/>
      <c r="C359" s="507"/>
      <c r="D359" s="507"/>
      <c r="E359" s="507"/>
      <c r="F359" s="507"/>
      <c r="G359" s="507"/>
      <c r="H359" s="506"/>
      <c r="I359" s="506"/>
      <c r="J359" s="506"/>
      <c r="K359" s="506"/>
      <c r="L359" s="506"/>
      <c r="M359" s="506"/>
      <c r="N359" s="506"/>
      <c r="O359" s="506"/>
      <c r="P359" s="557"/>
      <c r="Q359" s="506"/>
      <c r="R359" s="558"/>
      <c r="S359" s="506"/>
      <c r="T359" s="506"/>
      <c r="U359" s="506"/>
      <c r="V359" s="604"/>
      <c r="W359" s="506"/>
      <c r="X359" s="506"/>
      <c r="Y359" s="557"/>
      <c r="Z359" s="506"/>
      <c r="AA359" s="507"/>
      <c r="AB359" s="507"/>
      <c r="AC359" s="507"/>
      <c r="AD359" s="507"/>
      <c r="AE359" s="507"/>
      <c r="AF359" s="507"/>
      <c r="AG359" s="507"/>
      <c r="AH359" s="507"/>
      <c r="AI359" s="507"/>
      <c r="AJ359" s="507"/>
      <c r="AK359" s="507"/>
      <c r="AL359" s="507"/>
      <c r="AM359" s="507"/>
      <c r="AN359" s="507"/>
      <c r="AO359" s="507"/>
      <c r="AP359" s="507"/>
      <c r="AQ359" s="563"/>
      <c r="AR359" s="563"/>
      <c r="AS359" s="507"/>
      <c r="AT359" s="507"/>
      <c r="AU359" s="507"/>
      <c r="AV359" s="507"/>
      <c r="AW359" s="507"/>
      <c r="AX359" s="507"/>
      <c r="AY359" s="507"/>
      <c r="AZ359" s="507"/>
      <c r="BA359" s="507"/>
      <c r="BB359" s="507"/>
      <c r="BC359" s="507"/>
      <c r="BD359" s="507"/>
      <c r="BE359" s="507"/>
      <c r="BF359" s="507"/>
      <c r="BG359" s="507"/>
      <c r="BH359" s="507"/>
      <c r="BI359" s="507"/>
      <c r="BJ359" s="507"/>
      <c r="BK359" s="507"/>
      <c r="BL359" s="507"/>
      <c r="BM359" s="507"/>
    </row>
    <row r="360" spans="1:65" ht="27" customHeight="1" x14ac:dyDescent="0.2">
      <c r="A360" s="564"/>
      <c r="B360" s="507"/>
      <c r="C360" s="507"/>
      <c r="D360" s="507"/>
      <c r="E360" s="507"/>
      <c r="F360" s="507"/>
      <c r="G360" s="507"/>
      <c r="H360" s="506"/>
      <c r="I360" s="506"/>
      <c r="J360" s="506"/>
      <c r="K360" s="506"/>
      <c r="L360" s="506"/>
      <c r="M360" s="506"/>
      <c r="N360" s="506"/>
      <c r="O360" s="506"/>
      <c r="P360" s="557"/>
      <c r="Q360" s="506"/>
      <c r="R360" s="558"/>
      <c r="S360" s="506"/>
      <c r="T360" s="506"/>
      <c r="U360" s="506"/>
      <c r="V360" s="604"/>
      <c r="W360" s="506"/>
      <c r="X360" s="506"/>
      <c r="Y360" s="557"/>
      <c r="Z360" s="506"/>
      <c r="AA360" s="507"/>
      <c r="AB360" s="507"/>
      <c r="AC360" s="507"/>
      <c r="AD360" s="507"/>
      <c r="AE360" s="507"/>
      <c r="AF360" s="507"/>
      <c r="AG360" s="507"/>
      <c r="AH360" s="507"/>
      <c r="AI360" s="507"/>
      <c r="AJ360" s="507"/>
      <c r="AK360" s="507"/>
      <c r="AL360" s="507"/>
      <c r="AM360" s="507"/>
      <c r="AN360" s="507"/>
      <c r="AO360" s="507"/>
      <c r="AP360" s="507"/>
      <c r="AQ360" s="563"/>
      <c r="AR360" s="563"/>
      <c r="AS360" s="507"/>
      <c r="AT360" s="507"/>
      <c r="AU360" s="507"/>
      <c r="AV360" s="507"/>
      <c r="AW360" s="507"/>
      <c r="AX360" s="507"/>
      <c r="AY360" s="507"/>
      <c r="AZ360" s="507"/>
      <c r="BA360" s="507"/>
      <c r="BB360" s="507"/>
      <c r="BC360" s="507"/>
      <c r="BD360" s="507"/>
      <c r="BE360" s="507"/>
      <c r="BF360" s="507"/>
      <c r="BG360" s="507"/>
      <c r="BH360" s="507"/>
      <c r="BI360" s="507"/>
      <c r="BJ360" s="507"/>
      <c r="BK360" s="507"/>
      <c r="BL360" s="507"/>
      <c r="BM360" s="507"/>
    </row>
    <row r="361" spans="1:65" ht="27" customHeight="1" x14ac:dyDescent="0.2">
      <c r="A361" s="564"/>
      <c r="B361" s="507"/>
      <c r="C361" s="507"/>
      <c r="D361" s="507"/>
      <c r="E361" s="507"/>
      <c r="F361" s="507"/>
      <c r="G361" s="507"/>
      <c r="H361" s="506"/>
      <c r="I361" s="506"/>
      <c r="J361" s="506"/>
      <c r="K361" s="506"/>
      <c r="L361" s="506"/>
      <c r="M361" s="506"/>
      <c r="N361" s="506"/>
      <c r="O361" s="506"/>
      <c r="P361" s="557"/>
      <c r="Q361" s="506"/>
      <c r="R361" s="558"/>
      <c r="S361" s="506"/>
      <c r="T361" s="506"/>
      <c r="U361" s="506"/>
      <c r="V361" s="604"/>
      <c r="W361" s="506"/>
      <c r="X361" s="506"/>
      <c r="Y361" s="557"/>
      <c r="Z361" s="506"/>
      <c r="AA361" s="507"/>
      <c r="AB361" s="507"/>
      <c r="AC361" s="507"/>
      <c r="AD361" s="507"/>
      <c r="AE361" s="507"/>
      <c r="AF361" s="507"/>
      <c r="AG361" s="507"/>
      <c r="AH361" s="507"/>
      <c r="AI361" s="507"/>
      <c r="AJ361" s="507"/>
      <c r="AK361" s="507"/>
      <c r="AL361" s="507"/>
      <c r="AM361" s="507"/>
      <c r="AN361" s="507"/>
      <c r="AO361" s="507"/>
      <c r="AP361" s="507"/>
      <c r="AQ361" s="563"/>
      <c r="AR361" s="563"/>
      <c r="AS361" s="507"/>
      <c r="AT361" s="507"/>
      <c r="AU361" s="507"/>
      <c r="AV361" s="507"/>
      <c r="AW361" s="507"/>
      <c r="AX361" s="507"/>
      <c r="AY361" s="507"/>
      <c r="AZ361" s="507"/>
      <c r="BA361" s="507"/>
      <c r="BB361" s="507"/>
      <c r="BC361" s="507"/>
      <c r="BD361" s="507"/>
      <c r="BE361" s="507"/>
      <c r="BF361" s="507"/>
      <c r="BG361" s="507"/>
      <c r="BH361" s="507"/>
      <c r="BI361" s="507"/>
      <c r="BJ361" s="507"/>
      <c r="BK361" s="507"/>
      <c r="BL361" s="507"/>
      <c r="BM361" s="507"/>
    </row>
    <row r="362" spans="1:65" ht="27" customHeight="1" x14ac:dyDescent="0.2">
      <c r="A362" s="564"/>
      <c r="B362" s="507"/>
      <c r="C362" s="507"/>
      <c r="D362" s="507"/>
      <c r="E362" s="507"/>
      <c r="F362" s="507"/>
      <c r="G362" s="507"/>
      <c r="H362" s="506"/>
      <c r="I362" s="506"/>
      <c r="J362" s="506"/>
      <c r="K362" s="506"/>
      <c r="L362" s="506"/>
      <c r="M362" s="506"/>
      <c r="N362" s="506"/>
      <c r="O362" s="506"/>
      <c r="P362" s="557"/>
      <c r="Q362" s="506"/>
      <c r="R362" s="558"/>
      <c r="S362" s="506"/>
      <c r="T362" s="506"/>
      <c r="U362" s="506"/>
      <c r="V362" s="604"/>
      <c r="W362" s="506"/>
      <c r="X362" s="506"/>
      <c r="Y362" s="557"/>
      <c r="Z362" s="506"/>
      <c r="AA362" s="507"/>
      <c r="AB362" s="507"/>
      <c r="AC362" s="507"/>
      <c r="AD362" s="507"/>
      <c r="AE362" s="507"/>
      <c r="AF362" s="507"/>
      <c r="AG362" s="507"/>
      <c r="AH362" s="507"/>
      <c r="AI362" s="507"/>
      <c r="AJ362" s="507"/>
      <c r="AK362" s="507"/>
      <c r="AL362" s="507"/>
      <c r="AM362" s="507"/>
      <c r="AN362" s="507"/>
      <c r="AO362" s="507"/>
      <c r="AP362" s="507"/>
      <c r="AQ362" s="563"/>
      <c r="AR362" s="563"/>
      <c r="AS362" s="507"/>
      <c r="AT362" s="507"/>
      <c r="AU362" s="507"/>
      <c r="AV362" s="507"/>
      <c r="AW362" s="507"/>
      <c r="AX362" s="507"/>
      <c r="AY362" s="507"/>
      <c r="AZ362" s="507"/>
      <c r="BA362" s="507"/>
      <c r="BB362" s="507"/>
      <c r="BC362" s="507"/>
      <c r="BD362" s="507"/>
      <c r="BE362" s="507"/>
      <c r="BF362" s="507"/>
      <c r="BG362" s="507"/>
      <c r="BH362" s="507"/>
      <c r="BI362" s="507"/>
      <c r="BJ362" s="507"/>
      <c r="BK362" s="507"/>
      <c r="BL362" s="507"/>
      <c r="BM362" s="507"/>
    </row>
    <row r="363" spans="1:65" ht="27" customHeight="1" x14ac:dyDescent="0.2">
      <c r="A363" s="564"/>
      <c r="B363" s="507"/>
      <c r="C363" s="507"/>
      <c r="D363" s="507"/>
      <c r="E363" s="507"/>
      <c r="F363" s="507"/>
      <c r="G363" s="507"/>
      <c r="H363" s="506"/>
      <c r="I363" s="506"/>
      <c r="J363" s="506"/>
      <c r="K363" s="506"/>
      <c r="L363" s="506"/>
      <c r="M363" s="506"/>
      <c r="N363" s="506"/>
      <c r="O363" s="506"/>
      <c r="P363" s="557"/>
      <c r="Q363" s="506"/>
      <c r="R363" s="558"/>
      <c r="S363" s="506"/>
      <c r="T363" s="506"/>
      <c r="U363" s="506"/>
      <c r="V363" s="604"/>
      <c r="W363" s="506"/>
      <c r="X363" s="506"/>
      <c r="Y363" s="557"/>
      <c r="Z363" s="506"/>
      <c r="AA363" s="507"/>
      <c r="AB363" s="507"/>
      <c r="AC363" s="507"/>
      <c r="AD363" s="507"/>
      <c r="AE363" s="507"/>
      <c r="AF363" s="507"/>
      <c r="AG363" s="507"/>
      <c r="AH363" s="507"/>
      <c r="AI363" s="507"/>
      <c r="AJ363" s="507"/>
      <c r="AK363" s="507"/>
      <c r="AL363" s="507"/>
      <c r="AM363" s="507"/>
      <c r="AN363" s="507"/>
      <c r="AO363" s="507"/>
      <c r="AP363" s="507"/>
      <c r="AQ363" s="563"/>
      <c r="AR363" s="563"/>
      <c r="AS363" s="507"/>
      <c r="AT363" s="507"/>
      <c r="AU363" s="507"/>
      <c r="AV363" s="507"/>
      <c r="AW363" s="507"/>
      <c r="AX363" s="507"/>
      <c r="AY363" s="507"/>
      <c r="AZ363" s="507"/>
      <c r="BA363" s="507"/>
      <c r="BB363" s="507"/>
      <c r="BC363" s="507"/>
      <c r="BD363" s="507"/>
      <c r="BE363" s="507"/>
      <c r="BF363" s="507"/>
      <c r="BG363" s="507"/>
      <c r="BH363" s="507"/>
      <c r="BI363" s="507"/>
      <c r="BJ363" s="507"/>
      <c r="BK363" s="507"/>
      <c r="BL363" s="507"/>
      <c r="BM363" s="507"/>
    </row>
    <row r="364" spans="1:65" ht="27" customHeight="1" x14ac:dyDescent="0.2">
      <c r="A364" s="564"/>
      <c r="B364" s="507"/>
      <c r="C364" s="507"/>
      <c r="D364" s="507"/>
      <c r="E364" s="507"/>
      <c r="F364" s="507"/>
      <c r="G364" s="507"/>
      <c r="H364" s="506"/>
      <c r="I364" s="506"/>
      <c r="J364" s="506"/>
      <c r="K364" s="506"/>
      <c r="L364" s="506"/>
      <c r="M364" s="506"/>
      <c r="N364" s="506"/>
      <c r="O364" s="506"/>
      <c r="P364" s="557"/>
      <c r="Q364" s="506"/>
      <c r="R364" s="558"/>
      <c r="S364" s="506"/>
      <c r="T364" s="506"/>
      <c r="U364" s="506"/>
      <c r="V364" s="604"/>
      <c r="W364" s="506"/>
      <c r="X364" s="506"/>
      <c r="Y364" s="557"/>
      <c r="Z364" s="506"/>
      <c r="AA364" s="507"/>
      <c r="AB364" s="507"/>
      <c r="AC364" s="507"/>
      <c r="AD364" s="507"/>
      <c r="AE364" s="507"/>
      <c r="AF364" s="507"/>
      <c r="AG364" s="507"/>
      <c r="AH364" s="507"/>
      <c r="AI364" s="507"/>
      <c r="AJ364" s="507"/>
      <c r="AK364" s="507"/>
      <c r="AL364" s="507"/>
      <c r="AM364" s="507"/>
      <c r="AN364" s="507"/>
      <c r="AO364" s="507"/>
      <c r="AP364" s="507"/>
      <c r="AQ364" s="563"/>
      <c r="AR364" s="563"/>
      <c r="AS364" s="507"/>
      <c r="AT364" s="507"/>
      <c r="AU364" s="507"/>
      <c r="AV364" s="507"/>
      <c r="AW364" s="507"/>
      <c r="AX364" s="507"/>
      <c r="AY364" s="507"/>
      <c r="AZ364" s="507"/>
      <c r="BA364" s="507"/>
      <c r="BB364" s="507"/>
      <c r="BC364" s="507"/>
      <c r="BD364" s="507"/>
      <c r="BE364" s="507"/>
      <c r="BF364" s="507"/>
      <c r="BG364" s="507"/>
      <c r="BH364" s="507"/>
      <c r="BI364" s="507"/>
      <c r="BJ364" s="507"/>
      <c r="BK364" s="507"/>
      <c r="BL364" s="507"/>
      <c r="BM364" s="507"/>
    </row>
    <row r="365" spans="1:65" ht="27" customHeight="1" x14ac:dyDescent="0.2">
      <c r="A365" s="564"/>
      <c r="B365" s="507"/>
      <c r="C365" s="507"/>
      <c r="D365" s="507"/>
      <c r="E365" s="507"/>
      <c r="F365" s="507"/>
      <c r="G365" s="507"/>
      <c r="H365" s="506"/>
      <c r="I365" s="506"/>
      <c r="J365" s="506"/>
      <c r="K365" s="506"/>
      <c r="L365" s="506"/>
      <c r="M365" s="506"/>
      <c r="N365" s="506"/>
      <c r="O365" s="506"/>
      <c r="P365" s="557"/>
      <c r="Q365" s="506"/>
      <c r="R365" s="558"/>
      <c r="S365" s="506"/>
      <c r="T365" s="506"/>
      <c r="U365" s="506"/>
      <c r="V365" s="604"/>
      <c r="W365" s="506"/>
      <c r="X365" s="506"/>
      <c r="Y365" s="557"/>
      <c r="Z365" s="506"/>
      <c r="AA365" s="507"/>
      <c r="AB365" s="507"/>
      <c r="AC365" s="507"/>
      <c r="AD365" s="507"/>
      <c r="AE365" s="507"/>
      <c r="AF365" s="507"/>
      <c r="AG365" s="507"/>
      <c r="AH365" s="507"/>
      <c r="AI365" s="507"/>
      <c r="AJ365" s="507"/>
      <c r="AK365" s="507"/>
      <c r="AL365" s="507"/>
      <c r="AM365" s="507"/>
      <c r="AN365" s="507"/>
      <c r="AO365" s="507"/>
      <c r="AP365" s="507"/>
      <c r="AQ365" s="563"/>
      <c r="AR365" s="563"/>
      <c r="AS365" s="507"/>
      <c r="AT365" s="507"/>
      <c r="AU365" s="507"/>
      <c r="AV365" s="507"/>
      <c r="AW365" s="507"/>
      <c r="AX365" s="507"/>
      <c r="AY365" s="507"/>
      <c r="AZ365" s="507"/>
      <c r="BA365" s="507"/>
      <c r="BB365" s="507"/>
      <c r="BC365" s="507"/>
      <c r="BD365" s="507"/>
      <c r="BE365" s="507"/>
      <c r="BF365" s="507"/>
      <c r="BG365" s="507"/>
      <c r="BH365" s="507"/>
      <c r="BI365" s="507"/>
      <c r="BJ365" s="507"/>
      <c r="BK365" s="507"/>
      <c r="BL365" s="507"/>
      <c r="BM365" s="507"/>
    </row>
    <row r="366" spans="1:65" ht="27" customHeight="1" x14ac:dyDescent="0.2">
      <c r="A366" s="564"/>
      <c r="B366" s="507"/>
      <c r="C366" s="507"/>
      <c r="D366" s="507"/>
      <c r="E366" s="507"/>
      <c r="F366" s="507"/>
      <c r="G366" s="507"/>
      <c r="H366" s="506"/>
      <c r="I366" s="506"/>
      <c r="J366" s="506"/>
      <c r="K366" s="506"/>
      <c r="L366" s="506"/>
      <c r="M366" s="506"/>
      <c r="N366" s="506"/>
      <c r="O366" s="506"/>
      <c r="P366" s="557"/>
      <c r="Q366" s="506"/>
      <c r="R366" s="558"/>
      <c r="S366" s="506"/>
      <c r="T366" s="506"/>
      <c r="U366" s="506"/>
      <c r="V366" s="604"/>
      <c r="W366" s="506"/>
      <c r="X366" s="506"/>
      <c r="Y366" s="557"/>
      <c r="Z366" s="506"/>
      <c r="AA366" s="507"/>
      <c r="AB366" s="507"/>
      <c r="AC366" s="507"/>
      <c r="AD366" s="507"/>
      <c r="AE366" s="507"/>
      <c r="AF366" s="507"/>
      <c r="AG366" s="507"/>
      <c r="AH366" s="507"/>
      <c r="AI366" s="507"/>
      <c r="AJ366" s="507"/>
      <c r="AK366" s="507"/>
      <c r="AL366" s="507"/>
      <c r="AM366" s="507"/>
      <c r="AN366" s="507"/>
      <c r="AO366" s="507"/>
      <c r="AP366" s="507"/>
      <c r="AQ366" s="563"/>
      <c r="AR366" s="563"/>
      <c r="AS366" s="507"/>
      <c r="AT366" s="507"/>
      <c r="AU366" s="507"/>
      <c r="AV366" s="507"/>
      <c r="AW366" s="507"/>
      <c r="AX366" s="507"/>
      <c r="AY366" s="507"/>
      <c r="AZ366" s="507"/>
      <c r="BA366" s="507"/>
      <c r="BB366" s="507"/>
      <c r="BC366" s="507"/>
      <c r="BD366" s="507"/>
      <c r="BE366" s="507"/>
      <c r="BF366" s="507"/>
      <c r="BG366" s="507"/>
      <c r="BH366" s="507"/>
      <c r="BI366" s="507"/>
      <c r="BJ366" s="507"/>
      <c r="BK366" s="507"/>
      <c r="BL366" s="507"/>
      <c r="BM366" s="507"/>
    </row>
    <row r="367" spans="1:65" ht="27" customHeight="1" x14ac:dyDescent="0.2">
      <c r="A367" s="564"/>
      <c r="B367" s="507"/>
      <c r="C367" s="507"/>
      <c r="D367" s="507"/>
      <c r="E367" s="507"/>
      <c r="F367" s="507"/>
      <c r="G367" s="507"/>
      <c r="H367" s="506"/>
      <c r="I367" s="506"/>
      <c r="J367" s="506"/>
      <c r="K367" s="506"/>
      <c r="L367" s="506"/>
      <c r="M367" s="506"/>
      <c r="N367" s="506"/>
      <c r="O367" s="506"/>
      <c r="P367" s="557"/>
      <c r="Q367" s="506"/>
      <c r="R367" s="558"/>
      <c r="S367" s="506"/>
      <c r="T367" s="506"/>
      <c r="U367" s="506"/>
      <c r="V367" s="604"/>
      <c r="W367" s="506"/>
      <c r="X367" s="506"/>
      <c r="Y367" s="557"/>
      <c r="Z367" s="506"/>
      <c r="AA367" s="507"/>
      <c r="AB367" s="507"/>
      <c r="AC367" s="507"/>
      <c r="AD367" s="507"/>
      <c r="AE367" s="507"/>
      <c r="AF367" s="507"/>
      <c r="AG367" s="507"/>
      <c r="AH367" s="507"/>
      <c r="AI367" s="507"/>
      <c r="AJ367" s="507"/>
      <c r="AK367" s="507"/>
      <c r="AL367" s="507"/>
      <c r="AM367" s="507"/>
      <c r="AN367" s="507"/>
      <c r="AO367" s="507"/>
      <c r="AP367" s="507"/>
      <c r="AQ367" s="563"/>
      <c r="AR367" s="563"/>
      <c r="AS367" s="507"/>
      <c r="AT367" s="507"/>
      <c r="AU367" s="507"/>
      <c r="AV367" s="507"/>
      <c r="AW367" s="507"/>
      <c r="AX367" s="507"/>
      <c r="AY367" s="507"/>
      <c r="AZ367" s="507"/>
      <c r="BA367" s="507"/>
      <c r="BB367" s="507"/>
      <c r="BC367" s="507"/>
      <c r="BD367" s="507"/>
      <c r="BE367" s="507"/>
      <c r="BF367" s="507"/>
      <c r="BG367" s="507"/>
      <c r="BH367" s="507"/>
      <c r="BI367" s="507"/>
      <c r="BJ367" s="507"/>
      <c r="BK367" s="507"/>
      <c r="BL367" s="507"/>
      <c r="BM367" s="507"/>
    </row>
    <row r="368" spans="1:65" ht="27" customHeight="1" x14ac:dyDescent="0.2">
      <c r="A368" s="564"/>
      <c r="B368" s="507"/>
      <c r="C368" s="507"/>
      <c r="D368" s="507"/>
      <c r="E368" s="507"/>
      <c r="F368" s="507"/>
      <c r="G368" s="507"/>
      <c r="H368" s="506"/>
      <c r="I368" s="506"/>
      <c r="J368" s="506"/>
      <c r="K368" s="506"/>
      <c r="L368" s="506"/>
      <c r="M368" s="506"/>
      <c r="N368" s="506"/>
      <c r="O368" s="506"/>
      <c r="P368" s="557"/>
      <c r="Q368" s="506"/>
      <c r="R368" s="558"/>
      <c r="S368" s="506"/>
      <c r="T368" s="506"/>
      <c r="U368" s="506"/>
      <c r="V368" s="604"/>
      <c r="W368" s="506"/>
      <c r="X368" s="506"/>
      <c r="Y368" s="557"/>
      <c r="Z368" s="506"/>
      <c r="AA368" s="507"/>
      <c r="AB368" s="507"/>
      <c r="AC368" s="507"/>
      <c r="AD368" s="507"/>
      <c r="AE368" s="507"/>
      <c r="AF368" s="507"/>
      <c r="AG368" s="507"/>
      <c r="AH368" s="507"/>
      <c r="AI368" s="507"/>
      <c r="AJ368" s="507"/>
      <c r="AK368" s="507"/>
      <c r="AL368" s="507"/>
      <c r="AM368" s="507"/>
      <c r="AN368" s="507"/>
      <c r="AO368" s="507"/>
      <c r="AP368" s="507"/>
      <c r="AQ368" s="563"/>
      <c r="AR368" s="563"/>
      <c r="AS368" s="507"/>
      <c r="AT368" s="507"/>
      <c r="AU368" s="507"/>
      <c r="AV368" s="507"/>
      <c r="AW368" s="507"/>
      <c r="AX368" s="507"/>
      <c r="AY368" s="507"/>
      <c r="AZ368" s="507"/>
      <c r="BA368" s="507"/>
      <c r="BB368" s="507"/>
      <c r="BC368" s="507"/>
      <c r="BD368" s="507"/>
      <c r="BE368" s="507"/>
      <c r="BF368" s="507"/>
      <c r="BG368" s="507"/>
      <c r="BH368" s="507"/>
      <c r="BI368" s="507"/>
      <c r="BJ368" s="507"/>
      <c r="BK368" s="507"/>
      <c r="BL368" s="507"/>
      <c r="BM368" s="507"/>
    </row>
    <row r="369" spans="1:65" ht="27" customHeight="1" x14ac:dyDescent="0.2">
      <c r="A369" s="564"/>
      <c r="B369" s="507"/>
      <c r="C369" s="507"/>
      <c r="D369" s="507"/>
      <c r="E369" s="507"/>
      <c r="F369" s="507"/>
      <c r="G369" s="507"/>
      <c r="H369" s="506"/>
      <c r="I369" s="506"/>
      <c r="J369" s="506"/>
      <c r="K369" s="506"/>
      <c r="L369" s="506"/>
      <c r="M369" s="506"/>
      <c r="N369" s="506"/>
      <c r="O369" s="506"/>
      <c r="P369" s="557"/>
      <c r="Q369" s="506"/>
      <c r="R369" s="558"/>
      <c r="S369" s="506"/>
      <c r="T369" s="506"/>
      <c r="U369" s="506"/>
      <c r="V369" s="604"/>
      <c r="W369" s="506"/>
      <c r="X369" s="506"/>
      <c r="Y369" s="557"/>
      <c r="Z369" s="506"/>
      <c r="AA369" s="507"/>
      <c r="AB369" s="507"/>
      <c r="AC369" s="507"/>
      <c r="AD369" s="507"/>
      <c r="AE369" s="507"/>
      <c r="AF369" s="507"/>
      <c r="AG369" s="507"/>
      <c r="AH369" s="507"/>
      <c r="AI369" s="507"/>
      <c r="AJ369" s="507"/>
      <c r="AK369" s="507"/>
      <c r="AL369" s="507"/>
      <c r="AM369" s="507"/>
      <c r="AN369" s="507"/>
      <c r="AO369" s="507"/>
      <c r="AP369" s="507"/>
      <c r="AQ369" s="563"/>
      <c r="AR369" s="563"/>
      <c r="AS369" s="507"/>
      <c r="AT369" s="507"/>
      <c r="AU369" s="507"/>
      <c r="AV369" s="507"/>
      <c r="AW369" s="507"/>
      <c r="AX369" s="507"/>
      <c r="AY369" s="507"/>
      <c r="AZ369" s="507"/>
      <c r="BA369" s="507"/>
      <c r="BB369" s="507"/>
      <c r="BC369" s="507"/>
      <c r="BD369" s="507"/>
      <c r="BE369" s="507"/>
      <c r="BF369" s="507"/>
      <c r="BG369" s="507"/>
      <c r="BH369" s="507"/>
      <c r="BI369" s="507"/>
      <c r="BJ369" s="507"/>
      <c r="BK369" s="507"/>
      <c r="BL369" s="507"/>
      <c r="BM369" s="507"/>
    </row>
    <row r="370" spans="1:65" ht="27" customHeight="1" x14ac:dyDescent="0.2">
      <c r="A370" s="564"/>
      <c r="B370" s="507"/>
      <c r="C370" s="507"/>
      <c r="D370" s="507"/>
      <c r="E370" s="507"/>
      <c r="F370" s="507"/>
      <c r="G370" s="507"/>
      <c r="H370" s="506"/>
      <c r="I370" s="506"/>
      <c r="J370" s="506"/>
      <c r="K370" s="506"/>
      <c r="L370" s="506"/>
      <c r="M370" s="506"/>
      <c r="N370" s="506"/>
      <c r="O370" s="506"/>
      <c r="P370" s="557"/>
      <c r="Q370" s="506"/>
      <c r="R370" s="558"/>
      <c r="S370" s="506"/>
      <c r="T370" s="506"/>
      <c r="U370" s="506"/>
      <c r="V370" s="604"/>
      <c r="W370" s="506"/>
      <c r="X370" s="506"/>
      <c r="Y370" s="557"/>
      <c r="Z370" s="506"/>
      <c r="AA370" s="507"/>
      <c r="AB370" s="507"/>
      <c r="AC370" s="507"/>
      <c r="AD370" s="507"/>
      <c r="AE370" s="507"/>
      <c r="AF370" s="507"/>
      <c r="AG370" s="507"/>
      <c r="AH370" s="507"/>
      <c r="AI370" s="507"/>
      <c r="AJ370" s="507"/>
      <c r="AK370" s="507"/>
      <c r="AL370" s="507"/>
      <c r="AM370" s="507"/>
      <c r="AN370" s="507"/>
      <c r="AO370" s="507"/>
      <c r="AP370" s="507"/>
      <c r="AQ370" s="563"/>
      <c r="AR370" s="563"/>
      <c r="AS370" s="507"/>
      <c r="AT370" s="507"/>
      <c r="AU370" s="507"/>
      <c r="AV370" s="507"/>
      <c r="AW370" s="507"/>
      <c r="AX370" s="507"/>
      <c r="AY370" s="507"/>
      <c r="AZ370" s="507"/>
      <c r="BA370" s="507"/>
      <c r="BB370" s="507"/>
      <c r="BC370" s="507"/>
      <c r="BD370" s="507"/>
      <c r="BE370" s="507"/>
      <c r="BF370" s="507"/>
      <c r="BG370" s="507"/>
      <c r="BH370" s="507"/>
      <c r="BI370" s="507"/>
      <c r="BJ370" s="507"/>
      <c r="BK370" s="507"/>
      <c r="BL370" s="507"/>
      <c r="BM370" s="507"/>
    </row>
    <row r="371" spans="1:65" ht="27" customHeight="1" x14ac:dyDescent="0.2">
      <c r="A371" s="564"/>
      <c r="B371" s="507"/>
      <c r="C371" s="507"/>
      <c r="D371" s="507"/>
      <c r="E371" s="507"/>
      <c r="F371" s="507"/>
      <c r="G371" s="507"/>
      <c r="H371" s="506"/>
      <c r="I371" s="506"/>
      <c r="J371" s="506"/>
      <c r="K371" s="506"/>
      <c r="L371" s="506"/>
      <c r="M371" s="506"/>
      <c r="N371" s="506"/>
      <c r="O371" s="506"/>
      <c r="P371" s="557"/>
      <c r="Q371" s="506"/>
      <c r="R371" s="558"/>
      <c r="S371" s="506"/>
      <c r="T371" s="506"/>
      <c r="U371" s="506"/>
      <c r="V371" s="604"/>
      <c r="W371" s="506"/>
      <c r="X371" s="506"/>
      <c r="Y371" s="557"/>
      <c r="Z371" s="506"/>
      <c r="AA371" s="507"/>
      <c r="AB371" s="507"/>
      <c r="AC371" s="507"/>
      <c r="AD371" s="507"/>
      <c r="AE371" s="507"/>
      <c r="AF371" s="507"/>
      <c r="AG371" s="507"/>
      <c r="AH371" s="507"/>
      <c r="AI371" s="507"/>
      <c r="AJ371" s="507"/>
      <c r="AK371" s="507"/>
      <c r="AL371" s="507"/>
      <c r="AM371" s="507"/>
      <c r="AN371" s="507"/>
      <c r="AO371" s="507"/>
      <c r="AP371" s="507"/>
      <c r="AQ371" s="563"/>
      <c r="AR371" s="563"/>
      <c r="AS371" s="507"/>
      <c r="AT371" s="507"/>
      <c r="AU371" s="507"/>
      <c r="AV371" s="507"/>
      <c r="AW371" s="507"/>
      <c r="AX371" s="507"/>
      <c r="AY371" s="507"/>
      <c r="AZ371" s="507"/>
      <c r="BA371" s="507"/>
      <c r="BB371" s="507"/>
      <c r="BC371" s="507"/>
      <c r="BD371" s="507"/>
      <c r="BE371" s="507"/>
      <c r="BF371" s="507"/>
      <c r="BG371" s="507"/>
      <c r="BH371" s="507"/>
      <c r="BI371" s="507"/>
      <c r="BJ371" s="507"/>
      <c r="BK371" s="507"/>
      <c r="BL371" s="507"/>
      <c r="BM371" s="507"/>
    </row>
    <row r="372" spans="1:65" ht="27" customHeight="1" x14ac:dyDescent="0.2">
      <c r="A372" s="564"/>
      <c r="B372" s="507"/>
      <c r="C372" s="507"/>
      <c r="D372" s="507"/>
      <c r="E372" s="507"/>
      <c r="F372" s="507"/>
      <c r="G372" s="507"/>
      <c r="H372" s="506"/>
      <c r="I372" s="506"/>
      <c r="J372" s="506"/>
      <c r="K372" s="506"/>
      <c r="L372" s="506"/>
      <c r="M372" s="506"/>
      <c r="N372" s="506"/>
      <c r="O372" s="506"/>
      <c r="P372" s="557"/>
      <c r="Q372" s="506"/>
      <c r="R372" s="558"/>
      <c r="S372" s="506"/>
      <c r="T372" s="506"/>
      <c r="U372" s="506"/>
      <c r="V372" s="604"/>
      <c r="W372" s="506"/>
      <c r="X372" s="506"/>
      <c r="Y372" s="557"/>
      <c r="Z372" s="506"/>
      <c r="AA372" s="507"/>
      <c r="AB372" s="507"/>
      <c r="AC372" s="507"/>
      <c r="AD372" s="507"/>
      <c r="AE372" s="507"/>
      <c r="AF372" s="507"/>
      <c r="AG372" s="507"/>
      <c r="AH372" s="507"/>
      <c r="AI372" s="507"/>
      <c r="AJ372" s="507"/>
      <c r="AK372" s="507"/>
      <c r="AL372" s="507"/>
      <c r="AM372" s="507"/>
      <c r="AN372" s="507"/>
      <c r="AO372" s="507"/>
      <c r="AP372" s="507"/>
      <c r="AQ372" s="563"/>
      <c r="AR372" s="563"/>
      <c r="AS372" s="507"/>
      <c r="AT372" s="507"/>
      <c r="AU372" s="507"/>
      <c r="AV372" s="507"/>
      <c r="AW372" s="507"/>
      <c r="AX372" s="507"/>
      <c r="AY372" s="507"/>
      <c r="AZ372" s="507"/>
      <c r="BA372" s="507"/>
      <c r="BB372" s="507"/>
      <c r="BC372" s="507"/>
      <c r="BD372" s="507"/>
      <c r="BE372" s="507"/>
      <c r="BF372" s="507"/>
      <c r="BG372" s="507"/>
      <c r="BH372" s="507"/>
      <c r="BI372" s="507"/>
      <c r="BJ372" s="507"/>
      <c r="BK372" s="507"/>
      <c r="BL372" s="507"/>
      <c r="BM372" s="507"/>
    </row>
    <row r="373" spans="1:65" ht="27" customHeight="1" x14ac:dyDescent="0.2">
      <c r="A373" s="564"/>
      <c r="B373" s="507"/>
      <c r="C373" s="507"/>
      <c r="D373" s="507"/>
      <c r="E373" s="507"/>
      <c r="F373" s="507"/>
      <c r="G373" s="507"/>
      <c r="H373" s="506"/>
      <c r="I373" s="506"/>
      <c r="J373" s="506"/>
      <c r="K373" s="506"/>
      <c r="L373" s="506"/>
      <c r="M373" s="506"/>
      <c r="N373" s="506"/>
      <c r="O373" s="506"/>
      <c r="P373" s="557"/>
      <c r="Q373" s="506"/>
      <c r="R373" s="558"/>
      <c r="S373" s="506"/>
      <c r="T373" s="506"/>
      <c r="U373" s="506"/>
      <c r="V373" s="604"/>
      <c r="W373" s="506"/>
      <c r="X373" s="506"/>
      <c r="Y373" s="557"/>
      <c r="Z373" s="506"/>
      <c r="AA373" s="507"/>
      <c r="AB373" s="507"/>
      <c r="AC373" s="507"/>
      <c r="AD373" s="507"/>
      <c r="AE373" s="507"/>
      <c r="AF373" s="507"/>
      <c r="AG373" s="507"/>
      <c r="AH373" s="507"/>
      <c r="AI373" s="507"/>
      <c r="AJ373" s="507"/>
      <c r="AK373" s="507"/>
      <c r="AL373" s="507"/>
      <c r="AM373" s="507"/>
      <c r="AN373" s="507"/>
      <c r="AO373" s="507"/>
      <c r="AP373" s="507"/>
      <c r="AQ373" s="563"/>
      <c r="AR373" s="563"/>
      <c r="AS373" s="507"/>
      <c r="AT373" s="507"/>
      <c r="AU373" s="507"/>
      <c r="AV373" s="507"/>
      <c r="AW373" s="507"/>
      <c r="AX373" s="507"/>
      <c r="AY373" s="507"/>
      <c r="AZ373" s="507"/>
      <c r="BA373" s="507"/>
      <c r="BB373" s="507"/>
      <c r="BC373" s="507"/>
      <c r="BD373" s="507"/>
      <c r="BE373" s="507"/>
      <c r="BF373" s="507"/>
      <c r="BG373" s="507"/>
      <c r="BH373" s="507"/>
      <c r="BI373" s="507"/>
      <c r="BJ373" s="507"/>
      <c r="BK373" s="507"/>
      <c r="BL373" s="507"/>
      <c r="BM373" s="507"/>
    </row>
    <row r="374" spans="1:65" ht="27" customHeight="1" x14ac:dyDescent="0.2">
      <c r="A374" s="564"/>
      <c r="B374" s="507"/>
      <c r="C374" s="507"/>
      <c r="D374" s="507"/>
      <c r="E374" s="507"/>
      <c r="F374" s="507"/>
      <c r="G374" s="507"/>
      <c r="H374" s="506"/>
      <c r="I374" s="506"/>
      <c r="J374" s="506"/>
      <c r="K374" s="506"/>
      <c r="L374" s="506"/>
      <c r="M374" s="506"/>
      <c r="N374" s="506"/>
      <c r="O374" s="506"/>
      <c r="P374" s="557"/>
      <c r="Q374" s="506"/>
      <c r="R374" s="558"/>
      <c r="S374" s="506"/>
      <c r="T374" s="506"/>
      <c r="U374" s="506"/>
      <c r="V374" s="604"/>
      <c r="W374" s="506"/>
      <c r="X374" s="506"/>
      <c r="Y374" s="557"/>
      <c r="Z374" s="506"/>
      <c r="AA374" s="507"/>
      <c r="AB374" s="507"/>
      <c r="AC374" s="507"/>
      <c r="AD374" s="507"/>
      <c r="AE374" s="507"/>
      <c r="AF374" s="507"/>
      <c r="AG374" s="507"/>
      <c r="AH374" s="507"/>
      <c r="AI374" s="507"/>
      <c r="AJ374" s="507"/>
      <c r="AK374" s="507"/>
      <c r="AL374" s="507"/>
      <c r="AM374" s="507"/>
      <c r="AN374" s="507"/>
      <c r="AO374" s="507"/>
      <c r="AP374" s="507"/>
      <c r="AQ374" s="563"/>
      <c r="AR374" s="563"/>
      <c r="AS374" s="507"/>
      <c r="AT374" s="507"/>
      <c r="AU374" s="507"/>
      <c r="AV374" s="507"/>
      <c r="AW374" s="507"/>
      <c r="AX374" s="507"/>
      <c r="AY374" s="507"/>
      <c r="AZ374" s="507"/>
      <c r="BA374" s="507"/>
      <c r="BB374" s="507"/>
      <c r="BC374" s="507"/>
      <c r="BD374" s="507"/>
      <c r="BE374" s="507"/>
      <c r="BF374" s="507"/>
      <c r="BG374" s="507"/>
      <c r="BH374" s="507"/>
      <c r="BI374" s="507"/>
      <c r="BJ374" s="507"/>
      <c r="BK374" s="507"/>
      <c r="BL374" s="507"/>
      <c r="BM374" s="507"/>
    </row>
    <row r="375" spans="1:65" ht="27" customHeight="1" x14ac:dyDescent="0.2">
      <c r="A375" s="564"/>
      <c r="B375" s="507"/>
      <c r="C375" s="507"/>
      <c r="D375" s="507"/>
      <c r="E375" s="507"/>
      <c r="F375" s="507"/>
      <c r="G375" s="507"/>
      <c r="H375" s="506"/>
      <c r="I375" s="506"/>
      <c r="J375" s="506"/>
      <c r="K375" s="506"/>
      <c r="L375" s="506"/>
      <c r="M375" s="506"/>
      <c r="N375" s="506"/>
      <c r="O375" s="506"/>
      <c r="P375" s="557"/>
      <c r="Q375" s="506"/>
      <c r="R375" s="558"/>
      <c r="S375" s="506"/>
      <c r="T375" s="506"/>
      <c r="U375" s="506"/>
      <c r="V375" s="604"/>
      <c r="W375" s="506"/>
      <c r="X375" s="506"/>
      <c r="Y375" s="557"/>
      <c r="Z375" s="506"/>
      <c r="AA375" s="507"/>
      <c r="AB375" s="507"/>
      <c r="AC375" s="507"/>
      <c r="AD375" s="507"/>
      <c r="AE375" s="507"/>
      <c r="AF375" s="507"/>
      <c r="AG375" s="507"/>
      <c r="AH375" s="507"/>
      <c r="AI375" s="507"/>
      <c r="AJ375" s="507"/>
      <c r="AK375" s="507"/>
      <c r="AL375" s="507"/>
      <c r="AM375" s="507"/>
      <c r="AN375" s="507"/>
      <c r="AO375" s="507"/>
      <c r="AP375" s="507"/>
      <c r="AQ375" s="563"/>
      <c r="AR375" s="563"/>
      <c r="AS375" s="507"/>
      <c r="AT375" s="507"/>
      <c r="AU375" s="507"/>
      <c r="AV375" s="507"/>
      <c r="AW375" s="507"/>
      <c r="AX375" s="507"/>
      <c r="AY375" s="507"/>
      <c r="AZ375" s="507"/>
      <c r="BA375" s="507"/>
      <c r="BB375" s="507"/>
      <c r="BC375" s="507"/>
      <c r="BD375" s="507"/>
      <c r="BE375" s="507"/>
      <c r="BF375" s="507"/>
      <c r="BG375" s="507"/>
      <c r="BH375" s="507"/>
      <c r="BI375" s="507"/>
      <c r="BJ375" s="507"/>
      <c r="BK375" s="507"/>
      <c r="BL375" s="507"/>
      <c r="BM375" s="507"/>
    </row>
    <row r="376" spans="1:65" ht="27" customHeight="1" x14ac:dyDescent="0.2">
      <c r="A376" s="564"/>
      <c r="B376" s="507"/>
      <c r="C376" s="507"/>
      <c r="D376" s="507"/>
      <c r="E376" s="507"/>
      <c r="F376" s="507"/>
      <c r="G376" s="507"/>
      <c r="H376" s="506"/>
      <c r="I376" s="506"/>
      <c r="J376" s="506"/>
      <c r="K376" s="506"/>
      <c r="L376" s="506"/>
      <c r="M376" s="506"/>
      <c r="N376" s="506"/>
      <c r="O376" s="506"/>
      <c r="P376" s="557"/>
      <c r="Q376" s="506"/>
      <c r="R376" s="558"/>
      <c r="S376" s="506"/>
      <c r="T376" s="506"/>
      <c r="U376" s="506"/>
      <c r="V376" s="604"/>
      <c r="W376" s="506"/>
      <c r="X376" s="506"/>
      <c r="Y376" s="557"/>
      <c r="Z376" s="506"/>
      <c r="AA376" s="507"/>
      <c r="AB376" s="507"/>
      <c r="AC376" s="507"/>
      <c r="AD376" s="507"/>
      <c r="AE376" s="507"/>
      <c r="AF376" s="507"/>
      <c r="AG376" s="507"/>
      <c r="AH376" s="507"/>
      <c r="AI376" s="507"/>
      <c r="AJ376" s="507"/>
      <c r="AK376" s="507"/>
      <c r="AL376" s="507"/>
      <c r="AM376" s="507"/>
      <c r="AN376" s="507"/>
      <c r="AO376" s="507"/>
      <c r="AP376" s="507"/>
      <c r="AQ376" s="563"/>
      <c r="AR376" s="563"/>
      <c r="AS376" s="507"/>
      <c r="AT376" s="507"/>
      <c r="AU376" s="507"/>
      <c r="AV376" s="507"/>
      <c r="AW376" s="507"/>
      <c r="AX376" s="507"/>
      <c r="AY376" s="507"/>
      <c r="AZ376" s="507"/>
      <c r="BA376" s="507"/>
      <c r="BB376" s="507"/>
      <c r="BC376" s="507"/>
      <c r="BD376" s="507"/>
      <c r="BE376" s="507"/>
      <c r="BF376" s="507"/>
      <c r="BG376" s="507"/>
      <c r="BH376" s="507"/>
      <c r="BI376" s="507"/>
      <c r="BJ376" s="507"/>
      <c r="BK376" s="507"/>
      <c r="BL376" s="507"/>
      <c r="BM376" s="507"/>
    </row>
    <row r="377" spans="1:65" ht="27" customHeight="1" x14ac:dyDescent="0.2">
      <c r="A377" s="564"/>
      <c r="B377" s="507"/>
      <c r="C377" s="507"/>
      <c r="D377" s="507"/>
      <c r="E377" s="507"/>
      <c r="F377" s="507"/>
      <c r="G377" s="507"/>
      <c r="H377" s="506"/>
      <c r="I377" s="506"/>
      <c r="J377" s="506"/>
      <c r="K377" s="506"/>
      <c r="L377" s="506"/>
      <c r="M377" s="506"/>
      <c r="N377" s="506"/>
      <c r="O377" s="506"/>
      <c r="P377" s="557"/>
      <c r="Q377" s="506"/>
      <c r="R377" s="558"/>
      <c r="S377" s="506"/>
      <c r="T377" s="506"/>
      <c r="U377" s="506"/>
      <c r="V377" s="604"/>
      <c r="W377" s="506"/>
      <c r="X377" s="506"/>
      <c r="Y377" s="557"/>
      <c r="Z377" s="506"/>
      <c r="AA377" s="507"/>
      <c r="AB377" s="507"/>
      <c r="AC377" s="507"/>
      <c r="AD377" s="507"/>
      <c r="AE377" s="507"/>
      <c r="AF377" s="507"/>
      <c r="AG377" s="507"/>
      <c r="AH377" s="507"/>
      <c r="AI377" s="507"/>
      <c r="AJ377" s="507"/>
      <c r="AK377" s="507"/>
      <c r="AL377" s="507"/>
      <c r="AM377" s="507"/>
      <c r="AN377" s="507"/>
      <c r="AO377" s="507"/>
      <c r="AP377" s="507"/>
      <c r="AQ377" s="563"/>
      <c r="AR377" s="563"/>
      <c r="AS377" s="507"/>
      <c r="AT377" s="507"/>
      <c r="AU377" s="507"/>
      <c r="AV377" s="507"/>
      <c r="AW377" s="507"/>
      <c r="AX377" s="507"/>
      <c r="AY377" s="507"/>
      <c r="AZ377" s="507"/>
      <c r="BA377" s="507"/>
      <c r="BB377" s="507"/>
      <c r="BC377" s="507"/>
      <c r="BD377" s="507"/>
      <c r="BE377" s="507"/>
      <c r="BF377" s="507"/>
      <c r="BG377" s="507"/>
      <c r="BH377" s="507"/>
      <c r="BI377" s="507"/>
      <c r="BJ377" s="507"/>
      <c r="BK377" s="507"/>
      <c r="BL377" s="507"/>
      <c r="BM377" s="507"/>
    </row>
    <row r="378" spans="1:65" ht="27" customHeight="1" x14ac:dyDescent="0.2">
      <c r="A378" s="564"/>
      <c r="B378" s="507"/>
      <c r="C378" s="507"/>
      <c r="D378" s="507"/>
      <c r="E378" s="507"/>
      <c r="F378" s="507"/>
      <c r="G378" s="507"/>
      <c r="H378" s="506"/>
      <c r="I378" s="506"/>
      <c r="J378" s="506"/>
      <c r="K378" s="506"/>
      <c r="L378" s="506"/>
      <c r="M378" s="506"/>
      <c r="N378" s="506"/>
      <c r="O378" s="506"/>
      <c r="P378" s="557"/>
      <c r="Q378" s="506"/>
      <c r="R378" s="558"/>
      <c r="S378" s="506"/>
      <c r="T378" s="506"/>
      <c r="U378" s="506"/>
      <c r="V378" s="604"/>
      <c r="W378" s="506"/>
      <c r="X378" s="506"/>
      <c r="Y378" s="557"/>
      <c r="Z378" s="506"/>
      <c r="AA378" s="507"/>
      <c r="AB378" s="507"/>
      <c r="AC378" s="507"/>
      <c r="AD378" s="507"/>
      <c r="AE378" s="507"/>
      <c r="AF378" s="507"/>
      <c r="AG378" s="507"/>
      <c r="AH378" s="507"/>
      <c r="AI378" s="507"/>
      <c r="AJ378" s="507"/>
      <c r="AK378" s="507"/>
      <c r="AL378" s="507"/>
      <c r="AM378" s="507"/>
      <c r="AN378" s="507"/>
      <c r="AO378" s="507"/>
      <c r="AP378" s="507"/>
      <c r="AQ378" s="563"/>
      <c r="AR378" s="563"/>
      <c r="AS378" s="507"/>
      <c r="AT378" s="507"/>
      <c r="AU378" s="507"/>
      <c r="AV378" s="507"/>
      <c r="AW378" s="507"/>
      <c r="AX378" s="507"/>
      <c r="AY378" s="507"/>
      <c r="AZ378" s="507"/>
      <c r="BA378" s="507"/>
      <c r="BB378" s="507"/>
      <c r="BC378" s="507"/>
      <c r="BD378" s="507"/>
      <c r="BE378" s="507"/>
      <c r="BF378" s="507"/>
      <c r="BG378" s="507"/>
      <c r="BH378" s="507"/>
      <c r="BI378" s="507"/>
      <c r="BJ378" s="507"/>
      <c r="BK378" s="507"/>
      <c r="BL378" s="507"/>
      <c r="BM378" s="507"/>
    </row>
    <row r="379" spans="1:65" ht="27" customHeight="1" x14ac:dyDescent="0.2">
      <c r="A379" s="564"/>
      <c r="B379" s="507"/>
      <c r="C379" s="507"/>
      <c r="D379" s="507"/>
      <c r="E379" s="507"/>
      <c r="F379" s="507"/>
      <c r="G379" s="507"/>
      <c r="H379" s="506"/>
      <c r="I379" s="506"/>
      <c r="J379" s="506"/>
      <c r="K379" s="506"/>
      <c r="L379" s="506"/>
      <c r="M379" s="506"/>
      <c r="N379" s="506"/>
      <c r="O379" s="506"/>
      <c r="P379" s="557"/>
      <c r="Q379" s="506"/>
      <c r="R379" s="558"/>
      <c r="S379" s="506"/>
      <c r="T379" s="506"/>
      <c r="U379" s="506"/>
      <c r="V379" s="604"/>
      <c r="W379" s="506"/>
      <c r="X379" s="506"/>
      <c r="Y379" s="557"/>
      <c r="Z379" s="506"/>
      <c r="AA379" s="507"/>
      <c r="AB379" s="507"/>
      <c r="AC379" s="507"/>
      <c r="AD379" s="507"/>
      <c r="AE379" s="507"/>
      <c r="AF379" s="507"/>
      <c r="AG379" s="507"/>
      <c r="AH379" s="507"/>
      <c r="AI379" s="507"/>
      <c r="AJ379" s="507"/>
      <c r="AK379" s="507"/>
      <c r="AL379" s="507"/>
      <c r="AM379" s="507"/>
      <c r="AN379" s="507"/>
      <c r="AO379" s="507"/>
      <c r="AP379" s="507"/>
      <c r="AQ379" s="563"/>
      <c r="AR379" s="563"/>
      <c r="AS379" s="507"/>
      <c r="AT379" s="507"/>
      <c r="AU379" s="507"/>
      <c r="AV379" s="507"/>
      <c r="AW379" s="507"/>
      <c r="AX379" s="507"/>
      <c r="AY379" s="507"/>
      <c r="AZ379" s="507"/>
      <c r="BA379" s="507"/>
      <c r="BB379" s="507"/>
      <c r="BC379" s="507"/>
      <c r="BD379" s="507"/>
      <c r="BE379" s="507"/>
      <c r="BF379" s="507"/>
      <c r="BG379" s="507"/>
      <c r="BH379" s="507"/>
      <c r="BI379" s="507"/>
      <c r="BJ379" s="507"/>
      <c r="BK379" s="507"/>
      <c r="BL379" s="507"/>
      <c r="BM379" s="507"/>
    </row>
    <row r="380" spans="1:65" ht="27" customHeight="1" x14ac:dyDescent="0.2">
      <c r="A380" s="564"/>
      <c r="B380" s="507"/>
      <c r="C380" s="507"/>
      <c r="D380" s="507"/>
      <c r="E380" s="507"/>
      <c r="F380" s="507"/>
      <c r="G380" s="507"/>
      <c r="H380" s="506"/>
      <c r="I380" s="506"/>
      <c r="J380" s="506"/>
      <c r="K380" s="506"/>
      <c r="L380" s="506"/>
      <c r="M380" s="506"/>
      <c r="N380" s="506"/>
      <c r="O380" s="506"/>
      <c r="P380" s="557"/>
      <c r="Q380" s="506"/>
      <c r="R380" s="558"/>
      <c r="S380" s="506"/>
      <c r="T380" s="506"/>
      <c r="U380" s="506"/>
      <c r="V380" s="604"/>
      <c r="W380" s="506"/>
      <c r="X380" s="506"/>
      <c r="Y380" s="557"/>
      <c r="Z380" s="506"/>
      <c r="AA380" s="507"/>
      <c r="AB380" s="507"/>
      <c r="AC380" s="507"/>
      <c r="AD380" s="507"/>
      <c r="AE380" s="507"/>
      <c r="AF380" s="507"/>
      <c r="AG380" s="507"/>
      <c r="AH380" s="507"/>
      <c r="AI380" s="507"/>
      <c r="AJ380" s="507"/>
      <c r="AK380" s="507"/>
      <c r="AL380" s="507"/>
      <c r="AM380" s="507"/>
      <c r="AN380" s="507"/>
      <c r="AO380" s="507"/>
      <c r="AP380" s="507"/>
      <c r="AQ380" s="563"/>
      <c r="AR380" s="563"/>
      <c r="AS380" s="507"/>
      <c r="AT380" s="507"/>
      <c r="AU380" s="507"/>
      <c r="AV380" s="507"/>
      <c r="AW380" s="507"/>
      <c r="AX380" s="507"/>
      <c r="AY380" s="507"/>
      <c r="AZ380" s="507"/>
      <c r="BA380" s="507"/>
      <c r="BB380" s="507"/>
      <c r="BC380" s="507"/>
      <c r="BD380" s="507"/>
      <c r="BE380" s="507"/>
      <c r="BF380" s="507"/>
      <c r="BG380" s="507"/>
      <c r="BH380" s="507"/>
      <c r="BI380" s="507"/>
      <c r="BJ380" s="507"/>
      <c r="BK380" s="507"/>
      <c r="BL380" s="507"/>
      <c r="BM380" s="507"/>
    </row>
    <row r="381" spans="1:65" ht="27" customHeight="1" x14ac:dyDescent="0.2">
      <c r="A381" s="564"/>
      <c r="B381" s="507"/>
      <c r="C381" s="507"/>
      <c r="D381" s="507"/>
      <c r="E381" s="507"/>
      <c r="F381" s="507"/>
      <c r="G381" s="507"/>
      <c r="H381" s="506"/>
      <c r="I381" s="506"/>
      <c r="J381" s="506"/>
      <c r="K381" s="506"/>
      <c r="L381" s="506"/>
      <c r="M381" s="506"/>
      <c r="N381" s="506"/>
      <c r="O381" s="506"/>
      <c r="P381" s="557"/>
      <c r="Q381" s="506"/>
      <c r="R381" s="558"/>
      <c r="S381" s="506"/>
      <c r="T381" s="506"/>
      <c r="U381" s="506"/>
      <c r="V381" s="604"/>
      <c r="W381" s="506"/>
      <c r="X381" s="506"/>
      <c r="Y381" s="557"/>
      <c r="Z381" s="506"/>
      <c r="AA381" s="507"/>
      <c r="AB381" s="507"/>
      <c r="AC381" s="507"/>
      <c r="AD381" s="507"/>
      <c r="AE381" s="507"/>
      <c r="AF381" s="507"/>
      <c r="AG381" s="507"/>
      <c r="AH381" s="507"/>
      <c r="AI381" s="507"/>
      <c r="AJ381" s="507"/>
      <c r="AK381" s="507"/>
      <c r="AL381" s="507"/>
      <c r="AM381" s="507"/>
      <c r="AN381" s="507"/>
      <c r="AO381" s="507"/>
      <c r="AP381" s="507"/>
      <c r="AQ381" s="563"/>
      <c r="AR381" s="563"/>
      <c r="AS381" s="507"/>
      <c r="AT381" s="507"/>
      <c r="AU381" s="507"/>
      <c r="AV381" s="507"/>
      <c r="AW381" s="507"/>
      <c r="AX381" s="507"/>
      <c r="AY381" s="507"/>
      <c r="AZ381" s="507"/>
      <c r="BA381" s="507"/>
      <c r="BB381" s="507"/>
      <c r="BC381" s="507"/>
      <c r="BD381" s="507"/>
      <c r="BE381" s="507"/>
      <c r="BF381" s="507"/>
      <c r="BG381" s="507"/>
      <c r="BH381" s="507"/>
      <c r="BI381" s="507"/>
      <c r="BJ381" s="507"/>
      <c r="BK381" s="507"/>
      <c r="BL381" s="507"/>
      <c r="BM381" s="507"/>
    </row>
    <row r="382" spans="1:65" ht="27" customHeight="1" x14ac:dyDescent="0.2">
      <c r="A382" s="564"/>
      <c r="B382" s="507"/>
      <c r="C382" s="507"/>
      <c r="D382" s="507"/>
      <c r="E382" s="507"/>
      <c r="F382" s="507"/>
      <c r="G382" s="507"/>
      <c r="H382" s="506"/>
      <c r="I382" s="506"/>
      <c r="J382" s="506"/>
      <c r="K382" s="506"/>
      <c r="L382" s="506"/>
      <c r="M382" s="506"/>
      <c r="N382" s="506"/>
      <c r="O382" s="506"/>
      <c r="P382" s="557"/>
      <c r="Q382" s="506"/>
      <c r="R382" s="558"/>
      <c r="S382" s="506"/>
      <c r="T382" s="506"/>
      <c r="U382" s="506"/>
      <c r="V382" s="604"/>
      <c r="W382" s="506"/>
      <c r="X382" s="506"/>
      <c r="Y382" s="557"/>
      <c r="Z382" s="506"/>
      <c r="AA382" s="507"/>
      <c r="AB382" s="507"/>
      <c r="AC382" s="507"/>
      <c r="AD382" s="507"/>
      <c r="AE382" s="507"/>
      <c r="AF382" s="507"/>
      <c r="AG382" s="507"/>
      <c r="AH382" s="507"/>
      <c r="AI382" s="507"/>
      <c r="AJ382" s="507"/>
      <c r="AK382" s="507"/>
      <c r="AL382" s="507"/>
      <c r="AM382" s="507"/>
      <c r="AN382" s="507"/>
      <c r="AO382" s="507"/>
      <c r="AP382" s="507"/>
      <c r="AQ382" s="563"/>
      <c r="AR382" s="563"/>
      <c r="AS382" s="507"/>
      <c r="AT382" s="507"/>
      <c r="AU382" s="507"/>
      <c r="AV382" s="507"/>
      <c r="AW382" s="507"/>
      <c r="AX382" s="507"/>
      <c r="AY382" s="507"/>
      <c r="AZ382" s="507"/>
      <c r="BA382" s="507"/>
      <c r="BB382" s="507"/>
      <c r="BC382" s="507"/>
      <c r="BD382" s="507"/>
      <c r="BE382" s="507"/>
      <c r="BF382" s="507"/>
      <c r="BG382" s="507"/>
      <c r="BH382" s="507"/>
      <c r="BI382" s="507"/>
      <c r="BJ382" s="507"/>
      <c r="BK382" s="507"/>
      <c r="BL382" s="507"/>
      <c r="BM382" s="507"/>
    </row>
    <row r="383" spans="1:65" ht="27" customHeight="1" x14ac:dyDescent="0.2">
      <c r="A383" s="564"/>
      <c r="B383" s="507"/>
      <c r="C383" s="507"/>
      <c r="D383" s="507"/>
      <c r="E383" s="507"/>
      <c r="F383" s="507"/>
      <c r="G383" s="507"/>
      <c r="H383" s="506"/>
      <c r="I383" s="506"/>
      <c r="J383" s="506"/>
      <c r="K383" s="506"/>
      <c r="L383" s="506"/>
      <c r="M383" s="506"/>
      <c r="N383" s="506"/>
      <c r="O383" s="506"/>
      <c r="P383" s="557"/>
      <c r="Q383" s="506"/>
      <c r="R383" s="558"/>
      <c r="S383" s="506"/>
      <c r="T383" s="506"/>
      <c r="U383" s="506"/>
      <c r="V383" s="604"/>
      <c r="W383" s="506"/>
      <c r="X383" s="506"/>
      <c r="Y383" s="557"/>
      <c r="Z383" s="506"/>
      <c r="AA383" s="507"/>
      <c r="AB383" s="507"/>
      <c r="AC383" s="507"/>
      <c r="AD383" s="507"/>
      <c r="AE383" s="507"/>
      <c r="AF383" s="507"/>
      <c r="AG383" s="507"/>
      <c r="AH383" s="507"/>
      <c r="AI383" s="507"/>
      <c r="AJ383" s="507"/>
      <c r="AK383" s="507"/>
      <c r="AL383" s="507"/>
      <c r="AM383" s="507"/>
      <c r="AN383" s="507"/>
      <c r="AO383" s="507"/>
      <c r="AP383" s="507"/>
      <c r="AQ383" s="563"/>
      <c r="AR383" s="563"/>
      <c r="AS383" s="507"/>
      <c r="AT383" s="507"/>
      <c r="AU383" s="507"/>
      <c r="AV383" s="507"/>
      <c r="AW383" s="507"/>
      <c r="AX383" s="507"/>
      <c r="AY383" s="507"/>
      <c r="AZ383" s="507"/>
      <c r="BA383" s="507"/>
      <c r="BB383" s="507"/>
      <c r="BC383" s="507"/>
      <c r="BD383" s="507"/>
      <c r="BE383" s="507"/>
      <c r="BF383" s="507"/>
      <c r="BG383" s="507"/>
      <c r="BH383" s="507"/>
      <c r="BI383" s="507"/>
      <c r="BJ383" s="507"/>
      <c r="BK383" s="507"/>
      <c r="BL383" s="507"/>
      <c r="BM383" s="507"/>
    </row>
    <row r="384" spans="1:65" ht="27" customHeight="1" x14ac:dyDescent="0.2">
      <c r="A384" s="564"/>
      <c r="B384" s="507"/>
      <c r="C384" s="507"/>
      <c r="D384" s="507"/>
      <c r="E384" s="507"/>
      <c r="F384" s="507"/>
      <c r="G384" s="507"/>
      <c r="H384" s="506"/>
      <c r="I384" s="506"/>
      <c r="J384" s="506"/>
      <c r="K384" s="506"/>
      <c r="L384" s="506"/>
      <c r="M384" s="506"/>
      <c r="N384" s="506"/>
      <c r="O384" s="506"/>
      <c r="P384" s="557"/>
      <c r="Q384" s="506"/>
      <c r="R384" s="558"/>
      <c r="S384" s="506"/>
      <c r="T384" s="506"/>
      <c r="U384" s="506"/>
      <c r="V384" s="604"/>
      <c r="W384" s="506"/>
      <c r="X384" s="506"/>
      <c r="Y384" s="557"/>
      <c r="Z384" s="506"/>
      <c r="AA384" s="507"/>
      <c r="AB384" s="507"/>
      <c r="AC384" s="507"/>
      <c r="AD384" s="507"/>
      <c r="AE384" s="507"/>
      <c r="AF384" s="507"/>
      <c r="AG384" s="507"/>
      <c r="AH384" s="507"/>
      <c r="AI384" s="507"/>
      <c r="AJ384" s="507"/>
      <c r="AK384" s="507"/>
      <c r="AL384" s="507"/>
      <c r="AM384" s="507"/>
      <c r="AN384" s="507"/>
      <c r="AO384" s="507"/>
      <c r="AP384" s="507"/>
      <c r="AQ384" s="563"/>
      <c r="AR384" s="563"/>
      <c r="AS384" s="507"/>
      <c r="AT384" s="507"/>
      <c r="AU384" s="507"/>
      <c r="AV384" s="507"/>
      <c r="AW384" s="507"/>
      <c r="AX384" s="507"/>
      <c r="AY384" s="507"/>
      <c r="AZ384" s="507"/>
      <c r="BA384" s="507"/>
      <c r="BB384" s="507"/>
      <c r="BC384" s="507"/>
      <c r="BD384" s="507"/>
      <c r="BE384" s="507"/>
      <c r="BF384" s="507"/>
      <c r="BG384" s="507"/>
      <c r="BH384" s="507"/>
      <c r="BI384" s="507"/>
      <c r="BJ384" s="507"/>
      <c r="BK384" s="507"/>
      <c r="BL384" s="507"/>
      <c r="BM384" s="507"/>
    </row>
    <row r="385" spans="1:65" ht="27" customHeight="1" x14ac:dyDescent="0.2">
      <c r="A385" s="564"/>
      <c r="B385" s="507"/>
      <c r="C385" s="507"/>
      <c r="D385" s="507"/>
      <c r="E385" s="507"/>
      <c r="F385" s="507"/>
      <c r="G385" s="507"/>
      <c r="H385" s="506"/>
      <c r="I385" s="506"/>
      <c r="J385" s="506"/>
      <c r="K385" s="506"/>
      <c r="L385" s="506"/>
      <c r="M385" s="506"/>
      <c r="N385" s="506"/>
      <c r="O385" s="506"/>
      <c r="P385" s="557"/>
      <c r="Q385" s="506"/>
      <c r="R385" s="558"/>
      <c r="S385" s="506"/>
      <c r="T385" s="506"/>
      <c r="U385" s="506"/>
      <c r="V385" s="604"/>
      <c r="W385" s="506"/>
      <c r="X385" s="506"/>
      <c r="Y385" s="557"/>
      <c r="Z385" s="506"/>
      <c r="AA385" s="507"/>
      <c r="AB385" s="507"/>
      <c r="AC385" s="507"/>
      <c r="AD385" s="507"/>
      <c r="AE385" s="507"/>
      <c r="AF385" s="507"/>
      <c r="AG385" s="507"/>
      <c r="AH385" s="507"/>
      <c r="AI385" s="507"/>
      <c r="AJ385" s="507"/>
      <c r="AK385" s="507"/>
      <c r="AL385" s="507"/>
      <c r="AM385" s="507"/>
      <c r="AN385" s="507"/>
      <c r="AO385" s="507"/>
      <c r="AP385" s="507"/>
      <c r="AQ385" s="563"/>
      <c r="AR385" s="563"/>
      <c r="AS385" s="507"/>
      <c r="AT385" s="507"/>
      <c r="AU385" s="507"/>
      <c r="AV385" s="507"/>
      <c r="AW385" s="507"/>
      <c r="AX385" s="507"/>
      <c r="AY385" s="507"/>
      <c r="AZ385" s="507"/>
      <c r="BA385" s="507"/>
      <c r="BB385" s="507"/>
      <c r="BC385" s="507"/>
      <c r="BD385" s="507"/>
      <c r="BE385" s="507"/>
      <c r="BF385" s="507"/>
      <c r="BG385" s="507"/>
      <c r="BH385" s="507"/>
      <c r="BI385" s="507"/>
      <c r="BJ385" s="507"/>
      <c r="BK385" s="507"/>
      <c r="BL385" s="507"/>
      <c r="BM385" s="507"/>
    </row>
    <row r="386" spans="1:65" ht="27" customHeight="1" x14ac:dyDescent="0.2">
      <c r="A386" s="564"/>
      <c r="B386" s="507"/>
      <c r="C386" s="507"/>
      <c r="D386" s="507"/>
      <c r="E386" s="507"/>
      <c r="F386" s="507"/>
      <c r="G386" s="507"/>
      <c r="H386" s="506"/>
      <c r="I386" s="506"/>
      <c r="J386" s="506"/>
      <c r="K386" s="506"/>
      <c r="L386" s="506"/>
      <c r="M386" s="506"/>
      <c r="N386" s="506"/>
      <c r="O386" s="506"/>
      <c r="P386" s="557"/>
      <c r="Q386" s="506"/>
      <c r="R386" s="558"/>
      <c r="S386" s="506"/>
      <c r="T386" s="506"/>
      <c r="U386" s="506"/>
      <c r="V386" s="604"/>
      <c r="W386" s="506"/>
      <c r="X386" s="506"/>
      <c r="Y386" s="557"/>
      <c r="Z386" s="506"/>
      <c r="AA386" s="507"/>
      <c r="AB386" s="507"/>
      <c r="AC386" s="507"/>
      <c r="AD386" s="507"/>
      <c r="AE386" s="507"/>
      <c r="AF386" s="507"/>
      <c r="AG386" s="507"/>
      <c r="AH386" s="507"/>
      <c r="AI386" s="507"/>
      <c r="AJ386" s="507"/>
      <c r="AK386" s="507"/>
      <c r="AL386" s="507"/>
      <c r="AM386" s="507"/>
      <c r="AN386" s="507"/>
      <c r="AO386" s="507"/>
      <c r="AP386" s="507"/>
      <c r="AQ386" s="563"/>
      <c r="AR386" s="563"/>
      <c r="AS386" s="507"/>
      <c r="AT386" s="507"/>
      <c r="AU386" s="507"/>
      <c r="AV386" s="507"/>
      <c r="AW386" s="507"/>
      <c r="AX386" s="507"/>
      <c r="AY386" s="507"/>
      <c r="AZ386" s="507"/>
      <c r="BA386" s="507"/>
      <c r="BB386" s="507"/>
      <c r="BC386" s="507"/>
      <c r="BD386" s="507"/>
      <c r="BE386" s="507"/>
      <c r="BF386" s="507"/>
      <c r="BG386" s="507"/>
      <c r="BH386" s="507"/>
      <c r="BI386" s="507"/>
      <c r="BJ386" s="507"/>
      <c r="BK386" s="507"/>
      <c r="BL386" s="507"/>
      <c r="BM386" s="507"/>
    </row>
    <row r="387" spans="1:65" ht="27" customHeight="1" x14ac:dyDescent="0.2">
      <c r="A387" s="564"/>
      <c r="B387" s="507"/>
      <c r="C387" s="507"/>
      <c r="D387" s="507"/>
      <c r="E387" s="507"/>
      <c r="F387" s="507"/>
      <c r="G387" s="507"/>
      <c r="H387" s="506"/>
      <c r="I387" s="506"/>
      <c r="J387" s="506"/>
      <c r="K387" s="506"/>
      <c r="L387" s="506"/>
      <c r="M387" s="506"/>
      <c r="N387" s="506"/>
      <c r="O387" s="506"/>
      <c r="P387" s="557"/>
      <c r="Q387" s="506"/>
      <c r="R387" s="558"/>
      <c r="S387" s="506"/>
      <c r="T387" s="506"/>
      <c r="U387" s="506"/>
      <c r="V387" s="604"/>
      <c r="W387" s="506"/>
      <c r="X387" s="506"/>
      <c r="Y387" s="557"/>
      <c r="Z387" s="506"/>
      <c r="AA387" s="507"/>
      <c r="AB387" s="507"/>
      <c r="AC387" s="507"/>
      <c r="AD387" s="507"/>
      <c r="AE387" s="507"/>
      <c r="AF387" s="507"/>
      <c r="AG387" s="507"/>
      <c r="AH387" s="507"/>
      <c r="AI387" s="507"/>
      <c r="AJ387" s="507"/>
      <c r="AK387" s="507"/>
      <c r="AL387" s="507"/>
      <c r="AM387" s="507"/>
      <c r="AN387" s="507"/>
      <c r="AO387" s="507"/>
      <c r="AP387" s="507"/>
      <c r="AQ387" s="563"/>
      <c r="AR387" s="563"/>
      <c r="AS387" s="507"/>
      <c r="AT387" s="507"/>
      <c r="AU387" s="507"/>
      <c r="AV387" s="507"/>
      <c r="AW387" s="507"/>
      <c r="AX387" s="507"/>
      <c r="AY387" s="507"/>
      <c r="AZ387" s="507"/>
      <c r="BA387" s="507"/>
      <c r="BB387" s="507"/>
      <c r="BC387" s="507"/>
      <c r="BD387" s="507"/>
      <c r="BE387" s="507"/>
      <c r="BF387" s="507"/>
      <c r="BG387" s="507"/>
      <c r="BH387" s="507"/>
      <c r="BI387" s="507"/>
      <c r="BJ387" s="507"/>
      <c r="BK387" s="507"/>
      <c r="BL387" s="507"/>
      <c r="BM387" s="507"/>
    </row>
    <row r="388" spans="1:65" ht="27" customHeight="1" x14ac:dyDescent="0.2">
      <c r="A388" s="564"/>
      <c r="B388" s="507"/>
      <c r="C388" s="507"/>
      <c r="D388" s="507"/>
      <c r="E388" s="507"/>
      <c r="F388" s="507"/>
      <c r="G388" s="507"/>
      <c r="H388" s="506"/>
      <c r="I388" s="506"/>
      <c r="J388" s="506"/>
      <c r="K388" s="506"/>
      <c r="L388" s="506"/>
      <c r="M388" s="506"/>
      <c r="N388" s="506"/>
      <c r="O388" s="506"/>
      <c r="P388" s="557"/>
      <c r="Q388" s="506"/>
      <c r="R388" s="558"/>
      <c r="S388" s="506"/>
      <c r="T388" s="506"/>
      <c r="U388" s="506"/>
      <c r="V388" s="604"/>
      <c r="W388" s="506"/>
      <c r="X388" s="506"/>
      <c r="Y388" s="557"/>
      <c r="Z388" s="506"/>
      <c r="AA388" s="507"/>
      <c r="AB388" s="507"/>
      <c r="AC388" s="507"/>
      <c r="AD388" s="507"/>
      <c r="AE388" s="507"/>
      <c r="AF388" s="507"/>
      <c r="AG388" s="507"/>
      <c r="AH388" s="507"/>
      <c r="AI388" s="507"/>
      <c r="AJ388" s="507"/>
      <c r="AK388" s="507"/>
      <c r="AL388" s="507"/>
      <c r="AM388" s="507"/>
      <c r="AN388" s="507"/>
      <c r="AO388" s="507"/>
      <c r="AP388" s="507"/>
      <c r="AQ388" s="563"/>
      <c r="AR388" s="563"/>
      <c r="AS388" s="507"/>
      <c r="AT388" s="507"/>
      <c r="AU388" s="507"/>
      <c r="AV388" s="507"/>
      <c r="AW388" s="507"/>
      <c r="AX388" s="507"/>
      <c r="AY388" s="507"/>
      <c r="AZ388" s="507"/>
      <c r="BA388" s="507"/>
      <c r="BB388" s="507"/>
      <c r="BC388" s="507"/>
      <c r="BD388" s="507"/>
      <c r="BE388" s="507"/>
      <c r="BF388" s="507"/>
      <c r="BG388" s="507"/>
      <c r="BH388" s="507"/>
      <c r="BI388" s="507"/>
      <c r="BJ388" s="507"/>
      <c r="BK388" s="507"/>
      <c r="BL388" s="507"/>
      <c r="BM388" s="507"/>
    </row>
    <row r="389" spans="1:65" ht="27" customHeight="1" x14ac:dyDescent="0.2">
      <c r="A389" s="564"/>
      <c r="B389" s="507"/>
      <c r="C389" s="507"/>
      <c r="D389" s="507"/>
      <c r="E389" s="507"/>
      <c r="F389" s="507"/>
      <c r="G389" s="507"/>
      <c r="H389" s="506"/>
      <c r="I389" s="506"/>
      <c r="J389" s="506"/>
      <c r="K389" s="506"/>
      <c r="L389" s="506"/>
      <c r="M389" s="506"/>
      <c r="N389" s="506"/>
      <c r="O389" s="506"/>
      <c r="P389" s="557"/>
      <c r="Q389" s="506"/>
      <c r="R389" s="558"/>
      <c r="S389" s="506"/>
      <c r="T389" s="506"/>
      <c r="U389" s="506"/>
      <c r="V389" s="604"/>
      <c r="W389" s="506"/>
      <c r="X389" s="506"/>
      <c r="Y389" s="557"/>
      <c r="Z389" s="506"/>
      <c r="AA389" s="507"/>
      <c r="AB389" s="507"/>
      <c r="AC389" s="507"/>
      <c r="AD389" s="507"/>
      <c r="AE389" s="507"/>
      <c r="AF389" s="507"/>
      <c r="AG389" s="507"/>
      <c r="AH389" s="507"/>
      <c r="AI389" s="507"/>
      <c r="AJ389" s="507"/>
      <c r="AK389" s="507"/>
      <c r="AL389" s="507"/>
      <c r="AM389" s="507"/>
      <c r="AN389" s="507"/>
      <c r="AO389" s="507"/>
      <c r="AP389" s="507"/>
      <c r="AQ389" s="563"/>
      <c r="AR389" s="563"/>
      <c r="AS389" s="507"/>
      <c r="AT389" s="507"/>
      <c r="AU389" s="507"/>
      <c r="AV389" s="507"/>
      <c r="AW389" s="507"/>
      <c r="AX389" s="507"/>
      <c r="AY389" s="507"/>
      <c r="AZ389" s="507"/>
      <c r="BA389" s="507"/>
      <c r="BB389" s="507"/>
      <c r="BC389" s="507"/>
      <c r="BD389" s="507"/>
      <c r="BE389" s="507"/>
      <c r="BF389" s="507"/>
      <c r="BG389" s="507"/>
      <c r="BH389" s="507"/>
      <c r="BI389" s="507"/>
      <c r="BJ389" s="507"/>
      <c r="BK389" s="507"/>
      <c r="BL389" s="507"/>
      <c r="BM389" s="507"/>
    </row>
    <row r="390" spans="1:65" ht="27" customHeight="1" x14ac:dyDescent="0.2">
      <c r="A390" s="564"/>
      <c r="B390" s="507"/>
      <c r="C390" s="507"/>
      <c r="D390" s="507"/>
      <c r="E390" s="507"/>
      <c r="F390" s="507"/>
      <c r="G390" s="507"/>
      <c r="H390" s="506"/>
      <c r="I390" s="506"/>
      <c r="J390" s="506"/>
      <c r="K390" s="506"/>
      <c r="L390" s="506"/>
      <c r="M390" s="506"/>
      <c r="N390" s="506"/>
      <c r="O390" s="506"/>
      <c r="P390" s="557"/>
      <c r="Q390" s="506"/>
      <c r="R390" s="558"/>
      <c r="S390" s="506"/>
      <c r="T390" s="506"/>
      <c r="U390" s="506"/>
      <c r="V390" s="604"/>
      <c r="W390" s="506"/>
      <c r="X390" s="506"/>
      <c r="Y390" s="557"/>
      <c r="Z390" s="506"/>
      <c r="AA390" s="507"/>
      <c r="AB390" s="507"/>
      <c r="AC390" s="507"/>
      <c r="AD390" s="507"/>
      <c r="AE390" s="507"/>
      <c r="AF390" s="507"/>
      <c r="AG390" s="507"/>
      <c r="AH390" s="507"/>
      <c r="AI390" s="507"/>
      <c r="AJ390" s="507"/>
      <c r="AK390" s="507"/>
      <c r="AL390" s="507"/>
      <c r="AM390" s="507"/>
      <c r="AN390" s="507"/>
      <c r="AO390" s="507"/>
      <c r="AP390" s="507"/>
      <c r="AQ390" s="563"/>
      <c r="AR390" s="563"/>
      <c r="AS390" s="507"/>
      <c r="AT390" s="507"/>
      <c r="AU390" s="507"/>
      <c r="AV390" s="507"/>
      <c r="AW390" s="507"/>
      <c r="AX390" s="507"/>
      <c r="AY390" s="507"/>
      <c r="AZ390" s="507"/>
      <c r="BA390" s="507"/>
      <c r="BB390" s="507"/>
      <c r="BC390" s="507"/>
      <c r="BD390" s="507"/>
      <c r="BE390" s="507"/>
      <c r="BF390" s="507"/>
      <c r="BG390" s="507"/>
      <c r="BH390" s="507"/>
      <c r="BI390" s="507"/>
      <c r="BJ390" s="507"/>
      <c r="BK390" s="507"/>
      <c r="BL390" s="507"/>
      <c r="BM390" s="507"/>
    </row>
    <row r="391" spans="1:65" ht="27" customHeight="1" x14ac:dyDescent="0.2">
      <c r="A391" s="564"/>
      <c r="B391" s="507"/>
      <c r="C391" s="507"/>
      <c r="D391" s="507"/>
      <c r="E391" s="507"/>
      <c r="F391" s="507"/>
      <c r="G391" s="507"/>
      <c r="H391" s="506"/>
      <c r="I391" s="506"/>
      <c r="J391" s="506"/>
      <c r="K391" s="506"/>
      <c r="L391" s="506"/>
      <c r="M391" s="506"/>
      <c r="N391" s="506"/>
      <c r="O391" s="506"/>
      <c r="P391" s="557"/>
      <c r="Q391" s="506"/>
      <c r="R391" s="558"/>
      <c r="S391" s="506"/>
      <c r="T391" s="506"/>
      <c r="U391" s="506"/>
      <c r="V391" s="604"/>
      <c r="W391" s="506"/>
      <c r="X391" s="506"/>
      <c r="Y391" s="557"/>
      <c r="Z391" s="506"/>
      <c r="AA391" s="507"/>
      <c r="AB391" s="507"/>
      <c r="AC391" s="507"/>
      <c r="AD391" s="507"/>
      <c r="AE391" s="507"/>
      <c r="AF391" s="507"/>
      <c r="AG391" s="507"/>
      <c r="AH391" s="507"/>
      <c r="AI391" s="507"/>
      <c r="AJ391" s="507"/>
      <c r="AK391" s="507"/>
      <c r="AL391" s="507"/>
      <c r="AM391" s="507"/>
      <c r="AN391" s="507"/>
      <c r="AO391" s="507"/>
      <c r="AP391" s="507"/>
      <c r="AQ391" s="563"/>
      <c r="AR391" s="563"/>
      <c r="AS391" s="507"/>
      <c r="AT391" s="507"/>
      <c r="AU391" s="507"/>
      <c r="AV391" s="507"/>
      <c r="AW391" s="507"/>
      <c r="AX391" s="507"/>
      <c r="AY391" s="507"/>
      <c r="AZ391" s="507"/>
      <c r="BA391" s="507"/>
      <c r="BB391" s="507"/>
      <c r="BC391" s="507"/>
      <c r="BD391" s="507"/>
      <c r="BE391" s="507"/>
      <c r="BF391" s="507"/>
      <c r="BG391" s="507"/>
      <c r="BH391" s="507"/>
      <c r="BI391" s="507"/>
      <c r="BJ391" s="507"/>
      <c r="BK391" s="507"/>
      <c r="BL391" s="507"/>
      <c r="BM391" s="507"/>
    </row>
    <row r="392" spans="1:65" ht="27" customHeight="1" x14ac:dyDescent="0.2">
      <c r="A392" s="564"/>
      <c r="B392" s="507"/>
      <c r="C392" s="507"/>
      <c r="D392" s="507"/>
      <c r="E392" s="507"/>
      <c r="F392" s="507"/>
      <c r="G392" s="507"/>
      <c r="H392" s="506"/>
      <c r="I392" s="506"/>
      <c r="J392" s="506"/>
      <c r="K392" s="506"/>
      <c r="L392" s="506"/>
      <c r="M392" s="506"/>
      <c r="N392" s="506"/>
      <c r="O392" s="506"/>
      <c r="P392" s="557"/>
      <c r="Q392" s="506"/>
      <c r="R392" s="558"/>
      <c r="S392" s="506"/>
      <c r="T392" s="506"/>
      <c r="U392" s="506"/>
      <c r="V392" s="604"/>
      <c r="W392" s="506"/>
      <c r="X392" s="506"/>
      <c r="Y392" s="557"/>
      <c r="Z392" s="506"/>
      <c r="AA392" s="507"/>
      <c r="AB392" s="507"/>
      <c r="AC392" s="507"/>
      <c r="AD392" s="507"/>
      <c r="AE392" s="507"/>
      <c r="AF392" s="507"/>
      <c r="AG392" s="507"/>
      <c r="AH392" s="507"/>
      <c r="AI392" s="507"/>
      <c r="AJ392" s="507"/>
      <c r="AK392" s="507"/>
      <c r="AL392" s="507"/>
      <c r="AM392" s="507"/>
      <c r="AN392" s="507"/>
      <c r="AO392" s="507"/>
      <c r="AP392" s="507"/>
      <c r="AQ392" s="563"/>
      <c r="AR392" s="563"/>
      <c r="AS392" s="507"/>
      <c r="AT392" s="507"/>
      <c r="AU392" s="507"/>
      <c r="AV392" s="507"/>
      <c r="AW392" s="507"/>
      <c r="AX392" s="507"/>
      <c r="AY392" s="507"/>
      <c r="AZ392" s="507"/>
      <c r="BA392" s="507"/>
      <c r="BB392" s="507"/>
      <c r="BC392" s="507"/>
      <c r="BD392" s="507"/>
      <c r="BE392" s="507"/>
      <c r="BF392" s="507"/>
      <c r="BG392" s="507"/>
      <c r="BH392" s="507"/>
      <c r="BI392" s="507"/>
      <c r="BJ392" s="507"/>
      <c r="BK392" s="507"/>
      <c r="BL392" s="507"/>
      <c r="BM392" s="507"/>
    </row>
    <row r="393" spans="1:65" ht="27" customHeight="1" x14ac:dyDescent="0.2">
      <c r="A393" s="564"/>
      <c r="B393" s="507"/>
      <c r="C393" s="507"/>
      <c r="D393" s="507"/>
      <c r="E393" s="507"/>
      <c r="F393" s="507"/>
      <c r="G393" s="507"/>
      <c r="H393" s="506"/>
      <c r="I393" s="506"/>
      <c r="J393" s="506"/>
      <c r="K393" s="506"/>
      <c r="L393" s="506"/>
      <c r="M393" s="506"/>
      <c r="N393" s="506"/>
      <c r="O393" s="506"/>
      <c r="P393" s="557"/>
      <c r="Q393" s="506"/>
      <c r="R393" s="558"/>
      <c r="S393" s="506"/>
      <c r="T393" s="506"/>
      <c r="U393" s="506"/>
      <c r="V393" s="604"/>
      <c r="W393" s="506"/>
      <c r="X393" s="506"/>
      <c r="Y393" s="557"/>
      <c r="Z393" s="506"/>
      <c r="AA393" s="507"/>
      <c r="AB393" s="507"/>
      <c r="AC393" s="507"/>
      <c r="AD393" s="507"/>
      <c r="AE393" s="507"/>
      <c r="AF393" s="507"/>
      <c r="AG393" s="507"/>
      <c r="AH393" s="507"/>
      <c r="AI393" s="507"/>
      <c r="AJ393" s="507"/>
      <c r="AK393" s="507"/>
      <c r="AL393" s="507"/>
      <c r="AM393" s="507"/>
      <c r="AN393" s="507"/>
      <c r="AO393" s="507"/>
      <c r="AP393" s="507"/>
      <c r="AQ393" s="563"/>
      <c r="AR393" s="563"/>
      <c r="AS393" s="507"/>
      <c r="AT393" s="507"/>
      <c r="AU393" s="507"/>
      <c r="AV393" s="507"/>
      <c r="AW393" s="507"/>
      <c r="AX393" s="507"/>
      <c r="AY393" s="507"/>
      <c r="AZ393" s="507"/>
      <c r="BA393" s="507"/>
      <c r="BB393" s="507"/>
      <c r="BC393" s="507"/>
      <c r="BD393" s="507"/>
      <c r="BE393" s="507"/>
      <c r="BF393" s="507"/>
      <c r="BG393" s="507"/>
      <c r="BH393" s="507"/>
      <c r="BI393" s="507"/>
      <c r="BJ393" s="507"/>
      <c r="BK393" s="507"/>
      <c r="BL393" s="507"/>
      <c r="BM393" s="507"/>
    </row>
    <row r="394" spans="1:65" ht="27" customHeight="1" x14ac:dyDescent="0.2">
      <c r="A394" s="564"/>
      <c r="B394" s="507"/>
      <c r="C394" s="507"/>
      <c r="D394" s="507"/>
      <c r="E394" s="507"/>
      <c r="F394" s="507"/>
      <c r="G394" s="507"/>
      <c r="H394" s="506"/>
      <c r="I394" s="506"/>
      <c r="J394" s="506"/>
      <c r="K394" s="506"/>
      <c r="L394" s="506"/>
      <c r="M394" s="506"/>
      <c r="N394" s="506"/>
      <c r="O394" s="506"/>
      <c r="P394" s="557"/>
      <c r="Q394" s="506"/>
      <c r="R394" s="558"/>
      <c r="S394" s="506"/>
      <c r="T394" s="506"/>
      <c r="U394" s="506"/>
      <c r="V394" s="604"/>
      <c r="W394" s="506"/>
      <c r="X394" s="506"/>
      <c r="Y394" s="557"/>
      <c r="Z394" s="506"/>
      <c r="AA394" s="507"/>
      <c r="AB394" s="507"/>
      <c r="AC394" s="507"/>
      <c r="AD394" s="507"/>
      <c r="AE394" s="507"/>
      <c r="AF394" s="507"/>
      <c r="AG394" s="507"/>
      <c r="AH394" s="507"/>
      <c r="AI394" s="507"/>
      <c r="AJ394" s="507"/>
      <c r="AK394" s="507"/>
      <c r="AL394" s="507"/>
      <c r="AM394" s="507"/>
      <c r="AN394" s="507"/>
      <c r="AO394" s="507"/>
      <c r="AP394" s="507"/>
      <c r="AQ394" s="563"/>
      <c r="AR394" s="563"/>
      <c r="AS394" s="507"/>
      <c r="AT394" s="507"/>
      <c r="AU394" s="507"/>
      <c r="AV394" s="507"/>
      <c r="AW394" s="507"/>
      <c r="AX394" s="507"/>
      <c r="AY394" s="507"/>
      <c r="AZ394" s="507"/>
      <c r="BA394" s="507"/>
      <c r="BB394" s="507"/>
      <c r="BC394" s="507"/>
      <c r="BD394" s="507"/>
      <c r="BE394" s="507"/>
      <c r="BF394" s="507"/>
      <c r="BG394" s="507"/>
      <c r="BH394" s="507"/>
      <c r="BI394" s="507"/>
      <c r="BJ394" s="507"/>
      <c r="BK394" s="507"/>
      <c r="BL394" s="507"/>
      <c r="BM394" s="507"/>
    </row>
    <row r="395" spans="1:65" ht="27" customHeight="1" x14ac:dyDescent="0.2">
      <c r="A395" s="564"/>
      <c r="B395" s="507"/>
      <c r="C395" s="507"/>
      <c r="D395" s="507"/>
      <c r="E395" s="507"/>
      <c r="F395" s="507"/>
      <c r="G395" s="507"/>
      <c r="H395" s="506"/>
      <c r="I395" s="506"/>
      <c r="J395" s="506"/>
      <c r="K395" s="506"/>
      <c r="L395" s="506"/>
      <c r="M395" s="506"/>
      <c r="N395" s="506"/>
      <c r="O395" s="506"/>
      <c r="P395" s="557"/>
      <c r="Q395" s="506"/>
      <c r="R395" s="558"/>
      <c r="S395" s="506"/>
      <c r="T395" s="506"/>
      <c r="U395" s="506"/>
      <c r="V395" s="604"/>
      <c r="W395" s="506"/>
      <c r="X395" s="506"/>
      <c r="Y395" s="557"/>
      <c r="Z395" s="506"/>
      <c r="AA395" s="507"/>
      <c r="AB395" s="507"/>
      <c r="AC395" s="507"/>
      <c r="AD395" s="507"/>
      <c r="AE395" s="507"/>
      <c r="AF395" s="507"/>
      <c r="AG395" s="507"/>
      <c r="AH395" s="507"/>
      <c r="AI395" s="507"/>
      <c r="AJ395" s="507"/>
      <c r="AK395" s="507"/>
      <c r="AL395" s="507"/>
      <c r="AM395" s="507"/>
      <c r="AN395" s="507"/>
      <c r="AO395" s="507"/>
      <c r="AP395" s="507"/>
      <c r="AQ395" s="563"/>
      <c r="AR395" s="563"/>
      <c r="AS395" s="507"/>
      <c r="AT395" s="507"/>
      <c r="AU395" s="507"/>
      <c r="AV395" s="507"/>
      <c r="AW395" s="507"/>
      <c r="AX395" s="507"/>
      <c r="AY395" s="507"/>
      <c r="AZ395" s="507"/>
      <c r="BA395" s="507"/>
      <c r="BB395" s="507"/>
      <c r="BC395" s="507"/>
      <c r="BD395" s="507"/>
      <c r="BE395" s="507"/>
      <c r="BF395" s="507"/>
      <c r="BG395" s="507"/>
      <c r="BH395" s="507"/>
      <c r="BI395" s="507"/>
      <c r="BJ395" s="507"/>
      <c r="BK395" s="507"/>
      <c r="BL395" s="507"/>
      <c r="BM395" s="507"/>
    </row>
    <row r="396" spans="1:65" ht="27" customHeight="1" x14ac:dyDescent="0.2">
      <c r="A396" s="564"/>
      <c r="B396" s="507"/>
      <c r="C396" s="507"/>
      <c r="D396" s="507"/>
      <c r="E396" s="507"/>
      <c r="F396" s="507"/>
      <c r="G396" s="507"/>
      <c r="H396" s="506"/>
      <c r="I396" s="506"/>
      <c r="J396" s="506"/>
      <c r="K396" s="506"/>
      <c r="L396" s="506"/>
      <c r="M396" s="506"/>
      <c r="N396" s="506"/>
      <c r="O396" s="506"/>
      <c r="P396" s="557"/>
      <c r="Q396" s="506"/>
      <c r="R396" s="558"/>
      <c r="S396" s="506"/>
      <c r="T396" s="506"/>
      <c r="U396" s="506"/>
      <c r="V396" s="604"/>
      <c r="W396" s="506"/>
      <c r="X396" s="506"/>
      <c r="Y396" s="557"/>
      <c r="Z396" s="506"/>
      <c r="AA396" s="507"/>
      <c r="AB396" s="507"/>
      <c r="AC396" s="507"/>
      <c r="AD396" s="507"/>
      <c r="AE396" s="507"/>
      <c r="AF396" s="507"/>
      <c r="AG396" s="507"/>
      <c r="AH396" s="507"/>
      <c r="AI396" s="507"/>
      <c r="AJ396" s="507"/>
      <c r="AK396" s="507"/>
      <c r="AL396" s="507"/>
      <c r="AM396" s="507"/>
      <c r="AN396" s="507"/>
      <c r="AO396" s="507"/>
      <c r="AP396" s="507"/>
      <c r="AQ396" s="563"/>
      <c r="AR396" s="563"/>
      <c r="AS396" s="507"/>
      <c r="AT396" s="507"/>
      <c r="AU396" s="507"/>
      <c r="AV396" s="507"/>
      <c r="AW396" s="507"/>
      <c r="AX396" s="507"/>
      <c r="AY396" s="507"/>
      <c r="AZ396" s="507"/>
      <c r="BA396" s="507"/>
      <c r="BB396" s="507"/>
      <c r="BC396" s="507"/>
      <c r="BD396" s="507"/>
      <c r="BE396" s="507"/>
      <c r="BF396" s="507"/>
      <c r="BG396" s="507"/>
      <c r="BH396" s="507"/>
      <c r="BI396" s="507"/>
      <c r="BJ396" s="507"/>
      <c r="BK396" s="507"/>
      <c r="BL396" s="507"/>
      <c r="BM396" s="507"/>
    </row>
    <row r="397" spans="1:65" ht="27" customHeight="1" x14ac:dyDescent="0.2">
      <c r="A397" s="564"/>
      <c r="B397" s="507"/>
      <c r="C397" s="507"/>
      <c r="D397" s="507"/>
      <c r="E397" s="507"/>
      <c r="F397" s="507"/>
      <c r="G397" s="507"/>
      <c r="H397" s="506"/>
      <c r="I397" s="506"/>
      <c r="J397" s="506"/>
      <c r="K397" s="506"/>
      <c r="L397" s="506"/>
      <c r="M397" s="506"/>
      <c r="N397" s="506"/>
      <c r="O397" s="506"/>
      <c r="P397" s="557"/>
      <c r="Q397" s="506"/>
      <c r="R397" s="558"/>
      <c r="S397" s="506"/>
      <c r="T397" s="506"/>
      <c r="U397" s="506"/>
      <c r="V397" s="604"/>
      <c r="W397" s="506"/>
      <c r="X397" s="506"/>
      <c r="Y397" s="557"/>
      <c r="Z397" s="506"/>
      <c r="AA397" s="507"/>
      <c r="AB397" s="507"/>
      <c r="AC397" s="507"/>
      <c r="AD397" s="507"/>
      <c r="AE397" s="507"/>
      <c r="AF397" s="507"/>
      <c r="AG397" s="507"/>
      <c r="AH397" s="507"/>
      <c r="AI397" s="507"/>
      <c r="AJ397" s="507"/>
      <c r="AK397" s="507"/>
      <c r="AL397" s="507"/>
      <c r="AM397" s="507"/>
      <c r="AN397" s="507"/>
      <c r="AO397" s="507"/>
      <c r="AP397" s="507"/>
      <c r="AQ397" s="563"/>
      <c r="AR397" s="563"/>
      <c r="AS397" s="507"/>
      <c r="AT397" s="507"/>
      <c r="AU397" s="507"/>
      <c r="AV397" s="507"/>
      <c r="AW397" s="507"/>
      <c r="AX397" s="507"/>
      <c r="AY397" s="507"/>
      <c r="AZ397" s="507"/>
      <c r="BA397" s="507"/>
      <c r="BB397" s="507"/>
      <c r="BC397" s="507"/>
      <c r="BD397" s="507"/>
      <c r="BE397" s="507"/>
      <c r="BF397" s="507"/>
      <c r="BG397" s="507"/>
      <c r="BH397" s="507"/>
      <c r="BI397" s="507"/>
      <c r="BJ397" s="507"/>
      <c r="BK397" s="507"/>
      <c r="BL397" s="507"/>
      <c r="BM397" s="507"/>
    </row>
    <row r="398" spans="1:65" ht="27" customHeight="1" x14ac:dyDescent="0.2">
      <c r="A398" s="564"/>
      <c r="B398" s="507"/>
      <c r="C398" s="507"/>
      <c r="D398" s="507"/>
      <c r="E398" s="507"/>
      <c r="F398" s="507"/>
      <c r="G398" s="507"/>
      <c r="H398" s="506"/>
      <c r="I398" s="506"/>
      <c r="J398" s="506"/>
      <c r="K398" s="506"/>
      <c r="L398" s="506"/>
      <c r="M398" s="506"/>
      <c r="N398" s="506"/>
      <c r="O398" s="506"/>
      <c r="P398" s="557"/>
      <c r="Q398" s="506"/>
      <c r="R398" s="558"/>
      <c r="S398" s="506"/>
      <c r="T398" s="506"/>
      <c r="U398" s="506"/>
      <c r="V398" s="604"/>
      <c r="W398" s="506"/>
      <c r="X398" s="506"/>
      <c r="Y398" s="557"/>
      <c r="Z398" s="506"/>
      <c r="AA398" s="507"/>
      <c r="AB398" s="507"/>
      <c r="AC398" s="507"/>
      <c r="AD398" s="507"/>
      <c r="AE398" s="507"/>
      <c r="AF398" s="507"/>
      <c r="AG398" s="507"/>
      <c r="AH398" s="507"/>
      <c r="AI398" s="507"/>
      <c r="AJ398" s="507"/>
      <c r="AK398" s="507"/>
      <c r="AL398" s="507"/>
      <c r="AM398" s="507"/>
      <c r="AN398" s="507"/>
      <c r="AO398" s="507"/>
      <c r="AP398" s="507"/>
      <c r="AQ398" s="563"/>
      <c r="AR398" s="563"/>
      <c r="AS398" s="507"/>
      <c r="AT398" s="507"/>
      <c r="AU398" s="507"/>
      <c r="AV398" s="507"/>
      <c r="AW398" s="507"/>
      <c r="AX398" s="507"/>
      <c r="AY398" s="507"/>
      <c r="AZ398" s="507"/>
      <c r="BA398" s="507"/>
      <c r="BB398" s="507"/>
      <c r="BC398" s="507"/>
      <c r="BD398" s="507"/>
      <c r="BE398" s="507"/>
      <c r="BF398" s="507"/>
      <c r="BG398" s="507"/>
      <c r="BH398" s="507"/>
      <c r="BI398" s="507"/>
      <c r="BJ398" s="507"/>
      <c r="BK398" s="507"/>
      <c r="BL398" s="507"/>
      <c r="BM398" s="507"/>
    </row>
    <row r="399" spans="1:65" ht="27" customHeight="1" x14ac:dyDescent="0.2">
      <c r="A399" s="564"/>
      <c r="B399" s="507"/>
      <c r="C399" s="507"/>
      <c r="D399" s="507"/>
      <c r="E399" s="507"/>
      <c r="F399" s="507"/>
      <c r="G399" s="507"/>
      <c r="H399" s="506"/>
      <c r="I399" s="506"/>
      <c r="J399" s="506"/>
      <c r="K399" s="506"/>
      <c r="L399" s="506"/>
      <c r="M399" s="506"/>
      <c r="N399" s="506"/>
      <c r="O399" s="506"/>
      <c r="P399" s="557"/>
      <c r="Q399" s="506"/>
      <c r="R399" s="558"/>
      <c r="S399" s="506"/>
      <c r="T399" s="506"/>
      <c r="U399" s="506"/>
      <c r="V399" s="604"/>
      <c r="W399" s="506"/>
      <c r="X399" s="506"/>
      <c r="Y399" s="557"/>
      <c r="Z399" s="506"/>
      <c r="AA399" s="507"/>
      <c r="AB399" s="507"/>
      <c r="AC399" s="507"/>
      <c r="AD399" s="507"/>
      <c r="AE399" s="507"/>
      <c r="AF399" s="507"/>
      <c r="AG399" s="507"/>
      <c r="AH399" s="507"/>
      <c r="AI399" s="507"/>
      <c r="AJ399" s="507"/>
      <c r="AK399" s="507"/>
      <c r="AL399" s="507"/>
      <c r="AM399" s="507"/>
      <c r="AN399" s="507"/>
      <c r="AO399" s="507"/>
      <c r="AP399" s="507"/>
      <c r="AQ399" s="563"/>
      <c r="AR399" s="563"/>
      <c r="AS399" s="507"/>
      <c r="AT399" s="507"/>
      <c r="AU399" s="507"/>
      <c r="AV399" s="507"/>
      <c r="AW399" s="507"/>
      <c r="AX399" s="507"/>
      <c r="AY399" s="507"/>
      <c r="AZ399" s="507"/>
      <c r="BA399" s="507"/>
      <c r="BB399" s="507"/>
      <c r="BC399" s="507"/>
      <c r="BD399" s="507"/>
      <c r="BE399" s="507"/>
      <c r="BF399" s="507"/>
      <c r="BG399" s="507"/>
      <c r="BH399" s="507"/>
      <c r="BI399" s="507"/>
      <c r="BJ399" s="507"/>
      <c r="BK399" s="507"/>
      <c r="BL399" s="507"/>
      <c r="BM399" s="507"/>
    </row>
    <row r="400" spans="1:65" ht="27" customHeight="1" x14ac:dyDescent="0.2">
      <c r="A400" s="564"/>
      <c r="B400" s="507"/>
      <c r="C400" s="507"/>
      <c r="D400" s="507"/>
      <c r="E400" s="507"/>
      <c r="F400" s="507"/>
      <c r="G400" s="507"/>
      <c r="H400" s="506"/>
      <c r="I400" s="506"/>
      <c r="J400" s="506"/>
      <c r="K400" s="506"/>
      <c r="L400" s="506"/>
      <c r="M400" s="506"/>
      <c r="N400" s="506"/>
      <c r="O400" s="506"/>
      <c r="P400" s="557"/>
      <c r="Q400" s="506"/>
      <c r="R400" s="558"/>
      <c r="S400" s="506"/>
      <c r="T400" s="506"/>
      <c r="U400" s="506"/>
      <c r="V400" s="604"/>
      <c r="W400" s="506"/>
      <c r="X400" s="506"/>
      <c r="Y400" s="557"/>
      <c r="Z400" s="506"/>
      <c r="AA400" s="507"/>
      <c r="AB400" s="507"/>
      <c r="AC400" s="507"/>
      <c r="AD400" s="507"/>
      <c r="AE400" s="507"/>
      <c r="AF400" s="507"/>
      <c r="AG400" s="507"/>
      <c r="AH400" s="507"/>
      <c r="AI400" s="507"/>
      <c r="AJ400" s="507"/>
      <c r="AK400" s="507"/>
      <c r="AL400" s="507"/>
      <c r="AM400" s="507"/>
      <c r="AN400" s="507"/>
      <c r="AO400" s="507"/>
      <c r="AP400" s="507"/>
      <c r="AQ400" s="563"/>
      <c r="AR400" s="563"/>
      <c r="AS400" s="507"/>
      <c r="AT400" s="507"/>
      <c r="AU400" s="507"/>
      <c r="AV400" s="507"/>
      <c r="AW400" s="507"/>
      <c r="AX400" s="507"/>
      <c r="AY400" s="507"/>
      <c r="AZ400" s="507"/>
      <c r="BA400" s="507"/>
      <c r="BB400" s="507"/>
      <c r="BC400" s="507"/>
      <c r="BD400" s="507"/>
      <c r="BE400" s="507"/>
      <c r="BF400" s="507"/>
      <c r="BG400" s="507"/>
      <c r="BH400" s="507"/>
      <c r="BI400" s="507"/>
      <c r="BJ400" s="507"/>
      <c r="BK400" s="507"/>
      <c r="BL400" s="507"/>
      <c r="BM400" s="507"/>
    </row>
    <row r="401" spans="1:65" ht="27" customHeight="1" x14ac:dyDescent="0.2">
      <c r="A401" s="564"/>
      <c r="B401" s="507"/>
      <c r="C401" s="507"/>
      <c r="D401" s="507"/>
      <c r="E401" s="507"/>
      <c r="F401" s="507"/>
      <c r="G401" s="507"/>
      <c r="H401" s="506"/>
      <c r="I401" s="506"/>
      <c r="J401" s="506"/>
      <c r="K401" s="506"/>
      <c r="L401" s="506"/>
      <c r="M401" s="506"/>
      <c r="N401" s="506"/>
      <c r="O401" s="506"/>
      <c r="P401" s="557"/>
      <c r="Q401" s="506"/>
      <c r="R401" s="558"/>
      <c r="S401" s="506"/>
      <c r="T401" s="506"/>
      <c r="U401" s="506"/>
      <c r="V401" s="604"/>
      <c r="W401" s="506"/>
      <c r="X401" s="506"/>
      <c r="Y401" s="557"/>
      <c r="Z401" s="506"/>
      <c r="AA401" s="507"/>
      <c r="AB401" s="507"/>
      <c r="AC401" s="507"/>
      <c r="AD401" s="507"/>
      <c r="AE401" s="507"/>
      <c r="AF401" s="507"/>
      <c r="AG401" s="507"/>
      <c r="AH401" s="507"/>
      <c r="AI401" s="507"/>
      <c r="AJ401" s="507"/>
      <c r="AK401" s="507"/>
      <c r="AL401" s="507"/>
      <c r="AM401" s="507"/>
      <c r="AN401" s="507"/>
      <c r="AO401" s="507"/>
      <c r="AP401" s="507"/>
      <c r="AQ401" s="563"/>
      <c r="AR401" s="563"/>
      <c r="AS401" s="507"/>
      <c r="AT401" s="507"/>
      <c r="AU401" s="507"/>
      <c r="AV401" s="507"/>
      <c r="AW401" s="507"/>
      <c r="AX401" s="507"/>
      <c r="AY401" s="507"/>
      <c r="AZ401" s="507"/>
      <c r="BA401" s="507"/>
      <c r="BB401" s="507"/>
      <c r="BC401" s="507"/>
      <c r="BD401" s="507"/>
      <c r="BE401" s="507"/>
      <c r="BF401" s="507"/>
      <c r="BG401" s="507"/>
      <c r="BH401" s="507"/>
      <c r="BI401" s="507"/>
      <c r="BJ401" s="507"/>
      <c r="BK401" s="507"/>
      <c r="BL401" s="507"/>
      <c r="BM401" s="507"/>
    </row>
    <row r="402" spans="1:65" ht="27" customHeight="1" x14ac:dyDescent="0.2">
      <c r="A402" s="564"/>
      <c r="B402" s="507"/>
      <c r="C402" s="507"/>
      <c r="D402" s="507"/>
      <c r="E402" s="507"/>
      <c r="F402" s="507"/>
      <c r="G402" s="507"/>
      <c r="H402" s="506"/>
      <c r="I402" s="506"/>
      <c r="J402" s="506"/>
      <c r="K402" s="506"/>
      <c r="L402" s="506"/>
      <c r="M402" s="506"/>
      <c r="N402" s="506"/>
      <c r="O402" s="506"/>
      <c r="P402" s="557"/>
      <c r="Q402" s="506"/>
      <c r="R402" s="558"/>
      <c r="S402" s="506"/>
      <c r="T402" s="506"/>
      <c r="U402" s="506"/>
      <c r="V402" s="604"/>
      <c r="W402" s="506"/>
      <c r="X402" s="506"/>
      <c r="Y402" s="557"/>
      <c r="Z402" s="506"/>
      <c r="AA402" s="507"/>
      <c r="AB402" s="507"/>
      <c r="AC402" s="507"/>
      <c r="AD402" s="507"/>
      <c r="AE402" s="507"/>
      <c r="AF402" s="507"/>
      <c r="AG402" s="507"/>
      <c r="AH402" s="507"/>
      <c r="AI402" s="507"/>
      <c r="AJ402" s="507"/>
      <c r="AK402" s="507"/>
      <c r="AL402" s="507"/>
      <c r="AM402" s="507"/>
      <c r="AN402" s="507"/>
      <c r="AO402" s="507"/>
      <c r="AP402" s="507"/>
      <c r="AQ402" s="563"/>
      <c r="AR402" s="563"/>
      <c r="AS402" s="507"/>
      <c r="AT402" s="507"/>
      <c r="AU402" s="507"/>
      <c r="AV402" s="507"/>
      <c r="AW402" s="507"/>
      <c r="AX402" s="507"/>
      <c r="AY402" s="507"/>
      <c r="AZ402" s="507"/>
      <c r="BA402" s="507"/>
      <c r="BB402" s="507"/>
      <c r="BC402" s="507"/>
      <c r="BD402" s="507"/>
      <c r="BE402" s="507"/>
      <c r="BF402" s="507"/>
      <c r="BG402" s="507"/>
      <c r="BH402" s="507"/>
      <c r="BI402" s="507"/>
      <c r="BJ402" s="507"/>
      <c r="BK402" s="507"/>
      <c r="BL402" s="507"/>
      <c r="BM402" s="507"/>
    </row>
    <row r="403" spans="1:65" ht="27" customHeight="1" x14ac:dyDescent="0.2">
      <c r="A403" s="564"/>
      <c r="B403" s="507"/>
      <c r="C403" s="507"/>
      <c r="D403" s="507"/>
      <c r="E403" s="507"/>
      <c r="F403" s="507"/>
      <c r="G403" s="507"/>
      <c r="H403" s="506"/>
      <c r="I403" s="506"/>
      <c r="J403" s="506"/>
      <c r="K403" s="506"/>
      <c r="L403" s="506"/>
      <c r="M403" s="506"/>
      <c r="N403" s="506"/>
      <c r="O403" s="506"/>
      <c r="P403" s="557"/>
      <c r="Q403" s="506"/>
      <c r="R403" s="558"/>
      <c r="S403" s="506"/>
      <c r="T403" s="506"/>
      <c r="U403" s="506"/>
      <c r="V403" s="604"/>
      <c r="W403" s="506"/>
      <c r="X403" s="506"/>
      <c r="Y403" s="557"/>
      <c r="Z403" s="506"/>
      <c r="AA403" s="507"/>
      <c r="AB403" s="507"/>
      <c r="AC403" s="507"/>
      <c r="AD403" s="507"/>
      <c r="AE403" s="507"/>
      <c r="AF403" s="507"/>
      <c r="AG403" s="507"/>
      <c r="AH403" s="507"/>
      <c r="AI403" s="507"/>
      <c r="AJ403" s="507"/>
      <c r="AK403" s="507"/>
      <c r="AL403" s="507"/>
      <c r="AM403" s="507"/>
      <c r="AN403" s="507"/>
      <c r="AO403" s="507"/>
      <c r="AP403" s="507"/>
      <c r="AQ403" s="563"/>
      <c r="AR403" s="563"/>
      <c r="AS403" s="507"/>
      <c r="AT403" s="507"/>
      <c r="AU403" s="507"/>
      <c r="AV403" s="507"/>
      <c r="AW403" s="507"/>
      <c r="AX403" s="507"/>
      <c r="AY403" s="507"/>
      <c r="AZ403" s="507"/>
      <c r="BA403" s="507"/>
      <c r="BB403" s="507"/>
      <c r="BC403" s="507"/>
      <c r="BD403" s="507"/>
      <c r="BE403" s="507"/>
      <c r="BF403" s="507"/>
      <c r="BG403" s="507"/>
      <c r="BH403" s="507"/>
      <c r="BI403" s="507"/>
      <c r="BJ403" s="507"/>
      <c r="BK403" s="507"/>
      <c r="BL403" s="507"/>
      <c r="BM403" s="507"/>
    </row>
    <row r="404" spans="1:65" ht="27" customHeight="1" x14ac:dyDescent="0.2">
      <c r="A404" s="564"/>
      <c r="B404" s="507"/>
      <c r="C404" s="507"/>
      <c r="D404" s="507"/>
      <c r="E404" s="507"/>
      <c r="F404" s="507"/>
      <c r="G404" s="507"/>
      <c r="H404" s="506"/>
      <c r="I404" s="506"/>
      <c r="J404" s="506"/>
      <c r="K404" s="506"/>
      <c r="L404" s="506"/>
      <c r="M404" s="506"/>
      <c r="N404" s="506"/>
      <c r="O404" s="506"/>
      <c r="P404" s="557"/>
      <c r="Q404" s="506"/>
      <c r="R404" s="558"/>
      <c r="S404" s="506"/>
      <c r="T404" s="506"/>
      <c r="U404" s="506"/>
      <c r="V404" s="604"/>
      <c r="W404" s="506"/>
      <c r="X404" s="506"/>
      <c r="Y404" s="557"/>
      <c r="Z404" s="506"/>
      <c r="AA404" s="507"/>
      <c r="AB404" s="507"/>
      <c r="AC404" s="507"/>
      <c r="AD404" s="507"/>
      <c r="AE404" s="507"/>
      <c r="AF404" s="507"/>
      <c r="AG404" s="507"/>
      <c r="AH404" s="507"/>
      <c r="AI404" s="507"/>
      <c r="AJ404" s="507"/>
      <c r="AK404" s="507"/>
      <c r="AL404" s="507"/>
      <c r="AM404" s="507"/>
      <c r="AN404" s="507"/>
      <c r="AO404" s="507"/>
      <c r="AP404" s="507"/>
      <c r="AQ404" s="563"/>
      <c r="AR404" s="563"/>
      <c r="AS404" s="507"/>
      <c r="AT404" s="507"/>
      <c r="AU404" s="507"/>
      <c r="AV404" s="507"/>
      <c r="AW404" s="507"/>
      <c r="AX404" s="507"/>
      <c r="AY404" s="507"/>
      <c r="AZ404" s="507"/>
      <c r="BA404" s="507"/>
      <c r="BB404" s="507"/>
      <c r="BC404" s="507"/>
      <c r="BD404" s="507"/>
      <c r="BE404" s="507"/>
      <c r="BF404" s="507"/>
      <c r="BG404" s="507"/>
      <c r="BH404" s="507"/>
      <c r="BI404" s="507"/>
      <c r="BJ404" s="507"/>
      <c r="BK404" s="507"/>
      <c r="BL404" s="507"/>
      <c r="BM404" s="507"/>
    </row>
    <row r="405" spans="1:65" ht="27" customHeight="1" x14ac:dyDescent="0.2">
      <c r="A405" s="564"/>
      <c r="B405" s="507"/>
      <c r="C405" s="507"/>
      <c r="D405" s="507"/>
      <c r="E405" s="507"/>
      <c r="F405" s="507"/>
      <c r="G405" s="507"/>
      <c r="H405" s="506"/>
      <c r="I405" s="506"/>
      <c r="J405" s="506"/>
      <c r="K405" s="506"/>
      <c r="L405" s="506"/>
      <c r="M405" s="506"/>
      <c r="N405" s="506"/>
      <c r="O405" s="506"/>
      <c r="P405" s="557"/>
      <c r="Q405" s="506"/>
      <c r="R405" s="558"/>
      <c r="S405" s="506"/>
      <c r="T405" s="506"/>
      <c r="U405" s="506"/>
      <c r="V405" s="604"/>
      <c r="W405" s="506"/>
      <c r="X405" s="506"/>
      <c r="Y405" s="557"/>
      <c r="Z405" s="506"/>
      <c r="AA405" s="507"/>
      <c r="AB405" s="507"/>
      <c r="AC405" s="507"/>
      <c r="AD405" s="507"/>
      <c r="AE405" s="507"/>
      <c r="AF405" s="507"/>
      <c r="AG405" s="507"/>
      <c r="AH405" s="507"/>
      <c r="AI405" s="507"/>
      <c r="AJ405" s="507"/>
      <c r="AK405" s="507"/>
      <c r="AL405" s="507"/>
      <c r="AM405" s="507"/>
      <c r="AN405" s="507"/>
      <c r="AO405" s="507"/>
      <c r="AP405" s="507"/>
      <c r="AQ405" s="563"/>
      <c r="AR405" s="563"/>
      <c r="AS405" s="507"/>
      <c r="AT405" s="507"/>
      <c r="AU405" s="507"/>
      <c r="AV405" s="507"/>
      <c r="AW405" s="507"/>
      <c r="AX405" s="507"/>
      <c r="AY405" s="507"/>
      <c r="AZ405" s="507"/>
      <c r="BA405" s="507"/>
      <c r="BB405" s="507"/>
      <c r="BC405" s="507"/>
      <c r="BD405" s="507"/>
      <c r="BE405" s="507"/>
      <c r="BF405" s="507"/>
      <c r="BG405" s="507"/>
      <c r="BH405" s="507"/>
      <c r="BI405" s="507"/>
      <c r="BJ405" s="507"/>
      <c r="BK405" s="507"/>
      <c r="BL405" s="507"/>
      <c r="BM405" s="507"/>
    </row>
    <row r="406" spans="1:65" ht="27" customHeight="1" x14ac:dyDescent="0.2">
      <c r="A406" s="564"/>
      <c r="B406" s="507"/>
      <c r="C406" s="507"/>
      <c r="D406" s="507"/>
      <c r="E406" s="507"/>
      <c r="F406" s="507"/>
      <c r="G406" s="507"/>
      <c r="H406" s="506"/>
      <c r="I406" s="506"/>
      <c r="J406" s="506"/>
      <c r="K406" s="506"/>
      <c r="L406" s="506"/>
      <c r="M406" s="506"/>
      <c r="N406" s="506"/>
      <c r="O406" s="506"/>
      <c r="P406" s="557"/>
      <c r="Q406" s="506"/>
      <c r="R406" s="558"/>
      <c r="S406" s="506"/>
      <c r="T406" s="506"/>
      <c r="U406" s="506"/>
      <c r="V406" s="604"/>
      <c r="W406" s="506"/>
      <c r="X406" s="506"/>
      <c r="Y406" s="557"/>
      <c r="Z406" s="506"/>
      <c r="AA406" s="507"/>
      <c r="AB406" s="507"/>
      <c r="AC406" s="507"/>
      <c r="AD406" s="507"/>
      <c r="AE406" s="507"/>
      <c r="AF406" s="507"/>
      <c r="AG406" s="507"/>
      <c r="AH406" s="507"/>
      <c r="AI406" s="507"/>
      <c r="AJ406" s="507"/>
      <c r="AK406" s="507"/>
      <c r="AL406" s="507"/>
      <c r="AM406" s="507"/>
      <c r="AN406" s="507"/>
      <c r="AO406" s="507"/>
      <c r="AP406" s="507"/>
      <c r="AQ406" s="563"/>
      <c r="AR406" s="563"/>
      <c r="AS406" s="507"/>
      <c r="AT406" s="507"/>
      <c r="AU406" s="507"/>
      <c r="AV406" s="507"/>
      <c r="AW406" s="507"/>
      <c r="AX406" s="507"/>
      <c r="AY406" s="507"/>
      <c r="AZ406" s="507"/>
      <c r="BA406" s="507"/>
      <c r="BB406" s="507"/>
      <c r="BC406" s="507"/>
      <c r="BD406" s="507"/>
      <c r="BE406" s="507"/>
      <c r="BF406" s="507"/>
      <c r="BG406" s="507"/>
      <c r="BH406" s="507"/>
      <c r="BI406" s="507"/>
      <c r="BJ406" s="507"/>
      <c r="BK406" s="507"/>
      <c r="BL406" s="507"/>
      <c r="BM406" s="507"/>
    </row>
    <row r="407" spans="1:65" ht="27" customHeight="1" x14ac:dyDescent="0.2">
      <c r="A407" s="564"/>
      <c r="B407" s="507"/>
      <c r="C407" s="507"/>
      <c r="D407" s="507"/>
      <c r="E407" s="507"/>
      <c r="F407" s="507"/>
      <c r="G407" s="507"/>
      <c r="H407" s="506"/>
      <c r="I407" s="506"/>
      <c r="J407" s="506"/>
      <c r="K407" s="506"/>
      <c r="L407" s="506"/>
      <c r="M407" s="506"/>
      <c r="N407" s="506"/>
      <c r="O407" s="506"/>
      <c r="P407" s="557"/>
      <c r="Q407" s="506"/>
      <c r="R407" s="558"/>
      <c r="S407" s="506"/>
      <c r="T407" s="506"/>
      <c r="U407" s="506"/>
      <c r="V407" s="604"/>
      <c r="W407" s="506"/>
      <c r="X407" s="506"/>
      <c r="Y407" s="557"/>
      <c r="Z407" s="506"/>
      <c r="AA407" s="507"/>
      <c r="AB407" s="507"/>
      <c r="AC407" s="507"/>
      <c r="AD407" s="507"/>
      <c r="AE407" s="507"/>
      <c r="AF407" s="507"/>
      <c r="AG407" s="507"/>
      <c r="AH407" s="507"/>
      <c r="AI407" s="507"/>
      <c r="AJ407" s="507"/>
      <c r="AK407" s="507"/>
      <c r="AL407" s="507"/>
      <c r="AM407" s="507"/>
      <c r="AN407" s="507"/>
      <c r="AO407" s="507"/>
      <c r="AP407" s="507"/>
      <c r="AQ407" s="563"/>
      <c r="AR407" s="563"/>
      <c r="AS407" s="507"/>
      <c r="AT407" s="507"/>
      <c r="AU407" s="507"/>
      <c r="AV407" s="507"/>
      <c r="AW407" s="507"/>
      <c r="AX407" s="507"/>
      <c r="AY407" s="507"/>
      <c r="AZ407" s="507"/>
      <c r="BA407" s="507"/>
      <c r="BB407" s="507"/>
      <c r="BC407" s="507"/>
      <c r="BD407" s="507"/>
      <c r="BE407" s="507"/>
      <c r="BF407" s="507"/>
      <c r="BG407" s="507"/>
      <c r="BH407" s="507"/>
      <c r="BI407" s="507"/>
      <c r="BJ407" s="507"/>
      <c r="BK407" s="507"/>
      <c r="BL407" s="507"/>
      <c r="BM407" s="507"/>
    </row>
    <row r="408" spans="1:65" ht="27" customHeight="1" x14ac:dyDescent="0.2">
      <c r="A408" s="564"/>
      <c r="B408" s="507"/>
      <c r="C408" s="507"/>
      <c r="D408" s="507"/>
      <c r="E408" s="507"/>
      <c r="F408" s="507"/>
      <c r="G408" s="507"/>
      <c r="H408" s="506"/>
      <c r="I408" s="506"/>
      <c r="J408" s="506"/>
      <c r="K408" s="506"/>
      <c r="L408" s="506"/>
      <c r="M408" s="506"/>
      <c r="N408" s="506"/>
      <c r="O408" s="506"/>
      <c r="P408" s="557"/>
      <c r="Q408" s="506"/>
      <c r="R408" s="558"/>
      <c r="S408" s="506"/>
      <c r="T408" s="506"/>
      <c r="U408" s="506"/>
      <c r="V408" s="604"/>
      <c r="W408" s="506"/>
      <c r="X408" s="506"/>
      <c r="Y408" s="557"/>
      <c r="Z408" s="506"/>
      <c r="AA408" s="507"/>
      <c r="AB408" s="507"/>
      <c r="AC408" s="507"/>
      <c r="AD408" s="507"/>
      <c r="AE408" s="507"/>
      <c r="AF408" s="507"/>
      <c r="AG408" s="507"/>
      <c r="AH408" s="507"/>
      <c r="AI408" s="507"/>
      <c r="AJ408" s="507"/>
      <c r="AK408" s="507"/>
      <c r="AL408" s="507"/>
      <c r="AM408" s="507"/>
      <c r="AN408" s="507"/>
      <c r="AO408" s="507"/>
      <c r="AP408" s="507"/>
      <c r="AQ408" s="563"/>
      <c r="AR408" s="563"/>
      <c r="AS408" s="507"/>
      <c r="AT408" s="507"/>
      <c r="AU408" s="507"/>
      <c r="AV408" s="507"/>
      <c r="AW408" s="507"/>
      <c r="AX408" s="507"/>
      <c r="AY408" s="507"/>
      <c r="AZ408" s="507"/>
      <c r="BA408" s="507"/>
      <c r="BB408" s="507"/>
      <c r="BC408" s="507"/>
      <c r="BD408" s="507"/>
      <c r="BE408" s="507"/>
      <c r="BF408" s="507"/>
      <c r="BG408" s="507"/>
      <c r="BH408" s="507"/>
      <c r="BI408" s="507"/>
      <c r="BJ408" s="507"/>
      <c r="BK408" s="507"/>
      <c r="BL408" s="507"/>
      <c r="BM408" s="507"/>
    </row>
    <row r="409" spans="1:65" ht="27" customHeight="1" x14ac:dyDescent="0.2">
      <c r="A409" s="564"/>
      <c r="B409" s="507"/>
      <c r="C409" s="507"/>
      <c r="D409" s="507"/>
      <c r="E409" s="507"/>
      <c r="F409" s="507"/>
      <c r="G409" s="507"/>
      <c r="H409" s="506"/>
      <c r="I409" s="506"/>
      <c r="J409" s="506"/>
      <c r="K409" s="506"/>
      <c r="L409" s="506"/>
      <c r="M409" s="506"/>
      <c r="N409" s="506"/>
      <c r="O409" s="506"/>
      <c r="P409" s="557"/>
      <c r="Q409" s="506"/>
      <c r="R409" s="558"/>
      <c r="S409" s="506"/>
      <c r="T409" s="506"/>
      <c r="U409" s="506"/>
      <c r="V409" s="604"/>
      <c r="W409" s="506"/>
      <c r="X409" s="506"/>
      <c r="Y409" s="557"/>
      <c r="Z409" s="506"/>
      <c r="AA409" s="507"/>
      <c r="AB409" s="507"/>
      <c r="AC409" s="507"/>
      <c r="AD409" s="507"/>
      <c r="AE409" s="507"/>
      <c r="AF409" s="507"/>
      <c r="AG409" s="507"/>
      <c r="AH409" s="507"/>
      <c r="AI409" s="507"/>
      <c r="AJ409" s="507"/>
      <c r="AK409" s="507"/>
      <c r="AL409" s="507"/>
      <c r="AM409" s="507"/>
      <c r="AN409" s="507"/>
      <c r="AO409" s="507"/>
      <c r="AP409" s="507"/>
      <c r="AQ409" s="563"/>
      <c r="AR409" s="563"/>
      <c r="AS409" s="507"/>
      <c r="AT409" s="507"/>
      <c r="AU409" s="507"/>
      <c r="AV409" s="507"/>
      <c r="AW409" s="507"/>
      <c r="AX409" s="507"/>
      <c r="AY409" s="507"/>
      <c r="AZ409" s="507"/>
      <c r="BA409" s="507"/>
      <c r="BB409" s="507"/>
      <c r="BC409" s="507"/>
      <c r="BD409" s="507"/>
      <c r="BE409" s="507"/>
      <c r="BF409" s="507"/>
      <c r="BG409" s="507"/>
      <c r="BH409" s="507"/>
      <c r="BI409" s="507"/>
      <c r="BJ409" s="507"/>
      <c r="BK409" s="507"/>
      <c r="BL409" s="507"/>
      <c r="BM409" s="507"/>
    </row>
    <row r="410" spans="1:65" ht="27" customHeight="1" x14ac:dyDescent="0.2">
      <c r="A410" s="564"/>
      <c r="B410" s="507"/>
      <c r="C410" s="507"/>
      <c r="D410" s="507"/>
      <c r="E410" s="507"/>
      <c r="F410" s="507"/>
      <c r="G410" s="507"/>
      <c r="H410" s="506"/>
      <c r="I410" s="506"/>
      <c r="J410" s="506"/>
      <c r="K410" s="506"/>
      <c r="L410" s="506"/>
      <c r="M410" s="506"/>
      <c r="N410" s="506"/>
      <c r="O410" s="506"/>
      <c r="P410" s="557"/>
      <c r="Q410" s="506"/>
      <c r="R410" s="558"/>
      <c r="S410" s="506"/>
      <c r="T410" s="506"/>
      <c r="U410" s="506"/>
      <c r="V410" s="604"/>
      <c r="W410" s="506"/>
      <c r="X410" s="506"/>
      <c r="Y410" s="557"/>
      <c r="Z410" s="506"/>
      <c r="AA410" s="507"/>
      <c r="AB410" s="507"/>
      <c r="AC410" s="507"/>
      <c r="AD410" s="507"/>
      <c r="AE410" s="507"/>
      <c r="AF410" s="507"/>
      <c r="AG410" s="507"/>
      <c r="AH410" s="507"/>
      <c r="AI410" s="507"/>
      <c r="AJ410" s="507"/>
      <c r="AK410" s="507"/>
      <c r="AL410" s="507"/>
      <c r="AM410" s="507"/>
      <c r="AN410" s="507"/>
      <c r="AO410" s="507"/>
      <c r="AP410" s="507"/>
      <c r="AQ410" s="563"/>
      <c r="AR410" s="563"/>
      <c r="AS410" s="507"/>
      <c r="AT410" s="507"/>
      <c r="AU410" s="507"/>
      <c r="AV410" s="507"/>
      <c r="AW410" s="507"/>
      <c r="AX410" s="507"/>
      <c r="AY410" s="507"/>
      <c r="AZ410" s="507"/>
      <c r="BA410" s="507"/>
      <c r="BB410" s="507"/>
      <c r="BC410" s="507"/>
      <c r="BD410" s="507"/>
      <c r="BE410" s="507"/>
      <c r="BF410" s="507"/>
      <c r="BG410" s="507"/>
      <c r="BH410" s="507"/>
      <c r="BI410" s="507"/>
      <c r="BJ410" s="507"/>
      <c r="BK410" s="507"/>
      <c r="BL410" s="507"/>
      <c r="BM410" s="507"/>
    </row>
    <row r="411" spans="1:65" ht="27" customHeight="1" x14ac:dyDescent="0.2">
      <c r="A411" s="564"/>
      <c r="B411" s="507"/>
      <c r="C411" s="507"/>
      <c r="D411" s="507"/>
      <c r="E411" s="507"/>
      <c r="F411" s="507"/>
      <c r="G411" s="507"/>
      <c r="H411" s="506"/>
      <c r="I411" s="506"/>
      <c r="J411" s="506"/>
      <c r="K411" s="506"/>
      <c r="L411" s="506"/>
      <c r="M411" s="506"/>
      <c r="N411" s="506"/>
      <c r="O411" s="506"/>
      <c r="P411" s="557"/>
      <c r="Q411" s="506"/>
      <c r="R411" s="558"/>
      <c r="S411" s="506"/>
      <c r="T411" s="506"/>
      <c r="U411" s="506"/>
      <c r="V411" s="604"/>
      <c r="W411" s="506"/>
      <c r="X411" s="506"/>
      <c r="Y411" s="557"/>
      <c r="Z411" s="506"/>
      <c r="AA411" s="507"/>
      <c r="AB411" s="507"/>
      <c r="AC411" s="507"/>
      <c r="AD411" s="507"/>
      <c r="AE411" s="507"/>
      <c r="AF411" s="507"/>
      <c r="AG411" s="507"/>
      <c r="AH411" s="507"/>
      <c r="AI411" s="507"/>
      <c r="AJ411" s="507"/>
      <c r="AK411" s="507"/>
      <c r="AL411" s="507"/>
      <c r="AM411" s="507"/>
      <c r="AN411" s="507"/>
      <c r="AO411" s="507"/>
      <c r="AP411" s="507"/>
      <c r="AQ411" s="563"/>
      <c r="AR411" s="563"/>
      <c r="AS411" s="507"/>
      <c r="AT411" s="507"/>
      <c r="AU411" s="507"/>
      <c r="AV411" s="507"/>
      <c r="AW411" s="507"/>
      <c r="AX411" s="507"/>
      <c r="AY411" s="507"/>
      <c r="AZ411" s="507"/>
      <c r="BA411" s="507"/>
      <c r="BB411" s="507"/>
      <c r="BC411" s="507"/>
      <c r="BD411" s="507"/>
      <c r="BE411" s="507"/>
      <c r="BF411" s="507"/>
      <c r="BG411" s="507"/>
      <c r="BH411" s="507"/>
      <c r="BI411" s="507"/>
      <c r="BJ411" s="507"/>
      <c r="BK411" s="507"/>
      <c r="BL411" s="507"/>
      <c r="BM411" s="507"/>
    </row>
    <row r="412" spans="1:65" ht="27" customHeight="1" x14ac:dyDescent="0.2">
      <c r="A412" s="564"/>
      <c r="B412" s="507"/>
      <c r="C412" s="507"/>
      <c r="D412" s="507"/>
      <c r="E412" s="507"/>
      <c r="F412" s="507"/>
      <c r="G412" s="507"/>
      <c r="H412" s="506"/>
      <c r="I412" s="506"/>
      <c r="J412" s="506"/>
      <c r="K412" s="506"/>
      <c r="L412" s="506"/>
      <c r="M412" s="506"/>
      <c r="N412" s="506"/>
      <c r="O412" s="506"/>
      <c r="P412" s="557"/>
      <c r="Q412" s="506"/>
      <c r="R412" s="558"/>
      <c r="S412" s="506"/>
      <c r="T412" s="506"/>
      <c r="U412" s="506"/>
      <c r="V412" s="604"/>
      <c r="W412" s="506"/>
      <c r="X412" s="506"/>
      <c r="Y412" s="557"/>
      <c r="Z412" s="506"/>
      <c r="AA412" s="507"/>
      <c r="AB412" s="507"/>
      <c r="AC412" s="507"/>
      <c r="AD412" s="507"/>
      <c r="AE412" s="507"/>
      <c r="AF412" s="507"/>
      <c r="AG412" s="507"/>
      <c r="AH412" s="507"/>
      <c r="AI412" s="507"/>
      <c r="AJ412" s="507"/>
      <c r="AK412" s="507"/>
      <c r="AL412" s="507"/>
      <c r="AM412" s="507"/>
      <c r="AN412" s="507"/>
      <c r="AO412" s="507"/>
      <c r="AP412" s="507"/>
      <c r="AQ412" s="563"/>
      <c r="AR412" s="563"/>
      <c r="AS412" s="507"/>
      <c r="AT412" s="507"/>
      <c r="AU412" s="507"/>
      <c r="AV412" s="507"/>
      <c r="AW412" s="507"/>
      <c r="AX412" s="507"/>
      <c r="AY412" s="507"/>
      <c r="AZ412" s="507"/>
      <c r="BA412" s="507"/>
      <c r="BB412" s="507"/>
      <c r="BC412" s="507"/>
      <c r="BD412" s="507"/>
      <c r="BE412" s="507"/>
      <c r="BF412" s="507"/>
      <c r="BG412" s="507"/>
      <c r="BH412" s="507"/>
      <c r="BI412" s="507"/>
      <c r="BJ412" s="507"/>
      <c r="BK412" s="507"/>
      <c r="BL412" s="507"/>
      <c r="BM412" s="507"/>
    </row>
    <row r="413" spans="1:65" ht="27" customHeight="1" x14ac:dyDescent="0.2">
      <c r="A413" s="564"/>
      <c r="B413" s="507"/>
      <c r="C413" s="507"/>
      <c r="D413" s="507"/>
      <c r="E413" s="507"/>
      <c r="F413" s="507"/>
      <c r="G413" s="507"/>
      <c r="H413" s="506"/>
      <c r="I413" s="506"/>
      <c r="J413" s="506"/>
      <c r="K413" s="506"/>
      <c r="L413" s="506"/>
      <c r="M413" s="506"/>
      <c r="N413" s="506"/>
      <c r="O413" s="506"/>
      <c r="P413" s="557"/>
      <c r="Q413" s="506"/>
      <c r="R413" s="558"/>
      <c r="S413" s="506"/>
      <c r="T413" s="506"/>
      <c r="U413" s="506"/>
      <c r="V413" s="604"/>
      <c r="W413" s="506"/>
      <c r="X413" s="506"/>
      <c r="Y413" s="557"/>
      <c r="Z413" s="506"/>
      <c r="AA413" s="507"/>
      <c r="AB413" s="507"/>
      <c r="AC413" s="507"/>
      <c r="AD413" s="507"/>
      <c r="AE413" s="507"/>
      <c r="AF413" s="507"/>
      <c r="AG413" s="507"/>
      <c r="AH413" s="507"/>
      <c r="AI413" s="507"/>
      <c r="AJ413" s="507"/>
      <c r="AK413" s="507"/>
      <c r="AL413" s="507"/>
      <c r="AM413" s="507"/>
      <c r="AN413" s="507"/>
      <c r="AO413" s="507"/>
      <c r="AP413" s="507"/>
      <c r="AQ413" s="563"/>
      <c r="AR413" s="563"/>
      <c r="AS413" s="507"/>
      <c r="AT413" s="507"/>
      <c r="AU413" s="507"/>
      <c r="AV413" s="507"/>
      <c r="AW413" s="507"/>
      <c r="AX413" s="507"/>
      <c r="AY413" s="507"/>
      <c r="AZ413" s="507"/>
      <c r="BA413" s="507"/>
      <c r="BB413" s="507"/>
      <c r="BC413" s="507"/>
      <c r="BD413" s="507"/>
      <c r="BE413" s="507"/>
      <c r="BF413" s="507"/>
      <c r="BG413" s="507"/>
      <c r="BH413" s="507"/>
      <c r="BI413" s="507"/>
      <c r="BJ413" s="507"/>
      <c r="BK413" s="507"/>
      <c r="BL413" s="507"/>
      <c r="BM413" s="507"/>
    </row>
    <row r="414" spans="1:65" ht="27" customHeight="1" x14ac:dyDescent="0.2">
      <c r="A414" s="564"/>
      <c r="B414" s="507"/>
      <c r="C414" s="507"/>
      <c r="D414" s="507"/>
      <c r="E414" s="507"/>
      <c r="F414" s="507"/>
      <c r="G414" s="507"/>
      <c r="H414" s="506"/>
      <c r="I414" s="506"/>
      <c r="J414" s="506"/>
      <c r="K414" s="506"/>
      <c r="L414" s="506"/>
      <c r="M414" s="506"/>
      <c r="N414" s="506"/>
      <c r="O414" s="506"/>
      <c r="P414" s="557"/>
      <c r="Q414" s="506"/>
      <c r="R414" s="558"/>
      <c r="S414" s="506"/>
      <c r="T414" s="506"/>
      <c r="U414" s="506"/>
      <c r="V414" s="604"/>
      <c r="W414" s="506"/>
      <c r="X414" s="506"/>
      <c r="Y414" s="557"/>
      <c r="Z414" s="506"/>
      <c r="AA414" s="507"/>
      <c r="AB414" s="507"/>
      <c r="AC414" s="507"/>
      <c r="AD414" s="507"/>
      <c r="AE414" s="507"/>
      <c r="AF414" s="507"/>
      <c r="AG414" s="507"/>
      <c r="AH414" s="507"/>
      <c r="AI414" s="507"/>
      <c r="AJ414" s="507"/>
      <c r="AK414" s="507"/>
      <c r="AL414" s="507"/>
      <c r="AM414" s="507"/>
      <c r="AN414" s="507"/>
      <c r="AO414" s="507"/>
      <c r="AP414" s="507"/>
      <c r="AQ414" s="563"/>
      <c r="AR414" s="563"/>
      <c r="AS414" s="507"/>
      <c r="AT414" s="507"/>
      <c r="AU414" s="507"/>
      <c r="AV414" s="507"/>
      <c r="AW414" s="507"/>
      <c r="AX414" s="507"/>
      <c r="AY414" s="507"/>
      <c r="AZ414" s="507"/>
      <c r="BA414" s="507"/>
      <c r="BB414" s="507"/>
      <c r="BC414" s="507"/>
      <c r="BD414" s="507"/>
      <c r="BE414" s="507"/>
      <c r="BF414" s="507"/>
      <c r="BG414" s="507"/>
      <c r="BH414" s="507"/>
      <c r="BI414" s="507"/>
      <c r="BJ414" s="507"/>
      <c r="BK414" s="507"/>
      <c r="BL414" s="507"/>
      <c r="BM414" s="507"/>
    </row>
    <row r="415" spans="1:65" ht="27" customHeight="1" x14ac:dyDescent="0.2">
      <c r="A415" s="564"/>
      <c r="B415" s="507"/>
      <c r="C415" s="507"/>
      <c r="D415" s="507"/>
      <c r="E415" s="507"/>
      <c r="F415" s="507"/>
      <c r="G415" s="507"/>
      <c r="H415" s="506"/>
      <c r="I415" s="506"/>
      <c r="J415" s="506"/>
      <c r="K415" s="506"/>
      <c r="L415" s="506"/>
      <c r="M415" s="506"/>
      <c r="N415" s="506"/>
      <c r="O415" s="506"/>
      <c r="P415" s="557"/>
      <c r="Q415" s="506"/>
      <c r="R415" s="558"/>
      <c r="S415" s="506"/>
      <c r="T415" s="506"/>
      <c r="U415" s="506"/>
      <c r="V415" s="604"/>
      <c r="W415" s="506"/>
      <c r="X415" s="506"/>
      <c r="Y415" s="557"/>
      <c r="Z415" s="506"/>
      <c r="AA415" s="507"/>
      <c r="AB415" s="507"/>
      <c r="AC415" s="507"/>
      <c r="AD415" s="507"/>
      <c r="AE415" s="507"/>
      <c r="AF415" s="507"/>
      <c r="AG415" s="507"/>
      <c r="AH415" s="507"/>
      <c r="AI415" s="507"/>
      <c r="AJ415" s="507"/>
      <c r="AK415" s="507"/>
      <c r="AL415" s="507"/>
      <c r="AM415" s="507"/>
      <c r="AN415" s="507"/>
      <c r="AO415" s="507"/>
      <c r="AP415" s="507"/>
      <c r="AQ415" s="563"/>
      <c r="AR415" s="563"/>
      <c r="AS415" s="507"/>
      <c r="AT415" s="507"/>
      <c r="AU415" s="507"/>
      <c r="AV415" s="507"/>
      <c r="AW415" s="507"/>
      <c r="AX415" s="507"/>
      <c r="AY415" s="507"/>
      <c r="AZ415" s="507"/>
      <c r="BA415" s="507"/>
      <c r="BB415" s="507"/>
      <c r="BC415" s="507"/>
      <c r="BD415" s="507"/>
      <c r="BE415" s="507"/>
      <c r="BF415" s="507"/>
      <c r="BG415" s="507"/>
      <c r="BH415" s="507"/>
      <c r="BI415" s="507"/>
      <c r="BJ415" s="507"/>
      <c r="BK415" s="507"/>
      <c r="BL415" s="507"/>
      <c r="BM415" s="507"/>
    </row>
    <row r="416" spans="1:65" ht="27" customHeight="1" x14ac:dyDescent="0.2">
      <c r="A416" s="564"/>
      <c r="B416" s="507"/>
      <c r="C416" s="507"/>
      <c r="D416" s="507"/>
      <c r="E416" s="507"/>
      <c r="F416" s="507"/>
      <c r="G416" s="507"/>
      <c r="H416" s="506"/>
      <c r="I416" s="506"/>
      <c r="J416" s="506"/>
      <c r="K416" s="506"/>
      <c r="L416" s="506"/>
      <c r="M416" s="506"/>
      <c r="N416" s="506"/>
      <c r="O416" s="506"/>
      <c r="P416" s="557"/>
      <c r="Q416" s="506"/>
      <c r="R416" s="558"/>
      <c r="S416" s="506"/>
      <c r="T416" s="506"/>
      <c r="U416" s="506"/>
      <c r="V416" s="604"/>
      <c r="W416" s="506"/>
      <c r="X416" s="506"/>
      <c r="Y416" s="557"/>
      <c r="Z416" s="506"/>
      <c r="AA416" s="507"/>
      <c r="AB416" s="507"/>
      <c r="AC416" s="507"/>
      <c r="AD416" s="507"/>
      <c r="AE416" s="507"/>
      <c r="AF416" s="507"/>
      <c r="AG416" s="507"/>
      <c r="AH416" s="507"/>
      <c r="AI416" s="507"/>
      <c r="AJ416" s="507"/>
      <c r="AK416" s="507"/>
      <c r="AL416" s="507"/>
      <c r="AM416" s="507"/>
      <c r="AN416" s="507"/>
      <c r="AO416" s="507"/>
      <c r="AP416" s="507"/>
      <c r="AQ416" s="563"/>
      <c r="AR416" s="563"/>
      <c r="AS416" s="507"/>
      <c r="AT416" s="507"/>
      <c r="AU416" s="507"/>
      <c r="AV416" s="507"/>
      <c r="AW416" s="507"/>
      <c r="AX416" s="507"/>
      <c r="AY416" s="507"/>
      <c r="AZ416" s="507"/>
      <c r="BA416" s="507"/>
      <c r="BB416" s="507"/>
      <c r="BC416" s="507"/>
      <c r="BD416" s="507"/>
      <c r="BE416" s="507"/>
      <c r="BF416" s="507"/>
      <c r="BG416" s="507"/>
      <c r="BH416" s="507"/>
      <c r="BI416" s="507"/>
      <c r="BJ416" s="507"/>
      <c r="BK416" s="507"/>
      <c r="BL416" s="507"/>
      <c r="BM416" s="507"/>
    </row>
    <row r="417" spans="1:65" ht="27" customHeight="1" x14ac:dyDescent="0.2">
      <c r="A417" s="564"/>
      <c r="B417" s="507"/>
      <c r="C417" s="507"/>
      <c r="D417" s="507"/>
      <c r="E417" s="507"/>
      <c r="F417" s="507"/>
      <c r="G417" s="507"/>
      <c r="H417" s="506"/>
      <c r="I417" s="506"/>
      <c r="J417" s="506"/>
      <c r="K417" s="506"/>
      <c r="L417" s="506"/>
      <c r="M417" s="506"/>
      <c r="N417" s="506"/>
      <c r="O417" s="506"/>
      <c r="P417" s="557"/>
      <c r="Q417" s="506"/>
      <c r="R417" s="558"/>
      <c r="S417" s="506"/>
      <c r="T417" s="506"/>
      <c r="U417" s="506"/>
      <c r="V417" s="604"/>
      <c r="W417" s="506"/>
      <c r="X417" s="506"/>
      <c r="Y417" s="557"/>
      <c r="Z417" s="506"/>
      <c r="AA417" s="507"/>
      <c r="AB417" s="507"/>
      <c r="AC417" s="507"/>
      <c r="AD417" s="507"/>
      <c r="AE417" s="507"/>
      <c r="AF417" s="507"/>
      <c r="AG417" s="507"/>
      <c r="AH417" s="507"/>
      <c r="AI417" s="507"/>
      <c r="AJ417" s="507"/>
      <c r="AK417" s="507"/>
      <c r="AL417" s="507"/>
      <c r="AM417" s="507"/>
      <c r="AN417" s="507"/>
      <c r="AO417" s="507"/>
      <c r="AP417" s="507"/>
      <c r="AQ417" s="563"/>
      <c r="AR417" s="563"/>
      <c r="AS417" s="507"/>
      <c r="AT417" s="507"/>
      <c r="AU417" s="507"/>
      <c r="AV417" s="507"/>
      <c r="AW417" s="507"/>
      <c r="AX417" s="507"/>
      <c r="AY417" s="507"/>
      <c r="AZ417" s="507"/>
      <c r="BA417" s="507"/>
      <c r="BB417" s="507"/>
      <c r="BC417" s="507"/>
      <c r="BD417" s="507"/>
      <c r="BE417" s="507"/>
      <c r="BF417" s="507"/>
      <c r="BG417" s="507"/>
      <c r="BH417" s="507"/>
      <c r="BI417" s="507"/>
      <c r="BJ417" s="507"/>
      <c r="BK417" s="507"/>
      <c r="BL417" s="507"/>
      <c r="BM417" s="507"/>
    </row>
    <row r="418" spans="1:65" ht="27" customHeight="1" x14ac:dyDescent="0.2">
      <c r="A418" s="564"/>
      <c r="B418" s="507"/>
      <c r="C418" s="507"/>
      <c r="D418" s="507"/>
      <c r="E418" s="507"/>
      <c r="F418" s="507"/>
      <c r="G418" s="507"/>
      <c r="H418" s="506"/>
      <c r="I418" s="506"/>
      <c r="J418" s="506"/>
      <c r="K418" s="506"/>
      <c r="L418" s="506"/>
      <c r="M418" s="506"/>
      <c r="N418" s="506"/>
      <c r="O418" s="506"/>
      <c r="P418" s="557"/>
      <c r="Q418" s="506"/>
      <c r="R418" s="558"/>
      <c r="S418" s="506"/>
      <c r="T418" s="506"/>
      <c r="U418" s="506"/>
      <c r="V418" s="604"/>
      <c r="W418" s="506"/>
      <c r="X418" s="506"/>
      <c r="Y418" s="557"/>
      <c r="Z418" s="506"/>
      <c r="AA418" s="507"/>
      <c r="AB418" s="507"/>
      <c r="AC418" s="507"/>
      <c r="AD418" s="507"/>
      <c r="AE418" s="507"/>
      <c r="AF418" s="507"/>
      <c r="AG418" s="507"/>
      <c r="AH418" s="507"/>
      <c r="AI418" s="507"/>
      <c r="AJ418" s="507"/>
      <c r="AK418" s="507"/>
      <c r="AL418" s="507"/>
      <c r="AM418" s="507"/>
      <c r="AN418" s="507"/>
      <c r="AO418" s="507"/>
      <c r="AP418" s="507"/>
      <c r="AQ418" s="563"/>
      <c r="AR418" s="563"/>
      <c r="AS418" s="507"/>
      <c r="AT418" s="507"/>
      <c r="AU418" s="507"/>
      <c r="AV418" s="507"/>
      <c r="AW418" s="507"/>
      <c r="AX418" s="507"/>
      <c r="AY418" s="507"/>
      <c r="AZ418" s="507"/>
      <c r="BA418" s="507"/>
      <c r="BB418" s="507"/>
      <c r="BC418" s="507"/>
      <c r="BD418" s="507"/>
      <c r="BE418" s="507"/>
      <c r="BF418" s="507"/>
      <c r="BG418" s="507"/>
      <c r="BH418" s="507"/>
      <c r="BI418" s="507"/>
      <c r="BJ418" s="507"/>
      <c r="BK418" s="507"/>
      <c r="BL418" s="507"/>
      <c r="BM418" s="507"/>
    </row>
    <row r="419" spans="1:65" ht="27" customHeight="1" x14ac:dyDescent="0.2">
      <c r="A419" s="564"/>
      <c r="B419" s="507"/>
      <c r="C419" s="507"/>
      <c r="D419" s="507"/>
      <c r="E419" s="507"/>
      <c r="F419" s="507"/>
      <c r="G419" s="507"/>
      <c r="H419" s="506"/>
      <c r="I419" s="506"/>
      <c r="J419" s="506"/>
      <c r="K419" s="506"/>
      <c r="L419" s="506"/>
      <c r="M419" s="506"/>
      <c r="N419" s="506"/>
      <c r="O419" s="506"/>
      <c r="P419" s="557"/>
      <c r="Q419" s="506"/>
      <c r="R419" s="558"/>
      <c r="S419" s="506"/>
      <c r="T419" s="506"/>
      <c r="U419" s="506"/>
      <c r="V419" s="604"/>
      <c r="W419" s="506"/>
      <c r="X419" s="506"/>
      <c r="Y419" s="557"/>
      <c r="Z419" s="506"/>
      <c r="AA419" s="507"/>
      <c r="AB419" s="507"/>
      <c r="AC419" s="507"/>
      <c r="AD419" s="507"/>
      <c r="AE419" s="507"/>
      <c r="AF419" s="507"/>
      <c r="AG419" s="507"/>
      <c r="AH419" s="507"/>
      <c r="AI419" s="507"/>
      <c r="AJ419" s="507"/>
      <c r="AK419" s="507"/>
      <c r="AL419" s="507"/>
      <c r="AM419" s="507"/>
      <c r="AN419" s="507"/>
      <c r="AO419" s="507"/>
      <c r="AP419" s="507"/>
      <c r="AQ419" s="563"/>
      <c r="AR419" s="563"/>
      <c r="AS419" s="507"/>
      <c r="AT419" s="507"/>
      <c r="AU419" s="507"/>
      <c r="AV419" s="507"/>
      <c r="AW419" s="507"/>
      <c r="AX419" s="507"/>
      <c r="AY419" s="507"/>
      <c r="AZ419" s="507"/>
      <c r="BA419" s="507"/>
      <c r="BB419" s="507"/>
      <c r="BC419" s="507"/>
      <c r="BD419" s="507"/>
      <c r="BE419" s="507"/>
      <c r="BF419" s="507"/>
      <c r="BG419" s="507"/>
      <c r="BH419" s="507"/>
      <c r="BI419" s="507"/>
      <c r="BJ419" s="507"/>
      <c r="BK419" s="507"/>
      <c r="BL419" s="507"/>
      <c r="BM419" s="507"/>
    </row>
    <row r="420" spans="1:65" ht="27" customHeight="1" x14ac:dyDescent="0.2">
      <c r="A420" s="564"/>
      <c r="B420" s="507"/>
      <c r="C420" s="507"/>
      <c r="D420" s="507"/>
      <c r="E420" s="507"/>
      <c r="F420" s="507"/>
      <c r="G420" s="507"/>
      <c r="H420" s="506"/>
      <c r="I420" s="506"/>
      <c r="J420" s="506"/>
      <c r="K420" s="506"/>
      <c r="L420" s="506"/>
      <c r="M420" s="506"/>
      <c r="N420" s="506"/>
      <c r="O420" s="506"/>
      <c r="P420" s="557"/>
      <c r="Q420" s="506"/>
      <c r="R420" s="558"/>
      <c r="S420" s="506"/>
      <c r="T420" s="506"/>
      <c r="U420" s="506"/>
      <c r="V420" s="604"/>
      <c r="W420" s="506"/>
      <c r="X420" s="506"/>
      <c r="Y420" s="557"/>
      <c r="Z420" s="506"/>
      <c r="AA420" s="507"/>
      <c r="AB420" s="507"/>
      <c r="AC420" s="507"/>
      <c r="AD420" s="507"/>
      <c r="AE420" s="507"/>
      <c r="AF420" s="507"/>
      <c r="AG420" s="507"/>
      <c r="AH420" s="507"/>
      <c r="AI420" s="507"/>
      <c r="AJ420" s="507"/>
      <c r="AK420" s="507"/>
      <c r="AL420" s="507"/>
      <c r="AM420" s="507"/>
      <c r="AN420" s="507"/>
      <c r="AO420" s="507"/>
      <c r="AP420" s="507"/>
      <c r="AQ420" s="563"/>
      <c r="AR420" s="563"/>
      <c r="AS420" s="507"/>
      <c r="AT420" s="507"/>
      <c r="AU420" s="507"/>
      <c r="AV420" s="507"/>
      <c r="AW420" s="507"/>
      <c r="AX420" s="507"/>
      <c r="AY420" s="507"/>
      <c r="AZ420" s="507"/>
      <c r="BA420" s="507"/>
      <c r="BB420" s="507"/>
      <c r="BC420" s="507"/>
      <c r="BD420" s="507"/>
      <c r="BE420" s="507"/>
      <c r="BF420" s="507"/>
      <c r="BG420" s="507"/>
      <c r="BH420" s="507"/>
      <c r="BI420" s="507"/>
      <c r="BJ420" s="507"/>
      <c r="BK420" s="507"/>
      <c r="BL420" s="507"/>
      <c r="BM420" s="507"/>
    </row>
    <row r="421" spans="1:65" ht="27" customHeight="1" x14ac:dyDescent="0.2">
      <c r="A421" s="564"/>
      <c r="B421" s="507"/>
      <c r="C421" s="507"/>
      <c r="D421" s="507"/>
      <c r="E421" s="507"/>
      <c r="F421" s="507"/>
      <c r="G421" s="507"/>
      <c r="H421" s="506"/>
      <c r="I421" s="506"/>
      <c r="J421" s="506"/>
      <c r="K421" s="506"/>
      <c r="L421" s="506"/>
      <c r="M421" s="506"/>
      <c r="N421" s="506"/>
      <c r="O421" s="506"/>
      <c r="P421" s="557"/>
      <c r="Q421" s="506"/>
      <c r="R421" s="558"/>
      <c r="S421" s="506"/>
      <c r="T421" s="506"/>
      <c r="U421" s="506"/>
      <c r="V421" s="604"/>
      <c r="W421" s="506"/>
      <c r="X421" s="506"/>
      <c r="Y421" s="557"/>
      <c r="Z421" s="506"/>
      <c r="AA421" s="507"/>
      <c r="AB421" s="507"/>
      <c r="AC421" s="507"/>
      <c r="AD421" s="507"/>
      <c r="AE421" s="507"/>
      <c r="AF421" s="507"/>
      <c r="AG421" s="507"/>
      <c r="AH421" s="507"/>
      <c r="AI421" s="507"/>
      <c r="AJ421" s="507"/>
      <c r="AK421" s="507"/>
      <c r="AL421" s="507"/>
      <c r="AM421" s="507"/>
      <c r="AN421" s="507"/>
      <c r="AO421" s="507"/>
      <c r="AP421" s="507"/>
      <c r="AQ421" s="563"/>
      <c r="AR421" s="563"/>
      <c r="AS421" s="507"/>
      <c r="AT421" s="507"/>
      <c r="AU421" s="507"/>
      <c r="AV421" s="507"/>
      <c r="AW421" s="507"/>
      <c r="AX421" s="507"/>
      <c r="AY421" s="507"/>
      <c r="AZ421" s="507"/>
      <c r="BA421" s="507"/>
      <c r="BB421" s="507"/>
      <c r="BC421" s="507"/>
      <c r="BD421" s="507"/>
      <c r="BE421" s="507"/>
      <c r="BF421" s="507"/>
      <c r="BG421" s="507"/>
      <c r="BH421" s="507"/>
      <c r="BI421" s="507"/>
      <c r="BJ421" s="507"/>
      <c r="BK421" s="507"/>
      <c r="BL421" s="507"/>
      <c r="BM421" s="507"/>
    </row>
    <row r="422" spans="1:65" ht="27" customHeight="1" x14ac:dyDescent="0.2">
      <c r="A422" s="564"/>
      <c r="B422" s="507"/>
      <c r="C422" s="507"/>
      <c r="D422" s="507"/>
      <c r="E422" s="507"/>
      <c r="F422" s="507"/>
      <c r="G422" s="507"/>
      <c r="H422" s="506"/>
      <c r="I422" s="506"/>
      <c r="J422" s="506"/>
      <c r="K422" s="506"/>
      <c r="L422" s="506"/>
      <c r="M422" s="506"/>
      <c r="N422" s="506"/>
      <c r="O422" s="506"/>
      <c r="P422" s="557"/>
      <c r="Q422" s="506"/>
      <c r="R422" s="558"/>
      <c r="S422" s="506"/>
      <c r="T422" s="506"/>
      <c r="U422" s="506"/>
      <c r="V422" s="604"/>
      <c r="W422" s="506"/>
      <c r="X422" s="506"/>
      <c r="Y422" s="557"/>
      <c r="Z422" s="506"/>
      <c r="AA422" s="507"/>
      <c r="AB422" s="507"/>
      <c r="AC422" s="507"/>
      <c r="AD422" s="507"/>
      <c r="AE422" s="507"/>
      <c r="AF422" s="507"/>
      <c r="AG422" s="507"/>
      <c r="AH422" s="507"/>
      <c r="AI422" s="507"/>
      <c r="AJ422" s="507"/>
      <c r="AK422" s="507"/>
      <c r="AL422" s="507"/>
      <c r="AM422" s="507"/>
      <c r="AN422" s="507"/>
      <c r="AO422" s="507"/>
      <c r="AP422" s="507"/>
      <c r="AQ422" s="563"/>
      <c r="AR422" s="563"/>
      <c r="AS422" s="507"/>
      <c r="AT422" s="507"/>
      <c r="AU422" s="507"/>
      <c r="AV422" s="507"/>
      <c r="AW422" s="507"/>
      <c r="AX422" s="507"/>
      <c r="AY422" s="507"/>
      <c r="AZ422" s="507"/>
      <c r="BA422" s="507"/>
      <c r="BB422" s="507"/>
      <c r="BC422" s="507"/>
      <c r="BD422" s="507"/>
      <c r="BE422" s="507"/>
      <c r="BF422" s="507"/>
      <c r="BG422" s="507"/>
      <c r="BH422" s="507"/>
      <c r="BI422" s="507"/>
      <c r="BJ422" s="507"/>
      <c r="BK422" s="507"/>
      <c r="BL422" s="507"/>
      <c r="BM422" s="507"/>
    </row>
    <row r="423" spans="1:65" ht="27" customHeight="1" x14ac:dyDescent="0.2">
      <c r="A423" s="564"/>
      <c r="B423" s="507"/>
      <c r="C423" s="507"/>
      <c r="D423" s="507"/>
      <c r="E423" s="507"/>
      <c r="F423" s="507"/>
      <c r="G423" s="507"/>
      <c r="H423" s="506"/>
      <c r="I423" s="506"/>
      <c r="J423" s="506"/>
      <c r="K423" s="506"/>
      <c r="L423" s="506"/>
      <c r="M423" s="506"/>
      <c r="N423" s="506"/>
      <c r="O423" s="506"/>
      <c r="P423" s="557"/>
      <c r="Q423" s="506"/>
      <c r="R423" s="558"/>
      <c r="S423" s="506"/>
      <c r="T423" s="506"/>
      <c r="U423" s="506"/>
      <c r="V423" s="604"/>
      <c r="W423" s="506"/>
      <c r="X423" s="506"/>
      <c r="Y423" s="557"/>
      <c r="Z423" s="506"/>
      <c r="AA423" s="507"/>
      <c r="AB423" s="507"/>
      <c r="AC423" s="507"/>
      <c r="AD423" s="507"/>
      <c r="AE423" s="507"/>
      <c r="AF423" s="507"/>
      <c r="AG423" s="507"/>
      <c r="AH423" s="507"/>
      <c r="AI423" s="507"/>
      <c r="AJ423" s="507"/>
      <c r="AK423" s="507"/>
      <c r="AL423" s="507"/>
      <c r="AM423" s="507"/>
      <c r="AN423" s="507"/>
      <c r="AO423" s="507"/>
      <c r="AP423" s="507"/>
      <c r="AQ423" s="563"/>
      <c r="AR423" s="563"/>
      <c r="AS423" s="507"/>
      <c r="AT423" s="507"/>
      <c r="AU423" s="507"/>
      <c r="AV423" s="507"/>
      <c r="AW423" s="507"/>
      <c r="AX423" s="507"/>
      <c r="AY423" s="507"/>
      <c r="AZ423" s="507"/>
      <c r="BA423" s="507"/>
      <c r="BB423" s="507"/>
      <c r="BC423" s="507"/>
      <c r="BD423" s="507"/>
      <c r="BE423" s="507"/>
      <c r="BF423" s="507"/>
      <c r="BG423" s="507"/>
      <c r="BH423" s="507"/>
      <c r="BI423" s="507"/>
      <c r="BJ423" s="507"/>
      <c r="BK423" s="507"/>
      <c r="BL423" s="507"/>
      <c r="BM423" s="507"/>
    </row>
    <row r="424" spans="1:65" ht="27" customHeight="1" x14ac:dyDescent="0.2">
      <c r="A424" s="564"/>
      <c r="B424" s="507"/>
      <c r="C424" s="507"/>
      <c r="D424" s="507"/>
      <c r="E424" s="507"/>
      <c r="F424" s="507"/>
      <c r="G424" s="507"/>
      <c r="H424" s="506"/>
      <c r="I424" s="506"/>
      <c r="J424" s="506"/>
      <c r="K424" s="506"/>
      <c r="L424" s="506"/>
      <c r="M424" s="506"/>
      <c r="N424" s="506"/>
      <c r="O424" s="506"/>
      <c r="P424" s="557"/>
      <c r="Q424" s="506"/>
      <c r="R424" s="558"/>
      <c r="S424" s="506"/>
      <c r="T424" s="506"/>
      <c r="U424" s="506"/>
      <c r="V424" s="604"/>
      <c r="W424" s="506"/>
      <c r="X424" s="506"/>
      <c r="Y424" s="557"/>
      <c r="Z424" s="506"/>
      <c r="AA424" s="507"/>
      <c r="AB424" s="507"/>
      <c r="AC424" s="507"/>
      <c r="AD424" s="507"/>
      <c r="AE424" s="507"/>
      <c r="AF424" s="507"/>
      <c r="AG424" s="507"/>
      <c r="AH424" s="507"/>
      <c r="AI424" s="507"/>
      <c r="AJ424" s="507"/>
      <c r="AK424" s="507"/>
      <c r="AL424" s="507"/>
      <c r="AM424" s="507"/>
      <c r="AN424" s="507"/>
      <c r="AO424" s="507"/>
      <c r="AP424" s="507"/>
      <c r="AQ424" s="563"/>
      <c r="AR424" s="563"/>
      <c r="AS424" s="507"/>
      <c r="AT424" s="507"/>
      <c r="AU424" s="507"/>
      <c r="AV424" s="507"/>
      <c r="AW424" s="507"/>
      <c r="AX424" s="507"/>
      <c r="AY424" s="507"/>
      <c r="AZ424" s="507"/>
      <c r="BA424" s="507"/>
      <c r="BB424" s="507"/>
      <c r="BC424" s="507"/>
      <c r="BD424" s="507"/>
      <c r="BE424" s="507"/>
      <c r="BF424" s="507"/>
      <c r="BG424" s="507"/>
      <c r="BH424" s="507"/>
      <c r="BI424" s="507"/>
      <c r="BJ424" s="507"/>
      <c r="BK424" s="507"/>
      <c r="BL424" s="507"/>
      <c r="BM424" s="507"/>
    </row>
    <row r="425" spans="1:65" ht="27" customHeight="1" x14ac:dyDescent="0.2">
      <c r="A425" s="564"/>
      <c r="B425" s="507"/>
      <c r="C425" s="507"/>
      <c r="D425" s="507"/>
      <c r="E425" s="507"/>
      <c r="F425" s="507"/>
      <c r="G425" s="507"/>
      <c r="H425" s="506"/>
      <c r="I425" s="506"/>
      <c r="J425" s="506"/>
      <c r="K425" s="506"/>
      <c r="L425" s="506"/>
      <c r="M425" s="506"/>
      <c r="N425" s="506"/>
      <c r="O425" s="506"/>
      <c r="P425" s="557"/>
      <c r="Q425" s="506"/>
      <c r="R425" s="558"/>
      <c r="S425" s="506"/>
      <c r="T425" s="506"/>
      <c r="U425" s="506"/>
      <c r="V425" s="604"/>
      <c r="W425" s="506"/>
      <c r="X425" s="506"/>
      <c r="Y425" s="557"/>
      <c r="Z425" s="506"/>
      <c r="AA425" s="507"/>
      <c r="AB425" s="507"/>
      <c r="AC425" s="507"/>
      <c r="AD425" s="507"/>
      <c r="AE425" s="507"/>
      <c r="AF425" s="507"/>
      <c r="AG425" s="507"/>
      <c r="AH425" s="507"/>
      <c r="AI425" s="507"/>
      <c r="AJ425" s="507"/>
      <c r="AK425" s="507"/>
      <c r="AL425" s="507"/>
      <c r="AM425" s="507"/>
      <c r="AN425" s="507"/>
      <c r="AO425" s="507"/>
      <c r="AP425" s="507"/>
      <c r="AQ425" s="563"/>
      <c r="AR425" s="563"/>
      <c r="AS425" s="507"/>
      <c r="AT425" s="507"/>
      <c r="AU425" s="507"/>
      <c r="AV425" s="507"/>
      <c r="AW425" s="507"/>
      <c r="AX425" s="507"/>
      <c r="AY425" s="507"/>
      <c r="AZ425" s="507"/>
      <c r="BA425" s="507"/>
      <c r="BB425" s="507"/>
      <c r="BC425" s="507"/>
      <c r="BD425" s="507"/>
      <c r="BE425" s="507"/>
      <c r="BF425" s="507"/>
      <c r="BG425" s="507"/>
      <c r="BH425" s="507"/>
      <c r="BI425" s="507"/>
      <c r="BJ425" s="507"/>
      <c r="BK425" s="507"/>
      <c r="BL425" s="507"/>
      <c r="BM425" s="507"/>
    </row>
    <row r="426" spans="1:65" ht="27" customHeight="1" x14ac:dyDescent="0.2">
      <c r="A426" s="564"/>
      <c r="B426" s="507"/>
      <c r="C426" s="507"/>
      <c r="D426" s="507"/>
      <c r="E426" s="507"/>
      <c r="F426" s="507"/>
      <c r="G426" s="507"/>
      <c r="H426" s="506"/>
      <c r="I426" s="506"/>
      <c r="J426" s="506"/>
      <c r="K426" s="506"/>
      <c r="L426" s="506"/>
      <c r="M426" s="506"/>
      <c r="N426" s="506"/>
      <c r="O426" s="506"/>
      <c r="P426" s="557"/>
      <c r="Q426" s="506"/>
      <c r="R426" s="558"/>
      <c r="S426" s="506"/>
      <c r="T426" s="506"/>
      <c r="U426" s="506"/>
      <c r="V426" s="604"/>
      <c r="W426" s="506"/>
      <c r="X426" s="506"/>
      <c r="Y426" s="557"/>
      <c r="Z426" s="506"/>
      <c r="AA426" s="507"/>
      <c r="AB426" s="507"/>
      <c r="AC426" s="507"/>
      <c r="AD426" s="507"/>
      <c r="AE426" s="507"/>
      <c r="AF426" s="507"/>
      <c r="AG426" s="507"/>
      <c r="AH426" s="507"/>
      <c r="AI426" s="507"/>
      <c r="AJ426" s="507"/>
      <c r="AK426" s="507"/>
      <c r="AL426" s="507"/>
      <c r="AM426" s="507"/>
      <c r="AN426" s="507"/>
      <c r="AO426" s="507"/>
      <c r="AP426" s="507"/>
      <c r="AQ426" s="563"/>
      <c r="AR426" s="563"/>
      <c r="AS426" s="507"/>
      <c r="AT426" s="507"/>
      <c r="AU426" s="507"/>
      <c r="AV426" s="507"/>
      <c r="AW426" s="507"/>
      <c r="AX426" s="507"/>
      <c r="AY426" s="507"/>
      <c r="AZ426" s="507"/>
      <c r="BA426" s="507"/>
      <c r="BB426" s="507"/>
      <c r="BC426" s="507"/>
      <c r="BD426" s="507"/>
      <c r="BE426" s="507"/>
      <c r="BF426" s="507"/>
      <c r="BG426" s="507"/>
      <c r="BH426" s="507"/>
      <c r="BI426" s="507"/>
      <c r="BJ426" s="507"/>
      <c r="BK426" s="507"/>
      <c r="BL426" s="507"/>
      <c r="BM426" s="507"/>
    </row>
    <row r="427" spans="1:65" ht="27" customHeight="1" x14ac:dyDescent="0.2">
      <c r="A427" s="564"/>
      <c r="B427" s="507"/>
      <c r="C427" s="507"/>
      <c r="D427" s="507"/>
      <c r="E427" s="507"/>
      <c r="F427" s="507"/>
      <c r="G427" s="507"/>
      <c r="H427" s="506"/>
      <c r="I427" s="506"/>
      <c r="J427" s="506"/>
      <c r="K427" s="506"/>
      <c r="L427" s="506"/>
      <c r="M427" s="506"/>
      <c r="N427" s="506"/>
      <c r="O427" s="506"/>
      <c r="P427" s="557"/>
      <c r="Q427" s="506"/>
      <c r="R427" s="558"/>
      <c r="S427" s="506"/>
      <c r="T427" s="506"/>
      <c r="U427" s="506"/>
      <c r="V427" s="604"/>
      <c r="W427" s="506"/>
      <c r="X427" s="506"/>
      <c r="Y427" s="557"/>
      <c r="Z427" s="506"/>
      <c r="AA427" s="507"/>
      <c r="AB427" s="507"/>
      <c r="AC427" s="507"/>
      <c r="AD427" s="507"/>
      <c r="AE427" s="507"/>
      <c r="AF427" s="507"/>
      <c r="AG427" s="507"/>
      <c r="AH427" s="507"/>
      <c r="AI427" s="507"/>
      <c r="AJ427" s="507"/>
      <c r="AK427" s="507"/>
      <c r="AL427" s="507"/>
      <c r="AM427" s="507"/>
      <c r="AN427" s="507"/>
      <c r="AO427" s="507"/>
      <c r="AP427" s="507"/>
      <c r="AQ427" s="563"/>
      <c r="AR427" s="563"/>
      <c r="AS427" s="507"/>
      <c r="AT427" s="507"/>
      <c r="AU427" s="507"/>
      <c r="AV427" s="507"/>
      <c r="AW427" s="507"/>
      <c r="AX427" s="507"/>
      <c r="AY427" s="507"/>
      <c r="AZ427" s="507"/>
      <c r="BA427" s="507"/>
      <c r="BB427" s="507"/>
      <c r="BC427" s="507"/>
      <c r="BD427" s="507"/>
      <c r="BE427" s="507"/>
      <c r="BF427" s="507"/>
      <c r="BG427" s="507"/>
      <c r="BH427" s="507"/>
      <c r="BI427" s="507"/>
      <c r="BJ427" s="507"/>
      <c r="BK427" s="507"/>
      <c r="BL427" s="507"/>
      <c r="BM427" s="507"/>
    </row>
    <row r="428" spans="1:65" ht="27" customHeight="1" x14ac:dyDescent="0.2">
      <c r="A428" s="564"/>
      <c r="B428" s="507"/>
      <c r="C428" s="507"/>
      <c r="D428" s="507"/>
      <c r="E428" s="507"/>
      <c r="F428" s="507"/>
      <c r="G428" s="507"/>
      <c r="H428" s="506"/>
      <c r="I428" s="506"/>
      <c r="J428" s="506"/>
      <c r="K428" s="506"/>
      <c r="L428" s="506"/>
      <c r="M428" s="506"/>
      <c r="N428" s="506"/>
      <c r="O428" s="506"/>
      <c r="P428" s="557"/>
      <c r="Q428" s="506"/>
      <c r="R428" s="558"/>
      <c r="S428" s="506"/>
      <c r="T428" s="506"/>
      <c r="U428" s="506"/>
      <c r="V428" s="604"/>
      <c r="W428" s="506"/>
      <c r="X428" s="506"/>
      <c r="Y428" s="557"/>
      <c r="Z428" s="506"/>
      <c r="AA428" s="507"/>
      <c r="AB428" s="507"/>
      <c r="AC428" s="507"/>
      <c r="AD428" s="507"/>
      <c r="AE428" s="507"/>
      <c r="AF428" s="507"/>
      <c r="AG428" s="507"/>
      <c r="AH428" s="507"/>
      <c r="AI428" s="507"/>
      <c r="AJ428" s="507"/>
      <c r="AK428" s="507"/>
      <c r="AL428" s="507"/>
      <c r="AM428" s="507"/>
      <c r="AN428" s="507"/>
      <c r="AO428" s="507"/>
      <c r="AP428" s="507"/>
      <c r="AQ428" s="563"/>
      <c r="AR428" s="563"/>
      <c r="AS428" s="507"/>
      <c r="AT428" s="507"/>
      <c r="AU428" s="507"/>
      <c r="AV428" s="507"/>
      <c r="AW428" s="507"/>
      <c r="AX428" s="507"/>
      <c r="AY428" s="507"/>
      <c r="AZ428" s="507"/>
      <c r="BA428" s="507"/>
      <c r="BB428" s="507"/>
      <c r="BC428" s="507"/>
      <c r="BD428" s="507"/>
      <c r="BE428" s="507"/>
      <c r="BF428" s="507"/>
      <c r="BG428" s="507"/>
      <c r="BH428" s="507"/>
      <c r="BI428" s="507"/>
      <c r="BJ428" s="507"/>
      <c r="BK428" s="507"/>
      <c r="BL428" s="507"/>
      <c r="BM428" s="507"/>
    </row>
    <row r="429" spans="1:65" ht="27" customHeight="1" x14ac:dyDescent="0.2">
      <c r="A429" s="564"/>
      <c r="B429" s="507"/>
      <c r="C429" s="507"/>
      <c r="D429" s="507"/>
      <c r="E429" s="507"/>
      <c r="F429" s="507"/>
      <c r="G429" s="507"/>
      <c r="H429" s="506"/>
      <c r="I429" s="506"/>
      <c r="J429" s="506"/>
      <c r="K429" s="506"/>
      <c r="L429" s="506"/>
      <c r="M429" s="506"/>
      <c r="N429" s="506"/>
      <c r="O429" s="506"/>
      <c r="P429" s="557"/>
      <c r="Q429" s="506"/>
      <c r="R429" s="558"/>
      <c r="S429" s="506"/>
      <c r="T429" s="506"/>
      <c r="U429" s="506"/>
      <c r="V429" s="604"/>
      <c r="W429" s="506"/>
      <c r="X429" s="506"/>
      <c r="Y429" s="557"/>
      <c r="Z429" s="506"/>
      <c r="AA429" s="507"/>
      <c r="AB429" s="507"/>
      <c r="AC429" s="507"/>
      <c r="AD429" s="507"/>
      <c r="AE429" s="507"/>
      <c r="AF429" s="507"/>
      <c r="AG429" s="507"/>
      <c r="AH429" s="507"/>
      <c r="AI429" s="507"/>
      <c r="AJ429" s="507"/>
      <c r="AK429" s="507"/>
      <c r="AL429" s="507"/>
      <c r="AM429" s="507"/>
      <c r="AN429" s="507"/>
      <c r="AO429" s="507"/>
      <c r="AP429" s="507"/>
      <c r="AQ429" s="563"/>
      <c r="AR429" s="563"/>
      <c r="AS429" s="507"/>
      <c r="AT429" s="507"/>
      <c r="AU429" s="507"/>
      <c r="AV429" s="507"/>
      <c r="AW429" s="507"/>
      <c r="AX429" s="507"/>
      <c r="AY429" s="507"/>
      <c r="AZ429" s="507"/>
      <c r="BA429" s="507"/>
      <c r="BB429" s="507"/>
      <c r="BC429" s="507"/>
      <c r="BD429" s="507"/>
      <c r="BE429" s="507"/>
      <c r="BF429" s="507"/>
      <c r="BG429" s="507"/>
      <c r="BH429" s="507"/>
      <c r="BI429" s="507"/>
      <c r="BJ429" s="507"/>
      <c r="BK429" s="507"/>
      <c r="BL429" s="507"/>
      <c r="BM429" s="507"/>
    </row>
    <row r="430" spans="1:65" ht="27" customHeight="1" x14ac:dyDescent="0.2">
      <c r="A430" s="564"/>
      <c r="B430" s="507"/>
      <c r="C430" s="507"/>
      <c r="D430" s="507"/>
      <c r="E430" s="507"/>
      <c r="F430" s="507"/>
      <c r="G430" s="507"/>
      <c r="H430" s="506"/>
      <c r="I430" s="506"/>
      <c r="J430" s="506"/>
      <c r="K430" s="506"/>
      <c r="L430" s="506"/>
      <c r="M430" s="506"/>
      <c r="N430" s="506"/>
      <c r="O430" s="506"/>
      <c r="P430" s="557"/>
      <c r="Q430" s="506"/>
      <c r="R430" s="558"/>
      <c r="S430" s="506"/>
      <c r="T430" s="506"/>
      <c r="U430" s="506"/>
      <c r="V430" s="604"/>
      <c r="W430" s="506"/>
      <c r="X430" s="506"/>
      <c r="Y430" s="557"/>
      <c r="Z430" s="506"/>
      <c r="AA430" s="507"/>
      <c r="AB430" s="507"/>
      <c r="AC430" s="507"/>
      <c r="AD430" s="507"/>
      <c r="AE430" s="507"/>
      <c r="AF430" s="507"/>
      <c r="AG430" s="507"/>
      <c r="AH430" s="507"/>
      <c r="AI430" s="507"/>
      <c r="AJ430" s="507"/>
      <c r="AK430" s="507"/>
      <c r="AL430" s="507"/>
      <c r="AM430" s="507"/>
      <c r="AN430" s="507"/>
      <c r="AO430" s="507"/>
      <c r="AP430" s="507"/>
      <c r="AQ430" s="563"/>
      <c r="AR430" s="563"/>
      <c r="AS430" s="507"/>
      <c r="AT430" s="507"/>
      <c r="AU430" s="507"/>
      <c r="AV430" s="507"/>
      <c r="AW430" s="507"/>
      <c r="AX430" s="507"/>
      <c r="AY430" s="507"/>
      <c r="AZ430" s="507"/>
      <c r="BA430" s="507"/>
      <c r="BB430" s="507"/>
      <c r="BC430" s="507"/>
      <c r="BD430" s="507"/>
      <c r="BE430" s="507"/>
      <c r="BF430" s="507"/>
      <c r="BG430" s="507"/>
      <c r="BH430" s="507"/>
      <c r="BI430" s="507"/>
      <c r="BJ430" s="507"/>
      <c r="BK430" s="507"/>
      <c r="BL430" s="507"/>
      <c r="BM430" s="507"/>
    </row>
    <row r="431" spans="1:65" ht="27" customHeight="1" x14ac:dyDescent="0.2">
      <c r="A431" s="564"/>
      <c r="B431" s="507"/>
      <c r="C431" s="507"/>
      <c r="D431" s="507"/>
      <c r="E431" s="507"/>
      <c r="F431" s="507"/>
      <c r="G431" s="507"/>
      <c r="H431" s="506"/>
      <c r="I431" s="506"/>
      <c r="J431" s="506"/>
      <c r="K431" s="506"/>
      <c r="L431" s="506"/>
      <c r="M431" s="506"/>
      <c r="N431" s="506"/>
      <c r="O431" s="506"/>
      <c r="P431" s="557"/>
      <c r="Q431" s="506"/>
      <c r="R431" s="558"/>
      <c r="S431" s="506"/>
      <c r="T431" s="506"/>
      <c r="U431" s="506"/>
      <c r="V431" s="604"/>
      <c r="W431" s="506"/>
      <c r="X431" s="506"/>
      <c r="Y431" s="557"/>
      <c r="Z431" s="506"/>
      <c r="AA431" s="507"/>
      <c r="AB431" s="507"/>
      <c r="AC431" s="507"/>
      <c r="AD431" s="507"/>
      <c r="AE431" s="507"/>
      <c r="AF431" s="507"/>
      <c r="AG431" s="507"/>
      <c r="AH431" s="507"/>
      <c r="AI431" s="507"/>
      <c r="AJ431" s="507"/>
      <c r="AK431" s="507"/>
      <c r="AL431" s="507"/>
      <c r="AM431" s="507"/>
      <c r="AN431" s="507"/>
      <c r="AO431" s="507"/>
      <c r="AP431" s="507"/>
      <c r="AQ431" s="563"/>
      <c r="AR431" s="563"/>
      <c r="AS431" s="507"/>
      <c r="AT431" s="507"/>
      <c r="AU431" s="507"/>
      <c r="AV431" s="507"/>
      <c r="AW431" s="507"/>
      <c r="AX431" s="507"/>
      <c r="AY431" s="507"/>
      <c r="AZ431" s="507"/>
      <c r="BA431" s="507"/>
      <c r="BB431" s="507"/>
      <c r="BC431" s="507"/>
      <c r="BD431" s="507"/>
      <c r="BE431" s="507"/>
      <c r="BF431" s="507"/>
      <c r="BG431" s="507"/>
      <c r="BH431" s="507"/>
      <c r="BI431" s="507"/>
      <c r="BJ431" s="507"/>
      <c r="BK431" s="507"/>
      <c r="BL431" s="507"/>
      <c r="BM431" s="507"/>
    </row>
    <row r="432" spans="1:65" ht="27" customHeight="1" x14ac:dyDescent="0.2">
      <c r="A432" s="564"/>
      <c r="B432" s="507"/>
      <c r="C432" s="507"/>
      <c r="D432" s="507"/>
      <c r="E432" s="507"/>
      <c r="F432" s="507"/>
      <c r="G432" s="507"/>
      <c r="H432" s="506"/>
      <c r="I432" s="506"/>
      <c r="J432" s="506"/>
      <c r="K432" s="506"/>
      <c r="L432" s="506"/>
      <c r="M432" s="506"/>
      <c r="N432" s="506"/>
      <c r="O432" s="506"/>
      <c r="P432" s="557"/>
      <c r="Q432" s="506"/>
      <c r="R432" s="558"/>
      <c r="S432" s="506"/>
      <c r="T432" s="506"/>
      <c r="U432" s="506"/>
      <c r="V432" s="604"/>
      <c r="W432" s="506"/>
      <c r="X432" s="506"/>
      <c r="Y432" s="557"/>
      <c r="Z432" s="506"/>
      <c r="AA432" s="507"/>
      <c r="AB432" s="507"/>
      <c r="AC432" s="507"/>
      <c r="AD432" s="507"/>
      <c r="AE432" s="507"/>
      <c r="AF432" s="507"/>
      <c r="AG432" s="507"/>
      <c r="AH432" s="507"/>
      <c r="AI432" s="507"/>
      <c r="AJ432" s="507"/>
      <c r="AK432" s="507"/>
      <c r="AL432" s="507"/>
      <c r="AM432" s="507"/>
      <c r="AN432" s="507"/>
      <c r="AO432" s="507"/>
      <c r="AP432" s="507"/>
      <c r="AQ432" s="563"/>
      <c r="AR432" s="563"/>
      <c r="AS432" s="507"/>
      <c r="AT432" s="507"/>
      <c r="AU432" s="507"/>
      <c r="AV432" s="507"/>
      <c r="AW432" s="507"/>
      <c r="AX432" s="507"/>
      <c r="AY432" s="507"/>
      <c r="AZ432" s="507"/>
      <c r="BA432" s="507"/>
      <c r="BB432" s="507"/>
      <c r="BC432" s="507"/>
      <c r="BD432" s="507"/>
      <c r="BE432" s="507"/>
      <c r="BF432" s="507"/>
      <c r="BG432" s="507"/>
      <c r="BH432" s="507"/>
      <c r="BI432" s="507"/>
      <c r="BJ432" s="507"/>
      <c r="BK432" s="507"/>
      <c r="BL432" s="507"/>
      <c r="BM432" s="507"/>
    </row>
    <row r="433" spans="1:65" ht="27" customHeight="1" x14ac:dyDescent="0.2">
      <c r="A433" s="564"/>
      <c r="B433" s="507"/>
      <c r="C433" s="507"/>
      <c r="D433" s="507"/>
      <c r="E433" s="507"/>
      <c r="F433" s="507"/>
      <c r="G433" s="507"/>
      <c r="H433" s="506"/>
      <c r="I433" s="506"/>
      <c r="J433" s="506"/>
      <c r="K433" s="506"/>
      <c r="L433" s="506"/>
      <c r="M433" s="506"/>
      <c r="N433" s="506"/>
      <c r="O433" s="506"/>
      <c r="P433" s="557"/>
      <c r="Q433" s="506"/>
      <c r="R433" s="558"/>
      <c r="S433" s="506"/>
      <c r="T433" s="506"/>
      <c r="U433" s="506"/>
      <c r="V433" s="604"/>
      <c r="W433" s="506"/>
      <c r="X433" s="506"/>
      <c r="Y433" s="557"/>
      <c r="Z433" s="506"/>
      <c r="AA433" s="507"/>
      <c r="AB433" s="507"/>
      <c r="AC433" s="507"/>
      <c r="AD433" s="507"/>
      <c r="AE433" s="507"/>
      <c r="AF433" s="507"/>
      <c r="AG433" s="507"/>
      <c r="AH433" s="507"/>
      <c r="AI433" s="507"/>
      <c r="AJ433" s="507"/>
      <c r="AK433" s="507"/>
      <c r="AL433" s="507"/>
      <c r="AM433" s="507"/>
      <c r="AN433" s="507"/>
      <c r="AO433" s="507"/>
      <c r="AP433" s="507"/>
      <c r="AQ433" s="563"/>
      <c r="AR433" s="563"/>
      <c r="AS433" s="507"/>
      <c r="AT433" s="507"/>
      <c r="AU433" s="507"/>
      <c r="AV433" s="507"/>
      <c r="AW433" s="507"/>
      <c r="AX433" s="507"/>
      <c r="AY433" s="507"/>
      <c r="AZ433" s="507"/>
      <c r="BA433" s="507"/>
      <c r="BB433" s="507"/>
      <c r="BC433" s="507"/>
      <c r="BD433" s="507"/>
      <c r="BE433" s="507"/>
      <c r="BF433" s="507"/>
      <c r="BG433" s="507"/>
      <c r="BH433" s="507"/>
      <c r="BI433" s="507"/>
      <c r="BJ433" s="507"/>
      <c r="BK433" s="507"/>
      <c r="BL433" s="507"/>
      <c r="BM433" s="507"/>
    </row>
    <row r="434" spans="1:65" ht="27" customHeight="1" x14ac:dyDescent="0.2">
      <c r="A434" s="564"/>
      <c r="B434" s="507"/>
      <c r="C434" s="507"/>
      <c r="D434" s="507"/>
      <c r="E434" s="507"/>
      <c r="F434" s="507"/>
      <c r="G434" s="507"/>
      <c r="H434" s="506"/>
      <c r="I434" s="506"/>
      <c r="J434" s="506"/>
      <c r="K434" s="506"/>
      <c r="L434" s="506"/>
      <c r="M434" s="506"/>
      <c r="N434" s="506"/>
      <c r="O434" s="506"/>
      <c r="P434" s="557"/>
      <c r="Q434" s="506"/>
      <c r="R434" s="558"/>
      <c r="S434" s="506"/>
      <c r="T434" s="506"/>
      <c r="U434" s="506"/>
      <c r="V434" s="604"/>
      <c r="W434" s="506"/>
      <c r="X434" s="506"/>
      <c r="Y434" s="557"/>
      <c r="Z434" s="506"/>
      <c r="AA434" s="507"/>
      <c r="AB434" s="507"/>
      <c r="AC434" s="507"/>
      <c r="AD434" s="507"/>
      <c r="AE434" s="507"/>
      <c r="AF434" s="507"/>
      <c r="AG434" s="507"/>
      <c r="AH434" s="507"/>
      <c r="AI434" s="507"/>
      <c r="AJ434" s="507"/>
      <c r="AK434" s="507"/>
      <c r="AL434" s="507"/>
      <c r="AM434" s="507"/>
      <c r="AN434" s="507"/>
      <c r="AO434" s="507"/>
      <c r="AP434" s="507"/>
      <c r="AQ434" s="563"/>
      <c r="AR434" s="563"/>
      <c r="AS434" s="507"/>
      <c r="AT434" s="507"/>
      <c r="AU434" s="507"/>
      <c r="AV434" s="507"/>
      <c r="AW434" s="507"/>
      <c r="AX434" s="507"/>
      <c r="AY434" s="507"/>
      <c r="AZ434" s="507"/>
      <c r="BA434" s="507"/>
      <c r="BB434" s="507"/>
      <c r="BC434" s="507"/>
      <c r="BD434" s="507"/>
      <c r="BE434" s="507"/>
      <c r="BF434" s="507"/>
      <c r="BG434" s="507"/>
      <c r="BH434" s="507"/>
      <c r="BI434" s="507"/>
      <c r="BJ434" s="507"/>
      <c r="BK434" s="507"/>
      <c r="BL434" s="507"/>
      <c r="BM434" s="507"/>
    </row>
    <row r="435" spans="1:65" ht="27" customHeight="1" x14ac:dyDescent="0.2">
      <c r="A435" s="564"/>
      <c r="B435" s="507"/>
      <c r="C435" s="507"/>
      <c r="D435" s="507"/>
      <c r="E435" s="507"/>
      <c r="F435" s="507"/>
      <c r="G435" s="507"/>
      <c r="H435" s="506"/>
      <c r="I435" s="506"/>
      <c r="J435" s="506"/>
      <c r="K435" s="506"/>
      <c r="L435" s="506"/>
      <c r="M435" s="506"/>
      <c r="N435" s="506"/>
      <c r="O435" s="506"/>
      <c r="P435" s="557"/>
      <c r="Q435" s="506"/>
      <c r="R435" s="558"/>
      <c r="S435" s="506"/>
      <c r="T435" s="506"/>
      <c r="U435" s="506"/>
      <c r="V435" s="604"/>
      <c r="W435" s="506"/>
      <c r="X435" s="506"/>
      <c r="Y435" s="557"/>
      <c r="Z435" s="506"/>
      <c r="AA435" s="507"/>
      <c r="AB435" s="507"/>
      <c r="AC435" s="507"/>
      <c r="AD435" s="507"/>
      <c r="AE435" s="507"/>
      <c r="AF435" s="507"/>
      <c r="AG435" s="507"/>
      <c r="AH435" s="507"/>
      <c r="AI435" s="507"/>
      <c r="AJ435" s="507"/>
      <c r="AK435" s="507"/>
      <c r="AL435" s="507"/>
      <c r="AM435" s="507"/>
      <c r="AN435" s="507"/>
      <c r="AO435" s="507"/>
      <c r="AP435" s="507"/>
      <c r="AQ435" s="563"/>
      <c r="AR435" s="563"/>
      <c r="AS435" s="507"/>
      <c r="AT435" s="507"/>
      <c r="AU435" s="507"/>
      <c r="AV435" s="507"/>
      <c r="AW435" s="507"/>
      <c r="AX435" s="507"/>
      <c r="AY435" s="507"/>
      <c r="AZ435" s="507"/>
      <c r="BA435" s="507"/>
      <c r="BB435" s="507"/>
      <c r="BC435" s="507"/>
      <c r="BD435" s="507"/>
      <c r="BE435" s="507"/>
      <c r="BF435" s="507"/>
      <c r="BG435" s="507"/>
      <c r="BH435" s="507"/>
      <c r="BI435" s="507"/>
      <c r="BJ435" s="507"/>
      <c r="BK435" s="507"/>
      <c r="BL435" s="507"/>
      <c r="BM435" s="507"/>
    </row>
    <row r="436" spans="1:65" ht="27" customHeight="1" x14ac:dyDescent="0.2">
      <c r="A436" s="564"/>
      <c r="B436" s="507"/>
      <c r="C436" s="507"/>
      <c r="D436" s="507"/>
      <c r="E436" s="507"/>
      <c r="F436" s="507"/>
      <c r="G436" s="507"/>
      <c r="H436" s="506"/>
      <c r="I436" s="506"/>
      <c r="J436" s="506"/>
      <c r="K436" s="506"/>
      <c r="L436" s="506"/>
      <c r="M436" s="506"/>
      <c r="N436" s="506"/>
      <c r="O436" s="506"/>
      <c r="P436" s="557"/>
      <c r="Q436" s="506"/>
      <c r="R436" s="558"/>
      <c r="S436" s="506"/>
      <c r="T436" s="506"/>
      <c r="U436" s="506"/>
      <c r="V436" s="604"/>
      <c r="W436" s="506"/>
      <c r="X436" s="506"/>
      <c r="Y436" s="557"/>
      <c r="Z436" s="506"/>
      <c r="AA436" s="507"/>
      <c r="AB436" s="507"/>
      <c r="AC436" s="507"/>
      <c r="AD436" s="507"/>
      <c r="AE436" s="507"/>
      <c r="AF436" s="507"/>
      <c r="AG436" s="507"/>
      <c r="AH436" s="507"/>
      <c r="AI436" s="507"/>
      <c r="AJ436" s="507"/>
      <c r="AK436" s="507"/>
      <c r="AL436" s="507"/>
      <c r="AM436" s="507"/>
      <c r="AN436" s="507"/>
      <c r="AO436" s="507"/>
      <c r="AP436" s="507"/>
      <c r="AQ436" s="563"/>
      <c r="AR436" s="563"/>
      <c r="AS436" s="507"/>
      <c r="AT436" s="507"/>
      <c r="AU436" s="507"/>
      <c r="AV436" s="507"/>
      <c r="AW436" s="507"/>
      <c r="AX436" s="507"/>
      <c r="AY436" s="507"/>
      <c r="AZ436" s="507"/>
      <c r="BA436" s="507"/>
      <c r="BB436" s="507"/>
      <c r="BC436" s="507"/>
      <c r="BD436" s="507"/>
      <c r="BE436" s="507"/>
      <c r="BF436" s="507"/>
      <c r="BG436" s="507"/>
      <c r="BH436" s="507"/>
      <c r="BI436" s="507"/>
      <c r="BJ436" s="507"/>
      <c r="BK436" s="507"/>
      <c r="BL436" s="507"/>
      <c r="BM436" s="507"/>
    </row>
    <row r="437" spans="1:65" ht="27" customHeight="1" x14ac:dyDescent="0.2">
      <c r="A437" s="564"/>
      <c r="B437" s="507"/>
      <c r="C437" s="507"/>
      <c r="D437" s="507"/>
      <c r="E437" s="507"/>
      <c r="F437" s="507"/>
      <c r="G437" s="507"/>
      <c r="H437" s="506"/>
      <c r="I437" s="506"/>
      <c r="J437" s="506"/>
      <c r="K437" s="506"/>
      <c r="L437" s="506"/>
      <c r="M437" s="506"/>
      <c r="N437" s="506"/>
      <c r="O437" s="506"/>
      <c r="P437" s="557"/>
      <c r="Q437" s="506"/>
      <c r="R437" s="558"/>
      <c r="S437" s="506"/>
      <c r="T437" s="506"/>
      <c r="U437" s="506"/>
      <c r="V437" s="604"/>
      <c r="W437" s="506"/>
      <c r="X437" s="506"/>
      <c r="Y437" s="557"/>
      <c r="Z437" s="506"/>
      <c r="AA437" s="507"/>
      <c r="AB437" s="507"/>
      <c r="AC437" s="507"/>
      <c r="AD437" s="507"/>
      <c r="AE437" s="507"/>
      <c r="AF437" s="507"/>
      <c r="AG437" s="507"/>
      <c r="AH437" s="507"/>
      <c r="AI437" s="507"/>
      <c r="AJ437" s="507"/>
      <c r="AK437" s="507"/>
      <c r="AL437" s="507"/>
      <c r="AM437" s="507"/>
      <c r="AN437" s="507"/>
      <c r="AO437" s="507"/>
      <c r="AP437" s="507"/>
      <c r="AQ437" s="563"/>
      <c r="AR437" s="563"/>
      <c r="AS437" s="507"/>
      <c r="AT437" s="507"/>
      <c r="AU437" s="507"/>
      <c r="AV437" s="507"/>
      <c r="AW437" s="507"/>
      <c r="AX437" s="507"/>
      <c r="AY437" s="507"/>
      <c r="AZ437" s="507"/>
      <c r="BA437" s="507"/>
      <c r="BB437" s="507"/>
      <c r="BC437" s="507"/>
      <c r="BD437" s="507"/>
      <c r="BE437" s="507"/>
      <c r="BF437" s="507"/>
      <c r="BG437" s="507"/>
      <c r="BH437" s="507"/>
      <c r="BI437" s="507"/>
      <c r="BJ437" s="507"/>
      <c r="BK437" s="507"/>
      <c r="BL437" s="507"/>
      <c r="BM437" s="507"/>
    </row>
    <row r="438" spans="1:65" ht="27" customHeight="1" x14ac:dyDescent="0.2">
      <c r="A438" s="564"/>
      <c r="B438" s="507"/>
      <c r="C438" s="507"/>
      <c r="D438" s="507"/>
      <c r="E438" s="507"/>
      <c r="F438" s="507"/>
      <c r="G438" s="507"/>
      <c r="H438" s="506"/>
      <c r="I438" s="506"/>
      <c r="J438" s="506"/>
      <c r="K438" s="506"/>
      <c r="L438" s="506"/>
      <c r="M438" s="506"/>
      <c r="N438" s="506"/>
      <c r="O438" s="506"/>
      <c r="P438" s="557"/>
      <c r="Q438" s="506"/>
      <c r="R438" s="558"/>
      <c r="S438" s="506"/>
      <c r="T438" s="506"/>
      <c r="U438" s="506"/>
      <c r="V438" s="604"/>
      <c r="W438" s="506"/>
      <c r="X438" s="506"/>
      <c r="Y438" s="557"/>
      <c r="Z438" s="506"/>
      <c r="AA438" s="507"/>
      <c r="AB438" s="507"/>
      <c r="AC438" s="507"/>
      <c r="AD438" s="507"/>
      <c r="AE438" s="507"/>
      <c r="AF438" s="507"/>
      <c r="AG438" s="507"/>
      <c r="AH438" s="507"/>
      <c r="AI438" s="507"/>
      <c r="AJ438" s="507"/>
      <c r="AK438" s="507"/>
      <c r="AL438" s="507"/>
      <c r="AM438" s="507"/>
      <c r="AN438" s="507"/>
      <c r="AO438" s="507"/>
      <c r="AP438" s="507"/>
      <c r="AQ438" s="563"/>
      <c r="AR438" s="563"/>
      <c r="AS438" s="507"/>
      <c r="AT438" s="507"/>
      <c r="AU438" s="507"/>
      <c r="AV438" s="507"/>
      <c r="AW438" s="507"/>
      <c r="AX438" s="507"/>
      <c r="AY438" s="507"/>
      <c r="AZ438" s="507"/>
      <c r="BA438" s="507"/>
      <c r="BB438" s="507"/>
      <c r="BC438" s="507"/>
      <c r="BD438" s="507"/>
      <c r="BE438" s="507"/>
      <c r="BF438" s="507"/>
      <c r="BG438" s="507"/>
      <c r="BH438" s="507"/>
      <c r="BI438" s="507"/>
      <c r="BJ438" s="507"/>
      <c r="BK438" s="507"/>
      <c r="BL438" s="507"/>
      <c r="BM438" s="507"/>
    </row>
    <row r="439" spans="1:65" ht="27" customHeight="1" x14ac:dyDescent="0.2">
      <c r="A439" s="564"/>
      <c r="B439" s="507"/>
      <c r="C439" s="507"/>
      <c r="D439" s="507"/>
      <c r="E439" s="507"/>
      <c r="F439" s="507"/>
      <c r="G439" s="507"/>
      <c r="H439" s="506"/>
      <c r="I439" s="506"/>
      <c r="J439" s="506"/>
      <c r="K439" s="506"/>
      <c r="L439" s="506"/>
      <c r="M439" s="506"/>
      <c r="N439" s="506"/>
      <c r="O439" s="506"/>
      <c r="P439" s="557"/>
      <c r="Q439" s="506"/>
      <c r="R439" s="558"/>
      <c r="S439" s="506"/>
      <c r="T439" s="506"/>
      <c r="U439" s="506"/>
      <c r="V439" s="604"/>
      <c r="W439" s="506"/>
      <c r="X439" s="506"/>
      <c r="Y439" s="557"/>
      <c r="Z439" s="506"/>
      <c r="AA439" s="507"/>
      <c r="AB439" s="507"/>
      <c r="AC439" s="507"/>
      <c r="AD439" s="507"/>
      <c r="AE439" s="507"/>
      <c r="AF439" s="507"/>
      <c r="AG439" s="507"/>
      <c r="AH439" s="507"/>
      <c r="AI439" s="507"/>
      <c r="AJ439" s="507"/>
      <c r="AK439" s="507"/>
      <c r="AL439" s="507"/>
      <c r="AM439" s="507"/>
      <c r="AN439" s="507"/>
      <c r="AO439" s="507"/>
      <c r="AP439" s="507"/>
      <c r="AQ439" s="563"/>
      <c r="AR439" s="563"/>
      <c r="AS439" s="507"/>
      <c r="AT439" s="507"/>
      <c r="AU439" s="507"/>
      <c r="AV439" s="507"/>
      <c r="AW439" s="507"/>
      <c r="AX439" s="507"/>
      <c r="AY439" s="507"/>
      <c r="AZ439" s="507"/>
      <c r="BA439" s="507"/>
      <c r="BB439" s="507"/>
      <c r="BC439" s="507"/>
      <c r="BD439" s="507"/>
      <c r="BE439" s="507"/>
      <c r="BF439" s="507"/>
      <c r="BG439" s="507"/>
      <c r="BH439" s="507"/>
      <c r="BI439" s="507"/>
      <c r="BJ439" s="507"/>
      <c r="BK439" s="507"/>
      <c r="BL439" s="507"/>
      <c r="BM439" s="507"/>
    </row>
    <row r="440" spans="1:65" ht="27" customHeight="1" x14ac:dyDescent="0.2">
      <c r="A440" s="564"/>
      <c r="B440" s="507"/>
      <c r="C440" s="507"/>
      <c r="D440" s="507"/>
      <c r="E440" s="507"/>
      <c r="F440" s="507"/>
      <c r="G440" s="507"/>
      <c r="H440" s="506"/>
      <c r="I440" s="506"/>
      <c r="J440" s="506"/>
      <c r="K440" s="506"/>
      <c r="L440" s="506"/>
      <c r="M440" s="506"/>
      <c r="N440" s="506"/>
      <c r="O440" s="506"/>
      <c r="P440" s="557"/>
      <c r="Q440" s="506"/>
      <c r="R440" s="558"/>
      <c r="S440" s="506"/>
      <c r="T440" s="506"/>
      <c r="U440" s="506"/>
      <c r="V440" s="604"/>
      <c r="W440" s="506"/>
      <c r="X440" s="506"/>
      <c r="Y440" s="557"/>
      <c r="Z440" s="506"/>
      <c r="AA440" s="507"/>
      <c r="AB440" s="507"/>
      <c r="AC440" s="507"/>
      <c r="AD440" s="507"/>
      <c r="AE440" s="507"/>
      <c r="AF440" s="507"/>
      <c r="AG440" s="507"/>
      <c r="AH440" s="507"/>
      <c r="AI440" s="507"/>
      <c r="AJ440" s="507"/>
      <c r="AK440" s="507"/>
      <c r="AL440" s="507"/>
      <c r="AM440" s="507"/>
      <c r="AN440" s="507"/>
      <c r="AO440" s="507"/>
      <c r="AP440" s="507"/>
      <c r="AQ440" s="563"/>
      <c r="AR440" s="563"/>
      <c r="AS440" s="507"/>
      <c r="AT440" s="507"/>
      <c r="AU440" s="507"/>
      <c r="AV440" s="507"/>
      <c r="AW440" s="507"/>
      <c r="AX440" s="507"/>
      <c r="AY440" s="507"/>
      <c r="AZ440" s="507"/>
      <c r="BA440" s="507"/>
      <c r="BB440" s="507"/>
      <c r="BC440" s="507"/>
      <c r="BD440" s="507"/>
      <c r="BE440" s="507"/>
      <c r="BF440" s="507"/>
      <c r="BG440" s="507"/>
      <c r="BH440" s="507"/>
      <c r="BI440" s="507"/>
      <c r="BJ440" s="507"/>
      <c r="BK440" s="507"/>
      <c r="BL440" s="507"/>
      <c r="BM440" s="507"/>
    </row>
    <row r="441" spans="1:65" ht="27" customHeight="1" x14ac:dyDescent="0.2">
      <c r="A441" s="564"/>
      <c r="B441" s="507"/>
      <c r="C441" s="507"/>
      <c r="D441" s="507"/>
      <c r="E441" s="507"/>
      <c r="F441" s="507"/>
      <c r="G441" s="507"/>
      <c r="H441" s="506"/>
      <c r="I441" s="506"/>
      <c r="J441" s="506"/>
      <c r="K441" s="506"/>
      <c r="L441" s="506"/>
      <c r="M441" s="506"/>
      <c r="N441" s="506"/>
      <c r="O441" s="506"/>
      <c r="P441" s="557"/>
      <c r="Q441" s="506"/>
      <c r="R441" s="558"/>
      <c r="S441" s="506"/>
      <c r="T441" s="506"/>
      <c r="U441" s="506"/>
      <c r="V441" s="604"/>
      <c r="W441" s="506"/>
      <c r="X441" s="506"/>
      <c r="Y441" s="557"/>
      <c r="Z441" s="506"/>
      <c r="AA441" s="507"/>
      <c r="AB441" s="507"/>
      <c r="AC441" s="507"/>
      <c r="AD441" s="507"/>
      <c r="AE441" s="507"/>
      <c r="AF441" s="507"/>
      <c r="AG441" s="507"/>
      <c r="AH441" s="507"/>
      <c r="AI441" s="507"/>
      <c r="AJ441" s="507"/>
      <c r="AK441" s="507"/>
      <c r="AL441" s="507"/>
      <c r="AM441" s="507"/>
      <c r="AN441" s="507"/>
      <c r="AO441" s="507"/>
      <c r="AP441" s="507"/>
      <c r="AQ441" s="563"/>
      <c r="AR441" s="563"/>
      <c r="AS441" s="507"/>
      <c r="AT441" s="507"/>
      <c r="AU441" s="507"/>
      <c r="AV441" s="507"/>
      <c r="AW441" s="507"/>
      <c r="AX441" s="507"/>
      <c r="AY441" s="507"/>
      <c r="AZ441" s="507"/>
      <c r="BA441" s="507"/>
      <c r="BB441" s="507"/>
      <c r="BC441" s="507"/>
      <c r="BD441" s="507"/>
      <c r="BE441" s="507"/>
      <c r="BF441" s="507"/>
      <c r="BG441" s="507"/>
      <c r="BH441" s="507"/>
      <c r="BI441" s="507"/>
      <c r="BJ441" s="507"/>
      <c r="BK441" s="507"/>
      <c r="BL441" s="507"/>
      <c r="BM441" s="507"/>
    </row>
    <row r="442" spans="1:65" ht="27" customHeight="1" x14ac:dyDescent="0.2">
      <c r="A442" s="564"/>
      <c r="B442" s="507"/>
      <c r="C442" s="507"/>
      <c r="D442" s="507"/>
      <c r="E442" s="507"/>
      <c r="F442" s="507"/>
      <c r="G442" s="507"/>
      <c r="H442" s="506"/>
      <c r="I442" s="506"/>
      <c r="J442" s="506"/>
      <c r="K442" s="506"/>
      <c r="L442" s="506"/>
      <c r="M442" s="506"/>
      <c r="N442" s="506"/>
      <c r="O442" s="506"/>
      <c r="P442" s="557"/>
      <c r="Q442" s="506"/>
      <c r="R442" s="558"/>
      <c r="S442" s="506"/>
      <c r="T442" s="506"/>
      <c r="U442" s="506"/>
      <c r="V442" s="604"/>
      <c r="W442" s="506"/>
      <c r="X442" s="506"/>
      <c r="Y442" s="557"/>
      <c r="Z442" s="506"/>
      <c r="AA442" s="507"/>
      <c r="AB442" s="507"/>
      <c r="AC442" s="507"/>
      <c r="AD442" s="507"/>
      <c r="AE442" s="507"/>
      <c r="AF442" s="507"/>
      <c r="AG442" s="507"/>
      <c r="AH442" s="507"/>
      <c r="AI442" s="507"/>
      <c r="AJ442" s="507"/>
      <c r="AK442" s="507"/>
      <c r="AL442" s="507"/>
      <c r="AM442" s="507"/>
      <c r="AN442" s="507"/>
      <c r="AO442" s="507"/>
      <c r="AP442" s="507"/>
      <c r="AQ442" s="563"/>
      <c r="AR442" s="563"/>
      <c r="AS442" s="507"/>
      <c r="AT442" s="507"/>
      <c r="AU442" s="507"/>
      <c r="AV442" s="507"/>
      <c r="AW442" s="507"/>
      <c r="AX442" s="507"/>
      <c r="AY442" s="507"/>
      <c r="AZ442" s="507"/>
      <c r="BA442" s="507"/>
      <c r="BB442" s="507"/>
      <c r="BC442" s="507"/>
      <c r="BD442" s="507"/>
      <c r="BE442" s="507"/>
      <c r="BF442" s="507"/>
      <c r="BG442" s="507"/>
      <c r="BH442" s="507"/>
      <c r="BI442" s="507"/>
      <c r="BJ442" s="507"/>
      <c r="BK442" s="507"/>
      <c r="BL442" s="507"/>
      <c r="BM442" s="507"/>
    </row>
    <row r="443" spans="1:65" ht="27" customHeight="1" x14ac:dyDescent="0.2">
      <c r="A443" s="564"/>
      <c r="B443" s="507"/>
      <c r="C443" s="507"/>
      <c r="D443" s="507"/>
      <c r="E443" s="507"/>
      <c r="F443" s="507"/>
      <c r="G443" s="507"/>
      <c r="H443" s="506"/>
      <c r="I443" s="506"/>
      <c r="J443" s="506"/>
      <c r="K443" s="506"/>
      <c r="L443" s="506"/>
      <c r="M443" s="506"/>
      <c r="N443" s="506"/>
      <c r="O443" s="506"/>
      <c r="P443" s="557"/>
      <c r="Q443" s="506"/>
      <c r="R443" s="558"/>
      <c r="S443" s="506"/>
      <c r="T443" s="506"/>
      <c r="U443" s="506"/>
      <c r="V443" s="604"/>
      <c r="W443" s="506"/>
      <c r="X443" s="506"/>
      <c r="Y443" s="557"/>
      <c r="Z443" s="506"/>
      <c r="AA443" s="507"/>
      <c r="AB443" s="507"/>
      <c r="AC443" s="507"/>
      <c r="AD443" s="507"/>
      <c r="AE443" s="507"/>
      <c r="AF443" s="507"/>
      <c r="AG443" s="507"/>
      <c r="AH443" s="507"/>
      <c r="AI443" s="507"/>
      <c r="AJ443" s="507"/>
      <c r="AK443" s="507"/>
      <c r="AL443" s="507"/>
      <c r="AM443" s="507"/>
      <c r="AN443" s="507"/>
      <c r="AO443" s="507"/>
      <c r="AP443" s="507"/>
      <c r="AQ443" s="563"/>
      <c r="AR443" s="563"/>
      <c r="AS443" s="507"/>
      <c r="AT443" s="507"/>
      <c r="AU443" s="507"/>
      <c r="AV443" s="507"/>
      <c r="AW443" s="507"/>
      <c r="AX443" s="507"/>
      <c r="AY443" s="507"/>
      <c r="AZ443" s="507"/>
      <c r="BA443" s="507"/>
      <c r="BB443" s="507"/>
      <c r="BC443" s="507"/>
      <c r="BD443" s="507"/>
      <c r="BE443" s="507"/>
      <c r="BF443" s="507"/>
      <c r="BG443" s="507"/>
      <c r="BH443" s="507"/>
      <c r="BI443" s="507"/>
      <c r="BJ443" s="507"/>
      <c r="BK443" s="507"/>
      <c r="BL443" s="507"/>
      <c r="BM443" s="507"/>
    </row>
    <row r="444" spans="1:65" ht="27" customHeight="1" x14ac:dyDescent="0.2">
      <c r="A444" s="564"/>
      <c r="B444" s="507"/>
      <c r="C444" s="507"/>
      <c r="D444" s="507"/>
      <c r="E444" s="507"/>
      <c r="F444" s="507"/>
      <c r="G444" s="507"/>
      <c r="H444" s="506"/>
      <c r="I444" s="506"/>
      <c r="J444" s="506"/>
      <c r="K444" s="506"/>
      <c r="L444" s="506"/>
      <c r="M444" s="506"/>
      <c r="N444" s="506"/>
      <c r="O444" s="506"/>
      <c r="P444" s="557"/>
      <c r="Q444" s="506"/>
      <c r="R444" s="558"/>
      <c r="S444" s="506"/>
      <c r="T444" s="506"/>
      <c r="U444" s="506"/>
      <c r="V444" s="604"/>
      <c r="W444" s="506"/>
      <c r="X444" s="506"/>
      <c r="Y444" s="557"/>
      <c r="Z444" s="506"/>
      <c r="AA444" s="507"/>
      <c r="AB444" s="507"/>
      <c r="AC444" s="507"/>
      <c r="AD444" s="507"/>
      <c r="AE444" s="507"/>
      <c r="AF444" s="507"/>
      <c r="AG444" s="507"/>
      <c r="AH444" s="507"/>
      <c r="AI444" s="507"/>
      <c r="AJ444" s="507"/>
      <c r="AK444" s="507"/>
      <c r="AL444" s="507"/>
      <c r="AM444" s="507"/>
      <c r="AN444" s="507"/>
      <c r="AO444" s="507"/>
      <c r="AP444" s="507"/>
      <c r="AQ444" s="563"/>
      <c r="AR444" s="563"/>
      <c r="AS444" s="507"/>
      <c r="AT444" s="507"/>
      <c r="AU444" s="507"/>
      <c r="AV444" s="507"/>
      <c r="AW444" s="507"/>
      <c r="AX444" s="507"/>
      <c r="AY444" s="507"/>
      <c r="AZ444" s="507"/>
      <c r="BA444" s="507"/>
      <c r="BB444" s="507"/>
      <c r="BC444" s="507"/>
      <c r="BD444" s="507"/>
      <c r="BE444" s="507"/>
      <c r="BF444" s="507"/>
      <c r="BG444" s="507"/>
      <c r="BH444" s="507"/>
      <c r="BI444" s="507"/>
      <c r="BJ444" s="507"/>
      <c r="BK444" s="507"/>
      <c r="BL444" s="507"/>
      <c r="BM444" s="507"/>
    </row>
    <row r="445" spans="1:65" ht="27" customHeight="1" x14ac:dyDescent="0.2">
      <c r="A445" s="564"/>
      <c r="B445" s="507"/>
      <c r="C445" s="507"/>
      <c r="D445" s="507"/>
      <c r="E445" s="507"/>
      <c r="F445" s="507"/>
      <c r="G445" s="507"/>
      <c r="H445" s="506"/>
      <c r="I445" s="506"/>
      <c r="J445" s="506"/>
      <c r="K445" s="506"/>
      <c r="L445" s="506"/>
      <c r="M445" s="506"/>
      <c r="N445" s="506"/>
      <c r="O445" s="506"/>
      <c r="P445" s="557"/>
      <c r="Q445" s="506"/>
      <c r="R445" s="558"/>
      <c r="S445" s="506"/>
      <c r="T445" s="506"/>
      <c r="U445" s="506"/>
      <c r="V445" s="604"/>
      <c r="W445" s="506"/>
      <c r="X445" s="506"/>
      <c r="Y445" s="557"/>
      <c r="Z445" s="506"/>
      <c r="AA445" s="507"/>
      <c r="AB445" s="507"/>
      <c r="AC445" s="507"/>
      <c r="AD445" s="507"/>
      <c r="AE445" s="507"/>
      <c r="AF445" s="507"/>
      <c r="AG445" s="507"/>
      <c r="AH445" s="507"/>
      <c r="AI445" s="507"/>
      <c r="AJ445" s="507"/>
      <c r="AK445" s="507"/>
      <c r="AL445" s="507"/>
      <c r="AM445" s="507"/>
      <c r="AN445" s="507"/>
      <c r="AO445" s="507"/>
      <c r="AP445" s="507"/>
      <c r="AQ445" s="563"/>
      <c r="AR445" s="563"/>
      <c r="AS445" s="507"/>
      <c r="AT445" s="507"/>
      <c r="AU445" s="507"/>
      <c r="AV445" s="507"/>
      <c r="AW445" s="507"/>
      <c r="AX445" s="507"/>
      <c r="AY445" s="507"/>
      <c r="AZ445" s="507"/>
      <c r="BA445" s="507"/>
      <c r="BB445" s="507"/>
      <c r="BC445" s="507"/>
      <c r="BD445" s="507"/>
      <c r="BE445" s="507"/>
      <c r="BF445" s="507"/>
      <c r="BG445" s="507"/>
      <c r="BH445" s="507"/>
      <c r="BI445" s="507"/>
      <c r="BJ445" s="507"/>
      <c r="BK445" s="507"/>
      <c r="BL445" s="507"/>
      <c r="BM445" s="507"/>
    </row>
    <row r="446" spans="1:65" ht="27" customHeight="1" x14ac:dyDescent="0.2">
      <c r="A446" s="564"/>
      <c r="B446" s="507"/>
      <c r="C446" s="507"/>
      <c r="D446" s="507"/>
      <c r="E446" s="507"/>
      <c r="F446" s="507"/>
      <c r="G446" s="507"/>
      <c r="H446" s="506"/>
      <c r="I446" s="506"/>
      <c r="J446" s="506"/>
      <c r="K446" s="506"/>
      <c r="L446" s="506"/>
      <c r="M446" s="506"/>
      <c r="N446" s="506"/>
      <c r="O446" s="506"/>
      <c r="P446" s="557"/>
      <c r="Q446" s="506"/>
      <c r="R446" s="558"/>
      <c r="S446" s="506"/>
      <c r="T446" s="506"/>
      <c r="U446" s="506"/>
      <c r="V446" s="604"/>
      <c r="W446" s="506"/>
      <c r="X446" s="506"/>
      <c r="Y446" s="557"/>
      <c r="Z446" s="506"/>
      <c r="AA446" s="507"/>
      <c r="AB446" s="507"/>
      <c r="AC446" s="507"/>
      <c r="AD446" s="507"/>
      <c r="AE446" s="507"/>
      <c r="AF446" s="507"/>
      <c r="AG446" s="507"/>
      <c r="AH446" s="507"/>
      <c r="AI446" s="507"/>
      <c r="AJ446" s="507"/>
      <c r="AK446" s="507"/>
      <c r="AL446" s="507"/>
      <c r="AM446" s="507"/>
      <c r="AN446" s="507"/>
      <c r="AO446" s="507"/>
      <c r="AP446" s="507"/>
      <c r="AQ446" s="563"/>
      <c r="AR446" s="563"/>
      <c r="AS446" s="507"/>
      <c r="AT446" s="507"/>
      <c r="AU446" s="507"/>
      <c r="AV446" s="507"/>
      <c r="AW446" s="507"/>
      <c r="AX446" s="507"/>
      <c r="AY446" s="507"/>
      <c r="AZ446" s="507"/>
      <c r="BA446" s="507"/>
      <c r="BB446" s="507"/>
      <c r="BC446" s="507"/>
      <c r="BD446" s="507"/>
      <c r="BE446" s="507"/>
      <c r="BF446" s="507"/>
      <c r="BG446" s="507"/>
      <c r="BH446" s="507"/>
      <c r="BI446" s="507"/>
      <c r="BJ446" s="507"/>
      <c r="BK446" s="507"/>
      <c r="BL446" s="507"/>
      <c r="BM446" s="507"/>
    </row>
    <row r="447" spans="1:65" ht="27" customHeight="1" x14ac:dyDescent="0.2">
      <c r="A447" s="564"/>
      <c r="B447" s="507"/>
      <c r="C447" s="507"/>
      <c r="D447" s="507"/>
      <c r="E447" s="507"/>
      <c r="F447" s="507"/>
      <c r="G447" s="507"/>
      <c r="H447" s="506"/>
      <c r="I447" s="506"/>
      <c r="J447" s="506"/>
      <c r="K447" s="506"/>
      <c r="L447" s="506"/>
      <c r="M447" s="506"/>
      <c r="N447" s="506"/>
      <c r="O447" s="506"/>
      <c r="P447" s="557"/>
      <c r="Q447" s="506"/>
      <c r="R447" s="558"/>
      <c r="S447" s="506"/>
      <c r="T447" s="506"/>
      <c r="U447" s="506"/>
      <c r="V447" s="604"/>
      <c r="W447" s="506"/>
      <c r="X447" s="506"/>
      <c r="Y447" s="557"/>
      <c r="Z447" s="506"/>
      <c r="AA447" s="507"/>
      <c r="AB447" s="507"/>
      <c r="AC447" s="507"/>
      <c r="AD447" s="507"/>
      <c r="AE447" s="507"/>
      <c r="AF447" s="507"/>
      <c r="AG447" s="507"/>
      <c r="AH447" s="507"/>
      <c r="AI447" s="507"/>
      <c r="AJ447" s="507"/>
      <c r="AK447" s="507"/>
      <c r="AL447" s="507"/>
      <c r="AM447" s="507"/>
      <c r="AN447" s="507"/>
      <c r="AO447" s="507"/>
      <c r="AP447" s="507"/>
      <c r="AQ447" s="563"/>
      <c r="AR447" s="563"/>
      <c r="AS447" s="507"/>
      <c r="AT447" s="507"/>
      <c r="AU447" s="507"/>
      <c r="AV447" s="507"/>
      <c r="AW447" s="507"/>
      <c r="AX447" s="507"/>
      <c r="AY447" s="507"/>
      <c r="AZ447" s="507"/>
      <c r="BA447" s="507"/>
      <c r="BB447" s="507"/>
      <c r="BC447" s="507"/>
      <c r="BD447" s="507"/>
      <c r="BE447" s="507"/>
      <c r="BF447" s="507"/>
      <c r="BG447" s="507"/>
      <c r="BH447" s="507"/>
      <c r="BI447" s="507"/>
      <c r="BJ447" s="507"/>
      <c r="BK447" s="507"/>
      <c r="BL447" s="507"/>
      <c r="BM447" s="507"/>
    </row>
    <row r="448" spans="1:65" ht="27" customHeight="1" x14ac:dyDescent="0.2">
      <c r="A448" s="564"/>
      <c r="B448" s="507"/>
      <c r="C448" s="507"/>
      <c r="D448" s="507"/>
      <c r="E448" s="507"/>
      <c r="F448" s="507"/>
      <c r="G448" s="507"/>
      <c r="H448" s="506"/>
      <c r="I448" s="506"/>
      <c r="J448" s="506"/>
      <c r="K448" s="506"/>
      <c r="L448" s="506"/>
      <c r="M448" s="506"/>
      <c r="N448" s="506"/>
      <c r="O448" s="506"/>
      <c r="P448" s="557"/>
      <c r="Q448" s="506"/>
      <c r="R448" s="558"/>
      <c r="S448" s="506"/>
      <c r="T448" s="506"/>
      <c r="U448" s="506"/>
      <c r="V448" s="604"/>
      <c r="W448" s="506"/>
      <c r="X448" s="506"/>
      <c r="Y448" s="557"/>
      <c r="Z448" s="506"/>
      <c r="AA448" s="507"/>
      <c r="AB448" s="507"/>
      <c r="AC448" s="507"/>
      <c r="AD448" s="507"/>
      <c r="AE448" s="507"/>
      <c r="AF448" s="507"/>
      <c r="AG448" s="507"/>
      <c r="AH448" s="507"/>
      <c r="AI448" s="507"/>
      <c r="AJ448" s="507"/>
      <c r="AK448" s="507"/>
      <c r="AL448" s="507"/>
      <c r="AM448" s="507"/>
      <c r="AN448" s="507"/>
      <c r="AO448" s="507"/>
      <c r="AP448" s="507"/>
      <c r="AQ448" s="563"/>
      <c r="AR448" s="563"/>
      <c r="AS448" s="507"/>
      <c r="AT448" s="507"/>
      <c r="AU448" s="507"/>
      <c r="AV448" s="507"/>
      <c r="AW448" s="507"/>
      <c r="AX448" s="507"/>
      <c r="AY448" s="507"/>
      <c r="AZ448" s="507"/>
      <c r="BA448" s="507"/>
      <c r="BB448" s="507"/>
      <c r="BC448" s="507"/>
      <c r="BD448" s="507"/>
      <c r="BE448" s="507"/>
      <c r="BF448" s="507"/>
      <c r="BG448" s="507"/>
      <c r="BH448" s="507"/>
      <c r="BI448" s="507"/>
      <c r="BJ448" s="507"/>
      <c r="BK448" s="507"/>
      <c r="BL448" s="507"/>
      <c r="BM448" s="507"/>
    </row>
    <row r="449" spans="1:65" ht="27" customHeight="1" x14ac:dyDescent="0.2">
      <c r="A449" s="564"/>
      <c r="B449" s="507"/>
      <c r="C449" s="507"/>
      <c r="D449" s="507"/>
      <c r="E449" s="507"/>
      <c r="F449" s="507"/>
      <c r="G449" s="507"/>
      <c r="H449" s="506"/>
      <c r="I449" s="506"/>
      <c r="J449" s="506"/>
      <c r="K449" s="506"/>
      <c r="L449" s="506"/>
      <c r="M449" s="506"/>
      <c r="N449" s="506"/>
      <c r="O449" s="506"/>
      <c r="P449" s="557"/>
      <c r="Q449" s="506"/>
      <c r="R449" s="558"/>
      <c r="S449" s="506"/>
      <c r="T449" s="506"/>
      <c r="U449" s="506"/>
      <c r="V449" s="604"/>
      <c r="W449" s="506"/>
      <c r="X449" s="506"/>
      <c r="Y449" s="557"/>
      <c r="Z449" s="506"/>
      <c r="AA449" s="507"/>
      <c r="AB449" s="507"/>
      <c r="AC449" s="507"/>
      <c r="AD449" s="507"/>
      <c r="AE449" s="507"/>
      <c r="AF449" s="507"/>
      <c r="AG449" s="507"/>
      <c r="AH449" s="507"/>
      <c r="AI449" s="507"/>
      <c r="AJ449" s="507"/>
      <c r="AK449" s="507"/>
      <c r="AL449" s="507"/>
      <c r="AM449" s="507"/>
      <c r="AN449" s="507"/>
      <c r="AO449" s="507"/>
      <c r="AP449" s="507"/>
      <c r="AQ449" s="563"/>
      <c r="AR449" s="563"/>
      <c r="AS449" s="507"/>
      <c r="AT449" s="507"/>
      <c r="AU449" s="507"/>
      <c r="AV449" s="507"/>
      <c r="AW449" s="507"/>
      <c r="AX449" s="507"/>
      <c r="AY449" s="507"/>
      <c r="AZ449" s="507"/>
      <c r="BA449" s="507"/>
      <c r="BB449" s="507"/>
      <c r="BC449" s="507"/>
      <c r="BD449" s="507"/>
      <c r="BE449" s="507"/>
      <c r="BF449" s="507"/>
      <c r="BG449" s="507"/>
      <c r="BH449" s="507"/>
      <c r="BI449" s="507"/>
      <c r="BJ449" s="507"/>
      <c r="BK449" s="507"/>
      <c r="BL449" s="507"/>
      <c r="BM449" s="507"/>
    </row>
    <row r="450" spans="1:65" ht="27" customHeight="1" x14ac:dyDescent="0.2">
      <c r="A450" s="564"/>
      <c r="B450" s="507"/>
      <c r="C450" s="507"/>
      <c r="D450" s="507"/>
      <c r="E450" s="507"/>
      <c r="F450" s="507"/>
      <c r="G450" s="507"/>
      <c r="H450" s="506"/>
      <c r="I450" s="506"/>
      <c r="J450" s="506"/>
      <c r="K450" s="506"/>
      <c r="L450" s="506"/>
      <c r="M450" s="506"/>
      <c r="N450" s="506"/>
      <c r="O450" s="506"/>
      <c r="P450" s="557"/>
      <c r="Q450" s="506"/>
      <c r="R450" s="558"/>
      <c r="S450" s="506"/>
      <c r="T450" s="506"/>
      <c r="U450" s="506"/>
      <c r="V450" s="604"/>
      <c r="W450" s="506"/>
      <c r="X450" s="506"/>
      <c r="Y450" s="557"/>
      <c r="Z450" s="506"/>
      <c r="AA450" s="507"/>
      <c r="AB450" s="507"/>
      <c r="AC450" s="507"/>
      <c r="AD450" s="507"/>
      <c r="AE450" s="507"/>
      <c r="AF450" s="507"/>
      <c r="AG450" s="507"/>
      <c r="AH450" s="507"/>
      <c r="AI450" s="507"/>
      <c r="AJ450" s="507"/>
      <c r="AK450" s="507"/>
      <c r="AL450" s="507"/>
      <c r="AM450" s="507"/>
      <c r="AN450" s="507"/>
      <c r="AO450" s="507"/>
      <c r="AP450" s="507"/>
      <c r="AQ450" s="563"/>
      <c r="AR450" s="563"/>
      <c r="AS450" s="507"/>
      <c r="AT450" s="507"/>
      <c r="AU450" s="507"/>
      <c r="AV450" s="507"/>
      <c r="AW450" s="507"/>
      <c r="AX450" s="507"/>
      <c r="AY450" s="507"/>
      <c r="AZ450" s="507"/>
      <c r="BA450" s="507"/>
      <c r="BB450" s="507"/>
      <c r="BC450" s="507"/>
      <c r="BD450" s="507"/>
      <c r="BE450" s="507"/>
      <c r="BF450" s="507"/>
      <c r="BG450" s="507"/>
      <c r="BH450" s="507"/>
      <c r="BI450" s="507"/>
      <c r="BJ450" s="507"/>
      <c r="BK450" s="507"/>
      <c r="BL450" s="507"/>
      <c r="BM450" s="507"/>
    </row>
    <row r="451" spans="1:65" ht="27" customHeight="1" x14ac:dyDescent="0.2">
      <c r="A451" s="564"/>
      <c r="B451" s="507"/>
      <c r="C451" s="507"/>
      <c r="D451" s="507"/>
      <c r="E451" s="507"/>
      <c r="F451" s="507"/>
      <c r="G451" s="507"/>
      <c r="H451" s="506"/>
      <c r="I451" s="506"/>
      <c r="J451" s="506"/>
      <c r="K451" s="506"/>
      <c r="L451" s="506"/>
      <c r="M451" s="506"/>
      <c r="N451" s="506"/>
      <c r="O451" s="506"/>
      <c r="P451" s="557"/>
      <c r="Q451" s="506"/>
      <c r="R451" s="558"/>
      <c r="S451" s="506"/>
      <c r="T451" s="506"/>
      <c r="U451" s="506"/>
      <c r="V451" s="604"/>
      <c r="W451" s="506"/>
      <c r="X451" s="506"/>
      <c r="Y451" s="557"/>
      <c r="Z451" s="506"/>
      <c r="AA451" s="507"/>
      <c r="AB451" s="507"/>
      <c r="AC451" s="507"/>
      <c r="AD451" s="507"/>
      <c r="AE451" s="507"/>
      <c r="AF451" s="507"/>
      <c r="AG451" s="507"/>
      <c r="AH451" s="507"/>
      <c r="AI451" s="507"/>
      <c r="AJ451" s="507"/>
      <c r="AK451" s="507"/>
      <c r="AL451" s="507"/>
      <c r="AM451" s="507"/>
      <c r="AN451" s="507"/>
      <c r="AO451" s="507"/>
      <c r="AP451" s="507"/>
      <c r="AQ451" s="563"/>
      <c r="AR451" s="563"/>
      <c r="AS451" s="507"/>
      <c r="AT451" s="507"/>
      <c r="AU451" s="507"/>
      <c r="AV451" s="507"/>
      <c r="AW451" s="507"/>
      <c r="AX451" s="507"/>
      <c r="AY451" s="507"/>
      <c r="AZ451" s="507"/>
      <c r="BA451" s="507"/>
      <c r="BB451" s="507"/>
      <c r="BC451" s="507"/>
      <c r="BD451" s="507"/>
      <c r="BE451" s="507"/>
      <c r="BF451" s="507"/>
      <c r="BG451" s="507"/>
      <c r="BH451" s="507"/>
      <c r="BI451" s="507"/>
      <c r="BJ451" s="507"/>
      <c r="BK451" s="507"/>
      <c r="BL451" s="507"/>
      <c r="BM451" s="507"/>
    </row>
    <row r="452" spans="1:65" ht="27" customHeight="1" x14ac:dyDescent="0.2">
      <c r="A452" s="564"/>
      <c r="B452" s="507"/>
      <c r="C452" s="507"/>
      <c r="D452" s="507"/>
      <c r="E452" s="507"/>
      <c r="F452" s="507"/>
      <c r="G452" s="507"/>
      <c r="H452" s="506"/>
      <c r="I452" s="506"/>
      <c r="J452" s="506"/>
      <c r="K452" s="506"/>
      <c r="L452" s="506"/>
      <c r="M452" s="506"/>
      <c r="N452" s="506"/>
      <c r="O452" s="506"/>
      <c r="P452" s="557"/>
      <c r="Q452" s="506"/>
      <c r="R452" s="558"/>
      <c r="S452" s="506"/>
      <c r="T452" s="506"/>
      <c r="U452" s="506"/>
      <c r="V452" s="604"/>
      <c r="W452" s="506"/>
      <c r="X452" s="506"/>
      <c r="Y452" s="557"/>
      <c r="Z452" s="506"/>
      <c r="AA452" s="507"/>
      <c r="AB452" s="507"/>
      <c r="AC452" s="507"/>
      <c r="AD452" s="507"/>
      <c r="AE452" s="507"/>
      <c r="AF452" s="507"/>
      <c r="AG452" s="507"/>
      <c r="AH452" s="507"/>
      <c r="AI452" s="507"/>
      <c r="AJ452" s="507"/>
      <c r="AK452" s="507"/>
      <c r="AL452" s="507"/>
      <c r="AM452" s="507"/>
      <c r="AN452" s="507"/>
      <c r="AO452" s="507"/>
      <c r="AP452" s="507"/>
      <c r="AQ452" s="563"/>
      <c r="AR452" s="563"/>
      <c r="AS452" s="507"/>
      <c r="AT452" s="507"/>
      <c r="AU452" s="507"/>
      <c r="AV452" s="507"/>
      <c r="AW452" s="507"/>
      <c r="AX452" s="507"/>
      <c r="AY452" s="507"/>
      <c r="AZ452" s="507"/>
      <c r="BA452" s="507"/>
      <c r="BB452" s="507"/>
      <c r="BC452" s="507"/>
      <c r="BD452" s="507"/>
      <c r="BE452" s="507"/>
      <c r="BF452" s="507"/>
      <c r="BG452" s="507"/>
      <c r="BH452" s="507"/>
      <c r="BI452" s="507"/>
      <c r="BJ452" s="507"/>
      <c r="BK452" s="507"/>
      <c r="BL452" s="507"/>
      <c r="BM452" s="507"/>
    </row>
    <row r="453" spans="1:65" ht="27" customHeight="1" x14ac:dyDescent="0.2">
      <c r="A453" s="564"/>
      <c r="B453" s="507"/>
      <c r="C453" s="507"/>
      <c r="D453" s="507"/>
      <c r="E453" s="507"/>
      <c r="F453" s="507"/>
      <c r="G453" s="507"/>
      <c r="H453" s="506"/>
      <c r="I453" s="506"/>
      <c r="J453" s="506"/>
      <c r="K453" s="506"/>
      <c r="L453" s="506"/>
      <c r="M453" s="506"/>
      <c r="N453" s="506"/>
      <c r="O453" s="506"/>
      <c r="P453" s="557"/>
      <c r="Q453" s="506"/>
      <c r="R453" s="558"/>
      <c r="S453" s="506"/>
      <c r="T453" s="506"/>
      <c r="U453" s="506"/>
      <c r="V453" s="604"/>
      <c r="W453" s="506"/>
      <c r="X453" s="506"/>
      <c r="Y453" s="557"/>
      <c r="Z453" s="506"/>
      <c r="AA453" s="507"/>
      <c r="AB453" s="507"/>
      <c r="AC453" s="507"/>
      <c r="AD453" s="507"/>
      <c r="AE453" s="507"/>
      <c r="AF453" s="507"/>
      <c r="AG453" s="507"/>
      <c r="AH453" s="507"/>
      <c r="AI453" s="507"/>
      <c r="AJ453" s="507"/>
      <c r="AK453" s="507"/>
      <c r="AL453" s="507"/>
      <c r="AM453" s="507"/>
      <c r="AN453" s="507"/>
      <c r="AO453" s="507"/>
      <c r="AP453" s="507"/>
      <c r="AQ453" s="563"/>
      <c r="AR453" s="563"/>
      <c r="AS453" s="507"/>
      <c r="AT453" s="507"/>
      <c r="AU453" s="507"/>
      <c r="AV453" s="507"/>
      <c r="AW453" s="507"/>
      <c r="AX453" s="507"/>
      <c r="AY453" s="507"/>
      <c r="AZ453" s="507"/>
      <c r="BA453" s="507"/>
      <c r="BB453" s="507"/>
      <c r="BC453" s="507"/>
      <c r="BD453" s="507"/>
      <c r="BE453" s="507"/>
      <c r="BF453" s="507"/>
      <c r="BG453" s="507"/>
      <c r="BH453" s="507"/>
      <c r="BI453" s="507"/>
      <c r="BJ453" s="507"/>
      <c r="BK453" s="507"/>
      <c r="BL453" s="507"/>
      <c r="BM453" s="507"/>
    </row>
    <row r="454" spans="1:65" ht="27" customHeight="1" x14ac:dyDescent="0.2">
      <c r="A454" s="564"/>
      <c r="B454" s="507"/>
      <c r="C454" s="507"/>
      <c r="D454" s="507"/>
      <c r="E454" s="507"/>
      <c r="F454" s="507"/>
      <c r="G454" s="507"/>
      <c r="H454" s="506"/>
      <c r="I454" s="506"/>
      <c r="J454" s="506"/>
      <c r="K454" s="506"/>
      <c r="L454" s="506"/>
      <c r="M454" s="506"/>
      <c r="N454" s="506"/>
      <c r="O454" s="506"/>
      <c r="P454" s="557"/>
      <c r="Q454" s="506"/>
      <c r="R454" s="558"/>
      <c r="S454" s="506"/>
      <c r="T454" s="506"/>
      <c r="U454" s="506"/>
      <c r="V454" s="604"/>
      <c r="W454" s="506"/>
      <c r="X454" s="506"/>
      <c r="Y454" s="557"/>
      <c r="Z454" s="506"/>
      <c r="AA454" s="507"/>
      <c r="AB454" s="507"/>
      <c r="AC454" s="507"/>
      <c r="AD454" s="507"/>
      <c r="AE454" s="507"/>
      <c r="AF454" s="507"/>
      <c r="AG454" s="507"/>
      <c r="AH454" s="507"/>
      <c r="AI454" s="507"/>
      <c r="AJ454" s="507"/>
      <c r="AK454" s="507"/>
      <c r="AL454" s="507"/>
      <c r="AM454" s="507"/>
      <c r="AN454" s="507"/>
      <c r="AO454" s="507"/>
      <c r="AP454" s="507"/>
      <c r="AQ454" s="563"/>
      <c r="AR454" s="563"/>
      <c r="AS454" s="507"/>
      <c r="AT454" s="507"/>
      <c r="AU454" s="507"/>
      <c r="AV454" s="507"/>
      <c r="AW454" s="507"/>
      <c r="AX454" s="507"/>
      <c r="AY454" s="507"/>
      <c r="AZ454" s="507"/>
      <c r="BA454" s="507"/>
      <c r="BB454" s="507"/>
      <c r="BC454" s="507"/>
      <c r="BD454" s="507"/>
      <c r="BE454" s="507"/>
      <c r="BF454" s="507"/>
      <c r="BG454" s="507"/>
      <c r="BH454" s="507"/>
      <c r="BI454" s="507"/>
      <c r="BJ454" s="507"/>
      <c r="BK454" s="507"/>
      <c r="BL454" s="507"/>
      <c r="BM454" s="507"/>
    </row>
    <row r="455" spans="1:65" ht="27" customHeight="1" x14ac:dyDescent="0.2">
      <c r="A455" s="564"/>
      <c r="B455" s="507"/>
      <c r="C455" s="507"/>
      <c r="D455" s="507"/>
      <c r="E455" s="507"/>
      <c r="F455" s="507"/>
      <c r="G455" s="507"/>
      <c r="H455" s="506"/>
      <c r="I455" s="506"/>
      <c r="J455" s="506"/>
      <c r="K455" s="506"/>
      <c r="L455" s="506"/>
      <c r="M455" s="506"/>
      <c r="N455" s="506"/>
      <c r="O455" s="506"/>
      <c r="P455" s="557"/>
      <c r="Q455" s="506"/>
      <c r="R455" s="558"/>
      <c r="S455" s="506"/>
      <c r="T455" s="506"/>
      <c r="U455" s="506"/>
      <c r="V455" s="604"/>
      <c r="W455" s="506"/>
      <c r="X455" s="506"/>
      <c r="Y455" s="557"/>
      <c r="Z455" s="506"/>
      <c r="AA455" s="507"/>
      <c r="AB455" s="507"/>
      <c r="AC455" s="507"/>
      <c r="AD455" s="507"/>
      <c r="AE455" s="507"/>
      <c r="AF455" s="507"/>
      <c r="AG455" s="507"/>
      <c r="AH455" s="507"/>
      <c r="AI455" s="507"/>
      <c r="AJ455" s="507"/>
      <c r="AK455" s="507"/>
      <c r="AL455" s="507"/>
      <c r="AM455" s="507"/>
      <c r="AN455" s="507"/>
      <c r="AO455" s="507"/>
      <c r="AP455" s="507"/>
      <c r="AQ455" s="563"/>
      <c r="AR455" s="563"/>
      <c r="AS455" s="507"/>
      <c r="AT455" s="507"/>
      <c r="AU455" s="507"/>
      <c r="AV455" s="507"/>
      <c r="AW455" s="507"/>
      <c r="AX455" s="507"/>
      <c r="AY455" s="507"/>
      <c r="AZ455" s="507"/>
      <c r="BA455" s="507"/>
      <c r="BB455" s="507"/>
      <c r="BC455" s="507"/>
      <c r="BD455" s="507"/>
      <c r="BE455" s="507"/>
      <c r="BF455" s="507"/>
      <c r="BG455" s="507"/>
      <c r="BH455" s="507"/>
      <c r="BI455" s="507"/>
      <c r="BJ455" s="507"/>
      <c r="BK455" s="507"/>
      <c r="BL455" s="507"/>
      <c r="BM455" s="507"/>
    </row>
    <row r="456" spans="1:65" ht="27" customHeight="1" x14ac:dyDescent="0.2">
      <c r="A456" s="564"/>
      <c r="B456" s="507"/>
      <c r="C456" s="507"/>
      <c r="D456" s="507"/>
      <c r="E456" s="507"/>
      <c r="F456" s="507"/>
      <c r="G456" s="507"/>
      <c r="H456" s="506"/>
      <c r="I456" s="506"/>
      <c r="J456" s="506"/>
      <c r="K456" s="506"/>
      <c r="L456" s="506"/>
      <c r="M456" s="506"/>
      <c r="N456" s="506"/>
      <c r="O456" s="506"/>
      <c r="P456" s="557"/>
      <c r="Q456" s="506"/>
      <c r="R456" s="558"/>
      <c r="S456" s="506"/>
      <c r="T456" s="506"/>
      <c r="U456" s="506"/>
      <c r="V456" s="604"/>
      <c r="W456" s="506"/>
      <c r="X456" s="506"/>
      <c r="Y456" s="557"/>
      <c r="Z456" s="506"/>
      <c r="AA456" s="507"/>
      <c r="AB456" s="507"/>
      <c r="AC456" s="507"/>
      <c r="AD456" s="507"/>
      <c r="AE456" s="507"/>
      <c r="AF456" s="507"/>
      <c r="AG456" s="507"/>
      <c r="AH456" s="507"/>
      <c r="AI456" s="507"/>
      <c r="AJ456" s="507"/>
      <c r="AK456" s="507"/>
      <c r="AL456" s="507"/>
      <c r="AM456" s="507"/>
      <c r="AN456" s="507"/>
      <c r="AO456" s="507"/>
      <c r="AP456" s="507"/>
      <c r="AQ456" s="563"/>
      <c r="AR456" s="563"/>
      <c r="AS456" s="507"/>
      <c r="AT456" s="507"/>
      <c r="AU456" s="507"/>
      <c r="AV456" s="507"/>
      <c r="AW456" s="507"/>
      <c r="AX456" s="507"/>
      <c r="AY456" s="507"/>
      <c r="AZ456" s="507"/>
      <c r="BA456" s="507"/>
      <c r="BB456" s="507"/>
      <c r="BC456" s="507"/>
      <c r="BD456" s="507"/>
      <c r="BE456" s="507"/>
      <c r="BF456" s="507"/>
      <c r="BG456" s="507"/>
      <c r="BH456" s="507"/>
      <c r="BI456" s="507"/>
      <c r="BJ456" s="507"/>
      <c r="BK456" s="507"/>
      <c r="BL456" s="507"/>
      <c r="BM456" s="507"/>
    </row>
    <row r="457" spans="1:65" ht="27" customHeight="1" x14ac:dyDescent="0.2">
      <c r="A457" s="564"/>
      <c r="B457" s="507"/>
      <c r="C457" s="507"/>
      <c r="D457" s="507"/>
      <c r="E457" s="507"/>
      <c r="F457" s="507"/>
      <c r="G457" s="507"/>
      <c r="H457" s="506"/>
      <c r="I457" s="506"/>
      <c r="J457" s="506"/>
      <c r="K457" s="506"/>
      <c r="L457" s="506"/>
      <c r="M457" s="506"/>
      <c r="N457" s="506"/>
      <c r="O457" s="506"/>
      <c r="P457" s="557"/>
      <c r="Q457" s="506"/>
      <c r="R457" s="558"/>
      <c r="S457" s="506"/>
      <c r="T457" s="506"/>
      <c r="U457" s="506"/>
      <c r="V457" s="604"/>
      <c r="W457" s="506"/>
      <c r="X457" s="506"/>
      <c r="Y457" s="557"/>
      <c r="Z457" s="506"/>
      <c r="AA457" s="507"/>
      <c r="AB457" s="507"/>
      <c r="AC457" s="507"/>
      <c r="AD457" s="507"/>
      <c r="AE457" s="507"/>
      <c r="AF457" s="507"/>
      <c r="AG457" s="507"/>
      <c r="AH457" s="507"/>
      <c r="AI457" s="507"/>
      <c r="AJ457" s="507"/>
      <c r="AK457" s="507"/>
      <c r="AL457" s="507"/>
      <c r="AM457" s="507"/>
      <c r="AN457" s="507"/>
      <c r="AO457" s="507"/>
      <c r="AP457" s="507"/>
      <c r="AQ457" s="563"/>
      <c r="AR457" s="563"/>
      <c r="AS457" s="507"/>
      <c r="AT457" s="507"/>
      <c r="AU457" s="507"/>
      <c r="AV457" s="507"/>
      <c r="AW457" s="507"/>
      <c r="AX457" s="507"/>
      <c r="AY457" s="507"/>
      <c r="AZ457" s="507"/>
      <c r="BA457" s="507"/>
      <c r="BB457" s="507"/>
      <c r="BC457" s="507"/>
      <c r="BD457" s="507"/>
      <c r="BE457" s="507"/>
      <c r="BF457" s="507"/>
      <c r="BG457" s="507"/>
      <c r="BH457" s="507"/>
      <c r="BI457" s="507"/>
      <c r="BJ457" s="507"/>
      <c r="BK457" s="507"/>
      <c r="BL457" s="507"/>
      <c r="BM457" s="507"/>
    </row>
    <row r="458" spans="1:65" ht="27" customHeight="1" x14ac:dyDescent="0.2">
      <c r="A458" s="564"/>
      <c r="B458" s="507"/>
      <c r="C458" s="507"/>
      <c r="D458" s="507"/>
      <c r="E458" s="507"/>
      <c r="F458" s="507"/>
      <c r="G458" s="507"/>
      <c r="H458" s="506"/>
      <c r="I458" s="506"/>
      <c r="J458" s="506"/>
      <c r="K458" s="506"/>
      <c r="L458" s="506"/>
      <c r="M458" s="506"/>
      <c r="N458" s="506"/>
      <c r="O458" s="506"/>
      <c r="P458" s="557"/>
      <c r="Q458" s="506"/>
      <c r="R458" s="558"/>
      <c r="S458" s="506"/>
      <c r="T458" s="506"/>
      <c r="U458" s="506"/>
      <c r="V458" s="604"/>
      <c r="W458" s="506"/>
      <c r="X458" s="506"/>
      <c r="Y458" s="557"/>
      <c r="Z458" s="506"/>
      <c r="AA458" s="507"/>
      <c r="AB458" s="507"/>
      <c r="AC458" s="507"/>
      <c r="AD458" s="507"/>
      <c r="AE458" s="507"/>
      <c r="AF458" s="507"/>
      <c r="AG458" s="507"/>
      <c r="AH458" s="507"/>
      <c r="AI458" s="507"/>
      <c r="AJ458" s="507"/>
      <c r="AK458" s="507"/>
      <c r="AL458" s="507"/>
      <c r="AM458" s="507"/>
      <c r="AN458" s="507"/>
      <c r="AO458" s="507"/>
      <c r="AP458" s="507"/>
      <c r="AQ458" s="563"/>
      <c r="AR458" s="563"/>
      <c r="AS458" s="507"/>
      <c r="AT458" s="507"/>
      <c r="AU458" s="507"/>
      <c r="AV458" s="507"/>
      <c r="AW458" s="507"/>
      <c r="AX458" s="507"/>
      <c r="AY458" s="507"/>
      <c r="AZ458" s="507"/>
      <c r="BA458" s="507"/>
      <c r="BB458" s="507"/>
      <c r="BC458" s="507"/>
      <c r="BD458" s="507"/>
      <c r="BE458" s="507"/>
      <c r="BF458" s="507"/>
      <c r="BG458" s="507"/>
      <c r="BH458" s="507"/>
      <c r="BI458" s="507"/>
      <c r="BJ458" s="507"/>
      <c r="BK458" s="507"/>
      <c r="BL458" s="507"/>
      <c r="BM458" s="507"/>
    </row>
    <row r="459" spans="1:65" ht="27" customHeight="1" x14ac:dyDescent="0.2">
      <c r="A459" s="564"/>
      <c r="B459" s="507"/>
      <c r="C459" s="507"/>
      <c r="D459" s="507"/>
      <c r="E459" s="507"/>
      <c r="F459" s="507"/>
      <c r="G459" s="507"/>
      <c r="H459" s="506"/>
      <c r="I459" s="506"/>
      <c r="J459" s="506"/>
      <c r="K459" s="506"/>
      <c r="L459" s="506"/>
      <c r="M459" s="506"/>
      <c r="N459" s="506"/>
      <c r="O459" s="506"/>
      <c r="P459" s="557"/>
      <c r="Q459" s="506"/>
      <c r="R459" s="558"/>
      <c r="S459" s="506"/>
      <c r="T459" s="506"/>
      <c r="U459" s="506"/>
      <c r="V459" s="604"/>
      <c r="W459" s="506"/>
      <c r="X459" s="506"/>
      <c r="Y459" s="557"/>
      <c r="Z459" s="506"/>
      <c r="AA459" s="507"/>
      <c r="AB459" s="507"/>
      <c r="AC459" s="507"/>
      <c r="AD459" s="507"/>
      <c r="AE459" s="507"/>
      <c r="AF459" s="507"/>
      <c r="AG459" s="507"/>
      <c r="AH459" s="507"/>
      <c r="AI459" s="507"/>
      <c r="AJ459" s="507"/>
      <c r="AK459" s="507"/>
      <c r="AL459" s="507"/>
      <c r="AM459" s="507"/>
      <c r="AN459" s="507"/>
      <c r="AO459" s="507"/>
      <c r="AP459" s="507"/>
      <c r="AQ459" s="563"/>
      <c r="AR459" s="563"/>
      <c r="AS459" s="507"/>
      <c r="AT459" s="507"/>
      <c r="AU459" s="507"/>
      <c r="AV459" s="507"/>
      <c r="AW459" s="507"/>
      <c r="AX459" s="507"/>
      <c r="AY459" s="507"/>
      <c r="AZ459" s="507"/>
      <c r="BA459" s="507"/>
      <c r="BB459" s="507"/>
      <c r="BC459" s="507"/>
      <c r="BD459" s="507"/>
      <c r="BE459" s="507"/>
      <c r="BF459" s="507"/>
      <c r="BG459" s="507"/>
      <c r="BH459" s="507"/>
      <c r="BI459" s="507"/>
      <c r="BJ459" s="507"/>
      <c r="BK459" s="507"/>
      <c r="BL459" s="507"/>
      <c r="BM459" s="507"/>
    </row>
    <row r="460" spans="1:65" ht="27" customHeight="1" x14ac:dyDescent="0.2">
      <c r="A460" s="564"/>
      <c r="B460" s="507"/>
      <c r="C460" s="507"/>
      <c r="D460" s="507"/>
      <c r="E460" s="507"/>
      <c r="F460" s="507"/>
      <c r="G460" s="507"/>
      <c r="H460" s="506"/>
      <c r="I460" s="506"/>
      <c r="J460" s="506"/>
      <c r="K460" s="506"/>
      <c r="L460" s="506"/>
      <c r="M460" s="506"/>
      <c r="N460" s="506"/>
      <c r="O460" s="506"/>
      <c r="P460" s="557"/>
      <c r="Q460" s="506"/>
      <c r="R460" s="558"/>
      <c r="S460" s="506"/>
      <c r="T460" s="506"/>
      <c r="U460" s="506"/>
      <c r="V460" s="604"/>
      <c r="W460" s="506"/>
      <c r="X460" s="506"/>
      <c r="Y460" s="557"/>
      <c r="Z460" s="506"/>
      <c r="AA460" s="507"/>
      <c r="AB460" s="507"/>
      <c r="AC460" s="507"/>
      <c r="AD460" s="507"/>
      <c r="AE460" s="507"/>
      <c r="AF460" s="507"/>
      <c r="AG460" s="507"/>
      <c r="AH460" s="507"/>
      <c r="AI460" s="507"/>
      <c r="AJ460" s="507"/>
      <c r="AK460" s="507"/>
      <c r="AL460" s="507"/>
      <c r="AM460" s="507"/>
      <c r="AN460" s="507"/>
      <c r="AO460" s="507"/>
      <c r="AP460" s="507"/>
      <c r="AQ460" s="563"/>
      <c r="AR460" s="563"/>
      <c r="AS460" s="507"/>
      <c r="AT460" s="507"/>
      <c r="AU460" s="507"/>
      <c r="AV460" s="507"/>
      <c r="AW460" s="507"/>
      <c r="AX460" s="507"/>
      <c r="AY460" s="507"/>
      <c r="AZ460" s="507"/>
      <c r="BA460" s="507"/>
      <c r="BB460" s="507"/>
      <c r="BC460" s="507"/>
      <c r="BD460" s="507"/>
      <c r="BE460" s="507"/>
      <c r="BF460" s="507"/>
      <c r="BG460" s="507"/>
      <c r="BH460" s="507"/>
      <c r="BI460" s="507"/>
      <c r="BJ460" s="507"/>
      <c r="BK460" s="507"/>
      <c r="BL460" s="507"/>
      <c r="BM460" s="507"/>
    </row>
    <row r="461" spans="1:65" ht="27" customHeight="1" x14ac:dyDescent="0.2">
      <c r="A461" s="564"/>
      <c r="B461" s="507"/>
      <c r="C461" s="507"/>
      <c r="D461" s="507"/>
      <c r="E461" s="507"/>
      <c r="F461" s="507"/>
      <c r="G461" s="507"/>
      <c r="H461" s="506"/>
      <c r="I461" s="506"/>
      <c r="J461" s="506"/>
      <c r="K461" s="506"/>
      <c r="L461" s="506"/>
      <c r="M461" s="506"/>
      <c r="N461" s="506"/>
      <c r="O461" s="506"/>
      <c r="P461" s="557"/>
      <c r="Q461" s="506"/>
      <c r="R461" s="558"/>
      <c r="S461" s="506"/>
      <c r="T461" s="506"/>
      <c r="U461" s="506"/>
      <c r="V461" s="604"/>
      <c r="W461" s="506"/>
      <c r="X461" s="506"/>
      <c r="Y461" s="557"/>
      <c r="Z461" s="506"/>
      <c r="AA461" s="507"/>
      <c r="AB461" s="507"/>
      <c r="AC461" s="507"/>
      <c r="AD461" s="507"/>
      <c r="AE461" s="507"/>
      <c r="AF461" s="507"/>
      <c r="AG461" s="507"/>
      <c r="AH461" s="507"/>
      <c r="AI461" s="507"/>
      <c r="AJ461" s="507"/>
      <c r="AK461" s="507"/>
      <c r="AL461" s="507"/>
      <c r="AM461" s="507"/>
      <c r="AN461" s="507"/>
      <c r="AO461" s="507"/>
      <c r="AP461" s="507"/>
      <c r="AQ461" s="563"/>
      <c r="AR461" s="563"/>
      <c r="AS461" s="507"/>
      <c r="AT461" s="507"/>
      <c r="AU461" s="507"/>
      <c r="AV461" s="507"/>
      <c r="AW461" s="507"/>
      <c r="AX461" s="507"/>
      <c r="AY461" s="507"/>
      <c r="AZ461" s="507"/>
      <c r="BA461" s="507"/>
      <c r="BB461" s="507"/>
      <c r="BC461" s="507"/>
      <c r="BD461" s="507"/>
      <c r="BE461" s="507"/>
      <c r="BF461" s="507"/>
      <c r="BG461" s="507"/>
      <c r="BH461" s="507"/>
      <c r="BI461" s="507"/>
      <c r="BJ461" s="507"/>
      <c r="BK461" s="507"/>
      <c r="BL461" s="507"/>
      <c r="BM461" s="507"/>
    </row>
    <row r="462" spans="1:65" ht="27" customHeight="1" x14ac:dyDescent="0.2">
      <c r="A462" s="564"/>
      <c r="B462" s="507"/>
      <c r="C462" s="507"/>
      <c r="D462" s="507"/>
      <c r="E462" s="507"/>
      <c r="F462" s="507"/>
      <c r="G462" s="507"/>
      <c r="H462" s="506"/>
      <c r="I462" s="506"/>
      <c r="J462" s="506"/>
      <c r="K462" s="506"/>
      <c r="L462" s="506"/>
      <c r="M462" s="506"/>
      <c r="N462" s="506"/>
      <c r="O462" s="506"/>
      <c r="P462" s="557"/>
      <c r="Q462" s="506"/>
      <c r="R462" s="558"/>
      <c r="S462" s="506"/>
      <c r="T462" s="506"/>
      <c r="U462" s="506"/>
      <c r="V462" s="604"/>
      <c r="W462" s="506"/>
      <c r="X462" s="506"/>
      <c r="Y462" s="557"/>
      <c r="Z462" s="506"/>
      <c r="AA462" s="507"/>
      <c r="AB462" s="507"/>
      <c r="AC462" s="507"/>
      <c r="AD462" s="507"/>
      <c r="AE462" s="507"/>
      <c r="AF462" s="507"/>
      <c r="AG462" s="507"/>
      <c r="AH462" s="507"/>
      <c r="AI462" s="507"/>
      <c r="AJ462" s="507"/>
      <c r="AK462" s="507"/>
      <c r="AL462" s="507"/>
      <c r="AM462" s="507"/>
      <c r="AN462" s="507"/>
      <c r="AO462" s="507"/>
      <c r="AP462" s="507"/>
      <c r="AQ462" s="563"/>
      <c r="AR462" s="563"/>
      <c r="AS462" s="507"/>
      <c r="AT462" s="507"/>
      <c r="AU462" s="507"/>
      <c r="AV462" s="507"/>
      <c r="AW462" s="507"/>
      <c r="AX462" s="507"/>
      <c r="AY462" s="507"/>
      <c r="AZ462" s="507"/>
      <c r="BA462" s="507"/>
      <c r="BB462" s="507"/>
      <c r="BC462" s="507"/>
      <c r="BD462" s="507"/>
      <c r="BE462" s="507"/>
      <c r="BF462" s="507"/>
      <c r="BG462" s="507"/>
      <c r="BH462" s="507"/>
      <c r="BI462" s="507"/>
      <c r="BJ462" s="507"/>
      <c r="BK462" s="507"/>
      <c r="BL462" s="507"/>
      <c r="BM462" s="507"/>
    </row>
    <row r="463" spans="1:65" ht="27" customHeight="1" x14ac:dyDescent="0.2">
      <c r="A463" s="564"/>
      <c r="B463" s="507"/>
      <c r="C463" s="507"/>
      <c r="D463" s="507"/>
      <c r="E463" s="507"/>
      <c r="F463" s="507"/>
      <c r="G463" s="507"/>
      <c r="H463" s="506"/>
      <c r="I463" s="506"/>
      <c r="J463" s="506"/>
      <c r="K463" s="506"/>
      <c r="L463" s="506"/>
      <c r="M463" s="506"/>
      <c r="N463" s="506"/>
      <c r="O463" s="506"/>
      <c r="P463" s="557"/>
      <c r="Q463" s="506"/>
      <c r="R463" s="558"/>
      <c r="S463" s="506"/>
      <c r="T463" s="506"/>
      <c r="U463" s="506"/>
      <c r="V463" s="604"/>
      <c r="W463" s="506"/>
      <c r="X463" s="506"/>
      <c r="Y463" s="557"/>
      <c r="Z463" s="506"/>
      <c r="AA463" s="507"/>
      <c r="AB463" s="507"/>
      <c r="AC463" s="507"/>
      <c r="AD463" s="507"/>
      <c r="AE463" s="507"/>
      <c r="AF463" s="507"/>
      <c r="AG463" s="507"/>
      <c r="AH463" s="507"/>
      <c r="AI463" s="507"/>
      <c r="AJ463" s="507"/>
      <c r="AK463" s="507"/>
      <c r="AL463" s="507"/>
      <c r="AM463" s="507"/>
      <c r="AN463" s="507"/>
      <c r="AO463" s="507"/>
      <c r="AP463" s="507"/>
      <c r="AQ463" s="563"/>
      <c r="AR463" s="563"/>
      <c r="AS463" s="507"/>
      <c r="AT463" s="507"/>
      <c r="AU463" s="507"/>
      <c r="AV463" s="507"/>
      <c r="AW463" s="507"/>
      <c r="AX463" s="507"/>
      <c r="AY463" s="507"/>
      <c r="AZ463" s="507"/>
      <c r="BA463" s="507"/>
      <c r="BB463" s="507"/>
      <c r="BC463" s="507"/>
      <c r="BD463" s="507"/>
      <c r="BE463" s="507"/>
      <c r="BF463" s="507"/>
      <c r="BG463" s="507"/>
      <c r="BH463" s="507"/>
      <c r="BI463" s="507"/>
      <c r="BJ463" s="507"/>
      <c r="BK463" s="507"/>
      <c r="BL463" s="507"/>
      <c r="BM463" s="507"/>
    </row>
    <row r="464" spans="1:65" ht="27" customHeight="1" x14ac:dyDescent="0.2">
      <c r="A464" s="564"/>
      <c r="B464" s="507"/>
      <c r="C464" s="507"/>
      <c r="D464" s="507"/>
      <c r="E464" s="507"/>
      <c r="F464" s="507"/>
      <c r="G464" s="507"/>
      <c r="H464" s="506"/>
      <c r="I464" s="506"/>
      <c r="J464" s="506"/>
      <c r="K464" s="506"/>
      <c r="L464" s="506"/>
      <c r="M464" s="506"/>
      <c r="N464" s="506"/>
      <c r="O464" s="506"/>
      <c r="P464" s="557"/>
      <c r="Q464" s="506"/>
      <c r="R464" s="558"/>
      <c r="S464" s="506"/>
      <c r="T464" s="506"/>
      <c r="U464" s="506"/>
      <c r="V464" s="604"/>
      <c r="W464" s="506"/>
      <c r="X464" s="506"/>
      <c r="Y464" s="557"/>
      <c r="Z464" s="506"/>
      <c r="AA464" s="507"/>
      <c r="AB464" s="507"/>
      <c r="AC464" s="507"/>
      <c r="AD464" s="507"/>
      <c r="AE464" s="507"/>
      <c r="AF464" s="507"/>
      <c r="AG464" s="507"/>
      <c r="AH464" s="507"/>
      <c r="AI464" s="507"/>
      <c r="AJ464" s="507"/>
      <c r="AK464" s="507"/>
      <c r="AL464" s="507"/>
      <c r="AM464" s="507"/>
      <c r="AN464" s="507"/>
      <c r="AO464" s="507"/>
      <c r="AP464" s="507"/>
      <c r="AQ464" s="563"/>
      <c r="AR464" s="563"/>
      <c r="AS464" s="507"/>
      <c r="AT464" s="507"/>
      <c r="AU464" s="507"/>
      <c r="AV464" s="507"/>
      <c r="AW464" s="507"/>
      <c r="AX464" s="507"/>
      <c r="AY464" s="507"/>
      <c r="AZ464" s="507"/>
      <c r="BA464" s="507"/>
      <c r="BB464" s="507"/>
      <c r="BC464" s="507"/>
      <c r="BD464" s="507"/>
      <c r="BE464" s="507"/>
      <c r="BF464" s="507"/>
      <c r="BG464" s="507"/>
      <c r="BH464" s="507"/>
      <c r="BI464" s="507"/>
      <c r="BJ464" s="507"/>
      <c r="BK464" s="507"/>
      <c r="BL464" s="507"/>
      <c r="BM464" s="507"/>
    </row>
    <row r="465" spans="1:65" ht="27" customHeight="1" x14ac:dyDescent="0.2">
      <c r="A465" s="564"/>
      <c r="B465" s="507"/>
      <c r="C465" s="507"/>
      <c r="D465" s="507"/>
      <c r="E465" s="507"/>
      <c r="F465" s="507"/>
      <c r="G465" s="507"/>
      <c r="H465" s="506"/>
      <c r="I465" s="506"/>
      <c r="J465" s="506"/>
      <c r="K465" s="506"/>
      <c r="L465" s="506"/>
      <c r="M465" s="506"/>
      <c r="N465" s="506"/>
      <c r="O465" s="506"/>
      <c r="P465" s="557"/>
      <c r="Q465" s="506"/>
      <c r="R465" s="558"/>
      <c r="S465" s="506"/>
      <c r="T465" s="506"/>
      <c r="U465" s="506"/>
      <c r="V465" s="604"/>
      <c r="W465" s="506"/>
      <c r="X465" s="506"/>
      <c r="Y465" s="557"/>
      <c r="Z465" s="506"/>
      <c r="AA465" s="507"/>
      <c r="AB465" s="507"/>
      <c r="AC465" s="507"/>
      <c r="AD465" s="507"/>
      <c r="AE465" s="507"/>
      <c r="AF465" s="507"/>
      <c r="AG465" s="507"/>
      <c r="AH465" s="507"/>
      <c r="AI465" s="507"/>
      <c r="AJ465" s="507"/>
      <c r="AK465" s="507"/>
      <c r="AL465" s="507"/>
      <c r="AM465" s="507"/>
      <c r="AN465" s="507"/>
      <c r="AO465" s="507"/>
      <c r="AP465" s="507"/>
      <c r="AQ465" s="563"/>
      <c r="AR465" s="563"/>
      <c r="AS465" s="507"/>
      <c r="AT465" s="507"/>
      <c r="AU465" s="507"/>
      <c r="AV465" s="507"/>
      <c r="AW465" s="507"/>
      <c r="AX465" s="507"/>
      <c r="AY465" s="507"/>
      <c r="AZ465" s="507"/>
      <c r="BA465" s="507"/>
      <c r="BB465" s="507"/>
      <c r="BC465" s="507"/>
      <c r="BD465" s="507"/>
      <c r="BE465" s="507"/>
      <c r="BF465" s="507"/>
      <c r="BG465" s="507"/>
      <c r="BH465" s="507"/>
      <c r="BI465" s="507"/>
      <c r="BJ465" s="507"/>
      <c r="BK465" s="507"/>
      <c r="BL465" s="507"/>
      <c r="BM465" s="507"/>
    </row>
    <row r="466" spans="1:65" ht="27" customHeight="1" x14ac:dyDescent="0.2">
      <c r="A466" s="564"/>
      <c r="B466" s="507"/>
      <c r="C466" s="507"/>
      <c r="D466" s="507"/>
      <c r="E466" s="507"/>
      <c r="F466" s="507"/>
      <c r="G466" s="507"/>
      <c r="H466" s="506"/>
      <c r="I466" s="506"/>
      <c r="J466" s="506"/>
      <c r="K466" s="506"/>
      <c r="L466" s="506"/>
      <c r="M466" s="506"/>
      <c r="N466" s="506"/>
      <c r="O466" s="506"/>
      <c r="P466" s="557"/>
      <c r="Q466" s="506"/>
      <c r="R466" s="558"/>
      <c r="S466" s="506"/>
      <c r="T466" s="506"/>
      <c r="U466" s="506"/>
      <c r="V466" s="604"/>
      <c r="W466" s="506"/>
      <c r="X466" s="506"/>
      <c r="Y466" s="557"/>
      <c r="Z466" s="506"/>
      <c r="AA466" s="507"/>
      <c r="AB466" s="507"/>
      <c r="AC466" s="507"/>
      <c r="AD466" s="507"/>
      <c r="AE466" s="507"/>
      <c r="AF466" s="507"/>
      <c r="AG466" s="507"/>
      <c r="AH466" s="507"/>
      <c r="AI466" s="507"/>
      <c r="AJ466" s="507"/>
      <c r="AK466" s="507"/>
      <c r="AL466" s="507"/>
      <c r="AM466" s="507"/>
      <c r="AN466" s="507"/>
      <c r="AO466" s="507"/>
      <c r="AP466" s="507"/>
      <c r="AQ466" s="563"/>
      <c r="AR466" s="563"/>
      <c r="AS466" s="507"/>
      <c r="AT466" s="507"/>
      <c r="AU466" s="507"/>
      <c r="AV466" s="507"/>
      <c r="AW466" s="507"/>
      <c r="AX466" s="507"/>
      <c r="AY466" s="507"/>
      <c r="AZ466" s="507"/>
      <c r="BA466" s="507"/>
      <c r="BB466" s="507"/>
      <c r="BC466" s="507"/>
      <c r="BD466" s="507"/>
      <c r="BE466" s="507"/>
      <c r="BF466" s="507"/>
      <c r="BG466" s="507"/>
      <c r="BH466" s="507"/>
      <c r="BI466" s="507"/>
      <c r="BJ466" s="507"/>
      <c r="BK466" s="507"/>
      <c r="BL466" s="507"/>
      <c r="BM466" s="507"/>
    </row>
    <row r="467" spans="1:65" ht="27" customHeight="1" x14ac:dyDescent="0.2">
      <c r="A467" s="564"/>
      <c r="B467" s="507"/>
      <c r="C467" s="507"/>
      <c r="D467" s="507"/>
      <c r="E467" s="507"/>
      <c r="F467" s="507"/>
      <c r="G467" s="507"/>
      <c r="H467" s="506"/>
      <c r="I467" s="506"/>
      <c r="J467" s="506"/>
      <c r="K467" s="506"/>
      <c r="L467" s="506"/>
      <c r="M467" s="506"/>
      <c r="N467" s="506"/>
      <c r="O467" s="506"/>
      <c r="P467" s="557"/>
      <c r="Q467" s="506"/>
      <c r="R467" s="558"/>
      <c r="S467" s="506"/>
      <c r="T467" s="506"/>
      <c r="U467" s="506"/>
      <c r="V467" s="604"/>
      <c r="W467" s="506"/>
      <c r="X467" s="506"/>
      <c r="Y467" s="557"/>
      <c r="Z467" s="506"/>
      <c r="AA467" s="507"/>
      <c r="AB467" s="507"/>
      <c r="AC467" s="507"/>
      <c r="AD467" s="507"/>
      <c r="AE467" s="507"/>
      <c r="AF467" s="507"/>
      <c r="AG467" s="507"/>
      <c r="AH467" s="507"/>
      <c r="AI467" s="507"/>
      <c r="AJ467" s="507"/>
      <c r="AK467" s="507"/>
      <c r="AL467" s="507"/>
      <c r="AM467" s="507"/>
      <c r="AN467" s="507"/>
      <c r="AO467" s="507"/>
      <c r="AP467" s="507"/>
      <c r="AQ467" s="563"/>
      <c r="AR467" s="563"/>
      <c r="AS467" s="507"/>
      <c r="AT467" s="507"/>
      <c r="AU467" s="507"/>
      <c r="AV467" s="507"/>
      <c r="AW467" s="507"/>
      <c r="AX467" s="507"/>
      <c r="AY467" s="507"/>
      <c r="AZ467" s="507"/>
      <c r="BA467" s="507"/>
      <c r="BB467" s="507"/>
      <c r="BC467" s="507"/>
      <c r="BD467" s="507"/>
      <c r="BE467" s="507"/>
      <c r="BF467" s="507"/>
      <c r="BG467" s="507"/>
      <c r="BH467" s="507"/>
      <c r="BI467" s="507"/>
      <c r="BJ467" s="507"/>
      <c r="BK467" s="507"/>
      <c r="BL467" s="507"/>
      <c r="BM467" s="507"/>
    </row>
    <row r="468" spans="1:65" ht="27" customHeight="1" x14ac:dyDescent="0.2">
      <c r="A468" s="564"/>
      <c r="B468" s="507"/>
      <c r="C468" s="507"/>
      <c r="D468" s="507"/>
      <c r="E468" s="507"/>
      <c r="F468" s="507"/>
      <c r="G468" s="507"/>
      <c r="H468" s="506"/>
      <c r="I468" s="506"/>
      <c r="J468" s="506"/>
      <c r="K468" s="506"/>
      <c r="L468" s="506"/>
      <c r="M468" s="506"/>
      <c r="N468" s="506"/>
      <c r="O468" s="506"/>
      <c r="P468" s="557"/>
      <c r="Q468" s="506"/>
      <c r="R468" s="558"/>
      <c r="S468" s="506"/>
      <c r="T468" s="506"/>
      <c r="U468" s="506"/>
      <c r="V468" s="604"/>
      <c r="W468" s="506"/>
      <c r="X468" s="506"/>
      <c r="Y468" s="557"/>
      <c r="Z468" s="506"/>
      <c r="AA468" s="507"/>
      <c r="AB468" s="507"/>
      <c r="AC468" s="507"/>
      <c r="AD468" s="507"/>
      <c r="AE468" s="507"/>
      <c r="AF468" s="507"/>
      <c r="AG468" s="507"/>
      <c r="AH468" s="507"/>
      <c r="AI468" s="507"/>
      <c r="AJ468" s="507"/>
      <c r="AK468" s="507"/>
      <c r="AL468" s="507"/>
      <c r="AM468" s="507"/>
      <c r="AN468" s="507"/>
      <c r="AO468" s="507"/>
      <c r="AP468" s="507"/>
      <c r="AQ468" s="563"/>
      <c r="AR468" s="563"/>
      <c r="AS468" s="507"/>
      <c r="AT468" s="507"/>
      <c r="AU468" s="507"/>
      <c r="AV468" s="507"/>
      <c r="AW468" s="507"/>
      <c r="AX468" s="507"/>
      <c r="AY468" s="507"/>
      <c r="AZ468" s="507"/>
      <c r="BA468" s="507"/>
      <c r="BB468" s="507"/>
      <c r="BC468" s="507"/>
      <c r="BD468" s="507"/>
      <c r="BE468" s="507"/>
      <c r="BF468" s="507"/>
      <c r="BG468" s="507"/>
      <c r="BH468" s="507"/>
      <c r="BI468" s="507"/>
      <c r="BJ468" s="507"/>
      <c r="BK468" s="507"/>
      <c r="BL468" s="507"/>
      <c r="BM468" s="507"/>
    </row>
    <row r="469" spans="1:65" ht="27" customHeight="1" x14ac:dyDescent="0.2">
      <c r="A469" s="564"/>
      <c r="B469" s="507"/>
      <c r="C469" s="507"/>
      <c r="D469" s="507"/>
      <c r="E469" s="507"/>
      <c r="F469" s="507"/>
      <c r="G469" s="507"/>
      <c r="H469" s="506"/>
      <c r="I469" s="506"/>
      <c r="J469" s="506"/>
      <c r="K469" s="506"/>
      <c r="L469" s="506"/>
      <c r="M469" s="506"/>
      <c r="N469" s="506"/>
      <c r="O469" s="506"/>
      <c r="P469" s="557"/>
      <c r="Q469" s="506"/>
      <c r="R469" s="558"/>
      <c r="S469" s="506"/>
      <c r="T469" s="506"/>
      <c r="U469" s="506"/>
      <c r="V469" s="604"/>
      <c r="W469" s="506"/>
      <c r="X469" s="506"/>
      <c r="Y469" s="557"/>
      <c r="Z469" s="506"/>
      <c r="AA469" s="507"/>
      <c r="AB469" s="507"/>
      <c r="AC469" s="507"/>
      <c r="AD469" s="507"/>
      <c r="AE469" s="507"/>
      <c r="AF469" s="507"/>
      <c r="AG469" s="507"/>
      <c r="AH469" s="507"/>
      <c r="AI469" s="507"/>
      <c r="AJ469" s="507"/>
      <c r="AK469" s="507"/>
      <c r="AL469" s="507"/>
      <c r="AM469" s="507"/>
      <c r="AN469" s="507"/>
      <c r="AO469" s="507"/>
      <c r="AP469" s="507"/>
      <c r="AQ469" s="563"/>
      <c r="AR469" s="563"/>
      <c r="AS469" s="507"/>
      <c r="AT469" s="507"/>
      <c r="AU469" s="507"/>
      <c r="AV469" s="507"/>
      <c r="AW469" s="507"/>
      <c r="AX469" s="507"/>
      <c r="AY469" s="507"/>
      <c r="AZ469" s="507"/>
      <c r="BA469" s="507"/>
      <c r="BB469" s="507"/>
      <c r="BC469" s="507"/>
      <c r="BD469" s="507"/>
      <c r="BE469" s="507"/>
      <c r="BF469" s="507"/>
      <c r="BG469" s="507"/>
      <c r="BH469" s="507"/>
      <c r="BI469" s="507"/>
      <c r="BJ469" s="507"/>
      <c r="BK469" s="507"/>
      <c r="BL469" s="507"/>
      <c r="BM469" s="507"/>
    </row>
    <row r="470" spans="1:65" ht="27" customHeight="1" x14ac:dyDescent="0.2">
      <c r="A470" s="564"/>
      <c r="B470" s="507"/>
      <c r="C470" s="507"/>
      <c r="D470" s="507"/>
      <c r="E470" s="507"/>
      <c r="F470" s="507"/>
      <c r="G470" s="507"/>
      <c r="H470" s="506"/>
      <c r="I470" s="506"/>
      <c r="J470" s="506"/>
      <c r="K470" s="506"/>
      <c r="L470" s="506"/>
      <c r="M470" s="506"/>
      <c r="N470" s="506"/>
      <c r="O470" s="506"/>
      <c r="P470" s="557"/>
      <c r="Q470" s="506"/>
      <c r="R470" s="558"/>
      <c r="S470" s="506"/>
      <c r="T470" s="506"/>
      <c r="U470" s="506"/>
      <c r="V470" s="604"/>
      <c r="W470" s="506"/>
      <c r="X470" s="506"/>
      <c r="Y470" s="557"/>
      <c r="Z470" s="506"/>
      <c r="AA470" s="507"/>
      <c r="AB470" s="507"/>
      <c r="AC470" s="507"/>
      <c r="AD470" s="507"/>
      <c r="AE470" s="507"/>
      <c r="AF470" s="507"/>
      <c r="AG470" s="507"/>
      <c r="AH470" s="507"/>
      <c r="AI470" s="507"/>
      <c r="AJ470" s="507"/>
      <c r="AK470" s="507"/>
      <c r="AL470" s="507"/>
      <c r="AM470" s="507"/>
      <c r="AN470" s="507"/>
      <c r="AO470" s="507"/>
      <c r="AP470" s="507"/>
      <c r="AQ470" s="563"/>
      <c r="AR470" s="563"/>
      <c r="AS470" s="507"/>
      <c r="AT470" s="507"/>
      <c r="AU470" s="507"/>
      <c r="AV470" s="507"/>
      <c r="AW470" s="507"/>
      <c r="AX470" s="507"/>
      <c r="AY470" s="507"/>
      <c r="AZ470" s="507"/>
      <c r="BA470" s="507"/>
      <c r="BB470" s="507"/>
      <c r="BC470" s="507"/>
      <c r="BD470" s="507"/>
      <c r="BE470" s="507"/>
      <c r="BF470" s="507"/>
      <c r="BG470" s="507"/>
      <c r="BH470" s="507"/>
      <c r="BI470" s="507"/>
      <c r="BJ470" s="507"/>
      <c r="BK470" s="507"/>
      <c r="BL470" s="507"/>
      <c r="BM470" s="507"/>
    </row>
    <row r="471" spans="1:65" ht="27" customHeight="1" x14ac:dyDescent="0.2">
      <c r="A471" s="564"/>
      <c r="B471" s="507"/>
      <c r="C471" s="507"/>
      <c r="D471" s="507"/>
      <c r="E471" s="507"/>
      <c r="F471" s="507"/>
      <c r="G471" s="507"/>
      <c r="H471" s="506"/>
      <c r="I471" s="506"/>
      <c r="J471" s="506"/>
      <c r="K471" s="506"/>
      <c r="L471" s="506"/>
      <c r="M471" s="506"/>
      <c r="N471" s="506"/>
      <c r="O471" s="506"/>
      <c r="P471" s="557"/>
      <c r="Q471" s="506"/>
      <c r="R471" s="558"/>
      <c r="S471" s="506"/>
      <c r="T471" s="506"/>
      <c r="U471" s="506"/>
      <c r="V471" s="604"/>
      <c r="W471" s="506"/>
      <c r="X471" s="506"/>
      <c r="Y471" s="557"/>
      <c r="Z471" s="506"/>
      <c r="AA471" s="507"/>
      <c r="AB471" s="507"/>
      <c r="AC471" s="507"/>
      <c r="AD471" s="507"/>
      <c r="AE471" s="507"/>
      <c r="AF471" s="507"/>
      <c r="AG471" s="507"/>
      <c r="AH471" s="507"/>
      <c r="AI471" s="507"/>
      <c r="AJ471" s="507"/>
      <c r="AK471" s="507"/>
      <c r="AL471" s="507"/>
      <c r="AM471" s="507"/>
      <c r="AN471" s="507"/>
      <c r="AO471" s="507"/>
      <c r="AP471" s="507"/>
      <c r="AQ471" s="563"/>
      <c r="AR471" s="563"/>
      <c r="AS471" s="507"/>
      <c r="AT471" s="507"/>
      <c r="AU471" s="507"/>
      <c r="AV471" s="507"/>
      <c r="AW471" s="507"/>
      <c r="AX471" s="507"/>
      <c r="AY471" s="507"/>
      <c r="AZ471" s="507"/>
      <c r="BA471" s="507"/>
      <c r="BB471" s="507"/>
      <c r="BC471" s="507"/>
      <c r="BD471" s="507"/>
      <c r="BE471" s="507"/>
      <c r="BF471" s="507"/>
      <c r="BG471" s="507"/>
      <c r="BH471" s="507"/>
      <c r="BI471" s="507"/>
      <c r="BJ471" s="507"/>
      <c r="BK471" s="507"/>
      <c r="BL471" s="507"/>
      <c r="BM471" s="507"/>
    </row>
    <row r="472" spans="1:65" ht="27" customHeight="1" x14ac:dyDescent="0.2">
      <c r="A472" s="564"/>
      <c r="B472" s="507"/>
      <c r="C472" s="507"/>
      <c r="D472" s="507"/>
      <c r="E472" s="507"/>
      <c r="F472" s="507"/>
      <c r="G472" s="507"/>
      <c r="H472" s="506"/>
      <c r="I472" s="506"/>
      <c r="J472" s="506"/>
      <c r="K472" s="506"/>
      <c r="L472" s="506"/>
      <c r="M472" s="506"/>
      <c r="N472" s="506"/>
      <c r="O472" s="506"/>
      <c r="P472" s="557"/>
      <c r="Q472" s="506"/>
      <c r="R472" s="558"/>
      <c r="S472" s="506"/>
      <c r="T472" s="506"/>
      <c r="U472" s="506"/>
      <c r="V472" s="604"/>
      <c r="W472" s="506"/>
      <c r="X472" s="506"/>
      <c r="Y472" s="557"/>
      <c r="Z472" s="506"/>
      <c r="AA472" s="507"/>
      <c r="AB472" s="507"/>
      <c r="AC472" s="507"/>
      <c r="AD472" s="507"/>
      <c r="AE472" s="507"/>
      <c r="AF472" s="507"/>
      <c r="AG472" s="507"/>
      <c r="AH472" s="507"/>
      <c r="AI472" s="507"/>
      <c r="AJ472" s="507"/>
      <c r="AK472" s="507"/>
      <c r="AL472" s="507"/>
      <c r="AM472" s="507"/>
      <c r="AN472" s="507"/>
      <c r="AO472" s="507"/>
      <c r="AP472" s="507"/>
      <c r="AQ472" s="563"/>
      <c r="AR472" s="563"/>
      <c r="AS472" s="507"/>
      <c r="AT472" s="507"/>
      <c r="AU472" s="507"/>
      <c r="AV472" s="507"/>
      <c r="AW472" s="507"/>
      <c r="AX472" s="507"/>
      <c r="AY472" s="507"/>
      <c r="AZ472" s="507"/>
      <c r="BA472" s="507"/>
      <c r="BB472" s="507"/>
      <c r="BC472" s="507"/>
      <c r="BD472" s="507"/>
      <c r="BE472" s="507"/>
      <c r="BF472" s="507"/>
      <c r="BG472" s="507"/>
      <c r="BH472" s="507"/>
      <c r="BI472" s="507"/>
      <c r="BJ472" s="507"/>
      <c r="BK472" s="507"/>
      <c r="BL472" s="507"/>
      <c r="BM472" s="507"/>
    </row>
    <row r="473" spans="1:65" ht="27" customHeight="1" x14ac:dyDescent="0.2">
      <c r="A473" s="564"/>
      <c r="B473" s="507"/>
      <c r="C473" s="507"/>
      <c r="D473" s="507"/>
      <c r="E473" s="507"/>
      <c r="F473" s="507"/>
      <c r="G473" s="507"/>
      <c r="H473" s="506"/>
      <c r="I473" s="506"/>
      <c r="J473" s="506"/>
      <c r="K473" s="506"/>
      <c r="L473" s="506"/>
      <c r="M473" s="506"/>
      <c r="N473" s="506"/>
      <c r="O473" s="506"/>
      <c r="P473" s="557"/>
      <c r="Q473" s="506"/>
      <c r="R473" s="558"/>
      <c r="S473" s="506"/>
      <c r="T473" s="506"/>
      <c r="U473" s="506"/>
      <c r="V473" s="604"/>
      <c r="W473" s="506"/>
      <c r="X473" s="506"/>
      <c r="Y473" s="557"/>
      <c r="Z473" s="506"/>
      <c r="AA473" s="507"/>
      <c r="AB473" s="507"/>
      <c r="AC473" s="507"/>
      <c r="AD473" s="507"/>
      <c r="AE473" s="507"/>
      <c r="AF473" s="507"/>
      <c r="AG473" s="507"/>
      <c r="AH473" s="507"/>
      <c r="AI473" s="507"/>
      <c r="AJ473" s="507"/>
      <c r="AK473" s="507"/>
      <c r="AL473" s="507"/>
      <c r="AM473" s="507"/>
      <c r="AN473" s="507"/>
      <c r="AO473" s="507"/>
      <c r="AP473" s="507"/>
      <c r="AQ473" s="563"/>
      <c r="AR473" s="563"/>
      <c r="AS473" s="507"/>
      <c r="AT473" s="507"/>
      <c r="AU473" s="507"/>
      <c r="AV473" s="507"/>
      <c r="AW473" s="507"/>
      <c r="AX473" s="507"/>
      <c r="AY473" s="507"/>
      <c r="AZ473" s="507"/>
      <c r="BA473" s="507"/>
      <c r="BB473" s="507"/>
      <c r="BC473" s="507"/>
      <c r="BD473" s="507"/>
      <c r="BE473" s="507"/>
      <c r="BF473" s="507"/>
      <c r="BG473" s="507"/>
      <c r="BH473" s="507"/>
      <c r="BI473" s="507"/>
      <c r="BJ473" s="507"/>
      <c r="BK473" s="507"/>
      <c r="BL473" s="507"/>
      <c r="BM473" s="507"/>
    </row>
    <row r="474" spans="1:65" ht="27" customHeight="1" x14ac:dyDescent="0.2">
      <c r="A474" s="564"/>
      <c r="B474" s="507"/>
      <c r="C474" s="507"/>
      <c r="D474" s="507"/>
      <c r="E474" s="507"/>
      <c r="F474" s="507"/>
      <c r="G474" s="507"/>
      <c r="H474" s="506"/>
      <c r="I474" s="506"/>
      <c r="J474" s="506"/>
      <c r="K474" s="506"/>
      <c r="L474" s="506"/>
      <c r="M474" s="506"/>
      <c r="N474" s="506"/>
      <c r="O474" s="506"/>
      <c r="P474" s="557"/>
      <c r="Q474" s="506"/>
      <c r="R474" s="558"/>
      <c r="S474" s="506"/>
      <c r="T474" s="506"/>
      <c r="U474" s="506"/>
      <c r="V474" s="604"/>
      <c r="W474" s="506"/>
      <c r="X474" s="506"/>
      <c r="Y474" s="557"/>
      <c r="Z474" s="506"/>
      <c r="AA474" s="507"/>
      <c r="AB474" s="507"/>
      <c r="AC474" s="507"/>
      <c r="AD474" s="507"/>
      <c r="AE474" s="507"/>
      <c r="AF474" s="507"/>
      <c r="AG474" s="507"/>
      <c r="AH474" s="507"/>
      <c r="AI474" s="507"/>
      <c r="AJ474" s="507"/>
      <c r="AK474" s="507"/>
      <c r="AL474" s="507"/>
      <c r="AM474" s="507"/>
      <c r="AN474" s="507"/>
      <c r="AO474" s="507"/>
      <c r="AP474" s="507"/>
      <c r="AQ474" s="563"/>
      <c r="AR474" s="563"/>
      <c r="AS474" s="507"/>
      <c r="AT474" s="507"/>
      <c r="AU474" s="507"/>
      <c r="AV474" s="507"/>
      <c r="AW474" s="507"/>
      <c r="AX474" s="507"/>
      <c r="AY474" s="507"/>
      <c r="AZ474" s="507"/>
      <c r="BA474" s="507"/>
      <c r="BB474" s="507"/>
      <c r="BC474" s="507"/>
      <c r="BD474" s="507"/>
      <c r="BE474" s="507"/>
      <c r="BF474" s="507"/>
      <c r="BG474" s="507"/>
      <c r="BH474" s="507"/>
      <c r="BI474" s="507"/>
      <c r="BJ474" s="507"/>
      <c r="BK474" s="507"/>
      <c r="BL474" s="507"/>
      <c r="BM474" s="507"/>
    </row>
    <row r="475" spans="1:65" ht="27" customHeight="1" x14ac:dyDescent="0.2">
      <c r="A475" s="564"/>
      <c r="B475" s="507"/>
      <c r="C475" s="507"/>
      <c r="D475" s="507"/>
      <c r="E475" s="507"/>
      <c r="F475" s="507"/>
      <c r="G475" s="507"/>
      <c r="H475" s="506"/>
      <c r="I475" s="506"/>
      <c r="J475" s="506"/>
      <c r="K475" s="506"/>
      <c r="L475" s="506"/>
      <c r="M475" s="506"/>
      <c r="N475" s="506"/>
      <c r="O475" s="506"/>
      <c r="P475" s="557"/>
      <c r="Q475" s="506"/>
      <c r="R475" s="558"/>
      <c r="S475" s="506"/>
      <c r="T475" s="506"/>
      <c r="U475" s="506"/>
      <c r="V475" s="604"/>
      <c r="W475" s="506"/>
      <c r="X475" s="506"/>
      <c r="Y475" s="557"/>
      <c r="Z475" s="506"/>
      <c r="AA475" s="507"/>
      <c r="AB475" s="507"/>
      <c r="AC475" s="507"/>
      <c r="AD475" s="507"/>
      <c r="AE475" s="507"/>
      <c r="AF475" s="507"/>
      <c r="AG475" s="507"/>
      <c r="AH475" s="507"/>
      <c r="AI475" s="507"/>
      <c r="AJ475" s="507"/>
      <c r="AK475" s="507"/>
      <c r="AL475" s="507"/>
      <c r="AM475" s="507"/>
      <c r="AN475" s="507"/>
      <c r="AO475" s="507"/>
      <c r="AP475" s="507"/>
      <c r="AQ475" s="563"/>
      <c r="AR475" s="563"/>
      <c r="AS475" s="507"/>
      <c r="AT475" s="507"/>
      <c r="AU475" s="507"/>
      <c r="AV475" s="507"/>
      <c r="AW475" s="507"/>
      <c r="AX475" s="507"/>
      <c r="AY475" s="507"/>
      <c r="AZ475" s="507"/>
      <c r="BA475" s="507"/>
      <c r="BB475" s="507"/>
      <c r="BC475" s="507"/>
      <c r="BD475" s="507"/>
      <c r="BE475" s="507"/>
      <c r="BF475" s="507"/>
      <c r="BG475" s="507"/>
      <c r="BH475" s="507"/>
      <c r="BI475" s="507"/>
      <c r="BJ475" s="507"/>
      <c r="BK475" s="507"/>
      <c r="BL475" s="507"/>
      <c r="BM475" s="507"/>
    </row>
    <row r="476" spans="1:65" ht="27" customHeight="1" x14ac:dyDescent="0.2">
      <c r="A476" s="564"/>
      <c r="B476" s="507"/>
      <c r="C476" s="507"/>
      <c r="D476" s="507"/>
      <c r="E476" s="507"/>
      <c r="F476" s="507"/>
      <c r="G476" s="507"/>
      <c r="H476" s="506"/>
      <c r="I476" s="506"/>
      <c r="J476" s="506"/>
      <c r="K476" s="506"/>
      <c r="L476" s="506"/>
      <c r="M476" s="506"/>
      <c r="N476" s="506"/>
      <c r="O476" s="506"/>
      <c r="P476" s="557"/>
      <c r="Q476" s="506"/>
      <c r="R476" s="558"/>
      <c r="S476" s="506"/>
      <c r="T476" s="506"/>
      <c r="U476" s="506"/>
      <c r="V476" s="604"/>
      <c r="W476" s="506"/>
      <c r="X476" s="506"/>
      <c r="Y476" s="557"/>
      <c r="Z476" s="506"/>
      <c r="AA476" s="507"/>
      <c r="AB476" s="507"/>
      <c r="AC476" s="507"/>
      <c r="AD476" s="507"/>
      <c r="AE476" s="507"/>
      <c r="AF476" s="507"/>
      <c r="AG476" s="507"/>
      <c r="AH476" s="507"/>
      <c r="AI476" s="507"/>
      <c r="AJ476" s="507"/>
      <c r="AK476" s="507"/>
      <c r="AL476" s="507"/>
      <c r="AM476" s="507"/>
      <c r="AN476" s="507"/>
      <c r="AO476" s="507"/>
      <c r="AP476" s="507"/>
      <c r="AQ476" s="563"/>
      <c r="AR476" s="563"/>
      <c r="AS476" s="507"/>
      <c r="AT476" s="507"/>
      <c r="AU476" s="507"/>
      <c r="AV476" s="507"/>
      <c r="AW476" s="507"/>
      <c r="AX476" s="507"/>
      <c r="AY476" s="507"/>
      <c r="AZ476" s="507"/>
      <c r="BA476" s="507"/>
      <c r="BB476" s="507"/>
      <c r="BC476" s="507"/>
      <c r="BD476" s="507"/>
      <c r="BE476" s="507"/>
      <c r="BF476" s="507"/>
      <c r="BG476" s="507"/>
      <c r="BH476" s="507"/>
      <c r="BI476" s="507"/>
      <c r="BJ476" s="507"/>
      <c r="BK476" s="507"/>
      <c r="BL476" s="507"/>
      <c r="BM476" s="507"/>
    </row>
    <row r="477" spans="1:65" ht="27" customHeight="1" x14ac:dyDescent="0.2">
      <c r="A477" s="564"/>
      <c r="B477" s="507"/>
      <c r="C477" s="507"/>
      <c r="D477" s="507"/>
      <c r="E477" s="507"/>
      <c r="F477" s="507"/>
      <c r="G477" s="507"/>
      <c r="H477" s="506"/>
      <c r="I477" s="506"/>
      <c r="J477" s="506"/>
      <c r="K477" s="506"/>
      <c r="L477" s="506"/>
      <c r="M477" s="506"/>
      <c r="N477" s="506"/>
      <c r="O477" s="506"/>
      <c r="P477" s="557"/>
      <c r="Q477" s="506"/>
      <c r="R477" s="558"/>
      <c r="S477" s="506"/>
      <c r="T477" s="506"/>
      <c r="U477" s="506"/>
      <c r="V477" s="604"/>
      <c r="W477" s="506"/>
      <c r="X477" s="506"/>
      <c r="Y477" s="557"/>
      <c r="Z477" s="506"/>
      <c r="AA477" s="507"/>
      <c r="AB477" s="507"/>
      <c r="AC477" s="507"/>
      <c r="AD477" s="507"/>
      <c r="AE477" s="507"/>
      <c r="AF477" s="507"/>
      <c r="AG477" s="507"/>
      <c r="AH477" s="507"/>
      <c r="AI477" s="507"/>
      <c r="AJ477" s="507"/>
      <c r="AK477" s="507"/>
      <c r="AL477" s="507"/>
      <c r="AM477" s="507"/>
      <c r="AN477" s="507"/>
      <c r="AO477" s="507"/>
      <c r="AP477" s="507"/>
      <c r="AQ477" s="563"/>
      <c r="AR477" s="563"/>
      <c r="AS477" s="507"/>
      <c r="AT477" s="507"/>
      <c r="AU477" s="507"/>
      <c r="AV477" s="507"/>
      <c r="AW477" s="507"/>
      <c r="AX477" s="507"/>
      <c r="AY477" s="507"/>
      <c r="AZ477" s="507"/>
      <c r="BA477" s="507"/>
      <c r="BB477" s="507"/>
      <c r="BC477" s="507"/>
      <c r="BD477" s="507"/>
      <c r="BE477" s="507"/>
      <c r="BF477" s="507"/>
      <c r="BG477" s="507"/>
      <c r="BH477" s="507"/>
      <c r="BI477" s="507"/>
      <c r="BJ477" s="507"/>
      <c r="BK477" s="507"/>
      <c r="BL477" s="507"/>
      <c r="BM477" s="507"/>
    </row>
    <row r="478" spans="1:65" ht="27" customHeight="1" x14ac:dyDescent="0.2">
      <c r="A478" s="564"/>
      <c r="B478" s="507"/>
      <c r="C478" s="507"/>
      <c r="D478" s="507"/>
      <c r="E478" s="507"/>
      <c r="F478" s="507"/>
      <c r="G478" s="507"/>
      <c r="H478" s="506"/>
      <c r="I478" s="506"/>
      <c r="J478" s="506"/>
      <c r="K478" s="506"/>
      <c r="L478" s="506"/>
      <c r="M478" s="506"/>
      <c r="N478" s="506"/>
      <c r="O478" s="506"/>
      <c r="P478" s="557"/>
      <c r="Q478" s="506"/>
      <c r="R478" s="558"/>
      <c r="S478" s="506"/>
      <c r="T478" s="506"/>
      <c r="U478" s="506"/>
      <c r="V478" s="604"/>
      <c r="W478" s="506"/>
      <c r="X478" s="506"/>
      <c r="Y478" s="557"/>
      <c r="Z478" s="506"/>
      <c r="AA478" s="507"/>
      <c r="AB478" s="507"/>
      <c r="AC478" s="507"/>
      <c r="AD478" s="507"/>
      <c r="AE478" s="507"/>
      <c r="AF478" s="507"/>
      <c r="AG478" s="507"/>
      <c r="AH478" s="507"/>
      <c r="AI478" s="507"/>
      <c r="AJ478" s="507"/>
      <c r="AK478" s="507"/>
      <c r="AL478" s="507"/>
      <c r="AM478" s="507"/>
      <c r="AN478" s="507"/>
      <c r="AO478" s="507"/>
      <c r="AP478" s="507"/>
      <c r="AQ478" s="563"/>
      <c r="AR478" s="563"/>
      <c r="AS478" s="507"/>
      <c r="AT478" s="507"/>
      <c r="AU478" s="507"/>
      <c r="AV478" s="507"/>
      <c r="AW478" s="507"/>
      <c r="AX478" s="507"/>
      <c r="AY478" s="507"/>
      <c r="AZ478" s="507"/>
      <c r="BA478" s="507"/>
      <c r="BB478" s="507"/>
      <c r="BC478" s="507"/>
      <c r="BD478" s="507"/>
      <c r="BE478" s="507"/>
      <c r="BF478" s="507"/>
      <c r="BG478" s="507"/>
      <c r="BH478" s="507"/>
      <c r="BI478" s="507"/>
      <c r="BJ478" s="507"/>
      <c r="BK478" s="507"/>
      <c r="BL478" s="507"/>
      <c r="BM478" s="507"/>
    </row>
    <row r="479" spans="1:65" ht="27" customHeight="1" x14ac:dyDescent="0.2">
      <c r="A479" s="564"/>
      <c r="B479" s="507"/>
      <c r="C479" s="507"/>
      <c r="D479" s="507"/>
      <c r="E479" s="507"/>
      <c r="F479" s="507"/>
      <c r="G479" s="507"/>
      <c r="H479" s="506"/>
      <c r="I479" s="506"/>
      <c r="J479" s="506"/>
      <c r="K479" s="506"/>
      <c r="L479" s="506"/>
      <c r="M479" s="506"/>
      <c r="N479" s="506"/>
      <c r="O479" s="506"/>
      <c r="P479" s="557"/>
      <c r="Q479" s="506"/>
      <c r="R479" s="558"/>
      <c r="S479" s="506"/>
      <c r="T479" s="506"/>
      <c r="U479" s="506"/>
      <c r="V479" s="604"/>
      <c r="W479" s="506"/>
      <c r="X479" s="506"/>
      <c r="Y479" s="557"/>
      <c r="Z479" s="506"/>
      <c r="AA479" s="507"/>
      <c r="AB479" s="507"/>
      <c r="AC479" s="507"/>
      <c r="AD479" s="507"/>
      <c r="AE479" s="507"/>
      <c r="AF479" s="507"/>
      <c r="AG479" s="507"/>
      <c r="AH479" s="507"/>
      <c r="AI479" s="507"/>
      <c r="AJ479" s="507"/>
      <c r="AK479" s="507"/>
      <c r="AL479" s="507"/>
      <c r="AM479" s="507"/>
      <c r="AN479" s="507"/>
      <c r="AO479" s="507"/>
      <c r="AP479" s="507"/>
      <c r="AQ479" s="563"/>
      <c r="AR479" s="563"/>
      <c r="AS479" s="507"/>
      <c r="AT479" s="507"/>
      <c r="AU479" s="507"/>
      <c r="AV479" s="507"/>
      <c r="AW479" s="507"/>
      <c r="AX479" s="507"/>
      <c r="AY479" s="507"/>
      <c r="AZ479" s="507"/>
      <c r="BA479" s="507"/>
      <c r="BB479" s="507"/>
      <c r="BC479" s="507"/>
      <c r="BD479" s="507"/>
      <c r="BE479" s="507"/>
      <c r="BF479" s="507"/>
      <c r="BG479" s="507"/>
      <c r="BH479" s="507"/>
      <c r="BI479" s="507"/>
      <c r="BJ479" s="507"/>
      <c r="BK479" s="507"/>
      <c r="BL479" s="507"/>
      <c r="BM479" s="507"/>
    </row>
    <row r="480" spans="1:65" ht="27" customHeight="1" x14ac:dyDescent="0.2">
      <c r="A480" s="564"/>
      <c r="B480" s="507"/>
      <c r="C480" s="507"/>
      <c r="D480" s="507"/>
      <c r="E480" s="507"/>
      <c r="F480" s="507"/>
      <c r="G480" s="507"/>
      <c r="H480" s="506"/>
      <c r="I480" s="506"/>
      <c r="J480" s="506"/>
      <c r="K480" s="506"/>
      <c r="L480" s="506"/>
      <c r="M480" s="506"/>
      <c r="N480" s="506"/>
      <c r="O480" s="506"/>
      <c r="P480" s="557"/>
      <c r="Q480" s="506"/>
      <c r="R480" s="558"/>
      <c r="S480" s="506"/>
      <c r="T480" s="506"/>
      <c r="U480" s="506"/>
      <c r="V480" s="604"/>
      <c r="W480" s="506"/>
      <c r="X480" s="506"/>
      <c r="Y480" s="557"/>
      <c r="Z480" s="506"/>
      <c r="AA480" s="507"/>
      <c r="AB480" s="507"/>
      <c r="AC480" s="507"/>
      <c r="AD480" s="507"/>
      <c r="AE480" s="507"/>
      <c r="AF480" s="507"/>
      <c r="AG480" s="507"/>
      <c r="AH480" s="507"/>
      <c r="AI480" s="507"/>
      <c r="AJ480" s="507"/>
      <c r="AK480" s="507"/>
      <c r="AL480" s="507"/>
      <c r="AM480" s="507"/>
      <c r="AN480" s="507"/>
      <c r="AO480" s="507"/>
      <c r="AP480" s="507"/>
      <c r="AQ480" s="563"/>
      <c r="AR480" s="563"/>
      <c r="AS480" s="507"/>
      <c r="AT480" s="507"/>
      <c r="AU480" s="507"/>
      <c r="AV480" s="507"/>
      <c r="AW480" s="507"/>
      <c r="AX480" s="507"/>
      <c r="AY480" s="507"/>
      <c r="AZ480" s="507"/>
      <c r="BA480" s="507"/>
      <c r="BB480" s="507"/>
      <c r="BC480" s="507"/>
      <c r="BD480" s="507"/>
      <c r="BE480" s="507"/>
      <c r="BF480" s="507"/>
      <c r="BG480" s="507"/>
      <c r="BH480" s="507"/>
      <c r="BI480" s="507"/>
      <c r="BJ480" s="507"/>
      <c r="BK480" s="507"/>
      <c r="BL480" s="507"/>
      <c r="BM480" s="507"/>
    </row>
    <row r="481" spans="1:65" ht="27" customHeight="1" x14ac:dyDescent="0.2">
      <c r="A481" s="564"/>
      <c r="B481" s="507"/>
      <c r="C481" s="507"/>
      <c r="D481" s="507"/>
      <c r="E481" s="507"/>
      <c r="F481" s="507"/>
      <c r="G481" s="507"/>
      <c r="H481" s="506"/>
      <c r="I481" s="506"/>
      <c r="J481" s="506"/>
      <c r="K481" s="506"/>
      <c r="L481" s="506"/>
      <c r="M481" s="506"/>
      <c r="N481" s="506"/>
      <c r="O481" s="506"/>
      <c r="P481" s="557"/>
      <c r="Q481" s="506"/>
      <c r="R481" s="558"/>
      <c r="S481" s="506"/>
      <c r="T481" s="506"/>
      <c r="U481" s="506"/>
      <c r="V481" s="604"/>
      <c r="W481" s="506"/>
      <c r="X481" s="506"/>
      <c r="Y481" s="557"/>
      <c r="Z481" s="506"/>
      <c r="AA481" s="507"/>
      <c r="AB481" s="507"/>
      <c r="AC481" s="507"/>
      <c r="AD481" s="507"/>
      <c r="AE481" s="507"/>
      <c r="AF481" s="507"/>
      <c r="AG481" s="507"/>
      <c r="AH481" s="507"/>
      <c r="AI481" s="507"/>
      <c r="AJ481" s="507"/>
      <c r="AK481" s="507"/>
      <c r="AL481" s="507"/>
      <c r="AM481" s="507"/>
      <c r="AN481" s="507"/>
      <c r="AO481" s="507"/>
      <c r="AP481" s="507"/>
      <c r="AQ481" s="563"/>
      <c r="AR481" s="563"/>
      <c r="AS481" s="507"/>
      <c r="AT481" s="507"/>
      <c r="AU481" s="507"/>
      <c r="AV481" s="507"/>
      <c r="AW481" s="507"/>
      <c r="AX481" s="507"/>
      <c r="AY481" s="507"/>
      <c r="AZ481" s="507"/>
      <c r="BA481" s="507"/>
      <c r="BB481" s="507"/>
      <c r="BC481" s="507"/>
      <c r="BD481" s="507"/>
      <c r="BE481" s="507"/>
      <c r="BF481" s="507"/>
      <c r="BG481" s="507"/>
      <c r="BH481" s="507"/>
      <c r="BI481" s="507"/>
      <c r="BJ481" s="507"/>
      <c r="BK481" s="507"/>
      <c r="BL481" s="507"/>
      <c r="BM481" s="507"/>
    </row>
    <row r="482" spans="1:65" ht="27" customHeight="1" x14ac:dyDescent="0.2">
      <c r="A482" s="564"/>
      <c r="B482" s="507"/>
      <c r="C482" s="507"/>
      <c r="D482" s="507"/>
      <c r="E482" s="507"/>
      <c r="F482" s="507"/>
      <c r="G482" s="507"/>
      <c r="H482" s="506"/>
      <c r="I482" s="506"/>
      <c r="J482" s="506"/>
      <c r="K482" s="506"/>
      <c r="L482" s="506"/>
      <c r="M482" s="506"/>
      <c r="N482" s="506"/>
      <c r="O482" s="506"/>
      <c r="P482" s="557"/>
      <c r="Q482" s="506"/>
      <c r="R482" s="558"/>
      <c r="S482" s="506"/>
      <c r="T482" s="506"/>
      <c r="U482" s="506"/>
      <c r="V482" s="604"/>
      <c r="W482" s="506"/>
      <c r="X482" s="506"/>
      <c r="Y482" s="557"/>
      <c r="Z482" s="506"/>
      <c r="AA482" s="507"/>
      <c r="AB482" s="507"/>
      <c r="AC482" s="507"/>
      <c r="AD482" s="507"/>
      <c r="AE482" s="507"/>
      <c r="AF482" s="507"/>
      <c r="AG482" s="507"/>
      <c r="AH482" s="507"/>
      <c r="AI482" s="507"/>
      <c r="AJ482" s="507"/>
      <c r="AK482" s="507"/>
      <c r="AL482" s="507"/>
      <c r="AM482" s="507"/>
      <c r="AN482" s="507"/>
      <c r="AO482" s="507"/>
      <c r="AP482" s="507"/>
      <c r="AQ482" s="563"/>
      <c r="AR482" s="563"/>
      <c r="AS482" s="507"/>
      <c r="AT482" s="507"/>
      <c r="AU482" s="507"/>
      <c r="AV482" s="507"/>
      <c r="AW482" s="507"/>
      <c r="AX482" s="507"/>
      <c r="AY482" s="507"/>
      <c r="AZ482" s="507"/>
      <c r="BA482" s="507"/>
      <c r="BB482" s="507"/>
      <c r="BC482" s="507"/>
      <c r="BD482" s="507"/>
      <c r="BE482" s="507"/>
      <c r="BF482" s="507"/>
      <c r="BG482" s="507"/>
      <c r="BH482" s="507"/>
      <c r="BI482" s="507"/>
      <c r="BJ482" s="507"/>
      <c r="BK482" s="507"/>
      <c r="BL482" s="507"/>
      <c r="BM482" s="507"/>
    </row>
    <row r="483" spans="1:65" ht="27" customHeight="1" x14ac:dyDescent="0.2">
      <c r="A483" s="564"/>
      <c r="B483" s="507"/>
      <c r="C483" s="507"/>
      <c r="D483" s="507"/>
      <c r="E483" s="507"/>
      <c r="F483" s="507"/>
      <c r="G483" s="507"/>
      <c r="H483" s="506"/>
      <c r="I483" s="506"/>
      <c r="J483" s="506"/>
      <c r="K483" s="506"/>
      <c r="L483" s="506"/>
      <c r="M483" s="506"/>
      <c r="N483" s="506"/>
      <c r="O483" s="506"/>
      <c r="P483" s="557"/>
      <c r="Q483" s="506"/>
      <c r="R483" s="558"/>
      <c r="S483" s="506"/>
      <c r="T483" s="506"/>
      <c r="U483" s="506"/>
      <c r="V483" s="604"/>
      <c r="W483" s="506"/>
      <c r="X483" s="506"/>
      <c r="Y483" s="557"/>
      <c r="Z483" s="506"/>
      <c r="AA483" s="507"/>
      <c r="AB483" s="507"/>
      <c r="AC483" s="507"/>
      <c r="AD483" s="507"/>
      <c r="AE483" s="507"/>
      <c r="AF483" s="507"/>
      <c r="AG483" s="507"/>
      <c r="AH483" s="507"/>
      <c r="AI483" s="507"/>
      <c r="AJ483" s="507"/>
      <c r="AK483" s="507"/>
      <c r="AL483" s="507"/>
      <c r="AM483" s="507"/>
      <c r="AN483" s="507"/>
      <c r="AO483" s="507"/>
      <c r="AP483" s="507"/>
      <c r="AQ483" s="563"/>
      <c r="AR483" s="563"/>
      <c r="AS483" s="507"/>
      <c r="AT483" s="507"/>
      <c r="AU483" s="507"/>
      <c r="AV483" s="507"/>
      <c r="AW483" s="507"/>
      <c r="AX483" s="507"/>
      <c r="AY483" s="507"/>
      <c r="AZ483" s="507"/>
      <c r="BA483" s="507"/>
      <c r="BB483" s="507"/>
      <c r="BC483" s="507"/>
      <c r="BD483" s="507"/>
      <c r="BE483" s="507"/>
      <c r="BF483" s="507"/>
      <c r="BG483" s="507"/>
      <c r="BH483" s="507"/>
      <c r="BI483" s="507"/>
      <c r="BJ483" s="507"/>
      <c r="BK483" s="507"/>
      <c r="BL483" s="507"/>
      <c r="BM483" s="507"/>
    </row>
    <row r="484" spans="1:65" ht="27" customHeight="1" x14ac:dyDescent="0.2">
      <c r="A484" s="564"/>
      <c r="B484" s="507"/>
      <c r="C484" s="507"/>
      <c r="D484" s="507"/>
      <c r="E484" s="507"/>
      <c r="F484" s="507"/>
      <c r="G484" s="507"/>
      <c r="H484" s="506"/>
      <c r="I484" s="506"/>
      <c r="J484" s="506"/>
      <c r="K484" s="506"/>
      <c r="L484" s="506"/>
      <c r="M484" s="506"/>
      <c r="N484" s="506"/>
      <c r="O484" s="506"/>
      <c r="P484" s="557"/>
      <c r="Q484" s="506"/>
      <c r="R484" s="558"/>
      <c r="S484" s="506"/>
      <c r="T484" s="506"/>
      <c r="U484" s="506"/>
      <c r="V484" s="604"/>
      <c r="W484" s="506"/>
      <c r="X484" s="506"/>
      <c r="Y484" s="557"/>
      <c r="Z484" s="506"/>
      <c r="AA484" s="507"/>
      <c r="AB484" s="507"/>
      <c r="AC484" s="507"/>
      <c r="AD484" s="507"/>
      <c r="AE484" s="507"/>
      <c r="AF484" s="507"/>
      <c r="AG484" s="507"/>
      <c r="AH484" s="507"/>
      <c r="AI484" s="507"/>
      <c r="AJ484" s="507"/>
      <c r="AK484" s="507"/>
      <c r="AL484" s="507"/>
      <c r="AM484" s="507"/>
      <c r="AN484" s="507"/>
      <c r="AO484" s="507"/>
      <c r="AP484" s="507"/>
      <c r="AQ484" s="563"/>
      <c r="AR484" s="563"/>
      <c r="AS484" s="507"/>
      <c r="AT484" s="507"/>
      <c r="AU484" s="507"/>
      <c r="AV484" s="507"/>
      <c r="AW484" s="507"/>
      <c r="AX484" s="507"/>
      <c r="AY484" s="507"/>
      <c r="AZ484" s="507"/>
      <c r="BA484" s="507"/>
      <c r="BB484" s="507"/>
      <c r="BC484" s="507"/>
      <c r="BD484" s="507"/>
      <c r="BE484" s="507"/>
      <c r="BF484" s="507"/>
      <c r="BG484" s="507"/>
      <c r="BH484" s="507"/>
      <c r="BI484" s="507"/>
      <c r="BJ484" s="507"/>
      <c r="BK484" s="507"/>
      <c r="BL484" s="507"/>
      <c r="BM484" s="507"/>
    </row>
    <row r="485" spans="1:65" ht="27" customHeight="1" x14ac:dyDescent="0.2">
      <c r="A485" s="564"/>
      <c r="B485" s="507"/>
      <c r="C485" s="507"/>
      <c r="D485" s="507"/>
      <c r="E485" s="507"/>
      <c r="F485" s="507"/>
      <c r="G485" s="507"/>
      <c r="H485" s="506"/>
      <c r="I485" s="506"/>
      <c r="J485" s="506"/>
      <c r="K485" s="506"/>
      <c r="L485" s="506"/>
      <c r="M485" s="506"/>
      <c r="N485" s="506"/>
      <c r="O485" s="506"/>
      <c r="P485" s="557"/>
      <c r="Q485" s="506"/>
      <c r="R485" s="558"/>
      <c r="S485" s="506"/>
      <c r="T485" s="506"/>
      <c r="U485" s="506"/>
      <c r="V485" s="604"/>
      <c r="W485" s="506"/>
      <c r="X485" s="506"/>
      <c r="Y485" s="557"/>
      <c r="Z485" s="506"/>
      <c r="AA485" s="507"/>
      <c r="AB485" s="507"/>
      <c r="AC485" s="507"/>
      <c r="AD485" s="507"/>
      <c r="AE485" s="507"/>
      <c r="AF485" s="507"/>
      <c r="AG485" s="507"/>
      <c r="AH485" s="507"/>
      <c r="AI485" s="507"/>
      <c r="AJ485" s="507"/>
      <c r="AK485" s="507"/>
      <c r="AL485" s="507"/>
      <c r="AM485" s="507"/>
      <c r="AN485" s="507"/>
      <c r="AO485" s="507"/>
      <c r="AP485" s="507"/>
      <c r="AQ485" s="563"/>
      <c r="AR485" s="563"/>
      <c r="AS485" s="507"/>
      <c r="AT485" s="507"/>
      <c r="AU485" s="507"/>
      <c r="AV485" s="507"/>
      <c r="AW485" s="507"/>
      <c r="AX485" s="507"/>
      <c r="AY485" s="507"/>
      <c r="AZ485" s="507"/>
      <c r="BA485" s="507"/>
      <c r="BB485" s="507"/>
      <c r="BC485" s="507"/>
      <c r="BD485" s="507"/>
      <c r="BE485" s="507"/>
      <c r="BF485" s="507"/>
      <c r="BG485" s="507"/>
      <c r="BH485" s="507"/>
      <c r="BI485" s="507"/>
      <c r="BJ485" s="507"/>
      <c r="BK485" s="507"/>
      <c r="BL485" s="507"/>
      <c r="BM485" s="507"/>
    </row>
    <row r="486" spans="1:65" ht="27" customHeight="1" x14ac:dyDescent="0.2">
      <c r="A486" s="564"/>
      <c r="B486" s="507"/>
      <c r="C486" s="507"/>
      <c r="D486" s="507"/>
      <c r="E486" s="507"/>
      <c r="F486" s="507"/>
      <c r="G486" s="507"/>
      <c r="H486" s="506"/>
      <c r="I486" s="506"/>
      <c r="J486" s="506"/>
      <c r="K486" s="506"/>
      <c r="L486" s="506"/>
      <c r="M486" s="506"/>
      <c r="N486" s="506"/>
      <c r="O486" s="506"/>
      <c r="P486" s="557"/>
      <c r="Q486" s="506"/>
      <c r="R486" s="558"/>
      <c r="S486" s="506"/>
      <c r="T486" s="506"/>
      <c r="U486" s="506"/>
      <c r="V486" s="604"/>
      <c r="W486" s="506"/>
      <c r="X486" s="506"/>
      <c r="Y486" s="557"/>
      <c r="Z486" s="506"/>
      <c r="AA486" s="507"/>
      <c r="AB486" s="507"/>
      <c r="AC486" s="507"/>
      <c r="AD486" s="507"/>
      <c r="AE486" s="507"/>
      <c r="AF486" s="507"/>
      <c r="AG486" s="507"/>
      <c r="AH486" s="507"/>
      <c r="AI486" s="507"/>
      <c r="AJ486" s="507"/>
      <c r="AK486" s="507"/>
      <c r="AL486" s="507"/>
      <c r="AM486" s="507"/>
      <c r="AN486" s="507"/>
      <c r="AO486" s="507"/>
      <c r="AP486" s="507"/>
      <c r="AQ486" s="563"/>
      <c r="AR486" s="563"/>
      <c r="AS486" s="507"/>
      <c r="AT486" s="507"/>
      <c r="AU486" s="507"/>
      <c r="AV486" s="507"/>
      <c r="AW486" s="507"/>
      <c r="AX486" s="507"/>
      <c r="AY486" s="507"/>
      <c r="AZ486" s="507"/>
      <c r="BA486" s="507"/>
      <c r="BB486" s="507"/>
      <c r="BC486" s="507"/>
      <c r="BD486" s="507"/>
      <c r="BE486" s="507"/>
      <c r="BF486" s="507"/>
      <c r="BG486" s="507"/>
      <c r="BH486" s="507"/>
      <c r="BI486" s="507"/>
      <c r="BJ486" s="507"/>
      <c r="BK486" s="507"/>
      <c r="BL486" s="507"/>
      <c r="BM486" s="507"/>
    </row>
    <row r="487" spans="1:65" ht="27" customHeight="1" x14ac:dyDescent="0.2">
      <c r="A487" s="564"/>
      <c r="B487" s="507"/>
      <c r="C487" s="507"/>
      <c r="D487" s="507"/>
      <c r="E487" s="507"/>
      <c r="F487" s="507"/>
      <c r="G487" s="507"/>
      <c r="H487" s="506"/>
      <c r="I487" s="506"/>
      <c r="J487" s="506"/>
      <c r="K487" s="506"/>
      <c r="L487" s="506"/>
      <c r="M487" s="506"/>
      <c r="N487" s="506"/>
      <c r="O487" s="506"/>
      <c r="P487" s="557"/>
      <c r="Q487" s="506"/>
      <c r="R487" s="558"/>
      <c r="S487" s="506"/>
      <c r="T487" s="506"/>
      <c r="U487" s="506"/>
      <c r="V487" s="604"/>
      <c r="W487" s="506"/>
      <c r="X487" s="506"/>
      <c r="Y487" s="557"/>
      <c r="Z487" s="506"/>
      <c r="AA487" s="507"/>
      <c r="AB487" s="507"/>
      <c r="AC487" s="507"/>
      <c r="AD487" s="507"/>
      <c r="AE487" s="507"/>
      <c r="AF487" s="507"/>
      <c r="AG487" s="507"/>
      <c r="AH487" s="507"/>
      <c r="AI487" s="507"/>
      <c r="AJ487" s="507"/>
      <c r="AK487" s="507"/>
      <c r="AL487" s="507"/>
      <c r="AM487" s="507"/>
      <c r="AN487" s="507"/>
      <c r="AO487" s="507"/>
      <c r="AP487" s="507"/>
      <c r="AQ487" s="563"/>
      <c r="AR487" s="563"/>
      <c r="AS487" s="507"/>
      <c r="AT487" s="507"/>
      <c r="AU487" s="507"/>
      <c r="AV487" s="507"/>
      <c r="AW487" s="507"/>
      <c r="AX487" s="507"/>
      <c r="AY487" s="507"/>
      <c r="AZ487" s="507"/>
      <c r="BA487" s="507"/>
      <c r="BB487" s="507"/>
      <c r="BC487" s="507"/>
      <c r="BD487" s="507"/>
      <c r="BE487" s="507"/>
      <c r="BF487" s="507"/>
      <c r="BG487" s="507"/>
      <c r="BH487" s="507"/>
      <c r="BI487" s="507"/>
      <c r="BJ487" s="507"/>
      <c r="BK487" s="507"/>
      <c r="BL487" s="507"/>
      <c r="BM487" s="507"/>
    </row>
    <row r="488" spans="1:65" ht="27" customHeight="1" x14ac:dyDescent="0.2">
      <c r="A488" s="564"/>
      <c r="B488" s="507"/>
      <c r="C488" s="507"/>
      <c r="D488" s="507"/>
      <c r="E488" s="507"/>
      <c r="F488" s="507"/>
      <c r="G488" s="507"/>
      <c r="H488" s="506"/>
      <c r="I488" s="506"/>
      <c r="J488" s="506"/>
      <c r="K488" s="506"/>
      <c r="L488" s="506"/>
      <c r="M488" s="506"/>
      <c r="N488" s="506"/>
      <c r="O488" s="506"/>
      <c r="P488" s="557"/>
      <c r="Q488" s="506"/>
      <c r="R488" s="558"/>
      <c r="S488" s="506"/>
      <c r="T488" s="506"/>
      <c r="U488" s="506"/>
      <c r="V488" s="604"/>
      <c r="W488" s="506"/>
      <c r="X488" s="506"/>
      <c r="Y488" s="557"/>
      <c r="Z488" s="506"/>
      <c r="AA488" s="507"/>
      <c r="AB488" s="507"/>
      <c r="AC488" s="507"/>
      <c r="AD488" s="507"/>
      <c r="AE488" s="507"/>
      <c r="AF488" s="507"/>
      <c r="AG488" s="507"/>
      <c r="AH488" s="507"/>
      <c r="AI488" s="507"/>
      <c r="AJ488" s="507"/>
      <c r="AK488" s="507"/>
      <c r="AL488" s="507"/>
      <c r="AM488" s="507"/>
      <c r="AN488" s="507"/>
      <c r="AO488" s="507"/>
      <c r="AP488" s="507"/>
      <c r="AQ488" s="563"/>
      <c r="AR488" s="563"/>
      <c r="AS488" s="507"/>
      <c r="AT488" s="507"/>
      <c r="AU488" s="507"/>
      <c r="AV488" s="507"/>
      <c r="AW488" s="507"/>
      <c r="AX488" s="507"/>
      <c r="AY488" s="507"/>
      <c r="AZ488" s="507"/>
      <c r="BA488" s="507"/>
      <c r="BB488" s="507"/>
      <c r="BC488" s="507"/>
      <c r="BD488" s="507"/>
      <c r="BE488" s="507"/>
      <c r="BF488" s="507"/>
      <c r="BG488" s="507"/>
      <c r="BH488" s="507"/>
      <c r="BI488" s="507"/>
      <c r="BJ488" s="507"/>
      <c r="BK488" s="507"/>
      <c r="BL488" s="507"/>
      <c r="BM488" s="507"/>
    </row>
    <row r="489" spans="1:65" ht="27" customHeight="1" x14ac:dyDescent="0.2">
      <c r="A489" s="564"/>
      <c r="B489" s="507"/>
      <c r="C489" s="507"/>
      <c r="D489" s="507"/>
      <c r="E489" s="507"/>
      <c r="F489" s="507"/>
      <c r="G489" s="507"/>
      <c r="H489" s="506"/>
      <c r="I489" s="506"/>
      <c r="J489" s="506"/>
      <c r="K489" s="506"/>
      <c r="L489" s="506"/>
      <c r="M489" s="506"/>
      <c r="N489" s="506"/>
      <c r="O489" s="506"/>
      <c r="P489" s="557"/>
      <c r="Q489" s="506"/>
      <c r="R489" s="558"/>
      <c r="S489" s="506"/>
      <c r="T489" s="506"/>
      <c r="U489" s="506"/>
      <c r="V489" s="604"/>
      <c r="W489" s="506"/>
      <c r="X489" s="506"/>
      <c r="Y489" s="557"/>
      <c r="Z489" s="506"/>
      <c r="AA489" s="507"/>
      <c r="AB489" s="507"/>
      <c r="AC489" s="507"/>
      <c r="AD489" s="507"/>
      <c r="AE489" s="507"/>
      <c r="AF489" s="507"/>
      <c r="AG489" s="507"/>
      <c r="AH489" s="507"/>
      <c r="AI489" s="507"/>
      <c r="AJ489" s="507"/>
      <c r="AK489" s="507"/>
      <c r="AL489" s="507"/>
      <c r="AM489" s="507"/>
      <c r="AN489" s="507"/>
      <c r="AO489" s="507"/>
      <c r="AP489" s="507"/>
      <c r="AQ489" s="563"/>
      <c r="AR489" s="563"/>
      <c r="AS489" s="507"/>
      <c r="AT489" s="507"/>
      <c r="AU489" s="507"/>
      <c r="AV489" s="507"/>
      <c r="AW489" s="507"/>
      <c r="AX489" s="507"/>
      <c r="AY489" s="507"/>
      <c r="AZ489" s="507"/>
      <c r="BA489" s="507"/>
      <c r="BB489" s="507"/>
      <c r="BC489" s="507"/>
      <c r="BD489" s="507"/>
      <c r="BE489" s="507"/>
      <c r="BF489" s="507"/>
      <c r="BG489" s="507"/>
      <c r="BH489" s="507"/>
      <c r="BI489" s="507"/>
      <c r="BJ489" s="507"/>
      <c r="BK489" s="507"/>
      <c r="BL489" s="507"/>
      <c r="BM489" s="507"/>
    </row>
    <row r="490" spans="1:65" ht="27" customHeight="1" x14ac:dyDescent="0.2">
      <c r="A490" s="564"/>
      <c r="B490" s="507"/>
      <c r="C490" s="507"/>
      <c r="D490" s="507"/>
      <c r="E490" s="507"/>
      <c r="F490" s="507"/>
      <c r="G490" s="507"/>
      <c r="H490" s="506"/>
      <c r="I490" s="506"/>
      <c r="J490" s="506"/>
      <c r="K490" s="506"/>
      <c r="L490" s="506"/>
      <c r="M490" s="506"/>
      <c r="N490" s="506"/>
      <c r="O490" s="506"/>
      <c r="P490" s="557"/>
      <c r="Q490" s="506"/>
      <c r="R490" s="558"/>
      <c r="S490" s="506"/>
      <c r="T490" s="506"/>
      <c r="U490" s="506"/>
      <c r="V490" s="604"/>
      <c r="W490" s="506"/>
      <c r="X490" s="506"/>
      <c r="Y490" s="557"/>
      <c r="Z490" s="506"/>
      <c r="AA490" s="507"/>
      <c r="AB490" s="507"/>
      <c r="AC490" s="507"/>
      <c r="AD490" s="507"/>
      <c r="AE490" s="507"/>
      <c r="AF490" s="507"/>
      <c r="AG490" s="507"/>
      <c r="AH490" s="507"/>
      <c r="AI490" s="507"/>
      <c r="AJ490" s="507"/>
      <c r="AK490" s="507"/>
      <c r="AL490" s="507"/>
      <c r="AM490" s="507"/>
      <c r="AN490" s="507"/>
      <c r="AO490" s="507"/>
      <c r="AP490" s="507"/>
      <c r="AQ490" s="563"/>
      <c r="AR490" s="563"/>
      <c r="AS490" s="507"/>
      <c r="AT490" s="507"/>
      <c r="AU490" s="507"/>
      <c r="AV490" s="507"/>
      <c r="AW490" s="507"/>
      <c r="AX490" s="507"/>
      <c r="AY490" s="507"/>
      <c r="AZ490" s="507"/>
      <c r="BA490" s="507"/>
      <c r="BB490" s="507"/>
      <c r="BC490" s="507"/>
      <c r="BD490" s="507"/>
      <c r="BE490" s="507"/>
      <c r="BF490" s="507"/>
      <c r="BG490" s="507"/>
      <c r="BH490" s="507"/>
      <c r="BI490" s="507"/>
      <c r="BJ490" s="507"/>
      <c r="BK490" s="507"/>
      <c r="BL490" s="507"/>
      <c r="BM490" s="507"/>
    </row>
    <row r="491" spans="1:65" ht="27" customHeight="1" x14ac:dyDescent="0.2">
      <c r="A491" s="564"/>
      <c r="B491" s="507"/>
      <c r="C491" s="507"/>
      <c r="D491" s="507"/>
      <c r="E491" s="507"/>
      <c r="F491" s="507"/>
      <c r="G491" s="507"/>
      <c r="H491" s="506"/>
      <c r="I491" s="506"/>
      <c r="J491" s="506"/>
      <c r="K491" s="506"/>
      <c r="L491" s="506"/>
      <c r="M491" s="506"/>
      <c r="N491" s="506"/>
      <c r="O491" s="506"/>
      <c r="P491" s="557"/>
      <c r="Q491" s="506"/>
      <c r="R491" s="558"/>
      <c r="S491" s="506"/>
      <c r="T491" s="506"/>
      <c r="U491" s="506"/>
      <c r="V491" s="604"/>
      <c r="W491" s="506"/>
      <c r="X491" s="506"/>
      <c r="Y491" s="557"/>
      <c r="Z491" s="506"/>
      <c r="AA491" s="507"/>
      <c r="AB491" s="507"/>
      <c r="AC491" s="507"/>
      <c r="AD491" s="507"/>
      <c r="AE491" s="507"/>
      <c r="AF491" s="507"/>
      <c r="AG491" s="507"/>
      <c r="AH491" s="507"/>
      <c r="AI491" s="507"/>
      <c r="AJ491" s="507"/>
      <c r="AK491" s="507"/>
      <c r="AL491" s="507"/>
      <c r="AM491" s="507"/>
      <c r="AN491" s="507"/>
      <c r="AO491" s="507"/>
      <c r="AP491" s="507"/>
      <c r="AQ491" s="563"/>
      <c r="AR491" s="563"/>
      <c r="AS491" s="507"/>
      <c r="AT491" s="507"/>
      <c r="AU491" s="507"/>
      <c r="AV491" s="507"/>
      <c r="AW491" s="507"/>
      <c r="AX491" s="507"/>
      <c r="AY491" s="507"/>
      <c r="AZ491" s="507"/>
      <c r="BA491" s="507"/>
      <c r="BB491" s="507"/>
      <c r="BC491" s="507"/>
      <c r="BD491" s="507"/>
      <c r="BE491" s="507"/>
      <c r="BF491" s="507"/>
      <c r="BG491" s="507"/>
      <c r="BH491" s="507"/>
      <c r="BI491" s="507"/>
      <c r="BJ491" s="507"/>
      <c r="BK491" s="507"/>
      <c r="BL491" s="507"/>
      <c r="BM491" s="507"/>
    </row>
    <row r="492" spans="1:65" ht="27" customHeight="1" x14ac:dyDescent="0.2">
      <c r="A492" s="564"/>
      <c r="B492" s="507"/>
      <c r="C492" s="507"/>
      <c r="D492" s="507"/>
      <c r="E492" s="507"/>
      <c r="F492" s="507"/>
      <c r="G492" s="507"/>
      <c r="H492" s="506"/>
      <c r="I492" s="506"/>
      <c r="J492" s="506"/>
      <c r="K492" s="506"/>
      <c r="L492" s="506"/>
      <c r="M492" s="506"/>
      <c r="N492" s="506"/>
      <c r="O492" s="506"/>
      <c r="P492" s="557"/>
      <c r="Q492" s="506"/>
      <c r="R492" s="558"/>
      <c r="S492" s="506"/>
      <c r="T492" s="506"/>
      <c r="U492" s="506"/>
      <c r="V492" s="604"/>
      <c r="W492" s="506"/>
      <c r="X492" s="506"/>
      <c r="Y492" s="557"/>
      <c r="Z492" s="506"/>
      <c r="AA492" s="507"/>
      <c r="AB492" s="507"/>
      <c r="AC492" s="507"/>
      <c r="AD492" s="507"/>
      <c r="AE492" s="507"/>
      <c r="AF492" s="507"/>
      <c r="AG492" s="507"/>
      <c r="AH492" s="507"/>
      <c r="AI492" s="507"/>
      <c r="AJ492" s="507"/>
      <c r="AK492" s="507"/>
      <c r="AL492" s="507"/>
      <c r="AM492" s="507"/>
      <c r="AN492" s="507"/>
      <c r="AO492" s="507"/>
      <c r="AP492" s="507"/>
      <c r="AQ492" s="563"/>
      <c r="AR492" s="563"/>
      <c r="AS492" s="507"/>
      <c r="AT492" s="507"/>
      <c r="AU492" s="507"/>
      <c r="AV492" s="507"/>
      <c r="AW492" s="507"/>
      <c r="AX492" s="507"/>
      <c r="AY492" s="507"/>
      <c r="AZ492" s="507"/>
      <c r="BA492" s="507"/>
      <c r="BB492" s="507"/>
      <c r="BC492" s="507"/>
      <c r="BD492" s="507"/>
      <c r="BE492" s="507"/>
      <c r="BF492" s="507"/>
      <c r="BG492" s="507"/>
      <c r="BH492" s="507"/>
      <c r="BI492" s="507"/>
      <c r="BJ492" s="507"/>
      <c r="BK492" s="507"/>
      <c r="BL492" s="507"/>
      <c r="BM492" s="507"/>
    </row>
    <row r="493" spans="1:65" ht="27" customHeight="1" x14ac:dyDescent="0.2">
      <c r="A493" s="564"/>
      <c r="B493" s="507"/>
      <c r="C493" s="507"/>
      <c r="D493" s="507"/>
      <c r="E493" s="507"/>
      <c r="F493" s="507"/>
      <c r="G493" s="507"/>
      <c r="H493" s="506"/>
      <c r="I493" s="506"/>
      <c r="J493" s="506"/>
      <c r="K493" s="506"/>
      <c r="L493" s="506"/>
      <c r="M493" s="506"/>
      <c r="N493" s="506"/>
      <c r="O493" s="506"/>
      <c r="P493" s="557"/>
      <c r="Q493" s="506"/>
      <c r="R493" s="558"/>
      <c r="S493" s="506"/>
      <c r="T493" s="506"/>
      <c r="U493" s="506"/>
      <c r="V493" s="604"/>
      <c r="W493" s="506"/>
      <c r="X493" s="506"/>
      <c r="Y493" s="557"/>
      <c r="Z493" s="506"/>
      <c r="AA493" s="507"/>
      <c r="AB493" s="507"/>
      <c r="AC493" s="507"/>
      <c r="AD493" s="507"/>
      <c r="AE493" s="507"/>
      <c r="AF493" s="507"/>
      <c r="AG493" s="507"/>
      <c r="AH493" s="507"/>
      <c r="AI493" s="507"/>
      <c r="AJ493" s="507"/>
      <c r="AK493" s="507"/>
      <c r="AL493" s="507"/>
      <c r="AM493" s="507"/>
      <c r="AN493" s="507"/>
      <c r="AO493" s="507"/>
      <c r="AP493" s="507"/>
      <c r="AQ493" s="563"/>
      <c r="AR493" s="563"/>
      <c r="AS493" s="507"/>
      <c r="AT493" s="507"/>
      <c r="AU493" s="507"/>
      <c r="AV493" s="507"/>
      <c r="AW493" s="507"/>
      <c r="AX493" s="507"/>
      <c r="AY493" s="507"/>
      <c r="AZ493" s="507"/>
      <c r="BA493" s="507"/>
      <c r="BB493" s="507"/>
      <c r="BC493" s="507"/>
      <c r="BD493" s="507"/>
      <c r="BE493" s="507"/>
      <c r="BF493" s="507"/>
      <c r="BG493" s="507"/>
      <c r="BH493" s="507"/>
      <c r="BI493" s="507"/>
      <c r="BJ493" s="507"/>
      <c r="BK493" s="507"/>
      <c r="BL493" s="507"/>
      <c r="BM493" s="507"/>
    </row>
    <row r="494" spans="1:65" ht="27" customHeight="1" x14ac:dyDescent="0.2">
      <c r="A494" s="564"/>
      <c r="B494" s="507"/>
      <c r="C494" s="507"/>
      <c r="D494" s="507"/>
      <c r="E494" s="507"/>
      <c r="F494" s="507"/>
      <c r="G494" s="507"/>
      <c r="H494" s="506"/>
      <c r="I494" s="506"/>
      <c r="J494" s="506"/>
      <c r="K494" s="506"/>
      <c r="L494" s="506"/>
      <c r="M494" s="506"/>
      <c r="N494" s="506"/>
      <c r="O494" s="506"/>
      <c r="P494" s="557"/>
      <c r="Q494" s="506"/>
      <c r="R494" s="558"/>
      <c r="S494" s="506"/>
      <c r="T494" s="506"/>
      <c r="U494" s="506"/>
      <c r="V494" s="604"/>
      <c r="W494" s="506"/>
      <c r="X494" s="506"/>
      <c r="Y494" s="557"/>
      <c r="Z494" s="506"/>
      <c r="AA494" s="507"/>
      <c r="AB494" s="507"/>
      <c r="AC494" s="507"/>
      <c r="AD494" s="507"/>
      <c r="AE494" s="507"/>
      <c r="AF494" s="507"/>
      <c r="AG494" s="507"/>
      <c r="AH494" s="507"/>
      <c r="AI494" s="507"/>
      <c r="AJ494" s="507"/>
      <c r="AK494" s="507"/>
      <c r="AL494" s="507"/>
      <c r="AM494" s="507"/>
      <c r="AN494" s="507"/>
      <c r="AO494" s="507"/>
      <c r="AP494" s="507"/>
      <c r="AQ494" s="563"/>
      <c r="AR494" s="563"/>
      <c r="AS494" s="507"/>
      <c r="AT494" s="507"/>
      <c r="AU494" s="507"/>
      <c r="AV494" s="507"/>
      <c r="AW494" s="507"/>
      <c r="AX494" s="507"/>
      <c r="AY494" s="507"/>
      <c r="AZ494" s="507"/>
      <c r="BA494" s="507"/>
      <c r="BB494" s="507"/>
      <c r="BC494" s="507"/>
      <c r="BD494" s="507"/>
      <c r="BE494" s="507"/>
      <c r="BF494" s="507"/>
      <c r="BG494" s="507"/>
      <c r="BH494" s="507"/>
      <c r="BI494" s="507"/>
      <c r="BJ494" s="507"/>
      <c r="BK494" s="507"/>
      <c r="BL494" s="507"/>
      <c r="BM494" s="507"/>
    </row>
    <row r="495" spans="1:65" ht="27" customHeight="1" x14ac:dyDescent="0.2">
      <c r="A495" s="564"/>
      <c r="B495" s="507"/>
      <c r="C495" s="507"/>
      <c r="D495" s="507"/>
      <c r="E495" s="507"/>
      <c r="F495" s="507"/>
      <c r="G495" s="507"/>
      <c r="H495" s="506"/>
      <c r="I495" s="506"/>
      <c r="J495" s="506"/>
      <c r="K495" s="506"/>
      <c r="L495" s="506"/>
      <c r="M495" s="506"/>
      <c r="N495" s="506"/>
      <c r="O495" s="506"/>
      <c r="P495" s="557"/>
      <c r="Q495" s="506"/>
      <c r="R495" s="558"/>
      <c r="S495" s="506"/>
      <c r="T495" s="506"/>
      <c r="U495" s="506"/>
      <c r="V495" s="604"/>
      <c r="W495" s="506"/>
      <c r="X495" s="506"/>
      <c r="Y495" s="557"/>
      <c r="Z495" s="506"/>
      <c r="AA495" s="507"/>
      <c r="AB495" s="507"/>
      <c r="AC495" s="507"/>
      <c r="AD495" s="507"/>
      <c r="AE495" s="507"/>
      <c r="AF495" s="507"/>
      <c r="AG495" s="507"/>
      <c r="AH495" s="507"/>
      <c r="AI495" s="507"/>
      <c r="AJ495" s="507"/>
      <c r="AK495" s="507"/>
      <c r="AL495" s="507"/>
      <c r="AM495" s="507"/>
      <c r="AN495" s="507"/>
      <c r="AO495" s="507"/>
      <c r="AP495" s="507"/>
      <c r="AQ495" s="563"/>
      <c r="AR495" s="563"/>
      <c r="AS495" s="507"/>
      <c r="AT495" s="507"/>
      <c r="AU495" s="507"/>
      <c r="AV495" s="507"/>
      <c r="AW495" s="507"/>
      <c r="AX495" s="507"/>
      <c r="AY495" s="507"/>
      <c r="AZ495" s="507"/>
      <c r="BA495" s="507"/>
      <c r="BB495" s="507"/>
      <c r="BC495" s="507"/>
      <c r="BD495" s="507"/>
      <c r="BE495" s="507"/>
      <c r="BF495" s="507"/>
      <c r="BG495" s="507"/>
      <c r="BH495" s="507"/>
      <c r="BI495" s="507"/>
      <c r="BJ495" s="507"/>
      <c r="BK495" s="507"/>
      <c r="BL495" s="507"/>
      <c r="BM495" s="507"/>
    </row>
    <row r="496" spans="1:65" ht="27" customHeight="1" x14ac:dyDescent="0.2">
      <c r="A496" s="564"/>
      <c r="B496" s="507"/>
      <c r="C496" s="507"/>
      <c r="D496" s="507"/>
      <c r="E496" s="507"/>
      <c r="F496" s="507"/>
      <c r="G496" s="507"/>
      <c r="H496" s="506"/>
      <c r="I496" s="506"/>
      <c r="J496" s="506"/>
      <c r="K496" s="506"/>
      <c r="L496" s="506"/>
      <c r="M496" s="506"/>
      <c r="N496" s="506"/>
      <c r="O496" s="506"/>
      <c r="P496" s="557"/>
      <c r="Q496" s="506"/>
      <c r="R496" s="558"/>
      <c r="S496" s="506"/>
      <c r="T496" s="506"/>
      <c r="U496" s="506"/>
      <c r="V496" s="604"/>
      <c r="W496" s="506"/>
      <c r="X496" s="506"/>
      <c r="Y496" s="557"/>
      <c r="Z496" s="506"/>
      <c r="AA496" s="507"/>
      <c r="AB496" s="507"/>
      <c r="AC496" s="507"/>
      <c r="AD496" s="507"/>
      <c r="AE496" s="507"/>
      <c r="AF496" s="507"/>
      <c r="AG496" s="507"/>
      <c r="AH496" s="507"/>
      <c r="AI496" s="507"/>
      <c r="AJ496" s="507"/>
      <c r="AK496" s="507"/>
      <c r="AL496" s="507"/>
      <c r="AM496" s="507"/>
      <c r="AN496" s="507"/>
      <c r="AO496" s="507"/>
      <c r="AP496" s="507"/>
      <c r="AQ496" s="563"/>
      <c r="AR496" s="563"/>
      <c r="AS496" s="507"/>
      <c r="AT496" s="507"/>
      <c r="AU496" s="507"/>
      <c r="AV496" s="507"/>
      <c r="AW496" s="507"/>
      <c r="AX496" s="507"/>
      <c r="AY496" s="507"/>
      <c r="AZ496" s="507"/>
      <c r="BA496" s="507"/>
      <c r="BB496" s="507"/>
      <c r="BC496" s="507"/>
      <c r="BD496" s="507"/>
      <c r="BE496" s="507"/>
      <c r="BF496" s="507"/>
      <c r="BG496" s="507"/>
      <c r="BH496" s="507"/>
      <c r="BI496" s="507"/>
      <c r="BJ496" s="507"/>
      <c r="BK496" s="507"/>
      <c r="BL496" s="507"/>
      <c r="BM496" s="507"/>
    </row>
    <row r="497" spans="1:65" ht="27" customHeight="1" x14ac:dyDescent="0.2">
      <c r="A497" s="564"/>
      <c r="B497" s="507"/>
      <c r="C497" s="507"/>
      <c r="D497" s="507"/>
      <c r="E497" s="507"/>
      <c r="F497" s="507"/>
      <c r="G497" s="507"/>
      <c r="H497" s="506"/>
      <c r="I497" s="506"/>
      <c r="J497" s="506"/>
      <c r="K497" s="506"/>
      <c r="L497" s="506"/>
      <c r="M497" s="506"/>
      <c r="N497" s="506"/>
      <c r="O497" s="506"/>
      <c r="P497" s="557"/>
      <c r="Q497" s="506"/>
      <c r="R497" s="558"/>
      <c r="S497" s="506"/>
      <c r="T497" s="506"/>
      <c r="U497" s="506"/>
      <c r="V497" s="604"/>
      <c r="W497" s="506"/>
      <c r="X497" s="506"/>
      <c r="Y497" s="557"/>
      <c r="Z497" s="506"/>
      <c r="AA497" s="507"/>
      <c r="AB497" s="507"/>
      <c r="AC497" s="507"/>
      <c r="AD497" s="507"/>
      <c r="AE497" s="507"/>
      <c r="AF497" s="507"/>
      <c r="AG497" s="507"/>
      <c r="AH497" s="507"/>
      <c r="AI497" s="507"/>
      <c r="AJ497" s="507"/>
      <c r="AK497" s="507"/>
      <c r="AL497" s="507"/>
      <c r="AM497" s="507"/>
      <c r="AN497" s="507"/>
      <c r="AO497" s="507"/>
      <c r="AP497" s="507"/>
      <c r="AQ497" s="563"/>
      <c r="AR497" s="563"/>
      <c r="AS497" s="507"/>
      <c r="AT497" s="507"/>
      <c r="AU497" s="507"/>
      <c r="AV497" s="507"/>
      <c r="AW497" s="507"/>
      <c r="AX497" s="507"/>
      <c r="AY497" s="507"/>
      <c r="AZ497" s="507"/>
      <c r="BA497" s="507"/>
      <c r="BB497" s="507"/>
      <c r="BC497" s="507"/>
      <c r="BD497" s="507"/>
      <c r="BE497" s="507"/>
      <c r="BF497" s="507"/>
      <c r="BG497" s="507"/>
      <c r="BH497" s="507"/>
      <c r="BI497" s="507"/>
      <c r="BJ497" s="507"/>
      <c r="BK497" s="507"/>
      <c r="BL497" s="507"/>
      <c r="BM497" s="507"/>
    </row>
    <row r="498" spans="1:65" ht="27" customHeight="1" x14ac:dyDescent="0.2">
      <c r="A498" s="564"/>
      <c r="B498" s="507"/>
      <c r="C498" s="507"/>
      <c r="D498" s="507"/>
      <c r="E498" s="507"/>
      <c r="F498" s="507"/>
      <c r="G498" s="507"/>
      <c r="H498" s="506"/>
      <c r="I498" s="506"/>
      <c r="J498" s="506"/>
      <c r="K498" s="506"/>
      <c r="L498" s="506"/>
      <c r="M498" s="506"/>
      <c r="N498" s="506"/>
      <c r="O498" s="506"/>
      <c r="P498" s="557"/>
      <c r="Q498" s="506"/>
      <c r="R498" s="558"/>
      <c r="S498" s="506"/>
      <c r="T498" s="506"/>
      <c r="U498" s="506"/>
      <c r="V498" s="604"/>
      <c r="W498" s="506"/>
      <c r="X498" s="506"/>
      <c r="Y498" s="557"/>
      <c r="Z498" s="506"/>
      <c r="AA498" s="507"/>
      <c r="AB498" s="507"/>
      <c r="AC498" s="507"/>
      <c r="AD498" s="507"/>
      <c r="AE498" s="507"/>
      <c r="AF498" s="507"/>
      <c r="AG498" s="507"/>
      <c r="AH498" s="507"/>
      <c r="AI498" s="507"/>
      <c r="AJ498" s="507"/>
      <c r="AK498" s="507"/>
      <c r="AL498" s="507"/>
      <c r="AM498" s="507"/>
      <c r="AN498" s="507"/>
      <c r="AO498" s="507"/>
      <c r="AP498" s="507"/>
      <c r="AQ498" s="563"/>
      <c r="AR498" s="563"/>
      <c r="AS498" s="507"/>
      <c r="AT498" s="507"/>
      <c r="AU498" s="507"/>
      <c r="AV498" s="507"/>
      <c r="AW498" s="507"/>
      <c r="AX498" s="507"/>
      <c r="AY498" s="507"/>
      <c r="AZ498" s="507"/>
      <c r="BA498" s="507"/>
      <c r="BB498" s="507"/>
      <c r="BC498" s="507"/>
      <c r="BD498" s="507"/>
      <c r="BE498" s="507"/>
      <c r="BF498" s="507"/>
      <c r="BG498" s="507"/>
      <c r="BH498" s="507"/>
      <c r="BI498" s="507"/>
      <c r="BJ498" s="507"/>
      <c r="BK498" s="507"/>
      <c r="BL498" s="507"/>
      <c r="BM498" s="507"/>
    </row>
    <row r="499" spans="1:65" ht="27" customHeight="1" x14ac:dyDescent="0.2">
      <c r="A499" s="564"/>
      <c r="B499" s="507"/>
      <c r="C499" s="507"/>
      <c r="D499" s="507"/>
      <c r="E499" s="507"/>
      <c r="F499" s="507"/>
      <c r="G499" s="507"/>
      <c r="H499" s="506"/>
      <c r="I499" s="506"/>
      <c r="J499" s="506"/>
      <c r="K499" s="506"/>
      <c r="L499" s="506"/>
      <c r="M499" s="506"/>
      <c r="N499" s="506"/>
      <c r="O499" s="506"/>
      <c r="P499" s="557"/>
      <c r="Q499" s="506"/>
      <c r="R499" s="558"/>
      <c r="S499" s="506"/>
      <c r="T499" s="506"/>
      <c r="U499" s="506"/>
      <c r="V499" s="604"/>
      <c r="W499" s="506"/>
      <c r="X499" s="506"/>
      <c r="Y499" s="557"/>
      <c r="Z499" s="506"/>
      <c r="AA499" s="507"/>
      <c r="AB499" s="507"/>
      <c r="AC499" s="507"/>
      <c r="AD499" s="507"/>
      <c r="AE499" s="507"/>
      <c r="AF499" s="507"/>
      <c r="AG499" s="507"/>
      <c r="AH499" s="507"/>
      <c r="AI499" s="507"/>
      <c r="AJ499" s="507"/>
      <c r="AK499" s="507"/>
      <c r="AL499" s="507"/>
      <c r="AM499" s="507"/>
      <c r="AN499" s="507"/>
      <c r="AO499" s="507"/>
      <c r="AP499" s="507"/>
      <c r="AQ499" s="563"/>
      <c r="AR499" s="563"/>
      <c r="AS499" s="507"/>
      <c r="AT499" s="507"/>
      <c r="AU499" s="507"/>
      <c r="AV499" s="507"/>
      <c r="AW499" s="507"/>
      <c r="AX499" s="507"/>
      <c r="AY499" s="507"/>
      <c r="AZ499" s="507"/>
      <c r="BA499" s="507"/>
      <c r="BB499" s="507"/>
      <c r="BC499" s="507"/>
      <c r="BD499" s="507"/>
      <c r="BE499" s="507"/>
      <c r="BF499" s="507"/>
      <c r="BG499" s="507"/>
      <c r="BH499" s="507"/>
      <c r="BI499" s="507"/>
      <c r="BJ499" s="507"/>
      <c r="BK499" s="507"/>
      <c r="BL499" s="507"/>
      <c r="BM499" s="507"/>
    </row>
    <row r="500" spans="1:65" ht="27" customHeight="1" x14ac:dyDescent="0.2">
      <c r="A500" s="564"/>
      <c r="B500" s="507"/>
      <c r="C500" s="507"/>
      <c r="D500" s="507"/>
      <c r="E500" s="507"/>
      <c r="F500" s="507"/>
      <c r="G500" s="507"/>
      <c r="H500" s="506"/>
      <c r="I500" s="506"/>
      <c r="J500" s="506"/>
      <c r="K500" s="506"/>
      <c r="L500" s="506"/>
      <c r="M500" s="506"/>
      <c r="N500" s="506"/>
      <c r="O500" s="506"/>
      <c r="P500" s="557"/>
      <c r="Q500" s="506"/>
      <c r="R500" s="558"/>
      <c r="S500" s="506"/>
      <c r="T500" s="506"/>
      <c r="U500" s="506"/>
      <c r="V500" s="604"/>
      <c r="W500" s="506"/>
      <c r="X500" s="506"/>
      <c r="Y500" s="557"/>
      <c r="Z500" s="506"/>
      <c r="AA500" s="507"/>
      <c r="AB500" s="507"/>
      <c r="AC500" s="507"/>
      <c r="AD500" s="507"/>
      <c r="AE500" s="507"/>
      <c r="AF500" s="507"/>
      <c r="AG500" s="507"/>
      <c r="AH500" s="507"/>
      <c r="AI500" s="507"/>
      <c r="AJ500" s="507"/>
      <c r="AK500" s="507"/>
      <c r="AL500" s="507"/>
      <c r="AM500" s="507"/>
      <c r="AN500" s="507"/>
      <c r="AO500" s="507"/>
      <c r="AP500" s="507"/>
      <c r="AQ500" s="563"/>
      <c r="AR500" s="563"/>
      <c r="AS500" s="507"/>
      <c r="AT500" s="507"/>
      <c r="AU500" s="507"/>
      <c r="AV500" s="507"/>
      <c r="AW500" s="507"/>
      <c r="AX500" s="507"/>
      <c r="AY500" s="507"/>
      <c r="AZ500" s="507"/>
      <c r="BA500" s="507"/>
      <c r="BB500" s="507"/>
      <c r="BC500" s="507"/>
      <c r="BD500" s="507"/>
      <c r="BE500" s="507"/>
      <c r="BF500" s="507"/>
      <c r="BG500" s="507"/>
      <c r="BH500" s="507"/>
      <c r="BI500" s="507"/>
      <c r="BJ500" s="507"/>
      <c r="BK500" s="507"/>
      <c r="BL500" s="507"/>
      <c r="BM500" s="507"/>
    </row>
    <row r="501" spans="1:65" ht="27" customHeight="1" x14ac:dyDescent="0.2">
      <c r="A501" s="564"/>
      <c r="B501" s="507"/>
      <c r="C501" s="507"/>
      <c r="D501" s="507"/>
      <c r="E501" s="507"/>
      <c r="F501" s="507"/>
      <c r="G501" s="507"/>
      <c r="H501" s="506"/>
      <c r="I501" s="506"/>
      <c r="J501" s="506"/>
      <c r="K501" s="506"/>
      <c r="L501" s="506"/>
      <c r="M501" s="506"/>
      <c r="N501" s="506"/>
      <c r="O501" s="506"/>
      <c r="P501" s="557"/>
      <c r="Q501" s="506"/>
      <c r="R501" s="558"/>
      <c r="S501" s="506"/>
      <c r="T501" s="506"/>
      <c r="U501" s="506"/>
      <c r="V501" s="604"/>
      <c r="W501" s="506"/>
      <c r="X501" s="506"/>
      <c r="Y501" s="557"/>
      <c r="Z501" s="506"/>
      <c r="AA501" s="507"/>
      <c r="AB501" s="507"/>
      <c r="AC501" s="507"/>
      <c r="AD501" s="507"/>
      <c r="AE501" s="507"/>
      <c r="AF501" s="507"/>
      <c r="AG501" s="507"/>
      <c r="AH501" s="507"/>
      <c r="AI501" s="507"/>
      <c r="AJ501" s="507"/>
      <c r="AK501" s="507"/>
      <c r="AL501" s="507"/>
      <c r="AM501" s="507"/>
      <c r="AN501" s="507"/>
      <c r="AO501" s="507"/>
      <c r="AP501" s="507"/>
      <c r="AQ501" s="563"/>
      <c r="AR501" s="563"/>
      <c r="AS501" s="507"/>
      <c r="AT501" s="507"/>
      <c r="AU501" s="507"/>
      <c r="AV501" s="507"/>
      <c r="AW501" s="507"/>
      <c r="AX501" s="507"/>
      <c r="AY501" s="507"/>
      <c r="AZ501" s="507"/>
      <c r="BA501" s="507"/>
      <c r="BB501" s="507"/>
      <c r="BC501" s="507"/>
      <c r="BD501" s="507"/>
      <c r="BE501" s="507"/>
      <c r="BF501" s="507"/>
      <c r="BG501" s="507"/>
      <c r="BH501" s="507"/>
      <c r="BI501" s="507"/>
      <c r="BJ501" s="507"/>
      <c r="BK501" s="507"/>
      <c r="BL501" s="507"/>
      <c r="BM501" s="507"/>
    </row>
    <row r="502" spans="1:65" ht="27" customHeight="1" x14ac:dyDescent="0.2">
      <c r="A502" s="564"/>
      <c r="B502" s="507"/>
      <c r="C502" s="507"/>
      <c r="D502" s="507"/>
      <c r="E502" s="507"/>
      <c r="F502" s="507"/>
      <c r="G502" s="507"/>
      <c r="H502" s="506"/>
      <c r="I502" s="506"/>
      <c r="J502" s="506"/>
      <c r="K502" s="506"/>
      <c r="L502" s="506"/>
      <c r="M502" s="506"/>
      <c r="N502" s="506"/>
      <c r="O502" s="506"/>
      <c r="P502" s="557"/>
      <c r="Q502" s="506"/>
      <c r="R502" s="558"/>
      <c r="S502" s="506"/>
      <c r="T502" s="506"/>
      <c r="U502" s="506"/>
      <c r="V502" s="604"/>
      <c r="W502" s="506"/>
      <c r="X502" s="506"/>
      <c r="Y502" s="557"/>
      <c r="Z502" s="506"/>
      <c r="AA502" s="507"/>
      <c r="AB502" s="507"/>
      <c r="AC502" s="507"/>
      <c r="AD502" s="507"/>
      <c r="AE502" s="507"/>
      <c r="AF502" s="507"/>
      <c r="AG502" s="507"/>
      <c r="AH502" s="507"/>
      <c r="AI502" s="507"/>
      <c r="AJ502" s="507"/>
      <c r="AK502" s="507"/>
      <c r="AL502" s="507"/>
      <c r="AM502" s="507"/>
      <c r="AN502" s="507"/>
      <c r="AO502" s="507"/>
      <c r="AP502" s="507"/>
      <c r="AQ502" s="563"/>
      <c r="AR502" s="563"/>
      <c r="AS502" s="507"/>
      <c r="AT502" s="507"/>
      <c r="AU502" s="507"/>
      <c r="AV502" s="507"/>
      <c r="AW502" s="507"/>
      <c r="AX502" s="507"/>
      <c r="AY502" s="507"/>
      <c r="AZ502" s="507"/>
      <c r="BA502" s="507"/>
      <c r="BB502" s="507"/>
      <c r="BC502" s="507"/>
      <c r="BD502" s="507"/>
      <c r="BE502" s="507"/>
      <c r="BF502" s="507"/>
      <c r="BG502" s="507"/>
      <c r="BH502" s="507"/>
      <c r="BI502" s="507"/>
      <c r="BJ502" s="507"/>
      <c r="BK502" s="507"/>
      <c r="BL502" s="507"/>
      <c r="BM502" s="507"/>
    </row>
    <row r="503" spans="1:65" ht="27" customHeight="1" x14ac:dyDescent="0.2">
      <c r="A503" s="564"/>
      <c r="B503" s="507"/>
      <c r="C503" s="507"/>
      <c r="D503" s="507"/>
      <c r="E503" s="507"/>
      <c r="F503" s="507"/>
      <c r="G503" s="507"/>
      <c r="H503" s="506"/>
      <c r="I503" s="506"/>
      <c r="J503" s="506"/>
      <c r="K503" s="506"/>
      <c r="L503" s="506"/>
      <c r="M503" s="506"/>
      <c r="N503" s="506"/>
      <c r="O503" s="506"/>
      <c r="P503" s="557"/>
      <c r="Q503" s="506"/>
      <c r="R503" s="558"/>
      <c r="S503" s="506"/>
      <c r="T503" s="506"/>
      <c r="U503" s="506"/>
      <c r="V503" s="604"/>
      <c r="W503" s="506"/>
      <c r="X503" s="506"/>
      <c r="Y503" s="557"/>
      <c r="Z503" s="506"/>
      <c r="AA503" s="507"/>
      <c r="AB503" s="507"/>
      <c r="AC503" s="507"/>
      <c r="AD503" s="507"/>
      <c r="AE503" s="507"/>
      <c r="AF503" s="507"/>
      <c r="AG503" s="507"/>
      <c r="AH503" s="507"/>
      <c r="AI503" s="507"/>
      <c r="AJ503" s="507"/>
      <c r="AK503" s="507"/>
      <c r="AL503" s="507"/>
      <c r="AM503" s="507"/>
      <c r="AN503" s="507"/>
      <c r="AO503" s="507"/>
      <c r="AP503" s="507"/>
      <c r="AQ503" s="563"/>
      <c r="AR503" s="563"/>
      <c r="AS503" s="507"/>
      <c r="AT503" s="507"/>
      <c r="AU503" s="507"/>
      <c r="AV503" s="507"/>
      <c r="AW503" s="507"/>
      <c r="AX503" s="507"/>
      <c r="AY503" s="507"/>
      <c r="AZ503" s="507"/>
      <c r="BA503" s="507"/>
      <c r="BB503" s="507"/>
      <c r="BC503" s="507"/>
      <c r="BD503" s="507"/>
      <c r="BE503" s="507"/>
      <c r="BF503" s="507"/>
      <c r="BG503" s="507"/>
      <c r="BH503" s="507"/>
      <c r="BI503" s="507"/>
      <c r="BJ503" s="507"/>
      <c r="BK503" s="507"/>
      <c r="BL503" s="507"/>
      <c r="BM503" s="507"/>
    </row>
    <row r="504" spans="1:65" ht="27" customHeight="1" x14ac:dyDescent="0.2">
      <c r="A504" s="564"/>
      <c r="B504" s="507"/>
      <c r="C504" s="507"/>
      <c r="D504" s="507"/>
      <c r="E504" s="507"/>
      <c r="F504" s="507"/>
      <c r="G504" s="507"/>
      <c r="H504" s="506"/>
      <c r="I504" s="506"/>
      <c r="J504" s="506"/>
      <c r="K504" s="506"/>
      <c r="L504" s="506"/>
      <c r="M504" s="506"/>
      <c r="N504" s="506"/>
      <c r="O504" s="506"/>
      <c r="P504" s="557"/>
      <c r="Q504" s="506"/>
      <c r="R504" s="558"/>
      <c r="S504" s="506"/>
      <c r="T504" s="506"/>
      <c r="U504" s="506"/>
      <c r="V504" s="604"/>
      <c r="W504" s="506"/>
      <c r="X504" s="506"/>
      <c r="Y504" s="557"/>
      <c r="Z504" s="506"/>
      <c r="AA504" s="507"/>
      <c r="AB504" s="507"/>
      <c r="AC504" s="507"/>
      <c r="AD504" s="507"/>
      <c r="AE504" s="507"/>
      <c r="AF504" s="507"/>
      <c r="AG504" s="507"/>
      <c r="AH504" s="507"/>
      <c r="AI504" s="507"/>
      <c r="AJ504" s="507"/>
      <c r="AK504" s="507"/>
      <c r="AL504" s="507"/>
      <c r="AM504" s="507"/>
      <c r="AN504" s="507"/>
      <c r="AO504" s="507"/>
      <c r="AP504" s="507"/>
      <c r="AQ504" s="563"/>
      <c r="AR504" s="563"/>
      <c r="AS504" s="507"/>
      <c r="AT504" s="507"/>
      <c r="AU504" s="507"/>
      <c r="AV504" s="507"/>
      <c r="AW504" s="507"/>
      <c r="AX504" s="507"/>
      <c r="AY504" s="507"/>
      <c r="AZ504" s="507"/>
      <c r="BA504" s="507"/>
      <c r="BB504" s="507"/>
      <c r="BC504" s="507"/>
      <c r="BD504" s="507"/>
      <c r="BE504" s="507"/>
      <c r="BF504" s="507"/>
      <c r="BG504" s="507"/>
      <c r="BH504" s="507"/>
      <c r="BI504" s="507"/>
      <c r="BJ504" s="507"/>
      <c r="BK504" s="507"/>
      <c r="BL504" s="507"/>
      <c r="BM504" s="507"/>
    </row>
    <row r="505" spans="1:65" ht="27" customHeight="1" x14ac:dyDescent="0.2">
      <c r="A505" s="564"/>
      <c r="B505" s="507"/>
      <c r="C505" s="507"/>
      <c r="D505" s="507"/>
      <c r="E505" s="507"/>
      <c r="F505" s="507"/>
      <c r="G505" s="507"/>
      <c r="H505" s="506"/>
      <c r="I505" s="506"/>
      <c r="J505" s="506"/>
      <c r="K505" s="506"/>
      <c r="L505" s="506"/>
      <c r="M505" s="506"/>
      <c r="N505" s="506"/>
      <c r="O505" s="506"/>
      <c r="P505" s="557"/>
      <c r="Q505" s="506"/>
      <c r="R505" s="558"/>
      <c r="S505" s="506"/>
      <c r="T505" s="506"/>
      <c r="U505" s="506"/>
      <c r="V505" s="604"/>
      <c r="W505" s="506"/>
      <c r="X505" s="506"/>
      <c r="Y505" s="557"/>
      <c r="Z505" s="506"/>
      <c r="AA505" s="507"/>
      <c r="AB505" s="507"/>
      <c r="AC505" s="507"/>
      <c r="AD505" s="507"/>
      <c r="AE505" s="507"/>
      <c r="AF505" s="507"/>
      <c r="AG505" s="507"/>
      <c r="AH505" s="507"/>
      <c r="AI505" s="507"/>
      <c r="AJ505" s="507"/>
      <c r="AK505" s="507"/>
      <c r="AL505" s="507"/>
      <c r="AM505" s="507"/>
      <c r="AN505" s="507"/>
      <c r="AO505" s="507"/>
      <c r="AP505" s="507"/>
      <c r="AQ505" s="563"/>
      <c r="AR505" s="563"/>
      <c r="AS505" s="507"/>
      <c r="AT505" s="507"/>
      <c r="AU505" s="507"/>
      <c r="AV505" s="507"/>
      <c r="AW505" s="507"/>
      <c r="AX505" s="507"/>
      <c r="AY505" s="507"/>
      <c r="AZ505" s="507"/>
      <c r="BA505" s="507"/>
      <c r="BB505" s="507"/>
      <c r="BC505" s="507"/>
      <c r="BD505" s="507"/>
      <c r="BE505" s="507"/>
      <c r="BF505" s="507"/>
      <c r="BG505" s="507"/>
      <c r="BH505" s="507"/>
      <c r="BI505" s="507"/>
      <c r="BJ505" s="507"/>
      <c r="BK505" s="507"/>
      <c r="BL505" s="507"/>
      <c r="BM505" s="507"/>
    </row>
    <row r="506" spans="1:65" ht="27" customHeight="1" x14ac:dyDescent="0.2">
      <c r="A506" s="564"/>
      <c r="B506" s="507"/>
      <c r="C506" s="507"/>
      <c r="D506" s="507"/>
      <c r="E506" s="507"/>
      <c r="F506" s="507"/>
      <c r="G506" s="507"/>
      <c r="H506" s="506"/>
      <c r="I506" s="506"/>
      <c r="J506" s="506"/>
      <c r="K506" s="506"/>
      <c r="L506" s="506"/>
      <c r="M506" s="506"/>
      <c r="N506" s="506"/>
      <c r="O506" s="506"/>
      <c r="P506" s="557"/>
      <c r="Q506" s="506"/>
      <c r="R506" s="558"/>
      <c r="S506" s="506"/>
      <c r="T506" s="506"/>
      <c r="U506" s="506"/>
      <c r="V506" s="604"/>
      <c r="W506" s="506"/>
      <c r="X506" s="506"/>
      <c r="Y506" s="557"/>
      <c r="Z506" s="506"/>
      <c r="AA506" s="507"/>
      <c r="AB506" s="507"/>
      <c r="AC506" s="507"/>
      <c r="AD506" s="507"/>
      <c r="AE506" s="507"/>
      <c r="AF506" s="507"/>
      <c r="AG506" s="507"/>
      <c r="AH506" s="507"/>
      <c r="AI506" s="507"/>
      <c r="AJ506" s="507"/>
      <c r="AK506" s="507"/>
      <c r="AL506" s="507"/>
      <c r="AM506" s="507"/>
      <c r="AN506" s="507"/>
      <c r="AO506" s="507"/>
      <c r="AP506" s="507"/>
      <c r="AQ506" s="563"/>
      <c r="AR506" s="563"/>
      <c r="AS506" s="507"/>
      <c r="AT506" s="507"/>
      <c r="AU506" s="507"/>
      <c r="AV506" s="507"/>
      <c r="AW506" s="507"/>
      <c r="AX506" s="507"/>
      <c r="AY506" s="507"/>
      <c r="AZ506" s="507"/>
      <c r="BA506" s="507"/>
      <c r="BB506" s="507"/>
      <c r="BC506" s="507"/>
      <c r="BD506" s="507"/>
      <c r="BE506" s="507"/>
      <c r="BF506" s="507"/>
      <c r="BG506" s="507"/>
      <c r="BH506" s="507"/>
      <c r="BI506" s="507"/>
      <c r="BJ506" s="507"/>
      <c r="BK506" s="507"/>
      <c r="BL506" s="507"/>
      <c r="BM506" s="507"/>
    </row>
    <row r="507" spans="1:65" ht="27" customHeight="1" x14ac:dyDescent="0.2">
      <c r="A507" s="564"/>
      <c r="B507" s="507"/>
      <c r="C507" s="507"/>
      <c r="D507" s="507"/>
      <c r="E507" s="507"/>
      <c r="F507" s="507"/>
      <c r="G507" s="507"/>
      <c r="H507" s="506"/>
      <c r="I507" s="506"/>
      <c r="J507" s="506"/>
      <c r="K507" s="506"/>
      <c r="L507" s="506"/>
      <c r="M507" s="506"/>
      <c r="N507" s="506"/>
      <c r="O507" s="506"/>
      <c r="P507" s="557"/>
      <c r="Q507" s="506"/>
      <c r="R507" s="558"/>
      <c r="S507" s="506"/>
      <c r="T507" s="506"/>
      <c r="U507" s="506"/>
      <c r="V507" s="604"/>
      <c r="W507" s="506"/>
      <c r="X507" s="506"/>
      <c r="Y507" s="557"/>
      <c r="Z507" s="506"/>
      <c r="AA507" s="507"/>
      <c r="AB507" s="507"/>
      <c r="AC507" s="507"/>
      <c r="AD507" s="507"/>
      <c r="AE507" s="507"/>
      <c r="AF507" s="507"/>
      <c r="AG507" s="507"/>
      <c r="AH507" s="507"/>
      <c r="AI507" s="507"/>
      <c r="AJ507" s="507"/>
      <c r="AK507" s="507"/>
      <c r="AL507" s="507"/>
      <c r="AM507" s="507"/>
      <c r="AN507" s="507"/>
      <c r="AO507" s="507"/>
      <c r="AP507" s="507"/>
      <c r="AQ507" s="563"/>
      <c r="AR507" s="563"/>
      <c r="AS507" s="507"/>
      <c r="AT507" s="507"/>
      <c r="AU507" s="507"/>
      <c r="AV507" s="507"/>
      <c r="AW507" s="507"/>
      <c r="AX507" s="507"/>
      <c r="AY507" s="507"/>
      <c r="AZ507" s="507"/>
      <c r="BA507" s="507"/>
      <c r="BB507" s="507"/>
      <c r="BC507" s="507"/>
      <c r="BD507" s="507"/>
      <c r="BE507" s="507"/>
      <c r="BF507" s="507"/>
      <c r="BG507" s="507"/>
      <c r="BH507" s="507"/>
      <c r="BI507" s="507"/>
      <c r="BJ507" s="507"/>
      <c r="BK507" s="507"/>
      <c r="BL507" s="507"/>
      <c r="BM507" s="507"/>
    </row>
    <row r="508" spans="1:65" ht="27" customHeight="1" x14ac:dyDescent="0.2">
      <c r="A508" s="564"/>
      <c r="B508" s="507"/>
      <c r="C508" s="507"/>
      <c r="D508" s="507"/>
      <c r="E508" s="507"/>
      <c r="F508" s="507"/>
      <c r="G508" s="507"/>
      <c r="H508" s="506"/>
      <c r="I508" s="506"/>
      <c r="J508" s="506"/>
      <c r="K508" s="506"/>
      <c r="L508" s="506"/>
      <c r="M508" s="506"/>
      <c r="N508" s="506"/>
      <c r="O508" s="506"/>
      <c r="P508" s="557"/>
      <c r="Q508" s="506"/>
      <c r="R508" s="558"/>
      <c r="S508" s="506"/>
      <c r="T508" s="506"/>
      <c r="U508" s="506"/>
      <c r="V508" s="604"/>
      <c r="W508" s="506"/>
      <c r="X508" s="506"/>
      <c r="Y508" s="557"/>
      <c r="Z508" s="506"/>
      <c r="AA508" s="507"/>
      <c r="AB508" s="507"/>
      <c r="AC508" s="507"/>
      <c r="AD508" s="507"/>
      <c r="AE508" s="507"/>
      <c r="AF508" s="507"/>
      <c r="AG508" s="507"/>
      <c r="AH508" s="507"/>
      <c r="AI508" s="507"/>
      <c r="AJ508" s="507"/>
      <c r="AK508" s="507"/>
      <c r="AL508" s="507"/>
      <c r="AM508" s="507"/>
      <c r="AN508" s="507"/>
      <c r="AO508" s="507"/>
      <c r="AP508" s="507"/>
      <c r="AQ508" s="563"/>
      <c r="AR508" s="563"/>
      <c r="AS508" s="507"/>
      <c r="AT508" s="507"/>
      <c r="AU508" s="507"/>
      <c r="AV508" s="507"/>
      <c r="AW508" s="507"/>
      <c r="AX508" s="507"/>
      <c r="AY508" s="507"/>
      <c r="AZ508" s="507"/>
      <c r="BA508" s="507"/>
      <c r="BB508" s="507"/>
      <c r="BC508" s="507"/>
      <c r="BD508" s="507"/>
      <c r="BE508" s="507"/>
      <c r="BF508" s="507"/>
      <c r="BG508" s="507"/>
      <c r="BH508" s="507"/>
      <c r="BI508" s="507"/>
      <c r="BJ508" s="507"/>
      <c r="BK508" s="507"/>
      <c r="BL508" s="507"/>
      <c r="BM508" s="507"/>
    </row>
    <row r="509" spans="1:65" ht="27" customHeight="1" x14ac:dyDescent="0.2">
      <c r="A509" s="564"/>
      <c r="B509" s="507"/>
      <c r="C509" s="507"/>
      <c r="D509" s="507"/>
      <c r="E509" s="507"/>
      <c r="F509" s="507"/>
      <c r="G509" s="507"/>
      <c r="H509" s="506"/>
      <c r="I509" s="506"/>
      <c r="J509" s="506"/>
      <c r="K509" s="506"/>
      <c r="L509" s="506"/>
      <c r="M509" s="506"/>
      <c r="N509" s="506"/>
      <c r="O509" s="506"/>
      <c r="P509" s="557"/>
      <c r="Q509" s="506"/>
      <c r="R509" s="558"/>
      <c r="S509" s="506"/>
      <c r="T509" s="506"/>
      <c r="U509" s="506"/>
      <c r="V509" s="604"/>
      <c r="W509" s="506"/>
      <c r="X509" s="506"/>
      <c r="Y509" s="557"/>
      <c r="Z509" s="506"/>
      <c r="AA509" s="507"/>
      <c r="AB509" s="507"/>
      <c r="AC509" s="507"/>
      <c r="AD509" s="507"/>
      <c r="AE509" s="507"/>
      <c r="AF509" s="507"/>
      <c r="AG509" s="507"/>
      <c r="AH509" s="507"/>
      <c r="AI509" s="507"/>
      <c r="AJ509" s="507"/>
      <c r="AK509" s="507"/>
      <c r="AL509" s="507"/>
      <c r="AM509" s="507"/>
      <c r="AN509" s="507"/>
      <c r="AO509" s="507"/>
      <c r="AP509" s="507"/>
      <c r="AQ509" s="563"/>
      <c r="AR509" s="563"/>
      <c r="AS509" s="507"/>
      <c r="AT509" s="507"/>
      <c r="AU509" s="507"/>
      <c r="AV509" s="507"/>
      <c r="AW509" s="507"/>
      <c r="AX509" s="507"/>
      <c r="AY509" s="507"/>
      <c r="AZ509" s="507"/>
      <c r="BA509" s="507"/>
      <c r="BB509" s="507"/>
      <c r="BC509" s="507"/>
      <c r="BD509" s="507"/>
      <c r="BE509" s="507"/>
      <c r="BF509" s="507"/>
      <c r="BG509" s="507"/>
      <c r="BH509" s="507"/>
      <c r="BI509" s="507"/>
      <c r="BJ509" s="507"/>
      <c r="BK509" s="507"/>
      <c r="BL509" s="507"/>
      <c r="BM509" s="507"/>
    </row>
    <row r="510" spans="1:65" ht="27" customHeight="1" x14ac:dyDescent="0.2">
      <c r="A510" s="564"/>
      <c r="B510" s="507"/>
      <c r="C510" s="507"/>
      <c r="D510" s="507"/>
      <c r="E510" s="507"/>
      <c r="F510" s="507"/>
      <c r="G510" s="507"/>
      <c r="H510" s="506"/>
      <c r="I510" s="506"/>
      <c r="J510" s="506"/>
      <c r="K510" s="506"/>
      <c r="L510" s="506"/>
      <c r="M510" s="506"/>
      <c r="N510" s="506"/>
      <c r="O510" s="506"/>
      <c r="P510" s="557"/>
      <c r="Q510" s="506"/>
      <c r="R510" s="558"/>
      <c r="S510" s="506"/>
      <c r="T510" s="506"/>
      <c r="U510" s="506"/>
      <c r="V510" s="604"/>
      <c r="W510" s="506"/>
      <c r="X510" s="506"/>
      <c r="Y510" s="557"/>
      <c r="Z510" s="506"/>
      <c r="AA510" s="507"/>
      <c r="AB510" s="507"/>
      <c r="AC510" s="507"/>
      <c r="AD510" s="507"/>
      <c r="AE510" s="507"/>
      <c r="AF510" s="507"/>
      <c r="AG510" s="507"/>
      <c r="AH510" s="507"/>
      <c r="AI510" s="507"/>
      <c r="AJ510" s="507"/>
      <c r="AK510" s="507"/>
      <c r="AL510" s="507"/>
      <c r="AM510" s="507"/>
      <c r="AN510" s="507"/>
      <c r="AO510" s="507"/>
      <c r="AP510" s="507"/>
      <c r="AQ510" s="563"/>
      <c r="AR510" s="563"/>
      <c r="AS510" s="507"/>
      <c r="AT510" s="507"/>
      <c r="AU510" s="507"/>
      <c r="AV510" s="507"/>
      <c r="AW510" s="507"/>
      <c r="AX510" s="507"/>
      <c r="AY510" s="507"/>
      <c r="AZ510" s="507"/>
      <c r="BA510" s="507"/>
      <c r="BB510" s="507"/>
      <c r="BC510" s="507"/>
      <c r="BD510" s="507"/>
      <c r="BE510" s="507"/>
      <c r="BF510" s="507"/>
      <c r="BG510" s="507"/>
      <c r="BH510" s="507"/>
      <c r="BI510" s="507"/>
      <c r="BJ510" s="507"/>
      <c r="BK510" s="507"/>
      <c r="BL510" s="507"/>
      <c r="BM510" s="507"/>
    </row>
    <row r="511" spans="1:65" ht="27" customHeight="1" x14ac:dyDescent="0.2">
      <c r="A511" s="564"/>
      <c r="B511" s="507"/>
      <c r="C511" s="507"/>
      <c r="D511" s="507"/>
      <c r="E511" s="507"/>
      <c r="F511" s="507"/>
      <c r="G511" s="507"/>
      <c r="H511" s="506"/>
      <c r="I511" s="506"/>
      <c r="J511" s="506"/>
      <c r="K511" s="506"/>
      <c r="L511" s="506"/>
      <c r="M511" s="506"/>
      <c r="N511" s="506"/>
      <c r="O511" s="506"/>
      <c r="P511" s="557"/>
      <c r="Q511" s="506"/>
      <c r="R511" s="558"/>
      <c r="S511" s="506"/>
      <c r="T511" s="506"/>
      <c r="U511" s="506"/>
      <c r="V511" s="604"/>
      <c r="W511" s="506"/>
      <c r="X511" s="506"/>
      <c r="Y511" s="557"/>
      <c r="Z511" s="506"/>
      <c r="AA511" s="507"/>
      <c r="AB511" s="507"/>
      <c r="AC511" s="507"/>
      <c r="AD511" s="507"/>
      <c r="AE511" s="507"/>
      <c r="AF511" s="507"/>
      <c r="AG511" s="507"/>
      <c r="AH511" s="507"/>
      <c r="AI511" s="507"/>
      <c r="AJ511" s="507"/>
      <c r="AK511" s="507"/>
      <c r="AL511" s="507"/>
      <c r="AM511" s="507"/>
      <c r="AN511" s="507"/>
      <c r="AO511" s="507"/>
      <c r="AP511" s="507"/>
      <c r="AQ511" s="563"/>
      <c r="AR511" s="563"/>
      <c r="AS511" s="507"/>
      <c r="AT511" s="507"/>
      <c r="AU511" s="507"/>
      <c r="AV511" s="507"/>
      <c r="AW511" s="507"/>
      <c r="AX511" s="507"/>
      <c r="AY511" s="507"/>
      <c r="AZ511" s="507"/>
      <c r="BA511" s="507"/>
      <c r="BB511" s="507"/>
      <c r="BC511" s="507"/>
      <c r="BD511" s="507"/>
      <c r="BE511" s="507"/>
      <c r="BF511" s="507"/>
      <c r="BG511" s="507"/>
      <c r="BH511" s="507"/>
      <c r="BI511" s="507"/>
      <c r="BJ511" s="507"/>
      <c r="BK511" s="507"/>
      <c r="BL511" s="507"/>
      <c r="BM511" s="507"/>
    </row>
    <row r="512" spans="1:65" ht="27" customHeight="1" x14ac:dyDescent="0.2">
      <c r="A512" s="564"/>
      <c r="B512" s="507"/>
      <c r="C512" s="507"/>
      <c r="D512" s="507"/>
      <c r="E512" s="507"/>
      <c r="F512" s="507"/>
      <c r="G512" s="507"/>
      <c r="H512" s="506"/>
      <c r="I512" s="506"/>
      <c r="J512" s="506"/>
      <c r="K512" s="506"/>
      <c r="L512" s="506"/>
      <c r="M512" s="506"/>
      <c r="N512" s="506"/>
      <c r="O512" s="506"/>
      <c r="P512" s="557"/>
      <c r="Q512" s="506"/>
      <c r="R512" s="558"/>
      <c r="S512" s="506"/>
      <c r="T512" s="506"/>
      <c r="U512" s="506"/>
      <c r="V512" s="604"/>
      <c r="W512" s="506"/>
      <c r="X512" s="506"/>
      <c r="Y512" s="557"/>
      <c r="Z512" s="506"/>
      <c r="AA512" s="507"/>
      <c r="AB512" s="507"/>
      <c r="AC512" s="507"/>
      <c r="AD512" s="507"/>
      <c r="AE512" s="507"/>
      <c r="AF512" s="507"/>
      <c r="AG512" s="507"/>
      <c r="AH512" s="507"/>
      <c r="AI512" s="507"/>
      <c r="AJ512" s="507"/>
      <c r="AK512" s="507"/>
      <c r="AL512" s="507"/>
      <c r="AM512" s="507"/>
      <c r="AN512" s="507"/>
      <c r="AO512" s="507"/>
      <c r="AP512" s="507"/>
      <c r="AQ512" s="563"/>
      <c r="AR512" s="563"/>
      <c r="AS512" s="507"/>
      <c r="AT512" s="507"/>
      <c r="AU512" s="507"/>
      <c r="AV512" s="507"/>
      <c r="AW512" s="507"/>
      <c r="AX512" s="507"/>
      <c r="AY512" s="507"/>
      <c r="AZ512" s="507"/>
      <c r="BA512" s="507"/>
      <c r="BB512" s="507"/>
      <c r="BC512" s="507"/>
      <c r="BD512" s="507"/>
      <c r="BE512" s="507"/>
      <c r="BF512" s="507"/>
      <c r="BG512" s="507"/>
      <c r="BH512" s="507"/>
      <c r="BI512" s="507"/>
      <c r="BJ512" s="507"/>
      <c r="BK512" s="507"/>
      <c r="BL512" s="507"/>
      <c r="BM512" s="507"/>
    </row>
    <row r="513" spans="1:65" ht="27" customHeight="1" x14ac:dyDescent="0.2">
      <c r="A513" s="564"/>
      <c r="B513" s="507"/>
      <c r="C513" s="507"/>
      <c r="D513" s="507"/>
      <c r="E513" s="507"/>
      <c r="F513" s="507"/>
      <c r="G513" s="507"/>
      <c r="H513" s="506"/>
      <c r="I513" s="506"/>
      <c r="J513" s="506"/>
      <c r="K513" s="506"/>
      <c r="L513" s="506"/>
      <c r="M513" s="506"/>
      <c r="N513" s="506"/>
      <c r="O513" s="506"/>
      <c r="P513" s="557"/>
      <c r="Q513" s="506"/>
      <c r="R513" s="558"/>
      <c r="S513" s="506"/>
      <c r="T513" s="506"/>
      <c r="U513" s="506"/>
      <c r="V513" s="604"/>
      <c r="W513" s="506"/>
      <c r="X513" s="506"/>
      <c r="Y513" s="557"/>
      <c r="Z513" s="506"/>
      <c r="AA513" s="507"/>
      <c r="AB513" s="507"/>
      <c r="AC513" s="507"/>
      <c r="AD513" s="507"/>
      <c r="AE513" s="507"/>
      <c r="AF513" s="507"/>
      <c r="AG513" s="507"/>
      <c r="AH513" s="507"/>
      <c r="AI513" s="507"/>
      <c r="AJ513" s="507"/>
      <c r="AK513" s="507"/>
      <c r="AL513" s="507"/>
      <c r="AM513" s="507"/>
      <c r="AN513" s="507"/>
      <c r="AO513" s="507"/>
      <c r="AP513" s="507"/>
      <c r="AQ513" s="563"/>
      <c r="AR513" s="563"/>
      <c r="AS513" s="507"/>
      <c r="AT513" s="507"/>
      <c r="AU513" s="507"/>
      <c r="AV513" s="507"/>
      <c r="AW513" s="507"/>
      <c r="AX513" s="507"/>
      <c r="AY513" s="507"/>
      <c r="AZ513" s="507"/>
      <c r="BA513" s="507"/>
      <c r="BB513" s="507"/>
      <c r="BC513" s="507"/>
      <c r="BD513" s="507"/>
      <c r="BE513" s="507"/>
      <c r="BF513" s="507"/>
      <c r="BG513" s="507"/>
      <c r="BH513" s="507"/>
      <c r="BI513" s="507"/>
      <c r="BJ513" s="507"/>
      <c r="BK513" s="507"/>
      <c r="BL513" s="507"/>
      <c r="BM513" s="507"/>
    </row>
    <row r="514" spans="1:65" ht="27" customHeight="1" x14ac:dyDescent="0.2">
      <c r="A514" s="564"/>
      <c r="B514" s="507"/>
      <c r="C514" s="507"/>
      <c r="D514" s="507"/>
      <c r="E514" s="507"/>
      <c r="F514" s="507"/>
      <c r="G514" s="507"/>
      <c r="H514" s="506"/>
      <c r="I514" s="506"/>
      <c r="J514" s="506"/>
      <c r="K514" s="506"/>
      <c r="L514" s="506"/>
      <c r="M514" s="506"/>
      <c r="N514" s="506"/>
      <c r="O514" s="506"/>
      <c r="P514" s="557"/>
      <c r="Q514" s="506"/>
      <c r="R514" s="558"/>
      <c r="S514" s="506"/>
      <c r="T514" s="506"/>
      <c r="U514" s="506"/>
      <c r="V514" s="604"/>
      <c r="W514" s="506"/>
      <c r="X514" s="506"/>
      <c r="Y514" s="557"/>
      <c r="Z514" s="506"/>
      <c r="AA514" s="507"/>
      <c r="AB514" s="507"/>
      <c r="AC514" s="507"/>
      <c r="AD514" s="507"/>
      <c r="AE514" s="507"/>
      <c r="AF514" s="507"/>
      <c r="AG514" s="507"/>
      <c r="AH514" s="507"/>
      <c r="AI514" s="507"/>
      <c r="AJ514" s="507"/>
      <c r="AK514" s="507"/>
      <c r="AL514" s="507"/>
      <c r="AM514" s="507"/>
      <c r="AN514" s="507"/>
      <c r="AO514" s="507"/>
      <c r="AP514" s="507"/>
      <c r="AQ514" s="563"/>
      <c r="AR514" s="563"/>
      <c r="AS514" s="507"/>
      <c r="AT514" s="507"/>
      <c r="AU514" s="507"/>
      <c r="AV514" s="507"/>
      <c r="AW514" s="507"/>
      <c r="AX514" s="507"/>
      <c r="AY514" s="507"/>
      <c r="AZ514" s="507"/>
      <c r="BA514" s="507"/>
      <c r="BB514" s="507"/>
      <c r="BC514" s="507"/>
      <c r="BD514" s="507"/>
      <c r="BE514" s="507"/>
      <c r="BF514" s="507"/>
      <c r="BG514" s="507"/>
      <c r="BH514" s="507"/>
      <c r="BI514" s="507"/>
      <c r="BJ514" s="507"/>
      <c r="BK514" s="507"/>
      <c r="BL514" s="507"/>
      <c r="BM514" s="507"/>
    </row>
    <row r="515" spans="1:65" ht="27" customHeight="1" x14ac:dyDescent="0.2">
      <c r="A515" s="564"/>
      <c r="B515" s="507"/>
      <c r="C515" s="507"/>
      <c r="D515" s="507"/>
      <c r="E515" s="507"/>
      <c r="F515" s="507"/>
      <c r="G515" s="507"/>
      <c r="H515" s="506"/>
      <c r="I515" s="506"/>
      <c r="J515" s="506"/>
      <c r="K515" s="506"/>
      <c r="L515" s="506"/>
      <c r="M515" s="506"/>
      <c r="N515" s="506"/>
      <c r="O515" s="506"/>
      <c r="P515" s="557"/>
      <c r="Q515" s="506"/>
      <c r="R515" s="558"/>
      <c r="S515" s="506"/>
      <c r="T515" s="506"/>
      <c r="U515" s="506"/>
      <c r="V515" s="604"/>
      <c r="W515" s="506"/>
      <c r="X515" s="506"/>
      <c r="Y515" s="557"/>
      <c r="Z515" s="506"/>
      <c r="AA515" s="507"/>
      <c r="AB515" s="507"/>
      <c r="AC515" s="507"/>
      <c r="AD515" s="507"/>
      <c r="AE515" s="507"/>
      <c r="AF515" s="507"/>
      <c r="AG515" s="507"/>
      <c r="AH515" s="507"/>
      <c r="AI515" s="507"/>
      <c r="AJ515" s="507"/>
      <c r="AK515" s="507"/>
      <c r="AL515" s="507"/>
      <c r="AM515" s="507"/>
      <c r="AN515" s="507"/>
      <c r="AO515" s="507"/>
      <c r="AP515" s="507"/>
      <c r="AQ515" s="563"/>
      <c r="AR515" s="563"/>
      <c r="AS515" s="507"/>
      <c r="AT515" s="507"/>
      <c r="AU515" s="507"/>
      <c r="AV515" s="507"/>
      <c r="AW515" s="507"/>
      <c r="AX515" s="507"/>
      <c r="AY515" s="507"/>
      <c r="AZ515" s="507"/>
      <c r="BA515" s="507"/>
      <c r="BB515" s="507"/>
      <c r="BC515" s="507"/>
      <c r="BD515" s="507"/>
      <c r="BE515" s="507"/>
      <c r="BF515" s="507"/>
      <c r="BG515" s="507"/>
      <c r="BH515" s="507"/>
      <c r="BI515" s="507"/>
      <c r="BJ515" s="507"/>
      <c r="BK515" s="507"/>
      <c r="BL515" s="507"/>
      <c r="BM515" s="507"/>
    </row>
    <row r="516" spans="1:65" ht="27" customHeight="1" x14ac:dyDescent="0.2">
      <c r="A516" s="564"/>
      <c r="B516" s="507"/>
      <c r="C516" s="507"/>
      <c r="D516" s="507"/>
      <c r="E516" s="507"/>
      <c r="F516" s="507"/>
      <c r="G516" s="507"/>
      <c r="H516" s="506"/>
      <c r="I516" s="506"/>
      <c r="J516" s="506"/>
      <c r="K516" s="506"/>
      <c r="L516" s="506"/>
      <c r="M516" s="506"/>
      <c r="N516" s="506"/>
      <c r="O516" s="506"/>
      <c r="P516" s="557"/>
      <c r="Q516" s="506"/>
      <c r="R516" s="558"/>
      <c r="S516" s="506"/>
      <c r="T516" s="506"/>
      <c r="U516" s="506"/>
      <c r="V516" s="604"/>
      <c r="W516" s="506"/>
      <c r="X516" s="506"/>
      <c r="Y516" s="557"/>
      <c r="Z516" s="506"/>
      <c r="AA516" s="507"/>
      <c r="AB516" s="507"/>
      <c r="AC516" s="507"/>
      <c r="AD516" s="507"/>
      <c r="AE516" s="507"/>
      <c r="AF516" s="507"/>
      <c r="AG516" s="507"/>
      <c r="AH516" s="507"/>
      <c r="AI516" s="507"/>
      <c r="AJ516" s="507"/>
      <c r="AK516" s="507"/>
      <c r="AL516" s="507"/>
      <c r="AM516" s="507"/>
      <c r="AN516" s="507"/>
      <c r="AO516" s="507"/>
      <c r="AP516" s="507"/>
      <c r="AQ516" s="563"/>
      <c r="AR516" s="563"/>
      <c r="AS516" s="507"/>
      <c r="AT516" s="507"/>
      <c r="AU516" s="507"/>
      <c r="AV516" s="507"/>
      <c r="AW516" s="507"/>
      <c r="AX516" s="507"/>
      <c r="AY516" s="507"/>
      <c r="AZ516" s="507"/>
      <c r="BA516" s="507"/>
      <c r="BB516" s="507"/>
      <c r="BC516" s="507"/>
      <c r="BD516" s="507"/>
      <c r="BE516" s="507"/>
      <c r="BF516" s="507"/>
      <c r="BG516" s="507"/>
      <c r="BH516" s="507"/>
      <c r="BI516" s="507"/>
      <c r="BJ516" s="507"/>
      <c r="BK516" s="507"/>
      <c r="BL516" s="507"/>
      <c r="BM516" s="507"/>
    </row>
    <row r="517" spans="1:65" ht="27" customHeight="1" x14ac:dyDescent="0.2">
      <c r="A517" s="564"/>
      <c r="B517" s="507"/>
      <c r="C517" s="507"/>
      <c r="D517" s="507"/>
      <c r="E517" s="507"/>
      <c r="F517" s="507"/>
      <c r="G517" s="507"/>
      <c r="H517" s="506"/>
      <c r="I517" s="506"/>
      <c r="J517" s="506"/>
      <c r="K517" s="506"/>
      <c r="L517" s="506"/>
      <c r="M517" s="506"/>
      <c r="N517" s="506"/>
      <c r="O517" s="506"/>
      <c r="P517" s="557"/>
      <c r="Q517" s="506"/>
      <c r="R517" s="558"/>
      <c r="S517" s="506"/>
      <c r="T517" s="506"/>
      <c r="U517" s="506"/>
      <c r="V517" s="604"/>
      <c r="W517" s="506"/>
      <c r="X517" s="506"/>
      <c r="Y517" s="557"/>
      <c r="Z517" s="506"/>
      <c r="AA517" s="507"/>
      <c r="AB517" s="507"/>
      <c r="AC517" s="507"/>
      <c r="AD517" s="507"/>
      <c r="AE517" s="507"/>
      <c r="AF517" s="507"/>
      <c r="AG517" s="507"/>
      <c r="AH517" s="507"/>
      <c r="AI517" s="507"/>
      <c r="AJ517" s="507"/>
      <c r="AK517" s="507"/>
      <c r="AL517" s="507"/>
      <c r="AM517" s="507"/>
      <c r="AN517" s="507"/>
      <c r="AO517" s="507"/>
      <c r="AP517" s="507"/>
      <c r="AQ517" s="563"/>
      <c r="AR517" s="563"/>
      <c r="AS517" s="507"/>
      <c r="AT517" s="507"/>
      <c r="AU517" s="507"/>
      <c r="AV517" s="507"/>
      <c r="AW517" s="507"/>
      <c r="AX517" s="507"/>
      <c r="AY517" s="507"/>
      <c r="AZ517" s="507"/>
      <c r="BA517" s="507"/>
      <c r="BB517" s="507"/>
      <c r="BC517" s="507"/>
      <c r="BD517" s="507"/>
      <c r="BE517" s="507"/>
      <c r="BF517" s="507"/>
      <c r="BG517" s="507"/>
      <c r="BH517" s="507"/>
      <c r="BI517" s="507"/>
      <c r="BJ517" s="507"/>
      <c r="BK517" s="507"/>
      <c r="BL517" s="507"/>
      <c r="BM517" s="507"/>
    </row>
    <row r="518" spans="1:65" ht="27" customHeight="1" x14ac:dyDescent="0.2">
      <c r="A518" s="564"/>
      <c r="B518" s="507"/>
      <c r="C518" s="507"/>
      <c r="D518" s="507"/>
      <c r="E518" s="507"/>
      <c r="F518" s="507"/>
      <c r="G518" s="507"/>
      <c r="H518" s="506"/>
      <c r="I518" s="506"/>
      <c r="J518" s="506"/>
      <c r="K518" s="506"/>
      <c r="L518" s="506"/>
      <c r="M518" s="506"/>
      <c r="N518" s="506"/>
      <c r="O518" s="506"/>
      <c r="P518" s="557"/>
      <c r="Q518" s="506"/>
      <c r="R518" s="558"/>
      <c r="S518" s="506"/>
      <c r="T518" s="506"/>
      <c r="U518" s="506"/>
      <c r="V518" s="604"/>
      <c r="W518" s="506"/>
      <c r="X518" s="506"/>
      <c r="Y518" s="557"/>
      <c r="Z518" s="506"/>
      <c r="AA518" s="507"/>
      <c r="AB518" s="507"/>
      <c r="AC518" s="507"/>
      <c r="AD518" s="507"/>
      <c r="AE518" s="507"/>
      <c r="AF518" s="507"/>
      <c r="AG518" s="507"/>
      <c r="AH518" s="507"/>
      <c r="AI518" s="507"/>
      <c r="AJ518" s="507"/>
      <c r="AK518" s="507"/>
      <c r="AL518" s="507"/>
      <c r="AM518" s="507"/>
      <c r="AN518" s="507"/>
      <c r="AO518" s="507"/>
      <c r="AP518" s="507"/>
      <c r="AQ518" s="563"/>
      <c r="AR518" s="563"/>
      <c r="AS518" s="507"/>
      <c r="AT518" s="507"/>
      <c r="AU518" s="507"/>
      <c r="AV518" s="507"/>
      <c r="AW518" s="507"/>
      <c r="AX518" s="507"/>
      <c r="AY518" s="507"/>
      <c r="AZ518" s="507"/>
      <c r="BA518" s="507"/>
      <c r="BB518" s="507"/>
      <c r="BC518" s="507"/>
      <c r="BD518" s="507"/>
      <c r="BE518" s="507"/>
      <c r="BF518" s="507"/>
      <c r="BG518" s="507"/>
      <c r="BH518" s="507"/>
      <c r="BI518" s="507"/>
      <c r="BJ518" s="507"/>
      <c r="BK518" s="507"/>
      <c r="BL518" s="507"/>
      <c r="BM518" s="507"/>
    </row>
    <row r="519" spans="1:65" ht="27" customHeight="1" x14ac:dyDescent="0.2">
      <c r="A519" s="564"/>
      <c r="B519" s="507"/>
      <c r="C519" s="507"/>
      <c r="D519" s="507"/>
      <c r="E519" s="507"/>
      <c r="F519" s="507"/>
      <c r="G519" s="507"/>
      <c r="H519" s="506"/>
      <c r="I519" s="506"/>
      <c r="J519" s="506"/>
      <c r="K519" s="506"/>
      <c r="L519" s="506"/>
      <c r="M519" s="506"/>
      <c r="N519" s="506"/>
      <c r="O519" s="506"/>
      <c r="P519" s="557"/>
      <c r="Q519" s="506"/>
      <c r="R519" s="558"/>
      <c r="S519" s="506"/>
      <c r="T519" s="506"/>
      <c r="U519" s="506"/>
      <c r="V519" s="604"/>
      <c r="W519" s="506"/>
      <c r="X519" s="506"/>
      <c r="Y519" s="557"/>
      <c r="Z519" s="506"/>
      <c r="AA519" s="507"/>
      <c r="AB519" s="507"/>
      <c r="AC519" s="507"/>
      <c r="AD519" s="507"/>
      <c r="AE519" s="507"/>
      <c r="AF519" s="507"/>
      <c r="AG519" s="507"/>
      <c r="AH519" s="507"/>
      <c r="AI519" s="507"/>
      <c r="AJ519" s="507"/>
      <c r="AK519" s="507"/>
      <c r="AL519" s="507"/>
      <c r="AM519" s="507"/>
      <c r="AN519" s="507"/>
      <c r="AO519" s="507"/>
      <c r="AP519" s="507"/>
      <c r="AQ519" s="563"/>
      <c r="AR519" s="563"/>
      <c r="AS519" s="507"/>
      <c r="AT519" s="507"/>
      <c r="AU519" s="507"/>
      <c r="AV519" s="507"/>
      <c r="AW519" s="507"/>
      <c r="AX519" s="507"/>
      <c r="AY519" s="507"/>
      <c r="AZ519" s="507"/>
      <c r="BA519" s="507"/>
      <c r="BB519" s="507"/>
      <c r="BC519" s="507"/>
      <c r="BD519" s="507"/>
      <c r="BE519" s="507"/>
      <c r="BF519" s="507"/>
      <c r="BG519" s="507"/>
      <c r="BH519" s="507"/>
      <c r="BI519" s="507"/>
      <c r="BJ519" s="507"/>
      <c r="BK519" s="507"/>
      <c r="BL519" s="507"/>
      <c r="BM519" s="507"/>
    </row>
    <row r="520" spans="1:65" ht="27" customHeight="1" x14ac:dyDescent="0.2">
      <c r="A520" s="564"/>
      <c r="B520" s="507"/>
      <c r="C520" s="507"/>
      <c r="D520" s="507"/>
      <c r="E520" s="507"/>
      <c r="F520" s="507"/>
      <c r="G520" s="507"/>
      <c r="H520" s="506"/>
      <c r="I520" s="506"/>
      <c r="J520" s="506"/>
      <c r="K520" s="506"/>
      <c r="L520" s="506"/>
      <c r="M520" s="506"/>
      <c r="N520" s="506"/>
      <c r="O520" s="506"/>
      <c r="P520" s="557"/>
      <c r="Q520" s="506"/>
      <c r="R520" s="558"/>
      <c r="S520" s="506"/>
      <c r="T520" s="506"/>
      <c r="U520" s="506"/>
      <c r="V520" s="604"/>
      <c r="W520" s="506"/>
      <c r="X520" s="506"/>
      <c r="Y520" s="557"/>
      <c r="Z520" s="506"/>
      <c r="AA520" s="507"/>
      <c r="AB520" s="507"/>
      <c r="AC520" s="507"/>
      <c r="AD520" s="507"/>
      <c r="AE520" s="507"/>
      <c r="AF520" s="507"/>
      <c r="AG520" s="507"/>
      <c r="AH520" s="507"/>
      <c r="AI520" s="507"/>
      <c r="AJ520" s="507"/>
      <c r="AK520" s="507"/>
      <c r="AL520" s="507"/>
      <c r="AM520" s="507"/>
      <c r="AN520" s="507"/>
      <c r="AO520" s="507"/>
      <c r="AP520" s="507"/>
      <c r="AQ520" s="563"/>
      <c r="AR520" s="563"/>
      <c r="AS520" s="507"/>
      <c r="AT520" s="507"/>
      <c r="AU520" s="507"/>
      <c r="AV520" s="507"/>
      <c r="AW520" s="507"/>
      <c r="AX520" s="507"/>
      <c r="AY520" s="507"/>
      <c r="AZ520" s="507"/>
      <c r="BA520" s="507"/>
      <c r="BB520" s="507"/>
      <c r="BC520" s="507"/>
      <c r="BD520" s="507"/>
      <c r="BE520" s="507"/>
      <c r="BF520" s="507"/>
      <c r="BG520" s="507"/>
      <c r="BH520" s="507"/>
      <c r="BI520" s="507"/>
      <c r="BJ520" s="507"/>
      <c r="BK520" s="507"/>
      <c r="BL520" s="507"/>
      <c r="BM520" s="507"/>
    </row>
    <row r="521" spans="1:65" ht="27" customHeight="1" x14ac:dyDescent="0.2">
      <c r="A521" s="564"/>
      <c r="B521" s="507"/>
      <c r="C521" s="507"/>
      <c r="D521" s="507"/>
      <c r="E521" s="507"/>
      <c r="F521" s="507"/>
      <c r="G521" s="507"/>
      <c r="H521" s="506"/>
      <c r="I521" s="506"/>
      <c r="J521" s="506"/>
      <c r="K521" s="506"/>
      <c r="L521" s="506"/>
      <c r="M521" s="506"/>
      <c r="N521" s="506"/>
      <c r="O521" s="506"/>
      <c r="P521" s="557"/>
      <c r="Q521" s="506"/>
      <c r="R521" s="558"/>
      <c r="S521" s="506"/>
      <c r="T521" s="506"/>
      <c r="U521" s="506"/>
      <c r="V521" s="604"/>
      <c r="W521" s="506"/>
      <c r="X521" s="506"/>
      <c r="Y521" s="557"/>
      <c r="Z521" s="506"/>
      <c r="AA521" s="507"/>
      <c r="AB521" s="507"/>
      <c r="AC521" s="507"/>
      <c r="AD521" s="507"/>
      <c r="AE521" s="507"/>
      <c r="AF521" s="507"/>
      <c r="AG521" s="507"/>
      <c r="AH521" s="507"/>
      <c r="AI521" s="507"/>
      <c r="AJ521" s="507"/>
      <c r="AK521" s="507"/>
      <c r="AL521" s="507"/>
      <c r="AM521" s="507"/>
      <c r="AN521" s="507"/>
      <c r="AO521" s="507"/>
      <c r="AP521" s="507"/>
      <c r="AQ521" s="563"/>
      <c r="AR521" s="563"/>
      <c r="AS521" s="507"/>
      <c r="AT521" s="507"/>
      <c r="AU521" s="507"/>
      <c r="AV521" s="507"/>
      <c r="AW521" s="507"/>
      <c r="AX521" s="507"/>
      <c r="AY521" s="507"/>
      <c r="AZ521" s="507"/>
      <c r="BA521" s="507"/>
      <c r="BB521" s="507"/>
      <c r="BC521" s="507"/>
      <c r="BD521" s="507"/>
      <c r="BE521" s="507"/>
      <c r="BF521" s="507"/>
      <c r="BG521" s="507"/>
      <c r="BH521" s="507"/>
      <c r="BI521" s="507"/>
      <c r="BJ521" s="507"/>
      <c r="BK521" s="507"/>
      <c r="BL521" s="507"/>
      <c r="BM521" s="507"/>
    </row>
    <row r="522" spans="1:65" ht="27" customHeight="1" x14ac:dyDescent="0.2">
      <c r="A522" s="564"/>
      <c r="B522" s="507"/>
      <c r="C522" s="507"/>
      <c r="D522" s="507"/>
      <c r="E522" s="507"/>
      <c r="F522" s="507"/>
      <c r="G522" s="507"/>
      <c r="H522" s="506"/>
      <c r="I522" s="506"/>
      <c r="J522" s="506"/>
      <c r="K522" s="506"/>
      <c r="L522" s="506"/>
      <c r="M522" s="506"/>
      <c r="N522" s="506"/>
      <c r="O522" s="506"/>
      <c r="P522" s="557"/>
      <c r="Q522" s="506"/>
      <c r="R522" s="558"/>
      <c r="S522" s="506"/>
      <c r="T522" s="506"/>
      <c r="U522" s="506"/>
      <c r="V522" s="604"/>
      <c r="W522" s="506"/>
      <c r="X522" s="506"/>
      <c r="Y522" s="557"/>
      <c r="Z522" s="506"/>
      <c r="AA522" s="507"/>
      <c r="AB522" s="507"/>
      <c r="AC522" s="507"/>
      <c r="AD522" s="507"/>
      <c r="AE522" s="507"/>
      <c r="AF522" s="507"/>
      <c r="AG522" s="507"/>
      <c r="AH522" s="507"/>
      <c r="AI522" s="507"/>
      <c r="AJ522" s="507"/>
      <c r="AK522" s="507"/>
      <c r="AL522" s="507"/>
      <c r="AM522" s="507"/>
      <c r="AN522" s="507"/>
      <c r="AO522" s="507"/>
      <c r="AP522" s="507"/>
      <c r="AQ522" s="563"/>
      <c r="AR522" s="563"/>
      <c r="AS522" s="507"/>
      <c r="AT522" s="507"/>
      <c r="AU522" s="507"/>
      <c r="AV522" s="507"/>
      <c r="AW522" s="507"/>
      <c r="AX522" s="507"/>
      <c r="AY522" s="507"/>
      <c r="AZ522" s="507"/>
      <c r="BA522" s="507"/>
      <c r="BB522" s="507"/>
      <c r="BC522" s="507"/>
      <c r="BD522" s="507"/>
      <c r="BE522" s="507"/>
      <c r="BF522" s="507"/>
      <c r="BG522" s="507"/>
      <c r="BH522" s="507"/>
      <c r="BI522" s="507"/>
      <c r="BJ522" s="507"/>
      <c r="BK522" s="507"/>
      <c r="BL522" s="507"/>
      <c r="BM522" s="507"/>
    </row>
    <row r="523" spans="1:65" ht="27" customHeight="1" x14ac:dyDescent="0.2">
      <c r="A523" s="564"/>
      <c r="B523" s="507"/>
      <c r="C523" s="507"/>
      <c r="D523" s="507"/>
      <c r="E523" s="507"/>
      <c r="F523" s="507"/>
      <c r="G523" s="507"/>
      <c r="H523" s="506"/>
      <c r="I523" s="506"/>
      <c r="J523" s="506"/>
      <c r="K523" s="506"/>
      <c r="L523" s="506"/>
      <c r="M523" s="506"/>
      <c r="N523" s="506"/>
      <c r="O523" s="506"/>
      <c r="P523" s="557"/>
      <c r="Q523" s="506"/>
      <c r="R523" s="558"/>
      <c r="S523" s="506"/>
      <c r="T523" s="506"/>
      <c r="U523" s="506"/>
      <c r="V523" s="604"/>
      <c r="W523" s="506"/>
      <c r="X523" s="506"/>
      <c r="Y523" s="557"/>
      <c r="Z523" s="506"/>
      <c r="AA523" s="507"/>
      <c r="AB523" s="507"/>
      <c r="AC523" s="507"/>
      <c r="AD523" s="507"/>
      <c r="AE523" s="507"/>
      <c r="AF523" s="507"/>
      <c r="AG523" s="507"/>
      <c r="AH523" s="507"/>
      <c r="AI523" s="507"/>
      <c r="AJ523" s="507"/>
      <c r="AK523" s="507"/>
      <c r="AL523" s="507"/>
      <c r="AM523" s="507"/>
      <c r="AN523" s="507"/>
      <c r="AO523" s="507"/>
      <c r="AP523" s="507"/>
      <c r="AQ523" s="563"/>
      <c r="AR523" s="563"/>
      <c r="AS523" s="507"/>
      <c r="AT523" s="507"/>
      <c r="AU523" s="507"/>
      <c r="AV523" s="507"/>
      <c r="AW523" s="507"/>
      <c r="AX523" s="507"/>
      <c r="AY523" s="507"/>
      <c r="AZ523" s="507"/>
      <c r="BA523" s="507"/>
      <c r="BB523" s="507"/>
      <c r="BC523" s="507"/>
      <c r="BD523" s="507"/>
      <c r="BE523" s="507"/>
      <c r="BF523" s="507"/>
      <c r="BG523" s="507"/>
      <c r="BH523" s="507"/>
      <c r="BI523" s="507"/>
      <c r="BJ523" s="507"/>
      <c r="BK523" s="507"/>
      <c r="BL523" s="507"/>
      <c r="BM523" s="507"/>
    </row>
    <row r="524" spans="1:65" ht="27" customHeight="1" x14ac:dyDescent="0.2">
      <c r="A524" s="564"/>
      <c r="B524" s="507"/>
      <c r="C524" s="507"/>
      <c r="D524" s="507"/>
      <c r="E524" s="507"/>
      <c r="F524" s="507"/>
      <c r="G524" s="507"/>
      <c r="H524" s="506"/>
      <c r="I524" s="506"/>
      <c r="J524" s="506"/>
      <c r="K524" s="506"/>
      <c r="L524" s="506"/>
      <c r="M524" s="506"/>
      <c r="N524" s="506"/>
      <c r="O524" s="506"/>
      <c r="P524" s="557"/>
      <c r="Q524" s="506"/>
      <c r="R524" s="558"/>
      <c r="S524" s="506"/>
      <c r="T524" s="506"/>
      <c r="U524" s="506"/>
      <c r="V524" s="604"/>
      <c r="W524" s="506"/>
      <c r="X524" s="506"/>
      <c r="Y524" s="557"/>
      <c r="Z524" s="506"/>
      <c r="AA524" s="507"/>
      <c r="AB524" s="507"/>
      <c r="AC524" s="507"/>
      <c r="AD524" s="507"/>
      <c r="AE524" s="507"/>
      <c r="AF524" s="507"/>
      <c r="AG524" s="507"/>
      <c r="AH524" s="507"/>
      <c r="AI524" s="507"/>
      <c r="AJ524" s="507"/>
      <c r="AK524" s="507"/>
      <c r="AL524" s="507"/>
      <c r="AM524" s="507"/>
      <c r="AN524" s="507"/>
      <c r="AO524" s="507"/>
      <c r="AP524" s="507"/>
      <c r="AQ524" s="563"/>
      <c r="AR524" s="563"/>
      <c r="AS524" s="507"/>
      <c r="AT524" s="507"/>
      <c r="AU524" s="507"/>
      <c r="AV524" s="507"/>
      <c r="AW524" s="507"/>
      <c r="AX524" s="507"/>
      <c r="AY524" s="507"/>
      <c r="AZ524" s="507"/>
      <c r="BA524" s="507"/>
      <c r="BB524" s="507"/>
      <c r="BC524" s="507"/>
      <c r="BD524" s="507"/>
      <c r="BE524" s="507"/>
      <c r="BF524" s="507"/>
      <c r="BG524" s="507"/>
      <c r="BH524" s="507"/>
      <c r="BI524" s="507"/>
      <c r="BJ524" s="507"/>
      <c r="BK524" s="507"/>
      <c r="BL524" s="507"/>
      <c r="BM524" s="507"/>
    </row>
    <row r="525" spans="1:65" ht="27" customHeight="1" x14ac:dyDescent="0.2">
      <c r="A525" s="564"/>
      <c r="B525" s="507"/>
      <c r="C525" s="507"/>
      <c r="D525" s="507"/>
      <c r="E525" s="507"/>
      <c r="F525" s="507"/>
      <c r="G525" s="507"/>
      <c r="H525" s="506"/>
      <c r="I525" s="506"/>
      <c r="J525" s="506"/>
      <c r="K525" s="506"/>
      <c r="L525" s="506"/>
      <c r="M525" s="506"/>
      <c r="N525" s="506"/>
      <c r="O525" s="506"/>
      <c r="P525" s="557"/>
      <c r="Q525" s="506"/>
      <c r="R525" s="558"/>
      <c r="S525" s="506"/>
      <c r="T525" s="506"/>
      <c r="U525" s="506"/>
      <c r="V525" s="604"/>
      <c r="W525" s="506"/>
      <c r="X525" s="506"/>
      <c r="Y525" s="557"/>
      <c r="Z525" s="506"/>
      <c r="AA525" s="507"/>
      <c r="AB525" s="507"/>
      <c r="AC525" s="507"/>
      <c r="AD525" s="507"/>
      <c r="AE525" s="507"/>
      <c r="AF525" s="507"/>
      <c r="AG525" s="507"/>
      <c r="AH525" s="507"/>
      <c r="AI525" s="507"/>
      <c r="AJ525" s="507"/>
      <c r="AK525" s="507"/>
      <c r="AL525" s="507"/>
      <c r="AM525" s="507"/>
      <c r="AN525" s="507"/>
      <c r="AO525" s="507"/>
      <c r="AP525" s="507"/>
      <c r="AQ525" s="563"/>
      <c r="AR525" s="563"/>
      <c r="AS525" s="507"/>
      <c r="AT525" s="507"/>
      <c r="AU525" s="507"/>
      <c r="AV525" s="507"/>
      <c r="AW525" s="507"/>
      <c r="AX525" s="507"/>
      <c r="AY525" s="507"/>
      <c r="AZ525" s="507"/>
      <c r="BA525" s="507"/>
      <c r="BB525" s="507"/>
      <c r="BC525" s="507"/>
      <c r="BD525" s="507"/>
      <c r="BE525" s="507"/>
      <c r="BF525" s="507"/>
      <c r="BG525" s="507"/>
      <c r="BH525" s="507"/>
      <c r="BI525" s="507"/>
      <c r="BJ525" s="507"/>
      <c r="BK525" s="507"/>
      <c r="BL525" s="507"/>
      <c r="BM525" s="507"/>
    </row>
    <row r="526" spans="1:65" ht="27" customHeight="1" x14ac:dyDescent="0.2">
      <c r="A526" s="564"/>
      <c r="B526" s="507"/>
      <c r="C526" s="507"/>
      <c r="D526" s="507"/>
      <c r="E526" s="507"/>
      <c r="F526" s="507"/>
      <c r="G526" s="507"/>
      <c r="H526" s="506"/>
      <c r="I526" s="506"/>
      <c r="J526" s="506"/>
      <c r="K526" s="506"/>
      <c r="L526" s="506"/>
      <c r="M526" s="506"/>
      <c r="N526" s="506"/>
      <c r="O526" s="506"/>
      <c r="P526" s="557"/>
      <c r="Q526" s="506"/>
      <c r="R526" s="558"/>
      <c r="S526" s="506"/>
      <c r="T526" s="506"/>
      <c r="U526" s="506"/>
      <c r="V526" s="604"/>
      <c r="W526" s="506"/>
      <c r="X526" s="506"/>
      <c r="Y526" s="557"/>
      <c r="Z526" s="506"/>
      <c r="AA526" s="507"/>
      <c r="AB526" s="507"/>
      <c r="AC526" s="507"/>
      <c r="AD526" s="507"/>
      <c r="AE526" s="507"/>
      <c r="AF526" s="507"/>
      <c r="AG526" s="507"/>
      <c r="AH526" s="507"/>
      <c r="AI526" s="507"/>
      <c r="AJ526" s="507"/>
      <c r="AK526" s="507"/>
      <c r="AL526" s="507"/>
      <c r="AM526" s="507"/>
      <c r="AN526" s="507"/>
      <c r="AO526" s="507"/>
      <c r="AP526" s="507"/>
      <c r="AQ526" s="563"/>
      <c r="AR526" s="563"/>
      <c r="AS526" s="507"/>
      <c r="AT526" s="507"/>
      <c r="AU526" s="507"/>
      <c r="AV526" s="507"/>
      <c r="AW526" s="507"/>
      <c r="AX526" s="507"/>
      <c r="AY526" s="507"/>
      <c r="AZ526" s="507"/>
      <c r="BA526" s="507"/>
      <c r="BB526" s="507"/>
      <c r="BC526" s="507"/>
      <c r="BD526" s="507"/>
      <c r="BE526" s="507"/>
      <c r="BF526" s="507"/>
      <c r="BG526" s="507"/>
      <c r="BH526" s="507"/>
      <c r="BI526" s="507"/>
      <c r="BJ526" s="507"/>
      <c r="BK526" s="507"/>
      <c r="BL526" s="507"/>
      <c r="BM526" s="507"/>
    </row>
    <row r="527" spans="1:65" ht="27" customHeight="1" x14ac:dyDescent="0.2">
      <c r="A527" s="564"/>
      <c r="B527" s="507"/>
      <c r="C527" s="507"/>
      <c r="D527" s="507"/>
      <c r="E527" s="507"/>
      <c r="F527" s="507"/>
      <c r="G527" s="507"/>
      <c r="H527" s="506"/>
      <c r="I527" s="506"/>
      <c r="J527" s="506"/>
      <c r="K527" s="506"/>
      <c r="L527" s="506"/>
      <c r="M527" s="506"/>
      <c r="N527" s="506"/>
      <c r="O527" s="506"/>
      <c r="P527" s="557"/>
      <c r="Q527" s="506"/>
      <c r="R527" s="558"/>
      <c r="S527" s="506"/>
      <c r="T527" s="506"/>
      <c r="U527" s="506"/>
      <c r="V527" s="604"/>
      <c r="W527" s="506"/>
      <c r="X527" s="506"/>
      <c r="Y527" s="557"/>
      <c r="Z527" s="506"/>
      <c r="AA527" s="507"/>
      <c r="AB527" s="507"/>
      <c r="AC527" s="507"/>
      <c r="AD527" s="507"/>
      <c r="AE527" s="507"/>
      <c r="AF527" s="507"/>
      <c r="AG527" s="507"/>
      <c r="AH527" s="507"/>
      <c r="AI527" s="507"/>
      <c r="AJ527" s="507"/>
      <c r="AK527" s="507"/>
      <c r="AL527" s="507"/>
      <c r="AM527" s="507"/>
      <c r="AN527" s="507"/>
      <c r="AO527" s="507"/>
      <c r="AP527" s="507"/>
      <c r="AQ527" s="563"/>
      <c r="AR527" s="563"/>
      <c r="AS527" s="507"/>
      <c r="AT527" s="507"/>
      <c r="AU527" s="507"/>
      <c r="AV527" s="507"/>
      <c r="AW527" s="507"/>
      <c r="AX527" s="507"/>
      <c r="AY527" s="507"/>
      <c r="AZ527" s="507"/>
      <c r="BA527" s="507"/>
      <c r="BB527" s="507"/>
      <c r="BC527" s="507"/>
      <c r="BD527" s="507"/>
      <c r="BE527" s="507"/>
      <c r="BF527" s="507"/>
      <c r="BG527" s="507"/>
      <c r="BH527" s="507"/>
      <c r="BI527" s="507"/>
      <c r="BJ527" s="507"/>
      <c r="BK527" s="507"/>
      <c r="BL527" s="507"/>
      <c r="BM527" s="507"/>
    </row>
    <row r="528" spans="1:65" ht="27" customHeight="1" x14ac:dyDescent="0.2">
      <c r="A528" s="564"/>
      <c r="B528" s="507"/>
      <c r="C528" s="507"/>
      <c r="D528" s="507"/>
      <c r="E528" s="507"/>
      <c r="F528" s="507"/>
      <c r="G528" s="507"/>
      <c r="H528" s="506"/>
      <c r="I528" s="506"/>
      <c r="J528" s="506"/>
      <c r="K528" s="506"/>
      <c r="L528" s="506"/>
      <c r="M528" s="506"/>
      <c r="N528" s="506"/>
      <c r="O528" s="506"/>
      <c r="P528" s="557"/>
      <c r="Q528" s="506"/>
      <c r="R528" s="558"/>
      <c r="S528" s="506"/>
      <c r="T528" s="506"/>
      <c r="U528" s="506"/>
      <c r="V528" s="604"/>
      <c r="W528" s="506"/>
      <c r="X528" s="506"/>
      <c r="Y528" s="557"/>
      <c r="Z528" s="506"/>
      <c r="AA528" s="507"/>
      <c r="AB528" s="507"/>
      <c r="AC528" s="507"/>
      <c r="AD528" s="507"/>
      <c r="AE528" s="507"/>
      <c r="AF528" s="507"/>
      <c r="AG528" s="507"/>
      <c r="AH528" s="507"/>
      <c r="AI528" s="507"/>
      <c r="AJ528" s="507"/>
      <c r="AK528" s="507"/>
      <c r="AL528" s="507"/>
      <c r="AM528" s="507"/>
      <c r="AN528" s="507"/>
      <c r="AO528" s="507"/>
      <c r="AP528" s="507"/>
      <c r="AQ528" s="563"/>
      <c r="AR528" s="563"/>
      <c r="AS528" s="507"/>
      <c r="AT528" s="507"/>
      <c r="AU528" s="507"/>
      <c r="AV528" s="507"/>
      <c r="AW528" s="507"/>
      <c r="AX528" s="507"/>
      <c r="AY528" s="507"/>
      <c r="AZ528" s="507"/>
      <c r="BA528" s="507"/>
      <c r="BB528" s="507"/>
      <c r="BC528" s="507"/>
      <c r="BD528" s="507"/>
      <c r="BE528" s="507"/>
      <c r="BF528" s="507"/>
      <c r="BG528" s="507"/>
      <c r="BH528" s="507"/>
      <c r="BI528" s="507"/>
      <c r="BJ528" s="507"/>
      <c r="BK528" s="507"/>
      <c r="BL528" s="507"/>
      <c r="BM528" s="507"/>
    </row>
    <row r="529" spans="1:65" ht="27" customHeight="1" x14ac:dyDescent="0.2">
      <c r="A529" s="564"/>
      <c r="B529" s="507"/>
      <c r="C529" s="507"/>
      <c r="D529" s="507"/>
      <c r="E529" s="507"/>
      <c r="F529" s="507"/>
      <c r="G529" s="507"/>
      <c r="H529" s="506"/>
      <c r="I529" s="506"/>
      <c r="J529" s="506"/>
      <c r="K529" s="506"/>
      <c r="L529" s="506"/>
      <c r="M529" s="506"/>
      <c r="N529" s="506"/>
      <c r="O529" s="506"/>
      <c r="P529" s="557"/>
      <c r="Q529" s="506"/>
      <c r="R529" s="558"/>
      <c r="S529" s="506"/>
      <c r="T529" s="506"/>
      <c r="U529" s="506"/>
      <c r="V529" s="604"/>
      <c r="W529" s="506"/>
      <c r="X529" s="506"/>
      <c r="Y529" s="557"/>
      <c r="Z529" s="506"/>
      <c r="AA529" s="507"/>
      <c r="AB529" s="507"/>
      <c r="AC529" s="507"/>
      <c r="AD529" s="507"/>
      <c r="AE529" s="507"/>
      <c r="AF529" s="507"/>
      <c r="AG529" s="507"/>
      <c r="AH529" s="507"/>
      <c r="AI529" s="507"/>
      <c r="AJ529" s="507"/>
      <c r="AK529" s="507"/>
      <c r="AL529" s="507"/>
      <c r="AM529" s="507"/>
      <c r="AN529" s="507"/>
      <c r="AO529" s="507"/>
      <c r="AP529" s="507"/>
      <c r="AQ529" s="563"/>
      <c r="AR529" s="563"/>
      <c r="AS529" s="507"/>
      <c r="AT529" s="507"/>
      <c r="AU529" s="507"/>
      <c r="AV529" s="507"/>
      <c r="AW529" s="507"/>
      <c r="AX529" s="507"/>
      <c r="AY529" s="507"/>
      <c r="AZ529" s="507"/>
      <c r="BA529" s="507"/>
      <c r="BB529" s="507"/>
      <c r="BC529" s="507"/>
      <c r="BD529" s="507"/>
      <c r="BE529" s="507"/>
      <c r="BF529" s="507"/>
      <c r="BG529" s="507"/>
      <c r="BH529" s="507"/>
      <c r="BI529" s="507"/>
      <c r="BJ529" s="507"/>
      <c r="BK529" s="507"/>
      <c r="BL529" s="507"/>
      <c r="BM529" s="507"/>
    </row>
    <row r="530" spans="1:65" ht="27" customHeight="1" x14ac:dyDescent="0.2">
      <c r="A530" s="564"/>
      <c r="B530" s="507"/>
      <c r="C530" s="507"/>
      <c r="D530" s="507"/>
      <c r="E530" s="507"/>
      <c r="F530" s="507"/>
      <c r="G530" s="507"/>
      <c r="H530" s="506"/>
      <c r="I530" s="506"/>
      <c r="J530" s="506"/>
      <c r="K530" s="506"/>
      <c r="L530" s="506"/>
      <c r="M530" s="506"/>
      <c r="N530" s="506"/>
      <c r="O530" s="506"/>
      <c r="P530" s="557"/>
      <c r="Q530" s="506"/>
      <c r="R530" s="558"/>
      <c r="S530" s="506"/>
      <c r="T530" s="506"/>
      <c r="U530" s="506"/>
      <c r="V530" s="604"/>
      <c r="W530" s="506"/>
      <c r="X530" s="506"/>
      <c r="Y530" s="557"/>
      <c r="Z530" s="506"/>
      <c r="AA530" s="507"/>
      <c r="AB530" s="507"/>
      <c r="AC530" s="507"/>
      <c r="AD530" s="507"/>
      <c r="AE530" s="507"/>
      <c r="AF530" s="507"/>
      <c r="AG530" s="507"/>
      <c r="AH530" s="507"/>
      <c r="AI530" s="507"/>
      <c r="AJ530" s="507"/>
      <c r="AK530" s="507"/>
      <c r="AL530" s="507"/>
      <c r="AM530" s="507"/>
      <c r="AN530" s="507"/>
      <c r="AO530" s="507"/>
      <c r="AP530" s="507"/>
      <c r="AQ530" s="563"/>
      <c r="AR530" s="563"/>
      <c r="AS530" s="507"/>
      <c r="AT530" s="507"/>
      <c r="AU530" s="507"/>
      <c r="AV530" s="507"/>
      <c r="AW530" s="507"/>
      <c r="AX530" s="507"/>
      <c r="AY530" s="507"/>
      <c r="AZ530" s="507"/>
      <c r="BA530" s="507"/>
      <c r="BB530" s="507"/>
      <c r="BC530" s="507"/>
      <c r="BD530" s="507"/>
      <c r="BE530" s="507"/>
      <c r="BF530" s="507"/>
      <c r="BG530" s="507"/>
      <c r="BH530" s="507"/>
      <c r="BI530" s="507"/>
      <c r="BJ530" s="507"/>
      <c r="BK530" s="507"/>
      <c r="BL530" s="507"/>
      <c r="BM530" s="507"/>
    </row>
    <row r="531" spans="1:65" ht="27" customHeight="1" x14ac:dyDescent="0.2">
      <c r="A531" s="564"/>
      <c r="B531" s="507"/>
      <c r="C531" s="507"/>
      <c r="D531" s="507"/>
      <c r="E531" s="507"/>
      <c r="F531" s="507"/>
      <c r="G531" s="507"/>
      <c r="H531" s="506"/>
      <c r="I531" s="506"/>
      <c r="J531" s="506"/>
      <c r="K531" s="506"/>
      <c r="L531" s="506"/>
      <c r="M531" s="506"/>
      <c r="N531" s="506"/>
      <c r="O531" s="506"/>
      <c r="P531" s="557"/>
      <c r="Q531" s="506"/>
      <c r="R531" s="558"/>
      <c r="S531" s="506"/>
      <c r="T531" s="506"/>
      <c r="U531" s="506"/>
      <c r="V531" s="604"/>
      <c r="W531" s="506"/>
      <c r="X531" s="506"/>
      <c r="Y531" s="557"/>
      <c r="Z531" s="506"/>
      <c r="AA531" s="507"/>
      <c r="AB531" s="507"/>
      <c r="AC531" s="507"/>
      <c r="AD531" s="507"/>
      <c r="AE531" s="507"/>
      <c r="AF531" s="507"/>
      <c r="AG531" s="507"/>
      <c r="AH531" s="507"/>
      <c r="AI531" s="507"/>
      <c r="AJ531" s="507"/>
      <c r="AK531" s="507"/>
      <c r="AL531" s="507"/>
      <c r="AM531" s="507"/>
      <c r="AN531" s="507"/>
      <c r="AO531" s="507"/>
      <c r="AP531" s="507"/>
      <c r="AQ531" s="563"/>
      <c r="AR531" s="563"/>
      <c r="AS531" s="507"/>
      <c r="AT531" s="507"/>
      <c r="AU531" s="507"/>
      <c r="AV531" s="507"/>
      <c r="AW531" s="507"/>
      <c r="AX531" s="507"/>
      <c r="AY531" s="507"/>
      <c r="AZ531" s="507"/>
      <c r="BA531" s="507"/>
      <c r="BB531" s="507"/>
      <c r="BC531" s="507"/>
      <c r="BD531" s="507"/>
      <c r="BE531" s="507"/>
      <c r="BF531" s="507"/>
      <c r="BG531" s="507"/>
      <c r="BH531" s="507"/>
      <c r="BI531" s="507"/>
      <c r="BJ531" s="507"/>
      <c r="BK531" s="507"/>
      <c r="BL531" s="507"/>
      <c r="BM531" s="507"/>
    </row>
    <row r="532" spans="1:65" ht="27" customHeight="1" x14ac:dyDescent="0.2">
      <c r="A532" s="564"/>
      <c r="B532" s="507"/>
      <c r="C532" s="507"/>
      <c r="D532" s="507"/>
      <c r="E532" s="507"/>
      <c r="F532" s="507"/>
      <c r="G532" s="507"/>
      <c r="H532" s="506"/>
      <c r="I532" s="506"/>
      <c r="J532" s="506"/>
      <c r="K532" s="506"/>
      <c r="L532" s="506"/>
      <c r="M532" s="506"/>
      <c r="N532" s="506"/>
      <c r="O532" s="506"/>
      <c r="P532" s="557"/>
      <c r="Q532" s="506"/>
      <c r="R532" s="558"/>
      <c r="S532" s="506"/>
      <c r="T532" s="506"/>
      <c r="U532" s="506"/>
      <c r="V532" s="604"/>
      <c r="W532" s="506"/>
      <c r="X532" s="506"/>
      <c r="Y532" s="557"/>
      <c r="Z532" s="506"/>
      <c r="AA532" s="507"/>
      <c r="AB532" s="507"/>
      <c r="AC532" s="507"/>
      <c r="AD532" s="507"/>
      <c r="AE532" s="507"/>
      <c r="AF532" s="507"/>
      <c r="AG532" s="507"/>
      <c r="AH532" s="507"/>
      <c r="AI532" s="507"/>
      <c r="AJ532" s="507"/>
      <c r="AK532" s="507"/>
      <c r="AL532" s="507"/>
      <c r="AM532" s="507"/>
      <c r="AN532" s="507"/>
      <c r="AO532" s="507"/>
      <c r="AP532" s="507"/>
      <c r="AQ532" s="563"/>
      <c r="AR532" s="563"/>
      <c r="AS532" s="507"/>
      <c r="AT532" s="507"/>
      <c r="AU532" s="507"/>
      <c r="AV532" s="507"/>
      <c r="AW532" s="507"/>
      <c r="AX532" s="507"/>
      <c r="AY532" s="507"/>
      <c r="AZ532" s="507"/>
      <c r="BA532" s="507"/>
      <c r="BB532" s="507"/>
      <c r="BC532" s="507"/>
      <c r="BD532" s="507"/>
      <c r="BE532" s="507"/>
      <c r="BF532" s="507"/>
      <c r="BG532" s="507"/>
      <c r="BH532" s="507"/>
      <c r="BI532" s="507"/>
      <c r="BJ532" s="507"/>
      <c r="BK532" s="507"/>
      <c r="BL532" s="507"/>
      <c r="BM532" s="507"/>
    </row>
    <row r="533" spans="1:65" ht="27" customHeight="1" x14ac:dyDescent="0.2">
      <c r="A533" s="564"/>
      <c r="B533" s="507"/>
      <c r="C533" s="507"/>
      <c r="D533" s="507"/>
      <c r="E533" s="507"/>
      <c r="F533" s="507"/>
      <c r="G533" s="507"/>
      <c r="H533" s="506"/>
      <c r="I533" s="506"/>
      <c r="J533" s="506"/>
      <c r="K533" s="506"/>
      <c r="L533" s="506"/>
      <c r="M533" s="506"/>
      <c r="N533" s="506"/>
      <c r="O533" s="506"/>
      <c r="P533" s="557"/>
      <c r="Q533" s="506"/>
      <c r="R533" s="558"/>
      <c r="S533" s="506"/>
      <c r="T533" s="506"/>
      <c r="U533" s="506"/>
      <c r="V533" s="604"/>
      <c r="W533" s="506"/>
      <c r="X533" s="506"/>
      <c r="Y533" s="557"/>
      <c r="Z533" s="506"/>
      <c r="AA533" s="507"/>
      <c r="AB533" s="507"/>
      <c r="AC533" s="507"/>
      <c r="AD533" s="507"/>
      <c r="AE533" s="507"/>
      <c r="AF533" s="507"/>
      <c r="AG533" s="507"/>
      <c r="AH533" s="507"/>
      <c r="AI533" s="507"/>
      <c r="AJ533" s="507"/>
      <c r="AK533" s="507"/>
      <c r="AL533" s="507"/>
      <c r="AM533" s="507"/>
      <c r="AN533" s="507"/>
      <c r="AO533" s="507"/>
      <c r="AP533" s="507"/>
      <c r="AQ533" s="563"/>
      <c r="AR533" s="563"/>
      <c r="AS533" s="507"/>
      <c r="AT533" s="507"/>
      <c r="AU533" s="507"/>
      <c r="AV533" s="507"/>
      <c r="AW533" s="507"/>
      <c r="AX533" s="507"/>
      <c r="AY533" s="507"/>
      <c r="AZ533" s="507"/>
      <c r="BA533" s="507"/>
      <c r="BB533" s="507"/>
      <c r="BC533" s="507"/>
      <c r="BD533" s="507"/>
      <c r="BE533" s="507"/>
      <c r="BF533" s="507"/>
      <c r="BG533" s="507"/>
      <c r="BH533" s="507"/>
      <c r="BI533" s="507"/>
      <c r="BJ533" s="507"/>
      <c r="BK533" s="507"/>
      <c r="BL533" s="507"/>
      <c r="BM533" s="507"/>
    </row>
    <row r="534" spans="1:65" ht="27" customHeight="1" x14ac:dyDescent="0.2">
      <c r="A534" s="564"/>
      <c r="B534" s="507"/>
      <c r="C534" s="507"/>
      <c r="D534" s="507"/>
      <c r="E534" s="507"/>
      <c r="F534" s="507"/>
      <c r="G534" s="507"/>
      <c r="H534" s="506"/>
      <c r="I534" s="506"/>
      <c r="J534" s="506"/>
      <c r="K534" s="506"/>
      <c r="L534" s="506"/>
      <c r="M534" s="506"/>
      <c r="N534" s="506"/>
      <c r="O534" s="506"/>
      <c r="P534" s="557"/>
      <c r="Q534" s="506"/>
      <c r="R534" s="558"/>
      <c r="S534" s="506"/>
      <c r="T534" s="506"/>
      <c r="U534" s="506"/>
      <c r="V534" s="604"/>
      <c r="W534" s="506"/>
      <c r="X534" s="506"/>
      <c r="Y534" s="557"/>
      <c r="Z534" s="506"/>
      <c r="AA534" s="507"/>
      <c r="AB534" s="507"/>
      <c r="AC534" s="507"/>
      <c r="AD534" s="507"/>
      <c r="AE534" s="507"/>
      <c r="AF534" s="507"/>
      <c r="AG534" s="507"/>
      <c r="AH534" s="507"/>
      <c r="AI534" s="507"/>
      <c r="AJ534" s="507"/>
      <c r="AK534" s="507"/>
      <c r="AL534" s="507"/>
      <c r="AM534" s="507"/>
      <c r="AN534" s="507"/>
      <c r="AO534" s="507"/>
      <c r="AP534" s="507"/>
      <c r="AQ534" s="563"/>
      <c r="AR534" s="563"/>
      <c r="AS534" s="507"/>
      <c r="AT534" s="507"/>
      <c r="AU534" s="507"/>
      <c r="AV534" s="507"/>
      <c r="AW534" s="507"/>
      <c r="AX534" s="507"/>
      <c r="AY534" s="507"/>
      <c r="AZ534" s="507"/>
      <c r="BA534" s="507"/>
      <c r="BB534" s="507"/>
      <c r="BC534" s="507"/>
      <c r="BD534" s="507"/>
      <c r="BE534" s="507"/>
      <c r="BF534" s="507"/>
      <c r="BG534" s="507"/>
      <c r="BH534" s="507"/>
      <c r="BI534" s="507"/>
      <c r="BJ534" s="507"/>
      <c r="BK534" s="507"/>
      <c r="BL534" s="507"/>
      <c r="BM534" s="507"/>
    </row>
    <row r="535" spans="1:65" ht="27" customHeight="1" x14ac:dyDescent="0.2">
      <c r="A535" s="564"/>
      <c r="B535" s="507"/>
      <c r="C535" s="507"/>
      <c r="D535" s="507"/>
      <c r="E535" s="507"/>
      <c r="F535" s="507"/>
      <c r="G535" s="507"/>
      <c r="H535" s="506"/>
      <c r="I535" s="506"/>
      <c r="J535" s="506"/>
      <c r="K535" s="506"/>
      <c r="L535" s="506"/>
      <c r="M535" s="506"/>
      <c r="N535" s="506"/>
      <c r="O535" s="506"/>
      <c r="P535" s="557"/>
      <c r="Q535" s="506"/>
      <c r="R535" s="558"/>
      <c r="S535" s="506"/>
      <c r="T535" s="506"/>
      <c r="U535" s="506"/>
      <c r="V535" s="604"/>
      <c r="W535" s="506"/>
      <c r="X535" s="506"/>
      <c r="Y535" s="557"/>
      <c r="Z535" s="506"/>
      <c r="AA535" s="507"/>
      <c r="AB535" s="507"/>
      <c r="AC535" s="507"/>
      <c r="AD535" s="507"/>
      <c r="AE535" s="507"/>
      <c r="AF535" s="507"/>
      <c r="AG535" s="507"/>
      <c r="AH535" s="507"/>
      <c r="AI535" s="507"/>
      <c r="AJ535" s="507"/>
      <c r="AK535" s="507"/>
      <c r="AL535" s="507"/>
      <c r="AM535" s="507"/>
      <c r="AN535" s="507"/>
      <c r="AO535" s="507"/>
      <c r="AP535" s="507"/>
      <c r="AQ535" s="563"/>
      <c r="AR535" s="563"/>
      <c r="AS535" s="507"/>
      <c r="AT535" s="507"/>
      <c r="AU535" s="507"/>
      <c r="AV535" s="507"/>
      <c r="AW535" s="507"/>
      <c r="AX535" s="507"/>
      <c r="AY535" s="507"/>
      <c r="AZ535" s="507"/>
      <c r="BA535" s="507"/>
      <c r="BB535" s="507"/>
      <c r="BC535" s="507"/>
      <c r="BD535" s="507"/>
      <c r="BE535" s="507"/>
      <c r="BF535" s="507"/>
      <c r="BG535" s="507"/>
      <c r="BH535" s="507"/>
      <c r="BI535" s="507"/>
      <c r="BJ535" s="507"/>
      <c r="BK535" s="507"/>
      <c r="BL535" s="507"/>
      <c r="BM535" s="507"/>
    </row>
    <row r="536" spans="1:65" ht="27" customHeight="1" x14ac:dyDescent="0.2">
      <c r="A536" s="564"/>
      <c r="B536" s="507"/>
      <c r="C536" s="507"/>
      <c r="D536" s="507"/>
      <c r="E536" s="507"/>
      <c r="F536" s="507"/>
      <c r="G536" s="507"/>
      <c r="H536" s="506"/>
      <c r="I536" s="506"/>
      <c r="J536" s="506"/>
      <c r="K536" s="506"/>
      <c r="L536" s="506"/>
      <c r="M536" s="506"/>
      <c r="N536" s="506"/>
      <c r="O536" s="506"/>
      <c r="P536" s="557"/>
      <c r="Q536" s="506"/>
      <c r="R536" s="558"/>
      <c r="S536" s="506"/>
      <c r="T536" s="506"/>
      <c r="U536" s="506"/>
      <c r="V536" s="604"/>
      <c r="W536" s="506"/>
      <c r="X536" s="506"/>
      <c r="Y536" s="557"/>
      <c r="Z536" s="506"/>
      <c r="AA536" s="507"/>
      <c r="AB536" s="507"/>
      <c r="AC536" s="507"/>
      <c r="AD536" s="507"/>
      <c r="AE536" s="507"/>
      <c r="AF536" s="507"/>
      <c r="AG536" s="507"/>
      <c r="AH536" s="507"/>
      <c r="AI536" s="507"/>
      <c r="AJ536" s="507"/>
      <c r="AK536" s="507"/>
      <c r="AL536" s="507"/>
      <c r="AM536" s="507"/>
      <c r="AN536" s="507"/>
      <c r="AO536" s="507"/>
      <c r="AP536" s="507"/>
      <c r="AQ536" s="563"/>
      <c r="AR536" s="563"/>
      <c r="AS536" s="507"/>
      <c r="AT536" s="507"/>
      <c r="AU536" s="507"/>
      <c r="AV536" s="507"/>
      <c r="AW536" s="507"/>
      <c r="AX536" s="507"/>
      <c r="AY536" s="507"/>
      <c r="AZ536" s="507"/>
      <c r="BA536" s="507"/>
      <c r="BB536" s="507"/>
      <c r="BC536" s="507"/>
      <c r="BD536" s="507"/>
      <c r="BE536" s="507"/>
      <c r="BF536" s="507"/>
      <c r="BG536" s="507"/>
      <c r="BH536" s="507"/>
      <c r="BI536" s="507"/>
      <c r="BJ536" s="507"/>
      <c r="BK536" s="507"/>
      <c r="BL536" s="507"/>
      <c r="BM536" s="507"/>
    </row>
    <row r="537" spans="1:65" ht="27" customHeight="1" x14ac:dyDescent="0.2">
      <c r="A537" s="564"/>
      <c r="B537" s="507"/>
      <c r="C537" s="507"/>
      <c r="D537" s="507"/>
      <c r="E537" s="507"/>
      <c r="F537" s="507"/>
      <c r="G537" s="507"/>
      <c r="H537" s="506"/>
      <c r="I537" s="506"/>
      <c r="J537" s="506"/>
      <c r="K537" s="506"/>
      <c r="L537" s="506"/>
      <c r="M537" s="506"/>
      <c r="N537" s="506"/>
      <c r="O537" s="506"/>
      <c r="P537" s="557"/>
      <c r="Q537" s="506"/>
      <c r="R537" s="558"/>
      <c r="S537" s="506"/>
      <c r="T537" s="506"/>
      <c r="U537" s="506"/>
      <c r="V537" s="604"/>
      <c r="W537" s="506"/>
      <c r="X537" s="506"/>
      <c r="Y537" s="557"/>
      <c r="Z537" s="506"/>
      <c r="AA537" s="507"/>
      <c r="AB537" s="507"/>
      <c r="AC537" s="507"/>
      <c r="AD537" s="507"/>
      <c r="AE537" s="507"/>
      <c r="AF537" s="507"/>
      <c r="AG537" s="507"/>
      <c r="AH537" s="507"/>
      <c r="AI537" s="507"/>
      <c r="AJ537" s="507"/>
      <c r="AK537" s="507"/>
      <c r="AL537" s="507"/>
      <c r="AM537" s="507"/>
      <c r="AN537" s="507"/>
      <c r="AO537" s="507"/>
      <c r="AP537" s="507"/>
      <c r="AQ537" s="563"/>
      <c r="AR537" s="563"/>
      <c r="AS537" s="507"/>
      <c r="AT537" s="507"/>
      <c r="AU537" s="507"/>
      <c r="AV537" s="507"/>
      <c r="AW537" s="507"/>
      <c r="AX537" s="507"/>
      <c r="AY537" s="507"/>
      <c r="AZ537" s="507"/>
      <c r="BA537" s="507"/>
      <c r="BB537" s="507"/>
      <c r="BC537" s="507"/>
      <c r="BD537" s="507"/>
      <c r="BE537" s="507"/>
      <c r="BF537" s="507"/>
      <c r="BG537" s="507"/>
      <c r="BH537" s="507"/>
      <c r="BI537" s="507"/>
      <c r="BJ537" s="507"/>
      <c r="BK537" s="507"/>
      <c r="BL537" s="507"/>
      <c r="BM537" s="507"/>
    </row>
    <row r="538" spans="1:65" ht="27" customHeight="1" x14ac:dyDescent="0.2">
      <c r="A538" s="564"/>
      <c r="B538" s="507"/>
      <c r="C538" s="507"/>
      <c r="D538" s="507"/>
      <c r="E538" s="507"/>
      <c r="F538" s="507"/>
      <c r="G538" s="507"/>
      <c r="H538" s="506"/>
      <c r="I538" s="506"/>
      <c r="J538" s="506"/>
      <c r="K538" s="506"/>
      <c r="L538" s="506"/>
      <c r="M538" s="506"/>
      <c r="N538" s="506"/>
      <c r="O538" s="506"/>
      <c r="P538" s="557"/>
      <c r="Q538" s="506"/>
      <c r="R538" s="558"/>
      <c r="S538" s="506"/>
      <c r="T538" s="506"/>
      <c r="U538" s="506"/>
      <c r="V538" s="604"/>
      <c r="W538" s="506"/>
      <c r="X538" s="506"/>
      <c r="Y538" s="557"/>
      <c r="Z538" s="506"/>
      <c r="AA538" s="507"/>
      <c r="AB538" s="507"/>
      <c r="AC538" s="507"/>
      <c r="AD538" s="507"/>
      <c r="AE538" s="507"/>
      <c r="AF538" s="507"/>
      <c r="AG538" s="507"/>
      <c r="AH538" s="507"/>
      <c r="AI538" s="507"/>
      <c r="AJ538" s="507"/>
      <c r="AK538" s="507"/>
      <c r="AL538" s="507"/>
      <c r="AM538" s="507"/>
      <c r="AN538" s="507"/>
      <c r="AO538" s="507"/>
      <c r="AP538" s="507"/>
      <c r="AQ538" s="563"/>
      <c r="AR538" s="563"/>
      <c r="AS538" s="507"/>
      <c r="AT538" s="507"/>
      <c r="AU538" s="507"/>
      <c r="AV538" s="507"/>
      <c r="AW538" s="507"/>
      <c r="AX538" s="507"/>
      <c r="AY538" s="507"/>
      <c r="AZ538" s="507"/>
      <c r="BA538" s="507"/>
      <c r="BB538" s="507"/>
      <c r="BC538" s="507"/>
      <c r="BD538" s="507"/>
      <c r="BE538" s="507"/>
      <c r="BF538" s="507"/>
      <c r="BG538" s="507"/>
      <c r="BH538" s="507"/>
      <c r="BI538" s="507"/>
      <c r="BJ538" s="507"/>
      <c r="BK538" s="507"/>
      <c r="BL538" s="507"/>
      <c r="BM538" s="507"/>
    </row>
    <row r="539" spans="1:65" ht="27" customHeight="1" x14ac:dyDescent="0.2">
      <c r="A539" s="564"/>
      <c r="B539" s="507"/>
      <c r="C539" s="507"/>
      <c r="D539" s="507"/>
      <c r="E539" s="507"/>
      <c r="F539" s="507"/>
      <c r="G539" s="507"/>
      <c r="H539" s="506"/>
      <c r="I539" s="506"/>
      <c r="J539" s="506"/>
      <c r="K539" s="506"/>
      <c r="L539" s="506"/>
      <c r="M539" s="506"/>
      <c r="N539" s="506"/>
      <c r="O539" s="506"/>
      <c r="P539" s="557"/>
      <c r="Q539" s="506"/>
      <c r="R539" s="558"/>
      <c r="S539" s="506"/>
      <c r="T539" s="506"/>
      <c r="U539" s="506"/>
      <c r="V539" s="604"/>
      <c r="W539" s="506"/>
      <c r="X539" s="506"/>
      <c r="Y539" s="557"/>
      <c r="Z539" s="506"/>
      <c r="AA539" s="507"/>
      <c r="AB539" s="507"/>
      <c r="AC539" s="507"/>
      <c r="AD539" s="507"/>
      <c r="AE539" s="507"/>
      <c r="AF539" s="507"/>
      <c r="AG539" s="507"/>
      <c r="AH539" s="507"/>
      <c r="AI539" s="507"/>
      <c r="AJ539" s="507"/>
      <c r="AK539" s="507"/>
      <c r="AL539" s="507"/>
      <c r="AM539" s="507"/>
      <c r="AN539" s="507"/>
      <c r="AO539" s="507"/>
      <c r="AP539" s="507"/>
      <c r="AQ539" s="563"/>
      <c r="AR539" s="563"/>
      <c r="AS539" s="507"/>
      <c r="AT539" s="507"/>
      <c r="AU539" s="507"/>
      <c r="AV539" s="507"/>
      <c r="AW539" s="507"/>
      <c r="AX539" s="507"/>
      <c r="AY539" s="507"/>
      <c r="AZ539" s="507"/>
      <c r="BA539" s="507"/>
      <c r="BB539" s="507"/>
      <c r="BC539" s="507"/>
      <c r="BD539" s="507"/>
      <c r="BE539" s="507"/>
      <c r="BF539" s="507"/>
      <c r="BG539" s="507"/>
      <c r="BH539" s="507"/>
      <c r="BI539" s="507"/>
      <c r="BJ539" s="507"/>
      <c r="BK539" s="507"/>
      <c r="BL539" s="507"/>
      <c r="BM539" s="507"/>
    </row>
    <row r="540" spans="1:65" ht="27" customHeight="1" x14ac:dyDescent="0.2">
      <c r="A540" s="564"/>
      <c r="B540" s="507"/>
      <c r="C540" s="507"/>
      <c r="D540" s="507"/>
      <c r="E540" s="507"/>
      <c r="F540" s="507"/>
      <c r="G540" s="507"/>
      <c r="H540" s="506"/>
      <c r="I540" s="506"/>
      <c r="J540" s="506"/>
      <c r="K540" s="506"/>
      <c r="L540" s="506"/>
      <c r="M540" s="506"/>
      <c r="N540" s="506"/>
      <c r="O540" s="506"/>
      <c r="P540" s="557"/>
      <c r="Q540" s="506"/>
      <c r="R540" s="558"/>
      <c r="S540" s="506"/>
      <c r="T540" s="506"/>
      <c r="U540" s="506"/>
      <c r="V540" s="604"/>
      <c r="W540" s="506"/>
      <c r="X540" s="506"/>
      <c r="Y540" s="557"/>
      <c r="Z540" s="506"/>
      <c r="AA540" s="507"/>
      <c r="AB540" s="507"/>
      <c r="AC540" s="507"/>
      <c r="AD540" s="507"/>
      <c r="AE540" s="507"/>
      <c r="AF540" s="507"/>
      <c r="AG540" s="507"/>
      <c r="AH540" s="507"/>
      <c r="AI540" s="507"/>
      <c r="AJ540" s="507"/>
      <c r="AK540" s="507"/>
      <c r="AL540" s="507"/>
      <c r="AM540" s="507"/>
      <c r="AN540" s="507"/>
      <c r="AO540" s="507"/>
      <c r="AP540" s="507"/>
      <c r="AQ540" s="563"/>
      <c r="AR540" s="563"/>
      <c r="AS540" s="507"/>
      <c r="AT540" s="507"/>
      <c r="AU540" s="507"/>
      <c r="AV540" s="507"/>
      <c r="AW540" s="507"/>
      <c r="AX540" s="507"/>
      <c r="AY540" s="507"/>
      <c r="AZ540" s="507"/>
      <c r="BA540" s="507"/>
      <c r="BB540" s="507"/>
      <c r="BC540" s="507"/>
      <c r="BD540" s="507"/>
      <c r="BE540" s="507"/>
      <c r="BF540" s="507"/>
      <c r="BG540" s="507"/>
      <c r="BH540" s="507"/>
      <c r="BI540" s="507"/>
      <c r="BJ540" s="507"/>
      <c r="BK540" s="507"/>
      <c r="BL540" s="507"/>
      <c r="BM540" s="507"/>
    </row>
    <row r="541" spans="1:65" ht="27" customHeight="1" x14ac:dyDescent="0.2">
      <c r="A541" s="564"/>
      <c r="B541" s="507"/>
      <c r="C541" s="507"/>
      <c r="D541" s="507"/>
      <c r="E541" s="507"/>
      <c r="F541" s="507"/>
      <c r="G541" s="507"/>
      <c r="H541" s="506"/>
      <c r="I541" s="506"/>
      <c r="J541" s="506"/>
      <c r="K541" s="506"/>
      <c r="L541" s="506"/>
      <c r="M541" s="506"/>
      <c r="N541" s="506"/>
      <c r="O541" s="506"/>
      <c r="P541" s="557"/>
      <c r="Q541" s="506"/>
      <c r="R541" s="558"/>
      <c r="S541" s="506"/>
      <c r="T541" s="506"/>
      <c r="U541" s="506"/>
      <c r="V541" s="604"/>
      <c r="W541" s="506"/>
      <c r="X541" s="506"/>
      <c r="Y541" s="557"/>
      <c r="Z541" s="506"/>
      <c r="AA541" s="507"/>
      <c r="AB541" s="507"/>
      <c r="AC541" s="507"/>
      <c r="AD541" s="507"/>
      <c r="AE541" s="507"/>
      <c r="AF541" s="507"/>
      <c r="AG541" s="507"/>
      <c r="AH541" s="507"/>
      <c r="AI541" s="507"/>
      <c r="AJ541" s="507"/>
      <c r="AK541" s="507"/>
      <c r="AL541" s="507"/>
      <c r="AM541" s="507"/>
      <c r="AN541" s="507"/>
      <c r="AO541" s="507"/>
      <c r="AP541" s="507"/>
      <c r="AQ541" s="563"/>
      <c r="AR541" s="563"/>
      <c r="AS541" s="507"/>
      <c r="AT541" s="507"/>
      <c r="AU541" s="507"/>
      <c r="AV541" s="507"/>
      <c r="AW541" s="507"/>
      <c r="AX541" s="507"/>
      <c r="AY541" s="507"/>
      <c r="AZ541" s="507"/>
      <c r="BA541" s="507"/>
      <c r="BB541" s="507"/>
      <c r="BC541" s="507"/>
      <c r="BD541" s="507"/>
      <c r="BE541" s="507"/>
      <c r="BF541" s="507"/>
      <c r="BG541" s="507"/>
      <c r="BH541" s="507"/>
      <c r="BI541" s="507"/>
      <c r="BJ541" s="507"/>
      <c r="BK541" s="507"/>
      <c r="BL541" s="507"/>
      <c r="BM541" s="507"/>
    </row>
    <row r="542" spans="1:65" ht="27" customHeight="1" x14ac:dyDescent="0.2">
      <c r="A542" s="564"/>
      <c r="B542" s="507"/>
      <c r="C542" s="507"/>
      <c r="D542" s="507"/>
      <c r="E542" s="507"/>
      <c r="F542" s="507"/>
      <c r="G542" s="507"/>
      <c r="H542" s="506"/>
      <c r="I542" s="506"/>
      <c r="J542" s="506"/>
      <c r="K542" s="506"/>
      <c r="L542" s="506"/>
      <c r="M542" s="506"/>
      <c r="N542" s="506"/>
      <c r="O542" s="506"/>
      <c r="P542" s="557"/>
      <c r="Q542" s="506"/>
      <c r="R542" s="558"/>
      <c r="S542" s="506"/>
      <c r="T542" s="506"/>
      <c r="U542" s="506"/>
      <c r="V542" s="604"/>
      <c r="W542" s="506"/>
      <c r="X542" s="506"/>
      <c r="Y542" s="557"/>
      <c r="Z542" s="506"/>
      <c r="AA542" s="507"/>
      <c r="AB542" s="507"/>
      <c r="AC542" s="507"/>
      <c r="AD542" s="507"/>
      <c r="AE542" s="507"/>
      <c r="AF542" s="507"/>
      <c r="AG542" s="507"/>
      <c r="AH542" s="507"/>
      <c r="AI542" s="507"/>
      <c r="AJ542" s="507"/>
      <c r="AK542" s="507"/>
      <c r="AL542" s="507"/>
      <c r="AM542" s="507"/>
      <c r="AN542" s="507"/>
      <c r="AO542" s="507"/>
      <c r="AP542" s="507"/>
      <c r="AQ542" s="563"/>
      <c r="AR542" s="563"/>
      <c r="AS542" s="507"/>
      <c r="AT542" s="507"/>
      <c r="AU542" s="507"/>
      <c r="AV542" s="507"/>
      <c r="AW542" s="507"/>
      <c r="AX542" s="507"/>
      <c r="AY542" s="507"/>
      <c r="AZ542" s="507"/>
      <c r="BA542" s="507"/>
      <c r="BB542" s="507"/>
      <c r="BC542" s="507"/>
      <c r="BD542" s="507"/>
      <c r="BE542" s="507"/>
      <c r="BF542" s="507"/>
      <c r="BG542" s="507"/>
      <c r="BH542" s="507"/>
      <c r="BI542" s="507"/>
      <c r="BJ542" s="507"/>
      <c r="BK542" s="507"/>
      <c r="BL542" s="507"/>
      <c r="BM542" s="507"/>
    </row>
    <row r="543" spans="1:65" ht="27" customHeight="1" x14ac:dyDescent="0.2">
      <c r="A543" s="564"/>
      <c r="B543" s="507"/>
      <c r="C543" s="507"/>
      <c r="D543" s="507"/>
      <c r="E543" s="507"/>
      <c r="F543" s="507"/>
      <c r="G543" s="507"/>
      <c r="H543" s="506"/>
      <c r="I543" s="506"/>
      <c r="J543" s="506"/>
      <c r="K543" s="506"/>
      <c r="L543" s="506"/>
      <c r="M543" s="506"/>
      <c r="N543" s="506"/>
      <c r="O543" s="506"/>
      <c r="P543" s="557"/>
      <c r="Q543" s="506"/>
      <c r="R543" s="558"/>
      <c r="S543" s="506"/>
      <c r="T543" s="506"/>
      <c r="U543" s="506"/>
      <c r="V543" s="604"/>
      <c r="W543" s="506"/>
      <c r="X543" s="506"/>
      <c r="Y543" s="557"/>
      <c r="Z543" s="506"/>
      <c r="AA543" s="507"/>
      <c r="AB543" s="507"/>
      <c r="AC543" s="507"/>
      <c r="AD543" s="507"/>
      <c r="AE543" s="507"/>
      <c r="AF543" s="507"/>
      <c r="AG543" s="507"/>
      <c r="AH543" s="507"/>
      <c r="AI543" s="507"/>
      <c r="AJ543" s="507"/>
      <c r="AK543" s="507"/>
      <c r="AL543" s="507"/>
      <c r="AM543" s="507"/>
      <c r="AN543" s="507"/>
      <c r="AO543" s="507"/>
      <c r="AP543" s="507"/>
      <c r="AQ543" s="563"/>
      <c r="AR543" s="563"/>
      <c r="AS543" s="507"/>
      <c r="AT543" s="507"/>
      <c r="AU543" s="507"/>
      <c r="AV543" s="507"/>
      <c r="AW543" s="507"/>
      <c r="AX543" s="507"/>
      <c r="AY543" s="507"/>
      <c r="AZ543" s="507"/>
      <c r="BA543" s="507"/>
      <c r="BB543" s="507"/>
      <c r="BC543" s="507"/>
      <c r="BD543" s="507"/>
      <c r="BE543" s="507"/>
      <c r="BF543" s="507"/>
      <c r="BG543" s="507"/>
      <c r="BH543" s="507"/>
      <c r="BI543" s="507"/>
      <c r="BJ543" s="507"/>
      <c r="BK543" s="507"/>
      <c r="BL543" s="507"/>
      <c r="BM543" s="507"/>
    </row>
    <row r="544" spans="1:65" ht="27" customHeight="1" x14ac:dyDescent="0.2">
      <c r="A544" s="564"/>
      <c r="B544" s="507"/>
      <c r="C544" s="507"/>
      <c r="D544" s="507"/>
      <c r="E544" s="507"/>
      <c r="F544" s="507"/>
      <c r="G544" s="507"/>
      <c r="H544" s="506"/>
      <c r="I544" s="506"/>
      <c r="J544" s="506"/>
      <c r="K544" s="506"/>
      <c r="L544" s="506"/>
      <c r="M544" s="506"/>
      <c r="N544" s="506"/>
      <c r="O544" s="506"/>
      <c r="P544" s="557"/>
      <c r="Q544" s="506"/>
      <c r="R544" s="558"/>
      <c r="S544" s="506"/>
      <c r="T544" s="506"/>
      <c r="U544" s="506"/>
      <c r="V544" s="604"/>
      <c r="W544" s="506"/>
      <c r="X544" s="506"/>
      <c r="Y544" s="557"/>
      <c r="Z544" s="506"/>
      <c r="AA544" s="507"/>
      <c r="AB544" s="507"/>
      <c r="AC544" s="507"/>
      <c r="AD544" s="507"/>
      <c r="AE544" s="507"/>
      <c r="AF544" s="507"/>
      <c r="AG544" s="507"/>
      <c r="AH544" s="507"/>
      <c r="AI544" s="507"/>
      <c r="AJ544" s="507"/>
      <c r="AK544" s="507"/>
      <c r="AL544" s="507"/>
      <c r="AM544" s="507"/>
      <c r="AN544" s="507"/>
      <c r="AO544" s="507"/>
      <c r="AP544" s="507"/>
      <c r="AQ544" s="563"/>
      <c r="AR544" s="563"/>
      <c r="AS544" s="507"/>
      <c r="AT544" s="507"/>
      <c r="AU544" s="507"/>
      <c r="AV544" s="507"/>
      <c r="AW544" s="507"/>
      <c r="AX544" s="507"/>
      <c r="AY544" s="507"/>
      <c r="AZ544" s="507"/>
      <c r="BA544" s="507"/>
      <c r="BB544" s="507"/>
      <c r="BC544" s="507"/>
      <c r="BD544" s="507"/>
      <c r="BE544" s="507"/>
      <c r="BF544" s="507"/>
      <c r="BG544" s="507"/>
      <c r="BH544" s="507"/>
      <c r="BI544" s="507"/>
      <c r="BJ544" s="507"/>
      <c r="BK544" s="507"/>
      <c r="BL544" s="507"/>
      <c r="BM544" s="507"/>
    </row>
    <row r="545" spans="1:65" ht="27" customHeight="1" x14ac:dyDescent="0.2">
      <c r="A545" s="564"/>
      <c r="B545" s="507"/>
      <c r="C545" s="507"/>
      <c r="D545" s="507"/>
      <c r="E545" s="507"/>
      <c r="F545" s="507"/>
      <c r="G545" s="507"/>
      <c r="H545" s="506"/>
      <c r="I545" s="506"/>
      <c r="J545" s="506"/>
      <c r="K545" s="506"/>
      <c r="L545" s="506"/>
      <c r="M545" s="506"/>
      <c r="N545" s="506"/>
      <c r="O545" s="506"/>
      <c r="P545" s="557"/>
      <c r="Q545" s="506"/>
      <c r="R545" s="558"/>
      <c r="S545" s="506"/>
      <c r="T545" s="506"/>
      <c r="U545" s="506"/>
      <c r="V545" s="604"/>
      <c r="W545" s="506"/>
      <c r="X545" s="506"/>
      <c r="Y545" s="557"/>
      <c r="Z545" s="506"/>
      <c r="AA545" s="507"/>
      <c r="AB545" s="507"/>
      <c r="AC545" s="507"/>
      <c r="AD545" s="507"/>
      <c r="AE545" s="507"/>
      <c r="AF545" s="507"/>
      <c r="AG545" s="507"/>
      <c r="AH545" s="507"/>
      <c r="AI545" s="507"/>
      <c r="AJ545" s="507"/>
      <c r="AK545" s="507"/>
      <c r="AL545" s="507"/>
      <c r="AM545" s="507"/>
      <c r="AN545" s="507"/>
      <c r="AO545" s="507"/>
      <c r="AP545" s="507"/>
      <c r="AQ545" s="563"/>
      <c r="AR545" s="563"/>
      <c r="AS545" s="507"/>
      <c r="AT545" s="507"/>
      <c r="AU545" s="507"/>
      <c r="AV545" s="507"/>
      <c r="AW545" s="507"/>
      <c r="AX545" s="507"/>
      <c r="AY545" s="507"/>
      <c r="AZ545" s="507"/>
      <c r="BA545" s="507"/>
      <c r="BB545" s="507"/>
      <c r="BC545" s="507"/>
      <c r="BD545" s="507"/>
      <c r="BE545" s="507"/>
      <c r="BF545" s="507"/>
      <c r="BG545" s="507"/>
      <c r="BH545" s="507"/>
      <c r="BI545" s="507"/>
      <c r="BJ545" s="507"/>
      <c r="BK545" s="507"/>
      <c r="BL545" s="507"/>
      <c r="BM545" s="507"/>
    </row>
    <row r="546" spans="1:65" ht="27" customHeight="1" x14ac:dyDescent="0.2">
      <c r="A546" s="564"/>
      <c r="B546" s="507"/>
      <c r="C546" s="507"/>
      <c r="D546" s="507"/>
      <c r="E546" s="507"/>
      <c r="F546" s="507"/>
      <c r="G546" s="507"/>
      <c r="H546" s="506"/>
      <c r="I546" s="506"/>
      <c r="J546" s="506"/>
      <c r="K546" s="506"/>
      <c r="L546" s="506"/>
      <c r="M546" s="506"/>
      <c r="N546" s="506"/>
      <c r="O546" s="506"/>
      <c r="P546" s="557"/>
      <c r="Q546" s="506"/>
      <c r="R546" s="558"/>
      <c r="S546" s="506"/>
      <c r="T546" s="506"/>
      <c r="U546" s="506"/>
      <c r="V546" s="604"/>
      <c r="W546" s="506"/>
      <c r="X546" s="506"/>
      <c r="Y546" s="557"/>
      <c r="Z546" s="506"/>
      <c r="AA546" s="507"/>
      <c r="AB546" s="507"/>
      <c r="AC546" s="507"/>
      <c r="AD546" s="507"/>
      <c r="AE546" s="507"/>
      <c r="AF546" s="507"/>
      <c r="AG546" s="507"/>
      <c r="AH546" s="507"/>
      <c r="AI546" s="507"/>
      <c r="AJ546" s="507"/>
      <c r="AK546" s="507"/>
      <c r="AL546" s="507"/>
      <c r="AM546" s="507"/>
      <c r="AN546" s="507"/>
      <c r="AO546" s="507"/>
      <c r="AP546" s="507"/>
      <c r="AQ546" s="563"/>
      <c r="AR546" s="563"/>
      <c r="AS546" s="507"/>
      <c r="AT546" s="507"/>
      <c r="AU546" s="507"/>
      <c r="AV546" s="507"/>
      <c r="AW546" s="507"/>
      <c r="AX546" s="507"/>
      <c r="AY546" s="507"/>
      <c r="AZ546" s="507"/>
      <c r="BA546" s="507"/>
      <c r="BB546" s="507"/>
      <c r="BC546" s="507"/>
      <c r="BD546" s="507"/>
      <c r="BE546" s="507"/>
      <c r="BF546" s="507"/>
      <c r="BG546" s="507"/>
      <c r="BH546" s="507"/>
      <c r="BI546" s="507"/>
      <c r="BJ546" s="507"/>
      <c r="BK546" s="507"/>
      <c r="BL546" s="507"/>
      <c r="BM546" s="507"/>
    </row>
    <row r="547" spans="1:65" ht="27" customHeight="1" x14ac:dyDescent="0.2">
      <c r="A547" s="564"/>
      <c r="B547" s="507"/>
      <c r="C547" s="507"/>
      <c r="D547" s="507"/>
      <c r="E547" s="507"/>
      <c r="F547" s="507"/>
      <c r="G547" s="507"/>
      <c r="H547" s="506"/>
      <c r="I547" s="506"/>
      <c r="J547" s="506"/>
      <c r="K547" s="506"/>
      <c r="L547" s="506"/>
      <c r="M547" s="506"/>
      <c r="N547" s="506"/>
      <c r="O547" s="506"/>
      <c r="P547" s="557"/>
      <c r="Q547" s="506"/>
      <c r="R547" s="558"/>
      <c r="S547" s="506"/>
      <c r="T547" s="506"/>
      <c r="U547" s="506"/>
      <c r="V547" s="604"/>
      <c r="W547" s="506"/>
      <c r="X547" s="506"/>
      <c r="Y547" s="557"/>
      <c r="Z547" s="506"/>
      <c r="AA547" s="507"/>
      <c r="AB547" s="507"/>
      <c r="AC547" s="507"/>
      <c r="AD547" s="507"/>
      <c r="AE547" s="507"/>
      <c r="AF547" s="507"/>
      <c r="AG547" s="507"/>
      <c r="AH547" s="507"/>
      <c r="AI547" s="507"/>
      <c r="AJ547" s="507"/>
      <c r="AK547" s="507"/>
      <c r="AL547" s="507"/>
      <c r="AM547" s="507"/>
      <c r="AN547" s="507"/>
      <c r="AO547" s="507"/>
      <c r="AP547" s="507"/>
      <c r="AQ547" s="563"/>
      <c r="AR547" s="563"/>
      <c r="AS547" s="507"/>
      <c r="AT547" s="507"/>
      <c r="AU547" s="507"/>
      <c r="AV547" s="507"/>
      <c r="AW547" s="507"/>
      <c r="AX547" s="507"/>
      <c r="AY547" s="507"/>
      <c r="AZ547" s="507"/>
      <c r="BA547" s="507"/>
      <c r="BB547" s="507"/>
      <c r="BC547" s="507"/>
      <c r="BD547" s="507"/>
      <c r="BE547" s="507"/>
      <c r="BF547" s="507"/>
      <c r="BG547" s="507"/>
      <c r="BH547" s="507"/>
      <c r="BI547" s="507"/>
      <c r="BJ547" s="507"/>
      <c r="BK547" s="507"/>
      <c r="BL547" s="507"/>
      <c r="BM547" s="507"/>
    </row>
    <row r="548" spans="1:65" ht="27" customHeight="1" x14ac:dyDescent="0.2">
      <c r="A548" s="564"/>
      <c r="B548" s="507"/>
      <c r="C548" s="507"/>
      <c r="D548" s="507"/>
      <c r="E548" s="507"/>
      <c r="F548" s="507"/>
      <c r="G548" s="507"/>
      <c r="H548" s="506"/>
      <c r="I548" s="506"/>
      <c r="J548" s="506"/>
      <c r="K548" s="506"/>
      <c r="L548" s="506"/>
      <c r="M548" s="506"/>
      <c r="N548" s="506"/>
      <c r="O548" s="506"/>
      <c r="P548" s="557"/>
      <c r="Q548" s="506"/>
      <c r="R548" s="558"/>
      <c r="S548" s="506"/>
      <c r="T548" s="506"/>
      <c r="U548" s="506"/>
      <c r="V548" s="604"/>
      <c r="W548" s="506"/>
      <c r="X548" s="506"/>
      <c r="Y548" s="557"/>
      <c r="Z548" s="506"/>
      <c r="AA548" s="507"/>
      <c r="AB548" s="507"/>
      <c r="AC548" s="507"/>
      <c r="AD548" s="507"/>
      <c r="AE548" s="507"/>
      <c r="AF548" s="507"/>
      <c r="AG548" s="507"/>
      <c r="AH548" s="507"/>
      <c r="AI548" s="507"/>
      <c r="AJ548" s="507"/>
      <c r="AK548" s="507"/>
      <c r="AL548" s="507"/>
      <c r="AM548" s="507"/>
      <c r="AN548" s="507"/>
      <c r="AO548" s="507"/>
      <c r="AP548" s="507"/>
      <c r="AQ548" s="563"/>
      <c r="AR548" s="563"/>
      <c r="AS548" s="507"/>
      <c r="AT548" s="507"/>
      <c r="AU548" s="507"/>
      <c r="AV548" s="507"/>
      <c r="AW548" s="507"/>
      <c r="AX548" s="507"/>
      <c r="AY548" s="507"/>
      <c r="AZ548" s="507"/>
      <c r="BA548" s="507"/>
      <c r="BB548" s="507"/>
      <c r="BC548" s="507"/>
      <c r="BD548" s="507"/>
      <c r="BE548" s="507"/>
      <c r="BF548" s="507"/>
      <c r="BG548" s="507"/>
      <c r="BH548" s="507"/>
      <c r="BI548" s="507"/>
      <c r="BJ548" s="507"/>
      <c r="BK548" s="507"/>
      <c r="BL548" s="507"/>
      <c r="BM548" s="507"/>
    </row>
    <row r="549" spans="1:65" ht="27" customHeight="1" x14ac:dyDescent="0.2">
      <c r="A549" s="564"/>
      <c r="B549" s="507"/>
      <c r="C549" s="507"/>
      <c r="D549" s="507"/>
      <c r="E549" s="507"/>
      <c r="F549" s="507"/>
      <c r="G549" s="507"/>
      <c r="H549" s="506"/>
      <c r="I549" s="506"/>
      <c r="J549" s="506"/>
      <c r="K549" s="506"/>
      <c r="L549" s="506"/>
      <c r="M549" s="506"/>
      <c r="N549" s="506"/>
      <c r="O549" s="506"/>
      <c r="P549" s="557"/>
      <c r="Q549" s="506"/>
      <c r="R549" s="558"/>
      <c r="S549" s="506"/>
      <c r="T549" s="506"/>
      <c r="U549" s="506"/>
      <c r="V549" s="604"/>
      <c r="W549" s="506"/>
      <c r="X549" s="506"/>
      <c r="Y549" s="557"/>
      <c r="Z549" s="506"/>
      <c r="AA549" s="507"/>
      <c r="AB549" s="507"/>
      <c r="AC549" s="507"/>
      <c r="AD549" s="507"/>
      <c r="AE549" s="507"/>
      <c r="AF549" s="507"/>
      <c r="AG549" s="507"/>
      <c r="AH549" s="507"/>
      <c r="AI549" s="507"/>
      <c r="AJ549" s="507"/>
      <c r="AK549" s="507"/>
      <c r="AL549" s="507"/>
      <c r="AM549" s="507"/>
      <c r="AN549" s="507"/>
      <c r="AO549" s="507"/>
      <c r="AP549" s="507"/>
      <c r="AQ549" s="563"/>
      <c r="AR549" s="563"/>
      <c r="AS549" s="507"/>
      <c r="AT549" s="507"/>
      <c r="AU549" s="507"/>
      <c r="AV549" s="507"/>
      <c r="AW549" s="507"/>
      <c r="AX549" s="507"/>
      <c r="AY549" s="507"/>
      <c r="AZ549" s="507"/>
      <c r="BA549" s="507"/>
      <c r="BB549" s="507"/>
      <c r="BC549" s="507"/>
      <c r="BD549" s="507"/>
      <c r="BE549" s="507"/>
      <c r="BF549" s="507"/>
      <c r="BG549" s="507"/>
      <c r="BH549" s="507"/>
      <c r="BI549" s="507"/>
      <c r="BJ549" s="507"/>
      <c r="BK549" s="507"/>
      <c r="BL549" s="507"/>
      <c r="BM549" s="507"/>
    </row>
    <row r="550" spans="1:65" ht="27" customHeight="1" x14ac:dyDescent="0.2">
      <c r="A550" s="564"/>
      <c r="B550" s="507"/>
      <c r="C550" s="507"/>
      <c r="D550" s="507"/>
      <c r="E550" s="507"/>
      <c r="F550" s="507"/>
      <c r="G550" s="507"/>
      <c r="H550" s="506"/>
      <c r="I550" s="506"/>
      <c r="J550" s="506"/>
      <c r="K550" s="506"/>
      <c r="L550" s="506"/>
      <c r="M550" s="506"/>
      <c r="N550" s="506"/>
      <c r="O550" s="506"/>
      <c r="P550" s="557"/>
      <c r="Q550" s="506"/>
      <c r="R550" s="558"/>
      <c r="S550" s="506"/>
      <c r="T550" s="506"/>
      <c r="U550" s="506"/>
      <c r="V550" s="604"/>
      <c r="W550" s="506"/>
      <c r="X550" s="506"/>
      <c r="Y550" s="557"/>
      <c r="Z550" s="506"/>
      <c r="AA550" s="507"/>
      <c r="AB550" s="507"/>
      <c r="AC550" s="507"/>
      <c r="AD550" s="507"/>
      <c r="AE550" s="507"/>
      <c r="AF550" s="507"/>
      <c r="AG550" s="507"/>
      <c r="AH550" s="507"/>
      <c r="AI550" s="507"/>
      <c r="AJ550" s="507"/>
      <c r="AK550" s="507"/>
      <c r="AL550" s="507"/>
      <c r="AM550" s="507"/>
      <c r="AN550" s="507"/>
      <c r="AO550" s="507"/>
      <c r="AP550" s="507"/>
      <c r="AQ550" s="563"/>
      <c r="AR550" s="563"/>
      <c r="AS550" s="507"/>
      <c r="AT550" s="507"/>
      <c r="AU550" s="507"/>
      <c r="AV550" s="507"/>
      <c r="AW550" s="507"/>
      <c r="AX550" s="507"/>
      <c r="AY550" s="507"/>
      <c r="AZ550" s="507"/>
      <c r="BA550" s="507"/>
      <c r="BB550" s="507"/>
      <c r="BC550" s="507"/>
      <c r="BD550" s="507"/>
      <c r="BE550" s="507"/>
      <c r="BF550" s="507"/>
      <c r="BG550" s="507"/>
      <c r="BH550" s="507"/>
      <c r="BI550" s="507"/>
      <c r="BJ550" s="507"/>
      <c r="BK550" s="507"/>
      <c r="BL550" s="507"/>
      <c r="BM550" s="507"/>
    </row>
    <row r="551" spans="1:65" ht="27" customHeight="1" x14ac:dyDescent="0.2">
      <c r="A551" s="564"/>
      <c r="B551" s="507"/>
      <c r="C551" s="507"/>
      <c r="D551" s="507"/>
      <c r="E551" s="507"/>
      <c r="F551" s="507"/>
      <c r="G551" s="507"/>
      <c r="H551" s="506"/>
      <c r="I551" s="506"/>
      <c r="J551" s="506"/>
      <c r="K551" s="506"/>
      <c r="L551" s="506"/>
      <c r="M551" s="506"/>
      <c r="N551" s="506"/>
      <c r="O551" s="506"/>
      <c r="P551" s="557"/>
      <c r="Q551" s="506"/>
      <c r="R551" s="558"/>
      <c r="S551" s="506"/>
      <c r="T551" s="506"/>
      <c r="U551" s="506"/>
      <c r="V551" s="604"/>
      <c r="W551" s="506"/>
      <c r="X551" s="506"/>
      <c r="Y551" s="557"/>
      <c r="Z551" s="506"/>
      <c r="AA551" s="507"/>
      <c r="AB551" s="507"/>
      <c r="AC551" s="507"/>
      <c r="AD551" s="507"/>
      <c r="AE551" s="507"/>
      <c r="AF551" s="507"/>
      <c r="AG551" s="507"/>
      <c r="AH551" s="507"/>
      <c r="AI551" s="507"/>
      <c r="AJ551" s="507"/>
      <c r="AK551" s="507"/>
      <c r="AL551" s="507"/>
      <c r="AM551" s="507"/>
      <c r="AN551" s="507"/>
      <c r="AO551" s="507"/>
      <c r="AP551" s="507"/>
      <c r="AQ551" s="563"/>
      <c r="AR551" s="563"/>
      <c r="AS551" s="507"/>
      <c r="AT551" s="507"/>
      <c r="AU551" s="507"/>
      <c r="AV551" s="507"/>
      <c r="AW551" s="507"/>
      <c r="AX551" s="507"/>
      <c r="AY551" s="507"/>
      <c r="AZ551" s="507"/>
      <c r="BA551" s="507"/>
      <c r="BB551" s="507"/>
      <c r="BC551" s="507"/>
      <c r="BD551" s="507"/>
      <c r="BE551" s="507"/>
      <c r="BF551" s="507"/>
      <c r="BG551" s="507"/>
      <c r="BH551" s="507"/>
      <c r="BI551" s="507"/>
      <c r="BJ551" s="507"/>
      <c r="BK551" s="507"/>
      <c r="BL551" s="507"/>
      <c r="BM551" s="507"/>
    </row>
    <row r="552" spans="1:65" ht="27" customHeight="1" x14ac:dyDescent="0.2">
      <c r="A552" s="564"/>
      <c r="B552" s="507"/>
      <c r="C552" s="507"/>
      <c r="D552" s="507"/>
      <c r="E552" s="507"/>
      <c r="F552" s="507"/>
      <c r="G552" s="507"/>
      <c r="H552" s="506"/>
      <c r="I552" s="506"/>
      <c r="J552" s="506"/>
      <c r="K552" s="506"/>
      <c r="L552" s="506"/>
      <c r="M552" s="506"/>
      <c r="N552" s="506"/>
      <c r="O552" s="506"/>
      <c r="P552" s="557"/>
      <c r="Q552" s="506"/>
      <c r="R552" s="558"/>
      <c r="S552" s="506"/>
      <c r="T552" s="506"/>
      <c r="U552" s="506"/>
      <c r="V552" s="604"/>
      <c r="W552" s="506"/>
      <c r="X552" s="506"/>
      <c r="Y552" s="557"/>
      <c r="Z552" s="506"/>
      <c r="AA552" s="507"/>
      <c r="AB552" s="507"/>
      <c r="AC552" s="507"/>
      <c r="AD552" s="507"/>
      <c r="AE552" s="507"/>
      <c r="AF552" s="507"/>
      <c r="AG552" s="507"/>
      <c r="AH552" s="507"/>
      <c r="AI552" s="507"/>
      <c r="AJ552" s="507"/>
      <c r="AK552" s="507"/>
      <c r="AL552" s="507"/>
      <c r="AM552" s="507"/>
      <c r="AN552" s="507"/>
      <c r="AO552" s="507"/>
      <c r="AP552" s="507"/>
      <c r="AQ552" s="563"/>
      <c r="AR552" s="563"/>
      <c r="AS552" s="507"/>
      <c r="AT552" s="507"/>
      <c r="AU552" s="507"/>
      <c r="AV552" s="507"/>
      <c r="AW552" s="507"/>
      <c r="AX552" s="507"/>
      <c r="AY552" s="507"/>
      <c r="AZ552" s="507"/>
      <c r="BA552" s="507"/>
      <c r="BB552" s="507"/>
      <c r="BC552" s="507"/>
      <c r="BD552" s="507"/>
      <c r="BE552" s="507"/>
      <c r="BF552" s="507"/>
      <c r="BG552" s="507"/>
      <c r="BH552" s="507"/>
      <c r="BI552" s="507"/>
      <c r="BJ552" s="507"/>
      <c r="BK552" s="507"/>
      <c r="BL552" s="507"/>
      <c r="BM552" s="507"/>
    </row>
    <row r="553" spans="1:65" ht="27" customHeight="1" x14ac:dyDescent="0.2">
      <c r="A553" s="564"/>
      <c r="B553" s="507"/>
      <c r="C553" s="507"/>
      <c r="D553" s="507"/>
      <c r="E553" s="507"/>
      <c r="F553" s="507"/>
      <c r="G553" s="507"/>
      <c r="H553" s="506"/>
      <c r="I553" s="506"/>
      <c r="J553" s="506"/>
      <c r="K553" s="506"/>
      <c r="L553" s="506"/>
      <c r="M553" s="506"/>
      <c r="N553" s="506"/>
      <c r="O553" s="506"/>
      <c r="P553" s="557"/>
      <c r="Q553" s="506"/>
      <c r="R553" s="558"/>
      <c r="S553" s="506"/>
      <c r="T553" s="506"/>
      <c r="U553" s="506"/>
      <c r="V553" s="604"/>
      <c r="W553" s="506"/>
      <c r="X553" s="506"/>
      <c r="Y553" s="557"/>
      <c r="Z553" s="506"/>
      <c r="AA553" s="507"/>
      <c r="AB553" s="507"/>
      <c r="AC553" s="507"/>
      <c r="AD553" s="507"/>
      <c r="AE553" s="507"/>
      <c r="AF553" s="507"/>
      <c r="AG553" s="507"/>
      <c r="AH553" s="507"/>
      <c r="AI553" s="507"/>
      <c r="AJ553" s="507"/>
      <c r="AK553" s="507"/>
      <c r="AL553" s="507"/>
      <c r="AM553" s="507"/>
      <c r="AN553" s="507"/>
      <c r="AO553" s="507"/>
      <c r="AP553" s="507"/>
      <c r="AQ553" s="563"/>
      <c r="AR553" s="563"/>
      <c r="AS553" s="507"/>
      <c r="AT553" s="507"/>
      <c r="AU553" s="507"/>
      <c r="AV553" s="507"/>
      <c r="AW553" s="507"/>
      <c r="AX553" s="507"/>
      <c r="AY553" s="507"/>
      <c r="AZ553" s="507"/>
      <c r="BA553" s="507"/>
      <c r="BB553" s="507"/>
      <c r="BC553" s="507"/>
      <c r="BD553" s="507"/>
      <c r="BE553" s="507"/>
      <c r="BF553" s="507"/>
      <c r="BG553" s="507"/>
      <c r="BH553" s="507"/>
      <c r="BI553" s="507"/>
      <c r="BJ553" s="507"/>
      <c r="BK553" s="507"/>
      <c r="BL553" s="507"/>
      <c r="BM553" s="507"/>
    </row>
    <row r="554" spans="1:65" ht="27" customHeight="1" x14ac:dyDescent="0.2">
      <c r="A554" s="564"/>
      <c r="B554" s="507"/>
      <c r="C554" s="507"/>
      <c r="D554" s="507"/>
      <c r="E554" s="507"/>
      <c r="F554" s="507"/>
      <c r="G554" s="507"/>
      <c r="H554" s="506"/>
      <c r="I554" s="506"/>
      <c r="J554" s="506"/>
      <c r="K554" s="506"/>
      <c r="L554" s="506"/>
      <c r="M554" s="506"/>
      <c r="N554" s="506"/>
      <c r="O554" s="506"/>
      <c r="P554" s="557"/>
      <c r="Q554" s="506"/>
      <c r="R554" s="558"/>
      <c r="S554" s="506"/>
      <c r="T554" s="506"/>
      <c r="U554" s="506"/>
      <c r="V554" s="604"/>
      <c r="W554" s="506"/>
      <c r="X554" s="506"/>
      <c r="Y554" s="557"/>
      <c r="Z554" s="506"/>
      <c r="AA554" s="507"/>
      <c r="AB554" s="507"/>
      <c r="AC554" s="507"/>
      <c r="AD554" s="507"/>
      <c r="AE554" s="507"/>
      <c r="AF554" s="507"/>
      <c r="AG554" s="507"/>
      <c r="AH554" s="507"/>
      <c r="AI554" s="507"/>
      <c r="AJ554" s="507"/>
      <c r="AK554" s="507"/>
      <c r="AL554" s="507"/>
      <c r="AM554" s="507"/>
      <c r="AN554" s="507"/>
      <c r="AO554" s="507"/>
      <c r="AP554" s="507"/>
      <c r="AQ554" s="563"/>
      <c r="AR554" s="563"/>
      <c r="AS554" s="507"/>
      <c r="AT554" s="507"/>
      <c r="AU554" s="507"/>
      <c r="AV554" s="507"/>
      <c r="AW554" s="507"/>
      <c r="AX554" s="507"/>
      <c r="AY554" s="507"/>
      <c r="AZ554" s="507"/>
      <c r="BA554" s="507"/>
      <c r="BB554" s="507"/>
      <c r="BC554" s="507"/>
      <c r="BD554" s="507"/>
      <c r="BE554" s="507"/>
      <c r="BF554" s="507"/>
      <c r="BG554" s="507"/>
      <c r="BH554" s="507"/>
      <c r="BI554" s="507"/>
      <c r="BJ554" s="507"/>
      <c r="BK554" s="507"/>
      <c r="BL554" s="507"/>
      <c r="BM554" s="507"/>
    </row>
    <row r="555" spans="1:65" ht="27" customHeight="1" x14ac:dyDescent="0.2">
      <c r="A555" s="564"/>
      <c r="B555" s="507"/>
      <c r="C555" s="507"/>
      <c r="D555" s="507"/>
      <c r="E555" s="507"/>
      <c r="F555" s="507"/>
      <c r="G555" s="507"/>
      <c r="H555" s="506"/>
      <c r="I555" s="506"/>
      <c r="J555" s="506"/>
      <c r="K555" s="506"/>
      <c r="L555" s="506"/>
      <c r="M555" s="506"/>
      <c r="N555" s="506"/>
      <c r="O555" s="506"/>
      <c r="P555" s="557"/>
      <c r="Q555" s="506"/>
      <c r="R555" s="558"/>
      <c r="S555" s="506"/>
      <c r="T555" s="506"/>
      <c r="U555" s="506"/>
      <c r="V555" s="604"/>
      <c r="W555" s="506"/>
      <c r="X555" s="506"/>
      <c r="Y555" s="557"/>
      <c r="Z555" s="506"/>
      <c r="AA555" s="507"/>
      <c r="AB555" s="507"/>
      <c r="AC555" s="507"/>
      <c r="AD555" s="507"/>
      <c r="AE555" s="507"/>
      <c r="AF555" s="507"/>
      <c r="AG555" s="507"/>
      <c r="AH555" s="507"/>
      <c r="AI555" s="507"/>
      <c r="AJ555" s="507"/>
      <c r="AK555" s="507"/>
      <c r="AL555" s="507"/>
      <c r="AM555" s="507"/>
      <c r="AN555" s="507"/>
      <c r="AO555" s="507"/>
      <c r="AP555" s="507"/>
      <c r="AQ555" s="563"/>
      <c r="AR555" s="563"/>
      <c r="AS555" s="507"/>
      <c r="AT555" s="507"/>
      <c r="AU555" s="507"/>
      <c r="AV555" s="507"/>
      <c r="AW555" s="507"/>
      <c r="AX555" s="507"/>
      <c r="AY555" s="507"/>
      <c r="AZ555" s="507"/>
      <c r="BA555" s="507"/>
      <c r="BB555" s="507"/>
      <c r="BC555" s="507"/>
      <c r="BD555" s="507"/>
      <c r="BE555" s="507"/>
      <c r="BF555" s="507"/>
      <c r="BG555" s="507"/>
      <c r="BH555" s="507"/>
      <c r="BI555" s="507"/>
      <c r="BJ555" s="507"/>
      <c r="BK555" s="507"/>
      <c r="BL555" s="507"/>
      <c r="BM555" s="507"/>
    </row>
    <row r="556" spans="1:65" ht="27" customHeight="1" x14ac:dyDescent="0.2">
      <c r="A556" s="564"/>
      <c r="B556" s="507"/>
      <c r="C556" s="507"/>
      <c r="D556" s="507"/>
      <c r="E556" s="507"/>
      <c r="F556" s="507"/>
      <c r="G556" s="507"/>
      <c r="H556" s="506"/>
      <c r="I556" s="506"/>
      <c r="J556" s="506"/>
      <c r="K556" s="506"/>
      <c r="L556" s="506"/>
      <c r="M556" s="506"/>
      <c r="N556" s="506"/>
      <c r="O556" s="506"/>
      <c r="P556" s="557"/>
      <c r="Q556" s="506"/>
      <c r="R556" s="558"/>
      <c r="S556" s="506"/>
      <c r="T556" s="506"/>
      <c r="U556" s="506"/>
      <c r="V556" s="604"/>
      <c r="W556" s="506"/>
      <c r="X556" s="506"/>
      <c r="Y556" s="557"/>
      <c r="Z556" s="506"/>
      <c r="AA556" s="507"/>
      <c r="AB556" s="507"/>
      <c r="AC556" s="507"/>
      <c r="AD556" s="507"/>
      <c r="AE556" s="507"/>
      <c r="AF556" s="507"/>
      <c r="AG556" s="507"/>
      <c r="AH556" s="507"/>
      <c r="AI556" s="507"/>
      <c r="AJ556" s="507"/>
      <c r="AK556" s="507"/>
      <c r="AL556" s="507"/>
      <c r="AM556" s="507"/>
      <c r="AN556" s="507"/>
      <c r="AO556" s="507"/>
      <c r="AP556" s="507"/>
      <c r="AQ556" s="563"/>
      <c r="AR556" s="563"/>
      <c r="AS556" s="507"/>
      <c r="AT556" s="507"/>
      <c r="AU556" s="507"/>
      <c r="AV556" s="507"/>
      <c r="AW556" s="507"/>
      <c r="AX556" s="507"/>
      <c r="AY556" s="507"/>
      <c r="AZ556" s="507"/>
      <c r="BA556" s="507"/>
      <c r="BB556" s="507"/>
      <c r="BC556" s="507"/>
      <c r="BD556" s="507"/>
      <c r="BE556" s="507"/>
      <c r="BF556" s="507"/>
      <c r="BG556" s="507"/>
      <c r="BH556" s="507"/>
      <c r="BI556" s="507"/>
      <c r="BJ556" s="507"/>
      <c r="BK556" s="507"/>
      <c r="BL556" s="507"/>
      <c r="BM556" s="507"/>
    </row>
    <row r="557" spans="1:65" ht="27" customHeight="1" x14ac:dyDescent="0.2">
      <c r="A557" s="564"/>
      <c r="B557" s="507"/>
      <c r="C557" s="507"/>
      <c r="D557" s="507"/>
      <c r="E557" s="507"/>
      <c r="F557" s="507"/>
      <c r="G557" s="507"/>
      <c r="H557" s="506"/>
      <c r="I557" s="506"/>
      <c r="J557" s="506"/>
      <c r="K557" s="506"/>
      <c r="L557" s="506"/>
      <c r="M557" s="506"/>
      <c r="N557" s="506"/>
      <c r="O557" s="506"/>
      <c r="P557" s="557"/>
      <c r="Q557" s="506"/>
      <c r="R557" s="558"/>
      <c r="S557" s="506"/>
      <c r="T557" s="506"/>
      <c r="U557" s="506"/>
      <c r="V557" s="604"/>
      <c r="W557" s="506"/>
      <c r="X557" s="506"/>
      <c r="Y557" s="557"/>
      <c r="Z557" s="506"/>
      <c r="AA557" s="507"/>
      <c r="AB557" s="507"/>
      <c r="AC557" s="507"/>
      <c r="AD557" s="507"/>
      <c r="AE557" s="507"/>
      <c r="AF557" s="507"/>
      <c r="AG557" s="507"/>
      <c r="AH557" s="507"/>
      <c r="AI557" s="507"/>
      <c r="AJ557" s="507"/>
      <c r="AK557" s="507"/>
      <c r="AL557" s="507"/>
      <c r="AM557" s="507"/>
      <c r="AN557" s="507"/>
      <c r="AO557" s="507"/>
      <c r="AP557" s="507"/>
      <c r="AQ557" s="563"/>
      <c r="AR557" s="563"/>
      <c r="AS557" s="507"/>
      <c r="AT557" s="507"/>
      <c r="AU557" s="507"/>
      <c r="AV557" s="507"/>
      <c r="AW557" s="507"/>
      <c r="AX557" s="507"/>
      <c r="AY557" s="507"/>
      <c r="AZ557" s="507"/>
      <c r="BA557" s="507"/>
      <c r="BB557" s="507"/>
      <c r="BC557" s="507"/>
      <c r="BD557" s="507"/>
      <c r="BE557" s="507"/>
      <c r="BF557" s="507"/>
      <c r="BG557" s="507"/>
      <c r="BH557" s="507"/>
      <c r="BI557" s="507"/>
      <c r="BJ557" s="507"/>
      <c r="BK557" s="507"/>
      <c r="BL557" s="507"/>
      <c r="BM557" s="507"/>
    </row>
    <row r="558" spans="1:65" ht="27" customHeight="1" x14ac:dyDescent="0.2">
      <c r="A558" s="564"/>
      <c r="B558" s="507"/>
      <c r="C558" s="507"/>
      <c r="D558" s="507"/>
      <c r="E558" s="507"/>
      <c r="F558" s="507"/>
      <c r="G558" s="507"/>
      <c r="H558" s="506"/>
      <c r="I558" s="506"/>
      <c r="J558" s="506"/>
      <c r="K558" s="506"/>
      <c r="L558" s="506"/>
      <c r="M558" s="506"/>
      <c r="N558" s="506"/>
      <c r="O558" s="506"/>
      <c r="P558" s="557"/>
      <c r="Q558" s="506"/>
      <c r="R558" s="558"/>
      <c r="S558" s="506"/>
      <c r="T558" s="506"/>
      <c r="U558" s="506"/>
      <c r="V558" s="604"/>
      <c r="W558" s="506"/>
      <c r="X558" s="506"/>
      <c r="Y558" s="557"/>
      <c r="Z558" s="506"/>
      <c r="AA558" s="507"/>
      <c r="AB558" s="507"/>
      <c r="AC558" s="507"/>
      <c r="AD558" s="507"/>
      <c r="AE558" s="507"/>
      <c r="AF558" s="507"/>
      <c r="AG558" s="507"/>
      <c r="AH558" s="507"/>
      <c r="AI558" s="507"/>
      <c r="AJ558" s="507"/>
      <c r="AK558" s="507"/>
      <c r="AL558" s="507"/>
      <c r="AM558" s="507"/>
      <c r="AN558" s="507"/>
      <c r="AO558" s="507"/>
      <c r="AP558" s="507"/>
      <c r="AQ558" s="563"/>
      <c r="AR558" s="563"/>
      <c r="AS558" s="507"/>
      <c r="AT558" s="507"/>
      <c r="AU558" s="507"/>
      <c r="AV558" s="507"/>
      <c r="AW558" s="507"/>
      <c r="AX558" s="507"/>
      <c r="AY558" s="507"/>
      <c r="AZ558" s="507"/>
      <c r="BA558" s="507"/>
      <c r="BB558" s="507"/>
      <c r="BC558" s="507"/>
      <c r="BD558" s="507"/>
      <c r="BE558" s="507"/>
      <c r="BF558" s="507"/>
      <c r="BG558" s="507"/>
      <c r="BH558" s="507"/>
      <c r="BI558" s="507"/>
      <c r="BJ558" s="507"/>
      <c r="BK558" s="507"/>
      <c r="BL558" s="507"/>
      <c r="BM558" s="507"/>
    </row>
    <row r="559" spans="1:65" ht="27" customHeight="1" x14ac:dyDescent="0.2">
      <c r="A559" s="564"/>
      <c r="B559" s="507"/>
      <c r="C559" s="507"/>
      <c r="D559" s="507"/>
      <c r="E559" s="507"/>
      <c r="F559" s="507"/>
      <c r="G559" s="507"/>
      <c r="H559" s="506"/>
      <c r="I559" s="506"/>
      <c r="J559" s="506"/>
      <c r="K559" s="506"/>
      <c r="L559" s="506"/>
      <c r="M559" s="506"/>
      <c r="N559" s="506"/>
      <c r="O559" s="506"/>
      <c r="P559" s="557"/>
      <c r="Q559" s="506"/>
      <c r="R559" s="558"/>
      <c r="S559" s="506"/>
      <c r="T559" s="506"/>
      <c r="U559" s="506"/>
      <c r="V559" s="604"/>
      <c r="W559" s="506"/>
      <c r="X559" s="506"/>
      <c r="Y559" s="557"/>
      <c r="Z559" s="506"/>
      <c r="AA559" s="507"/>
      <c r="AB559" s="507"/>
      <c r="AC559" s="507"/>
      <c r="AD559" s="507"/>
      <c r="AE559" s="507"/>
      <c r="AF559" s="507"/>
      <c r="AG559" s="507"/>
      <c r="AH559" s="507"/>
      <c r="AI559" s="507"/>
      <c r="AJ559" s="507"/>
      <c r="AK559" s="507"/>
      <c r="AL559" s="507"/>
      <c r="AM559" s="507"/>
      <c r="AN559" s="507"/>
      <c r="AO559" s="507"/>
      <c r="AP559" s="507"/>
      <c r="AQ559" s="563"/>
      <c r="AR559" s="563"/>
      <c r="AS559" s="507"/>
      <c r="AT559" s="507"/>
      <c r="AU559" s="507"/>
      <c r="AV559" s="507"/>
      <c r="AW559" s="507"/>
      <c r="AX559" s="507"/>
      <c r="AY559" s="507"/>
      <c r="AZ559" s="507"/>
      <c r="BA559" s="507"/>
      <c r="BB559" s="507"/>
      <c r="BC559" s="507"/>
      <c r="BD559" s="507"/>
      <c r="BE559" s="507"/>
      <c r="BF559" s="507"/>
      <c r="BG559" s="507"/>
      <c r="BH559" s="507"/>
      <c r="BI559" s="507"/>
      <c r="BJ559" s="507"/>
      <c r="BK559" s="507"/>
      <c r="BL559" s="507"/>
      <c r="BM559" s="507"/>
    </row>
    <row r="560" spans="1:65" ht="27" customHeight="1" x14ac:dyDescent="0.2">
      <c r="A560" s="564"/>
      <c r="B560" s="507"/>
      <c r="C560" s="507"/>
      <c r="D560" s="507"/>
      <c r="E560" s="507"/>
      <c r="F560" s="507"/>
      <c r="G560" s="507"/>
      <c r="H560" s="506"/>
      <c r="I560" s="506"/>
      <c r="J560" s="506"/>
      <c r="K560" s="506"/>
      <c r="L560" s="506"/>
      <c r="M560" s="506"/>
      <c r="N560" s="506"/>
      <c r="O560" s="506"/>
      <c r="P560" s="557"/>
      <c r="Q560" s="506"/>
      <c r="R560" s="558"/>
      <c r="S560" s="506"/>
      <c r="T560" s="506"/>
      <c r="U560" s="506"/>
      <c r="V560" s="604"/>
      <c r="W560" s="506"/>
      <c r="X560" s="506"/>
      <c r="Y560" s="557"/>
      <c r="Z560" s="506"/>
      <c r="AA560" s="507"/>
      <c r="AB560" s="507"/>
      <c r="AC560" s="507"/>
      <c r="AD560" s="507"/>
      <c r="AE560" s="507"/>
      <c r="AF560" s="507"/>
      <c r="AG560" s="507"/>
      <c r="AH560" s="507"/>
      <c r="AI560" s="507"/>
      <c r="AJ560" s="507"/>
      <c r="AK560" s="507"/>
      <c r="AL560" s="507"/>
      <c r="AM560" s="507"/>
      <c r="AN560" s="507"/>
      <c r="AO560" s="507"/>
      <c r="AP560" s="507"/>
      <c r="AQ560" s="563"/>
      <c r="AR560" s="563"/>
      <c r="AS560" s="507"/>
      <c r="AT560" s="507"/>
      <c r="AU560" s="507"/>
      <c r="AV560" s="507"/>
      <c r="AW560" s="507"/>
      <c r="AX560" s="507"/>
      <c r="AY560" s="507"/>
      <c r="AZ560" s="507"/>
      <c r="BA560" s="507"/>
      <c r="BB560" s="507"/>
      <c r="BC560" s="507"/>
      <c r="BD560" s="507"/>
      <c r="BE560" s="507"/>
      <c r="BF560" s="507"/>
      <c r="BG560" s="507"/>
      <c r="BH560" s="507"/>
      <c r="BI560" s="507"/>
      <c r="BJ560" s="507"/>
      <c r="BK560" s="507"/>
      <c r="BL560" s="507"/>
      <c r="BM560" s="507"/>
    </row>
    <row r="561" spans="1:65" ht="27" customHeight="1" x14ac:dyDescent="0.2">
      <c r="A561" s="564"/>
      <c r="B561" s="507"/>
      <c r="C561" s="507"/>
      <c r="D561" s="507"/>
      <c r="E561" s="507"/>
      <c r="F561" s="507"/>
      <c r="G561" s="507"/>
      <c r="H561" s="506"/>
      <c r="I561" s="506"/>
      <c r="J561" s="506"/>
      <c r="K561" s="506"/>
      <c r="L561" s="506"/>
      <c r="M561" s="506"/>
      <c r="N561" s="506"/>
      <c r="O561" s="506"/>
      <c r="P561" s="557"/>
      <c r="Q561" s="506"/>
      <c r="R561" s="558"/>
      <c r="S561" s="506"/>
      <c r="T561" s="506"/>
      <c r="U561" s="506"/>
      <c r="V561" s="604"/>
      <c r="W561" s="506"/>
      <c r="X561" s="506"/>
      <c r="Y561" s="557"/>
      <c r="Z561" s="506"/>
      <c r="AA561" s="507"/>
      <c r="AB561" s="507"/>
      <c r="AC561" s="507"/>
      <c r="AD561" s="507"/>
      <c r="AE561" s="507"/>
      <c r="AF561" s="507"/>
      <c r="AG561" s="507"/>
      <c r="AH561" s="507"/>
      <c r="AI561" s="507"/>
      <c r="AJ561" s="507"/>
      <c r="AK561" s="507"/>
      <c r="AL561" s="507"/>
      <c r="AM561" s="507"/>
      <c r="AN561" s="507"/>
      <c r="AO561" s="507"/>
      <c r="AP561" s="507"/>
      <c r="AQ561" s="563"/>
      <c r="AR561" s="563"/>
      <c r="AS561" s="507"/>
      <c r="AT561" s="507"/>
      <c r="AU561" s="507"/>
      <c r="AV561" s="507"/>
      <c r="AW561" s="507"/>
      <c r="AX561" s="507"/>
      <c r="AY561" s="507"/>
      <c r="AZ561" s="507"/>
      <c r="BA561" s="507"/>
      <c r="BB561" s="507"/>
      <c r="BC561" s="507"/>
      <c r="BD561" s="507"/>
      <c r="BE561" s="507"/>
      <c r="BF561" s="507"/>
      <c r="BG561" s="507"/>
      <c r="BH561" s="507"/>
      <c r="BI561" s="507"/>
      <c r="BJ561" s="507"/>
      <c r="BK561" s="507"/>
      <c r="BL561" s="507"/>
      <c r="BM561" s="507"/>
    </row>
    <row r="562" spans="1:65" ht="27" customHeight="1" x14ac:dyDescent="0.2">
      <c r="A562" s="564"/>
      <c r="B562" s="507"/>
      <c r="C562" s="507"/>
      <c r="D562" s="507"/>
      <c r="E562" s="507"/>
      <c r="F562" s="507"/>
      <c r="G562" s="507"/>
      <c r="H562" s="506"/>
      <c r="I562" s="506"/>
      <c r="J562" s="506"/>
      <c r="K562" s="506"/>
      <c r="L562" s="506"/>
      <c r="M562" s="506"/>
      <c r="N562" s="506"/>
      <c r="O562" s="506"/>
      <c r="P562" s="557"/>
      <c r="Q562" s="506"/>
      <c r="R562" s="558"/>
      <c r="S562" s="506"/>
      <c r="T562" s="506"/>
      <c r="U562" s="506"/>
      <c r="V562" s="604"/>
      <c r="W562" s="506"/>
      <c r="X562" s="506"/>
      <c r="Y562" s="557"/>
      <c r="Z562" s="506"/>
      <c r="AA562" s="507"/>
      <c r="AB562" s="507"/>
      <c r="AC562" s="507"/>
      <c r="AD562" s="507"/>
      <c r="AE562" s="507"/>
      <c r="AF562" s="507"/>
      <c r="AG562" s="507"/>
      <c r="AH562" s="507"/>
      <c r="AI562" s="507"/>
      <c r="AJ562" s="507"/>
      <c r="AK562" s="507"/>
      <c r="AL562" s="507"/>
      <c r="AM562" s="507"/>
      <c r="AN562" s="507"/>
      <c r="AO562" s="507"/>
      <c r="AP562" s="507"/>
      <c r="AQ562" s="563"/>
      <c r="AR562" s="563"/>
      <c r="AS562" s="507"/>
      <c r="AT562" s="507"/>
      <c r="AU562" s="507"/>
      <c r="AV562" s="507"/>
      <c r="AW562" s="507"/>
      <c r="AX562" s="507"/>
      <c r="AY562" s="507"/>
      <c r="AZ562" s="507"/>
      <c r="BA562" s="507"/>
      <c r="BB562" s="507"/>
      <c r="BC562" s="507"/>
      <c r="BD562" s="507"/>
      <c r="BE562" s="507"/>
      <c r="BF562" s="507"/>
      <c r="BG562" s="507"/>
      <c r="BH562" s="507"/>
      <c r="BI562" s="507"/>
      <c r="BJ562" s="507"/>
      <c r="BK562" s="507"/>
      <c r="BL562" s="507"/>
      <c r="BM562" s="507"/>
    </row>
    <row r="563" spans="1:65" ht="27" customHeight="1" x14ac:dyDescent="0.2">
      <c r="A563" s="564"/>
      <c r="B563" s="507"/>
      <c r="C563" s="507"/>
      <c r="D563" s="507"/>
      <c r="E563" s="507"/>
      <c r="F563" s="507"/>
      <c r="G563" s="507"/>
      <c r="H563" s="506"/>
      <c r="I563" s="506"/>
      <c r="J563" s="506"/>
      <c r="K563" s="506"/>
      <c r="L563" s="506"/>
      <c r="M563" s="506"/>
      <c r="N563" s="506"/>
      <c r="O563" s="506"/>
      <c r="P563" s="557"/>
      <c r="Q563" s="506"/>
      <c r="R563" s="558"/>
      <c r="S563" s="506"/>
      <c r="T563" s="506"/>
      <c r="U563" s="506"/>
      <c r="V563" s="604"/>
      <c r="W563" s="506"/>
      <c r="X563" s="506"/>
      <c r="Y563" s="557"/>
      <c r="Z563" s="506"/>
      <c r="AA563" s="507"/>
      <c r="AB563" s="507"/>
      <c r="AC563" s="507"/>
      <c r="AD563" s="507"/>
      <c r="AE563" s="507"/>
      <c r="AF563" s="507"/>
      <c r="AG563" s="507"/>
      <c r="AH563" s="507"/>
      <c r="AI563" s="507"/>
      <c r="AJ563" s="507"/>
      <c r="AK563" s="507"/>
      <c r="AL563" s="507"/>
      <c r="AM563" s="507"/>
      <c r="AN563" s="507"/>
      <c r="AO563" s="507"/>
      <c r="AP563" s="507"/>
      <c r="AQ563" s="563"/>
      <c r="AR563" s="563"/>
      <c r="AS563" s="507"/>
      <c r="AT563" s="507"/>
      <c r="AU563" s="507"/>
      <c r="AV563" s="507"/>
      <c r="AW563" s="507"/>
      <c r="AX563" s="507"/>
      <c r="AY563" s="507"/>
      <c r="AZ563" s="507"/>
      <c r="BA563" s="507"/>
      <c r="BB563" s="507"/>
      <c r="BC563" s="507"/>
      <c r="BD563" s="507"/>
      <c r="BE563" s="507"/>
      <c r="BF563" s="507"/>
      <c r="BG563" s="507"/>
      <c r="BH563" s="507"/>
      <c r="BI563" s="507"/>
      <c r="BJ563" s="507"/>
      <c r="BK563" s="507"/>
      <c r="BL563" s="507"/>
      <c r="BM563" s="507"/>
    </row>
    <row r="564" spans="1:65" ht="27" customHeight="1" x14ac:dyDescent="0.2">
      <c r="A564" s="564"/>
      <c r="B564" s="507"/>
      <c r="C564" s="507"/>
      <c r="D564" s="507"/>
      <c r="E564" s="507"/>
      <c r="F564" s="507"/>
      <c r="G564" s="507"/>
      <c r="H564" s="506"/>
      <c r="I564" s="506"/>
      <c r="J564" s="506"/>
      <c r="K564" s="506"/>
      <c r="L564" s="506"/>
      <c r="M564" s="506"/>
      <c r="N564" s="506"/>
      <c r="O564" s="506"/>
      <c r="P564" s="557"/>
      <c r="Q564" s="506"/>
      <c r="R564" s="558"/>
      <c r="S564" s="506"/>
      <c r="T564" s="506"/>
      <c r="U564" s="506"/>
      <c r="V564" s="604"/>
      <c r="W564" s="506"/>
      <c r="X564" s="506"/>
      <c r="Y564" s="557"/>
      <c r="Z564" s="506"/>
      <c r="AA564" s="507"/>
      <c r="AB564" s="507"/>
      <c r="AC564" s="507"/>
      <c r="AD564" s="507"/>
      <c r="AE564" s="507"/>
      <c r="AF564" s="507"/>
      <c r="AG564" s="507"/>
      <c r="AH564" s="507"/>
      <c r="AI564" s="507"/>
      <c r="AJ564" s="507"/>
      <c r="AK564" s="507"/>
      <c r="AL564" s="507"/>
      <c r="AM564" s="507"/>
      <c r="AN564" s="507"/>
      <c r="AO564" s="507"/>
      <c r="AP564" s="507"/>
      <c r="AQ564" s="563"/>
      <c r="AR564" s="563"/>
      <c r="AS564" s="507"/>
      <c r="AT564" s="507"/>
      <c r="AU564" s="507"/>
      <c r="AV564" s="507"/>
      <c r="AW564" s="507"/>
      <c r="AX564" s="507"/>
      <c r="AY564" s="507"/>
      <c r="AZ564" s="507"/>
      <c r="BA564" s="507"/>
      <c r="BB564" s="507"/>
      <c r="BC564" s="507"/>
      <c r="BD564" s="507"/>
      <c r="BE564" s="507"/>
      <c r="BF564" s="507"/>
      <c r="BG564" s="507"/>
      <c r="BH564" s="507"/>
      <c r="BI564" s="507"/>
      <c r="BJ564" s="507"/>
      <c r="BK564" s="507"/>
      <c r="BL564" s="507"/>
      <c r="BM564" s="507"/>
    </row>
    <row r="565" spans="1:65" ht="27" customHeight="1" x14ac:dyDescent="0.2">
      <c r="A565" s="564"/>
      <c r="B565" s="507"/>
      <c r="C565" s="507"/>
      <c r="D565" s="507"/>
      <c r="E565" s="507"/>
      <c r="F565" s="507"/>
      <c r="G565" s="507"/>
      <c r="H565" s="506"/>
      <c r="I565" s="506"/>
      <c r="J565" s="506"/>
      <c r="K565" s="506"/>
      <c r="L565" s="506"/>
      <c r="M565" s="506"/>
      <c r="N565" s="506"/>
      <c r="O565" s="506"/>
      <c r="P565" s="557"/>
      <c r="Q565" s="506"/>
      <c r="R565" s="558"/>
      <c r="S565" s="506"/>
      <c r="T565" s="506"/>
      <c r="U565" s="506"/>
      <c r="V565" s="604"/>
      <c r="W565" s="506"/>
      <c r="X565" s="506"/>
      <c r="Y565" s="557"/>
      <c r="Z565" s="506"/>
      <c r="AA565" s="507"/>
      <c r="AB565" s="507"/>
      <c r="AC565" s="507"/>
      <c r="AD565" s="507"/>
      <c r="AE565" s="507"/>
      <c r="AF565" s="507"/>
      <c r="AG565" s="507"/>
      <c r="AH565" s="507"/>
      <c r="AI565" s="507"/>
      <c r="AJ565" s="507"/>
      <c r="AK565" s="507"/>
      <c r="AL565" s="507"/>
      <c r="AM565" s="507"/>
      <c r="AN565" s="507"/>
      <c r="AO565" s="507"/>
      <c r="AP565" s="507"/>
      <c r="AQ565" s="563"/>
      <c r="AR565" s="563"/>
      <c r="AS565" s="507"/>
      <c r="AT565" s="507"/>
      <c r="AU565" s="507"/>
      <c r="AV565" s="507"/>
      <c r="AW565" s="507"/>
      <c r="AX565" s="507"/>
      <c r="AY565" s="507"/>
      <c r="AZ565" s="507"/>
      <c r="BA565" s="507"/>
      <c r="BB565" s="507"/>
      <c r="BC565" s="507"/>
      <c r="BD565" s="507"/>
      <c r="BE565" s="507"/>
      <c r="BF565" s="507"/>
      <c r="BG565" s="507"/>
      <c r="BH565" s="507"/>
      <c r="BI565" s="507"/>
      <c r="BJ565" s="507"/>
      <c r="BK565" s="507"/>
      <c r="BL565" s="507"/>
      <c r="BM565" s="507"/>
    </row>
    <row r="566" spans="1:65" ht="27" customHeight="1" x14ac:dyDescent="0.2">
      <c r="A566" s="564"/>
      <c r="B566" s="507"/>
      <c r="C566" s="507"/>
      <c r="D566" s="507"/>
      <c r="E566" s="507"/>
      <c r="F566" s="507"/>
      <c r="G566" s="507"/>
      <c r="H566" s="506"/>
      <c r="I566" s="506"/>
      <c r="J566" s="506"/>
      <c r="K566" s="506"/>
      <c r="L566" s="506"/>
      <c r="M566" s="506"/>
      <c r="N566" s="506"/>
      <c r="O566" s="506"/>
      <c r="P566" s="557"/>
      <c r="Q566" s="506"/>
      <c r="R566" s="558"/>
      <c r="S566" s="506"/>
      <c r="T566" s="506"/>
      <c r="U566" s="506"/>
      <c r="V566" s="604"/>
      <c r="W566" s="506"/>
      <c r="X566" s="506"/>
      <c r="Y566" s="557"/>
      <c r="Z566" s="506"/>
      <c r="AA566" s="507"/>
      <c r="AB566" s="507"/>
      <c r="AC566" s="507"/>
      <c r="AD566" s="507"/>
      <c r="AE566" s="507"/>
      <c r="AF566" s="507"/>
      <c r="AG566" s="507"/>
      <c r="AH566" s="507"/>
      <c r="AI566" s="507"/>
      <c r="AJ566" s="507"/>
      <c r="AK566" s="507"/>
      <c r="AL566" s="507"/>
      <c r="AM566" s="507"/>
      <c r="AN566" s="507"/>
      <c r="AO566" s="507"/>
      <c r="AP566" s="507"/>
      <c r="AQ566" s="563"/>
      <c r="AR566" s="563"/>
      <c r="AS566" s="507"/>
      <c r="AT566" s="507"/>
      <c r="AU566" s="507"/>
      <c r="AV566" s="507"/>
      <c r="AW566" s="507"/>
      <c r="AX566" s="507"/>
      <c r="AY566" s="507"/>
      <c r="AZ566" s="507"/>
      <c r="BA566" s="507"/>
      <c r="BB566" s="507"/>
      <c r="BC566" s="507"/>
      <c r="BD566" s="507"/>
      <c r="BE566" s="507"/>
      <c r="BF566" s="507"/>
      <c r="BG566" s="507"/>
      <c r="BH566" s="507"/>
      <c r="BI566" s="507"/>
      <c r="BJ566" s="507"/>
      <c r="BK566" s="507"/>
      <c r="BL566" s="507"/>
      <c r="BM566" s="507"/>
    </row>
    <row r="567" spans="1:65" ht="27" customHeight="1" x14ac:dyDescent="0.2">
      <c r="A567" s="564"/>
      <c r="B567" s="507"/>
      <c r="C567" s="507"/>
      <c r="D567" s="507"/>
      <c r="E567" s="507"/>
      <c r="F567" s="507"/>
      <c r="G567" s="507"/>
      <c r="H567" s="506"/>
      <c r="I567" s="506"/>
      <c r="J567" s="506"/>
      <c r="K567" s="506"/>
      <c r="L567" s="506"/>
      <c r="M567" s="506"/>
      <c r="N567" s="506"/>
      <c r="O567" s="506"/>
      <c r="P567" s="557"/>
      <c r="Q567" s="506"/>
      <c r="R567" s="558"/>
      <c r="S567" s="506"/>
      <c r="T567" s="506"/>
      <c r="U567" s="506"/>
      <c r="V567" s="604"/>
      <c r="W567" s="506"/>
      <c r="X567" s="506"/>
      <c r="Y567" s="557"/>
      <c r="Z567" s="506"/>
      <c r="AA567" s="507"/>
      <c r="AB567" s="507"/>
      <c r="AC567" s="507"/>
      <c r="AD567" s="507"/>
      <c r="AE567" s="507"/>
      <c r="AF567" s="507"/>
      <c r="AG567" s="507"/>
      <c r="AH567" s="507"/>
      <c r="AI567" s="507"/>
      <c r="AJ567" s="507"/>
      <c r="AK567" s="507"/>
      <c r="AL567" s="507"/>
      <c r="AM567" s="507"/>
      <c r="AN567" s="507"/>
      <c r="AO567" s="507"/>
      <c r="AP567" s="507"/>
      <c r="AQ567" s="563"/>
      <c r="AR567" s="563"/>
      <c r="AS567" s="507"/>
      <c r="AT567" s="507"/>
      <c r="AU567" s="507"/>
      <c r="AV567" s="507"/>
      <c r="AW567" s="507"/>
      <c r="AX567" s="507"/>
      <c r="AY567" s="507"/>
      <c r="AZ567" s="507"/>
      <c r="BA567" s="507"/>
      <c r="BB567" s="507"/>
      <c r="BC567" s="507"/>
      <c r="BD567" s="507"/>
      <c r="BE567" s="507"/>
      <c r="BF567" s="507"/>
      <c r="BG567" s="507"/>
      <c r="BH567" s="507"/>
      <c r="BI567" s="507"/>
      <c r="BJ567" s="507"/>
      <c r="BK567" s="507"/>
      <c r="BL567" s="507"/>
      <c r="BM567" s="507"/>
    </row>
    <row r="568" spans="1:65" ht="27" customHeight="1" x14ac:dyDescent="0.2">
      <c r="A568" s="564"/>
      <c r="B568" s="507"/>
      <c r="C568" s="507"/>
      <c r="D568" s="507"/>
      <c r="E568" s="507"/>
      <c r="F568" s="507"/>
      <c r="G568" s="507"/>
      <c r="H568" s="506"/>
      <c r="I568" s="506"/>
      <c r="J568" s="506"/>
      <c r="K568" s="506"/>
      <c r="L568" s="506"/>
      <c r="M568" s="506"/>
      <c r="N568" s="506"/>
      <c r="O568" s="506"/>
      <c r="P568" s="557"/>
      <c r="Q568" s="506"/>
      <c r="R568" s="558"/>
      <c r="S568" s="506"/>
      <c r="T568" s="506"/>
      <c r="U568" s="506"/>
      <c r="V568" s="604"/>
      <c r="W568" s="506"/>
      <c r="X568" s="506"/>
      <c r="Y568" s="557"/>
      <c r="Z568" s="506"/>
      <c r="AA568" s="507"/>
      <c r="AB568" s="507"/>
      <c r="AC568" s="507"/>
      <c r="AD568" s="507"/>
      <c r="AE568" s="507"/>
      <c r="AF568" s="507"/>
      <c r="AG568" s="507"/>
      <c r="AH568" s="507"/>
      <c r="AI568" s="507"/>
      <c r="AJ568" s="507"/>
      <c r="AK568" s="507"/>
      <c r="AL568" s="507"/>
      <c r="AM568" s="507"/>
      <c r="AN568" s="507"/>
      <c r="AO568" s="507"/>
      <c r="AP568" s="507"/>
      <c r="AQ568" s="563"/>
      <c r="AR568" s="563"/>
      <c r="AS568" s="507"/>
      <c r="AT568" s="507"/>
      <c r="AU568" s="507"/>
      <c r="AV568" s="507"/>
      <c r="AW568" s="507"/>
      <c r="AX568" s="507"/>
      <c r="AY568" s="507"/>
      <c r="AZ568" s="507"/>
      <c r="BA568" s="507"/>
      <c r="BB568" s="507"/>
      <c r="BC568" s="507"/>
      <c r="BD568" s="507"/>
      <c r="BE568" s="507"/>
      <c r="BF568" s="507"/>
      <c r="BG568" s="507"/>
      <c r="BH568" s="507"/>
      <c r="BI568" s="507"/>
      <c r="BJ568" s="507"/>
      <c r="BK568" s="507"/>
      <c r="BL568" s="507"/>
      <c r="BM568" s="507"/>
    </row>
    <row r="569" spans="1:65" ht="27" customHeight="1" x14ac:dyDescent="0.2">
      <c r="A569" s="564"/>
      <c r="B569" s="507"/>
      <c r="C569" s="507"/>
      <c r="D569" s="507"/>
      <c r="E569" s="507"/>
      <c r="F569" s="507"/>
      <c r="G569" s="507"/>
      <c r="H569" s="506"/>
      <c r="I569" s="506"/>
      <c r="J569" s="506"/>
      <c r="K569" s="506"/>
      <c r="L569" s="506"/>
      <c r="M569" s="506"/>
      <c r="N569" s="506"/>
      <c r="O569" s="506"/>
      <c r="P569" s="557"/>
      <c r="Q569" s="506"/>
      <c r="R569" s="558"/>
      <c r="S569" s="506"/>
      <c r="T569" s="506"/>
      <c r="U569" s="506"/>
      <c r="V569" s="604"/>
      <c r="W569" s="506"/>
      <c r="X569" s="506"/>
      <c r="Y569" s="557"/>
      <c r="Z569" s="506"/>
      <c r="AA569" s="507"/>
      <c r="AB569" s="507"/>
      <c r="AC569" s="507"/>
      <c r="AD569" s="507"/>
      <c r="AE569" s="507"/>
      <c r="AF569" s="507"/>
      <c r="AG569" s="507"/>
      <c r="AH569" s="507"/>
      <c r="AI569" s="507"/>
      <c r="AJ569" s="507"/>
      <c r="AK569" s="507"/>
      <c r="AL569" s="507"/>
      <c r="AM569" s="507"/>
      <c r="AN569" s="507"/>
      <c r="AO569" s="507"/>
      <c r="AP569" s="507"/>
      <c r="AQ569" s="563"/>
      <c r="AR569" s="563"/>
      <c r="AS569" s="507"/>
      <c r="AT569" s="507"/>
      <c r="AU569" s="507"/>
      <c r="AV569" s="507"/>
      <c r="AW569" s="507"/>
      <c r="AX569" s="507"/>
      <c r="AY569" s="507"/>
      <c r="AZ569" s="507"/>
      <c r="BA569" s="507"/>
      <c r="BB569" s="507"/>
      <c r="BC569" s="507"/>
      <c r="BD569" s="507"/>
      <c r="BE569" s="507"/>
      <c r="BF569" s="507"/>
      <c r="BG569" s="507"/>
      <c r="BH569" s="507"/>
      <c r="BI569" s="507"/>
      <c r="BJ569" s="507"/>
      <c r="BK569" s="507"/>
      <c r="BL569" s="507"/>
      <c r="BM569" s="507"/>
    </row>
    <row r="570" spans="1:65" ht="27" customHeight="1" x14ac:dyDescent="0.2">
      <c r="A570" s="564"/>
      <c r="B570" s="507"/>
      <c r="C570" s="507"/>
      <c r="D570" s="507"/>
      <c r="E570" s="507"/>
      <c r="F570" s="507"/>
      <c r="G570" s="507"/>
      <c r="H570" s="506"/>
      <c r="I570" s="506"/>
      <c r="J570" s="506"/>
      <c r="K570" s="506"/>
      <c r="L570" s="506"/>
      <c r="M570" s="506"/>
      <c r="N570" s="506"/>
      <c r="O570" s="506"/>
      <c r="P570" s="557"/>
      <c r="Q570" s="506"/>
      <c r="R570" s="558"/>
      <c r="S570" s="506"/>
      <c r="T570" s="506"/>
      <c r="U570" s="506"/>
      <c r="V570" s="604"/>
      <c r="W570" s="506"/>
      <c r="X570" s="506"/>
      <c r="Y570" s="557"/>
      <c r="Z570" s="506"/>
      <c r="AA570" s="507"/>
      <c r="AB570" s="507"/>
      <c r="AC570" s="507"/>
      <c r="AD570" s="507"/>
      <c r="AE570" s="507"/>
      <c r="AF570" s="507"/>
      <c r="AG570" s="507"/>
      <c r="AH570" s="507"/>
      <c r="AI570" s="507"/>
      <c r="AJ570" s="507"/>
      <c r="AK570" s="507"/>
      <c r="AL570" s="507"/>
      <c r="AM570" s="507"/>
      <c r="AN570" s="507"/>
      <c r="AO570" s="507"/>
      <c r="AP570" s="507"/>
      <c r="AQ570" s="563"/>
      <c r="AR570" s="563"/>
      <c r="AS570" s="507"/>
      <c r="AT570" s="507"/>
      <c r="AU570" s="507"/>
      <c r="AV570" s="507"/>
      <c r="AW570" s="507"/>
      <c r="AX570" s="507"/>
      <c r="AY570" s="507"/>
      <c r="AZ570" s="507"/>
      <c r="BA570" s="507"/>
      <c r="BB570" s="507"/>
      <c r="BC570" s="507"/>
      <c r="BD570" s="507"/>
      <c r="BE570" s="507"/>
      <c r="BF570" s="507"/>
      <c r="BG570" s="507"/>
      <c r="BH570" s="507"/>
      <c r="BI570" s="507"/>
      <c r="BJ570" s="507"/>
      <c r="BK570" s="507"/>
      <c r="BL570" s="507"/>
      <c r="BM570" s="507"/>
    </row>
    <row r="571" spans="1:65" ht="27" customHeight="1" x14ac:dyDescent="0.2">
      <c r="A571" s="564"/>
      <c r="B571" s="507"/>
      <c r="C571" s="507"/>
      <c r="D571" s="507"/>
      <c r="E571" s="507"/>
      <c r="F571" s="507"/>
      <c r="G571" s="507"/>
      <c r="H571" s="506"/>
      <c r="I571" s="506"/>
      <c r="J571" s="506"/>
      <c r="K571" s="506"/>
      <c r="L571" s="506"/>
      <c r="M571" s="506"/>
      <c r="N571" s="506"/>
      <c r="O571" s="506"/>
      <c r="P571" s="557"/>
      <c r="Q571" s="506"/>
      <c r="R571" s="558"/>
      <c r="S571" s="506"/>
      <c r="T571" s="506"/>
      <c r="U571" s="506"/>
      <c r="V571" s="604"/>
      <c r="W571" s="506"/>
      <c r="X571" s="506"/>
      <c r="Y571" s="557"/>
      <c r="Z571" s="506"/>
      <c r="AA571" s="507"/>
      <c r="AB571" s="507"/>
      <c r="AC571" s="507"/>
      <c r="AD571" s="507"/>
      <c r="AE571" s="507"/>
      <c r="AF571" s="507"/>
      <c r="AG571" s="507"/>
      <c r="AH571" s="507"/>
      <c r="AI571" s="507"/>
      <c r="AJ571" s="507"/>
      <c r="AK571" s="507"/>
      <c r="AL571" s="507"/>
      <c r="AM571" s="507"/>
      <c r="AN571" s="507"/>
      <c r="AO571" s="507"/>
      <c r="AP571" s="507"/>
      <c r="AQ571" s="563"/>
      <c r="AR571" s="563"/>
      <c r="AS571" s="507"/>
      <c r="AT571" s="507"/>
      <c r="AU571" s="507"/>
      <c r="AV571" s="507"/>
      <c r="AW571" s="507"/>
      <c r="AX571" s="507"/>
      <c r="AY571" s="507"/>
      <c r="AZ571" s="507"/>
      <c r="BA571" s="507"/>
      <c r="BB571" s="507"/>
      <c r="BC571" s="507"/>
      <c r="BD571" s="507"/>
      <c r="BE571" s="507"/>
      <c r="BF571" s="507"/>
      <c r="BG571" s="507"/>
      <c r="BH571" s="507"/>
      <c r="BI571" s="507"/>
      <c r="BJ571" s="507"/>
      <c r="BK571" s="507"/>
      <c r="BL571" s="507"/>
      <c r="BM571" s="507"/>
    </row>
    <row r="572" spans="1:65" ht="27" customHeight="1" x14ac:dyDescent="0.2">
      <c r="A572" s="564"/>
      <c r="B572" s="507"/>
      <c r="C572" s="507"/>
      <c r="D572" s="507"/>
      <c r="E572" s="507"/>
      <c r="F572" s="507"/>
      <c r="G572" s="507"/>
      <c r="H572" s="506"/>
      <c r="I572" s="506"/>
      <c r="J572" s="506"/>
      <c r="K572" s="506"/>
      <c r="L572" s="506"/>
      <c r="M572" s="506"/>
      <c r="N572" s="506"/>
      <c r="O572" s="506"/>
      <c r="P572" s="557"/>
      <c r="Q572" s="506"/>
      <c r="R572" s="558"/>
      <c r="S572" s="506"/>
      <c r="T572" s="506"/>
      <c r="U572" s="506"/>
      <c r="V572" s="604"/>
      <c r="W572" s="506"/>
      <c r="X572" s="506"/>
      <c r="Y572" s="557"/>
      <c r="Z572" s="506"/>
      <c r="AA572" s="507"/>
      <c r="AB572" s="507"/>
      <c r="AC572" s="507"/>
      <c r="AD572" s="507"/>
      <c r="AE572" s="507"/>
      <c r="AF572" s="507"/>
      <c r="AG572" s="507"/>
      <c r="AH572" s="507"/>
      <c r="AI572" s="507"/>
      <c r="AJ572" s="507"/>
      <c r="AK572" s="507"/>
      <c r="AL572" s="507"/>
      <c r="AM572" s="507"/>
      <c r="AN572" s="507"/>
      <c r="AO572" s="507"/>
      <c r="AP572" s="507"/>
      <c r="AQ572" s="563"/>
      <c r="AR572" s="563"/>
      <c r="AS572" s="507"/>
      <c r="AT572" s="507"/>
      <c r="AU572" s="507"/>
      <c r="AV572" s="507"/>
      <c r="AW572" s="507"/>
      <c r="AX572" s="507"/>
      <c r="AY572" s="507"/>
      <c r="AZ572" s="507"/>
      <c r="BA572" s="507"/>
      <c r="BB572" s="507"/>
      <c r="BC572" s="507"/>
      <c r="BD572" s="507"/>
      <c r="BE572" s="507"/>
      <c r="BF572" s="507"/>
      <c r="BG572" s="507"/>
      <c r="BH572" s="507"/>
      <c r="BI572" s="507"/>
      <c r="BJ572" s="507"/>
      <c r="BK572" s="507"/>
      <c r="BL572" s="507"/>
      <c r="BM572" s="507"/>
    </row>
    <row r="573" spans="1:65" ht="27" customHeight="1" x14ac:dyDescent="0.2">
      <c r="A573" s="564"/>
      <c r="B573" s="507"/>
      <c r="C573" s="507"/>
      <c r="D573" s="507"/>
      <c r="E573" s="507"/>
      <c r="F573" s="507"/>
      <c r="G573" s="507"/>
      <c r="H573" s="506"/>
      <c r="I573" s="506"/>
      <c r="J573" s="506"/>
      <c r="K573" s="506"/>
      <c r="L573" s="506"/>
      <c r="M573" s="506"/>
      <c r="N573" s="506"/>
      <c r="O573" s="506"/>
      <c r="P573" s="557"/>
      <c r="Q573" s="506"/>
      <c r="R573" s="558"/>
      <c r="S573" s="506"/>
      <c r="T573" s="506"/>
      <c r="U573" s="506"/>
      <c r="V573" s="604"/>
      <c r="W573" s="506"/>
      <c r="X573" s="506"/>
      <c r="Y573" s="557"/>
      <c r="Z573" s="506"/>
      <c r="AA573" s="507"/>
      <c r="AB573" s="507"/>
      <c r="AC573" s="507"/>
      <c r="AD573" s="507"/>
      <c r="AE573" s="507"/>
      <c r="AF573" s="507"/>
      <c r="AG573" s="507"/>
      <c r="AH573" s="507"/>
      <c r="AI573" s="507"/>
      <c r="AJ573" s="507"/>
      <c r="AK573" s="507"/>
      <c r="AL573" s="507"/>
      <c r="AM573" s="507"/>
      <c r="AN573" s="507"/>
      <c r="AO573" s="507"/>
      <c r="AP573" s="507"/>
      <c r="AQ573" s="563"/>
      <c r="AR573" s="563"/>
      <c r="AS573" s="507"/>
      <c r="AT573" s="507"/>
      <c r="AU573" s="507"/>
      <c r="AV573" s="507"/>
      <c r="AW573" s="507"/>
      <c r="AX573" s="507"/>
      <c r="AY573" s="507"/>
      <c r="AZ573" s="507"/>
      <c r="BA573" s="507"/>
      <c r="BB573" s="507"/>
      <c r="BC573" s="507"/>
      <c r="BD573" s="507"/>
      <c r="BE573" s="507"/>
      <c r="BF573" s="507"/>
      <c r="BG573" s="507"/>
      <c r="BH573" s="507"/>
      <c r="BI573" s="507"/>
      <c r="BJ573" s="507"/>
      <c r="BK573" s="507"/>
      <c r="BL573" s="507"/>
      <c r="BM573" s="507"/>
    </row>
    <row r="574" spans="1:65" ht="27" customHeight="1" x14ac:dyDescent="0.2">
      <c r="A574" s="564"/>
      <c r="B574" s="507"/>
      <c r="C574" s="507"/>
      <c r="D574" s="507"/>
      <c r="E574" s="507"/>
      <c r="F574" s="507"/>
      <c r="G574" s="507"/>
      <c r="H574" s="506"/>
      <c r="I574" s="506"/>
      <c r="J574" s="506"/>
      <c r="K574" s="506"/>
      <c r="L574" s="506"/>
      <c r="M574" s="506"/>
      <c r="N574" s="506"/>
      <c r="O574" s="506"/>
      <c r="P574" s="557"/>
      <c r="Q574" s="506"/>
      <c r="R574" s="558"/>
      <c r="S574" s="506"/>
      <c r="T574" s="506"/>
      <c r="U574" s="506"/>
      <c r="V574" s="604"/>
      <c r="W574" s="506"/>
      <c r="X574" s="506"/>
      <c r="Y574" s="557"/>
      <c r="Z574" s="506"/>
      <c r="AA574" s="507"/>
      <c r="AB574" s="507"/>
      <c r="AC574" s="507"/>
      <c r="AD574" s="507"/>
      <c r="AE574" s="507"/>
      <c r="AF574" s="507"/>
      <c r="AG574" s="507"/>
      <c r="AH574" s="507"/>
      <c r="AI574" s="507"/>
      <c r="AJ574" s="507"/>
      <c r="AK574" s="507"/>
      <c r="AL574" s="507"/>
      <c r="AM574" s="507"/>
      <c r="AN574" s="507"/>
      <c r="AO574" s="507"/>
      <c r="AP574" s="507"/>
      <c r="AQ574" s="563"/>
      <c r="AR574" s="563"/>
      <c r="AS574" s="507"/>
      <c r="AT574" s="507"/>
      <c r="AU574" s="507"/>
      <c r="AV574" s="507"/>
      <c r="AW574" s="507"/>
      <c r="AX574" s="507"/>
      <c r="AY574" s="507"/>
      <c r="AZ574" s="507"/>
      <c r="BA574" s="507"/>
      <c r="BB574" s="507"/>
      <c r="BC574" s="507"/>
      <c r="BD574" s="507"/>
      <c r="BE574" s="507"/>
      <c r="BF574" s="507"/>
      <c r="BG574" s="507"/>
      <c r="BH574" s="507"/>
      <c r="BI574" s="507"/>
      <c r="BJ574" s="507"/>
      <c r="BK574" s="507"/>
      <c r="BL574" s="507"/>
      <c r="BM574" s="507"/>
    </row>
    <row r="575" spans="1:65" ht="27" customHeight="1" x14ac:dyDescent="0.2">
      <c r="A575" s="564"/>
      <c r="B575" s="507"/>
      <c r="C575" s="507"/>
      <c r="D575" s="507"/>
      <c r="E575" s="507"/>
      <c r="F575" s="507"/>
      <c r="G575" s="507"/>
      <c r="H575" s="506"/>
      <c r="I575" s="506"/>
      <c r="J575" s="506"/>
      <c r="K575" s="506"/>
      <c r="L575" s="506"/>
      <c r="M575" s="506"/>
      <c r="N575" s="506"/>
      <c r="O575" s="506"/>
      <c r="P575" s="557"/>
      <c r="Q575" s="506"/>
      <c r="R575" s="558"/>
      <c r="S575" s="506"/>
      <c r="T575" s="506"/>
      <c r="U575" s="506"/>
      <c r="V575" s="604"/>
      <c r="W575" s="506"/>
      <c r="X575" s="506"/>
      <c r="Y575" s="557"/>
      <c r="Z575" s="506"/>
      <c r="AA575" s="507"/>
      <c r="AB575" s="507"/>
      <c r="AC575" s="507"/>
      <c r="AD575" s="507"/>
      <c r="AE575" s="507"/>
      <c r="AF575" s="507"/>
      <c r="AG575" s="507"/>
      <c r="AH575" s="507"/>
      <c r="AI575" s="507"/>
      <c r="AJ575" s="507"/>
      <c r="AK575" s="507"/>
      <c r="AL575" s="507"/>
      <c r="AM575" s="507"/>
      <c r="AN575" s="507"/>
      <c r="AO575" s="507"/>
      <c r="AP575" s="507"/>
      <c r="AQ575" s="563"/>
      <c r="AR575" s="563"/>
      <c r="AS575" s="507"/>
      <c r="AT575" s="507"/>
      <c r="AU575" s="507"/>
      <c r="AV575" s="507"/>
      <c r="AW575" s="507"/>
      <c r="AX575" s="507"/>
      <c r="AY575" s="507"/>
      <c r="AZ575" s="507"/>
      <c r="BA575" s="507"/>
      <c r="BB575" s="507"/>
      <c r="BC575" s="507"/>
      <c r="BD575" s="507"/>
      <c r="BE575" s="507"/>
      <c r="BF575" s="507"/>
      <c r="BG575" s="507"/>
      <c r="BH575" s="507"/>
      <c r="BI575" s="507"/>
      <c r="BJ575" s="507"/>
      <c r="BK575" s="507"/>
      <c r="BL575" s="507"/>
      <c r="BM575" s="507"/>
    </row>
    <row r="576" spans="1:65" ht="27" customHeight="1" x14ac:dyDescent="0.2">
      <c r="A576" s="564"/>
      <c r="B576" s="507"/>
      <c r="C576" s="507"/>
      <c r="D576" s="507"/>
      <c r="E576" s="507"/>
      <c r="F576" s="507"/>
      <c r="G576" s="507"/>
      <c r="H576" s="506"/>
      <c r="I576" s="506"/>
      <c r="J576" s="506"/>
      <c r="K576" s="506"/>
      <c r="L576" s="506"/>
      <c r="M576" s="506"/>
      <c r="N576" s="506"/>
      <c r="O576" s="506"/>
      <c r="P576" s="557"/>
      <c r="Q576" s="506"/>
      <c r="R576" s="558"/>
      <c r="S576" s="506"/>
      <c r="T576" s="506"/>
      <c r="U576" s="506"/>
      <c r="V576" s="604"/>
      <c r="W576" s="506"/>
      <c r="X576" s="506"/>
      <c r="Y576" s="557"/>
      <c r="Z576" s="506"/>
      <c r="AA576" s="507"/>
      <c r="AB576" s="507"/>
      <c r="AC576" s="507"/>
      <c r="AD576" s="507"/>
      <c r="AE576" s="507"/>
      <c r="AF576" s="507"/>
      <c r="AG576" s="507"/>
      <c r="AH576" s="507"/>
      <c r="AI576" s="507"/>
      <c r="AJ576" s="507"/>
      <c r="AK576" s="507"/>
      <c r="AL576" s="507"/>
      <c r="AM576" s="507"/>
      <c r="AN576" s="507"/>
      <c r="AO576" s="507"/>
      <c r="AP576" s="507"/>
      <c r="AQ576" s="563"/>
      <c r="AR576" s="563"/>
      <c r="AS576" s="507"/>
      <c r="AT576" s="507"/>
      <c r="AU576" s="507"/>
      <c r="AV576" s="507"/>
      <c r="AW576" s="507"/>
      <c r="AX576" s="507"/>
      <c r="AY576" s="507"/>
      <c r="AZ576" s="507"/>
      <c r="BA576" s="507"/>
      <c r="BB576" s="507"/>
      <c r="BC576" s="507"/>
      <c r="BD576" s="507"/>
      <c r="BE576" s="507"/>
      <c r="BF576" s="507"/>
      <c r="BG576" s="507"/>
      <c r="BH576" s="507"/>
      <c r="BI576" s="507"/>
      <c r="BJ576" s="507"/>
      <c r="BK576" s="507"/>
      <c r="BL576" s="507"/>
      <c r="BM576" s="507"/>
    </row>
    <row r="577" spans="1:65" ht="27" customHeight="1" x14ac:dyDescent="0.2">
      <c r="A577" s="564"/>
      <c r="B577" s="507"/>
      <c r="C577" s="507"/>
      <c r="D577" s="507"/>
      <c r="E577" s="507"/>
      <c r="F577" s="507"/>
      <c r="G577" s="507"/>
      <c r="H577" s="506"/>
      <c r="I577" s="506"/>
      <c r="J577" s="506"/>
      <c r="K577" s="506"/>
      <c r="L577" s="506"/>
      <c r="M577" s="506"/>
      <c r="N577" s="506"/>
      <c r="O577" s="506"/>
      <c r="P577" s="557"/>
      <c r="Q577" s="506"/>
      <c r="R577" s="558"/>
      <c r="S577" s="506"/>
      <c r="T577" s="506"/>
      <c r="U577" s="506"/>
      <c r="V577" s="604"/>
      <c r="W577" s="506"/>
      <c r="X577" s="506"/>
      <c r="Y577" s="557"/>
      <c r="Z577" s="506"/>
      <c r="AA577" s="507"/>
      <c r="AB577" s="507"/>
      <c r="AC577" s="507"/>
      <c r="AD577" s="507"/>
      <c r="AE577" s="507"/>
      <c r="AF577" s="507"/>
      <c r="AG577" s="507"/>
      <c r="AH577" s="507"/>
      <c r="AI577" s="507"/>
      <c r="AJ577" s="507"/>
      <c r="AK577" s="507"/>
      <c r="AL577" s="507"/>
      <c r="AM577" s="507"/>
      <c r="AN577" s="507"/>
      <c r="AO577" s="507"/>
      <c r="AP577" s="507"/>
      <c r="AQ577" s="563"/>
      <c r="AR577" s="563"/>
      <c r="AS577" s="507"/>
      <c r="AT577" s="507"/>
      <c r="AU577" s="507"/>
      <c r="AV577" s="507"/>
      <c r="AW577" s="507"/>
      <c r="AX577" s="507"/>
      <c r="AY577" s="507"/>
      <c r="AZ577" s="507"/>
      <c r="BA577" s="507"/>
      <c r="BB577" s="507"/>
      <c r="BC577" s="507"/>
      <c r="BD577" s="507"/>
      <c r="BE577" s="507"/>
      <c r="BF577" s="507"/>
      <c r="BG577" s="507"/>
      <c r="BH577" s="507"/>
      <c r="BI577" s="507"/>
      <c r="BJ577" s="507"/>
      <c r="BK577" s="507"/>
      <c r="BL577" s="507"/>
      <c r="BM577" s="507"/>
    </row>
    <row r="578" spans="1:65" ht="27" customHeight="1" x14ac:dyDescent="0.2">
      <c r="A578" s="564"/>
      <c r="B578" s="507"/>
      <c r="C578" s="507"/>
      <c r="D578" s="507"/>
      <c r="E578" s="507"/>
      <c r="F578" s="507"/>
      <c r="G578" s="507"/>
      <c r="H578" s="506"/>
      <c r="I578" s="506"/>
      <c r="J578" s="506"/>
      <c r="K578" s="506"/>
      <c r="L578" s="506"/>
      <c r="M578" s="506"/>
      <c r="N578" s="506"/>
      <c r="O578" s="506"/>
      <c r="P578" s="557"/>
      <c r="Q578" s="506"/>
      <c r="R578" s="558"/>
      <c r="S578" s="506"/>
      <c r="T578" s="506"/>
      <c r="U578" s="506"/>
      <c r="V578" s="604"/>
      <c r="W578" s="506"/>
      <c r="X578" s="506"/>
      <c r="Y578" s="557"/>
      <c r="Z578" s="506"/>
      <c r="AA578" s="507"/>
      <c r="AB578" s="507"/>
      <c r="AC578" s="507"/>
      <c r="AD578" s="507"/>
      <c r="AE578" s="507"/>
      <c r="AF578" s="507"/>
      <c r="AG578" s="507"/>
      <c r="AH578" s="507"/>
      <c r="AI578" s="507"/>
      <c r="AJ578" s="507"/>
      <c r="AK578" s="507"/>
      <c r="AL578" s="507"/>
      <c r="AM578" s="507"/>
      <c r="AN578" s="507"/>
      <c r="AO578" s="507"/>
      <c r="AP578" s="507"/>
      <c r="AQ578" s="563"/>
      <c r="AR578" s="563"/>
      <c r="AS578" s="507"/>
      <c r="AT578" s="507"/>
      <c r="AU578" s="507"/>
      <c r="AV578" s="507"/>
      <c r="AW578" s="507"/>
      <c r="AX578" s="507"/>
      <c r="AY578" s="507"/>
      <c r="AZ578" s="507"/>
      <c r="BA578" s="507"/>
      <c r="BB578" s="507"/>
      <c r="BC578" s="507"/>
      <c r="BD578" s="507"/>
      <c r="BE578" s="507"/>
      <c r="BF578" s="507"/>
      <c r="BG578" s="507"/>
      <c r="BH578" s="507"/>
      <c r="BI578" s="507"/>
      <c r="BJ578" s="507"/>
      <c r="BK578" s="507"/>
      <c r="BL578" s="507"/>
      <c r="BM578" s="507"/>
    </row>
    <row r="579" spans="1:65" ht="27" customHeight="1" x14ac:dyDescent="0.2">
      <c r="A579" s="564"/>
      <c r="B579" s="507"/>
      <c r="C579" s="507"/>
      <c r="D579" s="507"/>
      <c r="E579" s="507"/>
      <c r="F579" s="507"/>
      <c r="G579" s="507"/>
      <c r="H579" s="506"/>
      <c r="I579" s="506"/>
      <c r="J579" s="506"/>
      <c r="K579" s="506"/>
      <c r="L579" s="506"/>
      <c r="M579" s="506"/>
      <c r="N579" s="506"/>
      <c r="O579" s="506"/>
      <c r="P579" s="557"/>
      <c r="Q579" s="506"/>
      <c r="R579" s="558"/>
      <c r="S579" s="506"/>
      <c r="T579" s="506"/>
      <c r="U579" s="506"/>
      <c r="V579" s="604"/>
      <c r="W579" s="506"/>
      <c r="X579" s="506"/>
      <c r="Y579" s="557"/>
      <c r="Z579" s="506"/>
      <c r="AA579" s="507"/>
      <c r="AB579" s="507"/>
      <c r="AC579" s="507"/>
      <c r="AD579" s="507"/>
      <c r="AE579" s="507"/>
      <c r="AF579" s="507"/>
      <c r="AG579" s="507"/>
      <c r="AH579" s="507"/>
      <c r="AI579" s="507"/>
      <c r="AJ579" s="507"/>
      <c r="AK579" s="507"/>
      <c r="AL579" s="507"/>
      <c r="AM579" s="507"/>
      <c r="AN579" s="507"/>
      <c r="AO579" s="507"/>
      <c r="AP579" s="507"/>
      <c r="AQ579" s="563"/>
      <c r="AR579" s="563"/>
      <c r="AS579" s="507"/>
      <c r="AT579" s="507"/>
      <c r="AU579" s="507"/>
      <c r="AV579" s="507"/>
      <c r="AW579" s="507"/>
      <c r="AX579" s="507"/>
      <c r="AY579" s="507"/>
      <c r="AZ579" s="507"/>
      <c r="BA579" s="507"/>
      <c r="BB579" s="507"/>
      <c r="BC579" s="507"/>
      <c r="BD579" s="507"/>
      <c r="BE579" s="507"/>
      <c r="BF579" s="507"/>
      <c r="BG579" s="507"/>
      <c r="BH579" s="507"/>
      <c r="BI579" s="507"/>
      <c r="BJ579" s="507"/>
      <c r="BK579" s="507"/>
      <c r="BL579" s="507"/>
      <c r="BM579" s="507"/>
    </row>
    <row r="580" spans="1:65" ht="27" customHeight="1" x14ac:dyDescent="0.2">
      <c r="A580" s="564"/>
      <c r="B580" s="507"/>
      <c r="C580" s="507"/>
      <c r="D580" s="507"/>
      <c r="E580" s="507"/>
      <c r="F580" s="507"/>
      <c r="G580" s="507"/>
      <c r="H580" s="506"/>
      <c r="I580" s="506"/>
      <c r="J580" s="506"/>
      <c r="K580" s="506"/>
      <c r="L580" s="506"/>
      <c r="M580" s="506"/>
      <c r="N580" s="506"/>
      <c r="O580" s="506"/>
      <c r="P580" s="557"/>
      <c r="Q580" s="506"/>
      <c r="R580" s="558"/>
      <c r="S580" s="506"/>
      <c r="T580" s="506"/>
      <c r="U580" s="506"/>
      <c r="V580" s="604"/>
      <c r="W580" s="506"/>
      <c r="X580" s="506"/>
      <c r="Y580" s="557"/>
      <c r="Z580" s="506"/>
      <c r="AA580" s="507"/>
      <c r="AB580" s="507"/>
      <c r="AC580" s="507"/>
      <c r="AD580" s="507"/>
      <c r="AE580" s="507"/>
      <c r="AF580" s="507"/>
      <c r="AG580" s="507"/>
      <c r="AH580" s="507"/>
      <c r="AI580" s="507"/>
      <c r="AJ580" s="507"/>
      <c r="AK580" s="507"/>
      <c r="AL580" s="507"/>
      <c r="AM580" s="507"/>
      <c r="AN580" s="507"/>
      <c r="AO580" s="507"/>
      <c r="AP580" s="507"/>
      <c r="AQ580" s="563"/>
      <c r="AR580" s="563"/>
      <c r="AS580" s="507"/>
      <c r="AT580" s="507"/>
      <c r="AU580" s="507"/>
      <c r="AV580" s="507"/>
      <c r="AW580" s="507"/>
      <c r="AX580" s="507"/>
      <c r="AY580" s="507"/>
      <c r="AZ580" s="507"/>
      <c r="BA580" s="507"/>
      <c r="BB580" s="507"/>
      <c r="BC580" s="507"/>
      <c r="BD580" s="507"/>
      <c r="BE580" s="507"/>
      <c r="BF580" s="507"/>
      <c r="BG580" s="507"/>
      <c r="BH580" s="507"/>
      <c r="BI580" s="507"/>
      <c r="BJ580" s="507"/>
      <c r="BK580" s="507"/>
      <c r="BL580" s="507"/>
      <c r="BM580" s="507"/>
    </row>
    <row r="581" spans="1:65" ht="27" customHeight="1" x14ac:dyDescent="0.2">
      <c r="A581" s="564"/>
      <c r="B581" s="507"/>
      <c r="C581" s="507"/>
      <c r="D581" s="507"/>
      <c r="E581" s="507"/>
      <c r="F581" s="507"/>
      <c r="G581" s="507"/>
      <c r="H581" s="506"/>
      <c r="I581" s="506"/>
      <c r="J581" s="506"/>
      <c r="K581" s="506"/>
      <c r="L581" s="506"/>
      <c r="M581" s="506"/>
      <c r="N581" s="506"/>
      <c r="O581" s="506"/>
      <c r="P581" s="557"/>
      <c r="Q581" s="506"/>
      <c r="R581" s="558"/>
      <c r="S581" s="506"/>
      <c r="T581" s="506"/>
      <c r="U581" s="506"/>
      <c r="V581" s="604"/>
      <c r="W581" s="506"/>
      <c r="X581" s="506"/>
      <c r="Y581" s="557"/>
      <c r="Z581" s="506"/>
      <c r="AA581" s="507"/>
      <c r="AB581" s="507"/>
      <c r="AC581" s="507"/>
      <c r="AD581" s="507"/>
      <c r="AE581" s="507"/>
      <c r="AF581" s="507"/>
      <c r="AG581" s="507"/>
      <c r="AH581" s="507"/>
      <c r="AI581" s="507"/>
      <c r="AJ581" s="507"/>
      <c r="AK581" s="507"/>
      <c r="AL581" s="507"/>
      <c r="AM581" s="507"/>
      <c r="AN581" s="507"/>
      <c r="AO581" s="507"/>
      <c r="AP581" s="507"/>
      <c r="AQ581" s="563"/>
      <c r="AR581" s="563"/>
      <c r="AS581" s="507"/>
      <c r="AT581" s="507"/>
      <c r="AU581" s="507"/>
      <c r="AV581" s="507"/>
      <c r="AW581" s="507"/>
      <c r="AX581" s="507"/>
      <c r="AY581" s="507"/>
      <c r="AZ581" s="507"/>
      <c r="BA581" s="507"/>
      <c r="BB581" s="507"/>
      <c r="BC581" s="507"/>
      <c r="BD581" s="507"/>
      <c r="BE581" s="507"/>
      <c r="BF581" s="507"/>
      <c r="BG581" s="507"/>
      <c r="BH581" s="507"/>
      <c r="BI581" s="507"/>
      <c r="BJ581" s="507"/>
      <c r="BK581" s="507"/>
      <c r="BL581" s="507"/>
      <c r="BM581" s="507"/>
    </row>
    <row r="582" spans="1:65" ht="27" customHeight="1" x14ac:dyDescent="0.2">
      <c r="A582" s="564"/>
      <c r="B582" s="507"/>
      <c r="C582" s="507"/>
      <c r="D582" s="507"/>
      <c r="E582" s="507"/>
      <c r="F582" s="507"/>
      <c r="G582" s="507"/>
      <c r="H582" s="506"/>
      <c r="I582" s="506"/>
      <c r="J582" s="506"/>
      <c r="K582" s="506"/>
      <c r="L582" s="506"/>
      <c r="M582" s="506"/>
      <c r="N582" s="506"/>
      <c r="O582" s="506"/>
      <c r="P582" s="557"/>
      <c r="Q582" s="506"/>
      <c r="R582" s="558"/>
      <c r="S582" s="506"/>
      <c r="T582" s="506"/>
      <c r="U582" s="506"/>
      <c r="V582" s="604"/>
      <c r="W582" s="506"/>
      <c r="X582" s="506"/>
      <c r="Y582" s="557"/>
      <c r="Z582" s="506"/>
      <c r="AA582" s="507"/>
      <c r="AB582" s="507"/>
      <c r="AC582" s="507"/>
      <c r="AD582" s="507"/>
      <c r="AE582" s="507"/>
      <c r="AF582" s="507"/>
      <c r="AG582" s="507"/>
      <c r="AH582" s="507"/>
      <c r="AI582" s="507"/>
      <c r="AJ582" s="507"/>
      <c r="AK582" s="507"/>
      <c r="AL582" s="507"/>
      <c r="AM582" s="507"/>
      <c r="AN582" s="507"/>
      <c r="AO582" s="507"/>
      <c r="AP582" s="507"/>
      <c r="AQ582" s="563"/>
      <c r="AR582" s="563"/>
      <c r="AS582" s="507"/>
      <c r="AT582" s="507"/>
      <c r="AU582" s="507"/>
      <c r="AV582" s="507"/>
      <c r="AW582" s="507"/>
      <c r="AX582" s="507"/>
      <c r="AY582" s="507"/>
      <c r="AZ582" s="507"/>
      <c r="BA582" s="507"/>
      <c r="BB582" s="507"/>
      <c r="BC582" s="507"/>
      <c r="BD582" s="507"/>
      <c r="BE582" s="507"/>
      <c r="BF582" s="507"/>
      <c r="BG582" s="507"/>
      <c r="BH582" s="507"/>
      <c r="BI582" s="507"/>
      <c r="BJ582" s="507"/>
      <c r="BK582" s="507"/>
      <c r="BL582" s="507"/>
      <c r="BM582" s="507"/>
    </row>
    <row r="583" spans="1:65" ht="27" customHeight="1" x14ac:dyDescent="0.2">
      <c r="A583" s="564"/>
      <c r="B583" s="507"/>
      <c r="C583" s="507"/>
      <c r="D583" s="507"/>
      <c r="E583" s="507"/>
      <c r="F583" s="507"/>
      <c r="G583" s="507"/>
      <c r="H583" s="506"/>
      <c r="I583" s="506"/>
      <c r="J583" s="506"/>
      <c r="K583" s="506"/>
      <c r="L583" s="506"/>
      <c r="M583" s="506"/>
      <c r="N583" s="506"/>
      <c r="O583" s="506"/>
      <c r="P583" s="557"/>
      <c r="Q583" s="506"/>
      <c r="R583" s="558"/>
      <c r="S583" s="506"/>
      <c r="T583" s="506"/>
      <c r="U583" s="506"/>
      <c r="V583" s="604"/>
      <c r="W583" s="506"/>
      <c r="X583" s="506"/>
      <c r="Y583" s="557"/>
      <c r="Z583" s="506"/>
      <c r="AA583" s="507"/>
      <c r="AB583" s="507"/>
      <c r="AC583" s="507"/>
      <c r="AD583" s="507"/>
      <c r="AE583" s="507"/>
      <c r="AF583" s="507"/>
      <c r="AG583" s="507"/>
      <c r="AH583" s="507"/>
      <c r="AI583" s="507"/>
      <c r="AJ583" s="507"/>
      <c r="AK583" s="507"/>
      <c r="AL583" s="507"/>
      <c r="AM583" s="507"/>
      <c r="AN583" s="507"/>
      <c r="AO583" s="507"/>
      <c r="AP583" s="507"/>
      <c r="AQ583" s="563"/>
      <c r="AR583" s="563"/>
      <c r="AS583" s="507"/>
      <c r="AT583" s="507"/>
      <c r="AU583" s="507"/>
      <c r="AV583" s="507"/>
      <c r="AW583" s="507"/>
      <c r="AX583" s="507"/>
      <c r="AY583" s="507"/>
      <c r="AZ583" s="507"/>
      <c r="BA583" s="507"/>
      <c r="BB583" s="507"/>
      <c r="BC583" s="507"/>
      <c r="BD583" s="507"/>
      <c r="BE583" s="507"/>
      <c r="BF583" s="507"/>
      <c r="BG583" s="507"/>
      <c r="BH583" s="507"/>
      <c r="BI583" s="507"/>
      <c r="BJ583" s="507"/>
      <c r="BK583" s="507"/>
      <c r="BL583" s="507"/>
      <c r="BM583" s="507"/>
    </row>
    <row r="584" spans="1:65" ht="27" customHeight="1" x14ac:dyDescent="0.2">
      <c r="A584" s="564"/>
      <c r="B584" s="507"/>
      <c r="C584" s="507"/>
      <c r="D584" s="507"/>
      <c r="E584" s="507"/>
      <c r="F584" s="507"/>
      <c r="G584" s="507"/>
      <c r="H584" s="506"/>
      <c r="I584" s="506"/>
      <c r="J584" s="506"/>
      <c r="K584" s="506"/>
      <c r="L584" s="506"/>
      <c r="M584" s="506"/>
      <c r="N584" s="506"/>
      <c r="O584" s="506"/>
      <c r="P584" s="557"/>
      <c r="Q584" s="506"/>
      <c r="R584" s="558"/>
      <c r="S584" s="506"/>
      <c r="T584" s="506"/>
      <c r="U584" s="506"/>
      <c r="V584" s="604"/>
      <c r="W584" s="506"/>
      <c r="X584" s="506"/>
      <c r="Y584" s="557"/>
      <c r="Z584" s="506"/>
      <c r="AA584" s="507"/>
      <c r="AB584" s="507"/>
      <c r="AC584" s="507"/>
      <c r="AD584" s="507"/>
      <c r="AE584" s="507"/>
      <c r="AF584" s="507"/>
      <c r="AG584" s="507"/>
      <c r="AH584" s="507"/>
      <c r="AI584" s="507"/>
      <c r="AJ584" s="507"/>
      <c r="AK584" s="507"/>
      <c r="AL584" s="507"/>
      <c r="AM584" s="507"/>
      <c r="AN584" s="507"/>
      <c r="AO584" s="507"/>
      <c r="AP584" s="507"/>
      <c r="AQ584" s="563"/>
      <c r="AR584" s="563"/>
      <c r="AS584" s="507"/>
      <c r="AT584" s="507"/>
      <c r="AU584" s="507"/>
      <c r="AV584" s="507"/>
      <c r="AW584" s="507"/>
      <c r="AX584" s="507"/>
      <c r="AY584" s="507"/>
      <c r="AZ584" s="507"/>
      <c r="BA584" s="507"/>
      <c r="BB584" s="507"/>
      <c r="BC584" s="507"/>
      <c r="BD584" s="507"/>
      <c r="BE584" s="507"/>
      <c r="BF584" s="507"/>
      <c r="BG584" s="507"/>
      <c r="BH584" s="507"/>
      <c r="BI584" s="507"/>
      <c r="BJ584" s="507"/>
      <c r="BK584" s="507"/>
      <c r="BL584" s="507"/>
      <c r="BM584" s="507"/>
    </row>
    <row r="585" spans="1:65" ht="27" customHeight="1" x14ac:dyDescent="0.2">
      <c r="A585" s="564"/>
      <c r="B585" s="507"/>
      <c r="C585" s="507"/>
      <c r="D585" s="507"/>
      <c r="E585" s="507"/>
      <c r="F585" s="507"/>
      <c r="G585" s="507"/>
      <c r="H585" s="506"/>
      <c r="I585" s="506"/>
      <c r="J585" s="506"/>
      <c r="K585" s="506"/>
      <c r="L585" s="506"/>
      <c r="M585" s="506"/>
      <c r="N585" s="506"/>
      <c r="O585" s="506"/>
      <c r="P585" s="557"/>
      <c r="Q585" s="506"/>
      <c r="R585" s="558"/>
      <c r="S585" s="506"/>
      <c r="T585" s="506"/>
      <c r="U585" s="506"/>
      <c r="V585" s="604"/>
      <c r="W585" s="506"/>
      <c r="X585" s="506"/>
      <c r="Y585" s="557"/>
      <c r="Z585" s="506"/>
      <c r="AA585" s="507"/>
      <c r="AB585" s="507"/>
      <c r="AC585" s="507"/>
      <c r="AD585" s="507"/>
      <c r="AE585" s="507"/>
      <c r="AF585" s="507"/>
      <c r="AG585" s="507"/>
      <c r="AH585" s="507"/>
      <c r="AI585" s="507"/>
      <c r="AJ585" s="507"/>
      <c r="AK585" s="507"/>
      <c r="AL585" s="507"/>
      <c r="AM585" s="507"/>
      <c r="AN585" s="507"/>
      <c r="AO585" s="507"/>
      <c r="AP585" s="507"/>
      <c r="AQ585" s="563"/>
      <c r="AR585" s="563"/>
      <c r="AS585" s="507"/>
      <c r="AT585" s="507"/>
      <c r="AU585" s="507"/>
      <c r="AV585" s="507"/>
      <c r="AW585" s="507"/>
      <c r="AX585" s="507"/>
      <c r="AY585" s="507"/>
      <c r="AZ585" s="507"/>
      <c r="BA585" s="507"/>
      <c r="BB585" s="507"/>
      <c r="BC585" s="507"/>
      <c r="BD585" s="507"/>
      <c r="BE585" s="507"/>
      <c r="BF585" s="507"/>
      <c r="BG585" s="507"/>
      <c r="BH585" s="507"/>
      <c r="BI585" s="507"/>
      <c r="BJ585" s="507"/>
      <c r="BK585" s="507"/>
      <c r="BL585" s="507"/>
      <c r="BM585" s="507"/>
    </row>
    <row r="586" spans="1:65" ht="27" customHeight="1" x14ac:dyDescent="0.2">
      <c r="A586" s="564"/>
      <c r="B586" s="507"/>
      <c r="C586" s="507"/>
      <c r="D586" s="507"/>
      <c r="E586" s="507"/>
      <c r="F586" s="507"/>
      <c r="G586" s="507"/>
      <c r="H586" s="506"/>
      <c r="I586" s="506"/>
      <c r="J586" s="506"/>
      <c r="K586" s="506"/>
      <c r="L586" s="506"/>
      <c r="M586" s="506"/>
      <c r="N586" s="506"/>
      <c r="O586" s="506"/>
      <c r="P586" s="557"/>
      <c r="Q586" s="506"/>
      <c r="R586" s="558"/>
      <c r="S586" s="506"/>
      <c r="T586" s="506"/>
      <c r="U586" s="506"/>
      <c r="V586" s="604"/>
      <c r="W586" s="506"/>
      <c r="X586" s="506"/>
      <c r="Y586" s="557"/>
      <c r="Z586" s="506"/>
      <c r="AA586" s="507"/>
      <c r="AB586" s="507"/>
      <c r="AC586" s="507"/>
      <c r="AD586" s="507"/>
      <c r="AE586" s="507"/>
      <c r="AF586" s="507"/>
      <c r="AG586" s="507"/>
      <c r="AH586" s="507"/>
      <c r="AI586" s="507"/>
      <c r="AJ586" s="507"/>
      <c r="AK586" s="507"/>
      <c r="AL586" s="507"/>
      <c r="AM586" s="507"/>
      <c r="AN586" s="507"/>
      <c r="AO586" s="507"/>
      <c r="AP586" s="507"/>
      <c r="AQ586" s="563"/>
      <c r="AR586" s="563"/>
      <c r="AS586" s="507"/>
      <c r="AT586" s="507"/>
      <c r="AU586" s="507"/>
      <c r="AV586" s="507"/>
      <c r="AW586" s="507"/>
      <c r="AX586" s="507"/>
      <c r="AY586" s="507"/>
      <c r="AZ586" s="507"/>
      <c r="BA586" s="507"/>
      <c r="BB586" s="507"/>
      <c r="BC586" s="507"/>
      <c r="BD586" s="507"/>
      <c r="BE586" s="507"/>
      <c r="BF586" s="507"/>
      <c r="BG586" s="507"/>
      <c r="BH586" s="507"/>
      <c r="BI586" s="507"/>
      <c r="BJ586" s="507"/>
      <c r="BK586" s="507"/>
      <c r="BL586" s="507"/>
      <c r="BM586" s="507"/>
    </row>
    <row r="587" spans="1:65" ht="27" customHeight="1" x14ac:dyDescent="0.2">
      <c r="A587" s="564"/>
      <c r="B587" s="507"/>
      <c r="C587" s="507"/>
      <c r="D587" s="507"/>
      <c r="E587" s="507"/>
      <c r="F587" s="507"/>
      <c r="G587" s="507"/>
      <c r="H587" s="506"/>
      <c r="I587" s="506"/>
      <c r="J587" s="506"/>
      <c r="K587" s="506"/>
      <c r="L587" s="506"/>
      <c r="M587" s="506"/>
      <c r="N587" s="506"/>
      <c r="O587" s="506"/>
      <c r="P587" s="557"/>
      <c r="Q587" s="506"/>
      <c r="R587" s="558"/>
      <c r="S587" s="506"/>
      <c r="T587" s="506"/>
      <c r="U587" s="506"/>
      <c r="V587" s="604"/>
      <c r="W587" s="506"/>
      <c r="X587" s="506"/>
      <c r="Y587" s="557"/>
      <c r="Z587" s="506"/>
      <c r="AA587" s="507"/>
      <c r="AB587" s="507"/>
      <c r="AC587" s="507"/>
      <c r="AD587" s="507"/>
      <c r="AE587" s="507"/>
      <c r="AF587" s="507"/>
      <c r="AG587" s="507"/>
      <c r="AH587" s="507"/>
      <c r="AI587" s="507"/>
      <c r="AJ587" s="507"/>
      <c r="AK587" s="507"/>
      <c r="AL587" s="507"/>
      <c r="AM587" s="507"/>
      <c r="AN587" s="507"/>
      <c r="AO587" s="507"/>
      <c r="AP587" s="507"/>
      <c r="AQ587" s="563"/>
      <c r="AR587" s="563"/>
      <c r="AS587" s="507"/>
      <c r="AT587" s="507"/>
      <c r="AU587" s="507"/>
      <c r="AV587" s="507"/>
      <c r="AW587" s="507"/>
      <c r="AX587" s="507"/>
      <c r="AY587" s="507"/>
      <c r="AZ587" s="507"/>
      <c r="BA587" s="507"/>
      <c r="BB587" s="507"/>
      <c r="BC587" s="507"/>
      <c r="BD587" s="507"/>
      <c r="BE587" s="507"/>
      <c r="BF587" s="507"/>
      <c r="BG587" s="507"/>
      <c r="BH587" s="507"/>
      <c r="BI587" s="507"/>
      <c r="BJ587" s="507"/>
      <c r="BK587" s="507"/>
      <c r="BL587" s="507"/>
      <c r="BM587" s="507"/>
    </row>
    <row r="588" spans="1:65" ht="27" customHeight="1" x14ac:dyDescent="0.2">
      <c r="A588" s="564"/>
      <c r="B588" s="507"/>
      <c r="C588" s="507"/>
      <c r="D588" s="507"/>
      <c r="E588" s="507"/>
      <c r="F588" s="507"/>
      <c r="G588" s="507"/>
      <c r="H588" s="506"/>
      <c r="I588" s="506"/>
      <c r="J588" s="506"/>
      <c r="K588" s="506"/>
      <c r="L588" s="506"/>
      <c r="M588" s="506"/>
      <c r="N588" s="506"/>
      <c r="O588" s="506"/>
      <c r="P588" s="557"/>
      <c r="Q588" s="506"/>
      <c r="R588" s="558"/>
      <c r="S588" s="506"/>
      <c r="T588" s="506"/>
      <c r="U588" s="506"/>
      <c r="V588" s="604"/>
      <c r="W588" s="506"/>
      <c r="X588" s="506"/>
      <c r="Y588" s="557"/>
      <c r="Z588" s="506"/>
      <c r="AA588" s="507"/>
      <c r="AB588" s="507"/>
      <c r="AC588" s="507"/>
      <c r="AD588" s="507"/>
      <c r="AE588" s="507"/>
      <c r="AF588" s="507"/>
      <c r="AG588" s="507"/>
      <c r="AH588" s="507"/>
      <c r="AI588" s="507"/>
      <c r="AJ588" s="507"/>
      <c r="AK588" s="507"/>
      <c r="AL588" s="507"/>
      <c r="AM588" s="507"/>
      <c r="AN588" s="507"/>
      <c r="AO588" s="507"/>
      <c r="AP588" s="507"/>
      <c r="AQ588" s="563"/>
      <c r="AR588" s="563"/>
      <c r="AS588" s="507"/>
      <c r="AT588" s="507"/>
      <c r="AU588" s="507"/>
      <c r="AV588" s="507"/>
      <c r="AW588" s="507"/>
      <c r="AX588" s="507"/>
      <c r="AY588" s="507"/>
      <c r="AZ588" s="507"/>
      <c r="BA588" s="507"/>
      <c r="BB588" s="507"/>
      <c r="BC588" s="507"/>
      <c r="BD588" s="507"/>
      <c r="BE588" s="507"/>
      <c r="BF588" s="507"/>
      <c r="BG588" s="507"/>
      <c r="BH588" s="507"/>
      <c r="BI588" s="507"/>
      <c r="BJ588" s="507"/>
      <c r="BK588" s="507"/>
      <c r="BL588" s="507"/>
      <c r="BM588" s="507"/>
    </row>
    <row r="589" spans="1:65" ht="27" customHeight="1" x14ac:dyDescent="0.2">
      <c r="A589" s="564"/>
      <c r="B589" s="507"/>
      <c r="C589" s="507"/>
      <c r="D589" s="507"/>
      <c r="E589" s="507"/>
      <c r="F589" s="507"/>
      <c r="G589" s="507"/>
      <c r="H589" s="506"/>
      <c r="I589" s="506"/>
      <c r="J589" s="506"/>
      <c r="K589" s="506"/>
      <c r="L589" s="506"/>
      <c r="M589" s="506"/>
      <c r="N589" s="506"/>
      <c r="O589" s="506"/>
      <c r="P589" s="557"/>
      <c r="Q589" s="506"/>
      <c r="R589" s="558"/>
      <c r="S589" s="506"/>
      <c r="T589" s="506"/>
      <c r="U589" s="506"/>
      <c r="V589" s="604"/>
      <c r="W589" s="506"/>
      <c r="X589" s="506"/>
      <c r="Y589" s="557"/>
      <c r="Z589" s="506"/>
      <c r="AA589" s="507"/>
      <c r="AB589" s="507"/>
      <c r="AC589" s="507"/>
      <c r="AD589" s="507"/>
      <c r="AE589" s="507"/>
      <c r="AF589" s="507"/>
      <c r="AG589" s="507"/>
      <c r="AH589" s="507"/>
      <c r="AI589" s="507"/>
      <c r="AJ589" s="507"/>
      <c r="AK589" s="507"/>
      <c r="AL589" s="507"/>
      <c r="AM589" s="507"/>
      <c r="AN589" s="507"/>
      <c r="AO589" s="507"/>
      <c r="AP589" s="507"/>
      <c r="AQ589" s="563"/>
      <c r="AR589" s="563"/>
      <c r="AS589" s="507"/>
      <c r="AT589" s="507"/>
      <c r="AU589" s="507"/>
      <c r="AV589" s="507"/>
      <c r="AW589" s="507"/>
      <c r="AX589" s="507"/>
      <c r="AY589" s="507"/>
      <c r="AZ589" s="507"/>
      <c r="BA589" s="507"/>
      <c r="BB589" s="507"/>
      <c r="BC589" s="507"/>
      <c r="BD589" s="507"/>
      <c r="BE589" s="507"/>
      <c r="BF589" s="507"/>
      <c r="BG589" s="507"/>
      <c r="BH589" s="507"/>
      <c r="BI589" s="507"/>
      <c r="BJ589" s="507"/>
      <c r="BK589" s="507"/>
      <c r="BL589" s="507"/>
      <c r="BM589" s="507"/>
    </row>
    <row r="590" spans="1:65" ht="27" customHeight="1" x14ac:dyDescent="0.2">
      <c r="A590" s="564"/>
      <c r="B590" s="507"/>
      <c r="C590" s="507"/>
      <c r="D590" s="507"/>
      <c r="E590" s="507"/>
      <c r="F590" s="507"/>
      <c r="G590" s="507"/>
      <c r="H590" s="506"/>
      <c r="I590" s="506"/>
      <c r="J590" s="506"/>
      <c r="K590" s="506"/>
      <c r="L590" s="506"/>
      <c r="M590" s="506"/>
      <c r="N590" s="506"/>
      <c r="O590" s="506"/>
      <c r="P590" s="557"/>
      <c r="Q590" s="506"/>
      <c r="R590" s="558"/>
      <c r="S590" s="506"/>
      <c r="T590" s="506"/>
      <c r="U590" s="506"/>
      <c r="V590" s="604"/>
      <c r="W590" s="506"/>
      <c r="X590" s="506"/>
      <c r="Y590" s="557"/>
      <c r="Z590" s="506"/>
      <c r="AA590" s="507"/>
      <c r="AB590" s="507"/>
      <c r="AC590" s="507"/>
      <c r="AD590" s="507"/>
      <c r="AE590" s="507"/>
      <c r="AF590" s="507"/>
      <c r="AG590" s="507"/>
      <c r="AH590" s="507"/>
      <c r="AI590" s="507"/>
      <c r="AJ590" s="507"/>
      <c r="AK590" s="507"/>
      <c r="AL590" s="507"/>
      <c r="AM590" s="507"/>
      <c r="AN590" s="507"/>
      <c r="AO590" s="507"/>
      <c r="AP590" s="507"/>
      <c r="AQ590" s="563"/>
      <c r="AR590" s="563"/>
      <c r="AS590" s="507"/>
      <c r="AT590" s="507"/>
      <c r="AU590" s="507"/>
      <c r="AV590" s="507"/>
      <c r="AW590" s="507"/>
      <c r="AX590" s="507"/>
      <c r="AY590" s="507"/>
      <c r="AZ590" s="507"/>
      <c r="BA590" s="507"/>
      <c r="BB590" s="507"/>
      <c r="BC590" s="507"/>
      <c r="BD590" s="507"/>
      <c r="BE590" s="507"/>
      <c r="BF590" s="507"/>
      <c r="BG590" s="507"/>
      <c r="BH590" s="507"/>
      <c r="BI590" s="507"/>
      <c r="BJ590" s="507"/>
      <c r="BK590" s="507"/>
      <c r="BL590" s="507"/>
      <c r="BM590" s="507"/>
    </row>
    <row r="591" spans="1:65" ht="27" customHeight="1" x14ac:dyDescent="0.2">
      <c r="A591" s="564"/>
      <c r="B591" s="507"/>
      <c r="C591" s="507"/>
      <c r="D591" s="507"/>
      <c r="E591" s="507"/>
      <c r="F591" s="507"/>
      <c r="G591" s="507"/>
      <c r="H591" s="506"/>
      <c r="I591" s="506"/>
      <c r="J591" s="506"/>
      <c r="K591" s="506"/>
      <c r="L591" s="506"/>
      <c r="M591" s="506"/>
      <c r="N591" s="506"/>
      <c r="O591" s="506"/>
      <c r="P591" s="557"/>
      <c r="Q591" s="506"/>
      <c r="R591" s="558"/>
      <c r="S591" s="506"/>
      <c r="T591" s="506"/>
      <c r="U591" s="506"/>
      <c r="V591" s="604"/>
      <c r="W591" s="506"/>
      <c r="X591" s="506"/>
      <c r="Y591" s="557"/>
      <c r="Z591" s="506"/>
      <c r="AA591" s="507"/>
      <c r="AB591" s="507"/>
      <c r="AC591" s="507"/>
      <c r="AD591" s="507"/>
      <c r="AE591" s="507"/>
      <c r="AF591" s="507"/>
      <c r="AG591" s="507"/>
      <c r="AH591" s="507"/>
      <c r="AI591" s="507"/>
      <c r="AJ591" s="507"/>
      <c r="AK591" s="507"/>
      <c r="AL591" s="507"/>
      <c r="AM591" s="507"/>
      <c r="AN591" s="507"/>
      <c r="AO591" s="507"/>
      <c r="AP591" s="507"/>
      <c r="AQ591" s="563"/>
      <c r="AR591" s="563"/>
      <c r="AS591" s="507"/>
      <c r="AT591" s="507"/>
      <c r="AU591" s="507"/>
      <c r="AV591" s="507"/>
      <c r="AW591" s="507"/>
      <c r="AX591" s="507"/>
      <c r="AY591" s="507"/>
      <c r="AZ591" s="507"/>
      <c r="BA591" s="507"/>
      <c r="BB591" s="507"/>
      <c r="BC591" s="507"/>
      <c r="BD591" s="507"/>
      <c r="BE591" s="507"/>
      <c r="BF591" s="507"/>
      <c r="BG591" s="507"/>
      <c r="BH591" s="507"/>
      <c r="BI591" s="507"/>
      <c r="BJ591" s="507"/>
      <c r="BK591" s="507"/>
      <c r="BL591" s="507"/>
      <c r="BM591" s="507"/>
    </row>
    <row r="592" spans="1:65" ht="27" customHeight="1" x14ac:dyDescent="0.2">
      <c r="A592" s="564"/>
      <c r="B592" s="507"/>
      <c r="C592" s="507"/>
      <c r="D592" s="507"/>
      <c r="E592" s="507"/>
      <c r="F592" s="507"/>
      <c r="G592" s="507"/>
      <c r="H592" s="506"/>
      <c r="I592" s="506"/>
      <c r="J592" s="506"/>
      <c r="K592" s="506"/>
      <c r="L592" s="506"/>
      <c r="M592" s="506"/>
      <c r="N592" s="506"/>
      <c r="O592" s="506"/>
      <c r="P592" s="557"/>
      <c r="Q592" s="506"/>
      <c r="R592" s="558"/>
      <c r="S592" s="506"/>
      <c r="T592" s="506"/>
      <c r="U592" s="506"/>
      <c r="V592" s="604"/>
      <c r="W592" s="506"/>
      <c r="X592" s="506"/>
      <c r="Y592" s="557"/>
      <c r="Z592" s="506"/>
      <c r="AA592" s="507"/>
      <c r="AB592" s="507"/>
      <c r="AC592" s="507"/>
      <c r="AD592" s="507"/>
      <c r="AE592" s="507"/>
      <c r="AF592" s="507"/>
      <c r="AG592" s="507"/>
      <c r="AH592" s="507"/>
      <c r="AI592" s="507"/>
      <c r="AJ592" s="507"/>
      <c r="AK592" s="507"/>
      <c r="AL592" s="507"/>
      <c r="AM592" s="507"/>
      <c r="AN592" s="507"/>
      <c r="AO592" s="507"/>
      <c r="AP592" s="507"/>
      <c r="AQ592" s="563"/>
      <c r="AR592" s="563"/>
      <c r="AS592" s="507"/>
      <c r="AT592" s="507"/>
      <c r="AU592" s="507"/>
      <c r="AV592" s="507"/>
      <c r="AW592" s="507"/>
      <c r="AX592" s="507"/>
      <c r="AY592" s="507"/>
      <c r="AZ592" s="507"/>
      <c r="BA592" s="507"/>
      <c r="BB592" s="507"/>
      <c r="BC592" s="507"/>
      <c r="BD592" s="507"/>
      <c r="BE592" s="507"/>
      <c r="BF592" s="507"/>
      <c r="BG592" s="507"/>
      <c r="BH592" s="507"/>
      <c r="BI592" s="507"/>
      <c r="BJ592" s="507"/>
      <c r="BK592" s="507"/>
      <c r="BL592" s="507"/>
      <c r="BM592" s="507"/>
    </row>
    <row r="593" spans="1:65" ht="27" customHeight="1" x14ac:dyDescent="0.2">
      <c r="A593" s="564"/>
      <c r="B593" s="507"/>
      <c r="C593" s="507"/>
      <c r="D593" s="507"/>
      <c r="E593" s="507"/>
      <c r="F593" s="507"/>
      <c r="G593" s="507"/>
      <c r="H593" s="506"/>
      <c r="I593" s="506"/>
      <c r="J593" s="506"/>
      <c r="K593" s="506"/>
      <c r="L593" s="506"/>
      <c r="M593" s="506"/>
      <c r="N593" s="506"/>
      <c r="O593" s="506"/>
      <c r="P593" s="557"/>
      <c r="Q593" s="506"/>
      <c r="R593" s="558"/>
      <c r="S593" s="506"/>
      <c r="T593" s="506"/>
      <c r="U593" s="506"/>
      <c r="V593" s="604"/>
      <c r="W593" s="506"/>
      <c r="X593" s="506"/>
      <c r="Y593" s="557"/>
      <c r="Z593" s="506"/>
      <c r="AA593" s="507"/>
      <c r="AB593" s="507"/>
      <c r="AC593" s="507"/>
      <c r="AD593" s="507"/>
      <c r="AE593" s="507"/>
      <c r="AF593" s="507"/>
      <c r="AG593" s="507"/>
      <c r="AH593" s="507"/>
      <c r="AI593" s="507"/>
      <c r="AJ593" s="507"/>
      <c r="AK593" s="507"/>
      <c r="AL593" s="507"/>
      <c r="AM593" s="507"/>
      <c r="AN593" s="507"/>
      <c r="AO593" s="507"/>
      <c r="AP593" s="507"/>
      <c r="AQ593" s="563"/>
      <c r="AR593" s="563"/>
      <c r="AS593" s="507"/>
      <c r="AT593" s="507"/>
      <c r="AU593" s="507"/>
      <c r="AV593" s="507"/>
      <c r="AW593" s="507"/>
      <c r="AX593" s="507"/>
      <c r="AY593" s="507"/>
      <c r="AZ593" s="507"/>
      <c r="BA593" s="507"/>
      <c r="BB593" s="507"/>
      <c r="BC593" s="507"/>
      <c r="BD593" s="507"/>
      <c r="BE593" s="507"/>
      <c r="BF593" s="507"/>
      <c r="BG593" s="507"/>
      <c r="BH593" s="507"/>
      <c r="BI593" s="507"/>
      <c r="BJ593" s="507"/>
      <c r="BK593" s="507"/>
      <c r="BL593" s="507"/>
      <c r="BM593" s="507"/>
    </row>
    <row r="594" spans="1:65" ht="27" customHeight="1" x14ac:dyDescent="0.2">
      <c r="A594" s="564"/>
      <c r="B594" s="507"/>
      <c r="C594" s="507"/>
      <c r="D594" s="507"/>
      <c r="E594" s="507"/>
      <c r="F594" s="507"/>
      <c r="G594" s="507"/>
      <c r="H594" s="506"/>
      <c r="I594" s="506"/>
      <c r="J594" s="506"/>
      <c r="K594" s="506"/>
      <c r="L594" s="506"/>
      <c r="M594" s="506"/>
      <c r="N594" s="506"/>
      <c r="O594" s="506"/>
      <c r="P594" s="557"/>
      <c r="Q594" s="506"/>
      <c r="R594" s="558"/>
      <c r="S594" s="506"/>
      <c r="T594" s="506"/>
      <c r="U594" s="506"/>
      <c r="V594" s="604"/>
      <c r="W594" s="506"/>
      <c r="X594" s="506"/>
      <c r="Y594" s="557"/>
      <c r="Z594" s="506"/>
      <c r="AA594" s="507"/>
      <c r="AB594" s="507"/>
      <c r="AC594" s="507"/>
      <c r="AD594" s="507"/>
      <c r="AE594" s="507"/>
      <c r="AF594" s="507"/>
      <c r="AG594" s="507"/>
      <c r="AH594" s="507"/>
      <c r="AI594" s="507"/>
      <c r="AJ594" s="507"/>
      <c r="AK594" s="507"/>
      <c r="AL594" s="507"/>
      <c r="AM594" s="507"/>
      <c r="AN594" s="507"/>
      <c r="AO594" s="507"/>
      <c r="AP594" s="507"/>
      <c r="AQ594" s="563"/>
      <c r="AR594" s="563"/>
      <c r="AS594" s="507"/>
      <c r="AT594" s="507"/>
      <c r="AU594" s="507"/>
      <c r="AV594" s="507"/>
      <c r="AW594" s="507"/>
      <c r="AX594" s="507"/>
      <c r="AY594" s="507"/>
      <c r="AZ594" s="507"/>
      <c r="BA594" s="507"/>
      <c r="BB594" s="507"/>
      <c r="BC594" s="507"/>
      <c r="BD594" s="507"/>
      <c r="BE594" s="507"/>
      <c r="BF594" s="507"/>
      <c r="BG594" s="507"/>
      <c r="BH594" s="507"/>
      <c r="BI594" s="507"/>
      <c r="BJ594" s="507"/>
      <c r="BK594" s="507"/>
      <c r="BL594" s="507"/>
      <c r="BM594" s="507"/>
    </row>
    <row r="595" spans="1:65" ht="27" customHeight="1" x14ac:dyDescent="0.2">
      <c r="A595" s="564"/>
      <c r="B595" s="507"/>
      <c r="C595" s="507"/>
      <c r="D595" s="507"/>
      <c r="E595" s="507"/>
      <c r="F595" s="507"/>
      <c r="G595" s="507"/>
      <c r="H595" s="506"/>
      <c r="I595" s="506"/>
      <c r="J595" s="506"/>
      <c r="K595" s="506"/>
      <c r="L595" s="506"/>
      <c r="M595" s="506"/>
      <c r="N595" s="506"/>
      <c r="O595" s="506"/>
      <c r="P595" s="557"/>
      <c r="Q595" s="506"/>
      <c r="R595" s="558"/>
      <c r="S595" s="506"/>
      <c r="T595" s="506"/>
      <c r="U595" s="506"/>
      <c r="V595" s="604"/>
      <c r="W595" s="506"/>
      <c r="X595" s="506"/>
      <c r="Y595" s="557"/>
      <c r="Z595" s="506"/>
      <c r="AA595" s="507"/>
      <c r="AB595" s="507"/>
      <c r="AC595" s="507"/>
      <c r="AD595" s="507"/>
      <c r="AE595" s="507"/>
      <c r="AF595" s="507"/>
      <c r="AG595" s="507"/>
      <c r="AH595" s="507"/>
      <c r="AI595" s="507"/>
      <c r="AJ595" s="507"/>
      <c r="AK595" s="507"/>
      <c r="AL595" s="507"/>
      <c r="AM595" s="507"/>
      <c r="AN595" s="507"/>
      <c r="AO595" s="507"/>
      <c r="AP595" s="507"/>
      <c r="AQ595" s="563"/>
      <c r="AR595" s="563"/>
      <c r="AS595" s="507"/>
      <c r="AT595" s="507"/>
      <c r="AU595" s="507"/>
      <c r="AV595" s="507"/>
      <c r="AW595" s="507"/>
      <c r="AX595" s="507"/>
      <c r="AY595" s="507"/>
      <c r="AZ595" s="507"/>
      <c r="BA595" s="507"/>
      <c r="BB595" s="507"/>
      <c r="BC595" s="507"/>
      <c r="BD595" s="507"/>
      <c r="BE595" s="507"/>
      <c r="BF595" s="507"/>
      <c r="BG595" s="507"/>
      <c r="BH595" s="507"/>
      <c r="BI595" s="507"/>
      <c r="BJ595" s="507"/>
      <c r="BK595" s="507"/>
      <c r="BL595" s="507"/>
      <c r="BM595" s="507"/>
    </row>
    <row r="596" spans="1:65" ht="27" customHeight="1" x14ac:dyDescent="0.2">
      <c r="A596" s="564"/>
      <c r="B596" s="507"/>
      <c r="C596" s="507"/>
      <c r="D596" s="507"/>
      <c r="E596" s="507"/>
      <c r="F596" s="507"/>
      <c r="G596" s="507"/>
      <c r="H596" s="506"/>
      <c r="I596" s="506"/>
      <c r="J596" s="506"/>
      <c r="K596" s="506"/>
      <c r="L596" s="506"/>
      <c r="M596" s="506"/>
      <c r="N596" s="506"/>
      <c r="O596" s="506"/>
      <c r="P596" s="557"/>
      <c r="Q596" s="506"/>
      <c r="R596" s="558"/>
      <c r="S596" s="506"/>
      <c r="T596" s="506"/>
      <c r="U596" s="506"/>
      <c r="V596" s="604"/>
      <c r="W596" s="506"/>
      <c r="X596" s="506"/>
      <c r="Y596" s="557"/>
      <c r="Z596" s="506"/>
      <c r="AA596" s="507"/>
      <c r="AB596" s="507"/>
      <c r="AC596" s="507"/>
      <c r="AD596" s="507"/>
      <c r="AE596" s="507"/>
      <c r="AF596" s="507"/>
      <c r="AG596" s="507"/>
      <c r="AH596" s="507"/>
      <c r="AI596" s="507"/>
      <c r="AJ596" s="507"/>
      <c r="AK596" s="507"/>
      <c r="AL596" s="507"/>
      <c r="AM596" s="507"/>
      <c r="AN596" s="507"/>
      <c r="AO596" s="507"/>
      <c r="AP596" s="507"/>
      <c r="AQ596" s="563"/>
      <c r="AR596" s="563"/>
      <c r="AS596" s="507"/>
      <c r="AT596" s="507"/>
      <c r="AU596" s="507"/>
      <c r="AV596" s="507"/>
      <c r="AW596" s="507"/>
      <c r="AX596" s="507"/>
      <c r="AY596" s="507"/>
      <c r="AZ596" s="507"/>
      <c r="BA596" s="507"/>
      <c r="BB596" s="507"/>
      <c r="BC596" s="507"/>
      <c r="BD596" s="507"/>
      <c r="BE596" s="507"/>
      <c r="BF596" s="507"/>
      <c r="BG596" s="507"/>
      <c r="BH596" s="507"/>
      <c r="BI596" s="507"/>
      <c r="BJ596" s="507"/>
      <c r="BK596" s="507"/>
      <c r="BL596" s="507"/>
      <c r="BM596" s="507"/>
    </row>
    <row r="597" spans="1:65" ht="27" customHeight="1" x14ac:dyDescent="0.2">
      <c r="A597" s="564"/>
      <c r="B597" s="507"/>
      <c r="C597" s="507"/>
      <c r="D597" s="507"/>
      <c r="E597" s="507"/>
      <c r="F597" s="507"/>
      <c r="G597" s="507"/>
      <c r="H597" s="506"/>
      <c r="I597" s="506"/>
      <c r="J597" s="506"/>
      <c r="K597" s="506"/>
      <c r="L597" s="506"/>
      <c r="M597" s="506"/>
      <c r="N597" s="506"/>
      <c r="O597" s="506"/>
      <c r="P597" s="557"/>
      <c r="Q597" s="506"/>
      <c r="R597" s="558"/>
      <c r="S597" s="506"/>
      <c r="T597" s="506"/>
      <c r="U597" s="506"/>
      <c r="V597" s="604"/>
      <c r="W597" s="506"/>
      <c r="X597" s="506"/>
      <c r="Y597" s="557"/>
      <c r="Z597" s="506"/>
      <c r="AA597" s="507"/>
      <c r="AB597" s="507"/>
      <c r="AC597" s="507"/>
      <c r="AD597" s="507"/>
      <c r="AE597" s="507"/>
      <c r="AF597" s="507"/>
      <c r="AG597" s="507"/>
      <c r="AH597" s="507"/>
      <c r="AI597" s="507"/>
      <c r="AJ597" s="507"/>
      <c r="AK597" s="507"/>
      <c r="AL597" s="507"/>
      <c r="AM597" s="507"/>
      <c r="AN597" s="507"/>
      <c r="AO597" s="507"/>
      <c r="AP597" s="507"/>
      <c r="AQ597" s="563"/>
      <c r="AR597" s="563"/>
      <c r="AS597" s="507"/>
      <c r="AT597" s="507"/>
      <c r="AU597" s="507"/>
      <c r="AV597" s="507"/>
      <c r="AW597" s="507"/>
      <c r="AX597" s="507"/>
      <c r="AY597" s="507"/>
      <c r="AZ597" s="507"/>
      <c r="BA597" s="507"/>
      <c r="BB597" s="507"/>
      <c r="BC597" s="507"/>
      <c r="BD597" s="507"/>
      <c r="BE597" s="507"/>
      <c r="BF597" s="507"/>
      <c r="BG597" s="507"/>
      <c r="BH597" s="507"/>
      <c r="BI597" s="507"/>
      <c r="BJ597" s="507"/>
      <c r="BK597" s="507"/>
      <c r="BL597" s="507"/>
      <c r="BM597" s="507"/>
    </row>
    <row r="598" spans="1:65" ht="27" customHeight="1" x14ac:dyDescent="0.2">
      <c r="A598" s="564"/>
      <c r="B598" s="507"/>
      <c r="C598" s="507"/>
      <c r="D598" s="507"/>
      <c r="E598" s="507"/>
      <c r="F598" s="507"/>
      <c r="G598" s="507"/>
      <c r="H598" s="506"/>
      <c r="I598" s="506"/>
      <c r="J598" s="506"/>
      <c r="K598" s="506"/>
      <c r="L598" s="506"/>
      <c r="M598" s="506"/>
      <c r="N598" s="506"/>
      <c r="O598" s="506"/>
      <c r="P598" s="557"/>
      <c r="Q598" s="506"/>
      <c r="R598" s="558"/>
      <c r="S598" s="506"/>
      <c r="T598" s="506"/>
      <c r="U598" s="506"/>
      <c r="V598" s="604"/>
      <c r="W598" s="506"/>
      <c r="X598" s="506"/>
      <c r="Y598" s="557"/>
      <c r="Z598" s="506"/>
      <c r="AA598" s="507"/>
      <c r="AB598" s="507"/>
      <c r="AC598" s="507"/>
      <c r="AD598" s="507"/>
      <c r="AE598" s="507"/>
      <c r="AF598" s="507"/>
      <c r="AG598" s="507"/>
      <c r="AH598" s="507"/>
      <c r="AI598" s="507"/>
      <c r="AJ598" s="507"/>
      <c r="AK598" s="507"/>
      <c r="AL598" s="507"/>
      <c r="AM598" s="507"/>
      <c r="AN598" s="507"/>
      <c r="AO598" s="507"/>
      <c r="AP598" s="507"/>
      <c r="AQ598" s="563"/>
      <c r="AR598" s="563"/>
      <c r="AS598" s="507"/>
      <c r="AT598" s="507"/>
      <c r="AU598" s="507"/>
      <c r="AV598" s="507"/>
      <c r="AW598" s="507"/>
      <c r="AX598" s="507"/>
      <c r="AY598" s="507"/>
      <c r="AZ598" s="507"/>
      <c r="BA598" s="507"/>
      <c r="BB598" s="507"/>
      <c r="BC598" s="507"/>
      <c r="BD598" s="507"/>
      <c r="BE598" s="507"/>
      <c r="BF598" s="507"/>
      <c r="BG598" s="507"/>
      <c r="BH598" s="507"/>
      <c r="BI598" s="507"/>
      <c r="BJ598" s="507"/>
      <c r="BK598" s="507"/>
      <c r="BL598" s="507"/>
      <c r="BM598" s="507"/>
    </row>
    <row r="599" spans="1:65" ht="27" customHeight="1" x14ac:dyDescent="0.2">
      <c r="A599" s="564"/>
      <c r="B599" s="507"/>
      <c r="C599" s="507"/>
      <c r="D599" s="507"/>
      <c r="E599" s="507"/>
      <c r="F599" s="507"/>
      <c r="G599" s="507"/>
      <c r="H599" s="506"/>
      <c r="I599" s="506"/>
      <c r="J599" s="506"/>
      <c r="K599" s="506"/>
      <c r="L599" s="506"/>
      <c r="M599" s="506"/>
      <c r="N599" s="506"/>
      <c r="O599" s="506"/>
      <c r="P599" s="557"/>
      <c r="Q599" s="506"/>
      <c r="R599" s="558"/>
      <c r="S599" s="506"/>
      <c r="T599" s="506"/>
      <c r="U599" s="506"/>
      <c r="V599" s="604"/>
      <c r="W599" s="506"/>
      <c r="X599" s="506"/>
      <c r="Y599" s="557"/>
      <c r="Z599" s="506"/>
      <c r="AA599" s="507"/>
      <c r="AB599" s="507"/>
      <c r="AC599" s="507"/>
      <c r="AD599" s="507"/>
      <c r="AE599" s="507"/>
      <c r="AF599" s="507"/>
      <c r="AG599" s="507"/>
      <c r="AH599" s="507"/>
      <c r="AI599" s="507"/>
      <c r="AJ599" s="507"/>
      <c r="AK599" s="507"/>
      <c r="AL599" s="507"/>
      <c r="AM599" s="507"/>
      <c r="AN599" s="507"/>
      <c r="AO599" s="507"/>
      <c r="AP599" s="507"/>
      <c r="AQ599" s="563"/>
      <c r="AR599" s="563"/>
      <c r="AS599" s="507"/>
      <c r="AT599" s="507"/>
      <c r="AU599" s="507"/>
      <c r="AV599" s="507"/>
      <c r="AW599" s="507"/>
      <c r="AX599" s="507"/>
      <c r="AY599" s="507"/>
      <c r="AZ599" s="507"/>
      <c r="BA599" s="507"/>
      <c r="BB599" s="507"/>
      <c r="BC599" s="507"/>
      <c r="BD599" s="507"/>
      <c r="BE599" s="507"/>
      <c r="BF599" s="507"/>
      <c r="BG599" s="507"/>
      <c r="BH599" s="507"/>
      <c r="BI599" s="507"/>
      <c r="BJ599" s="507"/>
      <c r="BK599" s="507"/>
      <c r="BL599" s="507"/>
      <c r="BM599" s="507"/>
    </row>
    <row r="600" spans="1:65" ht="27" customHeight="1" x14ac:dyDescent="0.2">
      <c r="A600" s="564"/>
      <c r="B600" s="507"/>
      <c r="C600" s="507"/>
      <c r="D600" s="507"/>
      <c r="E600" s="507"/>
      <c r="F600" s="507"/>
      <c r="G600" s="507"/>
      <c r="H600" s="506"/>
      <c r="I600" s="506"/>
      <c r="J600" s="506"/>
      <c r="K600" s="506"/>
      <c r="L600" s="506"/>
      <c r="M600" s="506"/>
      <c r="N600" s="506"/>
      <c r="O600" s="506"/>
      <c r="P600" s="557"/>
      <c r="Q600" s="506"/>
      <c r="R600" s="558"/>
      <c r="S600" s="506"/>
      <c r="T600" s="506"/>
      <c r="U600" s="506"/>
      <c r="V600" s="604"/>
      <c r="W600" s="506"/>
      <c r="X600" s="506"/>
      <c r="Y600" s="557"/>
      <c r="Z600" s="506"/>
      <c r="AA600" s="507"/>
      <c r="AB600" s="507"/>
      <c r="AC600" s="507"/>
      <c r="AD600" s="507"/>
      <c r="AE600" s="507"/>
      <c r="AF600" s="507"/>
      <c r="AG600" s="507"/>
      <c r="AH600" s="507"/>
      <c r="AI600" s="507"/>
      <c r="AJ600" s="507"/>
      <c r="AK600" s="507"/>
      <c r="AL600" s="507"/>
      <c r="AM600" s="507"/>
      <c r="AN600" s="507"/>
      <c r="AO600" s="507"/>
      <c r="AP600" s="507"/>
      <c r="AQ600" s="563"/>
      <c r="AR600" s="563"/>
      <c r="AS600" s="507"/>
      <c r="AT600" s="507"/>
      <c r="AU600" s="507"/>
      <c r="AV600" s="507"/>
      <c r="AW600" s="507"/>
      <c r="AX600" s="507"/>
      <c r="AY600" s="507"/>
      <c r="AZ600" s="507"/>
      <c r="BA600" s="507"/>
      <c r="BB600" s="507"/>
      <c r="BC600" s="507"/>
      <c r="BD600" s="507"/>
      <c r="BE600" s="507"/>
      <c r="BF600" s="507"/>
      <c r="BG600" s="507"/>
      <c r="BH600" s="507"/>
      <c r="BI600" s="507"/>
      <c r="BJ600" s="507"/>
      <c r="BK600" s="507"/>
      <c r="BL600" s="507"/>
      <c r="BM600" s="507"/>
    </row>
    <row r="601" spans="1:65" ht="27" customHeight="1" x14ac:dyDescent="0.2">
      <c r="A601" s="564"/>
      <c r="B601" s="507"/>
      <c r="C601" s="507"/>
      <c r="D601" s="507"/>
      <c r="E601" s="507"/>
      <c r="F601" s="507"/>
      <c r="G601" s="507"/>
      <c r="H601" s="506"/>
      <c r="I601" s="506"/>
      <c r="J601" s="506"/>
      <c r="K601" s="506"/>
      <c r="L601" s="506"/>
      <c r="M601" s="506"/>
      <c r="N601" s="506"/>
      <c r="O601" s="506"/>
      <c r="P601" s="557"/>
      <c r="Q601" s="506"/>
      <c r="R601" s="558"/>
      <c r="S601" s="506"/>
      <c r="T601" s="506"/>
      <c r="U601" s="506"/>
      <c r="V601" s="604"/>
      <c r="W601" s="506"/>
      <c r="X601" s="506"/>
      <c r="Y601" s="557"/>
      <c r="Z601" s="506"/>
      <c r="AA601" s="507"/>
      <c r="AB601" s="507"/>
      <c r="AC601" s="507"/>
      <c r="AD601" s="507"/>
      <c r="AE601" s="507"/>
      <c r="AF601" s="507"/>
      <c r="AG601" s="507"/>
      <c r="AH601" s="507"/>
      <c r="AI601" s="507"/>
      <c r="AJ601" s="507"/>
      <c r="AK601" s="507"/>
      <c r="AL601" s="507"/>
      <c r="AM601" s="507"/>
      <c r="AN601" s="507"/>
      <c r="AO601" s="507"/>
      <c r="AP601" s="507"/>
      <c r="AQ601" s="563"/>
      <c r="AR601" s="563"/>
      <c r="AS601" s="507"/>
      <c r="AT601" s="507"/>
      <c r="AU601" s="507"/>
      <c r="AV601" s="507"/>
      <c r="AW601" s="507"/>
      <c r="AX601" s="507"/>
      <c r="AY601" s="507"/>
      <c r="AZ601" s="507"/>
      <c r="BA601" s="507"/>
      <c r="BB601" s="507"/>
      <c r="BC601" s="507"/>
      <c r="BD601" s="507"/>
      <c r="BE601" s="507"/>
      <c r="BF601" s="507"/>
      <c r="BG601" s="507"/>
      <c r="BH601" s="507"/>
      <c r="BI601" s="507"/>
      <c r="BJ601" s="507"/>
      <c r="BK601" s="507"/>
      <c r="BL601" s="507"/>
      <c r="BM601" s="507"/>
    </row>
    <row r="602" spans="1:65" ht="27" customHeight="1" x14ac:dyDescent="0.2">
      <c r="A602" s="564"/>
      <c r="B602" s="507"/>
      <c r="C602" s="507"/>
      <c r="D602" s="507"/>
      <c r="E602" s="507"/>
      <c r="F602" s="507"/>
      <c r="G602" s="507"/>
      <c r="H602" s="506"/>
      <c r="I602" s="506"/>
      <c r="J602" s="506"/>
      <c r="K602" s="506"/>
      <c r="L602" s="506"/>
      <c r="M602" s="506"/>
      <c r="N602" s="506"/>
      <c r="O602" s="506"/>
      <c r="P602" s="557"/>
      <c r="Q602" s="506"/>
      <c r="R602" s="558"/>
      <c r="S602" s="506"/>
      <c r="T602" s="506"/>
      <c r="U602" s="506"/>
      <c r="V602" s="604"/>
      <c r="W602" s="506"/>
      <c r="X602" s="506"/>
      <c r="Y602" s="557"/>
      <c r="Z602" s="506"/>
      <c r="AA602" s="507"/>
      <c r="AB602" s="507"/>
      <c r="AC602" s="507"/>
      <c r="AD602" s="507"/>
      <c r="AE602" s="507"/>
      <c r="AF602" s="507"/>
      <c r="AG602" s="507"/>
      <c r="AH602" s="507"/>
      <c r="AI602" s="507"/>
      <c r="AJ602" s="507"/>
      <c r="AK602" s="507"/>
      <c r="AL602" s="507"/>
      <c r="AM602" s="507"/>
      <c r="AN602" s="507"/>
      <c r="AO602" s="507"/>
      <c r="AP602" s="507"/>
      <c r="AQ602" s="563"/>
      <c r="AR602" s="563"/>
      <c r="AS602" s="507"/>
      <c r="AT602" s="507"/>
      <c r="AU602" s="507"/>
      <c r="AV602" s="507"/>
      <c r="AW602" s="507"/>
      <c r="AX602" s="507"/>
      <c r="AY602" s="507"/>
      <c r="AZ602" s="507"/>
      <c r="BA602" s="507"/>
      <c r="BB602" s="507"/>
      <c r="BC602" s="507"/>
      <c r="BD602" s="507"/>
      <c r="BE602" s="507"/>
      <c r="BF602" s="507"/>
      <c r="BG602" s="507"/>
      <c r="BH602" s="507"/>
      <c r="BI602" s="507"/>
      <c r="BJ602" s="507"/>
      <c r="BK602" s="507"/>
      <c r="BL602" s="507"/>
      <c r="BM602" s="507"/>
    </row>
    <row r="603" spans="1:65" ht="27" customHeight="1" x14ac:dyDescent="0.2">
      <c r="A603" s="564"/>
      <c r="B603" s="507"/>
      <c r="C603" s="507"/>
      <c r="D603" s="507"/>
      <c r="E603" s="507"/>
      <c r="F603" s="507"/>
      <c r="G603" s="507"/>
      <c r="H603" s="506"/>
      <c r="I603" s="506"/>
      <c r="J603" s="506"/>
      <c r="K603" s="506"/>
      <c r="L603" s="506"/>
      <c r="M603" s="506"/>
      <c r="N603" s="506"/>
      <c r="O603" s="506"/>
      <c r="P603" s="557"/>
      <c r="Q603" s="506"/>
      <c r="R603" s="558"/>
      <c r="S603" s="506"/>
      <c r="T603" s="506"/>
      <c r="U603" s="506"/>
      <c r="V603" s="604"/>
      <c r="W603" s="506"/>
      <c r="X603" s="506"/>
      <c r="Y603" s="557"/>
      <c r="Z603" s="506"/>
      <c r="AA603" s="507"/>
      <c r="AB603" s="507"/>
      <c r="AC603" s="507"/>
      <c r="AD603" s="507"/>
      <c r="AE603" s="507"/>
      <c r="AF603" s="507"/>
      <c r="AG603" s="507"/>
      <c r="AH603" s="507"/>
      <c r="AI603" s="507"/>
      <c r="AJ603" s="507"/>
      <c r="AK603" s="507"/>
      <c r="AL603" s="507"/>
      <c r="AM603" s="507"/>
      <c r="AN603" s="507"/>
      <c r="AO603" s="507"/>
      <c r="AP603" s="507"/>
      <c r="AQ603" s="563"/>
      <c r="AR603" s="563"/>
      <c r="AS603" s="507"/>
      <c r="AT603" s="507"/>
      <c r="AU603" s="507"/>
      <c r="AV603" s="507"/>
      <c r="AW603" s="507"/>
      <c r="AX603" s="507"/>
      <c r="AY603" s="507"/>
      <c r="AZ603" s="507"/>
      <c r="BA603" s="507"/>
      <c r="BB603" s="507"/>
      <c r="BC603" s="507"/>
      <c r="BD603" s="507"/>
      <c r="BE603" s="507"/>
      <c r="BF603" s="507"/>
      <c r="BG603" s="507"/>
      <c r="BH603" s="507"/>
      <c r="BI603" s="507"/>
      <c r="BJ603" s="507"/>
      <c r="BK603" s="507"/>
      <c r="BL603" s="507"/>
      <c r="BM603" s="507"/>
    </row>
    <row r="604" spans="1:65" ht="27" customHeight="1" x14ac:dyDescent="0.2">
      <c r="A604" s="564"/>
      <c r="B604" s="507"/>
      <c r="C604" s="507"/>
      <c r="D604" s="507"/>
      <c r="E604" s="507"/>
      <c r="F604" s="507"/>
      <c r="G604" s="507"/>
      <c r="H604" s="506"/>
      <c r="I604" s="506"/>
      <c r="J604" s="506"/>
      <c r="K604" s="506"/>
      <c r="L604" s="506"/>
      <c r="M604" s="506"/>
      <c r="N604" s="506"/>
      <c r="O604" s="506"/>
      <c r="P604" s="557"/>
      <c r="Q604" s="506"/>
      <c r="R604" s="558"/>
      <c r="S604" s="506"/>
      <c r="T604" s="506"/>
      <c r="U604" s="506"/>
      <c r="V604" s="604"/>
      <c r="W604" s="506"/>
      <c r="X604" s="506"/>
      <c r="Y604" s="557"/>
      <c r="Z604" s="506"/>
      <c r="AA604" s="507"/>
      <c r="AB604" s="507"/>
      <c r="AC604" s="507"/>
      <c r="AD604" s="507"/>
      <c r="AE604" s="507"/>
      <c r="AF604" s="507"/>
      <c r="AG604" s="507"/>
      <c r="AH604" s="507"/>
      <c r="AI604" s="507"/>
      <c r="AJ604" s="507"/>
      <c r="AK604" s="507"/>
      <c r="AL604" s="507"/>
      <c r="AM604" s="507"/>
      <c r="AN604" s="507"/>
      <c r="AO604" s="507"/>
      <c r="AP604" s="507"/>
      <c r="AQ604" s="563"/>
      <c r="AR604" s="563"/>
      <c r="AS604" s="507"/>
      <c r="AT604" s="507"/>
      <c r="AU604" s="507"/>
      <c r="AV604" s="507"/>
      <c r="AW604" s="507"/>
      <c r="AX604" s="507"/>
      <c r="AY604" s="507"/>
      <c r="AZ604" s="507"/>
      <c r="BA604" s="507"/>
      <c r="BB604" s="507"/>
      <c r="BC604" s="507"/>
      <c r="BD604" s="507"/>
      <c r="BE604" s="507"/>
      <c r="BF604" s="507"/>
      <c r="BG604" s="507"/>
      <c r="BH604" s="507"/>
      <c r="BI604" s="507"/>
      <c r="BJ604" s="507"/>
      <c r="BK604" s="507"/>
      <c r="BL604" s="507"/>
      <c r="BM604" s="507"/>
    </row>
    <row r="605" spans="1:65" ht="27" customHeight="1" x14ac:dyDescent="0.2">
      <c r="A605" s="564"/>
      <c r="B605" s="507"/>
      <c r="C605" s="507"/>
      <c r="D605" s="507"/>
      <c r="E605" s="507"/>
      <c r="F605" s="507"/>
      <c r="G605" s="507"/>
      <c r="H605" s="506"/>
      <c r="I605" s="506"/>
      <c r="J605" s="506"/>
      <c r="K605" s="506"/>
      <c r="L605" s="506"/>
      <c r="M605" s="506"/>
      <c r="N605" s="506"/>
      <c r="O605" s="506"/>
      <c r="P605" s="557"/>
      <c r="Q605" s="506"/>
      <c r="R605" s="558"/>
      <c r="S605" s="506"/>
      <c r="T605" s="506"/>
      <c r="U605" s="506"/>
      <c r="V605" s="604"/>
      <c r="W605" s="506"/>
      <c r="X605" s="506"/>
      <c r="Y605" s="557"/>
      <c r="Z605" s="506"/>
      <c r="AA605" s="507"/>
      <c r="AB605" s="507"/>
      <c r="AC605" s="507"/>
      <c r="AD605" s="507"/>
      <c r="AE605" s="507"/>
      <c r="AF605" s="507"/>
      <c r="AG605" s="507"/>
      <c r="AH605" s="507"/>
      <c r="AI605" s="507"/>
      <c r="AJ605" s="507"/>
      <c r="AK605" s="507"/>
      <c r="AL605" s="507"/>
      <c r="AM605" s="507"/>
      <c r="AN605" s="507"/>
      <c r="AO605" s="507"/>
      <c r="AP605" s="507"/>
      <c r="AQ605" s="563"/>
      <c r="AR605" s="563"/>
      <c r="AS605" s="507"/>
      <c r="AT605" s="507"/>
      <c r="AU605" s="507"/>
      <c r="AV605" s="507"/>
      <c r="AW605" s="507"/>
      <c r="AX605" s="507"/>
      <c r="AY605" s="507"/>
      <c r="AZ605" s="507"/>
      <c r="BA605" s="507"/>
      <c r="BB605" s="507"/>
      <c r="BC605" s="507"/>
      <c r="BD605" s="507"/>
      <c r="BE605" s="507"/>
      <c r="BF605" s="507"/>
      <c r="BG605" s="507"/>
      <c r="BH605" s="507"/>
      <c r="BI605" s="507"/>
      <c r="BJ605" s="507"/>
      <c r="BK605" s="507"/>
      <c r="BL605" s="507"/>
      <c r="BM605" s="507"/>
    </row>
    <row r="606" spans="1:65" ht="27" customHeight="1" x14ac:dyDescent="0.2">
      <c r="A606" s="564"/>
      <c r="B606" s="507"/>
      <c r="C606" s="507"/>
      <c r="D606" s="507"/>
      <c r="E606" s="507"/>
      <c r="F606" s="507"/>
      <c r="G606" s="507"/>
      <c r="H606" s="506"/>
      <c r="I606" s="506"/>
      <c r="J606" s="506"/>
      <c r="K606" s="506"/>
      <c r="L606" s="506"/>
      <c r="M606" s="506"/>
      <c r="N606" s="506"/>
      <c r="O606" s="506"/>
      <c r="P606" s="557"/>
      <c r="Q606" s="506"/>
      <c r="R606" s="558"/>
      <c r="S606" s="506"/>
      <c r="T606" s="506"/>
      <c r="U606" s="506"/>
      <c r="V606" s="604"/>
      <c r="W606" s="506"/>
      <c r="X606" s="506"/>
      <c r="Y606" s="557"/>
      <c r="Z606" s="506"/>
      <c r="AA606" s="507"/>
      <c r="AB606" s="507"/>
      <c r="AC606" s="507"/>
      <c r="AD606" s="507"/>
      <c r="AE606" s="507"/>
      <c r="AF606" s="507"/>
      <c r="AG606" s="507"/>
      <c r="AH606" s="507"/>
      <c r="AI606" s="507"/>
      <c r="AJ606" s="507"/>
      <c r="AK606" s="507"/>
      <c r="AL606" s="507"/>
      <c r="AM606" s="507"/>
      <c r="AN606" s="507"/>
      <c r="AO606" s="507"/>
      <c r="AP606" s="507"/>
      <c r="AQ606" s="563"/>
      <c r="AR606" s="563"/>
      <c r="AS606" s="507"/>
      <c r="AT606" s="507"/>
      <c r="AU606" s="507"/>
      <c r="AV606" s="507"/>
      <c r="AW606" s="507"/>
      <c r="AX606" s="507"/>
      <c r="AY606" s="507"/>
      <c r="AZ606" s="507"/>
      <c r="BA606" s="507"/>
      <c r="BB606" s="507"/>
      <c r="BC606" s="507"/>
      <c r="BD606" s="507"/>
      <c r="BE606" s="507"/>
      <c r="BF606" s="507"/>
      <c r="BG606" s="507"/>
      <c r="BH606" s="507"/>
      <c r="BI606" s="507"/>
      <c r="BJ606" s="507"/>
      <c r="BK606" s="507"/>
      <c r="BL606" s="507"/>
      <c r="BM606" s="507"/>
    </row>
    <row r="607" spans="1:65" ht="27" customHeight="1" x14ac:dyDescent="0.2">
      <c r="A607" s="564"/>
      <c r="B607" s="507"/>
      <c r="C607" s="507"/>
      <c r="D607" s="507"/>
      <c r="E607" s="507"/>
      <c r="F607" s="507"/>
      <c r="G607" s="507"/>
      <c r="H607" s="506"/>
      <c r="I607" s="506"/>
      <c r="J607" s="506"/>
      <c r="K607" s="506"/>
      <c r="L607" s="506"/>
      <c r="M607" s="506"/>
      <c r="N607" s="506"/>
      <c r="O607" s="506"/>
      <c r="P607" s="557"/>
      <c r="Q607" s="506"/>
      <c r="R607" s="558"/>
      <c r="S607" s="506"/>
      <c r="T607" s="506"/>
      <c r="U607" s="506"/>
      <c r="V607" s="604"/>
      <c r="W607" s="506"/>
      <c r="X607" s="506"/>
      <c r="Y607" s="557"/>
      <c r="Z607" s="506"/>
      <c r="AA607" s="507"/>
      <c r="AB607" s="507"/>
      <c r="AC607" s="507"/>
      <c r="AD607" s="507"/>
      <c r="AE607" s="507"/>
      <c r="AF607" s="507"/>
      <c r="AG607" s="507"/>
      <c r="AH607" s="507"/>
      <c r="AI607" s="507"/>
      <c r="AJ607" s="507"/>
      <c r="AK607" s="507"/>
      <c r="AL607" s="507"/>
      <c r="AM607" s="507"/>
      <c r="AN607" s="507"/>
      <c r="AO607" s="507"/>
      <c r="AP607" s="507"/>
      <c r="AQ607" s="563"/>
      <c r="AR607" s="563"/>
      <c r="AS607" s="507"/>
      <c r="AT607" s="507"/>
      <c r="AU607" s="507"/>
      <c r="AV607" s="507"/>
      <c r="AW607" s="507"/>
      <c r="AX607" s="507"/>
      <c r="AY607" s="507"/>
      <c r="AZ607" s="507"/>
      <c r="BA607" s="507"/>
      <c r="BB607" s="507"/>
      <c r="BC607" s="507"/>
      <c r="BD607" s="507"/>
      <c r="BE607" s="507"/>
      <c r="BF607" s="507"/>
      <c r="BG607" s="507"/>
      <c r="BH607" s="507"/>
      <c r="BI607" s="507"/>
      <c r="BJ607" s="507"/>
      <c r="BK607" s="507"/>
      <c r="BL607" s="507"/>
      <c r="BM607" s="507"/>
    </row>
    <row r="608" spans="1:65" ht="27" customHeight="1" x14ac:dyDescent="0.2">
      <c r="A608" s="564"/>
      <c r="B608" s="507"/>
      <c r="C608" s="507"/>
      <c r="D608" s="507"/>
      <c r="E608" s="507"/>
      <c r="F608" s="507"/>
      <c r="G608" s="507"/>
      <c r="H608" s="506"/>
      <c r="I608" s="506"/>
      <c r="J608" s="506"/>
      <c r="K608" s="506"/>
      <c r="L608" s="506"/>
      <c r="M608" s="506"/>
      <c r="N608" s="506"/>
      <c r="O608" s="506"/>
      <c r="P608" s="557"/>
      <c r="Q608" s="506"/>
      <c r="R608" s="558"/>
      <c r="S608" s="506"/>
      <c r="T608" s="506"/>
      <c r="U608" s="506"/>
      <c r="V608" s="604"/>
      <c r="W608" s="506"/>
      <c r="X608" s="506"/>
      <c r="Y608" s="557"/>
      <c r="Z608" s="506"/>
      <c r="AA608" s="507"/>
      <c r="AB608" s="507"/>
      <c r="AC608" s="507"/>
      <c r="AD608" s="507"/>
      <c r="AE608" s="507"/>
      <c r="AF608" s="507"/>
      <c r="AG608" s="507"/>
      <c r="AH608" s="507"/>
      <c r="AI608" s="507"/>
      <c r="AJ608" s="507"/>
      <c r="AK608" s="507"/>
      <c r="AL608" s="507"/>
      <c r="AM608" s="507"/>
      <c r="AN608" s="507"/>
      <c r="AO608" s="507"/>
      <c r="AP608" s="507"/>
      <c r="AQ608" s="563"/>
      <c r="AR608" s="563"/>
      <c r="AS608" s="507"/>
      <c r="AT608" s="507"/>
      <c r="AU608" s="507"/>
      <c r="AV608" s="507"/>
      <c r="AW608" s="507"/>
      <c r="AX608" s="507"/>
      <c r="AY608" s="507"/>
      <c r="AZ608" s="507"/>
      <c r="BA608" s="507"/>
      <c r="BB608" s="507"/>
      <c r="BC608" s="507"/>
      <c r="BD608" s="507"/>
      <c r="BE608" s="507"/>
      <c r="BF608" s="507"/>
      <c r="BG608" s="507"/>
      <c r="BH608" s="507"/>
      <c r="BI608" s="507"/>
      <c r="BJ608" s="507"/>
      <c r="BK608" s="507"/>
      <c r="BL608" s="507"/>
      <c r="BM608" s="507"/>
    </row>
    <row r="609" spans="1:65" ht="27" customHeight="1" x14ac:dyDescent="0.2">
      <c r="A609" s="564"/>
      <c r="B609" s="507"/>
      <c r="C609" s="507"/>
      <c r="D609" s="507"/>
      <c r="E609" s="507"/>
      <c r="F609" s="507"/>
      <c r="G609" s="507"/>
      <c r="H609" s="506"/>
      <c r="I609" s="506"/>
      <c r="J609" s="506"/>
      <c r="K609" s="506"/>
      <c r="L609" s="506"/>
      <c r="M609" s="506"/>
      <c r="N609" s="506"/>
      <c r="O609" s="506"/>
      <c r="P609" s="557"/>
      <c r="Q609" s="506"/>
      <c r="R609" s="558"/>
      <c r="S609" s="506"/>
      <c r="T609" s="506"/>
      <c r="U609" s="506"/>
      <c r="V609" s="604"/>
      <c r="W609" s="506"/>
      <c r="X609" s="506"/>
      <c r="Y609" s="557"/>
      <c r="Z609" s="506"/>
      <c r="AA609" s="507"/>
      <c r="AB609" s="507"/>
      <c r="AC609" s="507"/>
      <c r="AD609" s="507"/>
      <c r="AE609" s="507"/>
      <c r="AF609" s="507"/>
      <c r="AG609" s="507"/>
      <c r="AH609" s="507"/>
      <c r="AI609" s="507"/>
      <c r="AJ609" s="507"/>
      <c r="AK609" s="507"/>
      <c r="AL609" s="507"/>
      <c r="AM609" s="507"/>
      <c r="AN609" s="507"/>
      <c r="AO609" s="507"/>
      <c r="AP609" s="507"/>
      <c r="AQ609" s="563"/>
      <c r="AR609" s="563"/>
      <c r="AS609" s="507"/>
      <c r="AT609" s="507"/>
      <c r="AU609" s="507"/>
      <c r="AV609" s="507"/>
      <c r="AW609" s="507"/>
      <c r="AX609" s="507"/>
      <c r="AY609" s="507"/>
      <c r="AZ609" s="507"/>
      <c r="BA609" s="507"/>
      <c r="BB609" s="507"/>
      <c r="BC609" s="507"/>
      <c r="BD609" s="507"/>
      <c r="BE609" s="507"/>
      <c r="BF609" s="507"/>
      <c r="BG609" s="507"/>
      <c r="BH609" s="507"/>
      <c r="BI609" s="507"/>
      <c r="BJ609" s="507"/>
      <c r="BK609" s="507"/>
      <c r="BL609" s="507"/>
      <c r="BM609" s="507"/>
    </row>
    <row r="610" spans="1:65" ht="27" customHeight="1" x14ac:dyDescent="0.2">
      <c r="A610" s="564"/>
      <c r="B610" s="507"/>
      <c r="C610" s="507"/>
      <c r="D610" s="507"/>
      <c r="E610" s="507"/>
      <c r="F610" s="507"/>
      <c r="G610" s="507"/>
      <c r="H610" s="506"/>
      <c r="I610" s="506"/>
      <c r="J610" s="506"/>
      <c r="K610" s="506"/>
      <c r="L610" s="506"/>
      <c r="M610" s="506"/>
      <c r="N610" s="506"/>
      <c r="O610" s="506"/>
      <c r="P610" s="557"/>
      <c r="Q610" s="506"/>
      <c r="R610" s="558"/>
      <c r="S610" s="506"/>
      <c r="T610" s="506"/>
      <c r="U610" s="506"/>
      <c r="V610" s="604"/>
      <c r="W610" s="506"/>
      <c r="X610" s="506"/>
      <c r="Y610" s="557"/>
      <c r="Z610" s="506"/>
      <c r="AA610" s="507"/>
      <c r="AB610" s="507"/>
      <c r="AC610" s="507"/>
      <c r="AD610" s="507"/>
      <c r="AE610" s="507"/>
      <c r="AF610" s="507"/>
      <c r="AG610" s="507"/>
      <c r="AH610" s="507"/>
      <c r="AI610" s="507"/>
      <c r="AJ610" s="507"/>
      <c r="AK610" s="507"/>
      <c r="AL610" s="507"/>
      <c r="AM610" s="507"/>
      <c r="AN610" s="507"/>
      <c r="AO610" s="507"/>
      <c r="AP610" s="507"/>
      <c r="AQ610" s="563"/>
      <c r="AR610" s="563"/>
      <c r="AS610" s="507"/>
      <c r="AT610" s="507"/>
      <c r="AU610" s="507"/>
      <c r="AV610" s="507"/>
      <c r="AW610" s="507"/>
      <c r="AX610" s="507"/>
      <c r="AY610" s="507"/>
      <c r="AZ610" s="507"/>
      <c r="BA610" s="507"/>
      <c r="BB610" s="507"/>
      <c r="BC610" s="507"/>
      <c r="BD610" s="507"/>
      <c r="BE610" s="507"/>
      <c r="BF610" s="507"/>
      <c r="BG610" s="507"/>
      <c r="BH610" s="507"/>
      <c r="BI610" s="507"/>
      <c r="BJ610" s="507"/>
      <c r="BK610" s="507"/>
      <c r="BL610" s="507"/>
      <c r="BM610" s="507"/>
    </row>
    <row r="611" spans="1:65" ht="27" customHeight="1" x14ac:dyDescent="0.2">
      <c r="A611" s="564"/>
      <c r="B611" s="507"/>
      <c r="C611" s="507"/>
      <c r="D611" s="507"/>
      <c r="E611" s="507"/>
      <c r="F611" s="507"/>
      <c r="G611" s="507"/>
      <c r="H611" s="506"/>
      <c r="I611" s="506"/>
      <c r="J611" s="506"/>
      <c r="K611" s="506"/>
      <c r="L611" s="506"/>
      <c r="M611" s="506"/>
      <c r="N611" s="506"/>
      <c r="O611" s="506"/>
      <c r="P611" s="557"/>
      <c r="Q611" s="506"/>
      <c r="R611" s="558"/>
      <c r="S611" s="506"/>
      <c r="T611" s="506"/>
      <c r="U611" s="506"/>
      <c r="V611" s="604"/>
      <c r="W611" s="506"/>
      <c r="X611" s="506"/>
      <c r="Y611" s="557"/>
      <c r="Z611" s="506"/>
      <c r="AA611" s="507"/>
      <c r="AB611" s="507"/>
      <c r="AC611" s="507"/>
      <c r="AD611" s="507"/>
      <c r="AE611" s="507"/>
      <c r="AF611" s="507"/>
      <c r="AG611" s="507"/>
      <c r="AH611" s="507"/>
      <c r="AI611" s="507"/>
      <c r="AJ611" s="507"/>
      <c r="AK611" s="507"/>
      <c r="AL611" s="507"/>
      <c r="AM611" s="507"/>
      <c r="AN611" s="507"/>
      <c r="AO611" s="507"/>
      <c r="AP611" s="507"/>
      <c r="AQ611" s="563"/>
      <c r="AR611" s="563"/>
      <c r="AS611" s="507"/>
      <c r="AT611" s="507"/>
      <c r="AU611" s="507"/>
      <c r="AV611" s="507"/>
      <c r="AW611" s="507"/>
      <c r="AX611" s="507"/>
      <c r="AY611" s="507"/>
      <c r="AZ611" s="507"/>
      <c r="BA611" s="507"/>
      <c r="BB611" s="507"/>
      <c r="BC611" s="507"/>
      <c r="BD611" s="507"/>
      <c r="BE611" s="507"/>
      <c r="BF611" s="507"/>
      <c r="BG611" s="507"/>
      <c r="BH611" s="507"/>
      <c r="BI611" s="507"/>
      <c r="BJ611" s="507"/>
      <c r="BK611" s="507"/>
      <c r="BL611" s="507"/>
      <c r="BM611" s="507"/>
    </row>
    <row r="612" spans="1:65" ht="27" customHeight="1" x14ac:dyDescent="0.2">
      <c r="A612" s="564"/>
      <c r="B612" s="507"/>
      <c r="C612" s="507"/>
      <c r="D612" s="507"/>
      <c r="E612" s="507"/>
      <c r="F612" s="507"/>
      <c r="G612" s="507"/>
      <c r="H612" s="506"/>
      <c r="I612" s="506"/>
      <c r="J612" s="506"/>
      <c r="K612" s="506"/>
      <c r="L612" s="506"/>
      <c r="M612" s="506"/>
      <c r="N612" s="506"/>
      <c r="O612" s="506"/>
      <c r="P612" s="557"/>
      <c r="Q612" s="506"/>
      <c r="R612" s="558"/>
      <c r="S612" s="506"/>
      <c r="T612" s="506"/>
      <c r="U612" s="506"/>
      <c r="V612" s="604"/>
      <c r="W612" s="506"/>
      <c r="X612" s="506"/>
      <c r="Y612" s="557"/>
      <c r="Z612" s="506"/>
      <c r="AA612" s="507"/>
      <c r="AB612" s="507"/>
      <c r="AC612" s="507"/>
      <c r="AD612" s="507"/>
      <c r="AE612" s="507"/>
      <c r="AF612" s="507"/>
      <c r="AG612" s="507"/>
      <c r="AH612" s="507"/>
      <c r="AI612" s="507"/>
      <c r="AJ612" s="507"/>
      <c r="AK612" s="507"/>
      <c r="AL612" s="507"/>
      <c r="AM612" s="507"/>
      <c r="AN612" s="507"/>
      <c r="AO612" s="507"/>
      <c r="AP612" s="507"/>
      <c r="AQ612" s="563"/>
      <c r="AR612" s="563"/>
      <c r="AS612" s="507"/>
      <c r="AT612" s="507"/>
      <c r="AU612" s="507"/>
      <c r="AV612" s="507"/>
      <c r="AW612" s="507"/>
      <c r="AX612" s="507"/>
      <c r="AY612" s="507"/>
      <c r="AZ612" s="507"/>
      <c r="BA612" s="507"/>
      <c r="BB612" s="507"/>
      <c r="BC612" s="507"/>
      <c r="BD612" s="507"/>
      <c r="BE612" s="507"/>
      <c r="BF612" s="507"/>
      <c r="BG612" s="507"/>
      <c r="BH612" s="507"/>
      <c r="BI612" s="507"/>
      <c r="BJ612" s="507"/>
      <c r="BK612" s="507"/>
      <c r="BL612" s="507"/>
      <c r="BM612" s="507"/>
    </row>
    <row r="613" spans="1:65" ht="27" customHeight="1" x14ac:dyDescent="0.2">
      <c r="A613" s="564"/>
      <c r="B613" s="507"/>
      <c r="C613" s="507"/>
      <c r="D613" s="507"/>
      <c r="E613" s="507"/>
      <c r="F613" s="507"/>
      <c r="G613" s="507"/>
      <c r="H613" s="506"/>
      <c r="I613" s="506"/>
      <c r="J613" s="506"/>
      <c r="K613" s="506"/>
      <c r="L613" s="506"/>
      <c r="M613" s="506"/>
      <c r="N613" s="506"/>
      <c r="O613" s="506"/>
      <c r="P613" s="557"/>
      <c r="Q613" s="506"/>
      <c r="R613" s="558"/>
      <c r="S613" s="506"/>
      <c r="T613" s="506"/>
      <c r="U613" s="506"/>
      <c r="V613" s="604"/>
      <c r="W613" s="506"/>
      <c r="X613" s="506"/>
      <c r="Y613" s="557"/>
      <c r="Z613" s="506"/>
      <c r="AA613" s="507"/>
      <c r="AB613" s="507"/>
      <c r="AC613" s="507"/>
      <c r="AD613" s="507"/>
      <c r="AE613" s="507"/>
      <c r="AF613" s="507"/>
      <c r="AG613" s="507"/>
      <c r="AH613" s="507"/>
      <c r="AI613" s="507"/>
      <c r="AJ613" s="507"/>
      <c r="AK613" s="507"/>
      <c r="AL613" s="507"/>
      <c r="AM613" s="507"/>
      <c r="AN613" s="507"/>
      <c r="AO613" s="507"/>
      <c r="AP613" s="507"/>
      <c r="AQ613" s="563"/>
      <c r="AR613" s="563"/>
      <c r="AS613" s="507"/>
      <c r="AT613" s="507"/>
      <c r="AU613" s="507"/>
      <c r="AV613" s="507"/>
      <c r="AW613" s="507"/>
      <c r="AX613" s="507"/>
      <c r="AY613" s="507"/>
      <c r="AZ613" s="507"/>
      <c r="BA613" s="507"/>
      <c r="BB613" s="507"/>
      <c r="BC613" s="507"/>
      <c r="BD613" s="507"/>
      <c r="BE613" s="507"/>
      <c r="BF613" s="507"/>
      <c r="BG613" s="507"/>
      <c r="BH613" s="507"/>
      <c r="BI613" s="507"/>
      <c r="BJ613" s="507"/>
      <c r="BK613" s="507"/>
      <c r="BL613" s="507"/>
      <c r="BM613" s="507"/>
    </row>
    <row r="614" spans="1:65" ht="27" customHeight="1" x14ac:dyDescent="0.2">
      <c r="A614" s="564"/>
      <c r="B614" s="507"/>
      <c r="C614" s="507"/>
      <c r="D614" s="507"/>
      <c r="E614" s="507"/>
      <c r="F614" s="507"/>
      <c r="G614" s="507"/>
      <c r="H614" s="506"/>
      <c r="I614" s="506"/>
      <c r="J614" s="506"/>
      <c r="K614" s="506"/>
      <c r="L614" s="506"/>
      <c r="M614" s="506"/>
      <c r="N614" s="506"/>
      <c r="O614" s="506"/>
      <c r="P614" s="557"/>
      <c r="Q614" s="506"/>
      <c r="R614" s="558"/>
      <c r="S614" s="506"/>
      <c r="T614" s="506"/>
      <c r="U614" s="506"/>
      <c r="V614" s="604"/>
      <c r="W614" s="506"/>
      <c r="X614" s="506"/>
      <c r="Y614" s="557"/>
      <c r="Z614" s="506"/>
      <c r="AA614" s="507"/>
      <c r="AB614" s="507"/>
      <c r="AC614" s="507"/>
      <c r="AD614" s="507"/>
      <c r="AE614" s="507"/>
      <c r="AF614" s="507"/>
      <c r="AG614" s="507"/>
      <c r="AH614" s="507"/>
      <c r="AI614" s="507"/>
      <c r="AJ614" s="507"/>
      <c r="AK614" s="507"/>
      <c r="AL614" s="507"/>
      <c r="AM614" s="507"/>
      <c r="AN614" s="507"/>
      <c r="AO614" s="507"/>
      <c r="AP614" s="507"/>
      <c r="AQ614" s="563"/>
      <c r="AR614" s="563"/>
      <c r="AS614" s="507"/>
      <c r="AT614" s="507"/>
      <c r="AU614" s="507"/>
      <c r="AV614" s="507"/>
      <c r="AW614" s="507"/>
      <c r="AX614" s="507"/>
      <c r="AY614" s="507"/>
      <c r="AZ614" s="507"/>
      <c r="BA614" s="507"/>
      <c r="BB614" s="507"/>
      <c r="BC614" s="507"/>
      <c r="BD614" s="507"/>
      <c r="BE614" s="507"/>
      <c r="BF614" s="507"/>
      <c r="BG614" s="507"/>
      <c r="BH614" s="507"/>
      <c r="BI614" s="507"/>
      <c r="BJ614" s="507"/>
      <c r="BK614" s="507"/>
      <c r="BL614" s="507"/>
      <c r="BM614" s="507"/>
    </row>
    <row r="615" spans="1:65" ht="27" customHeight="1" x14ac:dyDescent="0.2">
      <c r="A615" s="564"/>
      <c r="B615" s="507"/>
      <c r="C615" s="507"/>
      <c r="D615" s="507"/>
      <c r="E615" s="507"/>
      <c r="F615" s="507"/>
      <c r="G615" s="507"/>
      <c r="H615" s="506"/>
      <c r="I615" s="506"/>
      <c r="J615" s="506"/>
      <c r="K615" s="506"/>
      <c r="L615" s="506"/>
      <c r="M615" s="506"/>
      <c r="N615" s="506"/>
      <c r="O615" s="506"/>
      <c r="P615" s="557"/>
      <c r="Q615" s="506"/>
      <c r="R615" s="558"/>
      <c r="S615" s="506"/>
      <c r="T615" s="506"/>
      <c r="U615" s="506"/>
      <c r="V615" s="604"/>
      <c r="W615" s="506"/>
      <c r="X615" s="506"/>
      <c r="Y615" s="557"/>
      <c r="Z615" s="506"/>
      <c r="AA615" s="507"/>
      <c r="AB615" s="507"/>
      <c r="AC615" s="507"/>
      <c r="AD615" s="507"/>
      <c r="AE615" s="507"/>
      <c r="AF615" s="507"/>
      <c r="AG615" s="507"/>
      <c r="AH615" s="507"/>
      <c r="AI615" s="507"/>
      <c r="AJ615" s="507"/>
      <c r="AK615" s="507"/>
      <c r="AL615" s="507"/>
      <c r="AM615" s="507"/>
      <c r="AN615" s="507"/>
      <c r="AO615" s="507"/>
      <c r="AP615" s="507"/>
      <c r="AQ615" s="563"/>
      <c r="AR615" s="563"/>
      <c r="AS615" s="507"/>
      <c r="AT615" s="507"/>
      <c r="AU615" s="507"/>
      <c r="AV615" s="507"/>
      <c r="AW615" s="507"/>
      <c r="AX615" s="507"/>
      <c r="AY615" s="507"/>
      <c r="AZ615" s="507"/>
      <c r="BA615" s="507"/>
      <c r="BB615" s="507"/>
      <c r="BC615" s="507"/>
      <c r="BD615" s="507"/>
      <c r="BE615" s="507"/>
      <c r="BF615" s="507"/>
      <c r="BG615" s="507"/>
      <c r="BH615" s="507"/>
      <c r="BI615" s="507"/>
      <c r="BJ615" s="507"/>
      <c r="BK615" s="507"/>
      <c r="BL615" s="507"/>
      <c r="BM615" s="507"/>
    </row>
    <row r="616" spans="1:65" ht="27" customHeight="1" x14ac:dyDescent="0.2">
      <c r="A616" s="564"/>
      <c r="B616" s="507"/>
      <c r="C616" s="507"/>
      <c r="D616" s="507"/>
      <c r="E616" s="507"/>
      <c r="F616" s="507"/>
      <c r="G616" s="507"/>
      <c r="H616" s="506"/>
      <c r="I616" s="506"/>
      <c r="J616" s="506"/>
      <c r="K616" s="506"/>
      <c r="L616" s="506"/>
      <c r="M616" s="506"/>
      <c r="N616" s="506"/>
      <c r="O616" s="506"/>
      <c r="P616" s="557"/>
      <c r="Q616" s="506"/>
      <c r="R616" s="558"/>
      <c r="S616" s="506"/>
      <c r="T616" s="506"/>
      <c r="U616" s="506"/>
      <c r="V616" s="604"/>
      <c r="W616" s="506"/>
      <c r="X616" s="506"/>
      <c r="Y616" s="557"/>
      <c r="Z616" s="506"/>
      <c r="AA616" s="507"/>
      <c r="AB616" s="507"/>
      <c r="AC616" s="507"/>
      <c r="AD616" s="507"/>
      <c r="AE616" s="507"/>
      <c r="AF616" s="507"/>
      <c r="AG616" s="507"/>
      <c r="AH616" s="507"/>
      <c r="AI616" s="507"/>
      <c r="AJ616" s="507"/>
      <c r="AK616" s="507"/>
      <c r="AL616" s="507"/>
      <c r="AM616" s="507"/>
      <c r="AN616" s="507"/>
      <c r="AO616" s="507"/>
      <c r="AP616" s="507"/>
      <c r="AQ616" s="563"/>
      <c r="AR616" s="563"/>
      <c r="AS616" s="507"/>
      <c r="AT616" s="507"/>
      <c r="AU616" s="507"/>
      <c r="AV616" s="507"/>
      <c r="AW616" s="507"/>
      <c r="AX616" s="507"/>
      <c r="AY616" s="507"/>
      <c r="AZ616" s="507"/>
      <c r="BA616" s="507"/>
      <c r="BB616" s="507"/>
      <c r="BC616" s="507"/>
      <c r="BD616" s="507"/>
      <c r="BE616" s="507"/>
      <c r="BF616" s="507"/>
      <c r="BG616" s="507"/>
      <c r="BH616" s="507"/>
      <c r="BI616" s="507"/>
      <c r="BJ616" s="507"/>
      <c r="BK616" s="507"/>
      <c r="BL616" s="507"/>
      <c r="BM616" s="507"/>
    </row>
    <row r="617" spans="1:65" ht="27" customHeight="1" x14ac:dyDescent="0.2">
      <c r="A617" s="564"/>
      <c r="B617" s="507"/>
      <c r="C617" s="507"/>
      <c r="D617" s="507"/>
      <c r="E617" s="507"/>
      <c r="F617" s="507"/>
      <c r="G617" s="507"/>
      <c r="H617" s="506"/>
      <c r="I617" s="506"/>
      <c r="J617" s="506"/>
      <c r="K617" s="506"/>
      <c r="L617" s="506"/>
      <c r="M617" s="506"/>
      <c r="N617" s="506"/>
      <c r="O617" s="506"/>
      <c r="P617" s="557"/>
      <c r="Q617" s="506"/>
      <c r="R617" s="558"/>
      <c r="S617" s="506"/>
      <c r="T617" s="506"/>
      <c r="U617" s="506"/>
      <c r="V617" s="604"/>
      <c r="W617" s="506"/>
      <c r="X617" s="506"/>
      <c r="Y617" s="557"/>
      <c r="Z617" s="506"/>
      <c r="AA617" s="507"/>
      <c r="AB617" s="507"/>
      <c r="AC617" s="507"/>
      <c r="AD617" s="507"/>
      <c r="AE617" s="507"/>
      <c r="AF617" s="507"/>
      <c r="AG617" s="507"/>
      <c r="AH617" s="507"/>
      <c r="AI617" s="507"/>
      <c r="AJ617" s="507"/>
      <c r="AK617" s="507"/>
      <c r="AL617" s="507"/>
      <c r="AM617" s="507"/>
      <c r="AN617" s="507"/>
      <c r="AO617" s="507"/>
      <c r="AP617" s="507"/>
      <c r="AQ617" s="563"/>
      <c r="AR617" s="563"/>
      <c r="AS617" s="507"/>
      <c r="AT617" s="507"/>
      <c r="AU617" s="507"/>
      <c r="AV617" s="507"/>
      <c r="AW617" s="507"/>
      <c r="AX617" s="507"/>
      <c r="AY617" s="507"/>
      <c r="AZ617" s="507"/>
      <c r="BA617" s="507"/>
      <c r="BB617" s="507"/>
      <c r="BC617" s="507"/>
      <c r="BD617" s="507"/>
      <c r="BE617" s="507"/>
      <c r="BF617" s="507"/>
      <c r="BG617" s="507"/>
      <c r="BH617" s="507"/>
      <c r="BI617" s="507"/>
      <c r="BJ617" s="507"/>
      <c r="BK617" s="507"/>
      <c r="BL617" s="507"/>
      <c r="BM617" s="507"/>
    </row>
    <row r="618" spans="1:65" ht="27" customHeight="1" x14ac:dyDescent="0.2">
      <c r="A618" s="564"/>
      <c r="B618" s="507"/>
      <c r="C618" s="507"/>
      <c r="D618" s="507"/>
      <c r="E618" s="507"/>
      <c r="F618" s="507"/>
      <c r="G618" s="507"/>
      <c r="H618" s="506"/>
      <c r="I618" s="506"/>
      <c r="J618" s="506"/>
      <c r="K618" s="506"/>
      <c r="L618" s="506"/>
      <c r="M618" s="506"/>
      <c r="N618" s="506"/>
      <c r="O618" s="506"/>
      <c r="P618" s="557"/>
      <c r="Q618" s="506"/>
      <c r="R618" s="558"/>
      <c r="S618" s="506"/>
      <c r="T618" s="506"/>
      <c r="U618" s="506"/>
      <c r="V618" s="604"/>
      <c r="W618" s="506"/>
      <c r="X618" s="506"/>
      <c r="Y618" s="557"/>
      <c r="Z618" s="506"/>
      <c r="AA618" s="507"/>
      <c r="AB618" s="507"/>
      <c r="AC618" s="507"/>
      <c r="AD618" s="507"/>
      <c r="AE618" s="507"/>
      <c r="AF618" s="507"/>
      <c r="AG618" s="507"/>
      <c r="AH618" s="507"/>
      <c r="AI618" s="507"/>
      <c r="AJ618" s="507"/>
      <c r="AK618" s="507"/>
      <c r="AL618" s="507"/>
      <c r="AM618" s="507"/>
      <c r="AN618" s="507"/>
      <c r="AO618" s="507"/>
      <c r="AP618" s="507"/>
      <c r="AQ618" s="563"/>
      <c r="AR618" s="563"/>
      <c r="AS618" s="507"/>
      <c r="AT618" s="507"/>
      <c r="AU618" s="507"/>
      <c r="AV618" s="507"/>
      <c r="AW618" s="507"/>
      <c r="AX618" s="507"/>
      <c r="AY618" s="507"/>
      <c r="AZ618" s="507"/>
      <c r="BA618" s="507"/>
      <c r="BB618" s="507"/>
      <c r="BC618" s="507"/>
      <c r="BD618" s="507"/>
      <c r="BE618" s="507"/>
      <c r="BF618" s="507"/>
      <c r="BG618" s="507"/>
      <c r="BH618" s="507"/>
      <c r="BI618" s="507"/>
      <c r="BJ618" s="507"/>
      <c r="BK618" s="507"/>
      <c r="BL618" s="507"/>
      <c r="BM618" s="507"/>
    </row>
    <row r="619" spans="1:65" ht="27" customHeight="1" x14ac:dyDescent="0.2">
      <c r="A619" s="564"/>
      <c r="B619" s="507"/>
      <c r="C619" s="507"/>
      <c r="D619" s="507"/>
      <c r="E619" s="507"/>
      <c r="F619" s="507"/>
      <c r="G619" s="507"/>
      <c r="H619" s="506"/>
      <c r="I619" s="506"/>
      <c r="J619" s="506"/>
      <c r="K619" s="506"/>
      <c r="L619" s="506"/>
      <c r="M619" s="506"/>
      <c r="N619" s="506"/>
      <c r="O619" s="506"/>
      <c r="P619" s="557"/>
      <c r="Q619" s="506"/>
      <c r="R619" s="558"/>
      <c r="S619" s="506"/>
      <c r="T619" s="506"/>
      <c r="U619" s="506"/>
      <c r="V619" s="604"/>
      <c r="W619" s="506"/>
      <c r="X619" s="506"/>
      <c r="Y619" s="557"/>
      <c r="Z619" s="506"/>
      <c r="AA619" s="507"/>
      <c r="AB619" s="507"/>
      <c r="AC619" s="507"/>
      <c r="AD619" s="507"/>
      <c r="AE619" s="507"/>
      <c r="AF619" s="507"/>
      <c r="AG619" s="507"/>
      <c r="AH619" s="507"/>
      <c r="AI619" s="507"/>
      <c r="AJ619" s="507"/>
      <c r="AK619" s="507"/>
      <c r="AL619" s="507"/>
      <c r="AM619" s="507"/>
      <c r="AN619" s="507"/>
      <c r="AO619" s="507"/>
      <c r="AP619" s="507"/>
      <c r="AQ619" s="563"/>
      <c r="AR619" s="563"/>
      <c r="AS619" s="507"/>
      <c r="AT619" s="507"/>
      <c r="AU619" s="507"/>
      <c r="AV619" s="507"/>
      <c r="AW619" s="507"/>
      <c r="AX619" s="507"/>
      <c r="AY619" s="507"/>
      <c r="AZ619" s="507"/>
      <c r="BA619" s="507"/>
      <c r="BB619" s="507"/>
      <c r="BC619" s="507"/>
      <c r="BD619" s="507"/>
      <c r="BE619" s="507"/>
      <c r="BF619" s="507"/>
      <c r="BG619" s="507"/>
      <c r="BH619" s="507"/>
      <c r="BI619" s="507"/>
      <c r="BJ619" s="507"/>
      <c r="BK619" s="507"/>
      <c r="BL619" s="507"/>
      <c r="BM619" s="507"/>
    </row>
    <row r="620" spans="1:65" ht="27" customHeight="1" x14ac:dyDescent="0.2">
      <c r="A620" s="564"/>
      <c r="B620" s="507"/>
      <c r="C620" s="507"/>
      <c r="D620" s="507"/>
      <c r="E620" s="507"/>
      <c r="F620" s="507"/>
      <c r="G620" s="507"/>
      <c r="H620" s="506"/>
      <c r="I620" s="506"/>
      <c r="J620" s="506"/>
      <c r="K620" s="506"/>
      <c r="L620" s="506"/>
      <c r="M620" s="506"/>
      <c r="N620" s="506"/>
      <c r="O620" s="506"/>
      <c r="P620" s="557"/>
      <c r="Q620" s="506"/>
      <c r="R620" s="558"/>
      <c r="S620" s="506"/>
      <c r="T620" s="506"/>
      <c r="U620" s="506"/>
      <c r="V620" s="604"/>
      <c r="W620" s="506"/>
      <c r="X620" s="506"/>
      <c r="Y620" s="557"/>
      <c r="Z620" s="506"/>
      <c r="AA620" s="507"/>
      <c r="AB620" s="507"/>
      <c r="AC620" s="507"/>
      <c r="AD620" s="507"/>
      <c r="AE620" s="507"/>
      <c r="AF620" s="507"/>
      <c r="AG620" s="507"/>
      <c r="AH620" s="507"/>
      <c r="AI620" s="507"/>
      <c r="AJ620" s="507"/>
      <c r="AK620" s="507"/>
      <c r="AL620" s="507"/>
      <c r="AM620" s="507"/>
      <c r="AN620" s="507"/>
      <c r="AO620" s="507"/>
      <c r="AP620" s="507"/>
      <c r="AQ620" s="563"/>
      <c r="AR620" s="563"/>
      <c r="AS620" s="507"/>
      <c r="AT620" s="507"/>
      <c r="AU620" s="507"/>
      <c r="AV620" s="507"/>
      <c r="AW620" s="507"/>
      <c r="AX620" s="507"/>
      <c r="AY620" s="507"/>
      <c r="AZ620" s="507"/>
      <c r="BA620" s="507"/>
      <c r="BB620" s="507"/>
      <c r="BC620" s="507"/>
      <c r="BD620" s="507"/>
      <c r="BE620" s="507"/>
      <c r="BF620" s="507"/>
      <c r="BG620" s="507"/>
      <c r="BH620" s="507"/>
      <c r="BI620" s="507"/>
      <c r="BJ620" s="507"/>
      <c r="BK620" s="507"/>
      <c r="BL620" s="507"/>
      <c r="BM620" s="507"/>
    </row>
    <row r="621" spans="1:65" ht="27" customHeight="1" x14ac:dyDescent="0.2">
      <c r="A621" s="564"/>
      <c r="B621" s="507"/>
      <c r="C621" s="507"/>
      <c r="D621" s="507"/>
      <c r="E621" s="507"/>
      <c r="F621" s="507"/>
      <c r="G621" s="507"/>
      <c r="H621" s="506"/>
      <c r="I621" s="506"/>
      <c r="J621" s="506"/>
      <c r="K621" s="506"/>
      <c r="L621" s="506"/>
      <c r="M621" s="506"/>
      <c r="N621" s="506"/>
      <c r="O621" s="506"/>
      <c r="P621" s="557"/>
      <c r="Q621" s="506"/>
      <c r="R621" s="558"/>
      <c r="S621" s="506"/>
      <c r="T621" s="506"/>
      <c r="U621" s="506"/>
      <c r="V621" s="604"/>
      <c r="W621" s="506"/>
      <c r="X621" s="506"/>
      <c r="Y621" s="557"/>
      <c r="Z621" s="506"/>
      <c r="AA621" s="507"/>
      <c r="AB621" s="507"/>
      <c r="AC621" s="507"/>
      <c r="AD621" s="507"/>
      <c r="AE621" s="507"/>
      <c r="AF621" s="507"/>
      <c r="AG621" s="507"/>
      <c r="AH621" s="507"/>
      <c r="AI621" s="507"/>
      <c r="AJ621" s="507"/>
      <c r="AK621" s="507"/>
      <c r="AL621" s="507"/>
      <c r="AM621" s="507"/>
      <c r="AN621" s="507"/>
      <c r="AO621" s="507"/>
      <c r="AP621" s="507"/>
      <c r="AQ621" s="563"/>
      <c r="AR621" s="563"/>
      <c r="AS621" s="507"/>
      <c r="AT621" s="507"/>
      <c r="AU621" s="507"/>
      <c r="AV621" s="507"/>
      <c r="AW621" s="507"/>
      <c r="AX621" s="507"/>
      <c r="AY621" s="507"/>
      <c r="AZ621" s="507"/>
      <c r="BA621" s="507"/>
      <c r="BB621" s="507"/>
      <c r="BC621" s="507"/>
      <c r="BD621" s="507"/>
      <c r="BE621" s="507"/>
      <c r="BF621" s="507"/>
      <c r="BG621" s="507"/>
      <c r="BH621" s="507"/>
      <c r="BI621" s="507"/>
      <c r="BJ621" s="507"/>
      <c r="BK621" s="507"/>
      <c r="BL621" s="507"/>
      <c r="BM621" s="507"/>
    </row>
    <row r="622" spans="1:65" ht="27" customHeight="1" x14ac:dyDescent="0.2">
      <c r="A622" s="564"/>
      <c r="B622" s="507"/>
      <c r="C622" s="507"/>
      <c r="D622" s="507"/>
      <c r="E622" s="507"/>
      <c r="F622" s="507"/>
      <c r="G622" s="507"/>
      <c r="H622" s="506"/>
      <c r="I622" s="506"/>
      <c r="J622" s="506"/>
      <c r="K622" s="506"/>
      <c r="L622" s="506"/>
      <c r="M622" s="506"/>
      <c r="N622" s="506"/>
      <c r="O622" s="506"/>
      <c r="P622" s="557"/>
      <c r="Q622" s="506"/>
      <c r="R622" s="558"/>
      <c r="S622" s="506"/>
      <c r="T622" s="506"/>
      <c r="U622" s="506"/>
      <c r="V622" s="604"/>
      <c r="W622" s="506"/>
      <c r="X622" s="506"/>
      <c r="Y622" s="557"/>
      <c r="Z622" s="506"/>
      <c r="AA622" s="507"/>
      <c r="AB622" s="507"/>
      <c r="AC622" s="507"/>
      <c r="AD622" s="507"/>
      <c r="AE622" s="507"/>
      <c r="AF622" s="507"/>
      <c r="AG622" s="507"/>
      <c r="AH622" s="507"/>
      <c r="AI622" s="507"/>
      <c r="AJ622" s="507"/>
      <c r="AK622" s="507"/>
      <c r="AL622" s="507"/>
      <c r="AM622" s="507"/>
      <c r="AN622" s="507"/>
      <c r="AO622" s="507"/>
      <c r="AP622" s="507"/>
      <c r="AQ622" s="563"/>
      <c r="AR622" s="563"/>
      <c r="AS622" s="507"/>
      <c r="AT622" s="507"/>
      <c r="AU622" s="507"/>
      <c r="AV622" s="507"/>
      <c r="AW622" s="507"/>
      <c r="AX622" s="507"/>
      <c r="AY622" s="507"/>
      <c r="AZ622" s="507"/>
      <c r="BA622" s="507"/>
      <c r="BB622" s="507"/>
      <c r="BC622" s="507"/>
      <c r="BD622" s="507"/>
      <c r="BE622" s="507"/>
      <c r="BF622" s="507"/>
      <c r="BG622" s="507"/>
      <c r="BH622" s="507"/>
      <c r="BI622" s="507"/>
      <c r="BJ622" s="507"/>
      <c r="BK622" s="507"/>
      <c r="BL622" s="507"/>
      <c r="BM622" s="507"/>
    </row>
    <row r="623" spans="1:65" ht="27" customHeight="1" x14ac:dyDescent="0.2">
      <c r="A623" s="564"/>
      <c r="B623" s="507"/>
      <c r="C623" s="507"/>
      <c r="D623" s="507"/>
      <c r="E623" s="507"/>
      <c r="F623" s="507"/>
      <c r="G623" s="507"/>
      <c r="H623" s="506"/>
      <c r="I623" s="506"/>
      <c r="J623" s="506"/>
      <c r="K623" s="506"/>
      <c r="L623" s="506"/>
      <c r="M623" s="506"/>
      <c r="N623" s="506"/>
      <c r="O623" s="506"/>
      <c r="P623" s="557"/>
      <c r="Q623" s="506"/>
      <c r="R623" s="558"/>
      <c r="S623" s="506"/>
      <c r="T623" s="506"/>
      <c r="U623" s="506"/>
      <c r="V623" s="604"/>
      <c r="W623" s="506"/>
      <c r="X623" s="506"/>
      <c r="Y623" s="557"/>
      <c r="Z623" s="506"/>
      <c r="AA623" s="507"/>
      <c r="AB623" s="507"/>
      <c r="AC623" s="507"/>
      <c r="AD623" s="507"/>
      <c r="AE623" s="507"/>
      <c r="AF623" s="507"/>
      <c r="AG623" s="507"/>
      <c r="AH623" s="507"/>
      <c r="AI623" s="507"/>
      <c r="AJ623" s="507"/>
      <c r="AK623" s="507"/>
      <c r="AL623" s="507"/>
      <c r="AM623" s="507"/>
      <c r="AN623" s="507"/>
      <c r="AO623" s="507"/>
      <c r="AP623" s="507"/>
      <c r="AQ623" s="563"/>
      <c r="AR623" s="563"/>
      <c r="AS623" s="507"/>
      <c r="AT623" s="507"/>
      <c r="AU623" s="507"/>
      <c r="AV623" s="507"/>
      <c r="AW623" s="507"/>
      <c r="AX623" s="507"/>
      <c r="AY623" s="507"/>
      <c r="AZ623" s="507"/>
      <c r="BA623" s="507"/>
      <c r="BB623" s="507"/>
      <c r="BC623" s="507"/>
      <c r="BD623" s="507"/>
      <c r="BE623" s="507"/>
      <c r="BF623" s="507"/>
      <c r="BG623" s="507"/>
      <c r="BH623" s="507"/>
      <c r="BI623" s="507"/>
      <c r="BJ623" s="507"/>
      <c r="BK623" s="507"/>
      <c r="BL623" s="507"/>
      <c r="BM623" s="507"/>
    </row>
    <row r="624" spans="1:65" ht="27" customHeight="1" x14ac:dyDescent="0.2">
      <c r="A624" s="564"/>
      <c r="B624" s="507"/>
      <c r="C624" s="507"/>
      <c r="D624" s="507"/>
      <c r="E624" s="507"/>
      <c r="F624" s="507"/>
      <c r="G624" s="507"/>
      <c r="H624" s="506"/>
      <c r="I624" s="506"/>
      <c r="J624" s="506"/>
      <c r="K624" s="506"/>
      <c r="L624" s="506"/>
      <c r="M624" s="506"/>
      <c r="N624" s="506"/>
      <c r="O624" s="506"/>
      <c r="P624" s="557"/>
      <c r="Q624" s="506"/>
      <c r="R624" s="558"/>
      <c r="S624" s="506"/>
      <c r="T624" s="506"/>
      <c r="U624" s="506"/>
      <c r="V624" s="604"/>
      <c r="W624" s="506"/>
      <c r="X624" s="506"/>
      <c r="Y624" s="557"/>
      <c r="Z624" s="506"/>
      <c r="AA624" s="507"/>
      <c r="AB624" s="507"/>
      <c r="AC624" s="507"/>
      <c r="AD624" s="507"/>
      <c r="AE624" s="507"/>
      <c r="AF624" s="507"/>
      <c r="AG624" s="507"/>
      <c r="AH624" s="507"/>
      <c r="AI624" s="507"/>
      <c r="AJ624" s="507"/>
      <c r="AK624" s="507"/>
      <c r="AL624" s="507"/>
      <c r="AM624" s="507"/>
      <c r="AN624" s="507"/>
      <c r="AO624" s="507"/>
      <c r="AP624" s="507"/>
      <c r="AQ624" s="563"/>
      <c r="AR624" s="563"/>
      <c r="AS624" s="507"/>
      <c r="AT624" s="507"/>
      <c r="AU624" s="507"/>
      <c r="AV624" s="507"/>
      <c r="AW624" s="507"/>
      <c r="AX624" s="507"/>
      <c r="AY624" s="507"/>
      <c r="AZ624" s="507"/>
      <c r="BA624" s="507"/>
      <c r="BB624" s="507"/>
      <c r="BC624" s="507"/>
      <c r="BD624" s="507"/>
      <c r="BE624" s="507"/>
      <c r="BF624" s="507"/>
      <c r="BG624" s="507"/>
      <c r="BH624" s="507"/>
      <c r="BI624" s="507"/>
      <c r="BJ624" s="507"/>
      <c r="BK624" s="507"/>
      <c r="BL624" s="507"/>
      <c r="BM624" s="507"/>
    </row>
    <row r="625" spans="1:65" ht="27" customHeight="1" x14ac:dyDescent="0.2">
      <c r="A625" s="564"/>
      <c r="B625" s="507"/>
      <c r="C625" s="507"/>
      <c r="D625" s="507"/>
      <c r="E625" s="507"/>
      <c r="F625" s="507"/>
      <c r="G625" s="507"/>
      <c r="H625" s="506"/>
      <c r="I625" s="506"/>
      <c r="J625" s="506"/>
      <c r="K625" s="506"/>
      <c r="L625" s="506"/>
      <c r="M625" s="506"/>
      <c r="N625" s="506"/>
      <c r="O625" s="506"/>
      <c r="P625" s="557"/>
      <c r="Q625" s="506"/>
      <c r="R625" s="558"/>
      <c r="S625" s="506"/>
      <c r="T625" s="506"/>
      <c r="U625" s="506"/>
      <c r="V625" s="604"/>
      <c r="W625" s="506"/>
      <c r="X625" s="506"/>
      <c r="Y625" s="557"/>
      <c r="Z625" s="506"/>
      <c r="AA625" s="507"/>
      <c r="AB625" s="507"/>
      <c r="AC625" s="507"/>
      <c r="AD625" s="507"/>
      <c r="AE625" s="507"/>
      <c r="AF625" s="507"/>
      <c r="AG625" s="507"/>
      <c r="AH625" s="507"/>
      <c r="AI625" s="507"/>
      <c r="AJ625" s="507"/>
      <c r="AK625" s="507"/>
      <c r="AL625" s="507"/>
      <c r="AM625" s="507"/>
      <c r="AN625" s="507"/>
      <c r="AO625" s="507"/>
      <c r="AP625" s="507"/>
      <c r="AQ625" s="563"/>
      <c r="AR625" s="563"/>
      <c r="AS625" s="507"/>
      <c r="AT625" s="507"/>
      <c r="AU625" s="507"/>
      <c r="AV625" s="507"/>
      <c r="AW625" s="507"/>
      <c r="AX625" s="507"/>
      <c r="AY625" s="507"/>
      <c r="AZ625" s="507"/>
      <c r="BA625" s="507"/>
      <c r="BB625" s="507"/>
      <c r="BC625" s="507"/>
      <c r="BD625" s="507"/>
      <c r="BE625" s="507"/>
      <c r="BF625" s="507"/>
      <c r="BG625" s="507"/>
      <c r="BH625" s="507"/>
      <c r="BI625" s="507"/>
      <c r="BJ625" s="507"/>
      <c r="BK625" s="507"/>
      <c r="BL625" s="507"/>
      <c r="BM625" s="507"/>
    </row>
    <row r="626" spans="1:65" ht="27" customHeight="1" x14ac:dyDescent="0.2">
      <c r="A626" s="564"/>
      <c r="B626" s="507"/>
      <c r="C626" s="507"/>
      <c r="D626" s="507"/>
      <c r="E626" s="507"/>
      <c r="F626" s="507"/>
      <c r="G626" s="507"/>
      <c r="H626" s="506"/>
      <c r="I626" s="506"/>
      <c r="J626" s="506"/>
      <c r="K626" s="506"/>
      <c r="L626" s="506"/>
      <c r="M626" s="506"/>
      <c r="N626" s="506"/>
      <c r="O626" s="506"/>
      <c r="P626" s="557"/>
      <c r="Q626" s="506"/>
      <c r="R626" s="558"/>
      <c r="S626" s="506"/>
      <c r="T626" s="506"/>
      <c r="U626" s="506"/>
      <c r="V626" s="604"/>
      <c r="W626" s="506"/>
      <c r="X626" s="506"/>
      <c r="Y626" s="557"/>
      <c r="Z626" s="506"/>
      <c r="AA626" s="507"/>
      <c r="AB626" s="507"/>
      <c r="AC626" s="507"/>
      <c r="AD626" s="507"/>
      <c r="AE626" s="507"/>
      <c r="AF626" s="507"/>
      <c r="AG626" s="507"/>
      <c r="AH626" s="507"/>
      <c r="AI626" s="507"/>
      <c r="AJ626" s="507"/>
      <c r="AK626" s="507"/>
      <c r="AL626" s="507"/>
      <c r="AM626" s="507"/>
      <c r="AN626" s="507"/>
      <c r="AO626" s="507"/>
      <c r="AP626" s="507"/>
      <c r="AQ626" s="563"/>
      <c r="AR626" s="563"/>
      <c r="AS626" s="507"/>
      <c r="AT626" s="507"/>
      <c r="AU626" s="507"/>
      <c r="AV626" s="507"/>
      <c r="AW626" s="507"/>
      <c r="AX626" s="507"/>
      <c r="AY626" s="507"/>
      <c r="AZ626" s="507"/>
      <c r="BA626" s="507"/>
      <c r="BB626" s="507"/>
      <c r="BC626" s="507"/>
      <c r="BD626" s="507"/>
      <c r="BE626" s="507"/>
      <c r="BF626" s="507"/>
      <c r="BG626" s="507"/>
      <c r="BH626" s="507"/>
      <c r="BI626" s="507"/>
      <c r="BJ626" s="507"/>
      <c r="BK626" s="507"/>
      <c r="BL626" s="507"/>
      <c r="BM626" s="507"/>
    </row>
    <row r="627" spans="1:65" ht="27" customHeight="1" x14ac:dyDescent="0.2">
      <c r="A627" s="564"/>
      <c r="B627" s="507"/>
      <c r="C627" s="507"/>
      <c r="D627" s="507"/>
      <c r="E627" s="507"/>
      <c r="F627" s="507"/>
      <c r="G627" s="507"/>
      <c r="H627" s="506"/>
      <c r="I627" s="506"/>
      <c r="J627" s="506"/>
      <c r="K627" s="506"/>
      <c r="L627" s="506"/>
      <c r="M627" s="506"/>
      <c r="N627" s="506"/>
      <c r="O627" s="506"/>
      <c r="P627" s="557"/>
      <c r="Q627" s="506"/>
      <c r="R627" s="558"/>
      <c r="S627" s="506"/>
      <c r="T627" s="506"/>
      <c r="U627" s="506"/>
      <c r="V627" s="604"/>
      <c r="W627" s="506"/>
      <c r="X627" s="506"/>
      <c r="Y627" s="557"/>
      <c r="Z627" s="506"/>
      <c r="AA627" s="507"/>
      <c r="AB627" s="507"/>
      <c r="AC627" s="507"/>
      <c r="AD627" s="507"/>
      <c r="AE627" s="507"/>
      <c r="AF627" s="507"/>
      <c r="AG627" s="507"/>
      <c r="AH627" s="507"/>
      <c r="AI627" s="507"/>
      <c r="AJ627" s="507"/>
      <c r="AK627" s="507"/>
      <c r="AL627" s="507"/>
      <c r="AM627" s="507"/>
      <c r="AN627" s="507"/>
      <c r="AO627" s="507"/>
      <c r="AP627" s="507"/>
      <c r="AQ627" s="563"/>
      <c r="AR627" s="563"/>
      <c r="AS627" s="507"/>
      <c r="AT627" s="507"/>
      <c r="AU627" s="507"/>
      <c r="AV627" s="507"/>
      <c r="AW627" s="507"/>
      <c r="AX627" s="507"/>
      <c r="AY627" s="507"/>
      <c r="AZ627" s="507"/>
      <c r="BA627" s="507"/>
      <c r="BB627" s="507"/>
      <c r="BC627" s="507"/>
      <c r="BD627" s="507"/>
      <c r="BE627" s="507"/>
      <c r="BF627" s="507"/>
      <c r="BG627" s="507"/>
      <c r="BH627" s="507"/>
      <c r="BI627" s="507"/>
      <c r="BJ627" s="507"/>
      <c r="BK627" s="507"/>
      <c r="BL627" s="507"/>
      <c r="BM627" s="507"/>
    </row>
    <row r="628" spans="1:65" ht="27" customHeight="1" x14ac:dyDescent="0.2">
      <c r="A628" s="564"/>
      <c r="B628" s="507"/>
      <c r="C628" s="507"/>
      <c r="D628" s="507"/>
      <c r="E628" s="507"/>
      <c r="F628" s="507"/>
      <c r="G628" s="507"/>
      <c r="H628" s="506"/>
      <c r="I628" s="506"/>
      <c r="J628" s="506"/>
      <c r="K628" s="506"/>
      <c r="L628" s="506"/>
      <c r="M628" s="506"/>
      <c r="N628" s="506"/>
      <c r="O628" s="506"/>
      <c r="P628" s="557"/>
      <c r="Q628" s="506"/>
      <c r="R628" s="558"/>
      <c r="S628" s="506"/>
      <c r="T628" s="506"/>
      <c r="U628" s="506"/>
      <c r="V628" s="604"/>
      <c r="W628" s="506"/>
      <c r="X628" s="506"/>
      <c r="Y628" s="557"/>
      <c r="Z628" s="506"/>
      <c r="AA628" s="507"/>
      <c r="AB628" s="507"/>
      <c r="AC628" s="507"/>
      <c r="AD628" s="507"/>
      <c r="AE628" s="507"/>
      <c r="AF628" s="507"/>
      <c r="AG628" s="507"/>
      <c r="AH628" s="507"/>
      <c r="AI628" s="507"/>
      <c r="AJ628" s="507"/>
      <c r="AK628" s="507"/>
      <c r="AL628" s="507"/>
      <c r="AM628" s="507"/>
      <c r="AN628" s="507"/>
      <c r="AO628" s="507"/>
      <c r="AP628" s="507"/>
      <c r="AQ628" s="563"/>
      <c r="AR628" s="563"/>
      <c r="AS628" s="507"/>
      <c r="AT628" s="507"/>
      <c r="AU628" s="507"/>
      <c r="AV628" s="507"/>
      <c r="AW628" s="507"/>
      <c r="AX628" s="507"/>
      <c r="AY628" s="507"/>
      <c r="AZ628" s="507"/>
      <c r="BA628" s="507"/>
      <c r="BB628" s="507"/>
      <c r="BC628" s="507"/>
      <c r="BD628" s="507"/>
      <c r="BE628" s="507"/>
      <c r="BF628" s="507"/>
      <c r="BG628" s="507"/>
      <c r="BH628" s="507"/>
      <c r="BI628" s="507"/>
      <c r="BJ628" s="507"/>
      <c r="BK628" s="507"/>
      <c r="BL628" s="507"/>
      <c r="BM628" s="507"/>
    </row>
    <row r="629" spans="1:65" ht="27" customHeight="1" x14ac:dyDescent="0.2">
      <c r="A629" s="564"/>
      <c r="B629" s="507"/>
      <c r="C629" s="507"/>
      <c r="D629" s="507"/>
      <c r="E629" s="507"/>
      <c r="F629" s="507"/>
      <c r="G629" s="507"/>
      <c r="H629" s="506"/>
      <c r="I629" s="506"/>
      <c r="J629" s="506"/>
      <c r="K629" s="506"/>
      <c r="L629" s="506"/>
      <c r="M629" s="506"/>
      <c r="N629" s="506"/>
      <c r="O629" s="506"/>
      <c r="P629" s="557"/>
      <c r="Q629" s="506"/>
      <c r="R629" s="558"/>
      <c r="S629" s="506"/>
      <c r="T629" s="506"/>
      <c r="U629" s="506"/>
      <c r="V629" s="604"/>
      <c r="W629" s="506"/>
      <c r="X629" s="506"/>
      <c r="Y629" s="557"/>
      <c r="Z629" s="506"/>
      <c r="AA629" s="507"/>
      <c r="AB629" s="507"/>
      <c r="AC629" s="507"/>
      <c r="AD629" s="507"/>
      <c r="AE629" s="507"/>
      <c r="AF629" s="507"/>
      <c r="AG629" s="507"/>
      <c r="AH629" s="507"/>
      <c r="AI629" s="507"/>
      <c r="AJ629" s="507"/>
      <c r="AK629" s="507"/>
      <c r="AL629" s="507"/>
      <c r="AM629" s="507"/>
      <c r="AN629" s="507"/>
      <c r="AO629" s="507"/>
      <c r="AP629" s="507"/>
      <c r="AQ629" s="563"/>
      <c r="AR629" s="563"/>
      <c r="AS629" s="507"/>
      <c r="AT629" s="507"/>
      <c r="AU629" s="507"/>
      <c r="AV629" s="507"/>
      <c r="AW629" s="507"/>
      <c r="AX629" s="507"/>
      <c r="AY629" s="507"/>
      <c r="AZ629" s="507"/>
      <c r="BA629" s="507"/>
      <c r="BB629" s="507"/>
      <c r="BC629" s="507"/>
      <c r="BD629" s="507"/>
      <c r="BE629" s="507"/>
      <c r="BF629" s="507"/>
      <c r="BG629" s="507"/>
      <c r="BH629" s="507"/>
      <c r="BI629" s="507"/>
      <c r="BJ629" s="507"/>
      <c r="BK629" s="507"/>
      <c r="BL629" s="507"/>
      <c r="BM629" s="507"/>
    </row>
    <row r="630" spans="1:65" ht="27" customHeight="1" x14ac:dyDescent="0.2">
      <c r="A630" s="564"/>
      <c r="B630" s="507"/>
      <c r="C630" s="507"/>
      <c r="D630" s="507"/>
      <c r="E630" s="507"/>
      <c r="F630" s="507"/>
      <c r="G630" s="507"/>
      <c r="H630" s="506"/>
      <c r="I630" s="506"/>
      <c r="J630" s="506"/>
      <c r="K630" s="506"/>
      <c r="L630" s="506"/>
      <c r="M630" s="506"/>
      <c r="N630" s="506"/>
      <c r="O630" s="506"/>
      <c r="P630" s="557"/>
      <c r="Q630" s="506"/>
      <c r="R630" s="558"/>
      <c r="S630" s="506"/>
      <c r="T630" s="506"/>
      <c r="U630" s="506"/>
      <c r="V630" s="604"/>
      <c r="W630" s="506"/>
      <c r="X630" s="506"/>
      <c r="Y630" s="557"/>
      <c r="Z630" s="506"/>
      <c r="AA630" s="507"/>
      <c r="AB630" s="507"/>
      <c r="AC630" s="507"/>
      <c r="AD630" s="507"/>
      <c r="AE630" s="507"/>
      <c r="AF630" s="507"/>
      <c r="AG630" s="507"/>
      <c r="AH630" s="507"/>
      <c r="AI630" s="507"/>
      <c r="AJ630" s="507"/>
      <c r="AK630" s="507"/>
      <c r="AL630" s="507"/>
      <c r="AM630" s="507"/>
      <c r="AN630" s="507"/>
      <c r="AO630" s="507"/>
      <c r="AP630" s="507"/>
      <c r="AQ630" s="563"/>
      <c r="AR630" s="563"/>
      <c r="AS630" s="507"/>
      <c r="AT630" s="507"/>
      <c r="AU630" s="507"/>
      <c r="AV630" s="507"/>
      <c r="AW630" s="507"/>
      <c r="AX630" s="507"/>
      <c r="AY630" s="507"/>
      <c r="AZ630" s="507"/>
      <c r="BA630" s="507"/>
      <c r="BB630" s="507"/>
      <c r="BC630" s="507"/>
      <c r="BD630" s="507"/>
      <c r="BE630" s="507"/>
      <c r="BF630" s="507"/>
      <c r="BG630" s="507"/>
      <c r="BH630" s="507"/>
      <c r="BI630" s="507"/>
      <c r="BJ630" s="507"/>
      <c r="BK630" s="507"/>
      <c r="BL630" s="507"/>
      <c r="BM630" s="507"/>
    </row>
    <row r="631" spans="1:65" ht="27" customHeight="1" x14ac:dyDescent="0.2">
      <c r="A631" s="564"/>
      <c r="B631" s="507"/>
      <c r="C631" s="507"/>
      <c r="D631" s="507"/>
      <c r="E631" s="507"/>
      <c r="F631" s="507"/>
      <c r="G631" s="507"/>
      <c r="H631" s="506"/>
      <c r="I631" s="506"/>
      <c r="J631" s="506"/>
      <c r="K631" s="506"/>
      <c r="L631" s="506"/>
      <c r="M631" s="506"/>
      <c r="N631" s="506"/>
      <c r="O631" s="506"/>
      <c r="P631" s="557"/>
      <c r="Q631" s="506"/>
      <c r="R631" s="558"/>
      <c r="S631" s="506"/>
      <c r="T631" s="506"/>
      <c r="U631" s="506"/>
      <c r="V631" s="604"/>
      <c r="W631" s="506"/>
      <c r="X631" s="506"/>
      <c r="Y631" s="557"/>
      <c r="Z631" s="506"/>
      <c r="AA631" s="507"/>
      <c r="AB631" s="507"/>
      <c r="AC631" s="507"/>
      <c r="AD631" s="507"/>
      <c r="AE631" s="507"/>
      <c r="AF631" s="507"/>
      <c r="AG631" s="507"/>
      <c r="AH631" s="507"/>
      <c r="AI631" s="507"/>
      <c r="AJ631" s="507"/>
      <c r="AK631" s="507"/>
      <c r="AL631" s="507"/>
      <c r="AM631" s="507"/>
      <c r="AN631" s="507"/>
      <c r="AO631" s="507"/>
      <c r="AP631" s="507"/>
      <c r="AQ631" s="563"/>
      <c r="AR631" s="563"/>
      <c r="AS631" s="507"/>
      <c r="AT631" s="507"/>
      <c r="AU631" s="507"/>
      <c r="AV631" s="507"/>
      <c r="AW631" s="507"/>
      <c r="AX631" s="507"/>
      <c r="AY631" s="507"/>
      <c r="AZ631" s="507"/>
      <c r="BA631" s="507"/>
      <c r="BB631" s="507"/>
      <c r="BC631" s="507"/>
      <c r="BD631" s="507"/>
      <c r="BE631" s="507"/>
      <c r="BF631" s="507"/>
      <c r="BG631" s="507"/>
      <c r="BH631" s="507"/>
      <c r="BI631" s="507"/>
      <c r="BJ631" s="507"/>
      <c r="BK631" s="507"/>
      <c r="BL631" s="507"/>
      <c r="BM631" s="507"/>
    </row>
    <row r="632" spans="1:65" ht="27" customHeight="1" x14ac:dyDescent="0.2">
      <c r="A632" s="564"/>
      <c r="B632" s="507"/>
      <c r="C632" s="507"/>
      <c r="D632" s="507"/>
      <c r="E632" s="507"/>
      <c r="F632" s="507"/>
      <c r="G632" s="507"/>
      <c r="H632" s="506"/>
      <c r="I632" s="506"/>
      <c r="J632" s="506"/>
      <c r="K632" s="506"/>
      <c r="L632" s="506"/>
      <c r="M632" s="506"/>
      <c r="N632" s="506"/>
      <c r="O632" s="506"/>
      <c r="P632" s="557"/>
      <c r="Q632" s="506"/>
      <c r="R632" s="558"/>
      <c r="S632" s="506"/>
      <c r="T632" s="506"/>
      <c r="U632" s="506"/>
      <c r="V632" s="604"/>
      <c r="W632" s="506"/>
      <c r="X632" s="506"/>
      <c r="Y632" s="557"/>
      <c r="Z632" s="506"/>
      <c r="AA632" s="507"/>
      <c r="AB632" s="507"/>
      <c r="AC632" s="507"/>
      <c r="AD632" s="507"/>
      <c r="AE632" s="507"/>
      <c r="AF632" s="507"/>
      <c r="AG632" s="507"/>
      <c r="AH632" s="507"/>
      <c r="AI632" s="507"/>
      <c r="AJ632" s="507"/>
      <c r="AK632" s="507"/>
      <c r="AL632" s="507"/>
      <c r="AM632" s="507"/>
      <c r="AN632" s="507"/>
      <c r="AO632" s="507"/>
      <c r="AP632" s="507"/>
      <c r="AQ632" s="563"/>
      <c r="AR632" s="563"/>
      <c r="AS632" s="507"/>
      <c r="AT632" s="507"/>
      <c r="AU632" s="507"/>
      <c r="AV632" s="507"/>
      <c r="AW632" s="507"/>
      <c r="AX632" s="507"/>
      <c r="AY632" s="507"/>
      <c r="AZ632" s="507"/>
      <c r="BA632" s="507"/>
      <c r="BB632" s="507"/>
      <c r="BC632" s="507"/>
      <c r="BD632" s="507"/>
      <c r="BE632" s="507"/>
      <c r="BF632" s="507"/>
      <c r="BG632" s="507"/>
      <c r="BH632" s="507"/>
      <c r="BI632" s="507"/>
      <c r="BJ632" s="507"/>
      <c r="BK632" s="507"/>
      <c r="BL632" s="507"/>
      <c r="BM632" s="507"/>
    </row>
    <row r="633" spans="1:65" ht="27" customHeight="1" x14ac:dyDescent="0.2">
      <c r="A633" s="564"/>
      <c r="B633" s="507"/>
      <c r="C633" s="507"/>
      <c r="D633" s="507"/>
      <c r="E633" s="507"/>
      <c r="F633" s="507"/>
      <c r="G633" s="507"/>
      <c r="H633" s="506"/>
      <c r="I633" s="506"/>
      <c r="J633" s="506"/>
      <c r="K633" s="506"/>
      <c r="L633" s="506"/>
      <c r="M633" s="506"/>
      <c r="N633" s="506"/>
      <c r="O633" s="506"/>
      <c r="P633" s="557"/>
      <c r="Q633" s="506"/>
      <c r="R633" s="558"/>
      <c r="S633" s="506"/>
      <c r="T633" s="506"/>
      <c r="U633" s="506"/>
      <c r="V633" s="604"/>
      <c r="W633" s="506"/>
      <c r="X633" s="506"/>
      <c r="Y633" s="557"/>
      <c r="Z633" s="506"/>
      <c r="AA633" s="507"/>
      <c r="AB633" s="507"/>
      <c r="AC633" s="507"/>
      <c r="AD633" s="507"/>
      <c r="AE633" s="507"/>
      <c r="AF633" s="507"/>
      <c r="AG633" s="507"/>
      <c r="AH633" s="507"/>
      <c r="AI633" s="507"/>
      <c r="AJ633" s="507"/>
      <c r="AK633" s="507"/>
      <c r="AL633" s="507"/>
      <c r="AM633" s="507"/>
      <c r="AN633" s="507"/>
      <c r="AO633" s="507"/>
      <c r="AP633" s="507"/>
      <c r="AQ633" s="563"/>
      <c r="AR633" s="563"/>
      <c r="AS633" s="507"/>
      <c r="AT633" s="507"/>
      <c r="AU633" s="507"/>
      <c r="AV633" s="507"/>
      <c r="AW633" s="507"/>
      <c r="AX633" s="507"/>
      <c r="AY633" s="507"/>
      <c r="AZ633" s="507"/>
      <c r="BA633" s="507"/>
      <c r="BB633" s="507"/>
      <c r="BC633" s="507"/>
      <c r="BD633" s="507"/>
      <c r="BE633" s="507"/>
      <c r="BF633" s="507"/>
      <c r="BG633" s="507"/>
      <c r="BH633" s="507"/>
      <c r="BI633" s="507"/>
      <c r="BJ633" s="507"/>
      <c r="BK633" s="507"/>
      <c r="BL633" s="507"/>
      <c r="BM633" s="507"/>
    </row>
    <row r="634" spans="1:65" ht="27" customHeight="1" x14ac:dyDescent="0.2">
      <c r="A634" s="564"/>
      <c r="B634" s="507"/>
      <c r="C634" s="507"/>
      <c r="D634" s="507"/>
      <c r="E634" s="507"/>
      <c r="F634" s="507"/>
      <c r="G634" s="507"/>
      <c r="H634" s="506"/>
      <c r="I634" s="506"/>
      <c r="J634" s="506"/>
      <c r="K634" s="506"/>
      <c r="L634" s="506"/>
      <c r="M634" s="506"/>
      <c r="N634" s="506"/>
      <c r="O634" s="506"/>
      <c r="P634" s="557"/>
      <c r="Q634" s="506"/>
      <c r="R634" s="558"/>
      <c r="S634" s="506"/>
      <c r="T634" s="506"/>
      <c r="U634" s="506"/>
      <c r="V634" s="604"/>
      <c r="W634" s="506"/>
      <c r="X634" s="506"/>
      <c r="Y634" s="557"/>
      <c r="Z634" s="506"/>
      <c r="AA634" s="507"/>
      <c r="AB634" s="507"/>
      <c r="AC634" s="507"/>
      <c r="AD634" s="507"/>
      <c r="AE634" s="507"/>
      <c r="AF634" s="507"/>
      <c r="AG634" s="507"/>
      <c r="AH634" s="507"/>
      <c r="AI634" s="507"/>
      <c r="AJ634" s="507"/>
      <c r="AK634" s="507"/>
      <c r="AL634" s="507"/>
      <c r="AM634" s="507"/>
      <c r="AN634" s="507"/>
      <c r="AO634" s="507"/>
      <c r="AP634" s="507"/>
      <c r="AQ634" s="563"/>
      <c r="AR634" s="563"/>
      <c r="AS634" s="507"/>
      <c r="AT634" s="507"/>
      <c r="AU634" s="507"/>
      <c r="AV634" s="507"/>
      <c r="AW634" s="507"/>
      <c r="AX634" s="507"/>
      <c r="AY634" s="507"/>
      <c r="AZ634" s="507"/>
      <c r="BA634" s="507"/>
      <c r="BB634" s="507"/>
      <c r="BC634" s="507"/>
      <c r="BD634" s="507"/>
      <c r="BE634" s="507"/>
      <c r="BF634" s="507"/>
      <c r="BG634" s="507"/>
      <c r="BH634" s="507"/>
      <c r="BI634" s="507"/>
      <c r="BJ634" s="507"/>
      <c r="BK634" s="507"/>
      <c r="BL634" s="507"/>
      <c r="BM634" s="507"/>
    </row>
    <row r="635" spans="1:65" ht="27" customHeight="1" x14ac:dyDescent="0.2">
      <c r="A635" s="564"/>
      <c r="B635" s="507"/>
      <c r="C635" s="507"/>
      <c r="D635" s="507"/>
      <c r="E635" s="507"/>
      <c r="F635" s="507"/>
      <c r="G635" s="507"/>
      <c r="H635" s="506"/>
      <c r="I635" s="506"/>
      <c r="J635" s="506"/>
      <c r="K635" s="506"/>
      <c r="L635" s="506"/>
      <c r="M635" s="506"/>
      <c r="N635" s="506"/>
      <c r="O635" s="506"/>
      <c r="P635" s="557"/>
      <c r="Q635" s="506"/>
      <c r="R635" s="558"/>
      <c r="S635" s="506"/>
      <c r="T635" s="506"/>
      <c r="U635" s="506"/>
      <c r="V635" s="604"/>
      <c r="W635" s="506"/>
      <c r="X635" s="506"/>
      <c r="Y635" s="557"/>
      <c r="Z635" s="506"/>
      <c r="AA635" s="507"/>
      <c r="AB635" s="507"/>
      <c r="AC635" s="507"/>
      <c r="AD635" s="507"/>
      <c r="AE635" s="507"/>
      <c r="AF635" s="507"/>
      <c r="AG635" s="507"/>
      <c r="AH635" s="507"/>
      <c r="AI635" s="507"/>
      <c r="AJ635" s="507"/>
      <c r="AK635" s="507"/>
      <c r="AL635" s="507"/>
      <c r="AM635" s="507"/>
      <c r="AN635" s="507"/>
      <c r="AO635" s="507"/>
      <c r="AP635" s="507"/>
      <c r="AQ635" s="563"/>
      <c r="AR635" s="563"/>
      <c r="AS635" s="507"/>
      <c r="AT635" s="507"/>
      <c r="AU635" s="507"/>
      <c r="AV635" s="507"/>
      <c r="AW635" s="507"/>
      <c r="AX635" s="507"/>
      <c r="AY635" s="507"/>
      <c r="AZ635" s="507"/>
      <c r="BA635" s="507"/>
      <c r="BB635" s="507"/>
      <c r="BC635" s="507"/>
      <c r="BD635" s="507"/>
      <c r="BE635" s="507"/>
      <c r="BF635" s="507"/>
      <c r="BG635" s="507"/>
      <c r="BH635" s="507"/>
      <c r="BI635" s="507"/>
      <c r="BJ635" s="507"/>
      <c r="BK635" s="507"/>
      <c r="BL635" s="507"/>
      <c r="BM635" s="507"/>
    </row>
    <row r="636" spans="1:65" ht="27" customHeight="1" x14ac:dyDescent="0.2">
      <c r="A636" s="564"/>
      <c r="B636" s="507"/>
      <c r="C636" s="507"/>
      <c r="D636" s="507"/>
      <c r="E636" s="507"/>
      <c r="F636" s="507"/>
      <c r="G636" s="507"/>
      <c r="H636" s="506"/>
      <c r="I636" s="506"/>
      <c r="J636" s="506"/>
      <c r="K636" s="506"/>
      <c r="L636" s="506"/>
      <c r="M636" s="506"/>
      <c r="N636" s="506"/>
      <c r="O636" s="506"/>
      <c r="P636" s="557"/>
      <c r="Q636" s="506"/>
      <c r="R636" s="558"/>
      <c r="S636" s="506"/>
      <c r="T636" s="506"/>
      <c r="U636" s="506"/>
      <c r="V636" s="604"/>
      <c r="W636" s="506"/>
      <c r="X636" s="506"/>
      <c r="Y636" s="557"/>
      <c r="Z636" s="506"/>
      <c r="AA636" s="507"/>
      <c r="AB636" s="507"/>
      <c r="AC636" s="507"/>
      <c r="AD636" s="507"/>
      <c r="AE636" s="507"/>
      <c r="AF636" s="507"/>
      <c r="AG636" s="507"/>
      <c r="AH636" s="507"/>
      <c r="AI636" s="507"/>
      <c r="AJ636" s="507"/>
      <c r="AK636" s="507"/>
      <c r="AL636" s="507"/>
      <c r="AM636" s="507"/>
      <c r="AN636" s="507"/>
      <c r="AO636" s="507"/>
      <c r="AP636" s="507"/>
      <c r="AQ636" s="563"/>
      <c r="AR636" s="563"/>
      <c r="AS636" s="507"/>
      <c r="AT636" s="507"/>
      <c r="AU636" s="507"/>
      <c r="AV636" s="507"/>
      <c r="AW636" s="507"/>
      <c r="AX636" s="507"/>
      <c r="AY636" s="507"/>
      <c r="AZ636" s="507"/>
      <c r="BA636" s="507"/>
      <c r="BB636" s="507"/>
      <c r="BC636" s="507"/>
      <c r="BD636" s="507"/>
      <c r="BE636" s="507"/>
      <c r="BF636" s="507"/>
      <c r="BG636" s="507"/>
      <c r="BH636" s="507"/>
      <c r="BI636" s="507"/>
      <c r="BJ636" s="507"/>
      <c r="BK636" s="507"/>
      <c r="BL636" s="507"/>
      <c r="BM636" s="507"/>
    </row>
    <row r="637" spans="1:65" ht="27" customHeight="1" x14ac:dyDescent="0.2">
      <c r="A637" s="564"/>
      <c r="B637" s="507"/>
      <c r="C637" s="507"/>
      <c r="D637" s="507"/>
      <c r="E637" s="507"/>
      <c r="F637" s="507"/>
      <c r="G637" s="507"/>
      <c r="H637" s="506"/>
      <c r="I637" s="506"/>
      <c r="J637" s="506"/>
      <c r="K637" s="506"/>
      <c r="L637" s="506"/>
      <c r="M637" s="506"/>
      <c r="N637" s="506"/>
      <c r="O637" s="506"/>
      <c r="P637" s="557"/>
      <c r="Q637" s="506"/>
      <c r="R637" s="558"/>
      <c r="S637" s="506"/>
      <c r="T637" s="506"/>
      <c r="U637" s="506"/>
      <c r="V637" s="604"/>
      <c r="W637" s="506"/>
      <c r="X637" s="506"/>
      <c r="Y637" s="557"/>
      <c r="Z637" s="506"/>
      <c r="AA637" s="507"/>
      <c r="AB637" s="507"/>
      <c r="AC637" s="507"/>
      <c r="AD637" s="507"/>
      <c r="AE637" s="507"/>
      <c r="AF637" s="507"/>
      <c r="AG637" s="507"/>
      <c r="AH637" s="507"/>
      <c r="AI637" s="507"/>
      <c r="AJ637" s="507"/>
      <c r="AK637" s="507"/>
      <c r="AL637" s="507"/>
      <c r="AM637" s="507"/>
      <c r="AN637" s="507"/>
      <c r="AO637" s="507"/>
      <c r="AP637" s="507"/>
      <c r="AQ637" s="563"/>
      <c r="AR637" s="563"/>
      <c r="AS637" s="507"/>
      <c r="AT637" s="507"/>
      <c r="AU637" s="507"/>
      <c r="AV637" s="507"/>
      <c r="AW637" s="507"/>
      <c r="AX637" s="507"/>
      <c r="AY637" s="507"/>
      <c r="AZ637" s="507"/>
      <c r="BA637" s="507"/>
      <c r="BB637" s="507"/>
      <c r="BC637" s="507"/>
      <c r="BD637" s="507"/>
      <c r="BE637" s="507"/>
      <c r="BF637" s="507"/>
      <c r="BG637" s="507"/>
      <c r="BH637" s="507"/>
      <c r="BI637" s="507"/>
      <c r="BJ637" s="507"/>
      <c r="BK637" s="507"/>
      <c r="BL637" s="507"/>
      <c r="BM637" s="507"/>
    </row>
    <row r="638" spans="1:65" ht="27" customHeight="1" x14ac:dyDescent="0.2">
      <c r="A638" s="564"/>
      <c r="B638" s="507"/>
      <c r="C638" s="507"/>
      <c r="D638" s="507"/>
      <c r="E638" s="507"/>
      <c r="F638" s="507"/>
      <c r="G638" s="507"/>
      <c r="H638" s="506"/>
      <c r="I638" s="506"/>
      <c r="J638" s="506"/>
      <c r="K638" s="506"/>
      <c r="L638" s="506"/>
      <c r="M638" s="506"/>
      <c r="N638" s="506"/>
      <c r="O638" s="506"/>
      <c r="P638" s="557"/>
      <c r="Q638" s="506"/>
      <c r="R638" s="558"/>
      <c r="S638" s="506"/>
      <c r="T638" s="506"/>
      <c r="U638" s="506"/>
      <c r="V638" s="604"/>
      <c r="W638" s="506"/>
      <c r="X638" s="506"/>
      <c r="Y638" s="557"/>
      <c r="Z638" s="506"/>
      <c r="AA638" s="507"/>
      <c r="AB638" s="507"/>
      <c r="AC638" s="507"/>
      <c r="AD638" s="507"/>
      <c r="AE638" s="507"/>
      <c r="AF638" s="507"/>
      <c r="AG638" s="507"/>
      <c r="AH638" s="507"/>
      <c r="AI638" s="507"/>
      <c r="AJ638" s="507"/>
      <c r="AK638" s="507"/>
      <c r="AL638" s="507"/>
      <c r="AM638" s="507"/>
      <c r="AN638" s="507"/>
      <c r="AO638" s="507"/>
      <c r="AP638" s="507"/>
      <c r="AQ638" s="563"/>
      <c r="AR638" s="563"/>
      <c r="AS638" s="507"/>
      <c r="AT638" s="507"/>
      <c r="AU638" s="507"/>
      <c r="AV638" s="507"/>
      <c r="AW638" s="507"/>
      <c r="AX638" s="507"/>
      <c r="AY638" s="507"/>
      <c r="AZ638" s="507"/>
      <c r="BA638" s="507"/>
      <c r="BB638" s="507"/>
      <c r="BC638" s="507"/>
      <c r="BD638" s="507"/>
      <c r="BE638" s="507"/>
      <c r="BF638" s="507"/>
      <c r="BG638" s="507"/>
      <c r="BH638" s="507"/>
      <c r="BI638" s="507"/>
      <c r="BJ638" s="507"/>
      <c r="BK638" s="507"/>
      <c r="BL638" s="507"/>
      <c r="BM638" s="507"/>
    </row>
    <row r="639" spans="1:65" ht="27" customHeight="1" x14ac:dyDescent="0.2">
      <c r="A639" s="564"/>
      <c r="B639" s="507"/>
      <c r="C639" s="507"/>
      <c r="D639" s="507"/>
      <c r="E639" s="507"/>
      <c r="F639" s="507"/>
      <c r="G639" s="507"/>
      <c r="H639" s="506"/>
      <c r="I639" s="506"/>
      <c r="J639" s="506"/>
      <c r="K639" s="506"/>
      <c r="L639" s="506"/>
      <c r="M639" s="506"/>
      <c r="N639" s="506"/>
      <c r="O639" s="506"/>
      <c r="P639" s="557"/>
      <c r="Q639" s="506"/>
      <c r="R639" s="558"/>
      <c r="S639" s="506"/>
      <c r="T639" s="506"/>
      <c r="U639" s="506"/>
      <c r="V639" s="604"/>
      <c r="W639" s="506"/>
      <c r="X639" s="506"/>
      <c r="Y639" s="557"/>
      <c r="Z639" s="506"/>
      <c r="AA639" s="507"/>
      <c r="AB639" s="507"/>
      <c r="AC639" s="507"/>
      <c r="AD639" s="507"/>
      <c r="AE639" s="507"/>
      <c r="AF639" s="507"/>
      <c r="AG639" s="507"/>
      <c r="AH639" s="507"/>
      <c r="AI639" s="507"/>
      <c r="AJ639" s="507"/>
      <c r="AK639" s="507"/>
      <c r="AL639" s="507"/>
      <c r="AM639" s="507"/>
      <c r="AN639" s="507"/>
      <c r="AO639" s="507"/>
      <c r="AP639" s="507"/>
      <c r="AQ639" s="563"/>
      <c r="AR639" s="563"/>
      <c r="AS639" s="507"/>
      <c r="AT639" s="507"/>
      <c r="AU639" s="507"/>
      <c r="AV639" s="507"/>
      <c r="AW639" s="507"/>
      <c r="AX639" s="507"/>
      <c r="AY639" s="507"/>
      <c r="AZ639" s="507"/>
      <c r="BA639" s="507"/>
      <c r="BB639" s="507"/>
      <c r="BC639" s="507"/>
      <c r="BD639" s="507"/>
      <c r="BE639" s="507"/>
      <c r="BF639" s="507"/>
      <c r="BG639" s="507"/>
      <c r="BH639" s="507"/>
      <c r="BI639" s="507"/>
      <c r="BJ639" s="507"/>
      <c r="BK639" s="507"/>
      <c r="BL639" s="507"/>
      <c r="BM639" s="507"/>
    </row>
    <row r="640" spans="1:65" ht="27" customHeight="1" x14ac:dyDescent="0.2">
      <c r="A640" s="564"/>
      <c r="B640" s="507"/>
      <c r="C640" s="507"/>
      <c r="D640" s="507"/>
      <c r="E640" s="507"/>
      <c r="F640" s="507"/>
      <c r="G640" s="507"/>
      <c r="H640" s="506"/>
      <c r="I640" s="506"/>
      <c r="J640" s="506"/>
      <c r="K640" s="506"/>
      <c r="L640" s="506"/>
      <c r="M640" s="506"/>
      <c r="N640" s="506"/>
      <c r="O640" s="506"/>
      <c r="P640" s="557"/>
      <c r="Q640" s="506"/>
      <c r="R640" s="558"/>
      <c r="S640" s="506"/>
      <c r="T640" s="506"/>
      <c r="U640" s="506"/>
      <c r="V640" s="604"/>
      <c r="W640" s="506"/>
      <c r="X640" s="506"/>
      <c r="Y640" s="557"/>
      <c r="Z640" s="506"/>
      <c r="AA640" s="507"/>
      <c r="AB640" s="507"/>
      <c r="AC640" s="507"/>
      <c r="AD640" s="507"/>
      <c r="AE640" s="507"/>
      <c r="AF640" s="507"/>
      <c r="AG640" s="507"/>
      <c r="AH640" s="507"/>
      <c r="AI640" s="507"/>
      <c r="AJ640" s="507"/>
      <c r="AK640" s="507"/>
      <c r="AL640" s="507"/>
      <c r="AM640" s="507"/>
      <c r="AN640" s="507"/>
      <c r="AO640" s="507"/>
      <c r="AP640" s="507"/>
      <c r="AQ640" s="563"/>
      <c r="AR640" s="563"/>
      <c r="AS640" s="507"/>
      <c r="AT640" s="507"/>
      <c r="AU640" s="507"/>
      <c r="AV640" s="507"/>
      <c r="AW640" s="507"/>
      <c r="AX640" s="507"/>
      <c r="AY640" s="507"/>
      <c r="AZ640" s="507"/>
      <c r="BA640" s="507"/>
      <c r="BB640" s="507"/>
      <c r="BC640" s="507"/>
      <c r="BD640" s="507"/>
      <c r="BE640" s="507"/>
      <c r="BF640" s="507"/>
      <c r="BG640" s="507"/>
      <c r="BH640" s="507"/>
      <c r="BI640" s="507"/>
      <c r="BJ640" s="507"/>
      <c r="BK640" s="507"/>
      <c r="BL640" s="507"/>
      <c r="BM640" s="507"/>
    </row>
    <row r="641" spans="1:65" ht="27" customHeight="1" x14ac:dyDescent="0.2">
      <c r="A641" s="564"/>
      <c r="B641" s="507"/>
      <c r="C641" s="507"/>
      <c r="D641" s="507"/>
      <c r="E641" s="507"/>
      <c r="F641" s="507"/>
      <c r="G641" s="507"/>
      <c r="H641" s="506"/>
      <c r="I641" s="506"/>
      <c r="J641" s="506"/>
      <c r="K641" s="506"/>
      <c r="L641" s="506"/>
      <c r="M641" s="506"/>
      <c r="N641" s="506"/>
      <c r="O641" s="506"/>
      <c r="P641" s="557"/>
      <c r="Q641" s="506"/>
      <c r="R641" s="558"/>
      <c r="S641" s="506"/>
      <c r="T641" s="506"/>
      <c r="U641" s="506"/>
      <c r="V641" s="604"/>
      <c r="W641" s="506"/>
      <c r="X641" s="506"/>
      <c r="Y641" s="557"/>
      <c r="Z641" s="506"/>
      <c r="AA641" s="507"/>
      <c r="AB641" s="507"/>
      <c r="AC641" s="507"/>
      <c r="AD641" s="507"/>
      <c r="AE641" s="507"/>
      <c r="AF641" s="507"/>
      <c r="AG641" s="507"/>
      <c r="AH641" s="507"/>
      <c r="AI641" s="507"/>
      <c r="AJ641" s="507"/>
      <c r="AK641" s="507"/>
      <c r="AL641" s="507"/>
      <c r="AM641" s="507"/>
      <c r="AN641" s="507"/>
      <c r="AO641" s="507"/>
      <c r="AP641" s="507"/>
      <c r="AQ641" s="563"/>
      <c r="AR641" s="563"/>
      <c r="AS641" s="507"/>
      <c r="AT641" s="507"/>
      <c r="AU641" s="507"/>
      <c r="AV641" s="507"/>
      <c r="AW641" s="507"/>
      <c r="AX641" s="507"/>
      <c r="AY641" s="507"/>
      <c r="AZ641" s="507"/>
      <c r="BA641" s="507"/>
      <c r="BB641" s="507"/>
      <c r="BC641" s="507"/>
      <c r="BD641" s="507"/>
      <c r="BE641" s="507"/>
      <c r="BF641" s="507"/>
      <c r="BG641" s="507"/>
      <c r="BH641" s="507"/>
      <c r="BI641" s="507"/>
      <c r="BJ641" s="507"/>
      <c r="BK641" s="507"/>
      <c r="BL641" s="507"/>
      <c r="BM641" s="507"/>
    </row>
    <row r="642" spans="1:65" ht="27" customHeight="1" x14ac:dyDescent="0.2">
      <c r="A642" s="564"/>
      <c r="B642" s="507"/>
      <c r="C642" s="507"/>
      <c r="D642" s="507"/>
      <c r="E642" s="507"/>
      <c r="F642" s="507"/>
      <c r="G642" s="507"/>
      <c r="H642" s="506"/>
      <c r="I642" s="506"/>
      <c r="J642" s="506"/>
      <c r="K642" s="506"/>
      <c r="L642" s="506"/>
      <c r="M642" s="506"/>
      <c r="N642" s="506"/>
      <c r="O642" s="506"/>
      <c r="P642" s="557"/>
      <c r="Q642" s="506"/>
      <c r="R642" s="558"/>
      <c r="S642" s="506"/>
      <c r="T642" s="506"/>
      <c r="U642" s="506"/>
      <c r="V642" s="604"/>
      <c r="W642" s="506"/>
      <c r="X642" s="506"/>
      <c r="Y642" s="557"/>
      <c r="Z642" s="506"/>
      <c r="AA642" s="507"/>
      <c r="AB642" s="507"/>
      <c r="AC642" s="507"/>
      <c r="AD642" s="507"/>
      <c r="AE642" s="507"/>
      <c r="AF642" s="507"/>
      <c r="AG642" s="507"/>
      <c r="AH642" s="507"/>
      <c r="AI642" s="507"/>
      <c r="AJ642" s="507"/>
      <c r="AK642" s="507"/>
      <c r="AL642" s="507"/>
      <c r="AM642" s="507"/>
      <c r="AN642" s="507"/>
      <c r="AO642" s="507"/>
      <c r="AP642" s="507"/>
      <c r="AQ642" s="563"/>
      <c r="AR642" s="563"/>
      <c r="AS642" s="507"/>
      <c r="AT642" s="507"/>
      <c r="AU642" s="507"/>
      <c r="AV642" s="507"/>
      <c r="AW642" s="507"/>
      <c r="AX642" s="507"/>
      <c r="AY642" s="507"/>
      <c r="AZ642" s="507"/>
      <c r="BA642" s="507"/>
      <c r="BB642" s="507"/>
      <c r="BC642" s="507"/>
      <c r="BD642" s="507"/>
      <c r="BE642" s="507"/>
      <c r="BF642" s="507"/>
      <c r="BG642" s="507"/>
      <c r="BH642" s="507"/>
      <c r="BI642" s="507"/>
      <c r="BJ642" s="507"/>
      <c r="BK642" s="507"/>
      <c r="BL642" s="507"/>
      <c r="BM642" s="507"/>
    </row>
    <row r="643" spans="1:65" ht="27" customHeight="1" x14ac:dyDescent="0.2">
      <c r="A643" s="564"/>
      <c r="B643" s="507"/>
      <c r="C643" s="507"/>
      <c r="D643" s="507"/>
      <c r="E643" s="507"/>
      <c r="F643" s="507"/>
      <c r="G643" s="507"/>
      <c r="H643" s="506"/>
      <c r="I643" s="506"/>
      <c r="J643" s="506"/>
      <c r="K643" s="506"/>
      <c r="L643" s="506"/>
      <c r="M643" s="506"/>
      <c r="N643" s="506"/>
      <c r="O643" s="506"/>
      <c r="P643" s="557"/>
      <c r="Q643" s="506"/>
      <c r="R643" s="558"/>
      <c r="S643" s="506"/>
      <c r="T643" s="506"/>
      <c r="U643" s="506"/>
      <c r="V643" s="604"/>
      <c r="W643" s="506"/>
      <c r="X643" s="506"/>
      <c r="Y643" s="557"/>
      <c r="Z643" s="506"/>
      <c r="AA643" s="507"/>
      <c r="AB643" s="507"/>
      <c r="AC643" s="507"/>
      <c r="AD643" s="507"/>
      <c r="AE643" s="507"/>
      <c r="AF643" s="507"/>
      <c r="AG643" s="507"/>
      <c r="AH643" s="507"/>
      <c r="AI643" s="507"/>
      <c r="AJ643" s="507"/>
      <c r="AK643" s="507"/>
      <c r="AL643" s="507"/>
      <c r="AM643" s="507"/>
      <c r="AN643" s="507"/>
      <c r="AO643" s="507"/>
      <c r="AP643" s="507"/>
      <c r="AQ643" s="563"/>
      <c r="AR643" s="563"/>
      <c r="AS643" s="507"/>
      <c r="AT643" s="507"/>
      <c r="AU643" s="507"/>
      <c r="AV643" s="507"/>
      <c r="AW643" s="507"/>
      <c r="AX643" s="507"/>
      <c r="AY643" s="507"/>
      <c r="AZ643" s="507"/>
      <c r="BA643" s="507"/>
      <c r="BB643" s="507"/>
      <c r="BC643" s="507"/>
      <c r="BD643" s="507"/>
      <c r="BE643" s="507"/>
      <c r="BF643" s="507"/>
      <c r="BG643" s="507"/>
      <c r="BH643" s="507"/>
      <c r="BI643" s="507"/>
      <c r="BJ643" s="507"/>
      <c r="BK643" s="507"/>
      <c r="BL643" s="507"/>
      <c r="BM643" s="507"/>
    </row>
    <row r="644" spans="1:65" ht="27" customHeight="1" x14ac:dyDescent="0.2">
      <c r="A644" s="564"/>
      <c r="B644" s="507"/>
      <c r="C644" s="507"/>
      <c r="D644" s="507"/>
      <c r="E644" s="507"/>
      <c r="F644" s="507"/>
      <c r="G644" s="507"/>
      <c r="H644" s="506"/>
      <c r="I644" s="506"/>
      <c r="J644" s="506"/>
      <c r="K644" s="506"/>
      <c r="L644" s="506"/>
      <c r="M644" s="506"/>
      <c r="N644" s="506"/>
      <c r="O644" s="506"/>
      <c r="P644" s="557"/>
      <c r="Q644" s="506"/>
      <c r="R644" s="558"/>
      <c r="S644" s="506"/>
      <c r="T644" s="506"/>
      <c r="U644" s="506"/>
      <c r="V644" s="604"/>
      <c r="W644" s="506"/>
      <c r="X644" s="506"/>
      <c r="Y644" s="557"/>
      <c r="Z644" s="506"/>
      <c r="AA644" s="507"/>
      <c r="AB644" s="507"/>
      <c r="AC644" s="507"/>
      <c r="AD644" s="507"/>
      <c r="AE644" s="507"/>
      <c r="AF644" s="507"/>
      <c r="AG644" s="507"/>
      <c r="AH644" s="507"/>
      <c r="AI644" s="507"/>
      <c r="AJ644" s="507"/>
      <c r="AK644" s="507"/>
      <c r="AL644" s="507"/>
      <c r="AM644" s="507"/>
      <c r="AN644" s="507"/>
      <c r="AO644" s="507"/>
      <c r="AP644" s="507"/>
      <c r="AQ644" s="563"/>
      <c r="AR644" s="563"/>
      <c r="AS644" s="507"/>
      <c r="AT644" s="507"/>
      <c r="AU644" s="507"/>
      <c r="AV644" s="507"/>
      <c r="AW644" s="507"/>
      <c r="AX644" s="507"/>
      <c r="AY644" s="507"/>
      <c r="AZ644" s="507"/>
      <c r="BA644" s="507"/>
      <c r="BB644" s="507"/>
      <c r="BC644" s="507"/>
      <c r="BD644" s="507"/>
      <c r="BE644" s="507"/>
      <c r="BF644" s="507"/>
      <c r="BG644" s="507"/>
      <c r="BH644" s="507"/>
      <c r="BI644" s="507"/>
      <c r="BJ644" s="507"/>
      <c r="BK644" s="507"/>
      <c r="BL644" s="507"/>
      <c r="BM644" s="507"/>
    </row>
    <row r="645" spans="1:65" ht="27" customHeight="1" x14ac:dyDescent="0.2">
      <c r="A645" s="564"/>
      <c r="B645" s="507"/>
      <c r="C645" s="507"/>
      <c r="D645" s="507"/>
      <c r="E645" s="507"/>
      <c r="F645" s="507"/>
      <c r="G645" s="507"/>
      <c r="H645" s="506"/>
      <c r="I645" s="506"/>
      <c r="J645" s="506"/>
      <c r="K645" s="506"/>
      <c r="L645" s="506"/>
      <c r="M645" s="506"/>
      <c r="N645" s="506"/>
      <c r="O645" s="506"/>
      <c r="P645" s="557"/>
      <c r="Q645" s="506"/>
      <c r="R645" s="558"/>
      <c r="S645" s="506"/>
      <c r="T645" s="506"/>
      <c r="U645" s="506"/>
      <c r="V645" s="604"/>
      <c r="W645" s="506"/>
      <c r="X645" s="506"/>
      <c r="Y645" s="557"/>
      <c r="Z645" s="506"/>
      <c r="AA645" s="507"/>
      <c r="AB645" s="507"/>
      <c r="AC645" s="507"/>
      <c r="AD645" s="507"/>
      <c r="AE645" s="507"/>
      <c r="AF645" s="507"/>
      <c r="AG645" s="507"/>
      <c r="AH645" s="507"/>
      <c r="AI645" s="507"/>
      <c r="AJ645" s="507"/>
      <c r="AK645" s="507"/>
      <c r="AL645" s="507"/>
      <c r="AM645" s="507"/>
      <c r="AN645" s="507"/>
      <c r="AO645" s="507"/>
      <c r="AP645" s="507"/>
      <c r="AQ645" s="563"/>
      <c r="AR645" s="563"/>
      <c r="AS645" s="507"/>
      <c r="AT645" s="507"/>
      <c r="AU645" s="507"/>
      <c r="AV645" s="507"/>
      <c r="AW645" s="507"/>
      <c r="AX645" s="507"/>
      <c r="AY645" s="507"/>
      <c r="AZ645" s="507"/>
      <c r="BA645" s="507"/>
      <c r="BB645" s="507"/>
      <c r="BC645" s="507"/>
      <c r="BD645" s="507"/>
      <c r="BE645" s="507"/>
      <c r="BF645" s="507"/>
      <c r="BG645" s="507"/>
      <c r="BH645" s="507"/>
      <c r="BI645" s="507"/>
      <c r="BJ645" s="507"/>
      <c r="BK645" s="507"/>
      <c r="BL645" s="507"/>
      <c r="BM645" s="507"/>
    </row>
    <row r="646" spans="1:65" ht="27" customHeight="1" x14ac:dyDescent="0.2">
      <c r="A646" s="564"/>
      <c r="B646" s="507"/>
      <c r="C646" s="507"/>
      <c r="D646" s="507"/>
      <c r="E646" s="507"/>
      <c r="F646" s="507"/>
      <c r="G646" s="507"/>
      <c r="H646" s="506"/>
      <c r="I646" s="506"/>
      <c r="J646" s="506"/>
      <c r="K646" s="506"/>
      <c r="L646" s="506"/>
      <c r="M646" s="506"/>
      <c r="N646" s="506"/>
      <c r="O646" s="506"/>
      <c r="P646" s="557"/>
      <c r="Q646" s="506"/>
      <c r="R646" s="558"/>
      <c r="S646" s="506"/>
      <c r="T646" s="506"/>
      <c r="U646" s="506"/>
      <c r="V646" s="604"/>
      <c r="W646" s="506"/>
      <c r="X646" s="506"/>
      <c r="Y646" s="557"/>
      <c r="Z646" s="506"/>
      <c r="AA646" s="507"/>
      <c r="AB646" s="507"/>
      <c r="AC646" s="507"/>
      <c r="AD646" s="507"/>
      <c r="AE646" s="507"/>
      <c r="AF646" s="507"/>
      <c r="AG646" s="507"/>
      <c r="AH646" s="507"/>
      <c r="AI646" s="507"/>
      <c r="AJ646" s="507"/>
      <c r="AK646" s="507"/>
      <c r="AL646" s="507"/>
      <c r="AM646" s="507"/>
      <c r="AN646" s="507"/>
      <c r="AO646" s="507"/>
      <c r="AP646" s="507"/>
      <c r="AQ646" s="563"/>
      <c r="AR646" s="563"/>
      <c r="AS646" s="507"/>
      <c r="AT646" s="507"/>
      <c r="AU646" s="507"/>
      <c r="AV646" s="507"/>
      <c r="AW646" s="507"/>
      <c r="AX646" s="507"/>
      <c r="AY646" s="507"/>
      <c r="AZ646" s="507"/>
      <c r="BA646" s="507"/>
      <c r="BB646" s="507"/>
      <c r="BC646" s="507"/>
      <c r="BD646" s="507"/>
      <c r="BE646" s="507"/>
      <c r="BF646" s="507"/>
      <c r="BG646" s="507"/>
      <c r="BH646" s="507"/>
      <c r="BI646" s="507"/>
      <c r="BJ646" s="507"/>
      <c r="BK646" s="507"/>
      <c r="BL646" s="507"/>
      <c r="BM646" s="507"/>
    </row>
    <row r="647" spans="1:65" ht="27" customHeight="1" x14ac:dyDescent="0.2">
      <c r="A647" s="564"/>
      <c r="B647" s="507"/>
      <c r="C647" s="507"/>
      <c r="D647" s="507"/>
      <c r="E647" s="507"/>
      <c r="F647" s="507"/>
      <c r="G647" s="507"/>
      <c r="H647" s="506"/>
      <c r="I647" s="506"/>
      <c r="J647" s="506"/>
      <c r="K647" s="506"/>
      <c r="L647" s="506"/>
      <c r="M647" s="506"/>
      <c r="N647" s="506"/>
      <c r="O647" s="506"/>
      <c r="P647" s="557"/>
      <c r="Q647" s="506"/>
      <c r="R647" s="558"/>
      <c r="S647" s="506"/>
      <c r="T647" s="506"/>
      <c r="U647" s="506"/>
      <c r="V647" s="604"/>
      <c r="W647" s="506"/>
      <c r="X647" s="506"/>
      <c r="Y647" s="557"/>
      <c r="Z647" s="506"/>
      <c r="AA647" s="507"/>
      <c r="AB647" s="507"/>
      <c r="AC647" s="507"/>
      <c r="AD647" s="507"/>
      <c r="AE647" s="507"/>
      <c r="AF647" s="507"/>
      <c r="AG647" s="507"/>
      <c r="AH647" s="507"/>
      <c r="AI647" s="507"/>
      <c r="AJ647" s="507"/>
      <c r="AK647" s="507"/>
      <c r="AL647" s="507"/>
      <c r="AM647" s="507"/>
      <c r="AN647" s="507"/>
      <c r="AO647" s="507"/>
      <c r="AP647" s="507"/>
      <c r="AQ647" s="563"/>
      <c r="AR647" s="563"/>
      <c r="AS647" s="507"/>
      <c r="AT647" s="507"/>
      <c r="AU647" s="507"/>
      <c r="AV647" s="507"/>
      <c r="AW647" s="507"/>
      <c r="AX647" s="507"/>
      <c r="AY647" s="507"/>
      <c r="AZ647" s="507"/>
      <c r="BA647" s="507"/>
      <c r="BB647" s="507"/>
      <c r="BC647" s="507"/>
      <c r="BD647" s="507"/>
      <c r="BE647" s="507"/>
      <c r="BF647" s="507"/>
      <c r="BG647" s="507"/>
      <c r="BH647" s="507"/>
      <c r="BI647" s="507"/>
      <c r="BJ647" s="507"/>
      <c r="BK647" s="507"/>
      <c r="BL647" s="507"/>
      <c r="BM647" s="507"/>
    </row>
    <row r="648" spans="1:65" ht="27" customHeight="1" x14ac:dyDescent="0.2">
      <c r="A648" s="564"/>
      <c r="B648" s="507"/>
      <c r="C648" s="507"/>
      <c r="D648" s="507"/>
      <c r="E648" s="507"/>
      <c r="F648" s="507"/>
      <c r="G648" s="507"/>
      <c r="H648" s="506"/>
      <c r="I648" s="506"/>
      <c r="J648" s="506"/>
      <c r="K648" s="506"/>
      <c r="L648" s="506"/>
      <c r="M648" s="506"/>
      <c r="N648" s="506"/>
      <c r="O648" s="506"/>
      <c r="P648" s="557"/>
      <c r="Q648" s="506"/>
      <c r="R648" s="558"/>
      <c r="S648" s="506"/>
      <c r="T648" s="506"/>
      <c r="U648" s="506"/>
      <c r="V648" s="604"/>
      <c r="W648" s="506"/>
      <c r="X648" s="506"/>
      <c r="Y648" s="557"/>
      <c r="Z648" s="506"/>
      <c r="AA648" s="507"/>
      <c r="AB648" s="507"/>
      <c r="AC648" s="507"/>
      <c r="AD648" s="507"/>
      <c r="AE648" s="507"/>
      <c r="AF648" s="507"/>
      <c r="AG648" s="507"/>
      <c r="AH648" s="507"/>
      <c r="AI648" s="507"/>
      <c r="AJ648" s="507"/>
      <c r="AK648" s="507"/>
      <c r="AL648" s="507"/>
      <c r="AM648" s="507"/>
      <c r="AN648" s="507"/>
      <c r="AO648" s="507"/>
      <c r="AP648" s="507"/>
      <c r="AQ648" s="563"/>
      <c r="AR648" s="563"/>
      <c r="AS648" s="507"/>
      <c r="AT648" s="507"/>
      <c r="AU648" s="507"/>
      <c r="AV648" s="507"/>
      <c r="AW648" s="507"/>
      <c r="AX648" s="507"/>
      <c r="AY648" s="507"/>
      <c r="AZ648" s="507"/>
      <c r="BA648" s="507"/>
      <c r="BB648" s="507"/>
      <c r="BC648" s="507"/>
      <c r="BD648" s="507"/>
      <c r="BE648" s="507"/>
      <c r="BF648" s="507"/>
      <c r="BG648" s="507"/>
      <c r="BH648" s="507"/>
      <c r="BI648" s="507"/>
      <c r="BJ648" s="507"/>
      <c r="BK648" s="507"/>
      <c r="BL648" s="507"/>
      <c r="BM648" s="507"/>
    </row>
    <row r="649" spans="1:65" ht="27" customHeight="1" x14ac:dyDescent="0.2">
      <c r="A649" s="564"/>
      <c r="B649" s="507"/>
      <c r="C649" s="507"/>
      <c r="D649" s="507"/>
      <c r="E649" s="507"/>
      <c r="F649" s="507"/>
      <c r="G649" s="507"/>
      <c r="H649" s="506"/>
      <c r="I649" s="506"/>
      <c r="J649" s="506"/>
      <c r="K649" s="506"/>
      <c r="L649" s="506"/>
      <c r="M649" s="506"/>
      <c r="N649" s="506"/>
      <c r="O649" s="506"/>
      <c r="P649" s="557"/>
      <c r="Q649" s="506"/>
      <c r="R649" s="558"/>
      <c r="S649" s="506"/>
      <c r="T649" s="506"/>
      <c r="U649" s="506"/>
      <c r="V649" s="604"/>
      <c r="W649" s="506"/>
      <c r="X649" s="506"/>
      <c r="Y649" s="557"/>
      <c r="Z649" s="506"/>
      <c r="AA649" s="507"/>
      <c r="AB649" s="507"/>
      <c r="AC649" s="507"/>
      <c r="AD649" s="507"/>
      <c r="AE649" s="507"/>
      <c r="AF649" s="507"/>
      <c r="AG649" s="507"/>
      <c r="AH649" s="507"/>
      <c r="AI649" s="507"/>
      <c r="AJ649" s="507"/>
      <c r="AK649" s="507"/>
      <c r="AL649" s="507"/>
      <c r="AM649" s="507"/>
      <c r="AN649" s="507"/>
      <c r="AO649" s="507"/>
      <c r="AP649" s="507"/>
      <c r="AQ649" s="563"/>
      <c r="AR649" s="563"/>
      <c r="AS649" s="507"/>
      <c r="AT649" s="507"/>
      <c r="AU649" s="507"/>
      <c r="AV649" s="507"/>
      <c r="AW649" s="507"/>
      <c r="AX649" s="507"/>
      <c r="AY649" s="507"/>
      <c r="AZ649" s="507"/>
      <c r="BA649" s="507"/>
      <c r="BB649" s="507"/>
      <c r="BC649" s="507"/>
      <c r="BD649" s="507"/>
      <c r="BE649" s="507"/>
      <c r="BF649" s="507"/>
      <c r="BG649" s="507"/>
      <c r="BH649" s="507"/>
      <c r="BI649" s="507"/>
      <c r="BJ649" s="507"/>
      <c r="BK649" s="507"/>
      <c r="BL649" s="507"/>
      <c r="BM649" s="507"/>
    </row>
    <row r="650" spans="1:65" ht="27" customHeight="1" x14ac:dyDescent="0.2">
      <c r="A650" s="564"/>
      <c r="B650" s="507"/>
      <c r="C650" s="507"/>
      <c r="D650" s="507"/>
      <c r="E650" s="507"/>
      <c r="F650" s="507"/>
      <c r="G650" s="507"/>
      <c r="H650" s="506"/>
      <c r="I650" s="506"/>
      <c r="J650" s="506"/>
      <c r="K650" s="506"/>
      <c r="L650" s="506"/>
      <c r="M650" s="506"/>
      <c r="N650" s="506"/>
      <c r="O650" s="506"/>
      <c r="P650" s="557"/>
      <c r="Q650" s="506"/>
      <c r="R650" s="558"/>
      <c r="S650" s="506"/>
      <c r="T650" s="506"/>
      <c r="U650" s="506"/>
      <c r="V650" s="604"/>
      <c r="W650" s="506"/>
      <c r="X650" s="506"/>
      <c r="Y650" s="557"/>
      <c r="Z650" s="506"/>
      <c r="AA650" s="507"/>
      <c r="AB650" s="507"/>
      <c r="AC650" s="507"/>
      <c r="AD650" s="507"/>
      <c r="AE650" s="507"/>
      <c r="AF650" s="507"/>
      <c r="AG650" s="507"/>
      <c r="AH650" s="507"/>
      <c r="AI650" s="507"/>
      <c r="AJ650" s="507"/>
      <c r="AK650" s="507"/>
      <c r="AL650" s="507"/>
      <c r="AM650" s="507"/>
      <c r="AN650" s="507"/>
      <c r="AO650" s="507"/>
      <c r="AP650" s="507"/>
      <c r="AQ650" s="563"/>
      <c r="AR650" s="563"/>
      <c r="AS650" s="507"/>
      <c r="AT650" s="507"/>
      <c r="AU650" s="507"/>
      <c r="AV650" s="507"/>
      <c r="AW650" s="507"/>
      <c r="AX650" s="507"/>
      <c r="AY650" s="507"/>
      <c r="AZ650" s="507"/>
      <c r="BA650" s="507"/>
      <c r="BB650" s="507"/>
      <c r="BC650" s="507"/>
      <c r="BD650" s="507"/>
      <c r="BE650" s="507"/>
      <c r="BF650" s="507"/>
      <c r="BG650" s="507"/>
      <c r="BH650" s="507"/>
      <c r="BI650" s="507"/>
      <c r="BJ650" s="507"/>
      <c r="BK650" s="507"/>
      <c r="BL650" s="507"/>
      <c r="BM650" s="507"/>
    </row>
    <row r="651" spans="1:65" ht="27" customHeight="1" x14ac:dyDescent="0.2">
      <c r="A651" s="564"/>
      <c r="B651" s="507"/>
      <c r="C651" s="507"/>
      <c r="D651" s="507"/>
      <c r="E651" s="507"/>
      <c r="F651" s="507"/>
      <c r="G651" s="507"/>
      <c r="H651" s="506"/>
      <c r="I651" s="506"/>
      <c r="J651" s="506"/>
      <c r="K651" s="506"/>
      <c r="L651" s="506"/>
      <c r="M651" s="506"/>
      <c r="N651" s="506"/>
      <c r="O651" s="506"/>
      <c r="P651" s="557"/>
      <c r="Q651" s="506"/>
      <c r="R651" s="558"/>
      <c r="S651" s="506"/>
      <c r="T651" s="506"/>
      <c r="U651" s="506"/>
      <c r="V651" s="604"/>
      <c r="W651" s="506"/>
      <c r="X651" s="506"/>
      <c r="Y651" s="557"/>
      <c r="Z651" s="506"/>
      <c r="AA651" s="507"/>
      <c r="AB651" s="507"/>
      <c r="AC651" s="507"/>
      <c r="AD651" s="507"/>
      <c r="AE651" s="507"/>
      <c r="AF651" s="507"/>
      <c r="AG651" s="507"/>
      <c r="AH651" s="507"/>
      <c r="AI651" s="507"/>
      <c r="AJ651" s="507"/>
      <c r="AK651" s="507"/>
      <c r="AL651" s="507"/>
      <c r="AM651" s="507"/>
      <c r="AN651" s="507"/>
      <c r="AO651" s="507"/>
      <c r="AP651" s="507"/>
      <c r="AQ651" s="563"/>
      <c r="AR651" s="563"/>
      <c r="AS651" s="507"/>
      <c r="AT651" s="507"/>
      <c r="AU651" s="507"/>
      <c r="AV651" s="507"/>
      <c r="AW651" s="507"/>
      <c r="AX651" s="507"/>
      <c r="AY651" s="507"/>
      <c r="AZ651" s="507"/>
      <c r="BA651" s="507"/>
      <c r="BB651" s="507"/>
      <c r="BC651" s="507"/>
      <c r="BD651" s="507"/>
      <c r="BE651" s="507"/>
      <c r="BF651" s="507"/>
      <c r="BG651" s="507"/>
      <c r="BH651" s="507"/>
      <c r="BI651" s="507"/>
      <c r="BJ651" s="507"/>
      <c r="BK651" s="507"/>
      <c r="BL651" s="507"/>
      <c r="BM651" s="507"/>
    </row>
    <row r="652" spans="1:65" ht="27" customHeight="1" x14ac:dyDescent="0.2">
      <c r="A652" s="564"/>
      <c r="B652" s="507"/>
      <c r="C652" s="507"/>
      <c r="D652" s="507"/>
      <c r="E652" s="507"/>
      <c r="F652" s="507"/>
      <c r="G652" s="507"/>
      <c r="H652" s="506"/>
      <c r="I652" s="506"/>
      <c r="J652" s="506"/>
      <c r="K652" s="506"/>
      <c r="L652" s="506"/>
      <c r="M652" s="506"/>
      <c r="N652" s="506"/>
      <c r="O652" s="506"/>
      <c r="P652" s="557"/>
      <c r="Q652" s="506"/>
      <c r="R652" s="558"/>
      <c r="S652" s="506"/>
      <c r="T652" s="506"/>
      <c r="U652" s="506"/>
      <c r="V652" s="604"/>
      <c r="W652" s="506"/>
      <c r="X652" s="506"/>
      <c r="Y652" s="557"/>
      <c r="Z652" s="506"/>
      <c r="AA652" s="507"/>
      <c r="AB652" s="507"/>
      <c r="AC652" s="507"/>
      <c r="AD652" s="507"/>
      <c r="AE652" s="507"/>
      <c r="AF652" s="507"/>
      <c r="AG652" s="507"/>
      <c r="AH652" s="507"/>
      <c r="AI652" s="507"/>
      <c r="AJ652" s="507"/>
      <c r="AK652" s="507"/>
      <c r="AL652" s="507"/>
      <c r="AM652" s="507"/>
      <c r="AN652" s="507"/>
      <c r="AO652" s="507"/>
      <c r="AP652" s="507"/>
      <c r="AQ652" s="563"/>
      <c r="AR652" s="563"/>
      <c r="AS652" s="507"/>
      <c r="AT652" s="507"/>
      <c r="AU652" s="507"/>
      <c r="AV652" s="507"/>
      <c r="AW652" s="507"/>
      <c r="AX652" s="507"/>
      <c r="AY652" s="507"/>
      <c r="AZ652" s="507"/>
      <c r="BA652" s="507"/>
      <c r="BB652" s="507"/>
      <c r="BC652" s="507"/>
      <c r="BD652" s="507"/>
      <c r="BE652" s="507"/>
      <c r="BF652" s="507"/>
      <c r="BG652" s="507"/>
      <c r="BH652" s="507"/>
      <c r="BI652" s="507"/>
      <c r="BJ652" s="507"/>
      <c r="BK652" s="507"/>
      <c r="BL652" s="507"/>
      <c r="BM652" s="507"/>
    </row>
    <row r="653" spans="1:65" ht="27" customHeight="1" x14ac:dyDescent="0.2">
      <c r="A653" s="564"/>
      <c r="B653" s="507"/>
      <c r="C653" s="507"/>
      <c r="D653" s="507"/>
      <c r="E653" s="507"/>
      <c r="F653" s="507"/>
      <c r="G653" s="507"/>
      <c r="H653" s="506"/>
      <c r="I653" s="506"/>
      <c r="J653" s="506"/>
      <c r="K653" s="506"/>
      <c r="L653" s="506"/>
      <c r="M653" s="506"/>
      <c r="N653" s="506"/>
      <c r="O653" s="506"/>
      <c r="P653" s="557"/>
      <c r="Q653" s="506"/>
      <c r="R653" s="558"/>
      <c r="S653" s="506"/>
      <c r="T653" s="506"/>
      <c r="U653" s="506"/>
      <c r="V653" s="604"/>
      <c r="W653" s="506"/>
      <c r="X653" s="506"/>
      <c r="Y653" s="557"/>
      <c r="Z653" s="506"/>
      <c r="AA653" s="507"/>
      <c r="AB653" s="507"/>
      <c r="AC653" s="507"/>
      <c r="AD653" s="507"/>
      <c r="AE653" s="507"/>
      <c r="AF653" s="507"/>
      <c r="AG653" s="507"/>
      <c r="AH653" s="507"/>
      <c r="AI653" s="507"/>
      <c r="AJ653" s="507"/>
      <c r="AK653" s="507"/>
      <c r="AL653" s="507"/>
      <c r="AM653" s="507"/>
      <c r="AN653" s="507"/>
      <c r="AO653" s="507"/>
      <c r="AP653" s="507"/>
      <c r="AQ653" s="563"/>
      <c r="AR653" s="563"/>
      <c r="AS653" s="507"/>
      <c r="AT653" s="507"/>
      <c r="AU653" s="507"/>
      <c r="AV653" s="507"/>
      <c r="AW653" s="507"/>
      <c r="AX653" s="507"/>
      <c r="AY653" s="507"/>
      <c r="AZ653" s="507"/>
      <c r="BA653" s="507"/>
      <c r="BB653" s="507"/>
      <c r="BC653" s="507"/>
      <c r="BD653" s="507"/>
      <c r="BE653" s="507"/>
      <c r="BF653" s="507"/>
      <c r="BG653" s="507"/>
      <c r="BH653" s="507"/>
      <c r="BI653" s="507"/>
      <c r="BJ653" s="507"/>
      <c r="BK653" s="507"/>
      <c r="BL653" s="507"/>
      <c r="BM653" s="507"/>
    </row>
    <row r="654" spans="1:65" ht="27" customHeight="1" x14ac:dyDescent="0.2">
      <c r="A654" s="564"/>
      <c r="B654" s="507"/>
      <c r="C654" s="507"/>
      <c r="D654" s="507"/>
      <c r="E654" s="507"/>
      <c r="F654" s="507"/>
      <c r="G654" s="507"/>
      <c r="H654" s="506"/>
      <c r="I654" s="506"/>
      <c r="J654" s="506"/>
      <c r="K654" s="506"/>
      <c r="L654" s="506"/>
      <c r="M654" s="506"/>
      <c r="N654" s="506"/>
      <c r="O654" s="506"/>
      <c r="P654" s="557"/>
      <c r="Q654" s="506"/>
      <c r="R654" s="558"/>
      <c r="S654" s="506"/>
      <c r="T654" s="506"/>
      <c r="U654" s="506"/>
      <c r="V654" s="604"/>
      <c r="W654" s="506"/>
      <c r="X654" s="506"/>
      <c r="Y654" s="557"/>
      <c r="Z654" s="506"/>
      <c r="AA654" s="507"/>
      <c r="AB654" s="507"/>
      <c r="AC654" s="507"/>
      <c r="AD654" s="507"/>
      <c r="AE654" s="507"/>
      <c r="AF654" s="507"/>
      <c r="AG654" s="507"/>
      <c r="AH654" s="507"/>
      <c r="AI654" s="507"/>
      <c r="AJ654" s="507"/>
      <c r="AK654" s="507"/>
      <c r="AL654" s="507"/>
      <c r="AM654" s="507"/>
      <c r="AN654" s="507"/>
      <c r="AO654" s="507"/>
      <c r="AP654" s="507"/>
      <c r="AQ654" s="563"/>
      <c r="AR654" s="563"/>
      <c r="AS654" s="507"/>
      <c r="AT654" s="507"/>
      <c r="AU654" s="507"/>
      <c r="AV654" s="507"/>
      <c r="AW654" s="507"/>
      <c r="AX654" s="507"/>
      <c r="AY654" s="507"/>
      <c r="AZ654" s="507"/>
      <c r="BA654" s="507"/>
      <c r="BB654" s="507"/>
      <c r="BC654" s="507"/>
      <c r="BD654" s="507"/>
      <c r="BE654" s="507"/>
      <c r="BF654" s="507"/>
      <c r="BG654" s="507"/>
      <c r="BH654" s="507"/>
      <c r="BI654" s="507"/>
      <c r="BJ654" s="507"/>
      <c r="BK654" s="507"/>
      <c r="BL654" s="507"/>
      <c r="BM654" s="507"/>
    </row>
    <row r="655" spans="1:65" ht="27" customHeight="1" x14ac:dyDescent="0.2">
      <c r="A655" s="564"/>
      <c r="B655" s="507"/>
      <c r="C655" s="507"/>
      <c r="D655" s="507"/>
      <c r="E655" s="507"/>
      <c r="F655" s="507"/>
      <c r="G655" s="507"/>
      <c r="H655" s="506"/>
      <c r="I655" s="506"/>
      <c r="J655" s="506"/>
      <c r="K655" s="506"/>
      <c r="L655" s="506"/>
      <c r="M655" s="506"/>
      <c r="N655" s="506"/>
      <c r="O655" s="506"/>
      <c r="P655" s="557"/>
      <c r="Q655" s="506"/>
      <c r="R655" s="558"/>
      <c r="S655" s="506"/>
      <c r="T655" s="506"/>
      <c r="U655" s="506"/>
      <c r="V655" s="604"/>
      <c r="W655" s="506"/>
      <c r="X655" s="506"/>
      <c r="Y655" s="557"/>
      <c r="Z655" s="506"/>
      <c r="AA655" s="507"/>
      <c r="AB655" s="507"/>
      <c r="AC655" s="507"/>
      <c r="AD655" s="507"/>
      <c r="AE655" s="507"/>
      <c r="AF655" s="507"/>
      <c r="AG655" s="507"/>
      <c r="AH655" s="507"/>
      <c r="AI655" s="507"/>
      <c r="AJ655" s="507"/>
      <c r="AK655" s="507"/>
      <c r="AL655" s="507"/>
      <c r="AM655" s="507"/>
      <c r="AN655" s="507"/>
      <c r="AO655" s="507"/>
      <c r="AP655" s="507"/>
      <c r="AQ655" s="563"/>
      <c r="AR655" s="563"/>
      <c r="AS655" s="507"/>
      <c r="AT655" s="507"/>
      <c r="AU655" s="507"/>
      <c r="AV655" s="507"/>
      <c r="AW655" s="507"/>
      <c r="AX655" s="507"/>
      <c r="AY655" s="507"/>
      <c r="AZ655" s="507"/>
      <c r="BA655" s="507"/>
      <c r="BB655" s="507"/>
      <c r="BC655" s="507"/>
      <c r="BD655" s="507"/>
      <c r="BE655" s="507"/>
      <c r="BF655" s="507"/>
      <c r="BG655" s="507"/>
      <c r="BH655" s="507"/>
      <c r="BI655" s="507"/>
      <c r="BJ655" s="507"/>
      <c r="BK655" s="507"/>
      <c r="BL655" s="507"/>
      <c r="BM655" s="507"/>
    </row>
    <row r="656" spans="1:65" ht="27" customHeight="1" x14ac:dyDescent="0.2">
      <c r="A656" s="564"/>
      <c r="B656" s="507"/>
      <c r="C656" s="507"/>
      <c r="D656" s="507"/>
      <c r="E656" s="507"/>
      <c r="F656" s="507"/>
      <c r="G656" s="507"/>
      <c r="H656" s="506"/>
      <c r="I656" s="506"/>
      <c r="J656" s="506"/>
      <c r="K656" s="506"/>
      <c r="L656" s="506"/>
      <c r="M656" s="506"/>
      <c r="N656" s="506"/>
      <c r="O656" s="506"/>
      <c r="P656" s="557"/>
      <c r="Q656" s="506"/>
      <c r="R656" s="558"/>
      <c r="S656" s="506"/>
      <c r="T656" s="506"/>
      <c r="U656" s="506"/>
      <c r="V656" s="604"/>
      <c r="W656" s="506"/>
      <c r="X656" s="506"/>
      <c r="Y656" s="557"/>
      <c r="Z656" s="506"/>
      <c r="AA656" s="507"/>
      <c r="AB656" s="507"/>
      <c r="AC656" s="507"/>
      <c r="AD656" s="507"/>
      <c r="AE656" s="507"/>
      <c r="AF656" s="507"/>
      <c r="AG656" s="507"/>
      <c r="AH656" s="507"/>
      <c r="AI656" s="507"/>
      <c r="AJ656" s="507"/>
      <c r="AK656" s="507"/>
      <c r="AL656" s="507"/>
      <c r="AM656" s="507"/>
      <c r="AN656" s="507"/>
      <c r="AO656" s="507"/>
      <c r="AP656" s="507"/>
      <c r="AQ656" s="563"/>
      <c r="AR656" s="563"/>
      <c r="AS656" s="507"/>
      <c r="AT656" s="507"/>
      <c r="AU656" s="507"/>
      <c r="AV656" s="507"/>
      <c r="AW656" s="507"/>
      <c r="AX656" s="507"/>
      <c r="AY656" s="507"/>
      <c r="AZ656" s="507"/>
      <c r="BA656" s="507"/>
      <c r="BB656" s="507"/>
      <c r="BC656" s="507"/>
      <c r="BD656" s="507"/>
      <c r="BE656" s="507"/>
      <c r="BF656" s="507"/>
      <c r="BG656" s="507"/>
      <c r="BH656" s="507"/>
      <c r="BI656" s="507"/>
      <c r="BJ656" s="507"/>
      <c r="BK656" s="507"/>
      <c r="BL656" s="507"/>
      <c r="BM656" s="507"/>
    </row>
    <row r="657" spans="1:65" ht="27" customHeight="1" x14ac:dyDescent="0.2">
      <c r="A657" s="564"/>
      <c r="B657" s="507"/>
      <c r="C657" s="507"/>
      <c r="D657" s="507"/>
      <c r="E657" s="507"/>
      <c r="F657" s="507"/>
      <c r="G657" s="507"/>
      <c r="H657" s="506"/>
      <c r="I657" s="506"/>
      <c r="J657" s="506"/>
      <c r="K657" s="506"/>
      <c r="L657" s="506"/>
      <c r="M657" s="506"/>
      <c r="N657" s="506"/>
      <c r="O657" s="506"/>
      <c r="P657" s="557"/>
      <c r="Q657" s="506"/>
      <c r="R657" s="558"/>
      <c r="S657" s="506"/>
      <c r="T657" s="506"/>
      <c r="U657" s="506"/>
      <c r="V657" s="604"/>
      <c r="W657" s="506"/>
      <c r="X657" s="506"/>
      <c r="Y657" s="557"/>
      <c r="Z657" s="506"/>
      <c r="AA657" s="507"/>
      <c r="AB657" s="507"/>
      <c r="AC657" s="507"/>
      <c r="AD657" s="507"/>
      <c r="AE657" s="507"/>
      <c r="AF657" s="507"/>
      <c r="AG657" s="507"/>
      <c r="AH657" s="507"/>
      <c r="AI657" s="507"/>
      <c r="AJ657" s="507"/>
      <c r="AK657" s="507"/>
      <c r="AL657" s="507"/>
      <c r="AM657" s="507"/>
      <c r="AN657" s="507"/>
      <c r="AO657" s="507"/>
      <c r="AP657" s="507"/>
      <c r="AQ657" s="563"/>
      <c r="AR657" s="563"/>
      <c r="AS657" s="507"/>
      <c r="AT657" s="507"/>
      <c r="AU657" s="507"/>
      <c r="AV657" s="507"/>
      <c r="AW657" s="507"/>
      <c r="AX657" s="507"/>
      <c r="AY657" s="507"/>
      <c r="AZ657" s="507"/>
      <c r="BA657" s="507"/>
      <c r="BB657" s="507"/>
      <c r="BC657" s="507"/>
      <c r="BD657" s="507"/>
      <c r="BE657" s="507"/>
      <c r="BF657" s="507"/>
      <c r="BG657" s="507"/>
      <c r="BH657" s="507"/>
      <c r="BI657" s="507"/>
      <c r="BJ657" s="507"/>
      <c r="BK657" s="507"/>
      <c r="BL657" s="507"/>
      <c r="BM657" s="507"/>
    </row>
    <row r="658" spans="1:65" ht="27" customHeight="1" x14ac:dyDescent="0.2">
      <c r="A658" s="564"/>
      <c r="B658" s="507"/>
      <c r="C658" s="507"/>
      <c r="D658" s="507"/>
      <c r="E658" s="507"/>
      <c r="F658" s="507"/>
      <c r="G658" s="507"/>
      <c r="H658" s="506"/>
      <c r="I658" s="506"/>
      <c r="J658" s="506"/>
      <c r="K658" s="506"/>
      <c r="L658" s="506"/>
      <c r="M658" s="506"/>
      <c r="N658" s="506"/>
      <c r="O658" s="506"/>
      <c r="P658" s="557"/>
      <c r="Q658" s="506"/>
      <c r="R658" s="558"/>
      <c r="S658" s="506"/>
      <c r="T658" s="506"/>
      <c r="U658" s="506"/>
      <c r="V658" s="604"/>
      <c r="W658" s="506"/>
      <c r="X658" s="506"/>
      <c r="Y658" s="557"/>
      <c r="Z658" s="506"/>
      <c r="AA658" s="507"/>
      <c r="AB658" s="507"/>
      <c r="AC658" s="507"/>
      <c r="AD658" s="507"/>
      <c r="AE658" s="507"/>
      <c r="AF658" s="507"/>
      <c r="AG658" s="507"/>
      <c r="AH658" s="507"/>
      <c r="AI658" s="507"/>
      <c r="AJ658" s="507"/>
      <c r="AK658" s="507"/>
      <c r="AL658" s="507"/>
      <c r="AM658" s="507"/>
      <c r="AN658" s="507"/>
      <c r="AO658" s="507"/>
      <c r="AP658" s="507"/>
      <c r="AQ658" s="563"/>
      <c r="AR658" s="563"/>
      <c r="AS658" s="507"/>
      <c r="AT658" s="507"/>
      <c r="AU658" s="507"/>
      <c r="AV658" s="507"/>
      <c r="AW658" s="507"/>
      <c r="AX658" s="507"/>
      <c r="AY658" s="507"/>
      <c r="AZ658" s="507"/>
      <c r="BA658" s="507"/>
      <c r="BB658" s="507"/>
      <c r="BC658" s="507"/>
      <c r="BD658" s="507"/>
      <c r="BE658" s="507"/>
      <c r="BF658" s="507"/>
      <c r="BG658" s="507"/>
      <c r="BH658" s="507"/>
      <c r="BI658" s="507"/>
      <c r="BJ658" s="507"/>
      <c r="BK658" s="507"/>
      <c r="BL658" s="507"/>
      <c r="BM658" s="507"/>
    </row>
    <row r="659" spans="1:65" ht="27" customHeight="1" x14ac:dyDescent="0.2">
      <c r="A659" s="564"/>
      <c r="B659" s="507"/>
      <c r="C659" s="507"/>
      <c r="D659" s="507"/>
      <c r="E659" s="507"/>
      <c r="F659" s="507"/>
      <c r="G659" s="507"/>
      <c r="H659" s="506"/>
      <c r="I659" s="506"/>
      <c r="J659" s="506"/>
      <c r="K659" s="506"/>
      <c r="L659" s="506"/>
      <c r="M659" s="506"/>
      <c r="N659" s="506"/>
      <c r="O659" s="506"/>
      <c r="P659" s="557"/>
      <c r="Q659" s="506"/>
      <c r="R659" s="558"/>
      <c r="S659" s="506"/>
      <c r="T659" s="506"/>
      <c r="U659" s="506"/>
      <c r="V659" s="604"/>
      <c r="W659" s="506"/>
      <c r="X659" s="506"/>
      <c r="Y659" s="557"/>
      <c r="Z659" s="506"/>
      <c r="AA659" s="507"/>
      <c r="AB659" s="507"/>
      <c r="AC659" s="507"/>
      <c r="AD659" s="507"/>
      <c r="AE659" s="507"/>
      <c r="AF659" s="507"/>
      <c r="AG659" s="507"/>
      <c r="AH659" s="507"/>
      <c r="AI659" s="507"/>
      <c r="AJ659" s="507"/>
      <c r="AK659" s="507"/>
      <c r="AL659" s="507"/>
      <c r="AM659" s="507"/>
      <c r="AN659" s="507"/>
      <c r="AO659" s="507"/>
      <c r="AP659" s="507"/>
      <c r="AQ659" s="563"/>
      <c r="AR659" s="563"/>
      <c r="AS659" s="507"/>
      <c r="AT659" s="507"/>
      <c r="AU659" s="507"/>
      <c r="AV659" s="507"/>
      <c r="AW659" s="507"/>
      <c r="AX659" s="507"/>
      <c r="AY659" s="507"/>
      <c r="AZ659" s="507"/>
      <c r="BA659" s="507"/>
      <c r="BB659" s="507"/>
      <c r="BC659" s="507"/>
      <c r="BD659" s="507"/>
      <c r="BE659" s="507"/>
      <c r="BF659" s="507"/>
      <c r="BG659" s="507"/>
      <c r="BH659" s="507"/>
      <c r="BI659" s="507"/>
      <c r="BJ659" s="507"/>
      <c r="BK659" s="507"/>
      <c r="BL659" s="507"/>
      <c r="BM659" s="507"/>
    </row>
    <row r="660" spans="1:65" ht="27" customHeight="1" x14ac:dyDescent="0.2">
      <c r="A660" s="564"/>
      <c r="B660" s="507"/>
      <c r="C660" s="507"/>
      <c r="D660" s="507"/>
      <c r="E660" s="507"/>
      <c r="F660" s="507"/>
      <c r="G660" s="507"/>
      <c r="H660" s="506"/>
      <c r="I660" s="506"/>
      <c r="J660" s="506"/>
      <c r="K660" s="506"/>
      <c r="L660" s="506"/>
      <c r="M660" s="506"/>
      <c r="N660" s="506"/>
      <c r="O660" s="506"/>
      <c r="P660" s="557"/>
      <c r="Q660" s="506"/>
      <c r="R660" s="558"/>
      <c r="S660" s="506"/>
      <c r="T660" s="506"/>
      <c r="U660" s="506"/>
      <c r="V660" s="604"/>
      <c r="W660" s="506"/>
      <c r="X660" s="506"/>
      <c r="Y660" s="557"/>
      <c r="Z660" s="506"/>
      <c r="AA660" s="507"/>
      <c r="AB660" s="507"/>
      <c r="AC660" s="507"/>
      <c r="AD660" s="507"/>
      <c r="AE660" s="507"/>
      <c r="AF660" s="507"/>
      <c r="AG660" s="507"/>
      <c r="AH660" s="507"/>
      <c r="AI660" s="507"/>
      <c r="AJ660" s="507"/>
      <c r="AK660" s="507"/>
      <c r="AL660" s="507"/>
      <c r="AM660" s="507"/>
      <c r="AN660" s="507"/>
      <c r="AO660" s="507"/>
      <c r="AP660" s="507"/>
      <c r="AQ660" s="563"/>
      <c r="AR660" s="563"/>
      <c r="AS660" s="507"/>
      <c r="AT660" s="507"/>
      <c r="AU660" s="507"/>
      <c r="AV660" s="507"/>
      <c r="AW660" s="507"/>
      <c r="AX660" s="507"/>
      <c r="AY660" s="507"/>
      <c r="AZ660" s="507"/>
      <c r="BA660" s="507"/>
      <c r="BB660" s="507"/>
      <c r="BC660" s="507"/>
      <c r="BD660" s="507"/>
      <c r="BE660" s="507"/>
      <c r="BF660" s="507"/>
      <c r="BG660" s="507"/>
      <c r="BH660" s="507"/>
      <c r="BI660" s="507"/>
      <c r="BJ660" s="507"/>
      <c r="BK660" s="507"/>
      <c r="BL660" s="507"/>
      <c r="BM660" s="507"/>
    </row>
    <row r="661" spans="1:65" ht="27" customHeight="1" x14ac:dyDescent="0.2">
      <c r="A661" s="564"/>
      <c r="B661" s="507"/>
      <c r="C661" s="507"/>
      <c r="D661" s="507"/>
      <c r="E661" s="507"/>
      <c r="F661" s="507"/>
      <c r="G661" s="507"/>
      <c r="H661" s="506"/>
      <c r="I661" s="506"/>
      <c r="J661" s="506"/>
      <c r="K661" s="506"/>
      <c r="L661" s="506"/>
      <c r="M661" s="506"/>
      <c r="N661" s="506"/>
      <c r="O661" s="506"/>
      <c r="P661" s="557"/>
      <c r="Q661" s="506"/>
      <c r="R661" s="558"/>
      <c r="S661" s="506"/>
      <c r="T661" s="506"/>
      <c r="U661" s="506"/>
      <c r="V661" s="604"/>
      <c r="W661" s="506"/>
      <c r="X661" s="506"/>
      <c r="Y661" s="557"/>
      <c r="Z661" s="506"/>
      <c r="AA661" s="507"/>
      <c r="AB661" s="507"/>
      <c r="AC661" s="507"/>
      <c r="AD661" s="507"/>
      <c r="AE661" s="507"/>
      <c r="AF661" s="507"/>
      <c r="AG661" s="507"/>
      <c r="AH661" s="507"/>
      <c r="AI661" s="507"/>
      <c r="AJ661" s="507"/>
      <c r="AK661" s="507"/>
      <c r="AL661" s="507"/>
      <c r="AM661" s="507"/>
      <c r="AN661" s="507"/>
      <c r="AO661" s="507"/>
      <c r="AP661" s="507"/>
      <c r="AQ661" s="563"/>
      <c r="AR661" s="563"/>
      <c r="AS661" s="507"/>
      <c r="AT661" s="507"/>
      <c r="AU661" s="507"/>
      <c r="AV661" s="507"/>
      <c r="AW661" s="507"/>
      <c r="AX661" s="507"/>
      <c r="AY661" s="507"/>
      <c r="AZ661" s="507"/>
      <c r="BA661" s="507"/>
      <c r="BB661" s="507"/>
      <c r="BC661" s="507"/>
      <c r="BD661" s="507"/>
      <c r="BE661" s="507"/>
      <c r="BF661" s="507"/>
      <c r="BG661" s="507"/>
      <c r="BH661" s="507"/>
      <c r="BI661" s="507"/>
      <c r="BJ661" s="507"/>
      <c r="BK661" s="507"/>
      <c r="BL661" s="507"/>
      <c r="BM661" s="507"/>
    </row>
    <row r="662" spans="1:65" ht="27" customHeight="1" x14ac:dyDescent="0.2">
      <c r="A662" s="564"/>
      <c r="B662" s="507"/>
      <c r="C662" s="507"/>
      <c r="D662" s="507"/>
      <c r="E662" s="507"/>
      <c r="F662" s="507"/>
      <c r="G662" s="507"/>
      <c r="H662" s="506"/>
      <c r="I662" s="506"/>
      <c r="J662" s="506"/>
      <c r="K662" s="506"/>
      <c r="L662" s="506"/>
      <c r="M662" s="506"/>
      <c r="N662" s="506"/>
      <c r="O662" s="506"/>
      <c r="P662" s="557"/>
      <c r="Q662" s="506"/>
      <c r="R662" s="558"/>
      <c r="S662" s="506"/>
      <c r="T662" s="506"/>
      <c r="U662" s="506"/>
      <c r="V662" s="604"/>
      <c r="W662" s="506"/>
      <c r="X662" s="506"/>
      <c r="Y662" s="557"/>
      <c r="Z662" s="506"/>
      <c r="AA662" s="507"/>
      <c r="AB662" s="507"/>
      <c r="AC662" s="507"/>
      <c r="AD662" s="507"/>
      <c r="AE662" s="507"/>
      <c r="AF662" s="507"/>
      <c r="AG662" s="507"/>
      <c r="AH662" s="507"/>
      <c r="AI662" s="507"/>
      <c r="AJ662" s="507"/>
      <c r="AK662" s="507"/>
      <c r="AL662" s="507"/>
      <c r="AM662" s="507"/>
      <c r="AN662" s="507"/>
      <c r="AO662" s="507"/>
      <c r="AP662" s="507"/>
      <c r="AQ662" s="563"/>
      <c r="AR662" s="563"/>
      <c r="AS662" s="507"/>
      <c r="AT662" s="507"/>
      <c r="AU662" s="507"/>
      <c r="AV662" s="507"/>
      <c r="AW662" s="507"/>
      <c r="AX662" s="507"/>
      <c r="AY662" s="507"/>
      <c r="AZ662" s="507"/>
      <c r="BA662" s="507"/>
      <c r="BB662" s="507"/>
      <c r="BC662" s="507"/>
      <c r="BD662" s="507"/>
      <c r="BE662" s="507"/>
      <c r="BF662" s="507"/>
      <c r="BG662" s="507"/>
      <c r="BH662" s="507"/>
      <c r="BI662" s="507"/>
      <c r="BJ662" s="507"/>
      <c r="BK662" s="507"/>
      <c r="BL662" s="507"/>
      <c r="BM662" s="507"/>
    </row>
    <row r="663" spans="1:65" ht="27" customHeight="1" x14ac:dyDescent="0.2">
      <c r="A663" s="564"/>
      <c r="B663" s="507"/>
      <c r="C663" s="507"/>
      <c r="D663" s="507"/>
      <c r="E663" s="507"/>
      <c r="F663" s="507"/>
      <c r="G663" s="507"/>
      <c r="H663" s="506"/>
      <c r="I663" s="506"/>
      <c r="J663" s="506"/>
      <c r="K663" s="506"/>
      <c r="L663" s="506"/>
      <c r="M663" s="506"/>
      <c r="N663" s="506"/>
      <c r="O663" s="506"/>
      <c r="P663" s="557"/>
      <c r="Q663" s="506"/>
      <c r="R663" s="558"/>
      <c r="S663" s="506"/>
      <c r="T663" s="506"/>
      <c r="U663" s="506"/>
      <c r="V663" s="604"/>
      <c r="W663" s="506"/>
      <c r="X663" s="506"/>
      <c r="Y663" s="557"/>
      <c r="Z663" s="506"/>
      <c r="AA663" s="507"/>
      <c r="AB663" s="507"/>
      <c r="AC663" s="507"/>
      <c r="AD663" s="507"/>
      <c r="AE663" s="507"/>
      <c r="AF663" s="507"/>
      <c r="AG663" s="507"/>
      <c r="AH663" s="507"/>
      <c r="AI663" s="507"/>
      <c r="AJ663" s="507"/>
      <c r="AK663" s="507"/>
      <c r="AL663" s="507"/>
      <c r="AM663" s="507"/>
      <c r="AN663" s="507"/>
      <c r="AO663" s="507"/>
      <c r="AP663" s="507"/>
      <c r="AQ663" s="563"/>
      <c r="AR663" s="563"/>
      <c r="AS663" s="507"/>
      <c r="AT663" s="507"/>
      <c r="AU663" s="507"/>
      <c r="AV663" s="507"/>
      <c r="AW663" s="507"/>
      <c r="AX663" s="507"/>
      <c r="AY663" s="507"/>
      <c r="AZ663" s="507"/>
      <c r="BA663" s="507"/>
      <c r="BB663" s="507"/>
      <c r="BC663" s="507"/>
      <c r="BD663" s="507"/>
      <c r="BE663" s="507"/>
      <c r="BF663" s="507"/>
      <c r="BG663" s="507"/>
      <c r="BH663" s="507"/>
      <c r="BI663" s="507"/>
      <c r="BJ663" s="507"/>
      <c r="BK663" s="507"/>
      <c r="BL663" s="507"/>
      <c r="BM663" s="507"/>
    </row>
    <row r="664" spans="1:65" ht="27" customHeight="1" x14ac:dyDescent="0.2">
      <c r="A664" s="564"/>
      <c r="B664" s="507"/>
      <c r="C664" s="507"/>
      <c r="D664" s="507"/>
      <c r="E664" s="507"/>
      <c r="F664" s="507"/>
      <c r="G664" s="507"/>
      <c r="H664" s="506"/>
      <c r="I664" s="506"/>
      <c r="J664" s="506"/>
      <c r="K664" s="506"/>
      <c r="L664" s="506"/>
      <c r="M664" s="506"/>
      <c r="N664" s="506"/>
      <c r="O664" s="506"/>
      <c r="P664" s="557"/>
      <c r="Q664" s="506"/>
      <c r="R664" s="558"/>
      <c r="S664" s="506"/>
      <c r="T664" s="506"/>
      <c r="U664" s="506"/>
      <c r="V664" s="604"/>
      <c r="W664" s="506"/>
      <c r="X664" s="506"/>
      <c r="Y664" s="557"/>
      <c r="Z664" s="506"/>
      <c r="AA664" s="507"/>
      <c r="AB664" s="507"/>
      <c r="AC664" s="507"/>
      <c r="AD664" s="507"/>
      <c r="AE664" s="507"/>
      <c r="AF664" s="507"/>
      <c r="AG664" s="507"/>
      <c r="AH664" s="507"/>
      <c r="AI664" s="507"/>
      <c r="AJ664" s="507"/>
      <c r="AK664" s="507"/>
      <c r="AL664" s="507"/>
      <c r="AM664" s="507"/>
      <c r="AN664" s="507"/>
      <c r="AO664" s="507"/>
      <c r="AP664" s="507"/>
      <c r="AQ664" s="563"/>
      <c r="AR664" s="563"/>
      <c r="AS664" s="507"/>
      <c r="AT664" s="507"/>
      <c r="AU664" s="507"/>
      <c r="AV664" s="507"/>
      <c r="AW664" s="507"/>
      <c r="AX664" s="507"/>
      <c r="AY664" s="507"/>
      <c r="AZ664" s="507"/>
      <c r="BA664" s="507"/>
      <c r="BB664" s="507"/>
      <c r="BC664" s="507"/>
      <c r="BD664" s="507"/>
      <c r="BE664" s="507"/>
      <c r="BF664" s="507"/>
      <c r="BG664" s="507"/>
      <c r="BH664" s="507"/>
      <c r="BI664" s="507"/>
      <c r="BJ664" s="507"/>
      <c r="BK664" s="507"/>
      <c r="BL664" s="507"/>
      <c r="BM664" s="507"/>
    </row>
    <row r="665" spans="1:65" ht="27" customHeight="1" x14ac:dyDescent="0.2">
      <c r="A665" s="564"/>
      <c r="B665" s="507"/>
      <c r="C665" s="507"/>
      <c r="D665" s="507"/>
      <c r="E665" s="507"/>
      <c r="F665" s="507"/>
      <c r="G665" s="507"/>
      <c r="H665" s="506"/>
      <c r="I665" s="506"/>
      <c r="J665" s="506"/>
      <c r="K665" s="506"/>
      <c r="L665" s="506"/>
      <c r="M665" s="506"/>
      <c r="N665" s="506"/>
      <c r="O665" s="506"/>
      <c r="P665" s="557"/>
      <c r="Q665" s="506"/>
      <c r="R665" s="558"/>
      <c r="S665" s="506"/>
      <c r="T665" s="506"/>
      <c r="U665" s="506"/>
      <c r="V665" s="604"/>
      <c r="W665" s="506"/>
      <c r="X665" s="506"/>
      <c r="Y665" s="557"/>
      <c r="Z665" s="506"/>
      <c r="AA665" s="507"/>
      <c r="AB665" s="507"/>
      <c r="AC665" s="507"/>
      <c r="AD665" s="507"/>
      <c r="AE665" s="507"/>
      <c r="AF665" s="507"/>
      <c r="AG665" s="507"/>
      <c r="AH665" s="507"/>
      <c r="AI665" s="507"/>
      <c r="AJ665" s="507"/>
      <c r="AK665" s="507"/>
      <c r="AL665" s="507"/>
      <c r="AM665" s="507"/>
      <c r="AN665" s="507"/>
      <c r="AO665" s="507"/>
      <c r="AP665" s="507"/>
      <c r="AQ665" s="563"/>
      <c r="AR665" s="563"/>
      <c r="AS665" s="507"/>
      <c r="AT665" s="507"/>
      <c r="AU665" s="507"/>
      <c r="AV665" s="507"/>
      <c r="AW665" s="507"/>
      <c r="AX665" s="507"/>
      <c r="AY665" s="507"/>
      <c r="AZ665" s="507"/>
      <c r="BA665" s="507"/>
      <c r="BB665" s="507"/>
      <c r="BC665" s="507"/>
      <c r="BD665" s="507"/>
      <c r="BE665" s="507"/>
      <c r="BF665" s="507"/>
      <c r="BG665" s="507"/>
      <c r="BH665" s="507"/>
      <c r="BI665" s="507"/>
      <c r="BJ665" s="507"/>
      <c r="BK665" s="507"/>
      <c r="BL665" s="507"/>
      <c r="BM665" s="507"/>
    </row>
    <row r="666" spans="1:65" ht="27" customHeight="1" x14ac:dyDescent="0.2">
      <c r="A666" s="564"/>
      <c r="B666" s="507"/>
      <c r="C666" s="507"/>
      <c r="D666" s="507"/>
      <c r="E666" s="507"/>
      <c r="F666" s="507"/>
      <c r="G666" s="507"/>
      <c r="H666" s="506"/>
      <c r="I666" s="506"/>
      <c r="J666" s="506"/>
      <c r="K666" s="506"/>
      <c r="L666" s="506"/>
      <c r="M666" s="506"/>
      <c r="N666" s="506"/>
      <c r="O666" s="506"/>
      <c r="P666" s="557"/>
      <c r="Q666" s="506"/>
      <c r="R666" s="558"/>
      <c r="S666" s="506"/>
      <c r="T666" s="506"/>
      <c r="U666" s="506"/>
      <c r="V666" s="604"/>
      <c r="W666" s="506"/>
      <c r="X666" s="506"/>
      <c r="Y666" s="557"/>
      <c r="Z666" s="506"/>
      <c r="AA666" s="507"/>
      <c r="AB666" s="507"/>
      <c r="AC666" s="507"/>
      <c r="AD666" s="507"/>
      <c r="AE666" s="507"/>
      <c r="AF666" s="507"/>
      <c r="AG666" s="507"/>
      <c r="AH666" s="507"/>
      <c r="AI666" s="507"/>
      <c r="AJ666" s="507"/>
      <c r="AK666" s="507"/>
      <c r="AL666" s="507"/>
      <c r="AM666" s="507"/>
      <c r="AN666" s="507"/>
      <c r="AO666" s="507"/>
      <c r="AP666" s="507"/>
      <c r="AQ666" s="563"/>
      <c r="AR666" s="563"/>
      <c r="AS666" s="507"/>
      <c r="AT666" s="507"/>
      <c r="AU666" s="507"/>
      <c r="AV666" s="507"/>
      <c r="AW666" s="507"/>
      <c r="AX666" s="507"/>
      <c r="AY666" s="507"/>
      <c r="AZ666" s="507"/>
      <c r="BA666" s="507"/>
      <c r="BB666" s="507"/>
      <c r="BC666" s="507"/>
      <c r="BD666" s="507"/>
      <c r="BE666" s="507"/>
      <c r="BF666" s="507"/>
      <c r="BG666" s="507"/>
      <c r="BH666" s="507"/>
      <c r="BI666" s="507"/>
      <c r="BJ666" s="507"/>
      <c r="BK666" s="507"/>
      <c r="BL666" s="507"/>
      <c r="BM666" s="507"/>
    </row>
    <row r="667" spans="1:65" ht="27" customHeight="1" x14ac:dyDescent="0.2">
      <c r="A667" s="564"/>
      <c r="B667" s="507"/>
      <c r="C667" s="507"/>
      <c r="D667" s="507"/>
      <c r="E667" s="507"/>
      <c r="F667" s="507"/>
      <c r="G667" s="507"/>
      <c r="H667" s="506"/>
      <c r="I667" s="506"/>
      <c r="J667" s="506"/>
      <c r="K667" s="506"/>
      <c r="L667" s="506"/>
      <c r="M667" s="506"/>
      <c r="N667" s="506"/>
      <c r="O667" s="506"/>
      <c r="P667" s="557"/>
      <c r="Q667" s="506"/>
      <c r="R667" s="558"/>
      <c r="S667" s="506"/>
      <c r="T667" s="506"/>
      <c r="U667" s="506"/>
      <c r="V667" s="604"/>
      <c r="W667" s="506"/>
      <c r="X667" s="506"/>
      <c r="Y667" s="557"/>
      <c r="Z667" s="506"/>
      <c r="AA667" s="507"/>
      <c r="AB667" s="507"/>
      <c r="AC667" s="507"/>
      <c r="AD667" s="507"/>
      <c r="AE667" s="507"/>
      <c r="AF667" s="507"/>
      <c r="AG667" s="507"/>
      <c r="AH667" s="507"/>
      <c r="AI667" s="507"/>
      <c r="AJ667" s="507"/>
      <c r="AK667" s="507"/>
      <c r="AL667" s="507"/>
      <c r="AM667" s="507"/>
      <c r="AN667" s="507"/>
      <c r="AO667" s="507"/>
      <c r="AP667" s="507"/>
      <c r="AQ667" s="563"/>
      <c r="AR667" s="563"/>
      <c r="AS667" s="507"/>
      <c r="AT667" s="507"/>
      <c r="AU667" s="507"/>
      <c r="AV667" s="507"/>
      <c r="AW667" s="507"/>
      <c r="AX667" s="507"/>
      <c r="AY667" s="507"/>
      <c r="AZ667" s="507"/>
      <c r="BA667" s="507"/>
      <c r="BB667" s="507"/>
      <c r="BC667" s="507"/>
      <c r="BD667" s="507"/>
      <c r="BE667" s="507"/>
      <c r="BF667" s="507"/>
      <c r="BG667" s="507"/>
      <c r="BH667" s="507"/>
      <c r="BI667" s="507"/>
      <c r="BJ667" s="507"/>
      <c r="BK667" s="507"/>
      <c r="BL667" s="507"/>
      <c r="BM667" s="507"/>
    </row>
    <row r="668" spans="1:65" ht="27" customHeight="1" x14ac:dyDescent="0.2">
      <c r="A668" s="564"/>
      <c r="B668" s="507"/>
      <c r="C668" s="507"/>
      <c r="D668" s="507"/>
      <c r="E668" s="507"/>
      <c r="F668" s="507"/>
      <c r="G668" s="507"/>
      <c r="H668" s="506"/>
      <c r="I668" s="506"/>
      <c r="J668" s="506"/>
      <c r="K668" s="506"/>
      <c r="L668" s="506"/>
      <c r="M668" s="506"/>
      <c r="N668" s="506"/>
      <c r="O668" s="506"/>
      <c r="P668" s="557"/>
      <c r="Q668" s="506"/>
      <c r="R668" s="558"/>
      <c r="S668" s="506"/>
      <c r="T668" s="506"/>
      <c r="U668" s="506"/>
      <c r="V668" s="604"/>
      <c r="W668" s="506"/>
      <c r="X668" s="506"/>
      <c r="Y668" s="557"/>
      <c r="Z668" s="506"/>
      <c r="AA668" s="507"/>
      <c r="AB668" s="507"/>
      <c r="AC668" s="507"/>
      <c r="AD668" s="507"/>
      <c r="AE668" s="507"/>
      <c r="AF668" s="507"/>
      <c r="AG668" s="507"/>
      <c r="AH668" s="507"/>
      <c r="AI668" s="507"/>
      <c r="AJ668" s="507"/>
      <c r="AK668" s="507"/>
      <c r="AL668" s="507"/>
      <c r="AM668" s="507"/>
      <c r="AN668" s="507"/>
      <c r="AO668" s="507"/>
      <c r="AP668" s="507"/>
      <c r="AQ668" s="563"/>
      <c r="AR668" s="563"/>
      <c r="AS668" s="507"/>
      <c r="AT668" s="507"/>
      <c r="AU668" s="507"/>
      <c r="AV668" s="507"/>
      <c r="AW668" s="507"/>
      <c r="AX668" s="507"/>
      <c r="AY668" s="507"/>
      <c r="AZ668" s="507"/>
      <c r="BA668" s="507"/>
      <c r="BB668" s="507"/>
      <c r="BC668" s="507"/>
      <c r="BD668" s="507"/>
      <c r="BE668" s="507"/>
      <c r="BF668" s="507"/>
      <c r="BG668" s="507"/>
      <c r="BH668" s="507"/>
      <c r="BI668" s="507"/>
      <c r="BJ668" s="507"/>
      <c r="BK668" s="507"/>
      <c r="BL668" s="507"/>
      <c r="BM668" s="507"/>
    </row>
    <row r="669" spans="1:65" ht="27" customHeight="1" x14ac:dyDescent="0.2">
      <c r="A669" s="564"/>
      <c r="B669" s="507"/>
      <c r="C669" s="507"/>
      <c r="D669" s="507"/>
      <c r="E669" s="507"/>
      <c r="F669" s="507"/>
      <c r="G669" s="507"/>
      <c r="H669" s="506"/>
      <c r="I669" s="506"/>
      <c r="J669" s="506"/>
      <c r="K669" s="506"/>
      <c r="L669" s="506"/>
      <c r="M669" s="506"/>
      <c r="N669" s="506"/>
      <c r="O669" s="506"/>
      <c r="P669" s="557"/>
      <c r="Q669" s="506"/>
      <c r="R669" s="558"/>
      <c r="S669" s="506"/>
      <c r="T669" s="506"/>
      <c r="U669" s="506"/>
      <c r="V669" s="604"/>
      <c r="W669" s="506"/>
      <c r="X669" s="506"/>
      <c r="Y669" s="557"/>
      <c r="Z669" s="506"/>
      <c r="AA669" s="507"/>
      <c r="AB669" s="507"/>
      <c r="AC669" s="507"/>
      <c r="AD669" s="507"/>
      <c r="AE669" s="507"/>
      <c r="AF669" s="507"/>
      <c r="AG669" s="507"/>
      <c r="AH669" s="507"/>
      <c r="AI669" s="507"/>
      <c r="AJ669" s="507"/>
      <c r="AK669" s="507"/>
      <c r="AL669" s="507"/>
      <c r="AM669" s="507"/>
      <c r="AN669" s="507"/>
      <c r="AO669" s="507"/>
      <c r="AP669" s="507"/>
      <c r="AQ669" s="563"/>
      <c r="AR669" s="563"/>
      <c r="AS669" s="507"/>
      <c r="AT669" s="507"/>
      <c r="AU669" s="507"/>
      <c r="AV669" s="507"/>
      <c r="AW669" s="507"/>
      <c r="AX669" s="507"/>
      <c r="AY669" s="507"/>
      <c r="AZ669" s="507"/>
      <c r="BA669" s="507"/>
      <c r="BB669" s="507"/>
      <c r="BC669" s="507"/>
      <c r="BD669" s="507"/>
      <c r="BE669" s="507"/>
      <c r="BF669" s="507"/>
      <c r="BG669" s="507"/>
      <c r="BH669" s="507"/>
      <c r="BI669" s="507"/>
      <c r="BJ669" s="507"/>
      <c r="BK669" s="507"/>
      <c r="BL669" s="507"/>
      <c r="BM669" s="507"/>
    </row>
    <row r="670" spans="1:65" ht="27" customHeight="1" x14ac:dyDescent="0.2">
      <c r="A670" s="564"/>
      <c r="B670" s="507"/>
      <c r="C670" s="507"/>
      <c r="D670" s="507"/>
      <c r="E670" s="507"/>
      <c r="F670" s="507"/>
      <c r="G670" s="507"/>
      <c r="H670" s="506"/>
      <c r="I670" s="506"/>
      <c r="J670" s="506"/>
      <c r="K670" s="506"/>
      <c r="L670" s="506"/>
      <c r="M670" s="506"/>
      <c r="N670" s="506"/>
      <c r="O670" s="506"/>
      <c r="P670" s="557"/>
      <c r="Q670" s="506"/>
      <c r="R670" s="558"/>
      <c r="S670" s="506"/>
      <c r="T670" s="506"/>
      <c r="U670" s="506"/>
      <c r="V670" s="604"/>
      <c r="W670" s="506"/>
      <c r="X670" s="506"/>
      <c r="Y670" s="557"/>
      <c r="Z670" s="506"/>
      <c r="AA670" s="507"/>
      <c r="AB670" s="507"/>
      <c r="AC670" s="507"/>
      <c r="AD670" s="507"/>
      <c r="AE670" s="507"/>
      <c r="AF670" s="507"/>
      <c r="AG670" s="507"/>
      <c r="AH670" s="507"/>
      <c r="AI670" s="507"/>
      <c r="AJ670" s="507"/>
      <c r="AK670" s="507"/>
      <c r="AL670" s="507"/>
      <c r="AM670" s="507"/>
      <c r="AN670" s="507"/>
      <c r="AO670" s="507"/>
      <c r="AP670" s="507"/>
      <c r="AQ670" s="563"/>
      <c r="AR670" s="563"/>
      <c r="AS670" s="507"/>
      <c r="AT670" s="507"/>
      <c r="AU670" s="507"/>
      <c r="AV670" s="507"/>
      <c r="AW670" s="507"/>
      <c r="AX670" s="507"/>
      <c r="AY670" s="507"/>
      <c r="AZ670" s="507"/>
      <c r="BA670" s="507"/>
      <c r="BB670" s="507"/>
      <c r="BC670" s="507"/>
      <c r="BD670" s="507"/>
      <c r="BE670" s="507"/>
      <c r="BF670" s="507"/>
      <c r="BG670" s="507"/>
      <c r="BH670" s="507"/>
      <c r="BI670" s="507"/>
      <c r="BJ670" s="507"/>
      <c r="BK670" s="507"/>
      <c r="BL670" s="507"/>
      <c r="BM670" s="507"/>
    </row>
    <row r="671" spans="1:65" ht="27" customHeight="1" x14ac:dyDescent="0.2">
      <c r="A671" s="564"/>
      <c r="B671" s="507"/>
      <c r="C671" s="507"/>
      <c r="D671" s="507"/>
      <c r="E671" s="507"/>
      <c r="F671" s="507"/>
      <c r="G671" s="507"/>
      <c r="H671" s="506"/>
      <c r="I671" s="506"/>
      <c r="J671" s="506"/>
      <c r="K671" s="506"/>
      <c r="L671" s="506"/>
      <c r="M671" s="506"/>
      <c r="N671" s="506"/>
      <c r="O671" s="506"/>
      <c r="P671" s="557"/>
      <c r="Q671" s="506"/>
      <c r="R671" s="558"/>
      <c r="S671" s="506"/>
      <c r="T671" s="506"/>
      <c r="U671" s="506"/>
      <c r="V671" s="604"/>
      <c r="W671" s="506"/>
      <c r="X671" s="506"/>
      <c r="Y671" s="557"/>
      <c r="Z671" s="506"/>
      <c r="AA671" s="507"/>
      <c r="AB671" s="507"/>
      <c r="AC671" s="507"/>
      <c r="AD671" s="507"/>
      <c r="AE671" s="507"/>
      <c r="AF671" s="507"/>
      <c r="AG671" s="507"/>
      <c r="AH671" s="507"/>
      <c r="AI671" s="507"/>
      <c r="AJ671" s="507"/>
      <c r="AK671" s="507"/>
      <c r="AL671" s="507"/>
      <c r="AM671" s="507"/>
      <c r="AN671" s="507"/>
      <c r="AO671" s="507"/>
      <c r="AP671" s="507"/>
      <c r="AQ671" s="563"/>
      <c r="AR671" s="563"/>
      <c r="AS671" s="507"/>
      <c r="AT671" s="507"/>
      <c r="AU671" s="507"/>
      <c r="AV671" s="507"/>
      <c r="AW671" s="507"/>
      <c r="AX671" s="507"/>
      <c r="AY671" s="507"/>
      <c r="AZ671" s="507"/>
      <c r="BA671" s="507"/>
      <c r="BB671" s="507"/>
      <c r="BC671" s="507"/>
      <c r="BD671" s="507"/>
      <c r="BE671" s="507"/>
      <c r="BF671" s="507"/>
      <c r="BG671" s="507"/>
      <c r="BH671" s="507"/>
      <c r="BI671" s="507"/>
      <c r="BJ671" s="507"/>
      <c r="BK671" s="507"/>
      <c r="BL671" s="507"/>
      <c r="BM671" s="507"/>
    </row>
    <row r="672" spans="1:65" ht="27" customHeight="1" x14ac:dyDescent="0.2">
      <c r="A672" s="564"/>
      <c r="B672" s="507"/>
      <c r="C672" s="507"/>
      <c r="D672" s="507"/>
      <c r="E672" s="507"/>
      <c r="F672" s="507"/>
      <c r="G672" s="507"/>
      <c r="H672" s="506"/>
      <c r="I672" s="506"/>
      <c r="J672" s="506"/>
      <c r="K672" s="506"/>
      <c r="L672" s="506"/>
      <c r="M672" s="506"/>
      <c r="N672" s="506"/>
      <c r="O672" s="506"/>
      <c r="P672" s="557"/>
      <c r="Q672" s="506"/>
      <c r="R672" s="558"/>
      <c r="S672" s="506"/>
      <c r="T672" s="506"/>
      <c r="U672" s="506"/>
      <c r="V672" s="604"/>
      <c r="W672" s="506"/>
      <c r="X672" s="506"/>
      <c r="Y672" s="557"/>
      <c r="Z672" s="506"/>
      <c r="AA672" s="507"/>
      <c r="AB672" s="507"/>
      <c r="AC672" s="507"/>
      <c r="AD672" s="507"/>
      <c r="AE672" s="507"/>
      <c r="AF672" s="507"/>
      <c r="AG672" s="507"/>
      <c r="AH672" s="507"/>
      <c r="AI672" s="507"/>
      <c r="AJ672" s="507"/>
      <c r="AK672" s="507"/>
      <c r="AL672" s="507"/>
      <c r="AM672" s="507"/>
      <c r="AN672" s="507"/>
      <c r="AO672" s="507"/>
      <c r="AP672" s="507"/>
      <c r="AQ672" s="563"/>
      <c r="AR672" s="563"/>
      <c r="AS672" s="507"/>
      <c r="AT672" s="507"/>
      <c r="AU672" s="507"/>
      <c r="AV672" s="507"/>
      <c r="AW672" s="507"/>
      <c r="AX672" s="507"/>
      <c r="AY672" s="507"/>
      <c r="AZ672" s="507"/>
      <c r="BA672" s="507"/>
      <c r="BB672" s="507"/>
      <c r="BC672" s="507"/>
      <c r="BD672" s="507"/>
      <c r="BE672" s="507"/>
      <c r="BF672" s="507"/>
      <c r="BG672" s="507"/>
      <c r="BH672" s="507"/>
      <c r="BI672" s="507"/>
      <c r="BJ672" s="507"/>
      <c r="BK672" s="507"/>
      <c r="BL672" s="507"/>
      <c r="BM672" s="507"/>
    </row>
    <row r="673" spans="1:65" ht="27" customHeight="1" x14ac:dyDescent="0.2">
      <c r="A673" s="564"/>
      <c r="B673" s="507"/>
      <c r="C673" s="507"/>
      <c r="D673" s="507"/>
      <c r="E673" s="507"/>
      <c r="F673" s="507"/>
      <c r="G673" s="507"/>
      <c r="H673" s="506"/>
      <c r="I673" s="506"/>
      <c r="J673" s="506"/>
      <c r="K673" s="506"/>
      <c r="L673" s="506"/>
      <c r="M673" s="506"/>
      <c r="N673" s="506"/>
      <c r="O673" s="506"/>
      <c r="P673" s="557"/>
      <c r="Q673" s="506"/>
      <c r="R673" s="558"/>
      <c r="S673" s="506"/>
      <c r="T673" s="506"/>
      <c r="U673" s="506"/>
      <c r="V673" s="604"/>
      <c r="W673" s="506"/>
      <c r="X673" s="506"/>
      <c r="Y673" s="557"/>
      <c r="Z673" s="506"/>
      <c r="AA673" s="507"/>
      <c r="AB673" s="507"/>
      <c r="AC673" s="507"/>
      <c r="AD673" s="507"/>
      <c r="AE673" s="507"/>
      <c r="AF673" s="507"/>
      <c r="AG673" s="507"/>
      <c r="AH673" s="507"/>
      <c r="AI673" s="507"/>
      <c r="AJ673" s="507"/>
      <c r="AK673" s="507"/>
      <c r="AL673" s="507"/>
      <c r="AM673" s="507"/>
      <c r="AN673" s="507"/>
      <c r="AO673" s="507"/>
      <c r="AP673" s="507"/>
      <c r="AQ673" s="563"/>
      <c r="AR673" s="563"/>
      <c r="AS673" s="507"/>
      <c r="AT673" s="507"/>
      <c r="AU673" s="507"/>
      <c r="AV673" s="507"/>
      <c r="AW673" s="507"/>
      <c r="AX673" s="507"/>
      <c r="AY673" s="507"/>
      <c r="AZ673" s="507"/>
      <c r="BA673" s="507"/>
      <c r="BB673" s="507"/>
      <c r="BC673" s="507"/>
      <c r="BD673" s="507"/>
      <c r="BE673" s="507"/>
      <c r="BF673" s="507"/>
      <c r="BG673" s="507"/>
      <c r="BH673" s="507"/>
      <c r="BI673" s="507"/>
      <c r="BJ673" s="507"/>
      <c r="BK673" s="507"/>
      <c r="BL673" s="507"/>
      <c r="BM673" s="507"/>
    </row>
    <row r="674" spans="1:65" ht="27" customHeight="1" x14ac:dyDescent="0.2">
      <c r="A674" s="564"/>
      <c r="B674" s="507"/>
      <c r="C674" s="507"/>
      <c r="D674" s="507"/>
      <c r="E674" s="507"/>
      <c r="F674" s="507"/>
      <c r="G674" s="507"/>
      <c r="H674" s="506"/>
      <c r="I674" s="506"/>
      <c r="J674" s="506"/>
      <c r="K674" s="506"/>
      <c r="L674" s="506"/>
      <c r="M674" s="506"/>
      <c r="N674" s="506"/>
      <c r="O674" s="506"/>
      <c r="P674" s="557"/>
      <c r="Q674" s="506"/>
      <c r="R674" s="558"/>
      <c r="S674" s="506"/>
      <c r="T674" s="506"/>
      <c r="U674" s="506"/>
      <c r="V674" s="604"/>
      <c r="W674" s="506"/>
      <c r="X674" s="506"/>
      <c r="Y674" s="557"/>
      <c r="Z674" s="506"/>
      <c r="AA674" s="507"/>
      <c r="AB674" s="507"/>
      <c r="AC674" s="507"/>
      <c r="AD674" s="507"/>
      <c r="AE674" s="507"/>
      <c r="AF674" s="507"/>
      <c r="AG674" s="507"/>
      <c r="AH674" s="507"/>
      <c r="AI674" s="507"/>
      <c r="AJ674" s="507"/>
      <c r="AK674" s="507"/>
      <c r="AL674" s="507"/>
      <c r="AM674" s="507"/>
      <c r="AN674" s="507"/>
      <c r="AO674" s="507"/>
      <c r="AP674" s="507"/>
      <c r="AQ674" s="563"/>
      <c r="AR674" s="563"/>
      <c r="AS674" s="507"/>
      <c r="AT674" s="507"/>
      <c r="AU674" s="507"/>
      <c r="AV674" s="507"/>
      <c r="AW674" s="507"/>
      <c r="AX674" s="507"/>
      <c r="AY674" s="507"/>
      <c r="AZ674" s="507"/>
      <c r="BA674" s="507"/>
      <c r="BB674" s="507"/>
      <c r="BC674" s="507"/>
      <c r="BD674" s="507"/>
      <c r="BE674" s="507"/>
      <c r="BF674" s="507"/>
      <c r="BG674" s="507"/>
      <c r="BH674" s="507"/>
      <c r="BI674" s="507"/>
      <c r="BJ674" s="507"/>
      <c r="BK674" s="507"/>
      <c r="BL674" s="507"/>
      <c r="BM674" s="507"/>
    </row>
    <row r="675" spans="1:65" ht="27" customHeight="1" x14ac:dyDescent="0.2">
      <c r="A675" s="564"/>
      <c r="B675" s="507"/>
      <c r="C675" s="507"/>
      <c r="D675" s="507"/>
      <c r="E675" s="507"/>
      <c r="F675" s="507"/>
      <c r="G675" s="507"/>
      <c r="H675" s="506"/>
      <c r="I675" s="506"/>
      <c r="J675" s="506"/>
      <c r="K675" s="506"/>
      <c r="L675" s="506"/>
      <c r="M675" s="506"/>
      <c r="N675" s="506"/>
      <c r="O675" s="506"/>
      <c r="P675" s="557"/>
      <c r="Q675" s="506"/>
      <c r="R675" s="558"/>
      <c r="S675" s="506"/>
      <c r="T675" s="506"/>
      <c r="U675" s="506"/>
      <c r="V675" s="604"/>
      <c r="W675" s="506"/>
      <c r="X675" s="506"/>
      <c r="Y675" s="557"/>
      <c r="Z675" s="506"/>
      <c r="AA675" s="507"/>
      <c r="AB675" s="507"/>
      <c r="AC675" s="507"/>
      <c r="AD675" s="507"/>
      <c r="AE675" s="507"/>
      <c r="AF675" s="507"/>
      <c r="AG675" s="507"/>
      <c r="AH675" s="507"/>
      <c r="AI675" s="507"/>
      <c r="AJ675" s="507"/>
      <c r="AK675" s="507"/>
      <c r="AL675" s="507"/>
      <c r="AM675" s="507"/>
      <c r="AN675" s="507"/>
      <c r="AO675" s="507"/>
      <c r="AP675" s="507"/>
      <c r="AQ675" s="563"/>
      <c r="AR675" s="563"/>
      <c r="AS675" s="507"/>
      <c r="AT675" s="507"/>
      <c r="AU675" s="507"/>
      <c r="AV675" s="507"/>
      <c r="AW675" s="507"/>
      <c r="AX675" s="507"/>
      <c r="AY675" s="507"/>
      <c r="AZ675" s="507"/>
      <c r="BA675" s="507"/>
      <c r="BB675" s="507"/>
      <c r="BC675" s="507"/>
      <c r="BD675" s="507"/>
      <c r="BE675" s="507"/>
      <c r="BF675" s="507"/>
      <c r="BG675" s="507"/>
      <c r="BH675" s="507"/>
      <c r="BI675" s="507"/>
      <c r="BJ675" s="507"/>
      <c r="BK675" s="507"/>
      <c r="BL675" s="507"/>
      <c r="BM675" s="507"/>
    </row>
    <row r="676" spans="1:65" ht="27" customHeight="1" x14ac:dyDescent="0.2">
      <c r="A676" s="564"/>
      <c r="B676" s="507"/>
      <c r="C676" s="507"/>
      <c r="D676" s="507"/>
      <c r="E676" s="507"/>
      <c r="F676" s="507"/>
      <c r="G676" s="507"/>
      <c r="H676" s="506"/>
      <c r="I676" s="506"/>
      <c r="J676" s="506"/>
      <c r="K676" s="506"/>
      <c r="L676" s="506"/>
      <c r="M676" s="506"/>
      <c r="N676" s="506"/>
      <c r="O676" s="506"/>
      <c r="P676" s="557"/>
      <c r="Q676" s="506"/>
      <c r="R676" s="558"/>
      <c r="S676" s="506"/>
      <c r="T676" s="506"/>
      <c r="U676" s="506"/>
      <c r="V676" s="604"/>
      <c r="W676" s="506"/>
      <c r="X676" s="506"/>
      <c r="Y676" s="557"/>
      <c r="Z676" s="506"/>
      <c r="AA676" s="507"/>
      <c r="AB676" s="507"/>
      <c r="AC676" s="507"/>
      <c r="AD676" s="507"/>
      <c r="AE676" s="507"/>
      <c r="AF676" s="507"/>
      <c r="AG676" s="507"/>
      <c r="AH676" s="507"/>
      <c r="AI676" s="507"/>
      <c r="AJ676" s="507"/>
      <c r="AK676" s="507"/>
      <c r="AL676" s="507"/>
      <c r="AM676" s="507"/>
      <c r="AN676" s="507"/>
      <c r="AO676" s="507"/>
      <c r="AP676" s="507"/>
      <c r="AQ676" s="563"/>
      <c r="AR676" s="563"/>
      <c r="AS676" s="507"/>
      <c r="AT676" s="507"/>
      <c r="AU676" s="507"/>
      <c r="AV676" s="507"/>
      <c r="AW676" s="507"/>
      <c r="AX676" s="507"/>
      <c r="AY676" s="507"/>
      <c r="AZ676" s="507"/>
      <c r="BA676" s="507"/>
      <c r="BB676" s="507"/>
      <c r="BC676" s="507"/>
      <c r="BD676" s="507"/>
      <c r="BE676" s="507"/>
      <c r="BF676" s="507"/>
      <c r="BG676" s="507"/>
      <c r="BH676" s="507"/>
      <c r="BI676" s="507"/>
      <c r="BJ676" s="507"/>
      <c r="BK676" s="507"/>
      <c r="BL676" s="507"/>
      <c r="BM676" s="507"/>
    </row>
    <row r="677" spans="1:65" ht="27" customHeight="1" x14ac:dyDescent="0.2">
      <c r="A677" s="564"/>
      <c r="B677" s="507"/>
      <c r="C677" s="507"/>
      <c r="D677" s="507"/>
      <c r="E677" s="507"/>
      <c r="F677" s="507"/>
      <c r="G677" s="507"/>
      <c r="H677" s="506"/>
      <c r="I677" s="506"/>
      <c r="J677" s="506"/>
      <c r="K677" s="506"/>
      <c r="L677" s="506"/>
      <c r="M677" s="506"/>
      <c r="N677" s="506"/>
      <c r="O677" s="506"/>
      <c r="P677" s="557"/>
      <c r="Q677" s="506"/>
      <c r="R677" s="558"/>
      <c r="S677" s="506"/>
      <c r="T677" s="506"/>
      <c r="U677" s="506"/>
      <c r="V677" s="604"/>
      <c r="W677" s="506"/>
      <c r="X677" s="506"/>
      <c r="Y677" s="557"/>
      <c r="Z677" s="506"/>
      <c r="AA677" s="507"/>
      <c r="AB677" s="507"/>
      <c r="AC677" s="507"/>
      <c r="AD677" s="507"/>
      <c r="AE677" s="507"/>
      <c r="AF677" s="507"/>
      <c r="AG677" s="507"/>
      <c r="AH677" s="507"/>
      <c r="AI677" s="507"/>
      <c r="AJ677" s="507"/>
      <c r="AK677" s="507"/>
      <c r="AL677" s="507"/>
      <c r="AM677" s="507"/>
      <c r="AN677" s="507"/>
      <c r="AO677" s="507"/>
      <c r="AP677" s="507"/>
      <c r="AQ677" s="563"/>
      <c r="AR677" s="563"/>
      <c r="AS677" s="507"/>
      <c r="AT677" s="507"/>
      <c r="AU677" s="507"/>
      <c r="AV677" s="507"/>
      <c r="AW677" s="507"/>
      <c r="AX677" s="507"/>
      <c r="AY677" s="507"/>
      <c r="AZ677" s="507"/>
      <c r="BA677" s="507"/>
      <c r="BB677" s="507"/>
      <c r="BC677" s="507"/>
      <c r="BD677" s="507"/>
      <c r="BE677" s="507"/>
      <c r="BF677" s="507"/>
      <c r="BG677" s="507"/>
      <c r="BH677" s="507"/>
      <c r="BI677" s="507"/>
      <c r="BJ677" s="507"/>
      <c r="BK677" s="507"/>
      <c r="BL677" s="507"/>
      <c r="BM677" s="507"/>
    </row>
    <row r="678" spans="1:65" ht="27" customHeight="1" x14ac:dyDescent="0.2">
      <c r="A678" s="564"/>
      <c r="B678" s="507"/>
      <c r="C678" s="507"/>
      <c r="D678" s="507"/>
      <c r="E678" s="507"/>
      <c r="F678" s="507"/>
      <c r="G678" s="507"/>
      <c r="H678" s="506"/>
      <c r="I678" s="506"/>
      <c r="J678" s="506"/>
      <c r="K678" s="506"/>
      <c r="L678" s="506"/>
      <c r="M678" s="506"/>
      <c r="N678" s="506"/>
      <c r="O678" s="506"/>
      <c r="P678" s="557"/>
      <c r="Q678" s="506"/>
      <c r="R678" s="558"/>
      <c r="S678" s="506"/>
      <c r="T678" s="506"/>
      <c r="U678" s="506"/>
      <c r="V678" s="604"/>
      <c r="W678" s="506"/>
      <c r="X678" s="506"/>
      <c r="Y678" s="557"/>
      <c r="Z678" s="506"/>
      <c r="AA678" s="507"/>
      <c r="AB678" s="507"/>
      <c r="AC678" s="507"/>
      <c r="AD678" s="507"/>
      <c r="AE678" s="507"/>
      <c r="AF678" s="507"/>
      <c r="AG678" s="507"/>
      <c r="AH678" s="507"/>
      <c r="AI678" s="507"/>
      <c r="AJ678" s="507"/>
      <c r="AK678" s="507"/>
      <c r="AL678" s="507"/>
      <c r="AM678" s="507"/>
      <c r="AN678" s="507"/>
      <c r="AO678" s="507"/>
      <c r="AP678" s="507"/>
      <c r="AQ678" s="563"/>
      <c r="AR678" s="563"/>
      <c r="AS678" s="507"/>
      <c r="AT678" s="507"/>
      <c r="AU678" s="507"/>
      <c r="AV678" s="507"/>
      <c r="AW678" s="507"/>
      <c r="AX678" s="507"/>
      <c r="AY678" s="507"/>
      <c r="AZ678" s="507"/>
      <c r="BA678" s="507"/>
      <c r="BB678" s="507"/>
      <c r="BC678" s="507"/>
      <c r="BD678" s="507"/>
      <c r="BE678" s="507"/>
      <c r="BF678" s="507"/>
      <c r="BG678" s="507"/>
      <c r="BH678" s="507"/>
      <c r="BI678" s="507"/>
      <c r="BJ678" s="507"/>
      <c r="BK678" s="507"/>
      <c r="BL678" s="507"/>
      <c r="BM678" s="507"/>
    </row>
    <row r="679" spans="1:65" ht="27" customHeight="1" x14ac:dyDescent="0.2">
      <c r="A679" s="564"/>
      <c r="B679" s="507"/>
      <c r="C679" s="507"/>
      <c r="D679" s="507"/>
      <c r="E679" s="507"/>
      <c r="F679" s="507"/>
      <c r="G679" s="507"/>
      <c r="H679" s="506"/>
      <c r="I679" s="506"/>
      <c r="J679" s="506"/>
      <c r="K679" s="506"/>
      <c r="L679" s="506"/>
      <c r="M679" s="506"/>
      <c r="N679" s="506"/>
      <c r="O679" s="506"/>
      <c r="P679" s="557"/>
      <c r="Q679" s="506"/>
      <c r="R679" s="558"/>
      <c r="S679" s="506"/>
      <c r="T679" s="506"/>
      <c r="U679" s="506"/>
      <c r="V679" s="604"/>
      <c r="W679" s="506"/>
      <c r="X679" s="506"/>
      <c r="Y679" s="557"/>
      <c r="Z679" s="506"/>
      <c r="AA679" s="507"/>
      <c r="AB679" s="507"/>
      <c r="AC679" s="507"/>
      <c r="AD679" s="507"/>
      <c r="AE679" s="507"/>
      <c r="AF679" s="507"/>
      <c r="AG679" s="507"/>
      <c r="AH679" s="507"/>
      <c r="AI679" s="507"/>
      <c r="AJ679" s="507"/>
      <c r="AK679" s="507"/>
      <c r="AL679" s="507"/>
      <c r="AM679" s="507"/>
      <c r="AN679" s="507"/>
      <c r="AO679" s="507"/>
      <c r="AP679" s="507"/>
      <c r="AQ679" s="563"/>
      <c r="AR679" s="563"/>
      <c r="AS679" s="507"/>
      <c r="AT679" s="507"/>
      <c r="AU679" s="507"/>
      <c r="AV679" s="507"/>
      <c r="AW679" s="507"/>
      <c r="AX679" s="507"/>
      <c r="AY679" s="507"/>
      <c r="AZ679" s="507"/>
      <c r="BA679" s="507"/>
      <c r="BB679" s="507"/>
      <c r="BC679" s="507"/>
      <c r="BD679" s="507"/>
      <c r="BE679" s="507"/>
      <c r="BF679" s="507"/>
      <c r="BG679" s="507"/>
      <c r="BH679" s="507"/>
      <c r="BI679" s="507"/>
      <c r="BJ679" s="507"/>
      <c r="BK679" s="507"/>
      <c r="BL679" s="507"/>
      <c r="BM679" s="507"/>
    </row>
    <row r="680" spans="1:65" ht="27" customHeight="1" x14ac:dyDescent="0.2">
      <c r="A680" s="564"/>
      <c r="B680" s="507"/>
      <c r="C680" s="507"/>
      <c r="D680" s="507"/>
      <c r="E680" s="507"/>
      <c r="F680" s="507"/>
      <c r="G680" s="507"/>
      <c r="H680" s="506"/>
      <c r="I680" s="506"/>
      <c r="J680" s="506"/>
      <c r="K680" s="506"/>
      <c r="L680" s="506"/>
      <c r="M680" s="506"/>
      <c r="N680" s="506"/>
      <c r="O680" s="506"/>
      <c r="P680" s="557"/>
      <c r="Q680" s="506"/>
      <c r="R680" s="558"/>
      <c r="S680" s="506"/>
      <c r="T680" s="506"/>
      <c r="U680" s="506"/>
      <c r="V680" s="604"/>
      <c r="W680" s="506"/>
      <c r="X680" s="506"/>
      <c r="Y680" s="557"/>
      <c r="Z680" s="506"/>
      <c r="AA680" s="507"/>
      <c r="AB680" s="507"/>
      <c r="AC680" s="507"/>
      <c r="AD680" s="507"/>
      <c r="AE680" s="507"/>
      <c r="AF680" s="507"/>
      <c r="AG680" s="507"/>
      <c r="AH680" s="507"/>
      <c r="AI680" s="507"/>
      <c r="AJ680" s="507"/>
      <c r="AK680" s="507"/>
      <c r="AL680" s="507"/>
      <c r="AM680" s="507"/>
      <c r="AN680" s="507"/>
      <c r="AO680" s="507"/>
      <c r="AP680" s="507"/>
      <c r="AQ680" s="563"/>
      <c r="AR680" s="563"/>
      <c r="AS680" s="507"/>
      <c r="AT680" s="507"/>
      <c r="AU680" s="507"/>
      <c r="AV680" s="507"/>
      <c r="AW680" s="507"/>
      <c r="AX680" s="507"/>
      <c r="AY680" s="507"/>
      <c r="AZ680" s="507"/>
      <c r="BA680" s="507"/>
      <c r="BB680" s="507"/>
      <c r="BC680" s="507"/>
      <c r="BD680" s="507"/>
      <c r="BE680" s="507"/>
      <c r="BF680" s="507"/>
      <c r="BG680" s="507"/>
      <c r="BH680" s="507"/>
      <c r="BI680" s="507"/>
      <c r="BJ680" s="507"/>
      <c r="BK680" s="507"/>
      <c r="BL680" s="507"/>
      <c r="BM680" s="507"/>
    </row>
    <row r="681" spans="1:65" ht="27" customHeight="1" x14ac:dyDescent="0.2">
      <c r="A681" s="564"/>
      <c r="B681" s="507"/>
      <c r="C681" s="507"/>
      <c r="D681" s="507"/>
      <c r="E681" s="507"/>
      <c r="F681" s="507"/>
      <c r="G681" s="507"/>
      <c r="H681" s="506"/>
      <c r="I681" s="506"/>
      <c r="J681" s="506"/>
      <c r="K681" s="506"/>
      <c r="L681" s="506"/>
      <c r="M681" s="506"/>
      <c r="N681" s="506"/>
      <c r="O681" s="506"/>
      <c r="P681" s="557"/>
      <c r="Q681" s="506"/>
      <c r="R681" s="558"/>
      <c r="S681" s="506"/>
      <c r="T681" s="506"/>
      <c r="U681" s="506"/>
      <c r="V681" s="604"/>
      <c r="W681" s="506"/>
      <c r="X681" s="506"/>
      <c r="Y681" s="557"/>
      <c r="Z681" s="506"/>
      <c r="AA681" s="507"/>
      <c r="AB681" s="507"/>
      <c r="AC681" s="507"/>
      <c r="AD681" s="507"/>
      <c r="AE681" s="507"/>
      <c r="AF681" s="507"/>
      <c r="AG681" s="507"/>
      <c r="AH681" s="507"/>
      <c r="AI681" s="507"/>
      <c r="AJ681" s="507"/>
      <c r="AK681" s="507"/>
      <c r="AL681" s="507"/>
      <c r="AM681" s="507"/>
      <c r="AN681" s="507"/>
      <c r="AO681" s="507"/>
      <c r="AP681" s="507"/>
      <c r="AQ681" s="563"/>
      <c r="AR681" s="563"/>
      <c r="AS681" s="507"/>
      <c r="AT681" s="507"/>
      <c r="AU681" s="507"/>
      <c r="AV681" s="507"/>
      <c r="AW681" s="507"/>
      <c r="AX681" s="507"/>
      <c r="AY681" s="507"/>
      <c r="AZ681" s="507"/>
      <c r="BA681" s="507"/>
      <c r="BB681" s="507"/>
      <c r="BC681" s="507"/>
      <c r="BD681" s="507"/>
      <c r="BE681" s="507"/>
      <c r="BF681" s="507"/>
      <c r="BG681" s="507"/>
      <c r="BH681" s="507"/>
      <c r="BI681" s="507"/>
      <c r="BJ681" s="507"/>
      <c r="BK681" s="507"/>
      <c r="BL681" s="507"/>
      <c r="BM681" s="507"/>
    </row>
    <row r="682" spans="1:65" ht="27" customHeight="1" x14ac:dyDescent="0.2">
      <c r="A682" s="564"/>
      <c r="B682" s="507"/>
      <c r="C682" s="507"/>
      <c r="D682" s="507"/>
      <c r="E682" s="507"/>
      <c r="F682" s="507"/>
      <c r="G682" s="507"/>
      <c r="H682" s="506"/>
      <c r="I682" s="506"/>
      <c r="J682" s="506"/>
      <c r="K682" s="506"/>
      <c r="L682" s="506"/>
      <c r="M682" s="506"/>
      <c r="N682" s="506"/>
      <c r="O682" s="506"/>
      <c r="P682" s="557"/>
      <c r="Q682" s="506"/>
      <c r="R682" s="558"/>
      <c r="S682" s="506"/>
      <c r="T682" s="506"/>
      <c r="U682" s="506"/>
      <c r="V682" s="604"/>
      <c r="W682" s="506"/>
      <c r="X682" s="506"/>
      <c r="Y682" s="557"/>
      <c r="Z682" s="506"/>
      <c r="AA682" s="507"/>
      <c r="AB682" s="507"/>
      <c r="AC682" s="507"/>
      <c r="AD682" s="507"/>
      <c r="AE682" s="507"/>
      <c r="AF682" s="507"/>
      <c r="AG682" s="507"/>
      <c r="AH682" s="507"/>
      <c r="AI682" s="507"/>
      <c r="AJ682" s="507"/>
      <c r="AK682" s="507"/>
      <c r="AL682" s="507"/>
      <c r="AM682" s="507"/>
      <c r="AN682" s="507"/>
      <c r="AO682" s="507"/>
      <c r="AP682" s="507"/>
      <c r="AQ682" s="563"/>
      <c r="AR682" s="563"/>
      <c r="AS682" s="507"/>
      <c r="AT682" s="507"/>
      <c r="AU682" s="507"/>
      <c r="AV682" s="507"/>
      <c r="AW682" s="507"/>
      <c r="AX682" s="507"/>
      <c r="AY682" s="507"/>
      <c r="AZ682" s="507"/>
      <c r="BA682" s="507"/>
      <c r="BB682" s="507"/>
      <c r="BC682" s="507"/>
      <c r="BD682" s="507"/>
      <c r="BE682" s="507"/>
      <c r="BF682" s="507"/>
      <c r="BG682" s="507"/>
      <c r="BH682" s="507"/>
      <c r="BI682" s="507"/>
      <c r="BJ682" s="507"/>
      <c r="BK682" s="507"/>
      <c r="BL682" s="507"/>
      <c r="BM682" s="507"/>
    </row>
    <row r="683" spans="1:65" ht="27" customHeight="1" x14ac:dyDescent="0.2">
      <c r="A683" s="564"/>
      <c r="B683" s="507"/>
      <c r="C683" s="507"/>
      <c r="D683" s="507"/>
      <c r="E683" s="507"/>
      <c r="F683" s="507"/>
      <c r="G683" s="507"/>
      <c r="H683" s="506"/>
      <c r="I683" s="506"/>
      <c r="J683" s="506"/>
      <c r="K683" s="506"/>
      <c r="L683" s="506"/>
      <c r="M683" s="506"/>
      <c r="N683" s="506"/>
      <c r="O683" s="506"/>
      <c r="P683" s="557"/>
      <c r="Q683" s="506"/>
      <c r="R683" s="558"/>
      <c r="S683" s="506"/>
      <c r="T683" s="506"/>
      <c r="U683" s="506"/>
      <c r="V683" s="604"/>
      <c r="W683" s="506"/>
      <c r="X683" s="506"/>
      <c r="Y683" s="557"/>
      <c r="Z683" s="506"/>
      <c r="AA683" s="507"/>
      <c r="AB683" s="507"/>
      <c r="AC683" s="507"/>
      <c r="AD683" s="507"/>
      <c r="AE683" s="507"/>
      <c r="AF683" s="507"/>
      <c r="AG683" s="507"/>
      <c r="AH683" s="507"/>
      <c r="AI683" s="507"/>
      <c r="AJ683" s="507"/>
      <c r="AK683" s="507"/>
      <c r="AL683" s="507"/>
      <c r="AM683" s="507"/>
      <c r="AN683" s="507"/>
      <c r="AO683" s="507"/>
      <c r="AP683" s="507"/>
      <c r="AQ683" s="563"/>
      <c r="AR683" s="563"/>
      <c r="AS683" s="507"/>
      <c r="AT683" s="507"/>
      <c r="AU683" s="507"/>
      <c r="AV683" s="507"/>
      <c r="AW683" s="507"/>
      <c r="AX683" s="507"/>
      <c r="AY683" s="507"/>
      <c r="AZ683" s="507"/>
      <c r="BA683" s="507"/>
      <c r="BB683" s="507"/>
      <c r="BC683" s="507"/>
      <c r="BD683" s="507"/>
      <c r="BE683" s="507"/>
      <c r="BF683" s="507"/>
      <c r="BG683" s="507"/>
      <c r="BH683" s="507"/>
      <c r="BI683" s="507"/>
      <c r="BJ683" s="507"/>
      <c r="BK683" s="507"/>
      <c r="BL683" s="507"/>
      <c r="BM683" s="507"/>
    </row>
    <row r="684" spans="1:65" ht="27" customHeight="1" x14ac:dyDescent="0.2">
      <c r="A684" s="564"/>
      <c r="B684" s="507"/>
      <c r="C684" s="507"/>
      <c r="D684" s="507"/>
      <c r="E684" s="507"/>
      <c r="F684" s="507"/>
      <c r="G684" s="507"/>
      <c r="H684" s="506"/>
      <c r="I684" s="506"/>
      <c r="J684" s="506"/>
      <c r="K684" s="506"/>
      <c r="L684" s="506"/>
      <c r="M684" s="506"/>
      <c r="N684" s="506"/>
      <c r="O684" s="506"/>
      <c r="P684" s="557"/>
      <c r="Q684" s="506"/>
      <c r="R684" s="558"/>
      <c r="S684" s="506"/>
      <c r="T684" s="506"/>
      <c r="U684" s="506"/>
      <c r="V684" s="604"/>
      <c r="W684" s="506"/>
      <c r="X684" s="506"/>
      <c r="Y684" s="557"/>
      <c r="Z684" s="506"/>
      <c r="AA684" s="507"/>
      <c r="AB684" s="507"/>
      <c r="AC684" s="507"/>
      <c r="AD684" s="507"/>
      <c r="AE684" s="507"/>
      <c r="AF684" s="507"/>
      <c r="AG684" s="507"/>
      <c r="AH684" s="507"/>
      <c r="AI684" s="507"/>
      <c r="AJ684" s="507"/>
      <c r="AK684" s="507"/>
      <c r="AL684" s="507"/>
      <c r="AM684" s="507"/>
      <c r="AN684" s="507"/>
      <c r="AO684" s="507"/>
      <c r="AP684" s="507"/>
      <c r="AQ684" s="563"/>
      <c r="AR684" s="563"/>
      <c r="AS684" s="507"/>
      <c r="AT684" s="507"/>
      <c r="AU684" s="507"/>
      <c r="AV684" s="507"/>
      <c r="AW684" s="507"/>
      <c r="AX684" s="507"/>
      <c r="AY684" s="507"/>
      <c r="AZ684" s="507"/>
      <c r="BA684" s="507"/>
      <c r="BB684" s="507"/>
      <c r="BC684" s="507"/>
      <c r="BD684" s="507"/>
      <c r="BE684" s="507"/>
      <c r="BF684" s="507"/>
      <c r="BG684" s="507"/>
      <c r="BH684" s="507"/>
      <c r="BI684" s="507"/>
      <c r="BJ684" s="507"/>
      <c r="BK684" s="507"/>
      <c r="BL684" s="507"/>
      <c r="BM684" s="507"/>
    </row>
    <row r="685" spans="1:65" ht="27" customHeight="1" x14ac:dyDescent="0.2">
      <c r="A685" s="564"/>
      <c r="B685" s="507"/>
      <c r="C685" s="507"/>
      <c r="D685" s="507"/>
      <c r="E685" s="507"/>
      <c r="F685" s="507"/>
      <c r="G685" s="507"/>
      <c r="H685" s="506"/>
      <c r="I685" s="506"/>
      <c r="J685" s="506"/>
      <c r="K685" s="506"/>
      <c r="L685" s="506"/>
      <c r="M685" s="506"/>
      <c r="N685" s="506"/>
      <c r="O685" s="506"/>
      <c r="P685" s="557"/>
      <c r="Q685" s="506"/>
      <c r="R685" s="558"/>
      <c r="S685" s="506"/>
      <c r="T685" s="506"/>
      <c r="U685" s="506"/>
      <c r="V685" s="604"/>
      <c r="W685" s="506"/>
      <c r="X685" s="506"/>
      <c r="Y685" s="557"/>
      <c r="Z685" s="506"/>
      <c r="AA685" s="507"/>
      <c r="AB685" s="507"/>
      <c r="AC685" s="507"/>
      <c r="AD685" s="507"/>
      <c r="AE685" s="507"/>
      <c r="AF685" s="507"/>
      <c r="AG685" s="507"/>
      <c r="AH685" s="507"/>
      <c r="AI685" s="507"/>
      <c r="AJ685" s="507"/>
      <c r="AK685" s="507"/>
      <c r="AL685" s="507"/>
      <c r="AM685" s="507"/>
      <c r="AN685" s="507"/>
      <c r="AO685" s="507"/>
      <c r="AP685" s="507"/>
      <c r="AQ685" s="563"/>
      <c r="AR685" s="563"/>
      <c r="AS685" s="507"/>
      <c r="AT685" s="507"/>
      <c r="AU685" s="507"/>
      <c r="AV685" s="507"/>
      <c r="AW685" s="507"/>
      <c r="AX685" s="507"/>
      <c r="AY685" s="507"/>
      <c r="AZ685" s="507"/>
      <c r="BA685" s="507"/>
      <c r="BB685" s="507"/>
      <c r="BC685" s="507"/>
      <c r="BD685" s="507"/>
      <c r="BE685" s="507"/>
      <c r="BF685" s="507"/>
      <c r="BG685" s="507"/>
      <c r="BH685" s="507"/>
      <c r="BI685" s="507"/>
      <c r="BJ685" s="507"/>
      <c r="BK685" s="507"/>
      <c r="BL685" s="507"/>
      <c r="BM685" s="507"/>
    </row>
    <row r="686" spans="1:65" ht="27" customHeight="1" x14ac:dyDescent="0.2">
      <c r="A686" s="564"/>
      <c r="B686" s="507"/>
      <c r="C686" s="507"/>
      <c r="D686" s="507"/>
      <c r="E686" s="507"/>
      <c r="F686" s="507"/>
      <c r="G686" s="507"/>
      <c r="H686" s="506"/>
      <c r="I686" s="506"/>
      <c r="J686" s="506"/>
      <c r="K686" s="506"/>
      <c r="L686" s="506"/>
      <c r="M686" s="506"/>
      <c r="N686" s="506"/>
      <c r="O686" s="506"/>
      <c r="P686" s="557"/>
      <c r="Q686" s="506"/>
      <c r="R686" s="558"/>
      <c r="S686" s="506"/>
      <c r="T686" s="506"/>
      <c r="U686" s="506"/>
      <c r="V686" s="604"/>
      <c r="W686" s="506"/>
      <c r="X686" s="506"/>
      <c r="Y686" s="557"/>
      <c r="Z686" s="506"/>
      <c r="AA686" s="507"/>
      <c r="AB686" s="507"/>
      <c r="AC686" s="507"/>
      <c r="AD686" s="507"/>
      <c r="AE686" s="507"/>
      <c r="AF686" s="507"/>
      <c r="AG686" s="507"/>
      <c r="AH686" s="507"/>
      <c r="AI686" s="507"/>
      <c r="AJ686" s="507"/>
      <c r="AK686" s="507"/>
      <c r="AL686" s="507"/>
      <c r="AM686" s="507"/>
      <c r="AN686" s="507"/>
      <c r="AO686" s="507"/>
      <c r="AP686" s="507"/>
      <c r="AQ686" s="563"/>
      <c r="AR686" s="563"/>
      <c r="AS686" s="507"/>
      <c r="AT686" s="507"/>
      <c r="AU686" s="507"/>
      <c r="AV686" s="507"/>
      <c r="AW686" s="507"/>
      <c r="AX686" s="507"/>
      <c r="AY686" s="507"/>
      <c r="AZ686" s="507"/>
      <c r="BA686" s="507"/>
      <c r="BB686" s="507"/>
      <c r="BC686" s="507"/>
      <c r="BD686" s="507"/>
      <c r="BE686" s="507"/>
      <c r="BF686" s="507"/>
      <c r="BG686" s="507"/>
      <c r="BH686" s="507"/>
      <c r="BI686" s="507"/>
      <c r="BJ686" s="507"/>
      <c r="BK686" s="507"/>
      <c r="BL686" s="507"/>
      <c r="BM686" s="507"/>
    </row>
    <row r="687" spans="1:65" ht="27" customHeight="1" x14ac:dyDescent="0.2">
      <c r="A687" s="564"/>
      <c r="B687" s="507"/>
      <c r="C687" s="507"/>
      <c r="D687" s="507"/>
      <c r="E687" s="507"/>
      <c r="F687" s="507"/>
      <c r="G687" s="507"/>
      <c r="H687" s="506"/>
      <c r="I687" s="506"/>
      <c r="J687" s="506"/>
      <c r="K687" s="506"/>
      <c r="L687" s="506"/>
      <c r="M687" s="506"/>
      <c r="N687" s="506"/>
      <c r="O687" s="506"/>
      <c r="P687" s="557"/>
      <c r="Q687" s="506"/>
      <c r="R687" s="558"/>
      <c r="S687" s="506"/>
      <c r="T687" s="506"/>
      <c r="U687" s="506"/>
      <c r="V687" s="604"/>
      <c r="W687" s="506"/>
      <c r="X687" s="506"/>
      <c r="Y687" s="557"/>
      <c r="Z687" s="506"/>
      <c r="AA687" s="507"/>
      <c r="AB687" s="507"/>
      <c r="AC687" s="507"/>
      <c r="AD687" s="507"/>
      <c r="AE687" s="507"/>
      <c r="AF687" s="507"/>
      <c r="AG687" s="507"/>
      <c r="AH687" s="507"/>
      <c r="AI687" s="507"/>
      <c r="AJ687" s="507"/>
      <c r="AK687" s="507"/>
      <c r="AL687" s="507"/>
      <c r="AM687" s="507"/>
      <c r="AN687" s="507"/>
      <c r="AO687" s="507"/>
      <c r="AP687" s="507"/>
      <c r="AQ687" s="563"/>
      <c r="AR687" s="563"/>
      <c r="AS687" s="507"/>
      <c r="AT687" s="507"/>
      <c r="AU687" s="507"/>
      <c r="AV687" s="507"/>
      <c r="AW687" s="507"/>
      <c r="AX687" s="507"/>
      <c r="AY687" s="507"/>
      <c r="AZ687" s="507"/>
      <c r="BA687" s="507"/>
      <c r="BB687" s="507"/>
      <c r="BC687" s="507"/>
      <c r="BD687" s="507"/>
      <c r="BE687" s="507"/>
      <c r="BF687" s="507"/>
      <c r="BG687" s="507"/>
      <c r="BH687" s="507"/>
      <c r="BI687" s="507"/>
      <c r="BJ687" s="507"/>
      <c r="BK687" s="507"/>
      <c r="BL687" s="507"/>
      <c r="BM687" s="507"/>
    </row>
    <row r="688" spans="1:65" ht="27" customHeight="1" x14ac:dyDescent="0.2">
      <c r="A688" s="564"/>
      <c r="B688" s="507"/>
      <c r="C688" s="507"/>
      <c r="D688" s="507"/>
      <c r="E688" s="507"/>
      <c r="F688" s="507"/>
      <c r="G688" s="507"/>
      <c r="H688" s="506"/>
      <c r="I688" s="506"/>
      <c r="J688" s="506"/>
      <c r="K688" s="506"/>
      <c r="L688" s="506"/>
      <c r="M688" s="506"/>
      <c r="N688" s="506"/>
      <c r="O688" s="506"/>
      <c r="P688" s="557"/>
      <c r="Q688" s="506"/>
      <c r="R688" s="558"/>
      <c r="S688" s="506"/>
      <c r="T688" s="506"/>
      <c r="U688" s="506"/>
      <c r="V688" s="604"/>
      <c r="W688" s="506"/>
      <c r="X688" s="506"/>
      <c r="Y688" s="557"/>
      <c r="Z688" s="506"/>
      <c r="AA688" s="507"/>
      <c r="AB688" s="507"/>
      <c r="AC688" s="507"/>
      <c r="AD688" s="507"/>
      <c r="AE688" s="507"/>
      <c r="AF688" s="507"/>
      <c r="AG688" s="507"/>
      <c r="AH688" s="507"/>
      <c r="AI688" s="507"/>
      <c r="AJ688" s="507"/>
      <c r="AK688" s="507"/>
      <c r="AL688" s="507"/>
      <c r="AM688" s="507"/>
      <c r="AN688" s="507"/>
      <c r="AO688" s="507"/>
      <c r="AP688" s="507"/>
      <c r="AQ688" s="563"/>
      <c r="AR688" s="563"/>
      <c r="AS688" s="507"/>
      <c r="AT688" s="507"/>
      <c r="AU688" s="507"/>
      <c r="AV688" s="507"/>
      <c r="AW688" s="507"/>
      <c r="AX688" s="507"/>
      <c r="AY688" s="507"/>
      <c r="AZ688" s="507"/>
      <c r="BA688" s="507"/>
      <c r="BB688" s="507"/>
      <c r="BC688" s="507"/>
      <c r="BD688" s="507"/>
      <c r="BE688" s="507"/>
      <c r="BF688" s="507"/>
      <c r="BG688" s="507"/>
      <c r="BH688" s="507"/>
      <c r="BI688" s="507"/>
      <c r="BJ688" s="507"/>
      <c r="BK688" s="507"/>
      <c r="BL688" s="507"/>
      <c r="BM688" s="507"/>
    </row>
    <row r="689" spans="1:65" ht="27" customHeight="1" x14ac:dyDescent="0.2">
      <c r="A689" s="564"/>
      <c r="B689" s="507"/>
      <c r="C689" s="507"/>
      <c r="D689" s="507"/>
      <c r="E689" s="507"/>
      <c r="F689" s="507"/>
      <c r="G689" s="507"/>
      <c r="H689" s="506"/>
      <c r="I689" s="506"/>
      <c r="J689" s="506"/>
      <c r="K689" s="506"/>
      <c r="L689" s="506"/>
      <c r="M689" s="506"/>
      <c r="N689" s="506"/>
      <c r="O689" s="506"/>
      <c r="P689" s="557"/>
      <c r="Q689" s="506"/>
      <c r="R689" s="558"/>
      <c r="S689" s="506"/>
      <c r="T689" s="506"/>
      <c r="U689" s="506"/>
      <c r="V689" s="604"/>
      <c r="W689" s="506"/>
      <c r="X689" s="506"/>
      <c r="Y689" s="557"/>
      <c r="Z689" s="506"/>
      <c r="AA689" s="507"/>
      <c r="AB689" s="507"/>
      <c r="AC689" s="507"/>
      <c r="AD689" s="507"/>
      <c r="AE689" s="507"/>
      <c r="AF689" s="507"/>
      <c r="AG689" s="507"/>
      <c r="AH689" s="507"/>
      <c r="AI689" s="507"/>
      <c r="AJ689" s="507"/>
      <c r="AK689" s="507"/>
      <c r="AL689" s="507"/>
      <c r="AM689" s="507"/>
      <c r="AN689" s="507"/>
      <c r="AO689" s="507"/>
      <c r="AP689" s="507"/>
      <c r="AQ689" s="563"/>
      <c r="AR689" s="563"/>
      <c r="AS689" s="507"/>
      <c r="AT689" s="507"/>
      <c r="AU689" s="507"/>
      <c r="AV689" s="507"/>
      <c r="AW689" s="507"/>
      <c r="AX689" s="507"/>
      <c r="AY689" s="507"/>
      <c r="AZ689" s="507"/>
      <c r="BA689" s="507"/>
      <c r="BB689" s="507"/>
      <c r="BC689" s="507"/>
      <c r="BD689" s="507"/>
      <c r="BE689" s="507"/>
      <c r="BF689" s="507"/>
      <c r="BG689" s="507"/>
      <c r="BH689" s="507"/>
      <c r="BI689" s="507"/>
      <c r="BJ689" s="507"/>
      <c r="BK689" s="507"/>
      <c r="BL689" s="507"/>
      <c r="BM689" s="507"/>
    </row>
    <row r="690" spans="1:65" ht="27" customHeight="1" x14ac:dyDescent="0.2">
      <c r="A690" s="564"/>
      <c r="B690" s="507"/>
      <c r="C690" s="507"/>
      <c r="D690" s="507"/>
      <c r="E690" s="507"/>
      <c r="F690" s="507"/>
      <c r="G690" s="507"/>
      <c r="H690" s="506"/>
      <c r="I690" s="506"/>
      <c r="J690" s="506"/>
      <c r="K690" s="506"/>
      <c r="L690" s="506"/>
      <c r="M690" s="506"/>
      <c r="N690" s="506"/>
      <c r="O690" s="506"/>
      <c r="P690" s="557"/>
      <c r="Q690" s="506"/>
      <c r="R690" s="558"/>
      <c r="S690" s="506"/>
      <c r="T690" s="506"/>
      <c r="U690" s="506"/>
      <c r="V690" s="604"/>
      <c r="W690" s="506"/>
      <c r="X690" s="506"/>
      <c r="Y690" s="557"/>
      <c r="Z690" s="506"/>
      <c r="AA690" s="507"/>
      <c r="AB690" s="507"/>
      <c r="AC690" s="507"/>
      <c r="AD690" s="507"/>
      <c r="AE690" s="507"/>
      <c r="AF690" s="507"/>
      <c r="AG690" s="507"/>
      <c r="AH690" s="507"/>
      <c r="AI690" s="507"/>
      <c r="AJ690" s="507"/>
      <c r="AK690" s="507"/>
      <c r="AL690" s="507"/>
      <c r="AM690" s="507"/>
      <c r="AN690" s="507"/>
      <c r="AO690" s="507"/>
      <c r="AP690" s="507"/>
      <c r="AQ690" s="563"/>
      <c r="AR690" s="563"/>
      <c r="AS690" s="507"/>
      <c r="AT690" s="507"/>
      <c r="AU690" s="507"/>
      <c r="AV690" s="507"/>
      <c r="AW690" s="507"/>
      <c r="AX690" s="507"/>
      <c r="AY690" s="507"/>
      <c r="AZ690" s="507"/>
      <c r="BA690" s="507"/>
      <c r="BB690" s="507"/>
      <c r="BC690" s="507"/>
      <c r="BD690" s="507"/>
      <c r="BE690" s="507"/>
      <c r="BF690" s="507"/>
      <c r="BG690" s="507"/>
      <c r="BH690" s="507"/>
      <c r="BI690" s="507"/>
      <c r="BJ690" s="507"/>
      <c r="BK690" s="507"/>
      <c r="BL690" s="507"/>
      <c r="BM690" s="507"/>
    </row>
    <row r="691" spans="1:65" ht="27" customHeight="1" x14ac:dyDescent="0.2">
      <c r="A691" s="564"/>
      <c r="B691" s="507"/>
      <c r="C691" s="507"/>
      <c r="D691" s="507"/>
      <c r="E691" s="507"/>
      <c r="F691" s="507"/>
      <c r="G691" s="507"/>
      <c r="H691" s="506"/>
      <c r="I691" s="506"/>
      <c r="J691" s="506"/>
      <c r="K691" s="506"/>
      <c r="L691" s="506"/>
      <c r="M691" s="506"/>
      <c r="N691" s="506"/>
      <c r="O691" s="506"/>
      <c r="P691" s="557"/>
      <c r="Q691" s="506"/>
      <c r="R691" s="558"/>
      <c r="S691" s="506"/>
      <c r="T691" s="506"/>
      <c r="U691" s="506"/>
      <c r="V691" s="604"/>
      <c r="W691" s="506"/>
      <c r="X691" s="506"/>
      <c r="Y691" s="557"/>
      <c r="Z691" s="506"/>
      <c r="AA691" s="507"/>
      <c r="AB691" s="507"/>
      <c r="AC691" s="507"/>
      <c r="AD691" s="507"/>
      <c r="AE691" s="507"/>
      <c r="AF691" s="507"/>
      <c r="AG691" s="507"/>
      <c r="AH691" s="507"/>
      <c r="AI691" s="507"/>
      <c r="AJ691" s="507"/>
      <c r="AK691" s="507"/>
      <c r="AL691" s="507"/>
      <c r="AM691" s="507"/>
      <c r="AN691" s="507"/>
      <c r="AO691" s="507"/>
      <c r="AP691" s="507"/>
      <c r="AQ691" s="563"/>
      <c r="AR691" s="563"/>
      <c r="AS691" s="507"/>
      <c r="AT691" s="507"/>
      <c r="AU691" s="507"/>
      <c r="AV691" s="507"/>
      <c r="AW691" s="507"/>
      <c r="AX691" s="507"/>
      <c r="AY691" s="507"/>
      <c r="AZ691" s="507"/>
      <c r="BA691" s="507"/>
      <c r="BB691" s="507"/>
      <c r="BC691" s="507"/>
      <c r="BD691" s="507"/>
      <c r="BE691" s="507"/>
      <c r="BF691" s="507"/>
      <c r="BG691" s="507"/>
      <c r="BH691" s="507"/>
      <c r="BI691" s="507"/>
      <c r="BJ691" s="507"/>
      <c r="BK691" s="507"/>
      <c r="BL691" s="507"/>
      <c r="BM691" s="507"/>
    </row>
    <row r="692" spans="1:65" ht="27" customHeight="1" x14ac:dyDescent="0.2">
      <c r="A692" s="564"/>
      <c r="B692" s="507"/>
      <c r="C692" s="507"/>
      <c r="D692" s="507"/>
      <c r="E692" s="507"/>
      <c r="F692" s="507"/>
      <c r="G692" s="507"/>
      <c r="H692" s="506"/>
      <c r="I692" s="506"/>
      <c r="J692" s="506"/>
      <c r="K692" s="506"/>
      <c r="L692" s="506"/>
      <c r="M692" s="506"/>
      <c r="N692" s="506"/>
      <c r="O692" s="506"/>
      <c r="P692" s="557"/>
      <c r="Q692" s="506"/>
      <c r="R692" s="558"/>
      <c r="S692" s="506"/>
      <c r="T692" s="506"/>
      <c r="U692" s="506"/>
      <c r="V692" s="604"/>
      <c r="W692" s="506"/>
      <c r="X692" s="506"/>
      <c r="Y692" s="557"/>
      <c r="Z692" s="506"/>
      <c r="AA692" s="507"/>
      <c r="AB692" s="507"/>
      <c r="AC692" s="507"/>
      <c r="AD692" s="507"/>
      <c r="AE692" s="507"/>
      <c r="AF692" s="507"/>
      <c r="AG692" s="507"/>
      <c r="AH692" s="507"/>
      <c r="AI692" s="507"/>
      <c r="AJ692" s="507"/>
      <c r="AK692" s="507"/>
      <c r="AL692" s="507"/>
      <c r="AM692" s="507"/>
      <c r="AN692" s="507"/>
      <c r="AO692" s="507"/>
      <c r="AP692" s="507"/>
      <c r="AQ692" s="563"/>
      <c r="AR692" s="563"/>
      <c r="AS692" s="507"/>
      <c r="AT692" s="507"/>
      <c r="AU692" s="507"/>
      <c r="AV692" s="507"/>
      <c r="AW692" s="507"/>
      <c r="AX692" s="507"/>
      <c r="AY692" s="507"/>
      <c r="AZ692" s="507"/>
      <c r="BA692" s="507"/>
      <c r="BB692" s="507"/>
      <c r="BC692" s="507"/>
      <c r="BD692" s="507"/>
      <c r="BE692" s="507"/>
      <c r="BF692" s="507"/>
      <c r="BG692" s="507"/>
      <c r="BH692" s="507"/>
      <c r="BI692" s="507"/>
      <c r="BJ692" s="507"/>
      <c r="BK692" s="507"/>
      <c r="BL692" s="507"/>
      <c r="BM692" s="507"/>
    </row>
    <row r="693" spans="1:65" ht="27" customHeight="1" x14ac:dyDescent="0.2">
      <c r="A693" s="564"/>
      <c r="B693" s="507"/>
      <c r="C693" s="507"/>
      <c r="D693" s="507"/>
      <c r="E693" s="507"/>
      <c r="F693" s="507"/>
      <c r="G693" s="507"/>
      <c r="H693" s="506"/>
      <c r="I693" s="506"/>
      <c r="J693" s="506"/>
      <c r="K693" s="506"/>
      <c r="L693" s="506"/>
      <c r="M693" s="506"/>
      <c r="N693" s="506"/>
      <c r="O693" s="506"/>
      <c r="P693" s="557"/>
      <c r="Q693" s="506"/>
      <c r="R693" s="558"/>
      <c r="S693" s="506"/>
      <c r="T693" s="506"/>
      <c r="U693" s="506"/>
      <c r="V693" s="604"/>
      <c r="W693" s="506"/>
      <c r="X693" s="506"/>
      <c r="Y693" s="557"/>
      <c r="Z693" s="506"/>
      <c r="AA693" s="507"/>
      <c r="AB693" s="507"/>
      <c r="AC693" s="507"/>
      <c r="AD693" s="507"/>
      <c r="AE693" s="507"/>
      <c r="AF693" s="507"/>
      <c r="AG693" s="507"/>
      <c r="AH693" s="507"/>
      <c r="AI693" s="507"/>
      <c r="AJ693" s="507"/>
      <c r="AK693" s="507"/>
      <c r="AL693" s="507"/>
      <c r="AM693" s="507"/>
      <c r="AN693" s="507"/>
      <c r="AO693" s="507"/>
      <c r="AP693" s="507"/>
      <c r="AQ693" s="563"/>
      <c r="AR693" s="563"/>
      <c r="AS693" s="507"/>
      <c r="AT693" s="507"/>
      <c r="AU693" s="507"/>
      <c r="AV693" s="507"/>
      <c r="AW693" s="507"/>
      <c r="AX693" s="507"/>
      <c r="AY693" s="507"/>
      <c r="AZ693" s="507"/>
      <c r="BA693" s="507"/>
      <c r="BB693" s="507"/>
      <c r="BC693" s="507"/>
      <c r="BD693" s="507"/>
      <c r="BE693" s="507"/>
      <c r="BF693" s="507"/>
      <c r="BG693" s="507"/>
      <c r="BH693" s="507"/>
      <c r="BI693" s="507"/>
      <c r="BJ693" s="507"/>
      <c r="BK693" s="507"/>
      <c r="BL693" s="507"/>
      <c r="BM693" s="507"/>
    </row>
    <row r="694" spans="1:65" ht="27" customHeight="1" x14ac:dyDescent="0.2">
      <c r="A694" s="564"/>
      <c r="B694" s="507"/>
      <c r="C694" s="507"/>
      <c r="D694" s="507"/>
      <c r="E694" s="507"/>
      <c r="F694" s="507"/>
      <c r="G694" s="507"/>
      <c r="H694" s="506"/>
      <c r="I694" s="506"/>
      <c r="J694" s="506"/>
      <c r="K694" s="506"/>
      <c r="L694" s="506"/>
      <c r="M694" s="506"/>
      <c r="N694" s="506"/>
      <c r="O694" s="506"/>
      <c r="P694" s="557"/>
      <c r="Q694" s="506"/>
      <c r="R694" s="558"/>
      <c r="S694" s="506"/>
      <c r="T694" s="506"/>
      <c r="U694" s="506"/>
      <c r="V694" s="604"/>
      <c r="W694" s="506"/>
      <c r="X694" s="506"/>
      <c r="Y694" s="557"/>
      <c r="Z694" s="506"/>
      <c r="AA694" s="507"/>
      <c r="AB694" s="507"/>
      <c r="AC694" s="507"/>
      <c r="AD694" s="507"/>
      <c r="AE694" s="507"/>
      <c r="AF694" s="507"/>
      <c r="AG694" s="507"/>
      <c r="AH694" s="507"/>
      <c r="AI694" s="507"/>
      <c r="AJ694" s="507"/>
      <c r="AK694" s="507"/>
      <c r="AL694" s="507"/>
      <c r="AM694" s="507"/>
      <c r="AN694" s="507"/>
      <c r="AO694" s="507"/>
      <c r="AP694" s="507"/>
      <c r="AQ694" s="563"/>
      <c r="AR694" s="563"/>
      <c r="AS694" s="507"/>
      <c r="AT694" s="507"/>
      <c r="AU694" s="507"/>
      <c r="AV694" s="507"/>
      <c r="AW694" s="507"/>
      <c r="AX694" s="507"/>
      <c r="AY694" s="507"/>
      <c r="AZ694" s="507"/>
      <c r="BA694" s="507"/>
      <c r="BB694" s="507"/>
      <c r="BC694" s="507"/>
      <c r="BD694" s="507"/>
      <c r="BE694" s="507"/>
      <c r="BF694" s="507"/>
      <c r="BG694" s="507"/>
      <c r="BH694" s="507"/>
      <c r="BI694" s="507"/>
      <c r="BJ694" s="507"/>
      <c r="BK694" s="507"/>
      <c r="BL694" s="507"/>
      <c r="BM694" s="507"/>
    </row>
    <row r="695" spans="1:65" ht="27" customHeight="1" x14ac:dyDescent="0.2">
      <c r="A695" s="564"/>
      <c r="B695" s="507"/>
      <c r="C695" s="507"/>
      <c r="D695" s="507"/>
      <c r="E695" s="507"/>
      <c r="F695" s="507"/>
      <c r="G695" s="507"/>
      <c r="H695" s="506"/>
      <c r="I695" s="506"/>
      <c r="J695" s="506"/>
      <c r="K695" s="506"/>
      <c r="L695" s="506"/>
      <c r="M695" s="506"/>
      <c r="N695" s="506"/>
      <c r="O695" s="506"/>
      <c r="P695" s="557"/>
      <c r="Q695" s="506"/>
      <c r="R695" s="558"/>
      <c r="S695" s="506"/>
      <c r="T695" s="506"/>
      <c r="U695" s="506"/>
      <c r="V695" s="604"/>
      <c r="W695" s="506"/>
      <c r="X695" s="506"/>
      <c r="Y695" s="557"/>
      <c r="Z695" s="506"/>
      <c r="AA695" s="507"/>
      <c r="AB695" s="507"/>
      <c r="AC695" s="507"/>
      <c r="AD695" s="507"/>
      <c r="AE695" s="507"/>
      <c r="AF695" s="507"/>
      <c r="AG695" s="507"/>
      <c r="AH695" s="507"/>
      <c r="AI695" s="507"/>
      <c r="AJ695" s="507"/>
      <c r="AK695" s="507"/>
      <c r="AL695" s="507"/>
      <c r="AM695" s="507"/>
      <c r="AN695" s="507"/>
      <c r="AO695" s="507"/>
      <c r="AP695" s="507"/>
      <c r="AQ695" s="563"/>
      <c r="AR695" s="563"/>
      <c r="AS695" s="507"/>
      <c r="AT695" s="507"/>
      <c r="AU695" s="507"/>
      <c r="AV695" s="507"/>
      <c r="AW695" s="507"/>
      <c r="AX695" s="507"/>
      <c r="AY695" s="507"/>
      <c r="AZ695" s="507"/>
      <c r="BA695" s="507"/>
      <c r="BB695" s="507"/>
      <c r="BC695" s="507"/>
      <c r="BD695" s="507"/>
      <c r="BE695" s="507"/>
      <c r="BF695" s="507"/>
      <c r="BG695" s="507"/>
      <c r="BH695" s="507"/>
      <c r="BI695" s="507"/>
      <c r="BJ695" s="507"/>
      <c r="BK695" s="507"/>
      <c r="BL695" s="507"/>
      <c r="BM695" s="507"/>
    </row>
    <row r="696" spans="1:65" ht="27" customHeight="1" x14ac:dyDescent="0.2">
      <c r="A696" s="564"/>
      <c r="B696" s="507"/>
      <c r="C696" s="507"/>
      <c r="D696" s="507"/>
      <c r="E696" s="507"/>
      <c r="F696" s="507"/>
      <c r="G696" s="507"/>
      <c r="H696" s="506"/>
      <c r="I696" s="506"/>
      <c r="J696" s="506"/>
      <c r="K696" s="506"/>
      <c r="L696" s="506"/>
      <c r="M696" s="506"/>
      <c r="N696" s="506"/>
      <c r="O696" s="506"/>
      <c r="P696" s="557"/>
      <c r="Q696" s="506"/>
      <c r="R696" s="558"/>
      <c r="S696" s="506"/>
      <c r="T696" s="506"/>
      <c r="U696" s="506"/>
      <c r="V696" s="604"/>
      <c r="W696" s="506"/>
      <c r="X696" s="506"/>
      <c r="Y696" s="557"/>
      <c r="Z696" s="506"/>
      <c r="AA696" s="507"/>
      <c r="AB696" s="507"/>
      <c r="AC696" s="507"/>
      <c r="AD696" s="507"/>
      <c r="AE696" s="507"/>
      <c r="AF696" s="507"/>
      <c r="AG696" s="507"/>
      <c r="AH696" s="507"/>
      <c r="AI696" s="507"/>
      <c r="AJ696" s="507"/>
      <c r="AK696" s="507"/>
      <c r="AL696" s="507"/>
      <c r="AM696" s="507"/>
      <c r="AN696" s="507"/>
      <c r="AO696" s="507"/>
      <c r="AP696" s="507"/>
      <c r="AQ696" s="563"/>
      <c r="AR696" s="563"/>
      <c r="AS696" s="507"/>
      <c r="AT696" s="507"/>
      <c r="AU696" s="507"/>
      <c r="AV696" s="507"/>
      <c r="AW696" s="507"/>
      <c r="AX696" s="507"/>
      <c r="AY696" s="507"/>
      <c r="AZ696" s="507"/>
      <c r="BA696" s="507"/>
      <c r="BB696" s="507"/>
      <c r="BC696" s="507"/>
      <c r="BD696" s="507"/>
      <c r="BE696" s="507"/>
      <c r="BF696" s="507"/>
      <c r="BG696" s="507"/>
      <c r="BH696" s="507"/>
      <c r="BI696" s="507"/>
      <c r="BJ696" s="507"/>
      <c r="BK696" s="507"/>
      <c r="BL696" s="507"/>
      <c r="BM696" s="507"/>
    </row>
    <row r="697" spans="1:65" ht="27" customHeight="1" x14ac:dyDescent="0.2">
      <c r="A697" s="564"/>
      <c r="B697" s="507"/>
      <c r="C697" s="507"/>
      <c r="D697" s="507"/>
      <c r="E697" s="507"/>
      <c r="F697" s="507"/>
      <c r="G697" s="507"/>
      <c r="H697" s="506"/>
      <c r="I697" s="506"/>
      <c r="J697" s="506"/>
      <c r="K697" s="506"/>
      <c r="L697" s="506"/>
      <c r="M697" s="506"/>
      <c r="N697" s="506"/>
      <c r="O697" s="506"/>
      <c r="P697" s="557"/>
      <c r="Q697" s="506"/>
      <c r="R697" s="558"/>
      <c r="S697" s="506"/>
      <c r="T697" s="506"/>
      <c r="U697" s="506"/>
      <c r="V697" s="604"/>
      <c r="W697" s="506"/>
      <c r="X697" s="506"/>
      <c r="Y697" s="557"/>
      <c r="Z697" s="506"/>
      <c r="AA697" s="507"/>
      <c r="AB697" s="507"/>
      <c r="AC697" s="507"/>
      <c r="AD697" s="507"/>
      <c r="AE697" s="507"/>
      <c r="AF697" s="507"/>
      <c r="AG697" s="507"/>
      <c r="AH697" s="507"/>
      <c r="AI697" s="507"/>
      <c r="AJ697" s="507"/>
      <c r="AK697" s="507"/>
      <c r="AL697" s="507"/>
      <c r="AM697" s="507"/>
      <c r="AN697" s="507"/>
      <c r="AO697" s="507"/>
      <c r="AP697" s="507"/>
      <c r="AQ697" s="563"/>
      <c r="AR697" s="563"/>
      <c r="AS697" s="507"/>
      <c r="AT697" s="507"/>
      <c r="AU697" s="507"/>
      <c r="AV697" s="507"/>
      <c r="AW697" s="507"/>
      <c r="AX697" s="507"/>
      <c r="AY697" s="507"/>
      <c r="AZ697" s="507"/>
      <c r="BA697" s="507"/>
      <c r="BB697" s="507"/>
      <c r="BC697" s="507"/>
      <c r="BD697" s="507"/>
      <c r="BE697" s="507"/>
      <c r="BF697" s="507"/>
      <c r="BG697" s="507"/>
      <c r="BH697" s="507"/>
      <c r="BI697" s="507"/>
      <c r="BJ697" s="507"/>
      <c r="BK697" s="507"/>
      <c r="BL697" s="507"/>
      <c r="BM697" s="507"/>
    </row>
    <row r="698" spans="1:65" ht="27" customHeight="1" x14ac:dyDescent="0.2">
      <c r="A698" s="564"/>
      <c r="B698" s="507"/>
      <c r="C698" s="507"/>
      <c r="D698" s="507"/>
      <c r="E698" s="507"/>
      <c r="F698" s="507"/>
      <c r="G698" s="507"/>
      <c r="H698" s="506"/>
      <c r="I698" s="506"/>
      <c r="J698" s="506"/>
      <c r="K698" s="506"/>
      <c r="L698" s="506"/>
      <c r="M698" s="506"/>
      <c r="N698" s="506"/>
      <c r="O698" s="506"/>
      <c r="P698" s="557"/>
      <c r="Q698" s="506"/>
      <c r="R698" s="558"/>
      <c r="S698" s="506"/>
      <c r="T698" s="506"/>
      <c r="U698" s="506"/>
      <c r="V698" s="604"/>
      <c r="W698" s="506"/>
      <c r="X698" s="506"/>
      <c r="Y698" s="557"/>
      <c r="Z698" s="506"/>
      <c r="AA698" s="507"/>
      <c r="AB698" s="507"/>
      <c r="AC698" s="507"/>
      <c r="AD698" s="507"/>
      <c r="AE698" s="507"/>
      <c r="AF698" s="507"/>
      <c r="AG698" s="507"/>
      <c r="AH698" s="507"/>
      <c r="AI698" s="507"/>
      <c r="AJ698" s="507"/>
      <c r="AK698" s="507"/>
      <c r="AL698" s="507"/>
      <c r="AM698" s="507"/>
      <c r="AN698" s="507"/>
      <c r="AO698" s="507"/>
      <c r="AP698" s="507"/>
      <c r="AQ698" s="563"/>
      <c r="AR698" s="563"/>
      <c r="AS698" s="507"/>
      <c r="AT698" s="507"/>
      <c r="AU698" s="507"/>
      <c r="AV698" s="507"/>
      <c r="AW698" s="507"/>
      <c r="AX698" s="507"/>
      <c r="AY698" s="507"/>
      <c r="AZ698" s="507"/>
      <c r="BA698" s="507"/>
      <c r="BB698" s="507"/>
      <c r="BC698" s="507"/>
      <c r="BD698" s="507"/>
      <c r="BE698" s="507"/>
      <c r="BF698" s="507"/>
      <c r="BG698" s="507"/>
      <c r="BH698" s="507"/>
      <c r="BI698" s="507"/>
      <c r="BJ698" s="507"/>
      <c r="BK698" s="507"/>
      <c r="BL698" s="507"/>
      <c r="BM698" s="507"/>
    </row>
    <row r="699" spans="1:65" ht="27" customHeight="1" x14ac:dyDescent="0.2">
      <c r="A699" s="564"/>
      <c r="B699" s="507"/>
      <c r="C699" s="507"/>
      <c r="D699" s="507"/>
      <c r="E699" s="507"/>
      <c r="F699" s="507"/>
      <c r="G699" s="507"/>
      <c r="H699" s="506"/>
      <c r="I699" s="506"/>
      <c r="J699" s="506"/>
      <c r="K699" s="506"/>
      <c r="L699" s="506"/>
      <c r="M699" s="506"/>
      <c r="N699" s="506"/>
      <c r="O699" s="506"/>
      <c r="P699" s="557"/>
      <c r="Q699" s="506"/>
      <c r="R699" s="558"/>
      <c r="S699" s="506"/>
      <c r="T699" s="506"/>
      <c r="U699" s="506"/>
      <c r="V699" s="604"/>
      <c r="W699" s="506"/>
      <c r="X699" s="506"/>
      <c r="Y699" s="557"/>
      <c r="Z699" s="506"/>
      <c r="AA699" s="507"/>
      <c r="AB699" s="507"/>
      <c r="AC699" s="507"/>
      <c r="AD699" s="507"/>
      <c r="AE699" s="507"/>
      <c r="AF699" s="507"/>
      <c r="AG699" s="507"/>
      <c r="AH699" s="507"/>
      <c r="AI699" s="507"/>
      <c r="AJ699" s="507"/>
      <c r="AK699" s="507"/>
      <c r="AL699" s="507"/>
      <c r="AM699" s="507"/>
      <c r="AN699" s="507"/>
      <c r="AO699" s="507"/>
      <c r="AP699" s="507"/>
      <c r="AQ699" s="563"/>
      <c r="AR699" s="563"/>
      <c r="AS699" s="507"/>
      <c r="AT699" s="507"/>
      <c r="AU699" s="507"/>
      <c r="AV699" s="507"/>
      <c r="AW699" s="507"/>
      <c r="AX699" s="507"/>
      <c r="AY699" s="507"/>
      <c r="AZ699" s="507"/>
      <c r="BA699" s="507"/>
      <c r="BB699" s="507"/>
      <c r="BC699" s="507"/>
      <c r="BD699" s="507"/>
      <c r="BE699" s="507"/>
      <c r="BF699" s="507"/>
      <c r="BG699" s="507"/>
      <c r="BH699" s="507"/>
      <c r="BI699" s="507"/>
      <c r="BJ699" s="507"/>
      <c r="BK699" s="507"/>
      <c r="BL699" s="507"/>
      <c r="BM699" s="507"/>
    </row>
    <row r="700" spans="1:65" ht="27" customHeight="1" x14ac:dyDescent="0.2">
      <c r="A700" s="564"/>
      <c r="B700" s="507"/>
      <c r="C700" s="507"/>
      <c r="D700" s="507"/>
      <c r="E700" s="507"/>
      <c r="F700" s="507"/>
      <c r="G700" s="507"/>
      <c r="H700" s="506"/>
      <c r="I700" s="506"/>
      <c r="J700" s="506"/>
      <c r="K700" s="506"/>
      <c r="L700" s="506"/>
      <c r="M700" s="506"/>
      <c r="N700" s="506"/>
      <c r="O700" s="506"/>
      <c r="P700" s="557"/>
      <c r="Q700" s="506"/>
      <c r="R700" s="558"/>
      <c r="S700" s="506"/>
      <c r="T700" s="506"/>
      <c r="U700" s="506"/>
      <c r="V700" s="604"/>
      <c r="W700" s="506"/>
      <c r="X700" s="506"/>
      <c r="Y700" s="557"/>
      <c r="Z700" s="506"/>
      <c r="AA700" s="507"/>
      <c r="AB700" s="507"/>
      <c r="AC700" s="507"/>
      <c r="AD700" s="507"/>
      <c r="AE700" s="507"/>
      <c r="AF700" s="507"/>
      <c r="AG700" s="507"/>
      <c r="AH700" s="507"/>
      <c r="AI700" s="507"/>
      <c r="AJ700" s="507"/>
      <c r="AK700" s="507"/>
      <c r="AL700" s="507"/>
      <c r="AM700" s="507"/>
      <c r="AN700" s="507"/>
      <c r="AO700" s="507"/>
      <c r="AP700" s="507"/>
      <c r="AQ700" s="563"/>
      <c r="AR700" s="563"/>
      <c r="AS700" s="507"/>
      <c r="AT700" s="507"/>
      <c r="AU700" s="507"/>
      <c r="AV700" s="507"/>
      <c r="AW700" s="507"/>
      <c r="AX700" s="507"/>
      <c r="AY700" s="507"/>
      <c r="AZ700" s="507"/>
      <c r="BA700" s="507"/>
      <c r="BB700" s="507"/>
      <c r="BC700" s="507"/>
      <c r="BD700" s="507"/>
      <c r="BE700" s="507"/>
      <c r="BF700" s="507"/>
      <c r="BG700" s="507"/>
      <c r="BH700" s="507"/>
      <c r="BI700" s="507"/>
      <c r="BJ700" s="507"/>
      <c r="BK700" s="507"/>
      <c r="BL700" s="507"/>
      <c r="BM700" s="507"/>
    </row>
    <row r="701" spans="1:65" ht="27" customHeight="1" x14ac:dyDescent="0.2">
      <c r="A701" s="564"/>
      <c r="B701" s="507"/>
      <c r="C701" s="507"/>
      <c r="D701" s="507"/>
      <c r="E701" s="507"/>
      <c r="F701" s="507"/>
      <c r="G701" s="507"/>
      <c r="H701" s="506"/>
      <c r="I701" s="506"/>
      <c r="J701" s="506"/>
      <c r="K701" s="506"/>
      <c r="L701" s="506"/>
      <c r="M701" s="506"/>
      <c r="N701" s="506"/>
      <c r="O701" s="506"/>
      <c r="P701" s="557"/>
      <c r="Q701" s="506"/>
      <c r="R701" s="558"/>
      <c r="S701" s="506"/>
      <c r="T701" s="506"/>
      <c r="U701" s="506"/>
      <c r="V701" s="604"/>
      <c r="W701" s="506"/>
      <c r="X701" s="506"/>
      <c r="Y701" s="557"/>
      <c r="Z701" s="506"/>
      <c r="AA701" s="507"/>
      <c r="AB701" s="507"/>
      <c r="AC701" s="507"/>
      <c r="AD701" s="507"/>
      <c r="AE701" s="507"/>
      <c r="AF701" s="507"/>
      <c r="AG701" s="507"/>
      <c r="AH701" s="507"/>
      <c r="AI701" s="507"/>
      <c r="AJ701" s="507"/>
      <c r="AK701" s="507"/>
      <c r="AL701" s="507"/>
      <c r="AM701" s="507"/>
      <c r="AN701" s="507"/>
      <c r="AO701" s="507"/>
      <c r="AP701" s="507"/>
      <c r="AQ701" s="563"/>
      <c r="AR701" s="563"/>
      <c r="AS701" s="507"/>
      <c r="AT701" s="507"/>
      <c r="AU701" s="507"/>
      <c r="AV701" s="507"/>
      <c r="AW701" s="507"/>
      <c r="AX701" s="507"/>
      <c r="AY701" s="507"/>
      <c r="AZ701" s="507"/>
      <c r="BA701" s="507"/>
      <c r="BB701" s="507"/>
      <c r="BC701" s="507"/>
      <c r="BD701" s="507"/>
      <c r="BE701" s="507"/>
      <c r="BF701" s="507"/>
      <c r="BG701" s="507"/>
      <c r="BH701" s="507"/>
      <c r="BI701" s="507"/>
      <c r="BJ701" s="507"/>
      <c r="BK701" s="507"/>
      <c r="BL701" s="507"/>
      <c r="BM701" s="507"/>
    </row>
    <row r="702" spans="1:65" ht="27" customHeight="1" x14ac:dyDescent="0.2">
      <c r="A702" s="564"/>
      <c r="B702" s="507"/>
      <c r="C702" s="507"/>
      <c r="D702" s="507"/>
      <c r="E702" s="507"/>
      <c r="F702" s="507"/>
      <c r="G702" s="507"/>
      <c r="H702" s="506"/>
      <c r="I702" s="506"/>
      <c r="J702" s="506"/>
      <c r="K702" s="506"/>
      <c r="L702" s="506"/>
      <c r="M702" s="506"/>
      <c r="N702" s="506"/>
      <c r="O702" s="506"/>
      <c r="P702" s="557"/>
      <c r="Q702" s="506"/>
      <c r="R702" s="558"/>
      <c r="S702" s="506"/>
      <c r="T702" s="506"/>
      <c r="U702" s="506"/>
      <c r="V702" s="604"/>
      <c r="W702" s="506"/>
      <c r="X702" s="506"/>
      <c r="Y702" s="557"/>
      <c r="Z702" s="506"/>
      <c r="AA702" s="507"/>
      <c r="AB702" s="507"/>
      <c r="AC702" s="507"/>
      <c r="AD702" s="507"/>
      <c r="AE702" s="507"/>
      <c r="AF702" s="507"/>
      <c r="AG702" s="507"/>
      <c r="AH702" s="507"/>
      <c r="AI702" s="507"/>
      <c r="AJ702" s="507"/>
      <c r="AK702" s="507"/>
      <c r="AL702" s="507"/>
      <c r="AM702" s="507"/>
      <c r="AN702" s="507"/>
      <c r="AO702" s="507"/>
      <c r="AP702" s="507"/>
      <c r="AQ702" s="563"/>
      <c r="AR702" s="563"/>
      <c r="AS702" s="507"/>
      <c r="AT702" s="507"/>
      <c r="AU702" s="507"/>
      <c r="AV702" s="507"/>
      <c r="AW702" s="507"/>
      <c r="AX702" s="507"/>
      <c r="AY702" s="507"/>
      <c r="AZ702" s="507"/>
      <c r="BA702" s="507"/>
      <c r="BB702" s="507"/>
      <c r="BC702" s="507"/>
      <c r="BD702" s="507"/>
      <c r="BE702" s="507"/>
      <c r="BF702" s="507"/>
      <c r="BG702" s="507"/>
      <c r="BH702" s="507"/>
      <c r="BI702" s="507"/>
      <c r="BJ702" s="507"/>
      <c r="BK702" s="507"/>
      <c r="BL702" s="507"/>
      <c r="BM702" s="507"/>
    </row>
    <row r="703" spans="1:65" ht="27" customHeight="1" x14ac:dyDescent="0.2">
      <c r="A703" s="564"/>
      <c r="B703" s="507"/>
      <c r="C703" s="507"/>
      <c r="D703" s="507"/>
      <c r="E703" s="507"/>
      <c r="F703" s="507"/>
      <c r="G703" s="507"/>
      <c r="H703" s="506"/>
      <c r="I703" s="506"/>
      <c r="J703" s="506"/>
      <c r="K703" s="506"/>
      <c r="L703" s="506"/>
      <c r="M703" s="506"/>
      <c r="N703" s="506"/>
      <c r="O703" s="506"/>
      <c r="P703" s="557"/>
      <c r="Q703" s="506"/>
      <c r="R703" s="558"/>
      <c r="S703" s="506"/>
      <c r="T703" s="506"/>
      <c r="U703" s="506"/>
      <c r="V703" s="604"/>
      <c r="W703" s="506"/>
      <c r="X703" s="506"/>
      <c r="Y703" s="557"/>
      <c r="Z703" s="506"/>
      <c r="AA703" s="507"/>
      <c r="AB703" s="507"/>
      <c r="AC703" s="507"/>
      <c r="AD703" s="507"/>
      <c r="AE703" s="507"/>
      <c r="AF703" s="507"/>
      <c r="AG703" s="507"/>
      <c r="AH703" s="507"/>
      <c r="AI703" s="507"/>
      <c r="AJ703" s="507"/>
      <c r="AK703" s="507"/>
      <c r="AL703" s="507"/>
      <c r="AM703" s="507"/>
      <c r="AN703" s="507"/>
      <c r="AO703" s="507"/>
      <c r="AP703" s="507"/>
      <c r="AQ703" s="563"/>
      <c r="AR703" s="563"/>
      <c r="AS703" s="507"/>
      <c r="AT703" s="507"/>
      <c r="AU703" s="507"/>
      <c r="AV703" s="507"/>
      <c r="AW703" s="507"/>
      <c r="AX703" s="507"/>
      <c r="AY703" s="507"/>
      <c r="AZ703" s="507"/>
      <c r="BA703" s="507"/>
      <c r="BB703" s="507"/>
      <c r="BC703" s="507"/>
      <c r="BD703" s="507"/>
      <c r="BE703" s="507"/>
      <c r="BF703" s="507"/>
      <c r="BG703" s="507"/>
      <c r="BH703" s="507"/>
      <c r="BI703" s="507"/>
      <c r="BJ703" s="507"/>
      <c r="BK703" s="507"/>
      <c r="BL703" s="507"/>
      <c r="BM703" s="507"/>
    </row>
    <row r="704" spans="1:65" ht="27" customHeight="1" x14ac:dyDescent="0.2">
      <c r="A704" s="564"/>
      <c r="B704" s="507"/>
      <c r="C704" s="507"/>
      <c r="D704" s="507"/>
      <c r="E704" s="507"/>
      <c r="F704" s="507"/>
      <c r="G704" s="507"/>
      <c r="H704" s="506"/>
      <c r="I704" s="506"/>
      <c r="J704" s="506"/>
      <c r="K704" s="506"/>
      <c r="L704" s="506"/>
      <c r="M704" s="506"/>
      <c r="N704" s="506"/>
      <c r="O704" s="506"/>
      <c r="P704" s="557"/>
      <c r="Q704" s="506"/>
      <c r="R704" s="558"/>
      <c r="S704" s="506"/>
      <c r="T704" s="506"/>
      <c r="U704" s="506"/>
      <c r="V704" s="604"/>
      <c r="W704" s="506"/>
      <c r="X704" s="506"/>
      <c r="Y704" s="557"/>
      <c r="Z704" s="506"/>
      <c r="AA704" s="507"/>
      <c r="AB704" s="507"/>
      <c r="AC704" s="507"/>
      <c r="AD704" s="507"/>
      <c r="AE704" s="507"/>
      <c r="AF704" s="507"/>
      <c r="AG704" s="507"/>
      <c r="AH704" s="507"/>
      <c r="AI704" s="507"/>
      <c r="AJ704" s="507"/>
      <c r="AK704" s="507"/>
      <c r="AL704" s="507"/>
      <c r="AM704" s="507"/>
      <c r="AN704" s="507"/>
      <c r="AO704" s="507"/>
      <c r="AP704" s="507"/>
      <c r="AQ704" s="563"/>
      <c r="AR704" s="563"/>
      <c r="AS704" s="507"/>
      <c r="AT704" s="507"/>
      <c r="AU704" s="507"/>
      <c r="AV704" s="507"/>
      <c r="AW704" s="507"/>
      <c r="AX704" s="507"/>
      <c r="AY704" s="507"/>
      <c r="AZ704" s="507"/>
      <c r="BA704" s="507"/>
      <c r="BB704" s="507"/>
      <c r="BC704" s="507"/>
      <c r="BD704" s="507"/>
      <c r="BE704" s="507"/>
      <c r="BF704" s="507"/>
      <c r="BG704" s="507"/>
      <c r="BH704" s="507"/>
      <c r="BI704" s="507"/>
      <c r="BJ704" s="507"/>
      <c r="BK704" s="507"/>
      <c r="BL704" s="507"/>
      <c r="BM704" s="507"/>
    </row>
    <row r="705" spans="1:65" ht="27" customHeight="1" x14ac:dyDescent="0.2">
      <c r="A705" s="564"/>
      <c r="B705" s="507"/>
      <c r="C705" s="507"/>
      <c r="D705" s="507"/>
      <c r="E705" s="507"/>
      <c r="F705" s="507"/>
      <c r="G705" s="507"/>
      <c r="H705" s="506"/>
      <c r="I705" s="506"/>
      <c r="J705" s="506"/>
      <c r="K705" s="506"/>
      <c r="L705" s="506"/>
      <c r="M705" s="506"/>
      <c r="N705" s="506"/>
      <c r="O705" s="506"/>
      <c r="P705" s="557"/>
      <c r="Q705" s="506"/>
      <c r="R705" s="558"/>
      <c r="S705" s="506"/>
      <c r="T705" s="506"/>
      <c r="U705" s="506"/>
      <c r="V705" s="604"/>
      <c r="W705" s="506"/>
      <c r="X705" s="506"/>
      <c r="Y705" s="557"/>
      <c r="Z705" s="506"/>
      <c r="AA705" s="507"/>
      <c r="AB705" s="507"/>
      <c r="AC705" s="507"/>
      <c r="AD705" s="507"/>
      <c r="AE705" s="507"/>
      <c r="AF705" s="507"/>
      <c r="AG705" s="507"/>
      <c r="AH705" s="507"/>
      <c r="AI705" s="507"/>
      <c r="AJ705" s="507"/>
      <c r="AK705" s="507"/>
      <c r="AL705" s="507"/>
      <c r="AM705" s="507"/>
      <c r="AN705" s="507"/>
      <c r="AO705" s="507"/>
      <c r="AP705" s="507"/>
      <c r="AQ705" s="563"/>
      <c r="AR705" s="563"/>
      <c r="AS705" s="507"/>
      <c r="AT705" s="507"/>
      <c r="AU705" s="507"/>
      <c r="AV705" s="507"/>
      <c r="AW705" s="507"/>
      <c r="AX705" s="507"/>
      <c r="AY705" s="507"/>
      <c r="AZ705" s="507"/>
      <c r="BA705" s="507"/>
      <c r="BB705" s="507"/>
      <c r="BC705" s="507"/>
      <c r="BD705" s="507"/>
      <c r="BE705" s="507"/>
      <c r="BF705" s="507"/>
      <c r="BG705" s="507"/>
      <c r="BH705" s="507"/>
      <c r="BI705" s="507"/>
      <c r="BJ705" s="507"/>
      <c r="BK705" s="507"/>
      <c r="BL705" s="507"/>
      <c r="BM705" s="507"/>
    </row>
    <row r="706" spans="1:65" ht="27" customHeight="1" x14ac:dyDescent="0.2">
      <c r="A706" s="564"/>
      <c r="B706" s="507"/>
      <c r="C706" s="507"/>
      <c r="D706" s="507"/>
      <c r="E706" s="507"/>
      <c r="F706" s="507"/>
      <c r="G706" s="507"/>
      <c r="H706" s="506"/>
      <c r="I706" s="506"/>
      <c r="J706" s="506"/>
      <c r="K706" s="506"/>
      <c r="L706" s="506"/>
      <c r="M706" s="506"/>
      <c r="N706" s="506"/>
      <c r="O706" s="506"/>
      <c r="P706" s="557"/>
      <c r="Q706" s="506"/>
      <c r="R706" s="558"/>
      <c r="S706" s="506"/>
      <c r="T706" s="506"/>
      <c r="U706" s="506"/>
      <c r="V706" s="604"/>
      <c r="W706" s="506"/>
      <c r="X706" s="506"/>
      <c r="Y706" s="557"/>
      <c r="Z706" s="506"/>
      <c r="AA706" s="507"/>
      <c r="AB706" s="507"/>
      <c r="AC706" s="507"/>
      <c r="AD706" s="507"/>
      <c r="AE706" s="507"/>
      <c r="AF706" s="507"/>
      <c r="AG706" s="507"/>
      <c r="AH706" s="507"/>
      <c r="AI706" s="507"/>
      <c r="AJ706" s="507"/>
      <c r="AK706" s="507"/>
      <c r="AL706" s="507"/>
      <c r="AM706" s="507"/>
      <c r="AN706" s="507"/>
      <c r="AO706" s="507"/>
      <c r="AP706" s="507"/>
      <c r="AQ706" s="563"/>
      <c r="AR706" s="563"/>
      <c r="AS706" s="507"/>
      <c r="AT706" s="507"/>
      <c r="AU706" s="507"/>
      <c r="AV706" s="507"/>
      <c r="AW706" s="507"/>
      <c r="AX706" s="507"/>
      <c r="AY706" s="507"/>
      <c r="AZ706" s="507"/>
      <c r="BA706" s="507"/>
      <c r="BB706" s="507"/>
      <c r="BC706" s="507"/>
      <c r="BD706" s="507"/>
      <c r="BE706" s="507"/>
      <c r="BF706" s="507"/>
      <c r="BG706" s="507"/>
      <c r="BH706" s="507"/>
      <c r="BI706" s="507"/>
      <c r="BJ706" s="507"/>
      <c r="BK706" s="507"/>
      <c r="BL706" s="507"/>
      <c r="BM706" s="507"/>
    </row>
    <row r="707" spans="1:65" ht="27" customHeight="1" x14ac:dyDescent="0.2">
      <c r="A707" s="564"/>
      <c r="B707" s="507"/>
      <c r="C707" s="507"/>
      <c r="D707" s="507"/>
      <c r="E707" s="507"/>
      <c r="F707" s="507"/>
      <c r="G707" s="507"/>
      <c r="H707" s="506"/>
      <c r="I707" s="506"/>
      <c r="J707" s="506"/>
      <c r="K707" s="506"/>
      <c r="L707" s="506"/>
      <c r="M707" s="506"/>
      <c r="N707" s="506"/>
      <c r="O707" s="506"/>
      <c r="P707" s="557"/>
      <c r="Q707" s="506"/>
      <c r="R707" s="558"/>
      <c r="S707" s="506"/>
      <c r="T707" s="506"/>
      <c r="U707" s="506"/>
      <c r="V707" s="604"/>
      <c r="W707" s="506"/>
      <c r="X707" s="506"/>
      <c r="Y707" s="557"/>
      <c r="Z707" s="506"/>
      <c r="AA707" s="507"/>
      <c r="AB707" s="507"/>
      <c r="AC707" s="507"/>
      <c r="AD707" s="507"/>
      <c r="AE707" s="507"/>
      <c r="AF707" s="507"/>
      <c r="AG707" s="507"/>
      <c r="AH707" s="507"/>
      <c r="AI707" s="507"/>
      <c r="AJ707" s="507"/>
      <c r="AK707" s="507"/>
      <c r="AL707" s="507"/>
      <c r="AM707" s="507"/>
      <c r="AN707" s="507"/>
      <c r="AO707" s="507"/>
      <c r="AP707" s="507"/>
      <c r="AQ707" s="563"/>
      <c r="AR707" s="563"/>
      <c r="AS707" s="507"/>
      <c r="AT707" s="507"/>
      <c r="AU707" s="507"/>
      <c r="AV707" s="507"/>
      <c r="AW707" s="507"/>
      <c r="AX707" s="507"/>
      <c r="AY707" s="507"/>
      <c r="AZ707" s="507"/>
      <c r="BA707" s="507"/>
      <c r="BB707" s="507"/>
      <c r="BC707" s="507"/>
      <c r="BD707" s="507"/>
      <c r="BE707" s="507"/>
      <c r="BF707" s="507"/>
      <c r="BG707" s="507"/>
      <c r="BH707" s="507"/>
      <c r="BI707" s="507"/>
      <c r="BJ707" s="507"/>
      <c r="BK707" s="507"/>
      <c r="BL707" s="507"/>
      <c r="BM707" s="507"/>
    </row>
    <row r="708" spans="1:65" ht="27" customHeight="1" x14ac:dyDescent="0.2">
      <c r="A708" s="564"/>
      <c r="B708" s="507"/>
      <c r="C708" s="507"/>
      <c r="D708" s="507"/>
      <c r="E708" s="507"/>
      <c r="F708" s="507"/>
      <c r="G708" s="507"/>
      <c r="H708" s="506"/>
      <c r="I708" s="506"/>
      <c r="J708" s="506"/>
      <c r="K708" s="506"/>
      <c r="L708" s="506"/>
      <c r="M708" s="506"/>
      <c r="N708" s="506"/>
      <c r="O708" s="506"/>
      <c r="P708" s="557"/>
      <c r="Q708" s="506"/>
      <c r="R708" s="558"/>
      <c r="S708" s="506"/>
      <c r="T708" s="506"/>
      <c r="U708" s="506"/>
      <c r="V708" s="604"/>
      <c r="W708" s="506"/>
      <c r="X708" s="506"/>
      <c r="Y708" s="557"/>
      <c r="Z708" s="506"/>
      <c r="AA708" s="507"/>
      <c r="AB708" s="507"/>
      <c r="AC708" s="507"/>
      <c r="AD708" s="507"/>
      <c r="AE708" s="507"/>
      <c r="AF708" s="507"/>
      <c r="AG708" s="507"/>
      <c r="AH708" s="507"/>
      <c r="AI708" s="507"/>
      <c r="AJ708" s="507"/>
      <c r="AK708" s="507"/>
      <c r="AL708" s="507"/>
      <c r="AM708" s="507"/>
      <c r="AN708" s="507"/>
      <c r="AO708" s="507"/>
      <c r="AP708" s="507"/>
      <c r="AQ708" s="563"/>
      <c r="AR708" s="563"/>
      <c r="AS708" s="507"/>
      <c r="AT708" s="507"/>
      <c r="AU708" s="507"/>
      <c r="AV708" s="507"/>
      <c r="AW708" s="507"/>
      <c r="AX708" s="507"/>
      <c r="AY708" s="507"/>
      <c r="AZ708" s="507"/>
      <c r="BA708" s="507"/>
      <c r="BB708" s="507"/>
      <c r="BC708" s="507"/>
      <c r="BD708" s="507"/>
      <c r="BE708" s="507"/>
      <c r="BF708" s="507"/>
      <c r="BG708" s="507"/>
      <c r="BH708" s="507"/>
      <c r="BI708" s="507"/>
      <c r="BJ708" s="507"/>
      <c r="BK708" s="507"/>
      <c r="BL708" s="507"/>
      <c r="BM708" s="507"/>
    </row>
    <row r="709" spans="1:65" ht="27" customHeight="1" x14ac:dyDescent="0.2">
      <c r="A709" s="564"/>
      <c r="B709" s="507"/>
      <c r="C709" s="507"/>
      <c r="D709" s="507"/>
      <c r="E709" s="507"/>
      <c r="F709" s="507"/>
      <c r="G709" s="507"/>
      <c r="H709" s="506"/>
      <c r="I709" s="506"/>
      <c r="J709" s="506"/>
      <c r="K709" s="506"/>
      <c r="L709" s="506"/>
      <c r="M709" s="506"/>
      <c r="N709" s="506"/>
      <c r="O709" s="506"/>
      <c r="P709" s="557"/>
      <c r="Q709" s="506"/>
      <c r="R709" s="558"/>
      <c r="S709" s="506"/>
      <c r="T709" s="506"/>
      <c r="U709" s="506"/>
      <c r="V709" s="604"/>
      <c r="W709" s="506"/>
      <c r="X709" s="506"/>
      <c r="Y709" s="557"/>
      <c r="Z709" s="506"/>
      <c r="AA709" s="507"/>
      <c r="AB709" s="507"/>
      <c r="AC709" s="507"/>
      <c r="AD709" s="507"/>
      <c r="AE709" s="507"/>
      <c r="AF709" s="507"/>
      <c r="AG709" s="507"/>
      <c r="AH709" s="507"/>
      <c r="AI709" s="507"/>
      <c r="AJ709" s="507"/>
      <c r="AK709" s="507"/>
      <c r="AL709" s="507"/>
      <c r="AM709" s="507"/>
      <c r="AN709" s="507"/>
      <c r="AO709" s="507"/>
      <c r="AP709" s="507"/>
      <c r="AQ709" s="563"/>
      <c r="AR709" s="563"/>
      <c r="AS709" s="507"/>
      <c r="AT709" s="507"/>
      <c r="AU709" s="507"/>
      <c r="AV709" s="507"/>
      <c r="AW709" s="507"/>
      <c r="AX709" s="507"/>
      <c r="AY709" s="507"/>
      <c r="AZ709" s="507"/>
      <c r="BA709" s="507"/>
      <c r="BB709" s="507"/>
      <c r="BC709" s="507"/>
      <c r="BD709" s="507"/>
      <c r="BE709" s="507"/>
      <c r="BF709" s="507"/>
      <c r="BG709" s="507"/>
      <c r="BH709" s="507"/>
      <c r="BI709" s="507"/>
      <c r="BJ709" s="507"/>
      <c r="BK709" s="507"/>
      <c r="BL709" s="507"/>
      <c r="BM709" s="507"/>
    </row>
    <row r="710" spans="1:65" ht="27" customHeight="1" x14ac:dyDescent="0.2">
      <c r="A710" s="564"/>
      <c r="B710" s="507"/>
      <c r="C710" s="507"/>
      <c r="D710" s="507"/>
      <c r="E710" s="507"/>
      <c r="F710" s="507"/>
      <c r="G710" s="507"/>
      <c r="H710" s="506"/>
      <c r="I710" s="506"/>
      <c r="J710" s="506"/>
      <c r="K710" s="506"/>
      <c r="L710" s="506"/>
      <c r="M710" s="506"/>
      <c r="N710" s="506"/>
      <c r="O710" s="506"/>
      <c r="P710" s="557"/>
      <c r="Q710" s="506"/>
      <c r="R710" s="558"/>
      <c r="S710" s="506"/>
      <c r="T710" s="506"/>
      <c r="U710" s="506"/>
      <c r="V710" s="604"/>
      <c r="W710" s="506"/>
      <c r="X710" s="506"/>
      <c r="Y710" s="557"/>
      <c r="Z710" s="506"/>
      <c r="AA710" s="507"/>
      <c r="AB710" s="507"/>
      <c r="AC710" s="507"/>
      <c r="AD710" s="507"/>
      <c r="AE710" s="507"/>
      <c r="AF710" s="507"/>
      <c r="AG710" s="507"/>
      <c r="AH710" s="507"/>
      <c r="AI710" s="507"/>
      <c r="AJ710" s="507"/>
      <c r="AK710" s="507"/>
      <c r="AL710" s="507"/>
      <c r="AM710" s="507"/>
      <c r="AN710" s="507"/>
      <c r="AO710" s="507"/>
      <c r="AP710" s="507"/>
      <c r="AQ710" s="563"/>
      <c r="AR710" s="563"/>
      <c r="AS710" s="507"/>
      <c r="AT710" s="507"/>
      <c r="AU710" s="507"/>
      <c r="AV710" s="507"/>
      <c r="AW710" s="507"/>
      <c r="AX710" s="507"/>
      <c r="AY710" s="507"/>
      <c r="AZ710" s="507"/>
      <c r="BA710" s="507"/>
      <c r="BB710" s="507"/>
      <c r="BC710" s="507"/>
      <c r="BD710" s="507"/>
      <c r="BE710" s="507"/>
      <c r="BF710" s="507"/>
      <c r="BG710" s="507"/>
      <c r="BH710" s="507"/>
      <c r="BI710" s="507"/>
      <c r="BJ710" s="507"/>
      <c r="BK710" s="507"/>
      <c r="BL710" s="507"/>
      <c r="BM710" s="507"/>
    </row>
    <row r="711" spans="1:65" ht="27" customHeight="1" x14ac:dyDescent="0.2">
      <c r="A711" s="564"/>
      <c r="B711" s="507"/>
      <c r="C711" s="507"/>
      <c r="D711" s="507"/>
      <c r="E711" s="507"/>
      <c r="F711" s="507"/>
      <c r="G711" s="507"/>
      <c r="H711" s="506"/>
      <c r="I711" s="506"/>
      <c r="J711" s="506"/>
      <c r="K711" s="506"/>
      <c r="L711" s="506"/>
      <c r="M711" s="506"/>
      <c r="N711" s="506"/>
      <c r="O711" s="506"/>
      <c r="P711" s="557"/>
      <c r="Q711" s="506"/>
      <c r="R711" s="558"/>
      <c r="S711" s="506"/>
      <c r="T711" s="506"/>
      <c r="U711" s="506"/>
      <c r="V711" s="604"/>
      <c r="W711" s="506"/>
      <c r="X711" s="506"/>
      <c r="Y711" s="557"/>
      <c r="Z711" s="506"/>
      <c r="AA711" s="507"/>
      <c r="AB711" s="507"/>
      <c r="AC711" s="507"/>
      <c r="AD711" s="507"/>
      <c r="AE711" s="507"/>
      <c r="AF711" s="507"/>
      <c r="AG711" s="507"/>
      <c r="AH711" s="507"/>
      <c r="AI711" s="507"/>
      <c r="AJ711" s="507"/>
      <c r="AK711" s="507"/>
      <c r="AL711" s="507"/>
      <c r="AM711" s="507"/>
      <c r="AN711" s="507"/>
      <c r="AO711" s="507"/>
      <c r="AP711" s="507"/>
      <c r="AQ711" s="563"/>
      <c r="AR711" s="563"/>
      <c r="AS711" s="507"/>
      <c r="AT711" s="507"/>
      <c r="AU711" s="507"/>
      <c r="AV711" s="507"/>
      <c r="AW711" s="507"/>
      <c r="AX711" s="507"/>
      <c r="AY711" s="507"/>
      <c r="AZ711" s="507"/>
      <c r="BA711" s="507"/>
      <c r="BB711" s="507"/>
      <c r="BC711" s="507"/>
      <c r="BD711" s="507"/>
      <c r="BE711" s="507"/>
      <c r="BF711" s="507"/>
      <c r="BG711" s="507"/>
      <c r="BH711" s="507"/>
      <c r="BI711" s="507"/>
      <c r="BJ711" s="507"/>
      <c r="BK711" s="507"/>
      <c r="BL711" s="507"/>
      <c r="BM711" s="507"/>
    </row>
    <row r="712" spans="1:65" ht="27" customHeight="1" x14ac:dyDescent="0.2">
      <c r="A712" s="564"/>
      <c r="B712" s="507"/>
      <c r="C712" s="507"/>
      <c r="D712" s="507"/>
      <c r="E712" s="507"/>
      <c r="F712" s="507"/>
      <c r="G712" s="507"/>
      <c r="H712" s="506"/>
      <c r="I712" s="506"/>
      <c r="J712" s="506"/>
      <c r="K712" s="506"/>
      <c r="L712" s="506"/>
      <c r="M712" s="506"/>
      <c r="N712" s="506"/>
      <c r="O712" s="506"/>
      <c r="P712" s="557"/>
      <c r="Q712" s="506"/>
      <c r="R712" s="558"/>
      <c r="S712" s="506"/>
      <c r="T712" s="506"/>
      <c r="U712" s="506"/>
      <c r="V712" s="604"/>
      <c r="W712" s="506"/>
      <c r="X712" s="506"/>
      <c r="Y712" s="557"/>
      <c r="Z712" s="506"/>
      <c r="AA712" s="507"/>
      <c r="AB712" s="507"/>
      <c r="AC712" s="507"/>
      <c r="AD712" s="507"/>
      <c r="AE712" s="507"/>
      <c r="AF712" s="507"/>
      <c r="AG712" s="507"/>
      <c r="AH712" s="507"/>
      <c r="AI712" s="507"/>
      <c r="AJ712" s="507"/>
      <c r="AK712" s="507"/>
      <c r="AL712" s="507"/>
      <c r="AM712" s="507"/>
      <c r="AN712" s="507"/>
      <c r="AO712" s="507"/>
      <c r="AP712" s="507"/>
      <c r="AQ712" s="563"/>
      <c r="AR712" s="563"/>
      <c r="AS712" s="507"/>
      <c r="AT712" s="507"/>
      <c r="AU712" s="507"/>
      <c r="AV712" s="507"/>
      <c r="AW712" s="507"/>
      <c r="AX712" s="507"/>
      <c r="AY712" s="507"/>
      <c r="AZ712" s="507"/>
      <c r="BA712" s="507"/>
      <c r="BB712" s="507"/>
      <c r="BC712" s="507"/>
      <c r="BD712" s="507"/>
      <c r="BE712" s="507"/>
      <c r="BF712" s="507"/>
      <c r="BG712" s="507"/>
      <c r="BH712" s="507"/>
      <c r="BI712" s="507"/>
      <c r="BJ712" s="507"/>
      <c r="BK712" s="507"/>
      <c r="BL712" s="507"/>
      <c r="BM712" s="507"/>
    </row>
    <row r="713" spans="1:65" ht="27" customHeight="1" x14ac:dyDescent="0.2">
      <c r="A713" s="564"/>
      <c r="B713" s="507"/>
      <c r="C713" s="507"/>
      <c r="D713" s="507"/>
      <c r="E713" s="507"/>
      <c r="F713" s="507"/>
      <c r="G713" s="507"/>
      <c r="H713" s="506"/>
      <c r="I713" s="506"/>
      <c r="J713" s="506"/>
      <c r="K713" s="506"/>
      <c r="L713" s="506"/>
      <c r="M713" s="506"/>
      <c r="N713" s="506"/>
      <c r="O713" s="506"/>
      <c r="P713" s="557"/>
      <c r="Q713" s="506"/>
      <c r="R713" s="558"/>
      <c r="S713" s="506"/>
      <c r="T713" s="506"/>
      <c r="U713" s="506"/>
      <c r="V713" s="604"/>
      <c r="W713" s="506"/>
      <c r="X713" s="506"/>
      <c r="Y713" s="557"/>
      <c r="Z713" s="506"/>
      <c r="AA713" s="507"/>
      <c r="AB713" s="507"/>
      <c r="AC713" s="507"/>
      <c r="AD713" s="507"/>
      <c r="AE713" s="507"/>
      <c r="AF713" s="507"/>
      <c r="AG713" s="507"/>
      <c r="AH713" s="507"/>
      <c r="AI713" s="507"/>
      <c r="AJ713" s="507"/>
      <c r="AK713" s="507"/>
      <c r="AL713" s="507"/>
      <c r="AM713" s="507"/>
      <c r="AN713" s="507"/>
      <c r="AO713" s="507"/>
      <c r="AP713" s="507"/>
      <c r="AQ713" s="563"/>
      <c r="AR713" s="563"/>
      <c r="AS713" s="507"/>
      <c r="AT713" s="507"/>
      <c r="AU713" s="507"/>
      <c r="AV713" s="507"/>
      <c r="AW713" s="507"/>
      <c r="AX713" s="507"/>
      <c r="AY713" s="507"/>
      <c r="AZ713" s="507"/>
      <c r="BA713" s="507"/>
      <c r="BB713" s="507"/>
      <c r="BC713" s="507"/>
      <c r="BD713" s="507"/>
      <c r="BE713" s="507"/>
      <c r="BF713" s="507"/>
      <c r="BG713" s="507"/>
      <c r="BH713" s="507"/>
      <c r="BI713" s="507"/>
      <c r="BJ713" s="507"/>
      <c r="BK713" s="507"/>
      <c r="BL713" s="507"/>
      <c r="BM713" s="507"/>
    </row>
    <row r="714" spans="1:65" ht="27" customHeight="1" x14ac:dyDescent="0.2">
      <c r="A714" s="564"/>
      <c r="B714" s="507"/>
      <c r="C714" s="507"/>
      <c r="D714" s="507"/>
      <c r="E714" s="507"/>
      <c r="F714" s="507"/>
      <c r="G714" s="507"/>
      <c r="H714" s="506"/>
      <c r="I714" s="506"/>
      <c r="J714" s="506"/>
      <c r="K714" s="506"/>
      <c r="L714" s="506"/>
      <c r="M714" s="506"/>
      <c r="N714" s="506"/>
      <c r="O714" s="506"/>
      <c r="P714" s="557"/>
      <c r="Q714" s="506"/>
      <c r="R714" s="558"/>
      <c r="S714" s="506"/>
      <c r="T714" s="506"/>
      <c r="U714" s="506"/>
      <c r="V714" s="604"/>
      <c r="W714" s="506"/>
      <c r="X714" s="506"/>
      <c r="Y714" s="557"/>
      <c r="Z714" s="506"/>
      <c r="AA714" s="507"/>
      <c r="AB714" s="507"/>
      <c r="AC714" s="507"/>
      <c r="AD714" s="507"/>
      <c r="AE714" s="507"/>
      <c r="AF714" s="507"/>
      <c r="AG714" s="507"/>
      <c r="AH714" s="507"/>
      <c r="AI714" s="507"/>
      <c r="AJ714" s="507"/>
      <c r="AK714" s="507"/>
      <c r="AL714" s="507"/>
      <c r="AM714" s="507"/>
      <c r="AN714" s="507"/>
      <c r="AO714" s="507"/>
      <c r="AP714" s="507"/>
      <c r="AQ714" s="563"/>
      <c r="AR714" s="563"/>
      <c r="AS714" s="507"/>
      <c r="AT714" s="507"/>
      <c r="AU714" s="507"/>
      <c r="AV714" s="507"/>
      <c r="AW714" s="507"/>
      <c r="AX714" s="507"/>
      <c r="AY714" s="507"/>
      <c r="AZ714" s="507"/>
      <c r="BA714" s="507"/>
      <c r="BB714" s="507"/>
      <c r="BC714" s="507"/>
      <c r="BD714" s="507"/>
      <c r="BE714" s="507"/>
      <c r="BF714" s="507"/>
      <c r="BG714" s="507"/>
      <c r="BH714" s="507"/>
      <c r="BI714" s="507"/>
      <c r="BJ714" s="507"/>
      <c r="BK714" s="507"/>
      <c r="BL714" s="507"/>
      <c r="BM714" s="507"/>
    </row>
    <row r="715" spans="1:65" ht="27" customHeight="1" x14ac:dyDescent="0.2">
      <c r="A715" s="564"/>
      <c r="B715" s="507"/>
      <c r="C715" s="507"/>
      <c r="D715" s="507"/>
      <c r="E715" s="507"/>
      <c r="F715" s="507"/>
      <c r="G715" s="507"/>
      <c r="H715" s="506"/>
      <c r="I715" s="506"/>
      <c r="J715" s="506"/>
      <c r="K715" s="506"/>
      <c r="L715" s="506"/>
      <c r="M715" s="506"/>
      <c r="N715" s="506"/>
      <c r="O715" s="506"/>
      <c r="P715" s="557"/>
      <c r="Q715" s="506"/>
      <c r="R715" s="558"/>
      <c r="S715" s="506"/>
      <c r="T715" s="506"/>
      <c r="U715" s="506"/>
      <c r="V715" s="604"/>
      <c r="W715" s="506"/>
      <c r="X715" s="506"/>
      <c r="Y715" s="557"/>
      <c r="Z715" s="506"/>
      <c r="AA715" s="507"/>
      <c r="AB715" s="507"/>
      <c r="AC715" s="507"/>
      <c r="AD715" s="507"/>
      <c r="AE715" s="507"/>
      <c r="AF715" s="507"/>
      <c r="AG715" s="507"/>
      <c r="AH715" s="507"/>
      <c r="AI715" s="507"/>
      <c r="AJ715" s="507"/>
      <c r="AK715" s="507"/>
      <c r="AL715" s="507"/>
      <c r="AM715" s="507"/>
      <c r="AN715" s="507"/>
      <c r="AO715" s="507"/>
      <c r="AP715" s="507"/>
      <c r="AQ715" s="563"/>
      <c r="AR715" s="563"/>
      <c r="AS715" s="507"/>
      <c r="AT715" s="507"/>
      <c r="AU715" s="507"/>
      <c r="AV715" s="507"/>
      <c r="AW715" s="507"/>
      <c r="AX715" s="507"/>
      <c r="AY715" s="507"/>
      <c r="AZ715" s="507"/>
      <c r="BA715" s="507"/>
      <c r="BB715" s="507"/>
      <c r="BC715" s="507"/>
      <c r="BD715" s="507"/>
      <c r="BE715" s="507"/>
      <c r="BF715" s="507"/>
      <c r="BG715" s="507"/>
      <c r="BH715" s="507"/>
      <c r="BI715" s="507"/>
      <c r="BJ715" s="507"/>
      <c r="BK715" s="507"/>
      <c r="BL715" s="507"/>
      <c r="BM715" s="507"/>
    </row>
    <row r="716" spans="1:65" ht="27" customHeight="1" x14ac:dyDescent="0.2">
      <c r="A716" s="564"/>
      <c r="B716" s="507"/>
      <c r="C716" s="507"/>
      <c r="D716" s="507"/>
      <c r="E716" s="507"/>
      <c r="F716" s="507"/>
      <c r="G716" s="507"/>
      <c r="H716" s="506"/>
      <c r="I716" s="506"/>
      <c r="J716" s="506"/>
      <c r="K716" s="506"/>
      <c r="L716" s="506"/>
      <c r="M716" s="506"/>
      <c r="N716" s="506"/>
      <c r="O716" s="506"/>
      <c r="P716" s="557"/>
      <c r="Q716" s="506"/>
      <c r="R716" s="558"/>
      <c r="S716" s="506"/>
      <c r="T716" s="506"/>
      <c r="U716" s="506"/>
      <c r="V716" s="604"/>
      <c r="W716" s="506"/>
      <c r="X716" s="506"/>
      <c r="Y716" s="557"/>
      <c r="Z716" s="506"/>
      <c r="AA716" s="507"/>
      <c r="AB716" s="507"/>
      <c r="AC716" s="507"/>
      <c r="AD716" s="507"/>
      <c r="AE716" s="507"/>
      <c r="AF716" s="507"/>
      <c r="AG716" s="507"/>
      <c r="AH716" s="507"/>
      <c r="AI716" s="507"/>
      <c r="AJ716" s="507"/>
      <c r="AK716" s="507"/>
      <c r="AL716" s="507"/>
      <c r="AM716" s="507"/>
      <c r="AN716" s="507"/>
      <c r="AO716" s="507"/>
      <c r="AP716" s="507"/>
      <c r="AQ716" s="563"/>
      <c r="AR716" s="563"/>
      <c r="AS716" s="507"/>
      <c r="AT716" s="507"/>
      <c r="AU716" s="507"/>
      <c r="AV716" s="507"/>
      <c r="AW716" s="507"/>
      <c r="AX716" s="507"/>
      <c r="AY716" s="507"/>
      <c r="AZ716" s="507"/>
      <c r="BA716" s="507"/>
      <c r="BB716" s="507"/>
      <c r="BC716" s="507"/>
      <c r="BD716" s="507"/>
      <c r="BE716" s="507"/>
      <c r="BF716" s="507"/>
      <c r="BG716" s="507"/>
      <c r="BH716" s="507"/>
      <c r="BI716" s="507"/>
      <c r="BJ716" s="507"/>
      <c r="BK716" s="507"/>
      <c r="BL716" s="507"/>
      <c r="BM716" s="507"/>
    </row>
    <row r="717" spans="1:65" ht="27" customHeight="1" x14ac:dyDescent="0.2">
      <c r="A717" s="564"/>
      <c r="B717" s="507"/>
      <c r="C717" s="507"/>
      <c r="D717" s="507"/>
      <c r="E717" s="507"/>
      <c r="F717" s="507"/>
      <c r="G717" s="507"/>
      <c r="H717" s="506"/>
      <c r="I717" s="506"/>
      <c r="J717" s="506"/>
      <c r="K717" s="506"/>
      <c r="L717" s="506"/>
      <c r="M717" s="506"/>
      <c r="N717" s="506"/>
      <c r="O717" s="506"/>
      <c r="P717" s="557"/>
      <c r="Q717" s="506"/>
      <c r="R717" s="558"/>
      <c r="S717" s="506"/>
      <c r="T717" s="506"/>
      <c r="U717" s="506"/>
      <c r="V717" s="604"/>
      <c r="W717" s="506"/>
      <c r="X717" s="506"/>
      <c r="Y717" s="557"/>
      <c r="Z717" s="506"/>
      <c r="AA717" s="507"/>
      <c r="AB717" s="507"/>
      <c r="AC717" s="507"/>
      <c r="AD717" s="507"/>
      <c r="AE717" s="507"/>
      <c r="AF717" s="507"/>
      <c r="AG717" s="507"/>
      <c r="AH717" s="507"/>
      <c r="AI717" s="507"/>
      <c r="AJ717" s="507"/>
      <c r="AK717" s="507"/>
      <c r="AL717" s="507"/>
      <c r="AM717" s="507"/>
      <c r="AN717" s="507"/>
      <c r="AO717" s="507"/>
      <c r="AP717" s="507"/>
      <c r="AQ717" s="563"/>
      <c r="AR717" s="563"/>
      <c r="AS717" s="507"/>
      <c r="AT717" s="507"/>
      <c r="AU717" s="507"/>
      <c r="AV717" s="507"/>
      <c r="AW717" s="507"/>
      <c r="AX717" s="507"/>
      <c r="AY717" s="507"/>
      <c r="AZ717" s="507"/>
      <c r="BA717" s="507"/>
      <c r="BB717" s="507"/>
      <c r="BC717" s="507"/>
      <c r="BD717" s="507"/>
      <c r="BE717" s="507"/>
      <c r="BF717" s="507"/>
      <c r="BG717" s="507"/>
      <c r="BH717" s="507"/>
      <c r="BI717" s="507"/>
      <c r="BJ717" s="507"/>
      <c r="BK717" s="507"/>
      <c r="BL717" s="507"/>
      <c r="BM717" s="507"/>
    </row>
    <row r="718" spans="1:65" ht="27" customHeight="1" x14ac:dyDescent="0.2">
      <c r="A718" s="564"/>
      <c r="B718" s="507"/>
      <c r="C718" s="507"/>
      <c r="D718" s="507"/>
      <c r="E718" s="507"/>
      <c r="F718" s="507"/>
      <c r="G718" s="507"/>
      <c r="H718" s="506"/>
      <c r="I718" s="506"/>
      <c r="J718" s="506"/>
      <c r="K718" s="506"/>
      <c r="L718" s="506"/>
      <c r="M718" s="506"/>
      <c r="N718" s="506"/>
      <c r="O718" s="506"/>
      <c r="P718" s="557"/>
      <c r="Q718" s="506"/>
      <c r="R718" s="558"/>
      <c r="S718" s="506"/>
      <c r="T718" s="506"/>
      <c r="U718" s="506"/>
      <c r="V718" s="604"/>
      <c r="W718" s="506"/>
      <c r="X718" s="506"/>
      <c r="Y718" s="557"/>
      <c r="Z718" s="506"/>
      <c r="AA718" s="507"/>
      <c r="AB718" s="507"/>
      <c r="AC718" s="507"/>
      <c r="AD718" s="507"/>
      <c r="AE718" s="507"/>
      <c r="AF718" s="507"/>
      <c r="AG718" s="507"/>
      <c r="AH718" s="507"/>
      <c r="AI718" s="507"/>
      <c r="AJ718" s="507"/>
      <c r="AK718" s="507"/>
      <c r="AL718" s="507"/>
      <c r="AM718" s="507"/>
      <c r="AN718" s="507"/>
      <c r="AO718" s="507"/>
      <c r="AP718" s="507"/>
      <c r="AQ718" s="563"/>
      <c r="AR718" s="563"/>
      <c r="AS718" s="507"/>
      <c r="AT718" s="507"/>
      <c r="AU718" s="507"/>
      <c r="AV718" s="507"/>
      <c r="AW718" s="507"/>
      <c r="AX718" s="507"/>
      <c r="AY718" s="507"/>
      <c r="AZ718" s="507"/>
      <c r="BA718" s="507"/>
      <c r="BB718" s="507"/>
      <c r="BC718" s="507"/>
      <c r="BD718" s="507"/>
      <c r="BE718" s="507"/>
      <c r="BF718" s="507"/>
      <c r="BG718" s="507"/>
      <c r="BH718" s="507"/>
      <c r="BI718" s="507"/>
      <c r="BJ718" s="507"/>
      <c r="BK718" s="507"/>
      <c r="BL718" s="507"/>
      <c r="BM718" s="507"/>
    </row>
    <row r="719" spans="1:65" ht="27" customHeight="1" x14ac:dyDescent="0.2">
      <c r="A719" s="564"/>
      <c r="B719" s="507"/>
      <c r="C719" s="507"/>
      <c r="D719" s="507"/>
      <c r="E719" s="507"/>
      <c r="F719" s="507"/>
      <c r="G719" s="507"/>
      <c r="H719" s="506"/>
      <c r="I719" s="506"/>
      <c r="J719" s="506"/>
      <c r="K719" s="506"/>
      <c r="L719" s="506"/>
      <c r="M719" s="506"/>
      <c r="N719" s="506"/>
      <c r="O719" s="506"/>
      <c r="P719" s="557"/>
      <c r="Q719" s="506"/>
      <c r="R719" s="558"/>
      <c r="S719" s="506"/>
      <c r="T719" s="506"/>
      <c r="U719" s="506"/>
      <c r="V719" s="604"/>
      <c r="W719" s="506"/>
      <c r="X719" s="506"/>
      <c r="Y719" s="557"/>
      <c r="Z719" s="506"/>
      <c r="AA719" s="507"/>
      <c r="AB719" s="507"/>
      <c r="AC719" s="507"/>
      <c r="AD719" s="507"/>
      <c r="AE719" s="507"/>
      <c r="AF719" s="507"/>
      <c r="AG719" s="507"/>
      <c r="AH719" s="507"/>
      <c r="AI719" s="507"/>
      <c r="AJ719" s="507"/>
      <c r="AK719" s="507"/>
      <c r="AL719" s="507"/>
      <c r="AM719" s="507"/>
      <c r="AN719" s="507"/>
      <c r="AO719" s="507"/>
      <c r="AP719" s="507"/>
      <c r="AQ719" s="563"/>
      <c r="AR719" s="563"/>
      <c r="AS719" s="507"/>
      <c r="AT719" s="507"/>
      <c r="AU719" s="507"/>
      <c r="AV719" s="507"/>
      <c r="AW719" s="507"/>
      <c r="AX719" s="507"/>
      <c r="AY719" s="507"/>
      <c r="AZ719" s="507"/>
      <c r="BA719" s="507"/>
      <c r="BB719" s="507"/>
      <c r="BC719" s="507"/>
      <c r="BD719" s="507"/>
      <c r="BE719" s="507"/>
      <c r="BF719" s="507"/>
      <c r="BG719" s="507"/>
      <c r="BH719" s="507"/>
      <c r="BI719" s="507"/>
      <c r="BJ719" s="507"/>
      <c r="BK719" s="507"/>
      <c r="BL719" s="507"/>
      <c r="BM719" s="507"/>
    </row>
    <row r="720" spans="1:65" ht="27" customHeight="1" x14ac:dyDescent="0.2">
      <c r="A720" s="564"/>
      <c r="B720" s="507"/>
      <c r="C720" s="507"/>
      <c r="D720" s="507"/>
      <c r="E720" s="507"/>
      <c r="F720" s="507"/>
      <c r="G720" s="507"/>
      <c r="H720" s="506"/>
      <c r="I720" s="506"/>
      <c r="J720" s="506"/>
      <c r="K720" s="506"/>
      <c r="L720" s="506"/>
      <c r="M720" s="506"/>
      <c r="N720" s="506"/>
      <c r="O720" s="506"/>
      <c r="P720" s="557"/>
      <c r="Q720" s="506"/>
      <c r="R720" s="558"/>
      <c r="S720" s="506"/>
      <c r="T720" s="506"/>
      <c r="U720" s="506"/>
      <c r="V720" s="604"/>
      <c r="W720" s="506"/>
      <c r="X720" s="506"/>
      <c r="Y720" s="557"/>
      <c r="Z720" s="506"/>
      <c r="AA720" s="507"/>
      <c r="AB720" s="507"/>
      <c r="AC720" s="507"/>
      <c r="AD720" s="507"/>
      <c r="AE720" s="507"/>
      <c r="AF720" s="507"/>
      <c r="AG720" s="507"/>
      <c r="AH720" s="507"/>
      <c r="AI720" s="507"/>
      <c r="AJ720" s="507"/>
      <c r="AK720" s="507"/>
      <c r="AL720" s="507"/>
      <c r="AM720" s="507"/>
      <c r="AN720" s="507"/>
      <c r="AO720" s="507"/>
      <c r="AP720" s="507"/>
      <c r="AQ720" s="563"/>
      <c r="AR720" s="563"/>
      <c r="AS720" s="507"/>
      <c r="AT720" s="507"/>
      <c r="AU720" s="507"/>
      <c r="AV720" s="507"/>
      <c r="AW720" s="507"/>
      <c r="AX720" s="507"/>
      <c r="AY720" s="507"/>
      <c r="AZ720" s="507"/>
      <c r="BA720" s="507"/>
      <c r="BB720" s="507"/>
      <c r="BC720" s="507"/>
      <c r="BD720" s="507"/>
      <c r="BE720" s="507"/>
      <c r="BF720" s="507"/>
      <c r="BG720" s="507"/>
      <c r="BH720" s="507"/>
      <c r="BI720" s="507"/>
      <c r="BJ720" s="507"/>
      <c r="BK720" s="507"/>
      <c r="BL720" s="507"/>
      <c r="BM720" s="507"/>
    </row>
    <row r="721" spans="1:65" ht="27" customHeight="1" x14ac:dyDescent="0.2">
      <c r="A721" s="564"/>
      <c r="B721" s="507"/>
      <c r="C721" s="507"/>
      <c r="D721" s="507"/>
      <c r="E721" s="507"/>
      <c r="F721" s="507"/>
      <c r="G721" s="507"/>
      <c r="H721" s="506"/>
      <c r="I721" s="506"/>
      <c r="J721" s="506"/>
      <c r="K721" s="506"/>
      <c r="L721" s="506"/>
      <c r="M721" s="506"/>
      <c r="N721" s="506"/>
      <c r="O721" s="506"/>
      <c r="P721" s="557"/>
      <c r="Q721" s="506"/>
      <c r="R721" s="558"/>
      <c r="S721" s="506"/>
      <c r="T721" s="506"/>
      <c r="U721" s="506"/>
      <c r="V721" s="604"/>
      <c r="W721" s="506"/>
      <c r="X721" s="506"/>
      <c r="Y721" s="557"/>
      <c r="Z721" s="506"/>
      <c r="AA721" s="507"/>
      <c r="AB721" s="507"/>
      <c r="AC721" s="507"/>
      <c r="AD721" s="507"/>
      <c r="AE721" s="507"/>
      <c r="AF721" s="507"/>
      <c r="AG721" s="507"/>
      <c r="AH721" s="507"/>
      <c r="AI721" s="507"/>
      <c r="AJ721" s="507"/>
      <c r="AK721" s="507"/>
      <c r="AL721" s="507"/>
      <c r="AM721" s="507"/>
      <c r="AN721" s="507"/>
      <c r="AO721" s="507"/>
      <c r="AP721" s="507"/>
      <c r="AQ721" s="563"/>
      <c r="AR721" s="563"/>
      <c r="AS721" s="507"/>
      <c r="AT721" s="507"/>
      <c r="AU721" s="507"/>
      <c r="AV721" s="507"/>
      <c r="AW721" s="507"/>
      <c r="AX721" s="507"/>
      <c r="AY721" s="507"/>
      <c r="AZ721" s="507"/>
      <c r="BA721" s="507"/>
      <c r="BB721" s="507"/>
      <c r="BC721" s="507"/>
      <c r="BD721" s="507"/>
      <c r="BE721" s="507"/>
      <c r="BF721" s="507"/>
      <c r="BG721" s="507"/>
      <c r="BH721" s="507"/>
      <c r="BI721" s="507"/>
      <c r="BJ721" s="507"/>
      <c r="BK721" s="507"/>
      <c r="BL721" s="507"/>
      <c r="BM721" s="507"/>
    </row>
    <row r="722" spans="1:65" ht="27" customHeight="1" x14ac:dyDescent="0.2">
      <c r="A722" s="564"/>
      <c r="B722" s="507"/>
      <c r="C722" s="507"/>
      <c r="D722" s="507"/>
      <c r="E722" s="507"/>
      <c r="F722" s="507"/>
      <c r="G722" s="507"/>
      <c r="H722" s="506"/>
      <c r="I722" s="506"/>
      <c r="J722" s="506"/>
      <c r="K722" s="506"/>
      <c r="L722" s="506"/>
      <c r="M722" s="506"/>
      <c r="N722" s="506"/>
      <c r="O722" s="506"/>
      <c r="P722" s="557"/>
      <c r="Q722" s="506"/>
      <c r="R722" s="558"/>
      <c r="S722" s="506"/>
      <c r="T722" s="506"/>
      <c r="U722" s="506"/>
      <c r="V722" s="604"/>
      <c r="W722" s="506"/>
      <c r="X722" s="506"/>
      <c r="Y722" s="557"/>
      <c r="Z722" s="506"/>
      <c r="AA722" s="507"/>
      <c r="AB722" s="507"/>
      <c r="AC722" s="507"/>
      <c r="AD722" s="507"/>
      <c r="AE722" s="507"/>
      <c r="AF722" s="507"/>
      <c r="AG722" s="507"/>
      <c r="AH722" s="507"/>
      <c r="AI722" s="507"/>
      <c r="AJ722" s="507"/>
      <c r="AK722" s="507"/>
      <c r="AL722" s="507"/>
      <c r="AM722" s="507"/>
      <c r="AN722" s="507"/>
      <c r="AO722" s="507"/>
      <c r="AP722" s="507"/>
      <c r="AQ722" s="563"/>
      <c r="AR722" s="563"/>
      <c r="AS722" s="507"/>
      <c r="AT722" s="507"/>
      <c r="AU722" s="507"/>
      <c r="AV722" s="507"/>
      <c r="AW722" s="507"/>
      <c r="AX722" s="507"/>
      <c r="AY722" s="507"/>
      <c r="AZ722" s="507"/>
      <c r="BA722" s="507"/>
      <c r="BB722" s="507"/>
      <c r="BC722" s="507"/>
      <c r="BD722" s="507"/>
      <c r="BE722" s="507"/>
      <c r="BF722" s="507"/>
      <c r="BG722" s="507"/>
      <c r="BH722" s="507"/>
      <c r="BI722" s="507"/>
      <c r="BJ722" s="507"/>
      <c r="BK722" s="507"/>
      <c r="BL722" s="507"/>
      <c r="BM722" s="507"/>
    </row>
    <row r="723" spans="1:65" ht="27" customHeight="1" x14ac:dyDescent="0.2">
      <c r="A723" s="564"/>
      <c r="B723" s="507"/>
      <c r="C723" s="507"/>
      <c r="D723" s="507"/>
      <c r="E723" s="507"/>
      <c r="F723" s="507"/>
      <c r="G723" s="507"/>
      <c r="H723" s="506"/>
      <c r="I723" s="506"/>
      <c r="J723" s="506"/>
      <c r="K723" s="506"/>
      <c r="L723" s="506"/>
      <c r="M723" s="506"/>
      <c r="N723" s="506"/>
      <c r="O723" s="506"/>
      <c r="P723" s="557"/>
      <c r="Q723" s="506"/>
      <c r="R723" s="558"/>
      <c r="S723" s="506"/>
      <c r="T723" s="506"/>
      <c r="U723" s="506"/>
      <c r="V723" s="604"/>
      <c r="W723" s="506"/>
      <c r="X723" s="506"/>
      <c r="Y723" s="557"/>
      <c r="Z723" s="506"/>
      <c r="AA723" s="507"/>
      <c r="AB723" s="507"/>
      <c r="AC723" s="507"/>
      <c r="AD723" s="507"/>
      <c r="AE723" s="507"/>
      <c r="AF723" s="507"/>
      <c r="AG723" s="507"/>
      <c r="AH723" s="507"/>
      <c r="AI723" s="507"/>
      <c r="AJ723" s="507"/>
      <c r="AK723" s="507"/>
      <c r="AL723" s="507"/>
      <c r="AM723" s="507"/>
      <c r="AN723" s="507"/>
      <c r="AO723" s="507"/>
      <c r="AP723" s="507"/>
      <c r="AQ723" s="563"/>
      <c r="AR723" s="563"/>
      <c r="AS723" s="507"/>
      <c r="AT723" s="507"/>
      <c r="AU723" s="507"/>
      <c r="AV723" s="507"/>
      <c r="AW723" s="507"/>
      <c r="AX723" s="507"/>
      <c r="AY723" s="507"/>
      <c r="AZ723" s="507"/>
      <c r="BA723" s="507"/>
      <c r="BB723" s="507"/>
      <c r="BC723" s="507"/>
      <c r="BD723" s="507"/>
      <c r="BE723" s="507"/>
      <c r="BF723" s="507"/>
      <c r="BG723" s="507"/>
      <c r="BH723" s="507"/>
      <c r="BI723" s="507"/>
      <c r="BJ723" s="507"/>
      <c r="BK723" s="507"/>
      <c r="BL723" s="507"/>
      <c r="BM723" s="507"/>
    </row>
    <row r="724" spans="1:65" ht="27" customHeight="1" x14ac:dyDescent="0.2">
      <c r="A724" s="564"/>
      <c r="B724" s="507"/>
      <c r="C724" s="507"/>
      <c r="D724" s="507"/>
      <c r="E724" s="507"/>
      <c r="F724" s="507"/>
      <c r="G724" s="507"/>
      <c r="H724" s="506"/>
      <c r="I724" s="506"/>
      <c r="J724" s="506"/>
      <c r="K724" s="506"/>
      <c r="L724" s="506"/>
      <c r="M724" s="506"/>
      <c r="N724" s="506"/>
      <c r="O724" s="506"/>
      <c r="P724" s="557"/>
      <c r="Q724" s="506"/>
      <c r="R724" s="558"/>
      <c r="S724" s="506"/>
      <c r="T724" s="506"/>
      <c r="U724" s="506"/>
      <c r="V724" s="604"/>
      <c r="W724" s="506"/>
      <c r="X724" s="506"/>
      <c r="Y724" s="557"/>
      <c r="Z724" s="506"/>
      <c r="AA724" s="507"/>
      <c r="AB724" s="507"/>
      <c r="AC724" s="507"/>
      <c r="AD724" s="507"/>
      <c r="AE724" s="507"/>
      <c r="AF724" s="507"/>
      <c r="AG724" s="507"/>
      <c r="AH724" s="507"/>
      <c r="AI724" s="507"/>
      <c r="AJ724" s="507"/>
      <c r="AK724" s="507"/>
      <c r="AL724" s="507"/>
      <c r="AM724" s="507"/>
      <c r="AN724" s="507"/>
      <c r="AO724" s="507"/>
      <c r="AP724" s="507"/>
      <c r="AQ724" s="563"/>
      <c r="AR724" s="563"/>
      <c r="AS724" s="507"/>
      <c r="AT724" s="507"/>
      <c r="AU724" s="507"/>
      <c r="AV724" s="507"/>
      <c r="AW724" s="507"/>
      <c r="AX724" s="507"/>
      <c r="AY724" s="507"/>
      <c r="AZ724" s="507"/>
      <c r="BA724" s="507"/>
      <c r="BB724" s="507"/>
      <c r="BC724" s="507"/>
      <c r="BD724" s="507"/>
      <c r="BE724" s="507"/>
      <c r="BF724" s="507"/>
      <c r="BG724" s="507"/>
      <c r="BH724" s="507"/>
      <c r="BI724" s="507"/>
      <c r="BJ724" s="507"/>
      <c r="BK724" s="507"/>
      <c r="BL724" s="507"/>
      <c r="BM724" s="507"/>
    </row>
    <row r="725" spans="1:65" ht="27" customHeight="1" x14ac:dyDescent="0.2">
      <c r="A725" s="564"/>
      <c r="B725" s="507"/>
      <c r="C725" s="507"/>
      <c r="D725" s="507"/>
      <c r="E725" s="507"/>
      <c r="F725" s="507"/>
      <c r="G725" s="507"/>
      <c r="H725" s="506"/>
      <c r="I725" s="506"/>
      <c r="J725" s="506"/>
      <c r="K725" s="506"/>
      <c r="L725" s="506"/>
      <c r="M725" s="506"/>
      <c r="N725" s="506"/>
      <c r="O725" s="506"/>
      <c r="P725" s="557"/>
      <c r="Q725" s="506"/>
      <c r="R725" s="558"/>
      <c r="S725" s="506"/>
      <c r="T725" s="506"/>
      <c r="U725" s="506"/>
      <c r="V725" s="604"/>
      <c r="W725" s="506"/>
      <c r="X725" s="506"/>
      <c r="Y725" s="557"/>
      <c r="Z725" s="506"/>
      <c r="AA725" s="507"/>
      <c r="AB725" s="507"/>
      <c r="AC725" s="507"/>
      <c r="AD725" s="507"/>
      <c r="AE725" s="507"/>
      <c r="AF725" s="507"/>
      <c r="AG725" s="507"/>
      <c r="AH725" s="507"/>
      <c r="AI725" s="507"/>
      <c r="AJ725" s="507"/>
      <c r="AK725" s="507"/>
      <c r="AL725" s="507"/>
      <c r="AM725" s="507"/>
      <c r="AN725" s="507"/>
      <c r="AO725" s="507"/>
      <c r="AP725" s="507"/>
      <c r="AQ725" s="563"/>
      <c r="AR725" s="563"/>
      <c r="AS725" s="507"/>
      <c r="AT725" s="507"/>
      <c r="AU725" s="507"/>
      <c r="AV725" s="507"/>
      <c r="AW725" s="507"/>
      <c r="AX725" s="507"/>
      <c r="AY725" s="507"/>
      <c r="AZ725" s="507"/>
      <c r="BA725" s="507"/>
      <c r="BB725" s="507"/>
      <c r="BC725" s="507"/>
      <c r="BD725" s="507"/>
      <c r="BE725" s="507"/>
      <c r="BF725" s="507"/>
      <c r="BG725" s="507"/>
      <c r="BH725" s="507"/>
      <c r="BI725" s="507"/>
      <c r="BJ725" s="507"/>
      <c r="BK725" s="507"/>
      <c r="BL725" s="507"/>
      <c r="BM725" s="507"/>
    </row>
    <row r="726" spans="1:65" ht="27" customHeight="1" x14ac:dyDescent="0.2">
      <c r="A726" s="564"/>
      <c r="B726" s="507"/>
      <c r="C726" s="507"/>
      <c r="D726" s="507"/>
      <c r="E726" s="507"/>
      <c r="F726" s="507"/>
      <c r="G726" s="507"/>
      <c r="H726" s="506"/>
      <c r="I726" s="506"/>
      <c r="J726" s="506"/>
      <c r="K726" s="506"/>
      <c r="L726" s="506"/>
      <c r="M726" s="506"/>
      <c r="N726" s="506"/>
      <c r="O726" s="506"/>
      <c r="P726" s="557"/>
      <c r="Q726" s="506"/>
      <c r="R726" s="558"/>
      <c r="S726" s="506"/>
      <c r="T726" s="506"/>
      <c r="U726" s="506"/>
      <c r="V726" s="604"/>
      <c r="W726" s="506"/>
      <c r="X726" s="506"/>
      <c r="Y726" s="557"/>
      <c r="Z726" s="506"/>
      <c r="AA726" s="507"/>
      <c r="AB726" s="507"/>
      <c r="AC726" s="507"/>
      <c r="AD726" s="507"/>
      <c r="AE726" s="507"/>
      <c r="AF726" s="507"/>
      <c r="AG726" s="507"/>
      <c r="AH726" s="507"/>
      <c r="AI726" s="507"/>
      <c r="AJ726" s="507"/>
      <c r="AK726" s="507"/>
      <c r="AL726" s="507"/>
      <c r="AM726" s="507"/>
      <c r="AN726" s="507"/>
      <c r="AO726" s="507"/>
      <c r="AP726" s="507"/>
      <c r="AQ726" s="563"/>
      <c r="AR726" s="563"/>
      <c r="AS726" s="507"/>
      <c r="AT726" s="507"/>
      <c r="AU726" s="507"/>
      <c r="AV726" s="507"/>
      <c r="AW726" s="507"/>
      <c r="AX726" s="507"/>
      <c r="AY726" s="507"/>
      <c r="AZ726" s="507"/>
      <c r="BA726" s="507"/>
      <c r="BB726" s="507"/>
      <c r="BC726" s="507"/>
      <c r="BD726" s="507"/>
      <c r="BE726" s="507"/>
      <c r="BF726" s="507"/>
      <c r="BG726" s="507"/>
      <c r="BH726" s="507"/>
      <c r="BI726" s="507"/>
      <c r="BJ726" s="507"/>
      <c r="BK726" s="507"/>
      <c r="BL726" s="507"/>
      <c r="BM726" s="507"/>
    </row>
    <row r="727" spans="1:65" ht="27" customHeight="1" x14ac:dyDescent="0.2">
      <c r="A727" s="564"/>
      <c r="B727" s="507"/>
      <c r="C727" s="507"/>
      <c r="D727" s="507"/>
      <c r="E727" s="507"/>
      <c r="F727" s="507"/>
      <c r="G727" s="507"/>
      <c r="H727" s="506"/>
      <c r="I727" s="506"/>
      <c r="J727" s="506"/>
      <c r="K727" s="506"/>
      <c r="L727" s="506"/>
      <c r="M727" s="506"/>
      <c r="N727" s="506"/>
      <c r="O727" s="506"/>
      <c r="P727" s="557"/>
      <c r="Q727" s="506"/>
      <c r="R727" s="558"/>
      <c r="S727" s="506"/>
      <c r="T727" s="506"/>
      <c r="U727" s="506"/>
      <c r="V727" s="604"/>
      <c r="W727" s="506"/>
      <c r="X727" s="506"/>
      <c r="Y727" s="557"/>
      <c r="Z727" s="506"/>
      <c r="AA727" s="507"/>
      <c r="AB727" s="507"/>
      <c r="AC727" s="507"/>
      <c r="AD727" s="507"/>
      <c r="AE727" s="507"/>
      <c r="AF727" s="507"/>
      <c r="AG727" s="507"/>
      <c r="AH727" s="507"/>
      <c r="AI727" s="507"/>
      <c r="AJ727" s="507"/>
      <c r="AK727" s="507"/>
      <c r="AL727" s="507"/>
      <c r="AM727" s="507"/>
      <c r="AN727" s="507"/>
      <c r="AO727" s="507"/>
      <c r="AP727" s="507"/>
      <c r="AQ727" s="563"/>
      <c r="AR727" s="563"/>
      <c r="AS727" s="507"/>
      <c r="AT727" s="507"/>
      <c r="AU727" s="507"/>
      <c r="AV727" s="507"/>
      <c r="AW727" s="507"/>
      <c r="AX727" s="507"/>
      <c r="AY727" s="507"/>
      <c r="AZ727" s="507"/>
      <c r="BA727" s="507"/>
      <c r="BB727" s="507"/>
      <c r="BC727" s="507"/>
      <c r="BD727" s="507"/>
      <c r="BE727" s="507"/>
      <c r="BF727" s="507"/>
      <c r="BG727" s="507"/>
      <c r="BH727" s="507"/>
      <c r="BI727" s="507"/>
      <c r="BJ727" s="507"/>
      <c r="BK727" s="507"/>
      <c r="BL727" s="507"/>
      <c r="BM727" s="507"/>
    </row>
    <row r="728" spans="1:65" ht="27" customHeight="1" x14ac:dyDescent="0.2">
      <c r="A728" s="564"/>
      <c r="B728" s="507"/>
      <c r="C728" s="507"/>
      <c r="D728" s="507"/>
      <c r="E728" s="507"/>
      <c r="F728" s="507"/>
      <c r="G728" s="507"/>
      <c r="H728" s="506"/>
      <c r="I728" s="506"/>
      <c r="J728" s="506"/>
      <c r="K728" s="506"/>
      <c r="L728" s="506"/>
      <c r="M728" s="506"/>
      <c r="N728" s="506"/>
      <c r="O728" s="506"/>
      <c r="P728" s="557"/>
      <c r="Q728" s="506"/>
      <c r="R728" s="558"/>
      <c r="S728" s="506"/>
      <c r="T728" s="506"/>
      <c r="U728" s="506"/>
      <c r="V728" s="604"/>
      <c r="W728" s="506"/>
      <c r="X728" s="506"/>
      <c r="Y728" s="557"/>
      <c r="Z728" s="506"/>
      <c r="AA728" s="507"/>
      <c r="AB728" s="507"/>
      <c r="AC728" s="507"/>
      <c r="AD728" s="507"/>
      <c r="AE728" s="507"/>
      <c r="AF728" s="507"/>
      <c r="AG728" s="507"/>
      <c r="AH728" s="507"/>
      <c r="AI728" s="507"/>
      <c r="AJ728" s="507"/>
      <c r="AK728" s="507"/>
      <c r="AL728" s="507"/>
      <c r="AM728" s="507"/>
      <c r="AN728" s="507"/>
      <c r="AO728" s="507"/>
      <c r="AP728" s="507"/>
      <c r="AQ728" s="563"/>
      <c r="AR728" s="563"/>
      <c r="AS728" s="507"/>
      <c r="AT728" s="507"/>
      <c r="AU728" s="507"/>
      <c r="AV728" s="507"/>
      <c r="AW728" s="507"/>
      <c r="AX728" s="507"/>
      <c r="AY728" s="507"/>
      <c r="AZ728" s="507"/>
      <c r="BA728" s="507"/>
      <c r="BB728" s="507"/>
      <c r="BC728" s="507"/>
      <c r="BD728" s="507"/>
      <c r="BE728" s="507"/>
      <c r="BF728" s="507"/>
      <c r="BG728" s="507"/>
      <c r="BH728" s="507"/>
      <c r="BI728" s="507"/>
      <c r="BJ728" s="507"/>
      <c r="BK728" s="507"/>
      <c r="BL728" s="507"/>
      <c r="BM728" s="507"/>
    </row>
    <row r="729" spans="1:65" ht="27" customHeight="1" x14ac:dyDescent="0.2">
      <c r="A729" s="564"/>
      <c r="B729" s="507"/>
      <c r="C729" s="507"/>
      <c r="D729" s="507"/>
      <c r="E729" s="507"/>
      <c r="F729" s="507"/>
      <c r="G729" s="507"/>
      <c r="H729" s="506"/>
      <c r="I729" s="506"/>
      <c r="J729" s="506"/>
      <c r="K729" s="506"/>
      <c r="L729" s="506"/>
      <c r="M729" s="506"/>
      <c r="N729" s="506"/>
      <c r="O729" s="506"/>
      <c r="P729" s="557"/>
      <c r="Q729" s="506"/>
      <c r="R729" s="558"/>
      <c r="S729" s="506"/>
      <c r="T729" s="506"/>
      <c r="U729" s="506"/>
      <c r="V729" s="604"/>
      <c r="W729" s="506"/>
      <c r="X729" s="506"/>
      <c r="Y729" s="557"/>
      <c r="Z729" s="506"/>
      <c r="AA729" s="507"/>
      <c r="AB729" s="507"/>
      <c r="AC729" s="507"/>
      <c r="AD729" s="507"/>
      <c r="AE729" s="507"/>
      <c r="AF729" s="507"/>
      <c r="AG729" s="507"/>
      <c r="AH729" s="507"/>
      <c r="AI729" s="507"/>
      <c r="AJ729" s="507"/>
      <c r="AK729" s="507"/>
      <c r="AL729" s="507"/>
      <c r="AM729" s="507"/>
      <c r="AN729" s="507"/>
      <c r="AO729" s="507"/>
      <c r="AP729" s="507"/>
      <c r="AQ729" s="563"/>
      <c r="AR729" s="563"/>
      <c r="AS729" s="507"/>
      <c r="AT729" s="507"/>
      <c r="AU729" s="507"/>
      <c r="AV729" s="507"/>
      <c r="AW729" s="507"/>
      <c r="AX729" s="507"/>
      <c r="AY729" s="507"/>
      <c r="AZ729" s="507"/>
      <c r="BA729" s="507"/>
      <c r="BB729" s="507"/>
      <c r="BC729" s="507"/>
      <c r="BD729" s="507"/>
      <c r="BE729" s="507"/>
      <c r="BF729" s="507"/>
      <c r="BG729" s="507"/>
      <c r="BH729" s="507"/>
      <c r="BI729" s="507"/>
      <c r="BJ729" s="507"/>
      <c r="BK729" s="507"/>
      <c r="BL729" s="507"/>
      <c r="BM729" s="507"/>
    </row>
    <row r="730" spans="1:65" ht="27" customHeight="1" x14ac:dyDescent="0.2">
      <c r="A730" s="564"/>
      <c r="B730" s="507"/>
      <c r="C730" s="507"/>
      <c r="D730" s="507"/>
      <c r="E730" s="507"/>
      <c r="F730" s="507"/>
      <c r="G730" s="507"/>
      <c r="H730" s="506"/>
      <c r="I730" s="506"/>
      <c r="J730" s="506"/>
      <c r="K730" s="506"/>
      <c r="L730" s="506"/>
      <c r="M730" s="506"/>
      <c r="N730" s="506"/>
      <c r="O730" s="506"/>
      <c r="P730" s="557"/>
      <c r="Q730" s="506"/>
      <c r="R730" s="558"/>
      <c r="S730" s="506"/>
      <c r="T730" s="506"/>
      <c r="U730" s="506"/>
      <c r="V730" s="604"/>
      <c r="W730" s="506"/>
      <c r="X730" s="506"/>
      <c r="Y730" s="557"/>
      <c r="Z730" s="506"/>
      <c r="AA730" s="507"/>
      <c r="AB730" s="507"/>
      <c r="AC730" s="507"/>
      <c r="AD730" s="507"/>
      <c r="AE730" s="507"/>
      <c r="AF730" s="507"/>
      <c r="AG730" s="507"/>
      <c r="AH730" s="507"/>
      <c r="AI730" s="507"/>
      <c r="AJ730" s="507"/>
      <c r="AK730" s="507"/>
      <c r="AL730" s="507"/>
      <c r="AM730" s="507"/>
      <c r="AN730" s="507"/>
      <c r="AO730" s="507"/>
      <c r="AP730" s="507"/>
      <c r="AQ730" s="563"/>
      <c r="AR730" s="563"/>
      <c r="AS730" s="507"/>
      <c r="AT730" s="507"/>
      <c r="AU730" s="507"/>
      <c r="AV730" s="507"/>
      <c r="AW730" s="507"/>
      <c r="AX730" s="507"/>
      <c r="AY730" s="507"/>
      <c r="AZ730" s="507"/>
      <c r="BA730" s="507"/>
      <c r="BB730" s="507"/>
      <c r="BC730" s="507"/>
      <c r="BD730" s="507"/>
      <c r="BE730" s="507"/>
      <c r="BF730" s="507"/>
      <c r="BG730" s="507"/>
      <c r="BH730" s="507"/>
      <c r="BI730" s="507"/>
      <c r="BJ730" s="507"/>
      <c r="BK730" s="507"/>
      <c r="BL730" s="507"/>
      <c r="BM730" s="507"/>
    </row>
    <row r="731" spans="1:65" ht="27" customHeight="1" x14ac:dyDescent="0.2">
      <c r="A731" s="564"/>
      <c r="B731" s="507"/>
      <c r="C731" s="507"/>
      <c r="D731" s="507"/>
      <c r="E731" s="507"/>
      <c r="F731" s="507"/>
      <c r="G731" s="507"/>
      <c r="H731" s="506"/>
      <c r="I731" s="506"/>
      <c r="J731" s="506"/>
      <c r="K731" s="506"/>
      <c r="L731" s="506"/>
      <c r="M731" s="506"/>
      <c r="N731" s="506"/>
      <c r="O731" s="506"/>
      <c r="P731" s="557"/>
      <c r="Q731" s="506"/>
      <c r="R731" s="558"/>
      <c r="S731" s="506"/>
      <c r="T731" s="506"/>
      <c r="U731" s="506"/>
      <c r="V731" s="604"/>
      <c r="W731" s="506"/>
      <c r="X731" s="506"/>
      <c r="Y731" s="557"/>
      <c r="Z731" s="506"/>
      <c r="AA731" s="507"/>
      <c r="AB731" s="507"/>
      <c r="AC731" s="507"/>
      <c r="AD731" s="507"/>
      <c r="AE731" s="507"/>
      <c r="AF731" s="507"/>
      <c r="AG731" s="507"/>
      <c r="AH731" s="507"/>
      <c r="AI731" s="507"/>
      <c r="AJ731" s="507"/>
      <c r="AK731" s="507"/>
      <c r="AL731" s="507"/>
      <c r="AM731" s="507"/>
      <c r="AN731" s="507"/>
      <c r="AO731" s="507"/>
      <c r="AP731" s="507"/>
      <c r="AQ731" s="563"/>
      <c r="AR731" s="563"/>
      <c r="AS731" s="507"/>
      <c r="AT731" s="507"/>
      <c r="AU731" s="507"/>
      <c r="AV731" s="507"/>
      <c r="AW731" s="507"/>
      <c r="AX731" s="507"/>
      <c r="AY731" s="507"/>
      <c r="AZ731" s="507"/>
      <c r="BA731" s="507"/>
      <c r="BB731" s="507"/>
      <c r="BC731" s="507"/>
      <c r="BD731" s="507"/>
      <c r="BE731" s="507"/>
      <c r="BF731" s="507"/>
      <c r="BG731" s="507"/>
      <c r="BH731" s="507"/>
      <c r="BI731" s="507"/>
      <c r="BJ731" s="507"/>
      <c r="BK731" s="507"/>
      <c r="BL731" s="507"/>
      <c r="BM731" s="507"/>
    </row>
    <row r="732" spans="1:65" ht="27" customHeight="1" x14ac:dyDescent="0.2">
      <c r="A732" s="564"/>
      <c r="B732" s="507"/>
      <c r="C732" s="507"/>
      <c r="D732" s="507"/>
      <c r="E732" s="507"/>
      <c r="F732" s="507"/>
      <c r="G732" s="507"/>
      <c r="H732" s="506"/>
      <c r="I732" s="506"/>
      <c r="J732" s="506"/>
      <c r="K732" s="506"/>
      <c r="L732" s="506"/>
      <c r="M732" s="506"/>
      <c r="N732" s="506"/>
      <c r="O732" s="506"/>
      <c r="P732" s="557"/>
      <c r="Q732" s="506"/>
      <c r="R732" s="558"/>
      <c r="S732" s="506"/>
      <c r="T732" s="506"/>
      <c r="U732" s="506"/>
      <c r="V732" s="604"/>
      <c r="W732" s="506"/>
      <c r="X732" s="506"/>
      <c r="Y732" s="557"/>
      <c r="Z732" s="506"/>
      <c r="AA732" s="507"/>
      <c r="AB732" s="507"/>
      <c r="AC732" s="507"/>
      <c r="AD732" s="507"/>
      <c r="AE732" s="507"/>
      <c r="AF732" s="507"/>
      <c r="AG732" s="507"/>
      <c r="AH732" s="507"/>
      <c r="AI732" s="507"/>
      <c r="AJ732" s="507"/>
      <c r="AK732" s="507"/>
      <c r="AL732" s="507"/>
      <c r="AM732" s="507"/>
      <c r="AN732" s="507"/>
      <c r="AO732" s="507"/>
      <c r="AP732" s="507"/>
      <c r="AQ732" s="563"/>
      <c r="AR732" s="563"/>
      <c r="AS732" s="507"/>
      <c r="AT732" s="507"/>
      <c r="AU732" s="507"/>
      <c r="AV732" s="507"/>
      <c r="AW732" s="507"/>
      <c r="AX732" s="507"/>
      <c r="AY732" s="507"/>
      <c r="AZ732" s="507"/>
      <c r="BA732" s="507"/>
      <c r="BB732" s="507"/>
      <c r="BC732" s="507"/>
      <c r="BD732" s="507"/>
      <c r="BE732" s="507"/>
      <c r="BF732" s="507"/>
      <c r="BG732" s="507"/>
      <c r="BH732" s="507"/>
      <c r="BI732" s="507"/>
      <c r="BJ732" s="507"/>
      <c r="BK732" s="507"/>
      <c r="BL732" s="507"/>
      <c r="BM732" s="507"/>
    </row>
    <row r="733" spans="1:65" ht="27" customHeight="1" x14ac:dyDescent="0.2">
      <c r="A733" s="564"/>
      <c r="B733" s="507"/>
      <c r="C733" s="507"/>
      <c r="D733" s="507"/>
      <c r="E733" s="507"/>
      <c r="F733" s="507"/>
      <c r="G733" s="507"/>
      <c r="H733" s="506"/>
      <c r="I733" s="506"/>
      <c r="J733" s="506"/>
      <c r="K733" s="506"/>
      <c r="L733" s="506"/>
      <c r="M733" s="506"/>
      <c r="N733" s="506"/>
      <c r="O733" s="506"/>
      <c r="P733" s="557"/>
      <c r="Q733" s="506"/>
      <c r="R733" s="558"/>
      <c r="S733" s="506"/>
      <c r="T733" s="506"/>
      <c r="U733" s="506"/>
      <c r="V733" s="604"/>
      <c r="W733" s="506"/>
      <c r="X733" s="506"/>
      <c r="Y733" s="557"/>
      <c r="Z733" s="506"/>
      <c r="AA733" s="507"/>
      <c r="AB733" s="507"/>
      <c r="AC733" s="507"/>
      <c r="AD733" s="507"/>
      <c r="AE733" s="507"/>
      <c r="AF733" s="507"/>
      <c r="AG733" s="507"/>
      <c r="AH733" s="507"/>
      <c r="AI733" s="507"/>
      <c r="AJ733" s="507"/>
      <c r="AK733" s="507"/>
      <c r="AL733" s="507"/>
      <c r="AM733" s="507"/>
      <c r="AN733" s="507"/>
      <c r="AO733" s="507"/>
      <c r="AP733" s="507"/>
      <c r="AQ733" s="563"/>
      <c r="AR733" s="563"/>
      <c r="AS733" s="507"/>
      <c r="AT733" s="507"/>
      <c r="AU733" s="507"/>
      <c r="AV733" s="507"/>
      <c r="AW733" s="507"/>
      <c r="AX733" s="507"/>
      <c r="AY733" s="507"/>
      <c r="AZ733" s="507"/>
      <c r="BA733" s="507"/>
      <c r="BB733" s="507"/>
      <c r="BC733" s="507"/>
      <c r="BD733" s="507"/>
      <c r="BE733" s="507"/>
      <c r="BF733" s="507"/>
      <c r="BG733" s="507"/>
      <c r="BH733" s="507"/>
      <c r="BI733" s="507"/>
      <c r="BJ733" s="507"/>
      <c r="BK733" s="507"/>
      <c r="BL733" s="507"/>
      <c r="BM733" s="507"/>
    </row>
    <row r="734" spans="1:65" ht="27" customHeight="1" x14ac:dyDescent="0.2">
      <c r="A734" s="564"/>
      <c r="B734" s="507"/>
      <c r="C734" s="507"/>
      <c r="D734" s="507"/>
      <c r="E734" s="507"/>
      <c r="F734" s="507"/>
      <c r="G734" s="507"/>
      <c r="H734" s="506"/>
      <c r="I734" s="506"/>
      <c r="J734" s="506"/>
      <c r="K734" s="506"/>
      <c r="L734" s="506"/>
      <c r="M734" s="506"/>
      <c r="N734" s="506"/>
      <c r="O734" s="506"/>
      <c r="P734" s="557"/>
      <c r="Q734" s="506"/>
      <c r="R734" s="558"/>
      <c r="S734" s="506"/>
      <c r="T734" s="506"/>
      <c r="U734" s="506"/>
      <c r="V734" s="604"/>
      <c r="W734" s="506"/>
      <c r="X734" s="506"/>
      <c r="Y734" s="557"/>
      <c r="Z734" s="506"/>
      <c r="AA734" s="507"/>
      <c r="AB734" s="507"/>
      <c r="AC734" s="507"/>
      <c r="AD734" s="507"/>
      <c r="AE734" s="507"/>
      <c r="AF734" s="507"/>
      <c r="AG734" s="507"/>
      <c r="AH734" s="507"/>
      <c r="AI734" s="507"/>
      <c r="AJ734" s="507"/>
      <c r="AK734" s="507"/>
      <c r="AL734" s="507"/>
      <c r="AM734" s="507"/>
      <c r="AN734" s="507"/>
      <c r="AO734" s="507"/>
      <c r="AP734" s="507"/>
      <c r="AQ734" s="563"/>
      <c r="AR734" s="563"/>
      <c r="AS734" s="507"/>
      <c r="AT734" s="507"/>
      <c r="AU734" s="507"/>
      <c r="AV734" s="507"/>
      <c r="AW734" s="507"/>
      <c r="AX734" s="507"/>
      <c r="AY734" s="507"/>
      <c r="AZ734" s="507"/>
      <c r="BA734" s="507"/>
      <c r="BB734" s="507"/>
      <c r="BC734" s="507"/>
      <c r="BD734" s="507"/>
      <c r="BE734" s="507"/>
      <c r="BF734" s="507"/>
      <c r="BG734" s="507"/>
      <c r="BH734" s="507"/>
      <c r="BI734" s="507"/>
      <c r="BJ734" s="507"/>
      <c r="BK734" s="507"/>
      <c r="BL734" s="507"/>
      <c r="BM734" s="507"/>
    </row>
    <row r="735" spans="1:65" ht="27" customHeight="1" x14ac:dyDescent="0.2">
      <c r="A735" s="564"/>
      <c r="B735" s="507"/>
      <c r="C735" s="507"/>
      <c r="D735" s="507"/>
      <c r="E735" s="507"/>
      <c r="F735" s="507"/>
      <c r="G735" s="507"/>
      <c r="H735" s="506"/>
      <c r="I735" s="506"/>
      <c r="J735" s="506"/>
      <c r="K735" s="506"/>
      <c r="L735" s="506"/>
      <c r="M735" s="506"/>
      <c r="N735" s="506"/>
      <c r="O735" s="506"/>
      <c r="P735" s="557"/>
      <c r="Q735" s="506"/>
      <c r="R735" s="558"/>
      <c r="S735" s="506"/>
      <c r="T735" s="506"/>
      <c r="U735" s="506"/>
      <c r="V735" s="604"/>
      <c r="W735" s="506"/>
      <c r="X735" s="506"/>
      <c r="Y735" s="557"/>
      <c r="Z735" s="506"/>
      <c r="AA735" s="507"/>
      <c r="AB735" s="507"/>
      <c r="AC735" s="507"/>
      <c r="AD735" s="507"/>
      <c r="AE735" s="507"/>
      <c r="AF735" s="507"/>
      <c r="AG735" s="507"/>
      <c r="AH735" s="507"/>
      <c r="AI735" s="507"/>
      <c r="AJ735" s="507"/>
      <c r="AK735" s="507"/>
      <c r="AL735" s="507"/>
      <c r="AM735" s="507"/>
      <c r="AN735" s="507"/>
      <c r="AO735" s="507"/>
      <c r="AP735" s="507"/>
      <c r="AQ735" s="563"/>
      <c r="AR735" s="563"/>
      <c r="AS735" s="507"/>
      <c r="AT735" s="507"/>
      <c r="AU735" s="507"/>
      <c r="AV735" s="507"/>
      <c r="AW735" s="507"/>
      <c r="AX735" s="507"/>
      <c r="AY735" s="507"/>
      <c r="AZ735" s="507"/>
      <c r="BA735" s="507"/>
      <c r="BB735" s="507"/>
      <c r="BC735" s="507"/>
      <c r="BD735" s="507"/>
      <c r="BE735" s="507"/>
      <c r="BF735" s="507"/>
      <c r="BG735" s="507"/>
      <c r="BH735" s="507"/>
      <c r="BI735" s="507"/>
      <c r="BJ735" s="507"/>
      <c r="BK735" s="507"/>
      <c r="BL735" s="507"/>
      <c r="BM735" s="507"/>
    </row>
    <row r="736" spans="1:65" ht="27" customHeight="1" x14ac:dyDescent="0.2">
      <c r="A736" s="564"/>
      <c r="B736" s="507"/>
      <c r="C736" s="507"/>
      <c r="D736" s="507"/>
      <c r="E736" s="507"/>
      <c r="F736" s="507"/>
      <c r="G736" s="507"/>
      <c r="H736" s="506"/>
      <c r="I736" s="506"/>
      <c r="J736" s="506"/>
      <c r="K736" s="506"/>
      <c r="L736" s="506"/>
      <c r="M736" s="506"/>
      <c r="N736" s="506"/>
      <c r="O736" s="506"/>
      <c r="P736" s="557"/>
      <c r="Q736" s="506"/>
      <c r="R736" s="558"/>
      <c r="S736" s="506"/>
      <c r="T736" s="506"/>
      <c r="U736" s="506"/>
      <c r="V736" s="604"/>
      <c r="W736" s="506"/>
      <c r="X736" s="506"/>
      <c r="Y736" s="557"/>
      <c r="Z736" s="506"/>
      <c r="AA736" s="507"/>
      <c r="AB736" s="507"/>
      <c r="AC736" s="507"/>
      <c r="AD736" s="507"/>
      <c r="AE736" s="507"/>
      <c r="AF736" s="507"/>
      <c r="AG736" s="507"/>
      <c r="AH736" s="507"/>
      <c r="AI736" s="507"/>
      <c r="AJ736" s="507"/>
      <c r="AK736" s="507"/>
      <c r="AL736" s="507"/>
      <c r="AM736" s="507"/>
      <c r="AN736" s="507"/>
      <c r="AO736" s="507"/>
      <c r="AP736" s="507"/>
      <c r="AQ736" s="563"/>
      <c r="AR736" s="563"/>
      <c r="AS736" s="507"/>
      <c r="AT736" s="507"/>
      <c r="AU736" s="507"/>
      <c r="AV736" s="507"/>
      <c r="AW736" s="507"/>
      <c r="AX736" s="507"/>
      <c r="AY736" s="507"/>
      <c r="AZ736" s="507"/>
      <c r="BA736" s="507"/>
      <c r="BB736" s="507"/>
      <c r="BC736" s="507"/>
      <c r="BD736" s="507"/>
      <c r="BE736" s="507"/>
      <c r="BF736" s="507"/>
      <c r="BG736" s="507"/>
      <c r="BH736" s="507"/>
      <c r="BI736" s="507"/>
      <c r="BJ736" s="507"/>
      <c r="BK736" s="507"/>
      <c r="BL736" s="507"/>
      <c r="BM736" s="507"/>
    </row>
    <row r="737" spans="1:65" ht="27" customHeight="1" x14ac:dyDescent="0.2">
      <c r="A737" s="564"/>
      <c r="B737" s="507"/>
      <c r="C737" s="507"/>
      <c r="D737" s="507"/>
      <c r="E737" s="507"/>
      <c r="F737" s="507"/>
      <c r="G737" s="507"/>
      <c r="H737" s="506"/>
      <c r="I737" s="506"/>
      <c r="J737" s="506"/>
      <c r="K737" s="506"/>
      <c r="L737" s="506"/>
      <c r="M737" s="506"/>
      <c r="N737" s="506"/>
      <c r="O737" s="506"/>
      <c r="P737" s="557"/>
      <c r="Q737" s="506"/>
      <c r="R737" s="558"/>
      <c r="S737" s="506"/>
      <c r="T737" s="506"/>
      <c r="U737" s="506"/>
      <c r="V737" s="604"/>
      <c r="W737" s="506"/>
      <c r="X737" s="506"/>
      <c r="Y737" s="557"/>
      <c r="Z737" s="506"/>
      <c r="AA737" s="507"/>
      <c r="AB737" s="507"/>
      <c r="AC737" s="507"/>
      <c r="AD737" s="507"/>
      <c r="AE737" s="507"/>
      <c r="AF737" s="507"/>
      <c r="AG737" s="507"/>
      <c r="AH737" s="507"/>
      <c r="AI737" s="507"/>
      <c r="AJ737" s="507"/>
      <c r="AK737" s="507"/>
      <c r="AL737" s="507"/>
      <c r="AM737" s="507"/>
      <c r="AN737" s="507"/>
      <c r="AO737" s="507"/>
      <c r="AP737" s="507"/>
      <c r="AQ737" s="563"/>
      <c r="AR737" s="563"/>
      <c r="AS737" s="507"/>
      <c r="AT737" s="507"/>
      <c r="AU737" s="507"/>
      <c r="AV737" s="507"/>
      <c r="AW737" s="507"/>
      <c r="AX737" s="507"/>
      <c r="AY737" s="507"/>
      <c r="AZ737" s="507"/>
      <c r="BA737" s="507"/>
      <c r="BB737" s="507"/>
      <c r="BC737" s="507"/>
      <c r="BD737" s="507"/>
      <c r="BE737" s="507"/>
      <c r="BF737" s="507"/>
      <c r="BG737" s="507"/>
      <c r="BH737" s="507"/>
      <c r="BI737" s="507"/>
      <c r="BJ737" s="507"/>
      <c r="BK737" s="507"/>
      <c r="BL737" s="507"/>
      <c r="BM737" s="507"/>
    </row>
    <row r="738" spans="1:65" ht="27" customHeight="1" x14ac:dyDescent="0.2">
      <c r="A738" s="564"/>
      <c r="B738" s="507"/>
      <c r="C738" s="507"/>
      <c r="D738" s="507"/>
      <c r="E738" s="507"/>
      <c r="F738" s="507"/>
      <c r="G738" s="507"/>
      <c r="H738" s="506"/>
      <c r="I738" s="506"/>
      <c r="J738" s="506"/>
      <c r="K738" s="506"/>
      <c r="L738" s="506"/>
      <c r="M738" s="506"/>
      <c r="N738" s="506"/>
      <c r="O738" s="506"/>
      <c r="P738" s="557"/>
      <c r="Q738" s="506"/>
      <c r="R738" s="558"/>
      <c r="S738" s="506"/>
      <c r="T738" s="506"/>
      <c r="U738" s="506"/>
      <c r="V738" s="604"/>
      <c r="W738" s="506"/>
      <c r="X738" s="506"/>
      <c r="Y738" s="557"/>
      <c r="Z738" s="506"/>
      <c r="AA738" s="507"/>
      <c r="AB738" s="507"/>
      <c r="AC738" s="507"/>
      <c r="AD738" s="507"/>
      <c r="AE738" s="507"/>
      <c r="AF738" s="507"/>
      <c r="AG738" s="507"/>
      <c r="AH738" s="507"/>
      <c r="AI738" s="507"/>
      <c r="AJ738" s="507"/>
      <c r="AK738" s="507"/>
      <c r="AL738" s="507"/>
      <c r="AM738" s="507"/>
      <c r="AN738" s="507"/>
      <c r="AO738" s="507"/>
      <c r="AP738" s="507"/>
      <c r="AQ738" s="563"/>
      <c r="AR738" s="563"/>
      <c r="AS738" s="507"/>
      <c r="AT738" s="507"/>
      <c r="AU738" s="507"/>
      <c r="AV738" s="507"/>
      <c r="AW738" s="507"/>
      <c r="AX738" s="507"/>
      <c r="AY738" s="507"/>
      <c r="AZ738" s="507"/>
      <c r="BA738" s="507"/>
      <c r="BB738" s="507"/>
      <c r="BC738" s="507"/>
      <c r="BD738" s="507"/>
      <c r="BE738" s="507"/>
      <c r="BF738" s="507"/>
      <c r="BG738" s="507"/>
      <c r="BH738" s="507"/>
      <c r="BI738" s="507"/>
      <c r="BJ738" s="507"/>
      <c r="BK738" s="507"/>
      <c r="BL738" s="507"/>
      <c r="BM738" s="507"/>
    </row>
    <row r="739" spans="1:65" ht="27" customHeight="1" x14ac:dyDescent="0.2">
      <c r="A739" s="564"/>
      <c r="B739" s="507"/>
      <c r="C739" s="507"/>
      <c r="D739" s="507"/>
      <c r="E739" s="507"/>
      <c r="F739" s="507"/>
      <c r="G739" s="507"/>
      <c r="H739" s="506"/>
      <c r="I739" s="506"/>
      <c r="J739" s="506"/>
      <c r="K739" s="506"/>
      <c r="L739" s="506"/>
      <c r="M739" s="506"/>
      <c r="N739" s="506"/>
      <c r="O739" s="506"/>
      <c r="P739" s="557"/>
      <c r="Q739" s="506"/>
      <c r="R739" s="558"/>
      <c r="S739" s="506"/>
      <c r="T739" s="506"/>
      <c r="U739" s="506"/>
      <c r="V739" s="604"/>
      <c r="W739" s="506"/>
      <c r="X739" s="506"/>
      <c r="Y739" s="557"/>
      <c r="Z739" s="506"/>
      <c r="AA739" s="507"/>
      <c r="AB739" s="507"/>
      <c r="AC739" s="507"/>
      <c r="AD739" s="507"/>
      <c r="AE739" s="507"/>
      <c r="AF739" s="507"/>
      <c r="AG739" s="507"/>
      <c r="AH739" s="507"/>
      <c r="AI739" s="507"/>
      <c r="AJ739" s="507"/>
      <c r="AK739" s="507"/>
      <c r="AL739" s="507"/>
      <c r="AM739" s="507"/>
      <c r="AN739" s="507"/>
      <c r="AO739" s="507"/>
      <c r="AP739" s="507"/>
      <c r="AQ739" s="563"/>
      <c r="AR739" s="563"/>
      <c r="AS739" s="507"/>
      <c r="AT739" s="507"/>
      <c r="AU739" s="507"/>
      <c r="AV739" s="507"/>
      <c r="AW739" s="507"/>
      <c r="AX739" s="507"/>
      <c r="AY739" s="507"/>
      <c r="AZ739" s="507"/>
      <c r="BA739" s="507"/>
      <c r="BB739" s="507"/>
      <c r="BC739" s="507"/>
      <c r="BD739" s="507"/>
      <c r="BE739" s="507"/>
      <c r="BF739" s="507"/>
      <c r="BG739" s="507"/>
      <c r="BH739" s="507"/>
      <c r="BI739" s="507"/>
      <c r="BJ739" s="507"/>
      <c r="BK739" s="507"/>
      <c r="BL739" s="507"/>
      <c r="BM739" s="507"/>
    </row>
    <row r="740" spans="1:65" ht="27" customHeight="1" x14ac:dyDescent="0.2">
      <c r="A740" s="564"/>
      <c r="B740" s="507"/>
      <c r="C740" s="507"/>
      <c r="D740" s="507"/>
      <c r="E740" s="507"/>
      <c r="F740" s="507"/>
      <c r="G740" s="507"/>
      <c r="H740" s="506"/>
      <c r="I740" s="506"/>
      <c r="J740" s="506"/>
      <c r="K740" s="506"/>
      <c r="L740" s="506"/>
      <c r="M740" s="506"/>
      <c r="N740" s="506"/>
      <c r="O740" s="506"/>
      <c r="P740" s="557"/>
      <c r="Q740" s="506"/>
      <c r="R740" s="558"/>
      <c r="S740" s="506"/>
      <c r="T740" s="506"/>
      <c r="U740" s="506"/>
      <c r="V740" s="604"/>
      <c r="W740" s="506"/>
      <c r="X740" s="506"/>
      <c r="Y740" s="557"/>
      <c r="Z740" s="506"/>
      <c r="AA740" s="507"/>
      <c r="AB740" s="507"/>
      <c r="AC740" s="507"/>
      <c r="AD740" s="507"/>
      <c r="AE740" s="507"/>
      <c r="AF740" s="507"/>
      <c r="AG740" s="507"/>
      <c r="AH740" s="507"/>
      <c r="AI740" s="507"/>
      <c r="AJ740" s="507"/>
      <c r="AK740" s="507"/>
      <c r="AL740" s="507"/>
      <c r="AM740" s="507"/>
      <c r="AN740" s="507"/>
      <c r="AO740" s="507"/>
      <c r="AP740" s="507"/>
      <c r="AQ740" s="563"/>
      <c r="AR740" s="563"/>
      <c r="AS740" s="507"/>
      <c r="AT740" s="507"/>
      <c r="AU740" s="507"/>
      <c r="AV740" s="507"/>
      <c r="AW740" s="507"/>
      <c r="AX740" s="507"/>
      <c r="AY740" s="507"/>
      <c r="AZ740" s="507"/>
      <c r="BA740" s="507"/>
      <c r="BB740" s="507"/>
      <c r="BC740" s="507"/>
      <c r="BD740" s="507"/>
      <c r="BE740" s="507"/>
      <c r="BF740" s="507"/>
      <c r="BG740" s="507"/>
      <c r="BH740" s="507"/>
      <c r="BI740" s="507"/>
      <c r="BJ740" s="507"/>
      <c r="BK740" s="507"/>
      <c r="BL740" s="507"/>
      <c r="BM740" s="507"/>
    </row>
    <row r="741" spans="1:65" ht="27" customHeight="1" x14ac:dyDescent="0.2">
      <c r="A741" s="564"/>
      <c r="B741" s="507"/>
      <c r="C741" s="507"/>
      <c r="D741" s="507"/>
      <c r="E741" s="507"/>
      <c r="F741" s="507"/>
      <c r="G741" s="507"/>
      <c r="H741" s="506"/>
      <c r="I741" s="506"/>
      <c r="J741" s="506"/>
      <c r="K741" s="506"/>
      <c r="L741" s="506"/>
      <c r="M741" s="506"/>
      <c r="N741" s="506"/>
      <c r="O741" s="506"/>
      <c r="P741" s="557"/>
      <c r="Q741" s="506"/>
      <c r="R741" s="558"/>
      <c r="S741" s="506"/>
      <c r="T741" s="506"/>
      <c r="U741" s="506"/>
      <c r="V741" s="604"/>
      <c r="W741" s="506"/>
      <c r="X741" s="506"/>
      <c r="Y741" s="557"/>
      <c r="Z741" s="506"/>
      <c r="AA741" s="507"/>
      <c r="AB741" s="507"/>
      <c r="AC741" s="507"/>
      <c r="AD741" s="507"/>
      <c r="AE741" s="507"/>
      <c r="AF741" s="507"/>
      <c r="AG741" s="507"/>
      <c r="AH741" s="507"/>
      <c r="AI741" s="507"/>
      <c r="AJ741" s="507"/>
      <c r="AK741" s="507"/>
      <c r="AL741" s="507"/>
      <c r="AM741" s="507"/>
      <c r="AN741" s="507"/>
      <c r="AO741" s="507"/>
      <c r="AP741" s="507"/>
      <c r="AQ741" s="563"/>
      <c r="AR741" s="563"/>
      <c r="AS741" s="507"/>
      <c r="AT741" s="507"/>
      <c r="AU741" s="507"/>
      <c r="AV741" s="507"/>
      <c r="AW741" s="507"/>
      <c r="AX741" s="507"/>
      <c r="AY741" s="507"/>
      <c r="AZ741" s="507"/>
      <c r="BA741" s="507"/>
      <c r="BB741" s="507"/>
      <c r="BC741" s="507"/>
      <c r="BD741" s="507"/>
      <c r="BE741" s="507"/>
      <c r="BF741" s="507"/>
      <c r="BG741" s="507"/>
      <c r="BH741" s="507"/>
      <c r="BI741" s="507"/>
      <c r="BJ741" s="507"/>
      <c r="BK741" s="507"/>
      <c r="BL741" s="507"/>
      <c r="BM741" s="507"/>
    </row>
    <row r="742" spans="1:65" ht="27" customHeight="1" x14ac:dyDescent="0.2">
      <c r="A742" s="564"/>
      <c r="B742" s="507"/>
      <c r="C742" s="507"/>
      <c r="D742" s="507"/>
      <c r="E742" s="507"/>
      <c r="F742" s="507"/>
      <c r="G742" s="507"/>
      <c r="H742" s="506"/>
      <c r="I742" s="506"/>
      <c r="J742" s="506"/>
      <c r="K742" s="506"/>
      <c r="L742" s="506"/>
      <c r="M742" s="506"/>
      <c r="N742" s="506"/>
      <c r="O742" s="506"/>
      <c r="P742" s="557"/>
      <c r="Q742" s="506"/>
      <c r="R742" s="558"/>
      <c r="S742" s="506"/>
      <c r="T742" s="506"/>
      <c r="U742" s="506"/>
      <c r="V742" s="604"/>
      <c r="W742" s="506"/>
      <c r="X742" s="506"/>
      <c r="Y742" s="557"/>
      <c r="Z742" s="506"/>
      <c r="AA742" s="507"/>
      <c r="AB742" s="507"/>
      <c r="AC742" s="507"/>
      <c r="AD742" s="507"/>
      <c r="AE742" s="507"/>
      <c r="AF742" s="507"/>
      <c r="AG742" s="507"/>
      <c r="AH742" s="507"/>
      <c r="AI742" s="507"/>
      <c r="AJ742" s="507"/>
      <c r="AK742" s="507"/>
      <c r="AL742" s="507"/>
      <c r="AM742" s="507"/>
      <c r="AN742" s="507"/>
      <c r="AO742" s="507"/>
      <c r="AP742" s="507"/>
      <c r="AQ742" s="563"/>
      <c r="AR742" s="563"/>
      <c r="AS742" s="507"/>
      <c r="AT742" s="507"/>
      <c r="AU742" s="507"/>
      <c r="AV742" s="507"/>
      <c r="AW742" s="507"/>
      <c r="AX742" s="507"/>
      <c r="AY742" s="507"/>
      <c r="AZ742" s="507"/>
      <c r="BA742" s="507"/>
      <c r="BB742" s="507"/>
      <c r="BC742" s="507"/>
      <c r="BD742" s="507"/>
      <c r="BE742" s="507"/>
      <c r="BF742" s="507"/>
      <c r="BG742" s="507"/>
      <c r="BH742" s="507"/>
      <c r="BI742" s="507"/>
      <c r="BJ742" s="507"/>
      <c r="BK742" s="507"/>
      <c r="BL742" s="507"/>
      <c r="BM742" s="507"/>
    </row>
    <row r="743" spans="1:65" ht="27" customHeight="1" x14ac:dyDescent="0.2">
      <c r="A743" s="564"/>
      <c r="B743" s="507"/>
      <c r="C743" s="507"/>
      <c r="D743" s="507"/>
      <c r="E743" s="507"/>
      <c r="F743" s="507"/>
      <c r="G743" s="507"/>
      <c r="H743" s="506"/>
      <c r="I743" s="506"/>
      <c r="J743" s="506"/>
      <c r="K743" s="506"/>
      <c r="L743" s="506"/>
      <c r="M743" s="506"/>
      <c r="N743" s="506"/>
      <c r="O743" s="506"/>
      <c r="P743" s="557"/>
      <c r="Q743" s="506"/>
      <c r="R743" s="558"/>
      <c r="S743" s="506"/>
      <c r="T743" s="506"/>
      <c r="U743" s="506"/>
      <c r="V743" s="604"/>
      <c r="W743" s="506"/>
      <c r="X743" s="506"/>
      <c r="Y743" s="557"/>
      <c r="Z743" s="506"/>
      <c r="AA743" s="507"/>
      <c r="AB743" s="507"/>
      <c r="AC743" s="507"/>
      <c r="AD743" s="507"/>
      <c r="AE743" s="507"/>
      <c r="AF743" s="507"/>
      <c r="AG743" s="507"/>
      <c r="AH743" s="507"/>
      <c r="AI743" s="507"/>
      <c r="AJ743" s="507"/>
      <c r="AK743" s="507"/>
      <c r="AL743" s="507"/>
      <c r="AM743" s="507"/>
      <c r="AN743" s="507"/>
      <c r="AO743" s="507"/>
      <c r="AP743" s="507"/>
      <c r="AQ743" s="563"/>
      <c r="AR743" s="563"/>
      <c r="AS743" s="507"/>
      <c r="AT743" s="507"/>
      <c r="AU743" s="507"/>
      <c r="AV743" s="507"/>
      <c r="AW743" s="507"/>
      <c r="AX743" s="507"/>
      <c r="AY743" s="507"/>
      <c r="AZ743" s="507"/>
      <c r="BA743" s="507"/>
      <c r="BB743" s="507"/>
      <c r="BC743" s="507"/>
      <c r="BD743" s="507"/>
      <c r="BE743" s="507"/>
      <c r="BF743" s="507"/>
      <c r="BG743" s="507"/>
      <c r="BH743" s="507"/>
      <c r="BI743" s="507"/>
      <c r="BJ743" s="507"/>
      <c r="BK743" s="507"/>
      <c r="BL743" s="507"/>
      <c r="BM743" s="507"/>
    </row>
    <row r="744" spans="1:65" ht="27" customHeight="1" x14ac:dyDescent="0.2">
      <c r="A744" s="564"/>
      <c r="B744" s="507"/>
      <c r="C744" s="507"/>
      <c r="D744" s="507"/>
      <c r="E744" s="507"/>
      <c r="F744" s="507"/>
      <c r="G744" s="507"/>
      <c r="H744" s="506"/>
      <c r="I744" s="506"/>
      <c r="J744" s="506"/>
      <c r="K744" s="506"/>
      <c r="L744" s="506"/>
      <c r="M744" s="506"/>
      <c r="N744" s="506"/>
      <c r="O744" s="506"/>
      <c r="P744" s="557"/>
      <c r="Q744" s="506"/>
      <c r="R744" s="558"/>
      <c r="S744" s="506"/>
      <c r="T744" s="506"/>
      <c r="U744" s="506"/>
      <c r="V744" s="604"/>
      <c r="W744" s="506"/>
      <c r="X744" s="506"/>
      <c r="Y744" s="557"/>
      <c r="Z744" s="506"/>
      <c r="AA744" s="507"/>
      <c r="AB744" s="507"/>
      <c r="AC744" s="507"/>
      <c r="AD744" s="507"/>
      <c r="AE744" s="507"/>
      <c r="AF744" s="507"/>
      <c r="AG744" s="507"/>
      <c r="AH744" s="507"/>
      <c r="AI744" s="507"/>
      <c r="AJ744" s="507"/>
      <c r="AK744" s="507"/>
      <c r="AL744" s="507"/>
      <c r="AM744" s="507"/>
      <c r="AN744" s="507"/>
      <c r="AO744" s="507"/>
      <c r="AP744" s="507"/>
      <c r="AQ744" s="563"/>
      <c r="AR744" s="563"/>
      <c r="AS744" s="507"/>
      <c r="AT744" s="507"/>
      <c r="AU744" s="507"/>
      <c r="AV744" s="507"/>
      <c r="AW744" s="507"/>
      <c r="AX744" s="507"/>
      <c r="AY744" s="507"/>
      <c r="AZ744" s="507"/>
      <c r="BA744" s="507"/>
      <c r="BB744" s="507"/>
      <c r="BC744" s="507"/>
      <c r="BD744" s="507"/>
      <c r="BE744" s="507"/>
      <c r="BF744" s="507"/>
      <c r="BG744" s="507"/>
      <c r="BH744" s="507"/>
      <c r="BI744" s="507"/>
      <c r="BJ744" s="507"/>
      <c r="BK744" s="507"/>
      <c r="BL744" s="507"/>
      <c r="BM744" s="507"/>
    </row>
    <row r="745" spans="1:65" ht="27" customHeight="1" x14ac:dyDescent="0.2">
      <c r="A745" s="564"/>
      <c r="B745" s="507"/>
      <c r="C745" s="507"/>
      <c r="D745" s="507"/>
      <c r="E745" s="507"/>
      <c r="F745" s="507"/>
      <c r="G745" s="507"/>
      <c r="H745" s="506"/>
      <c r="I745" s="506"/>
      <c r="J745" s="506"/>
      <c r="K745" s="506"/>
      <c r="L745" s="506"/>
      <c r="M745" s="506"/>
      <c r="N745" s="506"/>
      <c r="O745" s="506"/>
      <c r="P745" s="557"/>
      <c r="Q745" s="506"/>
      <c r="R745" s="558"/>
      <c r="S745" s="506"/>
      <c r="T745" s="506"/>
      <c r="U745" s="506"/>
      <c r="V745" s="604"/>
      <c r="W745" s="506"/>
      <c r="X745" s="506"/>
      <c r="Y745" s="557"/>
      <c r="Z745" s="506"/>
      <c r="AA745" s="507"/>
      <c r="AB745" s="507"/>
      <c r="AC745" s="507"/>
      <c r="AD745" s="507"/>
      <c r="AE745" s="507"/>
      <c r="AF745" s="507"/>
      <c r="AG745" s="507"/>
      <c r="AH745" s="507"/>
      <c r="AI745" s="507"/>
      <c r="AJ745" s="507"/>
      <c r="AK745" s="507"/>
      <c r="AL745" s="507"/>
      <c r="AM745" s="507"/>
      <c r="AN745" s="507"/>
      <c r="AO745" s="507"/>
      <c r="AP745" s="507"/>
      <c r="AQ745" s="563"/>
      <c r="AR745" s="563"/>
      <c r="AS745" s="507"/>
      <c r="AT745" s="507"/>
      <c r="AU745" s="507"/>
      <c r="AV745" s="507"/>
      <c r="AW745" s="507"/>
      <c r="AX745" s="507"/>
      <c r="AY745" s="507"/>
      <c r="AZ745" s="507"/>
      <c r="BA745" s="507"/>
      <c r="BB745" s="507"/>
      <c r="BC745" s="507"/>
      <c r="BD745" s="507"/>
      <c r="BE745" s="507"/>
      <c r="BF745" s="507"/>
      <c r="BG745" s="507"/>
      <c r="BH745" s="507"/>
      <c r="BI745" s="507"/>
      <c r="BJ745" s="507"/>
      <c r="BK745" s="507"/>
      <c r="BL745" s="507"/>
      <c r="BM745" s="507"/>
    </row>
    <row r="746" spans="1:65" ht="27" customHeight="1" x14ac:dyDescent="0.2">
      <c r="A746" s="564"/>
      <c r="B746" s="507"/>
      <c r="C746" s="507"/>
      <c r="D746" s="507"/>
      <c r="E746" s="507"/>
      <c r="F746" s="507"/>
      <c r="G746" s="507"/>
      <c r="H746" s="506"/>
      <c r="I746" s="506"/>
      <c r="J746" s="506"/>
      <c r="K746" s="506"/>
      <c r="L746" s="506"/>
      <c r="M746" s="506"/>
      <c r="N746" s="506"/>
      <c r="O746" s="506"/>
      <c r="P746" s="557"/>
      <c r="Q746" s="506"/>
      <c r="R746" s="558"/>
      <c r="S746" s="506"/>
      <c r="T746" s="506"/>
      <c r="U746" s="506"/>
      <c r="V746" s="604"/>
      <c r="W746" s="506"/>
      <c r="X746" s="506"/>
      <c r="Y746" s="557"/>
      <c r="Z746" s="506"/>
      <c r="AA746" s="507"/>
      <c r="AB746" s="507"/>
      <c r="AC746" s="507"/>
      <c r="AD746" s="507"/>
      <c r="AE746" s="507"/>
      <c r="AF746" s="507"/>
      <c r="AG746" s="507"/>
      <c r="AH746" s="507"/>
      <c r="AI746" s="507"/>
      <c r="AJ746" s="507"/>
      <c r="AK746" s="507"/>
      <c r="AL746" s="507"/>
      <c r="AM746" s="507"/>
      <c r="AN746" s="507"/>
      <c r="AO746" s="507"/>
      <c r="AP746" s="507"/>
      <c r="AQ746" s="563"/>
      <c r="AR746" s="563"/>
      <c r="AS746" s="507"/>
      <c r="AT746" s="507"/>
      <c r="AU746" s="507"/>
      <c r="AV746" s="507"/>
      <c r="AW746" s="507"/>
      <c r="AX746" s="507"/>
      <c r="AY746" s="507"/>
      <c r="AZ746" s="507"/>
      <c r="BA746" s="507"/>
      <c r="BB746" s="507"/>
      <c r="BC746" s="507"/>
      <c r="BD746" s="507"/>
      <c r="BE746" s="507"/>
      <c r="BF746" s="507"/>
      <c r="BG746" s="507"/>
      <c r="BH746" s="507"/>
      <c r="BI746" s="507"/>
      <c r="BJ746" s="507"/>
      <c r="BK746" s="507"/>
      <c r="BL746" s="507"/>
      <c r="BM746" s="507"/>
    </row>
    <row r="747" spans="1:65" ht="27" customHeight="1" x14ac:dyDescent="0.2">
      <c r="A747" s="564"/>
      <c r="B747" s="507"/>
      <c r="C747" s="507"/>
      <c r="D747" s="507"/>
      <c r="E747" s="507"/>
      <c r="F747" s="507"/>
      <c r="G747" s="507"/>
      <c r="H747" s="506"/>
      <c r="I747" s="506"/>
      <c r="J747" s="506"/>
      <c r="K747" s="506"/>
      <c r="L747" s="506"/>
      <c r="M747" s="506"/>
      <c r="N747" s="506"/>
      <c r="O747" s="506"/>
      <c r="P747" s="557"/>
      <c r="Q747" s="506"/>
      <c r="R747" s="558"/>
      <c r="S747" s="506"/>
      <c r="T747" s="506"/>
      <c r="U747" s="506"/>
      <c r="V747" s="604"/>
      <c r="W747" s="506"/>
      <c r="X747" s="506"/>
      <c r="Y747" s="557"/>
      <c r="Z747" s="506"/>
      <c r="AA747" s="507"/>
      <c r="AB747" s="507"/>
      <c r="AC747" s="507"/>
      <c r="AD747" s="507"/>
      <c r="AE747" s="507"/>
      <c r="AF747" s="507"/>
      <c r="AG747" s="507"/>
      <c r="AH747" s="507"/>
      <c r="AI747" s="507"/>
      <c r="AJ747" s="507"/>
      <c r="AK747" s="507"/>
      <c r="AL747" s="507"/>
      <c r="AM747" s="507"/>
      <c r="AN747" s="507"/>
      <c r="AO747" s="507"/>
      <c r="AP747" s="507"/>
      <c r="AQ747" s="563"/>
      <c r="AR747" s="563"/>
      <c r="AS747" s="507"/>
      <c r="AT747" s="507"/>
      <c r="AU747" s="507"/>
      <c r="AV747" s="507"/>
      <c r="AW747" s="507"/>
      <c r="AX747" s="507"/>
      <c r="AY747" s="507"/>
      <c r="AZ747" s="507"/>
      <c r="BA747" s="507"/>
      <c r="BB747" s="507"/>
      <c r="BC747" s="507"/>
      <c r="BD747" s="507"/>
      <c r="BE747" s="507"/>
      <c r="BF747" s="507"/>
      <c r="BG747" s="507"/>
      <c r="BH747" s="507"/>
      <c r="BI747" s="507"/>
      <c r="BJ747" s="507"/>
      <c r="BK747" s="507"/>
      <c r="BL747" s="507"/>
      <c r="BM747" s="507"/>
    </row>
    <row r="748" spans="1:65" ht="27" customHeight="1" x14ac:dyDescent="0.2">
      <c r="A748" s="564"/>
      <c r="B748" s="507"/>
      <c r="C748" s="507"/>
      <c r="D748" s="507"/>
      <c r="E748" s="507"/>
      <c r="F748" s="507"/>
      <c r="G748" s="507"/>
      <c r="H748" s="506"/>
      <c r="I748" s="506"/>
      <c r="J748" s="506"/>
      <c r="K748" s="506"/>
      <c r="L748" s="506"/>
      <c r="M748" s="506"/>
      <c r="N748" s="506"/>
      <c r="O748" s="506"/>
      <c r="P748" s="557"/>
      <c r="Q748" s="506"/>
      <c r="R748" s="558"/>
      <c r="S748" s="506"/>
      <c r="T748" s="506"/>
      <c r="U748" s="506"/>
      <c r="V748" s="604"/>
      <c r="W748" s="506"/>
      <c r="X748" s="506"/>
      <c r="Y748" s="557"/>
      <c r="Z748" s="506"/>
      <c r="AA748" s="507"/>
      <c r="AB748" s="507"/>
      <c r="AC748" s="507"/>
      <c r="AD748" s="507"/>
      <c r="AE748" s="507"/>
      <c r="AF748" s="507"/>
      <c r="AG748" s="507"/>
      <c r="AH748" s="507"/>
      <c r="AI748" s="507"/>
      <c r="AJ748" s="507"/>
      <c r="AK748" s="507"/>
      <c r="AL748" s="507"/>
      <c r="AM748" s="507"/>
      <c r="AN748" s="507"/>
      <c r="AO748" s="507"/>
      <c r="AP748" s="507"/>
      <c r="AQ748" s="563"/>
      <c r="AR748" s="563"/>
      <c r="AS748" s="507"/>
      <c r="AT748" s="507"/>
      <c r="AU748" s="507"/>
      <c r="AV748" s="507"/>
      <c r="AW748" s="507"/>
      <c r="AX748" s="507"/>
      <c r="AY748" s="507"/>
      <c r="AZ748" s="507"/>
      <c r="BA748" s="507"/>
      <c r="BB748" s="507"/>
      <c r="BC748" s="507"/>
      <c r="BD748" s="507"/>
      <c r="BE748" s="507"/>
      <c r="BF748" s="507"/>
      <c r="BG748" s="507"/>
      <c r="BH748" s="507"/>
      <c r="BI748" s="507"/>
      <c r="BJ748" s="507"/>
      <c r="BK748" s="507"/>
      <c r="BL748" s="507"/>
      <c r="BM748" s="507"/>
    </row>
    <row r="749" spans="1:65" ht="27" customHeight="1" x14ac:dyDescent="0.2">
      <c r="A749" s="564"/>
      <c r="B749" s="507"/>
      <c r="C749" s="507"/>
      <c r="D749" s="507"/>
      <c r="E749" s="507"/>
      <c r="F749" s="507"/>
      <c r="G749" s="507"/>
      <c r="H749" s="506"/>
      <c r="I749" s="506"/>
      <c r="J749" s="506"/>
      <c r="K749" s="506"/>
      <c r="L749" s="506"/>
      <c r="M749" s="506"/>
      <c r="N749" s="506"/>
      <c r="O749" s="506"/>
      <c r="P749" s="557"/>
      <c r="Q749" s="506"/>
      <c r="R749" s="558"/>
      <c r="S749" s="506"/>
      <c r="T749" s="506"/>
      <c r="U749" s="506"/>
      <c r="V749" s="604"/>
      <c r="W749" s="506"/>
      <c r="X749" s="506"/>
      <c r="Y749" s="557"/>
      <c r="Z749" s="506"/>
      <c r="AA749" s="507"/>
      <c r="AB749" s="507"/>
      <c r="AC749" s="507"/>
      <c r="AD749" s="507"/>
      <c r="AE749" s="507"/>
      <c r="AF749" s="507"/>
      <c r="AG749" s="507"/>
      <c r="AH749" s="507"/>
      <c r="AI749" s="507"/>
      <c r="AJ749" s="507"/>
      <c r="AK749" s="507"/>
      <c r="AL749" s="507"/>
      <c r="AM749" s="507"/>
      <c r="AN749" s="507"/>
      <c r="AO749" s="507"/>
      <c r="AP749" s="507"/>
      <c r="AQ749" s="563"/>
      <c r="AR749" s="563"/>
      <c r="AS749" s="507"/>
      <c r="AT749" s="507"/>
      <c r="AU749" s="507"/>
      <c r="AV749" s="507"/>
      <c r="AW749" s="507"/>
      <c r="AX749" s="507"/>
      <c r="AY749" s="507"/>
      <c r="AZ749" s="507"/>
      <c r="BA749" s="507"/>
      <c r="BB749" s="507"/>
      <c r="BC749" s="507"/>
      <c r="BD749" s="507"/>
      <c r="BE749" s="507"/>
      <c r="BF749" s="507"/>
      <c r="BG749" s="507"/>
      <c r="BH749" s="507"/>
      <c r="BI749" s="507"/>
      <c r="BJ749" s="507"/>
      <c r="BK749" s="507"/>
      <c r="BL749" s="507"/>
      <c r="BM749" s="507"/>
    </row>
    <row r="750" spans="1:65" ht="27" customHeight="1" x14ac:dyDescent="0.2">
      <c r="A750" s="564"/>
      <c r="B750" s="507"/>
      <c r="C750" s="507"/>
      <c r="D750" s="507"/>
      <c r="E750" s="507"/>
      <c r="F750" s="507"/>
      <c r="G750" s="507"/>
      <c r="H750" s="506"/>
      <c r="I750" s="506"/>
      <c r="J750" s="506"/>
      <c r="K750" s="506"/>
      <c r="L750" s="506"/>
      <c r="M750" s="506"/>
      <c r="N750" s="506"/>
      <c r="O750" s="506"/>
      <c r="P750" s="557"/>
      <c r="Q750" s="506"/>
      <c r="R750" s="558"/>
      <c r="S750" s="506"/>
      <c r="T750" s="506"/>
      <c r="U750" s="506"/>
      <c r="V750" s="604"/>
      <c r="W750" s="506"/>
      <c r="X750" s="506"/>
      <c r="Y750" s="557"/>
      <c r="Z750" s="506"/>
      <c r="AA750" s="507"/>
      <c r="AB750" s="507"/>
      <c r="AC750" s="507"/>
      <c r="AD750" s="507"/>
      <c r="AE750" s="507"/>
      <c r="AF750" s="507"/>
      <c r="AG750" s="507"/>
      <c r="AH750" s="507"/>
      <c r="AI750" s="507"/>
      <c r="AJ750" s="507"/>
      <c r="AK750" s="507"/>
      <c r="AL750" s="507"/>
      <c r="AM750" s="507"/>
      <c r="AN750" s="507"/>
      <c r="AO750" s="507"/>
      <c r="AP750" s="507"/>
      <c r="AQ750" s="563"/>
      <c r="AR750" s="563"/>
      <c r="AS750" s="507"/>
      <c r="AT750" s="507"/>
      <c r="AU750" s="507"/>
      <c r="AV750" s="507"/>
      <c r="AW750" s="507"/>
      <c r="AX750" s="507"/>
      <c r="AY750" s="507"/>
      <c r="AZ750" s="507"/>
      <c r="BA750" s="507"/>
      <c r="BB750" s="507"/>
      <c r="BC750" s="507"/>
      <c r="BD750" s="507"/>
      <c r="BE750" s="507"/>
      <c r="BF750" s="507"/>
      <c r="BG750" s="507"/>
      <c r="BH750" s="507"/>
      <c r="BI750" s="507"/>
      <c r="BJ750" s="507"/>
      <c r="BK750" s="507"/>
      <c r="BL750" s="507"/>
      <c r="BM750" s="507"/>
    </row>
    <row r="751" spans="1:65" ht="27" customHeight="1" x14ac:dyDescent="0.2">
      <c r="A751" s="564"/>
      <c r="B751" s="507"/>
      <c r="C751" s="507"/>
      <c r="D751" s="507"/>
      <c r="E751" s="507"/>
      <c r="F751" s="507"/>
      <c r="G751" s="507"/>
      <c r="H751" s="506"/>
      <c r="I751" s="506"/>
      <c r="J751" s="506"/>
      <c r="K751" s="506"/>
      <c r="L751" s="506"/>
      <c r="M751" s="506"/>
      <c r="N751" s="506"/>
      <c r="O751" s="506"/>
      <c r="P751" s="557"/>
      <c r="Q751" s="506"/>
      <c r="R751" s="558"/>
      <c r="S751" s="506"/>
      <c r="T751" s="506"/>
      <c r="U751" s="506"/>
      <c r="V751" s="604"/>
      <c r="W751" s="506"/>
      <c r="X751" s="506"/>
      <c r="Y751" s="557"/>
      <c r="Z751" s="506"/>
      <c r="AA751" s="507"/>
      <c r="AB751" s="507"/>
      <c r="AC751" s="507"/>
      <c r="AD751" s="507"/>
      <c r="AE751" s="507"/>
      <c r="AF751" s="507"/>
      <c r="AG751" s="507"/>
      <c r="AH751" s="507"/>
      <c r="AI751" s="507"/>
      <c r="AJ751" s="507"/>
      <c r="AK751" s="507"/>
      <c r="AL751" s="507"/>
      <c r="AM751" s="507"/>
      <c r="AN751" s="507"/>
      <c r="AO751" s="507"/>
      <c r="AP751" s="507"/>
      <c r="AQ751" s="563"/>
      <c r="AR751" s="563"/>
      <c r="AS751" s="507"/>
      <c r="AT751" s="507"/>
      <c r="AU751" s="507"/>
      <c r="AV751" s="507"/>
      <c r="AW751" s="507"/>
      <c r="AX751" s="507"/>
      <c r="AY751" s="507"/>
      <c r="AZ751" s="507"/>
      <c r="BA751" s="507"/>
      <c r="BB751" s="507"/>
      <c r="BC751" s="507"/>
      <c r="BD751" s="507"/>
      <c r="BE751" s="507"/>
      <c r="BF751" s="507"/>
      <c r="BG751" s="507"/>
      <c r="BH751" s="507"/>
      <c r="BI751" s="507"/>
      <c r="BJ751" s="507"/>
      <c r="BK751" s="507"/>
      <c r="BL751" s="507"/>
      <c r="BM751" s="507"/>
    </row>
    <row r="752" spans="1:65" ht="27" customHeight="1" x14ac:dyDescent="0.2">
      <c r="A752" s="564"/>
      <c r="B752" s="507"/>
      <c r="C752" s="507"/>
      <c r="D752" s="507"/>
      <c r="E752" s="507"/>
      <c r="F752" s="507"/>
      <c r="G752" s="507"/>
      <c r="H752" s="506"/>
      <c r="I752" s="506"/>
      <c r="J752" s="506"/>
      <c r="K752" s="506"/>
      <c r="L752" s="506"/>
      <c r="M752" s="506"/>
      <c r="N752" s="506"/>
      <c r="O752" s="506"/>
      <c r="P752" s="557"/>
      <c r="Q752" s="506"/>
      <c r="R752" s="558"/>
      <c r="S752" s="506"/>
      <c r="T752" s="506"/>
      <c r="U752" s="506"/>
      <c r="V752" s="604"/>
      <c r="W752" s="506"/>
      <c r="X752" s="506"/>
      <c r="Y752" s="557"/>
      <c r="Z752" s="506"/>
      <c r="AA752" s="507"/>
      <c r="AB752" s="507"/>
      <c r="AC752" s="507"/>
      <c r="AD752" s="507"/>
      <c r="AE752" s="507"/>
      <c r="AF752" s="507"/>
      <c r="AG752" s="507"/>
      <c r="AH752" s="507"/>
      <c r="AI752" s="507"/>
      <c r="AJ752" s="507"/>
      <c r="AK752" s="507"/>
      <c r="AL752" s="507"/>
      <c r="AM752" s="507"/>
      <c r="AN752" s="507"/>
      <c r="AO752" s="507"/>
      <c r="AP752" s="507"/>
      <c r="AQ752" s="563"/>
      <c r="AR752" s="563"/>
      <c r="AS752" s="507"/>
      <c r="AT752" s="507"/>
      <c r="AU752" s="507"/>
      <c r="AV752" s="507"/>
      <c r="AW752" s="507"/>
      <c r="AX752" s="507"/>
      <c r="AY752" s="507"/>
      <c r="AZ752" s="507"/>
      <c r="BA752" s="507"/>
      <c r="BB752" s="507"/>
      <c r="BC752" s="507"/>
      <c r="BD752" s="507"/>
      <c r="BE752" s="507"/>
      <c r="BF752" s="507"/>
      <c r="BG752" s="507"/>
      <c r="BH752" s="507"/>
      <c r="BI752" s="507"/>
      <c r="BJ752" s="507"/>
      <c r="BK752" s="507"/>
      <c r="BL752" s="507"/>
      <c r="BM752" s="507"/>
    </row>
    <row r="753" spans="1:65" ht="27" customHeight="1" x14ac:dyDescent="0.2">
      <c r="A753" s="564"/>
      <c r="B753" s="507"/>
      <c r="C753" s="507"/>
      <c r="D753" s="507"/>
      <c r="E753" s="507"/>
      <c r="F753" s="507"/>
      <c r="G753" s="507"/>
      <c r="H753" s="506"/>
      <c r="I753" s="506"/>
      <c r="J753" s="506"/>
      <c r="K753" s="506"/>
      <c r="L753" s="506"/>
      <c r="M753" s="506"/>
      <c r="N753" s="506"/>
      <c r="O753" s="506"/>
      <c r="P753" s="557"/>
      <c r="Q753" s="506"/>
      <c r="R753" s="558"/>
      <c r="S753" s="506"/>
      <c r="T753" s="506"/>
      <c r="U753" s="506"/>
      <c r="V753" s="604"/>
      <c r="W753" s="506"/>
      <c r="X753" s="506"/>
      <c r="Y753" s="557"/>
      <c r="Z753" s="506"/>
      <c r="AA753" s="507"/>
      <c r="AB753" s="507"/>
      <c r="AC753" s="507"/>
      <c r="AD753" s="507"/>
      <c r="AE753" s="507"/>
      <c r="AF753" s="507"/>
      <c r="AG753" s="507"/>
      <c r="AH753" s="507"/>
      <c r="AI753" s="507"/>
      <c r="AJ753" s="507"/>
      <c r="AK753" s="507"/>
      <c r="AL753" s="507"/>
      <c r="AM753" s="507"/>
      <c r="AN753" s="507"/>
      <c r="AO753" s="507"/>
      <c r="AP753" s="507"/>
      <c r="AQ753" s="563"/>
      <c r="AR753" s="563"/>
      <c r="AS753" s="507"/>
      <c r="AT753" s="507"/>
      <c r="AU753" s="507"/>
      <c r="AV753" s="507"/>
      <c r="AW753" s="507"/>
      <c r="AX753" s="507"/>
      <c r="AY753" s="507"/>
      <c r="AZ753" s="507"/>
      <c r="BA753" s="507"/>
      <c r="BB753" s="507"/>
      <c r="BC753" s="507"/>
      <c r="BD753" s="507"/>
      <c r="BE753" s="507"/>
      <c r="BF753" s="507"/>
      <c r="BG753" s="507"/>
      <c r="BH753" s="507"/>
      <c r="BI753" s="507"/>
      <c r="BJ753" s="507"/>
      <c r="BK753" s="507"/>
      <c r="BL753" s="507"/>
      <c r="BM753" s="507"/>
    </row>
    <row r="754" spans="1:65" ht="27" customHeight="1" x14ac:dyDescent="0.2">
      <c r="A754" s="564"/>
      <c r="B754" s="507"/>
      <c r="C754" s="507"/>
      <c r="D754" s="507"/>
      <c r="E754" s="507"/>
      <c r="F754" s="507"/>
      <c r="G754" s="507"/>
      <c r="H754" s="506"/>
      <c r="I754" s="506"/>
      <c r="J754" s="506"/>
      <c r="K754" s="506"/>
      <c r="L754" s="506"/>
      <c r="M754" s="506"/>
      <c r="N754" s="506"/>
      <c r="O754" s="506"/>
      <c r="P754" s="557"/>
      <c r="Q754" s="506"/>
      <c r="R754" s="558"/>
      <c r="S754" s="506"/>
      <c r="T754" s="506"/>
      <c r="U754" s="506"/>
      <c r="V754" s="604"/>
      <c r="W754" s="506"/>
      <c r="X754" s="506"/>
      <c r="Y754" s="557"/>
      <c r="Z754" s="506"/>
      <c r="AA754" s="507"/>
      <c r="AB754" s="507"/>
      <c r="AC754" s="507"/>
      <c r="AD754" s="507"/>
      <c r="AE754" s="507"/>
      <c r="AF754" s="507"/>
      <c r="AG754" s="507"/>
      <c r="AH754" s="507"/>
      <c r="AI754" s="507"/>
      <c r="AJ754" s="507"/>
      <c r="AK754" s="507"/>
      <c r="AL754" s="507"/>
      <c r="AM754" s="507"/>
      <c r="AN754" s="507"/>
      <c r="AO754" s="507"/>
      <c r="AP754" s="507"/>
      <c r="AQ754" s="563"/>
      <c r="AR754" s="563"/>
      <c r="AS754" s="507"/>
      <c r="AT754" s="507"/>
      <c r="AU754" s="507"/>
      <c r="AV754" s="507"/>
      <c r="AW754" s="507"/>
      <c r="AX754" s="507"/>
      <c r="AY754" s="507"/>
      <c r="AZ754" s="507"/>
      <c r="BA754" s="507"/>
      <c r="BB754" s="507"/>
      <c r="BC754" s="507"/>
      <c r="BD754" s="507"/>
      <c r="BE754" s="507"/>
      <c r="BF754" s="507"/>
      <c r="BG754" s="507"/>
      <c r="BH754" s="507"/>
      <c r="BI754" s="507"/>
      <c r="BJ754" s="507"/>
      <c r="BK754" s="507"/>
      <c r="BL754" s="507"/>
      <c r="BM754" s="507"/>
    </row>
    <row r="755" spans="1:65" ht="27" customHeight="1" x14ac:dyDescent="0.2">
      <c r="A755" s="564"/>
      <c r="B755" s="507"/>
      <c r="C755" s="507"/>
      <c r="D755" s="507"/>
      <c r="E755" s="507"/>
      <c r="F755" s="507"/>
      <c r="G755" s="507"/>
      <c r="H755" s="506"/>
      <c r="I755" s="506"/>
      <c r="J755" s="506"/>
      <c r="K755" s="506"/>
      <c r="L755" s="506"/>
      <c r="M755" s="506"/>
      <c r="N755" s="506"/>
      <c r="O755" s="506"/>
      <c r="P755" s="557"/>
      <c r="Q755" s="506"/>
      <c r="R755" s="558"/>
      <c r="S755" s="506"/>
      <c r="T755" s="506"/>
      <c r="U755" s="506"/>
      <c r="V755" s="604"/>
      <c r="W755" s="506"/>
      <c r="X755" s="506"/>
      <c r="Y755" s="557"/>
      <c r="Z755" s="506"/>
      <c r="AA755" s="507"/>
      <c r="AB755" s="507"/>
      <c r="AC755" s="507"/>
      <c r="AD755" s="507"/>
      <c r="AE755" s="507"/>
      <c r="AF755" s="507"/>
      <c r="AG755" s="507"/>
      <c r="AH755" s="507"/>
      <c r="AI755" s="507"/>
      <c r="AJ755" s="507"/>
      <c r="AK755" s="507"/>
      <c r="AL755" s="507"/>
      <c r="AM755" s="507"/>
      <c r="AN755" s="507"/>
      <c r="AO755" s="507"/>
      <c r="AP755" s="507"/>
      <c r="AQ755" s="563"/>
      <c r="AR755" s="563"/>
      <c r="AS755" s="507"/>
      <c r="AT755" s="507"/>
      <c r="AU755" s="507"/>
      <c r="AV755" s="507"/>
      <c r="AW755" s="507"/>
      <c r="AX755" s="507"/>
      <c r="AY755" s="507"/>
      <c r="AZ755" s="507"/>
      <c r="BA755" s="507"/>
      <c r="BB755" s="507"/>
      <c r="BC755" s="507"/>
      <c r="BD755" s="507"/>
      <c r="BE755" s="507"/>
      <c r="BF755" s="507"/>
      <c r="BG755" s="507"/>
      <c r="BH755" s="507"/>
      <c r="BI755" s="507"/>
      <c r="BJ755" s="507"/>
      <c r="BK755" s="507"/>
      <c r="BL755" s="507"/>
      <c r="BM755" s="507"/>
    </row>
    <row r="756" spans="1:65" ht="27" customHeight="1" x14ac:dyDescent="0.2">
      <c r="A756" s="564"/>
      <c r="B756" s="507"/>
      <c r="C756" s="507"/>
      <c r="D756" s="507"/>
      <c r="E756" s="507"/>
      <c r="F756" s="507"/>
      <c r="G756" s="507"/>
      <c r="H756" s="506"/>
      <c r="I756" s="506"/>
      <c r="J756" s="506"/>
      <c r="K756" s="506"/>
      <c r="L756" s="506"/>
      <c r="M756" s="506"/>
      <c r="N756" s="506"/>
      <c r="O756" s="506"/>
      <c r="P756" s="557"/>
      <c r="Q756" s="506"/>
      <c r="R756" s="558"/>
      <c r="S756" s="506"/>
      <c r="T756" s="506"/>
      <c r="U756" s="506"/>
      <c r="V756" s="604"/>
      <c r="W756" s="506"/>
      <c r="X756" s="506"/>
      <c r="Y756" s="557"/>
      <c r="Z756" s="506"/>
      <c r="AA756" s="507"/>
      <c r="AB756" s="507"/>
      <c r="AC756" s="507"/>
      <c r="AD756" s="507"/>
      <c r="AE756" s="507"/>
      <c r="AF756" s="507"/>
      <c r="AG756" s="507"/>
      <c r="AH756" s="507"/>
      <c r="AI756" s="507"/>
      <c r="AJ756" s="507"/>
      <c r="AK756" s="507"/>
      <c r="AL756" s="507"/>
      <c r="AM756" s="507"/>
      <c r="AN756" s="507"/>
      <c r="AO756" s="507"/>
      <c r="AP756" s="507"/>
      <c r="AQ756" s="563"/>
      <c r="AR756" s="563"/>
      <c r="AS756" s="507"/>
      <c r="AT756" s="507"/>
      <c r="AU756" s="507"/>
      <c r="AV756" s="507"/>
      <c r="AW756" s="507"/>
      <c r="AX756" s="507"/>
      <c r="AY756" s="507"/>
      <c r="AZ756" s="507"/>
      <c r="BA756" s="507"/>
      <c r="BB756" s="507"/>
      <c r="BC756" s="507"/>
      <c r="BD756" s="507"/>
      <c r="BE756" s="507"/>
      <c r="BF756" s="507"/>
      <c r="BG756" s="507"/>
      <c r="BH756" s="507"/>
      <c r="BI756" s="507"/>
      <c r="BJ756" s="507"/>
      <c r="BK756" s="507"/>
      <c r="BL756" s="507"/>
      <c r="BM756" s="507"/>
    </row>
    <row r="757" spans="1:65" ht="27" customHeight="1" x14ac:dyDescent="0.2">
      <c r="A757" s="564"/>
      <c r="B757" s="507"/>
      <c r="C757" s="507"/>
      <c r="D757" s="507"/>
      <c r="E757" s="507"/>
      <c r="F757" s="507"/>
      <c r="G757" s="507"/>
      <c r="H757" s="506"/>
      <c r="I757" s="506"/>
      <c r="J757" s="506"/>
      <c r="K757" s="506"/>
      <c r="L757" s="506"/>
      <c r="M757" s="506"/>
      <c r="N757" s="506"/>
      <c r="O757" s="506"/>
      <c r="P757" s="557"/>
      <c r="Q757" s="506"/>
      <c r="R757" s="558"/>
      <c r="S757" s="506"/>
      <c r="T757" s="506"/>
      <c r="U757" s="506"/>
      <c r="V757" s="604"/>
      <c r="W757" s="506"/>
      <c r="X757" s="506"/>
      <c r="Y757" s="557"/>
      <c r="Z757" s="506"/>
      <c r="AA757" s="507"/>
      <c r="AB757" s="507"/>
      <c r="AC757" s="507"/>
      <c r="AD757" s="507"/>
      <c r="AE757" s="507"/>
      <c r="AF757" s="507"/>
      <c r="AG757" s="507"/>
      <c r="AH757" s="507"/>
      <c r="AI757" s="507"/>
      <c r="AJ757" s="507"/>
      <c r="AK757" s="507"/>
      <c r="AL757" s="507"/>
      <c r="AM757" s="507"/>
      <c r="AN757" s="507"/>
      <c r="AO757" s="507"/>
      <c r="AP757" s="507"/>
      <c r="AQ757" s="563"/>
      <c r="AR757" s="563"/>
      <c r="AS757" s="507"/>
      <c r="AT757" s="507"/>
      <c r="AU757" s="507"/>
      <c r="AV757" s="507"/>
      <c r="AW757" s="507"/>
      <c r="AX757" s="507"/>
      <c r="AY757" s="507"/>
      <c r="AZ757" s="507"/>
      <c r="BA757" s="507"/>
      <c r="BB757" s="507"/>
      <c r="BC757" s="507"/>
      <c r="BD757" s="507"/>
      <c r="BE757" s="507"/>
      <c r="BF757" s="507"/>
      <c r="BG757" s="507"/>
      <c r="BH757" s="507"/>
      <c r="BI757" s="507"/>
      <c r="BJ757" s="507"/>
      <c r="BK757" s="507"/>
      <c r="BL757" s="507"/>
      <c r="BM757" s="507"/>
    </row>
    <row r="758" spans="1:65" ht="27" customHeight="1" x14ac:dyDescent="0.2">
      <c r="A758" s="564"/>
      <c r="B758" s="507"/>
      <c r="C758" s="507"/>
      <c r="D758" s="507"/>
      <c r="E758" s="507"/>
      <c r="F758" s="507"/>
      <c r="G758" s="507"/>
      <c r="H758" s="506"/>
      <c r="I758" s="506"/>
      <c r="J758" s="506"/>
      <c r="K758" s="506"/>
      <c r="L758" s="506"/>
      <c r="M758" s="506"/>
      <c r="N758" s="506"/>
      <c r="O758" s="506"/>
      <c r="P758" s="557"/>
      <c r="Q758" s="506"/>
      <c r="R758" s="558"/>
      <c r="S758" s="506"/>
      <c r="T758" s="506"/>
      <c r="U758" s="506"/>
      <c r="V758" s="604"/>
      <c r="W758" s="506"/>
      <c r="X758" s="506"/>
      <c r="Y758" s="557"/>
      <c r="Z758" s="506"/>
      <c r="AA758" s="507"/>
      <c r="AB758" s="507"/>
      <c r="AC758" s="507"/>
      <c r="AD758" s="507"/>
      <c r="AE758" s="507"/>
      <c r="AF758" s="507"/>
      <c r="AG758" s="507"/>
      <c r="AH758" s="507"/>
      <c r="AI758" s="507"/>
      <c r="AJ758" s="507"/>
      <c r="AK758" s="507"/>
      <c r="AL758" s="507"/>
      <c r="AM758" s="507"/>
      <c r="AN758" s="507"/>
      <c r="AO758" s="507"/>
      <c r="AP758" s="507"/>
      <c r="AQ758" s="563"/>
      <c r="AR758" s="563"/>
      <c r="AS758" s="507"/>
      <c r="AT758" s="507"/>
      <c r="AU758" s="507"/>
      <c r="AV758" s="507"/>
      <c r="AW758" s="507"/>
      <c r="AX758" s="507"/>
      <c r="AY758" s="507"/>
      <c r="AZ758" s="507"/>
      <c r="BA758" s="507"/>
      <c r="BB758" s="507"/>
      <c r="BC758" s="507"/>
      <c r="BD758" s="507"/>
      <c r="BE758" s="507"/>
      <c r="BF758" s="507"/>
      <c r="BG758" s="507"/>
      <c r="BH758" s="507"/>
      <c r="BI758" s="507"/>
      <c r="BJ758" s="507"/>
      <c r="BK758" s="507"/>
      <c r="BL758" s="507"/>
      <c r="BM758" s="507"/>
    </row>
    <row r="759" spans="1:65" ht="27" customHeight="1" x14ac:dyDescent="0.2">
      <c r="A759" s="564"/>
      <c r="B759" s="507"/>
      <c r="C759" s="507"/>
      <c r="D759" s="507"/>
      <c r="E759" s="507"/>
      <c r="F759" s="507"/>
      <c r="G759" s="507"/>
      <c r="H759" s="506"/>
      <c r="I759" s="506"/>
      <c r="J759" s="506"/>
      <c r="K759" s="506"/>
      <c r="L759" s="506"/>
      <c r="M759" s="506"/>
      <c r="N759" s="506"/>
      <c r="O759" s="506"/>
      <c r="P759" s="557"/>
      <c r="Q759" s="506"/>
      <c r="R759" s="558"/>
      <c r="S759" s="506"/>
      <c r="T759" s="506"/>
      <c r="U759" s="506"/>
      <c r="V759" s="604"/>
      <c r="W759" s="506"/>
      <c r="X759" s="506"/>
      <c r="Y759" s="557"/>
      <c r="Z759" s="506"/>
      <c r="AA759" s="507"/>
      <c r="AB759" s="507"/>
      <c r="AC759" s="507"/>
      <c r="AD759" s="507"/>
      <c r="AE759" s="507"/>
      <c r="AF759" s="507"/>
      <c r="AG759" s="507"/>
      <c r="AH759" s="507"/>
      <c r="AI759" s="507"/>
      <c r="AJ759" s="507"/>
      <c r="AK759" s="507"/>
      <c r="AL759" s="507"/>
      <c r="AM759" s="507"/>
      <c r="AN759" s="507"/>
      <c r="AO759" s="507"/>
      <c r="AP759" s="507"/>
      <c r="AQ759" s="563"/>
      <c r="AR759" s="563"/>
      <c r="AS759" s="507"/>
      <c r="AT759" s="507"/>
      <c r="AU759" s="507"/>
      <c r="AV759" s="507"/>
      <c r="AW759" s="507"/>
      <c r="AX759" s="507"/>
      <c r="AY759" s="507"/>
      <c r="AZ759" s="507"/>
      <c r="BA759" s="507"/>
      <c r="BB759" s="507"/>
      <c r="BC759" s="507"/>
      <c r="BD759" s="507"/>
      <c r="BE759" s="507"/>
      <c r="BF759" s="507"/>
      <c r="BG759" s="507"/>
      <c r="BH759" s="507"/>
      <c r="BI759" s="507"/>
      <c r="BJ759" s="507"/>
      <c r="BK759" s="507"/>
      <c r="BL759" s="507"/>
      <c r="BM759" s="507"/>
    </row>
    <row r="760" spans="1:65" ht="27" customHeight="1" x14ac:dyDescent="0.2">
      <c r="A760" s="564"/>
      <c r="B760" s="507"/>
      <c r="C760" s="507"/>
      <c r="D760" s="507"/>
      <c r="E760" s="507"/>
      <c r="F760" s="507"/>
      <c r="G760" s="507"/>
      <c r="H760" s="506"/>
      <c r="I760" s="506"/>
      <c r="J760" s="506"/>
      <c r="K760" s="506"/>
      <c r="L760" s="506"/>
      <c r="M760" s="506"/>
      <c r="N760" s="506"/>
      <c r="O760" s="506"/>
      <c r="P760" s="557"/>
      <c r="Q760" s="506"/>
      <c r="R760" s="558"/>
      <c r="S760" s="506"/>
      <c r="T760" s="506"/>
      <c r="U760" s="506"/>
      <c r="V760" s="604"/>
      <c r="W760" s="506"/>
      <c r="X760" s="506"/>
      <c r="Y760" s="557"/>
      <c r="Z760" s="506"/>
      <c r="AA760" s="507"/>
      <c r="AB760" s="507"/>
      <c r="AC760" s="507"/>
      <c r="AD760" s="507"/>
      <c r="AE760" s="507"/>
      <c r="AF760" s="507"/>
      <c r="AG760" s="507"/>
      <c r="AH760" s="507"/>
      <c r="AI760" s="507"/>
      <c r="AJ760" s="507"/>
      <c r="AK760" s="507"/>
      <c r="AL760" s="507"/>
      <c r="AM760" s="507"/>
      <c r="AN760" s="507"/>
      <c r="AO760" s="507"/>
      <c r="AP760" s="507"/>
      <c r="AQ760" s="563"/>
      <c r="AR760" s="563"/>
      <c r="AS760" s="507"/>
      <c r="AT760" s="507"/>
      <c r="AU760" s="507"/>
      <c r="AV760" s="507"/>
      <c r="AW760" s="507"/>
      <c r="AX760" s="507"/>
      <c r="AY760" s="507"/>
      <c r="AZ760" s="507"/>
      <c r="BA760" s="507"/>
      <c r="BB760" s="507"/>
      <c r="BC760" s="507"/>
      <c r="BD760" s="507"/>
      <c r="BE760" s="507"/>
      <c r="BF760" s="507"/>
      <c r="BG760" s="507"/>
      <c r="BH760" s="507"/>
      <c r="BI760" s="507"/>
      <c r="BJ760" s="507"/>
      <c r="BK760" s="507"/>
      <c r="BL760" s="507"/>
      <c r="BM760" s="507"/>
    </row>
    <row r="761" spans="1:65" ht="27" customHeight="1" x14ac:dyDescent="0.2">
      <c r="A761" s="564"/>
      <c r="B761" s="507"/>
      <c r="C761" s="507"/>
      <c r="D761" s="507"/>
      <c r="E761" s="507"/>
      <c r="F761" s="507"/>
      <c r="G761" s="507"/>
      <c r="H761" s="506"/>
      <c r="I761" s="506"/>
      <c r="J761" s="506"/>
      <c r="K761" s="506"/>
      <c r="L761" s="506"/>
      <c r="M761" s="506"/>
      <c r="N761" s="506"/>
      <c r="O761" s="506"/>
      <c r="P761" s="557"/>
      <c r="Q761" s="506"/>
      <c r="R761" s="558"/>
      <c r="S761" s="506"/>
      <c r="T761" s="506"/>
      <c r="U761" s="506"/>
      <c r="V761" s="604"/>
      <c r="W761" s="506"/>
      <c r="X761" s="506"/>
      <c r="Y761" s="557"/>
      <c r="Z761" s="506"/>
      <c r="AA761" s="507"/>
      <c r="AB761" s="507"/>
      <c r="AC761" s="507"/>
      <c r="AD761" s="507"/>
      <c r="AE761" s="507"/>
      <c r="AF761" s="507"/>
      <c r="AG761" s="507"/>
      <c r="AH761" s="507"/>
      <c r="AI761" s="507"/>
      <c r="AJ761" s="507"/>
      <c r="AK761" s="507"/>
      <c r="AL761" s="507"/>
      <c r="AM761" s="507"/>
      <c r="AN761" s="507"/>
      <c r="AO761" s="507"/>
      <c r="AP761" s="507"/>
      <c r="AQ761" s="563"/>
      <c r="AR761" s="563"/>
      <c r="AS761" s="507"/>
      <c r="AT761" s="507"/>
      <c r="AU761" s="507"/>
      <c r="AV761" s="507"/>
      <c r="AW761" s="507"/>
      <c r="AX761" s="507"/>
      <c r="AY761" s="507"/>
      <c r="AZ761" s="507"/>
      <c r="BA761" s="507"/>
      <c r="BB761" s="507"/>
      <c r="BC761" s="507"/>
      <c r="BD761" s="507"/>
      <c r="BE761" s="507"/>
      <c r="BF761" s="507"/>
      <c r="BG761" s="507"/>
      <c r="BH761" s="507"/>
      <c r="BI761" s="507"/>
      <c r="BJ761" s="507"/>
      <c r="BK761" s="507"/>
      <c r="BL761" s="507"/>
      <c r="BM761" s="507"/>
    </row>
    <row r="762" spans="1:65" ht="27" customHeight="1" x14ac:dyDescent="0.2">
      <c r="A762" s="564"/>
      <c r="B762" s="507"/>
      <c r="C762" s="507"/>
      <c r="D762" s="507"/>
      <c r="E762" s="507"/>
      <c r="F762" s="507"/>
      <c r="G762" s="507"/>
      <c r="H762" s="506"/>
      <c r="I762" s="506"/>
      <c r="J762" s="506"/>
      <c r="K762" s="506"/>
      <c r="L762" s="506"/>
      <c r="M762" s="506"/>
      <c r="N762" s="506"/>
      <c r="O762" s="506"/>
      <c r="P762" s="557"/>
      <c r="Q762" s="506"/>
      <c r="R762" s="558"/>
      <c r="S762" s="506"/>
      <c r="T762" s="506"/>
      <c r="U762" s="506"/>
      <c r="V762" s="604"/>
      <c r="W762" s="506"/>
      <c r="X762" s="506"/>
      <c r="Y762" s="557"/>
      <c r="Z762" s="506"/>
      <c r="AA762" s="507"/>
      <c r="AB762" s="507"/>
      <c r="AC762" s="507"/>
      <c r="AD762" s="507"/>
      <c r="AE762" s="507"/>
      <c r="AF762" s="507"/>
      <c r="AG762" s="507"/>
      <c r="AH762" s="507"/>
      <c r="AI762" s="507"/>
      <c r="AJ762" s="507"/>
      <c r="AK762" s="507"/>
      <c r="AL762" s="507"/>
      <c r="AM762" s="507"/>
      <c r="AN762" s="507"/>
      <c r="AO762" s="507"/>
      <c r="AP762" s="507"/>
      <c r="AQ762" s="563"/>
      <c r="AR762" s="563"/>
      <c r="AS762" s="507"/>
      <c r="AT762" s="507"/>
      <c r="AU762" s="507"/>
      <c r="AV762" s="507"/>
      <c r="AW762" s="507"/>
      <c r="AX762" s="507"/>
      <c r="AY762" s="507"/>
      <c r="AZ762" s="507"/>
      <c r="BA762" s="507"/>
      <c r="BB762" s="507"/>
      <c r="BC762" s="507"/>
      <c r="BD762" s="507"/>
      <c r="BE762" s="507"/>
      <c r="BF762" s="507"/>
      <c r="BG762" s="507"/>
      <c r="BH762" s="507"/>
      <c r="BI762" s="507"/>
      <c r="BJ762" s="507"/>
      <c r="BK762" s="507"/>
      <c r="BL762" s="507"/>
      <c r="BM762" s="507"/>
    </row>
    <row r="763" spans="1:65" ht="27" customHeight="1" x14ac:dyDescent="0.2">
      <c r="A763" s="564"/>
      <c r="B763" s="507"/>
      <c r="C763" s="507"/>
      <c r="D763" s="507"/>
      <c r="E763" s="507"/>
      <c r="F763" s="507"/>
      <c r="G763" s="507"/>
      <c r="H763" s="506"/>
      <c r="I763" s="506"/>
      <c r="J763" s="506"/>
      <c r="K763" s="506"/>
      <c r="L763" s="506"/>
      <c r="M763" s="506"/>
      <c r="N763" s="506"/>
      <c r="O763" s="506"/>
      <c r="P763" s="557"/>
      <c r="Q763" s="506"/>
      <c r="R763" s="558"/>
      <c r="S763" s="506"/>
      <c r="T763" s="506"/>
      <c r="U763" s="506"/>
      <c r="V763" s="604"/>
      <c r="W763" s="506"/>
      <c r="X763" s="506"/>
      <c r="Y763" s="557"/>
      <c r="Z763" s="506"/>
      <c r="AA763" s="507"/>
      <c r="AB763" s="507"/>
      <c r="AC763" s="507"/>
      <c r="AD763" s="507"/>
      <c r="AE763" s="507"/>
      <c r="AF763" s="507"/>
      <c r="AG763" s="507"/>
      <c r="AH763" s="507"/>
      <c r="AI763" s="507"/>
      <c r="AJ763" s="507"/>
      <c r="AK763" s="507"/>
      <c r="AL763" s="507"/>
      <c r="AM763" s="507"/>
      <c r="AN763" s="507"/>
      <c r="AO763" s="507"/>
      <c r="AP763" s="507"/>
      <c r="AQ763" s="563"/>
      <c r="AR763" s="563"/>
      <c r="AS763" s="507"/>
      <c r="AT763" s="507"/>
      <c r="AU763" s="507"/>
      <c r="AV763" s="507"/>
      <c r="AW763" s="507"/>
      <c r="AX763" s="507"/>
      <c r="AY763" s="507"/>
      <c r="AZ763" s="507"/>
      <c r="BA763" s="507"/>
      <c r="BB763" s="507"/>
      <c r="BC763" s="507"/>
      <c r="BD763" s="507"/>
      <c r="BE763" s="507"/>
      <c r="BF763" s="507"/>
      <c r="BG763" s="507"/>
      <c r="BH763" s="507"/>
      <c r="BI763" s="507"/>
      <c r="BJ763" s="507"/>
      <c r="BK763" s="507"/>
      <c r="BL763" s="507"/>
      <c r="BM763" s="507"/>
    </row>
    <row r="764" spans="1:65" ht="27" customHeight="1" x14ac:dyDescent="0.2">
      <c r="A764" s="564"/>
      <c r="B764" s="507"/>
      <c r="C764" s="507"/>
      <c r="D764" s="507"/>
      <c r="E764" s="507"/>
      <c r="F764" s="507"/>
      <c r="G764" s="507"/>
      <c r="H764" s="506"/>
      <c r="I764" s="506"/>
      <c r="J764" s="506"/>
      <c r="K764" s="506"/>
      <c r="L764" s="506"/>
      <c r="M764" s="506"/>
      <c r="N764" s="506"/>
      <c r="O764" s="506"/>
      <c r="P764" s="557"/>
      <c r="Q764" s="506"/>
      <c r="R764" s="558"/>
      <c r="S764" s="506"/>
      <c r="T764" s="506"/>
      <c r="U764" s="506"/>
      <c r="V764" s="604"/>
      <c r="W764" s="506"/>
      <c r="X764" s="506"/>
      <c r="Y764" s="557"/>
      <c r="Z764" s="506"/>
      <c r="AA764" s="507"/>
      <c r="AB764" s="507"/>
      <c r="AC764" s="507"/>
      <c r="AD764" s="507"/>
      <c r="AE764" s="507"/>
      <c r="AF764" s="507"/>
      <c r="AG764" s="507"/>
      <c r="AH764" s="507"/>
      <c r="AI764" s="507"/>
      <c r="AJ764" s="507"/>
      <c r="AK764" s="507"/>
      <c r="AL764" s="507"/>
      <c r="AM764" s="507"/>
      <c r="AN764" s="507"/>
      <c r="AO764" s="507"/>
      <c r="AP764" s="507"/>
      <c r="AQ764" s="563"/>
      <c r="AR764" s="563"/>
      <c r="AS764" s="507"/>
      <c r="AT764" s="507"/>
      <c r="AU764" s="507"/>
      <c r="AV764" s="507"/>
      <c r="AW764" s="507"/>
      <c r="AX764" s="507"/>
      <c r="AY764" s="507"/>
      <c r="AZ764" s="507"/>
      <c r="BA764" s="507"/>
      <c r="BB764" s="507"/>
      <c r="BC764" s="507"/>
      <c r="BD764" s="507"/>
      <c r="BE764" s="507"/>
      <c r="BF764" s="507"/>
      <c r="BG764" s="507"/>
      <c r="BH764" s="507"/>
      <c r="BI764" s="507"/>
      <c r="BJ764" s="507"/>
      <c r="BK764" s="507"/>
      <c r="BL764" s="507"/>
      <c r="BM764" s="507"/>
    </row>
    <row r="765" spans="1:65" ht="27" customHeight="1" x14ac:dyDescent="0.2">
      <c r="A765" s="564"/>
      <c r="B765" s="507"/>
      <c r="C765" s="507"/>
      <c r="D765" s="507"/>
      <c r="E765" s="507"/>
      <c r="F765" s="507"/>
      <c r="G765" s="507"/>
      <c r="H765" s="506"/>
      <c r="I765" s="506"/>
      <c r="J765" s="506"/>
      <c r="K765" s="506"/>
      <c r="L765" s="506"/>
      <c r="M765" s="506"/>
      <c r="N765" s="506"/>
      <c r="O765" s="506"/>
      <c r="P765" s="557"/>
      <c r="Q765" s="506"/>
      <c r="R765" s="558"/>
      <c r="S765" s="506"/>
      <c r="T765" s="506"/>
      <c r="U765" s="506"/>
      <c r="V765" s="604"/>
      <c r="W765" s="506"/>
      <c r="X765" s="506"/>
      <c r="Y765" s="557"/>
      <c r="Z765" s="506"/>
      <c r="AA765" s="507"/>
      <c r="AB765" s="507"/>
      <c r="AC765" s="507"/>
      <c r="AD765" s="507"/>
      <c r="AE765" s="507"/>
      <c r="AF765" s="507"/>
      <c r="AG765" s="507"/>
      <c r="AH765" s="507"/>
      <c r="AI765" s="507"/>
      <c r="AJ765" s="507"/>
      <c r="AK765" s="507"/>
      <c r="AL765" s="507"/>
      <c r="AM765" s="507"/>
      <c r="AN765" s="507"/>
      <c r="AO765" s="507"/>
      <c r="AP765" s="507"/>
      <c r="AQ765" s="563"/>
      <c r="AR765" s="563"/>
      <c r="AS765" s="507"/>
      <c r="AT765" s="507"/>
      <c r="AU765" s="507"/>
      <c r="AV765" s="507"/>
      <c r="AW765" s="507"/>
      <c r="AX765" s="507"/>
      <c r="AY765" s="507"/>
      <c r="AZ765" s="507"/>
      <c r="BA765" s="507"/>
      <c r="BB765" s="507"/>
      <c r="BC765" s="507"/>
      <c r="BD765" s="507"/>
      <c r="BE765" s="507"/>
      <c r="BF765" s="507"/>
      <c r="BG765" s="507"/>
      <c r="BH765" s="507"/>
      <c r="BI765" s="507"/>
      <c r="BJ765" s="507"/>
      <c r="BK765" s="507"/>
      <c r="BL765" s="507"/>
      <c r="BM765" s="507"/>
    </row>
    <row r="766" spans="1:65" ht="27" customHeight="1" x14ac:dyDescent="0.2">
      <c r="A766" s="564"/>
      <c r="B766" s="507"/>
      <c r="C766" s="507"/>
      <c r="D766" s="507"/>
      <c r="E766" s="507"/>
      <c r="F766" s="507"/>
      <c r="G766" s="507"/>
      <c r="H766" s="506"/>
      <c r="I766" s="506"/>
      <c r="J766" s="506"/>
      <c r="K766" s="506"/>
      <c r="L766" s="506"/>
      <c r="M766" s="506"/>
      <c r="N766" s="506"/>
      <c r="O766" s="506"/>
      <c r="P766" s="557"/>
      <c r="Q766" s="506"/>
      <c r="R766" s="558"/>
      <c r="S766" s="506"/>
      <c r="T766" s="506"/>
      <c r="U766" s="506"/>
      <c r="V766" s="604"/>
      <c r="W766" s="506"/>
      <c r="X766" s="506"/>
      <c r="Y766" s="557"/>
      <c r="Z766" s="506"/>
      <c r="AA766" s="507"/>
      <c r="AB766" s="507"/>
      <c r="AC766" s="507"/>
      <c r="AD766" s="507"/>
      <c r="AE766" s="507"/>
      <c r="AF766" s="507"/>
      <c r="AG766" s="507"/>
      <c r="AH766" s="507"/>
      <c r="AI766" s="507"/>
      <c r="AJ766" s="507"/>
      <c r="AK766" s="507"/>
      <c r="AL766" s="507"/>
      <c r="AM766" s="507"/>
      <c r="AN766" s="507"/>
      <c r="AO766" s="507"/>
      <c r="AP766" s="507"/>
      <c r="AQ766" s="563"/>
      <c r="AR766" s="563"/>
      <c r="AS766" s="507"/>
      <c r="AT766" s="507"/>
      <c r="AU766" s="507"/>
      <c r="AV766" s="507"/>
      <c r="AW766" s="507"/>
      <c r="AX766" s="507"/>
      <c r="AY766" s="507"/>
      <c r="AZ766" s="507"/>
      <c r="BA766" s="507"/>
      <c r="BB766" s="507"/>
      <c r="BC766" s="507"/>
      <c r="BD766" s="507"/>
      <c r="BE766" s="507"/>
      <c r="BF766" s="507"/>
      <c r="BG766" s="507"/>
      <c r="BH766" s="507"/>
      <c r="BI766" s="507"/>
      <c r="BJ766" s="507"/>
      <c r="BK766" s="507"/>
      <c r="BL766" s="507"/>
      <c r="BM766" s="507"/>
    </row>
    <row r="767" spans="1:65" ht="27" customHeight="1" x14ac:dyDescent="0.2">
      <c r="A767" s="564"/>
      <c r="B767" s="507"/>
      <c r="C767" s="507"/>
      <c r="D767" s="507"/>
      <c r="E767" s="507"/>
      <c r="F767" s="507"/>
      <c r="G767" s="507"/>
      <c r="H767" s="506"/>
      <c r="I767" s="506"/>
      <c r="J767" s="506"/>
      <c r="K767" s="506"/>
      <c r="L767" s="506"/>
      <c r="M767" s="506"/>
      <c r="N767" s="506"/>
      <c r="O767" s="506"/>
      <c r="P767" s="557"/>
      <c r="Q767" s="506"/>
      <c r="R767" s="558"/>
      <c r="S767" s="506"/>
      <c r="T767" s="506"/>
      <c r="U767" s="506"/>
      <c r="V767" s="604"/>
      <c r="W767" s="506"/>
      <c r="X767" s="506"/>
      <c r="Y767" s="557"/>
      <c r="Z767" s="506"/>
      <c r="AA767" s="507"/>
      <c r="AB767" s="507"/>
      <c r="AC767" s="507"/>
      <c r="AD767" s="507"/>
      <c r="AE767" s="507"/>
      <c r="AF767" s="507"/>
      <c r="AG767" s="507"/>
      <c r="AH767" s="507"/>
      <c r="AI767" s="507"/>
      <c r="AJ767" s="507"/>
      <c r="AK767" s="507"/>
      <c r="AL767" s="507"/>
      <c r="AM767" s="507"/>
      <c r="AN767" s="507"/>
      <c r="AO767" s="507"/>
      <c r="AP767" s="507"/>
      <c r="AQ767" s="563"/>
      <c r="AR767" s="563"/>
      <c r="AS767" s="507"/>
      <c r="AT767" s="507"/>
      <c r="AU767" s="507"/>
      <c r="AV767" s="507"/>
      <c r="AW767" s="507"/>
      <c r="AX767" s="507"/>
      <c r="AY767" s="507"/>
      <c r="AZ767" s="507"/>
      <c r="BA767" s="507"/>
      <c r="BB767" s="507"/>
      <c r="BC767" s="507"/>
      <c r="BD767" s="507"/>
      <c r="BE767" s="507"/>
      <c r="BF767" s="507"/>
      <c r="BG767" s="507"/>
      <c r="BH767" s="507"/>
      <c r="BI767" s="507"/>
      <c r="BJ767" s="507"/>
      <c r="BK767" s="507"/>
      <c r="BL767" s="507"/>
      <c r="BM767" s="507"/>
    </row>
    <row r="768" spans="1:65" ht="27" customHeight="1" x14ac:dyDescent="0.2">
      <c r="A768" s="564"/>
      <c r="B768" s="507"/>
      <c r="C768" s="507"/>
      <c r="D768" s="507"/>
      <c r="E768" s="507"/>
      <c r="F768" s="507"/>
      <c r="G768" s="507"/>
      <c r="H768" s="506"/>
      <c r="I768" s="506"/>
      <c r="J768" s="506"/>
      <c r="K768" s="506"/>
      <c r="L768" s="506"/>
      <c r="M768" s="506"/>
      <c r="N768" s="506"/>
      <c r="O768" s="506"/>
      <c r="P768" s="557"/>
      <c r="Q768" s="506"/>
      <c r="R768" s="558"/>
      <c r="S768" s="506"/>
      <c r="T768" s="506"/>
      <c r="U768" s="506"/>
      <c r="V768" s="604"/>
      <c r="W768" s="506"/>
      <c r="X768" s="506"/>
      <c r="Y768" s="557"/>
      <c r="Z768" s="506"/>
      <c r="AA768" s="507"/>
      <c r="AB768" s="507"/>
      <c r="AC768" s="507"/>
      <c r="AD768" s="507"/>
      <c r="AE768" s="507"/>
      <c r="AF768" s="507"/>
      <c r="AG768" s="507"/>
      <c r="AH768" s="507"/>
      <c r="AI768" s="507"/>
      <c r="AJ768" s="507"/>
      <c r="AK768" s="507"/>
      <c r="AL768" s="507"/>
      <c r="AM768" s="507"/>
      <c r="AN768" s="507"/>
      <c r="AO768" s="507"/>
      <c r="AP768" s="507"/>
      <c r="AQ768" s="563"/>
      <c r="AR768" s="563"/>
      <c r="AS768" s="507"/>
      <c r="AT768" s="507"/>
      <c r="AU768" s="507"/>
      <c r="AV768" s="507"/>
      <c r="AW768" s="507"/>
      <c r="AX768" s="507"/>
      <c r="AY768" s="507"/>
      <c r="AZ768" s="507"/>
      <c r="BA768" s="507"/>
      <c r="BB768" s="507"/>
      <c r="BC768" s="507"/>
      <c r="BD768" s="507"/>
      <c r="BE768" s="507"/>
      <c r="BF768" s="507"/>
      <c r="BG768" s="507"/>
      <c r="BH768" s="507"/>
      <c r="BI768" s="507"/>
      <c r="BJ768" s="507"/>
      <c r="BK768" s="507"/>
      <c r="BL768" s="507"/>
      <c r="BM768" s="507"/>
    </row>
    <row r="769" spans="1:65" ht="27" customHeight="1" x14ac:dyDescent="0.2">
      <c r="A769" s="564"/>
      <c r="B769" s="507"/>
      <c r="C769" s="507"/>
      <c r="D769" s="507"/>
      <c r="E769" s="507"/>
      <c r="F769" s="507"/>
      <c r="G769" s="507"/>
      <c r="H769" s="506"/>
      <c r="I769" s="506"/>
      <c r="J769" s="506"/>
      <c r="K769" s="506"/>
      <c r="L769" s="506"/>
      <c r="M769" s="506"/>
      <c r="N769" s="506"/>
      <c r="O769" s="506"/>
      <c r="P769" s="557"/>
      <c r="Q769" s="506"/>
      <c r="R769" s="558"/>
      <c r="S769" s="506"/>
      <c r="T769" s="506"/>
      <c r="U769" s="506"/>
      <c r="V769" s="604"/>
      <c r="W769" s="506"/>
      <c r="X769" s="506"/>
      <c r="Y769" s="557"/>
      <c r="Z769" s="506"/>
      <c r="AA769" s="507"/>
      <c r="AB769" s="507"/>
      <c r="AC769" s="507"/>
      <c r="AD769" s="507"/>
      <c r="AE769" s="507"/>
      <c r="AF769" s="507"/>
      <c r="AG769" s="507"/>
      <c r="AH769" s="507"/>
      <c r="AI769" s="507"/>
      <c r="AJ769" s="507"/>
      <c r="AK769" s="507"/>
      <c r="AL769" s="507"/>
      <c r="AM769" s="507"/>
      <c r="AN769" s="507"/>
      <c r="AO769" s="507"/>
      <c r="AP769" s="507"/>
      <c r="AQ769" s="563"/>
      <c r="AR769" s="563"/>
      <c r="AS769" s="507"/>
      <c r="AT769" s="507"/>
      <c r="AU769" s="507"/>
      <c r="AV769" s="507"/>
      <c r="AW769" s="507"/>
      <c r="AX769" s="507"/>
      <c r="AY769" s="507"/>
      <c r="AZ769" s="507"/>
      <c r="BA769" s="507"/>
      <c r="BB769" s="507"/>
      <c r="BC769" s="507"/>
      <c r="BD769" s="507"/>
      <c r="BE769" s="507"/>
      <c r="BF769" s="507"/>
      <c r="BG769" s="507"/>
      <c r="BH769" s="507"/>
      <c r="BI769" s="507"/>
      <c r="BJ769" s="507"/>
      <c r="BK769" s="507"/>
      <c r="BL769" s="507"/>
      <c r="BM769" s="507"/>
    </row>
    <row r="770" spans="1:65" ht="27" customHeight="1" x14ac:dyDescent="0.2">
      <c r="A770" s="564"/>
      <c r="B770" s="507"/>
      <c r="C770" s="507"/>
      <c r="D770" s="507"/>
      <c r="E770" s="507"/>
      <c r="F770" s="507"/>
      <c r="G770" s="507"/>
      <c r="H770" s="506"/>
      <c r="I770" s="506"/>
      <c r="J770" s="506"/>
      <c r="K770" s="506"/>
      <c r="L770" s="506"/>
      <c r="M770" s="506"/>
      <c r="N770" s="506"/>
      <c r="O770" s="506"/>
      <c r="P770" s="557"/>
      <c r="Q770" s="506"/>
      <c r="R770" s="558"/>
      <c r="S770" s="506"/>
      <c r="T770" s="506"/>
      <c r="U770" s="506"/>
      <c r="V770" s="604"/>
      <c r="W770" s="506"/>
      <c r="X770" s="506"/>
      <c r="Y770" s="557"/>
      <c r="Z770" s="506"/>
      <c r="AA770" s="507"/>
      <c r="AB770" s="507"/>
      <c r="AC770" s="507"/>
      <c r="AD770" s="507"/>
      <c r="AE770" s="507"/>
      <c r="AF770" s="507"/>
      <c r="AG770" s="507"/>
      <c r="AH770" s="507"/>
      <c r="AI770" s="507"/>
      <c r="AJ770" s="507"/>
      <c r="AK770" s="507"/>
      <c r="AL770" s="507"/>
      <c r="AM770" s="507"/>
      <c r="AN770" s="507"/>
      <c r="AO770" s="507"/>
      <c r="AP770" s="507"/>
      <c r="AQ770" s="563"/>
      <c r="AR770" s="563"/>
      <c r="AS770" s="507"/>
      <c r="AT770" s="507"/>
      <c r="AU770" s="507"/>
      <c r="AV770" s="507"/>
      <c r="AW770" s="507"/>
      <c r="AX770" s="507"/>
      <c r="AY770" s="507"/>
      <c r="AZ770" s="507"/>
      <c r="BA770" s="507"/>
      <c r="BB770" s="507"/>
      <c r="BC770" s="507"/>
      <c r="BD770" s="507"/>
      <c r="BE770" s="507"/>
      <c r="BF770" s="507"/>
      <c r="BG770" s="507"/>
      <c r="BH770" s="507"/>
      <c r="BI770" s="507"/>
      <c r="BJ770" s="507"/>
      <c r="BK770" s="507"/>
      <c r="BL770" s="507"/>
      <c r="BM770" s="507"/>
    </row>
    <row r="771" spans="1:65" ht="27" customHeight="1" x14ac:dyDescent="0.2">
      <c r="A771" s="564"/>
      <c r="B771" s="507"/>
      <c r="C771" s="507"/>
      <c r="D771" s="507"/>
      <c r="E771" s="507"/>
      <c r="F771" s="507"/>
      <c r="G771" s="507"/>
      <c r="H771" s="506"/>
      <c r="I771" s="506"/>
      <c r="J771" s="506"/>
      <c r="K771" s="506"/>
      <c r="L771" s="506"/>
      <c r="M771" s="506"/>
      <c r="N771" s="506"/>
      <c r="O771" s="506"/>
      <c r="P771" s="557"/>
      <c r="Q771" s="506"/>
      <c r="R771" s="558"/>
      <c r="S771" s="506"/>
      <c r="T771" s="506"/>
      <c r="U771" s="506"/>
      <c r="V771" s="604"/>
      <c r="W771" s="506"/>
      <c r="X771" s="506"/>
      <c r="Y771" s="557"/>
      <c r="Z771" s="506"/>
      <c r="AA771" s="507"/>
      <c r="AB771" s="507"/>
      <c r="AC771" s="507"/>
      <c r="AD771" s="507"/>
      <c r="AE771" s="507"/>
      <c r="AF771" s="507"/>
      <c r="AG771" s="507"/>
      <c r="AH771" s="507"/>
      <c r="AI771" s="507"/>
      <c r="AJ771" s="507"/>
      <c r="AK771" s="507"/>
      <c r="AL771" s="507"/>
      <c r="AM771" s="507"/>
      <c r="AN771" s="507"/>
      <c r="AO771" s="507"/>
      <c r="AP771" s="507"/>
      <c r="AQ771" s="563"/>
      <c r="AR771" s="563"/>
      <c r="AS771" s="507"/>
      <c r="AT771" s="507"/>
      <c r="AU771" s="507"/>
      <c r="AV771" s="507"/>
      <c r="AW771" s="507"/>
      <c r="AX771" s="507"/>
      <c r="AY771" s="507"/>
      <c r="AZ771" s="507"/>
      <c r="BA771" s="507"/>
      <c r="BB771" s="507"/>
      <c r="BC771" s="507"/>
      <c r="BD771" s="507"/>
      <c r="BE771" s="507"/>
      <c r="BF771" s="507"/>
      <c r="BG771" s="507"/>
      <c r="BH771" s="507"/>
      <c r="BI771" s="507"/>
      <c r="BJ771" s="507"/>
      <c r="BK771" s="507"/>
      <c r="BL771" s="507"/>
      <c r="BM771" s="507"/>
    </row>
    <row r="772" spans="1:65" ht="27" customHeight="1" x14ac:dyDescent="0.2">
      <c r="A772" s="564"/>
      <c r="B772" s="507"/>
      <c r="C772" s="507"/>
      <c r="D772" s="507"/>
      <c r="E772" s="507"/>
      <c r="F772" s="507"/>
      <c r="G772" s="507"/>
      <c r="H772" s="506"/>
      <c r="I772" s="506"/>
      <c r="J772" s="506"/>
      <c r="K772" s="506"/>
      <c r="L772" s="506"/>
      <c r="M772" s="506"/>
      <c r="N772" s="506"/>
      <c r="O772" s="506"/>
      <c r="P772" s="557"/>
      <c r="Q772" s="506"/>
      <c r="R772" s="558"/>
      <c r="S772" s="506"/>
      <c r="T772" s="506"/>
      <c r="U772" s="506"/>
      <c r="V772" s="604"/>
      <c r="W772" s="506"/>
      <c r="X772" s="506"/>
      <c r="Y772" s="557"/>
      <c r="Z772" s="506"/>
      <c r="AA772" s="507"/>
      <c r="AB772" s="507"/>
      <c r="AC772" s="507"/>
      <c r="AD772" s="507"/>
      <c r="AE772" s="507"/>
      <c r="AF772" s="507"/>
      <c r="AG772" s="507"/>
      <c r="AH772" s="507"/>
      <c r="AI772" s="507"/>
      <c r="AJ772" s="507"/>
      <c r="AK772" s="507"/>
      <c r="AL772" s="507"/>
      <c r="AM772" s="507"/>
      <c r="AN772" s="507"/>
      <c r="AO772" s="507"/>
      <c r="AP772" s="507"/>
      <c r="AQ772" s="563"/>
      <c r="AR772" s="563"/>
      <c r="AS772" s="507"/>
      <c r="AT772" s="507"/>
      <c r="AU772" s="507"/>
      <c r="AV772" s="507"/>
      <c r="AW772" s="507"/>
      <c r="AX772" s="507"/>
      <c r="AY772" s="507"/>
      <c r="AZ772" s="507"/>
      <c r="BA772" s="507"/>
      <c r="BB772" s="507"/>
      <c r="BC772" s="507"/>
      <c r="BD772" s="507"/>
      <c r="BE772" s="507"/>
      <c r="BF772" s="507"/>
      <c r="BG772" s="507"/>
      <c r="BH772" s="507"/>
      <c r="BI772" s="507"/>
      <c r="BJ772" s="507"/>
      <c r="BK772" s="507"/>
      <c r="BL772" s="507"/>
      <c r="BM772" s="507"/>
    </row>
    <row r="773" spans="1:65" ht="27" customHeight="1" x14ac:dyDescent="0.2">
      <c r="A773" s="564"/>
      <c r="B773" s="507"/>
      <c r="C773" s="507"/>
      <c r="D773" s="507"/>
      <c r="E773" s="507"/>
      <c r="F773" s="507"/>
      <c r="G773" s="507"/>
      <c r="H773" s="506"/>
      <c r="I773" s="506"/>
      <c r="J773" s="506"/>
      <c r="K773" s="506"/>
      <c r="L773" s="506"/>
      <c r="M773" s="506"/>
      <c r="N773" s="506"/>
      <c r="O773" s="506"/>
      <c r="P773" s="557"/>
      <c r="Q773" s="506"/>
      <c r="R773" s="558"/>
      <c r="S773" s="506"/>
      <c r="T773" s="506"/>
      <c r="U773" s="506"/>
      <c r="V773" s="604"/>
      <c r="W773" s="506"/>
      <c r="X773" s="506"/>
      <c r="Y773" s="557"/>
      <c r="Z773" s="506"/>
      <c r="AA773" s="507"/>
      <c r="AB773" s="507"/>
      <c r="AC773" s="507"/>
      <c r="AD773" s="507"/>
      <c r="AE773" s="507"/>
      <c r="AF773" s="507"/>
      <c r="AG773" s="507"/>
      <c r="AH773" s="507"/>
      <c r="AI773" s="507"/>
      <c r="AJ773" s="507"/>
      <c r="AK773" s="507"/>
      <c r="AL773" s="507"/>
      <c r="AM773" s="507"/>
      <c r="AN773" s="507"/>
      <c r="AO773" s="507"/>
      <c r="AP773" s="507"/>
      <c r="AQ773" s="563"/>
      <c r="AR773" s="563"/>
      <c r="AS773" s="507"/>
      <c r="AT773" s="507"/>
      <c r="AU773" s="507"/>
      <c r="AV773" s="507"/>
      <c r="AW773" s="507"/>
      <c r="AX773" s="507"/>
      <c r="AY773" s="507"/>
      <c r="AZ773" s="507"/>
      <c r="BA773" s="507"/>
      <c r="BB773" s="507"/>
      <c r="BC773" s="507"/>
      <c r="BD773" s="507"/>
      <c r="BE773" s="507"/>
      <c r="BF773" s="507"/>
      <c r="BG773" s="507"/>
      <c r="BH773" s="507"/>
      <c r="BI773" s="507"/>
      <c r="BJ773" s="507"/>
      <c r="BK773" s="507"/>
      <c r="BL773" s="507"/>
      <c r="BM773" s="507"/>
    </row>
    <row r="774" spans="1:65" ht="27" customHeight="1" x14ac:dyDescent="0.2">
      <c r="A774" s="564"/>
      <c r="B774" s="507"/>
      <c r="C774" s="507"/>
      <c r="D774" s="507"/>
      <c r="E774" s="507"/>
      <c r="F774" s="507"/>
      <c r="G774" s="507"/>
      <c r="H774" s="506"/>
      <c r="I774" s="506"/>
      <c r="J774" s="506"/>
      <c r="K774" s="506"/>
      <c r="L774" s="506"/>
      <c r="M774" s="506"/>
      <c r="N774" s="506"/>
      <c r="O774" s="506"/>
      <c r="P774" s="557"/>
      <c r="Q774" s="506"/>
      <c r="R774" s="558"/>
      <c r="S774" s="506"/>
      <c r="T774" s="506"/>
      <c r="U774" s="506"/>
      <c r="V774" s="604"/>
      <c r="W774" s="506"/>
      <c r="X774" s="506"/>
      <c r="Y774" s="557"/>
      <c r="Z774" s="506"/>
      <c r="AA774" s="507"/>
      <c r="AB774" s="507"/>
      <c r="AC774" s="507"/>
      <c r="AD774" s="507"/>
      <c r="AE774" s="507"/>
      <c r="AF774" s="507"/>
      <c r="AG774" s="507"/>
      <c r="AH774" s="507"/>
      <c r="AI774" s="507"/>
      <c r="AJ774" s="507"/>
      <c r="AK774" s="507"/>
      <c r="AL774" s="507"/>
      <c r="AM774" s="507"/>
      <c r="AN774" s="507"/>
      <c r="AO774" s="507"/>
      <c r="AP774" s="507"/>
      <c r="AQ774" s="563"/>
      <c r="AR774" s="563"/>
      <c r="AS774" s="507"/>
      <c r="AT774" s="507"/>
      <c r="AU774" s="507"/>
      <c r="AV774" s="507"/>
      <c r="AW774" s="507"/>
      <c r="AX774" s="507"/>
      <c r="AY774" s="507"/>
      <c r="AZ774" s="507"/>
      <c r="BA774" s="507"/>
      <c r="BB774" s="507"/>
      <c r="BC774" s="507"/>
      <c r="BD774" s="507"/>
      <c r="BE774" s="507"/>
      <c r="BF774" s="507"/>
      <c r="BG774" s="507"/>
      <c r="BH774" s="507"/>
      <c r="BI774" s="507"/>
      <c r="BJ774" s="507"/>
      <c r="BK774" s="507"/>
      <c r="BL774" s="507"/>
      <c r="BM774" s="507"/>
    </row>
    <row r="775" spans="1:65" ht="27" customHeight="1" x14ac:dyDescent="0.2">
      <c r="A775" s="564"/>
      <c r="B775" s="507"/>
      <c r="C775" s="507"/>
      <c r="D775" s="507"/>
      <c r="E775" s="507"/>
      <c r="F775" s="507"/>
      <c r="G775" s="507"/>
      <c r="H775" s="506"/>
      <c r="I775" s="506"/>
      <c r="J775" s="506"/>
      <c r="K775" s="506"/>
      <c r="L775" s="506"/>
      <c r="M775" s="506"/>
      <c r="N775" s="506"/>
      <c r="O775" s="506"/>
      <c r="P775" s="557"/>
      <c r="Q775" s="506"/>
      <c r="R775" s="558"/>
      <c r="S775" s="506"/>
      <c r="T775" s="506"/>
      <c r="U775" s="506"/>
      <c r="V775" s="604"/>
      <c r="W775" s="506"/>
      <c r="X775" s="506"/>
      <c r="Y775" s="557"/>
      <c r="Z775" s="506"/>
      <c r="AA775" s="507"/>
      <c r="AB775" s="507"/>
      <c r="AC775" s="507"/>
      <c r="AD775" s="507"/>
      <c r="AE775" s="507"/>
      <c r="AF775" s="507"/>
      <c r="AG775" s="507"/>
      <c r="AH775" s="507"/>
      <c r="AI775" s="507"/>
      <c r="AJ775" s="507"/>
      <c r="AK775" s="507"/>
      <c r="AL775" s="507"/>
      <c r="AM775" s="507"/>
      <c r="AN775" s="507"/>
      <c r="AO775" s="507"/>
      <c r="AP775" s="507"/>
      <c r="AQ775" s="563"/>
      <c r="AR775" s="563"/>
      <c r="AS775" s="507"/>
      <c r="AT775" s="507"/>
      <c r="AU775" s="507"/>
      <c r="AV775" s="507"/>
      <c r="AW775" s="507"/>
      <c r="AX775" s="507"/>
      <c r="AY775" s="507"/>
      <c r="AZ775" s="507"/>
      <c r="BA775" s="507"/>
      <c r="BB775" s="507"/>
      <c r="BC775" s="507"/>
      <c r="BD775" s="507"/>
      <c r="BE775" s="507"/>
      <c r="BF775" s="507"/>
      <c r="BG775" s="507"/>
      <c r="BH775" s="507"/>
      <c r="BI775" s="507"/>
      <c r="BJ775" s="507"/>
      <c r="BK775" s="507"/>
      <c r="BL775" s="507"/>
      <c r="BM775" s="507"/>
    </row>
    <row r="776" spans="1:65" ht="27" customHeight="1" x14ac:dyDescent="0.2">
      <c r="A776" s="564"/>
      <c r="B776" s="507"/>
      <c r="C776" s="507"/>
      <c r="D776" s="507"/>
      <c r="E776" s="507"/>
      <c r="F776" s="507"/>
      <c r="G776" s="507"/>
      <c r="H776" s="506"/>
      <c r="I776" s="506"/>
      <c r="J776" s="506"/>
      <c r="K776" s="506"/>
      <c r="L776" s="506"/>
      <c r="M776" s="506"/>
      <c r="N776" s="506"/>
      <c r="O776" s="506"/>
      <c r="P776" s="557"/>
      <c r="Q776" s="506"/>
      <c r="R776" s="558"/>
      <c r="S776" s="506"/>
      <c r="T776" s="506"/>
      <c r="U776" s="506"/>
      <c r="V776" s="604"/>
      <c r="W776" s="506"/>
      <c r="X776" s="506"/>
      <c r="Y776" s="557"/>
      <c r="Z776" s="506"/>
      <c r="AA776" s="507"/>
      <c r="AB776" s="507"/>
      <c r="AC776" s="507"/>
      <c r="AD776" s="507"/>
      <c r="AE776" s="507"/>
      <c r="AF776" s="507"/>
      <c r="AG776" s="507"/>
      <c r="AH776" s="507"/>
      <c r="AI776" s="507"/>
      <c r="AJ776" s="507"/>
      <c r="AK776" s="507"/>
      <c r="AL776" s="507"/>
      <c r="AM776" s="507"/>
      <c r="AN776" s="507"/>
      <c r="AO776" s="507"/>
      <c r="AP776" s="507"/>
      <c r="AQ776" s="563"/>
      <c r="AR776" s="563"/>
      <c r="AS776" s="507"/>
      <c r="AT776" s="507"/>
      <c r="AU776" s="507"/>
      <c r="AV776" s="507"/>
      <c r="AW776" s="507"/>
      <c r="AX776" s="507"/>
      <c r="AY776" s="507"/>
      <c r="AZ776" s="507"/>
      <c r="BA776" s="507"/>
      <c r="BB776" s="507"/>
      <c r="BC776" s="507"/>
      <c r="BD776" s="507"/>
      <c r="BE776" s="507"/>
      <c r="BF776" s="507"/>
      <c r="BG776" s="507"/>
      <c r="BH776" s="507"/>
      <c r="BI776" s="507"/>
      <c r="BJ776" s="507"/>
      <c r="BK776" s="507"/>
      <c r="BL776" s="507"/>
      <c r="BM776" s="507"/>
    </row>
    <row r="777" spans="1:65" ht="27" customHeight="1" x14ac:dyDescent="0.2">
      <c r="A777" s="564"/>
      <c r="B777" s="507"/>
      <c r="C777" s="507"/>
      <c r="D777" s="507"/>
      <c r="E777" s="507"/>
      <c r="F777" s="507"/>
      <c r="G777" s="507"/>
      <c r="H777" s="506"/>
      <c r="I777" s="506"/>
      <c r="J777" s="506"/>
      <c r="K777" s="506"/>
      <c r="L777" s="506"/>
      <c r="M777" s="506"/>
      <c r="N777" s="506"/>
      <c r="O777" s="506"/>
      <c r="P777" s="557"/>
      <c r="Q777" s="506"/>
      <c r="R777" s="558"/>
      <c r="S777" s="506"/>
      <c r="T777" s="506"/>
      <c r="U777" s="506"/>
      <c r="V777" s="604"/>
      <c r="W777" s="506"/>
      <c r="X777" s="506"/>
      <c r="Y777" s="557"/>
      <c r="Z777" s="506"/>
      <c r="AA777" s="507"/>
      <c r="AB777" s="507"/>
      <c r="AC777" s="507"/>
      <c r="AD777" s="507"/>
      <c r="AE777" s="507"/>
      <c r="AF777" s="507"/>
      <c r="AG777" s="507"/>
      <c r="AH777" s="507"/>
      <c r="AI777" s="507"/>
      <c r="AJ777" s="507"/>
      <c r="AK777" s="507"/>
      <c r="AL777" s="507"/>
      <c r="AM777" s="507"/>
      <c r="AN777" s="507"/>
      <c r="AO777" s="507"/>
      <c r="AP777" s="507"/>
      <c r="AQ777" s="563"/>
      <c r="AR777" s="563"/>
      <c r="AS777" s="507"/>
      <c r="AT777" s="507"/>
      <c r="AU777" s="507"/>
      <c r="AV777" s="507"/>
      <c r="AW777" s="507"/>
      <c r="AX777" s="507"/>
      <c r="AY777" s="507"/>
      <c r="AZ777" s="507"/>
      <c r="BA777" s="507"/>
      <c r="BB777" s="507"/>
      <c r="BC777" s="507"/>
      <c r="BD777" s="507"/>
      <c r="BE777" s="507"/>
      <c r="BF777" s="507"/>
      <c r="BG777" s="507"/>
      <c r="BH777" s="507"/>
      <c r="BI777" s="507"/>
      <c r="BJ777" s="507"/>
      <c r="BK777" s="507"/>
      <c r="BL777" s="507"/>
      <c r="BM777" s="507"/>
    </row>
    <row r="778" spans="1:65" ht="27" customHeight="1" x14ac:dyDescent="0.2">
      <c r="A778" s="564"/>
      <c r="B778" s="507"/>
      <c r="C778" s="507"/>
      <c r="D778" s="507"/>
      <c r="E778" s="507"/>
      <c r="F778" s="507"/>
      <c r="G778" s="507"/>
      <c r="H778" s="506"/>
      <c r="I778" s="506"/>
      <c r="J778" s="506"/>
      <c r="K778" s="506"/>
      <c r="L778" s="506"/>
      <c r="M778" s="506"/>
      <c r="N778" s="506"/>
      <c r="O778" s="506"/>
      <c r="P778" s="557"/>
      <c r="Q778" s="506"/>
      <c r="R778" s="558"/>
      <c r="S778" s="506"/>
      <c r="T778" s="506"/>
      <c r="U778" s="506"/>
      <c r="V778" s="604"/>
      <c r="W778" s="506"/>
      <c r="X778" s="506"/>
      <c r="Y778" s="557"/>
      <c r="Z778" s="506"/>
      <c r="AA778" s="507"/>
      <c r="AB778" s="507"/>
      <c r="AC778" s="507"/>
      <c r="AD778" s="507"/>
      <c r="AE778" s="507"/>
      <c r="AF778" s="507"/>
      <c r="AG778" s="507"/>
      <c r="AH778" s="507"/>
      <c r="AI778" s="507"/>
      <c r="AJ778" s="507"/>
      <c r="AK778" s="507"/>
      <c r="AL778" s="507"/>
      <c r="AM778" s="507"/>
      <c r="AN778" s="507"/>
      <c r="AO778" s="507"/>
      <c r="AP778" s="507"/>
      <c r="AQ778" s="563"/>
      <c r="AR778" s="563"/>
      <c r="AS778" s="507"/>
      <c r="AT778" s="507"/>
      <c r="AU778" s="507"/>
      <c r="AV778" s="507"/>
      <c r="AW778" s="507"/>
      <c r="AX778" s="507"/>
      <c r="AY778" s="507"/>
      <c r="AZ778" s="507"/>
      <c r="BA778" s="507"/>
      <c r="BB778" s="507"/>
      <c r="BC778" s="507"/>
      <c r="BD778" s="507"/>
      <c r="BE778" s="507"/>
      <c r="BF778" s="507"/>
      <c r="BG778" s="507"/>
      <c r="BH778" s="507"/>
      <c r="BI778" s="507"/>
      <c r="BJ778" s="507"/>
      <c r="BK778" s="507"/>
      <c r="BL778" s="507"/>
      <c r="BM778" s="507"/>
    </row>
    <row r="779" spans="1:65" ht="27" customHeight="1" x14ac:dyDescent="0.2">
      <c r="A779" s="564"/>
      <c r="B779" s="507"/>
      <c r="C779" s="507"/>
      <c r="D779" s="507"/>
      <c r="E779" s="507"/>
      <c r="F779" s="507"/>
      <c r="G779" s="507"/>
      <c r="H779" s="506"/>
      <c r="I779" s="506"/>
      <c r="J779" s="506"/>
      <c r="K779" s="506"/>
      <c r="L779" s="506"/>
      <c r="M779" s="506"/>
      <c r="N779" s="506"/>
      <c r="O779" s="506"/>
      <c r="P779" s="557"/>
      <c r="Q779" s="506"/>
      <c r="R779" s="558"/>
      <c r="S779" s="506"/>
      <c r="T779" s="506"/>
      <c r="U779" s="506"/>
      <c r="V779" s="604"/>
      <c r="W779" s="506"/>
      <c r="X779" s="506"/>
      <c r="Y779" s="557"/>
      <c r="Z779" s="506"/>
      <c r="AA779" s="507"/>
      <c r="AB779" s="507"/>
      <c r="AC779" s="507"/>
      <c r="AD779" s="507"/>
      <c r="AE779" s="507"/>
      <c r="AF779" s="507"/>
      <c r="AG779" s="507"/>
      <c r="AH779" s="507"/>
      <c r="AI779" s="507"/>
      <c r="AJ779" s="507"/>
      <c r="AK779" s="507"/>
      <c r="AL779" s="507"/>
      <c r="AM779" s="507"/>
      <c r="AN779" s="507"/>
      <c r="AO779" s="507"/>
      <c r="AP779" s="507"/>
      <c r="AQ779" s="563"/>
      <c r="AR779" s="563"/>
      <c r="AS779" s="507"/>
      <c r="AT779" s="507"/>
      <c r="AU779" s="507"/>
      <c r="AV779" s="507"/>
      <c r="AW779" s="507"/>
      <c r="AX779" s="507"/>
      <c r="AY779" s="507"/>
      <c r="AZ779" s="507"/>
      <c r="BA779" s="507"/>
      <c r="BB779" s="507"/>
      <c r="BC779" s="507"/>
      <c r="BD779" s="507"/>
      <c r="BE779" s="507"/>
      <c r="BF779" s="507"/>
      <c r="BG779" s="507"/>
      <c r="BH779" s="507"/>
      <c r="BI779" s="507"/>
      <c r="BJ779" s="507"/>
      <c r="BK779" s="507"/>
      <c r="BL779" s="507"/>
      <c r="BM779" s="507"/>
    </row>
    <row r="780" spans="1:65" ht="27" customHeight="1" x14ac:dyDescent="0.2">
      <c r="A780" s="564"/>
      <c r="B780" s="507"/>
      <c r="C780" s="507"/>
      <c r="D780" s="507"/>
      <c r="E780" s="507"/>
      <c r="F780" s="507"/>
      <c r="G780" s="507"/>
      <c r="H780" s="506"/>
      <c r="I780" s="506"/>
      <c r="J780" s="506"/>
      <c r="K780" s="506"/>
      <c r="L780" s="506"/>
      <c r="M780" s="506"/>
      <c r="N780" s="506"/>
      <c r="O780" s="506"/>
      <c r="P780" s="557"/>
      <c r="Q780" s="506"/>
      <c r="R780" s="558"/>
      <c r="S780" s="506"/>
      <c r="T780" s="506"/>
      <c r="U780" s="506"/>
      <c r="V780" s="604"/>
      <c r="W780" s="506"/>
      <c r="X780" s="506"/>
      <c r="Y780" s="557"/>
      <c r="Z780" s="506"/>
      <c r="AA780" s="507"/>
      <c r="AB780" s="507"/>
      <c r="AC780" s="507"/>
      <c r="AD780" s="507"/>
      <c r="AE780" s="507"/>
      <c r="AF780" s="507"/>
      <c r="AG780" s="507"/>
      <c r="AH780" s="507"/>
      <c r="AI780" s="507"/>
      <c r="AJ780" s="507"/>
      <c r="AK780" s="507"/>
      <c r="AL780" s="507"/>
      <c r="AM780" s="507"/>
      <c r="AN780" s="507"/>
      <c r="AO780" s="507"/>
      <c r="AP780" s="507"/>
      <c r="AQ780" s="563"/>
      <c r="AR780" s="563"/>
      <c r="AS780" s="507"/>
      <c r="AT780" s="507"/>
      <c r="AU780" s="507"/>
      <c r="AV780" s="507"/>
      <c r="AW780" s="507"/>
      <c r="AX780" s="507"/>
      <c r="AY780" s="507"/>
      <c r="AZ780" s="507"/>
      <c r="BA780" s="507"/>
      <c r="BB780" s="507"/>
      <c r="BC780" s="507"/>
      <c r="BD780" s="507"/>
      <c r="BE780" s="507"/>
      <c r="BF780" s="507"/>
      <c r="BG780" s="507"/>
      <c r="BH780" s="507"/>
      <c r="BI780" s="507"/>
      <c r="BJ780" s="507"/>
      <c r="BK780" s="507"/>
      <c r="BL780" s="507"/>
      <c r="BM780" s="507"/>
    </row>
    <row r="781" spans="1:65" ht="27" customHeight="1" x14ac:dyDescent="0.2">
      <c r="A781" s="564"/>
      <c r="B781" s="507"/>
      <c r="C781" s="507"/>
      <c r="D781" s="507"/>
      <c r="E781" s="507"/>
      <c r="F781" s="507"/>
      <c r="G781" s="507"/>
      <c r="H781" s="506"/>
      <c r="I781" s="506"/>
      <c r="J781" s="506"/>
      <c r="K781" s="506"/>
      <c r="L781" s="506"/>
      <c r="M781" s="506"/>
      <c r="N781" s="506"/>
      <c r="O781" s="506"/>
      <c r="P781" s="557"/>
      <c r="Q781" s="506"/>
      <c r="R781" s="558"/>
      <c r="S781" s="506"/>
      <c r="T781" s="506"/>
      <c r="U781" s="506"/>
      <c r="V781" s="604"/>
      <c r="W781" s="506"/>
      <c r="X781" s="506"/>
      <c r="Y781" s="557"/>
      <c r="Z781" s="506"/>
      <c r="AA781" s="507"/>
      <c r="AB781" s="507"/>
      <c r="AC781" s="507"/>
      <c r="AD781" s="507"/>
      <c r="AE781" s="507"/>
      <c r="AF781" s="507"/>
      <c r="AG781" s="507"/>
      <c r="AH781" s="507"/>
      <c r="AI781" s="507"/>
      <c r="AJ781" s="507"/>
      <c r="AK781" s="507"/>
      <c r="AL781" s="507"/>
      <c r="AM781" s="507"/>
      <c r="AN781" s="507"/>
      <c r="AO781" s="507"/>
      <c r="AP781" s="507"/>
      <c r="AQ781" s="563"/>
      <c r="AR781" s="563"/>
      <c r="AS781" s="507"/>
      <c r="AT781" s="507"/>
      <c r="AU781" s="507"/>
      <c r="AV781" s="507"/>
      <c r="AW781" s="507"/>
      <c r="AX781" s="507"/>
      <c r="AY781" s="507"/>
      <c r="AZ781" s="507"/>
      <c r="BA781" s="507"/>
      <c r="BB781" s="507"/>
      <c r="BC781" s="507"/>
      <c r="BD781" s="507"/>
      <c r="BE781" s="507"/>
      <c r="BF781" s="507"/>
      <c r="BG781" s="507"/>
      <c r="BH781" s="507"/>
      <c r="BI781" s="507"/>
      <c r="BJ781" s="507"/>
      <c r="BK781" s="507"/>
      <c r="BL781" s="507"/>
      <c r="BM781" s="507"/>
    </row>
    <row r="782" spans="1:65" ht="27" customHeight="1" x14ac:dyDescent="0.2">
      <c r="A782" s="564"/>
      <c r="B782" s="507"/>
      <c r="C782" s="507"/>
      <c r="D782" s="507"/>
      <c r="E782" s="507"/>
      <c r="F782" s="507"/>
      <c r="G782" s="507"/>
      <c r="H782" s="506"/>
      <c r="I782" s="506"/>
      <c r="J782" s="506"/>
      <c r="K782" s="506"/>
      <c r="L782" s="506"/>
      <c r="M782" s="506"/>
      <c r="N782" s="506"/>
      <c r="O782" s="506"/>
      <c r="P782" s="557"/>
      <c r="Q782" s="506"/>
      <c r="R782" s="558"/>
      <c r="S782" s="506"/>
      <c r="T782" s="506"/>
      <c r="U782" s="506"/>
      <c r="V782" s="604"/>
      <c r="W782" s="506"/>
      <c r="X782" s="506"/>
      <c r="Y782" s="557"/>
      <c r="Z782" s="506"/>
      <c r="AA782" s="507"/>
      <c r="AB782" s="507"/>
      <c r="AC782" s="507"/>
      <c r="AD782" s="507"/>
      <c r="AE782" s="507"/>
      <c r="AF782" s="507"/>
      <c r="AG782" s="507"/>
      <c r="AH782" s="507"/>
      <c r="AI782" s="507"/>
      <c r="AJ782" s="507"/>
      <c r="AK782" s="507"/>
      <c r="AL782" s="507"/>
      <c r="AM782" s="507"/>
      <c r="AN782" s="507"/>
      <c r="AO782" s="507"/>
      <c r="AP782" s="507"/>
      <c r="AQ782" s="563"/>
      <c r="AR782" s="563"/>
      <c r="AS782" s="507"/>
      <c r="AT782" s="507"/>
      <c r="AU782" s="507"/>
      <c r="AV782" s="507"/>
      <c r="AW782" s="507"/>
      <c r="AX782" s="507"/>
      <c r="AY782" s="507"/>
      <c r="AZ782" s="507"/>
      <c r="BA782" s="507"/>
      <c r="BB782" s="507"/>
      <c r="BC782" s="507"/>
      <c r="BD782" s="507"/>
      <c r="BE782" s="507"/>
      <c r="BF782" s="507"/>
      <c r="BG782" s="507"/>
      <c r="BH782" s="507"/>
      <c r="BI782" s="507"/>
      <c r="BJ782" s="507"/>
      <c r="BK782" s="507"/>
      <c r="BL782" s="507"/>
      <c r="BM782" s="507"/>
    </row>
    <row r="783" spans="1:65" ht="27" customHeight="1" x14ac:dyDescent="0.2">
      <c r="A783" s="564"/>
      <c r="B783" s="507"/>
      <c r="C783" s="507"/>
      <c r="D783" s="507"/>
      <c r="E783" s="507"/>
      <c r="F783" s="507"/>
      <c r="G783" s="507"/>
      <c r="H783" s="506"/>
      <c r="I783" s="506"/>
      <c r="J783" s="506"/>
      <c r="K783" s="506"/>
      <c r="L783" s="506"/>
      <c r="M783" s="506"/>
      <c r="N783" s="506"/>
      <c r="O783" s="506"/>
      <c r="P783" s="557"/>
      <c r="Q783" s="506"/>
      <c r="R783" s="558"/>
      <c r="S783" s="506"/>
      <c r="T783" s="506"/>
      <c r="U783" s="506"/>
      <c r="V783" s="604"/>
      <c r="W783" s="506"/>
      <c r="X783" s="506"/>
      <c r="Y783" s="557"/>
      <c r="Z783" s="506"/>
      <c r="AA783" s="507"/>
      <c r="AB783" s="507"/>
      <c r="AC783" s="507"/>
      <c r="AD783" s="507"/>
      <c r="AE783" s="507"/>
      <c r="AF783" s="507"/>
      <c r="AG783" s="507"/>
      <c r="AH783" s="507"/>
      <c r="AI783" s="507"/>
      <c r="AJ783" s="507"/>
      <c r="AK783" s="507"/>
      <c r="AL783" s="507"/>
      <c r="AM783" s="507"/>
      <c r="AN783" s="507"/>
      <c r="AO783" s="507"/>
      <c r="AP783" s="507"/>
      <c r="AQ783" s="563"/>
      <c r="AR783" s="563"/>
      <c r="AS783" s="507"/>
      <c r="AT783" s="507"/>
      <c r="AU783" s="507"/>
      <c r="AV783" s="507"/>
      <c r="AW783" s="507"/>
      <c r="AX783" s="507"/>
      <c r="AY783" s="507"/>
      <c r="AZ783" s="507"/>
      <c r="BA783" s="507"/>
      <c r="BB783" s="507"/>
      <c r="BC783" s="507"/>
      <c r="BD783" s="507"/>
      <c r="BE783" s="507"/>
      <c r="BF783" s="507"/>
      <c r="BG783" s="507"/>
      <c r="BH783" s="507"/>
      <c r="BI783" s="507"/>
      <c r="BJ783" s="507"/>
      <c r="BK783" s="507"/>
      <c r="BL783" s="507"/>
      <c r="BM783" s="507"/>
    </row>
    <row r="784" spans="1:65" ht="27" customHeight="1" x14ac:dyDescent="0.2">
      <c r="A784" s="564"/>
      <c r="B784" s="507"/>
      <c r="C784" s="507"/>
      <c r="D784" s="507"/>
      <c r="E784" s="507"/>
      <c r="F784" s="507"/>
      <c r="G784" s="507"/>
      <c r="H784" s="506"/>
      <c r="I784" s="506"/>
      <c r="J784" s="506"/>
      <c r="K784" s="506"/>
      <c r="L784" s="506"/>
      <c r="M784" s="506"/>
      <c r="N784" s="506"/>
      <c r="O784" s="506"/>
      <c r="P784" s="557"/>
      <c r="Q784" s="506"/>
      <c r="R784" s="558"/>
      <c r="S784" s="506"/>
      <c r="T784" s="506"/>
      <c r="U784" s="506"/>
      <c r="V784" s="604"/>
      <c r="W784" s="506"/>
      <c r="X784" s="506"/>
      <c r="Y784" s="557"/>
      <c r="Z784" s="506"/>
      <c r="AA784" s="507"/>
      <c r="AB784" s="507"/>
      <c r="AC784" s="507"/>
      <c r="AD784" s="507"/>
      <c r="AE784" s="507"/>
      <c r="AF784" s="507"/>
      <c r="AG784" s="507"/>
      <c r="AH784" s="507"/>
      <c r="AI784" s="507"/>
      <c r="AJ784" s="507"/>
      <c r="AK784" s="507"/>
      <c r="AL784" s="507"/>
      <c r="AM784" s="507"/>
      <c r="AN784" s="507"/>
      <c r="AO784" s="507"/>
      <c r="AP784" s="507"/>
      <c r="AQ784" s="563"/>
      <c r="AR784" s="563"/>
      <c r="AS784" s="507"/>
      <c r="AT784" s="507"/>
      <c r="AU784" s="507"/>
      <c r="AV784" s="507"/>
      <c r="AW784" s="507"/>
      <c r="AX784" s="507"/>
      <c r="AY784" s="507"/>
      <c r="AZ784" s="507"/>
      <c r="BA784" s="507"/>
      <c r="BB784" s="507"/>
      <c r="BC784" s="507"/>
      <c r="BD784" s="507"/>
      <c r="BE784" s="507"/>
      <c r="BF784" s="507"/>
      <c r="BG784" s="507"/>
      <c r="BH784" s="507"/>
      <c r="BI784" s="507"/>
      <c r="BJ784" s="507"/>
      <c r="BK784" s="507"/>
      <c r="BL784" s="507"/>
      <c r="BM784" s="507"/>
    </row>
    <row r="785" spans="1:65" ht="27" customHeight="1" x14ac:dyDescent="0.2">
      <c r="A785" s="564"/>
      <c r="B785" s="507"/>
      <c r="C785" s="507"/>
      <c r="D785" s="507"/>
      <c r="E785" s="507"/>
      <c r="F785" s="507"/>
      <c r="G785" s="507"/>
      <c r="H785" s="506"/>
      <c r="I785" s="506"/>
      <c r="J785" s="506"/>
      <c r="K785" s="506"/>
      <c r="L785" s="506"/>
      <c r="M785" s="506"/>
      <c r="N785" s="506"/>
      <c r="O785" s="506"/>
      <c r="P785" s="557"/>
      <c r="Q785" s="506"/>
      <c r="R785" s="558"/>
      <c r="S785" s="506"/>
      <c r="T785" s="506"/>
      <c r="U785" s="506"/>
      <c r="V785" s="604"/>
      <c r="W785" s="506"/>
      <c r="X785" s="506"/>
      <c r="Y785" s="557"/>
      <c r="Z785" s="506"/>
      <c r="AA785" s="507"/>
      <c r="AB785" s="507"/>
      <c r="AC785" s="507"/>
      <c r="AD785" s="507"/>
      <c r="AE785" s="507"/>
      <c r="AF785" s="507"/>
      <c r="AG785" s="507"/>
      <c r="AH785" s="507"/>
      <c r="AI785" s="507"/>
      <c r="AJ785" s="507"/>
      <c r="AK785" s="507"/>
      <c r="AL785" s="507"/>
      <c r="AM785" s="507"/>
      <c r="AN785" s="507"/>
      <c r="AO785" s="507"/>
      <c r="AP785" s="507"/>
      <c r="AQ785" s="563"/>
      <c r="AR785" s="563"/>
      <c r="AS785" s="507"/>
      <c r="AT785" s="507"/>
      <c r="AU785" s="507"/>
      <c r="AV785" s="507"/>
      <c r="AW785" s="507"/>
      <c r="AX785" s="507"/>
      <c r="AY785" s="507"/>
      <c r="AZ785" s="507"/>
      <c r="BA785" s="507"/>
      <c r="BB785" s="507"/>
      <c r="BC785" s="507"/>
      <c r="BD785" s="507"/>
      <c r="BE785" s="507"/>
      <c r="BF785" s="507"/>
      <c r="BG785" s="507"/>
      <c r="BH785" s="507"/>
      <c r="BI785" s="507"/>
      <c r="BJ785" s="507"/>
      <c r="BK785" s="507"/>
      <c r="BL785" s="507"/>
      <c r="BM785" s="507"/>
    </row>
    <row r="786" spans="1:65" ht="27" customHeight="1" x14ac:dyDescent="0.2">
      <c r="A786" s="564"/>
      <c r="B786" s="507"/>
      <c r="C786" s="507"/>
      <c r="D786" s="507"/>
      <c r="E786" s="507"/>
      <c r="F786" s="507"/>
      <c r="G786" s="507"/>
      <c r="H786" s="506"/>
      <c r="I786" s="506"/>
      <c r="J786" s="506"/>
      <c r="K786" s="506"/>
      <c r="L786" s="506"/>
      <c r="M786" s="506"/>
      <c r="N786" s="506"/>
      <c r="O786" s="506"/>
      <c r="P786" s="557"/>
      <c r="Q786" s="506"/>
      <c r="R786" s="558"/>
      <c r="S786" s="506"/>
      <c r="T786" s="506"/>
      <c r="U786" s="506"/>
      <c r="V786" s="604"/>
      <c r="W786" s="506"/>
      <c r="X786" s="506"/>
      <c r="Y786" s="557"/>
      <c r="Z786" s="506"/>
      <c r="AA786" s="507"/>
      <c r="AB786" s="507"/>
      <c r="AC786" s="507"/>
      <c r="AD786" s="507"/>
      <c r="AE786" s="507"/>
      <c r="AF786" s="507"/>
      <c r="AG786" s="507"/>
      <c r="AH786" s="507"/>
      <c r="AI786" s="507"/>
      <c r="AJ786" s="507"/>
      <c r="AK786" s="507"/>
      <c r="AL786" s="507"/>
      <c r="AM786" s="507"/>
      <c r="AN786" s="507"/>
      <c r="AO786" s="507"/>
      <c r="AP786" s="507"/>
      <c r="AQ786" s="563"/>
      <c r="AR786" s="563"/>
      <c r="AS786" s="507"/>
      <c r="AT786" s="507"/>
      <c r="AU786" s="507"/>
      <c r="AV786" s="507"/>
      <c r="AW786" s="507"/>
      <c r="AX786" s="507"/>
      <c r="AY786" s="507"/>
      <c r="AZ786" s="507"/>
      <c r="BA786" s="507"/>
      <c r="BB786" s="507"/>
      <c r="BC786" s="507"/>
      <c r="BD786" s="507"/>
      <c r="BE786" s="507"/>
      <c r="BF786" s="507"/>
      <c r="BG786" s="507"/>
      <c r="BH786" s="507"/>
      <c r="BI786" s="507"/>
      <c r="BJ786" s="507"/>
      <c r="BK786" s="507"/>
      <c r="BL786" s="507"/>
      <c r="BM786" s="507"/>
    </row>
    <row r="787" spans="1:65" ht="27" customHeight="1" x14ac:dyDescent="0.2">
      <c r="A787" s="564"/>
      <c r="B787" s="507"/>
      <c r="C787" s="507"/>
      <c r="D787" s="507"/>
      <c r="E787" s="507"/>
      <c r="F787" s="507"/>
      <c r="G787" s="507"/>
      <c r="H787" s="506"/>
      <c r="I787" s="506"/>
      <c r="J787" s="506"/>
      <c r="K787" s="506"/>
      <c r="L787" s="506"/>
      <c r="M787" s="506"/>
      <c r="N787" s="506"/>
      <c r="O787" s="506"/>
      <c r="P787" s="557"/>
      <c r="Q787" s="506"/>
      <c r="R787" s="558"/>
      <c r="S787" s="506"/>
      <c r="T787" s="506"/>
      <c r="U787" s="506"/>
      <c r="V787" s="604"/>
      <c r="W787" s="506"/>
      <c r="X787" s="506"/>
      <c r="Y787" s="557"/>
      <c r="Z787" s="506"/>
      <c r="AA787" s="507"/>
      <c r="AB787" s="507"/>
      <c r="AC787" s="507"/>
      <c r="AD787" s="507"/>
      <c r="AE787" s="507"/>
      <c r="AF787" s="507"/>
      <c r="AG787" s="507"/>
      <c r="AH787" s="507"/>
      <c r="AI787" s="507"/>
      <c r="AJ787" s="507"/>
      <c r="AK787" s="507"/>
      <c r="AL787" s="507"/>
      <c r="AM787" s="507"/>
      <c r="AN787" s="507"/>
      <c r="AO787" s="507"/>
      <c r="AP787" s="507"/>
      <c r="AQ787" s="563"/>
      <c r="AR787" s="563"/>
      <c r="AS787" s="507"/>
      <c r="AT787" s="507"/>
      <c r="AU787" s="507"/>
      <c r="AV787" s="507"/>
      <c r="AW787" s="507"/>
      <c r="AX787" s="507"/>
      <c r="AY787" s="507"/>
      <c r="AZ787" s="507"/>
      <c r="BA787" s="507"/>
      <c r="BB787" s="507"/>
      <c r="BC787" s="507"/>
      <c r="BD787" s="507"/>
      <c r="BE787" s="507"/>
      <c r="BF787" s="507"/>
      <c r="BG787" s="507"/>
      <c r="BH787" s="507"/>
      <c r="BI787" s="507"/>
      <c r="BJ787" s="507"/>
      <c r="BK787" s="507"/>
      <c r="BL787" s="507"/>
      <c r="BM787" s="507"/>
    </row>
    <row r="788" spans="1:65" ht="27" customHeight="1" x14ac:dyDescent="0.2">
      <c r="A788" s="564"/>
      <c r="B788" s="507"/>
      <c r="C788" s="507"/>
      <c r="D788" s="507"/>
      <c r="E788" s="507"/>
      <c r="F788" s="507"/>
      <c r="G788" s="507"/>
      <c r="H788" s="506"/>
      <c r="I788" s="506"/>
      <c r="J788" s="506"/>
      <c r="K788" s="506"/>
      <c r="L788" s="506"/>
      <c r="M788" s="506"/>
      <c r="N788" s="506"/>
      <c r="O788" s="506"/>
      <c r="P788" s="557"/>
      <c r="Q788" s="506"/>
      <c r="R788" s="558"/>
      <c r="S788" s="506"/>
      <c r="T788" s="506"/>
      <c r="U788" s="506"/>
      <c r="V788" s="604"/>
      <c r="W788" s="506"/>
      <c r="X788" s="506"/>
      <c r="Y788" s="557"/>
      <c r="Z788" s="506"/>
      <c r="AA788" s="507"/>
      <c r="AB788" s="507"/>
      <c r="AC788" s="507"/>
      <c r="AD788" s="507"/>
      <c r="AE788" s="507"/>
      <c r="AF788" s="507"/>
      <c r="AG788" s="507"/>
      <c r="AH788" s="507"/>
      <c r="AI788" s="507"/>
      <c r="AJ788" s="507"/>
      <c r="AK788" s="507"/>
      <c r="AL788" s="507"/>
      <c r="AM788" s="507"/>
      <c r="AN788" s="507"/>
      <c r="AO788" s="507"/>
      <c r="AP788" s="507"/>
      <c r="AQ788" s="563"/>
      <c r="AR788" s="563"/>
      <c r="AS788" s="507"/>
      <c r="AT788" s="507"/>
      <c r="AU788" s="507"/>
      <c r="AV788" s="507"/>
      <c r="AW788" s="507"/>
      <c r="AX788" s="507"/>
      <c r="AY788" s="507"/>
      <c r="AZ788" s="507"/>
      <c r="BA788" s="507"/>
      <c r="BB788" s="507"/>
      <c r="BC788" s="507"/>
      <c r="BD788" s="507"/>
      <c r="BE788" s="507"/>
      <c r="BF788" s="507"/>
      <c r="BG788" s="507"/>
      <c r="BH788" s="507"/>
      <c r="BI788" s="507"/>
      <c r="BJ788" s="507"/>
      <c r="BK788" s="507"/>
      <c r="BL788" s="507"/>
      <c r="BM788" s="507"/>
    </row>
    <row r="789" spans="1:65" ht="27" customHeight="1" x14ac:dyDescent="0.2">
      <c r="A789" s="564"/>
      <c r="B789" s="507"/>
      <c r="C789" s="507"/>
      <c r="D789" s="507"/>
      <c r="E789" s="507"/>
      <c r="F789" s="507"/>
      <c r="G789" s="507"/>
      <c r="H789" s="506"/>
      <c r="I789" s="506"/>
      <c r="J789" s="506"/>
      <c r="K789" s="506"/>
      <c r="L789" s="506"/>
      <c r="M789" s="506"/>
      <c r="N789" s="506"/>
      <c r="O789" s="506"/>
      <c r="P789" s="557"/>
      <c r="Q789" s="506"/>
      <c r="R789" s="558"/>
      <c r="S789" s="506"/>
      <c r="T789" s="506"/>
      <c r="U789" s="506"/>
      <c r="V789" s="604"/>
      <c r="W789" s="506"/>
      <c r="X789" s="506"/>
      <c r="Y789" s="557"/>
      <c r="Z789" s="506"/>
      <c r="AA789" s="507"/>
      <c r="AB789" s="507"/>
      <c r="AC789" s="507"/>
      <c r="AD789" s="507"/>
      <c r="AE789" s="507"/>
      <c r="AF789" s="507"/>
      <c r="AG789" s="507"/>
      <c r="AH789" s="507"/>
      <c r="AI789" s="507"/>
      <c r="AJ789" s="507"/>
      <c r="AK789" s="507"/>
      <c r="AL789" s="507"/>
      <c r="AM789" s="507"/>
      <c r="AN789" s="507"/>
      <c r="AO789" s="507"/>
      <c r="AP789" s="507"/>
      <c r="AQ789" s="563"/>
      <c r="AR789" s="563"/>
      <c r="AS789" s="507"/>
      <c r="AT789" s="507"/>
      <c r="AU789" s="507"/>
      <c r="AV789" s="507"/>
      <c r="AW789" s="507"/>
      <c r="AX789" s="507"/>
      <c r="AY789" s="507"/>
      <c r="AZ789" s="507"/>
      <c r="BA789" s="507"/>
      <c r="BB789" s="507"/>
      <c r="BC789" s="507"/>
      <c r="BD789" s="507"/>
      <c r="BE789" s="507"/>
      <c r="BF789" s="507"/>
      <c r="BG789" s="507"/>
      <c r="BH789" s="507"/>
      <c r="BI789" s="507"/>
      <c r="BJ789" s="507"/>
      <c r="BK789" s="507"/>
      <c r="BL789" s="507"/>
      <c r="BM789" s="507"/>
    </row>
    <row r="790" spans="1:65" ht="27" customHeight="1" x14ac:dyDescent="0.2">
      <c r="A790" s="564"/>
      <c r="B790" s="507"/>
      <c r="C790" s="507"/>
      <c r="D790" s="507"/>
      <c r="E790" s="507"/>
      <c r="F790" s="507"/>
      <c r="G790" s="507"/>
      <c r="H790" s="506"/>
      <c r="I790" s="506"/>
      <c r="J790" s="506"/>
      <c r="K790" s="506"/>
      <c r="L790" s="506"/>
      <c r="M790" s="506"/>
      <c r="N790" s="506"/>
      <c r="O790" s="506"/>
      <c r="P790" s="557"/>
      <c r="Q790" s="506"/>
      <c r="R790" s="558"/>
      <c r="S790" s="506"/>
      <c r="T790" s="506"/>
      <c r="U790" s="506"/>
      <c r="V790" s="604"/>
      <c r="W790" s="506"/>
      <c r="X790" s="506"/>
      <c r="Y790" s="557"/>
      <c r="Z790" s="506"/>
      <c r="AA790" s="507"/>
      <c r="AB790" s="507"/>
      <c r="AC790" s="507"/>
      <c r="AD790" s="507"/>
      <c r="AE790" s="507"/>
      <c r="AF790" s="507"/>
      <c r="AG790" s="507"/>
      <c r="AH790" s="507"/>
      <c r="AI790" s="507"/>
      <c r="AJ790" s="507"/>
      <c r="AK790" s="507"/>
      <c r="AL790" s="507"/>
      <c r="AM790" s="507"/>
      <c r="AN790" s="507"/>
      <c r="AO790" s="507"/>
      <c r="AP790" s="507"/>
      <c r="AQ790" s="563"/>
      <c r="AR790" s="563"/>
      <c r="AS790" s="507"/>
      <c r="AT790" s="507"/>
      <c r="AU790" s="507"/>
      <c r="AV790" s="507"/>
      <c r="AW790" s="507"/>
      <c r="AX790" s="507"/>
      <c r="AY790" s="507"/>
      <c r="AZ790" s="507"/>
      <c r="BA790" s="507"/>
      <c r="BB790" s="507"/>
      <c r="BC790" s="507"/>
      <c r="BD790" s="507"/>
      <c r="BE790" s="507"/>
      <c r="BF790" s="507"/>
      <c r="BG790" s="507"/>
      <c r="BH790" s="507"/>
      <c r="BI790" s="507"/>
      <c r="BJ790" s="507"/>
      <c r="BK790" s="507"/>
      <c r="BL790" s="507"/>
      <c r="BM790" s="507"/>
    </row>
    <row r="791" spans="1:65" ht="27" customHeight="1" x14ac:dyDescent="0.2">
      <c r="A791" s="564"/>
      <c r="B791" s="507"/>
      <c r="C791" s="507"/>
      <c r="D791" s="507"/>
      <c r="E791" s="507"/>
      <c r="F791" s="507"/>
      <c r="G791" s="507"/>
      <c r="H791" s="506"/>
      <c r="I791" s="506"/>
      <c r="J791" s="506"/>
      <c r="K791" s="506"/>
      <c r="L791" s="506"/>
      <c r="M791" s="506"/>
      <c r="N791" s="506"/>
      <c r="O791" s="506"/>
      <c r="P791" s="557"/>
      <c r="Q791" s="506"/>
      <c r="R791" s="558"/>
      <c r="S791" s="506"/>
      <c r="T791" s="506"/>
      <c r="U791" s="506"/>
      <c r="V791" s="604"/>
      <c r="W791" s="506"/>
      <c r="X791" s="506"/>
      <c r="Y791" s="557"/>
      <c r="Z791" s="506"/>
      <c r="AA791" s="507"/>
      <c r="AB791" s="507"/>
      <c r="AC791" s="507"/>
      <c r="AD791" s="507"/>
      <c r="AE791" s="507"/>
      <c r="AF791" s="507"/>
      <c r="AG791" s="507"/>
      <c r="AH791" s="507"/>
      <c r="AI791" s="507"/>
      <c r="AJ791" s="507"/>
      <c r="AK791" s="507"/>
      <c r="AL791" s="507"/>
      <c r="AM791" s="507"/>
      <c r="AN791" s="507"/>
      <c r="AO791" s="507"/>
      <c r="AP791" s="507"/>
      <c r="AQ791" s="563"/>
      <c r="AR791" s="563"/>
      <c r="AS791" s="507"/>
      <c r="AT791" s="507"/>
      <c r="AU791" s="507"/>
      <c r="AV791" s="507"/>
      <c r="AW791" s="507"/>
      <c r="AX791" s="507"/>
      <c r="AY791" s="507"/>
      <c r="AZ791" s="507"/>
      <c r="BA791" s="507"/>
      <c r="BB791" s="507"/>
      <c r="BC791" s="507"/>
      <c r="BD791" s="507"/>
      <c r="BE791" s="507"/>
      <c r="BF791" s="507"/>
      <c r="BG791" s="507"/>
      <c r="BH791" s="507"/>
      <c r="BI791" s="507"/>
      <c r="BJ791" s="507"/>
      <c r="BK791" s="507"/>
      <c r="BL791" s="507"/>
      <c r="BM791" s="507"/>
    </row>
    <row r="792" spans="1:65" ht="27" customHeight="1" x14ac:dyDescent="0.2">
      <c r="A792" s="564"/>
      <c r="B792" s="507"/>
      <c r="C792" s="507"/>
      <c r="D792" s="507"/>
      <c r="E792" s="507"/>
      <c r="F792" s="507"/>
      <c r="G792" s="507"/>
      <c r="H792" s="506"/>
      <c r="I792" s="506"/>
      <c r="J792" s="506"/>
      <c r="K792" s="506"/>
      <c r="L792" s="506"/>
      <c r="M792" s="506"/>
      <c r="N792" s="506"/>
      <c r="O792" s="506"/>
      <c r="P792" s="557"/>
      <c r="Q792" s="506"/>
      <c r="R792" s="558"/>
      <c r="S792" s="506"/>
      <c r="T792" s="506"/>
      <c r="U792" s="506"/>
      <c r="V792" s="604"/>
      <c r="W792" s="506"/>
      <c r="X792" s="506"/>
      <c r="Y792" s="557"/>
      <c r="Z792" s="506"/>
      <c r="AA792" s="507"/>
      <c r="AB792" s="507"/>
      <c r="AC792" s="507"/>
      <c r="AD792" s="507"/>
      <c r="AE792" s="507"/>
      <c r="AF792" s="507"/>
      <c r="AG792" s="507"/>
      <c r="AH792" s="507"/>
      <c r="AI792" s="507"/>
      <c r="AJ792" s="507"/>
      <c r="AK792" s="507"/>
      <c r="AL792" s="507"/>
      <c r="AM792" s="507"/>
      <c r="AN792" s="507"/>
      <c r="AO792" s="507"/>
      <c r="AP792" s="507"/>
      <c r="AQ792" s="563"/>
      <c r="AR792" s="563"/>
      <c r="AS792" s="507"/>
      <c r="AT792" s="507"/>
      <c r="AU792" s="507"/>
      <c r="AV792" s="507"/>
      <c r="AW792" s="507"/>
      <c r="AX792" s="507"/>
      <c r="AY792" s="507"/>
      <c r="AZ792" s="507"/>
      <c r="BA792" s="507"/>
      <c r="BB792" s="507"/>
      <c r="BC792" s="507"/>
      <c r="BD792" s="507"/>
      <c r="BE792" s="507"/>
      <c r="BF792" s="507"/>
      <c r="BG792" s="507"/>
      <c r="BH792" s="507"/>
      <c r="BI792" s="507"/>
      <c r="BJ792" s="507"/>
      <c r="BK792" s="507"/>
      <c r="BL792" s="507"/>
      <c r="BM792" s="507"/>
    </row>
    <row r="793" spans="1:65" ht="27" customHeight="1" x14ac:dyDescent="0.2">
      <c r="A793" s="564"/>
      <c r="B793" s="507"/>
      <c r="C793" s="507"/>
      <c r="D793" s="507"/>
      <c r="E793" s="507"/>
      <c r="F793" s="507"/>
      <c r="G793" s="507"/>
      <c r="H793" s="506"/>
      <c r="I793" s="506"/>
      <c r="J793" s="506"/>
      <c r="K793" s="506"/>
      <c r="L793" s="506"/>
      <c r="M793" s="506"/>
      <c r="N793" s="506"/>
      <c r="O793" s="506"/>
      <c r="P793" s="557"/>
      <c r="Q793" s="506"/>
      <c r="R793" s="558"/>
      <c r="S793" s="506"/>
      <c r="T793" s="506"/>
      <c r="U793" s="506"/>
      <c r="V793" s="604"/>
      <c r="W793" s="506"/>
      <c r="X793" s="506"/>
      <c r="Y793" s="557"/>
      <c r="Z793" s="506"/>
      <c r="AA793" s="507"/>
      <c r="AB793" s="507"/>
      <c r="AC793" s="507"/>
      <c r="AD793" s="507"/>
      <c r="AE793" s="507"/>
      <c r="AF793" s="507"/>
      <c r="AG793" s="507"/>
      <c r="AH793" s="507"/>
      <c r="AI793" s="507"/>
      <c r="AJ793" s="507"/>
      <c r="AK793" s="507"/>
      <c r="AL793" s="507"/>
      <c r="AM793" s="507"/>
      <c r="AN793" s="507"/>
      <c r="AO793" s="507"/>
      <c r="AP793" s="507"/>
      <c r="AQ793" s="563"/>
      <c r="AR793" s="563"/>
      <c r="AS793" s="507"/>
      <c r="AT793" s="507"/>
      <c r="AU793" s="507"/>
      <c r="AV793" s="507"/>
      <c r="AW793" s="507"/>
      <c r="AX793" s="507"/>
      <c r="AY793" s="507"/>
      <c r="AZ793" s="507"/>
      <c r="BA793" s="507"/>
      <c r="BB793" s="507"/>
      <c r="BC793" s="507"/>
      <c r="BD793" s="507"/>
      <c r="BE793" s="507"/>
      <c r="BF793" s="507"/>
      <c r="BG793" s="507"/>
      <c r="BH793" s="507"/>
      <c r="BI793" s="507"/>
      <c r="BJ793" s="507"/>
      <c r="BK793" s="507"/>
      <c r="BL793" s="507"/>
      <c r="BM793" s="507"/>
    </row>
    <row r="794" spans="1:65" ht="27" customHeight="1" x14ac:dyDescent="0.2">
      <c r="A794" s="564"/>
      <c r="B794" s="507"/>
      <c r="C794" s="507"/>
      <c r="D794" s="507"/>
      <c r="E794" s="507"/>
      <c r="F794" s="507"/>
      <c r="G794" s="507"/>
      <c r="H794" s="506"/>
      <c r="I794" s="506"/>
      <c r="J794" s="506"/>
      <c r="K794" s="506"/>
      <c r="L794" s="506"/>
      <c r="M794" s="506"/>
      <c r="N794" s="506"/>
      <c r="O794" s="506"/>
      <c r="P794" s="557"/>
      <c r="Q794" s="506"/>
      <c r="R794" s="558"/>
      <c r="S794" s="506"/>
      <c r="T794" s="506"/>
      <c r="U794" s="506"/>
      <c r="V794" s="604"/>
      <c r="W794" s="506"/>
      <c r="X794" s="506"/>
      <c r="Y794" s="557"/>
      <c r="Z794" s="506"/>
      <c r="AA794" s="507"/>
      <c r="AB794" s="507"/>
      <c r="AC794" s="507"/>
      <c r="AD794" s="507"/>
      <c r="AE794" s="507"/>
      <c r="AF794" s="507"/>
      <c r="AG794" s="507"/>
      <c r="AH794" s="507"/>
      <c r="AI794" s="507"/>
      <c r="AJ794" s="507"/>
      <c r="AK794" s="507"/>
      <c r="AL794" s="507"/>
      <c r="AM794" s="507"/>
      <c r="AN794" s="507"/>
      <c r="AO794" s="507"/>
      <c r="AP794" s="507"/>
      <c r="AQ794" s="563"/>
      <c r="AR794" s="563"/>
      <c r="AS794" s="507"/>
      <c r="AT794" s="507"/>
      <c r="AU794" s="507"/>
      <c r="AV794" s="507"/>
      <c r="AW794" s="507"/>
      <c r="AX794" s="507"/>
      <c r="AY794" s="507"/>
      <c r="AZ794" s="507"/>
      <c r="BA794" s="507"/>
      <c r="BB794" s="507"/>
      <c r="BC794" s="507"/>
      <c r="BD794" s="507"/>
      <c r="BE794" s="507"/>
      <c r="BF794" s="507"/>
      <c r="BG794" s="507"/>
      <c r="BH794" s="507"/>
      <c r="BI794" s="507"/>
      <c r="BJ794" s="507"/>
      <c r="BK794" s="507"/>
      <c r="BL794" s="507"/>
      <c r="BM794" s="507"/>
    </row>
    <row r="795" spans="1:65" ht="27" customHeight="1" x14ac:dyDescent="0.2">
      <c r="A795" s="564"/>
      <c r="B795" s="507"/>
      <c r="C795" s="507"/>
      <c r="D795" s="507"/>
      <c r="E795" s="507"/>
      <c r="F795" s="507"/>
      <c r="G795" s="507"/>
      <c r="H795" s="506"/>
      <c r="I795" s="506"/>
      <c r="J795" s="506"/>
      <c r="K795" s="506"/>
      <c r="L795" s="506"/>
      <c r="M795" s="506"/>
      <c r="N795" s="506"/>
      <c r="O795" s="506"/>
      <c r="P795" s="557"/>
      <c r="Q795" s="506"/>
      <c r="R795" s="558"/>
      <c r="S795" s="506"/>
      <c r="T795" s="506"/>
      <c r="U795" s="506"/>
      <c r="V795" s="604"/>
      <c r="W795" s="506"/>
      <c r="X795" s="506"/>
      <c r="Y795" s="557"/>
      <c r="Z795" s="506"/>
      <c r="AA795" s="507"/>
      <c r="AB795" s="507"/>
      <c r="AC795" s="507"/>
      <c r="AD795" s="507"/>
      <c r="AE795" s="507"/>
      <c r="AF795" s="507"/>
      <c r="AG795" s="507"/>
      <c r="AH795" s="507"/>
      <c r="AI795" s="507"/>
      <c r="AJ795" s="507"/>
      <c r="AK795" s="507"/>
      <c r="AL795" s="507"/>
      <c r="AM795" s="507"/>
      <c r="AN795" s="507"/>
      <c r="AO795" s="507"/>
      <c r="AP795" s="507"/>
      <c r="AQ795" s="563"/>
      <c r="AR795" s="563"/>
      <c r="AS795" s="507"/>
      <c r="AT795" s="507"/>
      <c r="AU795" s="507"/>
      <c r="AV795" s="507"/>
      <c r="AW795" s="507"/>
      <c r="AX795" s="507"/>
      <c r="AY795" s="507"/>
      <c r="AZ795" s="507"/>
      <c r="BA795" s="507"/>
      <c r="BB795" s="507"/>
      <c r="BC795" s="507"/>
      <c r="BD795" s="507"/>
      <c r="BE795" s="507"/>
      <c r="BF795" s="507"/>
      <c r="BG795" s="507"/>
      <c r="BH795" s="507"/>
      <c r="BI795" s="507"/>
      <c r="BJ795" s="507"/>
      <c r="BK795" s="507"/>
      <c r="BL795" s="507"/>
      <c r="BM795" s="507"/>
    </row>
    <row r="796" spans="1:65" ht="27" customHeight="1" x14ac:dyDescent="0.2">
      <c r="A796" s="564"/>
      <c r="B796" s="507"/>
      <c r="C796" s="507"/>
      <c r="D796" s="507"/>
      <c r="E796" s="507"/>
      <c r="F796" s="507"/>
      <c r="G796" s="507"/>
      <c r="H796" s="506"/>
      <c r="I796" s="506"/>
      <c r="J796" s="506"/>
      <c r="K796" s="506"/>
      <c r="L796" s="506"/>
      <c r="M796" s="506"/>
      <c r="N796" s="506"/>
      <c r="O796" s="506"/>
      <c r="P796" s="557"/>
      <c r="Q796" s="506"/>
      <c r="R796" s="558"/>
      <c r="S796" s="506"/>
      <c r="T796" s="506"/>
      <c r="U796" s="506"/>
      <c r="V796" s="604"/>
      <c r="W796" s="506"/>
      <c r="X796" s="506"/>
      <c r="Y796" s="557"/>
      <c r="Z796" s="506"/>
      <c r="AA796" s="507"/>
      <c r="AB796" s="507"/>
      <c r="AC796" s="507"/>
      <c r="AD796" s="507"/>
      <c r="AE796" s="507"/>
      <c r="AF796" s="507"/>
      <c r="AG796" s="507"/>
      <c r="AH796" s="507"/>
      <c r="AI796" s="507"/>
      <c r="AJ796" s="507"/>
      <c r="AK796" s="507"/>
      <c r="AL796" s="507"/>
      <c r="AM796" s="507"/>
      <c r="AN796" s="507"/>
      <c r="AO796" s="507"/>
      <c r="AP796" s="507"/>
      <c r="AQ796" s="563"/>
      <c r="AR796" s="563"/>
      <c r="AS796" s="507"/>
      <c r="AT796" s="507"/>
      <c r="AU796" s="507"/>
      <c r="AV796" s="507"/>
      <c r="AW796" s="507"/>
      <c r="AX796" s="507"/>
      <c r="AY796" s="507"/>
      <c r="AZ796" s="507"/>
      <c r="BA796" s="507"/>
      <c r="BB796" s="507"/>
      <c r="BC796" s="507"/>
      <c r="BD796" s="507"/>
      <c r="BE796" s="507"/>
      <c r="BF796" s="507"/>
      <c r="BG796" s="507"/>
      <c r="BH796" s="507"/>
      <c r="BI796" s="507"/>
      <c r="BJ796" s="507"/>
      <c r="BK796" s="507"/>
      <c r="BL796" s="507"/>
      <c r="BM796" s="507"/>
    </row>
    <row r="797" spans="1:65" ht="27" customHeight="1" x14ac:dyDescent="0.2">
      <c r="A797" s="564"/>
      <c r="B797" s="507"/>
      <c r="C797" s="507"/>
      <c r="D797" s="507"/>
      <c r="E797" s="507"/>
      <c r="F797" s="507"/>
      <c r="G797" s="507"/>
      <c r="H797" s="506"/>
      <c r="I797" s="506"/>
      <c r="J797" s="506"/>
      <c r="K797" s="506"/>
      <c r="L797" s="506"/>
      <c r="M797" s="506"/>
      <c r="N797" s="506"/>
      <c r="O797" s="506"/>
      <c r="P797" s="557"/>
      <c r="Q797" s="506"/>
      <c r="R797" s="558"/>
      <c r="S797" s="506"/>
      <c r="T797" s="506"/>
      <c r="U797" s="506"/>
      <c r="V797" s="604"/>
      <c r="W797" s="506"/>
      <c r="X797" s="506"/>
      <c r="Y797" s="557"/>
      <c r="Z797" s="506"/>
      <c r="AA797" s="507"/>
      <c r="AB797" s="507"/>
      <c r="AC797" s="507"/>
      <c r="AD797" s="507"/>
      <c r="AE797" s="507"/>
      <c r="AF797" s="507"/>
      <c r="AG797" s="507"/>
      <c r="AH797" s="507"/>
      <c r="AI797" s="507"/>
      <c r="AJ797" s="507"/>
      <c r="AK797" s="507"/>
      <c r="AL797" s="507"/>
      <c r="AM797" s="507"/>
      <c r="AN797" s="507"/>
      <c r="AO797" s="507"/>
      <c r="AP797" s="507"/>
      <c r="AQ797" s="563"/>
      <c r="AR797" s="563"/>
      <c r="AS797" s="507"/>
      <c r="AT797" s="507"/>
      <c r="AU797" s="507"/>
      <c r="AV797" s="507"/>
      <c r="AW797" s="507"/>
      <c r="AX797" s="507"/>
      <c r="AY797" s="507"/>
      <c r="AZ797" s="507"/>
      <c r="BA797" s="507"/>
      <c r="BB797" s="507"/>
      <c r="BC797" s="507"/>
      <c r="BD797" s="507"/>
      <c r="BE797" s="507"/>
      <c r="BF797" s="507"/>
      <c r="BG797" s="507"/>
      <c r="BH797" s="507"/>
      <c r="BI797" s="507"/>
      <c r="BJ797" s="507"/>
      <c r="BK797" s="507"/>
      <c r="BL797" s="507"/>
      <c r="BM797" s="507"/>
    </row>
    <row r="798" spans="1:65" ht="27" customHeight="1" x14ac:dyDescent="0.2">
      <c r="A798" s="564"/>
      <c r="B798" s="507"/>
      <c r="C798" s="507"/>
      <c r="D798" s="507"/>
      <c r="E798" s="507"/>
      <c r="F798" s="507"/>
      <c r="G798" s="507"/>
      <c r="H798" s="506"/>
      <c r="I798" s="506"/>
      <c r="J798" s="506"/>
      <c r="K798" s="506"/>
      <c r="L798" s="506"/>
      <c r="M798" s="506"/>
      <c r="N798" s="506"/>
      <c r="O798" s="506"/>
      <c r="P798" s="557"/>
      <c r="Q798" s="506"/>
      <c r="R798" s="558"/>
      <c r="S798" s="506"/>
      <c r="T798" s="506"/>
      <c r="U798" s="506"/>
      <c r="V798" s="604"/>
      <c r="W798" s="506"/>
      <c r="X798" s="506"/>
      <c r="Y798" s="557"/>
      <c r="Z798" s="506"/>
      <c r="AA798" s="507"/>
      <c r="AB798" s="507"/>
      <c r="AC798" s="507"/>
      <c r="AD798" s="507"/>
      <c r="AE798" s="507"/>
      <c r="AF798" s="507"/>
      <c r="AG798" s="507"/>
      <c r="AH798" s="507"/>
      <c r="AI798" s="507"/>
      <c r="AJ798" s="507"/>
      <c r="AK798" s="507"/>
      <c r="AL798" s="507"/>
      <c r="AM798" s="507"/>
      <c r="AN798" s="507"/>
      <c r="AO798" s="507"/>
      <c r="AP798" s="507"/>
      <c r="AQ798" s="563"/>
      <c r="AR798" s="563"/>
      <c r="AS798" s="507"/>
      <c r="AT798" s="507"/>
      <c r="AU798" s="507"/>
      <c r="AV798" s="507"/>
      <c r="AW798" s="507"/>
      <c r="AX798" s="507"/>
      <c r="AY798" s="507"/>
      <c r="AZ798" s="507"/>
      <c r="BA798" s="507"/>
      <c r="BB798" s="507"/>
      <c r="BC798" s="507"/>
      <c r="BD798" s="507"/>
      <c r="BE798" s="507"/>
      <c r="BF798" s="507"/>
      <c r="BG798" s="507"/>
      <c r="BH798" s="507"/>
      <c r="BI798" s="507"/>
      <c r="BJ798" s="507"/>
      <c r="BK798" s="507"/>
      <c r="BL798" s="507"/>
      <c r="BM798" s="507"/>
    </row>
    <row r="799" spans="1:65" ht="27" customHeight="1" x14ac:dyDescent="0.2">
      <c r="A799" s="564"/>
      <c r="B799" s="507"/>
      <c r="C799" s="507"/>
      <c r="D799" s="507"/>
      <c r="E799" s="507"/>
      <c r="F799" s="507"/>
      <c r="G799" s="507"/>
      <c r="H799" s="506"/>
      <c r="I799" s="506"/>
      <c r="J799" s="506"/>
      <c r="K799" s="506"/>
      <c r="L799" s="506"/>
      <c r="M799" s="506"/>
      <c r="N799" s="506"/>
      <c r="O799" s="506"/>
      <c r="P799" s="557"/>
      <c r="Q799" s="506"/>
      <c r="R799" s="558"/>
      <c r="S799" s="506"/>
      <c r="T799" s="506"/>
      <c r="U799" s="506"/>
      <c r="V799" s="604"/>
      <c r="W799" s="506"/>
      <c r="X799" s="506"/>
      <c r="Y799" s="557"/>
      <c r="Z799" s="506"/>
      <c r="AA799" s="507"/>
      <c r="AB799" s="507"/>
      <c r="AC799" s="507"/>
      <c r="AD799" s="507"/>
      <c r="AE799" s="507"/>
      <c r="AF799" s="507"/>
      <c r="AG799" s="507"/>
      <c r="AH799" s="507"/>
      <c r="AI799" s="507"/>
      <c r="AJ799" s="507"/>
      <c r="AK799" s="507"/>
      <c r="AL799" s="507"/>
      <c r="AM799" s="507"/>
      <c r="AN799" s="507"/>
      <c r="AO799" s="507"/>
      <c r="AP799" s="507"/>
      <c r="AQ799" s="563"/>
      <c r="AR799" s="563"/>
      <c r="AS799" s="507"/>
      <c r="AT799" s="507"/>
      <c r="AU799" s="507"/>
      <c r="AV799" s="507"/>
      <c r="AW799" s="507"/>
      <c r="AX799" s="507"/>
      <c r="AY799" s="507"/>
      <c r="AZ799" s="507"/>
      <c r="BA799" s="507"/>
      <c r="BB799" s="507"/>
      <c r="BC799" s="507"/>
      <c r="BD799" s="507"/>
      <c r="BE799" s="507"/>
      <c r="BF799" s="507"/>
      <c r="BG799" s="507"/>
      <c r="BH799" s="507"/>
      <c r="BI799" s="507"/>
      <c r="BJ799" s="507"/>
      <c r="BK799" s="507"/>
      <c r="BL799" s="507"/>
      <c r="BM799" s="507"/>
    </row>
    <row r="800" spans="1:65" ht="27" customHeight="1" x14ac:dyDescent="0.2">
      <c r="A800" s="564"/>
      <c r="B800" s="507"/>
      <c r="C800" s="507"/>
      <c r="D800" s="507"/>
      <c r="E800" s="507"/>
      <c r="F800" s="507"/>
      <c r="G800" s="507"/>
      <c r="H800" s="506"/>
      <c r="I800" s="506"/>
      <c r="J800" s="506"/>
      <c r="K800" s="506"/>
      <c r="L800" s="506"/>
      <c r="M800" s="506"/>
      <c r="N800" s="506"/>
      <c r="O800" s="506"/>
      <c r="P800" s="557"/>
      <c r="Q800" s="506"/>
      <c r="R800" s="558"/>
      <c r="S800" s="506"/>
      <c r="T800" s="506"/>
      <c r="U800" s="506"/>
      <c r="V800" s="604"/>
      <c r="W800" s="506"/>
      <c r="X800" s="506"/>
      <c r="Y800" s="557"/>
      <c r="Z800" s="506"/>
      <c r="AA800" s="507"/>
      <c r="AB800" s="507"/>
      <c r="AC800" s="507"/>
      <c r="AD800" s="507"/>
      <c r="AE800" s="507"/>
      <c r="AF800" s="507"/>
      <c r="AG800" s="507"/>
      <c r="AH800" s="507"/>
      <c r="AI800" s="507"/>
      <c r="AJ800" s="507"/>
      <c r="AK800" s="507"/>
      <c r="AL800" s="507"/>
      <c r="AM800" s="507"/>
      <c r="AN800" s="507"/>
      <c r="AO800" s="507"/>
      <c r="AP800" s="507"/>
      <c r="AQ800" s="563"/>
      <c r="AR800" s="563"/>
      <c r="AS800" s="507"/>
      <c r="AT800" s="507"/>
      <c r="AU800" s="507"/>
      <c r="AV800" s="507"/>
      <c r="AW800" s="507"/>
      <c r="AX800" s="507"/>
      <c r="AY800" s="507"/>
      <c r="AZ800" s="507"/>
      <c r="BA800" s="507"/>
      <c r="BB800" s="507"/>
      <c r="BC800" s="507"/>
      <c r="BD800" s="507"/>
      <c r="BE800" s="507"/>
      <c r="BF800" s="507"/>
      <c r="BG800" s="507"/>
      <c r="BH800" s="507"/>
      <c r="BI800" s="507"/>
      <c r="BJ800" s="507"/>
      <c r="BK800" s="507"/>
      <c r="BL800" s="507"/>
      <c r="BM800" s="507"/>
    </row>
    <row r="801" spans="1:65" ht="27" customHeight="1" x14ac:dyDescent="0.2">
      <c r="A801" s="564"/>
      <c r="B801" s="507"/>
      <c r="C801" s="507"/>
      <c r="D801" s="507"/>
      <c r="E801" s="507"/>
      <c r="F801" s="507"/>
      <c r="G801" s="507"/>
      <c r="H801" s="506"/>
      <c r="I801" s="506"/>
      <c r="J801" s="506"/>
      <c r="K801" s="506"/>
      <c r="L801" s="506"/>
      <c r="M801" s="506"/>
      <c r="N801" s="506"/>
      <c r="O801" s="506"/>
      <c r="P801" s="557"/>
      <c r="Q801" s="506"/>
      <c r="R801" s="558"/>
      <c r="S801" s="506"/>
      <c r="T801" s="506"/>
      <c r="U801" s="506"/>
      <c r="V801" s="604"/>
      <c r="W801" s="506"/>
      <c r="X801" s="506"/>
      <c r="Y801" s="557"/>
      <c r="Z801" s="506"/>
      <c r="AA801" s="507"/>
      <c r="AB801" s="507"/>
      <c r="AC801" s="507"/>
      <c r="AD801" s="507"/>
      <c r="AE801" s="507"/>
      <c r="AF801" s="507"/>
      <c r="AG801" s="507"/>
      <c r="AH801" s="507"/>
      <c r="AI801" s="507"/>
      <c r="AJ801" s="507"/>
      <c r="AK801" s="507"/>
      <c r="AL801" s="507"/>
      <c r="AM801" s="507"/>
      <c r="AN801" s="507"/>
      <c r="AO801" s="507"/>
      <c r="AP801" s="507"/>
      <c r="AQ801" s="563"/>
      <c r="AR801" s="563"/>
      <c r="AS801" s="507"/>
      <c r="AT801" s="507"/>
      <c r="AU801" s="507"/>
      <c r="AV801" s="507"/>
      <c r="AW801" s="507"/>
      <c r="AX801" s="507"/>
      <c r="AY801" s="507"/>
      <c r="AZ801" s="507"/>
      <c r="BA801" s="507"/>
      <c r="BB801" s="507"/>
      <c r="BC801" s="507"/>
      <c r="BD801" s="507"/>
      <c r="BE801" s="507"/>
      <c r="BF801" s="507"/>
      <c r="BG801" s="507"/>
      <c r="BH801" s="507"/>
      <c r="BI801" s="507"/>
      <c r="BJ801" s="507"/>
      <c r="BK801" s="507"/>
      <c r="BL801" s="507"/>
      <c r="BM801" s="507"/>
    </row>
    <row r="802" spans="1:65" ht="27" customHeight="1" x14ac:dyDescent="0.2">
      <c r="A802" s="564"/>
      <c r="B802" s="507"/>
      <c r="C802" s="507"/>
      <c r="D802" s="507"/>
      <c r="E802" s="507"/>
      <c r="F802" s="507"/>
      <c r="G802" s="507"/>
      <c r="H802" s="506"/>
      <c r="I802" s="506"/>
      <c r="J802" s="506"/>
      <c r="K802" s="506"/>
      <c r="L802" s="506"/>
      <c r="M802" s="506"/>
      <c r="N802" s="506"/>
      <c r="O802" s="506"/>
      <c r="P802" s="557"/>
      <c r="Q802" s="506"/>
      <c r="R802" s="558"/>
      <c r="S802" s="506"/>
      <c r="T802" s="506"/>
      <c r="U802" s="506"/>
      <c r="V802" s="604"/>
      <c r="W802" s="506"/>
      <c r="X802" s="506"/>
      <c r="Y802" s="557"/>
      <c r="Z802" s="506"/>
      <c r="AA802" s="507"/>
      <c r="AB802" s="507"/>
      <c r="AC802" s="507"/>
      <c r="AD802" s="507"/>
      <c r="AE802" s="507"/>
      <c r="AF802" s="507"/>
      <c r="AG802" s="507"/>
      <c r="AH802" s="507"/>
      <c r="AI802" s="507"/>
      <c r="AJ802" s="507"/>
      <c r="AK802" s="507"/>
      <c r="AL802" s="507"/>
      <c r="AM802" s="507"/>
      <c r="AN802" s="507"/>
      <c r="AO802" s="507"/>
      <c r="AP802" s="507"/>
      <c r="AQ802" s="563"/>
      <c r="AR802" s="563"/>
      <c r="AS802" s="507"/>
      <c r="AT802" s="507"/>
      <c r="AU802" s="507"/>
      <c r="AV802" s="507"/>
      <c r="AW802" s="507"/>
      <c r="AX802" s="507"/>
      <c r="AY802" s="507"/>
      <c r="AZ802" s="507"/>
      <c r="BA802" s="507"/>
      <c r="BB802" s="507"/>
      <c r="BC802" s="507"/>
      <c r="BD802" s="507"/>
      <c r="BE802" s="507"/>
      <c r="BF802" s="507"/>
      <c r="BG802" s="507"/>
      <c r="BH802" s="507"/>
      <c r="BI802" s="507"/>
      <c r="BJ802" s="507"/>
      <c r="BK802" s="507"/>
      <c r="BL802" s="507"/>
      <c r="BM802" s="507"/>
    </row>
    <row r="803" spans="1:65" ht="27" customHeight="1" x14ac:dyDescent="0.2">
      <c r="A803" s="564"/>
      <c r="B803" s="507"/>
      <c r="C803" s="507"/>
      <c r="D803" s="507"/>
      <c r="E803" s="507"/>
      <c r="F803" s="507"/>
      <c r="G803" s="507"/>
      <c r="H803" s="506"/>
      <c r="I803" s="506"/>
      <c r="J803" s="506"/>
      <c r="K803" s="506"/>
      <c r="L803" s="506"/>
      <c r="M803" s="506"/>
      <c r="N803" s="506"/>
      <c r="O803" s="506"/>
      <c r="P803" s="557"/>
      <c r="Q803" s="506"/>
      <c r="R803" s="558"/>
      <c r="S803" s="506"/>
      <c r="T803" s="506"/>
      <c r="U803" s="506"/>
      <c r="V803" s="604"/>
      <c r="W803" s="506"/>
      <c r="X803" s="506"/>
      <c r="Y803" s="557"/>
      <c r="Z803" s="506"/>
      <c r="AA803" s="507"/>
      <c r="AB803" s="507"/>
      <c r="AC803" s="507"/>
      <c r="AD803" s="507"/>
      <c r="AE803" s="507"/>
      <c r="AF803" s="507"/>
      <c r="AG803" s="507"/>
      <c r="AH803" s="507"/>
      <c r="AI803" s="507"/>
      <c r="AJ803" s="507"/>
      <c r="AK803" s="507"/>
      <c r="AL803" s="507"/>
      <c r="AM803" s="507"/>
      <c r="AN803" s="507"/>
      <c r="AO803" s="507"/>
      <c r="AP803" s="507"/>
      <c r="AQ803" s="563"/>
      <c r="AR803" s="563"/>
      <c r="AS803" s="507"/>
      <c r="AT803" s="507"/>
      <c r="AU803" s="507"/>
      <c r="AV803" s="507"/>
      <c r="AW803" s="507"/>
      <c r="AX803" s="507"/>
      <c r="AY803" s="507"/>
      <c r="AZ803" s="507"/>
      <c r="BA803" s="507"/>
      <c r="BB803" s="507"/>
      <c r="BC803" s="507"/>
      <c r="BD803" s="507"/>
      <c r="BE803" s="507"/>
      <c r="BF803" s="507"/>
      <c r="BG803" s="507"/>
      <c r="BH803" s="507"/>
      <c r="BI803" s="507"/>
      <c r="BJ803" s="507"/>
      <c r="BK803" s="507"/>
      <c r="BL803" s="507"/>
      <c r="BM803" s="507"/>
    </row>
    <row r="804" spans="1:65" ht="27" customHeight="1" x14ac:dyDescent="0.2">
      <c r="A804" s="564"/>
      <c r="B804" s="507"/>
      <c r="C804" s="507"/>
      <c r="D804" s="507"/>
      <c r="E804" s="507"/>
      <c r="F804" s="507"/>
      <c r="G804" s="507"/>
      <c r="H804" s="506"/>
      <c r="I804" s="506"/>
      <c r="J804" s="506"/>
      <c r="K804" s="506"/>
      <c r="L804" s="506"/>
      <c r="M804" s="506"/>
      <c r="N804" s="506"/>
      <c r="O804" s="506"/>
      <c r="P804" s="557"/>
      <c r="Q804" s="506"/>
      <c r="R804" s="558"/>
      <c r="S804" s="506"/>
      <c r="T804" s="506"/>
      <c r="U804" s="506"/>
      <c r="V804" s="604"/>
      <c r="W804" s="506"/>
      <c r="X804" s="506"/>
      <c r="Y804" s="557"/>
      <c r="Z804" s="506"/>
      <c r="AA804" s="507"/>
      <c r="AB804" s="507"/>
      <c r="AC804" s="507"/>
      <c r="AD804" s="507"/>
      <c r="AE804" s="507"/>
      <c r="AF804" s="507"/>
      <c r="AG804" s="507"/>
      <c r="AH804" s="507"/>
      <c r="AI804" s="507"/>
      <c r="AJ804" s="507"/>
      <c r="AK804" s="507"/>
      <c r="AL804" s="507"/>
      <c r="AM804" s="507"/>
      <c r="AN804" s="507"/>
      <c r="AO804" s="507"/>
      <c r="AP804" s="507"/>
      <c r="AQ804" s="563"/>
      <c r="AR804" s="563"/>
      <c r="AS804" s="507"/>
      <c r="AT804" s="507"/>
      <c r="AU804" s="507"/>
      <c r="AV804" s="507"/>
      <c r="AW804" s="507"/>
      <c r="AX804" s="507"/>
      <c r="AY804" s="507"/>
      <c r="AZ804" s="507"/>
      <c r="BA804" s="507"/>
      <c r="BB804" s="507"/>
      <c r="BC804" s="507"/>
      <c r="BD804" s="507"/>
      <c r="BE804" s="507"/>
      <c r="BF804" s="507"/>
      <c r="BG804" s="507"/>
      <c r="BH804" s="507"/>
      <c r="BI804" s="507"/>
      <c r="BJ804" s="507"/>
      <c r="BK804" s="507"/>
      <c r="BL804" s="507"/>
      <c r="BM804" s="507"/>
    </row>
    <row r="805" spans="1:65" ht="27" customHeight="1" x14ac:dyDescent="0.2">
      <c r="A805" s="564"/>
      <c r="B805" s="507"/>
      <c r="C805" s="507"/>
      <c r="D805" s="507"/>
      <c r="E805" s="507"/>
      <c r="F805" s="507"/>
      <c r="G805" s="507"/>
      <c r="H805" s="506"/>
      <c r="I805" s="506"/>
      <c r="J805" s="506"/>
      <c r="K805" s="506"/>
      <c r="L805" s="506"/>
      <c r="M805" s="506"/>
      <c r="N805" s="506"/>
      <c r="O805" s="506"/>
      <c r="P805" s="557"/>
      <c r="Q805" s="506"/>
      <c r="R805" s="558"/>
      <c r="S805" s="506"/>
      <c r="T805" s="506"/>
      <c r="U805" s="506"/>
      <c r="V805" s="604"/>
      <c r="W805" s="506"/>
      <c r="X805" s="506"/>
      <c r="Y805" s="557"/>
      <c r="Z805" s="506"/>
      <c r="AA805" s="507"/>
      <c r="AB805" s="507"/>
      <c r="AC805" s="507"/>
      <c r="AD805" s="507"/>
      <c r="AE805" s="507"/>
      <c r="AF805" s="507"/>
      <c r="AG805" s="507"/>
      <c r="AH805" s="507"/>
      <c r="AI805" s="507"/>
      <c r="AJ805" s="507"/>
      <c r="AK805" s="507"/>
      <c r="AL805" s="507"/>
      <c r="AM805" s="507"/>
      <c r="AN805" s="507"/>
      <c r="AO805" s="507"/>
      <c r="AP805" s="507"/>
      <c r="AQ805" s="563"/>
      <c r="AR805" s="563"/>
      <c r="AS805" s="507"/>
      <c r="AT805" s="507"/>
      <c r="AU805" s="507"/>
      <c r="AV805" s="507"/>
      <c r="AW805" s="507"/>
      <c r="AX805" s="507"/>
      <c r="AY805" s="507"/>
      <c r="AZ805" s="507"/>
      <c r="BA805" s="507"/>
      <c r="BB805" s="507"/>
      <c r="BC805" s="507"/>
      <c r="BD805" s="507"/>
      <c r="BE805" s="507"/>
      <c r="BF805" s="507"/>
      <c r="BG805" s="507"/>
      <c r="BH805" s="507"/>
      <c r="BI805" s="507"/>
      <c r="BJ805" s="507"/>
      <c r="BK805" s="507"/>
      <c r="BL805" s="507"/>
      <c r="BM805" s="507"/>
    </row>
    <row r="806" spans="1:65" ht="27" customHeight="1" x14ac:dyDescent="0.2">
      <c r="A806" s="564"/>
      <c r="B806" s="507"/>
      <c r="C806" s="507"/>
      <c r="D806" s="507"/>
      <c r="E806" s="507"/>
      <c r="F806" s="507"/>
      <c r="G806" s="507"/>
      <c r="H806" s="506"/>
      <c r="I806" s="506"/>
      <c r="J806" s="506"/>
      <c r="K806" s="506"/>
      <c r="L806" s="506"/>
      <c r="M806" s="506"/>
      <c r="N806" s="506"/>
      <c r="O806" s="506"/>
      <c r="P806" s="557"/>
      <c r="Q806" s="506"/>
      <c r="R806" s="558"/>
      <c r="S806" s="506"/>
      <c r="T806" s="506"/>
      <c r="U806" s="506"/>
      <c r="V806" s="604"/>
      <c r="W806" s="506"/>
      <c r="X806" s="506"/>
      <c r="Y806" s="557"/>
      <c r="Z806" s="506"/>
      <c r="AA806" s="507"/>
      <c r="AB806" s="507"/>
      <c r="AC806" s="507"/>
      <c r="AD806" s="507"/>
      <c r="AE806" s="507"/>
      <c r="AF806" s="507"/>
      <c r="AG806" s="507"/>
      <c r="AH806" s="507"/>
      <c r="AI806" s="507"/>
      <c r="AJ806" s="507"/>
      <c r="AK806" s="507"/>
      <c r="AL806" s="507"/>
      <c r="AM806" s="507"/>
      <c r="AN806" s="507"/>
      <c r="AO806" s="507"/>
      <c r="AP806" s="507"/>
      <c r="AQ806" s="563"/>
      <c r="AR806" s="563"/>
      <c r="AS806" s="507"/>
      <c r="AT806" s="507"/>
      <c r="AU806" s="507"/>
      <c r="AV806" s="507"/>
      <c r="AW806" s="507"/>
      <c r="AX806" s="507"/>
      <c r="AY806" s="507"/>
      <c r="AZ806" s="507"/>
      <c r="BA806" s="507"/>
      <c r="BB806" s="507"/>
      <c r="BC806" s="507"/>
      <c r="BD806" s="507"/>
      <c r="BE806" s="507"/>
      <c r="BF806" s="507"/>
      <c r="BG806" s="507"/>
      <c r="BH806" s="507"/>
      <c r="BI806" s="507"/>
      <c r="BJ806" s="507"/>
      <c r="BK806" s="507"/>
      <c r="BL806" s="507"/>
      <c r="BM806" s="507"/>
    </row>
    <row r="807" spans="1:65" ht="27" customHeight="1" x14ac:dyDescent="0.2">
      <c r="A807" s="564"/>
      <c r="B807" s="507"/>
      <c r="C807" s="507"/>
      <c r="D807" s="507"/>
      <c r="E807" s="507"/>
      <c r="F807" s="507"/>
      <c r="G807" s="507"/>
      <c r="H807" s="506"/>
      <c r="I807" s="506"/>
      <c r="J807" s="506"/>
      <c r="K807" s="506"/>
      <c r="L807" s="506"/>
      <c r="M807" s="506"/>
      <c r="N807" s="506"/>
      <c r="O807" s="506"/>
      <c r="P807" s="557"/>
      <c r="Q807" s="506"/>
      <c r="R807" s="558"/>
      <c r="S807" s="506"/>
      <c r="T807" s="506"/>
      <c r="U807" s="506"/>
      <c r="V807" s="604"/>
      <c r="W807" s="506"/>
      <c r="X807" s="506"/>
      <c r="Y807" s="557"/>
      <c r="Z807" s="506"/>
      <c r="AA807" s="507"/>
      <c r="AB807" s="507"/>
      <c r="AC807" s="507"/>
      <c r="AD807" s="507"/>
      <c r="AE807" s="507"/>
      <c r="AF807" s="507"/>
      <c r="AG807" s="507"/>
      <c r="AH807" s="507"/>
      <c r="AI807" s="507"/>
      <c r="AJ807" s="507"/>
      <c r="AK807" s="507"/>
      <c r="AL807" s="507"/>
      <c r="AM807" s="507"/>
      <c r="AN807" s="507"/>
      <c r="AO807" s="507"/>
      <c r="AP807" s="507"/>
      <c r="AQ807" s="563"/>
      <c r="AR807" s="563"/>
      <c r="AS807" s="507"/>
      <c r="AT807" s="507"/>
      <c r="AU807" s="507"/>
      <c r="AV807" s="507"/>
      <c r="AW807" s="507"/>
      <c r="AX807" s="507"/>
      <c r="AY807" s="507"/>
      <c r="AZ807" s="507"/>
      <c r="BA807" s="507"/>
      <c r="BB807" s="507"/>
      <c r="BC807" s="507"/>
      <c r="BD807" s="507"/>
      <c r="BE807" s="507"/>
      <c r="BF807" s="507"/>
      <c r="BG807" s="507"/>
      <c r="BH807" s="507"/>
      <c r="BI807" s="507"/>
      <c r="BJ807" s="507"/>
      <c r="BK807" s="507"/>
      <c r="BL807" s="507"/>
      <c r="BM807" s="507"/>
    </row>
    <row r="808" spans="1:65" ht="27" customHeight="1" x14ac:dyDescent="0.2">
      <c r="A808" s="564"/>
      <c r="B808" s="507"/>
      <c r="C808" s="507"/>
      <c r="D808" s="507"/>
      <c r="E808" s="507"/>
      <c r="F808" s="507"/>
      <c r="G808" s="507"/>
      <c r="H808" s="506"/>
      <c r="I808" s="506"/>
      <c r="J808" s="506"/>
      <c r="K808" s="506"/>
      <c r="L808" s="506"/>
      <c r="M808" s="506"/>
      <c r="N808" s="506"/>
      <c r="O808" s="506"/>
      <c r="P808" s="557"/>
      <c r="Q808" s="506"/>
      <c r="R808" s="558"/>
      <c r="S808" s="506"/>
      <c r="T808" s="506"/>
      <c r="U808" s="506"/>
      <c r="V808" s="604"/>
      <c r="W808" s="506"/>
      <c r="X808" s="506"/>
      <c r="Y808" s="557"/>
      <c r="Z808" s="506"/>
      <c r="AA808" s="507"/>
      <c r="AB808" s="507"/>
      <c r="AC808" s="507"/>
      <c r="AD808" s="507"/>
      <c r="AE808" s="507"/>
      <c r="AF808" s="507"/>
      <c r="AG808" s="507"/>
      <c r="AH808" s="507"/>
      <c r="AI808" s="507"/>
      <c r="AJ808" s="507"/>
      <c r="AK808" s="507"/>
      <c r="AL808" s="507"/>
      <c r="AM808" s="507"/>
      <c r="AN808" s="507"/>
      <c r="AO808" s="507"/>
      <c r="AP808" s="507"/>
      <c r="AQ808" s="563"/>
      <c r="AR808" s="563"/>
      <c r="AS808" s="507"/>
      <c r="AT808" s="507"/>
      <c r="AU808" s="507"/>
      <c r="AV808" s="507"/>
      <c r="AW808" s="507"/>
      <c r="AX808" s="507"/>
      <c r="AY808" s="507"/>
      <c r="AZ808" s="507"/>
      <c r="BA808" s="507"/>
      <c r="BB808" s="507"/>
      <c r="BC808" s="507"/>
      <c r="BD808" s="507"/>
      <c r="BE808" s="507"/>
      <c r="BF808" s="507"/>
      <c r="BG808" s="507"/>
      <c r="BH808" s="507"/>
      <c r="BI808" s="507"/>
      <c r="BJ808" s="507"/>
      <c r="BK808" s="507"/>
      <c r="BL808" s="507"/>
      <c r="BM808" s="507"/>
    </row>
    <row r="809" spans="1:65" ht="27" customHeight="1" x14ac:dyDescent="0.2">
      <c r="A809" s="564"/>
      <c r="B809" s="507"/>
      <c r="C809" s="507"/>
      <c r="D809" s="507"/>
      <c r="E809" s="507"/>
      <c r="F809" s="507"/>
      <c r="G809" s="507"/>
      <c r="H809" s="506"/>
      <c r="I809" s="506"/>
      <c r="J809" s="506"/>
      <c r="K809" s="506"/>
      <c r="L809" s="506"/>
      <c r="M809" s="506"/>
      <c r="N809" s="506"/>
      <c r="O809" s="506"/>
      <c r="P809" s="557"/>
      <c r="Q809" s="506"/>
      <c r="R809" s="558"/>
      <c r="S809" s="506"/>
      <c r="T809" s="506"/>
      <c r="U809" s="506"/>
      <c r="V809" s="604"/>
      <c r="W809" s="506"/>
      <c r="X809" s="506"/>
      <c r="Y809" s="557"/>
      <c r="Z809" s="506"/>
      <c r="AA809" s="507"/>
      <c r="AB809" s="507"/>
      <c r="AC809" s="507"/>
      <c r="AD809" s="507"/>
      <c r="AE809" s="507"/>
      <c r="AF809" s="507"/>
      <c r="AG809" s="507"/>
      <c r="AH809" s="507"/>
      <c r="AI809" s="507"/>
      <c r="AJ809" s="507"/>
      <c r="AK809" s="507"/>
      <c r="AL809" s="507"/>
      <c r="AM809" s="507"/>
      <c r="AN809" s="507"/>
      <c r="AO809" s="507"/>
      <c r="AP809" s="507"/>
      <c r="AQ809" s="563"/>
      <c r="AR809" s="563"/>
      <c r="AS809" s="507"/>
      <c r="AT809" s="507"/>
      <c r="AU809" s="507"/>
      <c r="AV809" s="507"/>
      <c r="AW809" s="507"/>
      <c r="AX809" s="507"/>
      <c r="AY809" s="507"/>
      <c r="AZ809" s="507"/>
      <c r="BA809" s="507"/>
      <c r="BB809" s="507"/>
      <c r="BC809" s="507"/>
      <c r="BD809" s="507"/>
      <c r="BE809" s="507"/>
      <c r="BF809" s="507"/>
      <c r="BG809" s="507"/>
      <c r="BH809" s="507"/>
      <c r="BI809" s="507"/>
      <c r="BJ809" s="507"/>
      <c r="BK809" s="507"/>
      <c r="BL809" s="507"/>
      <c r="BM809" s="507"/>
    </row>
    <row r="810" spans="1:65" ht="27" customHeight="1" x14ac:dyDescent="0.2">
      <c r="A810" s="564"/>
      <c r="B810" s="507"/>
      <c r="C810" s="507"/>
      <c r="D810" s="507"/>
      <c r="E810" s="507"/>
      <c r="F810" s="507"/>
      <c r="G810" s="507"/>
      <c r="H810" s="506"/>
      <c r="I810" s="506"/>
      <c r="J810" s="506"/>
      <c r="K810" s="506"/>
      <c r="L810" s="506"/>
      <c r="M810" s="506"/>
      <c r="N810" s="506"/>
      <c r="O810" s="506"/>
      <c r="P810" s="557"/>
      <c r="Q810" s="506"/>
      <c r="R810" s="558"/>
      <c r="S810" s="506"/>
      <c r="T810" s="506"/>
      <c r="U810" s="506"/>
      <c r="V810" s="604"/>
      <c r="W810" s="506"/>
      <c r="X810" s="506"/>
      <c r="Y810" s="557"/>
      <c r="Z810" s="506"/>
      <c r="AA810" s="507"/>
      <c r="AB810" s="507"/>
      <c r="AC810" s="507"/>
      <c r="AD810" s="507"/>
      <c r="AE810" s="507"/>
      <c r="AF810" s="507"/>
      <c r="AG810" s="507"/>
      <c r="AH810" s="507"/>
      <c r="AI810" s="507"/>
      <c r="AJ810" s="507"/>
      <c r="AK810" s="507"/>
      <c r="AL810" s="507"/>
      <c r="AM810" s="507"/>
      <c r="AN810" s="507"/>
      <c r="AO810" s="507"/>
      <c r="AP810" s="507"/>
      <c r="AQ810" s="563"/>
      <c r="AR810" s="563"/>
      <c r="AS810" s="507"/>
      <c r="AT810" s="507"/>
      <c r="AU810" s="507"/>
      <c r="AV810" s="507"/>
      <c r="AW810" s="507"/>
      <c r="AX810" s="507"/>
      <c r="AY810" s="507"/>
      <c r="AZ810" s="507"/>
      <c r="BA810" s="507"/>
      <c r="BB810" s="507"/>
      <c r="BC810" s="507"/>
      <c r="BD810" s="507"/>
      <c r="BE810" s="507"/>
      <c r="BF810" s="507"/>
      <c r="BG810" s="507"/>
      <c r="BH810" s="507"/>
      <c r="BI810" s="507"/>
      <c r="BJ810" s="507"/>
      <c r="BK810" s="507"/>
      <c r="BL810" s="507"/>
      <c r="BM810" s="507"/>
    </row>
    <row r="811" spans="1:65" ht="27" customHeight="1" x14ac:dyDescent="0.2">
      <c r="A811" s="564"/>
      <c r="B811" s="507"/>
      <c r="C811" s="507"/>
      <c r="D811" s="507"/>
      <c r="E811" s="507"/>
      <c r="F811" s="507"/>
      <c r="G811" s="507"/>
      <c r="H811" s="506"/>
      <c r="I811" s="506"/>
      <c r="J811" s="506"/>
      <c r="K811" s="506"/>
      <c r="L811" s="506"/>
      <c r="M811" s="506"/>
      <c r="N811" s="506"/>
      <c r="O811" s="506"/>
      <c r="P811" s="557"/>
      <c r="Q811" s="506"/>
      <c r="R811" s="558"/>
      <c r="S811" s="506"/>
      <c r="T811" s="506"/>
      <c r="U811" s="506"/>
      <c r="V811" s="604"/>
      <c r="W811" s="506"/>
      <c r="X811" s="506"/>
      <c r="Y811" s="557"/>
      <c r="Z811" s="506"/>
      <c r="AA811" s="507"/>
      <c r="AB811" s="507"/>
      <c r="AC811" s="507"/>
      <c r="AD811" s="507"/>
      <c r="AE811" s="507"/>
      <c r="AF811" s="507"/>
      <c r="AG811" s="507"/>
      <c r="AH811" s="507"/>
      <c r="AI811" s="507"/>
      <c r="AJ811" s="507"/>
      <c r="AK811" s="507"/>
      <c r="AL811" s="507"/>
      <c r="AM811" s="507"/>
      <c r="AN811" s="507"/>
      <c r="AO811" s="507"/>
      <c r="AP811" s="507"/>
      <c r="AQ811" s="563"/>
      <c r="AR811" s="563"/>
      <c r="AS811" s="507"/>
      <c r="AT811" s="507"/>
      <c r="AU811" s="507"/>
      <c r="AV811" s="507"/>
      <c r="AW811" s="507"/>
      <c r="AX811" s="507"/>
      <c r="AY811" s="507"/>
      <c r="AZ811" s="507"/>
      <c r="BA811" s="507"/>
      <c r="BB811" s="507"/>
      <c r="BC811" s="507"/>
      <c r="BD811" s="507"/>
      <c r="BE811" s="507"/>
      <c r="BF811" s="507"/>
      <c r="BG811" s="507"/>
      <c r="BH811" s="507"/>
      <c r="BI811" s="507"/>
      <c r="BJ811" s="507"/>
      <c r="BK811" s="507"/>
      <c r="BL811" s="507"/>
      <c r="BM811" s="507"/>
    </row>
    <row r="812" spans="1:65" ht="27" customHeight="1" x14ac:dyDescent="0.2">
      <c r="A812" s="564"/>
      <c r="B812" s="507"/>
      <c r="C812" s="507"/>
      <c r="D812" s="507"/>
      <c r="E812" s="507"/>
      <c r="F812" s="507"/>
      <c r="G812" s="507"/>
      <c r="H812" s="506"/>
      <c r="I812" s="506"/>
      <c r="J812" s="506"/>
      <c r="K812" s="506"/>
      <c r="L812" s="506"/>
      <c r="M812" s="506"/>
      <c r="N812" s="506"/>
      <c r="O812" s="506"/>
      <c r="P812" s="557"/>
      <c r="Q812" s="506"/>
      <c r="R812" s="558"/>
      <c r="S812" s="506"/>
      <c r="T812" s="506"/>
      <c r="U812" s="506"/>
      <c r="V812" s="604"/>
      <c r="W812" s="506"/>
      <c r="X812" s="506"/>
      <c r="Y812" s="557"/>
      <c r="Z812" s="506"/>
      <c r="AA812" s="507"/>
      <c r="AB812" s="507"/>
      <c r="AC812" s="507"/>
      <c r="AD812" s="507"/>
      <c r="AE812" s="507"/>
      <c r="AF812" s="507"/>
      <c r="AG812" s="507"/>
      <c r="AH812" s="507"/>
      <c r="AI812" s="507"/>
      <c r="AJ812" s="507"/>
      <c r="AK812" s="507"/>
      <c r="AL812" s="507"/>
      <c r="AM812" s="507"/>
      <c r="AN812" s="507"/>
      <c r="AO812" s="507"/>
      <c r="AP812" s="507"/>
      <c r="AQ812" s="563"/>
      <c r="AR812" s="563"/>
      <c r="AS812" s="507"/>
      <c r="AT812" s="507"/>
      <c r="AU812" s="507"/>
      <c r="AV812" s="507"/>
      <c r="AW812" s="507"/>
      <c r="AX812" s="507"/>
      <c r="AY812" s="507"/>
      <c r="AZ812" s="507"/>
      <c r="BA812" s="507"/>
      <c r="BB812" s="507"/>
      <c r="BC812" s="507"/>
      <c r="BD812" s="507"/>
      <c r="BE812" s="507"/>
      <c r="BF812" s="507"/>
      <c r="BG812" s="507"/>
      <c r="BH812" s="507"/>
      <c r="BI812" s="507"/>
      <c r="BJ812" s="507"/>
      <c r="BK812" s="507"/>
      <c r="BL812" s="507"/>
      <c r="BM812" s="507"/>
    </row>
    <row r="813" spans="1:65" ht="27" customHeight="1" x14ac:dyDescent="0.2">
      <c r="A813" s="564"/>
      <c r="B813" s="507"/>
      <c r="C813" s="507"/>
      <c r="D813" s="507"/>
      <c r="E813" s="507"/>
      <c r="F813" s="507"/>
      <c r="G813" s="507"/>
      <c r="H813" s="506"/>
      <c r="I813" s="506"/>
      <c r="J813" s="506"/>
      <c r="K813" s="506"/>
      <c r="L813" s="506"/>
      <c r="M813" s="506"/>
      <c r="N813" s="506"/>
      <c r="O813" s="506"/>
      <c r="P813" s="557"/>
      <c r="Q813" s="506"/>
      <c r="R813" s="558"/>
      <c r="S813" s="506"/>
      <c r="T813" s="506"/>
      <c r="U813" s="506"/>
      <c r="V813" s="604"/>
      <c r="W813" s="506"/>
      <c r="X813" s="506"/>
      <c r="Y813" s="557"/>
      <c r="Z813" s="506"/>
      <c r="AA813" s="507"/>
      <c r="AB813" s="507"/>
      <c r="AC813" s="507"/>
      <c r="AD813" s="507"/>
      <c r="AE813" s="507"/>
      <c r="AF813" s="507"/>
      <c r="AG813" s="507"/>
      <c r="AH813" s="507"/>
      <c r="AI813" s="507"/>
      <c r="AJ813" s="507"/>
      <c r="AK813" s="507"/>
      <c r="AL813" s="507"/>
      <c r="AM813" s="507"/>
      <c r="AN813" s="507"/>
      <c r="AO813" s="507"/>
      <c r="AP813" s="507"/>
      <c r="AQ813" s="563"/>
      <c r="AR813" s="563"/>
      <c r="AS813" s="507"/>
      <c r="AT813" s="507"/>
      <c r="AU813" s="507"/>
      <c r="AV813" s="507"/>
      <c r="AW813" s="507"/>
      <c r="AX813" s="507"/>
      <c r="AY813" s="507"/>
      <c r="AZ813" s="507"/>
      <c r="BA813" s="507"/>
      <c r="BB813" s="507"/>
      <c r="BC813" s="507"/>
      <c r="BD813" s="507"/>
      <c r="BE813" s="507"/>
      <c r="BF813" s="507"/>
      <c r="BG813" s="507"/>
      <c r="BH813" s="507"/>
      <c r="BI813" s="507"/>
      <c r="BJ813" s="507"/>
      <c r="BK813" s="507"/>
      <c r="BL813" s="507"/>
      <c r="BM813" s="507"/>
    </row>
    <row r="814" spans="1:65" ht="27" customHeight="1" x14ac:dyDescent="0.2">
      <c r="A814" s="564"/>
      <c r="B814" s="507"/>
      <c r="C814" s="507"/>
      <c r="D814" s="507"/>
      <c r="E814" s="507"/>
      <c r="F814" s="507"/>
      <c r="G814" s="507"/>
      <c r="H814" s="506"/>
      <c r="I814" s="506"/>
      <c r="J814" s="506"/>
      <c r="K814" s="506"/>
      <c r="L814" s="506"/>
      <c r="M814" s="506"/>
      <c r="N814" s="506"/>
      <c r="O814" s="506"/>
      <c r="P814" s="557"/>
      <c r="Q814" s="506"/>
      <c r="R814" s="558"/>
      <c r="S814" s="506"/>
      <c r="T814" s="506"/>
      <c r="U814" s="506"/>
      <c r="V814" s="604"/>
      <c r="W814" s="506"/>
      <c r="X814" s="506"/>
      <c r="Y814" s="557"/>
      <c r="Z814" s="506"/>
      <c r="AA814" s="507"/>
      <c r="AB814" s="507"/>
      <c r="AC814" s="507"/>
      <c r="AD814" s="507"/>
      <c r="AE814" s="507"/>
      <c r="AF814" s="507"/>
      <c r="AG814" s="507"/>
      <c r="AH814" s="507"/>
      <c r="AI814" s="507"/>
      <c r="AJ814" s="507"/>
      <c r="AK814" s="507"/>
      <c r="AL814" s="507"/>
      <c r="AM814" s="507"/>
      <c r="AN814" s="507"/>
      <c r="AO814" s="507"/>
      <c r="AP814" s="507"/>
      <c r="AQ814" s="563"/>
      <c r="AR814" s="563"/>
      <c r="AS814" s="507"/>
      <c r="AT814" s="507"/>
      <c r="AU814" s="507"/>
      <c r="AV814" s="507"/>
      <c r="AW814" s="507"/>
      <c r="AX814" s="507"/>
      <c r="AY814" s="507"/>
      <c r="AZ814" s="507"/>
      <c r="BA814" s="507"/>
      <c r="BB814" s="507"/>
      <c r="BC814" s="507"/>
      <c r="BD814" s="507"/>
      <c r="BE814" s="507"/>
      <c r="BF814" s="507"/>
      <c r="BG814" s="507"/>
      <c r="BH814" s="507"/>
      <c r="BI814" s="507"/>
      <c r="BJ814" s="507"/>
      <c r="BK814" s="507"/>
      <c r="BL814" s="507"/>
      <c r="BM814" s="507"/>
    </row>
    <row r="815" spans="1:65" ht="27" customHeight="1" x14ac:dyDescent="0.2">
      <c r="A815" s="564"/>
      <c r="B815" s="507"/>
      <c r="C815" s="507"/>
      <c r="D815" s="507"/>
      <c r="E815" s="507"/>
      <c r="F815" s="507"/>
      <c r="G815" s="507"/>
      <c r="H815" s="506"/>
      <c r="I815" s="506"/>
      <c r="J815" s="506"/>
      <c r="K815" s="506"/>
      <c r="L815" s="506"/>
      <c r="M815" s="506"/>
      <c r="N815" s="506"/>
      <c r="O815" s="506"/>
      <c r="P815" s="557"/>
      <c r="Q815" s="506"/>
      <c r="R815" s="558"/>
      <c r="S815" s="506"/>
      <c r="T815" s="506"/>
      <c r="U815" s="506"/>
      <c r="V815" s="604"/>
      <c r="W815" s="506"/>
      <c r="X815" s="506"/>
      <c r="Y815" s="557"/>
      <c r="Z815" s="506"/>
      <c r="AA815" s="507"/>
      <c r="AB815" s="507"/>
      <c r="AC815" s="507"/>
      <c r="AD815" s="507"/>
      <c r="AE815" s="507"/>
      <c r="AF815" s="507"/>
      <c r="AG815" s="507"/>
      <c r="AH815" s="507"/>
      <c r="AI815" s="507"/>
      <c r="AJ815" s="507"/>
      <c r="AK815" s="507"/>
      <c r="AL815" s="507"/>
      <c r="AM815" s="507"/>
      <c r="AN815" s="507"/>
      <c r="AO815" s="507"/>
      <c r="AP815" s="507"/>
      <c r="AQ815" s="563"/>
      <c r="AR815" s="563"/>
      <c r="AS815" s="507"/>
      <c r="AT815" s="507"/>
      <c r="AU815" s="507"/>
      <c r="AV815" s="507"/>
      <c r="AW815" s="507"/>
      <c r="AX815" s="507"/>
      <c r="AY815" s="507"/>
      <c r="AZ815" s="507"/>
      <c r="BA815" s="507"/>
      <c r="BB815" s="507"/>
      <c r="BC815" s="507"/>
      <c r="BD815" s="507"/>
      <c r="BE815" s="507"/>
      <c r="BF815" s="507"/>
      <c r="BG815" s="507"/>
      <c r="BH815" s="507"/>
      <c r="BI815" s="507"/>
      <c r="BJ815" s="507"/>
      <c r="BK815" s="507"/>
      <c r="BL815" s="507"/>
      <c r="BM815" s="507"/>
    </row>
    <row r="816" spans="1:65" ht="27" customHeight="1" x14ac:dyDescent="0.2">
      <c r="A816" s="564"/>
      <c r="B816" s="507"/>
      <c r="C816" s="507"/>
      <c r="D816" s="507"/>
      <c r="E816" s="507"/>
      <c r="F816" s="507"/>
      <c r="G816" s="507"/>
      <c r="H816" s="506"/>
      <c r="I816" s="506"/>
      <c r="J816" s="506"/>
      <c r="K816" s="506"/>
      <c r="L816" s="506"/>
      <c r="M816" s="506"/>
      <c r="N816" s="506"/>
      <c r="O816" s="506"/>
      <c r="P816" s="557"/>
      <c r="Q816" s="506"/>
      <c r="R816" s="558"/>
      <c r="S816" s="506"/>
      <c r="T816" s="506"/>
      <c r="U816" s="506"/>
      <c r="V816" s="604"/>
      <c r="W816" s="506"/>
      <c r="X816" s="506"/>
      <c r="Y816" s="557"/>
      <c r="Z816" s="506"/>
      <c r="AA816" s="507"/>
      <c r="AB816" s="507"/>
      <c r="AC816" s="507"/>
      <c r="AD816" s="507"/>
      <c r="AE816" s="507"/>
      <c r="AF816" s="507"/>
      <c r="AG816" s="507"/>
      <c r="AH816" s="507"/>
      <c r="AI816" s="507"/>
      <c r="AJ816" s="507"/>
      <c r="AK816" s="507"/>
      <c r="AL816" s="507"/>
      <c r="AM816" s="507"/>
      <c r="AN816" s="507"/>
      <c r="AO816" s="507"/>
      <c r="AP816" s="507"/>
      <c r="AQ816" s="563"/>
      <c r="AR816" s="563"/>
      <c r="AS816" s="507"/>
      <c r="AT816" s="507"/>
      <c r="AU816" s="507"/>
      <c r="AV816" s="507"/>
      <c r="AW816" s="507"/>
      <c r="AX816" s="507"/>
      <c r="AY816" s="507"/>
      <c r="AZ816" s="507"/>
      <c r="BA816" s="507"/>
      <c r="BB816" s="507"/>
      <c r="BC816" s="507"/>
      <c r="BD816" s="507"/>
      <c r="BE816" s="507"/>
      <c r="BF816" s="507"/>
      <c r="BG816" s="507"/>
      <c r="BH816" s="507"/>
      <c r="BI816" s="507"/>
      <c r="BJ816" s="507"/>
      <c r="BK816" s="507"/>
      <c r="BL816" s="507"/>
      <c r="BM816" s="507"/>
    </row>
    <row r="817" spans="1:65" ht="27" customHeight="1" x14ac:dyDescent="0.2">
      <c r="A817" s="564"/>
      <c r="B817" s="507"/>
      <c r="C817" s="507"/>
      <c r="D817" s="507"/>
      <c r="E817" s="507"/>
      <c r="F817" s="507"/>
      <c r="G817" s="507"/>
      <c r="H817" s="506"/>
      <c r="I817" s="506"/>
      <c r="J817" s="506"/>
      <c r="K817" s="506"/>
      <c r="L817" s="506"/>
      <c r="M817" s="506"/>
      <c r="N817" s="506"/>
      <c r="O817" s="506"/>
      <c r="P817" s="557"/>
      <c r="Q817" s="506"/>
      <c r="R817" s="558"/>
      <c r="S817" s="506"/>
      <c r="T817" s="506"/>
      <c r="U817" s="506"/>
      <c r="V817" s="604"/>
      <c r="W817" s="506"/>
      <c r="X817" s="506"/>
      <c r="Y817" s="557"/>
      <c r="Z817" s="506"/>
      <c r="AA817" s="507"/>
      <c r="AB817" s="507"/>
      <c r="AC817" s="507"/>
      <c r="AD817" s="507"/>
      <c r="AE817" s="507"/>
      <c r="AF817" s="507"/>
      <c r="AG817" s="507"/>
      <c r="AH817" s="507"/>
      <c r="AI817" s="507"/>
      <c r="AJ817" s="507"/>
      <c r="AK817" s="507"/>
      <c r="AL817" s="507"/>
      <c r="AM817" s="507"/>
      <c r="AN817" s="507"/>
      <c r="AO817" s="507"/>
      <c r="AP817" s="507"/>
      <c r="AQ817" s="563"/>
      <c r="AR817" s="563"/>
      <c r="AS817" s="507"/>
      <c r="AT817" s="507"/>
      <c r="AU817" s="507"/>
      <c r="AV817" s="507"/>
      <c r="AW817" s="507"/>
      <c r="AX817" s="507"/>
      <c r="AY817" s="507"/>
      <c r="AZ817" s="507"/>
      <c r="BA817" s="507"/>
      <c r="BB817" s="507"/>
      <c r="BC817" s="507"/>
      <c r="BD817" s="507"/>
      <c r="BE817" s="507"/>
      <c r="BF817" s="507"/>
      <c r="BG817" s="507"/>
      <c r="BH817" s="507"/>
      <c r="BI817" s="507"/>
      <c r="BJ817" s="507"/>
      <c r="BK817" s="507"/>
      <c r="BL817" s="507"/>
      <c r="BM817" s="507"/>
    </row>
    <row r="818" spans="1:65" ht="27" customHeight="1" x14ac:dyDescent="0.2">
      <c r="A818" s="564"/>
      <c r="B818" s="507"/>
      <c r="C818" s="507"/>
      <c r="D818" s="507"/>
      <c r="E818" s="507"/>
      <c r="F818" s="507"/>
      <c r="G818" s="507"/>
      <c r="H818" s="506"/>
      <c r="I818" s="506"/>
      <c r="J818" s="506"/>
      <c r="K818" s="506"/>
      <c r="L818" s="506"/>
      <c r="M818" s="506"/>
      <c r="N818" s="506"/>
      <c r="O818" s="506"/>
      <c r="P818" s="557"/>
      <c r="Q818" s="506"/>
      <c r="R818" s="558"/>
      <c r="S818" s="506"/>
      <c r="T818" s="506"/>
      <c r="U818" s="506"/>
      <c r="V818" s="604"/>
      <c r="W818" s="506"/>
      <c r="X818" s="506"/>
      <c r="Y818" s="557"/>
      <c r="Z818" s="506"/>
      <c r="AA818" s="507"/>
      <c r="AB818" s="507"/>
      <c r="AC818" s="507"/>
      <c r="AD818" s="507"/>
      <c r="AE818" s="507"/>
      <c r="AF818" s="507"/>
      <c r="AG818" s="507"/>
      <c r="AH818" s="507"/>
      <c r="AI818" s="507"/>
      <c r="AJ818" s="507"/>
      <c r="AK818" s="507"/>
      <c r="AL818" s="507"/>
      <c r="AM818" s="507"/>
      <c r="AN818" s="507"/>
      <c r="AO818" s="507"/>
      <c r="AP818" s="507"/>
      <c r="AQ818" s="563"/>
      <c r="AR818" s="563"/>
      <c r="AS818" s="507"/>
      <c r="AT818" s="507"/>
      <c r="AU818" s="507"/>
      <c r="AV818" s="507"/>
      <c r="AW818" s="507"/>
      <c r="AX818" s="507"/>
      <c r="AY818" s="507"/>
      <c r="AZ818" s="507"/>
      <c r="BA818" s="507"/>
      <c r="BB818" s="507"/>
      <c r="BC818" s="507"/>
      <c r="BD818" s="507"/>
      <c r="BE818" s="507"/>
      <c r="BF818" s="507"/>
      <c r="BG818" s="507"/>
      <c r="BH818" s="507"/>
      <c r="BI818" s="507"/>
      <c r="BJ818" s="507"/>
      <c r="BK818" s="507"/>
      <c r="BL818" s="507"/>
      <c r="BM818" s="507"/>
    </row>
    <row r="819" spans="1:65" ht="27" customHeight="1" x14ac:dyDescent="0.2">
      <c r="A819" s="564"/>
      <c r="B819" s="507"/>
      <c r="C819" s="507"/>
      <c r="D819" s="507"/>
      <c r="E819" s="507"/>
      <c r="F819" s="507"/>
      <c r="G819" s="507"/>
      <c r="H819" s="506"/>
      <c r="I819" s="506"/>
      <c r="J819" s="506"/>
      <c r="K819" s="506"/>
      <c r="L819" s="506"/>
      <c r="M819" s="506"/>
      <c r="N819" s="506"/>
      <c r="O819" s="506"/>
      <c r="P819" s="557"/>
      <c r="Q819" s="506"/>
      <c r="R819" s="558"/>
      <c r="S819" s="506"/>
      <c r="T819" s="506"/>
      <c r="U819" s="506"/>
      <c r="V819" s="604"/>
      <c r="W819" s="506"/>
      <c r="X819" s="506"/>
      <c r="Y819" s="557"/>
      <c r="Z819" s="506"/>
      <c r="AA819" s="507"/>
      <c r="AB819" s="507"/>
      <c r="AC819" s="507"/>
      <c r="AD819" s="507"/>
      <c r="AE819" s="507"/>
      <c r="AF819" s="507"/>
      <c r="AG819" s="507"/>
      <c r="AH819" s="507"/>
      <c r="AI819" s="507"/>
      <c r="AJ819" s="507"/>
      <c r="AK819" s="507"/>
      <c r="AL819" s="507"/>
      <c r="AM819" s="507"/>
      <c r="AN819" s="507"/>
      <c r="AO819" s="507"/>
      <c r="AP819" s="507"/>
      <c r="AQ819" s="563"/>
      <c r="AR819" s="563"/>
      <c r="AS819" s="507"/>
      <c r="AT819" s="507"/>
      <c r="AU819" s="507"/>
      <c r="AV819" s="507"/>
      <c r="AW819" s="507"/>
      <c r="AX819" s="507"/>
      <c r="AY819" s="507"/>
      <c r="AZ819" s="507"/>
      <c r="BA819" s="507"/>
      <c r="BB819" s="507"/>
      <c r="BC819" s="507"/>
      <c r="BD819" s="507"/>
      <c r="BE819" s="507"/>
      <c r="BF819" s="507"/>
      <c r="BG819" s="507"/>
      <c r="BH819" s="507"/>
      <c r="BI819" s="507"/>
      <c r="BJ819" s="507"/>
      <c r="BK819" s="507"/>
      <c r="BL819" s="507"/>
      <c r="BM819" s="507"/>
    </row>
    <row r="820" spans="1:65" ht="27" customHeight="1" x14ac:dyDescent="0.2">
      <c r="A820" s="564"/>
      <c r="B820" s="507"/>
      <c r="C820" s="507"/>
      <c r="D820" s="507"/>
      <c r="E820" s="507"/>
      <c r="F820" s="507"/>
      <c r="G820" s="507"/>
      <c r="H820" s="506"/>
      <c r="I820" s="506"/>
      <c r="J820" s="506"/>
      <c r="K820" s="506"/>
      <c r="L820" s="506"/>
      <c r="M820" s="506"/>
      <c r="N820" s="506"/>
      <c r="O820" s="506"/>
      <c r="P820" s="557"/>
      <c r="Q820" s="506"/>
      <c r="R820" s="558"/>
      <c r="S820" s="506"/>
      <c r="T820" s="506"/>
      <c r="U820" s="506"/>
      <c r="V820" s="604"/>
      <c r="W820" s="506"/>
      <c r="X820" s="506"/>
      <c r="Y820" s="557"/>
      <c r="Z820" s="506"/>
      <c r="AA820" s="507"/>
      <c r="AB820" s="507"/>
      <c r="AC820" s="507"/>
      <c r="AD820" s="507"/>
      <c r="AE820" s="507"/>
      <c r="AF820" s="507"/>
      <c r="AG820" s="507"/>
      <c r="AH820" s="507"/>
      <c r="AI820" s="507"/>
      <c r="AJ820" s="507"/>
      <c r="AK820" s="507"/>
      <c r="AL820" s="507"/>
      <c r="AM820" s="507"/>
      <c r="AN820" s="507"/>
      <c r="AO820" s="507"/>
      <c r="AP820" s="507"/>
      <c r="AQ820" s="563"/>
      <c r="AR820" s="563"/>
      <c r="AS820" s="507"/>
      <c r="AT820" s="507"/>
      <c r="AU820" s="507"/>
      <c r="AV820" s="507"/>
      <c r="AW820" s="507"/>
      <c r="AX820" s="507"/>
      <c r="AY820" s="507"/>
      <c r="AZ820" s="507"/>
      <c r="BA820" s="507"/>
      <c r="BB820" s="507"/>
      <c r="BC820" s="507"/>
      <c r="BD820" s="507"/>
      <c r="BE820" s="507"/>
      <c r="BF820" s="507"/>
      <c r="BG820" s="507"/>
      <c r="BH820" s="507"/>
      <c r="BI820" s="507"/>
      <c r="BJ820" s="507"/>
      <c r="BK820" s="507"/>
      <c r="BL820" s="507"/>
      <c r="BM820" s="507"/>
    </row>
    <row r="821" spans="1:65" ht="27" customHeight="1" x14ac:dyDescent="0.2">
      <c r="A821" s="564"/>
      <c r="B821" s="507"/>
      <c r="C821" s="507"/>
      <c r="D821" s="507"/>
      <c r="E821" s="507"/>
      <c r="F821" s="507"/>
      <c r="G821" s="507"/>
      <c r="H821" s="506"/>
      <c r="I821" s="506"/>
      <c r="J821" s="506"/>
      <c r="K821" s="506"/>
      <c r="L821" s="506"/>
      <c r="M821" s="506"/>
      <c r="N821" s="506"/>
      <c r="O821" s="506"/>
      <c r="P821" s="557"/>
      <c r="Q821" s="506"/>
      <c r="R821" s="558"/>
      <c r="S821" s="506"/>
      <c r="T821" s="506"/>
      <c r="U821" s="506"/>
      <c r="V821" s="604"/>
      <c r="W821" s="506"/>
      <c r="X821" s="506"/>
      <c r="Y821" s="557"/>
      <c r="Z821" s="506"/>
      <c r="AA821" s="507"/>
      <c r="AB821" s="507"/>
      <c r="AC821" s="507"/>
      <c r="AD821" s="507"/>
      <c r="AE821" s="507"/>
      <c r="AF821" s="507"/>
      <c r="AG821" s="507"/>
      <c r="AH821" s="507"/>
      <c r="AI821" s="507"/>
      <c r="AJ821" s="507"/>
      <c r="AK821" s="507"/>
      <c r="AL821" s="507"/>
      <c r="AM821" s="507"/>
      <c r="AN821" s="507"/>
      <c r="AO821" s="507"/>
      <c r="AP821" s="507"/>
      <c r="AQ821" s="563"/>
      <c r="AR821" s="563"/>
      <c r="AS821" s="507"/>
      <c r="AT821" s="507"/>
      <c r="AU821" s="507"/>
      <c r="AV821" s="507"/>
      <c r="AW821" s="507"/>
      <c r="AX821" s="507"/>
      <c r="AY821" s="507"/>
      <c r="AZ821" s="507"/>
      <c r="BA821" s="507"/>
      <c r="BB821" s="507"/>
      <c r="BC821" s="507"/>
      <c r="BD821" s="507"/>
      <c r="BE821" s="507"/>
      <c r="BF821" s="507"/>
      <c r="BG821" s="507"/>
      <c r="BH821" s="507"/>
      <c r="BI821" s="507"/>
      <c r="BJ821" s="507"/>
      <c r="BK821" s="507"/>
      <c r="BL821" s="507"/>
      <c r="BM821" s="507"/>
    </row>
    <row r="822" spans="1:65" ht="27" customHeight="1" x14ac:dyDescent="0.2">
      <c r="A822" s="564"/>
      <c r="B822" s="507"/>
      <c r="C822" s="507"/>
      <c r="D822" s="507"/>
      <c r="E822" s="507"/>
      <c r="F822" s="507"/>
      <c r="G822" s="507"/>
      <c r="H822" s="506"/>
      <c r="I822" s="506"/>
      <c r="J822" s="506"/>
      <c r="K822" s="506"/>
      <c r="L822" s="506"/>
      <c r="M822" s="506"/>
      <c r="N822" s="506"/>
      <c r="O822" s="506"/>
      <c r="P822" s="557"/>
      <c r="Q822" s="506"/>
      <c r="R822" s="558"/>
      <c r="S822" s="506"/>
      <c r="T822" s="506"/>
      <c r="U822" s="506"/>
      <c r="V822" s="604"/>
      <c r="W822" s="506"/>
      <c r="X822" s="506"/>
      <c r="Y822" s="557"/>
      <c r="Z822" s="506"/>
      <c r="AA822" s="507"/>
      <c r="AB822" s="507"/>
      <c r="AC822" s="507"/>
      <c r="AD822" s="507"/>
      <c r="AE822" s="507"/>
      <c r="AF822" s="507"/>
      <c r="AG822" s="507"/>
      <c r="AH822" s="507"/>
      <c r="AI822" s="507"/>
      <c r="AJ822" s="507"/>
      <c r="AK822" s="507"/>
      <c r="AL822" s="507"/>
      <c r="AM822" s="507"/>
      <c r="AN822" s="507"/>
      <c r="AO822" s="507"/>
      <c r="AP822" s="507"/>
      <c r="AQ822" s="563"/>
      <c r="AR822" s="563"/>
      <c r="AS822" s="507"/>
      <c r="AT822" s="507"/>
      <c r="AU822" s="507"/>
      <c r="AV822" s="507"/>
      <c r="AW822" s="507"/>
      <c r="AX822" s="507"/>
      <c r="AY822" s="507"/>
      <c r="AZ822" s="507"/>
      <c r="BA822" s="507"/>
      <c r="BB822" s="507"/>
      <c r="BC822" s="507"/>
      <c r="BD822" s="507"/>
      <c r="BE822" s="507"/>
      <c r="BF822" s="507"/>
      <c r="BG822" s="507"/>
      <c r="BH822" s="507"/>
      <c r="BI822" s="507"/>
      <c r="BJ822" s="507"/>
      <c r="BK822" s="507"/>
      <c r="BL822" s="507"/>
      <c r="BM822" s="507"/>
    </row>
    <row r="823" spans="1:65" ht="27" customHeight="1" x14ac:dyDescent="0.2">
      <c r="A823" s="564"/>
      <c r="B823" s="507"/>
      <c r="C823" s="507"/>
      <c r="D823" s="507"/>
      <c r="E823" s="507"/>
      <c r="F823" s="507"/>
      <c r="G823" s="507"/>
      <c r="H823" s="506"/>
      <c r="I823" s="506"/>
      <c r="J823" s="506"/>
      <c r="K823" s="506"/>
      <c r="L823" s="506"/>
      <c r="M823" s="506"/>
      <c r="N823" s="506"/>
      <c r="O823" s="506"/>
      <c r="P823" s="557"/>
      <c r="Q823" s="506"/>
      <c r="R823" s="558"/>
      <c r="S823" s="506"/>
      <c r="T823" s="506"/>
      <c r="U823" s="506"/>
      <c r="V823" s="604"/>
      <c r="W823" s="506"/>
      <c r="X823" s="506"/>
      <c r="Y823" s="557"/>
      <c r="Z823" s="506"/>
      <c r="AA823" s="507"/>
      <c r="AB823" s="507"/>
      <c r="AC823" s="507"/>
      <c r="AD823" s="507"/>
      <c r="AE823" s="507"/>
      <c r="AF823" s="507"/>
      <c r="AG823" s="507"/>
      <c r="AH823" s="507"/>
      <c r="AI823" s="507"/>
      <c r="AJ823" s="507"/>
      <c r="AK823" s="507"/>
      <c r="AL823" s="507"/>
      <c r="AM823" s="507"/>
      <c r="AN823" s="507"/>
      <c r="AO823" s="507"/>
      <c r="AP823" s="507"/>
      <c r="AQ823" s="563"/>
      <c r="AR823" s="563"/>
      <c r="AS823" s="507"/>
      <c r="AT823" s="507"/>
      <c r="AU823" s="507"/>
      <c r="AV823" s="507"/>
      <c r="AW823" s="507"/>
      <c r="AX823" s="507"/>
      <c r="AY823" s="507"/>
      <c r="AZ823" s="507"/>
      <c r="BA823" s="507"/>
      <c r="BB823" s="507"/>
      <c r="BC823" s="507"/>
      <c r="BD823" s="507"/>
      <c r="BE823" s="507"/>
      <c r="BF823" s="507"/>
      <c r="BG823" s="507"/>
      <c r="BH823" s="507"/>
      <c r="BI823" s="507"/>
      <c r="BJ823" s="507"/>
      <c r="BK823" s="507"/>
      <c r="BL823" s="507"/>
      <c r="BM823" s="507"/>
    </row>
    <row r="824" spans="1:65" ht="27" customHeight="1" x14ac:dyDescent="0.2">
      <c r="A824" s="564"/>
      <c r="B824" s="507"/>
      <c r="C824" s="507"/>
      <c r="D824" s="507"/>
      <c r="E824" s="507"/>
      <c r="F824" s="507"/>
      <c r="G824" s="507"/>
      <c r="H824" s="506"/>
      <c r="I824" s="506"/>
      <c r="J824" s="506"/>
      <c r="K824" s="506"/>
      <c r="L824" s="506"/>
      <c r="M824" s="506"/>
      <c r="N824" s="506"/>
      <c r="O824" s="506"/>
      <c r="P824" s="557"/>
      <c r="Q824" s="506"/>
      <c r="R824" s="558"/>
      <c r="S824" s="506"/>
      <c r="T824" s="506"/>
      <c r="U824" s="506"/>
      <c r="V824" s="604"/>
      <c r="W824" s="506"/>
      <c r="X824" s="506"/>
      <c r="Y824" s="557"/>
      <c r="Z824" s="506"/>
      <c r="AA824" s="507"/>
      <c r="AB824" s="507"/>
      <c r="AC824" s="507"/>
      <c r="AD824" s="507"/>
      <c r="AE824" s="507"/>
      <c r="AF824" s="507"/>
      <c r="AG824" s="507"/>
      <c r="AH824" s="507"/>
      <c r="AI824" s="507"/>
      <c r="AJ824" s="507"/>
      <c r="AK824" s="507"/>
      <c r="AL824" s="507"/>
      <c r="AM824" s="507"/>
      <c r="AN824" s="507"/>
      <c r="AO824" s="507"/>
      <c r="AP824" s="507"/>
      <c r="AQ824" s="563"/>
      <c r="AR824" s="563"/>
      <c r="AS824" s="507"/>
      <c r="AT824" s="507"/>
      <c r="AU824" s="507"/>
      <c r="AV824" s="507"/>
      <c r="AW824" s="507"/>
      <c r="AX824" s="507"/>
      <c r="AY824" s="507"/>
      <c r="AZ824" s="507"/>
      <c r="BA824" s="507"/>
      <c r="BB824" s="507"/>
      <c r="BC824" s="507"/>
      <c r="BD824" s="507"/>
      <c r="BE824" s="507"/>
      <c r="BF824" s="507"/>
      <c r="BG824" s="507"/>
      <c r="BH824" s="507"/>
      <c r="BI824" s="507"/>
      <c r="BJ824" s="507"/>
      <c r="BK824" s="507"/>
      <c r="BL824" s="507"/>
      <c r="BM824" s="507"/>
    </row>
    <row r="825" spans="1:65" ht="27" customHeight="1" x14ac:dyDescent="0.2">
      <c r="A825" s="564"/>
      <c r="B825" s="507"/>
      <c r="C825" s="507"/>
      <c r="D825" s="507"/>
      <c r="E825" s="507"/>
      <c r="F825" s="507"/>
      <c r="G825" s="507"/>
      <c r="H825" s="506"/>
      <c r="I825" s="506"/>
      <c r="J825" s="506"/>
      <c r="K825" s="506"/>
      <c r="L825" s="506"/>
      <c r="M825" s="506"/>
      <c r="N825" s="506"/>
      <c r="O825" s="506"/>
      <c r="P825" s="557"/>
      <c r="Q825" s="506"/>
      <c r="R825" s="558"/>
      <c r="S825" s="506"/>
      <c r="T825" s="506"/>
      <c r="U825" s="506"/>
      <c r="V825" s="604"/>
      <c r="W825" s="506"/>
      <c r="X825" s="506"/>
      <c r="Y825" s="557"/>
      <c r="Z825" s="506"/>
      <c r="AA825" s="507"/>
      <c r="AB825" s="507"/>
      <c r="AC825" s="507"/>
      <c r="AD825" s="507"/>
      <c r="AE825" s="507"/>
      <c r="AF825" s="507"/>
      <c r="AG825" s="507"/>
      <c r="AH825" s="507"/>
      <c r="AI825" s="507"/>
      <c r="AJ825" s="507"/>
      <c r="AK825" s="507"/>
      <c r="AL825" s="507"/>
      <c r="AM825" s="507"/>
      <c r="AN825" s="507"/>
      <c r="AO825" s="507"/>
      <c r="AP825" s="507"/>
      <c r="AQ825" s="563"/>
      <c r="AR825" s="563"/>
      <c r="AS825" s="507"/>
      <c r="AT825" s="507"/>
      <c r="AU825" s="507"/>
      <c r="AV825" s="507"/>
      <c r="AW825" s="507"/>
      <c r="AX825" s="507"/>
      <c r="AY825" s="507"/>
      <c r="AZ825" s="507"/>
      <c r="BA825" s="507"/>
      <c r="BB825" s="507"/>
      <c r="BC825" s="507"/>
      <c r="BD825" s="507"/>
      <c r="BE825" s="507"/>
      <c r="BF825" s="507"/>
      <c r="BG825" s="507"/>
      <c r="BH825" s="507"/>
      <c r="BI825" s="507"/>
      <c r="BJ825" s="507"/>
      <c r="BK825" s="507"/>
      <c r="BL825" s="507"/>
      <c r="BM825" s="507"/>
    </row>
    <row r="826" spans="1:65" ht="27" customHeight="1" x14ac:dyDescent="0.2">
      <c r="A826" s="564"/>
      <c r="B826" s="507"/>
      <c r="C826" s="507"/>
      <c r="D826" s="507"/>
      <c r="E826" s="507"/>
      <c r="F826" s="507"/>
      <c r="G826" s="507"/>
      <c r="H826" s="506"/>
      <c r="I826" s="506"/>
      <c r="J826" s="506"/>
      <c r="K826" s="506"/>
      <c r="L826" s="506"/>
      <c r="M826" s="506"/>
      <c r="N826" s="506"/>
      <c r="O826" s="506"/>
      <c r="P826" s="557"/>
      <c r="Q826" s="506"/>
      <c r="R826" s="558"/>
      <c r="S826" s="506"/>
      <c r="T826" s="506"/>
      <c r="U826" s="506"/>
      <c r="V826" s="604"/>
      <c r="W826" s="506"/>
      <c r="X826" s="506"/>
      <c r="Y826" s="557"/>
      <c r="Z826" s="506"/>
      <c r="AA826" s="507"/>
      <c r="AB826" s="507"/>
      <c r="AC826" s="507"/>
      <c r="AD826" s="507"/>
      <c r="AE826" s="507"/>
      <c r="AF826" s="507"/>
      <c r="AG826" s="507"/>
      <c r="AH826" s="507"/>
      <c r="AI826" s="507"/>
      <c r="AJ826" s="507"/>
      <c r="AK826" s="507"/>
      <c r="AL826" s="507"/>
      <c r="AM826" s="507"/>
      <c r="AN826" s="507"/>
      <c r="AO826" s="507"/>
      <c r="AP826" s="507"/>
      <c r="AQ826" s="563"/>
      <c r="AR826" s="563"/>
      <c r="AS826" s="507"/>
      <c r="AT826" s="507"/>
      <c r="AU826" s="507"/>
      <c r="AV826" s="507"/>
      <c r="AW826" s="507"/>
      <c r="AX826" s="507"/>
      <c r="AY826" s="507"/>
      <c r="AZ826" s="507"/>
      <c r="BA826" s="507"/>
      <c r="BB826" s="507"/>
      <c r="BC826" s="507"/>
      <c r="BD826" s="507"/>
      <c r="BE826" s="507"/>
      <c r="BF826" s="507"/>
      <c r="BG826" s="507"/>
      <c r="BH826" s="507"/>
      <c r="BI826" s="507"/>
      <c r="BJ826" s="507"/>
      <c r="BK826" s="507"/>
      <c r="BL826" s="507"/>
      <c r="BM826" s="507"/>
    </row>
    <row r="827" spans="1:65" ht="27" customHeight="1" x14ac:dyDescent="0.2">
      <c r="A827" s="564"/>
      <c r="B827" s="507"/>
      <c r="C827" s="507"/>
      <c r="D827" s="507"/>
      <c r="E827" s="507"/>
      <c r="F827" s="507"/>
      <c r="G827" s="507"/>
      <c r="H827" s="506"/>
      <c r="I827" s="506"/>
      <c r="J827" s="506"/>
      <c r="K827" s="506"/>
      <c r="L827" s="506"/>
      <c r="M827" s="506"/>
      <c r="N827" s="506"/>
      <c r="O827" s="506"/>
      <c r="P827" s="557"/>
      <c r="Q827" s="506"/>
      <c r="R827" s="558"/>
      <c r="S827" s="506"/>
      <c r="T827" s="506"/>
      <c r="U827" s="506"/>
      <c r="V827" s="604"/>
      <c r="W827" s="506"/>
      <c r="X827" s="506"/>
      <c r="Y827" s="557"/>
      <c r="Z827" s="506"/>
      <c r="AA827" s="507"/>
      <c r="AB827" s="507"/>
      <c r="AC827" s="507"/>
      <c r="AD827" s="507"/>
      <c r="AE827" s="507"/>
      <c r="AF827" s="507"/>
      <c r="AG827" s="507"/>
      <c r="AH827" s="507"/>
      <c r="AI827" s="507"/>
      <c r="AJ827" s="507"/>
      <c r="AK827" s="507"/>
      <c r="AL827" s="507"/>
      <c r="AM827" s="507"/>
      <c r="AN827" s="507"/>
      <c r="AO827" s="507"/>
      <c r="AP827" s="507"/>
      <c r="AQ827" s="563"/>
      <c r="AR827" s="563"/>
      <c r="AS827" s="507"/>
      <c r="AT827" s="507"/>
      <c r="AU827" s="507"/>
      <c r="AV827" s="507"/>
      <c r="AW827" s="507"/>
      <c r="AX827" s="507"/>
      <c r="AY827" s="507"/>
      <c r="AZ827" s="507"/>
      <c r="BA827" s="507"/>
      <c r="BB827" s="507"/>
      <c r="BC827" s="507"/>
      <c r="BD827" s="507"/>
      <c r="BE827" s="507"/>
      <c r="BF827" s="507"/>
      <c r="BG827" s="507"/>
      <c r="BH827" s="507"/>
      <c r="BI827" s="507"/>
      <c r="BJ827" s="507"/>
      <c r="BK827" s="507"/>
      <c r="BL827" s="507"/>
      <c r="BM827" s="507"/>
    </row>
    <row r="828" spans="1:65" ht="27" customHeight="1" x14ac:dyDescent="0.2">
      <c r="A828" s="564"/>
      <c r="B828" s="507"/>
      <c r="C828" s="507"/>
      <c r="D828" s="507"/>
      <c r="E828" s="507"/>
      <c r="F828" s="507"/>
      <c r="G828" s="507"/>
      <c r="H828" s="506"/>
      <c r="I828" s="506"/>
      <c r="J828" s="506"/>
      <c r="K828" s="506"/>
      <c r="L828" s="506"/>
      <c r="M828" s="506"/>
      <c r="N828" s="506"/>
      <c r="O828" s="506"/>
      <c r="P828" s="557"/>
      <c r="Q828" s="506"/>
      <c r="R828" s="558"/>
      <c r="S828" s="506"/>
      <c r="T828" s="506"/>
      <c r="U828" s="506"/>
      <c r="V828" s="604"/>
      <c r="W828" s="506"/>
      <c r="X828" s="506"/>
      <c r="Y828" s="557"/>
      <c r="Z828" s="506"/>
      <c r="AA828" s="507"/>
      <c r="AB828" s="507"/>
      <c r="AC828" s="507"/>
      <c r="AD828" s="507"/>
      <c r="AE828" s="507"/>
      <c r="AF828" s="507"/>
      <c r="AG828" s="507"/>
      <c r="AH828" s="507"/>
      <c r="AI828" s="507"/>
      <c r="AJ828" s="507"/>
      <c r="AK828" s="507"/>
      <c r="AL828" s="507"/>
      <c r="AM828" s="507"/>
      <c r="AN828" s="507"/>
      <c r="AO828" s="507"/>
      <c r="AP828" s="507"/>
      <c r="AQ828" s="563"/>
      <c r="AR828" s="563"/>
      <c r="AS828" s="507"/>
      <c r="AT828" s="507"/>
      <c r="AU828" s="507"/>
      <c r="AV828" s="507"/>
      <c r="AW828" s="507"/>
      <c r="AX828" s="507"/>
      <c r="AY828" s="507"/>
      <c r="AZ828" s="507"/>
      <c r="BA828" s="507"/>
      <c r="BB828" s="507"/>
      <c r="BC828" s="507"/>
      <c r="BD828" s="507"/>
      <c r="BE828" s="507"/>
      <c r="BF828" s="507"/>
      <c r="BG828" s="507"/>
      <c r="BH828" s="507"/>
      <c r="BI828" s="507"/>
      <c r="BJ828" s="507"/>
      <c r="BK828" s="507"/>
      <c r="BL828" s="507"/>
      <c r="BM828" s="507"/>
    </row>
    <row r="829" spans="1:65" ht="27" customHeight="1" x14ac:dyDescent="0.2">
      <c r="A829" s="564"/>
      <c r="B829" s="507"/>
      <c r="C829" s="507"/>
      <c r="D829" s="507"/>
      <c r="E829" s="507"/>
      <c r="F829" s="507"/>
      <c r="G829" s="507"/>
      <c r="H829" s="506"/>
      <c r="I829" s="506"/>
      <c r="J829" s="506"/>
      <c r="K829" s="506"/>
      <c r="L829" s="506"/>
      <c r="M829" s="506"/>
      <c r="N829" s="506"/>
      <c r="O829" s="506"/>
      <c r="P829" s="557"/>
      <c r="Q829" s="506"/>
      <c r="R829" s="558"/>
      <c r="S829" s="506"/>
      <c r="T829" s="506"/>
      <c r="U829" s="506"/>
      <c r="V829" s="604"/>
      <c r="W829" s="506"/>
      <c r="X829" s="506"/>
      <c r="Y829" s="557"/>
      <c r="Z829" s="506"/>
      <c r="AA829" s="507"/>
      <c r="AB829" s="507"/>
      <c r="AC829" s="507"/>
      <c r="AD829" s="507"/>
      <c r="AE829" s="507"/>
      <c r="AF829" s="507"/>
      <c r="AG829" s="507"/>
      <c r="AH829" s="507"/>
      <c r="AI829" s="507"/>
      <c r="AJ829" s="507"/>
      <c r="AK829" s="507"/>
      <c r="AL829" s="507"/>
      <c r="AM829" s="507"/>
      <c r="AN829" s="507"/>
      <c r="AO829" s="507"/>
      <c r="AP829" s="507"/>
      <c r="AQ829" s="563"/>
      <c r="AR829" s="563"/>
      <c r="AS829" s="507"/>
      <c r="AT829" s="507"/>
      <c r="AU829" s="507"/>
      <c r="AV829" s="507"/>
      <c r="AW829" s="507"/>
      <c r="AX829" s="507"/>
      <c r="AY829" s="507"/>
      <c r="AZ829" s="507"/>
      <c r="BA829" s="507"/>
      <c r="BB829" s="507"/>
      <c r="BC829" s="507"/>
      <c r="BD829" s="507"/>
      <c r="BE829" s="507"/>
      <c r="BF829" s="507"/>
      <c r="BG829" s="507"/>
      <c r="BH829" s="507"/>
      <c r="BI829" s="507"/>
      <c r="BJ829" s="507"/>
      <c r="BK829" s="507"/>
      <c r="BL829" s="507"/>
      <c r="BM829" s="507"/>
    </row>
    <row r="830" spans="1:65" ht="27" customHeight="1" x14ac:dyDescent="0.2">
      <c r="A830" s="564"/>
      <c r="B830" s="507"/>
      <c r="C830" s="507"/>
      <c r="D830" s="507"/>
      <c r="E830" s="507"/>
      <c r="F830" s="507"/>
      <c r="G830" s="507"/>
      <c r="H830" s="506"/>
      <c r="I830" s="506"/>
      <c r="J830" s="506"/>
      <c r="K830" s="506"/>
      <c r="L830" s="506"/>
      <c r="M830" s="506"/>
      <c r="N830" s="506"/>
      <c r="O830" s="506"/>
      <c r="P830" s="557"/>
      <c r="Q830" s="506"/>
      <c r="R830" s="558"/>
      <c r="S830" s="506"/>
      <c r="T830" s="506"/>
      <c r="U830" s="506"/>
      <c r="V830" s="604"/>
      <c r="W830" s="506"/>
      <c r="X830" s="506"/>
      <c r="Y830" s="557"/>
      <c r="Z830" s="506"/>
      <c r="AA830" s="507"/>
      <c r="AB830" s="507"/>
      <c r="AC830" s="507"/>
      <c r="AD830" s="507"/>
      <c r="AE830" s="507"/>
      <c r="AF830" s="507"/>
      <c r="AG830" s="507"/>
      <c r="AH830" s="507"/>
      <c r="AI830" s="507"/>
      <c r="AJ830" s="507"/>
      <c r="AK830" s="507"/>
      <c r="AL830" s="507"/>
      <c r="AM830" s="507"/>
      <c r="AN830" s="507"/>
      <c r="AO830" s="507"/>
      <c r="AP830" s="507"/>
      <c r="AQ830" s="563"/>
      <c r="AR830" s="563"/>
      <c r="AS830" s="507"/>
      <c r="AT830" s="507"/>
      <c r="AU830" s="507"/>
      <c r="AV830" s="507"/>
      <c r="AW830" s="507"/>
      <c r="AX830" s="507"/>
      <c r="AY830" s="507"/>
      <c r="AZ830" s="507"/>
      <c r="BA830" s="507"/>
      <c r="BB830" s="507"/>
      <c r="BC830" s="507"/>
      <c r="BD830" s="507"/>
      <c r="BE830" s="507"/>
      <c r="BF830" s="507"/>
      <c r="BG830" s="507"/>
      <c r="BH830" s="507"/>
      <c r="BI830" s="507"/>
      <c r="BJ830" s="507"/>
      <c r="BK830" s="507"/>
      <c r="BL830" s="507"/>
      <c r="BM830" s="507"/>
    </row>
    <row r="831" spans="1:65" ht="27" customHeight="1" x14ac:dyDescent="0.2">
      <c r="A831" s="564"/>
      <c r="B831" s="507"/>
      <c r="C831" s="507"/>
      <c r="D831" s="507"/>
      <c r="E831" s="507"/>
      <c r="F831" s="507"/>
      <c r="G831" s="507"/>
      <c r="H831" s="506"/>
      <c r="I831" s="506"/>
      <c r="J831" s="506"/>
      <c r="K831" s="506"/>
      <c r="L831" s="506"/>
      <c r="M831" s="506"/>
      <c r="N831" s="506"/>
      <c r="O831" s="506"/>
      <c r="P831" s="557"/>
      <c r="Q831" s="506"/>
      <c r="R831" s="558"/>
      <c r="S831" s="506"/>
      <c r="T831" s="506"/>
      <c r="U831" s="506"/>
      <c r="V831" s="604"/>
      <c r="W831" s="506"/>
      <c r="X831" s="506"/>
      <c r="Y831" s="557"/>
      <c r="Z831" s="506"/>
      <c r="AA831" s="507"/>
      <c r="AB831" s="507"/>
      <c r="AC831" s="507"/>
      <c r="AD831" s="507"/>
      <c r="AE831" s="507"/>
      <c r="AF831" s="507"/>
      <c r="AG831" s="507"/>
      <c r="AH831" s="507"/>
      <c r="AI831" s="507"/>
      <c r="AJ831" s="507"/>
      <c r="AK831" s="507"/>
      <c r="AL831" s="507"/>
      <c r="AM831" s="507"/>
      <c r="AN831" s="507"/>
      <c r="AO831" s="507"/>
      <c r="AP831" s="507"/>
      <c r="AQ831" s="563"/>
      <c r="AR831" s="563"/>
      <c r="AS831" s="507"/>
      <c r="AT831" s="507"/>
      <c r="AU831" s="507"/>
      <c r="AV831" s="507"/>
      <c r="AW831" s="507"/>
      <c r="AX831" s="507"/>
      <c r="AY831" s="507"/>
      <c r="AZ831" s="507"/>
      <c r="BA831" s="507"/>
      <c r="BB831" s="507"/>
      <c r="BC831" s="507"/>
      <c r="BD831" s="507"/>
      <c r="BE831" s="507"/>
      <c r="BF831" s="507"/>
      <c r="BG831" s="507"/>
      <c r="BH831" s="507"/>
      <c r="BI831" s="507"/>
      <c r="BJ831" s="507"/>
      <c r="BK831" s="507"/>
      <c r="BL831" s="507"/>
      <c r="BM831" s="507"/>
    </row>
    <row r="832" spans="1:65" ht="27" customHeight="1" x14ac:dyDescent="0.2">
      <c r="A832" s="564"/>
      <c r="B832" s="507"/>
      <c r="C832" s="507"/>
      <c r="D832" s="507"/>
      <c r="E832" s="507"/>
      <c r="F832" s="507"/>
      <c r="G832" s="507"/>
      <c r="H832" s="506"/>
      <c r="I832" s="506"/>
      <c r="J832" s="506"/>
      <c r="K832" s="506"/>
      <c r="L832" s="506"/>
      <c r="M832" s="506"/>
      <c r="N832" s="506"/>
      <c r="O832" s="506"/>
      <c r="P832" s="557"/>
      <c r="Q832" s="506"/>
      <c r="R832" s="558"/>
      <c r="S832" s="506"/>
      <c r="T832" s="506"/>
      <c r="U832" s="506"/>
      <c r="V832" s="604"/>
      <c r="W832" s="506"/>
      <c r="X832" s="506"/>
      <c r="Y832" s="557"/>
      <c r="Z832" s="506"/>
      <c r="AA832" s="507"/>
      <c r="AB832" s="507"/>
      <c r="AC832" s="507"/>
      <c r="AD832" s="507"/>
      <c r="AE832" s="507"/>
      <c r="AF832" s="507"/>
      <c r="AG832" s="507"/>
      <c r="AH832" s="507"/>
      <c r="AI832" s="507"/>
      <c r="AJ832" s="507"/>
      <c r="AK832" s="507"/>
      <c r="AL832" s="507"/>
      <c r="AM832" s="507"/>
      <c r="AN832" s="507"/>
      <c r="AO832" s="507"/>
      <c r="AP832" s="507"/>
      <c r="AQ832" s="563"/>
      <c r="AR832" s="563"/>
      <c r="AS832" s="507"/>
      <c r="AT832" s="507"/>
      <c r="AU832" s="507"/>
      <c r="AV832" s="507"/>
      <c r="AW832" s="507"/>
      <c r="AX832" s="507"/>
      <c r="AY832" s="507"/>
      <c r="AZ832" s="507"/>
      <c r="BA832" s="507"/>
      <c r="BB832" s="507"/>
      <c r="BC832" s="507"/>
      <c r="BD832" s="507"/>
      <c r="BE832" s="507"/>
      <c r="BF832" s="507"/>
      <c r="BG832" s="507"/>
      <c r="BH832" s="507"/>
      <c r="BI832" s="507"/>
      <c r="BJ832" s="507"/>
      <c r="BK832" s="507"/>
      <c r="BL832" s="507"/>
      <c r="BM832" s="507"/>
    </row>
    <row r="833" spans="1:65" ht="27" customHeight="1" x14ac:dyDescent="0.2">
      <c r="A833" s="564"/>
      <c r="B833" s="507"/>
      <c r="C833" s="507"/>
      <c r="D833" s="507"/>
      <c r="E833" s="507"/>
      <c r="F833" s="507"/>
      <c r="G833" s="507"/>
      <c r="H833" s="506"/>
      <c r="I833" s="506"/>
      <c r="J833" s="506"/>
      <c r="K833" s="506"/>
      <c r="L833" s="506"/>
      <c r="M833" s="506"/>
      <c r="N833" s="506"/>
      <c r="O833" s="506"/>
      <c r="P833" s="557"/>
      <c r="Q833" s="506"/>
      <c r="R833" s="558"/>
      <c r="S833" s="506"/>
      <c r="T833" s="506"/>
      <c r="U833" s="506"/>
      <c r="V833" s="604"/>
      <c r="W833" s="506"/>
      <c r="X833" s="506"/>
      <c r="Y833" s="557"/>
      <c r="Z833" s="506"/>
      <c r="AA833" s="507"/>
      <c r="AB833" s="507"/>
      <c r="AC833" s="507"/>
      <c r="AD833" s="507"/>
      <c r="AE833" s="507"/>
      <c r="AF833" s="507"/>
      <c r="AG833" s="507"/>
      <c r="AH833" s="507"/>
      <c r="AI833" s="507"/>
      <c r="AJ833" s="507"/>
      <c r="AK833" s="507"/>
      <c r="AL833" s="507"/>
      <c r="AM833" s="507"/>
      <c r="AN833" s="507"/>
      <c r="AO833" s="507"/>
      <c r="AP833" s="507"/>
      <c r="AQ833" s="563"/>
      <c r="AR833" s="563"/>
      <c r="AS833" s="507"/>
      <c r="AT833" s="507"/>
      <c r="AU833" s="507"/>
      <c r="AV833" s="507"/>
      <c r="AW833" s="507"/>
      <c r="AX833" s="507"/>
      <c r="AY833" s="507"/>
      <c r="AZ833" s="507"/>
      <c r="BA833" s="507"/>
      <c r="BB833" s="507"/>
      <c r="BC833" s="507"/>
      <c r="BD833" s="507"/>
      <c r="BE833" s="507"/>
      <c r="BF833" s="507"/>
      <c r="BG833" s="507"/>
      <c r="BH833" s="507"/>
      <c r="BI833" s="507"/>
      <c r="BJ833" s="507"/>
      <c r="BK833" s="507"/>
      <c r="BL833" s="507"/>
      <c r="BM833" s="507"/>
    </row>
    <row r="834" spans="1:65" ht="27" customHeight="1" x14ac:dyDescent="0.2">
      <c r="A834" s="564"/>
      <c r="B834" s="507"/>
      <c r="C834" s="507"/>
      <c r="D834" s="507"/>
      <c r="E834" s="507"/>
      <c r="F834" s="507"/>
      <c r="G834" s="507"/>
      <c r="H834" s="506"/>
      <c r="I834" s="506"/>
      <c r="J834" s="506"/>
      <c r="K834" s="506"/>
      <c r="L834" s="506"/>
      <c r="M834" s="506"/>
      <c r="N834" s="506"/>
      <c r="O834" s="506"/>
      <c r="P834" s="557"/>
      <c r="Q834" s="506"/>
      <c r="R834" s="558"/>
      <c r="S834" s="506"/>
      <c r="T834" s="506"/>
      <c r="U834" s="506"/>
      <c r="V834" s="604"/>
      <c r="W834" s="506"/>
      <c r="X834" s="506"/>
      <c r="Y834" s="557"/>
      <c r="Z834" s="506"/>
      <c r="AA834" s="507"/>
      <c r="AB834" s="507"/>
      <c r="AC834" s="507"/>
      <c r="AD834" s="507"/>
      <c r="AE834" s="507"/>
      <c r="AF834" s="507"/>
      <c r="AG834" s="507"/>
      <c r="AH834" s="507"/>
      <c r="AI834" s="507"/>
      <c r="AJ834" s="507"/>
      <c r="AK834" s="507"/>
      <c r="AL834" s="507"/>
      <c r="AM834" s="507"/>
      <c r="AN834" s="507"/>
      <c r="AO834" s="507"/>
      <c r="AP834" s="507"/>
      <c r="AQ834" s="563"/>
      <c r="AR834" s="563"/>
      <c r="AS834" s="507"/>
      <c r="AT834" s="507"/>
      <c r="AU834" s="507"/>
      <c r="AV834" s="507"/>
      <c r="AW834" s="507"/>
      <c r="AX834" s="507"/>
      <c r="AY834" s="507"/>
      <c r="AZ834" s="507"/>
      <c r="BA834" s="507"/>
      <c r="BB834" s="507"/>
      <c r="BC834" s="507"/>
      <c r="BD834" s="507"/>
      <c r="BE834" s="507"/>
      <c r="BF834" s="507"/>
      <c r="BG834" s="507"/>
      <c r="BH834" s="507"/>
      <c r="BI834" s="507"/>
      <c r="BJ834" s="507"/>
      <c r="BK834" s="507"/>
      <c r="BL834" s="507"/>
      <c r="BM834" s="507"/>
    </row>
    <row r="835" spans="1:65" ht="27" customHeight="1" x14ac:dyDescent="0.2">
      <c r="A835" s="564"/>
      <c r="B835" s="507"/>
      <c r="C835" s="507"/>
      <c r="D835" s="507"/>
      <c r="E835" s="507"/>
      <c r="F835" s="507"/>
      <c r="G835" s="507"/>
      <c r="H835" s="506"/>
      <c r="I835" s="506"/>
      <c r="J835" s="506"/>
      <c r="K835" s="506"/>
      <c r="L835" s="506"/>
      <c r="M835" s="506"/>
      <c r="N835" s="506"/>
      <c r="O835" s="506"/>
      <c r="P835" s="557"/>
      <c r="Q835" s="506"/>
      <c r="R835" s="558"/>
      <c r="S835" s="506"/>
      <c r="T835" s="506"/>
      <c r="U835" s="506"/>
      <c r="V835" s="604"/>
      <c r="W835" s="506"/>
      <c r="X835" s="506"/>
      <c r="Y835" s="557"/>
      <c r="Z835" s="506"/>
      <c r="AA835" s="507"/>
      <c r="AB835" s="507"/>
      <c r="AC835" s="507"/>
      <c r="AD835" s="507"/>
      <c r="AE835" s="507"/>
      <c r="AF835" s="507"/>
      <c r="AG835" s="507"/>
      <c r="AH835" s="507"/>
      <c r="AI835" s="507"/>
      <c r="AJ835" s="507"/>
      <c r="AK835" s="507"/>
      <c r="AL835" s="507"/>
      <c r="AM835" s="507"/>
      <c r="AN835" s="507"/>
      <c r="AO835" s="507"/>
      <c r="AP835" s="507"/>
      <c r="AQ835" s="563"/>
      <c r="AR835" s="563"/>
      <c r="AS835" s="507"/>
      <c r="AT835" s="507"/>
      <c r="AU835" s="507"/>
      <c r="AV835" s="507"/>
      <c r="AW835" s="507"/>
      <c r="AX835" s="507"/>
      <c r="AY835" s="507"/>
      <c r="AZ835" s="507"/>
      <c r="BA835" s="507"/>
      <c r="BB835" s="507"/>
      <c r="BC835" s="507"/>
      <c r="BD835" s="507"/>
      <c r="BE835" s="507"/>
      <c r="BF835" s="507"/>
      <c r="BG835" s="507"/>
      <c r="BH835" s="507"/>
      <c r="BI835" s="507"/>
      <c r="BJ835" s="507"/>
      <c r="BK835" s="507"/>
      <c r="BL835" s="507"/>
      <c r="BM835" s="507"/>
    </row>
    <row r="836" spans="1:65" ht="27" customHeight="1" x14ac:dyDescent="0.2">
      <c r="A836" s="564"/>
      <c r="B836" s="507"/>
      <c r="C836" s="507"/>
      <c r="D836" s="507"/>
      <c r="E836" s="507"/>
      <c r="F836" s="507"/>
      <c r="G836" s="507"/>
      <c r="H836" s="506"/>
      <c r="I836" s="506"/>
      <c r="J836" s="506"/>
      <c r="K836" s="506"/>
      <c r="L836" s="506"/>
      <c r="M836" s="506"/>
      <c r="N836" s="506"/>
      <c r="O836" s="506"/>
      <c r="P836" s="557"/>
      <c r="Q836" s="506"/>
      <c r="R836" s="558"/>
      <c r="S836" s="506"/>
      <c r="T836" s="506"/>
      <c r="U836" s="506"/>
      <c r="V836" s="604"/>
      <c r="W836" s="506"/>
      <c r="X836" s="506"/>
      <c r="Y836" s="557"/>
      <c r="Z836" s="506"/>
      <c r="AA836" s="507"/>
      <c r="AB836" s="507"/>
      <c r="AC836" s="507"/>
      <c r="AD836" s="507"/>
      <c r="AE836" s="507"/>
      <c r="AF836" s="507"/>
      <c r="AG836" s="507"/>
      <c r="AH836" s="507"/>
      <c r="AI836" s="507"/>
      <c r="AJ836" s="507"/>
      <c r="AK836" s="507"/>
      <c r="AL836" s="507"/>
      <c r="AM836" s="507"/>
      <c r="AN836" s="507"/>
      <c r="AO836" s="507"/>
      <c r="AP836" s="507"/>
      <c r="AQ836" s="563"/>
      <c r="AR836" s="563"/>
      <c r="AS836" s="507"/>
      <c r="AT836" s="507"/>
      <c r="AU836" s="507"/>
      <c r="AV836" s="507"/>
      <c r="AW836" s="507"/>
      <c r="AX836" s="507"/>
      <c r="AY836" s="507"/>
      <c r="AZ836" s="507"/>
      <c r="BA836" s="507"/>
      <c r="BB836" s="507"/>
      <c r="BC836" s="507"/>
      <c r="BD836" s="507"/>
      <c r="BE836" s="507"/>
      <c r="BF836" s="507"/>
      <c r="BG836" s="507"/>
      <c r="BH836" s="507"/>
      <c r="BI836" s="507"/>
      <c r="BJ836" s="507"/>
      <c r="BK836" s="507"/>
      <c r="BL836" s="507"/>
      <c r="BM836" s="507"/>
    </row>
    <row r="837" spans="1:65" ht="27" customHeight="1" x14ac:dyDescent="0.2">
      <c r="A837" s="564"/>
      <c r="B837" s="507"/>
      <c r="C837" s="507"/>
      <c r="D837" s="507"/>
      <c r="E837" s="507"/>
      <c r="F837" s="507"/>
      <c r="G837" s="507"/>
      <c r="H837" s="506"/>
      <c r="I837" s="506"/>
      <c r="J837" s="506"/>
      <c r="K837" s="506"/>
      <c r="L837" s="506"/>
      <c r="M837" s="506"/>
      <c r="N837" s="506"/>
      <c r="O837" s="506"/>
      <c r="P837" s="557"/>
      <c r="Q837" s="506"/>
      <c r="R837" s="558"/>
      <c r="S837" s="506"/>
      <c r="T837" s="506"/>
      <c r="U837" s="506"/>
      <c r="V837" s="604"/>
      <c r="W837" s="506"/>
      <c r="X837" s="506"/>
      <c r="Y837" s="557"/>
      <c r="Z837" s="506"/>
      <c r="AA837" s="507"/>
      <c r="AB837" s="507"/>
      <c r="AC837" s="507"/>
      <c r="AD837" s="507"/>
      <c r="AE837" s="507"/>
      <c r="AF837" s="507"/>
      <c r="AG837" s="507"/>
      <c r="AH837" s="507"/>
      <c r="AI837" s="507"/>
      <c r="AJ837" s="507"/>
      <c r="AK837" s="507"/>
      <c r="AL837" s="507"/>
      <c r="AM837" s="507"/>
      <c r="AN837" s="507"/>
      <c r="AO837" s="507"/>
      <c r="AP837" s="507"/>
      <c r="AQ837" s="563"/>
      <c r="AR837" s="563"/>
      <c r="AS837" s="507"/>
      <c r="AT837" s="507"/>
      <c r="AU837" s="507"/>
      <c r="AV837" s="507"/>
      <c r="AW837" s="507"/>
      <c r="AX837" s="507"/>
      <c r="AY837" s="507"/>
      <c r="AZ837" s="507"/>
      <c r="BA837" s="507"/>
      <c r="BB837" s="507"/>
      <c r="BC837" s="507"/>
      <c r="BD837" s="507"/>
      <c r="BE837" s="507"/>
      <c r="BF837" s="507"/>
      <c r="BG837" s="507"/>
      <c r="BH837" s="507"/>
      <c r="BI837" s="507"/>
      <c r="BJ837" s="507"/>
      <c r="BK837" s="507"/>
      <c r="BL837" s="507"/>
      <c r="BM837" s="507"/>
    </row>
    <row r="838" spans="1:65" ht="27" customHeight="1" x14ac:dyDescent="0.2">
      <c r="A838" s="564"/>
      <c r="B838" s="507"/>
      <c r="C838" s="507"/>
      <c r="D838" s="507"/>
      <c r="E838" s="507"/>
      <c r="F838" s="507"/>
      <c r="G838" s="507"/>
      <c r="H838" s="506"/>
      <c r="I838" s="506"/>
      <c r="J838" s="506"/>
      <c r="K838" s="506"/>
      <c r="L838" s="506"/>
      <c r="M838" s="506"/>
      <c r="N838" s="506"/>
      <c r="O838" s="506"/>
      <c r="P838" s="557"/>
      <c r="Q838" s="506"/>
      <c r="R838" s="558"/>
      <c r="S838" s="506"/>
      <c r="T838" s="506"/>
      <c r="U838" s="506"/>
      <c r="V838" s="604"/>
      <c r="W838" s="506"/>
      <c r="X838" s="506"/>
      <c r="Y838" s="557"/>
      <c r="Z838" s="506"/>
      <c r="AA838" s="507"/>
      <c r="AB838" s="507"/>
      <c r="AC838" s="507"/>
      <c r="AD838" s="507"/>
      <c r="AE838" s="507"/>
      <c r="AF838" s="507"/>
      <c r="AG838" s="507"/>
      <c r="AH838" s="507"/>
      <c r="AI838" s="507"/>
      <c r="AJ838" s="507"/>
      <c r="AK838" s="507"/>
      <c r="AL838" s="507"/>
      <c r="AM838" s="507"/>
      <c r="AN838" s="507"/>
      <c r="AO838" s="507"/>
      <c r="AP838" s="507"/>
      <c r="AQ838" s="563"/>
      <c r="AR838" s="563"/>
      <c r="AS838" s="507"/>
      <c r="AT838" s="507"/>
      <c r="AU838" s="507"/>
      <c r="AV838" s="507"/>
      <c r="AW838" s="507"/>
      <c r="AX838" s="507"/>
      <c r="AY838" s="507"/>
      <c r="AZ838" s="507"/>
      <c r="BA838" s="507"/>
      <c r="BB838" s="507"/>
      <c r="BC838" s="507"/>
      <c r="BD838" s="507"/>
      <c r="BE838" s="507"/>
      <c r="BF838" s="507"/>
      <c r="BG838" s="507"/>
      <c r="BH838" s="507"/>
      <c r="BI838" s="507"/>
      <c r="BJ838" s="507"/>
      <c r="BK838" s="507"/>
      <c r="BL838" s="507"/>
      <c r="BM838" s="507"/>
    </row>
    <row r="839" spans="1:65" ht="27" customHeight="1" x14ac:dyDescent="0.2">
      <c r="A839" s="564"/>
      <c r="B839" s="507"/>
      <c r="C839" s="507"/>
      <c r="D839" s="507"/>
      <c r="E839" s="507"/>
      <c r="F839" s="507"/>
      <c r="G839" s="507"/>
      <c r="H839" s="506"/>
      <c r="I839" s="506"/>
      <c r="J839" s="506"/>
      <c r="K839" s="506"/>
      <c r="L839" s="506"/>
      <c r="M839" s="506"/>
      <c r="N839" s="506"/>
      <c r="O839" s="506"/>
      <c r="P839" s="557"/>
      <c r="Q839" s="506"/>
      <c r="R839" s="558"/>
      <c r="S839" s="506"/>
      <c r="T839" s="506"/>
      <c r="U839" s="506"/>
      <c r="V839" s="604"/>
      <c r="W839" s="506"/>
      <c r="X839" s="506"/>
      <c r="Y839" s="557"/>
      <c r="Z839" s="506"/>
      <c r="AA839" s="507"/>
      <c r="AB839" s="507"/>
      <c r="AC839" s="507"/>
      <c r="AD839" s="507"/>
      <c r="AE839" s="507"/>
      <c r="AF839" s="507"/>
      <c r="AG839" s="507"/>
      <c r="AH839" s="507"/>
      <c r="AI839" s="507"/>
      <c r="AJ839" s="507"/>
      <c r="AK839" s="507"/>
      <c r="AL839" s="507"/>
      <c r="AM839" s="507"/>
      <c r="AN839" s="507"/>
      <c r="AO839" s="507"/>
      <c r="AP839" s="507"/>
      <c r="AQ839" s="563"/>
      <c r="AR839" s="563"/>
      <c r="AS839" s="507"/>
      <c r="AT839" s="507"/>
      <c r="AU839" s="507"/>
      <c r="AV839" s="507"/>
      <c r="AW839" s="507"/>
      <c r="AX839" s="507"/>
      <c r="AY839" s="507"/>
      <c r="AZ839" s="507"/>
      <c r="BA839" s="507"/>
      <c r="BB839" s="507"/>
      <c r="BC839" s="507"/>
      <c r="BD839" s="507"/>
      <c r="BE839" s="507"/>
      <c r="BF839" s="507"/>
      <c r="BG839" s="507"/>
      <c r="BH839" s="507"/>
      <c r="BI839" s="507"/>
      <c r="BJ839" s="507"/>
      <c r="BK839" s="507"/>
      <c r="BL839" s="507"/>
      <c r="BM839" s="507"/>
    </row>
    <row r="840" spans="1:65" ht="27" customHeight="1" x14ac:dyDescent="0.2">
      <c r="A840" s="564"/>
      <c r="B840" s="507"/>
      <c r="C840" s="507"/>
      <c r="D840" s="507"/>
      <c r="E840" s="507"/>
      <c r="F840" s="507"/>
      <c r="G840" s="507"/>
      <c r="H840" s="506"/>
      <c r="I840" s="506"/>
      <c r="J840" s="506"/>
      <c r="K840" s="506"/>
      <c r="L840" s="506"/>
      <c r="M840" s="506"/>
      <c r="N840" s="506"/>
      <c r="O840" s="506"/>
      <c r="P840" s="557"/>
      <c r="Q840" s="506"/>
      <c r="R840" s="558"/>
      <c r="S840" s="506"/>
      <c r="T840" s="506"/>
      <c r="U840" s="506"/>
      <c r="V840" s="604"/>
      <c r="W840" s="506"/>
      <c r="X840" s="506"/>
      <c r="Y840" s="557"/>
      <c r="Z840" s="506"/>
      <c r="AA840" s="507"/>
      <c r="AB840" s="507"/>
      <c r="AC840" s="507"/>
      <c r="AD840" s="507"/>
      <c r="AE840" s="507"/>
      <c r="AF840" s="507"/>
      <c r="AG840" s="507"/>
      <c r="AH840" s="507"/>
      <c r="AI840" s="507"/>
      <c r="AJ840" s="507"/>
      <c r="AK840" s="507"/>
      <c r="AL840" s="507"/>
      <c r="AM840" s="507"/>
      <c r="AN840" s="507"/>
      <c r="AO840" s="507"/>
      <c r="AP840" s="507"/>
      <c r="AQ840" s="563"/>
      <c r="AR840" s="563"/>
      <c r="AS840" s="507"/>
      <c r="AT840" s="507"/>
      <c r="AU840" s="507"/>
      <c r="AV840" s="507"/>
      <c r="AW840" s="507"/>
      <c r="AX840" s="507"/>
      <c r="AY840" s="507"/>
      <c r="AZ840" s="507"/>
      <c r="BA840" s="507"/>
      <c r="BB840" s="507"/>
      <c r="BC840" s="507"/>
      <c r="BD840" s="507"/>
      <c r="BE840" s="507"/>
      <c r="BF840" s="507"/>
      <c r="BG840" s="507"/>
      <c r="BH840" s="507"/>
      <c r="BI840" s="507"/>
      <c r="BJ840" s="507"/>
      <c r="BK840" s="507"/>
      <c r="BL840" s="507"/>
      <c r="BM840" s="507"/>
    </row>
    <row r="841" spans="1:65" ht="27" customHeight="1" x14ac:dyDescent="0.2">
      <c r="A841" s="564"/>
      <c r="B841" s="507"/>
      <c r="C841" s="507"/>
      <c r="D841" s="507"/>
      <c r="E841" s="507"/>
      <c r="F841" s="507"/>
      <c r="G841" s="507"/>
      <c r="H841" s="506"/>
      <c r="I841" s="506"/>
      <c r="J841" s="506"/>
      <c r="K841" s="506"/>
      <c r="L841" s="506"/>
      <c r="M841" s="506"/>
      <c r="N841" s="506"/>
      <c r="O841" s="506"/>
      <c r="P841" s="557"/>
      <c r="Q841" s="506"/>
      <c r="R841" s="558"/>
      <c r="S841" s="506"/>
      <c r="T841" s="506"/>
      <c r="U841" s="506"/>
      <c r="V841" s="604"/>
      <c r="W841" s="506"/>
      <c r="X841" s="506"/>
      <c r="Y841" s="557"/>
      <c r="Z841" s="506"/>
      <c r="AA841" s="507"/>
      <c r="AB841" s="507"/>
      <c r="AC841" s="507"/>
      <c r="AD841" s="507"/>
      <c r="AE841" s="507"/>
      <c r="AF841" s="507"/>
      <c r="AG841" s="507"/>
      <c r="AH841" s="507"/>
      <c r="AI841" s="507"/>
      <c r="AJ841" s="507"/>
      <c r="AK841" s="507"/>
      <c r="AL841" s="507"/>
      <c r="AM841" s="507"/>
      <c r="AN841" s="507"/>
      <c r="AO841" s="507"/>
      <c r="AP841" s="507"/>
      <c r="AQ841" s="563"/>
      <c r="AR841" s="563"/>
      <c r="AS841" s="507"/>
      <c r="AT841" s="507"/>
      <c r="AU841" s="507"/>
      <c r="AV841" s="507"/>
      <c r="AW841" s="507"/>
      <c r="AX841" s="507"/>
      <c r="AY841" s="507"/>
      <c r="AZ841" s="507"/>
      <c r="BA841" s="507"/>
      <c r="BB841" s="507"/>
      <c r="BC841" s="507"/>
      <c r="BD841" s="507"/>
      <c r="BE841" s="507"/>
      <c r="BF841" s="507"/>
      <c r="BG841" s="507"/>
      <c r="BH841" s="507"/>
      <c r="BI841" s="507"/>
      <c r="BJ841" s="507"/>
      <c r="BK841" s="507"/>
      <c r="BL841" s="507"/>
      <c r="BM841" s="507"/>
    </row>
    <row r="842" spans="1:65" ht="27" customHeight="1" x14ac:dyDescent="0.2">
      <c r="A842" s="564"/>
      <c r="B842" s="507"/>
      <c r="C842" s="507"/>
      <c r="D842" s="507"/>
      <c r="E842" s="507"/>
      <c r="F842" s="507"/>
      <c r="G842" s="507"/>
      <c r="H842" s="506"/>
      <c r="I842" s="506"/>
      <c r="J842" s="506"/>
      <c r="K842" s="506"/>
      <c r="L842" s="506"/>
      <c r="M842" s="506"/>
      <c r="N842" s="506"/>
      <c r="O842" s="506"/>
      <c r="P842" s="557"/>
      <c r="Q842" s="506"/>
      <c r="R842" s="558"/>
      <c r="S842" s="506"/>
      <c r="T842" s="506"/>
      <c r="U842" s="506"/>
      <c r="V842" s="604"/>
      <c r="W842" s="506"/>
      <c r="X842" s="506"/>
      <c r="Y842" s="557"/>
      <c r="Z842" s="506"/>
      <c r="AA842" s="507"/>
      <c r="AB842" s="507"/>
      <c r="AC842" s="507"/>
      <c r="AD842" s="507"/>
      <c r="AE842" s="507"/>
      <c r="AF842" s="507"/>
      <c r="AG842" s="507"/>
      <c r="AH842" s="507"/>
      <c r="AI842" s="507"/>
      <c r="AJ842" s="507"/>
      <c r="AK842" s="507"/>
      <c r="AL842" s="507"/>
      <c r="AM842" s="507"/>
      <c r="AN842" s="507"/>
      <c r="AO842" s="507"/>
      <c r="AP842" s="507"/>
      <c r="AQ842" s="563"/>
      <c r="AR842" s="563"/>
      <c r="AS842" s="507"/>
      <c r="AT842" s="507"/>
      <c r="AU842" s="507"/>
      <c r="AV842" s="507"/>
      <c r="AW842" s="507"/>
      <c r="AX842" s="507"/>
      <c r="AY842" s="507"/>
      <c r="AZ842" s="507"/>
      <c r="BA842" s="507"/>
      <c r="BB842" s="507"/>
      <c r="BC842" s="507"/>
      <c r="BD842" s="507"/>
      <c r="BE842" s="507"/>
      <c r="BF842" s="507"/>
      <c r="BG842" s="507"/>
      <c r="BH842" s="507"/>
      <c r="BI842" s="507"/>
      <c r="BJ842" s="507"/>
      <c r="BK842" s="507"/>
      <c r="BL842" s="507"/>
      <c r="BM842" s="507"/>
    </row>
    <row r="843" spans="1:65" ht="27" customHeight="1" x14ac:dyDescent="0.2">
      <c r="A843" s="564"/>
      <c r="B843" s="507"/>
      <c r="C843" s="507"/>
      <c r="D843" s="507"/>
      <c r="E843" s="507"/>
      <c r="F843" s="507"/>
      <c r="G843" s="507"/>
      <c r="H843" s="506"/>
      <c r="I843" s="506"/>
      <c r="J843" s="506"/>
      <c r="K843" s="506"/>
      <c r="L843" s="506"/>
      <c r="M843" s="506"/>
      <c r="N843" s="506"/>
      <c r="O843" s="506"/>
      <c r="P843" s="557"/>
      <c r="Q843" s="506"/>
      <c r="R843" s="558"/>
      <c r="S843" s="506"/>
      <c r="T843" s="506"/>
      <c r="U843" s="506"/>
      <c r="V843" s="604"/>
      <c r="W843" s="506"/>
      <c r="X843" s="506"/>
      <c r="Y843" s="557"/>
      <c r="Z843" s="506"/>
      <c r="AA843" s="507"/>
      <c r="AB843" s="507"/>
      <c r="AC843" s="507"/>
      <c r="AD843" s="507"/>
      <c r="AE843" s="507"/>
      <c r="AF843" s="507"/>
      <c r="AG843" s="507"/>
      <c r="AH843" s="507"/>
      <c r="AI843" s="507"/>
      <c r="AJ843" s="507"/>
      <c r="AK843" s="507"/>
      <c r="AL843" s="507"/>
      <c r="AM843" s="507"/>
      <c r="AN843" s="507"/>
      <c r="AO843" s="507"/>
      <c r="AP843" s="507"/>
      <c r="AQ843" s="563"/>
      <c r="AR843" s="563"/>
      <c r="AS843" s="507"/>
      <c r="AT843" s="507"/>
      <c r="AU843" s="507"/>
      <c r="AV843" s="507"/>
      <c r="AW843" s="507"/>
      <c r="AX843" s="507"/>
      <c r="AY843" s="507"/>
      <c r="AZ843" s="507"/>
      <c r="BA843" s="507"/>
      <c r="BB843" s="507"/>
      <c r="BC843" s="507"/>
      <c r="BD843" s="507"/>
      <c r="BE843" s="507"/>
      <c r="BF843" s="507"/>
      <c r="BG843" s="507"/>
      <c r="BH843" s="507"/>
      <c r="BI843" s="507"/>
      <c r="BJ843" s="507"/>
      <c r="BK843" s="507"/>
      <c r="BL843" s="507"/>
      <c r="BM843" s="507"/>
    </row>
    <row r="844" spans="1:65" ht="27" customHeight="1" x14ac:dyDescent="0.2">
      <c r="A844" s="564"/>
      <c r="B844" s="507"/>
      <c r="C844" s="507"/>
      <c r="D844" s="507"/>
      <c r="E844" s="507"/>
      <c r="F844" s="507"/>
      <c r="G844" s="507"/>
      <c r="H844" s="506"/>
      <c r="I844" s="506"/>
      <c r="J844" s="506"/>
      <c r="K844" s="506"/>
      <c r="L844" s="506"/>
      <c r="M844" s="506"/>
      <c r="N844" s="506"/>
      <c r="O844" s="506"/>
      <c r="P844" s="557"/>
      <c r="Q844" s="506"/>
      <c r="R844" s="558"/>
      <c r="S844" s="506"/>
      <c r="T844" s="506"/>
      <c r="U844" s="506"/>
      <c r="V844" s="604"/>
      <c r="W844" s="506"/>
      <c r="X844" s="506"/>
      <c r="Y844" s="557"/>
      <c r="Z844" s="506"/>
      <c r="AA844" s="507"/>
      <c r="AB844" s="507"/>
      <c r="AC844" s="507"/>
      <c r="AD844" s="507"/>
      <c r="AE844" s="507"/>
      <c r="AF844" s="507"/>
      <c r="AG844" s="507"/>
      <c r="AH844" s="507"/>
      <c r="AI844" s="507"/>
      <c r="AJ844" s="507"/>
      <c r="AK844" s="507"/>
      <c r="AL844" s="507"/>
      <c r="AM844" s="507"/>
      <c r="AN844" s="507"/>
      <c r="AO844" s="507"/>
      <c r="AP844" s="507"/>
      <c r="AQ844" s="563"/>
      <c r="AR844" s="563"/>
      <c r="AS844" s="507"/>
      <c r="AT844" s="507"/>
      <c r="AU844" s="507"/>
      <c r="AV844" s="507"/>
      <c r="AW844" s="507"/>
      <c r="AX844" s="507"/>
      <c r="AY844" s="507"/>
      <c r="AZ844" s="507"/>
      <c r="BA844" s="507"/>
      <c r="BB844" s="507"/>
      <c r="BC844" s="507"/>
      <c r="BD844" s="507"/>
      <c r="BE844" s="507"/>
      <c r="BF844" s="507"/>
      <c r="BG844" s="507"/>
      <c r="BH844" s="507"/>
      <c r="BI844" s="507"/>
      <c r="BJ844" s="507"/>
      <c r="BK844" s="507"/>
      <c r="BL844" s="507"/>
      <c r="BM844" s="507"/>
    </row>
    <row r="845" spans="1:65" ht="27" customHeight="1" x14ac:dyDescent="0.2">
      <c r="A845" s="564"/>
      <c r="B845" s="507"/>
      <c r="C845" s="507"/>
      <c r="D845" s="507"/>
      <c r="E845" s="507"/>
      <c r="F845" s="507"/>
      <c r="G845" s="507"/>
      <c r="H845" s="506"/>
      <c r="I845" s="506"/>
      <c r="J845" s="506"/>
      <c r="K845" s="506"/>
      <c r="L845" s="506"/>
      <c r="M845" s="506"/>
      <c r="N845" s="506"/>
      <c r="O845" s="506"/>
      <c r="P845" s="557"/>
      <c r="Q845" s="506"/>
      <c r="R845" s="558"/>
      <c r="S845" s="506"/>
      <c r="T845" s="506"/>
      <c r="U845" s="506"/>
      <c r="V845" s="604"/>
      <c r="W845" s="506"/>
      <c r="X845" s="506"/>
      <c r="Y845" s="557"/>
      <c r="Z845" s="506"/>
      <c r="AA845" s="507"/>
      <c r="AB845" s="507"/>
      <c r="AC845" s="507"/>
      <c r="AD845" s="507"/>
      <c r="AE845" s="507"/>
      <c r="AF845" s="507"/>
      <c r="AG845" s="507"/>
      <c r="AH845" s="507"/>
      <c r="AI845" s="507"/>
      <c r="AJ845" s="507"/>
      <c r="AK845" s="507"/>
      <c r="AL845" s="507"/>
      <c r="AM845" s="507"/>
      <c r="AN845" s="507"/>
      <c r="AO845" s="507"/>
      <c r="AP845" s="507"/>
      <c r="AQ845" s="563"/>
      <c r="AR845" s="563"/>
      <c r="AS845" s="507"/>
      <c r="AT845" s="507"/>
      <c r="AU845" s="507"/>
      <c r="AV845" s="507"/>
      <c r="AW845" s="507"/>
      <c r="AX845" s="507"/>
      <c r="AY845" s="507"/>
      <c r="AZ845" s="507"/>
      <c r="BA845" s="507"/>
      <c r="BB845" s="507"/>
      <c r="BC845" s="507"/>
      <c r="BD845" s="507"/>
      <c r="BE845" s="507"/>
      <c r="BF845" s="507"/>
      <c r="BG845" s="507"/>
      <c r="BH845" s="507"/>
      <c r="BI845" s="507"/>
      <c r="BJ845" s="507"/>
      <c r="BK845" s="507"/>
      <c r="BL845" s="507"/>
      <c r="BM845" s="507"/>
    </row>
    <row r="846" spans="1:65" ht="27" customHeight="1" x14ac:dyDescent="0.2">
      <c r="A846" s="564"/>
      <c r="B846" s="507"/>
      <c r="C846" s="507"/>
      <c r="D846" s="507"/>
      <c r="E846" s="507"/>
      <c r="F846" s="507"/>
      <c r="G846" s="507"/>
      <c r="H846" s="506"/>
      <c r="I846" s="506"/>
      <c r="J846" s="506"/>
      <c r="K846" s="506"/>
      <c r="L846" s="506"/>
      <c r="M846" s="506"/>
      <c r="N846" s="506"/>
      <c r="O846" s="506"/>
      <c r="P846" s="557"/>
      <c r="Q846" s="506"/>
      <c r="R846" s="558"/>
      <c r="S846" s="506"/>
      <c r="T846" s="506"/>
      <c r="U846" s="506"/>
      <c r="V846" s="604"/>
      <c r="W846" s="506"/>
      <c r="X846" s="506"/>
      <c r="Y846" s="557"/>
      <c r="Z846" s="506"/>
      <c r="AA846" s="507"/>
      <c r="AB846" s="507"/>
      <c r="AC846" s="507"/>
      <c r="AD846" s="507"/>
      <c r="AE846" s="507"/>
      <c r="AF846" s="507"/>
      <c r="AG846" s="507"/>
      <c r="AH846" s="507"/>
      <c r="AI846" s="507"/>
      <c r="AJ846" s="507"/>
      <c r="AK846" s="507"/>
      <c r="AL846" s="507"/>
      <c r="AM846" s="507"/>
      <c r="AN846" s="507"/>
      <c r="AO846" s="507"/>
      <c r="AP846" s="507"/>
      <c r="AQ846" s="563"/>
      <c r="AR846" s="563"/>
      <c r="AS846" s="507"/>
      <c r="AT846" s="507"/>
      <c r="AU846" s="507"/>
      <c r="AV846" s="507"/>
      <c r="AW846" s="507"/>
      <c r="AX846" s="507"/>
      <c r="AY846" s="507"/>
      <c r="AZ846" s="507"/>
      <c r="BA846" s="507"/>
      <c r="BB846" s="507"/>
      <c r="BC846" s="507"/>
      <c r="BD846" s="507"/>
      <c r="BE846" s="507"/>
      <c r="BF846" s="507"/>
      <c r="BG846" s="507"/>
      <c r="BH846" s="507"/>
      <c r="BI846" s="507"/>
      <c r="BJ846" s="507"/>
      <c r="BK846" s="507"/>
      <c r="BL846" s="507"/>
      <c r="BM846" s="507"/>
    </row>
    <row r="847" spans="1:65" ht="27" customHeight="1" x14ac:dyDescent="0.2">
      <c r="A847" s="564"/>
      <c r="B847" s="507"/>
      <c r="C847" s="507"/>
      <c r="D847" s="507"/>
      <c r="E847" s="507"/>
      <c r="F847" s="507"/>
      <c r="G847" s="507"/>
      <c r="H847" s="506"/>
      <c r="I847" s="506"/>
      <c r="J847" s="506"/>
      <c r="K847" s="506"/>
      <c r="L847" s="506"/>
      <c r="M847" s="506"/>
      <c r="N847" s="506"/>
      <c r="O847" s="506"/>
      <c r="P847" s="557"/>
      <c r="Q847" s="506"/>
      <c r="R847" s="558"/>
      <c r="S847" s="506"/>
      <c r="T847" s="506"/>
      <c r="U847" s="506"/>
      <c r="V847" s="604"/>
      <c r="W847" s="506"/>
      <c r="X847" s="506"/>
      <c r="Y847" s="557"/>
      <c r="Z847" s="506"/>
      <c r="AA847" s="507"/>
      <c r="AB847" s="507"/>
      <c r="AC847" s="507"/>
      <c r="AD847" s="507"/>
      <c r="AE847" s="507"/>
      <c r="AF847" s="507"/>
      <c r="AG847" s="507"/>
      <c r="AH847" s="507"/>
      <c r="AI847" s="507"/>
      <c r="AJ847" s="507"/>
      <c r="AK847" s="507"/>
      <c r="AL847" s="507"/>
      <c r="AM847" s="507"/>
      <c r="AN847" s="507"/>
      <c r="AO847" s="507"/>
      <c r="AP847" s="507"/>
      <c r="AQ847" s="563"/>
      <c r="AR847" s="563"/>
      <c r="AS847" s="507"/>
      <c r="AT847" s="507"/>
      <c r="AU847" s="507"/>
      <c r="AV847" s="507"/>
      <c r="AW847" s="507"/>
      <c r="AX847" s="507"/>
      <c r="AY847" s="507"/>
      <c r="AZ847" s="507"/>
      <c r="BA847" s="507"/>
      <c r="BB847" s="507"/>
      <c r="BC847" s="507"/>
      <c r="BD847" s="507"/>
      <c r="BE847" s="507"/>
      <c r="BF847" s="507"/>
      <c r="BG847" s="507"/>
      <c r="BH847" s="507"/>
      <c r="BI847" s="507"/>
      <c r="BJ847" s="507"/>
      <c r="BK847" s="507"/>
      <c r="BL847" s="507"/>
      <c r="BM847" s="507"/>
    </row>
    <row r="848" spans="1:65" ht="27" customHeight="1" x14ac:dyDescent="0.2">
      <c r="A848" s="564"/>
      <c r="B848" s="507"/>
      <c r="C848" s="507"/>
      <c r="D848" s="507"/>
      <c r="E848" s="507"/>
      <c r="F848" s="507"/>
      <c r="G848" s="507"/>
      <c r="H848" s="506"/>
      <c r="I848" s="506"/>
      <c r="J848" s="506"/>
      <c r="K848" s="506"/>
      <c r="L848" s="506"/>
      <c r="M848" s="506"/>
      <c r="N848" s="506"/>
      <c r="O848" s="506"/>
      <c r="P848" s="557"/>
      <c r="Q848" s="506"/>
      <c r="R848" s="558"/>
      <c r="S848" s="506"/>
      <c r="T848" s="506"/>
      <c r="U848" s="506"/>
      <c r="V848" s="604"/>
      <c r="W848" s="506"/>
      <c r="X848" s="506"/>
      <c r="Y848" s="557"/>
      <c r="Z848" s="506"/>
      <c r="AA848" s="507"/>
      <c r="AB848" s="507"/>
      <c r="AC848" s="507"/>
      <c r="AD848" s="507"/>
      <c r="AE848" s="507"/>
      <c r="AF848" s="507"/>
      <c r="AG848" s="507"/>
      <c r="AH848" s="507"/>
      <c r="AI848" s="507"/>
      <c r="AJ848" s="507"/>
      <c r="AK848" s="507"/>
      <c r="AL848" s="507"/>
      <c r="AM848" s="507"/>
      <c r="AN848" s="507"/>
      <c r="AO848" s="507"/>
      <c r="AP848" s="507"/>
      <c r="AQ848" s="563"/>
      <c r="AR848" s="563"/>
      <c r="AS848" s="507"/>
      <c r="AT848" s="507"/>
      <c r="AU848" s="507"/>
      <c r="AV848" s="507"/>
      <c r="AW848" s="507"/>
      <c r="AX848" s="507"/>
      <c r="AY848" s="507"/>
      <c r="AZ848" s="507"/>
      <c r="BA848" s="507"/>
      <c r="BB848" s="507"/>
      <c r="BC848" s="507"/>
      <c r="BD848" s="507"/>
      <c r="BE848" s="507"/>
      <c r="BF848" s="507"/>
      <c r="BG848" s="507"/>
      <c r="BH848" s="507"/>
      <c r="BI848" s="507"/>
      <c r="BJ848" s="507"/>
      <c r="BK848" s="507"/>
      <c r="BL848" s="507"/>
      <c r="BM848" s="507"/>
    </row>
    <row r="849" spans="1:65" ht="27" customHeight="1" x14ac:dyDescent="0.2">
      <c r="A849" s="564"/>
      <c r="B849" s="507"/>
      <c r="C849" s="507"/>
      <c r="D849" s="507"/>
      <c r="E849" s="507"/>
      <c r="F849" s="507"/>
      <c r="G849" s="507"/>
      <c r="H849" s="506"/>
      <c r="I849" s="506"/>
      <c r="J849" s="506"/>
      <c r="K849" s="506"/>
      <c r="L849" s="506"/>
      <c r="M849" s="506"/>
      <c r="N849" s="506"/>
      <c r="O849" s="506"/>
      <c r="P849" s="557"/>
      <c r="Q849" s="506"/>
      <c r="R849" s="558"/>
      <c r="S849" s="506"/>
      <c r="T849" s="506"/>
      <c r="U849" s="506"/>
      <c r="V849" s="604"/>
      <c r="W849" s="506"/>
      <c r="X849" s="506"/>
      <c r="Y849" s="557"/>
      <c r="Z849" s="506"/>
      <c r="AA849" s="507"/>
      <c r="AB849" s="507"/>
      <c r="AC849" s="507"/>
      <c r="AD849" s="507"/>
      <c r="AE849" s="507"/>
      <c r="AF849" s="507"/>
      <c r="AG849" s="507"/>
      <c r="AH849" s="507"/>
      <c r="AI849" s="507"/>
      <c r="AJ849" s="507"/>
      <c r="AK849" s="507"/>
      <c r="AL849" s="507"/>
      <c r="AM849" s="507"/>
      <c r="AN849" s="507"/>
      <c r="AO849" s="507"/>
      <c r="AP849" s="507"/>
      <c r="AQ849" s="563"/>
      <c r="AR849" s="563"/>
      <c r="AS849" s="507"/>
      <c r="AT849" s="507"/>
      <c r="AU849" s="507"/>
      <c r="AV849" s="507"/>
      <c r="AW849" s="507"/>
      <c r="AX849" s="507"/>
      <c r="AY849" s="507"/>
      <c r="AZ849" s="507"/>
      <c r="BA849" s="507"/>
      <c r="BB849" s="507"/>
      <c r="BC849" s="507"/>
      <c r="BD849" s="507"/>
      <c r="BE849" s="507"/>
      <c r="BF849" s="507"/>
      <c r="BG849" s="507"/>
      <c r="BH849" s="507"/>
      <c r="BI849" s="507"/>
      <c r="BJ849" s="507"/>
      <c r="BK849" s="507"/>
      <c r="BL849" s="507"/>
      <c r="BM849" s="507"/>
    </row>
    <row r="850" spans="1:65" ht="27" customHeight="1" x14ac:dyDescent="0.2">
      <c r="A850" s="564"/>
      <c r="B850" s="507"/>
      <c r="C850" s="507"/>
      <c r="D850" s="507"/>
      <c r="E850" s="507"/>
      <c r="F850" s="507"/>
      <c r="G850" s="507"/>
      <c r="H850" s="506"/>
      <c r="I850" s="506"/>
      <c r="J850" s="506"/>
      <c r="K850" s="506"/>
      <c r="L850" s="506"/>
      <c r="M850" s="506"/>
      <c r="N850" s="506"/>
      <c r="O850" s="506"/>
      <c r="P850" s="557"/>
      <c r="Q850" s="506"/>
      <c r="R850" s="558"/>
      <c r="S850" s="506"/>
      <c r="T850" s="506"/>
      <c r="U850" s="506"/>
      <c r="V850" s="604"/>
      <c r="W850" s="506"/>
      <c r="X850" s="506"/>
      <c r="Y850" s="557"/>
      <c r="Z850" s="506"/>
      <c r="AA850" s="507"/>
      <c r="AB850" s="507"/>
      <c r="AC850" s="507"/>
      <c r="AD850" s="507"/>
      <c r="AE850" s="507"/>
      <c r="AF850" s="507"/>
      <c r="AG850" s="507"/>
      <c r="AH850" s="507"/>
      <c r="AI850" s="507"/>
      <c r="AJ850" s="507"/>
      <c r="AK850" s="507"/>
      <c r="AL850" s="507"/>
      <c r="AM850" s="507"/>
      <c r="AN850" s="507"/>
      <c r="AO850" s="507"/>
      <c r="AP850" s="507"/>
      <c r="AQ850" s="563"/>
      <c r="AR850" s="563"/>
      <c r="AS850" s="507"/>
      <c r="AT850" s="507"/>
      <c r="AU850" s="507"/>
      <c r="AV850" s="507"/>
      <c r="AW850" s="507"/>
      <c r="AX850" s="507"/>
      <c r="AY850" s="507"/>
      <c r="AZ850" s="507"/>
      <c r="BA850" s="507"/>
      <c r="BB850" s="507"/>
      <c r="BC850" s="507"/>
      <c r="BD850" s="507"/>
      <c r="BE850" s="507"/>
      <c r="BF850" s="507"/>
      <c r="BG850" s="507"/>
      <c r="BH850" s="507"/>
      <c r="BI850" s="507"/>
      <c r="BJ850" s="507"/>
      <c r="BK850" s="507"/>
      <c r="BL850" s="507"/>
      <c r="BM850" s="507"/>
    </row>
    <row r="851" spans="1:65" ht="27" customHeight="1" x14ac:dyDescent="0.2">
      <c r="A851" s="564"/>
      <c r="B851" s="507"/>
      <c r="C851" s="507"/>
      <c r="D851" s="507"/>
      <c r="E851" s="507"/>
      <c r="F851" s="507"/>
      <c r="G851" s="507"/>
      <c r="H851" s="506"/>
      <c r="I851" s="506"/>
      <c r="J851" s="506"/>
      <c r="K851" s="506"/>
      <c r="L851" s="506"/>
      <c r="M851" s="506"/>
      <c r="N851" s="506"/>
      <c r="O851" s="506"/>
      <c r="P851" s="557"/>
      <c r="Q851" s="506"/>
      <c r="R851" s="558"/>
      <c r="S851" s="506"/>
      <c r="T851" s="506"/>
      <c r="U851" s="506"/>
      <c r="V851" s="604"/>
      <c r="W851" s="506"/>
      <c r="X851" s="506"/>
      <c r="Y851" s="557"/>
      <c r="Z851" s="506"/>
      <c r="AA851" s="507"/>
      <c r="AB851" s="507"/>
      <c r="AC851" s="507"/>
      <c r="AD851" s="507"/>
      <c r="AE851" s="507"/>
      <c r="AF851" s="507"/>
      <c r="AG851" s="507"/>
      <c r="AH851" s="507"/>
      <c r="AI851" s="507"/>
      <c r="AJ851" s="507"/>
      <c r="AK851" s="507"/>
      <c r="AL851" s="507"/>
      <c r="AM851" s="507"/>
      <c r="AN851" s="507"/>
      <c r="AO851" s="507"/>
      <c r="AP851" s="507"/>
      <c r="AQ851" s="563"/>
      <c r="AR851" s="563"/>
      <c r="AS851" s="507"/>
      <c r="AT851" s="507"/>
      <c r="AU851" s="507"/>
      <c r="AV851" s="507"/>
      <c r="AW851" s="507"/>
      <c r="AX851" s="507"/>
      <c r="AY851" s="507"/>
      <c r="AZ851" s="507"/>
      <c r="BA851" s="507"/>
      <c r="BB851" s="507"/>
      <c r="BC851" s="507"/>
      <c r="BD851" s="507"/>
      <c r="BE851" s="507"/>
      <c r="BF851" s="507"/>
      <c r="BG851" s="507"/>
      <c r="BH851" s="507"/>
      <c r="BI851" s="507"/>
      <c r="BJ851" s="507"/>
      <c r="BK851" s="507"/>
      <c r="BL851" s="507"/>
      <c r="BM851" s="507"/>
    </row>
    <row r="852" spans="1:65" ht="27" customHeight="1" x14ac:dyDescent="0.2">
      <c r="A852" s="564"/>
      <c r="B852" s="507"/>
      <c r="C852" s="507"/>
      <c r="D852" s="507"/>
      <c r="E852" s="507"/>
      <c r="F852" s="507"/>
      <c r="G852" s="507"/>
      <c r="H852" s="506"/>
      <c r="I852" s="506"/>
      <c r="J852" s="506"/>
      <c r="K852" s="506"/>
      <c r="L852" s="506"/>
      <c r="M852" s="506"/>
      <c r="N852" s="506"/>
      <c r="O852" s="506"/>
      <c r="P852" s="557"/>
      <c r="Q852" s="506"/>
      <c r="R852" s="558"/>
      <c r="S852" s="506"/>
      <c r="T852" s="506"/>
      <c r="U852" s="506"/>
      <c r="V852" s="604"/>
      <c r="W852" s="506"/>
      <c r="X852" s="506"/>
      <c r="Y852" s="557"/>
      <c r="Z852" s="506"/>
      <c r="AA852" s="507"/>
      <c r="AB852" s="507"/>
      <c r="AC852" s="507"/>
      <c r="AD852" s="507"/>
      <c r="AE852" s="507"/>
      <c r="AF852" s="507"/>
      <c r="AG852" s="507"/>
      <c r="AH852" s="507"/>
      <c r="AI852" s="507"/>
      <c r="AJ852" s="507"/>
      <c r="AK852" s="507"/>
      <c r="AL852" s="507"/>
      <c r="AM852" s="507"/>
      <c r="AN852" s="507"/>
      <c r="AO852" s="507"/>
      <c r="AP852" s="507"/>
      <c r="AQ852" s="563"/>
      <c r="AR852" s="563"/>
      <c r="AS852" s="507"/>
      <c r="AT852" s="507"/>
      <c r="AU852" s="507"/>
      <c r="AV852" s="507"/>
      <c r="AW852" s="507"/>
      <c r="AX852" s="507"/>
      <c r="AY852" s="507"/>
      <c r="AZ852" s="507"/>
      <c r="BA852" s="507"/>
      <c r="BB852" s="507"/>
      <c r="BC852" s="507"/>
      <c r="BD852" s="507"/>
      <c r="BE852" s="507"/>
      <c r="BF852" s="507"/>
      <c r="BG852" s="507"/>
      <c r="BH852" s="507"/>
      <c r="BI852" s="507"/>
      <c r="BJ852" s="507"/>
      <c r="BK852" s="507"/>
      <c r="BL852" s="507"/>
      <c r="BM852" s="507"/>
    </row>
    <row r="853" spans="1:65" ht="27" customHeight="1" x14ac:dyDescent="0.2">
      <c r="A853" s="564"/>
      <c r="B853" s="507"/>
      <c r="C853" s="507"/>
      <c r="D853" s="507"/>
      <c r="E853" s="507"/>
      <c r="F853" s="507"/>
      <c r="G853" s="507"/>
      <c r="H853" s="506"/>
      <c r="I853" s="506"/>
      <c r="J853" s="506"/>
      <c r="K853" s="506"/>
      <c r="L853" s="506"/>
      <c r="M853" s="506"/>
      <c r="N853" s="506"/>
      <c r="O853" s="506"/>
      <c r="P853" s="557"/>
      <c r="Q853" s="506"/>
      <c r="R853" s="558"/>
      <c r="S853" s="506"/>
      <c r="T853" s="506"/>
      <c r="U853" s="506"/>
      <c r="V853" s="604"/>
      <c r="W853" s="506"/>
      <c r="X853" s="506"/>
      <c r="Y853" s="557"/>
      <c r="Z853" s="506"/>
      <c r="AA853" s="507"/>
      <c r="AB853" s="507"/>
      <c r="AC853" s="507"/>
      <c r="AD853" s="507"/>
      <c r="AE853" s="507"/>
      <c r="AF853" s="507"/>
      <c r="AG853" s="507"/>
      <c r="AH853" s="507"/>
      <c r="AI853" s="507"/>
      <c r="AJ853" s="507"/>
      <c r="AK853" s="507"/>
      <c r="AL853" s="507"/>
      <c r="AM853" s="507"/>
      <c r="AN853" s="507"/>
      <c r="AO853" s="507"/>
      <c r="AP853" s="507"/>
      <c r="AQ853" s="563"/>
      <c r="AR853" s="563"/>
      <c r="AS853" s="507"/>
      <c r="AT853" s="507"/>
      <c r="AU853" s="507"/>
      <c r="AV853" s="507"/>
      <c r="AW853" s="507"/>
      <c r="AX853" s="507"/>
      <c r="AY853" s="507"/>
      <c r="AZ853" s="507"/>
      <c r="BA853" s="507"/>
      <c r="BB853" s="507"/>
      <c r="BC853" s="507"/>
      <c r="BD853" s="507"/>
      <c r="BE853" s="507"/>
      <c r="BF853" s="507"/>
      <c r="BG853" s="507"/>
      <c r="BH853" s="507"/>
      <c r="BI853" s="507"/>
      <c r="BJ853" s="507"/>
      <c r="BK853" s="507"/>
      <c r="BL853" s="507"/>
      <c r="BM853" s="507"/>
    </row>
    <row r="854" spans="1:65" ht="27" customHeight="1" x14ac:dyDescent="0.2">
      <c r="A854" s="564"/>
      <c r="B854" s="507"/>
      <c r="C854" s="507"/>
      <c r="D854" s="507"/>
      <c r="E854" s="507"/>
      <c r="F854" s="507"/>
      <c r="G854" s="507"/>
      <c r="H854" s="506"/>
      <c r="I854" s="506"/>
      <c r="J854" s="506"/>
      <c r="K854" s="506"/>
      <c r="L854" s="506"/>
      <c r="M854" s="506"/>
      <c r="N854" s="506"/>
      <c r="O854" s="506"/>
      <c r="P854" s="557"/>
      <c r="Q854" s="506"/>
      <c r="R854" s="558"/>
      <c r="S854" s="506"/>
      <c r="T854" s="506"/>
      <c r="U854" s="506"/>
      <c r="V854" s="604"/>
      <c r="W854" s="506"/>
      <c r="X854" s="506"/>
      <c r="Y854" s="557"/>
      <c r="Z854" s="506"/>
      <c r="AA854" s="507"/>
      <c r="AB854" s="507"/>
      <c r="AC854" s="507"/>
      <c r="AD854" s="507"/>
      <c r="AE854" s="507"/>
      <c r="AF854" s="507"/>
      <c r="AG854" s="507"/>
      <c r="AH854" s="507"/>
      <c r="AI854" s="507"/>
      <c r="AJ854" s="507"/>
      <c r="AK854" s="507"/>
      <c r="AL854" s="507"/>
      <c r="AM854" s="507"/>
      <c r="AN854" s="507"/>
      <c r="AO854" s="507"/>
      <c r="AP854" s="507"/>
      <c r="AQ854" s="563"/>
      <c r="AR854" s="563"/>
      <c r="AS854" s="507"/>
      <c r="AT854" s="507"/>
      <c r="AU854" s="507"/>
      <c r="AV854" s="507"/>
      <c r="AW854" s="507"/>
      <c r="AX854" s="507"/>
      <c r="AY854" s="507"/>
      <c r="AZ854" s="507"/>
      <c r="BA854" s="507"/>
      <c r="BB854" s="507"/>
      <c r="BC854" s="507"/>
      <c r="BD854" s="507"/>
      <c r="BE854" s="507"/>
      <c r="BF854" s="507"/>
      <c r="BG854" s="507"/>
      <c r="BH854" s="507"/>
      <c r="BI854" s="507"/>
      <c r="BJ854" s="507"/>
      <c r="BK854" s="507"/>
      <c r="BL854" s="507"/>
      <c r="BM854" s="507"/>
    </row>
    <row r="855" spans="1:65" ht="27" customHeight="1" x14ac:dyDescent="0.2">
      <c r="A855" s="564"/>
      <c r="B855" s="507"/>
      <c r="C855" s="507"/>
      <c r="D855" s="507"/>
      <c r="E855" s="507"/>
      <c r="F855" s="507"/>
      <c r="G855" s="507"/>
      <c r="H855" s="506"/>
      <c r="I855" s="506"/>
      <c r="J855" s="506"/>
      <c r="K855" s="506"/>
      <c r="L855" s="506"/>
      <c r="M855" s="506"/>
      <c r="N855" s="506"/>
      <c r="O855" s="506"/>
      <c r="P855" s="557"/>
      <c r="Q855" s="506"/>
      <c r="R855" s="558"/>
      <c r="S855" s="506"/>
      <c r="T855" s="506"/>
      <c r="U855" s="506"/>
      <c r="V855" s="604"/>
      <c r="W855" s="506"/>
      <c r="X855" s="506"/>
      <c r="Y855" s="557"/>
      <c r="Z855" s="506"/>
      <c r="AA855" s="507"/>
      <c r="AB855" s="507"/>
      <c r="AC855" s="507"/>
      <c r="AD855" s="507"/>
      <c r="AE855" s="507"/>
      <c r="AF855" s="507"/>
      <c r="AG855" s="507"/>
      <c r="AH855" s="507"/>
      <c r="AI855" s="507"/>
      <c r="AJ855" s="507"/>
      <c r="AK855" s="507"/>
      <c r="AL855" s="507"/>
      <c r="AM855" s="507"/>
      <c r="AN855" s="507"/>
      <c r="AO855" s="507"/>
      <c r="AP855" s="507"/>
      <c r="AQ855" s="563"/>
      <c r="AR855" s="563"/>
      <c r="AS855" s="507"/>
      <c r="AT855" s="507"/>
      <c r="AU855" s="507"/>
      <c r="AV855" s="507"/>
      <c r="AW855" s="507"/>
      <c r="AX855" s="507"/>
      <c r="AY855" s="507"/>
      <c r="AZ855" s="507"/>
      <c r="BA855" s="507"/>
      <c r="BB855" s="507"/>
      <c r="BC855" s="507"/>
      <c r="BD855" s="507"/>
      <c r="BE855" s="507"/>
      <c r="BF855" s="507"/>
      <c r="BG855" s="507"/>
      <c r="BH855" s="507"/>
      <c r="BI855" s="507"/>
      <c r="BJ855" s="507"/>
      <c r="BK855" s="507"/>
      <c r="BL855" s="507"/>
      <c r="BM855" s="507"/>
    </row>
    <row r="856" spans="1:65" ht="27" customHeight="1" x14ac:dyDescent="0.2">
      <c r="A856" s="564"/>
      <c r="B856" s="507"/>
      <c r="C856" s="507"/>
      <c r="D856" s="507"/>
      <c r="E856" s="507"/>
      <c r="F856" s="507"/>
      <c r="G856" s="507"/>
      <c r="H856" s="506"/>
      <c r="I856" s="506"/>
      <c r="J856" s="506"/>
      <c r="K856" s="506"/>
      <c r="L856" s="506"/>
      <c r="M856" s="506"/>
      <c r="N856" s="506"/>
      <c r="O856" s="506"/>
      <c r="P856" s="557"/>
      <c r="Q856" s="506"/>
      <c r="R856" s="558"/>
      <c r="S856" s="506"/>
      <c r="T856" s="506"/>
      <c r="U856" s="506"/>
      <c r="V856" s="604"/>
      <c r="W856" s="506"/>
      <c r="X856" s="506"/>
      <c r="Y856" s="557"/>
      <c r="Z856" s="506"/>
      <c r="AA856" s="507"/>
      <c r="AB856" s="507"/>
      <c r="AC856" s="507"/>
      <c r="AD856" s="507"/>
      <c r="AE856" s="507"/>
      <c r="AF856" s="507"/>
      <c r="AG856" s="507"/>
      <c r="AH856" s="507"/>
      <c r="AI856" s="507"/>
      <c r="AJ856" s="507"/>
      <c r="AK856" s="507"/>
      <c r="AL856" s="507"/>
      <c r="AM856" s="507"/>
      <c r="AN856" s="507"/>
      <c r="AO856" s="507"/>
      <c r="AP856" s="507"/>
      <c r="AQ856" s="563"/>
      <c r="AR856" s="563"/>
      <c r="AS856" s="507"/>
      <c r="AT856" s="507"/>
      <c r="AU856" s="507"/>
      <c r="AV856" s="507"/>
      <c r="AW856" s="507"/>
      <c r="AX856" s="507"/>
      <c r="AY856" s="507"/>
      <c r="AZ856" s="507"/>
      <c r="BA856" s="507"/>
      <c r="BB856" s="507"/>
      <c r="BC856" s="507"/>
      <c r="BD856" s="507"/>
      <c r="BE856" s="507"/>
      <c r="BF856" s="507"/>
      <c r="BG856" s="507"/>
      <c r="BH856" s="507"/>
      <c r="BI856" s="507"/>
      <c r="BJ856" s="507"/>
      <c r="BK856" s="507"/>
      <c r="BL856" s="507"/>
      <c r="BM856" s="507"/>
    </row>
    <row r="857" spans="1:65" ht="27" customHeight="1" x14ac:dyDescent="0.2">
      <c r="A857" s="564"/>
      <c r="B857" s="507"/>
      <c r="C857" s="507"/>
      <c r="D857" s="507"/>
      <c r="E857" s="507"/>
      <c r="F857" s="507"/>
      <c r="G857" s="507"/>
      <c r="H857" s="506"/>
      <c r="I857" s="506"/>
      <c r="J857" s="506"/>
      <c r="K857" s="506"/>
      <c r="L857" s="506"/>
      <c r="M857" s="506"/>
      <c r="N857" s="506"/>
      <c r="O857" s="506"/>
      <c r="P857" s="557"/>
      <c r="Q857" s="506"/>
      <c r="R857" s="558"/>
      <c r="S857" s="506"/>
      <c r="T857" s="506"/>
      <c r="U857" s="506"/>
      <c r="V857" s="604"/>
      <c r="W857" s="506"/>
      <c r="X857" s="506"/>
      <c r="Y857" s="557"/>
      <c r="Z857" s="506"/>
      <c r="AA857" s="507"/>
      <c r="AB857" s="507"/>
      <c r="AC857" s="507"/>
      <c r="AD857" s="507"/>
      <c r="AE857" s="507"/>
      <c r="AF857" s="507"/>
      <c r="AG857" s="507"/>
      <c r="AH857" s="507"/>
      <c r="AI857" s="507"/>
      <c r="AJ857" s="507"/>
      <c r="AK857" s="507"/>
      <c r="AL857" s="507"/>
      <c r="AM857" s="507"/>
      <c r="AN857" s="507"/>
      <c r="AO857" s="507"/>
      <c r="AP857" s="507"/>
      <c r="AQ857" s="563"/>
      <c r="AR857" s="563"/>
      <c r="AS857" s="507"/>
      <c r="AT857" s="507"/>
      <c r="AU857" s="507"/>
      <c r="AV857" s="507"/>
      <c r="AW857" s="507"/>
      <c r="AX857" s="507"/>
      <c r="AY857" s="507"/>
      <c r="AZ857" s="507"/>
      <c r="BA857" s="507"/>
      <c r="BB857" s="507"/>
      <c r="BC857" s="507"/>
      <c r="BD857" s="507"/>
      <c r="BE857" s="507"/>
      <c r="BF857" s="507"/>
      <c r="BG857" s="507"/>
      <c r="BH857" s="507"/>
      <c r="BI857" s="507"/>
      <c r="BJ857" s="507"/>
      <c r="BK857" s="507"/>
      <c r="BL857" s="507"/>
      <c r="BM857" s="507"/>
    </row>
    <row r="858" spans="1:65" ht="27" customHeight="1" x14ac:dyDescent="0.2">
      <c r="A858" s="564"/>
      <c r="B858" s="507"/>
      <c r="C858" s="507"/>
      <c r="D858" s="507"/>
      <c r="E858" s="507"/>
      <c r="F858" s="507"/>
      <c r="G858" s="507"/>
      <c r="H858" s="506"/>
      <c r="I858" s="506"/>
      <c r="J858" s="506"/>
      <c r="K858" s="506"/>
      <c r="L858" s="506"/>
      <c r="M858" s="506"/>
      <c r="N858" s="506"/>
      <c r="O858" s="506"/>
      <c r="P858" s="557"/>
      <c r="Q858" s="506"/>
      <c r="R858" s="558"/>
      <c r="S858" s="506"/>
      <c r="T858" s="506"/>
      <c r="U858" s="506"/>
      <c r="V858" s="604"/>
      <c r="W858" s="506"/>
      <c r="X858" s="506"/>
      <c r="Y858" s="557"/>
      <c r="Z858" s="506"/>
      <c r="AA858" s="507"/>
      <c r="AB858" s="507"/>
      <c r="AC858" s="507"/>
      <c r="AD858" s="507"/>
      <c r="AE858" s="507"/>
      <c r="AF858" s="507"/>
      <c r="AG858" s="507"/>
      <c r="AH858" s="507"/>
      <c r="AI858" s="507"/>
      <c r="AJ858" s="507"/>
      <c r="AK858" s="507"/>
      <c r="AL858" s="507"/>
      <c r="AM858" s="507"/>
      <c r="AN858" s="507"/>
      <c r="AO858" s="507"/>
      <c r="AP858" s="507"/>
      <c r="AQ858" s="563"/>
      <c r="AR858" s="563"/>
      <c r="AS858" s="507"/>
      <c r="AT858" s="507"/>
      <c r="AU858" s="507"/>
      <c r="AV858" s="507"/>
      <c r="AW858" s="507"/>
      <c r="AX858" s="507"/>
      <c r="AY858" s="507"/>
      <c r="AZ858" s="507"/>
      <c r="BA858" s="507"/>
      <c r="BB858" s="507"/>
      <c r="BC858" s="507"/>
      <c r="BD858" s="507"/>
      <c r="BE858" s="507"/>
      <c r="BF858" s="507"/>
      <c r="BG858" s="507"/>
      <c r="BH858" s="507"/>
      <c r="BI858" s="507"/>
      <c r="BJ858" s="507"/>
      <c r="BK858" s="507"/>
      <c r="BL858" s="507"/>
      <c r="BM858" s="507"/>
    </row>
    <row r="859" spans="1:65" ht="27" customHeight="1" x14ac:dyDescent="0.2">
      <c r="A859" s="564"/>
      <c r="B859" s="507"/>
      <c r="C859" s="507"/>
      <c r="D859" s="507"/>
      <c r="E859" s="507"/>
      <c r="F859" s="507"/>
      <c r="G859" s="507"/>
      <c r="H859" s="506"/>
      <c r="I859" s="506"/>
      <c r="J859" s="506"/>
      <c r="K859" s="506"/>
      <c r="L859" s="506"/>
      <c r="M859" s="506"/>
      <c r="N859" s="506"/>
      <c r="O859" s="506"/>
      <c r="P859" s="557"/>
      <c r="Q859" s="506"/>
      <c r="R859" s="558"/>
      <c r="S859" s="506"/>
      <c r="T859" s="506"/>
      <c r="U859" s="506"/>
      <c r="V859" s="604"/>
      <c r="W859" s="506"/>
      <c r="X859" s="506"/>
      <c r="Y859" s="557"/>
      <c r="Z859" s="506"/>
      <c r="AA859" s="507"/>
      <c r="AB859" s="507"/>
      <c r="AC859" s="507"/>
      <c r="AD859" s="507"/>
      <c r="AE859" s="507"/>
      <c r="AF859" s="507"/>
      <c r="AG859" s="507"/>
      <c r="AH859" s="507"/>
      <c r="AI859" s="507"/>
      <c r="AJ859" s="507"/>
      <c r="AK859" s="507"/>
      <c r="AL859" s="507"/>
      <c r="AM859" s="507"/>
      <c r="AN859" s="507"/>
      <c r="AO859" s="507"/>
      <c r="AP859" s="507"/>
      <c r="AQ859" s="563"/>
      <c r="AR859" s="563"/>
      <c r="AS859" s="507"/>
      <c r="AT859" s="507"/>
      <c r="AU859" s="507"/>
      <c r="AV859" s="507"/>
      <c r="AW859" s="507"/>
      <c r="AX859" s="507"/>
      <c r="AY859" s="507"/>
      <c r="AZ859" s="507"/>
      <c r="BA859" s="507"/>
      <c r="BB859" s="507"/>
      <c r="BC859" s="507"/>
      <c r="BD859" s="507"/>
      <c r="BE859" s="507"/>
      <c r="BF859" s="507"/>
      <c r="BG859" s="507"/>
      <c r="BH859" s="507"/>
      <c r="BI859" s="507"/>
      <c r="BJ859" s="507"/>
      <c r="BK859" s="507"/>
      <c r="BL859" s="507"/>
      <c r="BM859" s="507"/>
    </row>
    <row r="860" spans="1:65" ht="27" customHeight="1" x14ac:dyDescent="0.2">
      <c r="A860" s="564"/>
      <c r="B860" s="507"/>
      <c r="C860" s="507"/>
      <c r="D860" s="507"/>
      <c r="E860" s="507"/>
      <c r="F860" s="507"/>
      <c r="G860" s="507"/>
      <c r="H860" s="506"/>
      <c r="I860" s="506"/>
      <c r="J860" s="506"/>
      <c r="K860" s="506"/>
      <c r="L860" s="506"/>
      <c r="M860" s="506"/>
      <c r="N860" s="506"/>
      <c r="O860" s="506"/>
      <c r="P860" s="557"/>
      <c r="Q860" s="506"/>
      <c r="R860" s="558"/>
      <c r="S860" s="506"/>
      <c r="T860" s="506"/>
      <c r="U860" s="506"/>
      <c r="V860" s="604"/>
      <c r="W860" s="506"/>
      <c r="X860" s="506"/>
      <c r="Y860" s="557"/>
      <c r="Z860" s="506"/>
      <c r="AA860" s="507"/>
      <c r="AB860" s="507"/>
      <c r="AC860" s="507"/>
      <c r="AD860" s="507"/>
      <c r="AE860" s="507"/>
      <c r="AF860" s="507"/>
      <c r="AG860" s="507"/>
      <c r="AH860" s="507"/>
      <c r="AI860" s="507"/>
      <c r="AJ860" s="507"/>
      <c r="AK860" s="507"/>
      <c r="AL860" s="507"/>
      <c r="AM860" s="507"/>
      <c r="AN860" s="507"/>
      <c r="AO860" s="507"/>
      <c r="AP860" s="507"/>
      <c r="AQ860" s="563"/>
      <c r="AR860" s="563"/>
      <c r="AS860" s="507"/>
      <c r="AT860" s="507"/>
      <c r="AU860" s="507"/>
      <c r="AV860" s="507"/>
      <c r="AW860" s="507"/>
      <c r="AX860" s="507"/>
      <c r="AY860" s="507"/>
      <c r="AZ860" s="507"/>
      <c r="BA860" s="507"/>
      <c r="BB860" s="507"/>
      <c r="BC860" s="507"/>
      <c r="BD860" s="507"/>
      <c r="BE860" s="507"/>
      <c r="BF860" s="507"/>
      <c r="BG860" s="507"/>
      <c r="BH860" s="507"/>
      <c r="BI860" s="507"/>
      <c r="BJ860" s="507"/>
      <c r="BK860" s="507"/>
      <c r="BL860" s="507"/>
      <c r="BM860" s="507"/>
    </row>
    <row r="861" spans="1:65" ht="27" customHeight="1" x14ac:dyDescent="0.2">
      <c r="A861" s="564"/>
      <c r="B861" s="507"/>
      <c r="C861" s="507"/>
      <c r="D861" s="507"/>
      <c r="E861" s="507"/>
      <c r="F861" s="507"/>
      <c r="G861" s="507"/>
      <c r="H861" s="506"/>
      <c r="I861" s="506"/>
      <c r="J861" s="506"/>
      <c r="K861" s="506"/>
      <c r="L861" s="506"/>
      <c r="M861" s="506"/>
      <c r="N861" s="506"/>
      <c r="O861" s="506"/>
      <c r="P861" s="557"/>
      <c r="Q861" s="506"/>
      <c r="R861" s="558"/>
      <c r="S861" s="506"/>
      <c r="T861" s="506"/>
      <c r="U861" s="506"/>
      <c r="V861" s="604"/>
      <c r="W861" s="506"/>
      <c r="X861" s="506"/>
      <c r="Y861" s="557"/>
      <c r="Z861" s="506"/>
      <c r="AA861" s="507"/>
      <c r="AB861" s="507"/>
      <c r="AC861" s="507"/>
      <c r="AD861" s="507"/>
      <c r="AE861" s="507"/>
      <c r="AF861" s="507"/>
      <c r="AG861" s="507"/>
      <c r="AH861" s="507"/>
      <c r="AI861" s="507"/>
      <c r="AJ861" s="507"/>
      <c r="AK861" s="507"/>
      <c r="AL861" s="507"/>
      <c r="AM861" s="507"/>
      <c r="AN861" s="507"/>
      <c r="AO861" s="507"/>
      <c r="AP861" s="507"/>
      <c r="AQ861" s="563"/>
      <c r="AR861" s="563"/>
      <c r="AS861" s="507"/>
      <c r="AT861" s="507"/>
      <c r="AU861" s="507"/>
      <c r="AV861" s="507"/>
      <c r="AW861" s="507"/>
      <c r="AX861" s="507"/>
      <c r="AY861" s="507"/>
      <c r="AZ861" s="507"/>
      <c r="BA861" s="507"/>
      <c r="BB861" s="507"/>
      <c r="BC861" s="507"/>
      <c r="BD861" s="507"/>
      <c r="BE861" s="507"/>
      <c r="BF861" s="507"/>
      <c r="BG861" s="507"/>
      <c r="BH861" s="507"/>
      <c r="BI861" s="507"/>
      <c r="BJ861" s="507"/>
      <c r="BK861" s="507"/>
      <c r="BL861" s="507"/>
      <c r="BM861" s="507"/>
    </row>
    <row r="862" spans="1:65" ht="27" customHeight="1" x14ac:dyDescent="0.2">
      <c r="A862" s="564"/>
      <c r="B862" s="507"/>
      <c r="C862" s="507"/>
      <c r="D862" s="507"/>
      <c r="E862" s="507"/>
      <c r="F862" s="507"/>
      <c r="G862" s="507"/>
      <c r="H862" s="506"/>
      <c r="I862" s="506"/>
      <c r="J862" s="506"/>
      <c r="K862" s="506"/>
      <c r="L862" s="506"/>
      <c r="M862" s="506"/>
      <c r="N862" s="506"/>
      <c r="O862" s="506"/>
      <c r="P862" s="557"/>
      <c r="Q862" s="506"/>
      <c r="R862" s="558"/>
      <c r="S862" s="506"/>
      <c r="T862" s="506"/>
      <c r="U862" s="506"/>
      <c r="V862" s="604"/>
      <c r="W862" s="506"/>
      <c r="X862" s="506"/>
      <c r="Y862" s="557"/>
      <c r="Z862" s="506"/>
      <c r="AA862" s="507"/>
      <c r="AB862" s="507"/>
      <c r="AC862" s="507"/>
      <c r="AD862" s="507"/>
      <c r="AE862" s="507"/>
      <c r="AF862" s="507"/>
      <c r="AG862" s="507"/>
      <c r="AH862" s="507"/>
      <c r="AI862" s="507"/>
      <c r="AJ862" s="507"/>
      <c r="AK862" s="507"/>
      <c r="AL862" s="507"/>
      <c r="AM862" s="507"/>
      <c r="AN862" s="507"/>
      <c r="AO862" s="507"/>
      <c r="AP862" s="507"/>
      <c r="AQ862" s="563"/>
      <c r="AR862" s="563"/>
      <c r="AS862" s="507"/>
      <c r="AT862" s="507"/>
      <c r="AU862" s="507"/>
      <c r="AV862" s="507"/>
      <c r="AW862" s="507"/>
      <c r="AX862" s="507"/>
      <c r="AY862" s="507"/>
      <c r="AZ862" s="507"/>
      <c r="BA862" s="507"/>
      <c r="BB862" s="507"/>
      <c r="BC862" s="507"/>
      <c r="BD862" s="507"/>
      <c r="BE862" s="507"/>
      <c r="BF862" s="507"/>
      <c r="BG862" s="507"/>
      <c r="BH862" s="507"/>
      <c r="BI862" s="507"/>
      <c r="BJ862" s="507"/>
      <c r="BK862" s="507"/>
      <c r="BL862" s="507"/>
      <c r="BM862" s="507"/>
    </row>
    <row r="863" spans="1:65" ht="27" customHeight="1" x14ac:dyDescent="0.2">
      <c r="A863" s="564"/>
      <c r="B863" s="507"/>
      <c r="C863" s="507"/>
      <c r="D863" s="507"/>
      <c r="E863" s="507"/>
      <c r="F863" s="507"/>
      <c r="G863" s="507"/>
      <c r="H863" s="506"/>
      <c r="I863" s="506"/>
      <c r="J863" s="506"/>
      <c r="K863" s="506"/>
      <c r="L863" s="506"/>
      <c r="M863" s="506"/>
      <c r="N863" s="506"/>
      <c r="O863" s="506"/>
      <c r="P863" s="557"/>
      <c r="Q863" s="506"/>
      <c r="R863" s="558"/>
      <c r="S863" s="506"/>
      <c r="T863" s="506"/>
      <c r="U863" s="506"/>
      <c r="V863" s="604"/>
      <c r="W863" s="506"/>
      <c r="X863" s="506"/>
      <c r="Y863" s="557"/>
      <c r="Z863" s="506"/>
      <c r="AA863" s="507"/>
      <c r="AB863" s="507"/>
      <c r="AC863" s="507"/>
      <c r="AD863" s="507"/>
      <c r="AE863" s="507"/>
      <c r="AF863" s="507"/>
      <c r="AG863" s="507"/>
      <c r="AH863" s="507"/>
      <c r="AI863" s="507"/>
      <c r="AJ863" s="507"/>
      <c r="AK863" s="507"/>
      <c r="AL863" s="507"/>
      <c r="AM863" s="507"/>
      <c r="AN863" s="507"/>
      <c r="AO863" s="507"/>
      <c r="AP863" s="507"/>
      <c r="AQ863" s="563"/>
      <c r="AR863" s="563"/>
      <c r="AS863" s="507"/>
      <c r="AT863" s="507"/>
      <c r="AU863" s="507"/>
      <c r="AV863" s="507"/>
      <c r="AW863" s="507"/>
      <c r="AX863" s="507"/>
      <c r="AY863" s="507"/>
      <c r="AZ863" s="507"/>
      <c r="BA863" s="507"/>
      <c r="BB863" s="507"/>
      <c r="BC863" s="507"/>
      <c r="BD863" s="507"/>
      <c r="BE863" s="507"/>
      <c r="BF863" s="507"/>
      <c r="BG863" s="507"/>
      <c r="BH863" s="507"/>
      <c r="BI863" s="507"/>
      <c r="BJ863" s="507"/>
      <c r="BK863" s="507"/>
      <c r="BL863" s="507"/>
      <c r="BM863" s="507"/>
    </row>
    <row r="864" spans="1:65" ht="27" customHeight="1" x14ac:dyDescent="0.2">
      <c r="A864" s="564"/>
      <c r="B864" s="507"/>
      <c r="C864" s="507"/>
      <c r="D864" s="507"/>
      <c r="E864" s="507"/>
      <c r="F864" s="507"/>
      <c r="G864" s="507"/>
      <c r="H864" s="506"/>
      <c r="I864" s="506"/>
      <c r="J864" s="506"/>
      <c r="K864" s="506"/>
      <c r="L864" s="506"/>
      <c r="M864" s="506"/>
      <c r="N864" s="506"/>
      <c r="O864" s="506"/>
      <c r="P864" s="557"/>
      <c r="Q864" s="506"/>
      <c r="R864" s="558"/>
      <c r="S864" s="506"/>
      <c r="T864" s="506"/>
      <c r="U864" s="506"/>
      <c r="V864" s="604"/>
      <c r="W864" s="506"/>
      <c r="X864" s="506"/>
      <c r="Y864" s="557"/>
      <c r="Z864" s="506"/>
      <c r="AA864" s="507"/>
      <c r="AB864" s="507"/>
      <c r="AC864" s="507"/>
      <c r="AD864" s="507"/>
      <c r="AE864" s="507"/>
      <c r="AF864" s="507"/>
      <c r="AG864" s="507"/>
      <c r="AH864" s="507"/>
      <c r="AI864" s="507"/>
      <c r="AJ864" s="507"/>
      <c r="AK864" s="507"/>
      <c r="AL864" s="507"/>
      <c r="AM864" s="507"/>
      <c r="AN864" s="507"/>
      <c r="AO864" s="507"/>
      <c r="AP864" s="507"/>
      <c r="AQ864" s="563"/>
      <c r="AR864" s="563"/>
      <c r="AS864" s="507"/>
      <c r="AT864" s="507"/>
      <c r="AU864" s="507"/>
      <c r="AV864" s="507"/>
      <c r="AW864" s="507"/>
      <c r="AX864" s="507"/>
      <c r="AY864" s="507"/>
      <c r="AZ864" s="507"/>
      <c r="BA864" s="507"/>
      <c r="BB864" s="507"/>
      <c r="BC864" s="507"/>
      <c r="BD864" s="507"/>
      <c r="BE864" s="507"/>
      <c r="BF864" s="507"/>
      <c r="BG864" s="507"/>
      <c r="BH864" s="507"/>
      <c r="BI864" s="507"/>
      <c r="BJ864" s="507"/>
      <c r="BK864" s="507"/>
      <c r="BL864" s="507"/>
      <c r="BM864" s="507"/>
    </row>
    <row r="865" spans="1:65" ht="27" customHeight="1" x14ac:dyDescent="0.2">
      <c r="A865" s="564"/>
      <c r="B865" s="507"/>
      <c r="C865" s="507"/>
      <c r="D865" s="507"/>
      <c r="E865" s="507"/>
      <c r="F865" s="507"/>
      <c r="G865" s="507"/>
      <c r="H865" s="506"/>
      <c r="I865" s="506"/>
      <c r="J865" s="506"/>
      <c r="K865" s="506"/>
      <c r="L865" s="506"/>
      <c r="M865" s="506"/>
      <c r="N865" s="506"/>
      <c r="O865" s="506"/>
      <c r="P865" s="557"/>
      <c r="Q865" s="506"/>
      <c r="R865" s="558"/>
      <c r="S865" s="506"/>
      <c r="T865" s="506"/>
      <c r="U865" s="506"/>
      <c r="V865" s="604"/>
      <c r="W865" s="506"/>
      <c r="X865" s="506"/>
      <c r="Y865" s="557"/>
      <c r="Z865" s="506"/>
      <c r="AA865" s="507"/>
      <c r="AB865" s="507"/>
      <c r="AC865" s="507"/>
      <c r="AD865" s="507"/>
      <c r="AE865" s="507"/>
      <c r="AF865" s="507"/>
      <c r="AG865" s="507"/>
      <c r="AH865" s="507"/>
      <c r="AI865" s="507"/>
      <c r="AJ865" s="507"/>
      <c r="AK865" s="507"/>
      <c r="AL865" s="507"/>
      <c r="AM865" s="507"/>
      <c r="AN865" s="507"/>
      <c r="AO865" s="507"/>
      <c r="AP865" s="507"/>
      <c r="AQ865" s="563"/>
      <c r="AR865" s="563"/>
      <c r="AS865" s="507"/>
      <c r="AT865" s="507"/>
      <c r="AU865" s="507"/>
      <c r="AV865" s="507"/>
      <c r="AW865" s="507"/>
      <c r="AX865" s="507"/>
      <c r="AY865" s="507"/>
      <c r="AZ865" s="507"/>
      <c r="BA865" s="507"/>
      <c r="BB865" s="507"/>
      <c r="BC865" s="507"/>
      <c r="BD865" s="507"/>
      <c r="BE865" s="507"/>
      <c r="BF865" s="507"/>
      <c r="BG865" s="507"/>
      <c r="BH865" s="507"/>
      <c r="BI865" s="507"/>
      <c r="BJ865" s="507"/>
      <c r="BK865" s="507"/>
      <c r="BL865" s="507"/>
      <c r="BM865" s="507"/>
    </row>
    <row r="866" spans="1:65" ht="27" customHeight="1" x14ac:dyDescent="0.2">
      <c r="A866" s="564"/>
      <c r="B866" s="507"/>
      <c r="C866" s="507"/>
      <c r="D866" s="507"/>
      <c r="E866" s="507"/>
      <c r="F866" s="507"/>
      <c r="G866" s="507"/>
      <c r="H866" s="506"/>
      <c r="I866" s="506"/>
      <c r="J866" s="506"/>
      <c r="K866" s="506"/>
      <c r="L866" s="506"/>
      <c r="M866" s="506"/>
      <c r="N866" s="506"/>
      <c r="O866" s="506"/>
      <c r="P866" s="557"/>
      <c r="Q866" s="506"/>
      <c r="R866" s="558"/>
      <c r="S866" s="506"/>
      <c r="T866" s="506"/>
      <c r="U866" s="506"/>
      <c r="V866" s="604"/>
      <c r="W866" s="506"/>
      <c r="X866" s="506"/>
      <c r="Y866" s="557"/>
      <c r="Z866" s="506"/>
      <c r="AA866" s="507"/>
      <c r="AB866" s="507"/>
      <c r="AC866" s="507"/>
      <c r="AD866" s="507"/>
      <c r="AE866" s="507"/>
      <c r="AF866" s="507"/>
      <c r="AG866" s="507"/>
      <c r="AH866" s="507"/>
      <c r="AI866" s="507"/>
      <c r="AJ866" s="507"/>
      <c r="AK866" s="507"/>
      <c r="AL866" s="507"/>
      <c r="AM866" s="507"/>
      <c r="AN866" s="507"/>
      <c r="AO866" s="507"/>
      <c r="AP866" s="507"/>
      <c r="AQ866" s="563"/>
      <c r="AR866" s="563"/>
      <c r="AS866" s="507"/>
      <c r="AT866" s="507"/>
      <c r="AU866" s="507"/>
      <c r="AV866" s="507"/>
      <c r="AW866" s="507"/>
      <c r="AX866" s="507"/>
      <c r="AY866" s="507"/>
      <c r="AZ866" s="507"/>
      <c r="BA866" s="507"/>
      <c r="BB866" s="507"/>
      <c r="BC866" s="507"/>
      <c r="BD866" s="507"/>
      <c r="BE866" s="507"/>
      <c r="BF866" s="507"/>
      <c r="BG866" s="507"/>
      <c r="BH866" s="507"/>
      <c r="BI866" s="507"/>
      <c r="BJ866" s="507"/>
      <c r="BK866" s="507"/>
      <c r="BL866" s="507"/>
      <c r="BM866" s="507"/>
    </row>
    <row r="867" spans="1:65" ht="27" customHeight="1" x14ac:dyDescent="0.2">
      <c r="A867" s="564"/>
      <c r="B867" s="507"/>
      <c r="C867" s="507"/>
      <c r="D867" s="507"/>
      <c r="E867" s="507"/>
      <c r="F867" s="507"/>
      <c r="G867" s="507"/>
      <c r="H867" s="506"/>
      <c r="I867" s="506"/>
      <c r="J867" s="506"/>
      <c r="K867" s="506"/>
      <c r="L867" s="506"/>
      <c r="M867" s="506"/>
      <c r="N867" s="506"/>
      <c r="O867" s="506"/>
      <c r="P867" s="557"/>
      <c r="Q867" s="506"/>
      <c r="R867" s="558"/>
      <c r="S867" s="506"/>
      <c r="T867" s="506"/>
      <c r="U867" s="506"/>
      <c r="V867" s="604"/>
      <c r="W867" s="506"/>
      <c r="X867" s="506"/>
      <c r="Y867" s="557"/>
      <c r="Z867" s="506"/>
      <c r="AA867" s="507"/>
      <c r="AB867" s="507"/>
      <c r="AC867" s="507"/>
      <c r="AD867" s="507"/>
      <c r="AE867" s="507"/>
      <c r="AF867" s="507"/>
      <c r="AG867" s="507"/>
      <c r="AH867" s="507"/>
      <c r="AI867" s="507"/>
      <c r="AJ867" s="507"/>
      <c r="AK867" s="507"/>
      <c r="AL867" s="507"/>
      <c r="AM867" s="507"/>
      <c r="AN867" s="507"/>
      <c r="AO867" s="507"/>
      <c r="AP867" s="507"/>
      <c r="AQ867" s="563"/>
      <c r="AR867" s="563"/>
      <c r="AS867" s="507"/>
      <c r="AT867" s="507"/>
      <c r="AU867" s="507"/>
      <c r="AV867" s="507"/>
      <c r="AW867" s="507"/>
      <c r="AX867" s="507"/>
      <c r="AY867" s="507"/>
      <c r="AZ867" s="507"/>
      <c r="BA867" s="507"/>
      <c r="BB867" s="507"/>
      <c r="BC867" s="507"/>
      <c r="BD867" s="507"/>
      <c r="BE867" s="507"/>
      <c r="BF867" s="507"/>
      <c r="BG867" s="507"/>
      <c r="BH867" s="507"/>
      <c r="BI867" s="507"/>
      <c r="BJ867" s="507"/>
      <c r="BK867" s="507"/>
      <c r="BL867" s="507"/>
      <c r="BM867" s="507"/>
    </row>
    <row r="868" spans="1:65" ht="27" customHeight="1" x14ac:dyDescent="0.2">
      <c r="A868" s="564"/>
      <c r="B868" s="507"/>
      <c r="C868" s="507"/>
      <c r="D868" s="507"/>
      <c r="E868" s="507"/>
      <c r="F868" s="507"/>
      <c r="G868" s="507"/>
      <c r="H868" s="506"/>
      <c r="I868" s="506"/>
      <c r="J868" s="506"/>
      <c r="K868" s="506"/>
      <c r="L868" s="506"/>
      <c r="M868" s="506"/>
      <c r="N868" s="506"/>
      <c r="O868" s="506"/>
      <c r="P868" s="557"/>
      <c r="Q868" s="506"/>
      <c r="R868" s="558"/>
      <c r="S868" s="506"/>
      <c r="T868" s="506"/>
      <c r="U868" s="506"/>
      <c r="V868" s="604"/>
      <c r="W868" s="506"/>
      <c r="X868" s="506"/>
      <c r="Y868" s="557"/>
      <c r="Z868" s="506"/>
      <c r="AA868" s="507"/>
      <c r="AB868" s="507"/>
      <c r="AC868" s="507"/>
      <c r="AD868" s="507"/>
      <c r="AE868" s="507"/>
      <c r="AF868" s="507"/>
      <c r="AG868" s="507"/>
      <c r="AH868" s="507"/>
      <c r="AI868" s="507"/>
      <c r="AJ868" s="507"/>
      <c r="AK868" s="507"/>
      <c r="AL868" s="507"/>
      <c r="AM868" s="507"/>
      <c r="AN868" s="507"/>
      <c r="AO868" s="507"/>
      <c r="AP868" s="507"/>
      <c r="AQ868" s="563"/>
      <c r="AR868" s="563"/>
      <c r="AS868" s="507"/>
      <c r="AT868" s="507"/>
      <c r="AU868" s="507"/>
      <c r="AV868" s="507"/>
      <c r="AW868" s="507"/>
      <c r="AX868" s="507"/>
      <c r="AY868" s="507"/>
      <c r="AZ868" s="507"/>
      <c r="BA868" s="507"/>
      <c r="BB868" s="507"/>
      <c r="BC868" s="507"/>
      <c r="BD868" s="507"/>
      <c r="BE868" s="507"/>
      <c r="BF868" s="507"/>
      <c r="BG868" s="507"/>
      <c r="BH868" s="507"/>
      <c r="BI868" s="507"/>
      <c r="BJ868" s="507"/>
      <c r="BK868" s="507"/>
      <c r="BL868" s="507"/>
      <c r="BM868" s="507"/>
    </row>
    <row r="869" spans="1:65" ht="27" customHeight="1" x14ac:dyDescent="0.2">
      <c r="A869" s="564"/>
      <c r="B869" s="507"/>
      <c r="C869" s="507"/>
      <c r="D869" s="507"/>
      <c r="E869" s="507"/>
      <c r="F869" s="507"/>
      <c r="G869" s="507"/>
      <c r="H869" s="506"/>
      <c r="I869" s="506"/>
      <c r="J869" s="506"/>
      <c r="K869" s="506"/>
      <c r="L869" s="506"/>
      <c r="M869" s="506"/>
      <c r="N869" s="506"/>
      <c r="O869" s="506"/>
      <c r="P869" s="557"/>
      <c r="Q869" s="506"/>
      <c r="R869" s="558"/>
      <c r="S869" s="506"/>
      <c r="T869" s="506"/>
      <c r="U869" s="506"/>
      <c r="V869" s="604"/>
      <c r="W869" s="506"/>
      <c r="X869" s="506"/>
      <c r="Y869" s="557"/>
      <c r="Z869" s="506"/>
      <c r="AA869" s="507"/>
      <c r="AB869" s="507"/>
      <c r="AC869" s="507"/>
      <c r="AD869" s="507"/>
      <c r="AE869" s="507"/>
      <c r="AF869" s="507"/>
      <c r="AG869" s="507"/>
      <c r="AH869" s="507"/>
      <c r="AI869" s="507"/>
      <c r="AJ869" s="507"/>
      <c r="AK869" s="507"/>
      <c r="AL869" s="507"/>
      <c r="AM869" s="507"/>
      <c r="AN869" s="507"/>
      <c r="AO869" s="507"/>
      <c r="AP869" s="507"/>
      <c r="AQ869" s="563"/>
      <c r="AR869" s="563"/>
      <c r="AS869" s="507"/>
      <c r="AT869" s="507"/>
      <c r="AU869" s="507"/>
      <c r="AV869" s="507"/>
      <c r="AW869" s="507"/>
      <c r="AX869" s="507"/>
      <c r="AY869" s="507"/>
      <c r="AZ869" s="507"/>
      <c r="BA869" s="507"/>
      <c r="BB869" s="507"/>
      <c r="BC869" s="507"/>
      <c r="BD869" s="507"/>
      <c r="BE869" s="507"/>
      <c r="BF869" s="507"/>
      <c r="BG869" s="507"/>
      <c r="BH869" s="507"/>
      <c r="BI869" s="507"/>
      <c r="BJ869" s="507"/>
      <c r="BK869" s="507"/>
      <c r="BL869" s="507"/>
      <c r="BM869" s="507"/>
    </row>
    <row r="870" spans="1:65" ht="27" customHeight="1" x14ac:dyDescent="0.2">
      <c r="A870" s="564"/>
      <c r="B870" s="507"/>
      <c r="C870" s="507"/>
      <c r="D870" s="507"/>
      <c r="E870" s="507"/>
      <c r="F870" s="507"/>
      <c r="G870" s="507"/>
      <c r="H870" s="506"/>
      <c r="I870" s="506"/>
      <c r="J870" s="506"/>
      <c r="K870" s="506"/>
      <c r="L870" s="506"/>
      <c r="M870" s="506"/>
      <c r="N870" s="506"/>
      <c r="O870" s="506"/>
      <c r="P870" s="557"/>
      <c r="Q870" s="506"/>
      <c r="R870" s="558"/>
      <c r="S870" s="506"/>
      <c r="T870" s="506"/>
      <c r="U870" s="506"/>
      <c r="V870" s="604"/>
      <c r="W870" s="506"/>
      <c r="X870" s="506"/>
      <c r="Y870" s="557"/>
      <c r="Z870" s="506"/>
      <c r="AA870" s="507"/>
      <c r="AB870" s="507"/>
      <c r="AC870" s="507"/>
      <c r="AD870" s="507"/>
      <c r="AE870" s="507"/>
      <c r="AF870" s="507"/>
      <c r="AG870" s="507"/>
      <c r="AH870" s="507"/>
      <c r="AI870" s="507"/>
      <c r="AJ870" s="507"/>
      <c r="AK870" s="507"/>
      <c r="AL870" s="507"/>
      <c r="AM870" s="507"/>
      <c r="AN870" s="507"/>
      <c r="AO870" s="507"/>
      <c r="AP870" s="507"/>
      <c r="AQ870" s="563"/>
      <c r="AR870" s="563"/>
      <c r="AS870" s="507"/>
      <c r="AT870" s="507"/>
      <c r="AU870" s="507"/>
      <c r="AV870" s="507"/>
      <c r="AW870" s="507"/>
      <c r="AX870" s="507"/>
      <c r="AY870" s="507"/>
      <c r="AZ870" s="507"/>
      <c r="BA870" s="507"/>
      <c r="BB870" s="507"/>
      <c r="BC870" s="507"/>
      <c r="BD870" s="507"/>
      <c r="BE870" s="507"/>
      <c r="BF870" s="507"/>
      <c r="BG870" s="507"/>
      <c r="BH870" s="507"/>
      <c r="BI870" s="507"/>
      <c r="BJ870" s="507"/>
      <c r="BK870" s="507"/>
      <c r="BL870" s="507"/>
      <c r="BM870" s="507"/>
    </row>
    <row r="871" spans="1:65" ht="27" customHeight="1" x14ac:dyDescent="0.2">
      <c r="A871" s="564"/>
      <c r="B871" s="507"/>
      <c r="C871" s="507"/>
      <c r="D871" s="507"/>
      <c r="E871" s="507"/>
      <c r="F871" s="507"/>
      <c r="G871" s="507"/>
      <c r="H871" s="506"/>
      <c r="I871" s="506"/>
      <c r="J871" s="506"/>
      <c r="K871" s="506"/>
      <c r="L871" s="506"/>
      <c r="M871" s="506"/>
      <c r="N871" s="506"/>
      <c r="O871" s="506"/>
      <c r="P871" s="557"/>
      <c r="Q871" s="506"/>
      <c r="R871" s="558"/>
      <c r="S871" s="506"/>
      <c r="T871" s="506"/>
      <c r="U871" s="506"/>
      <c r="V871" s="604"/>
      <c r="W871" s="506"/>
      <c r="X871" s="506"/>
      <c r="Y871" s="557"/>
      <c r="Z871" s="506"/>
      <c r="AA871" s="507"/>
      <c r="AB871" s="507"/>
      <c r="AC871" s="507"/>
      <c r="AD871" s="507"/>
      <c r="AE871" s="507"/>
      <c r="AF871" s="507"/>
      <c r="AG871" s="507"/>
      <c r="AH871" s="507"/>
      <c r="AI871" s="507"/>
      <c r="AJ871" s="507"/>
      <c r="AK871" s="507"/>
      <c r="AL871" s="507"/>
      <c r="AM871" s="507"/>
      <c r="AN871" s="507"/>
      <c r="AO871" s="507"/>
      <c r="AP871" s="507"/>
      <c r="AQ871" s="563"/>
      <c r="AR871" s="563"/>
      <c r="AS871" s="507"/>
      <c r="AT871" s="507"/>
      <c r="AU871" s="507"/>
      <c r="AV871" s="507"/>
      <c r="AW871" s="507"/>
      <c r="AX871" s="507"/>
      <c r="AY871" s="507"/>
      <c r="AZ871" s="507"/>
      <c r="BA871" s="507"/>
      <c r="BB871" s="507"/>
      <c r="BC871" s="507"/>
      <c r="BD871" s="507"/>
      <c r="BE871" s="507"/>
      <c r="BF871" s="507"/>
      <c r="BG871" s="507"/>
      <c r="BH871" s="507"/>
      <c r="BI871" s="507"/>
      <c r="BJ871" s="507"/>
      <c r="BK871" s="507"/>
      <c r="BL871" s="507"/>
      <c r="BM871" s="507"/>
    </row>
    <row r="872" spans="1:65" ht="27" customHeight="1" x14ac:dyDescent="0.2">
      <c r="A872" s="564"/>
      <c r="B872" s="507"/>
      <c r="C872" s="507"/>
      <c r="D872" s="507"/>
      <c r="E872" s="507"/>
      <c r="F872" s="507"/>
      <c r="G872" s="507"/>
      <c r="H872" s="506"/>
      <c r="I872" s="506"/>
      <c r="J872" s="506"/>
      <c r="K872" s="506"/>
      <c r="L872" s="506"/>
      <c r="M872" s="506"/>
      <c r="N872" s="506"/>
      <c r="O872" s="506"/>
      <c r="P872" s="557"/>
      <c r="Q872" s="506"/>
      <c r="R872" s="558"/>
      <c r="S872" s="506"/>
      <c r="T872" s="506"/>
      <c r="U872" s="506"/>
      <c r="V872" s="604"/>
      <c r="W872" s="506"/>
      <c r="X872" s="506"/>
      <c r="Y872" s="557"/>
      <c r="Z872" s="506"/>
      <c r="AA872" s="507"/>
      <c r="AB872" s="507"/>
      <c r="AC872" s="507"/>
      <c r="AD872" s="507"/>
      <c r="AE872" s="507"/>
      <c r="AF872" s="507"/>
      <c r="AG872" s="507"/>
      <c r="AH872" s="507"/>
      <c r="AI872" s="507"/>
      <c r="AJ872" s="507"/>
      <c r="AK872" s="507"/>
      <c r="AL872" s="507"/>
      <c r="AM872" s="507"/>
      <c r="AN872" s="507"/>
      <c r="AO872" s="507"/>
      <c r="AP872" s="507"/>
      <c r="AQ872" s="563"/>
      <c r="AR872" s="563"/>
      <c r="AS872" s="507"/>
      <c r="AT872" s="507"/>
      <c r="AU872" s="507"/>
      <c r="AV872" s="507"/>
      <c r="AW872" s="507"/>
      <c r="AX872" s="507"/>
      <c r="AY872" s="507"/>
      <c r="AZ872" s="507"/>
      <c r="BA872" s="507"/>
      <c r="BB872" s="507"/>
      <c r="BC872" s="507"/>
      <c r="BD872" s="507"/>
      <c r="BE872" s="507"/>
      <c r="BF872" s="507"/>
      <c r="BG872" s="507"/>
      <c r="BH872" s="507"/>
      <c r="BI872" s="507"/>
      <c r="BJ872" s="507"/>
      <c r="BK872" s="507"/>
      <c r="BL872" s="507"/>
      <c r="BM872" s="507"/>
    </row>
    <row r="873" spans="1:65" ht="27" customHeight="1" x14ac:dyDescent="0.2">
      <c r="A873" s="564"/>
      <c r="B873" s="507"/>
      <c r="C873" s="507"/>
      <c r="D873" s="507"/>
      <c r="E873" s="507"/>
      <c r="F873" s="507"/>
      <c r="G873" s="507"/>
      <c r="H873" s="506"/>
      <c r="I873" s="506"/>
      <c r="J873" s="506"/>
      <c r="K873" s="506"/>
      <c r="L873" s="506"/>
      <c r="M873" s="506"/>
      <c r="N873" s="506"/>
      <c r="O873" s="506"/>
      <c r="P873" s="557"/>
      <c r="Q873" s="506"/>
      <c r="R873" s="558"/>
      <c r="S873" s="506"/>
      <c r="T873" s="506"/>
      <c r="U873" s="506"/>
      <c r="V873" s="604"/>
      <c r="W873" s="506"/>
      <c r="X873" s="506"/>
      <c r="Y873" s="557"/>
      <c r="Z873" s="506"/>
      <c r="AA873" s="507"/>
      <c r="AB873" s="507"/>
      <c r="AC873" s="507"/>
      <c r="AD873" s="507"/>
      <c r="AE873" s="507"/>
      <c r="AF873" s="507"/>
      <c r="AG873" s="507"/>
      <c r="AH873" s="507"/>
      <c r="AI873" s="507"/>
      <c r="AJ873" s="507"/>
      <c r="AK873" s="507"/>
      <c r="AL873" s="507"/>
      <c r="AM873" s="507"/>
      <c r="AN873" s="507"/>
      <c r="AO873" s="507"/>
      <c r="AP873" s="507"/>
      <c r="AQ873" s="563"/>
      <c r="AR873" s="563"/>
      <c r="AS873" s="507"/>
      <c r="AT873" s="507"/>
      <c r="AU873" s="507"/>
      <c r="AV873" s="507"/>
      <c r="AW873" s="507"/>
      <c r="AX873" s="507"/>
      <c r="AY873" s="507"/>
      <c r="AZ873" s="507"/>
      <c r="BA873" s="507"/>
      <c r="BB873" s="507"/>
      <c r="BC873" s="507"/>
      <c r="BD873" s="507"/>
      <c r="BE873" s="507"/>
      <c r="BF873" s="507"/>
      <c r="BG873" s="507"/>
      <c r="BH873" s="507"/>
      <c r="BI873" s="507"/>
      <c r="BJ873" s="507"/>
      <c r="BK873" s="507"/>
      <c r="BL873" s="507"/>
      <c r="BM873" s="507"/>
    </row>
    <row r="874" spans="1:65" ht="27" customHeight="1" x14ac:dyDescent="0.2">
      <c r="A874" s="564"/>
      <c r="B874" s="507"/>
      <c r="C874" s="507"/>
      <c r="D874" s="507"/>
      <c r="E874" s="507"/>
      <c r="F874" s="507"/>
      <c r="G874" s="507"/>
      <c r="H874" s="506"/>
      <c r="I874" s="506"/>
      <c r="J874" s="506"/>
      <c r="K874" s="506"/>
      <c r="L874" s="506"/>
      <c r="M874" s="506"/>
      <c r="N874" s="506"/>
      <c r="O874" s="506"/>
      <c r="P874" s="557"/>
      <c r="Q874" s="506"/>
      <c r="R874" s="558"/>
      <c r="S874" s="506"/>
      <c r="T874" s="506"/>
      <c r="U874" s="506"/>
      <c r="V874" s="604"/>
      <c r="W874" s="506"/>
      <c r="X874" s="506"/>
      <c r="Y874" s="557"/>
      <c r="Z874" s="506"/>
      <c r="AA874" s="507"/>
      <c r="AB874" s="507"/>
      <c r="AC874" s="507"/>
      <c r="AD874" s="507"/>
      <c r="AE874" s="507"/>
      <c r="AF874" s="507"/>
      <c r="AG874" s="507"/>
      <c r="AH874" s="507"/>
      <c r="AI874" s="507"/>
      <c r="AJ874" s="507"/>
      <c r="AK874" s="507"/>
      <c r="AL874" s="507"/>
      <c r="AM874" s="507"/>
      <c r="AN874" s="507"/>
      <c r="AO874" s="507"/>
      <c r="AP874" s="507"/>
      <c r="AQ874" s="563"/>
      <c r="AR874" s="563"/>
      <c r="AS874" s="507"/>
      <c r="AT874" s="507"/>
      <c r="AU874" s="507"/>
      <c r="AV874" s="507"/>
      <c r="AW874" s="507"/>
      <c r="AX874" s="507"/>
      <c r="AY874" s="507"/>
      <c r="AZ874" s="507"/>
      <c r="BA874" s="507"/>
      <c r="BB874" s="507"/>
      <c r="BC874" s="507"/>
      <c r="BD874" s="507"/>
      <c r="BE874" s="507"/>
      <c r="BF874" s="507"/>
      <c r="BG874" s="507"/>
      <c r="BH874" s="507"/>
      <c r="BI874" s="507"/>
      <c r="BJ874" s="507"/>
      <c r="BK874" s="507"/>
      <c r="BL874" s="507"/>
      <c r="BM874" s="507"/>
    </row>
    <row r="875" spans="1:65" ht="27" customHeight="1" x14ac:dyDescent="0.2">
      <c r="A875" s="564"/>
      <c r="B875" s="507"/>
      <c r="C875" s="507"/>
      <c r="D875" s="507"/>
      <c r="E875" s="507"/>
      <c r="F875" s="507"/>
      <c r="G875" s="507"/>
      <c r="H875" s="506"/>
      <c r="I875" s="506"/>
      <c r="J875" s="506"/>
      <c r="K875" s="506"/>
      <c r="L875" s="506"/>
      <c r="M875" s="506"/>
      <c r="N875" s="506"/>
      <c r="O875" s="506"/>
      <c r="P875" s="557"/>
      <c r="Q875" s="506"/>
      <c r="R875" s="558"/>
      <c r="S875" s="506"/>
      <c r="T875" s="506"/>
      <c r="U875" s="506"/>
      <c r="V875" s="604"/>
      <c r="W875" s="506"/>
      <c r="X875" s="506"/>
      <c r="Y875" s="557"/>
      <c r="Z875" s="506"/>
      <c r="AA875" s="507"/>
      <c r="AB875" s="507"/>
      <c r="AC875" s="507"/>
      <c r="AD875" s="507"/>
      <c r="AE875" s="507"/>
      <c r="AF875" s="507"/>
      <c r="AG875" s="507"/>
      <c r="AH875" s="507"/>
      <c r="AI875" s="507"/>
      <c r="AJ875" s="507"/>
      <c r="AK875" s="507"/>
      <c r="AL875" s="507"/>
      <c r="AM875" s="507"/>
      <c r="AN875" s="507"/>
      <c r="AO875" s="507"/>
      <c r="AP875" s="507"/>
      <c r="AQ875" s="563"/>
      <c r="AR875" s="563"/>
      <c r="AS875" s="507"/>
      <c r="AT875" s="507"/>
      <c r="AU875" s="507"/>
      <c r="AV875" s="507"/>
      <c r="AW875" s="507"/>
      <c r="AX875" s="507"/>
      <c r="AY875" s="507"/>
      <c r="AZ875" s="507"/>
      <c r="BA875" s="507"/>
      <c r="BB875" s="507"/>
      <c r="BC875" s="507"/>
      <c r="BD875" s="507"/>
      <c r="BE875" s="507"/>
      <c r="BF875" s="507"/>
      <c r="BG875" s="507"/>
      <c r="BH875" s="507"/>
      <c r="BI875" s="507"/>
      <c r="BJ875" s="507"/>
      <c r="BK875" s="507"/>
      <c r="BL875" s="507"/>
      <c r="BM875" s="507"/>
    </row>
    <row r="876" spans="1:65" ht="27" customHeight="1" x14ac:dyDescent="0.2">
      <c r="A876" s="564"/>
      <c r="B876" s="507"/>
      <c r="C876" s="507"/>
      <c r="D876" s="507"/>
      <c r="E876" s="507"/>
      <c r="F876" s="507"/>
      <c r="G876" s="507"/>
      <c r="H876" s="506"/>
      <c r="I876" s="506"/>
      <c r="J876" s="506"/>
      <c r="K876" s="506"/>
      <c r="L876" s="506"/>
      <c r="M876" s="506"/>
      <c r="N876" s="506"/>
      <c r="O876" s="506"/>
      <c r="P876" s="557"/>
      <c r="Q876" s="506"/>
      <c r="R876" s="558"/>
      <c r="S876" s="506"/>
      <c r="T876" s="506"/>
      <c r="U876" s="506"/>
      <c r="V876" s="604"/>
      <c r="W876" s="506"/>
      <c r="X876" s="506"/>
      <c r="Y876" s="557"/>
      <c r="Z876" s="506"/>
      <c r="AA876" s="507"/>
      <c r="AB876" s="507"/>
      <c r="AC876" s="507"/>
      <c r="AD876" s="507"/>
      <c r="AE876" s="507"/>
      <c r="AF876" s="507"/>
      <c r="AG876" s="507"/>
      <c r="AH876" s="507"/>
      <c r="AI876" s="507"/>
      <c r="AJ876" s="507"/>
      <c r="AK876" s="507"/>
      <c r="AL876" s="507"/>
      <c r="AM876" s="507"/>
      <c r="AN876" s="507"/>
      <c r="AO876" s="507"/>
      <c r="AP876" s="507"/>
      <c r="AQ876" s="563"/>
      <c r="AR876" s="563"/>
      <c r="AS876" s="507"/>
      <c r="AT876" s="507"/>
      <c r="AU876" s="507"/>
      <c r="AV876" s="507"/>
      <c r="AW876" s="507"/>
      <c r="AX876" s="507"/>
      <c r="AY876" s="507"/>
      <c r="AZ876" s="507"/>
      <c r="BA876" s="507"/>
      <c r="BB876" s="507"/>
      <c r="BC876" s="507"/>
      <c r="BD876" s="507"/>
      <c r="BE876" s="507"/>
      <c r="BF876" s="507"/>
      <c r="BG876" s="507"/>
      <c r="BH876" s="507"/>
      <c r="BI876" s="507"/>
      <c r="BJ876" s="507"/>
      <c r="BK876" s="507"/>
      <c r="BL876" s="507"/>
      <c r="BM876" s="507"/>
    </row>
    <row r="877" spans="1:65" ht="27" customHeight="1" x14ac:dyDescent="0.2">
      <c r="A877" s="564"/>
      <c r="B877" s="507"/>
      <c r="C877" s="507"/>
      <c r="D877" s="507"/>
      <c r="E877" s="507"/>
      <c r="F877" s="507"/>
      <c r="G877" s="507"/>
      <c r="H877" s="506"/>
      <c r="I877" s="506"/>
      <c r="J877" s="506"/>
      <c r="K877" s="506"/>
      <c r="L877" s="506"/>
      <c r="M877" s="506"/>
      <c r="N877" s="506"/>
      <c r="O877" s="506"/>
      <c r="P877" s="557"/>
      <c r="Q877" s="506"/>
      <c r="R877" s="558"/>
      <c r="S877" s="506"/>
      <c r="T877" s="506"/>
      <c r="U877" s="506"/>
      <c r="V877" s="604"/>
      <c r="W877" s="506"/>
      <c r="X877" s="506"/>
      <c r="Y877" s="557"/>
      <c r="Z877" s="506"/>
      <c r="AA877" s="507"/>
      <c r="AB877" s="507"/>
      <c r="AC877" s="507"/>
      <c r="AD877" s="507"/>
      <c r="AE877" s="507"/>
      <c r="AF877" s="507"/>
      <c r="AG877" s="507"/>
      <c r="AH877" s="507"/>
      <c r="AI877" s="507"/>
      <c r="AJ877" s="507"/>
      <c r="AK877" s="507"/>
      <c r="AL877" s="507"/>
      <c r="AM877" s="507"/>
      <c r="AN877" s="507"/>
      <c r="AO877" s="507"/>
      <c r="AP877" s="507"/>
      <c r="AQ877" s="563"/>
      <c r="AR877" s="563"/>
      <c r="AS877" s="507"/>
      <c r="AT877" s="507"/>
      <c r="AU877" s="507"/>
      <c r="AV877" s="507"/>
      <c r="AW877" s="507"/>
      <c r="AX877" s="507"/>
      <c r="AY877" s="507"/>
      <c r="AZ877" s="507"/>
      <c r="BA877" s="507"/>
      <c r="BB877" s="507"/>
      <c r="BC877" s="507"/>
      <c r="BD877" s="507"/>
      <c r="BE877" s="507"/>
      <c r="BF877" s="507"/>
      <c r="BG877" s="507"/>
      <c r="BH877" s="507"/>
      <c r="BI877" s="507"/>
      <c r="BJ877" s="507"/>
      <c r="BK877" s="507"/>
      <c r="BL877" s="507"/>
      <c r="BM877" s="507"/>
    </row>
    <row r="878" spans="1:65" ht="27" customHeight="1" x14ac:dyDescent="0.2">
      <c r="A878" s="564"/>
      <c r="B878" s="507"/>
      <c r="C878" s="507"/>
      <c r="D878" s="507"/>
      <c r="E878" s="507"/>
      <c r="F878" s="507"/>
      <c r="G878" s="507"/>
      <c r="H878" s="506"/>
      <c r="I878" s="506"/>
      <c r="J878" s="506"/>
      <c r="K878" s="506"/>
      <c r="L878" s="506"/>
      <c r="M878" s="506"/>
      <c r="N878" s="506"/>
      <c r="O878" s="506"/>
      <c r="P878" s="557"/>
      <c r="Q878" s="506"/>
      <c r="R878" s="558"/>
      <c r="S878" s="506"/>
      <c r="T878" s="506"/>
      <c r="U878" s="506"/>
      <c r="V878" s="604"/>
      <c r="W878" s="506"/>
      <c r="X878" s="506"/>
      <c r="Y878" s="557"/>
      <c r="Z878" s="506"/>
      <c r="AA878" s="507"/>
      <c r="AB878" s="507"/>
      <c r="AC878" s="507"/>
      <c r="AD878" s="507"/>
      <c r="AE878" s="507"/>
      <c r="AF878" s="507"/>
      <c r="AG878" s="507"/>
      <c r="AH878" s="507"/>
      <c r="AI878" s="507"/>
      <c r="AJ878" s="507"/>
      <c r="AK878" s="507"/>
      <c r="AL878" s="507"/>
      <c r="AM878" s="507"/>
      <c r="AN878" s="507"/>
      <c r="AO878" s="507"/>
      <c r="AP878" s="507"/>
      <c r="AQ878" s="563"/>
      <c r="AR878" s="563"/>
      <c r="AS878" s="507"/>
      <c r="AT878" s="507"/>
      <c r="AU878" s="507"/>
      <c r="AV878" s="507"/>
      <c r="AW878" s="507"/>
      <c r="AX878" s="507"/>
      <c r="AY878" s="507"/>
      <c r="AZ878" s="507"/>
      <c r="BA878" s="507"/>
      <c r="BB878" s="507"/>
      <c r="BC878" s="507"/>
      <c r="BD878" s="507"/>
      <c r="BE878" s="507"/>
      <c r="BF878" s="507"/>
      <c r="BG878" s="507"/>
      <c r="BH878" s="507"/>
      <c r="BI878" s="507"/>
      <c r="BJ878" s="507"/>
      <c r="BK878" s="507"/>
      <c r="BL878" s="507"/>
      <c r="BM878" s="507"/>
    </row>
    <row r="879" spans="1:65" ht="27" customHeight="1" x14ac:dyDescent="0.2">
      <c r="A879" s="564"/>
      <c r="B879" s="507"/>
      <c r="C879" s="507"/>
      <c r="D879" s="507"/>
      <c r="E879" s="507"/>
      <c r="F879" s="507"/>
      <c r="G879" s="507"/>
      <c r="H879" s="506"/>
      <c r="I879" s="506"/>
      <c r="J879" s="506"/>
      <c r="K879" s="506"/>
      <c r="L879" s="506"/>
      <c r="M879" s="506"/>
      <c r="N879" s="506"/>
      <c r="O879" s="506"/>
      <c r="P879" s="557"/>
      <c r="Q879" s="506"/>
      <c r="R879" s="558"/>
      <c r="S879" s="506"/>
      <c r="T879" s="506"/>
      <c r="U879" s="506"/>
      <c r="V879" s="604"/>
      <c r="W879" s="506"/>
      <c r="X879" s="506"/>
      <c r="Y879" s="557"/>
      <c r="Z879" s="506"/>
      <c r="AA879" s="507"/>
      <c r="AB879" s="507"/>
      <c r="AC879" s="507"/>
      <c r="AD879" s="507"/>
      <c r="AE879" s="507"/>
      <c r="AF879" s="507"/>
      <c r="AG879" s="507"/>
      <c r="AH879" s="507"/>
      <c r="AI879" s="507"/>
      <c r="AJ879" s="507"/>
      <c r="AK879" s="507"/>
      <c r="AL879" s="507"/>
      <c r="AM879" s="507"/>
      <c r="AN879" s="507"/>
      <c r="AO879" s="507"/>
      <c r="AP879" s="507"/>
      <c r="AQ879" s="563"/>
      <c r="AR879" s="563"/>
      <c r="AS879" s="507"/>
      <c r="AT879" s="507"/>
      <c r="AU879" s="507"/>
      <c r="AV879" s="507"/>
      <c r="AW879" s="507"/>
      <c r="AX879" s="507"/>
      <c r="AY879" s="507"/>
      <c r="AZ879" s="507"/>
      <c r="BA879" s="507"/>
      <c r="BB879" s="507"/>
      <c r="BC879" s="507"/>
      <c r="BD879" s="507"/>
      <c r="BE879" s="507"/>
      <c r="BF879" s="507"/>
      <c r="BG879" s="507"/>
      <c r="BH879" s="507"/>
      <c r="BI879" s="507"/>
      <c r="BJ879" s="507"/>
      <c r="BK879" s="507"/>
      <c r="BL879" s="507"/>
      <c r="BM879" s="507"/>
    </row>
    <row r="880" spans="1:65" ht="27" customHeight="1" x14ac:dyDescent="0.2">
      <c r="A880" s="564"/>
      <c r="B880" s="507"/>
      <c r="C880" s="507"/>
      <c r="D880" s="507"/>
      <c r="E880" s="507"/>
      <c r="F880" s="507"/>
      <c r="G880" s="507"/>
      <c r="H880" s="506"/>
      <c r="I880" s="506"/>
      <c r="J880" s="506"/>
      <c r="K880" s="506"/>
      <c r="L880" s="506"/>
      <c r="M880" s="506"/>
      <c r="N880" s="506"/>
      <c r="O880" s="506"/>
      <c r="P880" s="557"/>
      <c r="Q880" s="506"/>
      <c r="R880" s="558"/>
      <c r="S880" s="506"/>
      <c r="T880" s="506"/>
      <c r="U880" s="506"/>
      <c r="V880" s="604"/>
      <c r="W880" s="506"/>
      <c r="X880" s="506"/>
      <c r="Y880" s="557"/>
      <c r="Z880" s="506"/>
      <c r="AA880" s="507"/>
      <c r="AB880" s="507"/>
      <c r="AC880" s="507"/>
      <c r="AD880" s="507"/>
      <c r="AE880" s="507"/>
      <c r="AF880" s="507"/>
      <c r="AG880" s="507"/>
      <c r="AH880" s="507"/>
      <c r="AI880" s="507"/>
      <c r="AJ880" s="507"/>
      <c r="AK880" s="507"/>
      <c r="AL880" s="507"/>
      <c r="AM880" s="507"/>
      <c r="AN880" s="507"/>
      <c r="AO880" s="507"/>
      <c r="AP880" s="507"/>
      <c r="AQ880" s="563"/>
      <c r="AR880" s="563"/>
      <c r="AS880" s="507"/>
      <c r="AT880" s="507"/>
      <c r="AU880" s="507"/>
      <c r="AV880" s="507"/>
      <c r="AW880" s="507"/>
      <c r="AX880" s="507"/>
      <c r="AY880" s="507"/>
      <c r="AZ880" s="507"/>
      <c r="BA880" s="507"/>
      <c r="BB880" s="507"/>
      <c r="BC880" s="507"/>
      <c r="BD880" s="507"/>
      <c r="BE880" s="507"/>
      <c r="BF880" s="507"/>
      <c r="BG880" s="507"/>
      <c r="BH880" s="507"/>
      <c r="BI880" s="507"/>
      <c r="BJ880" s="507"/>
      <c r="BK880" s="507"/>
      <c r="BL880" s="507"/>
      <c r="BM880" s="507"/>
    </row>
    <row r="881" spans="1:65" ht="27" customHeight="1" x14ac:dyDescent="0.2">
      <c r="A881" s="564"/>
      <c r="B881" s="507"/>
      <c r="C881" s="507"/>
      <c r="D881" s="507"/>
      <c r="E881" s="507"/>
      <c r="F881" s="507"/>
      <c r="G881" s="507"/>
      <c r="H881" s="506"/>
      <c r="I881" s="506"/>
      <c r="J881" s="506"/>
      <c r="K881" s="506"/>
      <c r="L881" s="506"/>
      <c r="M881" s="506"/>
      <c r="N881" s="506"/>
      <c r="O881" s="506"/>
      <c r="P881" s="557"/>
      <c r="Q881" s="506"/>
      <c r="R881" s="558"/>
      <c r="S881" s="506"/>
      <c r="T881" s="506"/>
      <c r="U881" s="506"/>
      <c r="V881" s="604"/>
      <c r="W881" s="506"/>
      <c r="X881" s="506"/>
      <c r="Y881" s="557"/>
      <c r="Z881" s="506"/>
      <c r="AA881" s="507"/>
      <c r="AB881" s="507"/>
      <c r="AC881" s="507"/>
      <c r="AD881" s="507"/>
      <c r="AE881" s="507"/>
      <c r="AF881" s="507"/>
      <c r="AG881" s="507"/>
      <c r="AH881" s="507"/>
      <c r="AI881" s="507"/>
      <c r="AJ881" s="507"/>
      <c r="AK881" s="507"/>
      <c r="AL881" s="507"/>
      <c r="AM881" s="507"/>
      <c r="AN881" s="507"/>
      <c r="AO881" s="507"/>
      <c r="AP881" s="507"/>
      <c r="AQ881" s="563"/>
      <c r="AR881" s="563"/>
      <c r="AS881" s="507"/>
      <c r="AT881" s="507"/>
      <c r="AU881" s="507"/>
      <c r="AV881" s="507"/>
      <c r="AW881" s="507"/>
      <c r="AX881" s="507"/>
      <c r="AY881" s="507"/>
      <c r="AZ881" s="507"/>
      <c r="BA881" s="507"/>
      <c r="BB881" s="507"/>
      <c r="BC881" s="507"/>
      <c r="BD881" s="507"/>
      <c r="BE881" s="507"/>
      <c r="BF881" s="507"/>
      <c r="BG881" s="507"/>
      <c r="BH881" s="507"/>
      <c r="BI881" s="507"/>
      <c r="BJ881" s="507"/>
      <c r="BK881" s="507"/>
      <c r="BL881" s="507"/>
      <c r="BM881" s="507"/>
    </row>
    <row r="882" spans="1:65" ht="27" customHeight="1" x14ac:dyDescent="0.2">
      <c r="A882" s="564"/>
      <c r="B882" s="507"/>
      <c r="C882" s="507"/>
      <c r="D882" s="507"/>
      <c r="E882" s="507"/>
      <c r="F882" s="507"/>
      <c r="G882" s="507"/>
      <c r="H882" s="506"/>
      <c r="I882" s="506"/>
      <c r="J882" s="506"/>
      <c r="K882" s="506"/>
      <c r="L882" s="506"/>
      <c r="M882" s="506"/>
      <c r="N882" s="506"/>
      <c r="O882" s="506"/>
      <c r="P882" s="557"/>
      <c r="Q882" s="506"/>
      <c r="R882" s="558"/>
      <c r="S882" s="506"/>
      <c r="T882" s="506"/>
      <c r="U882" s="506"/>
      <c r="V882" s="604"/>
      <c r="W882" s="506"/>
      <c r="X882" s="506"/>
      <c r="Y882" s="557"/>
      <c r="Z882" s="506"/>
      <c r="AA882" s="507"/>
      <c r="AB882" s="507"/>
      <c r="AC882" s="507"/>
      <c r="AD882" s="507"/>
      <c r="AE882" s="507"/>
      <c r="AF882" s="507"/>
      <c r="AG882" s="507"/>
      <c r="AH882" s="507"/>
      <c r="AI882" s="507"/>
      <c r="AJ882" s="507"/>
      <c r="AK882" s="507"/>
      <c r="AL882" s="507"/>
      <c r="AM882" s="507"/>
      <c r="AN882" s="507"/>
      <c r="AO882" s="507"/>
      <c r="AP882" s="507"/>
      <c r="AQ882" s="563"/>
      <c r="AR882" s="563"/>
      <c r="AS882" s="507"/>
      <c r="AT882" s="507"/>
      <c r="AU882" s="507"/>
      <c r="AV882" s="507"/>
      <c r="AW882" s="507"/>
      <c r="AX882" s="507"/>
      <c r="AY882" s="507"/>
      <c r="AZ882" s="507"/>
      <c r="BA882" s="507"/>
      <c r="BB882" s="507"/>
      <c r="BC882" s="507"/>
      <c r="BD882" s="507"/>
      <c r="BE882" s="507"/>
      <c r="BF882" s="507"/>
      <c r="BG882" s="507"/>
      <c r="BH882" s="507"/>
      <c r="BI882" s="507"/>
      <c r="BJ882" s="507"/>
      <c r="BK882" s="507"/>
      <c r="BL882" s="507"/>
      <c r="BM882" s="507"/>
    </row>
    <row r="883" spans="1:65" ht="27" customHeight="1" x14ac:dyDescent="0.2">
      <c r="A883" s="564"/>
      <c r="B883" s="507"/>
      <c r="C883" s="507"/>
      <c r="D883" s="507"/>
      <c r="E883" s="507"/>
      <c r="F883" s="507"/>
      <c r="G883" s="507"/>
      <c r="H883" s="506"/>
      <c r="I883" s="506"/>
      <c r="J883" s="506"/>
      <c r="K883" s="506"/>
      <c r="L883" s="506"/>
      <c r="M883" s="506"/>
      <c r="N883" s="506"/>
      <c r="O883" s="506"/>
      <c r="P883" s="557"/>
      <c r="Q883" s="506"/>
      <c r="R883" s="558"/>
      <c r="S883" s="506"/>
      <c r="T883" s="506"/>
      <c r="U883" s="506"/>
      <c r="V883" s="604"/>
      <c r="W883" s="506"/>
      <c r="X883" s="506"/>
      <c r="Y883" s="557"/>
      <c r="Z883" s="506"/>
      <c r="AA883" s="507"/>
      <c r="AB883" s="507"/>
      <c r="AC883" s="507"/>
      <c r="AD883" s="507"/>
      <c r="AE883" s="507"/>
      <c r="AF883" s="507"/>
      <c r="AG883" s="507"/>
      <c r="AH883" s="507"/>
      <c r="AI883" s="507"/>
      <c r="AJ883" s="507"/>
      <c r="AK883" s="507"/>
      <c r="AL883" s="507"/>
      <c r="AM883" s="507"/>
      <c r="AN883" s="507"/>
      <c r="AO883" s="507"/>
      <c r="AP883" s="507"/>
      <c r="AQ883" s="563"/>
      <c r="AR883" s="563"/>
      <c r="AS883" s="507"/>
      <c r="AT883" s="507"/>
      <c r="AU883" s="507"/>
      <c r="AV883" s="507"/>
      <c r="AW883" s="507"/>
      <c r="AX883" s="507"/>
      <c r="AY883" s="507"/>
      <c r="AZ883" s="507"/>
      <c r="BA883" s="507"/>
      <c r="BB883" s="507"/>
      <c r="BC883" s="507"/>
      <c r="BD883" s="507"/>
      <c r="BE883" s="507"/>
      <c r="BF883" s="507"/>
      <c r="BG883" s="507"/>
      <c r="BH883" s="507"/>
      <c r="BI883" s="507"/>
      <c r="BJ883" s="507"/>
      <c r="BK883" s="507"/>
      <c r="BL883" s="507"/>
      <c r="BM883" s="507"/>
    </row>
    <row r="884" spans="1:65" ht="27" customHeight="1" x14ac:dyDescent="0.2">
      <c r="A884" s="564"/>
      <c r="B884" s="507"/>
      <c r="C884" s="507"/>
      <c r="D884" s="507"/>
      <c r="E884" s="507"/>
      <c r="F884" s="507"/>
      <c r="G884" s="507"/>
      <c r="H884" s="506"/>
      <c r="I884" s="506"/>
      <c r="J884" s="506"/>
      <c r="K884" s="506"/>
      <c r="L884" s="506"/>
      <c r="M884" s="506"/>
      <c r="N884" s="506"/>
      <c r="O884" s="506"/>
      <c r="P884" s="557"/>
      <c r="Q884" s="506"/>
      <c r="R884" s="558"/>
      <c r="S884" s="506"/>
      <c r="T884" s="506"/>
      <c r="U884" s="506"/>
      <c r="V884" s="604"/>
      <c r="W884" s="506"/>
      <c r="X884" s="506"/>
      <c r="Y884" s="557"/>
      <c r="Z884" s="506"/>
      <c r="AA884" s="507"/>
      <c r="AB884" s="507"/>
      <c r="AC884" s="507"/>
      <c r="AD884" s="507"/>
      <c r="AE884" s="507"/>
      <c r="AF884" s="507"/>
      <c r="AG884" s="507"/>
      <c r="AH884" s="507"/>
      <c r="AI884" s="507"/>
      <c r="AJ884" s="507"/>
      <c r="AK884" s="507"/>
      <c r="AL884" s="507"/>
      <c r="AM884" s="507"/>
      <c r="AN884" s="507"/>
      <c r="AO884" s="507"/>
      <c r="AP884" s="507"/>
      <c r="AQ884" s="563"/>
      <c r="AR884" s="563"/>
      <c r="AS884" s="507"/>
      <c r="AT884" s="507"/>
      <c r="AU884" s="507"/>
      <c r="AV884" s="507"/>
      <c r="AW884" s="507"/>
      <c r="AX884" s="507"/>
      <c r="AY884" s="507"/>
      <c r="AZ884" s="507"/>
      <c r="BA884" s="507"/>
      <c r="BB884" s="507"/>
      <c r="BC884" s="507"/>
      <c r="BD884" s="507"/>
      <c r="BE884" s="507"/>
      <c r="BF884" s="507"/>
      <c r="BG884" s="507"/>
      <c r="BH884" s="507"/>
      <c r="BI884" s="507"/>
      <c r="BJ884" s="507"/>
      <c r="BK884" s="507"/>
      <c r="BL884" s="507"/>
      <c r="BM884" s="507"/>
    </row>
    <row r="885" spans="1:65" ht="27" customHeight="1" x14ac:dyDescent="0.2">
      <c r="A885" s="564"/>
      <c r="B885" s="507"/>
      <c r="C885" s="507"/>
      <c r="D885" s="507"/>
      <c r="E885" s="507"/>
      <c r="F885" s="507"/>
      <c r="G885" s="507"/>
      <c r="H885" s="506"/>
      <c r="I885" s="506"/>
      <c r="J885" s="506"/>
      <c r="K885" s="506"/>
      <c r="L885" s="506"/>
      <c r="M885" s="506"/>
      <c r="N885" s="506"/>
      <c r="O885" s="506"/>
      <c r="P885" s="557"/>
      <c r="Q885" s="506"/>
      <c r="R885" s="558"/>
      <c r="S885" s="506"/>
      <c r="T885" s="506"/>
      <c r="U885" s="506"/>
      <c r="V885" s="604"/>
      <c r="W885" s="506"/>
      <c r="X885" s="506"/>
      <c r="Y885" s="557"/>
      <c r="Z885" s="506"/>
      <c r="AA885" s="507"/>
      <c r="AB885" s="507"/>
      <c r="AC885" s="507"/>
      <c r="AD885" s="507"/>
      <c r="AE885" s="507"/>
      <c r="AF885" s="507"/>
      <c r="AG885" s="507"/>
      <c r="AH885" s="507"/>
      <c r="AI885" s="507"/>
      <c r="AJ885" s="507"/>
      <c r="AK885" s="507"/>
      <c r="AL885" s="507"/>
      <c r="AM885" s="507"/>
      <c r="AN885" s="507"/>
      <c r="AO885" s="507"/>
      <c r="AP885" s="507"/>
      <c r="AQ885" s="563"/>
      <c r="AR885" s="563"/>
      <c r="AS885" s="507"/>
      <c r="AT885" s="507"/>
      <c r="AU885" s="507"/>
      <c r="AV885" s="507"/>
      <c r="AW885" s="507"/>
      <c r="AX885" s="507"/>
      <c r="AY885" s="507"/>
      <c r="AZ885" s="507"/>
      <c r="BA885" s="507"/>
      <c r="BB885" s="507"/>
      <c r="BC885" s="507"/>
      <c r="BD885" s="507"/>
      <c r="BE885" s="507"/>
      <c r="BF885" s="507"/>
      <c r="BG885" s="507"/>
      <c r="BH885" s="507"/>
      <c r="BI885" s="507"/>
      <c r="BJ885" s="507"/>
      <c r="BK885" s="507"/>
      <c r="BL885" s="507"/>
      <c r="BM885" s="507"/>
    </row>
    <row r="886" spans="1:65" ht="27" customHeight="1" x14ac:dyDescent="0.2">
      <c r="A886" s="564"/>
      <c r="B886" s="507"/>
      <c r="C886" s="507"/>
      <c r="D886" s="507"/>
      <c r="E886" s="507"/>
      <c r="F886" s="507"/>
      <c r="G886" s="507"/>
      <c r="H886" s="506"/>
      <c r="I886" s="506"/>
      <c r="J886" s="506"/>
      <c r="K886" s="506"/>
      <c r="L886" s="506"/>
      <c r="M886" s="506"/>
      <c r="N886" s="506"/>
      <c r="O886" s="506"/>
      <c r="P886" s="557"/>
      <c r="Q886" s="506"/>
      <c r="R886" s="558"/>
      <c r="S886" s="506"/>
      <c r="T886" s="506"/>
      <c r="U886" s="506"/>
      <c r="V886" s="604"/>
      <c r="W886" s="506"/>
      <c r="X886" s="506"/>
      <c r="Y886" s="557"/>
      <c r="Z886" s="506"/>
      <c r="AA886" s="507"/>
      <c r="AB886" s="507"/>
      <c r="AC886" s="507"/>
      <c r="AD886" s="507"/>
      <c r="AE886" s="507"/>
      <c r="AF886" s="507"/>
      <c r="AG886" s="507"/>
      <c r="AH886" s="507"/>
      <c r="AI886" s="507"/>
      <c r="AJ886" s="507"/>
      <c r="AK886" s="507"/>
      <c r="AL886" s="507"/>
      <c r="AM886" s="507"/>
      <c r="AN886" s="507"/>
      <c r="AO886" s="507"/>
      <c r="AP886" s="507"/>
      <c r="AQ886" s="563"/>
      <c r="AR886" s="563"/>
      <c r="AS886" s="507"/>
      <c r="AT886" s="507"/>
      <c r="AU886" s="507"/>
      <c r="AV886" s="507"/>
      <c r="AW886" s="507"/>
      <c r="AX886" s="507"/>
      <c r="AY886" s="507"/>
      <c r="AZ886" s="507"/>
      <c r="BA886" s="507"/>
      <c r="BB886" s="507"/>
      <c r="BC886" s="507"/>
      <c r="BD886" s="507"/>
      <c r="BE886" s="507"/>
      <c r="BF886" s="507"/>
      <c r="BG886" s="507"/>
      <c r="BH886" s="507"/>
      <c r="BI886" s="507"/>
      <c r="BJ886" s="507"/>
      <c r="BK886" s="507"/>
      <c r="BL886" s="507"/>
      <c r="BM886" s="507"/>
    </row>
    <row r="887" spans="1:65" ht="27" customHeight="1" x14ac:dyDescent="0.2">
      <c r="A887" s="564"/>
      <c r="B887" s="507"/>
      <c r="C887" s="507"/>
      <c r="D887" s="507"/>
      <c r="E887" s="507"/>
      <c r="F887" s="507"/>
      <c r="G887" s="507"/>
      <c r="H887" s="506"/>
      <c r="I887" s="506"/>
      <c r="J887" s="506"/>
      <c r="K887" s="506"/>
      <c r="L887" s="506"/>
      <c r="M887" s="506"/>
      <c r="N887" s="506"/>
      <c r="O887" s="506"/>
      <c r="P887" s="557"/>
      <c r="Q887" s="506"/>
      <c r="R887" s="558"/>
      <c r="S887" s="506"/>
      <c r="T887" s="506"/>
      <c r="U887" s="506"/>
      <c r="V887" s="604"/>
      <c r="W887" s="506"/>
      <c r="X887" s="506"/>
      <c r="Y887" s="557"/>
      <c r="Z887" s="506"/>
      <c r="AA887" s="507"/>
      <c r="AB887" s="507"/>
      <c r="AC887" s="507"/>
      <c r="AD887" s="507"/>
      <c r="AE887" s="507"/>
      <c r="AF887" s="507"/>
      <c r="AG887" s="507"/>
      <c r="AH887" s="507"/>
      <c r="AI887" s="507"/>
      <c r="AJ887" s="507"/>
      <c r="AK887" s="507"/>
      <c r="AL887" s="507"/>
      <c r="AM887" s="507"/>
      <c r="AN887" s="507"/>
      <c r="AO887" s="507"/>
      <c r="AP887" s="507"/>
      <c r="AQ887" s="563"/>
      <c r="AR887" s="563"/>
      <c r="AS887" s="507"/>
      <c r="AT887" s="507"/>
      <c r="AU887" s="507"/>
      <c r="AV887" s="507"/>
      <c r="AW887" s="507"/>
      <c r="AX887" s="507"/>
      <c r="AY887" s="507"/>
      <c r="AZ887" s="507"/>
      <c r="BA887" s="507"/>
      <c r="BB887" s="507"/>
      <c r="BC887" s="507"/>
      <c r="BD887" s="507"/>
      <c r="BE887" s="507"/>
      <c r="BF887" s="507"/>
      <c r="BG887" s="507"/>
      <c r="BH887" s="507"/>
      <c r="BI887" s="507"/>
      <c r="BJ887" s="507"/>
      <c r="BK887" s="507"/>
      <c r="BL887" s="507"/>
      <c r="BM887" s="507"/>
    </row>
    <row r="888" spans="1:65" ht="27" customHeight="1" x14ac:dyDescent="0.2">
      <c r="A888" s="564"/>
      <c r="B888" s="507"/>
      <c r="C888" s="507"/>
      <c r="D888" s="507"/>
      <c r="E888" s="507"/>
      <c r="F888" s="507"/>
      <c r="G888" s="507"/>
      <c r="H888" s="506"/>
      <c r="I888" s="506"/>
      <c r="J888" s="506"/>
      <c r="K888" s="506"/>
      <c r="L888" s="506"/>
      <c r="M888" s="506"/>
      <c r="N888" s="506"/>
      <c r="O888" s="506"/>
      <c r="P888" s="557"/>
      <c r="Q888" s="506"/>
      <c r="R888" s="558"/>
      <c r="S888" s="506"/>
      <c r="T888" s="506"/>
      <c r="U888" s="506"/>
      <c r="V888" s="604"/>
      <c r="W888" s="506"/>
      <c r="X888" s="506"/>
      <c r="Y888" s="557"/>
      <c r="Z888" s="506"/>
      <c r="AA888" s="507"/>
      <c r="AB888" s="507"/>
      <c r="AC888" s="507"/>
      <c r="AD888" s="507"/>
      <c r="AE888" s="507"/>
      <c r="AF888" s="507"/>
      <c r="AG888" s="507"/>
      <c r="AH888" s="507"/>
      <c r="AI888" s="507"/>
      <c r="AJ888" s="507"/>
      <c r="AK888" s="507"/>
      <c r="AL888" s="507"/>
      <c r="AM888" s="507"/>
      <c r="AN888" s="507"/>
      <c r="AO888" s="507"/>
      <c r="AP888" s="507"/>
      <c r="AQ888" s="563"/>
      <c r="AR888" s="563"/>
      <c r="AS888" s="507"/>
      <c r="AT888" s="507"/>
      <c r="AU888" s="507"/>
      <c r="AV888" s="507"/>
      <c r="AW888" s="507"/>
      <c r="AX888" s="507"/>
      <c r="AY888" s="507"/>
      <c r="AZ888" s="507"/>
      <c r="BA888" s="507"/>
      <c r="BB888" s="507"/>
      <c r="BC888" s="507"/>
      <c r="BD888" s="507"/>
      <c r="BE888" s="507"/>
      <c r="BF888" s="507"/>
      <c r="BG888" s="507"/>
      <c r="BH888" s="507"/>
      <c r="BI888" s="507"/>
      <c r="BJ888" s="507"/>
      <c r="BK888" s="507"/>
      <c r="BL888" s="507"/>
      <c r="BM888" s="507"/>
    </row>
    <row r="889" spans="1:65" ht="27" customHeight="1" x14ac:dyDescent="0.2">
      <c r="A889" s="564"/>
      <c r="B889" s="507"/>
      <c r="C889" s="507"/>
      <c r="D889" s="507"/>
      <c r="E889" s="507"/>
      <c r="F889" s="507"/>
      <c r="G889" s="507"/>
      <c r="H889" s="506"/>
      <c r="I889" s="506"/>
      <c r="J889" s="506"/>
      <c r="K889" s="506"/>
      <c r="L889" s="506"/>
      <c r="M889" s="506"/>
      <c r="N889" s="506"/>
      <c r="O889" s="506"/>
      <c r="P889" s="557"/>
      <c r="Q889" s="506"/>
      <c r="R889" s="558"/>
      <c r="S889" s="506"/>
      <c r="T889" s="506"/>
      <c r="U889" s="506"/>
      <c r="V889" s="604"/>
      <c r="W889" s="506"/>
      <c r="X889" s="506"/>
      <c r="Y889" s="557"/>
      <c r="Z889" s="506"/>
      <c r="AA889" s="507"/>
      <c r="AB889" s="507"/>
      <c r="AC889" s="507"/>
      <c r="AD889" s="507"/>
      <c r="AE889" s="507"/>
      <c r="AF889" s="507"/>
      <c r="AG889" s="507"/>
      <c r="AH889" s="507"/>
      <c r="AI889" s="507"/>
      <c r="AJ889" s="507"/>
      <c r="AK889" s="507"/>
      <c r="AL889" s="507"/>
      <c r="AM889" s="507"/>
      <c r="AN889" s="507"/>
      <c r="AO889" s="507"/>
      <c r="AP889" s="507"/>
      <c r="AQ889" s="563"/>
      <c r="AR889" s="563"/>
      <c r="AS889" s="507"/>
      <c r="AT889" s="507"/>
      <c r="AU889" s="507"/>
      <c r="AV889" s="507"/>
      <c r="AW889" s="507"/>
      <c r="AX889" s="507"/>
      <c r="AY889" s="507"/>
      <c r="AZ889" s="507"/>
      <c r="BA889" s="507"/>
      <c r="BB889" s="507"/>
      <c r="BC889" s="507"/>
      <c r="BD889" s="507"/>
      <c r="BE889" s="507"/>
      <c r="BF889" s="507"/>
      <c r="BG889" s="507"/>
      <c r="BH889" s="507"/>
      <c r="BI889" s="507"/>
      <c r="BJ889" s="507"/>
      <c r="BK889" s="507"/>
      <c r="BL889" s="507"/>
      <c r="BM889" s="507"/>
    </row>
    <row r="890" spans="1:65" ht="27" customHeight="1" x14ac:dyDescent="0.2">
      <c r="A890" s="564"/>
      <c r="B890" s="507"/>
      <c r="C890" s="507"/>
      <c r="D890" s="507"/>
      <c r="E890" s="507"/>
      <c r="F890" s="507"/>
      <c r="G890" s="507"/>
      <c r="H890" s="506"/>
      <c r="I890" s="506"/>
      <c r="J890" s="506"/>
      <c r="K890" s="506"/>
      <c r="L890" s="506"/>
      <c r="M890" s="506"/>
      <c r="N890" s="506"/>
      <c r="O890" s="506"/>
      <c r="P890" s="557"/>
      <c r="Q890" s="506"/>
      <c r="R890" s="558"/>
      <c r="S890" s="506"/>
      <c r="T890" s="506"/>
      <c r="U890" s="506"/>
      <c r="V890" s="604"/>
      <c r="W890" s="506"/>
      <c r="X890" s="506"/>
      <c r="Y890" s="557"/>
      <c r="Z890" s="506"/>
      <c r="AA890" s="507"/>
      <c r="AB890" s="507"/>
      <c r="AC890" s="507"/>
      <c r="AD890" s="507"/>
      <c r="AE890" s="507"/>
      <c r="AF890" s="507"/>
      <c r="AG890" s="507"/>
      <c r="AH890" s="507"/>
      <c r="AI890" s="507"/>
      <c r="AJ890" s="507"/>
      <c r="AK890" s="507"/>
      <c r="AL890" s="507"/>
      <c r="AM890" s="507"/>
      <c r="AN890" s="507"/>
      <c r="AO890" s="507"/>
      <c r="AP890" s="507"/>
      <c r="AQ890" s="563"/>
      <c r="AR890" s="563"/>
      <c r="AS890" s="507"/>
      <c r="AT890" s="507"/>
      <c r="AU890" s="507"/>
      <c r="AV890" s="507"/>
      <c r="AW890" s="507"/>
      <c r="AX890" s="507"/>
      <c r="AY890" s="507"/>
      <c r="AZ890" s="507"/>
      <c r="BA890" s="507"/>
      <c r="BB890" s="507"/>
      <c r="BC890" s="507"/>
      <c r="BD890" s="507"/>
      <c r="BE890" s="507"/>
      <c r="BF890" s="507"/>
      <c r="BG890" s="507"/>
      <c r="BH890" s="507"/>
      <c r="BI890" s="507"/>
      <c r="BJ890" s="507"/>
      <c r="BK890" s="507"/>
      <c r="BL890" s="507"/>
      <c r="BM890" s="507"/>
    </row>
    <row r="891" spans="1:65" ht="27" customHeight="1" x14ac:dyDescent="0.2">
      <c r="A891" s="564"/>
      <c r="B891" s="507"/>
      <c r="C891" s="507"/>
      <c r="D891" s="507"/>
      <c r="E891" s="507"/>
      <c r="F891" s="507"/>
      <c r="G891" s="507"/>
      <c r="H891" s="506"/>
      <c r="I891" s="506"/>
      <c r="J891" s="506"/>
      <c r="K891" s="506"/>
      <c r="L891" s="506"/>
      <c r="M891" s="506"/>
      <c r="N891" s="506"/>
      <c r="O891" s="506"/>
      <c r="P891" s="557"/>
      <c r="Q891" s="506"/>
      <c r="R891" s="558"/>
      <c r="S891" s="506"/>
      <c r="T891" s="506"/>
      <c r="U891" s="506"/>
      <c r="V891" s="604"/>
      <c r="W891" s="506"/>
      <c r="X891" s="506"/>
      <c r="Y891" s="557"/>
      <c r="Z891" s="506"/>
      <c r="AA891" s="507"/>
      <c r="AB891" s="507"/>
      <c r="AC891" s="507"/>
      <c r="AD891" s="507"/>
      <c r="AE891" s="507"/>
      <c r="AF891" s="507"/>
      <c r="AG891" s="507"/>
      <c r="AH891" s="507"/>
      <c r="AI891" s="507"/>
      <c r="AJ891" s="507"/>
      <c r="AK891" s="507"/>
      <c r="AL891" s="507"/>
      <c r="AM891" s="507"/>
      <c r="AN891" s="507"/>
      <c r="AO891" s="507"/>
      <c r="AP891" s="507"/>
      <c r="AQ891" s="563"/>
      <c r="AR891" s="563"/>
      <c r="AS891" s="507"/>
      <c r="AT891" s="507"/>
      <c r="AU891" s="507"/>
      <c r="AV891" s="507"/>
      <c r="AW891" s="507"/>
      <c r="AX891" s="507"/>
      <c r="AY891" s="507"/>
      <c r="AZ891" s="507"/>
      <c r="BA891" s="507"/>
      <c r="BB891" s="507"/>
      <c r="BC891" s="507"/>
      <c r="BD891" s="507"/>
      <c r="BE891" s="507"/>
      <c r="BF891" s="507"/>
      <c r="BG891" s="507"/>
      <c r="BH891" s="507"/>
      <c r="BI891" s="507"/>
      <c r="BJ891" s="507"/>
      <c r="BK891" s="507"/>
      <c r="BL891" s="507"/>
      <c r="BM891" s="507"/>
    </row>
    <row r="892" spans="1:65" ht="27" customHeight="1" x14ac:dyDescent="0.2">
      <c r="A892" s="564"/>
      <c r="B892" s="507"/>
      <c r="C892" s="507"/>
      <c r="D892" s="507"/>
      <c r="E892" s="507"/>
      <c r="F892" s="507"/>
      <c r="G892" s="507"/>
      <c r="H892" s="506"/>
      <c r="I892" s="506"/>
      <c r="J892" s="506"/>
      <c r="K892" s="506"/>
      <c r="L892" s="506"/>
      <c r="M892" s="506"/>
      <c r="N892" s="506"/>
      <c r="O892" s="506"/>
      <c r="P892" s="557"/>
      <c r="Q892" s="506"/>
      <c r="R892" s="558"/>
      <c r="S892" s="506"/>
      <c r="T892" s="506"/>
      <c r="U892" s="506"/>
      <c r="V892" s="604"/>
      <c r="W892" s="506"/>
      <c r="X892" s="506"/>
      <c r="Y892" s="557"/>
      <c r="Z892" s="506"/>
      <c r="AA892" s="507"/>
      <c r="AB892" s="507"/>
      <c r="AC892" s="507"/>
      <c r="AD892" s="507"/>
      <c r="AE892" s="507"/>
      <c r="AF892" s="507"/>
      <c r="AG892" s="507"/>
      <c r="AH892" s="507"/>
      <c r="AI892" s="507"/>
      <c r="AJ892" s="507"/>
      <c r="AK892" s="507"/>
      <c r="AL892" s="507"/>
      <c r="AM892" s="507"/>
      <c r="AN892" s="507"/>
      <c r="AO892" s="507"/>
      <c r="AP892" s="507"/>
      <c r="AQ892" s="563"/>
      <c r="AR892" s="563"/>
      <c r="AS892" s="507"/>
      <c r="AT892" s="507"/>
      <c r="AU892" s="507"/>
      <c r="AV892" s="507"/>
      <c r="AW892" s="507"/>
      <c r="AX892" s="507"/>
      <c r="AY892" s="507"/>
      <c r="AZ892" s="507"/>
      <c r="BA892" s="507"/>
      <c r="BB892" s="507"/>
      <c r="BC892" s="507"/>
      <c r="BD892" s="507"/>
      <c r="BE892" s="507"/>
      <c r="BF892" s="507"/>
      <c r="BG892" s="507"/>
      <c r="BH892" s="507"/>
      <c r="BI892" s="507"/>
      <c r="BJ892" s="507"/>
      <c r="BK892" s="507"/>
      <c r="BL892" s="507"/>
      <c r="BM892" s="507"/>
    </row>
    <row r="893" spans="1:65" ht="27" customHeight="1" x14ac:dyDescent="0.2">
      <c r="A893" s="564"/>
      <c r="B893" s="507"/>
      <c r="C893" s="507"/>
      <c r="D893" s="507"/>
      <c r="E893" s="507"/>
      <c r="F893" s="507"/>
      <c r="G893" s="507"/>
      <c r="H893" s="506"/>
      <c r="I893" s="506"/>
      <c r="J893" s="506"/>
      <c r="K893" s="506"/>
      <c r="L893" s="506"/>
      <c r="M893" s="506"/>
      <c r="N893" s="506"/>
      <c r="O893" s="506"/>
      <c r="P893" s="557"/>
      <c r="Q893" s="506"/>
      <c r="R893" s="558"/>
      <c r="S893" s="506"/>
      <c r="T893" s="506"/>
      <c r="U893" s="506"/>
      <c r="V893" s="604"/>
      <c r="W893" s="506"/>
      <c r="X893" s="506"/>
      <c r="Y893" s="557"/>
      <c r="Z893" s="506"/>
      <c r="AA893" s="507"/>
      <c r="AB893" s="507"/>
      <c r="AC893" s="507"/>
      <c r="AD893" s="507"/>
      <c r="AE893" s="507"/>
      <c r="AF893" s="507"/>
      <c r="AG893" s="507"/>
      <c r="AH893" s="507"/>
      <c r="AI893" s="507"/>
      <c r="AJ893" s="507"/>
      <c r="AK893" s="507"/>
      <c r="AL893" s="507"/>
      <c r="AM893" s="507"/>
      <c r="AN893" s="507"/>
      <c r="AO893" s="507"/>
      <c r="AP893" s="507"/>
      <c r="AQ893" s="563"/>
      <c r="AR893" s="563"/>
      <c r="AS893" s="507"/>
      <c r="AT893" s="507"/>
      <c r="AU893" s="507"/>
      <c r="AV893" s="507"/>
      <c r="AW893" s="507"/>
      <c r="AX893" s="507"/>
      <c r="AY893" s="507"/>
      <c r="AZ893" s="507"/>
      <c r="BA893" s="507"/>
      <c r="BB893" s="507"/>
      <c r="BC893" s="507"/>
      <c r="BD893" s="507"/>
      <c r="BE893" s="507"/>
      <c r="BF893" s="507"/>
      <c r="BG893" s="507"/>
      <c r="BH893" s="507"/>
      <c r="BI893" s="507"/>
      <c r="BJ893" s="507"/>
      <c r="BK893" s="507"/>
      <c r="BL893" s="507"/>
      <c r="BM893" s="507"/>
    </row>
    <row r="894" spans="1:65" ht="27" customHeight="1" x14ac:dyDescent="0.2">
      <c r="A894" s="564"/>
      <c r="B894" s="507"/>
      <c r="C894" s="507"/>
      <c r="D894" s="507"/>
      <c r="E894" s="507"/>
      <c r="F894" s="507"/>
      <c r="G894" s="507"/>
      <c r="H894" s="506"/>
      <c r="I894" s="506"/>
      <c r="J894" s="506"/>
      <c r="K894" s="506"/>
      <c r="L894" s="506"/>
      <c r="M894" s="506"/>
      <c r="N894" s="506"/>
      <c r="O894" s="506"/>
      <c r="P894" s="557"/>
      <c r="Q894" s="506"/>
      <c r="R894" s="558"/>
      <c r="S894" s="506"/>
      <c r="T894" s="506"/>
      <c r="U894" s="506"/>
      <c r="V894" s="604"/>
      <c r="W894" s="506"/>
      <c r="X894" s="506"/>
      <c r="Y894" s="557"/>
      <c r="Z894" s="506"/>
      <c r="AA894" s="507"/>
      <c r="AB894" s="507"/>
      <c r="AC894" s="507"/>
      <c r="AD894" s="507"/>
      <c r="AE894" s="507"/>
      <c r="AF894" s="507"/>
      <c r="AG894" s="507"/>
      <c r="AH894" s="507"/>
      <c r="AI894" s="507"/>
      <c r="AJ894" s="507"/>
      <c r="AK894" s="507"/>
      <c r="AL894" s="507"/>
      <c r="AM894" s="507"/>
      <c r="AN894" s="507"/>
      <c r="AO894" s="507"/>
      <c r="AP894" s="507"/>
      <c r="AQ894" s="563"/>
      <c r="AR894" s="563"/>
      <c r="AS894" s="507"/>
      <c r="AT894" s="507"/>
      <c r="AU894" s="507"/>
      <c r="AV894" s="507"/>
      <c r="AW894" s="507"/>
      <c r="AX894" s="507"/>
      <c r="AY894" s="507"/>
      <c r="AZ894" s="507"/>
      <c r="BA894" s="507"/>
      <c r="BB894" s="507"/>
      <c r="BC894" s="507"/>
      <c r="BD894" s="507"/>
      <c r="BE894" s="507"/>
      <c r="BF894" s="507"/>
      <c r="BG894" s="507"/>
      <c r="BH894" s="507"/>
      <c r="BI894" s="507"/>
      <c r="BJ894" s="507"/>
      <c r="BK894" s="507"/>
      <c r="BL894" s="507"/>
      <c r="BM894" s="507"/>
    </row>
    <row r="895" spans="1:65" ht="27" customHeight="1" x14ac:dyDescent="0.2">
      <c r="A895" s="564"/>
      <c r="B895" s="507"/>
      <c r="C895" s="507"/>
      <c r="D895" s="507"/>
      <c r="E895" s="507"/>
      <c r="F895" s="507"/>
      <c r="G895" s="507"/>
      <c r="H895" s="506"/>
      <c r="I895" s="506"/>
      <c r="J895" s="506"/>
      <c r="K895" s="506"/>
      <c r="L895" s="506"/>
      <c r="M895" s="506"/>
      <c r="N895" s="506"/>
      <c r="O895" s="506"/>
      <c r="P895" s="557"/>
      <c r="Q895" s="506"/>
      <c r="R895" s="558"/>
      <c r="S895" s="506"/>
      <c r="T895" s="506"/>
      <c r="U895" s="506"/>
      <c r="V895" s="604"/>
      <c r="W895" s="506"/>
      <c r="X895" s="506"/>
      <c r="Y895" s="557"/>
      <c r="Z895" s="506"/>
      <c r="AA895" s="507"/>
      <c r="AB895" s="507"/>
      <c r="AC895" s="507"/>
      <c r="AD895" s="507"/>
      <c r="AE895" s="507"/>
      <c r="AF895" s="507"/>
      <c r="AG895" s="507"/>
      <c r="AH895" s="507"/>
      <c r="AI895" s="507"/>
      <c r="AJ895" s="507"/>
      <c r="AK895" s="507"/>
      <c r="AL895" s="507"/>
      <c r="AM895" s="507"/>
      <c r="AN895" s="507"/>
      <c r="AO895" s="507"/>
      <c r="AP895" s="507"/>
      <c r="AQ895" s="563"/>
      <c r="AR895" s="563"/>
      <c r="AS895" s="507"/>
      <c r="AT895" s="507"/>
      <c r="AU895" s="507"/>
      <c r="AV895" s="507"/>
      <c r="AW895" s="507"/>
      <c r="AX895" s="507"/>
      <c r="AY895" s="507"/>
      <c r="AZ895" s="507"/>
      <c r="BA895" s="507"/>
      <c r="BB895" s="507"/>
      <c r="BC895" s="507"/>
      <c r="BD895" s="507"/>
      <c r="BE895" s="507"/>
      <c r="BF895" s="507"/>
      <c r="BG895" s="507"/>
      <c r="BH895" s="507"/>
      <c r="BI895" s="507"/>
      <c r="BJ895" s="507"/>
      <c r="BK895" s="507"/>
      <c r="BL895" s="507"/>
      <c r="BM895" s="507"/>
    </row>
    <row r="896" spans="1:65" ht="27" customHeight="1" x14ac:dyDescent="0.2">
      <c r="A896" s="564"/>
      <c r="B896" s="507"/>
      <c r="C896" s="507"/>
      <c r="D896" s="507"/>
      <c r="E896" s="507"/>
      <c r="F896" s="507"/>
      <c r="G896" s="507"/>
      <c r="H896" s="506"/>
      <c r="I896" s="506"/>
      <c r="J896" s="506"/>
      <c r="K896" s="506"/>
      <c r="L896" s="506"/>
      <c r="M896" s="506"/>
      <c r="N896" s="506"/>
      <c r="O896" s="506"/>
      <c r="P896" s="557"/>
      <c r="Q896" s="506"/>
      <c r="R896" s="558"/>
      <c r="S896" s="506"/>
      <c r="T896" s="506"/>
      <c r="U896" s="506"/>
      <c r="V896" s="604"/>
      <c r="W896" s="506"/>
      <c r="X896" s="506"/>
      <c r="Y896" s="557"/>
      <c r="Z896" s="506"/>
      <c r="AA896" s="507"/>
      <c r="AB896" s="507"/>
      <c r="AC896" s="507"/>
      <c r="AD896" s="507"/>
      <c r="AE896" s="507"/>
      <c r="AF896" s="507"/>
      <c r="AG896" s="507"/>
      <c r="AH896" s="507"/>
      <c r="AI896" s="507"/>
      <c r="AJ896" s="507"/>
      <c r="AK896" s="507"/>
      <c r="AL896" s="507"/>
      <c r="AM896" s="507"/>
      <c r="AN896" s="507"/>
      <c r="AO896" s="507"/>
      <c r="AP896" s="507"/>
      <c r="AQ896" s="563"/>
      <c r="AR896" s="563"/>
      <c r="AS896" s="507"/>
      <c r="AT896" s="507"/>
      <c r="AU896" s="507"/>
      <c r="AV896" s="507"/>
      <c r="AW896" s="507"/>
      <c r="AX896" s="507"/>
      <c r="AY896" s="507"/>
      <c r="AZ896" s="507"/>
      <c r="BA896" s="507"/>
      <c r="BB896" s="507"/>
      <c r="BC896" s="507"/>
      <c r="BD896" s="507"/>
      <c r="BE896" s="507"/>
      <c r="BF896" s="507"/>
      <c r="BG896" s="507"/>
      <c r="BH896" s="507"/>
      <c r="BI896" s="507"/>
      <c r="BJ896" s="507"/>
      <c r="BK896" s="507"/>
      <c r="BL896" s="507"/>
      <c r="BM896" s="507"/>
    </row>
    <row r="897" spans="1:65" ht="27" customHeight="1" x14ac:dyDescent="0.2">
      <c r="A897" s="564"/>
      <c r="B897" s="507"/>
      <c r="C897" s="507"/>
      <c r="D897" s="507"/>
      <c r="E897" s="507"/>
      <c r="F897" s="507"/>
      <c r="G897" s="507"/>
      <c r="H897" s="506"/>
      <c r="I897" s="506"/>
      <c r="J897" s="506"/>
      <c r="K897" s="506"/>
      <c r="L897" s="506"/>
      <c r="M897" s="506"/>
      <c r="N897" s="506"/>
      <c r="O897" s="506"/>
      <c r="P897" s="557"/>
      <c r="Q897" s="506"/>
      <c r="R897" s="558"/>
      <c r="S897" s="506"/>
      <c r="T897" s="506"/>
      <c r="U897" s="506"/>
      <c r="V897" s="604"/>
      <c r="W897" s="506"/>
      <c r="X897" s="506"/>
      <c r="Y897" s="557"/>
      <c r="Z897" s="506"/>
      <c r="AA897" s="507"/>
      <c r="AB897" s="507"/>
      <c r="AC897" s="507"/>
      <c r="AD897" s="507"/>
      <c r="AE897" s="507"/>
      <c r="AF897" s="507"/>
      <c r="AG897" s="507"/>
      <c r="AH897" s="507"/>
      <c r="AI897" s="507"/>
      <c r="AJ897" s="507"/>
      <c r="AK897" s="507"/>
      <c r="AL897" s="507"/>
      <c r="AM897" s="507"/>
      <c r="AN897" s="507"/>
      <c r="AO897" s="507"/>
      <c r="AP897" s="507"/>
      <c r="AQ897" s="563"/>
      <c r="AR897" s="563"/>
      <c r="AS897" s="507"/>
      <c r="AT897" s="507"/>
      <c r="AU897" s="507"/>
      <c r="AV897" s="507"/>
      <c r="AW897" s="507"/>
      <c r="AX897" s="507"/>
      <c r="AY897" s="507"/>
      <c r="AZ897" s="507"/>
      <c r="BA897" s="507"/>
      <c r="BB897" s="507"/>
      <c r="BC897" s="507"/>
      <c r="BD897" s="507"/>
      <c r="BE897" s="507"/>
      <c r="BF897" s="507"/>
      <c r="BG897" s="507"/>
      <c r="BH897" s="507"/>
      <c r="BI897" s="507"/>
      <c r="BJ897" s="507"/>
      <c r="BK897" s="507"/>
      <c r="BL897" s="507"/>
      <c r="BM897" s="507"/>
    </row>
    <row r="898" spans="1:65" ht="27" customHeight="1" x14ac:dyDescent="0.2">
      <c r="A898" s="564"/>
      <c r="B898" s="507"/>
      <c r="C898" s="507"/>
      <c r="D898" s="507"/>
      <c r="E898" s="507"/>
      <c r="F898" s="507"/>
      <c r="G898" s="507"/>
      <c r="H898" s="506"/>
      <c r="I898" s="506"/>
      <c r="J898" s="506"/>
      <c r="K898" s="506"/>
      <c r="L898" s="506"/>
      <c r="M898" s="506"/>
      <c r="N898" s="506"/>
      <c r="O898" s="506"/>
      <c r="P898" s="557"/>
      <c r="Q898" s="506"/>
      <c r="R898" s="558"/>
      <c r="S898" s="506"/>
      <c r="T898" s="506"/>
      <c r="U898" s="506"/>
      <c r="V898" s="604"/>
      <c r="W898" s="506"/>
      <c r="X898" s="506"/>
      <c r="Y898" s="557"/>
      <c r="Z898" s="506"/>
      <c r="AA898" s="507"/>
      <c r="AB898" s="507"/>
      <c r="AC898" s="507"/>
      <c r="AD898" s="507"/>
      <c r="AE898" s="507"/>
      <c r="AF898" s="507"/>
      <c r="AG898" s="507"/>
      <c r="AH898" s="507"/>
      <c r="AI898" s="507"/>
      <c r="AJ898" s="507"/>
      <c r="AK898" s="507"/>
      <c r="AL898" s="507"/>
      <c r="AM898" s="507"/>
      <c r="AN898" s="507"/>
      <c r="AO898" s="507"/>
      <c r="AP898" s="507"/>
      <c r="AQ898" s="563"/>
      <c r="AR898" s="563"/>
      <c r="AS898" s="507"/>
      <c r="AT898" s="507"/>
      <c r="AU898" s="507"/>
      <c r="AV898" s="507"/>
      <c r="AW898" s="507"/>
      <c r="AX898" s="507"/>
      <c r="AY898" s="507"/>
      <c r="AZ898" s="507"/>
      <c r="BA898" s="507"/>
      <c r="BB898" s="507"/>
      <c r="BC898" s="507"/>
      <c r="BD898" s="507"/>
      <c r="BE898" s="507"/>
      <c r="BF898" s="507"/>
      <c r="BG898" s="507"/>
      <c r="BH898" s="507"/>
      <c r="BI898" s="507"/>
      <c r="BJ898" s="507"/>
      <c r="BK898" s="507"/>
      <c r="BL898" s="507"/>
      <c r="BM898" s="507"/>
    </row>
    <row r="899" spans="1:65" ht="27" customHeight="1" x14ac:dyDescent="0.2">
      <c r="A899" s="564"/>
      <c r="B899" s="507"/>
      <c r="C899" s="507"/>
      <c r="D899" s="507"/>
      <c r="E899" s="507"/>
      <c r="F899" s="507"/>
      <c r="G899" s="507"/>
      <c r="H899" s="506"/>
      <c r="I899" s="506"/>
      <c r="J899" s="506"/>
      <c r="K899" s="506"/>
      <c r="L899" s="506"/>
      <c r="M899" s="506"/>
      <c r="N899" s="506"/>
      <c r="O899" s="506"/>
      <c r="P899" s="557"/>
      <c r="Q899" s="506"/>
      <c r="R899" s="558"/>
      <c r="S899" s="506"/>
      <c r="T899" s="506"/>
      <c r="U899" s="506"/>
      <c r="V899" s="604"/>
      <c r="W899" s="506"/>
      <c r="X899" s="506"/>
      <c r="Y899" s="557"/>
      <c r="Z899" s="506"/>
      <c r="AA899" s="507"/>
      <c r="AB899" s="507"/>
      <c r="AC899" s="507"/>
      <c r="AD899" s="507"/>
      <c r="AE899" s="507"/>
      <c r="AF899" s="507"/>
      <c r="AG899" s="507"/>
      <c r="AH899" s="507"/>
      <c r="AI899" s="507"/>
      <c r="AJ899" s="507"/>
      <c r="AK899" s="507"/>
      <c r="AL899" s="507"/>
      <c r="AM899" s="507"/>
      <c r="AN899" s="507"/>
      <c r="AO899" s="507"/>
      <c r="AP899" s="507"/>
      <c r="AQ899" s="563"/>
      <c r="AR899" s="563"/>
      <c r="AS899" s="507"/>
      <c r="AT899" s="507"/>
      <c r="AU899" s="507"/>
      <c r="AV899" s="507"/>
      <c r="AW899" s="507"/>
      <c r="AX899" s="507"/>
      <c r="AY899" s="507"/>
      <c r="AZ899" s="507"/>
      <c r="BA899" s="507"/>
      <c r="BB899" s="507"/>
      <c r="BC899" s="507"/>
      <c r="BD899" s="507"/>
      <c r="BE899" s="507"/>
      <c r="BF899" s="507"/>
      <c r="BG899" s="507"/>
      <c r="BH899" s="507"/>
      <c r="BI899" s="507"/>
      <c r="BJ899" s="507"/>
      <c r="BK899" s="507"/>
      <c r="BL899" s="507"/>
      <c r="BM899" s="507"/>
    </row>
    <row r="900" spans="1:65" ht="27" customHeight="1" x14ac:dyDescent="0.2">
      <c r="A900" s="564"/>
      <c r="B900" s="507"/>
      <c r="C900" s="507"/>
      <c r="D900" s="507"/>
      <c r="E900" s="507"/>
      <c r="F900" s="507"/>
      <c r="G900" s="507"/>
      <c r="H900" s="506"/>
      <c r="I900" s="506"/>
      <c r="J900" s="506"/>
      <c r="K900" s="506"/>
      <c r="L900" s="506"/>
      <c r="M900" s="506"/>
      <c r="N900" s="506"/>
      <c r="O900" s="506"/>
      <c r="P900" s="557"/>
      <c r="Q900" s="506"/>
      <c r="R900" s="558"/>
      <c r="S900" s="506"/>
      <c r="T900" s="506"/>
      <c r="U900" s="506"/>
      <c r="V900" s="604"/>
      <c r="W900" s="506"/>
      <c r="X900" s="506"/>
      <c r="Y900" s="557"/>
      <c r="Z900" s="506"/>
      <c r="AA900" s="507"/>
      <c r="AB900" s="507"/>
      <c r="AC900" s="507"/>
      <c r="AD900" s="507"/>
      <c r="AE900" s="507"/>
      <c r="AF900" s="507"/>
      <c r="AG900" s="507"/>
      <c r="AH900" s="507"/>
      <c r="AI900" s="507"/>
      <c r="AJ900" s="507"/>
      <c r="AK900" s="507"/>
      <c r="AL900" s="507"/>
      <c r="AM900" s="507"/>
      <c r="AN900" s="507"/>
      <c r="AO900" s="507"/>
      <c r="AP900" s="507"/>
      <c r="AQ900" s="563"/>
      <c r="AR900" s="563"/>
      <c r="AS900" s="507"/>
      <c r="AT900" s="507"/>
      <c r="AU900" s="507"/>
      <c r="AV900" s="507"/>
      <c r="AW900" s="507"/>
      <c r="AX900" s="507"/>
      <c r="AY900" s="507"/>
      <c r="AZ900" s="507"/>
      <c r="BA900" s="507"/>
      <c r="BB900" s="507"/>
      <c r="BC900" s="507"/>
      <c r="BD900" s="507"/>
      <c r="BE900" s="507"/>
      <c r="BF900" s="507"/>
      <c r="BG900" s="507"/>
      <c r="BH900" s="507"/>
      <c r="BI900" s="507"/>
      <c r="BJ900" s="507"/>
      <c r="BK900" s="507"/>
      <c r="BL900" s="507"/>
      <c r="BM900" s="507"/>
    </row>
    <row r="901" spans="1:65" ht="27" customHeight="1" x14ac:dyDescent="0.2">
      <c r="A901" s="564"/>
      <c r="B901" s="507"/>
      <c r="C901" s="507"/>
      <c r="D901" s="507"/>
      <c r="E901" s="507"/>
      <c r="F901" s="507"/>
      <c r="G901" s="507"/>
      <c r="H901" s="506"/>
      <c r="I901" s="506"/>
      <c r="J901" s="506"/>
      <c r="K901" s="506"/>
      <c r="L901" s="506"/>
      <c r="M901" s="506"/>
      <c r="N901" s="506"/>
      <c r="O901" s="506"/>
      <c r="P901" s="557"/>
      <c r="Q901" s="506"/>
      <c r="R901" s="558"/>
      <c r="S901" s="506"/>
      <c r="T901" s="506"/>
      <c r="U901" s="506"/>
      <c r="V901" s="604"/>
      <c r="W901" s="506"/>
      <c r="X901" s="506"/>
      <c r="Y901" s="557"/>
      <c r="Z901" s="506"/>
      <c r="AA901" s="507"/>
      <c r="AB901" s="507"/>
      <c r="AC901" s="507"/>
      <c r="AD901" s="507"/>
      <c r="AE901" s="507"/>
      <c r="AF901" s="507"/>
      <c r="AG901" s="507"/>
      <c r="AH901" s="507"/>
      <c r="AI901" s="507"/>
      <c r="AJ901" s="507"/>
      <c r="AK901" s="507"/>
      <c r="AL901" s="507"/>
      <c r="AM901" s="507"/>
      <c r="AN901" s="507"/>
      <c r="AO901" s="507"/>
      <c r="AP901" s="507"/>
      <c r="AQ901" s="563"/>
      <c r="AR901" s="563"/>
      <c r="AS901" s="507"/>
      <c r="AT901" s="507"/>
      <c r="AU901" s="507"/>
      <c r="AV901" s="507"/>
      <c r="AW901" s="507"/>
      <c r="AX901" s="507"/>
      <c r="AY901" s="507"/>
      <c r="AZ901" s="507"/>
      <c r="BA901" s="507"/>
      <c r="BB901" s="507"/>
      <c r="BC901" s="507"/>
      <c r="BD901" s="507"/>
      <c r="BE901" s="507"/>
      <c r="BF901" s="507"/>
      <c r="BG901" s="507"/>
      <c r="BH901" s="507"/>
      <c r="BI901" s="507"/>
      <c r="BJ901" s="507"/>
      <c r="BK901" s="507"/>
      <c r="BL901" s="507"/>
      <c r="BM901" s="507"/>
    </row>
    <row r="902" spans="1:65" ht="27" customHeight="1" x14ac:dyDescent="0.2">
      <c r="A902" s="564"/>
      <c r="B902" s="507"/>
      <c r="C902" s="507"/>
      <c r="D902" s="507"/>
      <c r="E902" s="507"/>
      <c r="F902" s="507"/>
      <c r="G902" s="507"/>
      <c r="H902" s="506"/>
      <c r="I902" s="506"/>
      <c r="J902" s="506"/>
      <c r="K902" s="506"/>
      <c r="L902" s="506"/>
      <c r="M902" s="506"/>
      <c r="N902" s="506"/>
      <c r="O902" s="506"/>
      <c r="P902" s="557"/>
      <c r="Q902" s="506"/>
      <c r="R902" s="558"/>
      <c r="S902" s="506"/>
      <c r="T902" s="506"/>
      <c r="U902" s="506"/>
      <c r="V902" s="604"/>
      <c r="W902" s="506"/>
      <c r="X902" s="506"/>
      <c r="Y902" s="557"/>
      <c r="Z902" s="506"/>
      <c r="AA902" s="507"/>
      <c r="AB902" s="507"/>
      <c r="AC902" s="507"/>
      <c r="AD902" s="507"/>
      <c r="AE902" s="507"/>
      <c r="AF902" s="507"/>
      <c r="AG902" s="507"/>
      <c r="AH902" s="507"/>
      <c r="AI902" s="507"/>
      <c r="AJ902" s="507"/>
      <c r="AK902" s="507"/>
      <c r="AL902" s="507"/>
      <c r="AM902" s="507"/>
      <c r="AN902" s="507"/>
      <c r="AO902" s="507"/>
      <c r="AP902" s="507"/>
      <c r="AQ902" s="563"/>
      <c r="AR902" s="563"/>
      <c r="AS902" s="507"/>
      <c r="AT902" s="507"/>
      <c r="AU902" s="507"/>
      <c r="AV902" s="507"/>
      <c r="AW902" s="507"/>
      <c r="AX902" s="507"/>
      <c r="AY902" s="507"/>
      <c r="AZ902" s="507"/>
      <c r="BA902" s="507"/>
      <c r="BB902" s="507"/>
      <c r="BC902" s="507"/>
      <c r="BD902" s="507"/>
      <c r="BE902" s="507"/>
      <c r="BF902" s="507"/>
      <c r="BG902" s="507"/>
      <c r="BH902" s="507"/>
      <c r="BI902" s="507"/>
      <c r="BJ902" s="507"/>
      <c r="BK902" s="507"/>
      <c r="BL902" s="507"/>
      <c r="BM902" s="507"/>
    </row>
    <row r="903" spans="1:65" ht="27" customHeight="1" x14ac:dyDescent="0.2">
      <c r="A903" s="564"/>
      <c r="B903" s="507"/>
      <c r="C903" s="507"/>
      <c r="D903" s="507"/>
      <c r="E903" s="507"/>
      <c r="F903" s="507"/>
      <c r="G903" s="507"/>
      <c r="H903" s="506"/>
      <c r="I903" s="506"/>
      <c r="J903" s="506"/>
      <c r="K903" s="506"/>
      <c r="L903" s="506"/>
      <c r="M903" s="506"/>
      <c r="N903" s="506"/>
      <c r="O903" s="506"/>
      <c r="P903" s="557"/>
      <c r="Q903" s="506"/>
      <c r="R903" s="558"/>
      <c r="S903" s="506"/>
      <c r="T903" s="506"/>
      <c r="U903" s="506"/>
      <c r="V903" s="604"/>
      <c r="W903" s="506"/>
      <c r="X903" s="506"/>
      <c r="Y903" s="557"/>
      <c r="Z903" s="506"/>
      <c r="AA903" s="507"/>
      <c r="AB903" s="507"/>
      <c r="AC903" s="507"/>
      <c r="AD903" s="507"/>
      <c r="AE903" s="507"/>
      <c r="AF903" s="507"/>
      <c r="AG903" s="507"/>
      <c r="AH903" s="507"/>
      <c r="AI903" s="507"/>
      <c r="AJ903" s="507"/>
      <c r="AK903" s="507"/>
      <c r="AL903" s="507"/>
      <c r="AM903" s="507"/>
      <c r="AN903" s="507"/>
      <c r="AO903" s="507"/>
      <c r="AP903" s="507"/>
      <c r="AQ903" s="563"/>
      <c r="AR903" s="563"/>
      <c r="AS903" s="507"/>
      <c r="AT903" s="507"/>
      <c r="AU903" s="507"/>
      <c r="AV903" s="507"/>
      <c r="AW903" s="507"/>
      <c r="AX903" s="507"/>
      <c r="AY903" s="507"/>
      <c r="AZ903" s="507"/>
      <c r="BA903" s="507"/>
      <c r="BB903" s="507"/>
      <c r="BC903" s="507"/>
      <c r="BD903" s="507"/>
      <c r="BE903" s="507"/>
      <c r="BF903" s="507"/>
      <c r="BG903" s="507"/>
      <c r="BH903" s="507"/>
      <c r="BI903" s="507"/>
      <c r="BJ903" s="507"/>
      <c r="BK903" s="507"/>
      <c r="BL903" s="507"/>
      <c r="BM903" s="507"/>
    </row>
    <row r="904" spans="1:65" ht="27" customHeight="1" x14ac:dyDescent="0.2">
      <c r="A904" s="564"/>
      <c r="B904" s="507"/>
      <c r="C904" s="507"/>
      <c r="D904" s="507"/>
      <c r="E904" s="507"/>
      <c r="F904" s="507"/>
      <c r="G904" s="507"/>
      <c r="H904" s="506"/>
      <c r="I904" s="506"/>
      <c r="J904" s="506"/>
      <c r="K904" s="506"/>
      <c r="L904" s="506"/>
      <c r="M904" s="506"/>
      <c r="N904" s="506"/>
      <c r="O904" s="506"/>
      <c r="P904" s="557"/>
      <c r="Q904" s="506"/>
      <c r="R904" s="558"/>
      <c r="S904" s="506"/>
      <c r="T904" s="506"/>
      <c r="U904" s="506"/>
      <c r="V904" s="604"/>
      <c r="W904" s="506"/>
      <c r="X904" s="506"/>
      <c r="Y904" s="557"/>
      <c r="Z904" s="506"/>
      <c r="AA904" s="507"/>
      <c r="AB904" s="507"/>
      <c r="AC904" s="507"/>
      <c r="AD904" s="507"/>
      <c r="AE904" s="507"/>
      <c r="AF904" s="507"/>
      <c r="AG904" s="507"/>
      <c r="AH904" s="507"/>
      <c r="AI904" s="507"/>
      <c r="AJ904" s="507"/>
      <c r="AK904" s="507"/>
      <c r="AL904" s="507"/>
      <c r="AM904" s="507"/>
      <c r="AN904" s="507"/>
      <c r="AO904" s="507"/>
      <c r="AP904" s="507"/>
      <c r="AQ904" s="563"/>
      <c r="AR904" s="563"/>
      <c r="AS904" s="507"/>
      <c r="AT904" s="507"/>
      <c r="AU904" s="507"/>
      <c r="AV904" s="507"/>
      <c r="AW904" s="507"/>
      <c r="AX904" s="507"/>
      <c r="AY904" s="507"/>
      <c r="AZ904" s="507"/>
      <c r="BA904" s="507"/>
      <c r="BB904" s="507"/>
      <c r="BC904" s="507"/>
      <c r="BD904" s="507"/>
      <c r="BE904" s="507"/>
      <c r="BF904" s="507"/>
      <c r="BG904" s="507"/>
      <c r="BH904" s="507"/>
      <c r="BI904" s="507"/>
      <c r="BJ904" s="507"/>
      <c r="BK904" s="507"/>
      <c r="BL904" s="507"/>
      <c r="BM904" s="507"/>
    </row>
    <row r="905" spans="1:65" ht="27" customHeight="1" x14ac:dyDescent="0.2">
      <c r="A905" s="564"/>
      <c r="B905" s="507"/>
      <c r="C905" s="507"/>
      <c r="D905" s="507"/>
      <c r="E905" s="507"/>
      <c r="F905" s="507"/>
      <c r="G905" s="507"/>
      <c r="H905" s="506"/>
      <c r="I905" s="506"/>
      <c r="J905" s="506"/>
      <c r="K905" s="506"/>
      <c r="L905" s="506"/>
      <c r="M905" s="506"/>
      <c r="N905" s="506"/>
      <c r="O905" s="506"/>
      <c r="P905" s="557"/>
      <c r="Q905" s="506"/>
      <c r="R905" s="558"/>
      <c r="S905" s="506"/>
      <c r="T905" s="506"/>
      <c r="U905" s="506"/>
      <c r="V905" s="604"/>
      <c r="W905" s="506"/>
      <c r="X905" s="506"/>
      <c r="Y905" s="557"/>
      <c r="Z905" s="506"/>
      <c r="AA905" s="507"/>
      <c r="AB905" s="507"/>
      <c r="AC905" s="507"/>
      <c r="AD905" s="507"/>
      <c r="AE905" s="507"/>
      <c r="AF905" s="507"/>
      <c r="AG905" s="507"/>
      <c r="AH905" s="507"/>
      <c r="AI905" s="507"/>
      <c r="AJ905" s="507"/>
      <c r="AK905" s="507"/>
      <c r="AL905" s="507"/>
      <c r="AM905" s="507"/>
      <c r="AN905" s="507"/>
      <c r="AO905" s="507"/>
      <c r="AP905" s="507"/>
      <c r="AQ905" s="563"/>
      <c r="AR905" s="563"/>
      <c r="AS905" s="507"/>
      <c r="AT905" s="507"/>
      <c r="AU905" s="507"/>
      <c r="AV905" s="507"/>
      <c r="AW905" s="507"/>
      <c r="AX905" s="507"/>
      <c r="AY905" s="507"/>
      <c r="AZ905" s="507"/>
      <c r="BA905" s="507"/>
      <c r="BB905" s="507"/>
      <c r="BC905" s="507"/>
      <c r="BD905" s="507"/>
      <c r="BE905" s="507"/>
      <c r="BF905" s="507"/>
      <c r="BG905" s="507"/>
      <c r="BH905" s="507"/>
      <c r="BI905" s="507"/>
      <c r="BJ905" s="507"/>
      <c r="BK905" s="507"/>
      <c r="BL905" s="507"/>
      <c r="BM905" s="507"/>
    </row>
    <row r="906" spans="1:65" ht="27" customHeight="1" x14ac:dyDescent="0.2">
      <c r="A906" s="564"/>
      <c r="B906" s="507"/>
      <c r="C906" s="507"/>
      <c r="D906" s="507"/>
      <c r="E906" s="507"/>
      <c r="F906" s="507"/>
      <c r="G906" s="507"/>
      <c r="H906" s="506"/>
      <c r="I906" s="506"/>
      <c r="J906" s="506"/>
      <c r="K906" s="506"/>
      <c r="L906" s="506"/>
      <c r="M906" s="506"/>
      <c r="N906" s="506"/>
      <c r="O906" s="506"/>
      <c r="P906" s="557"/>
      <c r="Q906" s="506"/>
      <c r="R906" s="558"/>
      <c r="S906" s="506"/>
      <c r="T906" s="506"/>
      <c r="U906" s="506"/>
      <c r="V906" s="604"/>
      <c r="W906" s="506"/>
      <c r="X906" s="506"/>
      <c r="Y906" s="557"/>
      <c r="Z906" s="506"/>
      <c r="AA906" s="507"/>
      <c r="AB906" s="507"/>
      <c r="AC906" s="507"/>
      <c r="AD906" s="507"/>
      <c r="AE906" s="507"/>
      <c r="AF906" s="507"/>
      <c r="AG906" s="507"/>
      <c r="AH906" s="507"/>
      <c r="AI906" s="507"/>
      <c r="AJ906" s="507"/>
      <c r="AK906" s="507"/>
      <c r="AL906" s="507"/>
      <c r="AM906" s="507"/>
      <c r="AN906" s="507"/>
      <c r="AO906" s="507"/>
      <c r="AP906" s="507"/>
      <c r="AQ906" s="563"/>
      <c r="AR906" s="563"/>
      <c r="AS906" s="507"/>
      <c r="AT906" s="507"/>
      <c r="AU906" s="507"/>
      <c r="AV906" s="507"/>
      <c r="AW906" s="507"/>
      <c r="AX906" s="507"/>
      <c r="AY906" s="507"/>
      <c r="AZ906" s="507"/>
      <c r="BA906" s="507"/>
      <c r="BB906" s="507"/>
      <c r="BC906" s="507"/>
      <c r="BD906" s="507"/>
      <c r="BE906" s="507"/>
      <c r="BF906" s="507"/>
      <c r="BG906" s="507"/>
      <c r="BH906" s="507"/>
      <c r="BI906" s="507"/>
      <c r="BJ906" s="507"/>
      <c r="BK906" s="507"/>
      <c r="BL906" s="507"/>
      <c r="BM906" s="507"/>
    </row>
    <row r="907" spans="1:65" ht="27" customHeight="1" x14ac:dyDescent="0.2">
      <c r="A907" s="564"/>
      <c r="B907" s="507"/>
      <c r="C907" s="507"/>
      <c r="D907" s="507"/>
      <c r="E907" s="507"/>
      <c r="F907" s="507"/>
      <c r="G907" s="507"/>
      <c r="H907" s="506"/>
      <c r="I907" s="506"/>
      <c r="J907" s="506"/>
      <c r="K907" s="506"/>
      <c r="L907" s="506"/>
      <c r="M907" s="506"/>
      <c r="N907" s="506"/>
      <c r="O907" s="506"/>
      <c r="P907" s="557"/>
      <c r="Q907" s="506"/>
      <c r="R907" s="558"/>
      <c r="S907" s="506"/>
      <c r="T907" s="506"/>
      <c r="U907" s="506"/>
      <c r="V907" s="604"/>
      <c r="W907" s="506"/>
      <c r="X907" s="506"/>
      <c r="Y907" s="557"/>
      <c r="Z907" s="506"/>
      <c r="AA907" s="507"/>
      <c r="AB907" s="507"/>
      <c r="AC907" s="507"/>
      <c r="AD907" s="507"/>
      <c r="AE907" s="507"/>
      <c r="AF907" s="507"/>
      <c r="AG907" s="507"/>
      <c r="AH907" s="507"/>
      <c r="AI907" s="507"/>
      <c r="AJ907" s="507"/>
      <c r="AK907" s="507"/>
      <c r="AL907" s="507"/>
      <c r="AM907" s="507"/>
      <c r="AN907" s="507"/>
      <c r="AO907" s="507"/>
      <c r="AP907" s="507"/>
      <c r="AQ907" s="563"/>
      <c r="AR907" s="563"/>
      <c r="AS907" s="507"/>
      <c r="AT907" s="507"/>
      <c r="AU907" s="507"/>
      <c r="AV907" s="507"/>
      <c r="AW907" s="507"/>
      <c r="AX907" s="507"/>
      <c r="AY907" s="507"/>
      <c r="AZ907" s="507"/>
      <c r="BA907" s="507"/>
      <c r="BB907" s="507"/>
      <c r="BC907" s="507"/>
      <c r="BD907" s="507"/>
      <c r="BE907" s="507"/>
      <c r="BF907" s="507"/>
      <c r="BG907" s="507"/>
      <c r="BH907" s="507"/>
      <c r="BI907" s="507"/>
      <c r="BJ907" s="507"/>
      <c r="BK907" s="507"/>
      <c r="BL907" s="507"/>
      <c r="BM907" s="507"/>
    </row>
    <row r="908" spans="1:65" ht="27" customHeight="1" x14ac:dyDescent="0.2">
      <c r="A908" s="564"/>
      <c r="B908" s="507"/>
      <c r="C908" s="507"/>
      <c r="D908" s="507"/>
      <c r="E908" s="507"/>
      <c r="F908" s="507"/>
      <c r="G908" s="507"/>
      <c r="H908" s="506"/>
      <c r="I908" s="506"/>
      <c r="J908" s="506"/>
      <c r="K908" s="506"/>
      <c r="L908" s="506"/>
      <c r="M908" s="506"/>
      <c r="N908" s="506"/>
      <c r="O908" s="506"/>
      <c r="P908" s="557"/>
      <c r="Q908" s="506"/>
      <c r="R908" s="558"/>
      <c r="S908" s="506"/>
      <c r="T908" s="506"/>
      <c r="U908" s="506"/>
      <c r="V908" s="604"/>
      <c r="W908" s="506"/>
      <c r="X908" s="506"/>
      <c r="Y908" s="557"/>
      <c r="Z908" s="506"/>
      <c r="AA908" s="507"/>
      <c r="AB908" s="507"/>
      <c r="AC908" s="507"/>
      <c r="AD908" s="507"/>
      <c r="AE908" s="507"/>
      <c r="AF908" s="507"/>
      <c r="AG908" s="507"/>
      <c r="AH908" s="507"/>
      <c r="AI908" s="507"/>
      <c r="AJ908" s="507"/>
      <c r="AK908" s="507"/>
      <c r="AL908" s="507"/>
      <c r="AM908" s="507"/>
      <c r="AN908" s="507"/>
      <c r="AO908" s="507"/>
      <c r="AP908" s="507"/>
      <c r="AQ908" s="563"/>
      <c r="AR908" s="563"/>
      <c r="AS908" s="507"/>
      <c r="AT908" s="507"/>
      <c r="AU908" s="507"/>
      <c r="AV908" s="507"/>
      <c r="AW908" s="507"/>
      <c r="AX908" s="507"/>
      <c r="AY908" s="507"/>
      <c r="AZ908" s="507"/>
      <c r="BA908" s="507"/>
      <c r="BB908" s="507"/>
      <c r="BC908" s="507"/>
      <c r="BD908" s="507"/>
      <c r="BE908" s="507"/>
      <c r="BF908" s="507"/>
      <c r="BG908" s="507"/>
      <c r="BH908" s="507"/>
      <c r="BI908" s="507"/>
      <c r="BJ908" s="507"/>
      <c r="BK908" s="507"/>
      <c r="BL908" s="507"/>
      <c r="BM908" s="507"/>
    </row>
    <row r="909" spans="1:65" ht="27" customHeight="1" x14ac:dyDescent="0.2">
      <c r="A909" s="564"/>
      <c r="B909" s="507"/>
      <c r="C909" s="507"/>
      <c r="D909" s="507"/>
      <c r="E909" s="507"/>
      <c r="F909" s="507"/>
      <c r="G909" s="507"/>
      <c r="H909" s="506"/>
      <c r="I909" s="506"/>
      <c r="J909" s="506"/>
      <c r="K909" s="506"/>
      <c r="L909" s="506"/>
      <c r="M909" s="506"/>
      <c r="N909" s="506"/>
      <c r="O909" s="506"/>
      <c r="P909" s="557"/>
      <c r="Q909" s="506"/>
      <c r="R909" s="558"/>
      <c r="S909" s="506"/>
      <c r="T909" s="506"/>
      <c r="U909" s="506"/>
      <c r="V909" s="604"/>
      <c r="W909" s="506"/>
      <c r="X909" s="506"/>
      <c r="Y909" s="557"/>
      <c r="Z909" s="506"/>
      <c r="AA909" s="507"/>
      <c r="AB909" s="507"/>
      <c r="AC909" s="507"/>
      <c r="AD909" s="507"/>
      <c r="AE909" s="507"/>
      <c r="AF909" s="507"/>
      <c r="AG909" s="507"/>
      <c r="AH909" s="507"/>
      <c r="AI909" s="507"/>
      <c r="AJ909" s="507"/>
      <c r="AK909" s="507"/>
      <c r="AL909" s="507"/>
      <c r="AM909" s="507"/>
      <c r="AN909" s="507"/>
      <c r="AO909" s="507"/>
      <c r="AP909" s="507"/>
      <c r="AQ909" s="563"/>
      <c r="AR909" s="563"/>
      <c r="AS909" s="507"/>
      <c r="AT909" s="507"/>
      <c r="AU909" s="507"/>
      <c r="AV909" s="507"/>
      <c r="AW909" s="507"/>
      <c r="AX909" s="507"/>
      <c r="AY909" s="507"/>
      <c r="AZ909" s="507"/>
      <c r="BA909" s="507"/>
      <c r="BB909" s="507"/>
      <c r="BC909" s="507"/>
      <c r="BD909" s="507"/>
      <c r="BE909" s="507"/>
      <c r="BF909" s="507"/>
      <c r="BG909" s="507"/>
      <c r="BH909" s="507"/>
      <c r="BI909" s="507"/>
      <c r="BJ909" s="507"/>
      <c r="BK909" s="507"/>
      <c r="BL909" s="507"/>
      <c r="BM909" s="507"/>
    </row>
    <row r="910" spans="1:65" ht="27" customHeight="1" x14ac:dyDescent="0.2">
      <c r="A910" s="564"/>
      <c r="B910" s="507"/>
      <c r="C910" s="507"/>
      <c r="D910" s="507"/>
      <c r="E910" s="507"/>
      <c r="F910" s="507"/>
      <c r="G910" s="507"/>
      <c r="H910" s="506"/>
      <c r="I910" s="506"/>
      <c r="J910" s="506"/>
      <c r="K910" s="506"/>
      <c r="L910" s="506"/>
      <c r="M910" s="506"/>
      <c r="N910" s="506"/>
      <c r="O910" s="506"/>
      <c r="P910" s="557"/>
      <c r="Q910" s="506"/>
      <c r="R910" s="558"/>
      <c r="S910" s="506"/>
      <c r="T910" s="506"/>
      <c r="U910" s="506"/>
      <c r="V910" s="604"/>
      <c r="W910" s="506"/>
      <c r="X910" s="506"/>
      <c r="Y910" s="557"/>
      <c r="Z910" s="506"/>
      <c r="AA910" s="507"/>
      <c r="AB910" s="507"/>
      <c r="AC910" s="507"/>
      <c r="AD910" s="507"/>
      <c r="AE910" s="507"/>
      <c r="AF910" s="507"/>
      <c r="AG910" s="507"/>
      <c r="AH910" s="507"/>
      <c r="AI910" s="507"/>
      <c r="AJ910" s="507"/>
      <c r="AK910" s="507"/>
      <c r="AL910" s="507"/>
      <c r="AM910" s="507"/>
      <c r="AN910" s="507"/>
      <c r="AO910" s="507"/>
      <c r="AP910" s="507"/>
      <c r="AQ910" s="563"/>
      <c r="AR910" s="563"/>
      <c r="AS910" s="507"/>
      <c r="AT910" s="507"/>
      <c r="AU910" s="507"/>
      <c r="AV910" s="507"/>
      <c r="AW910" s="507"/>
      <c r="AX910" s="507"/>
      <c r="AY910" s="507"/>
      <c r="AZ910" s="507"/>
      <c r="BA910" s="507"/>
      <c r="BB910" s="507"/>
      <c r="BC910" s="507"/>
      <c r="BD910" s="507"/>
      <c r="BE910" s="507"/>
      <c r="BF910" s="507"/>
      <c r="BG910" s="507"/>
      <c r="BH910" s="507"/>
      <c r="BI910" s="507"/>
      <c r="BJ910" s="507"/>
      <c r="BK910" s="507"/>
      <c r="BL910" s="507"/>
      <c r="BM910" s="507"/>
    </row>
    <row r="911" spans="1:65" ht="27" customHeight="1" x14ac:dyDescent="0.2">
      <c r="A911" s="564"/>
      <c r="B911" s="507"/>
      <c r="C911" s="507"/>
      <c r="D911" s="507"/>
      <c r="E911" s="507"/>
      <c r="F911" s="507"/>
      <c r="G911" s="507"/>
      <c r="H911" s="506"/>
      <c r="I911" s="506"/>
      <c r="J911" s="506"/>
      <c r="K911" s="506"/>
      <c r="L911" s="506"/>
      <c r="M911" s="506"/>
      <c r="N911" s="506"/>
      <c r="O911" s="506"/>
      <c r="P911" s="557"/>
      <c r="Q911" s="506"/>
      <c r="R911" s="558"/>
      <c r="S911" s="506"/>
      <c r="T911" s="506"/>
      <c r="U911" s="506"/>
      <c r="V911" s="604"/>
      <c r="W911" s="506"/>
      <c r="X911" s="506"/>
      <c r="Y911" s="557"/>
      <c r="Z911" s="506"/>
      <c r="AA911" s="507"/>
      <c r="AB911" s="507"/>
      <c r="AC911" s="507"/>
      <c r="AD911" s="507"/>
      <c r="AE911" s="507"/>
      <c r="AF911" s="507"/>
      <c r="AG911" s="507"/>
      <c r="AH911" s="507"/>
      <c r="AI911" s="507"/>
      <c r="AJ911" s="507"/>
      <c r="AK911" s="507"/>
      <c r="AL911" s="507"/>
      <c r="AM911" s="507"/>
      <c r="AN911" s="507"/>
      <c r="AO911" s="507"/>
      <c r="AP911" s="507"/>
      <c r="AQ911" s="563"/>
      <c r="AR911" s="563"/>
      <c r="AS911" s="507"/>
      <c r="AT911" s="507"/>
      <c r="AU911" s="507"/>
      <c r="AV911" s="507"/>
      <c r="AW911" s="507"/>
      <c r="AX911" s="507"/>
      <c r="AY911" s="507"/>
      <c r="AZ911" s="507"/>
      <c r="BA911" s="507"/>
      <c r="BB911" s="507"/>
      <c r="BC911" s="507"/>
      <c r="BD911" s="507"/>
      <c r="BE911" s="507"/>
      <c r="BF911" s="507"/>
      <c r="BG911" s="507"/>
      <c r="BH911" s="507"/>
      <c r="BI911" s="507"/>
      <c r="BJ911" s="507"/>
      <c r="BK911" s="507"/>
      <c r="BL911" s="507"/>
      <c r="BM911" s="507"/>
    </row>
    <row r="912" spans="1:65" ht="27" customHeight="1" x14ac:dyDescent="0.2">
      <c r="A912" s="564"/>
      <c r="B912" s="507"/>
      <c r="C912" s="507"/>
      <c r="D912" s="507"/>
      <c r="E912" s="507"/>
      <c r="F912" s="507"/>
      <c r="G912" s="507"/>
      <c r="H912" s="506"/>
      <c r="I912" s="506"/>
      <c r="J912" s="506"/>
      <c r="K912" s="506"/>
      <c r="L912" s="506"/>
      <c r="M912" s="506"/>
      <c r="N912" s="506"/>
      <c r="O912" s="506"/>
      <c r="P912" s="557"/>
      <c r="Q912" s="506"/>
      <c r="R912" s="558"/>
      <c r="S912" s="506"/>
      <c r="T912" s="506"/>
      <c r="U912" s="506"/>
      <c r="V912" s="604"/>
      <c r="W912" s="506"/>
      <c r="X912" s="506"/>
      <c r="Y912" s="557"/>
      <c r="Z912" s="506"/>
      <c r="AA912" s="507"/>
      <c r="AB912" s="507"/>
      <c r="AC912" s="507"/>
      <c r="AD912" s="507"/>
      <c r="AE912" s="507"/>
      <c r="AF912" s="507"/>
      <c r="AG912" s="507"/>
      <c r="AH912" s="507"/>
      <c r="AI912" s="507"/>
      <c r="AJ912" s="507"/>
      <c r="AK912" s="507"/>
      <c r="AL912" s="507"/>
      <c r="AM912" s="507"/>
      <c r="AN912" s="507"/>
      <c r="AO912" s="507"/>
      <c r="AP912" s="507"/>
      <c r="AQ912" s="563"/>
      <c r="AR912" s="563"/>
      <c r="AS912" s="507"/>
      <c r="AT912" s="507"/>
      <c r="AU912" s="507"/>
      <c r="AV912" s="507"/>
      <c r="AW912" s="507"/>
      <c r="AX912" s="507"/>
      <c r="AY912" s="507"/>
      <c r="AZ912" s="507"/>
      <c r="BA912" s="507"/>
      <c r="BB912" s="507"/>
      <c r="BC912" s="507"/>
      <c r="BD912" s="507"/>
      <c r="BE912" s="507"/>
      <c r="BF912" s="507"/>
      <c r="BG912" s="507"/>
      <c r="BH912" s="507"/>
      <c r="BI912" s="507"/>
      <c r="BJ912" s="507"/>
      <c r="BK912" s="507"/>
      <c r="BL912" s="507"/>
      <c r="BM912" s="507"/>
    </row>
    <row r="913" spans="1:65" ht="27" customHeight="1" x14ac:dyDescent="0.2">
      <c r="A913" s="564"/>
      <c r="B913" s="507"/>
      <c r="C913" s="507"/>
      <c r="D913" s="507"/>
      <c r="E913" s="507"/>
      <c r="F913" s="507"/>
      <c r="G913" s="507"/>
      <c r="H913" s="506"/>
      <c r="I913" s="506"/>
      <c r="J913" s="506"/>
      <c r="K913" s="506"/>
      <c r="L913" s="506"/>
      <c r="M913" s="506"/>
      <c r="N913" s="506"/>
      <c r="O913" s="506"/>
      <c r="P913" s="557"/>
      <c r="Q913" s="506"/>
      <c r="R913" s="558"/>
      <c r="S913" s="506"/>
      <c r="T913" s="506"/>
      <c r="U913" s="506"/>
      <c r="V913" s="604"/>
      <c r="W913" s="506"/>
      <c r="X913" s="506"/>
      <c r="Y913" s="557"/>
      <c r="Z913" s="506"/>
      <c r="AA913" s="507"/>
      <c r="AB913" s="507"/>
      <c r="AC913" s="507"/>
      <c r="AD913" s="507"/>
      <c r="AE913" s="507"/>
      <c r="AF913" s="507"/>
      <c r="AG913" s="507"/>
      <c r="AH913" s="507"/>
      <c r="AI913" s="507"/>
      <c r="AJ913" s="507"/>
      <c r="AK913" s="507"/>
      <c r="AL913" s="507"/>
      <c r="AM913" s="507"/>
      <c r="AN913" s="507"/>
      <c r="AO913" s="507"/>
      <c r="AP913" s="507"/>
      <c r="AQ913" s="563"/>
      <c r="AR913" s="563"/>
      <c r="AS913" s="507"/>
      <c r="AT913" s="507"/>
      <c r="AU913" s="507"/>
      <c r="AV913" s="507"/>
      <c r="AW913" s="507"/>
      <c r="AX913" s="507"/>
      <c r="AY913" s="507"/>
      <c r="AZ913" s="507"/>
      <c r="BA913" s="507"/>
      <c r="BB913" s="507"/>
      <c r="BC913" s="507"/>
      <c r="BD913" s="507"/>
      <c r="BE913" s="507"/>
      <c r="BF913" s="507"/>
      <c r="BG913" s="507"/>
      <c r="BH913" s="507"/>
      <c r="BI913" s="507"/>
      <c r="BJ913" s="507"/>
      <c r="BK913" s="507"/>
      <c r="BL913" s="507"/>
      <c r="BM913" s="507"/>
    </row>
    <row r="914" spans="1:65" ht="27" customHeight="1" x14ac:dyDescent="0.2">
      <c r="A914" s="564"/>
      <c r="B914" s="507"/>
      <c r="C914" s="507"/>
      <c r="D914" s="507"/>
      <c r="E914" s="507"/>
      <c r="F914" s="507"/>
      <c r="G914" s="507"/>
      <c r="H914" s="506"/>
      <c r="I914" s="506"/>
      <c r="J914" s="506"/>
      <c r="K914" s="506"/>
      <c r="L914" s="506"/>
      <c r="M914" s="506"/>
      <c r="N914" s="506"/>
      <c r="O914" s="506"/>
      <c r="P914" s="557"/>
      <c r="Q914" s="506"/>
      <c r="R914" s="558"/>
      <c r="S914" s="506"/>
      <c r="T914" s="506"/>
      <c r="U914" s="506"/>
      <c r="V914" s="604"/>
      <c r="W914" s="506"/>
      <c r="X914" s="506"/>
      <c r="Y914" s="557"/>
      <c r="Z914" s="506"/>
      <c r="AA914" s="507"/>
      <c r="AB914" s="507"/>
      <c r="AC914" s="507"/>
      <c r="AD914" s="507"/>
      <c r="AE914" s="507"/>
      <c r="AF914" s="507"/>
      <c r="AG914" s="507"/>
      <c r="AH914" s="507"/>
      <c r="AI914" s="507"/>
      <c r="AJ914" s="507"/>
      <c r="AK914" s="507"/>
      <c r="AL914" s="507"/>
      <c r="AM914" s="507"/>
      <c r="AN914" s="507"/>
      <c r="AO914" s="507"/>
      <c r="AP914" s="507"/>
      <c r="AQ914" s="563"/>
      <c r="AR914" s="563"/>
      <c r="AS914" s="507"/>
      <c r="AT914" s="507"/>
      <c r="AU914" s="507"/>
      <c r="AV914" s="507"/>
      <c r="AW914" s="507"/>
      <c r="AX914" s="507"/>
      <c r="AY914" s="507"/>
      <c r="AZ914" s="507"/>
      <c r="BA914" s="507"/>
      <c r="BB914" s="507"/>
      <c r="BC914" s="507"/>
      <c r="BD914" s="507"/>
      <c r="BE914" s="507"/>
      <c r="BF914" s="507"/>
      <c r="BG914" s="507"/>
      <c r="BH914" s="507"/>
      <c r="BI914" s="507"/>
      <c r="BJ914" s="507"/>
      <c r="BK914" s="507"/>
      <c r="BL914" s="507"/>
      <c r="BM914" s="507"/>
    </row>
    <row r="915" spans="1:65" ht="27" customHeight="1" x14ac:dyDescent="0.2">
      <c r="A915" s="564"/>
      <c r="B915" s="507"/>
      <c r="C915" s="507"/>
      <c r="D915" s="507"/>
      <c r="E915" s="507"/>
      <c r="F915" s="507"/>
      <c r="G915" s="507"/>
      <c r="H915" s="506"/>
      <c r="I915" s="506"/>
      <c r="J915" s="506"/>
      <c r="K915" s="506"/>
      <c r="L915" s="506"/>
      <c r="M915" s="506"/>
      <c r="N915" s="506"/>
      <c r="O915" s="506"/>
      <c r="P915" s="557"/>
      <c r="Q915" s="506"/>
      <c r="R915" s="558"/>
      <c r="S915" s="506"/>
      <c r="T915" s="506"/>
      <c r="U915" s="506"/>
      <c r="V915" s="604"/>
      <c r="W915" s="506"/>
      <c r="X915" s="506"/>
      <c r="Y915" s="557"/>
      <c r="Z915" s="506"/>
      <c r="AA915" s="507"/>
      <c r="AB915" s="507"/>
      <c r="AC915" s="507"/>
      <c r="AD915" s="507"/>
      <c r="AE915" s="507"/>
      <c r="AF915" s="507"/>
      <c r="AG915" s="507"/>
      <c r="AH915" s="507"/>
      <c r="AI915" s="507"/>
      <c r="AJ915" s="507"/>
      <c r="AK915" s="507"/>
      <c r="AL915" s="507"/>
      <c r="AM915" s="507"/>
      <c r="AN915" s="507"/>
      <c r="AO915" s="507"/>
      <c r="AP915" s="507"/>
      <c r="AQ915" s="563"/>
      <c r="AR915" s="563"/>
      <c r="AS915" s="507"/>
      <c r="AT915" s="507"/>
      <c r="AU915" s="507"/>
      <c r="AV915" s="507"/>
      <c r="AW915" s="507"/>
      <c r="AX915" s="507"/>
      <c r="AY915" s="507"/>
      <c r="AZ915" s="507"/>
      <c r="BA915" s="507"/>
      <c r="BB915" s="507"/>
      <c r="BC915" s="507"/>
      <c r="BD915" s="507"/>
      <c r="BE915" s="507"/>
      <c r="BF915" s="507"/>
      <c r="BG915" s="507"/>
      <c r="BH915" s="507"/>
      <c r="BI915" s="507"/>
      <c r="BJ915" s="507"/>
      <c r="BK915" s="507"/>
      <c r="BL915" s="507"/>
      <c r="BM915" s="507"/>
    </row>
    <row r="916" spans="1:65" ht="27" customHeight="1" x14ac:dyDescent="0.2">
      <c r="A916" s="564"/>
      <c r="B916" s="507"/>
      <c r="C916" s="507"/>
      <c r="D916" s="507"/>
      <c r="E916" s="507"/>
      <c r="F916" s="507"/>
      <c r="G916" s="507"/>
      <c r="H916" s="506"/>
      <c r="I916" s="506"/>
      <c r="J916" s="506"/>
      <c r="K916" s="506"/>
      <c r="L916" s="506"/>
      <c r="M916" s="506"/>
      <c r="N916" s="506"/>
      <c r="O916" s="506"/>
      <c r="P916" s="557"/>
      <c r="Q916" s="506"/>
      <c r="R916" s="558"/>
      <c r="S916" s="506"/>
      <c r="T916" s="506"/>
      <c r="U916" s="506"/>
      <c r="V916" s="604"/>
      <c r="W916" s="506"/>
      <c r="X916" s="506"/>
      <c r="Y916" s="557"/>
      <c r="Z916" s="506"/>
      <c r="AA916" s="507"/>
      <c r="AB916" s="507"/>
      <c r="AC916" s="507"/>
      <c r="AD916" s="507"/>
      <c r="AE916" s="507"/>
      <c r="AF916" s="507"/>
      <c r="AG916" s="507"/>
      <c r="AH916" s="507"/>
      <c r="AI916" s="507"/>
      <c r="AJ916" s="507"/>
      <c r="AK916" s="507"/>
      <c r="AL916" s="507"/>
      <c r="AM916" s="507"/>
      <c r="AN916" s="507"/>
      <c r="AO916" s="507"/>
      <c r="AP916" s="507"/>
      <c r="AQ916" s="563"/>
      <c r="AR916" s="563"/>
      <c r="AS916" s="507"/>
      <c r="AT916" s="507"/>
      <c r="AU916" s="507"/>
      <c r="AV916" s="507"/>
      <c r="AW916" s="507"/>
      <c r="AX916" s="507"/>
      <c r="AY916" s="507"/>
      <c r="AZ916" s="507"/>
      <c r="BA916" s="507"/>
      <c r="BB916" s="507"/>
      <c r="BC916" s="507"/>
      <c r="BD916" s="507"/>
      <c r="BE916" s="507"/>
      <c r="BF916" s="507"/>
      <c r="BG916" s="507"/>
      <c r="BH916" s="507"/>
      <c r="BI916" s="507"/>
      <c r="BJ916" s="507"/>
      <c r="BK916" s="507"/>
      <c r="BL916" s="507"/>
      <c r="BM916" s="507"/>
    </row>
    <row r="917" spans="1:65" ht="27" customHeight="1" x14ac:dyDescent="0.2">
      <c r="A917" s="564"/>
      <c r="B917" s="507"/>
      <c r="C917" s="507"/>
      <c r="D917" s="507"/>
      <c r="E917" s="507"/>
      <c r="F917" s="507"/>
      <c r="G917" s="507"/>
      <c r="H917" s="506"/>
      <c r="I917" s="506"/>
      <c r="J917" s="506"/>
      <c r="K917" s="506"/>
      <c r="L917" s="506"/>
      <c r="M917" s="506"/>
      <c r="N917" s="506"/>
      <c r="O917" s="506"/>
      <c r="P917" s="557"/>
      <c r="Q917" s="506"/>
      <c r="R917" s="558"/>
      <c r="S917" s="506"/>
      <c r="T917" s="506"/>
      <c r="U917" s="506"/>
      <c r="V917" s="604"/>
      <c r="W917" s="506"/>
      <c r="X917" s="506"/>
      <c r="Y917" s="557"/>
      <c r="Z917" s="506"/>
      <c r="AA917" s="507"/>
      <c r="AB917" s="507"/>
      <c r="AC917" s="507"/>
      <c r="AD917" s="507"/>
      <c r="AE917" s="507"/>
      <c r="AF917" s="507"/>
      <c r="AG917" s="507"/>
      <c r="AH917" s="507"/>
      <c r="AI917" s="507"/>
      <c r="AJ917" s="507"/>
      <c r="AK917" s="507"/>
      <c r="AL917" s="507"/>
      <c r="AM917" s="507"/>
      <c r="AN917" s="507"/>
      <c r="AO917" s="507"/>
      <c r="AP917" s="507"/>
      <c r="AQ917" s="563"/>
      <c r="AR917" s="563"/>
      <c r="AS917" s="507"/>
      <c r="AT917" s="507"/>
      <c r="AU917" s="507"/>
      <c r="AV917" s="507"/>
      <c r="AW917" s="507"/>
      <c r="AX917" s="507"/>
      <c r="AY917" s="507"/>
      <c r="AZ917" s="507"/>
      <c r="BA917" s="507"/>
      <c r="BB917" s="507"/>
      <c r="BC917" s="507"/>
      <c r="BD917" s="507"/>
      <c r="BE917" s="507"/>
      <c r="BF917" s="507"/>
      <c r="BG917" s="507"/>
      <c r="BH917" s="507"/>
      <c r="BI917" s="507"/>
      <c r="BJ917" s="507"/>
      <c r="BK917" s="507"/>
      <c r="BL917" s="507"/>
      <c r="BM917" s="507"/>
    </row>
    <row r="918" spans="1:65" ht="27" customHeight="1" x14ac:dyDescent="0.2">
      <c r="A918" s="564"/>
      <c r="B918" s="507"/>
      <c r="C918" s="507"/>
      <c r="D918" s="507"/>
      <c r="E918" s="507"/>
      <c r="F918" s="507"/>
      <c r="G918" s="507"/>
      <c r="H918" s="506"/>
      <c r="I918" s="506"/>
      <c r="J918" s="506"/>
      <c r="K918" s="506"/>
      <c r="L918" s="506"/>
      <c r="M918" s="506"/>
      <c r="N918" s="506"/>
      <c r="O918" s="506"/>
      <c r="P918" s="557"/>
      <c r="Q918" s="506"/>
      <c r="R918" s="558"/>
      <c r="S918" s="506"/>
      <c r="T918" s="506"/>
      <c r="U918" s="506"/>
      <c r="V918" s="604"/>
      <c r="W918" s="506"/>
      <c r="X918" s="506"/>
      <c r="Y918" s="557"/>
      <c r="Z918" s="506"/>
      <c r="AA918" s="507"/>
      <c r="AB918" s="507"/>
      <c r="AC918" s="507"/>
      <c r="AD918" s="507"/>
      <c r="AE918" s="507"/>
      <c r="AF918" s="507"/>
      <c r="AG918" s="507"/>
      <c r="AH918" s="507"/>
      <c r="AI918" s="507"/>
      <c r="AJ918" s="507"/>
      <c r="AK918" s="507"/>
      <c r="AL918" s="507"/>
      <c r="AM918" s="507"/>
      <c r="AN918" s="507"/>
      <c r="AO918" s="507"/>
      <c r="AP918" s="507"/>
      <c r="AQ918" s="563"/>
      <c r="AR918" s="563"/>
      <c r="AS918" s="507"/>
      <c r="AT918" s="507"/>
      <c r="AU918" s="507"/>
      <c r="AV918" s="507"/>
      <c r="AW918" s="507"/>
      <c r="AX918" s="507"/>
      <c r="AY918" s="507"/>
      <c r="AZ918" s="507"/>
      <c r="BA918" s="507"/>
      <c r="BB918" s="507"/>
      <c r="BC918" s="507"/>
      <c r="BD918" s="507"/>
      <c r="BE918" s="507"/>
      <c r="BF918" s="507"/>
      <c r="BG918" s="507"/>
      <c r="BH918" s="507"/>
      <c r="BI918" s="507"/>
      <c r="BJ918" s="507"/>
      <c r="BK918" s="507"/>
      <c r="BL918" s="507"/>
      <c r="BM918" s="507"/>
    </row>
    <row r="919" spans="1:65" ht="27" customHeight="1" x14ac:dyDescent="0.2">
      <c r="A919" s="564"/>
      <c r="B919" s="507"/>
      <c r="C919" s="507"/>
      <c r="D919" s="507"/>
      <c r="E919" s="507"/>
      <c r="F919" s="507"/>
      <c r="G919" s="507"/>
      <c r="H919" s="506"/>
      <c r="I919" s="506"/>
      <c r="J919" s="506"/>
      <c r="K919" s="506"/>
      <c r="L919" s="506"/>
      <c r="M919" s="506"/>
      <c r="N919" s="506"/>
      <c r="O919" s="506"/>
      <c r="P919" s="557"/>
      <c r="Q919" s="506"/>
      <c r="R919" s="558"/>
      <c r="S919" s="506"/>
      <c r="T919" s="506"/>
      <c r="U919" s="506"/>
      <c r="V919" s="604"/>
      <c r="W919" s="506"/>
      <c r="X919" s="506"/>
      <c r="Y919" s="557"/>
      <c r="Z919" s="506"/>
      <c r="AA919" s="507"/>
      <c r="AB919" s="507"/>
      <c r="AC919" s="507"/>
      <c r="AD919" s="507"/>
      <c r="AE919" s="507"/>
      <c r="AF919" s="507"/>
      <c r="AG919" s="507"/>
      <c r="AH919" s="507"/>
      <c r="AI919" s="507"/>
      <c r="AJ919" s="507"/>
      <c r="AK919" s="507"/>
      <c r="AL919" s="507"/>
      <c r="AM919" s="507"/>
      <c r="AN919" s="507"/>
      <c r="AO919" s="507"/>
      <c r="AP919" s="507"/>
      <c r="AQ919" s="563"/>
      <c r="AR919" s="563"/>
      <c r="AS919" s="507"/>
      <c r="AT919" s="507"/>
      <c r="AU919" s="507"/>
      <c r="AV919" s="507"/>
      <c r="AW919" s="507"/>
      <c r="AX919" s="507"/>
      <c r="AY919" s="507"/>
      <c r="AZ919" s="507"/>
      <c r="BA919" s="507"/>
      <c r="BB919" s="507"/>
      <c r="BC919" s="507"/>
      <c r="BD919" s="507"/>
      <c r="BE919" s="507"/>
      <c r="BF919" s="507"/>
      <c r="BG919" s="507"/>
      <c r="BH919" s="507"/>
      <c r="BI919" s="507"/>
      <c r="BJ919" s="507"/>
      <c r="BK919" s="507"/>
      <c r="BL919" s="507"/>
      <c r="BM919" s="507"/>
    </row>
    <row r="920" spans="1:65" ht="27" customHeight="1" x14ac:dyDescent="0.2">
      <c r="A920" s="564"/>
      <c r="B920" s="507"/>
      <c r="C920" s="507"/>
      <c r="D920" s="507"/>
      <c r="E920" s="507"/>
      <c r="F920" s="507"/>
      <c r="G920" s="507"/>
      <c r="H920" s="506"/>
      <c r="I920" s="506"/>
      <c r="J920" s="506"/>
      <c r="K920" s="506"/>
      <c r="L920" s="506"/>
      <c r="M920" s="506"/>
      <c r="N920" s="506"/>
      <c r="O920" s="506"/>
      <c r="P920" s="557"/>
      <c r="Q920" s="506"/>
      <c r="R920" s="558"/>
      <c r="S920" s="506"/>
      <c r="T920" s="506"/>
      <c r="U920" s="506"/>
      <c r="V920" s="604"/>
      <c r="W920" s="506"/>
      <c r="X920" s="506"/>
      <c r="Y920" s="557"/>
      <c r="Z920" s="506"/>
      <c r="AA920" s="507"/>
      <c r="AB920" s="507"/>
      <c r="AC920" s="507"/>
      <c r="AD920" s="507"/>
      <c r="AE920" s="507"/>
      <c r="AF920" s="507"/>
      <c r="AG920" s="507"/>
      <c r="AH920" s="507"/>
      <c r="AI920" s="507"/>
      <c r="AJ920" s="507"/>
      <c r="AK920" s="507"/>
      <c r="AL920" s="507"/>
      <c r="AM920" s="507"/>
      <c r="AN920" s="507"/>
      <c r="AO920" s="507"/>
      <c r="AP920" s="507"/>
      <c r="AQ920" s="563"/>
      <c r="AR920" s="563"/>
      <c r="AS920" s="507"/>
      <c r="AT920" s="507"/>
      <c r="AU920" s="507"/>
      <c r="AV920" s="507"/>
      <c r="AW920" s="507"/>
      <c r="AX920" s="507"/>
      <c r="AY920" s="507"/>
      <c r="AZ920" s="507"/>
      <c r="BA920" s="507"/>
      <c r="BB920" s="507"/>
      <c r="BC920" s="507"/>
      <c r="BD920" s="507"/>
      <c r="BE920" s="507"/>
      <c r="BF920" s="507"/>
      <c r="BG920" s="507"/>
      <c r="BH920" s="507"/>
      <c r="BI920" s="507"/>
      <c r="BJ920" s="507"/>
      <c r="BK920" s="507"/>
      <c r="BL920" s="507"/>
      <c r="BM920" s="507"/>
    </row>
    <row r="921" spans="1:65" ht="27" customHeight="1" x14ac:dyDescent="0.2">
      <c r="A921" s="564"/>
      <c r="B921" s="507"/>
      <c r="C921" s="507"/>
      <c r="D921" s="507"/>
      <c r="E921" s="507"/>
      <c r="F921" s="507"/>
      <c r="G921" s="507"/>
      <c r="H921" s="506"/>
      <c r="I921" s="506"/>
      <c r="J921" s="506"/>
      <c r="K921" s="506"/>
      <c r="L921" s="506"/>
      <c r="M921" s="506"/>
      <c r="N921" s="506"/>
      <c r="O921" s="506"/>
      <c r="P921" s="557"/>
      <c r="Q921" s="506"/>
      <c r="R921" s="558"/>
      <c r="S921" s="506"/>
      <c r="T921" s="506"/>
      <c r="U921" s="506"/>
      <c r="V921" s="604"/>
      <c r="W921" s="506"/>
      <c r="X921" s="506"/>
      <c r="Y921" s="557"/>
      <c r="Z921" s="506"/>
      <c r="AA921" s="507"/>
      <c r="AB921" s="507"/>
      <c r="AC921" s="507"/>
      <c r="AD921" s="507"/>
      <c r="AE921" s="507"/>
      <c r="AF921" s="507"/>
      <c r="AG921" s="507"/>
      <c r="AH921" s="507"/>
      <c r="AI921" s="507"/>
      <c r="AJ921" s="507"/>
      <c r="AK921" s="507"/>
      <c r="AL921" s="507"/>
      <c r="AM921" s="507"/>
      <c r="AN921" s="507"/>
      <c r="AO921" s="507"/>
      <c r="AP921" s="507"/>
      <c r="AQ921" s="563"/>
      <c r="AR921" s="563"/>
      <c r="AS921" s="507"/>
      <c r="AT921" s="507"/>
      <c r="AU921" s="507"/>
      <c r="AV921" s="507"/>
      <c r="AW921" s="507"/>
      <c r="AX921" s="507"/>
      <c r="AY921" s="507"/>
      <c r="AZ921" s="507"/>
      <c r="BA921" s="507"/>
      <c r="BB921" s="507"/>
      <c r="BC921" s="507"/>
      <c r="BD921" s="507"/>
      <c r="BE921" s="507"/>
      <c r="BF921" s="507"/>
      <c r="BG921" s="507"/>
      <c r="BH921" s="507"/>
      <c r="BI921" s="507"/>
      <c r="BJ921" s="507"/>
      <c r="BK921" s="507"/>
      <c r="BL921" s="507"/>
      <c r="BM921" s="507"/>
    </row>
    <row r="922" spans="1:65" ht="27" customHeight="1" x14ac:dyDescent="0.2">
      <c r="A922" s="564"/>
      <c r="B922" s="507"/>
      <c r="C922" s="507"/>
      <c r="D922" s="507"/>
      <c r="E922" s="507"/>
      <c r="F922" s="507"/>
      <c r="G922" s="507"/>
      <c r="H922" s="506"/>
      <c r="I922" s="506"/>
      <c r="J922" s="506"/>
      <c r="K922" s="506"/>
      <c r="L922" s="506"/>
      <c r="M922" s="506"/>
      <c r="N922" s="506"/>
      <c r="O922" s="506"/>
      <c r="P922" s="557"/>
      <c r="Q922" s="506"/>
      <c r="R922" s="558"/>
      <c r="S922" s="506"/>
      <c r="T922" s="506"/>
      <c r="U922" s="506"/>
      <c r="V922" s="604"/>
      <c r="W922" s="506"/>
      <c r="X922" s="506"/>
      <c r="Y922" s="557"/>
      <c r="Z922" s="506"/>
      <c r="AA922" s="507"/>
      <c r="AB922" s="507"/>
      <c r="AC922" s="507"/>
      <c r="AD922" s="507"/>
      <c r="AE922" s="507"/>
      <c r="AF922" s="507"/>
      <c r="AG922" s="507"/>
      <c r="AH922" s="507"/>
      <c r="AI922" s="507"/>
      <c r="AJ922" s="507"/>
      <c r="AK922" s="507"/>
      <c r="AL922" s="507"/>
      <c r="AM922" s="507"/>
      <c r="AN922" s="507"/>
      <c r="AO922" s="507"/>
      <c r="AP922" s="507"/>
      <c r="AQ922" s="563"/>
      <c r="AR922" s="563"/>
      <c r="AS922" s="507"/>
      <c r="AT922" s="507"/>
      <c r="AU922" s="507"/>
      <c r="AV922" s="507"/>
      <c r="AW922" s="507"/>
      <c r="AX922" s="507"/>
      <c r="AY922" s="507"/>
      <c r="AZ922" s="507"/>
      <c r="BA922" s="507"/>
      <c r="BB922" s="507"/>
      <c r="BC922" s="507"/>
      <c r="BD922" s="507"/>
      <c r="BE922" s="507"/>
      <c r="BF922" s="507"/>
      <c r="BG922" s="507"/>
      <c r="BH922" s="507"/>
      <c r="BI922" s="507"/>
      <c r="BJ922" s="507"/>
      <c r="BK922" s="507"/>
      <c r="BL922" s="507"/>
      <c r="BM922" s="507"/>
    </row>
    <row r="923" spans="1:65" ht="27" customHeight="1" x14ac:dyDescent="0.2">
      <c r="A923" s="564"/>
      <c r="B923" s="507"/>
      <c r="C923" s="507"/>
      <c r="D923" s="507"/>
      <c r="E923" s="507"/>
      <c r="F923" s="507"/>
      <c r="G923" s="507"/>
      <c r="H923" s="506"/>
      <c r="I923" s="506"/>
      <c r="J923" s="506"/>
      <c r="K923" s="506"/>
      <c r="L923" s="506"/>
      <c r="M923" s="506"/>
      <c r="N923" s="506"/>
      <c r="O923" s="506"/>
      <c r="P923" s="557"/>
      <c r="Q923" s="506"/>
      <c r="R923" s="558"/>
      <c r="S923" s="506"/>
      <c r="T923" s="506"/>
      <c r="U923" s="506"/>
      <c r="V923" s="604"/>
      <c r="W923" s="506"/>
      <c r="X923" s="506"/>
      <c r="Y923" s="557"/>
      <c r="Z923" s="506"/>
      <c r="AA923" s="507"/>
      <c r="AB923" s="507"/>
      <c r="AC923" s="507"/>
      <c r="AD923" s="507"/>
      <c r="AE923" s="507"/>
      <c r="AF923" s="507"/>
      <c r="AG923" s="507"/>
      <c r="AH923" s="507"/>
      <c r="AI923" s="507"/>
      <c r="AJ923" s="507"/>
      <c r="AK923" s="507"/>
      <c r="AL923" s="507"/>
      <c r="AM923" s="507"/>
      <c r="AN923" s="507"/>
      <c r="AO923" s="507"/>
      <c r="AP923" s="507"/>
      <c r="AQ923" s="563"/>
      <c r="AR923" s="563"/>
      <c r="AS923" s="507"/>
      <c r="AT923" s="507"/>
      <c r="AU923" s="507"/>
      <c r="AV923" s="507"/>
      <c r="AW923" s="507"/>
      <c r="AX923" s="507"/>
      <c r="AY923" s="507"/>
      <c r="AZ923" s="507"/>
      <c r="BA923" s="507"/>
      <c r="BB923" s="507"/>
      <c r="BC923" s="507"/>
      <c r="BD923" s="507"/>
      <c r="BE923" s="507"/>
      <c r="BF923" s="507"/>
      <c r="BG923" s="507"/>
      <c r="BH923" s="507"/>
      <c r="BI923" s="507"/>
      <c r="BJ923" s="507"/>
      <c r="BK923" s="507"/>
      <c r="BL923" s="507"/>
      <c r="BM923" s="507"/>
    </row>
    <row r="924" spans="1:65" ht="27" customHeight="1" x14ac:dyDescent="0.2">
      <c r="A924" s="564"/>
      <c r="B924" s="507"/>
      <c r="C924" s="507"/>
      <c r="D924" s="507"/>
      <c r="E924" s="507"/>
      <c r="F924" s="507"/>
      <c r="G924" s="507"/>
      <c r="H924" s="506"/>
      <c r="I924" s="506"/>
      <c r="J924" s="506"/>
      <c r="K924" s="506"/>
      <c r="L924" s="506"/>
      <c r="M924" s="506"/>
      <c r="N924" s="506"/>
      <c r="O924" s="506"/>
      <c r="P924" s="557"/>
      <c r="Q924" s="506"/>
      <c r="R924" s="558"/>
      <c r="S924" s="506"/>
      <c r="T924" s="506"/>
      <c r="U924" s="506"/>
      <c r="V924" s="604"/>
      <c r="W924" s="506"/>
      <c r="X924" s="506"/>
      <c r="Y924" s="557"/>
      <c r="Z924" s="506"/>
      <c r="AA924" s="507"/>
      <c r="AB924" s="507"/>
      <c r="AC924" s="507"/>
      <c r="AD924" s="507"/>
      <c r="AE924" s="507"/>
      <c r="AF924" s="507"/>
      <c r="AG924" s="507"/>
      <c r="AH924" s="507"/>
      <c r="AI924" s="507"/>
      <c r="AJ924" s="507"/>
      <c r="AK924" s="507"/>
      <c r="AL924" s="507"/>
      <c r="AM924" s="507"/>
      <c r="AN924" s="507"/>
      <c r="AO924" s="507"/>
      <c r="AP924" s="507"/>
      <c r="AQ924" s="563"/>
      <c r="AR924" s="563"/>
      <c r="AS924" s="507"/>
      <c r="AT924" s="507"/>
      <c r="AU924" s="507"/>
      <c r="AV924" s="507"/>
      <c r="AW924" s="507"/>
      <c r="AX924" s="507"/>
      <c r="AY924" s="507"/>
      <c r="AZ924" s="507"/>
      <c r="BA924" s="507"/>
      <c r="BB924" s="507"/>
      <c r="BC924" s="507"/>
      <c r="BD924" s="507"/>
      <c r="BE924" s="507"/>
      <c r="BF924" s="507"/>
      <c r="BG924" s="507"/>
      <c r="BH924" s="507"/>
      <c r="BI924" s="507"/>
      <c r="BJ924" s="507"/>
      <c r="BK924" s="507"/>
      <c r="BL924" s="507"/>
      <c r="BM924" s="507"/>
    </row>
    <row r="925" spans="1:65" ht="27" customHeight="1" x14ac:dyDescent="0.2">
      <c r="A925" s="564"/>
      <c r="B925" s="507"/>
      <c r="C925" s="507"/>
      <c r="D925" s="507"/>
      <c r="E925" s="507"/>
      <c r="F925" s="507"/>
      <c r="G925" s="507"/>
      <c r="H925" s="506"/>
      <c r="I925" s="506"/>
      <c r="J925" s="506"/>
      <c r="K925" s="506"/>
      <c r="L925" s="506"/>
      <c r="M925" s="506"/>
      <c r="N925" s="506"/>
      <c r="O925" s="506"/>
      <c r="P925" s="557"/>
      <c r="Q925" s="506"/>
      <c r="R925" s="558"/>
      <c r="S925" s="506"/>
      <c r="T925" s="506"/>
      <c r="U925" s="506"/>
      <c r="V925" s="604"/>
      <c r="W925" s="506"/>
      <c r="X925" s="506"/>
      <c r="Y925" s="557"/>
      <c r="Z925" s="506"/>
      <c r="AA925" s="507"/>
      <c r="AB925" s="507"/>
      <c r="AC925" s="507"/>
      <c r="AD925" s="507"/>
      <c r="AE925" s="507"/>
      <c r="AF925" s="507"/>
      <c r="AG925" s="507"/>
      <c r="AH925" s="507"/>
      <c r="AI925" s="507"/>
      <c r="AJ925" s="507"/>
      <c r="AK925" s="507"/>
      <c r="AL925" s="507"/>
      <c r="AM925" s="507"/>
      <c r="AN925" s="507"/>
      <c r="AO925" s="507"/>
      <c r="AP925" s="507"/>
      <c r="AQ925" s="563"/>
      <c r="AR925" s="563"/>
      <c r="AS925" s="507"/>
      <c r="AT925" s="507"/>
      <c r="AU925" s="507"/>
      <c r="AV925" s="507"/>
      <c r="AW925" s="507"/>
      <c r="AX925" s="507"/>
      <c r="AY925" s="507"/>
      <c r="AZ925" s="507"/>
      <c r="BA925" s="507"/>
      <c r="BB925" s="507"/>
      <c r="BC925" s="507"/>
      <c r="BD925" s="507"/>
      <c r="BE925" s="507"/>
      <c r="BF925" s="507"/>
      <c r="BG925" s="507"/>
      <c r="BH925" s="507"/>
      <c r="BI925" s="507"/>
      <c r="BJ925" s="507"/>
      <c r="BK925" s="507"/>
      <c r="BL925" s="507"/>
      <c r="BM925" s="507"/>
    </row>
    <row r="926" spans="1:65" ht="27" customHeight="1" x14ac:dyDescent="0.2">
      <c r="A926" s="564"/>
      <c r="B926" s="507"/>
      <c r="C926" s="507"/>
      <c r="D926" s="507"/>
      <c r="E926" s="507"/>
      <c r="F926" s="507"/>
      <c r="G926" s="507"/>
      <c r="H926" s="506"/>
      <c r="I926" s="506"/>
      <c r="J926" s="506"/>
      <c r="K926" s="506"/>
      <c r="L926" s="506"/>
      <c r="M926" s="506"/>
      <c r="N926" s="506"/>
      <c r="O926" s="506"/>
      <c r="P926" s="557"/>
      <c r="Q926" s="506"/>
      <c r="R926" s="558"/>
      <c r="S926" s="506"/>
      <c r="T926" s="506"/>
      <c r="U926" s="506"/>
      <c r="V926" s="604"/>
      <c r="W926" s="506"/>
      <c r="X926" s="506"/>
      <c r="Y926" s="557"/>
      <c r="Z926" s="506"/>
      <c r="AA926" s="507"/>
      <c r="AB926" s="507"/>
      <c r="AC926" s="507"/>
      <c r="AD926" s="507"/>
      <c r="AE926" s="507"/>
      <c r="AF926" s="507"/>
      <c r="AG926" s="507"/>
      <c r="AH926" s="507"/>
      <c r="AI926" s="507"/>
      <c r="AJ926" s="507"/>
      <c r="AK926" s="507"/>
      <c r="AL926" s="507"/>
      <c r="AM926" s="507"/>
      <c r="AN926" s="507"/>
      <c r="AO926" s="507"/>
      <c r="AP926" s="507"/>
      <c r="AQ926" s="563"/>
      <c r="AR926" s="563"/>
      <c r="AS926" s="507"/>
      <c r="AT926" s="507"/>
      <c r="AU926" s="507"/>
      <c r="AV926" s="507"/>
      <c r="AW926" s="507"/>
      <c r="AX926" s="507"/>
      <c r="AY926" s="507"/>
      <c r="AZ926" s="507"/>
      <c r="BA926" s="507"/>
      <c r="BB926" s="507"/>
      <c r="BC926" s="507"/>
      <c r="BD926" s="507"/>
      <c r="BE926" s="507"/>
      <c r="BF926" s="507"/>
      <c r="BG926" s="507"/>
      <c r="BH926" s="507"/>
      <c r="BI926" s="507"/>
      <c r="BJ926" s="507"/>
      <c r="BK926" s="507"/>
      <c r="BL926" s="507"/>
      <c r="BM926" s="507"/>
    </row>
    <row r="927" spans="1:65" ht="27" customHeight="1" x14ac:dyDescent="0.2">
      <c r="A927" s="564"/>
      <c r="B927" s="507"/>
      <c r="C927" s="507"/>
      <c r="D927" s="507"/>
      <c r="E927" s="507"/>
      <c r="F927" s="507"/>
      <c r="G927" s="507"/>
      <c r="H927" s="506"/>
      <c r="I927" s="506"/>
      <c r="J927" s="506"/>
      <c r="K927" s="506"/>
      <c r="L927" s="506"/>
      <c r="M927" s="506"/>
      <c r="N927" s="506"/>
      <c r="O927" s="506"/>
      <c r="P927" s="557"/>
      <c r="Q927" s="506"/>
      <c r="R927" s="558"/>
      <c r="S927" s="506"/>
      <c r="T927" s="506"/>
      <c r="U927" s="506"/>
      <c r="V927" s="604"/>
      <c r="W927" s="506"/>
      <c r="X927" s="506"/>
      <c r="Y927" s="557"/>
      <c r="Z927" s="506"/>
      <c r="AA927" s="507"/>
      <c r="AB927" s="507"/>
      <c r="AC927" s="507"/>
      <c r="AD927" s="507"/>
      <c r="AE927" s="507"/>
      <c r="AF927" s="507"/>
      <c r="AG927" s="507"/>
      <c r="AH927" s="507"/>
      <c r="AI927" s="507"/>
      <c r="AJ927" s="507"/>
      <c r="AK927" s="507"/>
      <c r="AL927" s="507"/>
      <c r="AM927" s="507"/>
      <c r="AN927" s="507"/>
      <c r="AO927" s="507"/>
      <c r="AP927" s="507"/>
      <c r="AQ927" s="563"/>
      <c r="AR927" s="563"/>
      <c r="AS927" s="507"/>
      <c r="AT927" s="507"/>
      <c r="AU927" s="507"/>
      <c r="AV927" s="507"/>
      <c r="AW927" s="507"/>
      <c r="AX927" s="507"/>
      <c r="AY927" s="507"/>
      <c r="AZ927" s="507"/>
      <c r="BA927" s="507"/>
      <c r="BB927" s="507"/>
      <c r="BC927" s="507"/>
      <c r="BD927" s="507"/>
      <c r="BE927" s="507"/>
      <c r="BF927" s="507"/>
      <c r="BG927" s="507"/>
      <c r="BH927" s="507"/>
      <c r="BI927" s="507"/>
      <c r="BJ927" s="507"/>
      <c r="BK927" s="507"/>
      <c r="BL927" s="507"/>
      <c r="BM927" s="507"/>
    </row>
    <row r="928" spans="1:65" ht="27" customHeight="1" x14ac:dyDescent="0.2">
      <c r="A928" s="564"/>
      <c r="B928" s="507"/>
      <c r="C928" s="507"/>
      <c r="D928" s="507"/>
      <c r="E928" s="507"/>
      <c r="F928" s="507"/>
      <c r="G928" s="507"/>
      <c r="H928" s="506"/>
      <c r="I928" s="506"/>
      <c r="J928" s="506"/>
      <c r="K928" s="506"/>
      <c r="L928" s="506"/>
      <c r="M928" s="506"/>
      <c r="N928" s="506"/>
      <c r="O928" s="506"/>
      <c r="P928" s="557"/>
      <c r="Q928" s="506"/>
      <c r="R928" s="558"/>
      <c r="S928" s="506"/>
      <c r="T928" s="506"/>
      <c r="U928" s="506"/>
      <c r="V928" s="604"/>
      <c r="W928" s="506"/>
      <c r="X928" s="506"/>
      <c r="Y928" s="557"/>
      <c r="Z928" s="506"/>
      <c r="AA928" s="507"/>
      <c r="AB928" s="507"/>
      <c r="AC928" s="507"/>
      <c r="AD928" s="507"/>
      <c r="AE928" s="507"/>
      <c r="AF928" s="507"/>
      <c r="AG928" s="507"/>
      <c r="AH928" s="507"/>
      <c r="AI928" s="507"/>
      <c r="AJ928" s="507"/>
      <c r="AK928" s="507"/>
      <c r="AL928" s="507"/>
      <c r="AM928" s="507"/>
      <c r="AN928" s="507"/>
      <c r="AO928" s="507"/>
      <c r="AP928" s="507"/>
      <c r="AQ928" s="563"/>
      <c r="AR928" s="563"/>
      <c r="AS928" s="507"/>
      <c r="AT928" s="507"/>
      <c r="AU928" s="507"/>
      <c r="AV928" s="507"/>
      <c r="AW928" s="507"/>
      <c r="AX928" s="507"/>
      <c r="AY928" s="507"/>
      <c r="AZ928" s="507"/>
      <c r="BA928" s="507"/>
      <c r="BB928" s="507"/>
      <c r="BC928" s="507"/>
      <c r="BD928" s="507"/>
      <c r="BE928" s="507"/>
      <c r="BF928" s="507"/>
      <c r="BG928" s="507"/>
      <c r="BH928" s="507"/>
      <c r="BI928" s="507"/>
      <c r="BJ928" s="507"/>
      <c r="BK928" s="507"/>
      <c r="BL928" s="507"/>
      <c r="BM928" s="507"/>
    </row>
    <row r="929" spans="1:65" ht="27" customHeight="1" x14ac:dyDescent="0.2">
      <c r="A929" s="564"/>
      <c r="B929" s="507"/>
      <c r="C929" s="507"/>
      <c r="D929" s="507"/>
      <c r="E929" s="507"/>
      <c r="F929" s="507"/>
      <c r="G929" s="507"/>
      <c r="H929" s="506"/>
      <c r="I929" s="506"/>
      <c r="J929" s="506"/>
      <c r="K929" s="506"/>
      <c r="L929" s="506"/>
      <c r="M929" s="506"/>
      <c r="N929" s="506"/>
      <c r="O929" s="506"/>
      <c r="P929" s="557"/>
      <c r="Q929" s="506"/>
      <c r="R929" s="558"/>
      <c r="S929" s="506"/>
      <c r="T929" s="506"/>
      <c r="U929" s="506"/>
      <c r="V929" s="604"/>
      <c r="W929" s="506"/>
      <c r="X929" s="506"/>
      <c r="Y929" s="557"/>
      <c r="Z929" s="506"/>
      <c r="AA929" s="507"/>
      <c r="AB929" s="507"/>
      <c r="AC929" s="507"/>
      <c r="AD929" s="507"/>
      <c r="AE929" s="507"/>
      <c r="AF929" s="507"/>
      <c r="AG929" s="507"/>
      <c r="AH929" s="507"/>
      <c r="AI929" s="507"/>
      <c r="AJ929" s="507"/>
      <c r="AK929" s="507"/>
      <c r="AL929" s="507"/>
      <c r="AM929" s="507"/>
      <c r="AN929" s="507"/>
      <c r="AO929" s="507"/>
      <c r="AP929" s="507"/>
      <c r="AQ929" s="563"/>
      <c r="AR929" s="563"/>
      <c r="AS929" s="507"/>
      <c r="AT929" s="507"/>
      <c r="AU929" s="507"/>
      <c r="AV929" s="507"/>
      <c r="AW929" s="507"/>
      <c r="AX929" s="507"/>
      <c r="AY929" s="507"/>
      <c r="AZ929" s="507"/>
      <c r="BA929" s="507"/>
      <c r="BB929" s="507"/>
      <c r="BC929" s="507"/>
      <c r="BD929" s="507"/>
      <c r="BE929" s="507"/>
      <c r="BF929" s="507"/>
      <c r="BG929" s="507"/>
      <c r="BH929" s="507"/>
      <c r="BI929" s="507"/>
      <c r="BJ929" s="507"/>
      <c r="BK929" s="507"/>
      <c r="BL929" s="507"/>
      <c r="BM929" s="507"/>
    </row>
    <row r="930" spans="1:65" ht="27" customHeight="1" x14ac:dyDescent="0.2">
      <c r="A930" s="564"/>
      <c r="B930" s="507"/>
      <c r="C930" s="507"/>
      <c r="D930" s="507"/>
      <c r="E930" s="507"/>
      <c r="F930" s="507"/>
      <c r="G930" s="507"/>
      <c r="H930" s="506"/>
      <c r="I930" s="506"/>
      <c r="J930" s="506"/>
      <c r="K930" s="506"/>
      <c r="L930" s="506"/>
      <c r="M930" s="506"/>
      <c r="N930" s="506"/>
      <c r="O930" s="506"/>
      <c r="P930" s="557"/>
      <c r="Q930" s="506"/>
      <c r="R930" s="558"/>
      <c r="S930" s="506"/>
      <c r="T930" s="506"/>
      <c r="U930" s="506"/>
      <c r="V930" s="604"/>
      <c r="W930" s="506"/>
      <c r="X930" s="506"/>
      <c r="Y930" s="557"/>
      <c r="Z930" s="506"/>
      <c r="AA930" s="507"/>
      <c r="AB930" s="507"/>
      <c r="AC930" s="507"/>
      <c r="AD930" s="507"/>
      <c r="AE930" s="507"/>
      <c r="AF930" s="507"/>
      <c r="AG930" s="507"/>
      <c r="AH930" s="507"/>
      <c r="AI930" s="507"/>
      <c r="AJ930" s="507"/>
      <c r="AK930" s="507"/>
      <c r="AL930" s="507"/>
      <c r="AM930" s="507"/>
      <c r="AN930" s="507"/>
      <c r="AO930" s="507"/>
      <c r="AP930" s="507"/>
      <c r="AQ930" s="563"/>
      <c r="AR930" s="563"/>
      <c r="AS930" s="507"/>
      <c r="AT930" s="507"/>
      <c r="AU930" s="507"/>
      <c r="AV930" s="507"/>
      <c r="AW930" s="507"/>
      <c r="AX930" s="507"/>
      <c r="AY930" s="507"/>
      <c r="AZ930" s="507"/>
      <c r="BA930" s="507"/>
      <c r="BB930" s="507"/>
      <c r="BC930" s="507"/>
      <c r="BD930" s="507"/>
      <c r="BE930" s="507"/>
      <c r="BF930" s="507"/>
      <c r="BG930" s="507"/>
      <c r="BH930" s="507"/>
      <c r="BI930" s="507"/>
      <c r="BJ930" s="507"/>
      <c r="BK930" s="507"/>
      <c r="BL930" s="507"/>
      <c r="BM930" s="507"/>
    </row>
    <row r="931" spans="1:65" ht="27" customHeight="1" x14ac:dyDescent="0.2">
      <c r="A931" s="564"/>
      <c r="B931" s="507"/>
      <c r="C931" s="507"/>
      <c r="D931" s="507"/>
      <c r="E931" s="507"/>
      <c r="F931" s="507"/>
      <c r="G931" s="507"/>
      <c r="H931" s="506"/>
      <c r="I931" s="506"/>
      <c r="J931" s="506"/>
      <c r="K931" s="506"/>
      <c r="L931" s="506"/>
      <c r="M931" s="506"/>
      <c r="N931" s="506"/>
      <c r="O931" s="506"/>
      <c r="P931" s="557"/>
      <c r="Q931" s="506"/>
      <c r="R931" s="558"/>
      <c r="S931" s="506"/>
      <c r="T931" s="506"/>
      <c r="U931" s="506"/>
      <c r="V931" s="604"/>
      <c r="W931" s="506"/>
      <c r="X931" s="506"/>
      <c r="Y931" s="557"/>
      <c r="Z931" s="506"/>
      <c r="AA931" s="507"/>
      <c r="AB931" s="507"/>
      <c r="AC931" s="507"/>
      <c r="AD931" s="507"/>
      <c r="AE931" s="507"/>
      <c r="AF931" s="507"/>
      <c r="AG931" s="507"/>
      <c r="AH931" s="507"/>
      <c r="AI931" s="507"/>
      <c r="AJ931" s="507"/>
      <c r="AK931" s="507"/>
      <c r="AL931" s="507"/>
      <c r="AM931" s="507"/>
      <c r="AN931" s="507"/>
      <c r="AO931" s="507"/>
      <c r="AP931" s="507"/>
      <c r="AQ931" s="563"/>
      <c r="AR931" s="563"/>
      <c r="AS931" s="507"/>
      <c r="AT931" s="507"/>
      <c r="AU931" s="507"/>
      <c r="AV931" s="507"/>
      <c r="AW931" s="507"/>
      <c r="AX931" s="507"/>
      <c r="AY931" s="507"/>
      <c r="AZ931" s="507"/>
      <c r="BA931" s="507"/>
      <c r="BB931" s="507"/>
      <c r="BC931" s="507"/>
      <c r="BD931" s="507"/>
      <c r="BE931" s="507"/>
      <c r="BF931" s="507"/>
      <c r="BG931" s="507"/>
      <c r="BH931" s="507"/>
      <c r="BI931" s="507"/>
      <c r="BJ931" s="507"/>
      <c r="BK931" s="507"/>
      <c r="BL931" s="507"/>
      <c r="BM931" s="507"/>
    </row>
    <row r="932" spans="1:65" ht="27" customHeight="1" x14ac:dyDescent="0.2">
      <c r="A932" s="564"/>
      <c r="B932" s="507"/>
      <c r="C932" s="507"/>
      <c r="D932" s="507"/>
      <c r="E932" s="507"/>
      <c r="F932" s="507"/>
      <c r="G932" s="507"/>
      <c r="H932" s="506"/>
      <c r="I932" s="506"/>
      <c r="J932" s="506"/>
      <c r="K932" s="506"/>
      <c r="L932" s="506"/>
      <c r="M932" s="506"/>
      <c r="N932" s="506"/>
      <c r="O932" s="506"/>
      <c r="P932" s="557"/>
      <c r="Q932" s="506"/>
      <c r="R932" s="558"/>
      <c r="S932" s="506"/>
      <c r="T932" s="506"/>
      <c r="U932" s="506"/>
      <c r="V932" s="604"/>
      <c r="W932" s="506"/>
      <c r="X932" s="506"/>
      <c r="Y932" s="557"/>
      <c r="Z932" s="506"/>
      <c r="AA932" s="507"/>
      <c r="AB932" s="507"/>
      <c r="AC932" s="507"/>
      <c r="AD932" s="507"/>
      <c r="AE932" s="507"/>
      <c r="AF932" s="507"/>
      <c r="AG932" s="507"/>
      <c r="AH932" s="507"/>
      <c r="AI932" s="507"/>
      <c r="AJ932" s="507"/>
      <c r="AK932" s="507"/>
      <c r="AL932" s="507"/>
      <c r="AM932" s="507"/>
      <c r="AN932" s="507"/>
      <c r="AO932" s="507"/>
      <c r="AP932" s="507"/>
      <c r="AQ932" s="563"/>
      <c r="AR932" s="563"/>
      <c r="AS932" s="507"/>
      <c r="AT932" s="507"/>
      <c r="AU932" s="507"/>
      <c r="AV932" s="507"/>
      <c r="AW932" s="507"/>
      <c r="AX932" s="507"/>
      <c r="AY932" s="507"/>
      <c r="AZ932" s="507"/>
      <c r="BA932" s="507"/>
      <c r="BB932" s="507"/>
      <c r="BC932" s="507"/>
      <c r="BD932" s="507"/>
      <c r="BE932" s="507"/>
      <c r="BF932" s="507"/>
      <c r="BG932" s="507"/>
      <c r="BH932" s="507"/>
      <c r="BI932" s="507"/>
      <c r="BJ932" s="507"/>
      <c r="BK932" s="507"/>
      <c r="BL932" s="507"/>
      <c r="BM932" s="507"/>
    </row>
    <row r="933" spans="1:65" ht="27" customHeight="1" x14ac:dyDescent="0.2">
      <c r="A933" s="564"/>
      <c r="B933" s="507"/>
      <c r="C933" s="507"/>
      <c r="D933" s="507"/>
      <c r="E933" s="507"/>
      <c r="F933" s="507"/>
      <c r="G933" s="507"/>
      <c r="H933" s="506"/>
      <c r="I933" s="506"/>
      <c r="J933" s="506"/>
      <c r="K933" s="506"/>
      <c r="L933" s="506"/>
      <c r="M933" s="506"/>
      <c r="N933" s="506"/>
      <c r="O933" s="506"/>
      <c r="P933" s="557"/>
      <c r="Q933" s="506"/>
      <c r="R933" s="558"/>
      <c r="S933" s="506"/>
      <c r="T933" s="506"/>
      <c r="U933" s="506"/>
      <c r="V933" s="604"/>
      <c r="W933" s="506"/>
      <c r="X933" s="506"/>
      <c r="Y933" s="557"/>
      <c r="Z933" s="506"/>
      <c r="AA933" s="507"/>
      <c r="AB933" s="507"/>
      <c r="AC933" s="507"/>
      <c r="AD933" s="507"/>
      <c r="AE933" s="507"/>
      <c r="AF933" s="507"/>
      <c r="AG933" s="507"/>
      <c r="AH933" s="507"/>
      <c r="AI933" s="507"/>
      <c r="AJ933" s="507"/>
      <c r="AK933" s="507"/>
      <c r="AL933" s="507"/>
      <c r="AM933" s="507"/>
      <c r="AN933" s="507"/>
      <c r="AO933" s="507"/>
      <c r="AP933" s="507"/>
      <c r="AQ933" s="563"/>
      <c r="AR933" s="563"/>
      <c r="AS933" s="507"/>
      <c r="AT933" s="507"/>
      <c r="AU933" s="507"/>
      <c r="AV933" s="507"/>
      <c r="AW933" s="507"/>
      <c r="AX933" s="507"/>
      <c r="AY933" s="507"/>
      <c r="AZ933" s="507"/>
      <c r="BA933" s="507"/>
      <c r="BB933" s="507"/>
      <c r="BC933" s="507"/>
      <c r="BD933" s="507"/>
      <c r="BE933" s="507"/>
      <c r="BF933" s="507"/>
      <c r="BG933" s="507"/>
      <c r="BH933" s="507"/>
      <c r="BI933" s="507"/>
      <c r="BJ933" s="507"/>
      <c r="BK933" s="507"/>
      <c r="BL933" s="507"/>
      <c r="BM933" s="507"/>
    </row>
    <row r="934" spans="1:65" ht="27" customHeight="1" x14ac:dyDescent="0.2">
      <c r="A934" s="564"/>
      <c r="B934" s="507"/>
      <c r="C934" s="507"/>
      <c r="D934" s="507"/>
      <c r="E934" s="507"/>
      <c r="F934" s="507"/>
      <c r="G934" s="507"/>
      <c r="H934" s="506"/>
      <c r="I934" s="506"/>
      <c r="J934" s="506"/>
      <c r="K934" s="506"/>
      <c r="L934" s="506"/>
      <c r="M934" s="506"/>
      <c r="N934" s="506"/>
      <c r="O934" s="506"/>
      <c r="P934" s="557"/>
      <c r="Q934" s="506"/>
      <c r="R934" s="558"/>
      <c r="S934" s="506"/>
      <c r="T934" s="506"/>
      <c r="U934" s="506"/>
      <c r="V934" s="604"/>
      <c r="W934" s="506"/>
      <c r="X934" s="506"/>
      <c r="Y934" s="557"/>
      <c r="Z934" s="506"/>
      <c r="AA934" s="507"/>
      <c r="AB934" s="507"/>
      <c r="AC934" s="507"/>
      <c r="AD934" s="507"/>
      <c r="AE934" s="507"/>
      <c r="AF934" s="507"/>
      <c r="AG934" s="507"/>
      <c r="AH934" s="507"/>
      <c r="AI934" s="507"/>
      <c r="AJ934" s="507"/>
      <c r="AK934" s="507"/>
      <c r="AL934" s="507"/>
      <c r="AM934" s="507"/>
      <c r="AN934" s="507"/>
      <c r="AO934" s="507"/>
      <c r="AP934" s="507"/>
      <c r="AQ934" s="563"/>
      <c r="AR934" s="563"/>
      <c r="AS934" s="507"/>
      <c r="AT934" s="507"/>
      <c r="AU934" s="507"/>
      <c r="AV934" s="507"/>
      <c r="AW934" s="507"/>
      <c r="AX934" s="507"/>
      <c r="AY934" s="507"/>
      <c r="AZ934" s="507"/>
      <c r="BA934" s="507"/>
      <c r="BB934" s="507"/>
      <c r="BC934" s="507"/>
      <c r="BD934" s="507"/>
      <c r="BE934" s="507"/>
      <c r="BF934" s="507"/>
      <c r="BG934" s="507"/>
      <c r="BH934" s="507"/>
      <c r="BI934" s="507"/>
      <c r="BJ934" s="507"/>
      <c r="BK934" s="507"/>
      <c r="BL934" s="507"/>
      <c r="BM934" s="507"/>
    </row>
    <row r="935" spans="1:65" ht="27" customHeight="1" x14ac:dyDescent="0.2">
      <c r="A935" s="564"/>
      <c r="B935" s="507"/>
      <c r="C935" s="507"/>
      <c r="D935" s="507"/>
      <c r="E935" s="507"/>
      <c r="F935" s="507"/>
      <c r="G935" s="507"/>
      <c r="H935" s="506"/>
      <c r="I935" s="506"/>
      <c r="J935" s="506"/>
      <c r="K935" s="506"/>
      <c r="L935" s="506"/>
      <c r="M935" s="506"/>
      <c r="N935" s="506"/>
      <c r="O935" s="506"/>
      <c r="P935" s="557"/>
      <c r="Q935" s="506"/>
      <c r="R935" s="558"/>
      <c r="S935" s="506"/>
      <c r="T935" s="506"/>
      <c r="U935" s="506"/>
      <c r="V935" s="604"/>
      <c r="W935" s="506"/>
      <c r="X935" s="506"/>
      <c r="Y935" s="557"/>
      <c r="Z935" s="506"/>
      <c r="AA935" s="507"/>
      <c r="AB935" s="507"/>
      <c r="AC935" s="507"/>
      <c r="AD935" s="507"/>
      <c r="AE935" s="507"/>
      <c r="AF935" s="507"/>
      <c r="AG935" s="507"/>
      <c r="AH935" s="507"/>
      <c r="AI935" s="507"/>
      <c r="AJ935" s="507"/>
      <c r="AK935" s="507"/>
      <c r="AL935" s="507"/>
      <c r="AM935" s="507"/>
      <c r="AN935" s="507"/>
      <c r="AO935" s="507"/>
      <c r="AP935" s="507"/>
      <c r="AQ935" s="563"/>
      <c r="AR935" s="563"/>
      <c r="AS935" s="507"/>
      <c r="AT935" s="507"/>
      <c r="AU935" s="507"/>
      <c r="AV935" s="507"/>
      <c r="AW935" s="507"/>
      <c r="AX935" s="507"/>
      <c r="AY935" s="507"/>
      <c r="AZ935" s="507"/>
      <c r="BA935" s="507"/>
      <c r="BB935" s="507"/>
      <c r="BC935" s="507"/>
      <c r="BD935" s="507"/>
      <c r="BE935" s="507"/>
      <c r="BF935" s="507"/>
      <c r="BG935" s="507"/>
      <c r="BH935" s="507"/>
      <c r="BI935" s="507"/>
      <c r="BJ935" s="507"/>
      <c r="BK935" s="507"/>
      <c r="BL935" s="507"/>
      <c r="BM935" s="507"/>
    </row>
    <row r="936" spans="1:65" ht="27" customHeight="1" x14ac:dyDescent="0.2">
      <c r="A936" s="564"/>
      <c r="B936" s="507"/>
      <c r="C936" s="507"/>
      <c r="D936" s="507"/>
      <c r="E936" s="507"/>
      <c r="F936" s="507"/>
      <c r="G936" s="507"/>
      <c r="H936" s="506"/>
      <c r="I936" s="506"/>
      <c r="J936" s="506"/>
      <c r="K936" s="506"/>
      <c r="L936" s="506"/>
      <c r="M936" s="506"/>
      <c r="N936" s="506"/>
      <c r="O936" s="506"/>
      <c r="P936" s="557"/>
      <c r="Q936" s="506"/>
      <c r="R936" s="558"/>
      <c r="S936" s="506"/>
      <c r="T936" s="506"/>
      <c r="U936" s="506"/>
      <c r="V936" s="604"/>
      <c r="W936" s="506"/>
      <c r="X936" s="506"/>
      <c r="Y936" s="557"/>
      <c r="Z936" s="506"/>
      <c r="AA936" s="507"/>
      <c r="AB936" s="507"/>
      <c r="AC936" s="507"/>
      <c r="AD936" s="507"/>
      <c r="AE936" s="507"/>
      <c r="AF936" s="507"/>
      <c r="AG936" s="507"/>
      <c r="AH936" s="507"/>
      <c r="AI936" s="507"/>
      <c r="AJ936" s="507"/>
      <c r="AK936" s="507"/>
      <c r="AL936" s="507"/>
      <c r="AM936" s="507"/>
      <c r="AN936" s="507"/>
      <c r="AO936" s="507"/>
      <c r="AP936" s="507"/>
      <c r="AQ936" s="563"/>
      <c r="AR936" s="563"/>
      <c r="AS936" s="507"/>
      <c r="AT936" s="507"/>
      <c r="AU936" s="507"/>
      <c r="AV936" s="507"/>
      <c r="AW936" s="507"/>
      <c r="AX936" s="507"/>
      <c r="AY936" s="507"/>
      <c r="AZ936" s="507"/>
      <c r="BA936" s="507"/>
      <c r="BB936" s="507"/>
      <c r="BC936" s="507"/>
      <c r="BD936" s="507"/>
      <c r="BE936" s="507"/>
      <c r="BF936" s="507"/>
      <c r="BG936" s="507"/>
      <c r="BH936" s="507"/>
      <c r="BI936" s="507"/>
      <c r="BJ936" s="507"/>
      <c r="BK936" s="507"/>
      <c r="BL936" s="507"/>
      <c r="BM936" s="507"/>
    </row>
    <row r="937" spans="1:65" ht="27" customHeight="1" x14ac:dyDescent="0.2">
      <c r="A937" s="564"/>
      <c r="B937" s="507"/>
      <c r="C937" s="507"/>
      <c r="D937" s="507"/>
      <c r="E937" s="507"/>
      <c r="F937" s="507"/>
      <c r="G937" s="507"/>
      <c r="H937" s="506"/>
      <c r="I937" s="506"/>
      <c r="J937" s="506"/>
      <c r="K937" s="506"/>
      <c r="L937" s="506"/>
      <c r="M937" s="506"/>
      <c r="N937" s="506"/>
      <c r="O937" s="506"/>
      <c r="P937" s="557"/>
      <c r="Q937" s="506"/>
      <c r="R937" s="558"/>
      <c r="S937" s="506"/>
      <c r="T937" s="506"/>
      <c r="U937" s="506"/>
      <c r="V937" s="604"/>
      <c r="W937" s="506"/>
      <c r="X937" s="506"/>
      <c r="Y937" s="557"/>
      <c r="Z937" s="506"/>
      <c r="AA937" s="507"/>
      <c r="AB937" s="507"/>
      <c r="AC937" s="507"/>
      <c r="AD937" s="507"/>
      <c r="AE937" s="507"/>
      <c r="AF937" s="507"/>
      <c r="AG937" s="507"/>
      <c r="AH937" s="507"/>
      <c r="AI937" s="507"/>
      <c r="AJ937" s="507"/>
      <c r="AK937" s="507"/>
      <c r="AL937" s="507"/>
      <c r="AM937" s="507"/>
      <c r="AN937" s="507"/>
      <c r="AO937" s="507"/>
      <c r="AP937" s="507"/>
      <c r="AQ937" s="563"/>
      <c r="AR937" s="563"/>
      <c r="AS937" s="507"/>
      <c r="AT937" s="507"/>
      <c r="AU937" s="507"/>
      <c r="AV937" s="507"/>
      <c r="AW937" s="507"/>
      <c r="AX937" s="507"/>
      <c r="AY937" s="507"/>
      <c r="AZ937" s="507"/>
      <c r="BA937" s="507"/>
      <c r="BB937" s="507"/>
      <c r="BC937" s="507"/>
      <c r="BD937" s="507"/>
      <c r="BE937" s="507"/>
      <c r="BF937" s="507"/>
      <c r="BG937" s="507"/>
      <c r="BH937" s="507"/>
      <c r="BI937" s="507"/>
      <c r="BJ937" s="507"/>
      <c r="BK937" s="507"/>
      <c r="BL937" s="507"/>
      <c r="BM937" s="507"/>
    </row>
    <row r="938" spans="1:65" ht="27" customHeight="1" x14ac:dyDescent="0.2">
      <c r="A938" s="564"/>
      <c r="B938" s="507"/>
      <c r="C938" s="507"/>
      <c r="D938" s="507"/>
      <c r="E938" s="507"/>
      <c r="F938" s="507"/>
      <c r="G938" s="507"/>
      <c r="H938" s="506"/>
      <c r="I938" s="506"/>
      <c r="J938" s="506"/>
      <c r="K938" s="506"/>
      <c r="L938" s="506"/>
      <c r="M938" s="506"/>
      <c r="N938" s="506"/>
      <c r="O938" s="506"/>
      <c r="P938" s="557"/>
      <c r="Q938" s="506"/>
      <c r="R938" s="558"/>
      <c r="S938" s="506"/>
      <c r="T938" s="506"/>
      <c r="U938" s="506"/>
      <c r="V938" s="604"/>
      <c r="W938" s="506"/>
      <c r="X938" s="506"/>
      <c r="Y938" s="557"/>
      <c r="Z938" s="506"/>
      <c r="AA938" s="507"/>
      <c r="AB938" s="507"/>
      <c r="AC938" s="507"/>
      <c r="AD938" s="507"/>
      <c r="AE938" s="507"/>
      <c r="AF938" s="507"/>
      <c r="AG938" s="507"/>
      <c r="AH938" s="507"/>
      <c r="AI938" s="507"/>
      <c r="AJ938" s="507"/>
      <c r="AK938" s="507"/>
      <c r="AL938" s="507"/>
      <c r="AM938" s="507"/>
      <c r="AN938" s="507"/>
      <c r="AO938" s="507"/>
      <c r="AP938" s="507"/>
      <c r="AQ938" s="563"/>
      <c r="AR938" s="563"/>
      <c r="AS938" s="507"/>
      <c r="AT938" s="507"/>
      <c r="AU938" s="507"/>
      <c r="AV938" s="507"/>
      <c r="AW938" s="507"/>
      <c r="AX938" s="507"/>
      <c r="AY938" s="507"/>
      <c r="AZ938" s="507"/>
      <c r="BA938" s="507"/>
      <c r="BB938" s="507"/>
      <c r="BC938" s="507"/>
      <c r="BD938" s="507"/>
      <c r="BE938" s="507"/>
      <c r="BF938" s="507"/>
      <c r="BG938" s="507"/>
      <c r="BH938" s="507"/>
      <c r="BI938" s="507"/>
      <c r="BJ938" s="507"/>
      <c r="BK938" s="507"/>
      <c r="BL938" s="507"/>
      <c r="BM938" s="507"/>
    </row>
    <row r="939" spans="1:65" ht="27" customHeight="1" x14ac:dyDescent="0.2">
      <c r="A939" s="564"/>
      <c r="B939" s="507"/>
      <c r="C939" s="507"/>
      <c r="D939" s="507"/>
      <c r="E939" s="507"/>
      <c r="F939" s="507"/>
      <c r="G939" s="507"/>
      <c r="H939" s="506"/>
      <c r="I939" s="506"/>
      <c r="J939" s="506"/>
      <c r="K939" s="506"/>
      <c r="L939" s="506"/>
      <c r="M939" s="506"/>
      <c r="N939" s="506"/>
      <c r="O939" s="506"/>
      <c r="P939" s="557"/>
      <c r="Q939" s="506"/>
      <c r="R939" s="558"/>
      <c r="S939" s="506"/>
      <c r="T939" s="506"/>
      <c r="U939" s="506"/>
      <c r="V939" s="604"/>
      <c r="W939" s="506"/>
      <c r="X939" s="506"/>
      <c r="Y939" s="557"/>
      <c r="Z939" s="506"/>
      <c r="AA939" s="507"/>
      <c r="AB939" s="507"/>
      <c r="AC939" s="507"/>
      <c r="AD939" s="507"/>
      <c r="AE939" s="507"/>
      <c r="AF939" s="507"/>
      <c r="AG939" s="507"/>
      <c r="AH939" s="507"/>
      <c r="AI939" s="507"/>
      <c r="AJ939" s="507"/>
      <c r="AK939" s="507"/>
      <c r="AL939" s="507"/>
      <c r="AM939" s="507"/>
      <c r="AN939" s="507"/>
      <c r="AO939" s="507"/>
      <c r="AP939" s="507"/>
      <c r="AQ939" s="563"/>
      <c r="AR939" s="563"/>
      <c r="AS939" s="507"/>
      <c r="AT939" s="507"/>
      <c r="AU939" s="507"/>
      <c r="AV939" s="507"/>
      <c r="AW939" s="507"/>
      <c r="AX939" s="507"/>
      <c r="AY939" s="507"/>
      <c r="AZ939" s="507"/>
      <c r="BA939" s="507"/>
      <c r="BB939" s="507"/>
      <c r="BC939" s="507"/>
      <c r="BD939" s="507"/>
      <c r="BE939" s="507"/>
      <c r="BF939" s="507"/>
      <c r="BG939" s="507"/>
      <c r="BH939" s="507"/>
      <c r="BI939" s="507"/>
      <c r="BJ939" s="507"/>
      <c r="BK939" s="507"/>
      <c r="BL939" s="507"/>
      <c r="BM939" s="507"/>
    </row>
    <row r="940" spans="1:65" ht="27" customHeight="1" x14ac:dyDescent="0.2">
      <c r="A940" s="564"/>
      <c r="B940" s="507"/>
      <c r="C940" s="507"/>
      <c r="D940" s="507"/>
      <c r="E940" s="507"/>
      <c r="F940" s="507"/>
      <c r="G940" s="507"/>
      <c r="H940" s="506"/>
      <c r="I940" s="506"/>
      <c r="J940" s="506"/>
      <c r="K940" s="506"/>
      <c r="L940" s="506"/>
      <c r="M940" s="506"/>
      <c r="N940" s="506"/>
      <c r="O940" s="506"/>
      <c r="P940" s="557"/>
      <c r="Q940" s="506"/>
      <c r="R940" s="558"/>
      <c r="S940" s="506"/>
      <c r="T940" s="506"/>
      <c r="U940" s="506"/>
      <c r="V940" s="604"/>
      <c r="W940" s="506"/>
      <c r="X940" s="506"/>
      <c r="Y940" s="557"/>
      <c r="Z940" s="506"/>
      <c r="AA940" s="507"/>
      <c r="AB940" s="507"/>
      <c r="AC940" s="507"/>
      <c r="AD940" s="507"/>
      <c r="AE940" s="507"/>
      <c r="AF940" s="507"/>
      <c r="AG940" s="507"/>
      <c r="AH940" s="507"/>
      <c r="AI940" s="507"/>
      <c r="AJ940" s="507"/>
      <c r="AK940" s="507"/>
      <c r="AL940" s="507"/>
      <c r="AM940" s="507"/>
      <c r="AN940" s="507"/>
      <c r="AO940" s="507"/>
      <c r="AP940" s="507"/>
      <c r="AQ940" s="563"/>
      <c r="AR940" s="563"/>
      <c r="AS940" s="507"/>
      <c r="AT940" s="507"/>
      <c r="AU940" s="507"/>
      <c r="AV940" s="507"/>
      <c r="AW940" s="507"/>
      <c r="AX940" s="507"/>
      <c r="AY940" s="507"/>
      <c r="AZ940" s="507"/>
      <c r="BA940" s="507"/>
      <c r="BB940" s="507"/>
      <c r="BC940" s="507"/>
      <c r="BD940" s="507"/>
      <c r="BE940" s="507"/>
      <c r="BF940" s="507"/>
      <c r="BG940" s="507"/>
      <c r="BH940" s="507"/>
      <c r="BI940" s="507"/>
      <c r="BJ940" s="507"/>
      <c r="BK940" s="507"/>
      <c r="BL940" s="507"/>
      <c r="BM940" s="507"/>
    </row>
    <row r="941" spans="1:65" ht="27" customHeight="1" x14ac:dyDescent="0.2">
      <c r="A941" s="564"/>
      <c r="B941" s="507"/>
      <c r="C941" s="507"/>
      <c r="D941" s="507"/>
      <c r="E941" s="507"/>
      <c r="F941" s="507"/>
      <c r="G941" s="507"/>
      <c r="H941" s="506"/>
      <c r="I941" s="506"/>
      <c r="J941" s="506"/>
      <c r="K941" s="506"/>
      <c r="L941" s="506"/>
      <c r="M941" s="506"/>
      <c r="N941" s="506"/>
      <c r="O941" s="506"/>
      <c r="P941" s="557"/>
      <c r="Q941" s="506"/>
      <c r="R941" s="558"/>
      <c r="S941" s="506"/>
      <c r="T941" s="506"/>
      <c r="U941" s="506"/>
      <c r="V941" s="604"/>
      <c r="W941" s="506"/>
      <c r="X941" s="506"/>
      <c r="Y941" s="557"/>
      <c r="Z941" s="506"/>
      <c r="AA941" s="507"/>
      <c r="AB941" s="507"/>
      <c r="AC941" s="507"/>
      <c r="AD941" s="507"/>
      <c r="AE941" s="507"/>
      <c r="AF941" s="507"/>
      <c r="AG941" s="507"/>
      <c r="AH941" s="507"/>
      <c r="AI941" s="507"/>
      <c r="AJ941" s="507"/>
      <c r="AK941" s="507"/>
      <c r="AL941" s="507"/>
      <c r="AM941" s="507"/>
      <c r="AN941" s="507"/>
      <c r="AO941" s="507"/>
      <c r="AP941" s="507"/>
      <c r="AQ941" s="563"/>
      <c r="AR941" s="563"/>
      <c r="AS941" s="507"/>
      <c r="AT941" s="507"/>
      <c r="AU941" s="507"/>
      <c r="AV941" s="507"/>
      <c r="AW941" s="507"/>
      <c r="AX941" s="507"/>
      <c r="AY941" s="507"/>
      <c r="AZ941" s="507"/>
      <c r="BA941" s="507"/>
      <c r="BB941" s="507"/>
      <c r="BC941" s="507"/>
      <c r="BD941" s="507"/>
      <c r="BE941" s="507"/>
      <c r="BF941" s="507"/>
      <c r="BG941" s="507"/>
      <c r="BH941" s="507"/>
      <c r="BI941" s="507"/>
      <c r="BJ941" s="507"/>
      <c r="BK941" s="507"/>
      <c r="BL941" s="507"/>
      <c r="BM941" s="507"/>
    </row>
    <row r="942" spans="1:65" ht="27" customHeight="1" x14ac:dyDescent="0.2">
      <c r="A942" s="564"/>
      <c r="B942" s="507"/>
      <c r="C942" s="507"/>
      <c r="D942" s="507"/>
      <c r="E942" s="507"/>
      <c r="F942" s="507"/>
      <c r="G942" s="507"/>
      <c r="H942" s="506"/>
      <c r="I942" s="506"/>
      <c r="J942" s="506"/>
      <c r="K942" s="506"/>
      <c r="L942" s="506"/>
      <c r="M942" s="506"/>
      <c r="N942" s="506"/>
      <c r="O942" s="506"/>
      <c r="P942" s="557"/>
      <c r="Q942" s="506"/>
      <c r="R942" s="558"/>
      <c r="S942" s="506"/>
      <c r="T942" s="506"/>
      <c r="U942" s="506"/>
      <c r="V942" s="604"/>
      <c r="W942" s="506"/>
      <c r="X942" s="506"/>
      <c r="Y942" s="557"/>
      <c r="Z942" s="506"/>
      <c r="AA942" s="507"/>
      <c r="AB942" s="507"/>
      <c r="AC942" s="507"/>
      <c r="AD942" s="507"/>
      <c r="AE942" s="507"/>
      <c r="AF942" s="507"/>
      <c r="AG942" s="507"/>
      <c r="AH942" s="507"/>
      <c r="AI942" s="507"/>
      <c r="AJ942" s="507"/>
      <c r="AK942" s="507"/>
      <c r="AL942" s="507"/>
      <c r="AM942" s="507"/>
      <c r="AN942" s="507"/>
      <c r="AO942" s="507"/>
      <c r="AP942" s="507"/>
      <c r="AQ942" s="563"/>
      <c r="AR942" s="563"/>
      <c r="AS942" s="507"/>
      <c r="AT942" s="507"/>
      <c r="AU942" s="507"/>
      <c r="AV942" s="507"/>
      <c r="AW942" s="507"/>
      <c r="AX942" s="507"/>
      <c r="AY942" s="507"/>
      <c r="AZ942" s="507"/>
      <c r="BA942" s="507"/>
      <c r="BB942" s="507"/>
      <c r="BC942" s="507"/>
      <c r="BD942" s="507"/>
      <c r="BE942" s="507"/>
      <c r="BF942" s="507"/>
      <c r="BG942" s="507"/>
      <c r="BH942" s="507"/>
      <c r="BI942" s="507"/>
      <c r="BJ942" s="507"/>
      <c r="BK942" s="507"/>
      <c r="BL942" s="507"/>
      <c r="BM942" s="507"/>
    </row>
    <row r="943" spans="1:65" ht="27" customHeight="1" x14ac:dyDescent="0.2">
      <c r="A943" s="564"/>
      <c r="B943" s="507"/>
      <c r="C943" s="507"/>
      <c r="D943" s="507"/>
      <c r="E943" s="507"/>
      <c r="F943" s="507"/>
      <c r="G943" s="507"/>
      <c r="H943" s="506"/>
      <c r="I943" s="506"/>
      <c r="J943" s="506"/>
      <c r="K943" s="506"/>
      <c r="L943" s="506"/>
      <c r="M943" s="506"/>
      <c r="N943" s="506"/>
      <c r="O943" s="506"/>
      <c r="P943" s="557"/>
      <c r="Q943" s="506"/>
      <c r="R943" s="558"/>
      <c r="S943" s="506"/>
      <c r="T943" s="506"/>
      <c r="U943" s="506"/>
      <c r="V943" s="604"/>
      <c r="W943" s="506"/>
      <c r="X943" s="506"/>
      <c r="Y943" s="557"/>
      <c r="Z943" s="506"/>
      <c r="AA943" s="507"/>
      <c r="AB943" s="507"/>
      <c r="AC943" s="507"/>
      <c r="AD943" s="507"/>
      <c r="AE943" s="507"/>
      <c r="AF943" s="507"/>
      <c r="AG943" s="507"/>
      <c r="AH943" s="507"/>
      <c r="AI943" s="507"/>
      <c r="AJ943" s="507"/>
      <c r="AK943" s="507"/>
      <c r="AL943" s="507"/>
      <c r="AM943" s="507"/>
      <c r="AN943" s="507"/>
      <c r="AO943" s="507"/>
      <c r="AP943" s="507"/>
      <c r="AQ943" s="563"/>
      <c r="AR943" s="563"/>
      <c r="AS943" s="507"/>
      <c r="AT943" s="507"/>
      <c r="AU943" s="507"/>
      <c r="AV943" s="507"/>
      <c r="AW943" s="507"/>
      <c r="AX943" s="507"/>
      <c r="AY943" s="507"/>
      <c r="AZ943" s="507"/>
      <c r="BA943" s="507"/>
      <c r="BB943" s="507"/>
      <c r="BC943" s="507"/>
      <c r="BD943" s="507"/>
      <c r="BE943" s="507"/>
      <c r="BF943" s="507"/>
      <c r="BG943" s="507"/>
      <c r="BH943" s="507"/>
      <c r="BI943" s="507"/>
      <c r="BJ943" s="507"/>
      <c r="BK943" s="507"/>
      <c r="BL943" s="507"/>
      <c r="BM943" s="507"/>
    </row>
    <row r="944" spans="1:65" ht="27" customHeight="1" x14ac:dyDescent="0.2">
      <c r="A944" s="564"/>
      <c r="B944" s="507"/>
      <c r="C944" s="507"/>
      <c r="D944" s="507"/>
      <c r="E944" s="507"/>
      <c r="F944" s="507"/>
      <c r="G944" s="507"/>
      <c r="H944" s="506"/>
      <c r="I944" s="506"/>
      <c r="J944" s="506"/>
      <c r="K944" s="506"/>
      <c r="L944" s="506"/>
      <c r="M944" s="506"/>
      <c r="N944" s="506"/>
      <c r="O944" s="506"/>
      <c r="P944" s="557"/>
      <c r="Q944" s="506"/>
      <c r="R944" s="558"/>
      <c r="S944" s="506"/>
      <c r="T944" s="506"/>
      <c r="U944" s="506"/>
      <c r="V944" s="604"/>
      <c r="W944" s="506"/>
      <c r="X944" s="506"/>
      <c r="Y944" s="557"/>
      <c r="Z944" s="506"/>
      <c r="AA944" s="507"/>
      <c r="AB944" s="507"/>
      <c r="AC944" s="507"/>
      <c r="AD944" s="507"/>
      <c r="AE944" s="507"/>
      <c r="AF944" s="507"/>
      <c r="AG944" s="507"/>
      <c r="AH944" s="507"/>
      <c r="AI944" s="507"/>
      <c r="AJ944" s="507"/>
      <c r="AK944" s="507"/>
      <c r="AL944" s="507"/>
      <c r="AM944" s="507"/>
      <c r="AN944" s="507"/>
      <c r="AO944" s="507"/>
      <c r="AP944" s="507"/>
      <c r="AQ944" s="563"/>
      <c r="AR944" s="563"/>
      <c r="AS944" s="507"/>
      <c r="AT944" s="507"/>
      <c r="AU944" s="507"/>
      <c r="AV944" s="507"/>
      <c r="AW944" s="507"/>
      <c r="AX944" s="507"/>
      <c r="AY944" s="507"/>
      <c r="AZ944" s="507"/>
      <c r="BA944" s="507"/>
      <c r="BB944" s="507"/>
      <c r="BC944" s="507"/>
      <c r="BD944" s="507"/>
      <c r="BE944" s="507"/>
      <c r="BF944" s="507"/>
      <c r="BG944" s="507"/>
      <c r="BH944" s="507"/>
      <c r="BI944" s="507"/>
      <c r="BJ944" s="507"/>
      <c r="BK944" s="507"/>
      <c r="BL944" s="507"/>
      <c r="BM944" s="507"/>
    </row>
    <row r="945" spans="1:65" ht="27" customHeight="1" x14ac:dyDescent="0.2">
      <c r="A945" s="564"/>
      <c r="B945" s="507"/>
      <c r="C945" s="507"/>
      <c r="D945" s="507"/>
      <c r="E945" s="507"/>
      <c r="F945" s="507"/>
      <c r="G945" s="507"/>
      <c r="H945" s="506"/>
      <c r="I945" s="506"/>
      <c r="J945" s="506"/>
      <c r="K945" s="506"/>
      <c r="L945" s="506"/>
      <c r="M945" s="506"/>
      <c r="N945" s="506"/>
      <c r="O945" s="506"/>
      <c r="P945" s="557"/>
      <c r="Q945" s="506"/>
      <c r="R945" s="558"/>
      <c r="S945" s="506"/>
      <c r="T945" s="506"/>
      <c r="U945" s="506"/>
      <c r="V945" s="604"/>
      <c r="W945" s="506"/>
      <c r="X945" s="506"/>
      <c r="Y945" s="557"/>
      <c r="Z945" s="506"/>
      <c r="AA945" s="507"/>
      <c r="AB945" s="507"/>
      <c r="AC945" s="507"/>
      <c r="AD945" s="507"/>
      <c r="AE945" s="507"/>
      <c r="AF945" s="507"/>
      <c r="AG945" s="507"/>
      <c r="AH945" s="507"/>
      <c r="AI945" s="507"/>
      <c r="AJ945" s="507"/>
      <c r="AK945" s="507"/>
      <c r="AL945" s="507"/>
      <c r="AM945" s="507"/>
      <c r="AN945" s="507"/>
      <c r="AO945" s="507"/>
      <c r="AP945" s="507"/>
      <c r="AQ945" s="563"/>
      <c r="AR945" s="563"/>
      <c r="AS945" s="507"/>
      <c r="AT945" s="507"/>
      <c r="AU945" s="507"/>
      <c r="AV945" s="507"/>
      <c r="AW945" s="507"/>
      <c r="AX945" s="507"/>
      <c r="AY945" s="507"/>
      <c r="AZ945" s="507"/>
      <c r="BA945" s="507"/>
      <c r="BB945" s="507"/>
      <c r="BC945" s="507"/>
      <c r="BD945" s="507"/>
      <c r="BE945" s="507"/>
      <c r="BF945" s="507"/>
      <c r="BG945" s="507"/>
      <c r="BH945" s="507"/>
      <c r="BI945" s="507"/>
      <c r="BJ945" s="507"/>
      <c r="BK945" s="507"/>
      <c r="BL945" s="507"/>
      <c r="BM945" s="507"/>
    </row>
    <row r="946" spans="1:65" ht="27" customHeight="1" x14ac:dyDescent="0.2">
      <c r="A946" s="564"/>
      <c r="B946" s="507"/>
      <c r="C946" s="507"/>
      <c r="D946" s="507"/>
      <c r="E946" s="507"/>
      <c r="F946" s="507"/>
      <c r="G946" s="507"/>
      <c r="H946" s="506"/>
      <c r="I946" s="506"/>
      <c r="J946" s="506"/>
      <c r="K946" s="506"/>
      <c r="L946" s="506"/>
      <c r="M946" s="506"/>
      <c r="N946" s="506"/>
      <c r="O946" s="506"/>
      <c r="P946" s="557"/>
      <c r="Q946" s="506"/>
      <c r="R946" s="558"/>
      <c r="S946" s="506"/>
      <c r="T946" s="506"/>
      <c r="U946" s="506"/>
      <c r="V946" s="604"/>
      <c r="W946" s="506"/>
      <c r="X946" s="506"/>
      <c r="Y946" s="557"/>
      <c r="Z946" s="506"/>
      <c r="AA946" s="507"/>
      <c r="AB946" s="507"/>
      <c r="AC946" s="507"/>
      <c r="AD946" s="507"/>
      <c r="AE946" s="507"/>
      <c r="AF946" s="507"/>
      <c r="AG946" s="507"/>
      <c r="AH946" s="507"/>
      <c r="AI946" s="507"/>
      <c r="AJ946" s="507"/>
      <c r="AK946" s="507"/>
      <c r="AL946" s="507"/>
      <c r="AM946" s="507"/>
      <c r="AN946" s="507"/>
      <c r="AO946" s="507"/>
      <c r="AP946" s="507"/>
      <c r="AQ946" s="563"/>
      <c r="AR946" s="563"/>
      <c r="AS946" s="507"/>
      <c r="AT946" s="507"/>
      <c r="AU946" s="507"/>
      <c r="AV946" s="507"/>
      <c r="AW946" s="507"/>
      <c r="AX946" s="507"/>
      <c r="AY946" s="507"/>
      <c r="AZ946" s="507"/>
      <c r="BA946" s="507"/>
      <c r="BB946" s="507"/>
      <c r="BC946" s="507"/>
      <c r="BD946" s="507"/>
      <c r="BE946" s="507"/>
      <c r="BF946" s="507"/>
      <c r="BG946" s="507"/>
      <c r="BH946" s="507"/>
      <c r="BI946" s="507"/>
      <c r="BJ946" s="507"/>
      <c r="BK946" s="507"/>
      <c r="BL946" s="507"/>
      <c r="BM946" s="507"/>
    </row>
    <row r="947" spans="1:65" ht="27" customHeight="1" x14ac:dyDescent="0.2">
      <c r="A947" s="564"/>
      <c r="B947" s="507"/>
      <c r="C947" s="507"/>
      <c r="D947" s="507"/>
      <c r="E947" s="507"/>
      <c r="F947" s="507"/>
      <c r="G947" s="507"/>
      <c r="H947" s="506"/>
      <c r="I947" s="506"/>
      <c r="J947" s="506"/>
      <c r="K947" s="506"/>
      <c r="L947" s="506"/>
      <c r="M947" s="506"/>
      <c r="N947" s="506"/>
      <c r="O947" s="506"/>
      <c r="P947" s="557"/>
      <c r="Q947" s="506"/>
      <c r="R947" s="558"/>
      <c r="S947" s="506"/>
      <c r="T947" s="506"/>
      <c r="U947" s="506"/>
      <c r="V947" s="604"/>
      <c r="W947" s="506"/>
      <c r="X947" s="506"/>
      <c r="Y947" s="557"/>
      <c r="Z947" s="506"/>
      <c r="AA947" s="507"/>
      <c r="AB947" s="507"/>
      <c r="AC947" s="507"/>
      <c r="AD947" s="507"/>
      <c r="AE947" s="507"/>
      <c r="AF947" s="507"/>
      <c r="AG947" s="507"/>
      <c r="AH947" s="507"/>
      <c r="AI947" s="507"/>
      <c r="AJ947" s="507"/>
      <c r="AK947" s="507"/>
      <c r="AL947" s="507"/>
      <c r="AM947" s="507"/>
      <c r="AN947" s="507"/>
      <c r="AO947" s="507"/>
      <c r="AP947" s="507"/>
      <c r="AQ947" s="563"/>
      <c r="AR947" s="563"/>
      <c r="AS947" s="507"/>
      <c r="AT947" s="507"/>
      <c r="AU947" s="507"/>
      <c r="AV947" s="507"/>
      <c r="AW947" s="507"/>
      <c r="AX947" s="507"/>
      <c r="AY947" s="507"/>
      <c r="AZ947" s="507"/>
      <c r="BA947" s="507"/>
      <c r="BB947" s="507"/>
      <c r="BC947" s="507"/>
      <c r="BD947" s="507"/>
      <c r="BE947" s="507"/>
      <c r="BF947" s="507"/>
      <c r="BG947" s="507"/>
      <c r="BH947" s="507"/>
      <c r="BI947" s="507"/>
      <c r="BJ947" s="507"/>
      <c r="BK947" s="507"/>
      <c r="BL947" s="507"/>
      <c r="BM947" s="507"/>
    </row>
    <row r="948" spans="1:65" ht="27" customHeight="1" x14ac:dyDescent="0.2">
      <c r="A948" s="564"/>
      <c r="B948" s="507"/>
      <c r="C948" s="507"/>
      <c r="D948" s="507"/>
      <c r="E948" s="507"/>
      <c r="F948" s="507"/>
      <c r="G948" s="507"/>
      <c r="H948" s="506"/>
      <c r="I948" s="506"/>
      <c r="J948" s="506"/>
      <c r="K948" s="506"/>
      <c r="L948" s="506"/>
      <c r="M948" s="506"/>
      <c r="N948" s="506"/>
      <c r="O948" s="506"/>
      <c r="P948" s="557"/>
      <c r="Q948" s="506"/>
      <c r="R948" s="558"/>
      <c r="S948" s="506"/>
      <c r="T948" s="506"/>
      <c r="U948" s="506"/>
      <c r="V948" s="604"/>
      <c r="W948" s="506"/>
      <c r="X948" s="506"/>
      <c r="Y948" s="557"/>
      <c r="Z948" s="506"/>
      <c r="AA948" s="507"/>
      <c r="AB948" s="507"/>
      <c r="AC948" s="507"/>
      <c r="AD948" s="507"/>
      <c r="AE948" s="507"/>
      <c r="AF948" s="507"/>
      <c r="AG948" s="507"/>
      <c r="AH948" s="507"/>
      <c r="AI948" s="507"/>
      <c r="AJ948" s="507"/>
      <c r="AK948" s="507"/>
      <c r="AL948" s="507"/>
      <c r="AM948" s="507"/>
      <c r="AN948" s="507"/>
      <c r="AO948" s="507"/>
      <c r="AP948" s="507"/>
      <c r="AQ948" s="563"/>
      <c r="AR948" s="563"/>
      <c r="AS948" s="507"/>
      <c r="AT948" s="507"/>
      <c r="AU948" s="507"/>
      <c r="AV948" s="507"/>
      <c r="AW948" s="507"/>
      <c r="AX948" s="507"/>
      <c r="AY948" s="507"/>
      <c r="AZ948" s="507"/>
      <c r="BA948" s="507"/>
      <c r="BB948" s="507"/>
      <c r="BC948" s="507"/>
      <c r="BD948" s="507"/>
      <c r="BE948" s="507"/>
      <c r="BF948" s="507"/>
      <c r="BG948" s="507"/>
      <c r="BH948" s="507"/>
      <c r="BI948" s="507"/>
      <c r="BJ948" s="507"/>
      <c r="BK948" s="507"/>
      <c r="BL948" s="507"/>
      <c r="BM948" s="507"/>
    </row>
    <row r="949" spans="1:65" ht="27" customHeight="1" x14ac:dyDescent="0.2">
      <c r="A949" s="564"/>
      <c r="B949" s="507"/>
      <c r="C949" s="507"/>
      <c r="D949" s="507"/>
      <c r="E949" s="507"/>
      <c r="F949" s="507"/>
      <c r="G949" s="507"/>
      <c r="H949" s="506"/>
      <c r="I949" s="506"/>
      <c r="J949" s="506"/>
      <c r="K949" s="506"/>
      <c r="L949" s="506"/>
      <c r="M949" s="506"/>
      <c r="N949" s="506"/>
      <c r="O949" s="506"/>
      <c r="P949" s="557"/>
      <c r="Q949" s="506"/>
      <c r="R949" s="558"/>
      <c r="S949" s="506"/>
      <c r="T949" s="506"/>
      <c r="U949" s="506"/>
      <c r="V949" s="604"/>
      <c r="W949" s="506"/>
      <c r="X949" s="506"/>
      <c r="Y949" s="557"/>
      <c r="Z949" s="506"/>
      <c r="AA949" s="507"/>
      <c r="AB949" s="507"/>
      <c r="AC949" s="507"/>
      <c r="AD949" s="507"/>
      <c r="AE949" s="507"/>
      <c r="AF949" s="507"/>
      <c r="AG949" s="507"/>
      <c r="AH949" s="507"/>
      <c r="AI949" s="507"/>
      <c r="AJ949" s="507"/>
      <c r="AK949" s="507"/>
      <c r="AL949" s="507"/>
      <c r="AM949" s="507"/>
      <c r="AN949" s="507"/>
      <c r="AO949" s="507"/>
      <c r="AP949" s="507"/>
      <c r="AQ949" s="563"/>
      <c r="AR949" s="563"/>
      <c r="AS949" s="507"/>
      <c r="AT949" s="507"/>
      <c r="AU949" s="507"/>
      <c r="AV949" s="507"/>
      <c r="AW949" s="507"/>
      <c r="AX949" s="507"/>
      <c r="AY949" s="507"/>
      <c r="AZ949" s="507"/>
      <c r="BA949" s="507"/>
      <c r="BB949" s="507"/>
      <c r="BC949" s="507"/>
      <c r="BD949" s="507"/>
      <c r="BE949" s="507"/>
      <c r="BF949" s="507"/>
      <c r="BG949" s="507"/>
      <c r="BH949" s="507"/>
      <c r="BI949" s="507"/>
      <c r="BJ949" s="507"/>
      <c r="BK949" s="507"/>
      <c r="BL949" s="507"/>
      <c r="BM949" s="507"/>
    </row>
    <row r="950" spans="1:65" ht="27" customHeight="1" x14ac:dyDescent="0.2">
      <c r="A950" s="564"/>
      <c r="B950" s="507"/>
      <c r="C950" s="507"/>
      <c r="D950" s="507"/>
      <c r="E950" s="507"/>
      <c r="F950" s="507"/>
      <c r="G950" s="507"/>
      <c r="H950" s="506"/>
      <c r="I950" s="506"/>
      <c r="J950" s="506"/>
      <c r="K950" s="506"/>
      <c r="L950" s="506"/>
      <c r="M950" s="506"/>
      <c r="N950" s="506"/>
      <c r="O950" s="506"/>
      <c r="P950" s="557"/>
      <c r="Q950" s="506"/>
      <c r="R950" s="558"/>
      <c r="S950" s="506"/>
      <c r="T950" s="506"/>
      <c r="U950" s="506"/>
      <c r="V950" s="604"/>
      <c r="W950" s="506"/>
      <c r="X950" s="506"/>
      <c r="Y950" s="557"/>
      <c r="Z950" s="506"/>
      <c r="AA950" s="507"/>
      <c r="AB950" s="507"/>
      <c r="AC950" s="507"/>
      <c r="AD950" s="507"/>
      <c r="AE950" s="507"/>
      <c r="AF950" s="507"/>
      <c r="AG950" s="507"/>
      <c r="AH950" s="507"/>
      <c r="AI950" s="507"/>
      <c r="AJ950" s="507"/>
      <c r="AK950" s="507"/>
      <c r="AL950" s="507"/>
      <c r="AM950" s="507"/>
      <c r="AN950" s="507"/>
      <c r="AO950" s="507"/>
      <c r="AP950" s="507"/>
      <c r="AQ950" s="563"/>
      <c r="AR950" s="563"/>
      <c r="AS950" s="507"/>
      <c r="AT950" s="507"/>
      <c r="AU950" s="507"/>
      <c r="AV950" s="507"/>
      <c r="AW950" s="507"/>
      <c r="AX950" s="507"/>
      <c r="AY950" s="507"/>
      <c r="AZ950" s="507"/>
      <c r="BA950" s="507"/>
      <c r="BB950" s="507"/>
      <c r="BC950" s="507"/>
      <c r="BD950" s="507"/>
      <c r="BE950" s="507"/>
      <c r="BF950" s="507"/>
      <c r="BG950" s="507"/>
      <c r="BH950" s="507"/>
      <c r="BI950" s="507"/>
      <c r="BJ950" s="507"/>
      <c r="BK950" s="507"/>
      <c r="BL950" s="507"/>
      <c r="BM950" s="507"/>
    </row>
    <row r="951" spans="1:65" ht="27" customHeight="1" x14ac:dyDescent="0.2">
      <c r="A951" s="564"/>
      <c r="B951" s="507"/>
      <c r="C951" s="507"/>
      <c r="D951" s="507"/>
      <c r="E951" s="507"/>
      <c r="F951" s="507"/>
      <c r="G951" s="507"/>
      <c r="H951" s="506"/>
      <c r="I951" s="506"/>
      <c r="J951" s="506"/>
      <c r="K951" s="506"/>
      <c r="L951" s="506"/>
      <c r="M951" s="506"/>
      <c r="N951" s="506"/>
      <c r="O951" s="506"/>
      <c r="P951" s="557"/>
      <c r="Q951" s="506"/>
      <c r="R951" s="558"/>
      <c r="S951" s="506"/>
      <c r="T951" s="506"/>
      <c r="U951" s="506"/>
      <c r="V951" s="604"/>
      <c r="W951" s="506"/>
      <c r="X951" s="506"/>
      <c r="Y951" s="557"/>
      <c r="Z951" s="506"/>
      <c r="AA951" s="507"/>
      <c r="AB951" s="507"/>
      <c r="AC951" s="507"/>
      <c r="AD951" s="507"/>
      <c r="AE951" s="507"/>
      <c r="AF951" s="507"/>
      <c r="AG951" s="507"/>
      <c r="AH951" s="507"/>
      <c r="AI951" s="507"/>
      <c r="AJ951" s="507"/>
      <c r="AK951" s="507"/>
      <c r="AL951" s="507"/>
      <c r="AM951" s="507"/>
      <c r="AN951" s="507"/>
      <c r="AO951" s="507"/>
      <c r="AP951" s="507"/>
      <c r="AQ951" s="563"/>
      <c r="AR951" s="563"/>
      <c r="AS951" s="507"/>
      <c r="AT951" s="507"/>
      <c r="AU951" s="507"/>
      <c r="AV951" s="507"/>
      <c r="AW951" s="507"/>
      <c r="AX951" s="507"/>
      <c r="AY951" s="507"/>
      <c r="AZ951" s="507"/>
      <c r="BA951" s="507"/>
      <c r="BB951" s="507"/>
      <c r="BC951" s="507"/>
      <c r="BD951" s="507"/>
      <c r="BE951" s="507"/>
      <c r="BF951" s="507"/>
      <c r="BG951" s="507"/>
      <c r="BH951" s="507"/>
      <c r="BI951" s="507"/>
      <c r="BJ951" s="507"/>
      <c r="BK951" s="507"/>
      <c r="BL951" s="507"/>
      <c r="BM951" s="507"/>
    </row>
    <row r="952" spans="1:65" ht="27" customHeight="1" x14ac:dyDescent="0.2">
      <c r="A952" s="564"/>
      <c r="B952" s="507"/>
      <c r="C952" s="507"/>
      <c r="D952" s="507"/>
      <c r="E952" s="507"/>
      <c r="F952" s="507"/>
      <c r="G952" s="507"/>
      <c r="H952" s="506"/>
      <c r="I952" s="506"/>
      <c r="J952" s="506"/>
      <c r="K952" s="506"/>
      <c r="L952" s="506"/>
      <c r="M952" s="506"/>
      <c r="N952" s="506"/>
      <c r="O952" s="506"/>
      <c r="P952" s="557"/>
      <c r="Q952" s="506"/>
      <c r="R952" s="558"/>
      <c r="S952" s="506"/>
      <c r="T952" s="506"/>
      <c r="U952" s="506"/>
      <c r="V952" s="604"/>
      <c r="W952" s="506"/>
      <c r="X952" s="506"/>
      <c r="Y952" s="557"/>
      <c r="Z952" s="506"/>
      <c r="AA952" s="507"/>
      <c r="AB952" s="507"/>
      <c r="AC952" s="507"/>
      <c r="AD952" s="507"/>
      <c r="AE952" s="507"/>
      <c r="AF952" s="507"/>
      <c r="AG952" s="507"/>
      <c r="AH952" s="507"/>
      <c r="AI952" s="507"/>
      <c r="AJ952" s="507"/>
      <c r="AK952" s="507"/>
      <c r="AL952" s="507"/>
      <c r="AM952" s="507"/>
      <c r="AN952" s="507"/>
      <c r="AO952" s="507"/>
      <c r="AP952" s="507"/>
      <c r="AQ952" s="563"/>
      <c r="AR952" s="563"/>
      <c r="AS952" s="507"/>
      <c r="AT952" s="507"/>
      <c r="AU952" s="507"/>
      <c r="AV952" s="507"/>
      <c r="AW952" s="507"/>
      <c r="AX952" s="507"/>
      <c r="AY952" s="507"/>
      <c r="AZ952" s="507"/>
      <c r="BA952" s="507"/>
      <c r="BB952" s="507"/>
      <c r="BC952" s="507"/>
      <c r="BD952" s="507"/>
      <c r="BE952" s="507"/>
      <c r="BF952" s="507"/>
      <c r="BG952" s="507"/>
      <c r="BH952" s="507"/>
      <c r="BI952" s="507"/>
      <c r="BJ952" s="507"/>
      <c r="BK952" s="507"/>
      <c r="BL952" s="507"/>
      <c r="BM952" s="507"/>
    </row>
    <row r="953" spans="1:65" ht="27" customHeight="1" x14ac:dyDescent="0.2">
      <c r="A953" s="564"/>
      <c r="B953" s="507"/>
      <c r="C953" s="507"/>
      <c r="D953" s="507"/>
      <c r="E953" s="507"/>
      <c r="F953" s="507"/>
      <c r="G953" s="507"/>
      <c r="H953" s="506"/>
      <c r="I953" s="506"/>
      <c r="J953" s="506"/>
      <c r="K953" s="506"/>
      <c r="L953" s="506"/>
      <c r="M953" s="506"/>
      <c r="N953" s="506"/>
      <c r="O953" s="506"/>
      <c r="P953" s="557"/>
      <c r="Q953" s="506"/>
      <c r="R953" s="558"/>
      <c r="S953" s="506"/>
      <c r="T953" s="506"/>
      <c r="U953" s="506"/>
      <c r="V953" s="604"/>
      <c r="W953" s="506"/>
      <c r="X953" s="506"/>
      <c r="Y953" s="557"/>
      <c r="Z953" s="506"/>
      <c r="AA953" s="507"/>
      <c r="AB953" s="507"/>
      <c r="AC953" s="507"/>
      <c r="AD953" s="507"/>
      <c r="AE953" s="507"/>
      <c r="AF953" s="507"/>
      <c r="AG953" s="507"/>
      <c r="AH953" s="507"/>
      <c r="AI953" s="507"/>
      <c r="AJ953" s="507"/>
      <c r="AK953" s="507"/>
      <c r="AL953" s="507"/>
      <c r="AM953" s="507"/>
      <c r="AN953" s="507"/>
      <c r="AO953" s="507"/>
      <c r="AP953" s="507"/>
      <c r="AQ953" s="563"/>
      <c r="AR953" s="563"/>
      <c r="AS953" s="507"/>
      <c r="AT953" s="507"/>
      <c r="AU953" s="507"/>
      <c r="AV953" s="507"/>
      <c r="AW953" s="507"/>
      <c r="AX953" s="507"/>
      <c r="AY953" s="507"/>
      <c r="AZ953" s="507"/>
      <c r="BA953" s="507"/>
      <c r="BB953" s="507"/>
      <c r="BC953" s="507"/>
      <c r="BD953" s="507"/>
      <c r="BE953" s="507"/>
      <c r="BF953" s="507"/>
      <c r="BG953" s="507"/>
      <c r="BH953" s="507"/>
      <c r="BI953" s="507"/>
      <c r="BJ953" s="507"/>
      <c r="BK953" s="507"/>
      <c r="BL953" s="507"/>
      <c r="BM953" s="507"/>
    </row>
    <row r="954" spans="1:65" ht="27" customHeight="1" x14ac:dyDescent="0.2">
      <c r="A954" s="564"/>
      <c r="B954" s="507"/>
      <c r="C954" s="507"/>
      <c r="D954" s="507"/>
      <c r="E954" s="507"/>
      <c r="F954" s="507"/>
      <c r="G954" s="507"/>
      <c r="H954" s="506"/>
      <c r="I954" s="506"/>
      <c r="J954" s="506"/>
      <c r="K954" s="506"/>
      <c r="L954" s="506"/>
      <c r="M954" s="506"/>
      <c r="N954" s="506"/>
      <c r="O954" s="506"/>
      <c r="P954" s="557"/>
      <c r="Q954" s="506"/>
      <c r="R954" s="558"/>
      <c r="S954" s="506"/>
      <c r="T954" s="506"/>
      <c r="U954" s="506"/>
      <c r="V954" s="604"/>
      <c r="W954" s="506"/>
      <c r="X954" s="506"/>
      <c r="Y954" s="557"/>
      <c r="Z954" s="506"/>
      <c r="AA954" s="507"/>
      <c r="AB954" s="507"/>
      <c r="AC954" s="507"/>
      <c r="AD954" s="507"/>
      <c r="AE954" s="507"/>
      <c r="AF954" s="507"/>
      <c r="AG954" s="507"/>
      <c r="AH954" s="507"/>
      <c r="AI954" s="507"/>
      <c r="AJ954" s="507"/>
      <c r="AK954" s="507"/>
      <c r="AL954" s="507"/>
      <c r="AM954" s="507"/>
      <c r="AN954" s="507"/>
      <c r="AO954" s="507"/>
      <c r="AP954" s="507"/>
      <c r="AQ954" s="563"/>
      <c r="AR954" s="563"/>
      <c r="AS954" s="507"/>
      <c r="AT954" s="507"/>
      <c r="AU954" s="507"/>
      <c r="AV954" s="507"/>
      <c r="AW954" s="507"/>
      <c r="AX954" s="507"/>
      <c r="AY954" s="507"/>
      <c r="AZ954" s="507"/>
      <c r="BA954" s="507"/>
      <c r="BB954" s="507"/>
      <c r="BC954" s="507"/>
      <c r="BD954" s="507"/>
      <c r="BE954" s="507"/>
      <c r="BF954" s="507"/>
      <c r="BG954" s="507"/>
      <c r="BH954" s="507"/>
      <c r="BI954" s="507"/>
      <c r="BJ954" s="507"/>
      <c r="BK954" s="507"/>
      <c r="BL954" s="507"/>
      <c r="BM954" s="507"/>
    </row>
    <row r="955" spans="1:65" ht="27" customHeight="1" x14ac:dyDescent="0.2">
      <c r="A955" s="564"/>
      <c r="B955" s="507"/>
      <c r="C955" s="507"/>
      <c r="D955" s="507"/>
      <c r="E955" s="507"/>
      <c r="F955" s="507"/>
      <c r="G955" s="507"/>
      <c r="H955" s="506"/>
      <c r="I955" s="506"/>
      <c r="J955" s="506"/>
      <c r="K955" s="506"/>
      <c r="L955" s="506"/>
      <c r="M955" s="506"/>
      <c r="N955" s="506"/>
      <c r="O955" s="506"/>
      <c r="P955" s="557"/>
      <c r="Q955" s="506"/>
      <c r="R955" s="558"/>
      <c r="S955" s="506"/>
      <c r="T955" s="506"/>
      <c r="U955" s="506"/>
      <c r="V955" s="604"/>
      <c r="W955" s="506"/>
      <c r="X955" s="506"/>
      <c r="Y955" s="557"/>
      <c r="Z955" s="506"/>
      <c r="AA955" s="507"/>
      <c r="AB955" s="507"/>
      <c r="AC955" s="507"/>
      <c r="AD955" s="507"/>
      <c r="AE955" s="507"/>
      <c r="AF955" s="507"/>
      <c r="AG955" s="507"/>
      <c r="AH955" s="507"/>
      <c r="AI955" s="507"/>
      <c r="AJ955" s="507"/>
      <c r="AK955" s="507"/>
      <c r="AL955" s="507"/>
      <c r="AM955" s="507"/>
      <c r="AN955" s="507"/>
      <c r="AO955" s="507"/>
      <c r="AP955" s="507"/>
      <c r="AQ955" s="563"/>
      <c r="AR955" s="563"/>
      <c r="AS955" s="507"/>
      <c r="AT955" s="507"/>
      <c r="AU955" s="507"/>
      <c r="AV955" s="507"/>
      <c r="AW955" s="507"/>
      <c r="AX955" s="507"/>
      <c r="AY955" s="507"/>
      <c r="AZ955" s="507"/>
      <c r="BA955" s="507"/>
      <c r="BB955" s="507"/>
      <c r="BC955" s="507"/>
      <c r="BD955" s="507"/>
      <c r="BE955" s="507"/>
      <c r="BF955" s="507"/>
      <c r="BG955" s="507"/>
      <c r="BH955" s="507"/>
      <c r="BI955" s="507"/>
      <c r="BJ955" s="507"/>
      <c r="BK955" s="507"/>
      <c r="BL955" s="507"/>
      <c r="BM955" s="507"/>
    </row>
    <row r="956" spans="1:65" ht="27" customHeight="1" x14ac:dyDescent="0.2">
      <c r="A956" s="564"/>
      <c r="B956" s="507"/>
      <c r="C956" s="507"/>
      <c r="D956" s="507"/>
      <c r="E956" s="507"/>
      <c r="F956" s="507"/>
      <c r="G956" s="507"/>
      <c r="H956" s="506"/>
      <c r="I956" s="506"/>
      <c r="J956" s="506"/>
      <c r="K956" s="506"/>
      <c r="L956" s="506"/>
      <c r="M956" s="506"/>
      <c r="N956" s="506"/>
      <c r="O956" s="506"/>
      <c r="P956" s="557"/>
      <c r="Q956" s="506"/>
      <c r="R956" s="558"/>
      <c r="S956" s="506"/>
      <c r="T956" s="506"/>
      <c r="U956" s="506"/>
      <c r="V956" s="604"/>
      <c r="W956" s="506"/>
      <c r="X956" s="506"/>
      <c r="Y956" s="557"/>
      <c r="Z956" s="506"/>
      <c r="AA956" s="507"/>
      <c r="AB956" s="507"/>
      <c r="AC956" s="507"/>
      <c r="AD956" s="507"/>
      <c r="AE956" s="507"/>
      <c r="AF956" s="507"/>
      <c r="AG956" s="507"/>
      <c r="AH956" s="507"/>
      <c r="AI956" s="507"/>
      <c r="AJ956" s="507"/>
      <c r="AK956" s="507"/>
      <c r="AL956" s="507"/>
      <c r="AM956" s="507"/>
      <c r="AN956" s="507"/>
      <c r="AO956" s="507"/>
      <c r="AP956" s="507"/>
      <c r="AQ956" s="563"/>
      <c r="AR956" s="563"/>
      <c r="AS956" s="507"/>
      <c r="AT956" s="507"/>
      <c r="AU956" s="507"/>
      <c r="AV956" s="507"/>
      <c r="AW956" s="507"/>
      <c r="AX956" s="507"/>
      <c r="AY956" s="507"/>
      <c r="AZ956" s="507"/>
      <c r="BA956" s="507"/>
      <c r="BB956" s="507"/>
      <c r="BC956" s="507"/>
      <c r="BD956" s="507"/>
      <c r="BE956" s="507"/>
      <c r="BF956" s="507"/>
      <c r="BG956" s="507"/>
      <c r="BH956" s="507"/>
      <c r="BI956" s="507"/>
      <c r="BJ956" s="507"/>
      <c r="BK956" s="507"/>
      <c r="BL956" s="507"/>
      <c r="BM956" s="507"/>
    </row>
    <row r="957" spans="1:65" ht="27" customHeight="1" x14ac:dyDescent="0.2">
      <c r="A957" s="564"/>
      <c r="B957" s="507"/>
      <c r="C957" s="507"/>
      <c r="D957" s="507"/>
      <c r="E957" s="507"/>
      <c r="F957" s="507"/>
      <c r="G957" s="507"/>
      <c r="H957" s="506"/>
      <c r="I957" s="506"/>
      <c r="J957" s="506"/>
      <c r="K957" s="506"/>
      <c r="L957" s="506"/>
      <c r="M957" s="506"/>
      <c r="N957" s="506"/>
      <c r="O957" s="506"/>
      <c r="P957" s="557"/>
      <c r="Q957" s="506"/>
      <c r="R957" s="558"/>
      <c r="S957" s="506"/>
      <c r="T957" s="506"/>
      <c r="U957" s="506"/>
      <c r="V957" s="604"/>
      <c r="W957" s="506"/>
      <c r="X957" s="506"/>
      <c r="Y957" s="557"/>
      <c r="Z957" s="506"/>
      <c r="AA957" s="507"/>
      <c r="AB957" s="507"/>
      <c r="AC957" s="507"/>
      <c r="AD957" s="507"/>
      <c r="AE957" s="507"/>
      <c r="AF957" s="507"/>
      <c r="AG957" s="507"/>
      <c r="AH957" s="507"/>
      <c r="AI957" s="507"/>
      <c r="AJ957" s="507"/>
      <c r="AK957" s="507"/>
      <c r="AL957" s="507"/>
      <c r="AM957" s="507"/>
      <c r="AN957" s="507"/>
      <c r="AO957" s="507"/>
      <c r="AP957" s="507"/>
      <c r="AQ957" s="563"/>
      <c r="AR957" s="563"/>
      <c r="AS957" s="507"/>
      <c r="AT957" s="507"/>
      <c r="AU957" s="507"/>
      <c r="AV957" s="507"/>
      <c r="AW957" s="507"/>
      <c r="AX957" s="507"/>
      <c r="AY957" s="507"/>
      <c r="AZ957" s="507"/>
      <c r="BA957" s="507"/>
      <c r="BB957" s="507"/>
      <c r="BC957" s="507"/>
      <c r="BD957" s="507"/>
      <c r="BE957" s="507"/>
      <c r="BF957" s="507"/>
      <c r="BG957" s="507"/>
      <c r="BH957" s="507"/>
      <c r="BI957" s="507"/>
      <c r="BJ957" s="507"/>
      <c r="BK957" s="507"/>
      <c r="BL957" s="507"/>
      <c r="BM957" s="507"/>
    </row>
    <row r="958" spans="1:65" ht="27" customHeight="1" x14ac:dyDescent="0.2">
      <c r="A958" s="564"/>
      <c r="B958" s="507"/>
      <c r="C958" s="507"/>
      <c r="D958" s="507"/>
      <c r="E958" s="507"/>
      <c r="F958" s="507"/>
      <c r="G958" s="507"/>
      <c r="H958" s="506"/>
      <c r="I958" s="506"/>
      <c r="J958" s="506"/>
      <c r="K958" s="506"/>
      <c r="L958" s="506"/>
      <c r="M958" s="506"/>
      <c r="N958" s="506"/>
      <c r="O958" s="506"/>
      <c r="P958" s="557"/>
      <c r="Q958" s="506"/>
      <c r="R958" s="558"/>
      <c r="S958" s="506"/>
      <c r="T958" s="506"/>
      <c r="U958" s="506"/>
      <c r="V958" s="604"/>
      <c r="W958" s="506"/>
      <c r="X958" s="506"/>
      <c r="Y958" s="557"/>
      <c r="Z958" s="506"/>
      <c r="AA958" s="507"/>
      <c r="AB958" s="507"/>
      <c r="AC958" s="507"/>
      <c r="AD958" s="507"/>
      <c r="AE958" s="507"/>
      <c r="AF958" s="507"/>
      <c r="AG958" s="507"/>
      <c r="AH958" s="507"/>
      <c r="AI958" s="507"/>
      <c r="AJ958" s="507"/>
      <c r="AK958" s="507"/>
      <c r="AL958" s="507"/>
      <c r="AM958" s="507"/>
      <c r="AN958" s="507"/>
      <c r="AO958" s="507"/>
      <c r="AP958" s="507"/>
      <c r="AQ958" s="563"/>
      <c r="AR958" s="563"/>
      <c r="AS958" s="507"/>
      <c r="AT958" s="507"/>
      <c r="AU958" s="507"/>
      <c r="AV958" s="507"/>
      <c r="AW958" s="507"/>
      <c r="AX958" s="507"/>
      <c r="AY958" s="507"/>
      <c r="AZ958" s="507"/>
      <c r="BA958" s="507"/>
      <c r="BB958" s="507"/>
      <c r="BC958" s="507"/>
      <c r="BD958" s="507"/>
      <c r="BE958" s="507"/>
      <c r="BF958" s="507"/>
      <c r="BG958" s="507"/>
      <c r="BH958" s="507"/>
      <c r="BI958" s="507"/>
      <c r="BJ958" s="507"/>
      <c r="BK958" s="507"/>
      <c r="BL958" s="507"/>
      <c r="BM958" s="507"/>
    </row>
    <row r="959" spans="1:65" ht="27" customHeight="1" x14ac:dyDescent="0.2">
      <c r="A959" s="564"/>
      <c r="B959" s="507"/>
      <c r="C959" s="507"/>
      <c r="D959" s="507"/>
      <c r="E959" s="507"/>
      <c r="F959" s="507"/>
      <c r="G959" s="507"/>
      <c r="H959" s="506"/>
      <c r="I959" s="506"/>
      <c r="J959" s="506"/>
      <c r="K959" s="506"/>
      <c r="L959" s="506"/>
      <c r="M959" s="506"/>
      <c r="N959" s="506"/>
      <c r="O959" s="506"/>
      <c r="P959" s="557"/>
      <c r="Q959" s="506"/>
      <c r="R959" s="558"/>
      <c r="S959" s="506"/>
      <c r="T959" s="506"/>
      <c r="U959" s="506"/>
      <c r="V959" s="604"/>
      <c r="W959" s="506"/>
      <c r="X959" s="506"/>
      <c r="Y959" s="557"/>
      <c r="Z959" s="506"/>
      <c r="AA959" s="507"/>
      <c r="AB959" s="507"/>
      <c r="AC959" s="507"/>
      <c r="AD959" s="507"/>
      <c r="AE959" s="507"/>
      <c r="AF959" s="507"/>
      <c r="AG959" s="507"/>
      <c r="AH959" s="507"/>
      <c r="AI959" s="507"/>
      <c r="AJ959" s="507"/>
      <c r="AK959" s="507"/>
      <c r="AL959" s="507"/>
      <c r="AM959" s="507"/>
      <c r="AN959" s="507"/>
      <c r="AO959" s="507"/>
      <c r="AP959" s="507"/>
      <c r="AQ959" s="563"/>
      <c r="AR959" s="563"/>
      <c r="AS959" s="507"/>
      <c r="AT959" s="507"/>
      <c r="AU959" s="507"/>
      <c r="AV959" s="507"/>
      <c r="AW959" s="507"/>
      <c r="AX959" s="507"/>
      <c r="AY959" s="507"/>
      <c r="AZ959" s="507"/>
      <c r="BA959" s="507"/>
      <c r="BB959" s="507"/>
      <c r="BC959" s="507"/>
      <c r="BD959" s="507"/>
      <c r="BE959" s="507"/>
      <c r="BF959" s="507"/>
      <c r="BG959" s="507"/>
      <c r="BH959" s="507"/>
      <c r="BI959" s="507"/>
      <c r="BJ959" s="507"/>
      <c r="BK959" s="507"/>
      <c r="BL959" s="507"/>
      <c r="BM959" s="507"/>
    </row>
    <row r="960" spans="1:65" ht="27" customHeight="1" x14ac:dyDescent="0.2">
      <c r="A960" s="564"/>
      <c r="B960" s="507"/>
      <c r="C960" s="507"/>
      <c r="D960" s="507"/>
      <c r="E960" s="507"/>
      <c r="F960" s="507"/>
      <c r="G960" s="507"/>
      <c r="H960" s="506"/>
      <c r="I960" s="506"/>
      <c r="J960" s="506"/>
      <c r="K960" s="506"/>
      <c r="L960" s="506"/>
      <c r="M960" s="506"/>
      <c r="N960" s="506"/>
      <c r="O960" s="506"/>
      <c r="P960" s="557"/>
      <c r="Q960" s="506"/>
      <c r="R960" s="558"/>
      <c r="S960" s="506"/>
      <c r="T960" s="506"/>
      <c r="U960" s="506"/>
      <c r="V960" s="604"/>
      <c r="W960" s="506"/>
      <c r="X960" s="506"/>
      <c r="Y960" s="557"/>
      <c r="Z960" s="506"/>
      <c r="AA960" s="507"/>
      <c r="AB960" s="507"/>
      <c r="AC960" s="507"/>
      <c r="AD960" s="507"/>
      <c r="AE960" s="507"/>
      <c r="AF960" s="507"/>
      <c r="AG960" s="507"/>
      <c r="AH960" s="507"/>
      <c r="AI960" s="507"/>
      <c r="AJ960" s="507"/>
      <c r="AK960" s="507"/>
      <c r="AL960" s="507"/>
      <c r="AM960" s="507"/>
      <c r="AN960" s="507"/>
      <c r="AO960" s="507"/>
      <c r="AP960" s="507"/>
      <c r="AQ960" s="563"/>
      <c r="AR960" s="563"/>
      <c r="AS960" s="507"/>
      <c r="AT960" s="507"/>
      <c r="AU960" s="507"/>
      <c r="AV960" s="507"/>
      <c r="AW960" s="507"/>
      <c r="AX960" s="507"/>
      <c r="AY960" s="507"/>
      <c r="AZ960" s="507"/>
      <c r="BA960" s="507"/>
      <c r="BB960" s="507"/>
      <c r="BC960" s="507"/>
      <c r="BD960" s="507"/>
      <c r="BE960" s="507"/>
      <c r="BF960" s="507"/>
      <c r="BG960" s="507"/>
      <c r="BH960" s="507"/>
      <c r="BI960" s="507"/>
      <c r="BJ960" s="507"/>
      <c r="BK960" s="507"/>
      <c r="BL960" s="507"/>
      <c r="BM960" s="507"/>
    </row>
    <row r="961" spans="1:65" ht="27" customHeight="1" x14ac:dyDescent="0.2">
      <c r="A961" s="564"/>
      <c r="B961" s="507"/>
      <c r="C961" s="507"/>
      <c r="D961" s="507"/>
      <c r="E961" s="507"/>
      <c r="F961" s="507"/>
      <c r="G961" s="507"/>
      <c r="H961" s="506"/>
      <c r="I961" s="506"/>
      <c r="J961" s="506"/>
      <c r="K961" s="506"/>
      <c r="L961" s="506"/>
      <c r="M961" s="506"/>
      <c r="N961" s="506"/>
      <c r="O961" s="506"/>
      <c r="P961" s="557"/>
      <c r="Q961" s="506"/>
      <c r="R961" s="558"/>
      <c r="S961" s="506"/>
      <c r="T961" s="506"/>
      <c r="U961" s="506"/>
      <c r="V961" s="604"/>
      <c r="W961" s="506"/>
      <c r="X961" s="506"/>
      <c r="Y961" s="557"/>
      <c r="Z961" s="506"/>
      <c r="AA961" s="507"/>
      <c r="AB961" s="507"/>
      <c r="AC961" s="507"/>
      <c r="AD961" s="507"/>
      <c r="AE961" s="507"/>
      <c r="AF961" s="507"/>
      <c r="AG961" s="507"/>
      <c r="AH961" s="507"/>
      <c r="AI961" s="507"/>
      <c r="AJ961" s="507"/>
      <c r="AK961" s="507"/>
      <c r="AL961" s="507"/>
      <c r="AM961" s="507"/>
      <c r="AN961" s="507"/>
      <c r="AO961" s="507"/>
      <c r="AP961" s="507"/>
      <c r="AQ961" s="563"/>
      <c r="AR961" s="563"/>
      <c r="AS961" s="507"/>
      <c r="AT961" s="507"/>
      <c r="AU961" s="507"/>
      <c r="AV961" s="507"/>
      <c r="AW961" s="507"/>
      <c r="AX961" s="507"/>
      <c r="AY961" s="507"/>
      <c r="AZ961" s="507"/>
      <c r="BA961" s="507"/>
      <c r="BB961" s="507"/>
      <c r="BC961" s="507"/>
      <c r="BD961" s="507"/>
      <c r="BE961" s="507"/>
      <c r="BF961" s="507"/>
      <c r="BG961" s="507"/>
      <c r="BH961" s="507"/>
      <c r="BI961" s="507"/>
      <c r="BJ961" s="507"/>
      <c r="BK961" s="507"/>
      <c r="BL961" s="507"/>
      <c r="BM961" s="507"/>
    </row>
    <row r="962" spans="1:65" ht="27" customHeight="1" x14ac:dyDescent="0.2">
      <c r="A962" s="564"/>
      <c r="B962" s="507"/>
      <c r="C962" s="507"/>
      <c r="D962" s="507"/>
      <c r="E962" s="507"/>
      <c r="F962" s="507"/>
      <c r="G962" s="507"/>
      <c r="H962" s="506"/>
      <c r="I962" s="506"/>
      <c r="J962" s="506"/>
      <c r="K962" s="506"/>
      <c r="L962" s="506"/>
      <c r="M962" s="506"/>
      <c r="N962" s="506"/>
      <c r="O962" s="506"/>
      <c r="P962" s="557"/>
      <c r="Q962" s="506"/>
      <c r="R962" s="558"/>
      <c r="S962" s="506"/>
      <c r="T962" s="506"/>
      <c r="U962" s="506"/>
      <c r="V962" s="604"/>
      <c r="W962" s="506"/>
      <c r="X962" s="506"/>
      <c r="Y962" s="557"/>
      <c r="Z962" s="506"/>
      <c r="AA962" s="507"/>
      <c r="AB962" s="507"/>
      <c r="AC962" s="507"/>
      <c r="AD962" s="507"/>
      <c r="AE962" s="507"/>
      <c r="AF962" s="507"/>
      <c r="AG962" s="507"/>
      <c r="AH962" s="507"/>
      <c r="AI962" s="507"/>
      <c r="AJ962" s="507"/>
      <c r="AK962" s="507"/>
      <c r="AL962" s="507"/>
      <c r="AM962" s="507"/>
      <c r="AN962" s="507"/>
      <c r="AO962" s="507"/>
      <c r="AP962" s="507"/>
      <c r="AQ962" s="563"/>
      <c r="AR962" s="563"/>
      <c r="AS962" s="507"/>
      <c r="AT962" s="507"/>
      <c r="AU962" s="507"/>
      <c r="AV962" s="507"/>
      <c r="AW962" s="507"/>
      <c r="AX962" s="507"/>
      <c r="AY962" s="507"/>
      <c r="AZ962" s="507"/>
      <c r="BA962" s="507"/>
      <c r="BB962" s="507"/>
      <c r="BC962" s="507"/>
      <c r="BD962" s="507"/>
      <c r="BE962" s="507"/>
      <c r="BF962" s="507"/>
      <c r="BG962" s="507"/>
      <c r="BH962" s="507"/>
      <c r="BI962" s="507"/>
      <c r="BJ962" s="507"/>
      <c r="BK962" s="507"/>
      <c r="BL962" s="507"/>
      <c r="BM962" s="507"/>
    </row>
    <row r="963" spans="1:65" ht="27" customHeight="1" x14ac:dyDescent="0.2">
      <c r="A963" s="564"/>
      <c r="B963" s="507"/>
      <c r="C963" s="507"/>
      <c r="D963" s="507"/>
      <c r="E963" s="507"/>
      <c r="F963" s="507"/>
      <c r="G963" s="507"/>
      <c r="H963" s="506"/>
      <c r="I963" s="506"/>
      <c r="J963" s="506"/>
      <c r="K963" s="506"/>
      <c r="L963" s="506"/>
      <c r="M963" s="506"/>
      <c r="N963" s="506"/>
      <c r="O963" s="506"/>
      <c r="P963" s="557"/>
      <c r="Q963" s="506"/>
      <c r="R963" s="558"/>
      <c r="S963" s="506"/>
      <c r="T963" s="506"/>
      <c r="U963" s="506"/>
      <c r="V963" s="604"/>
      <c r="W963" s="506"/>
      <c r="X963" s="506"/>
      <c r="Y963" s="557"/>
      <c r="Z963" s="506"/>
      <c r="AA963" s="507"/>
      <c r="AB963" s="507"/>
      <c r="AC963" s="507"/>
      <c r="AD963" s="507"/>
      <c r="AE963" s="507"/>
      <c r="AF963" s="507"/>
      <c r="AG963" s="507"/>
      <c r="AH963" s="507"/>
      <c r="AI963" s="507"/>
      <c r="AJ963" s="507"/>
      <c r="AK963" s="507"/>
      <c r="AL963" s="507"/>
      <c r="AM963" s="507"/>
      <c r="AN963" s="507"/>
      <c r="AO963" s="507"/>
      <c r="AP963" s="507"/>
      <c r="AQ963" s="563"/>
      <c r="AR963" s="563"/>
      <c r="AS963" s="507"/>
      <c r="AT963" s="507"/>
      <c r="AU963" s="507"/>
      <c r="AV963" s="507"/>
      <c r="AW963" s="507"/>
      <c r="AX963" s="507"/>
      <c r="AY963" s="507"/>
      <c r="AZ963" s="507"/>
      <c r="BA963" s="507"/>
      <c r="BB963" s="507"/>
      <c r="BC963" s="507"/>
      <c r="BD963" s="507"/>
      <c r="BE963" s="507"/>
      <c r="BF963" s="507"/>
      <c r="BG963" s="507"/>
      <c r="BH963" s="507"/>
      <c r="BI963" s="507"/>
      <c r="BJ963" s="507"/>
      <c r="BK963" s="507"/>
      <c r="BL963" s="507"/>
      <c r="BM963" s="507"/>
    </row>
    <row r="964" spans="1:65" ht="27" customHeight="1" x14ac:dyDescent="0.2">
      <c r="A964" s="564"/>
      <c r="B964" s="507"/>
      <c r="C964" s="507"/>
      <c r="D964" s="507"/>
      <c r="E964" s="507"/>
      <c r="F964" s="507"/>
      <c r="G964" s="507"/>
      <c r="H964" s="506"/>
      <c r="I964" s="506"/>
      <c r="J964" s="506"/>
      <c r="K964" s="506"/>
      <c r="L964" s="506"/>
      <c r="M964" s="506"/>
      <c r="N964" s="506"/>
      <c r="O964" s="506"/>
      <c r="P964" s="557"/>
      <c r="Q964" s="506"/>
      <c r="R964" s="558"/>
      <c r="S964" s="506"/>
      <c r="T964" s="506"/>
      <c r="U964" s="506"/>
      <c r="V964" s="604"/>
      <c r="W964" s="506"/>
      <c r="X964" s="506"/>
      <c r="Y964" s="557"/>
      <c r="Z964" s="506"/>
      <c r="AA964" s="507"/>
      <c r="AB964" s="507"/>
      <c r="AC964" s="507"/>
      <c r="AD964" s="507"/>
      <c r="AE964" s="507"/>
      <c r="AF964" s="507"/>
      <c r="AG964" s="507"/>
      <c r="AH964" s="507"/>
      <c r="AI964" s="507"/>
      <c r="AJ964" s="507"/>
      <c r="AK964" s="507"/>
      <c r="AL964" s="507"/>
      <c r="AM964" s="507"/>
      <c r="AN964" s="507"/>
      <c r="AO964" s="507"/>
      <c r="AP964" s="507"/>
      <c r="AQ964" s="563"/>
      <c r="AR964" s="563"/>
      <c r="AS964" s="507"/>
      <c r="AT964" s="507"/>
      <c r="AU964" s="507"/>
      <c r="AV964" s="507"/>
      <c r="AW964" s="507"/>
      <c r="AX964" s="507"/>
      <c r="AY964" s="507"/>
      <c r="AZ964" s="507"/>
      <c r="BA964" s="507"/>
      <c r="BB964" s="507"/>
      <c r="BC964" s="507"/>
      <c r="BD964" s="507"/>
      <c r="BE964" s="507"/>
      <c r="BF964" s="507"/>
      <c r="BG964" s="507"/>
      <c r="BH964" s="507"/>
      <c r="BI964" s="507"/>
      <c r="BJ964" s="507"/>
      <c r="BK964" s="507"/>
      <c r="BL964" s="507"/>
      <c r="BM964" s="507"/>
    </row>
    <row r="965" spans="1:65" ht="27" customHeight="1" x14ac:dyDescent="0.2">
      <c r="A965" s="564"/>
      <c r="B965" s="507"/>
      <c r="C965" s="507"/>
      <c r="D965" s="507"/>
      <c r="E965" s="507"/>
      <c r="F965" s="507"/>
      <c r="G965" s="507"/>
      <c r="H965" s="506"/>
      <c r="I965" s="506"/>
      <c r="J965" s="506"/>
      <c r="K965" s="506"/>
      <c r="L965" s="506"/>
      <c r="M965" s="506"/>
      <c r="N965" s="506"/>
      <c r="O965" s="506"/>
      <c r="P965" s="557"/>
      <c r="Q965" s="506"/>
      <c r="R965" s="558"/>
      <c r="S965" s="506"/>
      <c r="T965" s="506"/>
      <c r="U965" s="506"/>
      <c r="V965" s="604"/>
      <c r="W965" s="506"/>
      <c r="X965" s="506"/>
      <c r="Y965" s="557"/>
      <c r="Z965" s="506"/>
      <c r="AA965" s="507"/>
      <c r="AB965" s="507"/>
      <c r="AC965" s="507"/>
      <c r="AD965" s="507"/>
      <c r="AE965" s="507"/>
      <c r="AF965" s="507"/>
      <c r="AG965" s="507"/>
      <c r="AH965" s="507"/>
      <c r="AI965" s="507"/>
      <c r="AJ965" s="507"/>
      <c r="AK965" s="507"/>
      <c r="AL965" s="507"/>
      <c r="AM965" s="507"/>
      <c r="AN965" s="507"/>
      <c r="AO965" s="507"/>
      <c r="AP965" s="507"/>
      <c r="AQ965" s="563"/>
      <c r="AR965" s="563"/>
      <c r="AS965" s="507"/>
      <c r="AT965" s="507"/>
      <c r="AU965" s="507"/>
      <c r="AV965" s="507"/>
      <c r="AW965" s="507"/>
      <c r="AX965" s="507"/>
      <c r="AY965" s="507"/>
      <c r="AZ965" s="507"/>
      <c r="BA965" s="507"/>
      <c r="BB965" s="507"/>
      <c r="BC965" s="507"/>
      <c r="BD965" s="507"/>
      <c r="BE965" s="507"/>
      <c r="BF965" s="507"/>
      <c r="BG965" s="507"/>
      <c r="BH965" s="507"/>
      <c r="BI965" s="507"/>
      <c r="BJ965" s="507"/>
      <c r="BK965" s="507"/>
      <c r="BL965" s="507"/>
      <c r="BM965" s="507"/>
    </row>
    <row r="966" spans="1:65" ht="27" customHeight="1" x14ac:dyDescent="0.2">
      <c r="A966" s="564"/>
      <c r="B966" s="507"/>
      <c r="C966" s="507"/>
      <c r="D966" s="507"/>
      <c r="E966" s="507"/>
      <c r="F966" s="507"/>
      <c r="G966" s="507"/>
      <c r="H966" s="506"/>
      <c r="I966" s="506"/>
      <c r="J966" s="506"/>
      <c r="K966" s="506"/>
      <c r="L966" s="506"/>
      <c r="M966" s="506"/>
      <c r="N966" s="506"/>
      <c r="O966" s="506"/>
      <c r="P966" s="557"/>
      <c r="Q966" s="506"/>
      <c r="R966" s="558"/>
      <c r="S966" s="506"/>
      <c r="T966" s="506"/>
      <c r="U966" s="506"/>
      <c r="V966" s="604"/>
      <c r="W966" s="506"/>
      <c r="X966" s="506"/>
      <c r="Y966" s="557"/>
      <c r="Z966" s="506"/>
      <c r="AA966" s="507"/>
      <c r="AB966" s="507"/>
      <c r="AC966" s="507"/>
      <c r="AD966" s="507"/>
      <c r="AE966" s="507"/>
      <c r="AF966" s="507"/>
      <c r="AG966" s="507"/>
      <c r="AH966" s="507"/>
      <c r="AI966" s="507"/>
      <c r="AJ966" s="507"/>
      <c r="AK966" s="507"/>
      <c r="AL966" s="507"/>
      <c r="AM966" s="507"/>
      <c r="AN966" s="507"/>
      <c r="AO966" s="507"/>
      <c r="AP966" s="507"/>
      <c r="AQ966" s="563"/>
      <c r="AR966" s="563"/>
      <c r="AS966" s="507"/>
      <c r="AT966" s="507"/>
      <c r="AU966" s="507"/>
      <c r="AV966" s="507"/>
      <c r="AW966" s="507"/>
      <c r="AX966" s="507"/>
      <c r="AY966" s="507"/>
      <c r="AZ966" s="507"/>
      <c r="BA966" s="507"/>
      <c r="BB966" s="507"/>
      <c r="BC966" s="507"/>
      <c r="BD966" s="507"/>
      <c r="BE966" s="507"/>
      <c r="BF966" s="507"/>
      <c r="BG966" s="507"/>
      <c r="BH966" s="507"/>
      <c r="BI966" s="507"/>
      <c r="BJ966" s="507"/>
      <c r="BK966" s="507"/>
      <c r="BL966" s="507"/>
      <c r="BM966" s="507"/>
    </row>
    <row r="967" spans="1:65" ht="27" customHeight="1" x14ac:dyDescent="0.2">
      <c r="A967" s="564"/>
      <c r="B967" s="507"/>
      <c r="C967" s="507"/>
      <c r="D967" s="507"/>
      <c r="E967" s="507"/>
      <c r="F967" s="507"/>
      <c r="G967" s="507"/>
      <c r="H967" s="506"/>
      <c r="I967" s="506"/>
      <c r="J967" s="506"/>
      <c r="K967" s="506"/>
      <c r="L967" s="506"/>
      <c r="M967" s="506"/>
      <c r="N967" s="506"/>
      <c r="O967" s="506"/>
      <c r="P967" s="557"/>
      <c r="Q967" s="506"/>
      <c r="R967" s="558"/>
      <c r="S967" s="506"/>
      <c r="T967" s="506"/>
      <c r="U967" s="506"/>
      <c r="V967" s="604"/>
      <c r="W967" s="506"/>
      <c r="X967" s="506"/>
      <c r="Y967" s="557"/>
      <c r="Z967" s="506"/>
      <c r="AA967" s="507"/>
      <c r="AB967" s="507"/>
      <c r="AC967" s="507"/>
      <c r="AD967" s="507"/>
      <c r="AE967" s="507"/>
      <c r="AF967" s="507"/>
      <c r="AG967" s="507"/>
      <c r="AH967" s="507"/>
      <c r="AI967" s="507"/>
      <c r="AJ967" s="507"/>
      <c r="AK967" s="507"/>
      <c r="AL967" s="507"/>
      <c r="AM967" s="507"/>
      <c r="AN967" s="507"/>
      <c r="AO967" s="507"/>
      <c r="AP967" s="507"/>
      <c r="AQ967" s="563"/>
      <c r="AR967" s="563"/>
      <c r="AS967" s="507"/>
      <c r="AT967" s="507"/>
      <c r="AU967" s="507"/>
      <c r="AV967" s="507"/>
      <c r="AW967" s="507"/>
      <c r="AX967" s="507"/>
      <c r="AY967" s="507"/>
      <c r="AZ967" s="507"/>
      <c r="BA967" s="507"/>
      <c r="BB967" s="507"/>
      <c r="BC967" s="507"/>
      <c r="BD967" s="507"/>
      <c r="BE967" s="507"/>
      <c r="BF967" s="507"/>
      <c r="BG967" s="507"/>
      <c r="BH967" s="507"/>
      <c r="BI967" s="507"/>
      <c r="BJ967" s="507"/>
      <c r="BK967" s="507"/>
      <c r="BL967" s="507"/>
      <c r="BM967" s="507"/>
    </row>
    <row r="968" spans="1:65" ht="27" customHeight="1" x14ac:dyDescent="0.2">
      <c r="A968" s="564"/>
      <c r="B968" s="507"/>
      <c r="C968" s="507"/>
      <c r="D968" s="507"/>
      <c r="E968" s="507"/>
      <c r="F968" s="507"/>
      <c r="G968" s="507"/>
      <c r="H968" s="506"/>
      <c r="I968" s="506"/>
      <c r="J968" s="506"/>
      <c r="K968" s="506"/>
      <c r="L968" s="506"/>
      <c r="M968" s="506"/>
      <c r="N968" s="506"/>
      <c r="O968" s="506"/>
      <c r="P968" s="557"/>
      <c r="Q968" s="506"/>
      <c r="R968" s="558"/>
      <c r="S968" s="506"/>
      <c r="T968" s="506"/>
      <c r="U968" s="506"/>
      <c r="V968" s="604"/>
      <c r="W968" s="506"/>
      <c r="X968" s="506"/>
      <c r="Y968" s="557"/>
      <c r="Z968" s="506"/>
      <c r="AA968" s="507"/>
      <c r="AB968" s="507"/>
      <c r="AC968" s="507"/>
      <c r="AD968" s="507"/>
      <c r="AE968" s="507"/>
      <c r="AF968" s="507"/>
      <c r="AG968" s="507"/>
      <c r="AH968" s="507"/>
      <c r="AI968" s="507"/>
      <c r="AJ968" s="507"/>
      <c r="AK968" s="507"/>
      <c r="AL968" s="507"/>
      <c r="AM968" s="507"/>
      <c r="AN968" s="507"/>
      <c r="AO968" s="507"/>
      <c r="AP968" s="507"/>
      <c r="AQ968" s="563"/>
      <c r="AR968" s="563"/>
      <c r="AS968" s="507"/>
      <c r="AT968" s="507"/>
      <c r="AU968" s="507"/>
      <c r="AV968" s="507"/>
      <c r="AW968" s="507"/>
      <c r="AX968" s="507"/>
      <c r="AY968" s="507"/>
      <c r="AZ968" s="507"/>
      <c r="BA968" s="507"/>
      <c r="BB968" s="507"/>
      <c r="BC968" s="507"/>
      <c r="BD968" s="507"/>
      <c r="BE968" s="507"/>
      <c r="BF968" s="507"/>
      <c r="BG968" s="507"/>
      <c r="BH968" s="507"/>
      <c r="BI968" s="507"/>
      <c r="BJ968" s="507"/>
      <c r="BK968" s="507"/>
      <c r="BL968" s="507"/>
      <c r="BM968" s="507"/>
    </row>
    <row r="969" spans="1:65" ht="27" customHeight="1" x14ac:dyDescent="0.2">
      <c r="A969" s="564"/>
      <c r="B969" s="507"/>
      <c r="C969" s="507"/>
      <c r="D969" s="507"/>
      <c r="E969" s="507"/>
      <c r="F969" s="507"/>
      <c r="G969" s="507"/>
      <c r="H969" s="506"/>
      <c r="I969" s="506"/>
      <c r="J969" s="506"/>
      <c r="K969" s="506"/>
      <c r="L969" s="506"/>
      <c r="M969" s="506"/>
      <c r="N969" s="506"/>
      <c r="O969" s="506"/>
      <c r="P969" s="557"/>
      <c r="Q969" s="506"/>
      <c r="R969" s="558"/>
      <c r="S969" s="506"/>
      <c r="T969" s="506"/>
      <c r="U969" s="506"/>
      <c r="V969" s="604"/>
      <c r="W969" s="506"/>
      <c r="X969" s="506"/>
      <c r="Y969" s="557"/>
      <c r="Z969" s="506"/>
      <c r="AA969" s="507"/>
      <c r="AB969" s="507"/>
      <c r="AC969" s="507"/>
      <c r="AD969" s="507"/>
      <c r="AE969" s="507"/>
      <c r="AF969" s="507"/>
      <c r="AG969" s="507"/>
      <c r="AH969" s="507"/>
      <c r="AI969" s="507"/>
      <c r="AJ969" s="507"/>
      <c r="AK969" s="507"/>
      <c r="AL969" s="507"/>
      <c r="AM969" s="507"/>
      <c r="AN969" s="507"/>
      <c r="AO969" s="507"/>
      <c r="AP969" s="507"/>
      <c r="AQ969" s="563"/>
      <c r="AR969" s="563"/>
      <c r="AS969" s="507"/>
      <c r="AT969" s="507"/>
      <c r="AU969" s="507"/>
      <c r="AV969" s="507"/>
      <c r="AW969" s="507"/>
      <c r="AX969" s="507"/>
      <c r="AY969" s="507"/>
      <c r="AZ969" s="507"/>
      <c r="BA969" s="507"/>
      <c r="BB969" s="507"/>
      <c r="BC969" s="507"/>
      <c r="BD969" s="507"/>
      <c r="BE969" s="507"/>
      <c r="BF969" s="507"/>
      <c r="BG969" s="507"/>
      <c r="BH969" s="507"/>
      <c r="BI969" s="507"/>
      <c r="BJ969" s="507"/>
      <c r="BK969" s="507"/>
      <c r="BL969" s="507"/>
      <c r="BM969" s="507"/>
    </row>
    <row r="970" spans="1:65" ht="27" customHeight="1" x14ac:dyDescent="0.2">
      <c r="A970" s="564"/>
      <c r="B970" s="507"/>
      <c r="C970" s="507"/>
      <c r="D970" s="507"/>
      <c r="E970" s="507"/>
      <c r="F970" s="507"/>
      <c r="G970" s="507"/>
      <c r="H970" s="506"/>
      <c r="I970" s="506"/>
      <c r="J970" s="506"/>
      <c r="K970" s="506"/>
      <c r="L970" s="506"/>
      <c r="M970" s="506"/>
      <c r="N970" s="506"/>
      <c r="O970" s="506"/>
      <c r="P970" s="557"/>
      <c r="Q970" s="506"/>
      <c r="R970" s="558"/>
      <c r="S970" s="506"/>
      <c r="T970" s="506"/>
      <c r="U970" s="506"/>
      <c r="V970" s="604"/>
      <c r="W970" s="506"/>
      <c r="X970" s="506"/>
      <c r="Y970" s="557"/>
      <c r="Z970" s="506"/>
      <c r="AA970" s="507"/>
      <c r="AB970" s="507"/>
      <c r="AC970" s="507"/>
      <c r="AD970" s="507"/>
      <c r="AE970" s="507"/>
      <c r="AF970" s="507"/>
      <c r="AG970" s="507"/>
      <c r="AH970" s="507"/>
      <c r="AI970" s="507"/>
      <c r="AJ970" s="507"/>
      <c r="AK970" s="507"/>
      <c r="AL970" s="507"/>
      <c r="AM970" s="507"/>
      <c r="AN970" s="507"/>
      <c r="AO970" s="507"/>
      <c r="AP970" s="507"/>
      <c r="AQ970" s="563"/>
      <c r="AR970" s="563"/>
      <c r="AS970" s="507"/>
      <c r="AT970" s="507"/>
      <c r="AU970" s="507"/>
      <c r="AV970" s="507"/>
      <c r="AW970" s="507"/>
      <c r="AX970" s="507"/>
      <c r="AY970" s="507"/>
      <c r="AZ970" s="507"/>
      <c r="BA970" s="507"/>
      <c r="BB970" s="507"/>
      <c r="BC970" s="507"/>
      <c r="BD970" s="507"/>
      <c r="BE970" s="507"/>
      <c r="BF970" s="507"/>
      <c r="BG970" s="507"/>
      <c r="BH970" s="507"/>
      <c r="BI970" s="507"/>
      <c r="BJ970" s="507"/>
      <c r="BK970" s="507"/>
      <c r="BL970" s="507"/>
      <c r="BM970" s="507"/>
    </row>
    <row r="971" spans="1:65" ht="27" customHeight="1" x14ac:dyDescent="0.2">
      <c r="A971" s="564"/>
      <c r="B971" s="507"/>
      <c r="C971" s="507"/>
      <c r="D971" s="507"/>
      <c r="E971" s="507"/>
      <c r="F971" s="507"/>
      <c r="G971" s="507"/>
      <c r="H971" s="506"/>
      <c r="I971" s="506"/>
      <c r="J971" s="506"/>
      <c r="K971" s="506"/>
      <c r="L971" s="506"/>
      <c r="M971" s="506"/>
      <c r="N971" s="506"/>
      <c r="O971" s="506"/>
      <c r="P971" s="557"/>
      <c r="Q971" s="506"/>
      <c r="R971" s="558"/>
      <c r="S971" s="506"/>
      <c r="T971" s="506"/>
      <c r="U971" s="506"/>
      <c r="V971" s="604"/>
      <c r="W971" s="506"/>
      <c r="X971" s="506"/>
      <c r="Y971" s="557"/>
      <c r="Z971" s="506"/>
      <c r="AA971" s="507"/>
      <c r="AB971" s="507"/>
      <c r="AC971" s="507"/>
      <c r="AD971" s="507"/>
      <c r="AE971" s="507"/>
      <c r="AF971" s="507"/>
      <c r="AG971" s="507"/>
      <c r="AH971" s="507"/>
      <c r="AI971" s="507"/>
      <c r="AJ971" s="507"/>
      <c r="AK971" s="507"/>
      <c r="AL971" s="507"/>
      <c r="AM971" s="507"/>
      <c r="AN971" s="507"/>
      <c r="AO971" s="507"/>
      <c r="AP971" s="507"/>
      <c r="AQ971" s="563"/>
      <c r="AR971" s="563"/>
      <c r="AS971" s="507"/>
      <c r="AT971" s="507"/>
      <c r="AU971" s="507"/>
      <c r="AV971" s="507"/>
      <c r="AW971" s="507"/>
      <c r="AX971" s="507"/>
      <c r="AY971" s="507"/>
      <c r="AZ971" s="507"/>
      <c r="BA971" s="507"/>
      <c r="BB971" s="507"/>
      <c r="BC971" s="507"/>
      <c r="BD971" s="507"/>
      <c r="BE971" s="507"/>
      <c r="BF971" s="507"/>
      <c r="BG971" s="507"/>
      <c r="BH971" s="507"/>
      <c r="BI971" s="507"/>
      <c r="BJ971" s="507"/>
      <c r="BK971" s="507"/>
      <c r="BL971" s="507"/>
      <c r="BM971" s="507"/>
    </row>
    <row r="972" spans="1:65" ht="27" customHeight="1" x14ac:dyDescent="0.2">
      <c r="A972" s="564"/>
      <c r="B972" s="507"/>
      <c r="C972" s="507"/>
      <c r="D972" s="507"/>
      <c r="E972" s="507"/>
      <c r="F972" s="507"/>
      <c r="G972" s="507"/>
      <c r="H972" s="506"/>
      <c r="I972" s="506"/>
      <c r="J972" s="506"/>
      <c r="K972" s="506"/>
      <c r="L972" s="506"/>
      <c r="M972" s="506"/>
      <c r="N972" s="506"/>
      <c r="O972" s="506"/>
      <c r="P972" s="557"/>
      <c r="Q972" s="506"/>
      <c r="R972" s="558"/>
      <c r="S972" s="506"/>
      <c r="T972" s="506"/>
      <c r="U972" s="506"/>
      <c r="V972" s="604"/>
      <c r="W972" s="506"/>
      <c r="X972" s="506"/>
      <c r="Y972" s="557"/>
      <c r="Z972" s="506"/>
      <c r="AA972" s="507"/>
      <c r="AB972" s="507"/>
      <c r="AC972" s="507"/>
      <c r="AD972" s="507"/>
      <c r="AE972" s="507"/>
      <c r="AF972" s="507"/>
      <c r="AG972" s="507"/>
      <c r="AH972" s="507"/>
      <c r="AI972" s="507"/>
      <c r="AJ972" s="507"/>
      <c r="AK972" s="507"/>
      <c r="AL972" s="507"/>
      <c r="AM972" s="507"/>
      <c r="AN972" s="507"/>
      <c r="AO972" s="507"/>
      <c r="AP972" s="507"/>
      <c r="AQ972" s="563"/>
      <c r="AR972" s="563"/>
      <c r="AS972" s="507"/>
      <c r="AT972" s="507"/>
      <c r="AU972" s="507"/>
      <c r="AV972" s="507"/>
      <c r="AW972" s="507"/>
      <c r="AX972" s="507"/>
      <c r="AY972" s="507"/>
      <c r="AZ972" s="507"/>
      <c r="BA972" s="507"/>
      <c r="BB972" s="507"/>
      <c r="BC972" s="507"/>
      <c r="BD972" s="507"/>
      <c r="BE972" s="507"/>
      <c r="BF972" s="507"/>
      <c r="BG972" s="507"/>
      <c r="BH972" s="507"/>
      <c r="BI972" s="507"/>
      <c r="BJ972" s="507"/>
      <c r="BK972" s="507"/>
      <c r="BL972" s="507"/>
      <c r="BM972" s="507"/>
    </row>
    <row r="973" spans="1:65" ht="27" customHeight="1" x14ac:dyDescent="0.2">
      <c r="A973" s="564"/>
      <c r="B973" s="507"/>
      <c r="C973" s="507"/>
      <c r="D973" s="507"/>
      <c r="E973" s="507"/>
      <c r="F973" s="507"/>
      <c r="G973" s="507"/>
      <c r="H973" s="506"/>
      <c r="I973" s="506"/>
      <c r="J973" s="506"/>
      <c r="K973" s="506"/>
      <c r="L973" s="506"/>
      <c r="M973" s="506"/>
      <c r="N973" s="506"/>
      <c r="O973" s="506"/>
      <c r="P973" s="557"/>
      <c r="Q973" s="506"/>
      <c r="R973" s="558"/>
      <c r="S973" s="506"/>
      <c r="T973" s="506"/>
      <c r="U973" s="506"/>
      <c r="V973" s="604"/>
      <c r="W973" s="506"/>
      <c r="X973" s="506"/>
      <c r="Y973" s="557"/>
      <c r="Z973" s="506"/>
      <c r="AA973" s="507"/>
      <c r="AB973" s="507"/>
      <c r="AC973" s="507"/>
      <c r="AD973" s="507"/>
      <c r="AE973" s="507"/>
      <c r="AF973" s="507"/>
      <c r="AG973" s="507"/>
      <c r="AH973" s="507"/>
      <c r="AI973" s="507"/>
      <c r="AJ973" s="507"/>
      <c r="AK973" s="507"/>
      <c r="AL973" s="507"/>
      <c r="AM973" s="507"/>
      <c r="AN973" s="507"/>
      <c r="AO973" s="507"/>
      <c r="AP973" s="507"/>
      <c r="AQ973" s="563"/>
      <c r="AR973" s="563"/>
      <c r="AS973" s="507"/>
      <c r="AT973" s="507"/>
      <c r="AU973" s="507"/>
      <c r="AV973" s="507"/>
      <c r="AW973" s="507"/>
      <c r="AX973" s="507"/>
      <c r="AY973" s="507"/>
      <c r="AZ973" s="507"/>
      <c r="BA973" s="507"/>
      <c r="BB973" s="507"/>
      <c r="BC973" s="507"/>
      <c r="BD973" s="507"/>
      <c r="BE973" s="507"/>
      <c r="BF973" s="507"/>
      <c r="BG973" s="507"/>
      <c r="BH973" s="507"/>
      <c r="BI973" s="507"/>
      <c r="BJ973" s="507"/>
      <c r="BK973" s="507"/>
      <c r="BL973" s="507"/>
      <c r="BM973" s="507"/>
    </row>
    <row r="974" spans="1:65" ht="27" customHeight="1" x14ac:dyDescent="0.2">
      <c r="A974" s="564"/>
      <c r="B974" s="507"/>
      <c r="C974" s="507"/>
      <c r="D974" s="507"/>
      <c r="E974" s="507"/>
      <c r="F974" s="507"/>
      <c r="G974" s="507"/>
      <c r="H974" s="506"/>
      <c r="I974" s="506"/>
      <c r="J974" s="506"/>
      <c r="K974" s="506"/>
      <c r="L974" s="506"/>
      <c r="M974" s="506"/>
      <c r="N974" s="506"/>
      <c r="O974" s="506"/>
      <c r="P974" s="557"/>
      <c r="Q974" s="506"/>
      <c r="R974" s="558"/>
      <c r="S974" s="506"/>
      <c r="T974" s="506"/>
      <c r="U974" s="506"/>
      <c r="V974" s="604"/>
      <c r="W974" s="506"/>
      <c r="X974" s="506"/>
      <c r="Y974" s="557"/>
      <c r="Z974" s="506"/>
      <c r="AA974" s="507"/>
      <c r="AB974" s="507"/>
      <c r="AC974" s="507"/>
      <c r="AD974" s="507"/>
      <c r="AE974" s="507"/>
      <c r="AF974" s="507"/>
      <c r="AG974" s="507"/>
      <c r="AH974" s="507"/>
      <c r="AI974" s="507"/>
      <c r="AJ974" s="507"/>
      <c r="AK974" s="507"/>
      <c r="AL974" s="507"/>
      <c r="AM974" s="507"/>
      <c r="AN974" s="507"/>
      <c r="AO974" s="507"/>
      <c r="AP974" s="507"/>
      <c r="AQ974" s="563"/>
      <c r="AR974" s="563"/>
      <c r="AS974" s="507"/>
      <c r="AT974" s="507"/>
      <c r="AU974" s="507"/>
      <c r="AV974" s="507"/>
      <c r="AW974" s="507"/>
      <c r="AX974" s="507"/>
      <c r="AY974" s="507"/>
      <c r="AZ974" s="507"/>
      <c r="BA974" s="507"/>
      <c r="BB974" s="507"/>
      <c r="BC974" s="507"/>
      <c r="BD974" s="507"/>
      <c r="BE974" s="507"/>
      <c r="BF974" s="507"/>
      <c r="BG974" s="507"/>
      <c r="BH974" s="507"/>
      <c r="BI974" s="507"/>
      <c r="BJ974" s="507"/>
      <c r="BK974" s="507"/>
      <c r="BL974" s="507"/>
      <c r="BM974" s="507"/>
    </row>
    <row r="975" spans="1:65" ht="27" customHeight="1" x14ac:dyDescent="0.2">
      <c r="A975" s="564"/>
      <c r="B975" s="507"/>
      <c r="C975" s="507"/>
      <c r="D975" s="507"/>
      <c r="E975" s="507"/>
      <c r="F975" s="507"/>
      <c r="G975" s="507"/>
      <c r="H975" s="506"/>
      <c r="I975" s="506"/>
      <c r="J975" s="506"/>
      <c r="K975" s="506"/>
      <c r="L975" s="506"/>
      <c r="M975" s="506"/>
      <c r="N975" s="506"/>
      <c r="O975" s="506"/>
      <c r="P975" s="557"/>
      <c r="Q975" s="506"/>
      <c r="R975" s="558"/>
      <c r="S975" s="506"/>
      <c r="T975" s="506"/>
      <c r="U975" s="506"/>
      <c r="V975" s="604"/>
      <c r="W975" s="506"/>
      <c r="X975" s="506"/>
      <c r="Y975" s="557"/>
      <c r="Z975" s="506"/>
      <c r="AA975" s="507"/>
      <c r="AB975" s="507"/>
      <c r="AC975" s="507"/>
      <c r="AD975" s="507"/>
      <c r="AE975" s="507"/>
      <c r="AF975" s="507"/>
      <c r="AG975" s="507"/>
      <c r="AH975" s="507"/>
      <c r="AI975" s="507"/>
      <c r="AJ975" s="507"/>
      <c r="AK975" s="507"/>
      <c r="AL975" s="507"/>
      <c r="AM975" s="507"/>
      <c r="AN975" s="507"/>
      <c r="AO975" s="507"/>
      <c r="AP975" s="507"/>
      <c r="AQ975" s="563"/>
      <c r="AR975" s="563"/>
      <c r="AS975" s="507"/>
      <c r="AT975" s="507"/>
      <c r="AU975" s="507"/>
      <c r="AV975" s="507"/>
      <c r="AW975" s="507"/>
      <c r="AX975" s="507"/>
      <c r="AY975" s="507"/>
      <c r="AZ975" s="507"/>
      <c r="BA975" s="507"/>
      <c r="BB975" s="507"/>
      <c r="BC975" s="507"/>
      <c r="BD975" s="507"/>
      <c r="BE975" s="507"/>
      <c r="BF975" s="507"/>
      <c r="BG975" s="507"/>
      <c r="BH975" s="507"/>
      <c r="BI975" s="507"/>
      <c r="BJ975" s="507"/>
      <c r="BK975" s="507"/>
      <c r="BL975" s="507"/>
      <c r="BM975" s="507"/>
    </row>
    <row r="976" spans="1:65" ht="27" customHeight="1" x14ac:dyDescent="0.2">
      <c r="A976" s="564"/>
      <c r="B976" s="507"/>
      <c r="C976" s="507"/>
      <c r="D976" s="507"/>
      <c r="E976" s="507"/>
      <c r="F976" s="507"/>
      <c r="G976" s="507"/>
      <c r="H976" s="506"/>
      <c r="I976" s="506"/>
      <c r="J976" s="506"/>
      <c r="K976" s="506"/>
      <c r="L976" s="506"/>
      <c r="M976" s="506"/>
      <c r="N976" s="506"/>
      <c r="O976" s="506"/>
      <c r="P976" s="557"/>
      <c r="Q976" s="506"/>
      <c r="R976" s="558"/>
      <c r="S976" s="506"/>
      <c r="T976" s="506"/>
      <c r="U976" s="506"/>
      <c r="V976" s="604"/>
      <c r="W976" s="506"/>
      <c r="X976" s="506"/>
      <c r="Y976" s="557"/>
      <c r="Z976" s="506"/>
      <c r="AA976" s="507"/>
      <c r="AB976" s="507"/>
      <c r="AC976" s="507"/>
      <c r="AD976" s="507"/>
      <c r="AE976" s="507"/>
      <c r="AF976" s="507"/>
      <c r="AG976" s="507"/>
      <c r="AH976" s="507"/>
      <c r="AI976" s="507"/>
      <c r="AJ976" s="507"/>
      <c r="AK976" s="507"/>
      <c r="AL976" s="507"/>
      <c r="AM976" s="507"/>
      <c r="AN976" s="507"/>
      <c r="AO976" s="507"/>
      <c r="AP976" s="507"/>
      <c r="AQ976" s="563"/>
      <c r="AR976" s="563"/>
      <c r="AS976" s="507"/>
      <c r="AT976" s="507"/>
      <c r="AU976" s="507"/>
      <c r="AV976" s="507"/>
      <c r="AW976" s="507"/>
      <c r="AX976" s="507"/>
      <c r="AY976" s="507"/>
      <c r="AZ976" s="507"/>
      <c r="BA976" s="507"/>
      <c r="BB976" s="507"/>
      <c r="BC976" s="507"/>
      <c r="BD976" s="507"/>
      <c r="BE976" s="507"/>
      <c r="BF976" s="507"/>
      <c r="BG976" s="507"/>
      <c r="BH976" s="507"/>
      <c r="BI976" s="507"/>
      <c r="BJ976" s="507"/>
      <c r="BK976" s="507"/>
      <c r="BL976" s="507"/>
      <c r="BM976" s="507"/>
    </row>
    <row r="977" spans="1:65" ht="27" customHeight="1" x14ac:dyDescent="0.2">
      <c r="A977" s="564"/>
      <c r="B977" s="507"/>
      <c r="C977" s="507"/>
      <c r="D977" s="507"/>
      <c r="E977" s="507"/>
      <c r="F977" s="507"/>
      <c r="G977" s="507"/>
      <c r="H977" s="506"/>
      <c r="I977" s="506"/>
      <c r="J977" s="506"/>
      <c r="K977" s="506"/>
      <c r="L977" s="506"/>
      <c r="M977" s="506"/>
      <c r="N977" s="506"/>
      <c r="O977" s="506"/>
      <c r="P977" s="557"/>
      <c r="Q977" s="506"/>
      <c r="R977" s="558"/>
      <c r="S977" s="506"/>
      <c r="T977" s="506"/>
      <c r="U977" s="506"/>
      <c r="V977" s="604"/>
      <c r="W977" s="506"/>
      <c r="X977" s="506"/>
      <c r="Y977" s="557"/>
      <c r="Z977" s="506"/>
      <c r="AA977" s="507"/>
      <c r="AB977" s="507"/>
      <c r="AC977" s="507"/>
      <c r="AD977" s="507"/>
      <c r="AE977" s="507"/>
      <c r="AF977" s="507"/>
      <c r="AG977" s="507"/>
      <c r="AH977" s="507"/>
      <c r="AI977" s="507"/>
      <c r="AJ977" s="507"/>
      <c r="AK977" s="507"/>
      <c r="AL977" s="507"/>
      <c r="AM977" s="507"/>
      <c r="AN977" s="507"/>
      <c r="AO977" s="507"/>
      <c r="AP977" s="507"/>
      <c r="AQ977" s="563"/>
      <c r="AR977" s="563"/>
      <c r="AS977" s="507"/>
      <c r="AT977" s="507"/>
      <c r="AU977" s="507"/>
      <c r="AV977" s="507"/>
      <c r="AW977" s="507"/>
      <c r="AX977" s="507"/>
      <c r="AY977" s="507"/>
      <c r="AZ977" s="507"/>
      <c r="BA977" s="507"/>
      <c r="BB977" s="507"/>
      <c r="BC977" s="507"/>
      <c r="BD977" s="507"/>
      <c r="BE977" s="507"/>
      <c r="BF977" s="507"/>
      <c r="BG977" s="507"/>
      <c r="BH977" s="507"/>
      <c r="BI977" s="507"/>
      <c r="BJ977" s="507"/>
      <c r="BK977" s="507"/>
      <c r="BL977" s="507"/>
      <c r="BM977" s="507"/>
    </row>
    <row r="978" spans="1:65" ht="27" customHeight="1" x14ac:dyDescent="0.2">
      <c r="A978" s="564"/>
      <c r="B978" s="507"/>
      <c r="C978" s="507"/>
      <c r="D978" s="507"/>
      <c r="E978" s="507"/>
      <c r="F978" s="507"/>
      <c r="G978" s="507"/>
      <c r="H978" s="506"/>
      <c r="I978" s="506"/>
      <c r="J978" s="506"/>
      <c r="K978" s="506"/>
      <c r="L978" s="506"/>
      <c r="M978" s="506"/>
      <c r="N978" s="506"/>
      <c r="O978" s="506"/>
      <c r="P978" s="557"/>
      <c r="Q978" s="506"/>
      <c r="R978" s="558"/>
      <c r="S978" s="506"/>
      <c r="T978" s="506"/>
      <c r="U978" s="506"/>
      <c r="V978" s="604"/>
      <c r="W978" s="506"/>
      <c r="X978" s="506"/>
      <c r="Y978" s="557"/>
      <c r="Z978" s="506"/>
      <c r="AA978" s="507"/>
      <c r="AB978" s="507"/>
      <c r="AC978" s="507"/>
      <c r="AD978" s="507"/>
      <c r="AE978" s="507"/>
      <c r="AF978" s="507"/>
      <c r="AG978" s="507"/>
      <c r="AH978" s="507"/>
      <c r="AI978" s="507"/>
      <c r="AJ978" s="507"/>
      <c r="AK978" s="507"/>
      <c r="AL978" s="507"/>
      <c r="AM978" s="507"/>
      <c r="AN978" s="507"/>
      <c r="AO978" s="507"/>
      <c r="AP978" s="507"/>
      <c r="AQ978" s="563"/>
      <c r="AR978" s="563"/>
      <c r="AS978" s="507"/>
      <c r="AT978" s="507"/>
      <c r="AU978" s="507"/>
      <c r="AV978" s="507"/>
      <c r="AW978" s="507"/>
      <c r="AX978" s="507"/>
      <c r="AY978" s="507"/>
      <c r="AZ978" s="507"/>
      <c r="BA978" s="507"/>
      <c r="BB978" s="507"/>
      <c r="BC978" s="507"/>
      <c r="BD978" s="507"/>
      <c r="BE978" s="507"/>
      <c r="BF978" s="507"/>
      <c r="BG978" s="507"/>
      <c r="BH978" s="507"/>
      <c r="BI978" s="507"/>
      <c r="BJ978" s="507"/>
      <c r="BK978" s="507"/>
      <c r="BL978" s="507"/>
      <c r="BM978" s="507"/>
    </row>
    <row r="979" spans="1:65" ht="27" customHeight="1" x14ac:dyDescent="0.2">
      <c r="A979" s="564"/>
      <c r="B979" s="507"/>
      <c r="C979" s="507"/>
      <c r="D979" s="507"/>
      <c r="E979" s="507"/>
      <c r="F979" s="507"/>
      <c r="G979" s="507"/>
      <c r="H979" s="506"/>
      <c r="I979" s="506"/>
      <c r="J979" s="506"/>
      <c r="K979" s="506"/>
      <c r="L979" s="506"/>
      <c r="M979" s="506"/>
      <c r="N979" s="506"/>
      <c r="O979" s="506"/>
      <c r="P979" s="557"/>
      <c r="Q979" s="506"/>
      <c r="R979" s="558"/>
      <c r="S979" s="506"/>
      <c r="T979" s="506"/>
      <c r="U979" s="506"/>
      <c r="V979" s="604"/>
      <c r="W979" s="506"/>
      <c r="X979" s="506"/>
      <c r="Y979" s="557"/>
      <c r="Z979" s="506"/>
      <c r="AA979" s="507"/>
      <c r="AB979" s="507"/>
      <c r="AC979" s="507"/>
      <c r="AD979" s="507"/>
      <c r="AE979" s="507"/>
      <c r="AF979" s="507"/>
      <c r="AG979" s="507"/>
      <c r="AH979" s="507"/>
      <c r="AI979" s="507"/>
      <c r="AJ979" s="507"/>
      <c r="AK979" s="507"/>
      <c r="AL979" s="507"/>
      <c r="AM979" s="507"/>
      <c r="AN979" s="507"/>
      <c r="AO979" s="507"/>
      <c r="AP979" s="507"/>
      <c r="AQ979" s="563"/>
      <c r="AR979" s="563"/>
      <c r="AS979" s="507"/>
      <c r="AT979" s="507"/>
      <c r="AU979" s="507"/>
      <c r="AV979" s="507"/>
      <c r="AW979" s="507"/>
      <c r="AX979" s="507"/>
      <c r="AY979" s="507"/>
      <c r="AZ979" s="507"/>
      <c r="BA979" s="507"/>
      <c r="BB979" s="507"/>
      <c r="BC979" s="507"/>
      <c r="BD979" s="507"/>
      <c r="BE979" s="507"/>
      <c r="BF979" s="507"/>
      <c r="BG979" s="507"/>
      <c r="BH979" s="507"/>
      <c r="BI979" s="507"/>
      <c r="BJ979" s="507"/>
      <c r="BK979" s="507"/>
      <c r="BL979" s="507"/>
      <c r="BM979" s="507"/>
    </row>
    <row r="980" spans="1:65" ht="27" customHeight="1" x14ac:dyDescent="0.2">
      <c r="A980" s="564"/>
      <c r="B980" s="507"/>
      <c r="C980" s="507"/>
      <c r="D980" s="507"/>
      <c r="E980" s="507"/>
      <c r="F980" s="507"/>
      <c r="G980" s="507"/>
      <c r="H980" s="506"/>
      <c r="I980" s="506"/>
      <c r="J980" s="506"/>
      <c r="K980" s="506"/>
      <c r="L980" s="506"/>
      <c r="M980" s="506"/>
      <c r="N980" s="506"/>
      <c r="O980" s="506"/>
      <c r="P980" s="557"/>
      <c r="Q980" s="506"/>
      <c r="R980" s="558"/>
      <c r="S980" s="506"/>
      <c r="T980" s="506"/>
      <c r="U980" s="506"/>
      <c r="V980" s="604"/>
      <c r="W980" s="506"/>
      <c r="X980" s="506"/>
      <c r="Y980" s="557"/>
      <c r="Z980" s="506"/>
      <c r="AA980" s="507"/>
      <c r="AB980" s="507"/>
      <c r="AC980" s="507"/>
      <c r="AD980" s="507"/>
      <c r="AE980" s="507"/>
      <c r="AF980" s="507"/>
      <c r="AG980" s="507"/>
      <c r="AH980" s="507"/>
      <c r="AI980" s="507"/>
      <c r="AJ980" s="507"/>
      <c r="AK980" s="507"/>
      <c r="AL980" s="507"/>
      <c r="AM980" s="507"/>
      <c r="AN980" s="507"/>
      <c r="AO980" s="507"/>
      <c r="AP980" s="507"/>
      <c r="AQ980" s="563"/>
      <c r="AR980" s="563"/>
      <c r="AS980" s="507"/>
      <c r="AT980" s="507"/>
      <c r="AU980" s="507"/>
      <c r="AV980" s="507"/>
      <c r="AW980" s="507"/>
      <c r="AX980" s="507"/>
      <c r="AY980" s="507"/>
      <c r="AZ980" s="507"/>
      <c r="BA980" s="507"/>
      <c r="BB980" s="507"/>
      <c r="BC980" s="507"/>
      <c r="BD980" s="507"/>
      <c r="BE980" s="507"/>
      <c r="BF980" s="507"/>
      <c r="BG980" s="507"/>
      <c r="BH980" s="507"/>
      <c r="BI980" s="507"/>
      <c r="BJ980" s="507"/>
      <c r="BK980" s="507"/>
      <c r="BL980" s="507"/>
      <c r="BM980" s="507"/>
    </row>
    <row r="981" spans="1:65" ht="27" customHeight="1" x14ac:dyDescent="0.2">
      <c r="A981" s="564"/>
      <c r="B981" s="507"/>
      <c r="C981" s="507"/>
      <c r="D981" s="507"/>
      <c r="E981" s="507"/>
      <c r="F981" s="507"/>
      <c r="G981" s="507"/>
      <c r="H981" s="506"/>
      <c r="I981" s="506"/>
      <c r="J981" s="506"/>
      <c r="K981" s="506"/>
      <c r="L981" s="506"/>
      <c r="M981" s="506"/>
      <c r="N981" s="506"/>
      <c r="O981" s="506"/>
      <c r="P981" s="557"/>
      <c r="Q981" s="506"/>
      <c r="R981" s="558"/>
      <c r="S981" s="506"/>
      <c r="T981" s="506"/>
      <c r="U981" s="506"/>
      <c r="V981" s="604"/>
      <c r="W981" s="506"/>
      <c r="X981" s="506"/>
      <c r="Y981" s="557"/>
      <c r="Z981" s="506"/>
      <c r="AA981" s="507"/>
      <c r="AB981" s="507"/>
      <c r="AC981" s="507"/>
      <c r="AD981" s="507"/>
      <c r="AE981" s="507"/>
      <c r="AF981" s="507"/>
      <c r="AG981" s="507"/>
      <c r="AH981" s="507"/>
      <c r="AI981" s="507"/>
      <c r="AJ981" s="507"/>
      <c r="AK981" s="507"/>
      <c r="AL981" s="507"/>
      <c r="AM981" s="507"/>
      <c r="AN981" s="507"/>
      <c r="AO981" s="507"/>
      <c r="AP981" s="507"/>
      <c r="AQ981" s="563"/>
      <c r="AR981" s="563"/>
      <c r="AS981" s="507"/>
      <c r="AT981" s="507"/>
      <c r="AU981" s="507"/>
      <c r="AV981" s="507"/>
      <c r="AW981" s="507"/>
      <c r="AX981" s="507"/>
      <c r="AY981" s="507"/>
      <c r="AZ981" s="507"/>
      <c r="BA981" s="507"/>
      <c r="BB981" s="507"/>
      <c r="BC981" s="507"/>
      <c r="BD981" s="507"/>
      <c r="BE981" s="507"/>
      <c r="BF981" s="507"/>
      <c r="BG981" s="507"/>
      <c r="BH981" s="507"/>
      <c r="BI981" s="507"/>
      <c r="BJ981" s="507"/>
      <c r="BK981" s="507"/>
      <c r="BL981" s="507"/>
      <c r="BM981" s="507"/>
    </row>
    <row r="982" spans="1:65" ht="27" customHeight="1" x14ac:dyDescent="0.2">
      <c r="A982" s="564"/>
      <c r="B982" s="507"/>
      <c r="C982" s="507"/>
      <c r="D982" s="507"/>
      <c r="E982" s="507"/>
      <c r="F982" s="507"/>
      <c r="G982" s="507"/>
      <c r="H982" s="506"/>
      <c r="I982" s="506"/>
      <c r="J982" s="506"/>
      <c r="K982" s="506"/>
      <c r="L982" s="506"/>
      <c r="M982" s="506"/>
      <c r="N982" s="506"/>
      <c r="O982" s="506"/>
      <c r="P982" s="557"/>
      <c r="Q982" s="506"/>
      <c r="R982" s="558"/>
      <c r="S982" s="506"/>
      <c r="T982" s="506"/>
      <c r="U982" s="506"/>
      <c r="V982" s="604"/>
      <c r="W982" s="506"/>
      <c r="X982" s="506"/>
      <c r="Y982" s="557"/>
      <c r="Z982" s="506"/>
      <c r="AA982" s="507"/>
      <c r="AB982" s="507"/>
      <c r="AC982" s="507"/>
      <c r="AD982" s="507"/>
      <c r="AE982" s="507"/>
      <c r="AF982" s="507"/>
      <c r="AG982" s="507"/>
      <c r="AH982" s="507"/>
      <c r="AI982" s="507"/>
      <c r="AJ982" s="507"/>
      <c r="AK982" s="507"/>
      <c r="AL982" s="507"/>
      <c r="AM982" s="507"/>
      <c r="AN982" s="507"/>
      <c r="AO982" s="507"/>
      <c r="AP982" s="507"/>
      <c r="AQ982" s="563"/>
      <c r="AR982" s="563"/>
      <c r="AS982" s="507"/>
      <c r="AT982" s="507"/>
      <c r="AU982" s="507"/>
      <c r="AV982" s="507"/>
      <c r="AW982" s="507"/>
      <c r="AX982" s="507"/>
      <c r="AY982" s="507"/>
      <c r="AZ982" s="507"/>
      <c r="BA982" s="507"/>
      <c r="BB982" s="507"/>
      <c r="BC982" s="507"/>
      <c r="BD982" s="507"/>
      <c r="BE982" s="507"/>
      <c r="BF982" s="507"/>
      <c r="BG982" s="507"/>
      <c r="BH982" s="507"/>
      <c r="BI982" s="507"/>
      <c r="BJ982" s="507"/>
      <c r="BK982" s="507"/>
      <c r="BL982" s="507"/>
      <c r="BM982" s="507"/>
    </row>
    <row r="983" spans="1:65" ht="27" customHeight="1" x14ac:dyDescent="0.2">
      <c r="A983" s="564"/>
      <c r="B983" s="507"/>
      <c r="C983" s="507"/>
      <c r="D983" s="507"/>
      <c r="E983" s="507"/>
      <c r="F983" s="507"/>
      <c r="G983" s="507"/>
      <c r="H983" s="506"/>
      <c r="I983" s="506"/>
      <c r="J983" s="506"/>
      <c r="K983" s="506"/>
      <c r="L983" s="506"/>
      <c r="M983" s="506"/>
      <c r="N983" s="506"/>
      <c r="O983" s="506"/>
      <c r="P983" s="557"/>
      <c r="Q983" s="506"/>
      <c r="R983" s="558"/>
      <c r="S983" s="506"/>
      <c r="T983" s="506"/>
      <c r="U983" s="506"/>
      <c r="V983" s="604"/>
      <c r="W983" s="506"/>
      <c r="X983" s="506"/>
      <c r="Y983" s="557"/>
      <c r="Z983" s="506"/>
      <c r="AA983" s="507"/>
      <c r="AB983" s="507"/>
      <c r="AC983" s="507"/>
      <c r="AD983" s="507"/>
      <c r="AE983" s="507"/>
      <c r="AF983" s="507"/>
      <c r="AG983" s="507"/>
      <c r="AH983" s="507"/>
      <c r="AI983" s="507"/>
      <c r="AJ983" s="507"/>
      <c r="AK983" s="507"/>
      <c r="AL983" s="507"/>
      <c r="AM983" s="507"/>
      <c r="AN983" s="507"/>
      <c r="AO983" s="507"/>
      <c r="AP983" s="507"/>
      <c r="AQ983" s="563"/>
      <c r="AR983" s="563"/>
      <c r="AS983" s="507"/>
      <c r="AT983" s="507"/>
      <c r="AU983" s="507"/>
      <c r="AV983" s="507"/>
      <c r="AW983" s="507"/>
      <c r="AX983" s="507"/>
      <c r="AY983" s="507"/>
      <c r="AZ983" s="507"/>
      <c r="BA983" s="507"/>
      <c r="BB983" s="507"/>
      <c r="BC983" s="507"/>
      <c r="BD983" s="507"/>
      <c r="BE983" s="507"/>
      <c r="BF983" s="507"/>
      <c r="BG983" s="507"/>
      <c r="BH983" s="507"/>
      <c r="BI983" s="507"/>
      <c r="BJ983" s="507"/>
      <c r="BK983" s="507"/>
      <c r="BL983" s="507"/>
      <c r="BM983" s="507"/>
    </row>
    <row r="984" spans="1:65" ht="27" customHeight="1" x14ac:dyDescent="0.2">
      <c r="A984" s="564"/>
      <c r="B984" s="507"/>
      <c r="C984" s="507"/>
      <c r="D984" s="507"/>
      <c r="E984" s="507"/>
      <c r="F984" s="507"/>
      <c r="G984" s="507"/>
      <c r="H984" s="506"/>
      <c r="I984" s="506"/>
      <c r="J984" s="506"/>
      <c r="K984" s="506"/>
      <c r="L984" s="506"/>
      <c r="M984" s="506"/>
      <c r="N984" s="506"/>
      <c r="O984" s="506"/>
      <c r="P984" s="557"/>
      <c r="Q984" s="506"/>
      <c r="R984" s="558"/>
      <c r="S984" s="506"/>
      <c r="T984" s="506"/>
      <c r="U984" s="506"/>
      <c r="V984" s="604"/>
      <c r="W984" s="506"/>
      <c r="X984" s="506"/>
      <c r="Y984" s="557"/>
      <c r="Z984" s="506"/>
      <c r="AA984" s="507"/>
      <c r="AB984" s="507"/>
      <c r="AC984" s="507"/>
      <c r="AD984" s="507"/>
      <c r="AE984" s="507"/>
      <c r="AF984" s="507"/>
      <c r="AG984" s="507"/>
      <c r="AH984" s="507"/>
      <c r="AI984" s="507"/>
      <c r="AJ984" s="507"/>
      <c r="AK984" s="507"/>
      <c r="AL984" s="507"/>
      <c r="AM984" s="507"/>
      <c r="AN984" s="507"/>
      <c r="AO984" s="507"/>
      <c r="AP984" s="507"/>
      <c r="AQ984" s="563"/>
      <c r="AR984" s="563"/>
      <c r="AS984" s="507"/>
      <c r="AT984" s="507"/>
      <c r="AU984" s="507"/>
      <c r="AV984" s="507"/>
      <c r="AW984" s="507"/>
      <c r="AX984" s="507"/>
      <c r="AY984" s="507"/>
      <c r="AZ984" s="507"/>
      <c r="BA984" s="507"/>
      <c r="BB984" s="507"/>
      <c r="BC984" s="507"/>
      <c r="BD984" s="507"/>
      <c r="BE984" s="507"/>
      <c r="BF984" s="507"/>
      <c r="BG984" s="507"/>
      <c r="BH984" s="507"/>
      <c r="BI984" s="507"/>
      <c r="BJ984" s="507"/>
      <c r="BK984" s="507"/>
      <c r="BL984" s="507"/>
      <c r="BM984" s="507"/>
    </row>
    <row r="985" spans="1:65" ht="27" customHeight="1" x14ac:dyDescent="0.2">
      <c r="A985" s="564"/>
      <c r="B985" s="507"/>
      <c r="C985" s="507"/>
      <c r="D985" s="507"/>
      <c r="E985" s="507"/>
      <c r="F985" s="507"/>
      <c r="G985" s="507"/>
      <c r="H985" s="506"/>
      <c r="I985" s="506"/>
      <c r="J985" s="506"/>
      <c r="K985" s="506"/>
      <c r="L985" s="506"/>
      <c r="M985" s="506"/>
      <c r="N985" s="506"/>
      <c r="O985" s="506"/>
      <c r="P985" s="557"/>
      <c r="Q985" s="506"/>
      <c r="R985" s="558"/>
      <c r="S985" s="506"/>
      <c r="T985" s="506"/>
      <c r="U985" s="506"/>
      <c r="V985" s="604"/>
      <c r="W985" s="506"/>
      <c r="X985" s="506"/>
      <c r="Y985" s="557"/>
      <c r="Z985" s="506"/>
      <c r="AA985" s="507"/>
      <c r="AB985" s="507"/>
      <c r="AC985" s="507"/>
      <c r="AD985" s="507"/>
      <c r="AE985" s="507"/>
      <c r="AF985" s="507"/>
      <c r="AG985" s="507"/>
      <c r="AH985" s="507"/>
      <c r="AI985" s="507"/>
      <c r="AJ985" s="507"/>
      <c r="AK985" s="507"/>
      <c r="AL985" s="507"/>
      <c r="AM985" s="507"/>
      <c r="AN985" s="507"/>
      <c r="AO985" s="507"/>
      <c r="AP985" s="507"/>
      <c r="AQ985" s="563"/>
      <c r="AR985" s="563"/>
      <c r="AS985" s="507"/>
      <c r="AT985" s="507"/>
      <c r="AU985" s="507"/>
      <c r="AV985" s="507"/>
      <c r="AW985" s="507"/>
      <c r="AX985" s="507"/>
      <c r="AY985" s="507"/>
      <c r="AZ985" s="507"/>
      <c r="BA985" s="507"/>
      <c r="BB985" s="507"/>
      <c r="BC985" s="507"/>
      <c r="BD985" s="507"/>
      <c r="BE985" s="507"/>
      <c r="BF985" s="507"/>
      <c r="BG985" s="507"/>
      <c r="BH985" s="507"/>
      <c r="BI985" s="507"/>
      <c r="BJ985" s="507"/>
      <c r="BK985" s="507"/>
      <c r="BL985" s="507"/>
      <c r="BM985" s="507"/>
    </row>
    <row r="986" spans="1:65" ht="27" customHeight="1" x14ac:dyDescent="0.2">
      <c r="A986" s="564"/>
      <c r="B986" s="507"/>
      <c r="C986" s="507"/>
      <c r="D986" s="507"/>
      <c r="E986" s="507"/>
      <c r="F986" s="507"/>
      <c r="G986" s="507"/>
      <c r="H986" s="506"/>
      <c r="I986" s="506"/>
      <c r="J986" s="506"/>
      <c r="K986" s="506"/>
      <c r="L986" s="506"/>
      <c r="M986" s="506"/>
      <c r="N986" s="506"/>
      <c r="O986" s="506"/>
      <c r="P986" s="557"/>
      <c r="Q986" s="506"/>
      <c r="R986" s="558"/>
      <c r="S986" s="506"/>
      <c r="T986" s="506"/>
      <c r="U986" s="506"/>
      <c r="V986" s="604"/>
      <c r="W986" s="506"/>
      <c r="X986" s="506"/>
      <c r="Y986" s="557"/>
      <c r="Z986" s="506"/>
      <c r="AA986" s="507"/>
      <c r="AB986" s="507"/>
      <c r="AC986" s="507"/>
      <c r="AD986" s="507"/>
      <c r="AE986" s="507"/>
      <c r="AF986" s="507"/>
      <c r="AG986" s="507"/>
      <c r="AH986" s="507"/>
      <c r="AI986" s="507"/>
      <c r="AJ986" s="507"/>
      <c r="AK986" s="507"/>
      <c r="AL986" s="507"/>
      <c r="AM986" s="507"/>
      <c r="AN986" s="507"/>
      <c r="AO986" s="507"/>
      <c r="AP986" s="507"/>
      <c r="AQ986" s="563"/>
      <c r="AR986" s="563"/>
      <c r="AS986" s="507"/>
      <c r="AT986" s="507"/>
      <c r="AU986" s="507"/>
      <c r="AV986" s="507"/>
      <c r="AW986" s="507"/>
      <c r="AX986" s="507"/>
      <c r="AY986" s="507"/>
      <c r="AZ986" s="507"/>
      <c r="BA986" s="507"/>
      <c r="BB986" s="507"/>
      <c r="BC986" s="507"/>
      <c r="BD986" s="507"/>
      <c r="BE986" s="507"/>
      <c r="BF986" s="507"/>
      <c r="BG986" s="507"/>
      <c r="BH986" s="507"/>
      <c r="BI986" s="507"/>
      <c r="BJ986" s="507"/>
      <c r="BK986" s="507"/>
      <c r="BL986" s="507"/>
      <c r="BM986" s="507"/>
    </row>
    <row r="987" spans="1:65" ht="27" customHeight="1" x14ac:dyDescent="0.2">
      <c r="A987" s="564"/>
      <c r="B987" s="507"/>
      <c r="C987" s="507"/>
      <c r="D987" s="507"/>
      <c r="E987" s="507"/>
      <c r="F987" s="507"/>
      <c r="G987" s="507"/>
      <c r="H987" s="506"/>
      <c r="I987" s="506"/>
      <c r="J987" s="506"/>
      <c r="K987" s="506"/>
      <c r="L987" s="506"/>
      <c r="M987" s="506"/>
      <c r="N987" s="506"/>
      <c r="O987" s="506"/>
      <c r="P987" s="557"/>
      <c r="Q987" s="506"/>
      <c r="R987" s="558"/>
      <c r="S987" s="506"/>
      <c r="T987" s="506"/>
      <c r="U987" s="506"/>
      <c r="V987" s="604"/>
      <c r="W987" s="506"/>
      <c r="X987" s="506"/>
      <c r="Y987" s="557"/>
      <c r="Z987" s="506"/>
      <c r="AA987" s="507"/>
      <c r="AB987" s="507"/>
      <c r="AC987" s="507"/>
      <c r="AD987" s="507"/>
      <c r="AE987" s="507"/>
      <c r="AF987" s="507"/>
      <c r="AG987" s="507"/>
      <c r="AH987" s="507"/>
      <c r="AI987" s="507"/>
      <c r="AJ987" s="507"/>
      <c r="AK987" s="507"/>
      <c r="AL987" s="507"/>
      <c r="AM987" s="507"/>
      <c r="AN987" s="507"/>
      <c r="AO987" s="507"/>
      <c r="AP987" s="507"/>
      <c r="AQ987" s="563"/>
      <c r="AR987" s="563"/>
      <c r="AS987" s="507"/>
      <c r="AT987" s="507"/>
      <c r="AU987" s="507"/>
      <c r="AV987" s="507"/>
      <c r="AW987" s="507"/>
      <c r="AX987" s="507"/>
      <c r="AY987" s="507"/>
      <c r="AZ987" s="507"/>
      <c r="BA987" s="507"/>
      <c r="BB987" s="507"/>
      <c r="BC987" s="507"/>
      <c r="BD987" s="507"/>
      <c r="BE987" s="507"/>
      <c r="BF987" s="507"/>
      <c r="BG987" s="507"/>
      <c r="BH987" s="507"/>
      <c r="BI987" s="507"/>
      <c r="BJ987" s="507"/>
      <c r="BK987" s="507"/>
      <c r="BL987" s="507"/>
      <c r="BM987" s="507"/>
    </row>
    <row r="988" spans="1:65" ht="27" customHeight="1" x14ac:dyDescent="0.2">
      <c r="A988" s="564"/>
      <c r="B988" s="507"/>
      <c r="C988" s="507"/>
      <c r="D988" s="507"/>
      <c r="E988" s="507"/>
      <c r="F988" s="507"/>
      <c r="G988" s="507"/>
      <c r="H988" s="506"/>
      <c r="I988" s="506"/>
      <c r="J988" s="506"/>
      <c r="K988" s="506"/>
      <c r="L988" s="506"/>
      <c r="M988" s="506"/>
      <c r="N988" s="506"/>
      <c r="O988" s="506"/>
      <c r="P988" s="557"/>
      <c r="Q988" s="506"/>
      <c r="R988" s="558"/>
      <c r="S988" s="506"/>
      <c r="T988" s="506"/>
      <c r="U988" s="506"/>
      <c r="V988" s="604"/>
      <c r="W988" s="506"/>
      <c r="X988" s="506"/>
      <c r="Y988" s="557"/>
      <c r="Z988" s="506"/>
      <c r="AA988" s="507"/>
      <c r="AB988" s="507"/>
      <c r="AC988" s="507"/>
      <c r="AD988" s="507"/>
      <c r="AE988" s="507"/>
      <c r="AF988" s="507"/>
      <c r="AG988" s="507"/>
      <c r="AH988" s="507"/>
      <c r="AI988" s="507"/>
      <c r="AJ988" s="507"/>
      <c r="AK988" s="507"/>
      <c r="AL988" s="507"/>
      <c r="AM988" s="507"/>
      <c r="AN988" s="507"/>
      <c r="AO988" s="507"/>
      <c r="AP988" s="507"/>
      <c r="AQ988" s="563"/>
      <c r="AR988" s="563"/>
      <c r="AS988" s="507"/>
      <c r="AT988" s="507"/>
      <c r="AU988" s="507"/>
      <c r="AV988" s="507"/>
      <c r="AW988" s="507"/>
      <c r="AX988" s="507"/>
      <c r="AY988" s="507"/>
      <c r="AZ988" s="507"/>
      <c r="BA988" s="507"/>
      <c r="BB988" s="507"/>
      <c r="BC988" s="507"/>
      <c r="BD988" s="507"/>
      <c r="BE988" s="507"/>
      <c r="BF988" s="507"/>
      <c r="BG988" s="507"/>
      <c r="BH988" s="507"/>
      <c r="BI988" s="507"/>
      <c r="BJ988" s="507"/>
      <c r="BK988" s="507"/>
      <c r="BL988" s="507"/>
      <c r="BM988" s="507"/>
    </row>
    <row r="989" spans="1:65" ht="27" customHeight="1" x14ac:dyDescent="0.2">
      <c r="A989" s="564"/>
      <c r="B989" s="507"/>
      <c r="C989" s="507"/>
      <c r="D989" s="507"/>
      <c r="E989" s="507"/>
      <c r="F989" s="507"/>
      <c r="G989" s="507"/>
      <c r="H989" s="506"/>
      <c r="I989" s="506"/>
      <c r="J989" s="506"/>
      <c r="K989" s="506"/>
      <c r="L989" s="506"/>
      <c r="M989" s="506"/>
      <c r="N989" s="506"/>
      <c r="O989" s="506"/>
      <c r="P989" s="557"/>
      <c r="Q989" s="506"/>
      <c r="R989" s="558"/>
      <c r="S989" s="506"/>
      <c r="T989" s="506"/>
      <c r="U989" s="506"/>
      <c r="V989" s="604"/>
      <c r="W989" s="506"/>
      <c r="X989" s="506"/>
      <c r="Y989" s="557"/>
      <c r="Z989" s="506"/>
      <c r="AA989" s="507"/>
      <c r="AB989" s="507"/>
      <c r="AC989" s="507"/>
      <c r="AD989" s="507"/>
      <c r="AE989" s="507"/>
      <c r="AF989" s="507"/>
      <c r="AG989" s="507"/>
      <c r="AH989" s="507"/>
      <c r="AI989" s="507"/>
      <c r="AJ989" s="507"/>
      <c r="AK989" s="507"/>
      <c r="AL989" s="507"/>
      <c r="AM989" s="507"/>
      <c r="AN989" s="507"/>
      <c r="AO989" s="507"/>
      <c r="AP989" s="507"/>
      <c r="AQ989" s="563"/>
      <c r="AR989" s="563"/>
      <c r="AS989" s="507"/>
      <c r="AT989" s="507"/>
      <c r="AU989" s="507"/>
      <c r="AV989" s="507"/>
      <c r="AW989" s="507"/>
      <c r="AX989" s="507"/>
      <c r="AY989" s="507"/>
      <c r="AZ989" s="507"/>
      <c r="BA989" s="507"/>
      <c r="BB989" s="507"/>
      <c r="BC989" s="507"/>
      <c r="BD989" s="507"/>
      <c r="BE989" s="507"/>
      <c r="BF989" s="507"/>
      <c r="BG989" s="507"/>
      <c r="BH989" s="507"/>
      <c r="BI989" s="507"/>
      <c r="BJ989" s="507"/>
      <c r="BK989" s="507"/>
      <c r="BL989" s="507"/>
      <c r="BM989" s="507"/>
    </row>
    <row r="990" spans="1:65" ht="27" customHeight="1" x14ac:dyDescent="0.2">
      <c r="A990" s="564"/>
      <c r="B990" s="507"/>
      <c r="C990" s="507"/>
      <c r="D990" s="507"/>
      <c r="E990" s="507"/>
      <c r="F990" s="507"/>
      <c r="G990" s="507"/>
      <c r="H990" s="506"/>
      <c r="I990" s="506"/>
      <c r="J990" s="506"/>
      <c r="K990" s="506"/>
      <c r="L990" s="506"/>
      <c r="M990" s="506"/>
      <c r="N990" s="506"/>
      <c r="O990" s="506"/>
      <c r="P990" s="557"/>
      <c r="Q990" s="506"/>
      <c r="R990" s="558"/>
      <c r="S990" s="506"/>
      <c r="T990" s="506"/>
      <c r="U990" s="506"/>
      <c r="V990" s="604"/>
      <c r="W990" s="506"/>
      <c r="X990" s="506"/>
      <c r="Y990" s="557"/>
      <c r="Z990" s="506"/>
      <c r="AA990" s="507"/>
      <c r="AB990" s="507"/>
      <c r="AC990" s="507"/>
      <c r="AD990" s="507"/>
      <c r="AE990" s="507"/>
      <c r="AF990" s="507"/>
      <c r="AG990" s="507"/>
      <c r="AH990" s="507"/>
      <c r="AI990" s="507"/>
      <c r="AJ990" s="507"/>
      <c r="AK990" s="507"/>
      <c r="AL990" s="507"/>
      <c r="AM990" s="507"/>
      <c r="AN990" s="507"/>
      <c r="AO990" s="507"/>
      <c r="AP990" s="507"/>
      <c r="AQ990" s="563"/>
      <c r="AR990" s="563"/>
      <c r="AS990" s="507"/>
      <c r="AT990" s="507"/>
      <c r="AU990" s="507"/>
      <c r="AV990" s="507"/>
      <c r="AW990" s="507"/>
      <c r="AX990" s="507"/>
      <c r="AY990" s="507"/>
      <c r="AZ990" s="507"/>
      <c r="BA990" s="507"/>
      <c r="BB990" s="507"/>
      <c r="BC990" s="507"/>
      <c r="BD990" s="507"/>
      <c r="BE990" s="507"/>
      <c r="BF990" s="507"/>
      <c r="BG990" s="507"/>
      <c r="BH990" s="507"/>
      <c r="BI990" s="507"/>
      <c r="BJ990" s="507"/>
      <c r="BK990" s="507"/>
      <c r="BL990" s="507"/>
      <c r="BM990" s="507"/>
    </row>
    <row r="991" spans="1:65" ht="27" customHeight="1" x14ac:dyDescent="0.2">
      <c r="A991" s="564"/>
      <c r="B991" s="507"/>
      <c r="C991" s="507"/>
      <c r="D991" s="507"/>
      <c r="E991" s="507"/>
      <c r="F991" s="507"/>
      <c r="G991" s="507"/>
      <c r="H991" s="506"/>
      <c r="I991" s="506"/>
      <c r="J991" s="506"/>
      <c r="K991" s="506"/>
      <c r="L991" s="506"/>
      <c r="M991" s="506"/>
      <c r="N991" s="506"/>
      <c r="O991" s="506"/>
      <c r="P991" s="557"/>
      <c r="Q991" s="506"/>
      <c r="R991" s="558"/>
      <c r="S991" s="506"/>
      <c r="T991" s="506"/>
      <c r="U991" s="506"/>
      <c r="V991" s="604"/>
      <c r="W991" s="506"/>
      <c r="X991" s="506"/>
      <c r="Y991" s="557"/>
      <c r="Z991" s="506"/>
      <c r="AA991" s="507"/>
      <c r="AB991" s="507"/>
      <c r="AC991" s="507"/>
      <c r="AD991" s="507"/>
      <c r="AE991" s="507"/>
      <c r="AF991" s="507"/>
      <c r="AG991" s="507"/>
      <c r="AH991" s="507"/>
      <c r="AI991" s="507"/>
      <c r="AJ991" s="507"/>
      <c r="AK991" s="507"/>
      <c r="AL991" s="507"/>
      <c r="AM991" s="507"/>
      <c r="AN991" s="507"/>
      <c r="AO991" s="507"/>
      <c r="AP991" s="507"/>
      <c r="AQ991" s="563"/>
      <c r="AR991" s="563"/>
      <c r="AS991" s="507"/>
      <c r="AT991" s="507"/>
      <c r="AU991" s="507"/>
      <c r="AV991" s="507"/>
      <c r="AW991" s="507"/>
      <c r="AX991" s="507"/>
      <c r="AY991" s="507"/>
      <c r="AZ991" s="507"/>
      <c r="BA991" s="507"/>
      <c r="BB991" s="507"/>
      <c r="BC991" s="507"/>
      <c r="BD991" s="507"/>
      <c r="BE991" s="507"/>
      <c r="BF991" s="507"/>
      <c r="BG991" s="507"/>
      <c r="BH991" s="507"/>
      <c r="BI991" s="507"/>
      <c r="BJ991" s="507"/>
      <c r="BK991" s="507"/>
      <c r="BL991" s="507"/>
      <c r="BM991" s="507"/>
    </row>
    <row r="992" spans="1:65" ht="27" customHeight="1" x14ac:dyDescent="0.2">
      <c r="A992" s="564"/>
      <c r="B992" s="507"/>
      <c r="C992" s="507"/>
      <c r="D992" s="507"/>
      <c r="E992" s="507"/>
      <c r="F992" s="507"/>
      <c r="G992" s="507"/>
      <c r="H992" s="506"/>
      <c r="I992" s="506"/>
      <c r="J992" s="506"/>
      <c r="K992" s="506"/>
      <c r="L992" s="506"/>
      <c r="M992" s="506"/>
      <c r="N992" s="506"/>
      <c r="O992" s="506"/>
      <c r="P992" s="557"/>
      <c r="Q992" s="506"/>
      <c r="R992" s="558"/>
      <c r="S992" s="506"/>
      <c r="T992" s="506"/>
      <c r="U992" s="506"/>
      <c r="V992" s="604"/>
      <c r="W992" s="506"/>
      <c r="X992" s="506"/>
      <c r="Y992" s="557"/>
      <c r="Z992" s="506"/>
      <c r="AA992" s="507"/>
      <c r="AB992" s="507"/>
      <c r="AC992" s="507"/>
      <c r="AD992" s="507"/>
      <c r="AE992" s="507"/>
      <c r="AF992" s="507"/>
      <c r="AG992" s="507"/>
      <c r="AH992" s="507"/>
      <c r="AI992" s="507"/>
      <c r="AJ992" s="507"/>
      <c r="AK992" s="507"/>
      <c r="AL992" s="507"/>
      <c r="AM992" s="507"/>
      <c r="AN992" s="507"/>
      <c r="AO992" s="507"/>
      <c r="AP992" s="507"/>
      <c r="AQ992" s="563"/>
      <c r="AR992" s="563"/>
      <c r="AS992" s="507"/>
      <c r="AT992" s="507"/>
      <c r="AU992" s="507"/>
      <c r="AV992" s="507"/>
      <c r="AW992" s="507"/>
      <c r="AX992" s="507"/>
      <c r="AY992" s="507"/>
      <c r="AZ992" s="507"/>
      <c r="BA992" s="507"/>
      <c r="BB992" s="507"/>
      <c r="BC992" s="507"/>
      <c r="BD992" s="507"/>
      <c r="BE992" s="507"/>
      <c r="BF992" s="507"/>
      <c r="BG992" s="507"/>
      <c r="BH992" s="507"/>
      <c r="BI992" s="507"/>
      <c r="BJ992" s="507"/>
      <c r="BK992" s="507"/>
      <c r="BL992" s="507"/>
      <c r="BM992" s="507"/>
    </row>
    <row r="993" spans="1:65" ht="27" customHeight="1" x14ac:dyDescent="0.2">
      <c r="A993" s="564"/>
      <c r="B993" s="507"/>
      <c r="C993" s="507"/>
      <c r="D993" s="507"/>
      <c r="E993" s="507"/>
      <c r="F993" s="507"/>
      <c r="G993" s="507"/>
      <c r="H993" s="506"/>
      <c r="I993" s="506"/>
      <c r="J993" s="506"/>
      <c r="K993" s="506"/>
      <c r="L993" s="506"/>
      <c r="M993" s="506"/>
      <c r="N993" s="506"/>
      <c r="O993" s="506"/>
      <c r="P993" s="557"/>
      <c r="Q993" s="506"/>
      <c r="R993" s="558"/>
      <c r="S993" s="506"/>
      <c r="T993" s="506"/>
      <c r="U993" s="506"/>
      <c r="V993" s="604"/>
      <c r="W993" s="506"/>
      <c r="X993" s="506"/>
      <c r="Y993" s="557"/>
      <c r="Z993" s="506"/>
      <c r="AA993" s="507"/>
      <c r="AB993" s="507"/>
      <c r="AC993" s="507"/>
      <c r="AD993" s="507"/>
      <c r="AE993" s="507"/>
      <c r="AF993" s="507"/>
      <c r="AG993" s="507"/>
      <c r="AH993" s="507"/>
      <c r="AI993" s="507"/>
      <c r="AJ993" s="507"/>
      <c r="AK993" s="507"/>
      <c r="AL993" s="507"/>
      <c r="AM993" s="507"/>
      <c r="AN993" s="507"/>
      <c r="AO993" s="507"/>
      <c r="AP993" s="507"/>
      <c r="AQ993" s="563"/>
      <c r="AR993" s="563"/>
      <c r="AS993" s="507"/>
      <c r="AT993" s="507"/>
      <c r="AU993" s="507"/>
      <c r="AV993" s="507"/>
      <c r="AW993" s="507"/>
      <c r="AX993" s="507"/>
      <c r="AY993" s="507"/>
      <c r="AZ993" s="507"/>
      <c r="BA993" s="507"/>
      <c r="BB993" s="507"/>
      <c r="BC993" s="507"/>
      <c r="BD993" s="507"/>
      <c r="BE993" s="507"/>
      <c r="BF993" s="507"/>
      <c r="BG993" s="507"/>
      <c r="BH993" s="507"/>
      <c r="BI993" s="507"/>
      <c r="BJ993" s="507"/>
      <c r="BK993" s="507"/>
      <c r="BL993" s="507"/>
      <c r="BM993" s="507"/>
    </row>
    <row r="994" spans="1:65" ht="27" customHeight="1" x14ac:dyDescent="0.2">
      <c r="A994" s="564"/>
      <c r="B994" s="507"/>
      <c r="C994" s="507"/>
      <c r="D994" s="507"/>
      <c r="E994" s="507"/>
      <c r="F994" s="507"/>
      <c r="G994" s="507"/>
      <c r="H994" s="506"/>
      <c r="I994" s="506"/>
      <c r="J994" s="506"/>
      <c r="K994" s="506"/>
      <c r="L994" s="506"/>
      <c r="M994" s="506"/>
      <c r="N994" s="506"/>
      <c r="O994" s="506"/>
      <c r="P994" s="557"/>
      <c r="Q994" s="506"/>
      <c r="R994" s="558"/>
      <c r="S994" s="506"/>
      <c r="T994" s="506"/>
      <c r="U994" s="506"/>
      <c r="V994" s="604"/>
      <c r="W994" s="506"/>
      <c r="X994" s="506"/>
      <c r="Y994" s="557"/>
      <c r="Z994" s="506"/>
      <c r="AA994" s="507"/>
      <c r="AB994" s="507"/>
      <c r="AC994" s="507"/>
      <c r="AD994" s="507"/>
      <c r="AE994" s="507"/>
      <c r="AF994" s="507"/>
      <c r="AG994" s="507"/>
      <c r="AH994" s="507"/>
      <c r="AI994" s="507"/>
      <c r="AJ994" s="507"/>
      <c r="AK994" s="507"/>
      <c r="AL994" s="507"/>
      <c r="AM994" s="507"/>
      <c r="AN994" s="507"/>
      <c r="AO994" s="507"/>
      <c r="AP994" s="507"/>
      <c r="AQ994" s="563"/>
      <c r="AR994" s="563"/>
      <c r="AS994" s="507"/>
      <c r="AT994" s="507"/>
      <c r="AU994" s="507"/>
      <c r="AV994" s="507"/>
      <c r="AW994" s="507"/>
      <c r="AX994" s="507"/>
      <c r="AY994" s="507"/>
      <c r="AZ994" s="507"/>
      <c r="BA994" s="507"/>
      <c r="BB994" s="507"/>
      <c r="BC994" s="507"/>
      <c r="BD994" s="507"/>
      <c r="BE994" s="507"/>
      <c r="BF994" s="507"/>
      <c r="BG994" s="507"/>
      <c r="BH994" s="507"/>
      <c r="BI994" s="507"/>
      <c r="BJ994" s="507"/>
      <c r="BK994" s="507"/>
      <c r="BL994" s="507"/>
      <c r="BM994" s="507"/>
    </row>
    <row r="995" spans="1:65" ht="27" customHeight="1" x14ac:dyDescent="0.2">
      <c r="A995" s="564"/>
      <c r="B995" s="507"/>
      <c r="C995" s="507"/>
      <c r="D995" s="507"/>
      <c r="E995" s="507"/>
      <c r="F995" s="507"/>
      <c r="G995" s="507"/>
      <c r="H995" s="506"/>
      <c r="I995" s="506"/>
      <c r="J995" s="506"/>
      <c r="K995" s="506"/>
      <c r="L995" s="506"/>
      <c r="M995" s="506"/>
      <c r="N995" s="506"/>
      <c r="O995" s="506"/>
      <c r="P995" s="557"/>
      <c r="Q995" s="506"/>
      <c r="R995" s="558"/>
      <c r="S995" s="506"/>
      <c r="T995" s="506"/>
      <c r="U995" s="506"/>
      <c r="V995" s="604"/>
      <c r="W995" s="506"/>
      <c r="X995" s="506"/>
      <c r="Y995" s="557"/>
      <c r="Z995" s="506"/>
      <c r="AA995" s="507"/>
      <c r="AB995" s="507"/>
      <c r="AC995" s="507"/>
      <c r="AD995" s="507"/>
      <c r="AE995" s="507"/>
      <c r="AF995" s="507"/>
      <c r="AG995" s="507"/>
      <c r="AH995" s="507"/>
      <c r="AI995" s="507"/>
      <c r="AJ995" s="507"/>
      <c r="AK995" s="507"/>
      <c r="AL995" s="507"/>
      <c r="AM995" s="507"/>
      <c r="AN995" s="507"/>
      <c r="AO995" s="507"/>
      <c r="AP995" s="507"/>
      <c r="AQ995" s="563"/>
      <c r="AR995" s="563"/>
      <c r="AS995" s="507"/>
      <c r="AT995" s="507"/>
      <c r="AU995" s="507"/>
      <c r="AV995" s="507"/>
      <c r="AW995" s="507"/>
      <c r="AX995" s="507"/>
      <c r="AY995" s="507"/>
      <c r="AZ995" s="507"/>
      <c r="BA995" s="507"/>
      <c r="BB995" s="507"/>
      <c r="BC995" s="507"/>
      <c r="BD995" s="507"/>
      <c r="BE995" s="507"/>
      <c r="BF995" s="507"/>
      <c r="BG995" s="507"/>
      <c r="BH995" s="507"/>
      <c r="BI995" s="507"/>
      <c r="BJ995" s="507"/>
      <c r="BK995" s="507"/>
      <c r="BL995" s="507"/>
      <c r="BM995" s="507"/>
    </row>
    <row r="996" spans="1:65" ht="27" customHeight="1" x14ac:dyDescent="0.2">
      <c r="A996" s="564"/>
      <c r="B996" s="507"/>
      <c r="C996" s="507"/>
      <c r="D996" s="507"/>
      <c r="E996" s="507"/>
      <c r="F996" s="507"/>
      <c r="G996" s="507"/>
      <c r="H996" s="506"/>
      <c r="I996" s="506"/>
      <c r="J996" s="506"/>
      <c r="K996" s="506"/>
      <c r="L996" s="506"/>
      <c r="M996" s="506"/>
      <c r="N996" s="506"/>
      <c r="O996" s="506"/>
      <c r="P996" s="557"/>
      <c r="Q996" s="506"/>
      <c r="R996" s="558"/>
      <c r="S996" s="506"/>
      <c r="T996" s="506"/>
      <c r="U996" s="506"/>
      <c r="V996" s="604"/>
      <c r="Y996" s="557"/>
      <c r="Z996" s="506"/>
      <c r="AA996" s="507"/>
      <c r="AB996" s="507"/>
      <c r="AC996" s="507"/>
      <c r="AD996" s="507"/>
      <c r="AE996" s="507"/>
      <c r="AF996" s="507"/>
      <c r="AG996" s="507"/>
      <c r="AH996" s="507"/>
      <c r="AI996" s="507"/>
      <c r="AJ996" s="507"/>
      <c r="AK996" s="507"/>
      <c r="AL996" s="507"/>
      <c r="AM996" s="507"/>
      <c r="AN996" s="507"/>
      <c r="AO996" s="507"/>
      <c r="AP996" s="507"/>
      <c r="AQ996" s="563"/>
      <c r="AR996" s="563"/>
      <c r="AS996" s="507"/>
      <c r="AT996" s="507"/>
      <c r="AU996" s="507"/>
      <c r="AV996" s="507"/>
      <c r="AW996" s="507"/>
      <c r="AX996" s="507"/>
      <c r="AY996" s="507"/>
      <c r="AZ996" s="507"/>
      <c r="BA996" s="507"/>
      <c r="BB996" s="507"/>
      <c r="BC996" s="507"/>
      <c r="BD996" s="507"/>
      <c r="BE996" s="507"/>
      <c r="BF996" s="507"/>
      <c r="BG996" s="507"/>
      <c r="BH996" s="507"/>
      <c r="BI996" s="507"/>
      <c r="BJ996" s="507"/>
      <c r="BK996" s="507"/>
      <c r="BL996" s="507"/>
      <c r="BM996" s="507"/>
    </row>
    <row r="997" spans="1:65" ht="27" customHeight="1" x14ac:dyDescent="0.2">
      <c r="A997" s="564"/>
      <c r="B997" s="507"/>
      <c r="C997" s="507"/>
      <c r="D997" s="507"/>
      <c r="E997" s="507"/>
      <c r="F997" s="507"/>
      <c r="G997" s="507"/>
      <c r="H997" s="506"/>
      <c r="I997" s="506"/>
      <c r="J997" s="506"/>
      <c r="K997" s="506"/>
      <c r="L997" s="506"/>
      <c r="M997" s="506"/>
      <c r="N997" s="506"/>
      <c r="O997" s="506"/>
      <c r="P997" s="557"/>
      <c r="Q997" s="506"/>
      <c r="R997" s="558"/>
      <c r="S997" s="506"/>
      <c r="T997" s="506"/>
      <c r="U997" s="506"/>
      <c r="V997" s="604"/>
      <c r="Y997" s="557"/>
      <c r="Z997" s="506"/>
      <c r="AA997" s="507"/>
      <c r="AB997" s="507"/>
      <c r="AC997" s="507"/>
      <c r="AD997" s="507"/>
      <c r="AE997" s="507"/>
      <c r="AF997" s="507"/>
      <c r="AG997" s="507"/>
      <c r="AH997" s="507"/>
      <c r="AI997" s="507"/>
      <c r="AJ997" s="507"/>
      <c r="AK997" s="507"/>
      <c r="AL997" s="507"/>
      <c r="AM997" s="507"/>
      <c r="AN997" s="507"/>
      <c r="AO997" s="507"/>
      <c r="AP997" s="507"/>
      <c r="AQ997" s="563"/>
      <c r="AR997" s="563"/>
      <c r="AS997" s="507"/>
      <c r="AT997" s="507"/>
      <c r="AU997" s="507"/>
      <c r="AV997" s="507"/>
      <c r="AW997" s="507"/>
      <c r="AX997" s="507"/>
      <c r="AY997" s="507"/>
      <c r="AZ997" s="507"/>
      <c r="BA997" s="507"/>
      <c r="BB997" s="507"/>
      <c r="BC997" s="507"/>
      <c r="BD997" s="507"/>
      <c r="BE997" s="507"/>
      <c r="BF997" s="507"/>
      <c r="BG997" s="507"/>
      <c r="BH997" s="507"/>
      <c r="BI997" s="507"/>
      <c r="BJ997" s="507"/>
      <c r="BK997" s="507"/>
      <c r="BL997" s="507"/>
      <c r="BM997" s="507"/>
    </row>
    <row r="998" spans="1:65" ht="27" customHeight="1" x14ac:dyDescent="0.2">
      <c r="A998" s="564"/>
      <c r="B998" s="507"/>
      <c r="C998" s="507"/>
      <c r="D998" s="507"/>
      <c r="E998" s="507"/>
      <c r="F998" s="507"/>
      <c r="G998" s="507"/>
      <c r="H998" s="506"/>
      <c r="I998" s="506"/>
      <c r="J998" s="506"/>
      <c r="K998" s="506"/>
      <c r="L998" s="506"/>
      <c r="M998" s="506"/>
      <c r="N998" s="506"/>
      <c r="O998" s="506"/>
      <c r="P998" s="557"/>
      <c r="Q998" s="506"/>
      <c r="R998" s="558"/>
      <c r="S998" s="506"/>
      <c r="T998" s="506"/>
      <c r="U998" s="506"/>
      <c r="V998" s="604"/>
      <c r="Y998" s="557"/>
      <c r="Z998" s="506"/>
      <c r="AA998" s="507"/>
      <c r="AB998" s="507"/>
      <c r="AC998" s="507"/>
      <c r="AD998" s="507"/>
      <c r="AE998" s="507"/>
      <c r="AF998" s="507"/>
      <c r="AG998" s="507"/>
      <c r="AH998" s="507"/>
      <c r="AI998" s="507"/>
      <c r="AJ998" s="507"/>
      <c r="AK998" s="507"/>
      <c r="AL998" s="507"/>
      <c r="AM998" s="507"/>
      <c r="AN998" s="507"/>
      <c r="AO998" s="507"/>
      <c r="AP998" s="507"/>
      <c r="AQ998" s="563"/>
      <c r="AR998" s="563"/>
      <c r="AS998" s="507"/>
      <c r="AT998" s="507"/>
      <c r="AU998" s="507"/>
      <c r="AV998" s="507"/>
      <c r="AW998" s="507"/>
      <c r="AX998" s="507"/>
      <c r="AY998" s="507"/>
      <c r="AZ998" s="507"/>
      <c r="BA998" s="507"/>
      <c r="BB998" s="507"/>
      <c r="BC998" s="507"/>
      <c r="BD998" s="507"/>
      <c r="BE998" s="507"/>
      <c r="BF998" s="507"/>
      <c r="BG998" s="507"/>
      <c r="BH998" s="507"/>
      <c r="BI998" s="507"/>
      <c r="BJ998" s="507"/>
      <c r="BK998" s="507"/>
      <c r="BL998" s="507"/>
      <c r="BM998" s="507"/>
    </row>
    <row r="999" spans="1:65" ht="27" customHeight="1" x14ac:dyDescent="0.2">
      <c r="A999" s="564"/>
      <c r="B999" s="507"/>
      <c r="C999" s="507"/>
      <c r="D999" s="507"/>
      <c r="E999" s="507"/>
      <c r="F999" s="507"/>
      <c r="G999" s="507"/>
      <c r="H999" s="506"/>
      <c r="I999" s="506"/>
      <c r="J999" s="506"/>
      <c r="K999" s="506"/>
      <c r="L999" s="506"/>
      <c r="M999" s="506"/>
      <c r="N999" s="506"/>
      <c r="O999" s="506"/>
      <c r="P999" s="557"/>
      <c r="Q999" s="506"/>
      <c r="R999" s="558"/>
      <c r="S999" s="506"/>
      <c r="T999" s="506"/>
      <c r="U999" s="506"/>
      <c r="V999" s="604"/>
      <c r="Y999" s="557"/>
      <c r="Z999" s="506"/>
      <c r="AA999" s="507"/>
      <c r="AB999" s="507"/>
      <c r="AC999" s="507"/>
      <c r="AD999" s="507"/>
      <c r="AE999" s="507"/>
      <c r="AF999" s="507"/>
      <c r="AG999" s="507"/>
      <c r="AH999" s="507"/>
      <c r="AI999" s="507"/>
      <c r="AJ999" s="507"/>
      <c r="AK999" s="507"/>
      <c r="AL999" s="507"/>
      <c r="AM999" s="507"/>
      <c r="AN999" s="507"/>
      <c r="AO999" s="507"/>
      <c r="AP999" s="507"/>
      <c r="AQ999" s="563"/>
      <c r="AR999" s="563"/>
      <c r="AS999" s="507"/>
      <c r="AT999" s="507"/>
      <c r="AU999" s="507"/>
      <c r="AV999" s="507"/>
      <c r="AW999" s="507"/>
      <c r="AX999" s="507"/>
      <c r="AY999" s="507"/>
      <c r="AZ999" s="507"/>
      <c r="BA999" s="507"/>
      <c r="BB999" s="507"/>
      <c r="BC999" s="507"/>
      <c r="BD999" s="507"/>
      <c r="BE999" s="507"/>
      <c r="BF999" s="507"/>
      <c r="BG999" s="507"/>
      <c r="BH999" s="507"/>
      <c r="BI999" s="507"/>
      <c r="BJ999" s="507"/>
      <c r="BK999" s="507"/>
      <c r="BL999" s="507"/>
      <c r="BM999" s="507"/>
    </row>
    <row r="1000" spans="1:65" ht="27" customHeight="1" x14ac:dyDescent="0.2">
      <c r="A1000" s="564"/>
      <c r="B1000" s="507"/>
      <c r="C1000" s="507"/>
      <c r="D1000" s="507"/>
      <c r="E1000" s="507"/>
      <c r="F1000" s="507"/>
      <c r="G1000" s="507"/>
      <c r="H1000" s="506"/>
      <c r="I1000" s="506"/>
      <c r="J1000" s="506"/>
      <c r="K1000" s="506"/>
      <c r="L1000" s="506"/>
      <c r="M1000" s="506"/>
      <c r="N1000" s="506"/>
      <c r="O1000" s="506"/>
      <c r="P1000" s="557"/>
      <c r="Q1000" s="506"/>
      <c r="R1000" s="558"/>
      <c r="S1000" s="506"/>
      <c r="T1000" s="506"/>
      <c r="U1000" s="506"/>
      <c r="V1000" s="604"/>
      <c r="Y1000" s="557"/>
      <c r="Z1000" s="506"/>
      <c r="AA1000" s="507"/>
      <c r="AB1000" s="507"/>
      <c r="AC1000" s="507"/>
      <c r="AD1000" s="507"/>
      <c r="AE1000" s="507"/>
      <c r="AF1000" s="507"/>
      <c r="AG1000" s="507"/>
      <c r="AH1000" s="507"/>
      <c r="AI1000" s="507"/>
      <c r="AJ1000" s="507"/>
      <c r="AK1000" s="507"/>
      <c r="AL1000" s="507"/>
      <c r="AM1000" s="507"/>
      <c r="AN1000" s="507"/>
      <c r="AO1000" s="507"/>
      <c r="AP1000" s="507"/>
      <c r="AQ1000" s="563"/>
      <c r="AR1000" s="563"/>
      <c r="AS1000" s="507"/>
      <c r="AT1000" s="507"/>
      <c r="AU1000" s="507"/>
      <c r="AV1000" s="507"/>
      <c r="AW1000" s="507"/>
      <c r="AX1000" s="507"/>
      <c r="AY1000" s="507"/>
      <c r="AZ1000" s="507"/>
      <c r="BA1000" s="507"/>
      <c r="BB1000" s="507"/>
      <c r="BC1000" s="507"/>
      <c r="BD1000" s="507"/>
      <c r="BE1000" s="507"/>
      <c r="BF1000" s="507"/>
      <c r="BG1000" s="507"/>
      <c r="BH1000" s="507"/>
      <c r="BI1000" s="507"/>
      <c r="BJ1000" s="507"/>
      <c r="BK1000" s="507"/>
      <c r="BL1000" s="507"/>
      <c r="BM1000" s="507"/>
    </row>
    <row r="1001" spans="1:65" ht="27" customHeight="1" x14ac:dyDescent="0.2">
      <c r="A1001" s="564"/>
      <c r="B1001" s="507"/>
      <c r="C1001" s="507"/>
      <c r="D1001" s="507"/>
      <c r="E1001" s="507"/>
      <c r="F1001" s="507"/>
      <c r="G1001" s="507"/>
      <c r="H1001" s="506"/>
      <c r="I1001" s="506"/>
      <c r="J1001" s="506"/>
      <c r="K1001" s="506"/>
      <c r="L1001" s="506"/>
      <c r="M1001" s="506"/>
      <c r="N1001" s="506"/>
      <c r="O1001" s="506"/>
      <c r="P1001" s="557"/>
      <c r="Q1001" s="506"/>
      <c r="R1001" s="558"/>
      <c r="S1001" s="506"/>
      <c r="T1001" s="506"/>
      <c r="U1001" s="506"/>
      <c r="V1001" s="604"/>
      <c r="Y1001" s="557"/>
      <c r="Z1001" s="506"/>
      <c r="AA1001" s="507"/>
      <c r="AB1001" s="507"/>
      <c r="AC1001" s="507"/>
      <c r="AD1001" s="507"/>
      <c r="AE1001" s="507"/>
      <c r="AF1001" s="507"/>
      <c r="AG1001" s="507"/>
      <c r="AH1001" s="507"/>
      <c r="AI1001" s="507"/>
      <c r="AJ1001" s="507"/>
      <c r="AK1001" s="507"/>
      <c r="AL1001" s="507"/>
      <c r="AM1001" s="507"/>
      <c r="AN1001" s="507"/>
      <c r="AO1001" s="507"/>
      <c r="AP1001" s="507"/>
      <c r="AQ1001" s="563"/>
      <c r="AR1001" s="563"/>
      <c r="AS1001" s="507"/>
      <c r="AT1001" s="507"/>
      <c r="AU1001" s="507"/>
      <c r="AV1001" s="507"/>
      <c r="AW1001" s="507"/>
      <c r="AX1001" s="507"/>
      <c r="AY1001" s="507"/>
      <c r="AZ1001" s="507"/>
      <c r="BA1001" s="507"/>
      <c r="BB1001" s="507"/>
      <c r="BC1001" s="507"/>
      <c r="BD1001" s="507"/>
      <c r="BE1001" s="507"/>
      <c r="BF1001" s="507"/>
      <c r="BG1001" s="507"/>
      <c r="BH1001" s="507"/>
      <c r="BI1001" s="507"/>
      <c r="BJ1001" s="507"/>
      <c r="BK1001" s="507"/>
      <c r="BL1001" s="507"/>
      <c r="BM1001" s="507"/>
    </row>
    <row r="1002" spans="1:65" ht="27" customHeight="1" x14ac:dyDescent="0.2">
      <c r="A1002" s="564"/>
      <c r="B1002" s="507"/>
      <c r="C1002" s="507"/>
      <c r="D1002" s="507"/>
      <c r="E1002" s="507"/>
      <c r="F1002" s="507"/>
      <c r="G1002" s="507"/>
      <c r="H1002" s="506"/>
      <c r="I1002" s="506"/>
      <c r="J1002" s="506"/>
      <c r="K1002" s="506"/>
      <c r="L1002" s="506"/>
      <c r="M1002" s="506"/>
      <c r="N1002" s="506"/>
      <c r="O1002" s="506"/>
      <c r="P1002" s="557"/>
      <c r="Q1002" s="506"/>
      <c r="R1002" s="558"/>
      <c r="S1002" s="506"/>
      <c r="T1002" s="506"/>
      <c r="U1002" s="506"/>
      <c r="V1002" s="604"/>
      <c r="Y1002" s="557"/>
      <c r="Z1002" s="506"/>
      <c r="AA1002" s="507"/>
      <c r="AB1002" s="507"/>
      <c r="AC1002" s="507"/>
      <c r="AD1002" s="507"/>
      <c r="AE1002" s="507"/>
      <c r="AF1002" s="507"/>
      <c r="AG1002" s="507"/>
      <c r="AH1002" s="507"/>
      <c r="AI1002" s="507"/>
      <c r="AJ1002" s="507"/>
      <c r="AK1002" s="507"/>
      <c r="AL1002" s="507"/>
      <c r="AM1002" s="507"/>
      <c r="AN1002" s="507"/>
      <c r="AO1002" s="507"/>
      <c r="AP1002" s="507"/>
      <c r="AQ1002" s="563"/>
      <c r="AR1002" s="563"/>
      <c r="AS1002" s="507"/>
      <c r="AT1002" s="507"/>
      <c r="AU1002" s="507"/>
      <c r="AV1002" s="507"/>
      <c r="AW1002" s="507"/>
      <c r="AX1002" s="507"/>
      <c r="AY1002" s="507"/>
      <c r="AZ1002" s="507"/>
      <c r="BA1002" s="507"/>
      <c r="BB1002" s="507"/>
      <c r="BC1002" s="507"/>
      <c r="BD1002" s="507"/>
      <c r="BE1002" s="507"/>
      <c r="BF1002" s="507"/>
      <c r="BG1002" s="507"/>
      <c r="BH1002" s="507"/>
      <c r="BI1002" s="507"/>
      <c r="BJ1002" s="507"/>
      <c r="BK1002" s="507"/>
      <c r="BL1002" s="507"/>
      <c r="BM1002" s="507"/>
    </row>
    <row r="1003" spans="1:65" ht="27" customHeight="1" x14ac:dyDescent="0.2">
      <c r="A1003" s="564"/>
      <c r="B1003" s="507"/>
      <c r="C1003" s="507"/>
      <c r="D1003" s="507"/>
      <c r="E1003" s="507"/>
      <c r="F1003" s="507"/>
      <c r="G1003" s="507"/>
      <c r="H1003" s="506"/>
      <c r="I1003" s="506"/>
      <c r="J1003" s="506"/>
      <c r="K1003" s="506"/>
      <c r="L1003" s="506"/>
      <c r="M1003" s="506"/>
      <c r="N1003" s="506"/>
      <c r="O1003" s="506"/>
      <c r="P1003" s="557"/>
      <c r="Q1003" s="506"/>
      <c r="R1003" s="558"/>
      <c r="S1003" s="506"/>
      <c r="T1003" s="506"/>
      <c r="U1003" s="506"/>
      <c r="V1003" s="604"/>
      <c r="Y1003" s="557"/>
      <c r="Z1003" s="506"/>
      <c r="AA1003" s="507"/>
      <c r="AB1003" s="507"/>
      <c r="AC1003" s="507"/>
      <c r="AD1003" s="507"/>
      <c r="AE1003" s="507"/>
      <c r="AF1003" s="507"/>
      <c r="AG1003" s="507"/>
      <c r="AH1003" s="507"/>
      <c r="AI1003" s="507"/>
      <c r="AJ1003" s="507"/>
      <c r="AK1003" s="507"/>
      <c r="AL1003" s="507"/>
      <c r="AM1003" s="507"/>
      <c r="AN1003" s="507"/>
      <c r="AO1003" s="507"/>
      <c r="AP1003" s="507"/>
      <c r="AQ1003" s="563"/>
      <c r="AR1003" s="563"/>
      <c r="AS1003" s="507"/>
      <c r="AT1003" s="507"/>
      <c r="AU1003" s="507"/>
      <c r="AV1003" s="507"/>
      <c r="AW1003" s="507"/>
      <c r="AX1003" s="507"/>
      <c r="AY1003" s="507"/>
      <c r="AZ1003" s="507"/>
      <c r="BA1003" s="507"/>
      <c r="BB1003" s="507"/>
      <c r="BC1003" s="507"/>
      <c r="BD1003" s="507"/>
      <c r="BE1003" s="507"/>
      <c r="BF1003" s="507"/>
      <c r="BG1003" s="507"/>
      <c r="BH1003" s="507"/>
      <c r="BI1003" s="507"/>
      <c r="BJ1003" s="507"/>
      <c r="BK1003" s="507"/>
      <c r="BL1003" s="507"/>
      <c r="BM1003" s="507"/>
    </row>
  </sheetData>
  <mergeCells count="21">
    <mergeCell ref="O7:V7"/>
    <mergeCell ref="A1:A4"/>
    <mergeCell ref="B1:AQ1"/>
    <mergeCell ref="B2:AQ4"/>
    <mergeCell ref="A5:O6"/>
    <mergeCell ref="P5:AS5"/>
    <mergeCell ref="AA6:AO6"/>
    <mergeCell ref="A7:B7"/>
    <mergeCell ref="C7:D7"/>
    <mergeCell ref="E7:F7"/>
    <mergeCell ref="G7:J7"/>
    <mergeCell ref="K7:N7"/>
    <mergeCell ref="AQ7:AQ8"/>
    <mergeCell ref="AR7:AR8"/>
    <mergeCell ref="AS7:AS8"/>
    <mergeCell ref="W7:Z7"/>
    <mergeCell ref="AA7:AB7"/>
    <mergeCell ref="AC7:AF7"/>
    <mergeCell ref="AG7:AL7"/>
    <mergeCell ref="AM7:AO7"/>
    <mergeCell ref="AP7:AP8"/>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80"/>
  <sheetViews>
    <sheetView showGridLines="0" zoomScale="70" zoomScaleNormal="70" workbookViewId="0">
      <selection activeCell="M10" sqref="M10"/>
    </sheetView>
  </sheetViews>
  <sheetFormatPr baseColWidth="10" defaultColWidth="11.42578125" defaultRowHeight="14.25" x14ac:dyDescent="0.2"/>
  <cols>
    <col min="1" max="1" width="12" style="3" customWidth="1"/>
    <col min="2" max="2" width="18.7109375" style="3" customWidth="1"/>
    <col min="3" max="3" width="13.5703125" style="3" customWidth="1"/>
    <col min="4" max="4" width="20.5703125" style="3" customWidth="1"/>
    <col min="5" max="5" width="13" style="3" customWidth="1"/>
    <col min="6" max="6" width="38.7109375" style="3" customWidth="1"/>
    <col min="7" max="7" width="13.140625" style="3" customWidth="1"/>
    <col min="8" max="8" width="36.5703125" style="3" customWidth="1"/>
    <col min="9" max="9" width="13.5703125" style="3" customWidth="1"/>
    <col min="10" max="10" width="22.7109375" style="3" customWidth="1"/>
    <col min="11" max="11" width="14.7109375" style="3" customWidth="1"/>
    <col min="12" max="12" width="18" style="3" customWidth="1"/>
    <col min="13" max="13" width="18.140625" style="3" customWidth="1"/>
    <col min="14" max="14" width="17.85546875" style="3" customWidth="1"/>
    <col min="15" max="15" width="17.42578125" style="3" customWidth="1"/>
    <col min="16" max="16" width="19.42578125" style="3" customWidth="1"/>
    <col min="17" max="17" width="46.5703125" style="3" customWidth="1"/>
    <col min="18" max="18" width="14" style="3" customWidth="1"/>
    <col min="19" max="19" width="61.140625" style="3" customWidth="1"/>
    <col min="20" max="20" width="40.85546875" style="3" customWidth="1"/>
    <col min="21" max="21" width="46.28515625" style="3" customWidth="1"/>
    <col min="22" max="22" width="29.140625" style="3" customWidth="1"/>
    <col min="23" max="23" width="58.28515625" style="3" customWidth="1"/>
    <col min="24" max="24" width="52.7109375" style="3" bestFit="1" customWidth="1"/>
    <col min="25" max="25" width="12.28515625" style="3" bestFit="1" customWidth="1"/>
    <col min="26" max="26" width="28.7109375" style="3" bestFit="1" customWidth="1"/>
    <col min="27" max="42" width="11.5703125" style="3" bestFit="1" customWidth="1"/>
    <col min="43" max="43" width="12.42578125" style="3" customWidth="1"/>
    <col min="44" max="44" width="14.85546875" style="3" customWidth="1"/>
    <col min="45" max="45" width="22.5703125" style="3" customWidth="1"/>
    <col min="46" max="46" width="17.5703125" style="3" customWidth="1"/>
    <col min="47" max="47" width="19.140625" style="3" customWidth="1"/>
    <col min="48" max="48" width="26.5703125" style="3" customWidth="1"/>
    <col min="49" max="61" width="14.85546875" style="3" customWidth="1"/>
    <col min="62" max="16384" width="11.42578125" style="3"/>
  </cols>
  <sheetData>
    <row r="1" spans="1:48" ht="15.75" x14ac:dyDescent="0.2">
      <c r="A1" s="1074"/>
      <c r="B1" s="1077" t="s">
        <v>0</v>
      </c>
      <c r="C1" s="1121"/>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c r="AO1" s="1121"/>
      <c r="AP1" s="1121"/>
      <c r="AQ1" s="1121"/>
      <c r="AR1" s="1121"/>
      <c r="AS1" s="1121"/>
      <c r="AT1" s="1121"/>
      <c r="AU1" s="1" t="s">
        <v>1</v>
      </c>
      <c r="AV1" s="2" t="s">
        <v>2</v>
      </c>
    </row>
    <row r="2" spans="1:48" ht="24.75" customHeight="1" x14ac:dyDescent="0.2">
      <c r="A2" s="1075"/>
      <c r="B2" s="1080" t="s">
        <v>1466</v>
      </c>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c r="AM2" s="1122"/>
      <c r="AN2" s="1122"/>
      <c r="AO2" s="1122"/>
      <c r="AP2" s="1122"/>
      <c r="AQ2" s="1122"/>
      <c r="AR2" s="1122"/>
      <c r="AS2" s="1122"/>
      <c r="AT2" s="1122"/>
      <c r="AU2" s="4" t="s">
        <v>3</v>
      </c>
      <c r="AV2" s="5">
        <v>10</v>
      </c>
    </row>
    <row r="3" spans="1:48" ht="24.75" customHeight="1" x14ac:dyDescent="0.2">
      <c r="A3" s="1075"/>
      <c r="B3" s="1080"/>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122"/>
      <c r="AR3" s="1122"/>
      <c r="AS3" s="1122"/>
      <c r="AT3" s="1122"/>
      <c r="AU3" s="6" t="s">
        <v>4</v>
      </c>
      <c r="AV3" s="7">
        <v>44617</v>
      </c>
    </row>
    <row r="4" spans="1:48" s="10" customFormat="1" ht="30.75" customHeight="1" x14ac:dyDescent="0.2">
      <c r="A4" s="1076"/>
      <c r="B4" s="1083"/>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c r="AT4" s="1084"/>
      <c r="AU4" s="8" t="s">
        <v>5</v>
      </c>
      <c r="AV4" s="9" t="s">
        <v>6</v>
      </c>
    </row>
    <row r="5" spans="1:48" ht="15" x14ac:dyDescent="0.2">
      <c r="A5" s="1086" t="s">
        <v>7</v>
      </c>
      <c r="B5" s="1132"/>
      <c r="C5" s="1132"/>
      <c r="D5" s="1132"/>
      <c r="E5" s="1132"/>
      <c r="F5" s="1132"/>
      <c r="G5" s="1132"/>
      <c r="H5" s="1132"/>
      <c r="I5" s="1132"/>
      <c r="J5" s="1132"/>
      <c r="K5" s="1132"/>
      <c r="L5" s="1132"/>
      <c r="M5" s="1132"/>
      <c r="N5" s="1132"/>
      <c r="O5" s="1132"/>
      <c r="P5" s="1090"/>
      <c r="Q5" s="1091"/>
      <c r="R5" s="1091"/>
      <c r="S5" s="1091"/>
      <c r="T5" s="1091"/>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c r="AT5" s="1091"/>
      <c r="AU5" s="1091"/>
      <c r="AV5" s="1092"/>
    </row>
    <row r="6" spans="1:48" ht="15" x14ac:dyDescent="0.2">
      <c r="A6" s="1086"/>
      <c r="B6" s="1132"/>
      <c r="C6" s="1132"/>
      <c r="D6" s="1132"/>
      <c r="E6" s="1132"/>
      <c r="F6" s="1132"/>
      <c r="G6" s="1132"/>
      <c r="H6" s="1132"/>
      <c r="I6" s="1132"/>
      <c r="J6" s="1132"/>
      <c r="K6" s="1132"/>
      <c r="L6" s="1132"/>
      <c r="M6" s="1132"/>
      <c r="N6" s="1132"/>
      <c r="O6" s="1132"/>
      <c r="P6" s="1094"/>
      <c r="Q6" s="1095"/>
      <c r="R6" s="1095"/>
      <c r="S6" s="1095"/>
      <c r="T6" s="1095"/>
      <c r="U6" s="1095"/>
      <c r="V6" s="1095"/>
      <c r="W6" s="1095"/>
      <c r="X6" s="1095"/>
      <c r="Y6" s="1095"/>
      <c r="Z6" s="1185"/>
      <c r="AA6" s="455"/>
      <c r="AB6" s="455"/>
      <c r="AC6" s="455"/>
      <c r="AD6" s="455"/>
      <c r="AE6" s="455"/>
      <c r="AF6" s="455"/>
      <c r="AG6" s="455"/>
      <c r="AH6" s="455"/>
      <c r="AI6" s="455"/>
      <c r="AJ6" s="455"/>
      <c r="AK6" s="455"/>
      <c r="AL6" s="455"/>
      <c r="AM6" s="455"/>
      <c r="AN6" s="455"/>
      <c r="AO6" s="455"/>
      <c r="AP6" s="455"/>
      <c r="AQ6" s="455"/>
      <c r="AR6" s="455"/>
      <c r="AS6" s="455"/>
      <c r="AT6" s="1094"/>
      <c r="AU6" s="1095"/>
      <c r="AV6" s="1096"/>
    </row>
    <row r="7" spans="1:48" ht="15" x14ac:dyDescent="0.2">
      <c r="A7" s="1123" t="s">
        <v>8</v>
      </c>
      <c r="B7" s="1126"/>
      <c r="C7" s="1123" t="s">
        <v>9</v>
      </c>
      <c r="D7" s="1126"/>
      <c r="E7" s="1123" t="s">
        <v>10</v>
      </c>
      <c r="F7" s="1126"/>
      <c r="G7" s="1123" t="s">
        <v>11</v>
      </c>
      <c r="H7" s="1124"/>
      <c r="I7" s="1124"/>
      <c r="J7" s="1126"/>
      <c r="K7" s="1123" t="s">
        <v>12</v>
      </c>
      <c r="L7" s="1124"/>
      <c r="M7" s="1124"/>
      <c r="N7" s="1126"/>
      <c r="O7" s="1123" t="s">
        <v>13</v>
      </c>
      <c r="P7" s="1124"/>
      <c r="Q7" s="1124"/>
      <c r="R7" s="1124"/>
      <c r="S7" s="1124"/>
      <c r="T7" s="1124"/>
      <c r="U7" s="1124"/>
      <c r="V7" s="1124"/>
      <c r="W7" s="1112" t="s">
        <v>14</v>
      </c>
      <c r="X7" s="1113"/>
      <c r="Y7" s="1113"/>
      <c r="Z7" s="1114"/>
      <c r="AA7" s="1112" t="s">
        <v>15</v>
      </c>
      <c r="AB7" s="1113"/>
      <c r="AC7" s="1115" t="s">
        <v>16</v>
      </c>
      <c r="AD7" s="1116"/>
      <c r="AE7" s="1116"/>
      <c r="AF7" s="1116"/>
      <c r="AG7" s="1117" t="s">
        <v>17</v>
      </c>
      <c r="AH7" s="1118"/>
      <c r="AI7" s="1118"/>
      <c r="AJ7" s="1118"/>
      <c r="AK7" s="1118"/>
      <c r="AL7" s="1118"/>
      <c r="AM7" s="1115" t="s">
        <v>18</v>
      </c>
      <c r="AN7" s="1116"/>
      <c r="AO7" s="1116"/>
      <c r="AP7" s="1119" t="s">
        <v>19</v>
      </c>
      <c r="AQ7" s="1359"/>
      <c r="AR7" s="1359"/>
      <c r="AS7" s="1360"/>
      <c r="AT7" s="1097" t="s">
        <v>20</v>
      </c>
      <c r="AU7" s="1097" t="s">
        <v>21</v>
      </c>
      <c r="AV7" s="1098" t="s">
        <v>22</v>
      </c>
    </row>
    <row r="8" spans="1:48" ht="102" customHeight="1" x14ac:dyDescent="0.2">
      <c r="A8" s="941" t="s">
        <v>23</v>
      </c>
      <c r="B8" s="941" t="s">
        <v>24</v>
      </c>
      <c r="C8" s="941" t="s">
        <v>23</v>
      </c>
      <c r="D8" s="941" t="s">
        <v>25</v>
      </c>
      <c r="E8" s="941" t="s">
        <v>23</v>
      </c>
      <c r="F8" s="941" t="s">
        <v>24</v>
      </c>
      <c r="G8" s="941" t="s">
        <v>26</v>
      </c>
      <c r="H8" s="941" t="s">
        <v>27</v>
      </c>
      <c r="I8" s="941" t="s">
        <v>28</v>
      </c>
      <c r="J8" s="941" t="s">
        <v>29</v>
      </c>
      <c r="K8" s="941" t="s">
        <v>26</v>
      </c>
      <c r="L8" s="941" t="s">
        <v>30</v>
      </c>
      <c r="M8" s="941" t="s">
        <v>31</v>
      </c>
      <c r="N8" s="941" t="s">
        <v>32</v>
      </c>
      <c r="O8" s="180" t="s">
        <v>33</v>
      </c>
      <c r="P8" s="948" t="s">
        <v>34</v>
      </c>
      <c r="Q8" s="948" t="s">
        <v>35</v>
      </c>
      <c r="R8" s="948" t="s">
        <v>36</v>
      </c>
      <c r="S8" s="948" t="s">
        <v>37</v>
      </c>
      <c r="T8" s="948" t="s">
        <v>38</v>
      </c>
      <c r="U8" s="941" t="s">
        <v>39</v>
      </c>
      <c r="V8" s="180" t="s">
        <v>40</v>
      </c>
      <c r="W8" s="941" t="s">
        <v>41</v>
      </c>
      <c r="X8" s="941" t="s">
        <v>42</v>
      </c>
      <c r="Y8" s="941" t="s">
        <v>23</v>
      </c>
      <c r="Z8" s="941" t="s">
        <v>25</v>
      </c>
      <c r="AA8" s="13" t="s">
        <v>43</v>
      </c>
      <c r="AB8" s="14" t="s">
        <v>44</v>
      </c>
      <c r="AC8" s="13" t="s">
        <v>45</v>
      </c>
      <c r="AD8" s="13" t="s">
        <v>46</v>
      </c>
      <c r="AE8" s="13" t="s">
        <v>47</v>
      </c>
      <c r="AF8" s="13" t="s">
        <v>48</v>
      </c>
      <c r="AG8" s="13" t="s">
        <v>49</v>
      </c>
      <c r="AH8" s="13" t="s">
        <v>50</v>
      </c>
      <c r="AI8" s="13" t="s">
        <v>51</v>
      </c>
      <c r="AJ8" s="13" t="s">
        <v>52</v>
      </c>
      <c r="AK8" s="13" t="s">
        <v>53</v>
      </c>
      <c r="AL8" s="13" t="s">
        <v>54</v>
      </c>
      <c r="AM8" s="13" t="s">
        <v>55</v>
      </c>
      <c r="AN8" s="13" t="s">
        <v>56</v>
      </c>
      <c r="AO8" s="13" t="s">
        <v>57</v>
      </c>
      <c r="AP8" s="1120"/>
      <c r="AQ8" s="1197" t="s">
        <v>1467</v>
      </c>
      <c r="AR8" s="1198"/>
      <c r="AS8" s="947" t="s">
        <v>1468</v>
      </c>
      <c r="AT8" s="1097"/>
      <c r="AU8" s="1097"/>
      <c r="AV8" s="1098"/>
    </row>
    <row r="9" spans="1:48" s="401" customFormat="1" ht="71.25" x14ac:dyDescent="0.2">
      <c r="A9" s="183">
        <v>2</v>
      </c>
      <c r="B9" s="18" t="s">
        <v>1469</v>
      </c>
      <c r="C9" s="18">
        <v>17</v>
      </c>
      <c r="D9" s="19" t="s">
        <v>712</v>
      </c>
      <c r="E9" s="183">
        <v>1702</v>
      </c>
      <c r="F9" s="19" t="s">
        <v>1470</v>
      </c>
      <c r="G9" s="18">
        <v>1702011</v>
      </c>
      <c r="H9" s="19" t="s">
        <v>1471</v>
      </c>
      <c r="I9" s="18">
        <v>1702011</v>
      </c>
      <c r="J9" s="19" t="s">
        <v>1471</v>
      </c>
      <c r="K9" s="183">
        <v>170201100</v>
      </c>
      <c r="L9" s="19" t="s">
        <v>1472</v>
      </c>
      <c r="M9" s="183">
        <v>170201100</v>
      </c>
      <c r="N9" s="19" t="s">
        <v>1472</v>
      </c>
      <c r="O9" s="614">
        <v>30</v>
      </c>
      <c r="P9" s="183">
        <v>2020003630079</v>
      </c>
      <c r="Q9" s="19" t="s">
        <v>1473</v>
      </c>
      <c r="R9" s="615">
        <f>+(V9+V10+V11)/(V9+V10+V11+V12+V13+V14)</f>
        <v>0.43317228417690806</v>
      </c>
      <c r="S9" s="616" t="s">
        <v>1474</v>
      </c>
      <c r="T9" s="186" t="s">
        <v>1475</v>
      </c>
      <c r="U9" s="186" t="s">
        <v>1476</v>
      </c>
      <c r="V9" s="617">
        <v>226000000</v>
      </c>
      <c r="W9" s="618" t="s">
        <v>1477</v>
      </c>
      <c r="X9" s="619" t="s">
        <v>1478</v>
      </c>
      <c r="Y9" s="22">
        <v>20</v>
      </c>
      <c r="Z9" s="620" t="s">
        <v>1479</v>
      </c>
      <c r="AA9" s="621">
        <v>140</v>
      </c>
      <c r="AB9" s="621">
        <v>160</v>
      </c>
      <c r="AC9" s="621"/>
      <c r="AD9" s="621"/>
      <c r="AE9" s="621">
        <v>250</v>
      </c>
      <c r="AF9" s="621">
        <v>50</v>
      </c>
      <c r="AG9" s="621"/>
      <c r="AH9" s="621"/>
      <c r="AI9" s="621"/>
      <c r="AJ9" s="621"/>
      <c r="AK9" s="621"/>
      <c r="AL9" s="621"/>
      <c r="AM9" s="621"/>
      <c r="AN9" s="621"/>
      <c r="AO9" s="621"/>
      <c r="AP9" s="621">
        <v>300</v>
      </c>
      <c r="AQ9" s="622">
        <v>20</v>
      </c>
      <c r="AR9" s="620" t="s">
        <v>1479</v>
      </c>
      <c r="AS9" s="623" t="s">
        <v>1480</v>
      </c>
      <c r="AT9" s="1357">
        <v>44563</v>
      </c>
      <c r="AU9" s="1357">
        <v>44926</v>
      </c>
      <c r="AV9" s="1358" t="s">
        <v>1481</v>
      </c>
    </row>
    <row r="10" spans="1:48" s="401" customFormat="1" ht="71.25" x14ac:dyDescent="0.2">
      <c r="A10" s="48">
        <v>2</v>
      </c>
      <c r="B10" s="18" t="s">
        <v>1469</v>
      </c>
      <c r="C10" s="36">
        <v>17</v>
      </c>
      <c r="D10" s="37" t="s">
        <v>712</v>
      </c>
      <c r="E10" s="48">
        <v>1702</v>
      </c>
      <c r="F10" s="37" t="s">
        <v>1470</v>
      </c>
      <c r="G10" s="36">
        <v>1702011</v>
      </c>
      <c r="H10" s="37" t="s">
        <v>1471</v>
      </c>
      <c r="I10" s="36">
        <v>1702011</v>
      </c>
      <c r="J10" s="37" t="s">
        <v>1471</v>
      </c>
      <c r="K10" s="48">
        <v>170201100</v>
      </c>
      <c r="L10" s="37" t="s">
        <v>1472</v>
      </c>
      <c r="M10" s="48">
        <v>170201100</v>
      </c>
      <c r="N10" s="37" t="s">
        <v>1472</v>
      </c>
      <c r="O10" s="625">
        <v>30</v>
      </c>
      <c r="P10" s="48">
        <v>2020003630079</v>
      </c>
      <c r="Q10" s="37" t="s">
        <v>1473</v>
      </c>
      <c r="R10" s="615">
        <f>+(V9+V10+V11)/(V9+V10+V11+V12+V13+V14)</f>
        <v>0.43317228417690806</v>
      </c>
      <c r="S10" s="626" t="s">
        <v>1474</v>
      </c>
      <c r="T10" s="107" t="s">
        <v>1475</v>
      </c>
      <c r="U10" s="107" t="s">
        <v>1482</v>
      </c>
      <c r="V10" s="627">
        <v>56000000</v>
      </c>
      <c r="W10" s="113" t="s">
        <v>1483</v>
      </c>
      <c r="X10" s="628" t="s">
        <v>1484</v>
      </c>
      <c r="Y10" s="40">
        <v>88</v>
      </c>
      <c r="Z10" s="629" t="s">
        <v>1485</v>
      </c>
      <c r="AA10" s="204">
        <v>140</v>
      </c>
      <c r="AB10" s="204">
        <v>160</v>
      </c>
      <c r="AC10" s="204"/>
      <c r="AD10" s="204"/>
      <c r="AE10" s="204">
        <v>250</v>
      </c>
      <c r="AF10" s="204">
        <v>50</v>
      </c>
      <c r="AG10" s="204"/>
      <c r="AH10" s="204"/>
      <c r="AI10" s="204"/>
      <c r="AJ10" s="204"/>
      <c r="AK10" s="204"/>
      <c r="AL10" s="204"/>
      <c r="AM10" s="204"/>
      <c r="AN10" s="204"/>
      <c r="AO10" s="204"/>
      <c r="AP10" s="204">
        <v>300</v>
      </c>
      <c r="AQ10" s="29">
        <v>88</v>
      </c>
      <c r="AR10" s="629" t="s">
        <v>1485</v>
      </c>
      <c r="AS10" s="630" t="s">
        <v>1480</v>
      </c>
      <c r="AT10" s="203">
        <v>44563</v>
      </c>
      <c r="AU10" s="203">
        <v>44926</v>
      </c>
      <c r="AV10" s="624" t="s">
        <v>1481</v>
      </c>
    </row>
    <row r="11" spans="1:48" s="401" customFormat="1" ht="71.25" x14ac:dyDescent="0.2">
      <c r="A11" s="48">
        <v>2</v>
      </c>
      <c r="B11" s="18" t="s">
        <v>1469</v>
      </c>
      <c r="C11" s="36">
        <v>17</v>
      </c>
      <c r="D11" s="37" t="s">
        <v>712</v>
      </c>
      <c r="E11" s="48">
        <v>1702</v>
      </c>
      <c r="F11" s="37" t="s">
        <v>1470</v>
      </c>
      <c r="G11" s="36">
        <v>1702011</v>
      </c>
      <c r="H11" s="37" t="s">
        <v>1471</v>
      </c>
      <c r="I11" s="36">
        <v>1702011</v>
      </c>
      <c r="J11" s="37" t="s">
        <v>1471</v>
      </c>
      <c r="K11" s="48">
        <v>170201100</v>
      </c>
      <c r="L11" s="37" t="s">
        <v>1472</v>
      </c>
      <c r="M11" s="48">
        <v>170201100</v>
      </c>
      <c r="N11" s="37" t="s">
        <v>1472</v>
      </c>
      <c r="O11" s="625">
        <v>30</v>
      </c>
      <c r="P11" s="48">
        <v>2020003630079</v>
      </c>
      <c r="Q11" s="37" t="s">
        <v>1473</v>
      </c>
      <c r="R11" s="615">
        <f>+(V10+V11+V9)/(V10+V11+V12+V13+V14+V9)</f>
        <v>0.43317228417690806</v>
      </c>
      <c r="S11" s="626" t="s">
        <v>1474</v>
      </c>
      <c r="T11" s="107" t="s">
        <v>1475</v>
      </c>
      <c r="U11" s="107" t="s">
        <v>1482</v>
      </c>
      <c r="V11" s="627">
        <v>5340887.37</v>
      </c>
      <c r="W11" s="113" t="s">
        <v>1486</v>
      </c>
      <c r="X11" s="28" t="s">
        <v>1478</v>
      </c>
      <c r="Y11" s="40">
        <v>88</v>
      </c>
      <c r="Z11" s="629" t="s">
        <v>1485</v>
      </c>
      <c r="AA11" s="204">
        <v>140</v>
      </c>
      <c r="AB11" s="204">
        <v>160</v>
      </c>
      <c r="AC11" s="204"/>
      <c r="AD11" s="204"/>
      <c r="AE11" s="204">
        <v>250</v>
      </c>
      <c r="AF11" s="204">
        <v>50</v>
      </c>
      <c r="AG11" s="204"/>
      <c r="AH11" s="204"/>
      <c r="AI11" s="204"/>
      <c r="AJ11" s="204"/>
      <c r="AK11" s="204"/>
      <c r="AL11" s="204"/>
      <c r="AM11" s="204"/>
      <c r="AN11" s="204"/>
      <c r="AO11" s="204"/>
      <c r="AP11" s="204">
        <v>300</v>
      </c>
      <c r="AQ11" s="29">
        <v>88</v>
      </c>
      <c r="AR11" s="629" t="s">
        <v>1485</v>
      </c>
      <c r="AS11" s="630" t="s">
        <v>1480</v>
      </c>
      <c r="AT11" s="203">
        <v>44563</v>
      </c>
      <c r="AU11" s="203">
        <v>44926</v>
      </c>
      <c r="AV11" s="624" t="s">
        <v>1481</v>
      </c>
    </row>
    <row r="12" spans="1:48" s="401" customFormat="1" ht="71.25" x14ac:dyDescent="0.2">
      <c r="A12" s="48">
        <v>2</v>
      </c>
      <c r="B12" s="18" t="s">
        <v>1469</v>
      </c>
      <c r="C12" s="36">
        <v>17</v>
      </c>
      <c r="D12" s="37" t="s">
        <v>712</v>
      </c>
      <c r="E12" s="48">
        <v>1702</v>
      </c>
      <c r="F12" s="37" t="s">
        <v>1470</v>
      </c>
      <c r="G12" s="36">
        <v>1702007</v>
      </c>
      <c r="H12" s="37" t="s">
        <v>1487</v>
      </c>
      <c r="I12" s="36">
        <v>1702007</v>
      </c>
      <c r="J12" s="37" t="s">
        <v>1487</v>
      </c>
      <c r="K12" s="48">
        <v>170200700</v>
      </c>
      <c r="L12" s="37" t="s">
        <v>1488</v>
      </c>
      <c r="M12" s="48">
        <v>170200700</v>
      </c>
      <c r="N12" s="37" t="s">
        <v>1488</v>
      </c>
      <c r="O12" s="625">
        <v>6</v>
      </c>
      <c r="P12" s="48">
        <v>2020003630079</v>
      </c>
      <c r="Q12" s="37" t="s">
        <v>1473</v>
      </c>
      <c r="R12" s="615">
        <f>+(V12+V13)/(V9+V10+V11+V12+V13+V14)</f>
        <v>0.43115086895054333</v>
      </c>
      <c r="S12" s="626" t="s">
        <v>1474</v>
      </c>
      <c r="T12" s="107" t="s">
        <v>1489</v>
      </c>
      <c r="U12" s="107" t="s">
        <v>1490</v>
      </c>
      <c r="V12" s="631">
        <v>123000000</v>
      </c>
      <c r="W12" s="113" t="s">
        <v>1491</v>
      </c>
      <c r="X12" s="28" t="s">
        <v>147</v>
      </c>
      <c r="Y12" s="40">
        <v>20</v>
      </c>
      <c r="Z12" s="629" t="s">
        <v>1479</v>
      </c>
      <c r="AA12" s="204">
        <v>140</v>
      </c>
      <c r="AB12" s="204">
        <v>160</v>
      </c>
      <c r="AC12" s="204"/>
      <c r="AD12" s="204"/>
      <c r="AE12" s="204">
        <v>250</v>
      </c>
      <c r="AF12" s="204">
        <v>50</v>
      </c>
      <c r="AG12" s="204"/>
      <c r="AH12" s="204"/>
      <c r="AI12" s="204"/>
      <c r="AJ12" s="204"/>
      <c r="AK12" s="204"/>
      <c r="AL12" s="204"/>
      <c r="AM12" s="204"/>
      <c r="AN12" s="204"/>
      <c r="AO12" s="204"/>
      <c r="AP12" s="204">
        <v>300</v>
      </c>
      <c r="AQ12" s="29">
        <v>20</v>
      </c>
      <c r="AR12" s="629" t="s">
        <v>1479</v>
      </c>
      <c r="AS12" s="630" t="s">
        <v>1480</v>
      </c>
      <c r="AT12" s="203">
        <v>44563</v>
      </c>
      <c r="AU12" s="203">
        <v>44926</v>
      </c>
      <c r="AV12" s="624" t="s">
        <v>1481</v>
      </c>
    </row>
    <row r="13" spans="1:48" s="401" customFormat="1" ht="71.25" x14ac:dyDescent="0.2">
      <c r="A13" s="48">
        <v>2</v>
      </c>
      <c r="B13" s="18" t="s">
        <v>1469</v>
      </c>
      <c r="C13" s="36">
        <v>17</v>
      </c>
      <c r="D13" s="37" t="s">
        <v>712</v>
      </c>
      <c r="E13" s="48">
        <v>1702</v>
      </c>
      <c r="F13" s="37" t="s">
        <v>1470</v>
      </c>
      <c r="G13" s="36">
        <v>1702007</v>
      </c>
      <c r="H13" s="37" t="s">
        <v>1487</v>
      </c>
      <c r="I13" s="36">
        <v>1702007</v>
      </c>
      <c r="J13" s="37" t="s">
        <v>1487</v>
      </c>
      <c r="K13" s="48">
        <v>170200700</v>
      </c>
      <c r="L13" s="37" t="s">
        <v>1488</v>
      </c>
      <c r="M13" s="48">
        <v>170200700</v>
      </c>
      <c r="N13" s="37" t="s">
        <v>1488</v>
      </c>
      <c r="O13" s="625">
        <v>6</v>
      </c>
      <c r="P13" s="48">
        <v>2020003630079</v>
      </c>
      <c r="Q13" s="37" t="s">
        <v>1473</v>
      </c>
      <c r="R13" s="615">
        <f>+(V13+V12)/(V10+V11+V12+V13+V14+V9)</f>
        <v>0.43115086895054333</v>
      </c>
      <c r="S13" s="626" t="s">
        <v>1474</v>
      </c>
      <c r="T13" s="107" t="s">
        <v>1489</v>
      </c>
      <c r="U13" s="107" t="s">
        <v>1482</v>
      </c>
      <c r="V13" s="627">
        <v>163000000</v>
      </c>
      <c r="W13" s="113" t="s">
        <v>1492</v>
      </c>
      <c r="X13" s="28" t="s">
        <v>147</v>
      </c>
      <c r="Y13" s="40">
        <v>88</v>
      </c>
      <c r="Z13" s="629" t="s">
        <v>1485</v>
      </c>
      <c r="AA13" s="204">
        <v>140</v>
      </c>
      <c r="AB13" s="204">
        <v>160</v>
      </c>
      <c r="AC13" s="204"/>
      <c r="AD13" s="204"/>
      <c r="AE13" s="204">
        <v>250</v>
      </c>
      <c r="AF13" s="204">
        <v>50</v>
      </c>
      <c r="AG13" s="204"/>
      <c r="AH13" s="204"/>
      <c r="AI13" s="204"/>
      <c r="AJ13" s="204"/>
      <c r="AK13" s="204"/>
      <c r="AL13" s="204"/>
      <c r="AM13" s="204"/>
      <c r="AN13" s="204"/>
      <c r="AO13" s="204"/>
      <c r="AP13" s="204">
        <v>300</v>
      </c>
      <c r="AQ13" s="29">
        <v>88</v>
      </c>
      <c r="AR13" s="629" t="s">
        <v>1485</v>
      </c>
      <c r="AS13" s="630" t="s">
        <v>1480</v>
      </c>
      <c r="AT13" s="203">
        <v>44563</v>
      </c>
      <c r="AU13" s="203">
        <v>44926</v>
      </c>
      <c r="AV13" s="624" t="s">
        <v>1481</v>
      </c>
    </row>
    <row r="14" spans="1:48" s="401" customFormat="1" ht="71.25" x14ac:dyDescent="0.2">
      <c r="A14" s="48">
        <v>2</v>
      </c>
      <c r="B14" s="18" t="s">
        <v>1469</v>
      </c>
      <c r="C14" s="36">
        <v>17</v>
      </c>
      <c r="D14" s="37" t="s">
        <v>712</v>
      </c>
      <c r="E14" s="48">
        <v>1702</v>
      </c>
      <c r="F14" s="37" t="s">
        <v>1470</v>
      </c>
      <c r="G14" s="36">
        <v>1702009</v>
      </c>
      <c r="H14" s="37" t="s">
        <v>1493</v>
      </c>
      <c r="I14" s="36">
        <v>1702009</v>
      </c>
      <c r="J14" s="37" t="s">
        <v>1493</v>
      </c>
      <c r="K14" s="48">
        <v>170200900</v>
      </c>
      <c r="L14" s="37" t="s">
        <v>1494</v>
      </c>
      <c r="M14" s="48">
        <v>170200900</v>
      </c>
      <c r="N14" s="37" t="s">
        <v>1494</v>
      </c>
      <c r="O14" s="625">
        <v>166</v>
      </c>
      <c r="P14" s="48">
        <v>2020003630079</v>
      </c>
      <c r="Q14" s="37" t="s">
        <v>1473</v>
      </c>
      <c r="R14" s="615">
        <f>+V14/(V9+V10+V11+V12+V13+V14)</f>
        <v>0.13567684687254861</v>
      </c>
      <c r="S14" s="626" t="s">
        <v>1474</v>
      </c>
      <c r="T14" s="107" t="s">
        <v>1495</v>
      </c>
      <c r="U14" s="107" t="s">
        <v>1496</v>
      </c>
      <c r="V14" s="631">
        <v>90000000</v>
      </c>
      <c r="W14" s="113" t="s">
        <v>1497</v>
      </c>
      <c r="X14" s="28" t="s">
        <v>147</v>
      </c>
      <c r="Y14" s="40">
        <v>20</v>
      </c>
      <c r="Z14" s="629" t="s">
        <v>1479</v>
      </c>
      <c r="AA14" s="204">
        <v>140</v>
      </c>
      <c r="AB14" s="204">
        <v>160</v>
      </c>
      <c r="AC14" s="204"/>
      <c r="AD14" s="204"/>
      <c r="AE14" s="204">
        <v>250</v>
      </c>
      <c r="AF14" s="204">
        <v>50</v>
      </c>
      <c r="AG14" s="204"/>
      <c r="AH14" s="204"/>
      <c r="AI14" s="204"/>
      <c r="AJ14" s="204"/>
      <c r="AK14" s="204"/>
      <c r="AL14" s="204"/>
      <c r="AM14" s="204"/>
      <c r="AN14" s="204"/>
      <c r="AO14" s="204"/>
      <c r="AP14" s="204">
        <v>300</v>
      </c>
      <c r="AQ14" s="29">
        <v>20</v>
      </c>
      <c r="AR14" s="629" t="s">
        <v>1479</v>
      </c>
      <c r="AS14" s="630" t="s">
        <v>1480</v>
      </c>
      <c r="AT14" s="203">
        <v>44563</v>
      </c>
      <c r="AU14" s="203">
        <v>44926</v>
      </c>
      <c r="AV14" s="624" t="s">
        <v>1481</v>
      </c>
    </row>
    <row r="15" spans="1:48" s="401" customFormat="1" ht="128.25" x14ac:dyDescent="0.2">
      <c r="A15" s="48">
        <v>2</v>
      </c>
      <c r="B15" s="18" t="s">
        <v>1469</v>
      </c>
      <c r="C15" s="36">
        <v>17</v>
      </c>
      <c r="D15" s="37" t="s">
        <v>712</v>
      </c>
      <c r="E15" s="48">
        <v>1702</v>
      </c>
      <c r="F15" s="37" t="s">
        <v>1470</v>
      </c>
      <c r="G15" s="190">
        <v>1702017</v>
      </c>
      <c r="H15" s="37" t="s">
        <v>1498</v>
      </c>
      <c r="I15" s="190">
        <v>1702017</v>
      </c>
      <c r="J15" s="37" t="s">
        <v>1498</v>
      </c>
      <c r="K15" s="36" t="s">
        <v>1499</v>
      </c>
      <c r="L15" s="37" t="s">
        <v>1500</v>
      </c>
      <c r="M15" s="36" t="s">
        <v>1499</v>
      </c>
      <c r="N15" s="37" t="s">
        <v>1500</v>
      </c>
      <c r="O15" s="625">
        <v>1400</v>
      </c>
      <c r="P15" s="48">
        <v>2020003630023</v>
      </c>
      <c r="Q15" s="37" t="s">
        <v>1501</v>
      </c>
      <c r="R15" s="24">
        <f>SUM($V$14:$V$19)/SUM($V$14:$V$22)</f>
        <v>0.72888568320697622</v>
      </c>
      <c r="S15" s="107" t="s">
        <v>1502</v>
      </c>
      <c r="T15" s="107" t="s">
        <v>1503</v>
      </c>
      <c r="U15" s="107" t="s">
        <v>1504</v>
      </c>
      <c r="V15" s="632">
        <v>50000000</v>
      </c>
      <c r="W15" s="113" t="s">
        <v>1505</v>
      </c>
      <c r="X15" s="117" t="s">
        <v>1506</v>
      </c>
      <c r="Y15" s="40">
        <v>20</v>
      </c>
      <c r="Z15" s="629" t="s">
        <v>1479</v>
      </c>
      <c r="AA15" s="204">
        <v>25</v>
      </c>
      <c r="AB15" s="204">
        <v>25</v>
      </c>
      <c r="AC15" s="204">
        <v>10</v>
      </c>
      <c r="AD15" s="204">
        <v>10</v>
      </c>
      <c r="AE15" s="204">
        <v>20</v>
      </c>
      <c r="AF15" s="204">
        <v>10</v>
      </c>
      <c r="AG15" s="204">
        <v>2145</v>
      </c>
      <c r="AH15" s="204">
        <v>12718</v>
      </c>
      <c r="AI15" s="204">
        <v>26</v>
      </c>
      <c r="AJ15" s="204"/>
      <c r="AK15" s="204"/>
      <c r="AL15" s="204"/>
      <c r="AM15" s="204"/>
      <c r="AN15" s="204"/>
      <c r="AO15" s="204"/>
      <c r="AP15" s="204">
        <v>50</v>
      </c>
      <c r="AQ15" s="29">
        <v>20</v>
      </c>
      <c r="AR15" s="629" t="s">
        <v>1479</v>
      </c>
      <c r="AS15" s="203" t="s">
        <v>1507</v>
      </c>
      <c r="AT15" s="203">
        <v>44563</v>
      </c>
      <c r="AU15" s="203">
        <v>44926</v>
      </c>
      <c r="AV15" s="624" t="s">
        <v>1481</v>
      </c>
    </row>
    <row r="16" spans="1:48" s="401" customFormat="1" ht="171" x14ac:dyDescent="0.2">
      <c r="A16" s="48">
        <v>2</v>
      </c>
      <c r="B16" s="18" t="s">
        <v>1469</v>
      </c>
      <c r="C16" s="36">
        <v>17</v>
      </c>
      <c r="D16" s="37" t="s">
        <v>712</v>
      </c>
      <c r="E16" s="48">
        <v>1702</v>
      </c>
      <c r="F16" s="37" t="s">
        <v>1470</v>
      </c>
      <c r="G16" s="190">
        <v>1702017</v>
      </c>
      <c r="H16" s="37" t="s">
        <v>1498</v>
      </c>
      <c r="I16" s="190">
        <v>1702017</v>
      </c>
      <c r="J16" s="37" t="s">
        <v>1498</v>
      </c>
      <c r="K16" s="36" t="s">
        <v>1499</v>
      </c>
      <c r="L16" s="37" t="s">
        <v>1500</v>
      </c>
      <c r="M16" s="36" t="s">
        <v>1499</v>
      </c>
      <c r="N16" s="37" t="s">
        <v>1500</v>
      </c>
      <c r="O16" s="625">
        <v>1400</v>
      </c>
      <c r="P16" s="48">
        <v>2020003630023</v>
      </c>
      <c r="Q16" s="37" t="s">
        <v>1501</v>
      </c>
      <c r="R16" s="24">
        <f t="shared" ref="R16:R20" si="0">SUM($V$14:$V$19)/SUM($V$14:$V$22)</f>
        <v>0.72888568320697622</v>
      </c>
      <c r="S16" s="107" t="s">
        <v>1502</v>
      </c>
      <c r="T16" s="107" t="s">
        <v>1503</v>
      </c>
      <c r="U16" s="107" t="s">
        <v>1504</v>
      </c>
      <c r="V16" s="633">
        <v>50000000</v>
      </c>
      <c r="W16" s="212" t="s">
        <v>1508</v>
      </c>
      <c r="X16" s="120" t="s">
        <v>645</v>
      </c>
      <c r="Y16" s="40">
        <v>20</v>
      </c>
      <c r="Z16" s="629" t="s">
        <v>1479</v>
      </c>
      <c r="AA16" s="204">
        <v>25</v>
      </c>
      <c r="AB16" s="204">
        <v>25</v>
      </c>
      <c r="AC16" s="204">
        <v>10</v>
      </c>
      <c r="AD16" s="204">
        <v>10</v>
      </c>
      <c r="AE16" s="204">
        <v>20</v>
      </c>
      <c r="AF16" s="204">
        <v>10</v>
      </c>
      <c r="AG16" s="204">
        <v>2145</v>
      </c>
      <c r="AH16" s="204">
        <v>12718</v>
      </c>
      <c r="AI16" s="204">
        <v>26</v>
      </c>
      <c r="AJ16" s="204"/>
      <c r="AK16" s="204"/>
      <c r="AL16" s="204"/>
      <c r="AM16" s="204"/>
      <c r="AN16" s="204"/>
      <c r="AO16" s="204"/>
      <c r="AP16" s="204">
        <v>50</v>
      </c>
      <c r="AQ16" s="29">
        <v>20</v>
      </c>
      <c r="AR16" s="629" t="s">
        <v>1479</v>
      </c>
      <c r="AS16" s="203" t="s">
        <v>1507</v>
      </c>
      <c r="AT16" s="203">
        <v>44563</v>
      </c>
      <c r="AU16" s="203">
        <v>44926</v>
      </c>
      <c r="AV16" s="624" t="s">
        <v>1481</v>
      </c>
    </row>
    <row r="17" spans="1:48" s="401" customFormat="1" ht="128.25" x14ac:dyDescent="0.2">
      <c r="A17" s="48">
        <v>2</v>
      </c>
      <c r="B17" s="18" t="s">
        <v>1469</v>
      </c>
      <c r="C17" s="36">
        <v>17</v>
      </c>
      <c r="D17" s="37" t="s">
        <v>712</v>
      </c>
      <c r="E17" s="48">
        <v>1702</v>
      </c>
      <c r="F17" s="37" t="s">
        <v>1470</v>
      </c>
      <c r="G17" s="190">
        <v>1702017</v>
      </c>
      <c r="H17" s="37" t="s">
        <v>1498</v>
      </c>
      <c r="I17" s="190">
        <v>1702017</v>
      </c>
      <c r="J17" s="37" t="s">
        <v>1498</v>
      </c>
      <c r="K17" s="36" t="s">
        <v>1499</v>
      </c>
      <c r="L17" s="37" t="s">
        <v>1500</v>
      </c>
      <c r="M17" s="36" t="s">
        <v>1499</v>
      </c>
      <c r="N17" s="37" t="s">
        <v>1500</v>
      </c>
      <c r="O17" s="625">
        <v>1400</v>
      </c>
      <c r="P17" s="48">
        <v>2020003630023</v>
      </c>
      <c r="Q17" s="37" t="s">
        <v>1501</v>
      </c>
      <c r="R17" s="24">
        <f t="shared" si="0"/>
        <v>0.72888568320697622</v>
      </c>
      <c r="S17" s="107" t="s">
        <v>1502</v>
      </c>
      <c r="T17" s="107" t="s">
        <v>1503</v>
      </c>
      <c r="U17" s="634" t="s">
        <v>1504</v>
      </c>
      <c r="V17" s="635">
        <v>62225000</v>
      </c>
      <c r="W17" s="636" t="s">
        <v>1509</v>
      </c>
      <c r="X17" s="637" t="s">
        <v>1478</v>
      </c>
      <c r="Y17" s="40">
        <v>20</v>
      </c>
      <c r="Z17" s="629" t="s">
        <v>1479</v>
      </c>
      <c r="AA17" s="204">
        <v>25</v>
      </c>
      <c r="AB17" s="204">
        <v>25</v>
      </c>
      <c r="AC17" s="204">
        <v>10</v>
      </c>
      <c r="AD17" s="204">
        <v>10</v>
      </c>
      <c r="AE17" s="204">
        <v>20</v>
      </c>
      <c r="AF17" s="204">
        <v>10</v>
      </c>
      <c r="AG17" s="204">
        <v>2145</v>
      </c>
      <c r="AH17" s="204">
        <v>12718</v>
      </c>
      <c r="AI17" s="204">
        <v>26</v>
      </c>
      <c r="AJ17" s="204"/>
      <c r="AK17" s="204"/>
      <c r="AL17" s="204"/>
      <c r="AM17" s="204"/>
      <c r="AN17" s="204"/>
      <c r="AO17" s="204"/>
      <c r="AP17" s="204">
        <v>50</v>
      </c>
      <c r="AQ17" s="29">
        <v>20</v>
      </c>
      <c r="AR17" s="629" t="s">
        <v>1479</v>
      </c>
      <c r="AS17" s="203" t="s">
        <v>1507</v>
      </c>
      <c r="AT17" s="203">
        <v>44563</v>
      </c>
      <c r="AU17" s="203">
        <v>44926</v>
      </c>
      <c r="AV17" s="624" t="s">
        <v>1481</v>
      </c>
    </row>
    <row r="18" spans="1:48" s="401" customFormat="1" ht="128.25" x14ac:dyDescent="0.2">
      <c r="A18" s="48">
        <v>2</v>
      </c>
      <c r="B18" s="18" t="s">
        <v>1469</v>
      </c>
      <c r="C18" s="36">
        <v>17</v>
      </c>
      <c r="D18" s="37" t="s">
        <v>712</v>
      </c>
      <c r="E18" s="48">
        <v>1702</v>
      </c>
      <c r="F18" s="37" t="s">
        <v>1470</v>
      </c>
      <c r="G18" s="190">
        <v>1702017</v>
      </c>
      <c r="H18" s="37" t="s">
        <v>1498</v>
      </c>
      <c r="I18" s="190">
        <v>1702017</v>
      </c>
      <c r="J18" s="37" t="s">
        <v>1498</v>
      </c>
      <c r="K18" s="36" t="s">
        <v>1499</v>
      </c>
      <c r="L18" s="37" t="s">
        <v>1500</v>
      </c>
      <c r="M18" s="36" t="s">
        <v>1499</v>
      </c>
      <c r="N18" s="37" t="s">
        <v>1500</v>
      </c>
      <c r="O18" s="625">
        <v>1400</v>
      </c>
      <c r="P18" s="48">
        <v>2020003630023</v>
      </c>
      <c r="Q18" s="37" t="s">
        <v>1501</v>
      </c>
      <c r="R18" s="24">
        <f t="shared" si="0"/>
        <v>0.72888568320697622</v>
      </c>
      <c r="S18" s="107" t="s">
        <v>1502</v>
      </c>
      <c r="T18" s="107" t="s">
        <v>1503</v>
      </c>
      <c r="U18" s="634" t="s">
        <v>1504</v>
      </c>
      <c r="V18" s="638">
        <v>62225000</v>
      </c>
      <c r="W18" s="636" t="s">
        <v>1510</v>
      </c>
      <c r="X18" s="637" t="s">
        <v>1478</v>
      </c>
      <c r="Y18" s="40">
        <v>88</v>
      </c>
      <c r="Z18" s="629" t="s">
        <v>1485</v>
      </c>
      <c r="AA18" s="204">
        <v>25</v>
      </c>
      <c r="AB18" s="204">
        <v>25</v>
      </c>
      <c r="AC18" s="204">
        <v>10</v>
      </c>
      <c r="AD18" s="204">
        <v>10</v>
      </c>
      <c r="AE18" s="204">
        <v>20</v>
      </c>
      <c r="AF18" s="204">
        <v>10</v>
      </c>
      <c r="AG18" s="204">
        <v>2145</v>
      </c>
      <c r="AH18" s="204">
        <v>12718</v>
      </c>
      <c r="AI18" s="204">
        <v>26</v>
      </c>
      <c r="AJ18" s="204"/>
      <c r="AK18" s="204"/>
      <c r="AL18" s="204"/>
      <c r="AM18" s="204"/>
      <c r="AN18" s="204"/>
      <c r="AO18" s="204"/>
      <c r="AP18" s="204">
        <v>50</v>
      </c>
      <c r="AQ18" s="29">
        <v>88</v>
      </c>
      <c r="AR18" s="629" t="s">
        <v>1485</v>
      </c>
      <c r="AS18" s="203" t="s">
        <v>1507</v>
      </c>
      <c r="AT18" s="203">
        <v>44563</v>
      </c>
      <c r="AU18" s="203">
        <v>44926</v>
      </c>
      <c r="AV18" s="624" t="s">
        <v>1481</v>
      </c>
    </row>
    <row r="19" spans="1:48" s="401" customFormat="1" ht="128.25" x14ac:dyDescent="0.2">
      <c r="A19" s="48">
        <v>2</v>
      </c>
      <c r="B19" s="18" t="s">
        <v>1469</v>
      </c>
      <c r="C19" s="36">
        <v>17</v>
      </c>
      <c r="D19" s="37" t="s">
        <v>712</v>
      </c>
      <c r="E19" s="48">
        <v>1702</v>
      </c>
      <c r="F19" s="37" t="s">
        <v>1470</v>
      </c>
      <c r="G19" s="190">
        <v>1702017</v>
      </c>
      <c r="H19" s="37" t="s">
        <v>1498</v>
      </c>
      <c r="I19" s="190">
        <v>1702017</v>
      </c>
      <c r="J19" s="37" t="s">
        <v>1498</v>
      </c>
      <c r="K19" s="36" t="s">
        <v>1499</v>
      </c>
      <c r="L19" s="37" t="s">
        <v>1500</v>
      </c>
      <c r="M19" s="36" t="s">
        <v>1499</v>
      </c>
      <c r="N19" s="37" t="s">
        <v>1500</v>
      </c>
      <c r="O19" s="625">
        <v>1400</v>
      </c>
      <c r="P19" s="48">
        <v>2020003630023</v>
      </c>
      <c r="Q19" s="37" t="s">
        <v>1501</v>
      </c>
      <c r="R19" s="24">
        <f t="shared" si="0"/>
        <v>0.72888568320697622</v>
      </c>
      <c r="S19" s="107" t="s">
        <v>1502</v>
      </c>
      <c r="T19" s="107" t="s">
        <v>1503</v>
      </c>
      <c r="U19" s="634" t="s">
        <v>1482</v>
      </c>
      <c r="V19" s="638">
        <v>35052526.969999999</v>
      </c>
      <c r="W19" s="636" t="s">
        <v>1510</v>
      </c>
      <c r="X19" s="637" t="s">
        <v>1478</v>
      </c>
      <c r="Y19" s="40">
        <v>88</v>
      </c>
      <c r="Z19" s="629" t="s">
        <v>1485</v>
      </c>
      <c r="AA19" s="204">
        <v>25</v>
      </c>
      <c r="AB19" s="204">
        <v>25</v>
      </c>
      <c r="AC19" s="204">
        <v>10</v>
      </c>
      <c r="AD19" s="204">
        <v>10</v>
      </c>
      <c r="AE19" s="204">
        <v>20</v>
      </c>
      <c r="AF19" s="204">
        <v>10</v>
      </c>
      <c r="AG19" s="204">
        <v>2145</v>
      </c>
      <c r="AH19" s="204">
        <v>12718</v>
      </c>
      <c r="AI19" s="204">
        <v>26</v>
      </c>
      <c r="AJ19" s="204"/>
      <c r="AK19" s="204"/>
      <c r="AL19" s="204"/>
      <c r="AM19" s="204"/>
      <c r="AN19" s="204"/>
      <c r="AO19" s="204"/>
      <c r="AP19" s="204">
        <v>50</v>
      </c>
      <c r="AQ19" s="29">
        <v>88</v>
      </c>
      <c r="AR19" s="629" t="s">
        <v>1485</v>
      </c>
      <c r="AS19" s="203" t="s">
        <v>1507</v>
      </c>
      <c r="AT19" s="203">
        <v>44563</v>
      </c>
      <c r="AU19" s="203">
        <v>44926</v>
      </c>
      <c r="AV19" s="624" t="s">
        <v>1481</v>
      </c>
    </row>
    <row r="20" spans="1:48" s="401" customFormat="1" ht="128.25" x14ac:dyDescent="0.2">
      <c r="A20" s="48">
        <v>2</v>
      </c>
      <c r="B20" s="18" t="s">
        <v>1469</v>
      </c>
      <c r="C20" s="36">
        <v>17</v>
      </c>
      <c r="D20" s="37" t="s">
        <v>712</v>
      </c>
      <c r="E20" s="48">
        <v>1702</v>
      </c>
      <c r="F20" s="37" t="s">
        <v>1470</v>
      </c>
      <c r="G20" s="190">
        <v>1702017</v>
      </c>
      <c r="H20" s="37" t="s">
        <v>1498</v>
      </c>
      <c r="I20" s="190">
        <v>1702017</v>
      </c>
      <c r="J20" s="37" t="s">
        <v>1498</v>
      </c>
      <c r="K20" s="36" t="s">
        <v>1499</v>
      </c>
      <c r="L20" s="37" t="s">
        <v>1500</v>
      </c>
      <c r="M20" s="36" t="s">
        <v>1499</v>
      </c>
      <c r="N20" s="37" t="s">
        <v>1500</v>
      </c>
      <c r="O20" s="625">
        <v>1400</v>
      </c>
      <c r="P20" s="48">
        <v>2020003630023</v>
      </c>
      <c r="Q20" s="37" t="s">
        <v>1501</v>
      </c>
      <c r="R20" s="24">
        <f t="shared" si="0"/>
        <v>0.72888568320697622</v>
      </c>
      <c r="S20" s="107" t="s">
        <v>1502</v>
      </c>
      <c r="T20" s="107" t="s">
        <v>1503</v>
      </c>
      <c r="U20" s="634" t="s">
        <v>1482</v>
      </c>
      <c r="V20" s="635">
        <v>40000000</v>
      </c>
      <c r="W20" s="636" t="s">
        <v>1511</v>
      </c>
      <c r="X20" s="637" t="s">
        <v>147</v>
      </c>
      <c r="Y20" s="40">
        <v>88</v>
      </c>
      <c r="Z20" s="629" t="s">
        <v>1485</v>
      </c>
      <c r="AA20" s="204">
        <v>25</v>
      </c>
      <c r="AB20" s="204">
        <v>25</v>
      </c>
      <c r="AC20" s="204">
        <v>10</v>
      </c>
      <c r="AD20" s="204">
        <v>10</v>
      </c>
      <c r="AE20" s="204">
        <v>20</v>
      </c>
      <c r="AF20" s="204">
        <v>10</v>
      </c>
      <c r="AG20" s="204">
        <v>2145</v>
      </c>
      <c r="AH20" s="204">
        <v>12718</v>
      </c>
      <c r="AI20" s="204">
        <v>26</v>
      </c>
      <c r="AJ20" s="204"/>
      <c r="AK20" s="204"/>
      <c r="AL20" s="204"/>
      <c r="AM20" s="204"/>
      <c r="AN20" s="204"/>
      <c r="AO20" s="204"/>
      <c r="AP20" s="204">
        <v>50</v>
      </c>
      <c r="AQ20" s="29">
        <v>88</v>
      </c>
      <c r="AR20" s="629" t="s">
        <v>1485</v>
      </c>
      <c r="AS20" s="203" t="s">
        <v>1507</v>
      </c>
      <c r="AT20" s="203">
        <v>44563</v>
      </c>
      <c r="AU20" s="203">
        <v>44926</v>
      </c>
      <c r="AV20" s="624" t="s">
        <v>1481</v>
      </c>
    </row>
    <row r="21" spans="1:48" s="401" customFormat="1" ht="128.25" x14ac:dyDescent="0.2">
      <c r="A21" s="48">
        <v>2</v>
      </c>
      <c r="B21" s="18" t="s">
        <v>1469</v>
      </c>
      <c r="C21" s="36">
        <v>17</v>
      </c>
      <c r="D21" s="37" t="s">
        <v>712</v>
      </c>
      <c r="E21" s="48">
        <v>1702</v>
      </c>
      <c r="F21" s="37" t="s">
        <v>1470</v>
      </c>
      <c r="G21" s="36">
        <v>1702014</v>
      </c>
      <c r="H21" s="37" t="s">
        <v>1512</v>
      </c>
      <c r="I21" s="36">
        <v>1702014</v>
      </c>
      <c r="J21" s="37" t="s">
        <v>1512</v>
      </c>
      <c r="K21" s="36" t="s">
        <v>1513</v>
      </c>
      <c r="L21" s="37" t="s">
        <v>1514</v>
      </c>
      <c r="M21" s="36" t="s">
        <v>1513</v>
      </c>
      <c r="N21" s="37" t="s">
        <v>1514</v>
      </c>
      <c r="O21" s="625">
        <v>25</v>
      </c>
      <c r="P21" s="48">
        <v>2020003630023</v>
      </c>
      <c r="Q21" s="37" t="s">
        <v>1501</v>
      </c>
      <c r="R21" s="24">
        <f>SUM($V$20:$V$22)/SUM($V$14:$V$22)</f>
        <v>0.27111431679302372</v>
      </c>
      <c r="S21" s="107" t="s">
        <v>1502</v>
      </c>
      <c r="T21" s="107" t="s">
        <v>1515</v>
      </c>
      <c r="U21" s="634" t="s">
        <v>1516</v>
      </c>
      <c r="V21" s="635">
        <v>45000000</v>
      </c>
      <c r="W21" s="636" t="s">
        <v>1517</v>
      </c>
      <c r="X21" s="637" t="s">
        <v>147</v>
      </c>
      <c r="Y21" s="40">
        <v>20</v>
      </c>
      <c r="Z21" s="629" t="s">
        <v>1479</v>
      </c>
      <c r="AA21" s="204">
        <v>25</v>
      </c>
      <c r="AB21" s="204">
        <v>25</v>
      </c>
      <c r="AC21" s="204">
        <v>10</v>
      </c>
      <c r="AD21" s="204">
        <v>10</v>
      </c>
      <c r="AE21" s="204">
        <v>20</v>
      </c>
      <c r="AF21" s="204">
        <v>10</v>
      </c>
      <c r="AG21" s="204">
        <v>2145</v>
      </c>
      <c r="AH21" s="204">
        <v>12718</v>
      </c>
      <c r="AI21" s="204">
        <v>26</v>
      </c>
      <c r="AJ21" s="204"/>
      <c r="AK21" s="204"/>
      <c r="AL21" s="204"/>
      <c r="AM21" s="204"/>
      <c r="AN21" s="204"/>
      <c r="AO21" s="204"/>
      <c r="AP21" s="204">
        <v>50</v>
      </c>
      <c r="AQ21" s="29">
        <v>20</v>
      </c>
      <c r="AR21" s="629" t="s">
        <v>1479</v>
      </c>
      <c r="AS21" s="203" t="s">
        <v>1507</v>
      </c>
      <c r="AT21" s="203">
        <v>44563</v>
      </c>
      <c r="AU21" s="203">
        <v>44926</v>
      </c>
      <c r="AV21" s="624" t="s">
        <v>1481</v>
      </c>
    </row>
    <row r="22" spans="1:48" s="401" customFormat="1" ht="128.25" x14ac:dyDescent="0.2">
      <c r="A22" s="48">
        <v>2</v>
      </c>
      <c r="B22" s="18" t="s">
        <v>1469</v>
      </c>
      <c r="C22" s="36">
        <v>17</v>
      </c>
      <c r="D22" s="37" t="s">
        <v>712</v>
      </c>
      <c r="E22" s="48">
        <v>1702</v>
      </c>
      <c r="F22" s="37" t="s">
        <v>1470</v>
      </c>
      <c r="G22" s="36">
        <v>1702014</v>
      </c>
      <c r="H22" s="37" t="s">
        <v>1512</v>
      </c>
      <c r="I22" s="36">
        <v>1702014</v>
      </c>
      <c r="J22" s="37" t="s">
        <v>1512</v>
      </c>
      <c r="K22" s="36" t="s">
        <v>1513</v>
      </c>
      <c r="L22" s="37" t="s">
        <v>1514</v>
      </c>
      <c r="M22" s="36" t="s">
        <v>1513</v>
      </c>
      <c r="N22" s="37" t="s">
        <v>1514</v>
      </c>
      <c r="O22" s="625">
        <v>25</v>
      </c>
      <c r="P22" s="48">
        <v>2020003630023</v>
      </c>
      <c r="Q22" s="37" t="s">
        <v>1501</v>
      </c>
      <c r="R22" s="24">
        <f t="shared" ref="R22:R23" si="1">SUM($V$20:$V$22)/SUM($V$14:$V$22)</f>
        <v>0.27111431679302372</v>
      </c>
      <c r="S22" s="107" t="s">
        <v>1502</v>
      </c>
      <c r="T22" s="107" t="s">
        <v>1515</v>
      </c>
      <c r="U22" s="634" t="s">
        <v>1482</v>
      </c>
      <c r="V22" s="635">
        <v>45000000</v>
      </c>
      <c r="W22" s="636" t="s">
        <v>1518</v>
      </c>
      <c r="X22" s="637" t="s">
        <v>147</v>
      </c>
      <c r="Y22" s="40">
        <v>88</v>
      </c>
      <c r="Z22" s="629" t="s">
        <v>1485</v>
      </c>
      <c r="AA22" s="204">
        <v>25</v>
      </c>
      <c r="AB22" s="204">
        <v>25</v>
      </c>
      <c r="AC22" s="204">
        <v>10</v>
      </c>
      <c r="AD22" s="204">
        <v>10</v>
      </c>
      <c r="AE22" s="204">
        <v>20</v>
      </c>
      <c r="AF22" s="204">
        <v>10</v>
      </c>
      <c r="AG22" s="204">
        <v>2145</v>
      </c>
      <c r="AH22" s="204">
        <v>12718</v>
      </c>
      <c r="AI22" s="204">
        <v>26</v>
      </c>
      <c r="AJ22" s="204"/>
      <c r="AK22" s="204"/>
      <c r="AL22" s="204"/>
      <c r="AM22" s="204"/>
      <c r="AN22" s="204"/>
      <c r="AO22" s="204"/>
      <c r="AP22" s="204">
        <v>50</v>
      </c>
      <c r="AQ22" s="29">
        <v>88</v>
      </c>
      <c r="AR22" s="629" t="s">
        <v>1485</v>
      </c>
      <c r="AS22" s="203" t="s">
        <v>1507</v>
      </c>
      <c r="AT22" s="203">
        <v>44563</v>
      </c>
      <c r="AU22" s="203">
        <v>44926</v>
      </c>
      <c r="AV22" s="624" t="s">
        <v>1481</v>
      </c>
    </row>
    <row r="23" spans="1:48" s="401" customFormat="1" ht="128.25" x14ac:dyDescent="0.2">
      <c r="A23" s="48">
        <v>2</v>
      </c>
      <c r="B23" s="18" t="s">
        <v>1469</v>
      </c>
      <c r="C23" s="36">
        <v>17</v>
      </c>
      <c r="D23" s="37" t="s">
        <v>712</v>
      </c>
      <c r="E23" s="48">
        <v>1702</v>
      </c>
      <c r="F23" s="37" t="s">
        <v>1470</v>
      </c>
      <c r="G23" s="36">
        <v>1702021</v>
      </c>
      <c r="H23" s="37" t="s">
        <v>1519</v>
      </c>
      <c r="I23" s="36">
        <v>1702021</v>
      </c>
      <c r="J23" s="37" t="s">
        <v>1519</v>
      </c>
      <c r="K23" s="36" t="s">
        <v>1520</v>
      </c>
      <c r="L23" s="37" t="s">
        <v>1521</v>
      </c>
      <c r="M23" s="36" t="s">
        <v>1520</v>
      </c>
      <c r="N23" s="37" t="s">
        <v>1521</v>
      </c>
      <c r="O23" s="625">
        <v>150</v>
      </c>
      <c r="P23" s="48">
        <v>2020003630023</v>
      </c>
      <c r="Q23" s="37" t="s">
        <v>1501</v>
      </c>
      <c r="R23" s="24">
        <f t="shared" si="1"/>
        <v>0.27111431679302372</v>
      </c>
      <c r="S23" s="107" t="s">
        <v>1502</v>
      </c>
      <c r="T23" s="107" t="s">
        <v>1522</v>
      </c>
      <c r="U23" s="634" t="s">
        <v>1523</v>
      </c>
      <c r="V23" s="635">
        <v>20000000</v>
      </c>
      <c r="W23" s="636" t="s">
        <v>1524</v>
      </c>
      <c r="X23" s="639" t="s">
        <v>1478</v>
      </c>
      <c r="Y23" s="40">
        <v>20</v>
      </c>
      <c r="Z23" s="629" t="s">
        <v>1479</v>
      </c>
      <c r="AA23" s="204">
        <v>25</v>
      </c>
      <c r="AB23" s="204">
        <v>25</v>
      </c>
      <c r="AC23" s="204">
        <v>10</v>
      </c>
      <c r="AD23" s="204">
        <v>10</v>
      </c>
      <c r="AE23" s="204">
        <v>20</v>
      </c>
      <c r="AF23" s="204">
        <v>10</v>
      </c>
      <c r="AG23" s="204">
        <v>2145</v>
      </c>
      <c r="AH23" s="204">
        <v>12718</v>
      </c>
      <c r="AI23" s="204">
        <v>26</v>
      </c>
      <c r="AJ23" s="204"/>
      <c r="AK23" s="204"/>
      <c r="AL23" s="204"/>
      <c r="AM23" s="204"/>
      <c r="AN23" s="204"/>
      <c r="AO23" s="204"/>
      <c r="AP23" s="204">
        <v>50</v>
      </c>
      <c r="AQ23" s="29">
        <v>20</v>
      </c>
      <c r="AR23" s="629" t="s">
        <v>1479</v>
      </c>
      <c r="AS23" s="203" t="s">
        <v>1507</v>
      </c>
      <c r="AT23" s="203">
        <v>44563</v>
      </c>
      <c r="AU23" s="203">
        <v>44926</v>
      </c>
      <c r="AV23" s="624" t="s">
        <v>1481</v>
      </c>
    </row>
    <row r="24" spans="1:48" s="401" customFormat="1" ht="99.75" x14ac:dyDescent="0.2">
      <c r="A24" s="48">
        <v>2</v>
      </c>
      <c r="B24" s="18" t="s">
        <v>1469</v>
      </c>
      <c r="C24" s="36">
        <v>17</v>
      </c>
      <c r="D24" s="37" t="s">
        <v>712</v>
      </c>
      <c r="E24" s="48">
        <v>1702</v>
      </c>
      <c r="F24" s="37" t="s">
        <v>1470</v>
      </c>
      <c r="G24" s="36">
        <v>1702038</v>
      </c>
      <c r="H24" s="37" t="s">
        <v>1525</v>
      </c>
      <c r="I24" s="36">
        <v>1702038</v>
      </c>
      <c r="J24" s="37" t="s">
        <v>1525</v>
      </c>
      <c r="K24" s="36" t="s">
        <v>1526</v>
      </c>
      <c r="L24" s="37" t="s">
        <v>1527</v>
      </c>
      <c r="M24" s="36" t="s">
        <v>1526</v>
      </c>
      <c r="N24" s="37" t="s">
        <v>1527</v>
      </c>
      <c r="O24" s="625">
        <v>30</v>
      </c>
      <c r="P24" s="48">
        <v>2020003630080</v>
      </c>
      <c r="Q24" s="37" t="s">
        <v>1528</v>
      </c>
      <c r="R24" s="615">
        <v>1</v>
      </c>
      <c r="S24" s="107" t="s">
        <v>1529</v>
      </c>
      <c r="T24" s="107" t="s">
        <v>1530</v>
      </c>
      <c r="U24" s="634" t="s">
        <v>1531</v>
      </c>
      <c r="V24" s="635">
        <v>94850000</v>
      </c>
      <c r="W24" s="636" t="s">
        <v>1532</v>
      </c>
      <c r="X24" s="637" t="s">
        <v>1533</v>
      </c>
      <c r="Y24" s="40">
        <v>20</v>
      </c>
      <c r="Z24" s="629" t="s">
        <v>1479</v>
      </c>
      <c r="AA24" s="640">
        <v>480</v>
      </c>
      <c r="AB24" s="640">
        <v>500</v>
      </c>
      <c r="AC24" s="640"/>
      <c r="AD24" s="640">
        <v>150</v>
      </c>
      <c r="AE24" s="640">
        <v>680</v>
      </c>
      <c r="AF24" s="640">
        <v>150</v>
      </c>
      <c r="AG24" s="640"/>
      <c r="AH24" s="640"/>
      <c r="AI24" s="640"/>
      <c r="AJ24" s="640"/>
      <c r="AK24" s="640"/>
      <c r="AL24" s="640"/>
      <c r="AM24" s="640"/>
      <c r="AN24" s="640"/>
      <c r="AO24" s="640"/>
      <c r="AP24" s="640">
        <v>980</v>
      </c>
      <c r="AQ24" s="29">
        <v>20</v>
      </c>
      <c r="AR24" s="629" t="s">
        <v>1479</v>
      </c>
      <c r="AS24" s="630" t="s">
        <v>1480</v>
      </c>
      <c r="AT24" s="203">
        <v>44563</v>
      </c>
      <c r="AU24" s="203">
        <v>44926</v>
      </c>
      <c r="AV24" s="624" t="s">
        <v>1481</v>
      </c>
    </row>
    <row r="25" spans="1:48" s="401" customFormat="1" ht="99.75" x14ac:dyDescent="0.2">
      <c r="A25" s="48">
        <v>2</v>
      </c>
      <c r="B25" s="18" t="s">
        <v>1469</v>
      </c>
      <c r="C25" s="36">
        <v>17</v>
      </c>
      <c r="D25" s="37" t="s">
        <v>712</v>
      </c>
      <c r="E25" s="48">
        <v>1702</v>
      </c>
      <c r="F25" s="37" t="s">
        <v>1470</v>
      </c>
      <c r="G25" s="36">
        <v>1702038</v>
      </c>
      <c r="H25" s="37" t="s">
        <v>1525</v>
      </c>
      <c r="I25" s="36">
        <v>1702038</v>
      </c>
      <c r="J25" s="37" t="s">
        <v>1525</v>
      </c>
      <c r="K25" s="36">
        <v>170203801</v>
      </c>
      <c r="L25" s="37" t="s">
        <v>1534</v>
      </c>
      <c r="M25" s="36">
        <v>170203801</v>
      </c>
      <c r="N25" s="37" t="s">
        <v>1534</v>
      </c>
      <c r="O25" s="625">
        <v>80</v>
      </c>
      <c r="P25" s="48">
        <v>2020003630080</v>
      </c>
      <c r="Q25" s="37" t="s">
        <v>1528</v>
      </c>
      <c r="R25" s="615">
        <v>1</v>
      </c>
      <c r="S25" s="107" t="s">
        <v>1529</v>
      </c>
      <c r="T25" s="107" t="s">
        <v>1530</v>
      </c>
      <c r="U25" s="634" t="s">
        <v>1535</v>
      </c>
      <c r="V25" s="635">
        <v>18000000</v>
      </c>
      <c r="W25" s="636" t="s">
        <v>1532</v>
      </c>
      <c r="X25" s="637" t="s">
        <v>1533</v>
      </c>
      <c r="Y25" s="40">
        <v>20</v>
      </c>
      <c r="Z25" s="629" t="s">
        <v>1479</v>
      </c>
      <c r="AA25" s="640">
        <v>480</v>
      </c>
      <c r="AB25" s="640">
        <v>500</v>
      </c>
      <c r="AC25" s="640"/>
      <c r="AD25" s="640">
        <v>150</v>
      </c>
      <c r="AE25" s="640">
        <v>680</v>
      </c>
      <c r="AF25" s="640">
        <v>150</v>
      </c>
      <c r="AG25" s="640"/>
      <c r="AH25" s="640"/>
      <c r="AI25" s="640"/>
      <c r="AJ25" s="640"/>
      <c r="AK25" s="640"/>
      <c r="AL25" s="640"/>
      <c r="AM25" s="640"/>
      <c r="AN25" s="640"/>
      <c r="AO25" s="640"/>
      <c r="AP25" s="640">
        <v>980</v>
      </c>
      <c r="AQ25" s="29">
        <v>88</v>
      </c>
      <c r="AR25" s="629" t="s">
        <v>1479</v>
      </c>
      <c r="AS25" s="630" t="s">
        <v>1480</v>
      </c>
      <c r="AT25" s="203">
        <v>44563</v>
      </c>
      <c r="AU25" s="203">
        <v>44926</v>
      </c>
      <c r="AV25" s="624" t="s">
        <v>1481</v>
      </c>
    </row>
    <row r="26" spans="1:48" s="401" customFormat="1" ht="99.75" x14ac:dyDescent="0.2">
      <c r="A26" s="48">
        <v>2</v>
      </c>
      <c r="B26" s="18" t="s">
        <v>1469</v>
      </c>
      <c r="C26" s="36">
        <v>17</v>
      </c>
      <c r="D26" s="37" t="s">
        <v>712</v>
      </c>
      <c r="E26" s="48">
        <v>1702</v>
      </c>
      <c r="F26" s="37" t="s">
        <v>1470</v>
      </c>
      <c r="G26" s="36">
        <v>1702038</v>
      </c>
      <c r="H26" s="37" t="s">
        <v>1525</v>
      </c>
      <c r="I26" s="36">
        <v>1702038</v>
      </c>
      <c r="J26" s="37" t="s">
        <v>1525</v>
      </c>
      <c r="K26" s="36">
        <v>170203801</v>
      </c>
      <c r="L26" s="37" t="s">
        <v>1534</v>
      </c>
      <c r="M26" s="36">
        <v>170203801</v>
      </c>
      <c r="N26" s="37" t="s">
        <v>1534</v>
      </c>
      <c r="O26" s="625">
        <v>80</v>
      </c>
      <c r="P26" s="48">
        <v>2020003630080</v>
      </c>
      <c r="Q26" s="37" t="s">
        <v>1528</v>
      </c>
      <c r="R26" s="615">
        <v>1</v>
      </c>
      <c r="S26" s="107" t="s">
        <v>1529</v>
      </c>
      <c r="T26" s="107" t="s">
        <v>1530</v>
      </c>
      <c r="U26" s="634" t="s">
        <v>1482</v>
      </c>
      <c r="V26" s="641">
        <v>105606585.66</v>
      </c>
      <c r="W26" s="636" t="s">
        <v>1536</v>
      </c>
      <c r="X26" s="637" t="s">
        <v>1533</v>
      </c>
      <c r="Y26" s="40">
        <v>195</v>
      </c>
      <c r="Z26" s="629" t="s">
        <v>1537</v>
      </c>
      <c r="AA26" s="640">
        <v>480</v>
      </c>
      <c r="AB26" s="640">
        <v>500</v>
      </c>
      <c r="AC26" s="640"/>
      <c r="AD26" s="640">
        <v>150</v>
      </c>
      <c r="AE26" s="640">
        <v>680</v>
      </c>
      <c r="AF26" s="640">
        <v>150</v>
      </c>
      <c r="AG26" s="640"/>
      <c r="AH26" s="640"/>
      <c r="AI26" s="640"/>
      <c r="AJ26" s="640"/>
      <c r="AK26" s="640"/>
      <c r="AL26" s="640"/>
      <c r="AM26" s="640"/>
      <c r="AN26" s="640"/>
      <c r="AO26" s="640"/>
      <c r="AP26" s="640">
        <v>980</v>
      </c>
      <c r="AQ26" s="29">
        <v>20</v>
      </c>
      <c r="AR26" s="629" t="s">
        <v>1537</v>
      </c>
      <c r="AS26" s="630" t="s">
        <v>1480</v>
      </c>
      <c r="AT26" s="203">
        <v>44563</v>
      </c>
      <c r="AU26" s="203">
        <v>44926</v>
      </c>
      <c r="AV26" s="624" t="s">
        <v>1481</v>
      </c>
    </row>
    <row r="27" spans="1:48" s="401" customFormat="1" ht="71.25" x14ac:dyDescent="0.2">
      <c r="A27" s="48">
        <v>2</v>
      </c>
      <c r="B27" s="18" t="s">
        <v>1469</v>
      </c>
      <c r="C27" s="36">
        <v>17</v>
      </c>
      <c r="D27" s="37" t="s">
        <v>712</v>
      </c>
      <c r="E27" s="48">
        <v>1702</v>
      </c>
      <c r="F27" s="37" t="s">
        <v>1470</v>
      </c>
      <c r="G27" s="36">
        <v>1702023</v>
      </c>
      <c r="H27" s="37" t="s">
        <v>947</v>
      </c>
      <c r="I27" s="36">
        <v>1702023</v>
      </c>
      <c r="J27" s="37" t="s">
        <v>947</v>
      </c>
      <c r="K27" s="36" t="s">
        <v>1538</v>
      </c>
      <c r="L27" s="37" t="s">
        <v>1539</v>
      </c>
      <c r="M27" s="36" t="s">
        <v>1538</v>
      </c>
      <c r="N27" s="37" t="s">
        <v>1540</v>
      </c>
      <c r="O27" s="625">
        <v>1</v>
      </c>
      <c r="P27" s="48">
        <v>2020003630022</v>
      </c>
      <c r="Q27" s="37" t="s">
        <v>1541</v>
      </c>
      <c r="R27" s="642">
        <f>SUM(V27)/SUM(V27:V28)</f>
        <v>0.5093990316149245</v>
      </c>
      <c r="S27" s="107" t="s">
        <v>1541</v>
      </c>
      <c r="T27" s="107" t="s">
        <v>1542</v>
      </c>
      <c r="U27" s="634" t="s">
        <v>1543</v>
      </c>
      <c r="V27" s="635">
        <v>53655000</v>
      </c>
      <c r="W27" s="636" t="s">
        <v>1544</v>
      </c>
      <c r="X27" s="643" t="s">
        <v>1478</v>
      </c>
      <c r="Y27" s="40">
        <v>20</v>
      </c>
      <c r="Z27" s="629" t="s">
        <v>1479</v>
      </c>
      <c r="AA27" s="640">
        <v>65000</v>
      </c>
      <c r="AB27" s="640">
        <v>65000</v>
      </c>
      <c r="AC27" s="640">
        <v>22000</v>
      </c>
      <c r="AD27" s="640">
        <v>14000</v>
      </c>
      <c r="AE27" s="640">
        <v>79000</v>
      </c>
      <c r="AF27" s="640">
        <v>15000</v>
      </c>
      <c r="AG27" s="640"/>
      <c r="AH27" s="640"/>
      <c r="AI27" s="640"/>
      <c r="AJ27" s="640"/>
      <c r="AK27" s="640"/>
      <c r="AL27" s="640"/>
      <c r="AM27" s="640"/>
      <c r="AN27" s="640"/>
      <c r="AO27" s="640"/>
      <c r="AP27" s="640">
        <v>130000</v>
      </c>
      <c r="AQ27" s="29">
        <v>20</v>
      </c>
      <c r="AR27" s="629" t="s">
        <v>1479</v>
      </c>
      <c r="AS27" s="203" t="s">
        <v>1507</v>
      </c>
      <c r="AT27" s="203">
        <v>44563</v>
      </c>
      <c r="AU27" s="203">
        <v>44926</v>
      </c>
      <c r="AV27" s="624" t="s">
        <v>1481</v>
      </c>
    </row>
    <row r="28" spans="1:48" s="401" customFormat="1" ht="71.25" x14ac:dyDescent="0.2">
      <c r="A28" s="48">
        <v>2</v>
      </c>
      <c r="B28" s="18" t="s">
        <v>1469</v>
      </c>
      <c r="C28" s="36">
        <v>17</v>
      </c>
      <c r="D28" s="37" t="s">
        <v>712</v>
      </c>
      <c r="E28" s="48">
        <v>1702</v>
      </c>
      <c r="F28" s="37" t="s">
        <v>1470</v>
      </c>
      <c r="G28" s="36">
        <v>1702024</v>
      </c>
      <c r="H28" s="37" t="s">
        <v>1545</v>
      </c>
      <c r="I28" s="36">
        <v>1702024</v>
      </c>
      <c r="J28" s="37" t="s">
        <v>1545</v>
      </c>
      <c r="K28" s="36" t="s">
        <v>1546</v>
      </c>
      <c r="L28" s="37" t="s">
        <v>1540</v>
      </c>
      <c r="M28" s="36" t="s">
        <v>1546</v>
      </c>
      <c r="N28" s="37" t="s">
        <v>1540</v>
      </c>
      <c r="O28" s="625">
        <v>12</v>
      </c>
      <c r="P28" s="48">
        <v>2020003630022</v>
      </c>
      <c r="Q28" s="37" t="s">
        <v>1541</v>
      </c>
      <c r="R28" s="642">
        <f>SUM(V28)/SUM(V27:V28)</f>
        <v>0.4906009683850755</v>
      </c>
      <c r="S28" s="107" t="s">
        <v>1541</v>
      </c>
      <c r="T28" s="107" t="s">
        <v>1547</v>
      </c>
      <c r="U28" s="634" t="s">
        <v>1548</v>
      </c>
      <c r="V28" s="635">
        <v>51675000</v>
      </c>
      <c r="W28" s="636" t="s">
        <v>1549</v>
      </c>
      <c r="X28" s="644" t="s">
        <v>1478</v>
      </c>
      <c r="Y28" s="40">
        <v>20</v>
      </c>
      <c r="Z28" s="629" t="s">
        <v>1479</v>
      </c>
      <c r="AA28" s="640">
        <v>65000</v>
      </c>
      <c r="AB28" s="640">
        <v>65000</v>
      </c>
      <c r="AC28" s="640">
        <v>22000</v>
      </c>
      <c r="AD28" s="640">
        <v>14000</v>
      </c>
      <c r="AE28" s="640">
        <v>79000</v>
      </c>
      <c r="AF28" s="640">
        <v>15000</v>
      </c>
      <c r="AG28" s="640"/>
      <c r="AH28" s="640"/>
      <c r="AI28" s="640"/>
      <c r="AJ28" s="640"/>
      <c r="AK28" s="640"/>
      <c r="AL28" s="640"/>
      <c r="AM28" s="640"/>
      <c r="AN28" s="640"/>
      <c r="AO28" s="640"/>
      <c r="AP28" s="640">
        <v>130000</v>
      </c>
      <c r="AQ28" s="29">
        <v>20</v>
      </c>
      <c r="AR28" s="629" t="s">
        <v>1479</v>
      </c>
      <c r="AS28" s="203" t="s">
        <v>1507</v>
      </c>
      <c r="AT28" s="203">
        <v>44563</v>
      </c>
      <c r="AU28" s="203">
        <v>44926</v>
      </c>
      <c r="AV28" s="624" t="s">
        <v>1481</v>
      </c>
    </row>
    <row r="29" spans="1:48" s="401" customFormat="1" ht="99.75" x14ac:dyDescent="0.2">
      <c r="A29" s="48">
        <v>2</v>
      </c>
      <c r="B29" s="18" t="s">
        <v>1469</v>
      </c>
      <c r="C29" s="36">
        <v>17</v>
      </c>
      <c r="D29" s="37" t="s">
        <v>712</v>
      </c>
      <c r="E29" s="48">
        <v>1702</v>
      </c>
      <c r="F29" s="37" t="s">
        <v>1470</v>
      </c>
      <c r="G29" s="36">
        <v>1702025</v>
      </c>
      <c r="H29" s="37" t="s">
        <v>1550</v>
      </c>
      <c r="I29" s="36">
        <v>1702025</v>
      </c>
      <c r="J29" s="37" t="s">
        <v>1550</v>
      </c>
      <c r="K29" s="36" t="s">
        <v>1551</v>
      </c>
      <c r="L29" s="37" t="s">
        <v>1552</v>
      </c>
      <c r="M29" s="36" t="s">
        <v>1551</v>
      </c>
      <c r="N29" s="37" t="s">
        <v>1552</v>
      </c>
      <c r="O29" s="625">
        <v>25</v>
      </c>
      <c r="P29" s="48">
        <v>2020003630081</v>
      </c>
      <c r="Q29" s="37" t="s">
        <v>1553</v>
      </c>
      <c r="R29" s="615">
        <v>1</v>
      </c>
      <c r="S29" s="107" t="s">
        <v>1554</v>
      </c>
      <c r="T29" s="107" t="s">
        <v>1555</v>
      </c>
      <c r="U29" s="634" t="s">
        <v>1556</v>
      </c>
      <c r="V29" s="635">
        <v>27000000</v>
      </c>
      <c r="W29" s="636" t="s">
        <v>1557</v>
      </c>
      <c r="X29" s="644" t="s">
        <v>1478</v>
      </c>
      <c r="Y29" s="40">
        <v>20</v>
      </c>
      <c r="Z29" s="629" t="s">
        <v>1479</v>
      </c>
      <c r="AA29" s="640">
        <v>1057</v>
      </c>
      <c r="AB29" s="640">
        <v>832</v>
      </c>
      <c r="AC29" s="640">
        <v>253</v>
      </c>
      <c r="AD29" s="640">
        <v>142</v>
      </c>
      <c r="AE29" s="640">
        <v>1200</v>
      </c>
      <c r="AF29" s="640">
        <v>663</v>
      </c>
      <c r="AG29" s="640"/>
      <c r="AH29" s="640"/>
      <c r="AI29" s="640"/>
      <c r="AJ29" s="640"/>
      <c r="AK29" s="640"/>
      <c r="AL29" s="640"/>
      <c r="AM29" s="640">
        <v>582</v>
      </c>
      <c r="AN29" s="640">
        <v>33</v>
      </c>
      <c r="AO29" s="640">
        <v>51</v>
      </c>
      <c r="AP29" s="640">
        <v>1889</v>
      </c>
      <c r="AQ29" s="29">
        <v>20</v>
      </c>
      <c r="AR29" s="629" t="s">
        <v>1479</v>
      </c>
      <c r="AS29" s="630" t="s">
        <v>1480</v>
      </c>
      <c r="AT29" s="203">
        <v>44563</v>
      </c>
      <c r="AU29" s="203">
        <v>44926</v>
      </c>
      <c r="AV29" s="107" t="s">
        <v>1558</v>
      </c>
    </row>
    <row r="30" spans="1:48" s="401" customFormat="1" ht="99.75" x14ac:dyDescent="0.2">
      <c r="A30" s="48">
        <v>2</v>
      </c>
      <c r="B30" s="18" t="s">
        <v>1469</v>
      </c>
      <c r="C30" s="36">
        <v>17</v>
      </c>
      <c r="D30" s="37" t="s">
        <v>712</v>
      </c>
      <c r="E30" s="48">
        <v>1703</v>
      </c>
      <c r="F30" s="37" t="s">
        <v>1559</v>
      </c>
      <c r="G30" s="36">
        <v>1703013</v>
      </c>
      <c r="H30" s="37" t="s">
        <v>1560</v>
      </c>
      <c r="I30" s="36">
        <v>1703013</v>
      </c>
      <c r="J30" s="37" t="s">
        <v>1560</v>
      </c>
      <c r="K30" s="36" t="s">
        <v>1561</v>
      </c>
      <c r="L30" s="37" t="s">
        <v>1562</v>
      </c>
      <c r="M30" s="36" t="s">
        <v>1561</v>
      </c>
      <c r="N30" s="37" t="s">
        <v>1562</v>
      </c>
      <c r="O30" s="625">
        <v>70</v>
      </c>
      <c r="P30" s="48">
        <v>2020003630082</v>
      </c>
      <c r="Q30" s="37" t="s">
        <v>1563</v>
      </c>
      <c r="R30" s="615">
        <v>1</v>
      </c>
      <c r="S30" s="107" t="s">
        <v>1564</v>
      </c>
      <c r="T30" s="107" t="s">
        <v>1565</v>
      </c>
      <c r="U30" s="634" t="s">
        <v>1566</v>
      </c>
      <c r="V30" s="635">
        <v>75000000</v>
      </c>
      <c r="W30" s="636" t="s">
        <v>1567</v>
      </c>
      <c r="X30" s="645" t="s">
        <v>147</v>
      </c>
      <c r="Y30" s="40">
        <v>20</v>
      </c>
      <c r="Z30" s="629" t="s">
        <v>1479</v>
      </c>
      <c r="AA30" s="640">
        <v>270331</v>
      </c>
      <c r="AB30" s="640">
        <v>291286</v>
      </c>
      <c r="AC30" s="640">
        <v>102045</v>
      </c>
      <c r="AD30" s="640">
        <v>141228</v>
      </c>
      <c r="AE30" s="640">
        <v>310195</v>
      </c>
      <c r="AF30" s="640">
        <v>110694</v>
      </c>
      <c r="AG30" s="640"/>
      <c r="AH30" s="640"/>
      <c r="AI30" s="640"/>
      <c r="AJ30" s="640"/>
      <c r="AK30" s="640"/>
      <c r="AL30" s="640"/>
      <c r="AM30" s="640"/>
      <c r="AN30" s="640"/>
      <c r="AO30" s="640"/>
      <c r="AP30" s="640">
        <v>562117</v>
      </c>
      <c r="AQ30" s="29">
        <v>20</v>
      </c>
      <c r="AR30" s="629" t="s">
        <v>1479</v>
      </c>
      <c r="AS30" s="203" t="s">
        <v>1507</v>
      </c>
      <c r="AT30" s="203">
        <v>44563</v>
      </c>
      <c r="AU30" s="203">
        <v>44926</v>
      </c>
      <c r="AV30" s="107" t="s">
        <v>1558</v>
      </c>
    </row>
    <row r="31" spans="1:48" s="401" customFormat="1" ht="114" x14ac:dyDescent="0.2">
      <c r="A31" s="48">
        <v>2</v>
      </c>
      <c r="B31" s="18" t="s">
        <v>1469</v>
      </c>
      <c r="C31" s="36">
        <v>17</v>
      </c>
      <c r="D31" s="37" t="s">
        <v>712</v>
      </c>
      <c r="E31" s="48">
        <v>1704</v>
      </c>
      <c r="F31" s="37" t="s">
        <v>1568</v>
      </c>
      <c r="G31" s="36">
        <v>1704002</v>
      </c>
      <c r="H31" s="37" t="s">
        <v>245</v>
      </c>
      <c r="I31" s="36">
        <v>1704002</v>
      </c>
      <c r="J31" s="37" t="s">
        <v>245</v>
      </c>
      <c r="K31" s="36" t="s">
        <v>1569</v>
      </c>
      <c r="L31" s="37" t="s">
        <v>1570</v>
      </c>
      <c r="M31" s="36" t="s">
        <v>1569</v>
      </c>
      <c r="N31" s="37" t="s">
        <v>1570</v>
      </c>
      <c r="O31" s="646">
        <v>1</v>
      </c>
      <c r="P31" s="647">
        <v>2020003630025</v>
      </c>
      <c r="Q31" s="37" t="s">
        <v>1571</v>
      </c>
      <c r="R31" s="615">
        <v>0.6</v>
      </c>
      <c r="S31" s="107" t="s">
        <v>1572</v>
      </c>
      <c r="T31" s="107" t="s">
        <v>1573</v>
      </c>
      <c r="U31" s="648" t="s">
        <v>1574</v>
      </c>
      <c r="V31" s="649">
        <v>42000000</v>
      </c>
      <c r="W31" s="636" t="s">
        <v>1575</v>
      </c>
      <c r="X31" s="645" t="s">
        <v>1478</v>
      </c>
      <c r="Y31" s="40">
        <v>20</v>
      </c>
      <c r="Z31" s="629" t="s">
        <v>1479</v>
      </c>
      <c r="AA31" s="640">
        <v>295972</v>
      </c>
      <c r="AB31" s="640">
        <v>285580</v>
      </c>
      <c r="AC31" s="640">
        <v>135545</v>
      </c>
      <c r="AD31" s="640">
        <v>44254</v>
      </c>
      <c r="AE31" s="640">
        <v>309146</v>
      </c>
      <c r="AF31" s="640">
        <v>92607</v>
      </c>
      <c r="AG31" s="640"/>
      <c r="AH31" s="640"/>
      <c r="AI31" s="640"/>
      <c r="AJ31" s="640"/>
      <c r="AK31" s="640"/>
      <c r="AL31" s="640"/>
      <c r="AM31" s="640">
        <v>44350</v>
      </c>
      <c r="AN31" s="640">
        <v>21944</v>
      </c>
      <c r="AO31" s="640"/>
      <c r="AP31" s="640">
        <v>581552</v>
      </c>
      <c r="AQ31" s="29">
        <v>20</v>
      </c>
      <c r="AR31" s="629" t="s">
        <v>1479</v>
      </c>
      <c r="AS31" s="203" t="s">
        <v>1507</v>
      </c>
      <c r="AT31" s="203">
        <v>44563</v>
      </c>
      <c r="AU31" s="203">
        <v>44926</v>
      </c>
      <c r="AV31" s="624" t="s">
        <v>1558</v>
      </c>
    </row>
    <row r="32" spans="1:48" s="401" customFormat="1" ht="114" x14ac:dyDescent="0.2">
      <c r="A32" s="48">
        <v>2</v>
      </c>
      <c r="B32" s="18" t="s">
        <v>1469</v>
      </c>
      <c r="C32" s="36">
        <v>17</v>
      </c>
      <c r="D32" s="37" t="s">
        <v>712</v>
      </c>
      <c r="E32" s="48">
        <v>1704</v>
      </c>
      <c r="F32" s="37" t="s">
        <v>1568</v>
      </c>
      <c r="G32" s="36">
        <v>1704017</v>
      </c>
      <c r="H32" s="37" t="s">
        <v>1576</v>
      </c>
      <c r="I32" s="36">
        <v>1704017</v>
      </c>
      <c r="J32" s="37" t="s">
        <v>1576</v>
      </c>
      <c r="K32" s="36" t="s">
        <v>1577</v>
      </c>
      <c r="L32" s="37" t="s">
        <v>1578</v>
      </c>
      <c r="M32" s="36" t="s">
        <v>1577</v>
      </c>
      <c r="N32" s="37" t="s">
        <v>1578</v>
      </c>
      <c r="O32" s="646">
        <v>150</v>
      </c>
      <c r="P32" s="647">
        <v>2020003630025</v>
      </c>
      <c r="Q32" s="37" t="s">
        <v>1571</v>
      </c>
      <c r="R32" s="615">
        <v>0.4</v>
      </c>
      <c r="S32" s="107" t="s">
        <v>1572</v>
      </c>
      <c r="T32" s="107" t="s">
        <v>1579</v>
      </c>
      <c r="U32" s="648" t="s">
        <v>1580</v>
      </c>
      <c r="V32" s="649">
        <v>28000000</v>
      </c>
      <c r="W32" s="636" t="s">
        <v>1581</v>
      </c>
      <c r="X32" s="645" t="s">
        <v>1478</v>
      </c>
      <c r="Y32" s="40">
        <v>20</v>
      </c>
      <c r="Z32" s="629" t="s">
        <v>1479</v>
      </c>
      <c r="AA32" s="640">
        <v>295972</v>
      </c>
      <c r="AB32" s="640">
        <v>285580</v>
      </c>
      <c r="AC32" s="640">
        <v>135545</v>
      </c>
      <c r="AD32" s="640">
        <v>44254</v>
      </c>
      <c r="AE32" s="640">
        <v>309146</v>
      </c>
      <c r="AF32" s="640">
        <v>92607</v>
      </c>
      <c r="AG32" s="640"/>
      <c r="AH32" s="640"/>
      <c r="AI32" s="640"/>
      <c r="AJ32" s="640"/>
      <c r="AK32" s="640"/>
      <c r="AL32" s="640"/>
      <c r="AM32" s="640">
        <v>44350</v>
      </c>
      <c r="AN32" s="640">
        <v>21944</v>
      </c>
      <c r="AO32" s="640"/>
      <c r="AP32" s="640">
        <v>581552</v>
      </c>
      <c r="AQ32" s="29">
        <v>20</v>
      </c>
      <c r="AR32" s="629" t="s">
        <v>1479</v>
      </c>
      <c r="AS32" s="203" t="s">
        <v>1507</v>
      </c>
      <c r="AT32" s="203">
        <v>44563</v>
      </c>
      <c r="AU32" s="203">
        <v>44926</v>
      </c>
      <c r="AV32" s="624" t="s">
        <v>1558</v>
      </c>
    </row>
    <row r="33" spans="1:48" s="401" customFormat="1" ht="71.25" x14ac:dyDescent="0.2">
      <c r="A33" s="48">
        <v>2</v>
      </c>
      <c r="B33" s="18" t="s">
        <v>1469</v>
      </c>
      <c r="C33" s="36">
        <v>17</v>
      </c>
      <c r="D33" s="37" t="s">
        <v>712</v>
      </c>
      <c r="E33" s="48">
        <v>1706</v>
      </c>
      <c r="F33" s="37" t="s">
        <v>1582</v>
      </c>
      <c r="G33" s="36">
        <v>1706004</v>
      </c>
      <c r="H33" s="37" t="s">
        <v>1583</v>
      </c>
      <c r="I33" s="36">
        <v>1706004</v>
      </c>
      <c r="J33" s="37" t="s">
        <v>1583</v>
      </c>
      <c r="K33" s="36" t="s">
        <v>1584</v>
      </c>
      <c r="L33" s="37" t="s">
        <v>1585</v>
      </c>
      <c r="M33" s="36" t="s">
        <v>1584</v>
      </c>
      <c r="N33" s="37" t="s">
        <v>1585</v>
      </c>
      <c r="O33" s="625">
        <v>10</v>
      </c>
      <c r="P33" s="48">
        <v>2020003630083</v>
      </c>
      <c r="Q33" s="37" t="s">
        <v>1586</v>
      </c>
      <c r="R33" s="615">
        <v>1</v>
      </c>
      <c r="S33" s="107" t="s">
        <v>1587</v>
      </c>
      <c r="T33" s="107" t="s">
        <v>1588</v>
      </c>
      <c r="U33" s="634" t="s">
        <v>1589</v>
      </c>
      <c r="V33" s="635">
        <v>20000000</v>
      </c>
      <c r="W33" s="636" t="s">
        <v>1590</v>
      </c>
      <c r="X33" s="645" t="s">
        <v>147</v>
      </c>
      <c r="Y33" s="40">
        <v>20</v>
      </c>
      <c r="Z33" s="629" t="s">
        <v>1479</v>
      </c>
      <c r="AA33" s="640">
        <v>1233</v>
      </c>
      <c r="AB33" s="640">
        <v>656</v>
      </c>
      <c r="AC33" s="640">
        <v>253</v>
      </c>
      <c r="AD33" s="640">
        <v>142</v>
      </c>
      <c r="AE33" s="640">
        <v>1200</v>
      </c>
      <c r="AF33" s="640">
        <v>663</v>
      </c>
      <c r="AG33" s="640">
        <v>126</v>
      </c>
      <c r="AH33" s="640">
        <v>120</v>
      </c>
      <c r="AI33" s="640"/>
      <c r="AJ33" s="640"/>
      <c r="AK33" s="640"/>
      <c r="AL33" s="640"/>
      <c r="AM33" s="640">
        <v>582</v>
      </c>
      <c r="AN33" s="640">
        <v>33</v>
      </c>
      <c r="AO33" s="640">
        <v>51</v>
      </c>
      <c r="AP33" s="640">
        <v>1889</v>
      </c>
      <c r="AQ33" s="29">
        <v>20</v>
      </c>
      <c r="AR33" s="629" t="s">
        <v>1479</v>
      </c>
      <c r="AS33" s="630" t="s">
        <v>1480</v>
      </c>
      <c r="AT33" s="203">
        <v>44563</v>
      </c>
      <c r="AU33" s="203">
        <v>44926</v>
      </c>
      <c r="AV33" s="107" t="s">
        <v>1558</v>
      </c>
    </row>
    <row r="34" spans="1:48" s="401" customFormat="1" ht="99.75" x14ac:dyDescent="0.2">
      <c r="A34" s="48">
        <v>2</v>
      </c>
      <c r="B34" s="18" t="s">
        <v>1469</v>
      </c>
      <c r="C34" s="36">
        <v>17</v>
      </c>
      <c r="D34" s="37" t="s">
        <v>712</v>
      </c>
      <c r="E34" s="48">
        <v>1707</v>
      </c>
      <c r="F34" s="37" t="s">
        <v>1591</v>
      </c>
      <c r="G34" s="36">
        <v>1707069</v>
      </c>
      <c r="H34" s="37" t="s">
        <v>1592</v>
      </c>
      <c r="I34" s="36">
        <v>1707069</v>
      </c>
      <c r="J34" s="37" t="s">
        <v>1592</v>
      </c>
      <c r="K34" s="36" t="s">
        <v>1593</v>
      </c>
      <c r="L34" s="37" t="s">
        <v>1594</v>
      </c>
      <c r="M34" s="36" t="s">
        <v>1593</v>
      </c>
      <c r="N34" s="37" t="s">
        <v>1594</v>
      </c>
      <c r="O34" s="625">
        <v>5</v>
      </c>
      <c r="P34" s="48">
        <v>2020003630084</v>
      </c>
      <c r="Q34" s="37" t="s">
        <v>1595</v>
      </c>
      <c r="R34" s="615">
        <v>1</v>
      </c>
      <c r="S34" s="107" t="s">
        <v>1596</v>
      </c>
      <c r="T34" s="107" t="s">
        <v>1597</v>
      </c>
      <c r="U34" s="634" t="s">
        <v>1598</v>
      </c>
      <c r="V34" s="635">
        <v>43000000</v>
      </c>
      <c r="W34" s="636" t="s">
        <v>1599</v>
      </c>
      <c r="X34" s="645" t="s">
        <v>147</v>
      </c>
      <c r="Y34" s="40">
        <v>20</v>
      </c>
      <c r="Z34" s="629" t="s">
        <v>1479</v>
      </c>
      <c r="AA34" s="640">
        <v>1233</v>
      </c>
      <c r="AB34" s="640">
        <v>656</v>
      </c>
      <c r="AC34" s="640">
        <v>253</v>
      </c>
      <c r="AD34" s="640">
        <v>142</v>
      </c>
      <c r="AE34" s="640">
        <v>1200</v>
      </c>
      <c r="AF34" s="640">
        <v>663</v>
      </c>
      <c r="AG34" s="640">
        <v>126</v>
      </c>
      <c r="AH34" s="640">
        <v>120</v>
      </c>
      <c r="AI34" s="640"/>
      <c r="AJ34" s="640"/>
      <c r="AK34" s="640"/>
      <c r="AL34" s="640"/>
      <c r="AM34" s="640">
        <v>582</v>
      </c>
      <c r="AN34" s="640">
        <v>33</v>
      </c>
      <c r="AO34" s="640">
        <v>51</v>
      </c>
      <c r="AP34" s="640">
        <v>1889</v>
      </c>
      <c r="AQ34" s="29">
        <v>20</v>
      </c>
      <c r="AR34" s="629" t="s">
        <v>1479</v>
      </c>
      <c r="AS34" s="203" t="s">
        <v>1507</v>
      </c>
      <c r="AT34" s="203">
        <v>44563</v>
      </c>
      <c r="AU34" s="203">
        <v>44926</v>
      </c>
      <c r="AV34" s="107" t="s">
        <v>1558</v>
      </c>
    </row>
    <row r="35" spans="1:48" s="401" customFormat="1" ht="142.5" x14ac:dyDescent="0.2">
      <c r="A35" s="48">
        <v>2</v>
      </c>
      <c r="B35" s="18" t="s">
        <v>1469</v>
      </c>
      <c r="C35" s="36">
        <v>17</v>
      </c>
      <c r="D35" s="37" t="s">
        <v>712</v>
      </c>
      <c r="E35" s="48">
        <v>1708</v>
      </c>
      <c r="F35" s="37" t="s">
        <v>1600</v>
      </c>
      <c r="G35" s="36">
        <v>1708016</v>
      </c>
      <c r="H35" s="37" t="s">
        <v>245</v>
      </c>
      <c r="I35" s="36">
        <v>1708016</v>
      </c>
      <c r="J35" s="37" t="s">
        <v>245</v>
      </c>
      <c r="K35" s="36" t="s">
        <v>1601</v>
      </c>
      <c r="L35" s="37" t="s">
        <v>1602</v>
      </c>
      <c r="M35" s="36" t="s">
        <v>1601</v>
      </c>
      <c r="N35" s="37" t="s">
        <v>1602</v>
      </c>
      <c r="O35" s="625">
        <v>2</v>
      </c>
      <c r="P35" s="48">
        <v>2020003630026</v>
      </c>
      <c r="Q35" s="37" t="s">
        <v>1603</v>
      </c>
      <c r="R35" s="615">
        <f>+V35/(V35+V36)</f>
        <v>0.5</v>
      </c>
      <c r="S35" s="107" t="s">
        <v>1604</v>
      </c>
      <c r="T35" s="107" t="s">
        <v>1605</v>
      </c>
      <c r="U35" s="648" t="s">
        <v>1606</v>
      </c>
      <c r="V35" s="649">
        <v>20000000</v>
      </c>
      <c r="W35" s="636" t="s">
        <v>1607</v>
      </c>
      <c r="X35" s="645" t="s">
        <v>1478</v>
      </c>
      <c r="Y35" s="40">
        <v>20</v>
      </c>
      <c r="Z35" s="629" t="s">
        <v>1479</v>
      </c>
      <c r="AA35" s="650">
        <v>3000</v>
      </c>
      <c r="AB35" s="650">
        <v>3000</v>
      </c>
      <c r="AC35" s="650">
        <v>2000</v>
      </c>
      <c r="AD35" s="650">
        <v>1000</v>
      </c>
      <c r="AE35" s="650">
        <v>2500</v>
      </c>
      <c r="AF35" s="650">
        <v>500</v>
      </c>
      <c r="AG35" s="650"/>
      <c r="AH35" s="650"/>
      <c r="AI35" s="650"/>
      <c r="AJ35" s="650"/>
      <c r="AK35" s="650"/>
      <c r="AL35" s="650"/>
      <c r="AM35" s="650"/>
      <c r="AN35" s="650"/>
      <c r="AO35" s="650"/>
      <c r="AP35" s="650">
        <v>6000</v>
      </c>
      <c r="AQ35" s="29">
        <v>20</v>
      </c>
      <c r="AR35" s="629" t="s">
        <v>1479</v>
      </c>
      <c r="AS35" s="203" t="s">
        <v>1507</v>
      </c>
      <c r="AT35" s="203">
        <v>44563</v>
      </c>
      <c r="AU35" s="203">
        <v>44926</v>
      </c>
      <c r="AV35" s="107" t="s">
        <v>1558</v>
      </c>
    </row>
    <row r="36" spans="1:48" s="401" customFormat="1" ht="142.5" x14ac:dyDescent="0.2">
      <c r="A36" s="48">
        <v>2</v>
      </c>
      <c r="B36" s="18" t="s">
        <v>1469</v>
      </c>
      <c r="C36" s="36">
        <v>17</v>
      </c>
      <c r="D36" s="37" t="s">
        <v>712</v>
      </c>
      <c r="E36" s="48">
        <v>1708</v>
      </c>
      <c r="F36" s="37" t="s">
        <v>1600</v>
      </c>
      <c r="G36" s="36">
        <v>1708051</v>
      </c>
      <c r="H36" s="37" t="s">
        <v>1608</v>
      </c>
      <c r="I36" s="36">
        <v>1708051</v>
      </c>
      <c r="J36" s="37" t="s">
        <v>1608</v>
      </c>
      <c r="K36" s="36" t="s">
        <v>1609</v>
      </c>
      <c r="L36" s="37" t="s">
        <v>1610</v>
      </c>
      <c r="M36" s="36" t="s">
        <v>1609</v>
      </c>
      <c r="N36" s="37" t="s">
        <v>1610</v>
      </c>
      <c r="O36" s="625">
        <v>1</v>
      </c>
      <c r="P36" s="48">
        <v>2020003630026</v>
      </c>
      <c r="Q36" s="37" t="s">
        <v>1603</v>
      </c>
      <c r="R36" s="615">
        <f>+V36/(V35+V36)</f>
        <v>0.5</v>
      </c>
      <c r="S36" s="107" t="s">
        <v>1604</v>
      </c>
      <c r="T36" s="107" t="s">
        <v>1611</v>
      </c>
      <c r="U36" s="648" t="s">
        <v>1612</v>
      </c>
      <c r="V36" s="649">
        <v>20000000</v>
      </c>
      <c r="W36" s="636" t="s">
        <v>1613</v>
      </c>
      <c r="X36" s="645" t="s">
        <v>1478</v>
      </c>
      <c r="Y36" s="40">
        <v>20</v>
      </c>
      <c r="Z36" s="629" t="s">
        <v>1479</v>
      </c>
      <c r="AA36" s="650">
        <v>3000</v>
      </c>
      <c r="AB36" s="650">
        <v>3000</v>
      </c>
      <c r="AC36" s="650">
        <v>2000</v>
      </c>
      <c r="AD36" s="650">
        <v>1000</v>
      </c>
      <c r="AE36" s="650">
        <v>2500</v>
      </c>
      <c r="AF36" s="650">
        <v>500</v>
      </c>
      <c r="AG36" s="650"/>
      <c r="AH36" s="650"/>
      <c r="AI36" s="650"/>
      <c r="AJ36" s="650"/>
      <c r="AK36" s="650"/>
      <c r="AL36" s="650"/>
      <c r="AM36" s="650"/>
      <c r="AN36" s="650"/>
      <c r="AO36" s="650"/>
      <c r="AP36" s="650">
        <v>6000</v>
      </c>
      <c r="AQ36" s="29">
        <v>20</v>
      </c>
      <c r="AR36" s="629" t="s">
        <v>1479</v>
      </c>
      <c r="AS36" s="203" t="s">
        <v>1507</v>
      </c>
      <c r="AT36" s="203">
        <v>44563</v>
      </c>
      <c r="AU36" s="203">
        <v>44926</v>
      </c>
      <c r="AV36" s="107" t="s">
        <v>1558</v>
      </c>
    </row>
    <row r="37" spans="1:48" s="401" customFormat="1" ht="114" x14ac:dyDescent="0.2">
      <c r="A37" s="48">
        <v>2</v>
      </c>
      <c r="B37" s="18" t="s">
        <v>1469</v>
      </c>
      <c r="C37" s="36">
        <v>17</v>
      </c>
      <c r="D37" s="37" t="s">
        <v>712</v>
      </c>
      <c r="E37" s="48">
        <v>1709</v>
      </c>
      <c r="F37" s="37" t="s">
        <v>713</v>
      </c>
      <c r="G37" s="36">
        <v>1709019</v>
      </c>
      <c r="H37" s="37" t="s">
        <v>1614</v>
      </c>
      <c r="I37" s="36">
        <v>1709019</v>
      </c>
      <c r="J37" s="37" t="s">
        <v>1614</v>
      </c>
      <c r="K37" s="36" t="s">
        <v>1615</v>
      </c>
      <c r="L37" s="37" t="s">
        <v>1614</v>
      </c>
      <c r="M37" s="36" t="s">
        <v>1615</v>
      </c>
      <c r="N37" s="37" t="s">
        <v>1614</v>
      </c>
      <c r="O37" s="646">
        <v>5</v>
      </c>
      <c r="P37" s="651">
        <v>2020003630024</v>
      </c>
      <c r="Q37" s="37" t="s">
        <v>1616</v>
      </c>
      <c r="R37" s="615">
        <f>+V37/(V37+V38+V39)</f>
        <v>0.39814814814814814</v>
      </c>
      <c r="S37" s="626" t="s">
        <v>1617</v>
      </c>
      <c r="T37" s="107" t="s">
        <v>1618</v>
      </c>
      <c r="U37" s="634" t="s">
        <v>1619</v>
      </c>
      <c r="V37" s="649">
        <v>43000000</v>
      </c>
      <c r="W37" s="636" t="s">
        <v>1620</v>
      </c>
      <c r="X37" s="645" t="s">
        <v>1621</v>
      </c>
      <c r="Y37" s="40">
        <v>20</v>
      </c>
      <c r="Z37" s="629" t="s">
        <v>1479</v>
      </c>
      <c r="AA37" s="204">
        <v>600</v>
      </c>
      <c r="AB37" s="204">
        <v>600</v>
      </c>
      <c r="AC37" s="204">
        <v>125</v>
      </c>
      <c r="AD37" s="204">
        <v>75</v>
      </c>
      <c r="AE37" s="204">
        <v>300</v>
      </c>
      <c r="AF37" s="204">
        <v>700</v>
      </c>
      <c r="AG37" s="204">
        <v>50</v>
      </c>
      <c r="AH37" s="204">
        <v>30</v>
      </c>
      <c r="AI37" s="204"/>
      <c r="AJ37" s="204"/>
      <c r="AK37" s="204"/>
      <c r="AL37" s="204"/>
      <c r="AM37" s="204">
        <v>10</v>
      </c>
      <c r="AN37" s="204">
        <v>10</v>
      </c>
      <c r="AO37" s="204"/>
      <c r="AP37" s="204">
        <v>1200</v>
      </c>
      <c r="AQ37" s="29">
        <v>20</v>
      </c>
      <c r="AR37" s="629" t="s">
        <v>1479</v>
      </c>
      <c r="AS37" s="630" t="s">
        <v>1480</v>
      </c>
      <c r="AT37" s="203">
        <v>44563</v>
      </c>
      <c r="AU37" s="203">
        <v>44926</v>
      </c>
      <c r="AV37" s="624" t="s">
        <v>1558</v>
      </c>
    </row>
    <row r="38" spans="1:48" s="401" customFormat="1" ht="114" x14ac:dyDescent="0.2">
      <c r="A38" s="48">
        <v>2</v>
      </c>
      <c r="B38" s="18" t="s">
        <v>1469</v>
      </c>
      <c r="C38" s="36">
        <v>17</v>
      </c>
      <c r="D38" s="37" t="s">
        <v>712</v>
      </c>
      <c r="E38" s="48">
        <v>1709</v>
      </c>
      <c r="F38" s="37" t="s">
        <v>713</v>
      </c>
      <c r="G38" s="36">
        <v>1709034</v>
      </c>
      <c r="H38" s="37" t="s">
        <v>1622</v>
      </c>
      <c r="I38" s="36">
        <v>1709034</v>
      </c>
      <c r="J38" s="37" t="s">
        <v>1622</v>
      </c>
      <c r="K38" s="36" t="s">
        <v>1623</v>
      </c>
      <c r="L38" s="37" t="s">
        <v>1622</v>
      </c>
      <c r="M38" s="36" t="s">
        <v>1623</v>
      </c>
      <c r="N38" s="37" t="s">
        <v>1622</v>
      </c>
      <c r="O38" s="646">
        <v>3</v>
      </c>
      <c r="P38" s="651">
        <v>2020003630024</v>
      </c>
      <c r="Q38" s="37" t="s">
        <v>1616</v>
      </c>
      <c r="R38" s="615">
        <f>+V38/(V38+V39+V37)</f>
        <v>0.39814814814814814</v>
      </c>
      <c r="S38" s="626" t="s">
        <v>1617</v>
      </c>
      <c r="T38" s="107" t="s">
        <v>1624</v>
      </c>
      <c r="U38" s="634" t="s">
        <v>1625</v>
      </c>
      <c r="V38" s="649">
        <v>43000000</v>
      </c>
      <c r="W38" s="636" t="s">
        <v>1626</v>
      </c>
      <c r="X38" s="645" t="s">
        <v>147</v>
      </c>
      <c r="Y38" s="40">
        <v>20</v>
      </c>
      <c r="Z38" s="629" t="s">
        <v>1479</v>
      </c>
      <c r="AA38" s="204">
        <v>600</v>
      </c>
      <c r="AB38" s="204">
        <v>600</v>
      </c>
      <c r="AC38" s="204">
        <v>125</v>
      </c>
      <c r="AD38" s="204">
        <v>75</v>
      </c>
      <c r="AE38" s="204">
        <v>300</v>
      </c>
      <c r="AF38" s="204">
        <v>700</v>
      </c>
      <c r="AG38" s="204">
        <v>50</v>
      </c>
      <c r="AH38" s="204">
        <v>30</v>
      </c>
      <c r="AI38" s="204"/>
      <c r="AJ38" s="204"/>
      <c r="AK38" s="204"/>
      <c r="AL38" s="204"/>
      <c r="AM38" s="204">
        <v>10</v>
      </c>
      <c r="AN38" s="204">
        <v>10</v>
      </c>
      <c r="AO38" s="204"/>
      <c r="AP38" s="204">
        <v>1200</v>
      </c>
      <c r="AQ38" s="29">
        <v>20</v>
      </c>
      <c r="AR38" s="629" t="s">
        <v>1479</v>
      </c>
      <c r="AS38" s="630" t="s">
        <v>1480</v>
      </c>
      <c r="AT38" s="203">
        <v>44563</v>
      </c>
      <c r="AU38" s="203">
        <v>44926</v>
      </c>
      <c r="AV38" s="624" t="s">
        <v>1558</v>
      </c>
    </row>
    <row r="39" spans="1:48" s="401" customFormat="1" ht="114" x14ac:dyDescent="0.2">
      <c r="A39" s="48">
        <v>2</v>
      </c>
      <c r="B39" s="18" t="s">
        <v>1469</v>
      </c>
      <c r="C39" s="36">
        <v>17</v>
      </c>
      <c r="D39" s="37" t="s">
        <v>712</v>
      </c>
      <c r="E39" s="48">
        <v>1709</v>
      </c>
      <c r="F39" s="37" t="s">
        <v>713</v>
      </c>
      <c r="G39" s="36">
        <v>1709093</v>
      </c>
      <c r="H39" s="37" t="s">
        <v>1627</v>
      </c>
      <c r="I39" s="36">
        <v>1709093</v>
      </c>
      <c r="J39" s="37" t="s">
        <v>1627</v>
      </c>
      <c r="K39" s="36" t="s">
        <v>1628</v>
      </c>
      <c r="L39" s="37" t="s">
        <v>1629</v>
      </c>
      <c r="M39" s="36" t="s">
        <v>1628</v>
      </c>
      <c r="N39" s="37" t="s">
        <v>1629</v>
      </c>
      <c r="O39" s="646">
        <v>2</v>
      </c>
      <c r="P39" s="651">
        <v>2020003630024</v>
      </c>
      <c r="Q39" s="37" t="s">
        <v>1616</v>
      </c>
      <c r="R39" s="615">
        <f>+V39/(V39+V37+V38)</f>
        <v>0.20370370370370369</v>
      </c>
      <c r="S39" s="626" t="s">
        <v>1617</v>
      </c>
      <c r="T39" s="107" t="s">
        <v>1630</v>
      </c>
      <c r="U39" s="634" t="s">
        <v>1631</v>
      </c>
      <c r="V39" s="649">
        <v>22000000</v>
      </c>
      <c r="W39" s="636" t="s">
        <v>1632</v>
      </c>
      <c r="X39" s="645" t="s">
        <v>1621</v>
      </c>
      <c r="Y39" s="40">
        <v>20</v>
      </c>
      <c r="Z39" s="629" t="s">
        <v>1479</v>
      </c>
      <c r="AA39" s="204">
        <v>600</v>
      </c>
      <c r="AB39" s="204">
        <v>600</v>
      </c>
      <c r="AC39" s="204">
        <v>125</v>
      </c>
      <c r="AD39" s="204">
        <v>75</v>
      </c>
      <c r="AE39" s="204">
        <v>300</v>
      </c>
      <c r="AF39" s="204">
        <v>700</v>
      </c>
      <c r="AG39" s="204">
        <v>50</v>
      </c>
      <c r="AH39" s="204">
        <v>30</v>
      </c>
      <c r="AI39" s="204"/>
      <c r="AJ39" s="204"/>
      <c r="AK39" s="204"/>
      <c r="AL39" s="204"/>
      <c r="AM39" s="204">
        <v>10</v>
      </c>
      <c r="AN39" s="204">
        <v>10</v>
      </c>
      <c r="AO39" s="204"/>
      <c r="AP39" s="204">
        <v>1200</v>
      </c>
      <c r="AQ39" s="29">
        <v>20</v>
      </c>
      <c r="AR39" s="629" t="s">
        <v>1479</v>
      </c>
      <c r="AS39" s="630" t="s">
        <v>1480</v>
      </c>
      <c r="AT39" s="203">
        <v>44563</v>
      </c>
      <c r="AU39" s="203">
        <v>44926</v>
      </c>
      <c r="AV39" s="624" t="s">
        <v>1558</v>
      </c>
    </row>
    <row r="40" spans="1:48" s="401" customFormat="1" ht="85.5" x14ac:dyDescent="0.2">
      <c r="A40" s="48">
        <v>2</v>
      </c>
      <c r="B40" s="18" t="s">
        <v>1469</v>
      </c>
      <c r="C40" s="36">
        <v>35</v>
      </c>
      <c r="D40" s="37" t="s">
        <v>1370</v>
      </c>
      <c r="E40" s="48">
        <v>3502</v>
      </c>
      <c r="F40" s="37" t="s">
        <v>1371</v>
      </c>
      <c r="G40" s="36">
        <v>3502017</v>
      </c>
      <c r="H40" s="37" t="s">
        <v>1633</v>
      </c>
      <c r="I40" s="36">
        <v>3502017</v>
      </c>
      <c r="J40" s="37" t="s">
        <v>1633</v>
      </c>
      <c r="K40" s="36" t="s">
        <v>1634</v>
      </c>
      <c r="L40" s="37" t="s">
        <v>1635</v>
      </c>
      <c r="M40" s="36" t="s">
        <v>1634</v>
      </c>
      <c r="N40" s="37" t="s">
        <v>1635</v>
      </c>
      <c r="O40" s="625">
        <v>6</v>
      </c>
      <c r="P40" s="48">
        <v>2020003630085</v>
      </c>
      <c r="Q40" s="37" t="s">
        <v>1636</v>
      </c>
      <c r="R40" s="615">
        <f>+V40/(V40+V41)</f>
        <v>0.60489924930857364</v>
      </c>
      <c r="S40" s="626" t="s">
        <v>1637</v>
      </c>
      <c r="T40" s="107" t="s">
        <v>1638</v>
      </c>
      <c r="U40" s="634" t="s">
        <v>1639</v>
      </c>
      <c r="V40" s="635">
        <v>27558000</v>
      </c>
      <c r="W40" s="636" t="s">
        <v>1640</v>
      </c>
      <c r="X40" s="645" t="s">
        <v>1478</v>
      </c>
      <c r="Y40" s="40">
        <v>20</v>
      </c>
      <c r="Z40" s="629" t="s">
        <v>1479</v>
      </c>
      <c r="AA40" s="204">
        <v>655</v>
      </c>
      <c r="AB40" s="204">
        <v>1234</v>
      </c>
      <c r="AC40" s="204">
        <v>253</v>
      </c>
      <c r="AD40" s="204">
        <v>172</v>
      </c>
      <c r="AE40" s="204">
        <v>1200</v>
      </c>
      <c r="AF40" s="204">
        <v>633</v>
      </c>
      <c r="AG40" s="204">
        <v>126</v>
      </c>
      <c r="AH40" s="204">
        <v>120</v>
      </c>
      <c r="AI40" s="204"/>
      <c r="AJ40" s="204"/>
      <c r="AK40" s="204"/>
      <c r="AL40" s="204"/>
      <c r="AM40" s="204">
        <v>582</v>
      </c>
      <c r="AN40" s="204">
        <v>33</v>
      </c>
      <c r="AO40" s="204">
        <v>51</v>
      </c>
      <c r="AP40" s="204">
        <v>1889</v>
      </c>
      <c r="AQ40" s="29">
        <v>20</v>
      </c>
      <c r="AR40" s="629" t="s">
        <v>1479</v>
      </c>
      <c r="AS40" s="630" t="s">
        <v>1480</v>
      </c>
      <c r="AT40" s="203">
        <v>44563</v>
      </c>
      <c r="AU40" s="203">
        <v>44926</v>
      </c>
      <c r="AV40" s="624" t="s">
        <v>1558</v>
      </c>
    </row>
    <row r="41" spans="1:48" s="401" customFormat="1" ht="85.5" x14ac:dyDescent="0.2">
      <c r="A41" s="48">
        <v>2</v>
      </c>
      <c r="B41" s="18" t="s">
        <v>1469</v>
      </c>
      <c r="C41" s="36">
        <v>35</v>
      </c>
      <c r="D41" s="37" t="s">
        <v>1370</v>
      </c>
      <c r="E41" s="48">
        <v>3502</v>
      </c>
      <c r="F41" s="37" t="s">
        <v>1371</v>
      </c>
      <c r="G41" s="36">
        <v>3502007</v>
      </c>
      <c r="H41" s="37" t="s">
        <v>1641</v>
      </c>
      <c r="I41" s="36">
        <v>3502007</v>
      </c>
      <c r="J41" s="37" t="s">
        <v>1641</v>
      </c>
      <c r="K41" s="36" t="s">
        <v>1382</v>
      </c>
      <c r="L41" s="37" t="s">
        <v>1383</v>
      </c>
      <c r="M41" s="36" t="s">
        <v>1382</v>
      </c>
      <c r="N41" s="37" t="s">
        <v>1383</v>
      </c>
      <c r="O41" s="625">
        <v>5</v>
      </c>
      <c r="P41" s="48">
        <v>2020003630085</v>
      </c>
      <c r="Q41" s="37" t="s">
        <v>1636</v>
      </c>
      <c r="R41" s="615">
        <f>+V41/(V40+V41)</f>
        <v>0.39510075069142631</v>
      </c>
      <c r="S41" s="626" t="s">
        <v>1637</v>
      </c>
      <c r="T41" s="107" t="s">
        <v>1638</v>
      </c>
      <c r="U41" s="634" t="s">
        <v>1642</v>
      </c>
      <c r="V41" s="635">
        <v>18000000</v>
      </c>
      <c r="W41" s="636" t="s">
        <v>1643</v>
      </c>
      <c r="X41" s="645" t="s">
        <v>1478</v>
      </c>
      <c r="Y41" s="40">
        <v>20</v>
      </c>
      <c r="Z41" s="629" t="s">
        <v>1479</v>
      </c>
      <c r="AA41" s="204">
        <v>655</v>
      </c>
      <c r="AB41" s="204">
        <v>1234</v>
      </c>
      <c r="AC41" s="204">
        <v>253</v>
      </c>
      <c r="AD41" s="204">
        <v>172</v>
      </c>
      <c r="AE41" s="204">
        <v>1200</v>
      </c>
      <c r="AF41" s="204">
        <v>633</v>
      </c>
      <c r="AG41" s="204">
        <v>126</v>
      </c>
      <c r="AH41" s="204">
        <v>120</v>
      </c>
      <c r="AI41" s="204"/>
      <c r="AJ41" s="204"/>
      <c r="AK41" s="204"/>
      <c r="AL41" s="204"/>
      <c r="AM41" s="204">
        <v>582</v>
      </c>
      <c r="AN41" s="204">
        <v>33</v>
      </c>
      <c r="AO41" s="204">
        <v>51</v>
      </c>
      <c r="AP41" s="204">
        <v>1889</v>
      </c>
      <c r="AQ41" s="29">
        <v>20</v>
      </c>
      <c r="AR41" s="629" t="s">
        <v>1479</v>
      </c>
      <c r="AS41" s="630" t="s">
        <v>1480</v>
      </c>
      <c r="AT41" s="203">
        <v>44563</v>
      </c>
      <c r="AU41" s="203">
        <v>44926</v>
      </c>
      <c r="AV41" s="624" t="s">
        <v>1558</v>
      </c>
    </row>
    <row r="42" spans="1:48" s="401" customFormat="1" ht="114" x14ac:dyDescent="0.2">
      <c r="A42" s="48">
        <v>3</v>
      </c>
      <c r="B42" s="36" t="s">
        <v>381</v>
      </c>
      <c r="C42" s="36">
        <v>32</v>
      </c>
      <c r="D42" s="37" t="s">
        <v>826</v>
      </c>
      <c r="E42" s="36">
        <v>3201</v>
      </c>
      <c r="F42" s="37" t="s">
        <v>1644</v>
      </c>
      <c r="G42" s="36">
        <v>3201013</v>
      </c>
      <c r="H42" s="37" t="s">
        <v>1645</v>
      </c>
      <c r="I42" s="36">
        <v>3201013</v>
      </c>
      <c r="J42" s="37" t="s">
        <v>1645</v>
      </c>
      <c r="K42" s="36">
        <v>320101300</v>
      </c>
      <c r="L42" s="37" t="s">
        <v>1646</v>
      </c>
      <c r="M42" s="36">
        <v>320101300</v>
      </c>
      <c r="N42" s="37" t="s">
        <v>1646</v>
      </c>
      <c r="O42" s="652">
        <v>1</v>
      </c>
      <c r="P42" s="653">
        <v>2020003630027</v>
      </c>
      <c r="Q42" s="37" t="s">
        <v>1647</v>
      </c>
      <c r="R42" s="615">
        <f>+V42/(V42+V43)</f>
        <v>0.43032926968212371</v>
      </c>
      <c r="S42" s="107" t="s">
        <v>1648</v>
      </c>
      <c r="T42" s="107" t="s">
        <v>1649</v>
      </c>
      <c r="U42" s="634" t="s">
        <v>1650</v>
      </c>
      <c r="V42" s="635">
        <v>37770000</v>
      </c>
      <c r="W42" s="636" t="s">
        <v>1651</v>
      </c>
      <c r="X42" s="645" t="s">
        <v>1652</v>
      </c>
      <c r="Y42" s="653">
        <v>20</v>
      </c>
      <c r="Z42" s="654" t="s">
        <v>1479</v>
      </c>
      <c r="AA42" s="199">
        <v>39408</v>
      </c>
      <c r="AB42" s="199">
        <v>38892</v>
      </c>
      <c r="AC42" s="199">
        <v>15324</v>
      </c>
      <c r="AD42" s="199">
        <v>7104</v>
      </c>
      <c r="AE42" s="199">
        <v>40867</v>
      </c>
      <c r="AF42" s="199">
        <v>15005</v>
      </c>
      <c r="AG42" s="199"/>
      <c r="AH42" s="199"/>
      <c r="AI42" s="199"/>
      <c r="AJ42" s="199"/>
      <c r="AK42" s="199"/>
      <c r="AL42" s="199"/>
      <c r="AM42" s="199"/>
      <c r="AN42" s="199"/>
      <c r="AO42" s="199"/>
      <c r="AP42" s="199">
        <v>78300</v>
      </c>
      <c r="AQ42" s="399">
        <v>20</v>
      </c>
      <c r="AR42" s="654" t="s">
        <v>1479</v>
      </c>
      <c r="AS42" s="655" t="s">
        <v>1653</v>
      </c>
      <c r="AT42" s="203">
        <v>44563</v>
      </c>
      <c r="AU42" s="203">
        <v>44926</v>
      </c>
      <c r="AV42" s="656" t="s">
        <v>1558</v>
      </c>
    </row>
    <row r="43" spans="1:48" s="401" customFormat="1" ht="114" x14ac:dyDescent="0.2">
      <c r="A43" s="48">
        <v>3</v>
      </c>
      <c r="B43" s="36" t="s">
        <v>381</v>
      </c>
      <c r="C43" s="36">
        <v>32</v>
      </c>
      <c r="D43" s="37" t="s">
        <v>826</v>
      </c>
      <c r="E43" s="36">
        <v>3201</v>
      </c>
      <c r="F43" s="37" t="s">
        <v>1644</v>
      </c>
      <c r="G43" s="36">
        <v>3201008</v>
      </c>
      <c r="H43" s="37" t="s">
        <v>1654</v>
      </c>
      <c r="I43" s="36">
        <v>3201008</v>
      </c>
      <c r="J43" s="37" t="s">
        <v>1654</v>
      </c>
      <c r="K43" s="36">
        <v>320100805</v>
      </c>
      <c r="L43" s="37" t="s">
        <v>1655</v>
      </c>
      <c r="M43" s="36">
        <v>320100805</v>
      </c>
      <c r="N43" s="37" t="s">
        <v>1655</v>
      </c>
      <c r="O43" s="652">
        <v>3</v>
      </c>
      <c r="P43" s="653">
        <v>2020003630027</v>
      </c>
      <c r="Q43" s="37" t="s">
        <v>1647</v>
      </c>
      <c r="R43" s="615">
        <f>+V43/(V42+V43)</f>
        <v>0.56967073031787629</v>
      </c>
      <c r="S43" s="107" t="s">
        <v>1648</v>
      </c>
      <c r="T43" s="107" t="s">
        <v>1649</v>
      </c>
      <c r="U43" s="634" t="s">
        <v>1656</v>
      </c>
      <c r="V43" s="635">
        <v>50000000</v>
      </c>
      <c r="W43" s="636" t="s">
        <v>1657</v>
      </c>
      <c r="X43" s="645" t="s">
        <v>1652</v>
      </c>
      <c r="Y43" s="653">
        <v>20</v>
      </c>
      <c r="Z43" s="654" t="s">
        <v>1479</v>
      </c>
      <c r="AA43" s="199">
        <v>39408</v>
      </c>
      <c r="AB43" s="199">
        <v>38892</v>
      </c>
      <c r="AC43" s="199">
        <v>15324</v>
      </c>
      <c r="AD43" s="199">
        <v>7104</v>
      </c>
      <c r="AE43" s="199">
        <v>40867</v>
      </c>
      <c r="AF43" s="199">
        <v>15005</v>
      </c>
      <c r="AG43" s="199"/>
      <c r="AH43" s="199"/>
      <c r="AI43" s="199"/>
      <c r="AJ43" s="199"/>
      <c r="AK43" s="199"/>
      <c r="AL43" s="199"/>
      <c r="AM43" s="199"/>
      <c r="AN43" s="199"/>
      <c r="AO43" s="199"/>
      <c r="AP43" s="199">
        <v>78300</v>
      </c>
      <c r="AQ43" s="399">
        <v>20</v>
      </c>
      <c r="AR43" s="654" t="s">
        <v>1479</v>
      </c>
      <c r="AS43" s="655" t="s">
        <v>1653</v>
      </c>
      <c r="AT43" s="203">
        <v>44563</v>
      </c>
      <c r="AU43" s="203">
        <v>44926</v>
      </c>
      <c r="AV43" s="656" t="s">
        <v>1558</v>
      </c>
    </row>
    <row r="44" spans="1:48" s="401" customFormat="1" ht="74.25" customHeight="1" x14ac:dyDescent="0.2">
      <c r="A44" s="48">
        <v>3</v>
      </c>
      <c r="B44" s="36" t="s">
        <v>381</v>
      </c>
      <c r="C44" s="36">
        <v>32</v>
      </c>
      <c r="D44" s="37" t="s">
        <v>826</v>
      </c>
      <c r="E44" s="48">
        <v>3202</v>
      </c>
      <c r="F44" s="37" t="s">
        <v>1658</v>
      </c>
      <c r="G44" s="36">
        <v>3202037</v>
      </c>
      <c r="H44" s="37" t="s">
        <v>1659</v>
      </c>
      <c r="I44" s="36">
        <v>3202037</v>
      </c>
      <c r="J44" s="37" t="s">
        <v>1659</v>
      </c>
      <c r="K44" s="36" t="s">
        <v>1660</v>
      </c>
      <c r="L44" s="37" t="s">
        <v>1661</v>
      </c>
      <c r="M44" s="36" t="s">
        <v>1660</v>
      </c>
      <c r="N44" s="37" t="s">
        <v>1661</v>
      </c>
      <c r="O44" s="36">
        <v>99</v>
      </c>
      <c r="P44" s="48">
        <v>2020003630086</v>
      </c>
      <c r="Q44" s="37" t="s">
        <v>1662</v>
      </c>
      <c r="R44" s="24">
        <f>+V44/(V44+V45+V46+V47+V48+V49+V50+V51)</f>
        <v>2.7988053879382746E-2</v>
      </c>
      <c r="S44" s="629" t="s">
        <v>1663</v>
      </c>
      <c r="T44" s="37" t="s">
        <v>1664</v>
      </c>
      <c r="U44" s="41" t="s">
        <v>1665</v>
      </c>
      <c r="V44" s="649">
        <v>50000000</v>
      </c>
      <c r="W44" s="636" t="s">
        <v>1666</v>
      </c>
      <c r="X44" s="645" t="s">
        <v>1652</v>
      </c>
      <c r="Y44" s="40">
        <v>20</v>
      </c>
      <c r="Z44" s="629" t="s">
        <v>1479</v>
      </c>
      <c r="AA44" s="204">
        <v>291786</v>
      </c>
      <c r="AB44" s="204">
        <v>270331</v>
      </c>
      <c r="AC44" s="204">
        <v>102045</v>
      </c>
      <c r="AD44" s="204">
        <v>39183</v>
      </c>
      <c r="AE44" s="204">
        <v>310195</v>
      </c>
      <c r="AF44" s="204">
        <v>110694</v>
      </c>
      <c r="AG44" s="204"/>
      <c r="AH44" s="204"/>
      <c r="AI44" s="204"/>
      <c r="AJ44" s="204"/>
      <c r="AK44" s="204"/>
      <c r="AL44" s="204"/>
      <c r="AM44" s="204"/>
      <c r="AN44" s="204"/>
      <c r="AO44" s="204"/>
      <c r="AP44" s="204">
        <v>562117</v>
      </c>
      <c r="AQ44" s="657">
        <v>20</v>
      </c>
      <c r="AR44" s="629" t="s">
        <v>1479</v>
      </c>
      <c r="AS44" s="655" t="s">
        <v>1653</v>
      </c>
      <c r="AT44" s="658">
        <v>44563</v>
      </c>
      <c r="AU44" s="658">
        <v>44926</v>
      </c>
      <c r="AV44" s="48" t="s">
        <v>1558</v>
      </c>
    </row>
    <row r="45" spans="1:48" s="401" customFormat="1" ht="92.25" customHeight="1" x14ac:dyDescent="0.2">
      <c r="A45" s="48">
        <v>3</v>
      </c>
      <c r="B45" s="36" t="s">
        <v>381</v>
      </c>
      <c r="C45" s="36">
        <v>32</v>
      </c>
      <c r="D45" s="37" t="s">
        <v>826</v>
      </c>
      <c r="E45" s="48">
        <v>3202</v>
      </c>
      <c r="F45" s="37" t="s">
        <v>1658</v>
      </c>
      <c r="G45" s="190" t="s">
        <v>64</v>
      </c>
      <c r="H45" s="37" t="s">
        <v>1667</v>
      </c>
      <c r="I45" s="190">
        <v>3202037</v>
      </c>
      <c r="J45" s="37" t="s">
        <v>1659</v>
      </c>
      <c r="K45" s="190" t="s">
        <v>64</v>
      </c>
      <c r="L45" s="37" t="s">
        <v>1668</v>
      </c>
      <c r="M45" s="190">
        <v>320203700</v>
      </c>
      <c r="N45" s="37" t="s">
        <v>1669</v>
      </c>
      <c r="O45" s="36">
        <v>60</v>
      </c>
      <c r="P45" s="48">
        <v>2020003630086</v>
      </c>
      <c r="Q45" s="37" t="s">
        <v>1662</v>
      </c>
      <c r="R45" s="24">
        <f>+(V45+V46+V47+V48+V49)/(V45+V46+V47+V48+V49+V50+V51+V44)</f>
        <v>0.73118905949761015</v>
      </c>
      <c r="S45" s="629" t="s">
        <v>1663</v>
      </c>
      <c r="T45" s="37" t="s">
        <v>1664</v>
      </c>
      <c r="U45" s="41" t="s">
        <v>1670</v>
      </c>
      <c r="V45" s="649">
        <v>502504636</v>
      </c>
      <c r="W45" s="636" t="s">
        <v>1666</v>
      </c>
      <c r="X45" s="645" t="s">
        <v>1652</v>
      </c>
      <c r="Y45" s="190">
        <v>20</v>
      </c>
      <c r="Z45" s="37" t="s">
        <v>1479</v>
      </c>
      <c r="AA45" s="204">
        <v>291786</v>
      </c>
      <c r="AB45" s="204">
        <v>270331</v>
      </c>
      <c r="AC45" s="204">
        <v>102045</v>
      </c>
      <c r="AD45" s="204">
        <v>39183</v>
      </c>
      <c r="AE45" s="204">
        <v>310195</v>
      </c>
      <c r="AF45" s="204">
        <v>110694</v>
      </c>
      <c r="AG45" s="204"/>
      <c r="AH45" s="204"/>
      <c r="AI45" s="204"/>
      <c r="AJ45" s="204"/>
      <c r="AK45" s="204"/>
      <c r="AL45" s="204"/>
      <c r="AM45" s="204"/>
      <c r="AN45" s="204"/>
      <c r="AO45" s="204"/>
      <c r="AP45" s="204">
        <v>562117</v>
      </c>
      <c r="AQ45" s="659">
        <v>20</v>
      </c>
      <c r="AR45" s="37" t="s">
        <v>1479</v>
      </c>
      <c r="AS45" s="655" t="s">
        <v>1653</v>
      </c>
      <c r="AT45" s="658">
        <v>44563</v>
      </c>
      <c r="AU45" s="658">
        <v>44926</v>
      </c>
      <c r="AV45" s="48" t="s">
        <v>1558</v>
      </c>
    </row>
    <row r="46" spans="1:48" s="401" customFormat="1" ht="156.75" x14ac:dyDescent="0.2">
      <c r="A46" s="48">
        <v>3</v>
      </c>
      <c r="B46" s="36" t="s">
        <v>381</v>
      </c>
      <c r="C46" s="36">
        <v>32</v>
      </c>
      <c r="D46" s="37" t="s">
        <v>826</v>
      </c>
      <c r="E46" s="48">
        <v>3202</v>
      </c>
      <c r="F46" s="37" t="s">
        <v>1658</v>
      </c>
      <c r="G46" s="190" t="s">
        <v>64</v>
      </c>
      <c r="H46" s="37" t="s">
        <v>1667</v>
      </c>
      <c r="I46" s="190">
        <v>3202037</v>
      </c>
      <c r="J46" s="37" t="s">
        <v>1659</v>
      </c>
      <c r="K46" s="190" t="s">
        <v>64</v>
      </c>
      <c r="L46" s="37" t="s">
        <v>1668</v>
      </c>
      <c r="M46" s="190">
        <v>320203700</v>
      </c>
      <c r="N46" s="37" t="s">
        <v>1669</v>
      </c>
      <c r="O46" s="36">
        <v>60</v>
      </c>
      <c r="P46" s="48">
        <v>2020003630086</v>
      </c>
      <c r="Q46" s="37" t="s">
        <v>1662</v>
      </c>
      <c r="R46" s="24">
        <f>+(V46+V47+V48+V49+V45)/(V46+V47+V48+V49+V50+V51+V45+V44)</f>
        <v>0.73118905949761015</v>
      </c>
      <c r="S46" s="629" t="s">
        <v>1663</v>
      </c>
      <c r="T46" s="37" t="s">
        <v>1664</v>
      </c>
      <c r="U46" s="41" t="s">
        <v>1670</v>
      </c>
      <c r="V46" s="649">
        <v>20000000</v>
      </c>
      <c r="W46" s="660" t="s">
        <v>1671</v>
      </c>
      <c r="X46" s="645" t="s">
        <v>1672</v>
      </c>
      <c r="Y46" s="190">
        <v>20</v>
      </c>
      <c r="Z46" s="37" t="s">
        <v>1479</v>
      </c>
      <c r="AA46" s="204">
        <v>291786</v>
      </c>
      <c r="AB46" s="204">
        <v>270331</v>
      </c>
      <c r="AC46" s="204">
        <v>102045</v>
      </c>
      <c r="AD46" s="204">
        <v>39183</v>
      </c>
      <c r="AE46" s="204">
        <v>310195</v>
      </c>
      <c r="AF46" s="204">
        <v>110694</v>
      </c>
      <c r="AG46" s="204"/>
      <c r="AH46" s="204"/>
      <c r="AI46" s="204"/>
      <c r="AJ46" s="204"/>
      <c r="AK46" s="204"/>
      <c r="AL46" s="204"/>
      <c r="AM46" s="204"/>
      <c r="AN46" s="204"/>
      <c r="AO46" s="204"/>
      <c r="AP46" s="204">
        <v>562117</v>
      </c>
      <c r="AQ46" s="659">
        <v>20</v>
      </c>
      <c r="AR46" s="37" t="s">
        <v>1479</v>
      </c>
      <c r="AS46" s="655" t="s">
        <v>1653</v>
      </c>
      <c r="AT46" s="658">
        <v>44563</v>
      </c>
      <c r="AU46" s="658">
        <v>44926</v>
      </c>
      <c r="AV46" s="48" t="s">
        <v>1558</v>
      </c>
    </row>
    <row r="47" spans="1:48" s="401" customFormat="1" ht="156.75" x14ac:dyDescent="0.2">
      <c r="A47" s="48">
        <v>3</v>
      </c>
      <c r="B47" s="36" t="s">
        <v>381</v>
      </c>
      <c r="C47" s="36">
        <v>32</v>
      </c>
      <c r="D47" s="37" t="s">
        <v>826</v>
      </c>
      <c r="E47" s="48">
        <v>3202</v>
      </c>
      <c r="F47" s="37" t="s">
        <v>1658</v>
      </c>
      <c r="G47" s="190" t="s">
        <v>64</v>
      </c>
      <c r="H47" s="37" t="s">
        <v>1667</v>
      </c>
      <c r="I47" s="190">
        <v>3202037</v>
      </c>
      <c r="J47" s="37" t="s">
        <v>1659</v>
      </c>
      <c r="K47" s="190" t="s">
        <v>64</v>
      </c>
      <c r="L47" s="37" t="s">
        <v>1668</v>
      </c>
      <c r="M47" s="190">
        <v>320203700</v>
      </c>
      <c r="N47" s="37" t="s">
        <v>1669</v>
      </c>
      <c r="O47" s="36">
        <v>60</v>
      </c>
      <c r="P47" s="48">
        <v>2020003630086</v>
      </c>
      <c r="Q47" s="37" t="s">
        <v>1662</v>
      </c>
      <c r="R47" s="24">
        <f>+(V47+V48+V49+V45+V46)/(V47+V48+V49+V50+V51+V44+V45+V46)</f>
        <v>0.73118905949761015</v>
      </c>
      <c r="S47" s="629" t="s">
        <v>1663</v>
      </c>
      <c r="T47" s="37" t="s">
        <v>1664</v>
      </c>
      <c r="U47" s="41" t="s">
        <v>1670</v>
      </c>
      <c r="V47" s="649">
        <v>10000000</v>
      </c>
      <c r="W47" s="660" t="s">
        <v>1673</v>
      </c>
      <c r="X47" s="645" t="s">
        <v>1243</v>
      </c>
      <c r="Y47" s="190">
        <v>20</v>
      </c>
      <c r="Z47" s="37" t="s">
        <v>1479</v>
      </c>
      <c r="AA47" s="204">
        <v>291786</v>
      </c>
      <c r="AB47" s="204">
        <v>270331</v>
      </c>
      <c r="AC47" s="204">
        <v>102045</v>
      </c>
      <c r="AD47" s="204">
        <v>39183</v>
      </c>
      <c r="AE47" s="204">
        <v>310195</v>
      </c>
      <c r="AF47" s="204">
        <v>110694</v>
      </c>
      <c r="AG47" s="204"/>
      <c r="AH47" s="204"/>
      <c r="AI47" s="204"/>
      <c r="AJ47" s="204"/>
      <c r="AK47" s="204"/>
      <c r="AL47" s="204"/>
      <c r="AM47" s="204"/>
      <c r="AN47" s="204"/>
      <c r="AO47" s="204"/>
      <c r="AP47" s="204">
        <v>562117</v>
      </c>
      <c r="AQ47" s="659">
        <v>20</v>
      </c>
      <c r="AR47" s="37" t="s">
        <v>1479</v>
      </c>
      <c r="AS47" s="655" t="s">
        <v>1653</v>
      </c>
      <c r="AT47" s="658">
        <v>44563</v>
      </c>
      <c r="AU47" s="658">
        <v>44926</v>
      </c>
      <c r="AV47" s="48" t="s">
        <v>1558</v>
      </c>
    </row>
    <row r="48" spans="1:48" s="401" customFormat="1" ht="156.75" x14ac:dyDescent="0.2">
      <c r="A48" s="48">
        <v>3</v>
      </c>
      <c r="B48" s="36" t="s">
        <v>381</v>
      </c>
      <c r="C48" s="36">
        <v>32</v>
      </c>
      <c r="D48" s="37" t="s">
        <v>826</v>
      </c>
      <c r="E48" s="48">
        <v>3202</v>
      </c>
      <c r="F48" s="37" t="s">
        <v>1658</v>
      </c>
      <c r="G48" s="190" t="s">
        <v>64</v>
      </c>
      <c r="H48" s="37" t="s">
        <v>1667</v>
      </c>
      <c r="I48" s="190">
        <v>3202037</v>
      </c>
      <c r="J48" s="37" t="s">
        <v>1659</v>
      </c>
      <c r="K48" s="190" t="s">
        <v>64</v>
      </c>
      <c r="L48" s="37" t="s">
        <v>1668</v>
      </c>
      <c r="M48" s="190">
        <v>320203700</v>
      </c>
      <c r="N48" s="37" t="s">
        <v>1669</v>
      </c>
      <c r="O48" s="36">
        <v>60</v>
      </c>
      <c r="P48" s="48">
        <v>2020003630086</v>
      </c>
      <c r="Q48" s="37" t="s">
        <v>1662</v>
      </c>
      <c r="R48" s="24">
        <f>+(V48+V49+V45+V46+V47)/(V48+V49+V50+V51+V44+V45+V46+V47)</f>
        <v>0.73118905949761015</v>
      </c>
      <c r="S48" s="629" t="s">
        <v>1663</v>
      </c>
      <c r="T48" s="37" t="s">
        <v>1664</v>
      </c>
      <c r="U48" s="41" t="s">
        <v>1670</v>
      </c>
      <c r="V48" s="649">
        <v>693747421.84000003</v>
      </c>
      <c r="W48" s="636" t="s">
        <v>1674</v>
      </c>
      <c r="X48" s="645" t="s">
        <v>1652</v>
      </c>
      <c r="Y48" s="190">
        <v>88</v>
      </c>
      <c r="Z48" s="629" t="s">
        <v>1485</v>
      </c>
      <c r="AA48" s="204">
        <v>291786</v>
      </c>
      <c r="AB48" s="204">
        <v>270331</v>
      </c>
      <c r="AC48" s="204">
        <v>102045</v>
      </c>
      <c r="AD48" s="204">
        <v>39183</v>
      </c>
      <c r="AE48" s="204">
        <v>310195</v>
      </c>
      <c r="AF48" s="204">
        <v>110694</v>
      </c>
      <c r="AG48" s="204"/>
      <c r="AH48" s="204"/>
      <c r="AI48" s="204"/>
      <c r="AJ48" s="204"/>
      <c r="AK48" s="204"/>
      <c r="AL48" s="204"/>
      <c r="AM48" s="204"/>
      <c r="AN48" s="204"/>
      <c r="AO48" s="204"/>
      <c r="AP48" s="204">
        <v>562117</v>
      </c>
      <c r="AQ48" s="659">
        <v>88</v>
      </c>
      <c r="AR48" s="629" t="s">
        <v>1485</v>
      </c>
      <c r="AS48" s="655" t="s">
        <v>1653</v>
      </c>
      <c r="AT48" s="658">
        <v>44563</v>
      </c>
      <c r="AU48" s="658">
        <v>44926</v>
      </c>
      <c r="AV48" s="48" t="s">
        <v>1558</v>
      </c>
    </row>
    <row r="49" spans="1:48" s="401" customFormat="1" ht="156.75" x14ac:dyDescent="0.2">
      <c r="A49" s="48">
        <v>3</v>
      </c>
      <c r="B49" s="36" t="s">
        <v>381</v>
      </c>
      <c r="C49" s="36">
        <v>32</v>
      </c>
      <c r="D49" s="37" t="s">
        <v>826</v>
      </c>
      <c r="E49" s="48">
        <v>3202</v>
      </c>
      <c r="F49" s="37" t="s">
        <v>1658</v>
      </c>
      <c r="G49" s="190" t="s">
        <v>64</v>
      </c>
      <c r="H49" s="37" t="s">
        <v>1667</v>
      </c>
      <c r="I49" s="190">
        <v>3202037</v>
      </c>
      <c r="J49" s="37" t="s">
        <v>1659</v>
      </c>
      <c r="K49" s="190" t="s">
        <v>64</v>
      </c>
      <c r="L49" s="37" t="s">
        <v>1668</v>
      </c>
      <c r="M49" s="190">
        <v>320203700</v>
      </c>
      <c r="N49" s="37" t="s">
        <v>1669</v>
      </c>
      <c r="O49" s="36">
        <v>60</v>
      </c>
      <c r="P49" s="48">
        <v>2020003630086</v>
      </c>
      <c r="Q49" s="37" t="s">
        <v>1662</v>
      </c>
      <c r="R49" s="24">
        <f>+(V49+V50+V46+V47+V48)/(V49+V50+V51+V52+V45+V46+V47+V48)</f>
        <v>0.59833515496769718</v>
      </c>
      <c r="S49" s="629" t="s">
        <v>1663</v>
      </c>
      <c r="T49" s="37" t="s">
        <v>1664</v>
      </c>
      <c r="U49" s="41" t="s">
        <v>1675</v>
      </c>
      <c r="V49" s="649">
        <v>80000000</v>
      </c>
      <c r="W49" s="636" t="s">
        <v>1676</v>
      </c>
      <c r="X49" s="645" t="s">
        <v>382</v>
      </c>
      <c r="Y49" s="48">
        <v>20</v>
      </c>
      <c r="Z49" s="37" t="s">
        <v>1479</v>
      </c>
      <c r="AA49" s="204">
        <v>291786</v>
      </c>
      <c r="AB49" s="204">
        <v>270331</v>
      </c>
      <c r="AC49" s="204">
        <v>102045</v>
      </c>
      <c r="AD49" s="204">
        <v>39183</v>
      </c>
      <c r="AE49" s="204">
        <v>310195</v>
      </c>
      <c r="AF49" s="204">
        <v>110694</v>
      </c>
      <c r="AG49" s="204"/>
      <c r="AH49" s="204"/>
      <c r="AI49" s="204"/>
      <c r="AJ49" s="204"/>
      <c r="AK49" s="204"/>
      <c r="AL49" s="204"/>
      <c r="AM49" s="204"/>
      <c r="AN49" s="204"/>
      <c r="AO49" s="204"/>
      <c r="AP49" s="204">
        <v>562117</v>
      </c>
      <c r="AQ49" s="661">
        <v>20</v>
      </c>
      <c r="AR49" s="37" t="s">
        <v>1479</v>
      </c>
      <c r="AS49" s="655" t="s">
        <v>1653</v>
      </c>
      <c r="AT49" s="658">
        <v>44563</v>
      </c>
      <c r="AU49" s="658">
        <v>44926</v>
      </c>
      <c r="AV49" s="48" t="s">
        <v>1558</v>
      </c>
    </row>
    <row r="50" spans="1:48" s="401" customFormat="1" ht="156.75" x14ac:dyDescent="0.2">
      <c r="A50" s="48">
        <v>3</v>
      </c>
      <c r="B50" s="36" t="s">
        <v>381</v>
      </c>
      <c r="C50" s="36">
        <v>32</v>
      </c>
      <c r="D50" s="37" t="s">
        <v>826</v>
      </c>
      <c r="E50" s="48">
        <v>3202</v>
      </c>
      <c r="F50" s="37" t="s">
        <v>1658</v>
      </c>
      <c r="G50" s="36">
        <v>3202017</v>
      </c>
      <c r="H50" s="37" t="s">
        <v>1677</v>
      </c>
      <c r="I50" s="36">
        <v>3202043</v>
      </c>
      <c r="J50" s="37" t="s">
        <v>1677</v>
      </c>
      <c r="K50" s="36" t="s">
        <v>1678</v>
      </c>
      <c r="L50" s="37" t="s">
        <v>1679</v>
      </c>
      <c r="M50" s="36">
        <v>320204300</v>
      </c>
      <c r="N50" s="37" t="s">
        <v>1679</v>
      </c>
      <c r="O50" s="190">
        <v>1</v>
      </c>
      <c r="P50" s="48">
        <v>2020003630086</v>
      </c>
      <c r="Q50" s="37" t="s">
        <v>1662</v>
      </c>
      <c r="R50" s="24">
        <f>+(V50+V51)/(V44+V45+V46+V47+V48+V49+V50+V51)</f>
        <v>0.24082288662300705</v>
      </c>
      <c r="S50" s="629" t="s">
        <v>1663</v>
      </c>
      <c r="T50" s="37" t="s">
        <v>1664</v>
      </c>
      <c r="U50" s="41" t="s">
        <v>1680</v>
      </c>
      <c r="V50" s="649">
        <v>256787568</v>
      </c>
      <c r="W50" s="636" t="s">
        <v>1681</v>
      </c>
      <c r="X50" s="645" t="s">
        <v>1652</v>
      </c>
      <c r="Y50" s="40">
        <v>20</v>
      </c>
      <c r="Z50" s="629" t="s">
        <v>1479</v>
      </c>
      <c r="AA50" s="204">
        <v>291786</v>
      </c>
      <c r="AB50" s="204">
        <v>270331</v>
      </c>
      <c r="AC50" s="204">
        <v>102045</v>
      </c>
      <c r="AD50" s="204">
        <v>39183</v>
      </c>
      <c r="AE50" s="204">
        <v>310195</v>
      </c>
      <c r="AF50" s="204">
        <v>110694</v>
      </c>
      <c r="AG50" s="204"/>
      <c r="AH50" s="204"/>
      <c r="AI50" s="204"/>
      <c r="AJ50" s="204"/>
      <c r="AK50" s="204"/>
      <c r="AL50" s="204"/>
      <c r="AM50" s="204"/>
      <c r="AN50" s="204"/>
      <c r="AO50" s="204"/>
      <c r="AP50" s="204">
        <v>562117</v>
      </c>
      <c r="AQ50" s="657">
        <v>20</v>
      </c>
      <c r="AR50" s="629" t="s">
        <v>1479</v>
      </c>
      <c r="AS50" s="655" t="s">
        <v>1653</v>
      </c>
      <c r="AT50" s="658">
        <v>44563</v>
      </c>
      <c r="AU50" s="658">
        <v>44926</v>
      </c>
      <c r="AV50" s="48" t="s">
        <v>1558</v>
      </c>
    </row>
    <row r="51" spans="1:48" s="401" customFormat="1" ht="156.75" x14ac:dyDescent="0.2">
      <c r="A51" s="48">
        <v>3</v>
      </c>
      <c r="B51" s="36" t="s">
        <v>381</v>
      </c>
      <c r="C51" s="36">
        <v>32</v>
      </c>
      <c r="D51" s="37" t="s">
        <v>826</v>
      </c>
      <c r="E51" s="48">
        <v>3202</v>
      </c>
      <c r="F51" s="37" t="s">
        <v>1658</v>
      </c>
      <c r="G51" s="36">
        <v>3202017</v>
      </c>
      <c r="H51" s="37" t="s">
        <v>1677</v>
      </c>
      <c r="I51" s="36">
        <v>3202043</v>
      </c>
      <c r="J51" s="37" t="s">
        <v>1677</v>
      </c>
      <c r="K51" s="36" t="s">
        <v>1678</v>
      </c>
      <c r="L51" s="37" t="s">
        <v>1679</v>
      </c>
      <c r="M51" s="36">
        <v>320204300</v>
      </c>
      <c r="N51" s="37" t="s">
        <v>1679</v>
      </c>
      <c r="O51" s="190">
        <v>1</v>
      </c>
      <c r="P51" s="48">
        <v>2020003630086</v>
      </c>
      <c r="Q51" s="37" t="s">
        <v>1662</v>
      </c>
      <c r="R51" s="24">
        <f>+(V51+V50)/(V45+V46+V47+V48+V49+V50+V51+V44)</f>
        <v>0.24082288662300705</v>
      </c>
      <c r="S51" s="629" t="s">
        <v>1663</v>
      </c>
      <c r="T51" s="37" t="s">
        <v>1664</v>
      </c>
      <c r="U51" s="41" t="s">
        <v>1680</v>
      </c>
      <c r="V51" s="649">
        <v>173436855</v>
      </c>
      <c r="W51" s="636" t="s">
        <v>1682</v>
      </c>
      <c r="X51" s="645" t="s">
        <v>1652</v>
      </c>
      <c r="Y51" s="190">
        <v>88</v>
      </c>
      <c r="Z51" s="629" t="s">
        <v>1485</v>
      </c>
      <c r="AA51" s="204">
        <v>291786</v>
      </c>
      <c r="AB51" s="204">
        <v>270331</v>
      </c>
      <c r="AC51" s="204">
        <v>102045</v>
      </c>
      <c r="AD51" s="204">
        <v>39183</v>
      </c>
      <c r="AE51" s="204">
        <v>310195</v>
      </c>
      <c r="AF51" s="204">
        <v>110694</v>
      </c>
      <c r="AG51" s="204"/>
      <c r="AH51" s="204"/>
      <c r="AI51" s="204"/>
      <c r="AJ51" s="204"/>
      <c r="AK51" s="204"/>
      <c r="AL51" s="204"/>
      <c r="AM51" s="204"/>
      <c r="AN51" s="204"/>
      <c r="AO51" s="204"/>
      <c r="AP51" s="204">
        <v>562117</v>
      </c>
      <c r="AQ51" s="659">
        <v>88</v>
      </c>
      <c r="AR51" s="629" t="s">
        <v>1485</v>
      </c>
      <c r="AS51" s="655" t="s">
        <v>1653</v>
      </c>
      <c r="AT51" s="658">
        <v>44563</v>
      </c>
      <c r="AU51" s="658">
        <v>44926</v>
      </c>
      <c r="AV51" s="48" t="s">
        <v>1558</v>
      </c>
    </row>
    <row r="52" spans="1:48" s="401" customFormat="1" ht="114" x14ac:dyDescent="0.2">
      <c r="A52" s="48">
        <v>3</v>
      </c>
      <c r="B52" s="36" t="s">
        <v>381</v>
      </c>
      <c r="C52" s="36">
        <v>32</v>
      </c>
      <c r="D52" s="37" t="s">
        <v>826</v>
      </c>
      <c r="E52" s="48">
        <v>3202</v>
      </c>
      <c r="F52" s="37" t="s">
        <v>1658</v>
      </c>
      <c r="G52" s="36" t="s">
        <v>64</v>
      </c>
      <c r="H52" s="37" t="s">
        <v>1683</v>
      </c>
      <c r="I52" s="36">
        <v>3202014</v>
      </c>
      <c r="J52" s="37" t="s">
        <v>1684</v>
      </c>
      <c r="K52" s="36" t="s">
        <v>64</v>
      </c>
      <c r="L52" s="37" t="s">
        <v>1685</v>
      </c>
      <c r="M52" s="36">
        <v>320201402</v>
      </c>
      <c r="N52" s="37" t="s">
        <v>1686</v>
      </c>
      <c r="O52" s="662">
        <v>1</v>
      </c>
      <c r="P52" s="647">
        <v>2020003630028</v>
      </c>
      <c r="Q52" s="37" t="s">
        <v>1687</v>
      </c>
      <c r="R52" s="615">
        <v>1</v>
      </c>
      <c r="S52" s="107" t="s">
        <v>1688</v>
      </c>
      <c r="T52" s="107" t="s">
        <v>1689</v>
      </c>
      <c r="U52" s="634" t="s">
        <v>1690</v>
      </c>
      <c r="V52" s="649">
        <v>36000000</v>
      </c>
      <c r="W52" s="636" t="s">
        <v>1691</v>
      </c>
      <c r="X52" s="645" t="s">
        <v>1652</v>
      </c>
      <c r="Y52" s="40">
        <v>20</v>
      </c>
      <c r="Z52" s="629" t="s">
        <v>1479</v>
      </c>
      <c r="AA52" s="650">
        <v>6100</v>
      </c>
      <c r="AB52" s="650">
        <v>5060</v>
      </c>
      <c r="AC52" s="640">
        <v>2550</v>
      </c>
      <c r="AD52" s="640">
        <v>2150</v>
      </c>
      <c r="AE52" s="640">
        <v>5500</v>
      </c>
      <c r="AF52" s="640">
        <v>960</v>
      </c>
      <c r="AG52" s="640"/>
      <c r="AH52" s="640"/>
      <c r="AI52" s="640"/>
      <c r="AJ52" s="640"/>
      <c r="AK52" s="640"/>
      <c r="AL52" s="640"/>
      <c r="AM52" s="640">
        <v>400</v>
      </c>
      <c r="AN52" s="640">
        <v>100</v>
      </c>
      <c r="AO52" s="640">
        <v>200</v>
      </c>
      <c r="AP52" s="640">
        <v>11160</v>
      </c>
      <c r="AQ52" s="29">
        <v>20</v>
      </c>
      <c r="AR52" s="629" t="s">
        <v>1479</v>
      </c>
      <c r="AS52" s="655" t="s">
        <v>1653</v>
      </c>
      <c r="AT52" s="203">
        <v>44563</v>
      </c>
      <c r="AU52" s="203">
        <v>44926</v>
      </c>
      <c r="AV52" s="624" t="s">
        <v>1558</v>
      </c>
    </row>
    <row r="53" spans="1:48" s="401" customFormat="1" ht="114" x14ac:dyDescent="0.2">
      <c r="A53" s="48">
        <v>3</v>
      </c>
      <c r="B53" s="36" t="s">
        <v>381</v>
      </c>
      <c r="C53" s="36">
        <v>32</v>
      </c>
      <c r="D53" s="37" t="s">
        <v>826</v>
      </c>
      <c r="E53" s="48">
        <v>3202</v>
      </c>
      <c r="F53" s="37" t="s">
        <v>1658</v>
      </c>
      <c r="G53" s="36" t="s">
        <v>64</v>
      </c>
      <c r="H53" s="37" t="s">
        <v>1692</v>
      </c>
      <c r="I53" s="36">
        <v>3202014</v>
      </c>
      <c r="J53" s="37" t="s">
        <v>1684</v>
      </c>
      <c r="K53" s="36" t="s">
        <v>64</v>
      </c>
      <c r="L53" s="37" t="s">
        <v>1693</v>
      </c>
      <c r="M53" s="36">
        <v>320201402</v>
      </c>
      <c r="N53" s="37" t="s">
        <v>1686</v>
      </c>
      <c r="O53" s="652">
        <v>1</v>
      </c>
      <c r="P53" s="48">
        <v>2020003630087</v>
      </c>
      <c r="Q53" s="37" t="s">
        <v>1694</v>
      </c>
      <c r="R53" s="615">
        <v>1</v>
      </c>
      <c r="S53" s="107" t="s">
        <v>1695</v>
      </c>
      <c r="T53" s="107" t="s">
        <v>1696</v>
      </c>
      <c r="U53" s="634" t="s">
        <v>1697</v>
      </c>
      <c r="V53" s="649">
        <v>6000000</v>
      </c>
      <c r="W53" s="636" t="s">
        <v>1698</v>
      </c>
      <c r="X53" s="645" t="s">
        <v>1243</v>
      </c>
      <c r="Y53" s="40">
        <v>20</v>
      </c>
      <c r="Z53" s="629" t="s">
        <v>1479</v>
      </c>
      <c r="AA53" s="640">
        <v>6100</v>
      </c>
      <c r="AB53" s="640">
        <v>5060</v>
      </c>
      <c r="AC53" s="640">
        <v>2550</v>
      </c>
      <c r="AD53" s="640">
        <v>2150</v>
      </c>
      <c r="AE53" s="640">
        <v>5500</v>
      </c>
      <c r="AF53" s="640">
        <v>960</v>
      </c>
      <c r="AG53" s="640"/>
      <c r="AH53" s="640"/>
      <c r="AI53" s="640"/>
      <c r="AJ53" s="640"/>
      <c r="AK53" s="640"/>
      <c r="AL53" s="640"/>
      <c r="AM53" s="640">
        <v>400</v>
      </c>
      <c r="AN53" s="640">
        <v>100</v>
      </c>
      <c r="AO53" s="640">
        <v>200</v>
      </c>
      <c r="AP53" s="640">
        <v>11160</v>
      </c>
      <c r="AQ53" s="29">
        <v>20</v>
      </c>
      <c r="AR53" s="629" t="s">
        <v>1479</v>
      </c>
      <c r="AS53" s="655" t="s">
        <v>1653</v>
      </c>
      <c r="AT53" s="203">
        <v>44563</v>
      </c>
      <c r="AU53" s="203">
        <v>44926</v>
      </c>
      <c r="AV53" s="624" t="s">
        <v>1558</v>
      </c>
    </row>
    <row r="54" spans="1:48" s="401" customFormat="1" ht="114" x14ac:dyDescent="0.2">
      <c r="A54" s="48">
        <v>3</v>
      </c>
      <c r="B54" s="36" t="s">
        <v>381</v>
      </c>
      <c r="C54" s="36">
        <v>32</v>
      </c>
      <c r="D54" s="37" t="s">
        <v>826</v>
      </c>
      <c r="E54" s="48">
        <v>3202</v>
      </c>
      <c r="F54" s="37" t="s">
        <v>1658</v>
      </c>
      <c r="G54" s="36" t="s">
        <v>64</v>
      </c>
      <c r="H54" s="37" t="s">
        <v>1692</v>
      </c>
      <c r="I54" s="36">
        <v>3202014</v>
      </c>
      <c r="J54" s="37" t="s">
        <v>1684</v>
      </c>
      <c r="K54" s="36" t="s">
        <v>64</v>
      </c>
      <c r="L54" s="37" t="s">
        <v>1693</v>
      </c>
      <c r="M54" s="36">
        <v>320201402</v>
      </c>
      <c r="N54" s="37" t="s">
        <v>1686</v>
      </c>
      <c r="O54" s="652">
        <v>1</v>
      </c>
      <c r="P54" s="48">
        <v>2020003630087</v>
      </c>
      <c r="Q54" s="37" t="s">
        <v>1694</v>
      </c>
      <c r="R54" s="615">
        <v>1</v>
      </c>
      <c r="S54" s="107" t="s">
        <v>1695</v>
      </c>
      <c r="T54" s="107" t="s">
        <v>1696</v>
      </c>
      <c r="U54" s="634" t="s">
        <v>1697</v>
      </c>
      <c r="V54" s="649">
        <v>51600000</v>
      </c>
      <c r="W54" s="636" t="s">
        <v>1699</v>
      </c>
      <c r="X54" s="645" t="s">
        <v>1652</v>
      </c>
      <c r="Y54" s="40">
        <v>20</v>
      </c>
      <c r="Z54" s="629" t="s">
        <v>1479</v>
      </c>
      <c r="AA54" s="663">
        <v>6100</v>
      </c>
      <c r="AB54" s="663">
        <v>5060</v>
      </c>
      <c r="AC54" s="663">
        <v>2550</v>
      </c>
      <c r="AD54" s="663">
        <v>2150</v>
      </c>
      <c r="AE54" s="663">
        <v>5500</v>
      </c>
      <c r="AF54" s="663">
        <v>960</v>
      </c>
      <c r="AG54" s="663"/>
      <c r="AH54" s="663"/>
      <c r="AI54" s="663"/>
      <c r="AJ54" s="663"/>
      <c r="AK54" s="663"/>
      <c r="AL54" s="663"/>
      <c r="AM54" s="663">
        <v>400</v>
      </c>
      <c r="AN54" s="663">
        <v>100</v>
      </c>
      <c r="AO54" s="663">
        <v>200</v>
      </c>
      <c r="AP54" s="664">
        <v>11160</v>
      </c>
      <c r="AQ54" s="29">
        <v>20</v>
      </c>
      <c r="AR54" s="629" t="s">
        <v>1479</v>
      </c>
      <c r="AS54" s="655" t="s">
        <v>1653</v>
      </c>
      <c r="AT54" s="203">
        <v>44563</v>
      </c>
      <c r="AU54" s="203">
        <v>44926</v>
      </c>
      <c r="AV54" s="624" t="s">
        <v>1558</v>
      </c>
    </row>
    <row r="55" spans="1:48" s="401" customFormat="1" ht="128.25" x14ac:dyDescent="0.2">
      <c r="A55" s="48">
        <v>3</v>
      </c>
      <c r="B55" s="36" t="s">
        <v>381</v>
      </c>
      <c r="C55" s="36">
        <v>32</v>
      </c>
      <c r="D55" s="37" t="s">
        <v>826</v>
      </c>
      <c r="E55" s="48">
        <v>3204</v>
      </c>
      <c r="F55" s="37" t="s">
        <v>1700</v>
      </c>
      <c r="G55" s="36">
        <v>3204012</v>
      </c>
      <c r="H55" s="37" t="s">
        <v>1701</v>
      </c>
      <c r="I55" s="36">
        <v>3204012</v>
      </c>
      <c r="J55" s="37" t="s">
        <v>1701</v>
      </c>
      <c r="K55" s="36" t="s">
        <v>1702</v>
      </c>
      <c r="L55" s="37" t="s">
        <v>1703</v>
      </c>
      <c r="M55" s="36" t="s">
        <v>1702</v>
      </c>
      <c r="N55" s="37" t="s">
        <v>1703</v>
      </c>
      <c r="O55" s="625">
        <v>4</v>
      </c>
      <c r="P55" s="48">
        <v>2020003630029</v>
      </c>
      <c r="Q55" s="37" t="s">
        <v>1704</v>
      </c>
      <c r="R55" s="615">
        <v>1</v>
      </c>
      <c r="S55" s="107" t="s">
        <v>1705</v>
      </c>
      <c r="T55" s="107" t="s">
        <v>1706</v>
      </c>
      <c r="U55" s="634" t="s">
        <v>1707</v>
      </c>
      <c r="V55" s="649">
        <v>136200000</v>
      </c>
      <c r="W55" s="636" t="s">
        <v>1708</v>
      </c>
      <c r="X55" s="645" t="s">
        <v>1652</v>
      </c>
      <c r="Y55" s="40">
        <v>20</v>
      </c>
      <c r="Z55" s="665" t="s">
        <v>1479</v>
      </c>
      <c r="AA55" s="430">
        <v>6100</v>
      </c>
      <c r="AB55" s="430">
        <v>5060</v>
      </c>
      <c r="AC55" s="430">
        <v>2550</v>
      </c>
      <c r="AD55" s="430">
        <v>2150</v>
      </c>
      <c r="AE55" s="430">
        <v>5500</v>
      </c>
      <c r="AF55" s="430">
        <v>960</v>
      </c>
      <c r="AG55" s="430"/>
      <c r="AH55" s="430"/>
      <c r="AI55" s="430"/>
      <c r="AJ55" s="430"/>
      <c r="AK55" s="430"/>
      <c r="AL55" s="430"/>
      <c r="AM55" s="430">
        <v>400</v>
      </c>
      <c r="AN55" s="430">
        <v>100</v>
      </c>
      <c r="AO55" s="430">
        <v>200</v>
      </c>
      <c r="AP55" s="666">
        <v>11160</v>
      </c>
      <c r="AQ55" s="29">
        <v>20</v>
      </c>
      <c r="AR55" s="665" t="s">
        <v>1479</v>
      </c>
      <c r="AS55" s="655" t="s">
        <v>1653</v>
      </c>
      <c r="AT55" s="203">
        <v>44563</v>
      </c>
      <c r="AU55" s="203">
        <v>44926</v>
      </c>
      <c r="AV55" s="107" t="s">
        <v>1558</v>
      </c>
    </row>
    <row r="56" spans="1:48" s="401" customFormat="1" ht="128.25" x14ac:dyDescent="0.2">
      <c r="A56" s="48">
        <v>3</v>
      </c>
      <c r="B56" s="36" t="s">
        <v>381</v>
      </c>
      <c r="C56" s="36">
        <v>32</v>
      </c>
      <c r="D56" s="37" t="s">
        <v>826</v>
      </c>
      <c r="E56" s="48">
        <v>3204</v>
      </c>
      <c r="F56" s="37" t="s">
        <v>1700</v>
      </c>
      <c r="G56" s="36">
        <v>3204012</v>
      </c>
      <c r="H56" s="37" t="s">
        <v>1701</v>
      </c>
      <c r="I56" s="36">
        <v>3204012</v>
      </c>
      <c r="J56" s="37" t="s">
        <v>1701</v>
      </c>
      <c r="K56" s="36" t="s">
        <v>1702</v>
      </c>
      <c r="L56" s="37" t="s">
        <v>1703</v>
      </c>
      <c r="M56" s="36" t="s">
        <v>1702</v>
      </c>
      <c r="N56" s="37" t="s">
        <v>1703</v>
      </c>
      <c r="O56" s="625">
        <v>4</v>
      </c>
      <c r="P56" s="48">
        <v>2020003630029</v>
      </c>
      <c r="Q56" s="37" t="s">
        <v>1704</v>
      </c>
      <c r="R56" s="615">
        <v>1</v>
      </c>
      <c r="S56" s="107" t="s">
        <v>1705</v>
      </c>
      <c r="T56" s="107" t="s">
        <v>1706</v>
      </c>
      <c r="U56" s="634" t="s">
        <v>1709</v>
      </c>
      <c r="V56" s="649">
        <v>50000000</v>
      </c>
      <c r="W56" s="636" t="s">
        <v>1710</v>
      </c>
      <c r="X56" s="645" t="s">
        <v>1652</v>
      </c>
      <c r="Y56" s="40">
        <v>88</v>
      </c>
      <c r="Z56" s="629" t="s">
        <v>1485</v>
      </c>
      <c r="AA56" s="430">
        <v>6100</v>
      </c>
      <c r="AB56" s="430">
        <v>5060</v>
      </c>
      <c r="AC56" s="430">
        <v>2550</v>
      </c>
      <c r="AD56" s="430">
        <v>2150</v>
      </c>
      <c r="AE56" s="430">
        <v>5500</v>
      </c>
      <c r="AF56" s="430">
        <v>960</v>
      </c>
      <c r="AG56" s="430"/>
      <c r="AH56" s="430"/>
      <c r="AI56" s="430"/>
      <c r="AJ56" s="430"/>
      <c r="AK56" s="430"/>
      <c r="AL56" s="430"/>
      <c r="AM56" s="430">
        <v>400</v>
      </c>
      <c r="AN56" s="430">
        <v>100</v>
      </c>
      <c r="AO56" s="430">
        <v>200</v>
      </c>
      <c r="AP56" s="666">
        <v>11160</v>
      </c>
      <c r="AQ56" s="29">
        <v>88</v>
      </c>
      <c r="AR56" s="629" t="s">
        <v>1485</v>
      </c>
      <c r="AS56" s="655" t="s">
        <v>1653</v>
      </c>
      <c r="AT56" s="203">
        <v>44563</v>
      </c>
      <c r="AU56" s="203">
        <v>44926</v>
      </c>
      <c r="AV56" s="107" t="s">
        <v>1558</v>
      </c>
    </row>
    <row r="57" spans="1:48" s="401" customFormat="1" ht="85.5" x14ac:dyDescent="0.2">
      <c r="A57" s="48">
        <v>3</v>
      </c>
      <c r="B57" s="36" t="s">
        <v>381</v>
      </c>
      <c r="C57" s="36">
        <v>32</v>
      </c>
      <c r="D57" s="37" t="s">
        <v>826</v>
      </c>
      <c r="E57" s="48">
        <v>3205</v>
      </c>
      <c r="F57" s="37" t="s">
        <v>827</v>
      </c>
      <c r="G57" s="36" t="s">
        <v>1711</v>
      </c>
      <c r="H57" s="37" t="s">
        <v>1712</v>
      </c>
      <c r="I57" s="36" t="s">
        <v>1711</v>
      </c>
      <c r="J57" s="37" t="s">
        <v>1712</v>
      </c>
      <c r="K57" s="36" t="s">
        <v>1713</v>
      </c>
      <c r="L57" s="37" t="s">
        <v>1714</v>
      </c>
      <c r="M57" s="36" t="s">
        <v>1713</v>
      </c>
      <c r="N57" s="37" t="s">
        <v>1714</v>
      </c>
      <c r="O57" s="646">
        <v>200</v>
      </c>
      <c r="P57" s="647">
        <v>2020003630030</v>
      </c>
      <c r="Q57" s="37" t="s">
        <v>1715</v>
      </c>
      <c r="R57" s="615">
        <f>+(V57+V58)/(V57+V58+V59+V60+V61)</f>
        <v>0.5</v>
      </c>
      <c r="S57" s="107" t="s">
        <v>1716</v>
      </c>
      <c r="T57" s="107" t="s">
        <v>1717</v>
      </c>
      <c r="U57" s="634" t="s">
        <v>1718</v>
      </c>
      <c r="V57" s="649">
        <v>20000000</v>
      </c>
      <c r="W57" s="636" t="s">
        <v>1719</v>
      </c>
      <c r="X57" s="645" t="s">
        <v>1652</v>
      </c>
      <c r="Y57" s="40">
        <v>20</v>
      </c>
      <c r="Z57" s="665" t="s">
        <v>1479</v>
      </c>
      <c r="AA57" s="667">
        <v>295972</v>
      </c>
      <c r="AB57" s="667">
        <v>285580</v>
      </c>
      <c r="AC57" s="667">
        <v>135545</v>
      </c>
      <c r="AD57" s="667">
        <v>44254</v>
      </c>
      <c r="AE57" s="667">
        <v>309146</v>
      </c>
      <c r="AF57" s="667">
        <v>92607</v>
      </c>
      <c r="AG57" s="667"/>
      <c r="AH57" s="667"/>
      <c r="AI57" s="667"/>
      <c r="AJ57" s="667"/>
      <c r="AK57" s="667"/>
      <c r="AL57" s="667"/>
      <c r="AM57" s="430"/>
      <c r="AN57" s="430"/>
      <c r="AO57" s="430"/>
      <c r="AP57" s="668">
        <v>581552</v>
      </c>
      <c r="AQ57" s="29">
        <v>20</v>
      </c>
      <c r="AR57" s="665" t="s">
        <v>1479</v>
      </c>
      <c r="AS57" s="655" t="s">
        <v>1653</v>
      </c>
      <c r="AT57" s="203">
        <v>44563</v>
      </c>
      <c r="AU57" s="203">
        <v>44926</v>
      </c>
      <c r="AV57" s="624" t="s">
        <v>1558</v>
      </c>
    </row>
    <row r="58" spans="1:48" s="401" customFormat="1" ht="85.5" x14ac:dyDescent="0.2">
      <c r="A58" s="48">
        <v>3</v>
      </c>
      <c r="B58" s="36" t="s">
        <v>381</v>
      </c>
      <c r="C58" s="36">
        <v>32</v>
      </c>
      <c r="D58" s="37" t="s">
        <v>826</v>
      </c>
      <c r="E58" s="48">
        <v>3205</v>
      </c>
      <c r="F58" s="37" t="s">
        <v>827</v>
      </c>
      <c r="G58" s="36" t="s">
        <v>1711</v>
      </c>
      <c r="H58" s="37" t="s">
        <v>1712</v>
      </c>
      <c r="I58" s="36" t="s">
        <v>1711</v>
      </c>
      <c r="J58" s="37" t="s">
        <v>1712</v>
      </c>
      <c r="K58" s="36" t="s">
        <v>1713</v>
      </c>
      <c r="L58" s="37" t="s">
        <v>1714</v>
      </c>
      <c r="M58" s="36" t="s">
        <v>1713</v>
      </c>
      <c r="N58" s="37" t="s">
        <v>1714</v>
      </c>
      <c r="O58" s="646">
        <v>200</v>
      </c>
      <c r="P58" s="647">
        <v>2020003630030</v>
      </c>
      <c r="Q58" s="37" t="s">
        <v>1715</v>
      </c>
      <c r="R58" s="615">
        <f>+(V58+V57)/(V58+V59+V60+V61+V57)</f>
        <v>0.5</v>
      </c>
      <c r="S58" s="107" t="s">
        <v>1716</v>
      </c>
      <c r="T58" s="107" t="s">
        <v>1717</v>
      </c>
      <c r="U58" s="634" t="s">
        <v>1720</v>
      </c>
      <c r="V58" s="649">
        <v>62000000</v>
      </c>
      <c r="W58" s="636" t="s">
        <v>1721</v>
      </c>
      <c r="X58" s="645" t="s">
        <v>1652</v>
      </c>
      <c r="Y58" s="40">
        <v>88</v>
      </c>
      <c r="Z58" s="629" t="s">
        <v>1485</v>
      </c>
      <c r="AA58" s="667">
        <v>295972</v>
      </c>
      <c r="AB58" s="667">
        <v>285580</v>
      </c>
      <c r="AC58" s="667">
        <v>135545</v>
      </c>
      <c r="AD58" s="667">
        <v>44254</v>
      </c>
      <c r="AE58" s="667">
        <v>309146</v>
      </c>
      <c r="AF58" s="667">
        <v>92607</v>
      </c>
      <c r="AG58" s="667"/>
      <c r="AH58" s="667"/>
      <c r="AI58" s="667"/>
      <c r="AJ58" s="667"/>
      <c r="AK58" s="667"/>
      <c r="AL58" s="667"/>
      <c r="AM58" s="430"/>
      <c r="AN58" s="430"/>
      <c r="AO58" s="430"/>
      <c r="AP58" s="668">
        <v>581552</v>
      </c>
      <c r="AQ58" s="29">
        <v>88</v>
      </c>
      <c r="AR58" s="629" t="s">
        <v>1485</v>
      </c>
      <c r="AS58" s="655" t="s">
        <v>1653</v>
      </c>
      <c r="AT58" s="203">
        <v>44563</v>
      </c>
      <c r="AU58" s="203">
        <v>44926</v>
      </c>
      <c r="AV58" s="624" t="s">
        <v>1558</v>
      </c>
    </row>
    <row r="59" spans="1:48" s="401" customFormat="1" ht="85.5" x14ac:dyDescent="0.2">
      <c r="A59" s="48">
        <v>3</v>
      </c>
      <c r="B59" s="36" t="s">
        <v>381</v>
      </c>
      <c r="C59" s="36">
        <v>32</v>
      </c>
      <c r="D59" s="37" t="s">
        <v>826</v>
      </c>
      <c r="E59" s="48">
        <v>3205</v>
      </c>
      <c r="F59" s="37" t="s">
        <v>827</v>
      </c>
      <c r="G59" s="36" t="s">
        <v>1722</v>
      </c>
      <c r="H59" s="37" t="s">
        <v>1723</v>
      </c>
      <c r="I59" s="36" t="s">
        <v>1722</v>
      </c>
      <c r="J59" s="37" t="s">
        <v>1723</v>
      </c>
      <c r="K59" s="36" t="s">
        <v>1724</v>
      </c>
      <c r="L59" s="37" t="s">
        <v>1725</v>
      </c>
      <c r="M59" s="36" t="s">
        <v>1724</v>
      </c>
      <c r="N59" s="37" t="s">
        <v>1725</v>
      </c>
      <c r="O59" s="646">
        <v>20</v>
      </c>
      <c r="P59" s="647">
        <v>2020003630030</v>
      </c>
      <c r="Q59" s="37" t="s">
        <v>1715</v>
      </c>
      <c r="R59" s="615">
        <f>+(V59+V60)/(V59+V60+V61+V62+V58)</f>
        <v>0.23668639053254437</v>
      </c>
      <c r="S59" s="107" t="s">
        <v>1716</v>
      </c>
      <c r="T59" s="107" t="s">
        <v>1726</v>
      </c>
      <c r="U59" s="634" t="s">
        <v>1727</v>
      </c>
      <c r="V59" s="649">
        <v>20000000</v>
      </c>
      <c r="W59" s="636" t="s">
        <v>1728</v>
      </c>
      <c r="X59" s="645" t="s">
        <v>1652</v>
      </c>
      <c r="Y59" s="40">
        <v>20</v>
      </c>
      <c r="Z59" s="665" t="s">
        <v>1479</v>
      </c>
      <c r="AA59" s="667">
        <v>295972</v>
      </c>
      <c r="AB59" s="667">
        <v>285580</v>
      </c>
      <c r="AC59" s="667">
        <v>135545</v>
      </c>
      <c r="AD59" s="667">
        <v>44254</v>
      </c>
      <c r="AE59" s="667">
        <v>309146</v>
      </c>
      <c r="AF59" s="667">
        <v>92607</v>
      </c>
      <c r="AG59" s="667"/>
      <c r="AH59" s="667"/>
      <c r="AI59" s="667"/>
      <c r="AJ59" s="667"/>
      <c r="AK59" s="667"/>
      <c r="AL59" s="667"/>
      <c r="AM59" s="430"/>
      <c r="AN59" s="430"/>
      <c r="AO59" s="430"/>
      <c r="AP59" s="668">
        <v>581552</v>
      </c>
      <c r="AQ59" s="29">
        <v>20</v>
      </c>
      <c r="AR59" s="665" t="s">
        <v>1479</v>
      </c>
      <c r="AS59" s="655" t="s">
        <v>1653</v>
      </c>
      <c r="AT59" s="203">
        <v>44563</v>
      </c>
      <c r="AU59" s="203">
        <v>44926</v>
      </c>
      <c r="AV59" s="624" t="s">
        <v>1558</v>
      </c>
    </row>
    <row r="60" spans="1:48" s="401" customFormat="1" ht="85.5" x14ac:dyDescent="0.2">
      <c r="A60" s="48">
        <v>3</v>
      </c>
      <c r="B60" s="36" t="s">
        <v>381</v>
      </c>
      <c r="C60" s="36">
        <v>32</v>
      </c>
      <c r="D60" s="37" t="s">
        <v>826</v>
      </c>
      <c r="E60" s="48">
        <v>3205</v>
      </c>
      <c r="F60" s="37" t="s">
        <v>827</v>
      </c>
      <c r="G60" s="36" t="s">
        <v>1722</v>
      </c>
      <c r="H60" s="37" t="s">
        <v>1723</v>
      </c>
      <c r="I60" s="36" t="s">
        <v>1722</v>
      </c>
      <c r="J60" s="37" t="s">
        <v>1723</v>
      </c>
      <c r="K60" s="36" t="s">
        <v>1724</v>
      </c>
      <c r="L60" s="37" t="s">
        <v>1725</v>
      </c>
      <c r="M60" s="36" t="s">
        <v>1724</v>
      </c>
      <c r="N60" s="37" t="s">
        <v>1725</v>
      </c>
      <c r="O60" s="646">
        <v>20</v>
      </c>
      <c r="P60" s="647">
        <v>2020003630030</v>
      </c>
      <c r="Q60" s="37" t="s">
        <v>1715</v>
      </c>
      <c r="R60" s="615">
        <f>+(V60+V59)/(V60+V61+V62+V58+V59)</f>
        <v>0.23668639053254437</v>
      </c>
      <c r="S60" s="107" t="s">
        <v>1716</v>
      </c>
      <c r="T60" s="107" t="s">
        <v>1726</v>
      </c>
      <c r="U60" s="634" t="s">
        <v>1729</v>
      </c>
      <c r="V60" s="649">
        <v>20000000</v>
      </c>
      <c r="W60" s="636" t="s">
        <v>1730</v>
      </c>
      <c r="X60" s="645" t="s">
        <v>1652</v>
      </c>
      <c r="Y60" s="40">
        <v>88</v>
      </c>
      <c r="Z60" s="629" t="s">
        <v>1485</v>
      </c>
      <c r="AA60" s="667">
        <v>295972</v>
      </c>
      <c r="AB60" s="667">
        <v>285580</v>
      </c>
      <c r="AC60" s="667">
        <v>135545</v>
      </c>
      <c r="AD60" s="667">
        <v>44254</v>
      </c>
      <c r="AE60" s="667">
        <v>309146</v>
      </c>
      <c r="AF60" s="667">
        <v>92607</v>
      </c>
      <c r="AG60" s="667"/>
      <c r="AH60" s="667"/>
      <c r="AI60" s="667"/>
      <c r="AJ60" s="667"/>
      <c r="AK60" s="667"/>
      <c r="AL60" s="667"/>
      <c r="AM60" s="430"/>
      <c r="AN60" s="430"/>
      <c r="AO60" s="430"/>
      <c r="AP60" s="668">
        <v>581552</v>
      </c>
      <c r="AQ60" s="29">
        <v>88</v>
      </c>
      <c r="AR60" s="629" t="s">
        <v>1485</v>
      </c>
      <c r="AS60" s="655" t="s">
        <v>1653</v>
      </c>
      <c r="AT60" s="203">
        <v>44563</v>
      </c>
      <c r="AU60" s="203">
        <v>44926</v>
      </c>
      <c r="AV60" s="624" t="s">
        <v>1558</v>
      </c>
    </row>
    <row r="61" spans="1:48" s="401" customFormat="1" ht="85.5" x14ac:dyDescent="0.2">
      <c r="A61" s="48">
        <v>3</v>
      </c>
      <c r="B61" s="36" t="s">
        <v>381</v>
      </c>
      <c r="C61" s="36">
        <v>32</v>
      </c>
      <c r="D61" s="37" t="s">
        <v>826</v>
      </c>
      <c r="E61" s="48">
        <v>3205</v>
      </c>
      <c r="F61" s="37" t="s">
        <v>827</v>
      </c>
      <c r="G61" s="36">
        <v>3205010</v>
      </c>
      <c r="H61" s="37" t="s">
        <v>828</v>
      </c>
      <c r="I61" s="36">
        <v>3205010</v>
      </c>
      <c r="J61" s="37" t="s">
        <v>828</v>
      </c>
      <c r="K61" s="36" t="s">
        <v>1731</v>
      </c>
      <c r="L61" s="37" t="s">
        <v>829</v>
      </c>
      <c r="M61" s="36" t="s">
        <v>1731</v>
      </c>
      <c r="N61" s="37" t="s">
        <v>829</v>
      </c>
      <c r="O61" s="646">
        <v>1</v>
      </c>
      <c r="P61" s="647">
        <v>2020003630030</v>
      </c>
      <c r="Q61" s="37" t="s">
        <v>1715</v>
      </c>
      <c r="R61" s="615">
        <f>+(V61)/(V61+V59+V58+V57+V60)</f>
        <v>0.25609756097560976</v>
      </c>
      <c r="S61" s="107" t="s">
        <v>1716</v>
      </c>
      <c r="T61" s="107" t="s">
        <v>1732</v>
      </c>
      <c r="U61" s="634" t="s">
        <v>1733</v>
      </c>
      <c r="V61" s="649">
        <v>42000000</v>
      </c>
      <c r="W61" s="636" t="s">
        <v>1734</v>
      </c>
      <c r="X61" s="645" t="s">
        <v>1652</v>
      </c>
      <c r="Y61" s="40">
        <v>20</v>
      </c>
      <c r="Z61" s="665" t="s">
        <v>1479</v>
      </c>
      <c r="AA61" s="667">
        <v>295972</v>
      </c>
      <c r="AB61" s="667">
        <v>285580</v>
      </c>
      <c r="AC61" s="667">
        <v>135545</v>
      </c>
      <c r="AD61" s="667">
        <v>44254</v>
      </c>
      <c r="AE61" s="667">
        <v>309146</v>
      </c>
      <c r="AF61" s="667">
        <v>92607</v>
      </c>
      <c r="AG61" s="667"/>
      <c r="AH61" s="667"/>
      <c r="AI61" s="667"/>
      <c r="AJ61" s="667"/>
      <c r="AK61" s="667"/>
      <c r="AL61" s="667"/>
      <c r="AM61" s="430"/>
      <c r="AN61" s="430"/>
      <c r="AO61" s="430"/>
      <c r="AP61" s="668">
        <v>581552</v>
      </c>
      <c r="AQ61" s="29">
        <v>20</v>
      </c>
      <c r="AR61" s="665" t="s">
        <v>1479</v>
      </c>
      <c r="AS61" s="655" t="s">
        <v>1653</v>
      </c>
      <c r="AT61" s="203">
        <v>44563</v>
      </c>
      <c r="AU61" s="203">
        <v>44926</v>
      </c>
      <c r="AV61" s="624" t="s">
        <v>1558</v>
      </c>
    </row>
    <row r="62" spans="1:48" s="401" customFormat="1" ht="99.75" x14ac:dyDescent="0.2">
      <c r="A62" s="48">
        <v>3</v>
      </c>
      <c r="B62" s="36" t="s">
        <v>381</v>
      </c>
      <c r="C62" s="36">
        <v>32</v>
      </c>
      <c r="D62" s="37" t="s">
        <v>826</v>
      </c>
      <c r="E62" s="48">
        <v>3206</v>
      </c>
      <c r="F62" s="37" t="s">
        <v>1735</v>
      </c>
      <c r="G62" s="36" t="s">
        <v>1736</v>
      </c>
      <c r="H62" s="37" t="s">
        <v>1737</v>
      </c>
      <c r="I62" s="36" t="s">
        <v>1736</v>
      </c>
      <c r="J62" s="37" t="s">
        <v>1737</v>
      </c>
      <c r="K62" s="36" t="s">
        <v>1738</v>
      </c>
      <c r="L62" s="37" t="s">
        <v>1739</v>
      </c>
      <c r="M62" s="36" t="s">
        <v>1738</v>
      </c>
      <c r="N62" s="37" t="s">
        <v>1739</v>
      </c>
      <c r="O62" s="646">
        <v>4</v>
      </c>
      <c r="P62" s="48">
        <v>2020003630088</v>
      </c>
      <c r="Q62" s="37" t="s">
        <v>1740</v>
      </c>
      <c r="R62" s="615">
        <f>+V62/(V62+V63+V64+V65)</f>
        <v>0.12626262626262627</v>
      </c>
      <c r="S62" s="107" t="s">
        <v>1741</v>
      </c>
      <c r="T62" s="107" t="s">
        <v>1742</v>
      </c>
      <c r="U62" s="634" t="s">
        <v>1743</v>
      </c>
      <c r="V62" s="649">
        <v>25000000</v>
      </c>
      <c r="W62" s="636" t="s">
        <v>1744</v>
      </c>
      <c r="X62" s="645" t="s">
        <v>1652</v>
      </c>
      <c r="Y62" s="40">
        <v>20</v>
      </c>
      <c r="Z62" s="37" t="s">
        <v>1479</v>
      </c>
      <c r="AA62" s="667">
        <v>291786</v>
      </c>
      <c r="AB62" s="667">
        <v>270331</v>
      </c>
      <c r="AC62" s="667">
        <v>102045</v>
      </c>
      <c r="AD62" s="667">
        <v>39183</v>
      </c>
      <c r="AE62" s="667">
        <v>310195</v>
      </c>
      <c r="AF62" s="667">
        <v>110694</v>
      </c>
      <c r="AG62" s="667"/>
      <c r="AH62" s="667"/>
      <c r="AI62" s="667"/>
      <c r="AJ62" s="667"/>
      <c r="AK62" s="667"/>
      <c r="AL62" s="667"/>
      <c r="AM62" s="430"/>
      <c r="AN62" s="430"/>
      <c r="AO62" s="430"/>
      <c r="AP62" s="668">
        <v>562117</v>
      </c>
      <c r="AQ62" s="29">
        <v>20</v>
      </c>
      <c r="AR62" s="37" t="s">
        <v>1479</v>
      </c>
      <c r="AS62" s="655" t="s">
        <v>1653</v>
      </c>
      <c r="AT62" s="203">
        <v>44563</v>
      </c>
      <c r="AU62" s="203">
        <v>44926</v>
      </c>
      <c r="AV62" s="624" t="s">
        <v>1558</v>
      </c>
    </row>
    <row r="63" spans="1:48" s="401" customFormat="1" ht="99.75" x14ac:dyDescent="0.2">
      <c r="A63" s="48">
        <v>3</v>
      </c>
      <c r="B63" s="36" t="s">
        <v>381</v>
      </c>
      <c r="C63" s="36">
        <v>32</v>
      </c>
      <c r="D63" s="37" t="s">
        <v>826</v>
      </c>
      <c r="E63" s="48">
        <v>3206</v>
      </c>
      <c r="F63" s="37" t="s">
        <v>1735</v>
      </c>
      <c r="G63" s="36">
        <v>3206014</v>
      </c>
      <c r="H63" s="37" t="s">
        <v>1745</v>
      </c>
      <c r="I63" s="36">
        <v>3206014</v>
      </c>
      <c r="J63" s="37" t="s">
        <v>1745</v>
      </c>
      <c r="K63" s="36" t="s">
        <v>1746</v>
      </c>
      <c r="L63" s="37" t="s">
        <v>1747</v>
      </c>
      <c r="M63" s="36" t="s">
        <v>1746</v>
      </c>
      <c r="N63" s="37" t="s">
        <v>1747</v>
      </c>
      <c r="O63" s="646">
        <v>2000</v>
      </c>
      <c r="P63" s="48">
        <v>2020003630088</v>
      </c>
      <c r="Q63" s="37" t="s">
        <v>1740</v>
      </c>
      <c r="R63" s="615">
        <f>+V63/(V63+V64+V65+V62)</f>
        <v>0.11616161616161616</v>
      </c>
      <c r="S63" s="107" t="s">
        <v>1741</v>
      </c>
      <c r="T63" s="107" t="s">
        <v>1742</v>
      </c>
      <c r="U63" s="634" t="s">
        <v>1748</v>
      </c>
      <c r="V63" s="649">
        <v>23000000</v>
      </c>
      <c r="W63" s="636" t="s">
        <v>1749</v>
      </c>
      <c r="X63" s="645" t="s">
        <v>1652</v>
      </c>
      <c r="Y63" s="40">
        <v>20</v>
      </c>
      <c r="Z63" s="37" t="s">
        <v>1479</v>
      </c>
      <c r="AA63" s="667">
        <v>291786</v>
      </c>
      <c r="AB63" s="667">
        <v>270331</v>
      </c>
      <c r="AC63" s="667">
        <v>102045</v>
      </c>
      <c r="AD63" s="667">
        <v>39183</v>
      </c>
      <c r="AE63" s="667">
        <v>310195</v>
      </c>
      <c r="AF63" s="667">
        <v>110694</v>
      </c>
      <c r="AG63" s="667"/>
      <c r="AH63" s="667"/>
      <c r="AI63" s="667"/>
      <c r="AJ63" s="667"/>
      <c r="AK63" s="667"/>
      <c r="AL63" s="667"/>
      <c r="AM63" s="430"/>
      <c r="AN63" s="430"/>
      <c r="AO63" s="430"/>
      <c r="AP63" s="668">
        <v>562117</v>
      </c>
      <c r="AQ63" s="29">
        <v>20</v>
      </c>
      <c r="AR63" s="37" t="s">
        <v>1479</v>
      </c>
      <c r="AS63" s="655" t="s">
        <v>1653</v>
      </c>
      <c r="AT63" s="203">
        <v>44563</v>
      </c>
      <c r="AU63" s="203">
        <v>44926</v>
      </c>
      <c r="AV63" s="624" t="s">
        <v>1558</v>
      </c>
    </row>
    <row r="64" spans="1:48" s="401" customFormat="1" ht="99.75" x14ac:dyDescent="0.2">
      <c r="A64" s="48">
        <v>3</v>
      </c>
      <c r="B64" s="36" t="s">
        <v>381</v>
      </c>
      <c r="C64" s="36">
        <v>32</v>
      </c>
      <c r="D64" s="37" t="s">
        <v>826</v>
      </c>
      <c r="E64" s="48">
        <v>3206</v>
      </c>
      <c r="F64" s="37" t="s">
        <v>1735</v>
      </c>
      <c r="G64" s="36" t="s">
        <v>1750</v>
      </c>
      <c r="H64" s="37" t="s">
        <v>1751</v>
      </c>
      <c r="I64" s="36" t="s">
        <v>1750</v>
      </c>
      <c r="J64" s="37" t="s">
        <v>1751</v>
      </c>
      <c r="K64" s="36" t="s">
        <v>1752</v>
      </c>
      <c r="L64" s="37" t="s">
        <v>1753</v>
      </c>
      <c r="M64" s="36" t="s">
        <v>1752</v>
      </c>
      <c r="N64" s="37" t="s">
        <v>1753</v>
      </c>
      <c r="O64" s="646">
        <v>30</v>
      </c>
      <c r="P64" s="48">
        <v>2020003630088</v>
      </c>
      <c r="Q64" s="37" t="s">
        <v>1740</v>
      </c>
      <c r="R64" s="615">
        <f>+(V64+V65)/(V64+V65+V62+V63)</f>
        <v>0.75757575757575757</v>
      </c>
      <c r="S64" s="107" t="s">
        <v>1741</v>
      </c>
      <c r="T64" s="107" t="s">
        <v>1742</v>
      </c>
      <c r="U64" s="634" t="s">
        <v>1754</v>
      </c>
      <c r="V64" s="649">
        <v>75000000</v>
      </c>
      <c r="W64" s="636" t="s">
        <v>1755</v>
      </c>
      <c r="X64" s="634" t="s">
        <v>1756</v>
      </c>
      <c r="Y64" s="40">
        <v>20</v>
      </c>
      <c r="Z64" s="37" t="s">
        <v>1479</v>
      </c>
      <c r="AA64" s="667">
        <v>291786</v>
      </c>
      <c r="AB64" s="667">
        <v>270331</v>
      </c>
      <c r="AC64" s="667">
        <v>102045</v>
      </c>
      <c r="AD64" s="667">
        <v>39183</v>
      </c>
      <c r="AE64" s="667">
        <v>310195</v>
      </c>
      <c r="AF64" s="667">
        <v>110694</v>
      </c>
      <c r="AG64" s="667"/>
      <c r="AH64" s="667"/>
      <c r="AI64" s="667"/>
      <c r="AJ64" s="667"/>
      <c r="AK64" s="667"/>
      <c r="AL64" s="667"/>
      <c r="AM64" s="430"/>
      <c r="AN64" s="430"/>
      <c r="AO64" s="430"/>
      <c r="AP64" s="668">
        <v>562117</v>
      </c>
      <c r="AQ64" s="29">
        <v>20</v>
      </c>
      <c r="AR64" s="37" t="s">
        <v>1479</v>
      </c>
      <c r="AS64" s="655" t="s">
        <v>1653</v>
      </c>
      <c r="AT64" s="203">
        <v>44563</v>
      </c>
      <c r="AU64" s="203">
        <v>44926</v>
      </c>
      <c r="AV64" s="624" t="s">
        <v>1558</v>
      </c>
    </row>
    <row r="65" spans="1:48" s="401" customFormat="1" ht="99.75" x14ac:dyDescent="0.2">
      <c r="A65" s="48">
        <v>3</v>
      </c>
      <c r="B65" s="36" t="s">
        <v>381</v>
      </c>
      <c r="C65" s="36">
        <v>32</v>
      </c>
      <c r="D65" s="37" t="s">
        <v>826</v>
      </c>
      <c r="E65" s="48">
        <v>3206</v>
      </c>
      <c r="F65" s="37" t="s">
        <v>1735</v>
      </c>
      <c r="G65" s="36" t="s">
        <v>1750</v>
      </c>
      <c r="H65" s="37" t="s">
        <v>1751</v>
      </c>
      <c r="I65" s="36" t="s">
        <v>1750</v>
      </c>
      <c r="J65" s="37" t="s">
        <v>1751</v>
      </c>
      <c r="K65" s="36" t="s">
        <v>1752</v>
      </c>
      <c r="L65" s="37" t="s">
        <v>1753</v>
      </c>
      <c r="M65" s="36" t="s">
        <v>1752</v>
      </c>
      <c r="N65" s="37" t="s">
        <v>1753</v>
      </c>
      <c r="O65" s="646">
        <v>30</v>
      </c>
      <c r="P65" s="48">
        <v>2020003630088</v>
      </c>
      <c r="Q65" s="37" t="s">
        <v>1740</v>
      </c>
      <c r="R65" s="615">
        <f>+(V65+V64)/(V65+V62+V63+V64)</f>
        <v>0.75757575757575757</v>
      </c>
      <c r="S65" s="107" t="s">
        <v>1741</v>
      </c>
      <c r="T65" s="107" t="s">
        <v>1742</v>
      </c>
      <c r="U65" s="634" t="s">
        <v>1757</v>
      </c>
      <c r="V65" s="649">
        <v>75000000</v>
      </c>
      <c r="W65" s="636" t="s">
        <v>1758</v>
      </c>
      <c r="X65" s="634" t="s">
        <v>1756</v>
      </c>
      <c r="Y65" s="40">
        <v>88</v>
      </c>
      <c r="Z65" s="629" t="s">
        <v>1485</v>
      </c>
      <c r="AA65" s="667">
        <v>291786</v>
      </c>
      <c r="AB65" s="667">
        <v>270331</v>
      </c>
      <c r="AC65" s="667">
        <v>102045</v>
      </c>
      <c r="AD65" s="667">
        <v>39183</v>
      </c>
      <c r="AE65" s="667">
        <v>310195</v>
      </c>
      <c r="AF65" s="667">
        <v>110694</v>
      </c>
      <c r="AG65" s="667"/>
      <c r="AH65" s="667"/>
      <c r="AI65" s="667"/>
      <c r="AJ65" s="667"/>
      <c r="AK65" s="667"/>
      <c r="AL65" s="667"/>
      <c r="AM65" s="430"/>
      <c r="AN65" s="430"/>
      <c r="AO65" s="430"/>
      <c r="AP65" s="668">
        <v>562117</v>
      </c>
      <c r="AQ65" s="29">
        <v>88</v>
      </c>
      <c r="AR65" s="629" t="s">
        <v>1485</v>
      </c>
      <c r="AS65" s="655" t="s">
        <v>1653</v>
      </c>
      <c r="AT65" s="203">
        <v>44563</v>
      </c>
      <c r="AU65" s="203">
        <v>44926</v>
      </c>
      <c r="AV65" s="624" t="s">
        <v>1558</v>
      </c>
    </row>
    <row r="66" spans="1:48" s="401" customFormat="1" ht="15" x14ac:dyDescent="0.2">
      <c r="A66" s="669"/>
      <c r="B66" s="670"/>
      <c r="C66" s="670"/>
      <c r="D66" s="671"/>
      <c r="E66" s="670"/>
      <c r="F66" s="671"/>
      <c r="G66" s="670"/>
      <c r="H66" s="671"/>
      <c r="I66" s="670"/>
      <c r="J66" s="671"/>
      <c r="K66" s="670"/>
      <c r="L66" s="671"/>
      <c r="M66" s="670"/>
      <c r="N66" s="671"/>
      <c r="O66" s="672"/>
      <c r="P66" s="669"/>
      <c r="Q66" s="671"/>
      <c r="R66" s="670"/>
      <c r="S66" s="673"/>
      <c r="T66" s="674"/>
      <c r="U66" s="675" t="s">
        <v>114</v>
      </c>
      <c r="V66" s="676">
        <f>SUM(V9:V65)</f>
        <v>4341234480.8400002</v>
      </c>
      <c r="W66" s="677"/>
      <c r="X66" s="678"/>
      <c r="Y66" s="678"/>
      <c r="Z66" s="678"/>
      <c r="AA66" s="674"/>
      <c r="AB66" s="674"/>
      <c r="AC66" s="674"/>
      <c r="AD66" s="674"/>
      <c r="AE66" s="674"/>
      <c r="AF66" s="674"/>
      <c r="AG66" s="674"/>
      <c r="AH66" s="674"/>
      <c r="AI66" s="674"/>
      <c r="AJ66" s="674"/>
      <c r="AK66" s="674"/>
      <c r="AL66" s="674"/>
      <c r="AM66" s="674"/>
      <c r="AN66" s="674"/>
      <c r="AO66" s="674"/>
      <c r="AP66" s="679"/>
      <c r="AQ66" s="674"/>
      <c r="AR66" s="674"/>
      <c r="AS66" s="674"/>
      <c r="AT66" s="674"/>
      <c r="AU66" s="674"/>
      <c r="AV66" s="674"/>
    </row>
    <row r="67" spans="1:48" ht="14.25" customHeight="1" x14ac:dyDescent="0.2">
      <c r="F67" s="438"/>
      <c r="Q67" s="438"/>
      <c r="S67" s="439"/>
      <c r="T67" s="401"/>
      <c r="U67" s="401"/>
      <c r="V67" s="235"/>
      <c r="W67" s="401"/>
      <c r="X67" s="401"/>
      <c r="Y67" s="401"/>
    </row>
    <row r="68" spans="1:48" x14ac:dyDescent="0.2">
      <c r="Q68" s="438"/>
      <c r="S68" s="438"/>
      <c r="V68" s="236"/>
    </row>
    <row r="69" spans="1:48" x14ac:dyDescent="0.2">
      <c r="Q69" s="438"/>
      <c r="S69" s="438"/>
      <c r="V69" s="236"/>
    </row>
    <row r="70" spans="1:48" x14ac:dyDescent="0.2">
      <c r="Q70" s="438"/>
      <c r="S70" s="438"/>
      <c r="V70" s="236"/>
    </row>
    <row r="71" spans="1:48" ht="15" x14ac:dyDescent="0.25">
      <c r="O71" s="86"/>
      <c r="P71" s="87"/>
      <c r="Q71" s="438"/>
      <c r="S71" s="438"/>
      <c r="V71" s="236"/>
    </row>
    <row r="72" spans="1:48" ht="15" x14ac:dyDescent="0.25">
      <c r="O72" s="88" t="s">
        <v>115</v>
      </c>
      <c r="Q72" s="438"/>
      <c r="S72" s="438"/>
      <c r="V72" s="236"/>
    </row>
    <row r="73" spans="1:48" x14ac:dyDescent="0.2">
      <c r="Q73" s="438"/>
      <c r="S73" s="438"/>
    </row>
    <row r="74" spans="1:48" x14ac:dyDescent="0.2">
      <c r="Q74" s="438"/>
      <c r="S74" s="438"/>
    </row>
    <row r="78" spans="1:48" ht="30" x14ac:dyDescent="0.2">
      <c r="J78" s="90" t="s">
        <v>116</v>
      </c>
      <c r="K78" s="453" t="s">
        <v>117</v>
      </c>
      <c r="L78" s="454"/>
      <c r="M78" s="1104" t="s">
        <v>118</v>
      </c>
      <c r="N78" s="1105"/>
    </row>
    <row r="79" spans="1:48" ht="30" x14ac:dyDescent="0.2">
      <c r="J79" s="452" t="s">
        <v>119</v>
      </c>
      <c r="K79" s="1106" t="s">
        <v>120</v>
      </c>
      <c r="L79" s="1107"/>
      <c r="M79" s="1108" t="s">
        <v>121</v>
      </c>
      <c r="N79" s="1108"/>
    </row>
    <row r="80" spans="1:48" ht="30" x14ac:dyDescent="0.2">
      <c r="J80" s="452" t="s">
        <v>122</v>
      </c>
      <c r="K80" s="1106" t="s">
        <v>123</v>
      </c>
      <c r="L80" s="1107"/>
      <c r="M80" s="1108" t="s">
        <v>124</v>
      </c>
      <c r="N80" s="1108"/>
    </row>
  </sheetData>
  <mergeCells count="29">
    <mergeCell ref="AQ8:AR8"/>
    <mergeCell ref="M78:N78"/>
    <mergeCell ref="K79:L79"/>
    <mergeCell ref="M79:N79"/>
    <mergeCell ref="K80:L80"/>
    <mergeCell ref="M80:N80"/>
    <mergeCell ref="AV7:AV8"/>
    <mergeCell ref="W7:Z7"/>
    <mergeCell ref="AA7:AB7"/>
    <mergeCell ref="AC7:AF7"/>
    <mergeCell ref="AG7:AL7"/>
    <mergeCell ref="AM7:AO7"/>
    <mergeCell ref="AP7:AP8"/>
    <mergeCell ref="O7:V7"/>
    <mergeCell ref="A1:A4"/>
    <mergeCell ref="B1:AT1"/>
    <mergeCell ref="B2:AT4"/>
    <mergeCell ref="A5:O6"/>
    <mergeCell ref="P5:AV5"/>
    <mergeCell ref="P6:Z6"/>
    <mergeCell ref="AT6:AV6"/>
    <mergeCell ref="A7:B7"/>
    <mergeCell ref="C7:D7"/>
    <mergeCell ref="E7:F7"/>
    <mergeCell ref="G7:J7"/>
    <mergeCell ref="K7:N7"/>
    <mergeCell ref="AQ7:AS7"/>
    <mergeCell ref="AT7:AT8"/>
    <mergeCell ref="AU7:AU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S32"/>
  <sheetViews>
    <sheetView showGridLines="0" zoomScale="70" zoomScaleNormal="70" workbookViewId="0">
      <selection activeCell="H9" sqref="H9"/>
    </sheetView>
  </sheetViews>
  <sheetFormatPr baseColWidth="10" defaultColWidth="11.42578125" defaultRowHeight="14.25" x14ac:dyDescent="0.2"/>
  <cols>
    <col min="1" max="1" width="16.7109375" style="3" customWidth="1"/>
    <col min="2" max="2" width="17.42578125" style="3" customWidth="1"/>
    <col min="3" max="3" width="15" style="3" customWidth="1"/>
    <col min="4" max="4" width="19.140625" style="3" customWidth="1"/>
    <col min="5" max="5" width="16.28515625" style="3" customWidth="1"/>
    <col min="6" max="6" width="20" style="3" customWidth="1"/>
    <col min="7" max="7" width="17.85546875" style="3" customWidth="1"/>
    <col min="8" max="8" width="26.140625" style="3" customWidth="1"/>
    <col min="9" max="9" width="18.28515625" style="3" customWidth="1"/>
    <col min="10" max="10" width="23.85546875" style="3" customWidth="1"/>
    <col min="11" max="11" width="18.140625" style="3" customWidth="1"/>
    <col min="12" max="12" width="27.140625" style="3" customWidth="1"/>
    <col min="13" max="13" width="22.5703125" style="3" customWidth="1"/>
    <col min="14" max="14" width="21.7109375" style="3" customWidth="1"/>
    <col min="15" max="15" width="13.5703125" style="3" customWidth="1"/>
    <col min="16" max="16" width="17.28515625" style="3" customWidth="1"/>
    <col min="17" max="17" width="36.140625" style="3" customWidth="1"/>
    <col min="18" max="18" width="10.140625" style="3" customWidth="1"/>
    <col min="19" max="19" width="30.28515625" style="3" customWidth="1"/>
    <col min="20" max="20" width="28.140625" style="3" customWidth="1"/>
    <col min="21" max="21" width="35" style="3" customWidth="1"/>
    <col min="22" max="22" width="22.42578125" style="3" customWidth="1"/>
    <col min="23" max="23" width="33.140625" style="10" customWidth="1"/>
    <col min="24" max="24" width="33.140625" style="3" customWidth="1"/>
    <col min="25" max="25" width="12.7109375" style="3" customWidth="1"/>
    <col min="26" max="26" width="19.7109375" style="3" customWidth="1"/>
    <col min="27" max="36" width="9.28515625" style="3" customWidth="1"/>
    <col min="37" max="42" width="10.140625" style="3" customWidth="1"/>
    <col min="43" max="43" width="19" style="3" customWidth="1"/>
    <col min="44" max="44" width="21.7109375" style="3" customWidth="1"/>
    <col min="45" max="45" width="20.28515625" style="3" customWidth="1"/>
    <col min="46" max="58" width="14.85546875" style="3" customWidth="1"/>
    <col min="59" max="16384" width="11.42578125" style="3"/>
  </cols>
  <sheetData>
    <row r="1" spans="1:45" ht="15.75" customHeight="1" x14ac:dyDescent="0.2">
      <c r="A1" s="94"/>
      <c r="B1" s="1077" t="s">
        <v>0</v>
      </c>
      <c r="C1" s="1078"/>
      <c r="D1" s="1078"/>
      <c r="E1" s="1078"/>
      <c r="F1" s="1078"/>
      <c r="G1" s="1078"/>
      <c r="H1" s="1078"/>
      <c r="I1" s="1078"/>
      <c r="J1" s="1078"/>
      <c r="K1" s="1078"/>
      <c r="L1" s="1078"/>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c r="AM1" s="1078"/>
      <c r="AN1" s="1078"/>
      <c r="AO1" s="1078"/>
      <c r="AP1" s="1078"/>
      <c r="AQ1" s="1079"/>
      <c r="AR1" s="1" t="s">
        <v>1</v>
      </c>
      <c r="AS1" s="2" t="s">
        <v>2</v>
      </c>
    </row>
    <row r="2" spans="1:45" ht="14.25" customHeight="1" x14ac:dyDescent="0.2">
      <c r="A2" s="97"/>
      <c r="B2" s="1077" t="s">
        <v>125</v>
      </c>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9"/>
      <c r="AR2" s="4" t="s">
        <v>3</v>
      </c>
      <c r="AS2" s="100">
        <v>10</v>
      </c>
    </row>
    <row r="3" spans="1:45" ht="14.25" customHeight="1" x14ac:dyDescent="0.2">
      <c r="A3" s="97"/>
      <c r="B3" s="1077" t="s">
        <v>3302</v>
      </c>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c r="AK3" s="1078"/>
      <c r="AL3" s="1078"/>
      <c r="AM3" s="1078"/>
      <c r="AN3" s="1078"/>
      <c r="AO3" s="1078"/>
      <c r="AP3" s="1078"/>
      <c r="AQ3" s="1079"/>
      <c r="AR3" s="6" t="s">
        <v>4</v>
      </c>
      <c r="AS3" s="101">
        <v>44617</v>
      </c>
    </row>
    <row r="4" spans="1:45" s="10" customFormat="1" ht="20.25" customHeight="1" x14ac:dyDescent="0.2">
      <c r="A4" s="102"/>
      <c r="B4" s="1077" t="s">
        <v>3303</v>
      </c>
      <c r="C4" s="1078"/>
      <c r="D4" s="1078"/>
      <c r="E4" s="1078"/>
      <c r="F4" s="1078"/>
      <c r="G4" s="1078"/>
      <c r="H4" s="1078"/>
      <c r="I4" s="1078"/>
      <c r="J4" s="1078"/>
      <c r="K4" s="1078"/>
      <c r="L4" s="1078"/>
      <c r="M4" s="1078"/>
      <c r="N4" s="1078"/>
      <c r="O4" s="1078"/>
      <c r="P4" s="1078"/>
      <c r="Q4" s="1078"/>
      <c r="R4" s="1078"/>
      <c r="S4" s="1078"/>
      <c r="T4" s="1078"/>
      <c r="U4" s="1078"/>
      <c r="V4" s="1078"/>
      <c r="W4" s="1078"/>
      <c r="X4" s="1078"/>
      <c r="Y4" s="1078"/>
      <c r="Z4" s="1078"/>
      <c r="AA4" s="1078"/>
      <c r="AB4" s="1078"/>
      <c r="AC4" s="1078"/>
      <c r="AD4" s="1078"/>
      <c r="AE4" s="1078"/>
      <c r="AF4" s="1078"/>
      <c r="AG4" s="1078"/>
      <c r="AH4" s="1078"/>
      <c r="AI4" s="1078"/>
      <c r="AJ4" s="1078"/>
      <c r="AK4" s="1078"/>
      <c r="AL4" s="1078"/>
      <c r="AM4" s="1078"/>
      <c r="AN4" s="1078"/>
      <c r="AO4" s="1078"/>
      <c r="AP4" s="1078"/>
      <c r="AQ4" s="1079"/>
      <c r="AR4" s="8" t="s">
        <v>5</v>
      </c>
      <c r="AS4" s="105" t="s">
        <v>6</v>
      </c>
    </row>
    <row r="5" spans="1:45" ht="15" x14ac:dyDescent="0.2">
      <c r="A5" s="1086" t="s">
        <v>3305</v>
      </c>
      <c r="B5" s="1087"/>
      <c r="C5" s="1087"/>
      <c r="D5" s="1087"/>
      <c r="E5" s="1087"/>
      <c r="F5" s="1087"/>
      <c r="G5" s="1087"/>
      <c r="H5" s="1087"/>
      <c r="I5" s="1087"/>
      <c r="J5" s="1087"/>
      <c r="K5" s="1087"/>
      <c r="L5" s="1087"/>
      <c r="M5" s="1087"/>
      <c r="N5" s="1087"/>
      <c r="O5" s="1087"/>
      <c r="P5" s="1090"/>
      <c r="Q5" s="1091"/>
      <c r="R5" s="1091"/>
      <c r="S5" s="1091"/>
      <c r="T5" s="1091"/>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2"/>
    </row>
    <row r="6" spans="1:45" ht="15.75" thickBot="1" x14ac:dyDescent="0.25">
      <c r="A6" s="1086"/>
      <c r="B6" s="1087"/>
      <c r="C6" s="1087"/>
      <c r="D6" s="1087"/>
      <c r="E6" s="1087"/>
      <c r="F6" s="1087"/>
      <c r="G6" s="1087"/>
      <c r="H6" s="1087"/>
      <c r="I6" s="1087"/>
      <c r="J6" s="1087"/>
      <c r="K6" s="1087"/>
      <c r="L6" s="1087"/>
      <c r="M6" s="1087"/>
      <c r="N6" s="1087"/>
      <c r="O6" s="1087"/>
      <c r="P6" s="1094"/>
      <c r="Q6" s="1095"/>
      <c r="R6" s="1095"/>
      <c r="S6" s="1095"/>
      <c r="T6" s="1095"/>
      <c r="U6" s="1095"/>
      <c r="V6" s="1095"/>
      <c r="W6" s="1095"/>
      <c r="X6" s="1095"/>
      <c r="Y6" s="1095"/>
      <c r="Z6" s="1185"/>
      <c r="AA6" s="11"/>
      <c r="AB6" s="11"/>
      <c r="AC6" s="11"/>
      <c r="AD6" s="11"/>
      <c r="AE6" s="11"/>
      <c r="AF6" s="11"/>
      <c r="AG6" s="11"/>
      <c r="AH6" s="11"/>
      <c r="AI6" s="11"/>
      <c r="AJ6" s="11"/>
      <c r="AK6" s="11"/>
      <c r="AL6" s="11"/>
      <c r="AM6" s="11"/>
      <c r="AN6" s="11"/>
      <c r="AO6" s="11"/>
      <c r="AP6" s="11"/>
      <c r="AQ6" s="1094"/>
      <c r="AR6" s="1095"/>
      <c r="AS6" s="1096"/>
    </row>
    <row r="7" spans="1:45" ht="15" x14ac:dyDescent="0.2">
      <c r="A7" s="1186" t="s">
        <v>8</v>
      </c>
      <c r="B7" s="1187"/>
      <c r="C7" s="1183" t="s">
        <v>9</v>
      </c>
      <c r="D7" s="1187"/>
      <c r="E7" s="1183" t="s">
        <v>10</v>
      </c>
      <c r="F7" s="1187"/>
      <c r="G7" s="1183" t="s">
        <v>11</v>
      </c>
      <c r="H7" s="1184"/>
      <c r="I7" s="1184"/>
      <c r="J7" s="1187"/>
      <c r="K7" s="1183" t="s">
        <v>12</v>
      </c>
      <c r="L7" s="1184"/>
      <c r="M7" s="1184"/>
      <c r="N7" s="1187"/>
      <c r="O7" s="1183" t="s">
        <v>13</v>
      </c>
      <c r="P7" s="1184"/>
      <c r="Q7" s="1184"/>
      <c r="R7" s="1184"/>
      <c r="S7" s="1184"/>
      <c r="T7" s="1184"/>
      <c r="U7" s="1184"/>
      <c r="V7" s="1184"/>
      <c r="W7" s="1189" t="s">
        <v>14</v>
      </c>
      <c r="X7" s="1190"/>
      <c r="Y7" s="1190"/>
      <c r="Z7" s="1191"/>
      <c r="AA7" s="1189" t="s">
        <v>15</v>
      </c>
      <c r="AB7" s="1190"/>
      <c r="AC7" s="1192" t="s">
        <v>16</v>
      </c>
      <c r="AD7" s="1193"/>
      <c r="AE7" s="1193"/>
      <c r="AF7" s="1193"/>
      <c r="AG7" s="1194" t="s">
        <v>17</v>
      </c>
      <c r="AH7" s="1195"/>
      <c r="AI7" s="1195"/>
      <c r="AJ7" s="1195"/>
      <c r="AK7" s="1195"/>
      <c r="AL7" s="1195"/>
      <c r="AM7" s="1192" t="s">
        <v>18</v>
      </c>
      <c r="AN7" s="1193"/>
      <c r="AO7" s="1193"/>
      <c r="AP7" s="1196" t="s">
        <v>19</v>
      </c>
      <c r="AQ7" s="1097" t="s">
        <v>20</v>
      </c>
      <c r="AR7" s="1097" t="s">
        <v>21</v>
      </c>
      <c r="AS7" s="1188" t="s">
        <v>22</v>
      </c>
    </row>
    <row r="8" spans="1:45" ht="69" customHeight="1" x14ac:dyDescent="0.2">
      <c r="A8" s="942" t="s">
        <v>23</v>
      </c>
      <c r="B8" s="945" t="s">
        <v>24</v>
      </c>
      <c r="C8" s="945" t="s">
        <v>23</v>
      </c>
      <c r="D8" s="945" t="s">
        <v>25</v>
      </c>
      <c r="E8" s="945" t="s">
        <v>23</v>
      </c>
      <c r="F8" s="945" t="s">
        <v>24</v>
      </c>
      <c r="G8" s="945" t="s">
        <v>26</v>
      </c>
      <c r="H8" s="945" t="s">
        <v>27</v>
      </c>
      <c r="I8" s="945" t="s">
        <v>28</v>
      </c>
      <c r="J8" s="945" t="s">
        <v>29</v>
      </c>
      <c r="K8" s="945" t="s">
        <v>26</v>
      </c>
      <c r="L8" s="945" t="s">
        <v>30</v>
      </c>
      <c r="M8" s="945" t="s">
        <v>31</v>
      </c>
      <c r="N8" s="945" t="s">
        <v>32</v>
      </c>
      <c r="O8" s="180" t="s">
        <v>33</v>
      </c>
      <c r="P8" s="946" t="s">
        <v>34</v>
      </c>
      <c r="Q8" s="946" t="s">
        <v>35</v>
      </c>
      <c r="R8" s="946" t="s">
        <v>36</v>
      </c>
      <c r="S8" s="946" t="s">
        <v>37</v>
      </c>
      <c r="T8" s="946" t="s">
        <v>38</v>
      </c>
      <c r="U8" s="945" t="s">
        <v>39</v>
      </c>
      <c r="V8" s="180" t="s">
        <v>40</v>
      </c>
      <c r="W8" s="945" t="s">
        <v>41</v>
      </c>
      <c r="X8" s="945" t="s">
        <v>42</v>
      </c>
      <c r="Y8" s="945" t="s">
        <v>23</v>
      </c>
      <c r="Z8" s="945" t="s">
        <v>25</v>
      </c>
      <c r="AA8" s="13" t="s">
        <v>43</v>
      </c>
      <c r="AB8" s="14" t="s">
        <v>44</v>
      </c>
      <c r="AC8" s="13" t="s">
        <v>45</v>
      </c>
      <c r="AD8" s="13" t="s">
        <v>46</v>
      </c>
      <c r="AE8" s="13" t="s">
        <v>47</v>
      </c>
      <c r="AF8" s="13" t="s">
        <v>48</v>
      </c>
      <c r="AG8" s="13" t="s">
        <v>49</v>
      </c>
      <c r="AH8" s="13" t="s">
        <v>50</v>
      </c>
      <c r="AI8" s="13" t="s">
        <v>51</v>
      </c>
      <c r="AJ8" s="13" t="s">
        <v>52</v>
      </c>
      <c r="AK8" s="13" t="s">
        <v>53</v>
      </c>
      <c r="AL8" s="13" t="s">
        <v>54</v>
      </c>
      <c r="AM8" s="13" t="s">
        <v>55</v>
      </c>
      <c r="AN8" s="13" t="s">
        <v>56</v>
      </c>
      <c r="AO8" s="13" t="s">
        <v>57</v>
      </c>
      <c r="AP8" s="1120"/>
      <c r="AQ8" s="1097"/>
      <c r="AR8" s="1097"/>
      <c r="AS8" s="1111"/>
    </row>
    <row r="9" spans="1:45" ht="256.5" x14ac:dyDescent="0.2">
      <c r="A9" s="183">
        <v>4</v>
      </c>
      <c r="B9" s="19" t="s">
        <v>61</v>
      </c>
      <c r="C9" s="18">
        <v>45</v>
      </c>
      <c r="D9" s="19" t="s">
        <v>62</v>
      </c>
      <c r="E9" s="18">
        <v>4599</v>
      </c>
      <c r="F9" s="19" t="s">
        <v>347</v>
      </c>
      <c r="G9" s="18" t="s">
        <v>64</v>
      </c>
      <c r="H9" s="19" t="s">
        <v>348</v>
      </c>
      <c r="I9" s="18">
        <v>4599023</v>
      </c>
      <c r="J9" s="19" t="s">
        <v>312</v>
      </c>
      <c r="K9" s="20" t="s">
        <v>64</v>
      </c>
      <c r="L9" s="19" t="s">
        <v>349</v>
      </c>
      <c r="M9" s="20">
        <v>459902304</v>
      </c>
      <c r="N9" s="19" t="s">
        <v>350</v>
      </c>
      <c r="O9" s="184">
        <v>1</v>
      </c>
      <c r="P9" s="183">
        <v>2021003630005</v>
      </c>
      <c r="Q9" s="23" t="s">
        <v>351</v>
      </c>
      <c r="R9" s="185">
        <v>1</v>
      </c>
      <c r="S9" s="186" t="s">
        <v>352</v>
      </c>
      <c r="T9" s="186" t="s">
        <v>353</v>
      </c>
      <c r="U9" s="187" t="s">
        <v>354</v>
      </c>
      <c r="V9" s="188">
        <v>198000000</v>
      </c>
      <c r="W9" s="113" t="s">
        <v>355</v>
      </c>
      <c r="X9" s="189" t="s">
        <v>74</v>
      </c>
      <c r="Y9" s="190">
        <v>20</v>
      </c>
      <c r="Z9" s="191" t="s">
        <v>356</v>
      </c>
      <c r="AA9" s="192">
        <v>295972</v>
      </c>
      <c r="AB9" s="192">
        <v>285580</v>
      </c>
      <c r="AC9" s="192">
        <v>135545</v>
      </c>
      <c r="AD9" s="192">
        <v>44254</v>
      </c>
      <c r="AE9" s="192">
        <v>309146</v>
      </c>
      <c r="AF9" s="192">
        <v>92607</v>
      </c>
      <c r="AG9" s="192">
        <v>2145</v>
      </c>
      <c r="AH9" s="192">
        <v>12718</v>
      </c>
      <c r="AI9" s="192">
        <v>26</v>
      </c>
      <c r="AJ9" s="192">
        <v>37</v>
      </c>
      <c r="AK9" s="192"/>
      <c r="AL9" s="192"/>
      <c r="AM9" s="192">
        <v>44350</v>
      </c>
      <c r="AN9" s="192">
        <v>21944</v>
      </c>
      <c r="AO9" s="192">
        <v>75687</v>
      </c>
      <c r="AP9" s="192">
        <v>581552</v>
      </c>
      <c r="AQ9" s="193">
        <v>44563</v>
      </c>
      <c r="AR9" s="194">
        <v>44926</v>
      </c>
      <c r="AS9" s="195" t="s">
        <v>357</v>
      </c>
    </row>
    <row r="10" spans="1:45" ht="256.5" x14ac:dyDescent="0.2">
      <c r="A10" s="48">
        <v>4</v>
      </c>
      <c r="B10" s="37" t="s">
        <v>61</v>
      </c>
      <c r="C10" s="36">
        <v>45</v>
      </c>
      <c r="D10" s="37" t="s">
        <v>62</v>
      </c>
      <c r="E10" s="36">
        <v>4599</v>
      </c>
      <c r="F10" s="37" t="s">
        <v>347</v>
      </c>
      <c r="G10" s="36" t="s">
        <v>64</v>
      </c>
      <c r="H10" s="37" t="s">
        <v>348</v>
      </c>
      <c r="I10" s="36">
        <v>4599023</v>
      </c>
      <c r="J10" s="37" t="s">
        <v>312</v>
      </c>
      <c r="K10" s="38" t="s">
        <v>64</v>
      </c>
      <c r="L10" s="37" t="s">
        <v>349</v>
      </c>
      <c r="M10" s="38">
        <v>459902304</v>
      </c>
      <c r="N10" s="37" t="s">
        <v>350</v>
      </c>
      <c r="O10" s="54">
        <v>1</v>
      </c>
      <c r="P10" s="48">
        <v>2021003630005</v>
      </c>
      <c r="Q10" s="41" t="s">
        <v>351</v>
      </c>
      <c r="R10" s="196">
        <v>1</v>
      </c>
      <c r="S10" s="107" t="s">
        <v>352</v>
      </c>
      <c r="T10" s="107" t="s">
        <v>353</v>
      </c>
      <c r="U10" s="197" t="s">
        <v>354</v>
      </c>
      <c r="V10" s="198">
        <v>10000000</v>
      </c>
      <c r="W10" s="113" t="s">
        <v>358</v>
      </c>
      <c r="X10" s="189" t="s">
        <v>199</v>
      </c>
      <c r="Y10" s="190">
        <v>20</v>
      </c>
      <c r="Z10" s="191" t="s">
        <v>356</v>
      </c>
      <c r="AA10" s="199">
        <v>295972</v>
      </c>
      <c r="AB10" s="199">
        <v>285580</v>
      </c>
      <c r="AC10" s="199">
        <v>135545</v>
      </c>
      <c r="AD10" s="199">
        <v>44254</v>
      </c>
      <c r="AE10" s="199">
        <v>309146</v>
      </c>
      <c r="AF10" s="199">
        <v>92607</v>
      </c>
      <c r="AG10" s="199">
        <v>2145</v>
      </c>
      <c r="AH10" s="199">
        <v>12718</v>
      </c>
      <c r="AI10" s="199">
        <v>26</v>
      </c>
      <c r="AJ10" s="199">
        <v>37</v>
      </c>
      <c r="AK10" s="199"/>
      <c r="AL10" s="199"/>
      <c r="AM10" s="199">
        <v>44350</v>
      </c>
      <c r="AN10" s="199">
        <v>21944</v>
      </c>
      <c r="AO10" s="199">
        <v>75687</v>
      </c>
      <c r="AP10" s="199">
        <v>581552</v>
      </c>
      <c r="AQ10" s="193">
        <v>44563</v>
      </c>
      <c r="AR10" s="194">
        <v>44926</v>
      </c>
      <c r="AS10" s="191" t="s">
        <v>357</v>
      </c>
    </row>
    <row r="11" spans="1:45" ht="256.5" x14ac:dyDescent="0.2">
      <c r="A11" s="48">
        <v>4</v>
      </c>
      <c r="B11" s="37" t="s">
        <v>61</v>
      </c>
      <c r="C11" s="36">
        <v>45</v>
      </c>
      <c r="D11" s="37" t="s">
        <v>62</v>
      </c>
      <c r="E11" s="36">
        <v>4599</v>
      </c>
      <c r="F11" s="37" t="s">
        <v>347</v>
      </c>
      <c r="G11" s="190" t="s">
        <v>64</v>
      </c>
      <c r="H11" s="37" t="s">
        <v>359</v>
      </c>
      <c r="I11" s="190">
        <v>4599029</v>
      </c>
      <c r="J11" s="37" t="s">
        <v>105</v>
      </c>
      <c r="K11" s="38" t="s">
        <v>64</v>
      </c>
      <c r="L11" s="37" t="s">
        <v>360</v>
      </c>
      <c r="M11" s="38">
        <v>459902900</v>
      </c>
      <c r="N11" s="37" t="s">
        <v>107</v>
      </c>
      <c r="O11" s="38">
        <v>1</v>
      </c>
      <c r="P11" s="48">
        <v>2020003630090</v>
      </c>
      <c r="Q11" s="41" t="s">
        <v>361</v>
      </c>
      <c r="R11" s="196">
        <v>1</v>
      </c>
      <c r="S11" s="107" t="s">
        <v>362</v>
      </c>
      <c r="T11" s="197" t="s">
        <v>363</v>
      </c>
      <c r="U11" s="197" t="s">
        <v>364</v>
      </c>
      <c r="V11" s="200">
        <v>240000000</v>
      </c>
      <c r="W11" s="113" t="s">
        <v>365</v>
      </c>
      <c r="X11" s="189" t="s">
        <v>74</v>
      </c>
      <c r="Y11" s="190">
        <v>20</v>
      </c>
      <c r="Z11" s="191" t="s">
        <v>356</v>
      </c>
      <c r="AA11" s="199">
        <v>295972</v>
      </c>
      <c r="AB11" s="199">
        <v>285580</v>
      </c>
      <c r="AC11" s="199">
        <v>135545</v>
      </c>
      <c r="AD11" s="199">
        <v>44254</v>
      </c>
      <c r="AE11" s="199">
        <v>309146</v>
      </c>
      <c r="AF11" s="199">
        <v>92607</v>
      </c>
      <c r="AG11" s="199">
        <v>2145</v>
      </c>
      <c r="AH11" s="199">
        <v>12718</v>
      </c>
      <c r="AI11" s="199">
        <v>26</v>
      </c>
      <c r="AJ11" s="199">
        <v>37</v>
      </c>
      <c r="AK11" s="201"/>
      <c r="AL11" s="201"/>
      <c r="AM11" s="199">
        <v>44350</v>
      </c>
      <c r="AN11" s="199">
        <v>21944</v>
      </c>
      <c r="AO11" s="199">
        <v>75687</v>
      </c>
      <c r="AP11" s="199">
        <v>581552</v>
      </c>
      <c r="AQ11" s="202">
        <v>44563</v>
      </c>
      <c r="AR11" s="203">
        <v>44926</v>
      </c>
      <c r="AS11" s="204" t="s">
        <v>357</v>
      </c>
    </row>
    <row r="12" spans="1:45" ht="256.5" x14ac:dyDescent="0.2">
      <c r="A12" s="48">
        <v>4</v>
      </c>
      <c r="B12" s="37" t="s">
        <v>61</v>
      </c>
      <c r="C12" s="36">
        <v>45</v>
      </c>
      <c r="D12" s="37" t="s">
        <v>62</v>
      </c>
      <c r="E12" s="36">
        <v>4599</v>
      </c>
      <c r="F12" s="37" t="s">
        <v>347</v>
      </c>
      <c r="G12" s="190" t="s">
        <v>64</v>
      </c>
      <c r="H12" s="37" t="s">
        <v>359</v>
      </c>
      <c r="I12" s="190">
        <v>4599029</v>
      </c>
      <c r="J12" s="37" t="s">
        <v>105</v>
      </c>
      <c r="K12" s="38" t="s">
        <v>64</v>
      </c>
      <c r="L12" s="37" t="s">
        <v>360</v>
      </c>
      <c r="M12" s="38">
        <v>459902900</v>
      </c>
      <c r="N12" s="37" t="s">
        <v>107</v>
      </c>
      <c r="O12" s="38">
        <v>1</v>
      </c>
      <c r="P12" s="48">
        <v>2020003630090</v>
      </c>
      <c r="Q12" s="41" t="s">
        <v>361</v>
      </c>
      <c r="R12" s="196">
        <v>1</v>
      </c>
      <c r="S12" s="107" t="s">
        <v>362</v>
      </c>
      <c r="T12" s="197" t="s">
        <v>363</v>
      </c>
      <c r="U12" s="197" t="s">
        <v>364</v>
      </c>
      <c r="V12" s="205">
        <v>90000000</v>
      </c>
      <c r="W12" s="113" t="s">
        <v>366</v>
      </c>
      <c r="X12" s="189" t="s">
        <v>74</v>
      </c>
      <c r="Y12" s="190">
        <v>88</v>
      </c>
      <c r="Z12" s="206" t="s">
        <v>139</v>
      </c>
      <c r="AA12" s="199">
        <v>295972</v>
      </c>
      <c r="AB12" s="199">
        <v>285580</v>
      </c>
      <c r="AC12" s="199">
        <v>135545</v>
      </c>
      <c r="AD12" s="199">
        <v>44254</v>
      </c>
      <c r="AE12" s="199">
        <v>309146</v>
      </c>
      <c r="AF12" s="199">
        <v>92607</v>
      </c>
      <c r="AG12" s="199">
        <v>2145</v>
      </c>
      <c r="AH12" s="199">
        <v>12718</v>
      </c>
      <c r="AI12" s="199">
        <v>26</v>
      </c>
      <c r="AJ12" s="199">
        <v>37</v>
      </c>
      <c r="AK12" s="201"/>
      <c r="AL12" s="201"/>
      <c r="AM12" s="199">
        <v>44350</v>
      </c>
      <c r="AN12" s="199">
        <v>21944</v>
      </c>
      <c r="AO12" s="199">
        <v>75687</v>
      </c>
      <c r="AP12" s="199">
        <v>581552</v>
      </c>
      <c r="AQ12" s="202">
        <v>44563</v>
      </c>
      <c r="AR12" s="203">
        <v>44926</v>
      </c>
      <c r="AS12" s="204" t="s">
        <v>357</v>
      </c>
    </row>
    <row r="13" spans="1:45" ht="256.5" x14ac:dyDescent="0.2">
      <c r="A13" s="48">
        <v>4</v>
      </c>
      <c r="B13" s="37" t="s">
        <v>61</v>
      </c>
      <c r="C13" s="36">
        <v>45</v>
      </c>
      <c r="D13" s="37" t="s">
        <v>62</v>
      </c>
      <c r="E13" s="36">
        <v>4599</v>
      </c>
      <c r="F13" s="37" t="s">
        <v>347</v>
      </c>
      <c r="G13" s="190" t="s">
        <v>64</v>
      </c>
      <c r="H13" s="37" t="s">
        <v>359</v>
      </c>
      <c r="I13" s="190">
        <v>4599029</v>
      </c>
      <c r="J13" s="37" t="s">
        <v>105</v>
      </c>
      <c r="K13" s="38" t="s">
        <v>64</v>
      </c>
      <c r="L13" s="37" t="s">
        <v>360</v>
      </c>
      <c r="M13" s="38">
        <v>459902900</v>
      </c>
      <c r="N13" s="37" t="s">
        <v>107</v>
      </c>
      <c r="O13" s="38">
        <v>1</v>
      </c>
      <c r="P13" s="48">
        <v>2020003630090</v>
      </c>
      <c r="Q13" s="41" t="s">
        <v>361</v>
      </c>
      <c r="R13" s="196">
        <v>1</v>
      </c>
      <c r="S13" s="107" t="s">
        <v>362</v>
      </c>
      <c r="T13" s="197" t="s">
        <v>363</v>
      </c>
      <c r="U13" s="197" t="s">
        <v>367</v>
      </c>
      <c r="V13" s="205">
        <v>150000000</v>
      </c>
      <c r="W13" s="113" t="s">
        <v>368</v>
      </c>
      <c r="X13" s="189" t="s">
        <v>369</v>
      </c>
      <c r="Y13" s="190">
        <v>20</v>
      </c>
      <c r="Z13" s="191" t="s">
        <v>356</v>
      </c>
      <c r="AA13" s="199">
        <v>295972</v>
      </c>
      <c r="AB13" s="199">
        <v>285580</v>
      </c>
      <c r="AC13" s="199">
        <v>135545</v>
      </c>
      <c r="AD13" s="199">
        <v>44254</v>
      </c>
      <c r="AE13" s="199">
        <v>309146</v>
      </c>
      <c r="AF13" s="199">
        <v>92607</v>
      </c>
      <c r="AG13" s="199">
        <v>2145</v>
      </c>
      <c r="AH13" s="199">
        <v>12718</v>
      </c>
      <c r="AI13" s="199">
        <v>26</v>
      </c>
      <c r="AJ13" s="199">
        <v>37</v>
      </c>
      <c r="AK13" s="201"/>
      <c r="AL13" s="201"/>
      <c r="AM13" s="199">
        <v>44350</v>
      </c>
      <c r="AN13" s="199">
        <v>21944</v>
      </c>
      <c r="AO13" s="199">
        <v>75687</v>
      </c>
      <c r="AP13" s="199">
        <v>581552</v>
      </c>
      <c r="AQ13" s="202">
        <v>44563</v>
      </c>
      <c r="AR13" s="203">
        <v>44926</v>
      </c>
      <c r="AS13" s="204" t="s">
        <v>357</v>
      </c>
    </row>
    <row r="14" spans="1:45" ht="256.5" x14ac:dyDescent="0.2">
      <c r="A14" s="48">
        <v>4</v>
      </c>
      <c r="B14" s="61" t="s">
        <v>61</v>
      </c>
      <c r="C14" s="59">
        <v>45</v>
      </c>
      <c r="D14" s="61" t="s">
        <v>62</v>
      </c>
      <c r="E14" s="59">
        <v>4599</v>
      </c>
      <c r="F14" s="61" t="s">
        <v>347</v>
      </c>
      <c r="G14" s="60" t="s">
        <v>64</v>
      </c>
      <c r="H14" s="61" t="s">
        <v>359</v>
      </c>
      <c r="I14" s="60">
        <v>4599029</v>
      </c>
      <c r="J14" s="61" t="s">
        <v>105</v>
      </c>
      <c r="K14" s="62" t="s">
        <v>64</v>
      </c>
      <c r="L14" s="61" t="s">
        <v>360</v>
      </c>
      <c r="M14" s="62">
        <v>459902900</v>
      </c>
      <c r="N14" s="61" t="s">
        <v>107</v>
      </c>
      <c r="O14" s="62">
        <v>1</v>
      </c>
      <c r="P14" s="63">
        <v>2020003630090</v>
      </c>
      <c r="Q14" s="207" t="s">
        <v>361</v>
      </c>
      <c r="R14" s="208">
        <v>1</v>
      </c>
      <c r="S14" s="209" t="s">
        <v>362</v>
      </c>
      <c r="T14" s="210" t="s">
        <v>363</v>
      </c>
      <c r="U14" s="210" t="s">
        <v>367</v>
      </c>
      <c r="V14" s="211">
        <v>430000000</v>
      </c>
      <c r="W14" s="212" t="s">
        <v>370</v>
      </c>
      <c r="X14" s="213" t="s">
        <v>369</v>
      </c>
      <c r="Y14" s="60">
        <v>88</v>
      </c>
      <c r="Z14" s="206" t="s">
        <v>139</v>
      </c>
      <c r="AA14" s="214">
        <v>295972</v>
      </c>
      <c r="AB14" s="214">
        <v>285580</v>
      </c>
      <c r="AC14" s="214">
        <v>135545</v>
      </c>
      <c r="AD14" s="214">
        <v>44254</v>
      </c>
      <c r="AE14" s="214">
        <v>309146</v>
      </c>
      <c r="AF14" s="214">
        <v>92607</v>
      </c>
      <c r="AG14" s="214">
        <v>2145</v>
      </c>
      <c r="AH14" s="214">
        <v>12718</v>
      </c>
      <c r="AI14" s="214">
        <v>26</v>
      </c>
      <c r="AJ14" s="214">
        <v>37</v>
      </c>
      <c r="AK14" s="215"/>
      <c r="AL14" s="215"/>
      <c r="AM14" s="214">
        <v>44350</v>
      </c>
      <c r="AN14" s="214">
        <v>21944</v>
      </c>
      <c r="AO14" s="214">
        <v>75687</v>
      </c>
      <c r="AP14" s="214">
        <v>581552</v>
      </c>
      <c r="AQ14" s="202">
        <v>44563</v>
      </c>
      <c r="AR14" s="203">
        <v>44926</v>
      </c>
      <c r="AS14" s="216" t="s">
        <v>357</v>
      </c>
    </row>
    <row r="15" spans="1:45" ht="162" customHeight="1" x14ac:dyDescent="0.2">
      <c r="A15" s="217">
        <v>4</v>
      </c>
      <c r="B15" s="61" t="s">
        <v>61</v>
      </c>
      <c r="C15" s="218">
        <v>45</v>
      </c>
      <c r="D15" s="61" t="s">
        <v>62</v>
      </c>
      <c r="E15" s="218">
        <v>4599</v>
      </c>
      <c r="F15" s="61" t="s">
        <v>347</v>
      </c>
      <c r="G15" s="219" t="s">
        <v>64</v>
      </c>
      <c r="H15" s="61" t="s">
        <v>359</v>
      </c>
      <c r="I15" s="219">
        <v>4599029</v>
      </c>
      <c r="J15" s="61" t="s">
        <v>105</v>
      </c>
      <c r="K15" s="220" t="s">
        <v>64</v>
      </c>
      <c r="L15" s="61" t="s">
        <v>360</v>
      </c>
      <c r="M15" s="220">
        <v>459902900</v>
      </c>
      <c r="N15" s="61" t="s">
        <v>107</v>
      </c>
      <c r="O15" s="220">
        <v>1</v>
      </c>
      <c r="P15" s="221">
        <v>2020003630090</v>
      </c>
      <c r="Q15" s="207" t="s">
        <v>361</v>
      </c>
      <c r="R15" s="222">
        <v>1</v>
      </c>
      <c r="S15" s="209" t="s">
        <v>362</v>
      </c>
      <c r="T15" s="210" t="s">
        <v>363</v>
      </c>
      <c r="U15" s="210" t="s">
        <v>367</v>
      </c>
      <c r="V15" s="223">
        <v>260000000</v>
      </c>
      <c r="W15" s="224" t="s">
        <v>371</v>
      </c>
      <c r="X15" s="225" t="s">
        <v>372</v>
      </c>
      <c r="Y15" s="219">
        <v>88</v>
      </c>
      <c r="Z15" s="206" t="s">
        <v>139</v>
      </c>
      <c r="AA15" s="214">
        <v>295972</v>
      </c>
      <c r="AB15" s="214">
        <v>285580</v>
      </c>
      <c r="AC15" s="214">
        <v>135545</v>
      </c>
      <c r="AD15" s="214">
        <v>44254</v>
      </c>
      <c r="AE15" s="214">
        <v>309146</v>
      </c>
      <c r="AF15" s="214">
        <v>92607</v>
      </c>
      <c r="AG15" s="214">
        <v>2145</v>
      </c>
      <c r="AH15" s="214">
        <v>12718</v>
      </c>
      <c r="AI15" s="214">
        <v>26</v>
      </c>
      <c r="AJ15" s="214">
        <v>37</v>
      </c>
      <c r="AK15" s="215"/>
      <c r="AL15" s="215"/>
      <c r="AM15" s="214">
        <v>44350</v>
      </c>
      <c r="AN15" s="214">
        <v>21944</v>
      </c>
      <c r="AO15" s="214">
        <v>75687</v>
      </c>
      <c r="AP15" s="214">
        <v>581552</v>
      </c>
      <c r="AQ15" s="202">
        <v>44563</v>
      </c>
      <c r="AR15" s="203">
        <v>44926</v>
      </c>
      <c r="AS15" s="216" t="s">
        <v>357</v>
      </c>
    </row>
    <row r="16" spans="1:45" ht="228" x14ac:dyDescent="0.2">
      <c r="A16" s="110">
        <v>4</v>
      </c>
      <c r="B16" s="107" t="s">
        <v>61</v>
      </c>
      <c r="C16" s="106">
        <v>45</v>
      </c>
      <c r="D16" s="107" t="s">
        <v>62</v>
      </c>
      <c r="E16" s="106">
        <v>4502</v>
      </c>
      <c r="F16" s="107" t="s">
        <v>373</v>
      </c>
      <c r="G16" s="106" t="s">
        <v>64</v>
      </c>
      <c r="H16" s="107" t="s">
        <v>374</v>
      </c>
      <c r="I16" s="106">
        <v>4502001</v>
      </c>
      <c r="J16" s="107" t="s">
        <v>191</v>
      </c>
      <c r="K16" s="106" t="s">
        <v>64</v>
      </c>
      <c r="L16" s="107" t="s">
        <v>375</v>
      </c>
      <c r="M16" s="106">
        <v>450200100</v>
      </c>
      <c r="N16" s="107" t="s">
        <v>193</v>
      </c>
      <c r="O16" s="226">
        <v>30</v>
      </c>
      <c r="P16" s="29">
        <v>2020003630031</v>
      </c>
      <c r="Q16" s="107" t="s">
        <v>376</v>
      </c>
      <c r="R16" s="196">
        <v>1</v>
      </c>
      <c r="S16" s="107" t="s">
        <v>377</v>
      </c>
      <c r="T16" s="107" t="s">
        <v>378</v>
      </c>
      <c r="U16" s="197" t="s">
        <v>379</v>
      </c>
      <c r="V16" s="227">
        <v>185052800</v>
      </c>
      <c r="W16" s="228" t="s">
        <v>380</v>
      </c>
      <c r="X16" s="229" t="s">
        <v>74</v>
      </c>
      <c r="Y16" s="108">
        <v>20</v>
      </c>
      <c r="Z16" s="230" t="s">
        <v>356</v>
      </c>
      <c r="AA16" s="231">
        <v>295972</v>
      </c>
      <c r="AB16" s="231">
        <v>285580</v>
      </c>
      <c r="AC16" s="231">
        <v>135545</v>
      </c>
      <c r="AD16" s="231">
        <v>44254</v>
      </c>
      <c r="AE16" s="231">
        <v>309146</v>
      </c>
      <c r="AF16" s="231">
        <v>92607</v>
      </c>
      <c r="AG16" s="231">
        <v>2145</v>
      </c>
      <c r="AH16" s="231">
        <v>12718</v>
      </c>
      <c r="AI16" s="231">
        <v>26</v>
      </c>
      <c r="AJ16" s="231">
        <v>37</v>
      </c>
      <c r="AK16" s="231"/>
      <c r="AL16" s="231"/>
      <c r="AM16" s="231">
        <v>44350</v>
      </c>
      <c r="AN16" s="231">
        <v>21944</v>
      </c>
      <c r="AO16" s="231">
        <v>75687</v>
      </c>
      <c r="AP16" s="231">
        <v>581552</v>
      </c>
      <c r="AQ16" s="202">
        <v>44563</v>
      </c>
      <c r="AR16" s="203">
        <v>44926</v>
      </c>
      <c r="AS16" s="230" t="s">
        <v>357</v>
      </c>
    </row>
    <row r="17" spans="1:45" ht="15" x14ac:dyDescent="0.2">
      <c r="A17" s="71"/>
      <c r="B17" s="71"/>
      <c r="C17" s="71"/>
      <c r="D17" s="71"/>
      <c r="E17" s="71"/>
      <c r="F17" s="71"/>
      <c r="G17" s="71"/>
      <c r="H17" s="71"/>
      <c r="I17" s="71"/>
      <c r="J17" s="71"/>
      <c r="K17" s="71"/>
      <c r="L17" s="71"/>
      <c r="M17" s="71"/>
      <c r="N17" s="71"/>
      <c r="O17" s="71"/>
      <c r="P17" s="232"/>
      <c r="Q17" s="71"/>
      <c r="R17" s="71"/>
      <c r="S17" s="71"/>
      <c r="T17" s="71"/>
      <c r="U17" s="71" t="s">
        <v>114</v>
      </c>
      <c r="V17" s="233">
        <f>SUM(V9:V16)</f>
        <v>1563052800</v>
      </c>
      <c r="W17" s="234"/>
      <c r="X17" s="234"/>
      <c r="Y17" s="71"/>
      <c r="Z17" s="71"/>
      <c r="AA17" s="71"/>
      <c r="AB17" s="71"/>
      <c r="AC17" s="71"/>
      <c r="AD17" s="71"/>
      <c r="AE17" s="71"/>
      <c r="AF17" s="71"/>
      <c r="AG17" s="71"/>
      <c r="AH17" s="71"/>
      <c r="AI17" s="71"/>
      <c r="AJ17" s="71"/>
      <c r="AK17" s="71"/>
      <c r="AL17" s="71"/>
      <c r="AM17" s="71"/>
      <c r="AN17" s="71"/>
      <c r="AO17" s="71"/>
      <c r="AP17" s="71"/>
      <c r="AQ17" s="71"/>
      <c r="AR17" s="71"/>
      <c r="AS17" s="71"/>
    </row>
    <row r="18" spans="1:45" ht="14.25" customHeight="1" x14ac:dyDescent="0.2">
      <c r="V18" s="235"/>
    </row>
    <row r="19" spans="1:45" ht="15" x14ac:dyDescent="0.25">
      <c r="V19" s="85">
        <v>1563052800</v>
      </c>
    </row>
    <row r="20" spans="1:45" x14ac:dyDescent="0.2">
      <c r="V20" s="236"/>
    </row>
    <row r="23" spans="1:45" ht="15" x14ac:dyDescent="0.25">
      <c r="O23" s="86"/>
      <c r="P23" s="87"/>
    </row>
    <row r="24" spans="1:45" ht="15" x14ac:dyDescent="0.25">
      <c r="O24" s="88" t="s">
        <v>115</v>
      </c>
    </row>
    <row r="30" spans="1:45" ht="15" x14ac:dyDescent="0.2">
      <c r="J30" s="90" t="s">
        <v>116</v>
      </c>
      <c r="K30" s="91" t="s">
        <v>117</v>
      </c>
      <c r="L30" s="92"/>
      <c r="M30" s="1104" t="s">
        <v>118</v>
      </c>
      <c r="N30" s="1105"/>
    </row>
    <row r="31" spans="1:45" ht="30" x14ac:dyDescent="0.2">
      <c r="J31" s="93" t="s">
        <v>119</v>
      </c>
      <c r="K31" s="1106" t="s">
        <v>120</v>
      </c>
      <c r="L31" s="1107"/>
      <c r="M31" s="1108" t="s">
        <v>121</v>
      </c>
      <c r="N31" s="1108"/>
    </row>
    <row r="32" spans="1:45" ht="30" x14ac:dyDescent="0.2">
      <c r="J32" s="93" t="s">
        <v>122</v>
      </c>
      <c r="K32" s="1106" t="s">
        <v>123</v>
      </c>
      <c r="L32" s="1107"/>
      <c r="M32" s="1108" t="s">
        <v>124</v>
      </c>
      <c r="N32" s="1108"/>
    </row>
  </sheetData>
  <mergeCells count="28">
    <mergeCell ref="K31:L31"/>
    <mergeCell ref="M31:N31"/>
    <mergeCell ref="K32:L32"/>
    <mergeCell ref="M32:N32"/>
    <mergeCell ref="M30:N30"/>
    <mergeCell ref="AS7:AS8"/>
    <mergeCell ref="W7:Z7"/>
    <mergeCell ref="AA7:AB7"/>
    <mergeCell ref="AC7:AF7"/>
    <mergeCell ref="AG7:AL7"/>
    <mergeCell ref="AM7:AO7"/>
    <mergeCell ref="AP7:AP8"/>
    <mergeCell ref="O7:V7"/>
    <mergeCell ref="B1:AQ1"/>
    <mergeCell ref="B2:AQ2"/>
    <mergeCell ref="B3:AQ3"/>
    <mergeCell ref="B4:AQ4"/>
    <mergeCell ref="A5:O6"/>
    <mergeCell ref="P5:AS5"/>
    <mergeCell ref="P6:Z6"/>
    <mergeCell ref="AQ6:AS6"/>
    <mergeCell ref="A7:B7"/>
    <mergeCell ref="C7:D7"/>
    <mergeCell ref="E7:F7"/>
    <mergeCell ref="G7:J7"/>
    <mergeCell ref="K7:N7"/>
    <mergeCell ref="AQ7:AQ8"/>
    <mergeCell ref="AR7:AR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F-PLA-06 ADMINISTRATIVA</vt:lpstr>
      <vt:lpstr>F-PLA-06 PLANEACION</vt:lpstr>
      <vt:lpstr>F-PLA-06 HACIENDA</vt:lpstr>
      <vt:lpstr>F-PLA-06 INFRAESTRUCTURA</vt:lpstr>
      <vt:lpstr>F-PLA-06 INTERIOR</vt:lpstr>
      <vt:lpstr>F-PLA-06 CULTURA</vt:lpstr>
      <vt:lpstr>F-PLA-06 TURISMO</vt:lpstr>
      <vt:lpstr>F-PLA-06 AGRICULTURA</vt:lpstr>
      <vt:lpstr>F-PLA-06 PRIVADA</vt:lpstr>
      <vt:lpstr>F-PLA-06 EDUCACION</vt:lpstr>
      <vt:lpstr>F-PLA-06 FAMILIA</vt:lpstr>
      <vt:lpstr>F-PLA 06 SALUD</vt:lpstr>
      <vt:lpstr>F-PLA-06 TIC</vt:lpstr>
      <vt:lpstr>F-PLA-06 INDEPORTES</vt:lpstr>
      <vt:lpstr>F-PLA 06 PROYECTA</vt:lpstr>
      <vt:lpstr> F-PLA-06 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Lopez Villamil</dc:creator>
  <cp:lastModifiedBy>AUXPLANEACION03</cp:lastModifiedBy>
  <dcterms:created xsi:type="dcterms:W3CDTF">2022-04-17T21:44:28Z</dcterms:created>
  <dcterms:modified xsi:type="dcterms:W3CDTF">2022-05-31T20:42:15Z</dcterms:modified>
</cp:coreProperties>
</file>